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8800" windowHeight="12420"/>
  </bookViews>
  <sheets>
    <sheet name="Area #1 - Owner List" sheetId="1" r:id="rId1"/>
  </sheets>
  <definedNames>
    <definedName name="_xlnm.Print_Area" localSheetId="0">'Area #1 - Owner List'!$C$1:$K$3903</definedName>
    <definedName name="_xlnm.Print_Titles" localSheetId="0">'Area #1 - Owner List'!$1:$1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7167" i="1" l="1"/>
  <c r="BM3297" i="1"/>
  <c r="BF3297" i="1"/>
  <c r="AW3297" i="1"/>
  <c r="AR3297" i="1"/>
  <c r="AX3297" i="1" s="1"/>
  <c r="BM3296" i="1"/>
  <c r="BF3296" i="1"/>
  <c r="AW3296" i="1"/>
  <c r="AR3296" i="1"/>
  <c r="BM3295" i="1"/>
  <c r="BF3295" i="1"/>
  <c r="AW3295" i="1"/>
  <c r="AR3295" i="1"/>
  <c r="AX3295" i="1" s="1"/>
  <c r="BD3295" i="1" s="1"/>
  <c r="BJ3295" i="1" s="1"/>
  <c r="BO3295" i="1" s="1"/>
  <c r="BM3294" i="1"/>
  <c r="BF3294" i="1"/>
  <c r="AW3294" i="1"/>
  <c r="AR3294" i="1"/>
  <c r="AX3294" i="1" s="1"/>
  <c r="BD3294" i="1" s="1"/>
  <c r="BJ3294" i="1" s="1"/>
  <c r="BO3294" i="1" s="1"/>
  <c r="BM3293" i="1"/>
  <c r="BF3293" i="1"/>
  <c r="AW3293" i="1"/>
  <c r="AR3293" i="1"/>
  <c r="BM3292" i="1"/>
  <c r="BF3292" i="1"/>
  <c r="AW3292" i="1"/>
  <c r="AR3292" i="1"/>
  <c r="BM3291" i="1"/>
  <c r="BF3291" i="1"/>
  <c r="AW3291" i="1"/>
  <c r="AR3291" i="1"/>
  <c r="AX3291" i="1" s="1"/>
  <c r="BD3291" i="1" s="1"/>
  <c r="BJ3291" i="1" s="1"/>
  <c r="BO3291" i="1" s="1"/>
  <c r="BM3290" i="1"/>
  <c r="BF3290" i="1"/>
  <c r="AW3290" i="1"/>
  <c r="AR3290" i="1"/>
  <c r="BM3289" i="1"/>
  <c r="BF3289" i="1"/>
  <c r="AW3289" i="1"/>
  <c r="AR3289" i="1"/>
  <c r="AX3289" i="1" s="1"/>
  <c r="BD3289" i="1" s="1"/>
  <c r="BJ3289" i="1" s="1"/>
  <c r="BO3289" i="1" s="1"/>
  <c r="BM3288" i="1"/>
  <c r="BF3288" i="1"/>
  <c r="BC3288" i="1"/>
  <c r="BI3288" i="1" s="1"/>
  <c r="BN3288" i="1" s="1"/>
  <c r="AW3288" i="1"/>
  <c r="AR3288" i="1"/>
  <c r="AX3288" i="1" s="1"/>
  <c r="BD3288" i="1" s="1"/>
  <c r="BJ3288" i="1" s="1"/>
  <c r="BO3288" i="1" s="1"/>
  <c r="BM3287" i="1"/>
  <c r="BF3287" i="1"/>
  <c r="BC3287" i="1"/>
  <c r="BI3287" i="1" s="1"/>
  <c r="BN3287" i="1" s="1"/>
  <c r="AW3287" i="1"/>
  <c r="AR3287" i="1"/>
  <c r="AX3287" i="1" s="1"/>
  <c r="BD3287" i="1" s="1"/>
  <c r="BJ3287" i="1" s="1"/>
  <c r="BO3287" i="1" s="1"/>
  <c r="BM3286" i="1"/>
  <c r="BF3286" i="1"/>
  <c r="AW3286" i="1"/>
  <c r="AR3286" i="1"/>
  <c r="AX3286" i="1" s="1"/>
  <c r="BM3285" i="1"/>
  <c r="BF3285" i="1"/>
  <c r="AW3285" i="1"/>
  <c r="AR3285" i="1"/>
  <c r="AX3285" i="1" s="1"/>
  <c r="BD3285" i="1" s="1"/>
  <c r="BJ3285" i="1" s="1"/>
  <c r="BO3285" i="1" s="1"/>
  <c r="BM3284" i="1"/>
  <c r="BF3284" i="1"/>
  <c r="AW3284" i="1"/>
  <c r="AR3284" i="1"/>
  <c r="BM3283" i="1"/>
  <c r="BF3283" i="1"/>
  <c r="AW3283" i="1"/>
  <c r="AR3283" i="1"/>
  <c r="BM3282" i="1"/>
  <c r="BF3282" i="1"/>
  <c r="AW3282" i="1"/>
  <c r="AR3282" i="1"/>
  <c r="AX3282" i="1" s="1"/>
  <c r="BD3282" i="1" s="1"/>
  <c r="BJ3282" i="1" s="1"/>
  <c r="BO3282" i="1" s="1"/>
  <c r="BM3281" i="1"/>
  <c r="BF3281" i="1"/>
  <c r="AW3281" i="1"/>
  <c r="AR3281" i="1"/>
  <c r="BM3280" i="1"/>
  <c r="BF3280" i="1"/>
  <c r="AW3280" i="1"/>
  <c r="AR3280" i="1"/>
  <c r="BM3279" i="1"/>
  <c r="BF3279" i="1"/>
  <c r="AW3279" i="1"/>
  <c r="AR3279" i="1"/>
  <c r="AX3279" i="1" s="1"/>
  <c r="BD3279" i="1" s="1"/>
  <c r="BJ3279" i="1" s="1"/>
  <c r="BO3279" i="1" s="1"/>
  <c r="BM3278" i="1"/>
  <c r="BF3278" i="1"/>
  <c r="AW3278" i="1"/>
  <c r="AR3278" i="1"/>
  <c r="BM3277" i="1"/>
  <c r="BF3277" i="1"/>
  <c r="AW3277" i="1"/>
  <c r="AR3277" i="1"/>
  <c r="AX3277" i="1" s="1"/>
  <c r="BD3277" i="1" s="1"/>
  <c r="BJ3277" i="1" s="1"/>
  <c r="BO3277" i="1" s="1"/>
  <c r="BM3276" i="1"/>
  <c r="BF3276" i="1"/>
  <c r="BC3276" i="1"/>
  <c r="BI3276" i="1" s="1"/>
  <c r="BN3276" i="1" s="1"/>
  <c r="AW3276" i="1"/>
  <c r="AR3276" i="1"/>
  <c r="AX3276" i="1" s="1"/>
  <c r="BD3276" i="1" s="1"/>
  <c r="BJ3276" i="1" s="1"/>
  <c r="BO3276" i="1" s="1"/>
  <c r="BM3275" i="1"/>
  <c r="BF3275" i="1"/>
  <c r="BC3275" i="1"/>
  <c r="BI3275" i="1" s="1"/>
  <c r="BN3275" i="1" s="1"/>
  <c r="AW3275" i="1"/>
  <c r="AR3275" i="1"/>
  <c r="AX3275" i="1" s="1"/>
  <c r="BD3275" i="1" s="1"/>
  <c r="BJ3275" i="1" s="1"/>
  <c r="BO3275" i="1" s="1"/>
  <c r="BM3274" i="1"/>
  <c r="BF3274" i="1"/>
  <c r="AW3274" i="1"/>
  <c r="AR3274" i="1"/>
  <c r="AX3274" i="1" s="1"/>
  <c r="BM3273" i="1"/>
  <c r="BF3273" i="1"/>
  <c r="AW3273" i="1"/>
  <c r="AR3273" i="1"/>
  <c r="AX3273" i="1" s="1"/>
  <c r="BD3273" i="1" s="1"/>
  <c r="BJ3273" i="1" s="1"/>
  <c r="BO3273" i="1" s="1"/>
  <c r="BM3272" i="1"/>
  <c r="BF3272" i="1"/>
  <c r="AW3272" i="1"/>
  <c r="AR3272" i="1"/>
  <c r="BM3271" i="1"/>
  <c r="BF3271" i="1"/>
  <c r="AW3271" i="1"/>
  <c r="AR3271" i="1"/>
  <c r="BM3270" i="1"/>
  <c r="BF3270" i="1"/>
  <c r="AW3270" i="1"/>
  <c r="AR3270" i="1"/>
  <c r="AX3270" i="1" s="1"/>
  <c r="BD3270" i="1" s="1"/>
  <c r="BJ3270" i="1" s="1"/>
  <c r="BO3270" i="1" s="1"/>
  <c r="BM3269" i="1"/>
  <c r="BF3269" i="1"/>
  <c r="AW3269" i="1"/>
  <c r="AR3269" i="1"/>
  <c r="BM3268" i="1"/>
  <c r="BF3268" i="1"/>
  <c r="AW3268" i="1"/>
  <c r="AR3268" i="1"/>
  <c r="BM3267" i="1"/>
  <c r="BF3267" i="1"/>
  <c r="BC3267" i="1"/>
  <c r="BI3267" i="1" s="1"/>
  <c r="BN3267" i="1" s="1"/>
  <c r="AW3267" i="1"/>
  <c r="AR3267" i="1"/>
  <c r="AX3267" i="1" s="1"/>
  <c r="BD3267" i="1" s="1"/>
  <c r="BJ3267" i="1" s="1"/>
  <c r="BO3267" i="1" s="1"/>
  <c r="BM3266" i="1"/>
  <c r="BF3266" i="1"/>
  <c r="AW3266" i="1"/>
  <c r="AR3266" i="1"/>
  <c r="BM3265" i="1"/>
  <c r="BF3265" i="1"/>
  <c r="AW3265" i="1"/>
  <c r="AR3265" i="1"/>
  <c r="AX3265" i="1" s="1"/>
  <c r="BD3265" i="1" s="1"/>
  <c r="BJ3265" i="1" s="1"/>
  <c r="BO3265" i="1" s="1"/>
  <c r="BM3264" i="1"/>
  <c r="BF3264" i="1"/>
  <c r="BC3264" i="1"/>
  <c r="BI3264" i="1" s="1"/>
  <c r="BN3264" i="1" s="1"/>
  <c r="AW3264" i="1"/>
  <c r="AR3264" i="1"/>
  <c r="AX3264" i="1" s="1"/>
  <c r="BD3264" i="1" s="1"/>
  <c r="BJ3264" i="1" s="1"/>
  <c r="BO3264" i="1" s="1"/>
  <c r="BM3263" i="1"/>
  <c r="BF3263" i="1"/>
  <c r="BC3263" i="1"/>
  <c r="BI3263" i="1" s="1"/>
  <c r="BN3263" i="1" s="1"/>
  <c r="AW3263" i="1"/>
  <c r="AR3263" i="1"/>
  <c r="AX3263" i="1" s="1"/>
  <c r="BD3263" i="1" s="1"/>
  <c r="BJ3263" i="1" s="1"/>
  <c r="BO3263" i="1" s="1"/>
  <c r="BM3262" i="1"/>
  <c r="BF3262" i="1"/>
  <c r="AW3262" i="1"/>
  <c r="AR3262" i="1"/>
  <c r="AX3262" i="1" s="1"/>
  <c r="BM3261" i="1"/>
  <c r="BF3261" i="1"/>
  <c r="AW3261" i="1"/>
  <c r="AR3261" i="1"/>
  <c r="AX3261" i="1" s="1"/>
  <c r="BD3261" i="1" s="1"/>
  <c r="BJ3261" i="1" s="1"/>
  <c r="BO3261" i="1" s="1"/>
  <c r="BM3260" i="1"/>
  <c r="BF3260" i="1"/>
  <c r="AW3260" i="1"/>
  <c r="AR3260" i="1"/>
  <c r="BM3259" i="1"/>
  <c r="BF3259" i="1"/>
  <c r="AW3259" i="1"/>
  <c r="AR3259" i="1"/>
  <c r="BM3258" i="1"/>
  <c r="BF3258" i="1"/>
  <c r="AW3258" i="1"/>
  <c r="AR3258" i="1"/>
  <c r="AX3258" i="1" s="1"/>
  <c r="BD3258" i="1" s="1"/>
  <c r="BJ3258" i="1" s="1"/>
  <c r="BO3258" i="1" s="1"/>
  <c r="BM3257" i="1"/>
  <c r="BF3257" i="1"/>
  <c r="AW3257" i="1"/>
  <c r="AR3257" i="1"/>
  <c r="BM3256" i="1"/>
  <c r="BF3256" i="1"/>
  <c r="AW3256" i="1"/>
  <c r="AR3256" i="1"/>
  <c r="BM3255" i="1"/>
  <c r="BF3255" i="1"/>
  <c r="BC3255" i="1"/>
  <c r="BI3255" i="1" s="1"/>
  <c r="BN3255" i="1" s="1"/>
  <c r="AW3255" i="1"/>
  <c r="AR3255" i="1"/>
  <c r="AX3255" i="1" s="1"/>
  <c r="BD3255" i="1" s="1"/>
  <c r="BJ3255" i="1" s="1"/>
  <c r="BO3255" i="1" s="1"/>
  <c r="BM3254" i="1"/>
  <c r="BF3254" i="1"/>
  <c r="BC3254" i="1"/>
  <c r="BI3254" i="1" s="1"/>
  <c r="BN3254" i="1" s="1"/>
  <c r="AW3254" i="1"/>
  <c r="AR3254" i="1"/>
  <c r="AX3254" i="1" s="1"/>
  <c r="BD3254" i="1" s="1"/>
  <c r="BJ3254" i="1" s="1"/>
  <c r="BO3254" i="1" s="1"/>
  <c r="BM3253" i="1"/>
  <c r="BF3253" i="1"/>
  <c r="AW3253" i="1"/>
  <c r="AR3253" i="1"/>
  <c r="AX3253" i="1" s="1"/>
  <c r="BD3253" i="1" s="1"/>
  <c r="BJ3253" i="1" s="1"/>
  <c r="BO3253" i="1" s="1"/>
  <c r="BM3252" i="1"/>
  <c r="BF3252" i="1"/>
  <c r="BC3252" i="1"/>
  <c r="BI3252" i="1" s="1"/>
  <c r="BN3252" i="1" s="1"/>
  <c r="AW3252" i="1"/>
  <c r="AR3252" i="1"/>
  <c r="AX3252" i="1" s="1"/>
  <c r="BD3252" i="1" s="1"/>
  <c r="BJ3252" i="1" s="1"/>
  <c r="BO3252" i="1" s="1"/>
  <c r="BM3251" i="1"/>
  <c r="BF3251" i="1"/>
  <c r="BC3251" i="1"/>
  <c r="BI3251" i="1" s="1"/>
  <c r="BN3251" i="1" s="1"/>
  <c r="AW3251" i="1"/>
  <c r="AR3251" i="1"/>
  <c r="AX3251" i="1" s="1"/>
  <c r="BD3251" i="1" s="1"/>
  <c r="BJ3251" i="1" s="1"/>
  <c r="BO3251" i="1" s="1"/>
  <c r="BM3250" i="1"/>
  <c r="BF3250" i="1"/>
  <c r="AW3250" i="1"/>
  <c r="AR3250" i="1"/>
  <c r="AX3250" i="1" s="1"/>
  <c r="BM3249" i="1"/>
  <c r="BF3249" i="1"/>
  <c r="AW3249" i="1"/>
  <c r="AR3249" i="1"/>
  <c r="AX3249" i="1" s="1"/>
  <c r="BD3249" i="1" s="1"/>
  <c r="BJ3249" i="1" s="1"/>
  <c r="BO3249" i="1" s="1"/>
  <c r="BM3248" i="1"/>
  <c r="BF3248" i="1"/>
  <c r="AW3248" i="1"/>
  <c r="AR3248" i="1"/>
  <c r="BM3247" i="1"/>
  <c r="BF3247" i="1"/>
  <c r="AW3247" i="1"/>
  <c r="AR3247" i="1"/>
  <c r="BM3246" i="1"/>
  <c r="BF3246" i="1"/>
  <c r="AW3246" i="1"/>
  <c r="AR3246" i="1"/>
  <c r="AX3246" i="1" s="1"/>
  <c r="BD3246" i="1" s="1"/>
  <c r="BJ3246" i="1" s="1"/>
  <c r="BO3246" i="1" s="1"/>
  <c r="BM3245" i="1"/>
  <c r="BF3245" i="1"/>
  <c r="AW3245" i="1"/>
  <c r="AR3245" i="1"/>
  <c r="BM3244" i="1"/>
  <c r="BF3244" i="1"/>
  <c r="AW3244" i="1"/>
  <c r="AR3244" i="1"/>
  <c r="BM3243" i="1"/>
  <c r="BF3243" i="1"/>
  <c r="BC3243" i="1"/>
  <c r="BI3243" i="1" s="1"/>
  <c r="BN3243" i="1" s="1"/>
  <c r="AW3243" i="1"/>
  <c r="AR3243" i="1"/>
  <c r="AX3243" i="1" s="1"/>
  <c r="BD3243" i="1" s="1"/>
  <c r="BJ3243" i="1" s="1"/>
  <c r="BO3243" i="1" s="1"/>
  <c r="BM3242" i="1"/>
  <c r="BF3242" i="1"/>
  <c r="BC3242" i="1"/>
  <c r="BI3242" i="1" s="1"/>
  <c r="BN3242" i="1" s="1"/>
  <c r="AW3242" i="1"/>
  <c r="AR3242" i="1"/>
  <c r="AX3242" i="1" s="1"/>
  <c r="BD3242" i="1" s="1"/>
  <c r="BJ3242" i="1" s="1"/>
  <c r="BO3242" i="1" s="1"/>
  <c r="BM3241" i="1"/>
  <c r="BF3241" i="1"/>
  <c r="AW3241" i="1"/>
  <c r="AR3241" i="1"/>
  <c r="AX3241" i="1" s="1"/>
  <c r="BD3241" i="1" s="1"/>
  <c r="BJ3241" i="1" s="1"/>
  <c r="BO3241" i="1" s="1"/>
  <c r="BM3240" i="1"/>
  <c r="BF3240" i="1"/>
  <c r="BC3240" i="1"/>
  <c r="BI3240" i="1" s="1"/>
  <c r="BN3240" i="1" s="1"/>
  <c r="AW3240" i="1"/>
  <c r="AR3240" i="1"/>
  <c r="AX3240" i="1" s="1"/>
  <c r="BD3240" i="1" s="1"/>
  <c r="BJ3240" i="1" s="1"/>
  <c r="BO3240" i="1" s="1"/>
  <c r="BM3239" i="1"/>
  <c r="BF3239" i="1"/>
  <c r="BC3239" i="1"/>
  <c r="BI3239" i="1" s="1"/>
  <c r="BN3239" i="1" s="1"/>
  <c r="AW3239" i="1"/>
  <c r="AR3239" i="1"/>
  <c r="AX3239" i="1" s="1"/>
  <c r="BD3239" i="1" s="1"/>
  <c r="BJ3239" i="1" s="1"/>
  <c r="BO3239" i="1" s="1"/>
  <c r="BM3238" i="1"/>
  <c r="BF3238" i="1"/>
  <c r="AW3238" i="1"/>
  <c r="AR3238" i="1"/>
  <c r="AX3238" i="1" s="1"/>
  <c r="BM3237" i="1"/>
  <c r="BF3237" i="1"/>
  <c r="AW3237" i="1"/>
  <c r="AR3237" i="1"/>
  <c r="AX3237" i="1" s="1"/>
  <c r="BD3237" i="1" s="1"/>
  <c r="BJ3237" i="1" s="1"/>
  <c r="BO3237" i="1" s="1"/>
  <c r="BM3236" i="1"/>
  <c r="BF3236" i="1"/>
  <c r="AW3236" i="1"/>
  <c r="AR3236" i="1"/>
  <c r="BM3235" i="1"/>
  <c r="BF3235" i="1"/>
  <c r="AW3235" i="1"/>
  <c r="AR3235" i="1"/>
  <c r="BM3234" i="1"/>
  <c r="BF3234" i="1"/>
  <c r="AW3234" i="1"/>
  <c r="AR3234" i="1"/>
  <c r="AX3234" i="1" s="1"/>
  <c r="BD3234" i="1" s="1"/>
  <c r="BJ3234" i="1" s="1"/>
  <c r="BO3234" i="1" s="1"/>
  <c r="BM3233" i="1"/>
  <c r="BF3233" i="1"/>
  <c r="AW3233" i="1"/>
  <c r="AR3233" i="1"/>
  <c r="BM3232" i="1"/>
  <c r="BF3232" i="1"/>
  <c r="AW3232" i="1"/>
  <c r="AR3232" i="1"/>
  <c r="BM3231" i="1"/>
  <c r="BF3231" i="1"/>
  <c r="BC3231" i="1"/>
  <c r="BI3231" i="1" s="1"/>
  <c r="BN3231" i="1" s="1"/>
  <c r="AW3231" i="1"/>
  <c r="AR3231" i="1"/>
  <c r="AX3231" i="1" s="1"/>
  <c r="BD3231" i="1" s="1"/>
  <c r="BJ3231" i="1" s="1"/>
  <c r="BO3231" i="1" s="1"/>
  <c r="BM3230" i="1"/>
  <c r="BF3230" i="1"/>
  <c r="BC3230" i="1"/>
  <c r="BI3230" i="1" s="1"/>
  <c r="BN3230" i="1" s="1"/>
  <c r="AW3230" i="1"/>
  <c r="AR3230" i="1"/>
  <c r="AX3230" i="1" s="1"/>
  <c r="BD3230" i="1" s="1"/>
  <c r="BJ3230" i="1" s="1"/>
  <c r="BO3230" i="1" s="1"/>
  <c r="BM3229" i="1"/>
  <c r="BF3229" i="1"/>
  <c r="AW3229" i="1"/>
  <c r="AR3229" i="1"/>
  <c r="AX3229" i="1" s="1"/>
  <c r="BD3229" i="1" s="1"/>
  <c r="BJ3229" i="1" s="1"/>
  <c r="BO3229" i="1" s="1"/>
  <c r="BM3228" i="1"/>
  <c r="BF3228" i="1"/>
  <c r="BC3228" i="1"/>
  <c r="BI3228" i="1" s="1"/>
  <c r="BN3228" i="1" s="1"/>
  <c r="AW3228" i="1"/>
  <c r="AR3228" i="1"/>
  <c r="AX3228" i="1" s="1"/>
  <c r="BD3228" i="1" s="1"/>
  <c r="BJ3228" i="1" s="1"/>
  <c r="BO3228" i="1" s="1"/>
  <c r="BM3227" i="1"/>
  <c r="BF3227" i="1"/>
  <c r="BC3227" i="1"/>
  <c r="BI3227" i="1" s="1"/>
  <c r="BN3227" i="1" s="1"/>
  <c r="AW3227" i="1"/>
  <c r="AR3227" i="1"/>
  <c r="AX3227" i="1" s="1"/>
  <c r="BD3227" i="1" s="1"/>
  <c r="BJ3227" i="1" s="1"/>
  <c r="BO3227" i="1" s="1"/>
  <c r="BM3226" i="1"/>
  <c r="BF3226" i="1"/>
  <c r="AW3226" i="1"/>
  <c r="AR3226" i="1"/>
  <c r="AX3226" i="1" s="1"/>
  <c r="BM3225" i="1"/>
  <c r="BF3225" i="1"/>
  <c r="AW3225" i="1"/>
  <c r="AR3225" i="1"/>
  <c r="AX3225" i="1" s="1"/>
  <c r="BD3225" i="1" s="1"/>
  <c r="BJ3225" i="1" s="1"/>
  <c r="BO3225" i="1" s="1"/>
  <c r="BM3224" i="1"/>
  <c r="BF3224" i="1"/>
  <c r="AW3224" i="1"/>
  <c r="AR3224" i="1"/>
  <c r="BM3223" i="1"/>
  <c r="BF3223" i="1"/>
  <c r="AW3223" i="1"/>
  <c r="AR3223" i="1"/>
  <c r="BM3222" i="1"/>
  <c r="BF3222" i="1"/>
  <c r="AW3222" i="1"/>
  <c r="AR3222" i="1"/>
  <c r="BM3221" i="1"/>
  <c r="BF3221" i="1"/>
  <c r="AW3221" i="1"/>
  <c r="AR3221" i="1"/>
  <c r="BM3220" i="1"/>
  <c r="BF3220" i="1"/>
  <c r="AW3220" i="1"/>
  <c r="AR3220" i="1"/>
  <c r="BM3219" i="1"/>
  <c r="BF3219" i="1"/>
  <c r="BC3219" i="1"/>
  <c r="BI3219" i="1" s="1"/>
  <c r="BN3219" i="1" s="1"/>
  <c r="AW3219" i="1"/>
  <c r="AR3219" i="1"/>
  <c r="AX3219" i="1" s="1"/>
  <c r="BD3219" i="1" s="1"/>
  <c r="BJ3219" i="1" s="1"/>
  <c r="BO3219" i="1" s="1"/>
  <c r="BM3218" i="1"/>
  <c r="BF3218" i="1"/>
  <c r="BC3218" i="1"/>
  <c r="BI3218" i="1" s="1"/>
  <c r="BN3218" i="1" s="1"/>
  <c r="AW3218" i="1"/>
  <c r="AR3218" i="1"/>
  <c r="AX3218" i="1" s="1"/>
  <c r="BD3218" i="1" s="1"/>
  <c r="BJ3218" i="1" s="1"/>
  <c r="BO3218" i="1" s="1"/>
  <c r="BM3217" i="1"/>
  <c r="BF3217" i="1"/>
  <c r="AW3217" i="1"/>
  <c r="AR3217" i="1"/>
  <c r="AX3217" i="1" s="1"/>
  <c r="BD3217" i="1" s="1"/>
  <c r="BJ3217" i="1" s="1"/>
  <c r="BO3217" i="1" s="1"/>
  <c r="BM3216" i="1"/>
  <c r="BF3216" i="1"/>
  <c r="AW3216" i="1"/>
  <c r="AR3216" i="1"/>
  <c r="BM3215" i="1"/>
  <c r="BF3215" i="1"/>
  <c r="AW3215" i="1"/>
  <c r="AR3215" i="1"/>
  <c r="AX3215" i="1" s="1"/>
  <c r="BD3215" i="1" s="1"/>
  <c r="BJ3215" i="1" s="1"/>
  <c r="BO3215" i="1" s="1"/>
  <c r="BM3214" i="1"/>
  <c r="BF3214" i="1"/>
  <c r="AW3214" i="1"/>
  <c r="AR3214" i="1"/>
  <c r="BM3213" i="1"/>
  <c r="BF3213" i="1"/>
  <c r="AW3213" i="1"/>
  <c r="AR3213" i="1"/>
  <c r="AX3213" i="1" s="1"/>
  <c r="BD3213" i="1" s="1"/>
  <c r="BJ3213" i="1" s="1"/>
  <c r="BO3213" i="1" s="1"/>
  <c r="BM3212" i="1"/>
  <c r="BF3212" i="1"/>
  <c r="AW3212" i="1"/>
  <c r="AR3212" i="1"/>
  <c r="AX3212" i="1" s="1"/>
  <c r="BM3211" i="1"/>
  <c r="BF3211" i="1"/>
  <c r="AW3211" i="1"/>
  <c r="AR3211" i="1"/>
  <c r="AX3211" i="1" s="1"/>
  <c r="BM3210" i="1"/>
  <c r="BF3210" i="1"/>
  <c r="AW3210" i="1"/>
  <c r="AR3210" i="1"/>
  <c r="AX3210" i="1" s="1"/>
  <c r="BM3209" i="1"/>
  <c r="BF3209" i="1"/>
  <c r="AW3209" i="1"/>
  <c r="AR3209" i="1"/>
  <c r="AX3209" i="1" s="1"/>
  <c r="BM3208" i="1"/>
  <c r="BF3208" i="1"/>
  <c r="AW3208" i="1"/>
  <c r="AR3208" i="1"/>
  <c r="AX3208" i="1" s="1"/>
  <c r="BM3207" i="1"/>
  <c r="BF3207" i="1"/>
  <c r="AW3207" i="1"/>
  <c r="AR3207" i="1"/>
  <c r="AX3207" i="1" s="1"/>
  <c r="BM3206" i="1"/>
  <c r="BF3206" i="1"/>
  <c r="AW3206" i="1"/>
  <c r="AR3206" i="1"/>
  <c r="AX3206" i="1" s="1"/>
  <c r="BM3205" i="1"/>
  <c r="BF3205" i="1"/>
  <c r="AW3205" i="1"/>
  <c r="AR3205" i="1"/>
  <c r="AX3205" i="1" s="1"/>
  <c r="BM3204" i="1"/>
  <c r="BF3204" i="1"/>
  <c r="AW3204" i="1"/>
  <c r="AR3204" i="1"/>
  <c r="AX3204" i="1" s="1"/>
  <c r="BM3203" i="1"/>
  <c r="BF3203" i="1"/>
  <c r="AW3203" i="1"/>
  <c r="AR3203" i="1"/>
  <c r="AX3203" i="1" s="1"/>
  <c r="BM3202" i="1"/>
  <c r="BF3202" i="1"/>
  <c r="AW3202" i="1"/>
  <c r="AR3202" i="1"/>
  <c r="AX3202" i="1" s="1"/>
  <c r="BM3201" i="1"/>
  <c r="BF3201" i="1"/>
  <c r="AW3201" i="1"/>
  <c r="AR3201" i="1"/>
  <c r="AX3201" i="1" s="1"/>
  <c r="BM3200" i="1"/>
  <c r="BF3200" i="1"/>
  <c r="AW3200" i="1"/>
  <c r="AR3200" i="1"/>
  <c r="AX3200" i="1" s="1"/>
  <c r="BM3199" i="1"/>
  <c r="BF3199" i="1"/>
  <c r="AW3199" i="1"/>
  <c r="AR3199" i="1"/>
  <c r="AX3199" i="1" s="1"/>
  <c r="BM3198" i="1"/>
  <c r="BF3198" i="1"/>
  <c r="AW3198" i="1"/>
  <c r="AR3198" i="1"/>
  <c r="AX3198" i="1" s="1"/>
  <c r="BM3197" i="1"/>
  <c r="BF3197" i="1"/>
  <c r="AW3197" i="1"/>
  <c r="AR3197" i="1"/>
  <c r="AX3197" i="1" s="1"/>
  <c r="BM3196" i="1"/>
  <c r="BF3196" i="1"/>
  <c r="AW3196" i="1"/>
  <c r="AR3196" i="1"/>
  <c r="AX3196" i="1" s="1"/>
  <c r="BM3195" i="1"/>
  <c r="BF3195" i="1"/>
  <c r="AW3195" i="1"/>
  <c r="AR3195" i="1"/>
  <c r="AX3195" i="1" s="1"/>
  <c r="BM3194" i="1"/>
  <c r="BF3194" i="1"/>
  <c r="AW3194" i="1"/>
  <c r="AR3194" i="1"/>
  <c r="AX3194" i="1" s="1"/>
  <c r="BM3193" i="1"/>
  <c r="BF3193" i="1"/>
  <c r="AW3193" i="1"/>
  <c r="AR3193" i="1"/>
  <c r="AX3193" i="1" s="1"/>
  <c r="BM3192" i="1"/>
  <c r="BF3192" i="1"/>
  <c r="AW3192" i="1"/>
  <c r="AR3192" i="1"/>
  <c r="AX3192" i="1" s="1"/>
  <c r="BM3191" i="1"/>
  <c r="BF3191" i="1"/>
  <c r="AW3191" i="1"/>
  <c r="AR3191" i="1"/>
  <c r="AX3191" i="1" s="1"/>
  <c r="BM3190" i="1"/>
  <c r="BF3190" i="1"/>
  <c r="AW3190" i="1"/>
  <c r="AR3190" i="1"/>
  <c r="AX3190" i="1" s="1"/>
  <c r="BM3189" i="1"/>
  <c r="BF3189" i="1"/>
  <c r="AW3189" i="1"/>
  <c r="AR3189" i="1"/>
  <c r="AX3189" i="1" s="1"/>
  <c r="BM3188" i="1"/>
  <c r="BF3188" i="1"/>
  <c r="AW3188" i="1"/>
  <c r="AR3188" i="1"/>
  <c r="AX3188" i="1" s="1"/>
  <c r="BM3187" i="1"/>
  <c r="BF3187" i="1"/>
  <c r="AW3187" i="1"/>
  <c r="AR3187" i="1"/>
  <c r="AX3187" i="1" s="1"/>
  <c r="BM3186" i="1"/>
  <c r="BF3186" i="1"/>
  <c r="AW3186" i="1"/>
  <c r="AR3186" i="1"/>
  <c r="AX3186" i="1" s="1"/>
  <c r="BM3185" i="1"/>
  <c r="BF3185" i="1"/>
  <c r="AW3185" i="1"/>
  <c r="AR3185" i="1"/>
  <c r="AX3185" i="1" s="1"/>
  <c r="BM3184" i="1"/>
  <c r="BF3184" i="1"/>
  <c r="AW3184" i="1"/>
  <c r="AR3184" i="1"/>
  <c r="AX3184" i="1" s="1"/>
  <c r="BM3183" i="1"/>
  <c r="BF3183" i="1"/>
  <c r="AW3183" i="1"/>
  <c r="AR3183" i="1"/>
  <c r="AX3183" i="1" s="1"/>
  <c r="BM3182" i="1"/>
  <c r="BF3182" i="1"/>
  <c r="AW3182" i="1"/>
  <c r="AR3182" i="1"/>
  <c r="AX3182" i="1" s="1"/>
  <c r="BM3181" i="1"/>
  <c r="BF3181" i="1"/>
  <c r="AW3181" i="1"/>
  <c r="AR3181" i="1"/>
  <c r="AX3181" i="1" s="1"/>
  <c r="BM3180" i="1"/>
  <c r="BF3180" i="1"/>
  <c r="AW3180" i="1"/>
  <c r="AR3180" i="1"/>
  <c r="AX3180" i="1" s="1"/>
  <c r="BM3179" i="1"/>
  <c r="BF3179" i="1"/>
  <c r="AW3179" i="1"/>
  <c r="AR3179" i="1"/>
  <c r="AX3179" i="1" s="1"/>
  <c r="BM3178" i="1"/>
  <c r="BF3178" i="1"/>
  <c r="AW3178" i="1"/>
  <c r="AR3178" i="1"/>
  <c r="AX3178" i="1" s="1"/>
  <c r="BN3177" i="1"/>
  <c r="BM3177" i="1"/>
  <c r="BF3177" i="1"/>
  <c r="AW3177" i="1"/>
  <c r="AR3177" i="1"/>
  <c r="AX3177" i="1" s="1"/>
  <c r="BC3177" i="1" s="1"/>
  <c r="BI3177" i="1" s="1"/>
  <c r="BM3176" i="1"/>
  <c r="BF3176" i="1"/>
  <c r="AW3176" i="1"/>
  <c r="AR3176" i="1"/>
  <c r="AX3176" i="1" s="1"/>
  <c r="BM3175" i="1"/>
  <c r="BF3175" i="1"/>
  <c r="AW3175" i="1"/>
  <c r="AR3175" i="1"/>
  <c r="AX3175" i="1" s="1"/>
  <c r="BC3175" i="1" s="1"/>
  <c r="BI3175" i="1" s="1"/>
  <c r="BN3175" i="1" s="1"/>
  <c r="BN3174" i="1"/>
  <c r="BM3174" i="1"/>
  <c r="BF3174" i="1"/>
  <c r="BD3174" i="1"/>
  <c r="BJ3174" i="1" s="1"/>
  <c r="BO3174" i="1" s="1"/>
  <c r="BP3174" i="1" s="1"/>
  <c r="AW3174" i="1"/>
  <c r="AR3174" i="1"/>
  <c r="AX3174" i="1" s="1"/>
  <c r="BC3174" i="1" s="1"/>
  <c r="BI3174" i="1" s="1"/>
  <c r="BM3173" i="1"/>
  <c r="BF3173" i="1"/>
  <c r="BD3173" i="1"/>
  <c r="BJ3173" i="1" s="1"/>
  <c r="BO3173" i="1" s="1"/>
  <c r="BP3173" i="1" s="1"/>
  <c r="AW3173" i="1"/>
  <c r="AR3173" i="1"/>
  <c r="AX3173" i="1" s="1"/>
  <c r="BC3173" i="1" s="1"/>
  <c r="BI3173" i="1" s="1"/>
  <c r="BN3173" i="1" s="1"/>
  <c r="BO3172" i="1"/>
  <c r="BP3172" i="1" s="1"/>
  <c r="BN3172" i="1"/>
  <c r="BM3172" i="1"/>
  <c r="BF3172" i="1"/>
  <c r="BD3172" i="1"/>
  <c r="BJ3172" i="1" s="1"/>
  <c r="AW3172" i="1"/>
  <c r="AR3172" i="1"/>
  <c r="AX3172" i="1" s="1"/>
  <c r="BC3172" i="1" s="1"/>
  <c r="BI3172" i="1" s="1"/>
  <c r="BM3171" i="1"/>
  <c r="BF3171" i="1"/>
  <c r="AW3171" i="1"/>
  <c r="AR3171" i="1"/>
  <c r="AX3171" i="1" s="1"/>
  <c r="BC3171" i="1" s="1"/>
  <c r="BI3171" i="1" s="1"/>
  <c r="BN3171" i="1" s="1"/>
  <c r="BM3170" i="1"/>
  <c r="BF3170" i="1"/>
  <c r="AW3170" i="1"/>
  <c r="AR3170" i="1"/>
  <c r="BM3169" i="1"/>
  <c r="BF3169" i="1"/>
  <c r="AW3169" i="1"/>
  <c r="AR3169" i="1"/>
  <c r="BM3168" i="1"/>
  <c r="BF3168" i="1"/>
  <c r="AW3168" i="1"/>
  <c r="AR3168" i="1"/>
  <c r="AX3168" i="1" s="1"/>
  <c r="BC3168" i="1" s="1"/>
  <c r="BI3168" i="1" s="1"/>
  <c r="BN3168" i="1" s="1"/>
  <c r="BM3167" i="1"/>
  <c r="BF3167" i="1"/>
  <c r="AW3167" i="1"/>
  <c r="AR3167" i="1"/>
  <c r="BM3166" i="1"/>
  <c r="BF3166" i="1"/>
  <c r="AW3166" i="1"/>
  <c r="AR3166" i="1"/>
  <c r="BM3165" i="1"/>
  <c r="BF3165" i="1"/>
  <c r="AW3165" i="1"/>
  <c r="AR3165" i="1"/>
  <c r="AX3165" i="1" s="1"/>
  <c r="BC3165" i="1" s="1"/>
  <c r="BI3165" i="1" s="1"/>
  <c r="BN3165" i="1" s="1"/>
  <c r="BN3164" i="1"/>
  <c r="BM3164" i="1"/>
  <c r="BF3164" i="1"/>
  <c r="AW3164" i="1"/>
  <c r="AR3164" i="1"/>
  <c r="AX3164" i="1" s="1"/>
  <c r="BC3164" i="1" s="1"/>
  <c r="BI3164" i="1" s="1"/>
  <c r="BM3163" i="1"/>
  <c r="BF3163" i="1"/>
  <c r="AW3163" i="1"/>
  <c r="AR3163" i="1"/>
  <c r="BM3162" i="1"/>
  <c r="BF3162" i="1"/>
  <c r="AW3162" i="1"/>
  <c r="AR3162" i="1"/>
  <c r="AX3162" i="1" s="1"/>
  <c r="BC3162" i="1" s="1"/>
  <c r="BI3162" i="1" s="1"/>
  <c r="BN3162" i="1" s="1"/>
  <c r="BN3161" i="1"/>
  <c r="BM3161" i="1"/>
  <c r="BF3161" i="1"/>
  <c r="AW3161" i="1"/>
  <c r="AR3161" i="1"/>
  <c r="AX3161" i="1" s="1"/>
  <c r="BC3161" i="1" s="1"/>
  <c r="BI3161" i="1" s="1"/>
  <c r="BM3160" i="1"/>
  <c r="BF3160" i="1"/>
  <c r="AW3160" i="1"/>
  <c r="AR3160" i="1"/>
  <c r="BM3159" i="1"/>
  <c r="BF3159" i="1"/>
  <c r="AW3159" i="1"/>
  <c r="AR3159" i="1"/>
  <c r="AX3159" i="1" s="1"/>
  <c r="BC3159" i="1" s="1"/>
  <c r="BI3159" i="1" s="1"/>
  <c r="BN3159" i="1" s="1"/>
  <c r="BM3158" i="1"/>
  <c r="BF3158" i="1"/>
  <c r="AV3158" i="1"/>
  <c r="AW3158" i="1" s="1"/>
  <c r="AR3158" i="1"/>
  <c r="BM3157" i="1"/>
  <c r="BF3157" i="1"/>
  <c r="AX3157" i="1"/>
  <c r="AW3157" i="1"/>
  <c r="AR3157" i="1"/>
  <c r="BM3156" i="1"/>
  <c r="BF3156" i="1"/>
  <c r="AX3156" i="1"/>
  <c r="AW3156" i="1"/>
  <c r="AR3156" i="1"/>
  <c r="BM3155" i="1"/>
  <c r="BF3155" i="1"/>
  <c r="AX3155" i="1"/>
  <c r="AW3155" i="1"/>
  <c r="AR3155" i="1"/>
  <c r="BM3154" i="1"/>
  <c r="BF3154" i="1"/>
  <c r="AW3154" i="1"/>
  <c r="AR3154" i="1"/>
  <c r="AX3154" i="1" s="1"/>
  <c r="BM3153" i="1"/>
  <c r="BF3153" i="1"/>
  <c r="AW3153" i="1"/>
  <c r="AR3153" i="1"/>
  <c r="AX3153" i="1" s="1"/>
  <c r="BM3152" i="1"/>
  <c r="BF3152" i="1"/>
  <c r="AX3152" i="1"/>
  <c r="AW3152" i="1"/>
  <c r="AR3152" i="1"/>
  <c r="BM3151" i="1"/>
  <c r="BF3151" i="1"/>
  <c r="AW3151" i="1"/>
  <c r="AR3151" i="1"/>
  <c r="AX3151" i="1" s="1"/>
  <c r="BM3150" i="1"/>
  <c r="BF3150" i="1"/>
  <c r="AW3150" i="1"/>
  <c r="AR3150" i="1"/>
  <c r="AX3150" i="1" s="1"/>
  <c r="BM3149" i="1"/>
  <c r="BF3149" i="1"/>
  <c r="BC3149" i="1"/>
  <c r="BI3149" i="1" s="1"/>
  <c r="BN3149" i="1" s="1"/>
  <c r="AX3149" i="1"/>
  <c r="BD3149" i="1" s="1"/>
  <c r="BJ3149" i="1" s="1"/>
  <c r="BO3149" i="1" s="1"/>
  <c r="BP3149" i="1" s="1"/>
  <c r="AW3149" i="1"/>
  <c r="AR3149" i="1"/>
  <c r="BM3148" i="1"/>
  <c r="BF3148" i="1"/>
  <c r="AW3148" i="1"/>
  <c r="AR3148" i="1"/>
  <c r="AX3148" i="1" s="1"/>
  <c r="BM3147" i="1"/>
  <c r="BF3147" i="1"/>
  <c r="AX3147" i="1"/>
  <c r="BD3147" i="1" s="1"/>
  <c r="BJ3147" i="1" s="1"/>
  <c r="BO3147" i="1" s="1"/>
  <c r="AW3147" i="1"/>
  <c r="AR3147" i="1"/>
  <c r="BM3146" i="1"/>
  <c r="BF3146" i="1"/>
  <c r="AW3146" i="1"/>
  <c r="AR3146" i="1"/>
  <c r="AX3146" i="1" s="1"/>
  <c r="BM3145" i="1"/>
  <c r="BF3145" i="1"/>
  <c r="BC3145" i="1"/>
  <c r="BI3145" i="1" s="1"/>
  <c r="BN3145" i="1" s="1"/>
  <c r="AX3145" i="1"/>
  <c r="BD3145" i="1" s="1"/>
  <c r="BJ3145" i="1" s="1"/>
  <c r="BO3145" i="1" s="1"/>
  <c r="AW3145" i="1"/>
  <c r="AR3145" i="1"/>
  <c r="BM3144" i="1"/>
  <c r="BF3144" i="1"/>
  <c r="AW3144" i="1"/>
  <c r="AR3144" i="1"/>
  <c r="AX3144" i="1" s="1"/>
  <c r="BM3143" i="1"/>
  <c r="BF3143" i="1"/>
  <c r="AX3143" i="1"/>
  <c r="BD3143" i="1" s="1"/>
  <c r="BJ3143" i="1" s="1"/>
  <c r="BO3143" i="1" s="1"/>
  <c r="AW3143" i="1"/>
  <c r="AR3143" i="1"/>
  <c r="BM3142" i="1"/>
  <c r="BF3142" i="1"/>
  <c r="AW3142" i="1"/>
  <c r="AR3142" i="1"/>
  <c r="AX3142" i="1" s="1"/>
  <c r="BM3141" i="1"/>
  <c r="BF3141" i="1"/>
  <c r="AW3141" i="1"/>
  <c r="AR3141" i="1"/>
  <c r="AX3141" i="1" s="1"/>
  <c r="BM3140" i="1"/>
  <c r="BF3140" i="1"/>
  <c r="AW3140" i="1"/>
  <c r="AR3140" i="1"/>
  <c r="AX3140" i="1" s="1"/>
  <c r="BM3139" i="1"/>
  <c r="BF3139" i="1"/>
  <c r="AW3139" i="1"/>
  <c r="AR3139" i="1"/>
  <c r="AX3139" i="1" s="1"/>
  <c r="BM3138" i="1"/>
  <c r="BF3138" i="1"/>
  <c r="AW3138" i="1"/>
  <c r="AR3138" i="1"/>
  <c r="AX3138" i="1" s="1"/>
  <c r="BM3137" i="1"/>
  <c r="BF3137" i="1"/>
  <c r="AW3137" i="1"/>
  <c r="AR3137" i="1"/>
  <c r="AX3137" i="1" s="1"/>
  <c r="BM3136" i="1"/>
  <c r="BF3136" i="1"/>
  <c r="AW3136" i="1"/>
  <c r="AR3136" i="1"/>
  <c r="AX3136" i="1" s="1"/>
  <c r="BM3135" i="1"/>
  <c r="BF3135" i="1"/>
  <c r="AW3135" i="1"/>
  <c r="AR3135" i="1"/>
  <c r="AX3135" i="1" s="1"/>
  <c r="BM3134" i="1"/>
  <c r="BF3134" i="1"/>
  <c r="AW3134" i="1"/>
  <c r="AR3134" i="1"/>
  <c r="AX3134" i="1" s="1"/>
  <c r="BM3133" i="1"/>
  <c r="BF3133" i="1"/>
  <c r="AW3133" i="1"/>
  <c r="AR3133" i="1"/>
  <c r="AX3133" i="1" s="1"/>
  <c r="BM3132" i="1"/>
  <c r="BF3132" i="1"/>
  <c r="AW3132" i="1"/>
  <c r="AR3132" i="1"/>
  <c r="AX3132" i="1" s="1"/>
  <c r="BM3131" i="1"/>
  <c r="BF3131" i="1"/>
  <c r="AW3131" i="1"/>
  <c r="AR3131" i="1"/>
  <c r="AX3131" i="1" s="1"/>
  <c r="BM3130" i="1"/>
  <c r="BF3130" i="1"/>
  <c r="AW3130" i="1"/>
  <c r="AR3130" i="1"/>
  <c r="AX3130" i="1" s="1"/>
  <c r="BM3129" i="1"/>
  <c r="BF3129" i="1"/>
  <c r="AW3129" i="1"/>
  <c r="AR3129" i="1"/>
  <c r="AX3129" i="1" s="1"/>
  <c r="BM3128" i="1"/>
  <c r="BF3128" i="1"/>
  <c r="AW3128" i="1"/>
  <c r="AR3128" i="1"/>
  <c r="AX3128" i="1" s="1"/>
  <c r="BM3127" i="1"/>
  <c r="BF3127" i="1"/>
  <c r="AW3127" i="1"/>
  <c r="AR3127" i="1"/>
  <c r="AX3127" i="1" s="1"/>
  <c r="BM3126" i="1"/>
  <c r="BF3126" i="1"/>
  <c r="AW3126" i="1"/>
  <c r="AR3126" i="1"/>
  <c r="AX3126" i="1" s="1"/>
  <c r="BM3125" i="1"/>
  <c r="BF3125" i="1"/>
  <c r="AW3125" i="1"/>
  <c r="AR3125" i="1"/>
  <c r="AX3125" i="1" s="1"/>
  <c r="BM3124" i="1"/>
  <c r="BF3124" i="1"/>
  <c r="AW3124" i="1"/>
  <c r="AR3124" i="1"/>
  <c r="AX3124" i="1" s="1"/>
  <c r="BM3123" i="1"/>
  <c r="BF3123" i="1"/>
  <c r="AW3123" i="1"/>
  <c r="AR3123" i="1"/>
  <c r="AX3123" i="1" s="1"/>
  <c r="BM3122" i="1"/>
  <c r="BF3122" i="1"/>
  <c r="AW3122" i="1"/>
  <c r="AR3122" i="1"/>
  <c r="AX3122" i="1" s="1"/>
  <c r="BM3121" i="1"/>
  <c r="BF3121" i="1"/>
  <c r="AW3121" i="1"/>
  <c r="AR3121" i="1"/>
  <c r="AX3121" i="1" s="1"/>
  <c r="BM3120" i="1"/>
  <c r="BF3120" i="1"/>
  <c r="AW3120" i="1"/>
  <c r="AR3120" i="1"/>
  <c r="AX3120" i="1" s="1"/>
  <c r="BM3119" i="1"/>
  <c r="BF3119" i="1"/>
  <c r="AW3119" i="1"/>
  <c r="AR3119" i="1"/>
  <c r="AX3119" i="1" s="1"/>
  <c r="BM3118" i="1"/>
  <c r="BF3118" i="1"/>
  <c r="AW3118" i="1"/>
  <c r="AR3118" i="1"/>
  <c r="AX3118" i="1" s="1"/>
  <c r="BM3117" i="1"/>
  <c r="BF3117" i="1"/>
  <c r="AW3117" i="1"/>
  <c r="AR3117" i="1"/>
  <c r="AX3117" i="1" s="1"/>
  <c r="BM3116" i="1"/>
  <c r="BF3116" i="1"/>
  <c r="AW3116" i="1"/>
  <c r="AR3116" i="1"/>
  <c r="AX3116" i="1" s="1"/>
  <c r="BM3115" i="1"/>
  <c r="BF3115" i="1"/>
  <c r="AW3115" i="1"/>
  <c r="AR3115" i="1"/>
  <c r="AX3115" i="1" s="1"/>
  <c r="BM3114" i="1"/>
  <c r="BF3114" i="1"/>
  <c r="AW3114" i="1"/>
  <c r="AR3114" i="1"/>
  <c r="AX3114" i="1" s="1"/>
  <c r="BM3113" i="1"/>
  <c r="BF3113" i="1"/>
  <c r="AW3113" i="1"/>
  <c r="AR3113" i="1"/>
  <c r="AX3113" i="1" s="1"/>
  <c r="BM3112" i="1"/>
  <c r="BF3112" i="1"/>
  <c r="AW3112" i="1"/>
  <c r="AR3112" i="1"/>
  <c r="AX3112" i="1" s="1"/>
  <c r="BM3111" i="1"/>
  <c r="BF3111" i="1"/>
  <c r="AW3111" i="1"/>
  <c r="AR3111" i="1"/>
  <c r="AX3111" i="1" s="1"/>
  <c r="BM3110" i="1"/>
  <c r="BF3110" i="1"/>
  <c r="AW3110" i="1"/>
  <c r="AR3110" i="1"/>
  <c r="AX3110" i="1" s="1"/>
  <c r="BM3109" i="1"/>
  <c r="BF3109" i="1"/>
  <c r="AW3109" i="1"/>
  <c r="AR3109" i="1"/>
  <c r="AX3109" i="1" s="1"/>
  <c r="BM3108" i="1"/>
  <c r="BF3108" i="1"/>
  <c r="AW3108" i="1"/>
  <c r="AR3108" i="1"/>
  <c r="AX3108" i="1" s="1"/>
  <c r="BM3107" i="1"/>
  <c r="BF3107" i="1"/>
  <c r="AW3107" i="1"/>
  <c r="AR3107" i="1"/>
  <c r="AX3107" i="1" s="1"/>
  <c r="BM3106" i="1"/>
  <c r="BF3106" i="1"/>
  <c r="AW3106" i="1"/>
  <c r="AR3106" i="1"/>
  <c r="AX3106" i="1" s="1"/>
  <c r="BM3105" i="1"/>
  <c r="BF3105" i="1"/>
  <c r="AW3105" i="1"/>
  <c r="AR3105" i="1"/>
  <c r="AX3105" i="1" s="1"/>
  <c r="BM3104" i="1"/>
  <c r="BF3104" i="1"/>
  <c r="AW3104" i="1"/>
  <c r="AR3104" i="1"/>
  <c r="AX3104" i="1" s="1"/>
  <c r="BM3103" i="1"/>
  <c r="BF3103" i="1"/>
  <c r="AW3103" i="1"/>
  <c r="AR3103" i="1"/>
  <c r="AX3103" i="1" s="1"/>
  <c r="BM3102" i="1"/>
  <c r="BF3102" i="1"/>
  <c r="AW3102" i="1"/>
  <c r="AR3102" i="1"/>
  <c r="AX3102" i="1" s="1"/>
  <c r="BM3101" i="1"/>
  <c r="BF3101" i="1"/>
  <c r="AW3101" i="1"/>
  <c r="AR3101" i="1"/>
  <c r="AX3101" i="1" s="1"/>
  <c r="BM3100" i="1"/>
  <c r="BF3100" i="1"/>
  <c r="AW3100" i="1"/>
  <c r="AR3100" i="1"/>
  <c r="AX3100" i="1" s="1"/>
  <c r="BM3099" i="1"/>
  <c r="BF3099" i="1"/>
  <c r="AW3099" i="1"/>
  <c r="AR3099" i="1"/>
  <c r="AX3099" i="1" s="1"/>
  <c r="BM3098" i="1"/>
  <c r="BF3098" i="1"/>
  <c r="AW3098" i="1"/>
  <c r="AR3098" i="1"/>
  <c r="AX3098" i="1" s="1"/>
  <c r="BM3097" i="1"/>
  <c r="BF3097" i="1"/>
  <c r="AW3097" i="1"/>
  <c r="AR3097" i="1"/>
  <c r="AX3097" i="1" s="1"/>
  <c r="BM3096" i="1"/>
  <c r="BF3096" i="1"/>
  <c r="AW3096" i="1"/>
  <c r="AR3096" i="1"/>
  <c r="AX3096" i="1" s="1"/>
  <c r="BM3095" i="1"/>
  <c r="BF3095" i="1"/>
  <c r="AW3095" i="1"/>
  <c r="AR3095" i="1"/>
  <c r="AX3095" i="1" s="1"/>
  <c r="BM3094" i="1"/>
  <c r="BF3094" i="1"/>
  <c r="AW3094" i="1"/>
  <c r="AR3094" i="1"/>
  <c r="AX3094" i="1" s="1"/>
  <c r="BM3093" i="1"/>
  <c r="BF3093" i="1"/>
  <c r="AW3093" i="1"/>
  <c r="AR3093" i="1"/>
  <c r="AX3093" i="1" s="1"/>
  <c r="BM3092" i="1"/>
  <c r="BF3092" i="1"/>
  <c r="AW3092" i="1"/>
  <c r="AR3092" i="1"/>
  <c r="AX3092" i="1" s="1"/>
  <c r="BM3091" i="1"/>
  <c r="BF3091" i="1"/>
  <c r="AW3091" i="1"/>
  <c r="AR3091" i="1"/>
  <c r="AX3091" i="1" s="1"/>
  <c r="BM3090" i="1"/>
  <c r="BF3090" i="1"/>
  <c r="AW3090" i="1"/>
  <c r="AR3090" i="1"/>
  <c r="AX3090" i="1" s="1"/>
  <c r="BM3089" i="1"/>
  <c r="BF3089" i="1"/>
  <c r="AW3089" i="1"/>
  <c r="AR3089" i="1"/>
  <c r="AX3089" i="1" s="1"/>
  <c r="BM3088" i="1"/>
  <c r="BF3088" i="1"/>
  <c r="AW3088" i="1"/>
  <c r="AR3088" i="1"/>
  <c r="AX3088" i="1" s="1"/>
  <c r="BM3087" i="1"/>
  <c r="BF3087" i="1"/>
  <c r="AW3087" i="1"/>
  <c r="AR3087" i="1"/>
  <c r="AX3087" i="1" s="1"/>
  <c r="BM3086" i="1"/>
  <c r="BF3086" i="1"/>
  <c r="AW3086" i="1"/>
  <c r="AR3086" i="1"/>
  <c r="AX3086" i="1" s="1"/>
  <c r="BM3085" i="1"/>
  <c r="BF3085" i="1"/>
  <c r="AW3085" i="1"/>
  <c r="AR3085" i="1"/>
  <c r="AX3085" i="1" s="1"/>
  <c r="AQ3085" i="1"/>
  <c r="BM3084" i="1"/>
  <c r="BF3084" i="1"/>
  <c r="AW3084" i="1"/>
  <c r="AX3084" i="1" s="1"/>
  <c r="AR3084" i="1"/>
  <c r="BM3083" i="1"/>
  <c r="BF3083" i="1"/>
  <c r="AW3083" i="1"/>
  <c r="AX3083" i="1" s="1"/>
  <c r="AR3083" i="1"/>
  <c r="BM3082" i="1"/>
  <c r="BF3082" i="1"/>
  <c r="AW3082" i="1"/>
  <c r="AX3082" i="1" s="1"/>
  <c r="AR3082" i="1"/>
  <c r="BM3081" i="1"/>
  <c r="BF3081" i="1"/>
  <c r="AW3081" i="1"/>
  <c r="AX3081" i="1" s="1"/>
  <c r="AR3081" i="1"/>
  <c r="BM3080" i="1"/>
  <c r="BF3080" i="1"/>
  <c r="AW3080" i="1"/>
  <c r="AX3080" i="1" s="1"/>
  <c r="AR3080" i="1"/>
  <c r="BM3079" i="1"/>
  <c r="BF3079" i="1"/>
  <c r="AW3079" i="1"/>
  <c r="AX3079" i="1" s="1"/>
  <c r="AR3079" i="1"/>
  <c r="BM3078" i="1"/>
  <c r="BF3078" i="1"/>
  <c r="AW3078" i="1"/>
  <c r="AX3078" i="1" s="1"/>
  <c r="AR3078" i="1"/>
  <c r="BM3077" i="1"/>
  <c r="BF3077" i="1"/>
  <c r="AW3077" i="1"/>
  <c r="AX3077" i="1" s="1"/>
  <c r="AR3077" i="1"/>
  <c r="BM3076" i="1"/>
  <c r="BF3076" i="1"/>
  <c r="AW3076" i="1"/>
  <c r="AX3076" i="1" s="1"/>
  <c r="AR3076" i="1"/>
  <c r="BM3075" i="1"/>
  <c r="BF3075" i="1"/>
  <c r="AW3075" i="1"/>
  <c r="AX3075" i="1" s="1"/>
  <c r="AR3075" i="1"/>
  <c r="BM3074" i="1"/>
  <c r="BF3074" i="1"/>
  <c r="AW3074" i="1"/>
  <c r="AX3074" i="1" s="1"/>
  <c r="AR3074" i="1"/>
  <c r="BM3073" i="1"/>
  <c r="BF3073" i="1"/>
  <c r="AX3073" i="1"/>
  <c r="AW3073" i="1"/>
  <c r="AR3073" i="1"/>
  <c r="BM3072" i="1"/>
  <c r="BF3072" i="1"/>
  <c r="AX3072" i="1"/>
  <c r="AW3072" i="1"/>
  <c r="AR3072" i="1"/>
  <c r="BM3071" i="1"/>
  <c r="BF3071" i="1"/>
  <c r="AW3071" i="1"/>
  <c r="AX3071" i="1" s="1"/>
  <c r="AR3071" i="1"/>
  <c r="BM3070" i="1"/>
  <c r="BF3070" i="1"/>
  <c r="AW3070" i="1"/>
  <c r="AR3070" i="1"/>
  <c r="AX3070" i="1" s="1"/>
  <c r="BM3069" i="1"/>
  <c r="BF3069" i="1"/>
  <c r="AX3069" i="1"/>
  <c r="AW3069" i="1"/>
  <c r="AR3069" i="1"/>
  <c r="BM3068" i="1"/>
  <c r="BF3068" i="1"/>
  <c r="AW3068" i="1"/>
  <c r="AR3068" i="1"/>
  <c r="AX3068" i="1" s="1"/>
  <c r="BM3067" i="1"/>
  <c r="BF3067" i="1"/>
  <c r="AW3067" i="1"/>
  <c r="AR3067" i="1"/>
  <c r="AX3067" i="1" s="1"/>
  <c r="BM3066" i="1"/>
  <c r="BF3066" i="1"/>
  <c r="AW3066" i="1"/>
  <c r="AR3066" i="1"/>
  <c r="AX3066" i="1" s="1"/>
  <c r="BM3065" i="1"/>
  <c r="BF3065" i="1"/>
  <c r="AW3065" i="1"/>
  <c r="AR3065" i="1"/>
  <c r="AX3065" i="1" s="1"/>
  <c r="BM3064" i="1"/>
  <c r="BF3064" i="1"/>
  <c r="AW3064" i="1"/>
  <c r="AR3064" i="1"/>
  <c r="AX3064" i="1" s="1"/>
  <c r="BM3063" i="1"/>
  <c r="BF3063" i="1"/>
  <c r="AW3063" i="1"/>
  <c r="AR3063" i="1"/>
  <c r="AX3063" i="1" s="1"/>
  <c r="BM3062" i="1"/>
  <c r="BF3062" i="1"/>
  <c r="AW3062" i="1"/>
  <c r="AR3062" i="1"/>
  <c r="AX3062" i="1" s="1"/>
  <c r="BM3061" i="1"/>
  <c r="BF3061" i="1"/>
  <c r="AW3061" i="1"/>
  <c r="AR3061" i="1"/>
  <c r="AX3061" i="1" s="1"/>
  <c r="BM3060" i="1"/>
  <c r="BF3060" i="1"/>
  <c r="AW3060" i="1"/>
  <c r="AR3060" i="1"/>
  <c r="AX3060" i="1" s="1"/>
  <c r="BM3059" i="1"/>
  <c r="BF3059" i="1"/>
  <c r="AW3059" i="1"/>
  <c r="AR3059" i="1"/>
  <c r="AX3059" i="1" s="1"/>
  <c r="BM3058" i="1"/>
  <c r="BF3058" i="1"/>
  <c r="AW3058" i="1"/>
  <c r="AR3058" i="1"/>
  <c r="AX3058" i="1" s="1"/>
  <c r="BM3057" i="1"/>
  <c r="BF3057" i="1"/>
  <c r="AW3057" i="1"/>
  <c r="AR3057" i="1"/>
  <c r="AX3057" i="1" s="1"/>
  <c r="BM3056" i="1"/>
  <c r="BF3056" i="1"/>
  <c r="AW3056" i="1"/>
  <c r="AR3056" i="1"/>
  <c r="AX3056" i="1" s="1"/>
  <c r="BM3055" i="1"/>
  <c r="BF3055" i="1"/>
  <c r="AW3055" i="1"/>
  <c r="AR3055" i="1"/>
  <c r="AX3055" i="1" s="1"/>
  <c r="BM3054" i="1"/>
  <c r="BF3054" i="1"/>
  <c r="AW3054" i="1"/>
  <c r="AR3054" i="1"/>
  <c r="AX3054" i="1" s="1"/>
  <c r="BM3053" i="1"/>
  <c r="BF3053" i="1"/>
  <c r="AW3053" i="1"/>
  <c r="AR3053" i="1"/>
  <c r="AX3053" i="1" s="1"/>
  <c r="BM3052" i="1"/>
  <c r="BF3052" i="1"/>
  <c r="AW3052" i="1"/>
  <c r="AR3052" i="1"/>
  <c r="AX3052" i="1" s="1"/>
  <c r="BM3051" i="1"/>
  <c r="BF3051" i="1"/>
  <c r="AW3051" i="1"/>
  <c r="AR3051" i="1"/>
  <c r="AX3051" i="1" s="1"/>
  <c r="BM3050" i="1"/>
  <c r="BF3050" i="1"/>
  <c r="AW3050" i="1"/>
  <c r="AR3050" i="1"/>
  <c r="AX3050" i="1" s="1"/>
  <c r="BM3049" i="1"/>
  <c r="BF3049" i="1"/>
  <c r="AW3049" i="1"/>
  <c r="AR3049" i="1"/>
  <c r="AX3049" i="1" s="1"/>
  <c r="BM3048" i="1"/>
  <c r="BF3048" i="1"/>
  <c r="AW3048" i="1"/>
  <c r="AR3048" i="1"/>
  <c r="AX3048" i="1" s="1"/>
  <c r="BM3047" i="1"/>
  <c r="BF3047" i="1"/>
  <c r="AW3047" i="1"/>
  <c r="AR3047" i="1"/>
  <c r="AX3047" i="1" s="1"/>
  <c r="BM3046" i="1"/>
  <c r="BF3046" i="1"/>
  <c r="AW3046" i="1"/>
  <c r="AR3046" i="1"/>
  <c r="AX3046" i="1" s="1"/>
  <c r="BM3045" i="1"/>
  <c r="BF3045" i="1"/>
  <c r="AW3045" i="1"/>
  <c r="AR3045" i="1"/>
  <c r="AX3045" i="1" s="1"/>
  <c r="BM3044" i="1"/>
  <c r="BF3044" i="1"/>
  <c r="AW3044" i="1"/>
  <c r="AR3044" i="1"/>
  <c r="AX3044" i="1" s="1"/>
  <c r="BM3043" i="1"/>
  <c r="BF3043" i="1"/>
  <c r="AW3043" i="1"/>
  <c r="AR3043" i="1"/>
  <c r="AX3043" i="1" s="1"/>
  <c r="BM3042" i="1"/>
  <c r="BF3042" i="1"/>
  <c r="AW3042" i="1"/>
  <c r="AR3042" i="1"/>
  <c r="AX3042" i="1" s="1"/>
  <c r="BM3041" i="1"/>
  <c r="BF3041" i="1"/>
  <c r="AW3041" i="1"/>
  <c r="AR3041" i="1"/>
  <c r="AX3041" i="1" s="1"/>
  <c r="BM3040" i="1"/>
  <c r="BF3040" i="1"/>
  <c r="AW3040" i="1"/>
  <c r="AR3040" i="1"/>
  <c r="AX3040" i="1" s="1"/>
  <c r="BM3039" i="1"/>
  <c r="BF3039" i="1"/>
  <c r="AW3039" i="1"/>
  <c r="AR3039" i="1"/>
  <c r="AX3039" i="1" s="1"/>
  <c r="BM3038" i="1"/>
  <c r="BF3038" i="1"/>
  <c r="AW3038" i="1"/>
  <c r="AR3038" i="1"/>
  <c r="AX3038" i="1" s="1"/>
  <c r="BM3037" i="1"/>
  <c r="BF3037" i="1"/>
  <c r="AW3037" i="1"/>
  <c r="AR3037" i="1"/>
  <c r="AX3037" i="1" s="1"/>
  <c r="BM3036" i="1"/>
  <c r="BF3036" i="1"/>
  <c r="AW3036" i="1"/>
  <c r="AR3036" i="1"/>
  <c r="AX3036" i="1" s="1"/>
  <c r="BM3035" i="1"/>
  <c r="BF3035" i="1"/>
  <c r="AW3035" i="1"/>
  <c r="AR3035" i="1"/>
  <c r="AX3035" i="1" s="1"/>
  <c r="BM3034" i="1"/>
  <c r="BF3034" i="1"/>
  <c r="AW3034" i="1"/>
  <c r="AR3034" i="1"/>
  <c r="AX3034" i="1" s="1"/>
  <c r="BM3033" i="1"/>
  <c r="BF3033" i="1"/>
  <c r="AW3033" i="1"/>
  <c r="AR3033" i="1"/>
  <c r="AX3033" i="1" s="1"/>
  <c r="BM3032" i="1"/>
  <c r="BF3032" i="1"/>
  <c r="AW3032" i="1"/>
  <c r="AR3032" i="1"/>
  <c r="AX3032" i="1" s="1"/>
  <c r="BM3031" i="1"/>
  <c r="BF3031" i="1"/>
  <c r="AW3031" i="1"/>
  <c r="AR3031" i="1"/>
  <c r="AX3031" i="1" s="1"/>
  <c r="BM3030" i="1"/>
  <c r="BF3030" i="1"/>
  <c r="AW3030" i="1"/>
  <c r="AR3030" i="1"/>
  <c r="AX3030" i="1" s="1"/>
  <c r="BM3029" i="1"/>
  <c r="BF3029" i="1"/>
  <c r="AW3029" i="1"/>
  <c r="AR3029" i="1"/>
  <c r="AX3029" i="1" s="1"/>
  <c r="BM3028" i="1"/>
  <c r="BF3028" i="1"/>
  <c r="AW3028" i="1"/>
  <c r="AR3028" i="1"/>
  <c r="AX3028" i="1" s="1"/>
  <c r="BM3027" i="1"/>
  <c r="BF3027" i="1"/>
  <c r="AW3027" i="1"/>
  <c r="AR3027" i="1"/>
  <c r="AX3027" i="1" s="1"/>
  <c r="BM3026" i="1"/>
  <c r="BF3026" i="1"/>
  <c r="AW3026" i="1"/>
  <c r="AR3026" i="1"/>
  <c r="BM3025" i="1"/>
  <c r="BF3025" i="1"/>
  <c r="AW3025" i="1"/>
  <c r="AR3025" i="1"/>
  <c r="AX3025" i="1" s="1"/>
  <c r="BM3024" i="1"/>
  <c r="BF3024" i="1"/>
  <c r="AW3024" i="1"/>
  <c r="AR3024" i="1"/>
  <c r="AX3024" i="1" s="1"/>
  <c r="BM3023" i="1"/>
  <c r="BF3023" i="1"/>
  <c r="AW3023" i="1"/>
  <c r="AR3023" i="1"/>
  <c r="BM3022" i="1"/>
  <c r="BF3022" i="1"/>
  <c r="AW3022" i="1"/>
  <c r="AR3022" i="1"/>
  <c r="AX3022" i="1" s="1"/>
  <c r="BM3021" i="1"/>
  <c r="BF3021" i="1"/>
  <c r="AW3021" i="1"/>
  <c r="AR3021" i="1"/>
  <c r="BM3020" i="1"/>
  <c r="BF3020" i="1"/>
  <c r="AW3020" i="1"/>
  <c r="AR3020" i="1"/>
  <c r="BM3019" i="1"/>
  <c r="BF3019" i="1"/>
  <c r="AW3019" i="1"/>
  <c r="AR3019" i="1"/>
  <c r="AX3019" i="1" s="1"/>
  <c r="BM3018" i="1"/>
  <c r="BF3018" i="1"/>
  <c r="AW3018" i="1"/>
  <c r="AR3018" i="1"/>
  <c r="BM3017" i="1"/>
  <c r="BF3017" i="1"/>
  <c r="AW3017" i="1"/>
  <c r="AR3017" i="1"/>
  <c r="BM3016" i="1"/>
  <c r="BF3016" i="1"/>
  <c r="AW3016" i="1"/>
  <c r="AR3016" i="1"/>
  <c r="AX3016" i="1" s="1"/>
  <c r="BM3015" i="1"/>
  <c r="BF3015" i="1"/>
  <c r="AW3015" i="1"/>
  <c r="AR3015" i="1"/>
  <c r="AX3015" i="1" s="1"/>
  <c r="BM3014" i="1"/>
  <c r="BF3014" i="1"/>
  <c r="AW3014" i="1"/>
  <c r="AR3014" i="1"/>
  <c r="BM3013" i="1"/>
  <c r="BF3013" i="1"/>
  <c r="AW3013" i="1"/>
  <c r="AR3013" i="1"/>
  <c r="AX3013" i="1" s="1"/>
  <c r="BM3012" i="1"/>
  <c r="BF3012" i="1"/>
  <c r="AW3012" i="1"/>
  <c r="AR3012" i="1"/>
  <c r="AX3012" i="1" s="1"/>
  <c r="BM3011" i="1"/>
  <c r="BF3011" i="1"/>
  <c r="AW3011" i="1"/>
  <c r="AR3011" i="1"/>
  <c r="AX3011" i="1" s="1"/>
  <c r="BM3010" i="1"/>
  <c r="BF3010" i="1"/>
  <c r="AW3010" i="1"/>
  <c r="AR3010" i="1"/>
  <c r="AX3010" i="1" s="1"/>
  <c r="BM3009" i="1"/>
  <c r="BF3009" i="1"/>
  <c r="AW3009" i="1"/>
  <c r="AR3009" i="1"/>
  <c r="BM3008" i="1"/>
  <c r="BF3008" i="1"/>
  <c r="AW3008" i="1"/>
  <c r="AR3008" i="1"/>
  <c r="BM3007" i="1"/>
  <c r="BF3007" i="1"/>
  <c r="AW3007" i="1"/>
  <c r="AR3007" i="1"/>
  <c r="AX3007" i="1" s="1"/>
  <c r="BM3006" i="1"/>
  <c r="BF3006" i="1"/>
  <c r="AW3006" i="1"/>
  <c r="AR3006" i="1"/>
  <c r="BM3005" i="1"/>
  <c r="BF3005" i="1"/>
  <c r="AW3005" i="1"/>
  <c r="AR3005" i="1"/>
  <c r="BM3004" i="1"/>
  <c r="BF3004" i="1"/>
  <c r="AW3004" i="1"/>
  <c r="AR3004" i="1"/>
  <c r="AX3004" i="1" s="1"/>
  <c r="BM3003" i="1"/>
  <c r="BF3003" i="1"/>
  <c r="AW3003" i="1"/>
  <c r="AR3003" i="1"/>
  <c r="AX3003" i="1" s="1"/>
  <c r="BM3002" i="1"/>
  <c r="BF3002" i="1"/>
  <c r="AW3002" i="1"/>
  <c r="AR3002" i="1"/>
  <c r="BM3001" i="1"/>
  <c r="BF3001" i="1"/>
  <c r="AW3001" i="1"/>
  <c r="AR3001" i="1"/>
  <c r="AX3001" i="1" s="1"/>
  <c r="BM3000" i="1"/>
  <c r="BF3000" i="1"/>
  <c r="AW3000" i="1"/>
  <c r="AR3000" i="1"/>
  <c r="AX3000" i="1" s="1"/>
  <c r="BM2999" i="1"/>
  <c r="BF2999" i="1"/>
  <c r="AW2999" i="1"/>
  <c r="AR2999" i="1"/>
  <c r="AX2999" i="1" s="1"/>
  <c r="BM2998" i="1"/>
  <c r="BF2998" i="1"/>
  <c r="AW2998" i="1"/>
  <c r="AR2998" i="1"/>
  <c r="AX2998" i="1" s="1"/>
  <c r="BM2997" i="1"/>
  <c r="BF2997" i="1"/>
  <c r="AW2997" i="1"/>
  <c r="AR2997" i="1"/>
  <c r="BM2996" i="1"/>
  <c r="BF2996" i="1"/>
  <c r="AW2996" i="1"/>
  <c r="AR2996" i="1"/>
  <c r="BM2995" i="1"/>
  <c r="BF2995" i="1"/>
  <c r="AW2995" i="1"/>
  <c r="AR2995" i="1"/>
  <c r="AX2995" i="1" s="1"/>
  <c r="BM2994" i="1"/>
  <c r="BF2994" i="1"/>
  <c r="AW2994" i="1"/>
  <c r="AR2994" i="1"/>
  <c r="BM2993" i="1"/>
  <c r="BF2993" i="1"/>
  <c r="AW2993" i="1"/>
  <c r="AR2993" i="1"/>
  <c r="AX2993" i="1" s="1"/>
  <c r="BM2992" i="1"/>
  <c r="BF2992" i="1"/>
  <c r="AW2992" i="1"/>
  <c r="AX2992" i="1" s="1"/>
  <c r="AR2992" i="1"/>
  <c r="BM2991" i="1"/>
  <c r="BF2991" i="1"/>
  <c r="AW2991" i="1"/>
  <c r="AX2991" i="1" s="1"/>
  <c r="AR2991" i="1"/>
  <c r="BM2990" i="1"/>
  <c r="BF2990" i="1"/>
  <c r="AW2990" i="1"/>
  <c r="AX2990" i="1" s="1"/>
  <c r="AR2990" i="1"/>
  <c r="BM2989" i="1"/>
  <c r="BF2989" i="1"/>
  <c r="AW2989" i="1"/>
  <c r="AX2989" i="1" s="1"/>
  <c r="AR2989" i="1"/>
  <c r="BM2988" i="1"/>
  <c r="BF2988" i="1"/>
  <c r="AW2988" i="1"/>
  <c r="AR2988" i="1"/>
  <c r="AX2988" i="1" s="1"/>
  <c r="BM2987" i="1"/>
  <c r="BF2987" i="1"/>
  <c r="AW2987" i="1"/>
  <c r="AR2987" i="1"/>
  <c r="AX2987" i="1" s="1"/>
  <c r="BM2986" i="1"/>
  <c r="BF2986" i="1"/>
  <c r="AW2986" i="1"/>
  <c r="AR2986" i="1"/>
  <c r="AX2986" i="1" s="1"/>
  <c r="BM2985" i="1"/>
  <c r="BF2985" i="1"/>
  <c r="AW2985" i="1"/>
  <c r="AR2985" i="1"/>
  <c r="AX2985" i="1" s="1"/>
  <c r="BM2984" i="1"/>
  <c r="BF2984" i="1"/>
  <c r="AW2984" i="1"/>
  <c r="AR2984" i="1"/>
  <c r="AX2984" i="1" s="1"/>
  <c r="BM2983" i="1"/>
  <c r="BF2983" i="1"/>
  <c r="AW2983" i="1"/>
  <c r="AR2983" i="1"/>
  <c r="AX2983" i="1" s="1"/>
  <c r="BM2982" i="1"/>
  <c r="BF2982" i="1"/>
  <c r="AW2982" i="1"/>
  <c r="AR2982" i="1"/>
  <c r="AX2982" i="1" s="1"/>
  <c r="BM2981" i="1"/>
  <c r="BF2981" i="1"/>
  <c r="AW2981" i="1"/>
  <c r="AR2981" i="1"/>
  <c r="AX2981" i="1" s="1"/>
  <c r="BM2980" i="1"/>
  <c r="BF2980" i="1"/>
  <c r="AW2980" i="1"/>
  <c r="AR2980" i="1"/>
  <c r="AX2980" i="1" s="1"/>
  <c r="BM2979" i="1"/>
  <c r="BF2979" i="1"/>
  <c r="AW2979" i="1"/>
  <c r="AR2979" i="1"/>
  <c r="AX2979" i="1" s="1"/>
  <c r="BM2978" i="1"/>
  <c r="BF2978" i="1"/>
  <c r="AW2978" i="1"/>
  <c r="AR2978" i="1"/>
  <c r="AX2978" i="1" s="1"/>
  <c r="BM2977" i="1"/>
  <c r="BF2977" i="1"/>
  <c r="AW2977" i="1"/>
  <c r="AR2977" i="1"/>
  <c r="AX2977" i="1" s="1"/>
  <c r="BM2976" i="1"/>
  <c r="BF2976" i="1"/>
  <c r="AW2976" i="1"/>
  <c r="AR2976" i="1"/>
  <c r="AX2976" i="1" s="1"/>
  <c r="BM2975" i="1"/>
  <c r="BF2975" i="1"/>
  <c r="AW2975" i="1"/>
  <c r="AR2975" i="1"/>
  <c r="AX2975" i="1" s="1"/>
  <c r="BM2974" i="1"/>
  <c r="BF2974" i="1"/>
  <c r="AW2974" i="1"/>
  <c r="AR2974" i="1"/>
  <c r="AX2974" i="1" s="1"/>
  <c r="BM2973" i="1"/>
  <c r="BF2973" i="1"/>
  <c r="AW2973" i="1"/>
  <c r="AR2973" i="1"/>
  <c r="AX2973" i="1" s="1"/>
  <c r="BM2972" i="1"/>
  <c r="BF2972" i="1"/>
  <c r="AW2972" i="1"/>
  <c r="AR2972" i="1"/>
  <c r="AX2972" i="1" s="1"/>
  <c r="BM2971" i="1"/>
  <c r="BF2971" i="1"/>
  <c r="AW2971" i="1"/>
  <c r="AR2971" i="1"/>
  <c r="AX2971" i="1" s="1"/>
  <c r="BM2970" i="1"/>
  <c r="BF2970" i="1"/>
  <c r="AW2970" i="1"/>
  <c r="AR2970" i="1"/>
  <c r="AX2970" i="1" s="1"/>
  <c r="BM2969" i="1"/>
  <c r="BF2969" i="1"/>
  <c r="AW2969" i="1"/>
  <c r="AR2969" i="1"/>
  <c r="AX2969" i="1" s="1"/>
  <c r="BM2968" i="1"/>
  <c r="BF2968" i="1"/>
  <c r="AW2968" i="1"/>
  <c r="AR2968" i="1"/>
  <c r="AX2968" i="1" s="1"/>
  <c r="BM2967" i="1"/>
  <c r="BF2967" i="1"/>
  <c r="AW2967" i="1"/>
  <c r="AR2967" i="1"/>
  <c r="AX2967" i="1" s="1"/>
  <c r="BM2966" i="1"/>
  <c r="BF2966" i="1"/>
  <c r="AW2966" i="1"/>
  <c r="AR2966" i="1"/>
  <c r="AX2966" i="1" s="1"/>
  <c r="BM2965" i="1"/>
  <c r="BF2965" i="1"/>
  <c r="AW2965" i="1"/>
  <c r="AR2965" i="1"/>
  <c r="AX2965" i="1" s="1"/>
  <c r="BM2964" i="1"/>
  <c r="BF2964" i="1"/>
  <c r="AW2964" i="1"/>
  <c r="AR2964" i="1"/>
  <c r="AX2964" i="1" s="1"/>
  <c r="BM2963" i="1"/>
  <c r="BF2963" i="1"/>
  <c r="AW2963" i="1"/>
  <c r="AR2963" i="1"/>
  <c r="AX2963" i="1" s="1"/>
  <c r="BM2962" i="1"/>
  <c r="BF2962" i="1"/>
  <c r="AW2962" i="1"/>
  <c r="AR2962" i="1"/>
  <c r="AX2962" i="1" s="1"/>
  <c r="BM2961" i="1"/>
  <c r="BF2961" i="1"/>
  <c r="AW2961" i="1"/>
  <c r="AR2961" i="1"/>
  <c r="AX2961" i="1" s="1"/>
  <c r="BM2960" i="1"/>
  <c r="BF2960" i="1"/>
  <c r="AW2960" i="1"/>
  <c r="AR2960" i="1"/>
  <c r="AX2960" i="1" s="1"/>
  <c r="BM2959" i="1"/>
  <c r="BF2959" i="1"/>
  <c r="AW2959" i="1"/>
  <c r="AR2959" i="1"/>
  <c r="AX2959" i="1" s="1"/>
  <c r="BM2958" i="1"/>
  <c r="BF2958" i="1"/>
  <c r="AW2958" i="1"/>
  <c r="AR2958" i="1"/>
  <c r="AX2958" i="1" s="1"/>
  <c r="BM2957" i="1"/>
  <c r="BF2957" i="1"/>
  <c r="AW2957" i="1"/>
  <c r="AR2957" i="1"/>
  <c r="AX2957" i="1" s="1"/>
  <c r="BM2956" i="1"/>
  <c r="BF2956" i="1"/>
  <c r="AW2956" i="1"/>
  <c r="AR2956" i="1"/>
  <c r="AX2956" i="1" s="1"/>
  <c r="BM2955" i="1"/>
  <c r="BF2955" i="1"/>
  <c r="AW2955" i="1"/>
  <c r="AR2955" i="1"/>
  <c r="AX2955" i="1" s="1"/>
  <c r="BM2954" i="1"/>
  <c r="BF2954" i="1"/>
  <c r="AW2954" i="1"/>
  <c r="AR2954" i="1"/>
  <c r="AX2954" i="1" s="1"/>
  <c r="BM2953" i="1"/>
  <c r="BF2953" i="1"/>
  <c r="AW2953" i="1"/>
  <c r="AR2953" i="1"/>
  <c r="AX2953" i="1" s="1"/>
  <c r="BM2952" i="1"/>
  <c r="BF2952" i="1"/>
  <c r="AW2952" i="1"/>
  <c r="AR2952" i="1"/>
  <c r="AX2952" i="1" s="1"/>
  <c r="BM2951" i="1"/>
  <c r="BF2951" i="1"/>
  <c r="AW2951" i="1"/>
  <c r="AR2951" i="1"/>
  <c r="AX2951" i="1" s="1"/>
  <c r="BM2950" i="1"/>
  <c r="BF2950" i="1"/>
  <c r="AW2950" i="1"/>
  <c r="AR2950" i="1"/>
  <c r="AX2950" i="1" s="1"/>
  <c r="BM2949" i="1"/>
  <c r="BF2949" i="1"/>
  <c r="AW2949" i="1"/>
  <c r="AR2949" i="1"/>
  <c r="AX2949" i="1" s="1"/>
  <c r="BM2948" i="1"/>
  <c r="BF2948" i="1"/>
  <c r="AW2948" i="1"/>
  <c r="AR2948" i="1"/>
  <c r="AX2948" i="1" s="1"/>
  <c r="BM2947" i="1"/>
  <c r="BF2947" i="1"/>
  <c r="AW2947" i="1"/>
  <c r="AR2947" i="1"/>
  <c r="AX2947" i="1" s="1"/>
  <c r="BM2946" i="1"/>
  <c r="BF2946" i="1"/>
  <c r="AW2946" i="1"/>
  <c r="AR2946" i="1"/>
  <c r="AX2946" i="1" s="1"/>
  <c r="BM2945" i="1"/>
  <c r="BF2945" i="1"/>
  <c r="AW2945" i="1"/>
  <c r="AR2945" i="1"/>
  <c r="AX2945" i="1" s="1"/>
  <c r="BM2944" i="1"/>
  <c r="BF2944" i="1"/>
  <c r="AW2944" i="1"/>
  <c r="AR2944" i="1"/>
  <c r="AX2944" i="1" s="1"/>
  <c r="BM2943" i="1"/>
  <c r="BF2943" i="1"/>
  <c r="AW2943" i="1"/>
  <c r="AR2943" i="1"/>
  <c r="AX2943" i="1" s="1"/>
  <c r="BM2942" i="1"/>
  <c r="BF2942" i="1"/>
  <c r="AW2942" i="1"/>
  <c r="AR2942" i="1"/>
  <c r="AX2942" i="1" s="1"/>
  <c r="BM2941" i="1"/>
  <c r="BF2941" i="1"/>
  <c r="AW2941" i="1"/>
  <c r="AR2941" i="1"/>
  <c r="AX2941" i="1" s="1"/>
  <c r="BM2940" i="1"/>
  <c r="BF2940" i="1"/>
  <c r="AW2940" i="1"/>
  <c r="AR2940" i="1"/>
  <c r="AX2940" i="1" s="1"/>
  <c r="BM2939" i="1"/>
  <c r="BF2939" i="1"/>
  <c r="AW2939" i="1"/>
  <c r="AR2939" i="1"/>
  <c r="AX2939" i="1" s="1"/>
  <c r="BM2938" i="1"/>
  <c r="BF2938" i="1"/>
  <c r="AW2938" i="1"/>
  <c r="AR2938" i="1"/>
  <c r="AX2938" i="1" s="1"/>
  <c r="BM2937" i="1"/>
  <c r="BF2937" i="1"/>
  <c r="AW2937" i="1"/>
  <c r="AR2937" i="1"/>
  <c r="AX2937" i="1" s="1"/>
  <c r="BM2936" i="1"/>
  <c r="BF2936" i="1"/>
  <c r="AW2936" i="1"/>
  <c r="AR2936" i="1"/>
  <c r="AX2936" i="1" s="1"/>
  <c r="BM2935" i="1"/>
  <c r="BF2935" i="1"/>
  <c r="AW2935" i="1"/>
  <c r="AR2935" i="1"/>
  <c r="AX2935" i="1" s="1"/>
  <c r="BM2934" i="1"/>
  <c r="BF2934" i="1"/>
  <c r="AW2934" i="1"/>
  <c r="AR2934" i="1"/>
  <c r="AX2934" i="1" s="1"/>
  <c r="BM2933" i="1"/>
  <c r="BF2933" i="1"/>
  <c r="AW2933" i="1"/>
  <c r="AR2933" i="1"/>
  <c r="AX2933" i="1" s="1"/>
  <c r="BM2932" i="1"/>
  <c r="BF2932" i="1"/>
  <c r="AW2932" i="1"/>
  <c r="AR2932" i="1"/>
  <c r="AX2932" i="1" s="1"/>
  <c r="BM2931" i="1"/>
  <c r="BF2931" i="1"/>
  <c r="AW2931" i="1"/>
  <c r="AR2931" i="1"/>
  <c r="AX2931" i="1" s="1"/>
  <c r="BM2930" i="1"/>
  <c r="BF2930" i="1"/>
  <c r="AW2930" i="1"/>
  <c r="AR2930" i="1"/>
  <c r="AX2930" i="1" s="1"/>
  <c r="BM2929" i="1"/>
  <c r="BF2929" i="1"/>
  <c r="AW2929" i="1"/>
  <c r="AR2929" i="1"/>
  <c r="AX2929" i="1" s="1"/>
  <c r="BM2928" i="1"/>
  <c r="BF2928" i="1"/>
  <c r="AW2928" i="1"/>
  <c r="AR2928" i="1"/>
  <c r="BM2927" i="1"/>
  <c r="BF2927" i="1"/>
  <c r="AW2927" i="1"/>
  <c r="AR2927" i="1"/>
  <c r="AX2927" i="1" s="1"/>
  <c r="BM2926" i="1"/>
  <c r="BF2926" i="1"/>
  <c r="AW2926" i="1"/>
  <c r="AR2926" i="1"/>
  <c r="BM2925" i="1"/>
  <c r="BF2925" i="1"/>
  <c r="AW2925" i="1"/>
  <c r="AR2925" i="1"/>
  <c r="AX2925" i="1" s="1"/>
  <c r="BM2924" i="1"/>
  <c r="BF2924" i="1"/>
  <c r="AW2924" i="1"/>
  <c r="AR2924" i="1"/>
  <c r="BM2923" i="1"/>
  <c r="BF2923" i="1"/>
  <c r="AW2923" i="1"/>
  <c r="AR2923" i="1"/>
  <c r="AX2923" i="1" s="1"/>
  <c r="BM2922" i="1"/>
  <c r="BF2922" i="1"/>
  <c r="AW2922" i="1"/>
  <c r="AR2922" i="1"/>
  <c r="BM2921" i="1"/>
  <c r="BF2921" i="1"/>
  <c r="AW2921" i="1"/>
  <c r="AR2921" i="1"/>
  <c r="AX2921" i="1" s="1"/>
  <c r="BM2920" i="1"/>
  <c r="BF2920" i="1"/>
  <c r="AW2920" i="1"/>
  <c r="AR2920" i="1"/>
  <c r="BM2919" i="1"/>
  <c r="BF2919" i="1"/>
  <c r="AW2919" i="1"/>
  <c r="AR2919" i="1"/>
  <c r="AX2919" i="1" s="1"/>
  <c r="BM2918" i="1"/>
  <c r="BF2918" i="1"/>
  <c r="AW2918" i="1"/>
  <c r="AR2918" i="1"/>
  <c r="AX2918" i="1" s="1"/>
  <c r="BM2917" i="1"/>
  <c r="BF2917" i="1"/>
  <c r="AW2917" i="1"/>
  <c r="AR2917" i="1"/>
  <c r="AX2917" i="1" s="1"/>
  <c r="BM2916" i="1"/>
  <c r="BF2916" i="1"/>
  <c r="AW2916" i="1"/>
  <c r="AR2916" i="1"/>
  <c r="AX2916" i="1" s="1"/>
  <c r="BM2915" i="1"/>
  <c r="BF2915" i="1"/>
  <c r="AW2915" i="1"/>
  <c r="AR2915" i="1"/>
  <c r="AX2915" i="1" s="1"/>
  <c r="BM2914" i="1"/>
  <c r="BF2914" i="1"/>
  <c r="AW2914" i="1"/>
  <c r="AR2914" i="1"/>
  <c r="AX2914" i="1" s="1"/>
  <c r="BM2913" i="1"/>
  <c r="BF2913" i="1"/>
  <c r="AW2913" i="1"/>
  <c r="AR2913" i="1"/>
  <c r="AX2913" i="1" s="1"/>
  <c r="BM2912" i="1"/>
  <c r="BF2912" i="1"/>
  <c r="AW2912" i="1"/>
  <c r="AR2912" i="1"/>
  <c r="AX2912" i="1" s="1"/>
  <c r="BM2911" i="1"/>
  <c r="BF2911" i="1"/>
  <c r="AW2911" i="1"/>
  <c r="AR2911" i="1"/>
  <c r="AX2911" i="1" s="1"/>
  <c r="BM2910" i="1"/>
  <c r="BF2910" i="1"/>
  <c r="AW2910" i="1"/>
  <c r="AR2910" i="1"/>
  <c r="AX2910" i="1" s="1"/>
  <c r="BM2909" i="1"/>
  <c r="BF2909" i="1"/>
  <c r="AW2909" i="1"/>
  <c r="AR2909" i="1"/>
  <c r="AX2909" i="1" s="1"/>
  <c r="BM2908" i="1"/>
  <c r="BF2908" i="1"/>
  <c r="AW2908" i="1"/>
  <c r="AR2908" i="1"/>
  <c r="AX2908" i="1" s="1"/>
  <c r="BM2907" i="1"/>
  <c r="BF2907" i="1"/>
  <c r="AW2907" i="1"/>
  <c r="AR2907" i="1"/>
  <c r="AX2907" i="1" s="1"/>
  <c r="BM2906" i="1"/>
  <c r="BF2906" i="1"/>
  <c r="AW2906" i="1"/>
  <c r="AR2906" i="1"/>
  <c r="AX2906" i="1" s="1"/>
  <c r="BM2905" i="1"/>
  <c r="BF2905" i="1"/>
  <c r="AW2905" i="1"/>
  <c r="AR2905" i="1"/>
  <c r="AX2905" i="1" s="1"/>
  <c r="BM2904" i="1"/>
  <c r="BF2904" i="1"/>
  <c r="AW2904" i="1"/>
  <c r="AR2904" i="1"/>
  <c r="AX2904" i="1" s="1"/>
  <c r="BM2903" i="1"/>
  <c r="BF2903" i="1"/>
  <c r="AW2903" i="1"/>
  <c r="AR2903" i="1"/>
  <c r="AX2903" i="1" s="1"/>
  <c r="BM2902" i="1"/>
  <c r="BF2902" i="1"/>
  <c r="AW2902" i="1"/>
  <c r="AR2902" i="1"/>
  <c r="AX2902" i="1" s="1"/>
  <c r="BM2901" i="1"/>
  <c r="BF2901" i="1"/>
  <c r="AW2901" i="1"/>
  <c r="AR2901" i="1"/>
  <c r="AX2901" i="1" s="1"/>
  <c r="BM2900" i="1"/>
  <c r="BF2900" i="1"/>
  <c r="AW2900" i="1"/>
  <c r="AR2900" i="1"/>
  <c r="AX2900" i="1" s="1"/>
  <c r="BM2899" i="1"/>
  <c r="BF2899" i="1"/>
  <c r="AW2899" i="1"/>
  <c r="AR2899" i="1"/>
  <c r="AX2899" i="1" s="1"/>
  <c r="BM2898" i="1"/>
  <c r="BF2898" i="1"/>
  <c r="AW2898" i="1"/>
  <c r="AR2898" i="1"/>
  <c r="AX2898" i="1" s="1"/>
  <c r="BM2897" i="1"/>
  <c r="BF2897" i="1"/>
  <c r="AW2897" i="1"/>
  <c r="AR2897" i="1"/>
  <c r="AX2897" i="1" s="1"/>
  <c r="BM2896" i="1"/>
  <c r="BF2896" i="1"/>
  <c r="AW2896" i="1"/>
  <c r="AR2896" i="1"/>
  <c r="AX2896" i="1" s="1"/>
  <c r="BM2895" i="1"/>
  <c r="BF2895" i="1"/>
  <c r="AW2895" i="1"/>
  <c r="AR2895" i="1"/>
  <c r="AX2895" i="1" s="1"/>
  <c r="BM2894" i="1"/>
  <c r="BF2894" i="1"/>
  <c r="AW2894" i="1"/>
  <c r="AR2894" i="1"/>
  <c r="AX2894" i="1" s="1"/>
  <c r="BM2893" i="1"/>
  <c r="BF2893" i="1"/>
  <c r="AW2893" i="1"/>
  <c r="AR2893" i="1"/>
  <c r="AX2893" i="1" s="1"/>
  <c r="BM2892" i="1"/>
  <c r="BF2892" i="1"/>
  <c r="AW2892" i="1"/>
  <c r="AR2892" i="1"/>
  <c r="AX2892" i="1" s="1"/>
  <c r="BM2891" i="1"/>
  <c r="BF2891" i="1"/>
  <c r="AW2891" i="1"/>
  <c r="AR2891" i="1"/>
  <c r="AX2891" i="1" s="1"/>
  <c r="BM2890" i="1"/>
  <c r="BF2890" i="1"/>
  <c r="AW2890" i="1"/>
  <c r="AR2890" i="1"/>
  <c r="AX2890" i="1" s="1"/>
  <c r="BM2889" i="1"/>
  <c r="BF2889" i="1"/>
  <c r="AW2889" i="1"/>
  <c r="AR2889" i="1"/>
  <c r="AX2889" i="1" s="1"/>
  <c r="BM2888" i="1"/>
  <c r="BF2888" i="1"/>
  <c r="AW2888" i="1"/>
  <c r="AR2888" i="1"/>
  <c r="AX2888" i="1" s="1"/>
  <c r="BM2887" i="1"/>
  <c r="BF2887" i="1"/>
  <c r="AW2887" i="1"/>
  <c r="AR2887" i="1"/>
  <c r="AX2887" i="1" s="1"/>
  <c r="BM2886" i="1"/>
  <c r="BF2886" i="1"/>
  <c r="AW2886" i="1"/>
  <c r="AR2886" i="1"/>
  <c r="AX2886" i="1" s="1"/>
  <c r="BM2885" i="1"/>
  <c r="BF2885" i="1"/>
  <c r="AW2885" i="1"/>
  <c r="AR2885" i="1"/>
  <c r="AX2885" i="1" s="1"/>
  <c r="BM2884" i="1"/>
  <c r="BF2884" i="1"/>
  <c r="AW2884" i="1"/>
  <c r="AR2884" i="1"/>
  <c r="AX2884" i="1" s="1"/>
  <c r="BM2883" i="1"/>
  <c r="BF2883" i="1"/>
  <c r="AW2883" i="1"/>
  <c r="AR2883" i="1"/>
  <c r="AX2883" i="1" s="1"/>
  <c r="BM2882" i="1"/>
  <c r="BF2882" i="1"/>
  <c r="AW2882" i="1"/>
  <c r="AR2882" i="1"/>
  <c r="AX2882" i="1" s="1"/>
  <c r="BM2881" i="1"/>
  <c r="BF2881" i="1"/>
  <c r="AW2881" i="1"/>
  <c r="AR2881" i="1"/>
  <c r="AX2881" i="1" s="1"/>
  <c r="BM2880" i="1"/>
  <c r="BF2880" i="1"/>
  <c r="AW2880" i="1"/>
  <c r="AR2880" i="1"/>
  <c r="AX2880" i="1" s="1"/>
  <c r="BM2879" i="1"/>
  <c r="BF2879" i="1"/>
  <c r="AW2879" i="1"/>
  <c r="AR2879" i="1"/>
  <c r="AX2879" i="1" s="1"/>
  <c r="BM2878" i="1"/>
  <c r="BF2878" i="1"/>
  <c r="AW2878" i="1"/>
  <c r="AR2878" i="1"/>
  <c r="AX2878" i="1" s="1"/>
  <c r="BM2877" i="1"/>
  <c r="BF2877" i="1"/>
  <c r="AW2877" i="1"/>
  <c r="AR2877" i="1"/>
  <c r="AX2877" i="1" s="1"/>
  <c r="BM2876" i="1"/>
  <c r="BF2876" i="1"/>
  <c r="AW2876" i="1"/>
  <c r="AR2876" i="1"/>
  <c r="AX2876" i="1" s="1"/>
  <c r="BM2875" i="1"/>
  <c r="BF2875" i="1"/>
  <c r="AW2875" i="1"/>
  <c r="AR2875" i="1"/>
  <c r="AX2875" i="1" s="1"/>
  <c r="BM2874" i="1"/>
  <c r="BF2874" i="1"/>
  <c r="AW2874" i="1"/>
  <c r="AR2874" i="1"/>
  <c r="AX2874" i="1" s="1"/>
  <c r="BM2873" i="1"/>
  <c r="BF2873" i="1"/>
  <c r="AW2873" i="1"/>
  <c r="AR2873" i="1"/>
  <c r="AX2873" i="1" s="1"/>
  <c r="BM2872" i="1"/>
  <c r="BF2872" i="1"/>
  <c r="AW2872" i="1"/>
  <c r="AR2872" i="1"/>
  <c r="AX2872" i="1" s="1"/>
  <c r="BM2871" i="1"/>
  <c r="BF2871" i="1"/>
  <c r="AW2871" i="1"/>
  <c r="AR2871" i="1"/>
  <c r="AX2871" i="1" s="1"/>
  <c r="BM2870" i="1"/>
  <c r="BF2870" i="1"/>
  <c r="AW2870" i="1"/>
  <c r="AR2870" i="1"/>
  <c r="AX2870" i="1" s="1"/>
  <c r="BM2869" i="1"/>
  <c r="BF2869" i="1"/>
  <c r="AW2869" i="1"/>
  <c r="AR2869" i="1"/>
  <c r="AX2869" i="1" s="1"/>
  <c r="BM2868" i="1"/>
  <c r="BF2868" i="1"/>
  <c r="AW2868" i="1"/>
  <c r="AR2868" i="1"/>
  <c r="AX2868" i="1" s="1"/>
  <c r="BM2867" i="1"/>
  <c r="BF2867" i="1"/>
  <c r="AW2867" i="1"/>
  <c r="AR2867" i="1"/>
  <c r="AX2867" i="1" s="1"/>
  <c r="BM2866" i="1"/>
  <c r="BF2866" i="1"/>
  <c r="AW2866" i="1"/>
  <c r="AR2866" i="1"/>
  <c r="AX2866" i="1" s="1"/>
  <c r="BM2865" i="1"/>
  <c r="BF2865" i="1"/>
  <c r="AW2865" i="1"/>
  <c r="AR2865" i="1"/>
  <c r="AX2865" i="1" s="1"/>
  <c r="BM2864" i="1"/>
  <c r="BF2864" i="1"/>
  <c r="AW2864" i="1"/>
  <c r="AR2864" i="1"/>
  <c r="AX2864" i="1" s="1"/>
  <c r="BM2863" i="1"/>
  <c r="BF2863" i="1"/>
  <c r="AW2863" i="1"/>
  <c r="AR2863" i="1"/>
  <c r="AX2863" i="1" s="1"/>
  <c r="BM2862" i="1"/>
  <c r="BF2862" i="1"/>
  <c r="AW2862" i="1"/>
  <c r="AR2862" i="1"/>
  <c r="AX2862" i="1" s="1"/>
  <c r="BM2861" i="1"/>
  <c r="BF2861" i="1"/>
  <c r="AW2861" i="1"/>
  <c r="AR2861" i="1"/>
  <c r="AX2861" i="1" s="1"/>
  <c r="BM2860" i="1"/>
  <c r="BF2860" i="1"/>
  <c r="AW2860" i="1"/>
  <c r="AR2860" i="1"/>
  <c r="AX2860" i="1" s="1"/>
  <c r="BM2859" i="1"/>
  <c r="BF2859" i="1"/>
  <c r="AW2859" i="1"/>
  <c r="AR2859" i="1"/>
  <c r="AX2859" i="1" s="1"/>
  <c r="BM2858" i="1"/>
  <c r="BF2858" i="1"/>
  <c r="AW2858" i="1"/>
  <c r="AR2858" i="1"/>
  <c r="AX2858" i="1" s="1"/>
  <c r="BM2857" i="1"/>
  <c r="BF2857" i="1"/>
  <c r="AW2857" i="1"/>
  <c r="AR2857" i="1"/>
  <c r="AX2857" i="1" s="1"/>
  <c r="BM2856" i="1"/>
  <c r="BF2856" i="1"/>
  <c r="AW2856" i="1"/>
  <c r="AR2856" i="1"/>
  <c r="AX2856" i="1" s="1"/>
  <c r="BM2855" i="1"/>
  <c r="BF2855" i="1"/>
  <c r="AW2855" i="1"/>
  <c r="AR2855" i="1"/>
  <c r="AX2855" i="1" s="1"/>
  <c r="BM2854" i="1"/>
  <c r="BF2854" i="1"/>
  <c r="AW2854" i="1"/>
  <c r="AR2854" i="1"/>
  <c r="AX2854" i="1" s="1"/>
  <c r="BM2853" i="1"/>
  <c r="BF2853" i="1"/>
  <c r="AW2853" i="1"/>
  <c r="AR2853" i="1"/>
  <c r="AX2853" i="1" s="1"/>
  <c r="BM2852" i="1"/>
  <c r="BF2852" i="1"/>
  <c r="AW2852" i="1"/>
  <c r="AR2852" i="1"/>
  <c r="AX2852" i="1" s="1"/>
  <c r="BM2851" i="1"/>
  <c r="BF2851" i="1"/>
  <c r="AW2851" i="1"/>
  <c r="AR2851" i="1"/>
  <c r="AX2851" i="1" s="1"/>
  <c r="BM2850" i="1"/>
  <c r="BF2850" i="1"/>
  <c r="AW2850" i="1"/>
  <c r="AR2850" i="1"/>
  <c r="AX2850" i="1" s="1"/>
  <c r="BM2849" i="1"/>
  <c r="BF2849" i="1"/>
  <c r="AW2849" i="1"/>
  <c r="AR2849" i="1"/>
  <c r="BM2848" i="1"/>
  <c r="BF2848" i="1"/>
  <c r="AW2848" i="1"/>
  <c r="AR2848" i="1"/>
  <c r="AX2848" i="1" s="1"/>
  <c r="BM2847" i="1"/>
  <c r="BF2847" i="1"/>
  <c r="AW2847" i="1"/>
  <c r="AR2847" i="1"/>
  <c r="AX2847" i="1" s="1"/>
  <c r="BM2846" i="1"/>
  <c r="BF2846" i="1"/>
  <c r="AW2846" i="1"/>
  <c r="AR2846" i="1"/>
  <c r="AX2846" i="1" s="1"/>
  <c r="BM2845" i="1"/>
  <c r="BF2845" i="1"/>
  <c r="AW2845" i="1"/>
  <c r="AR2845" i="1"/>
  <c r="AX2845" i="1" s="1"/>
  <c r="BM2844" i="1"/>
  <c r="BF2844" i="1"/>
  <c r="AW2844" i="1"/>
  <c r="AR2844" i="1"/>
  <c r="AX2844" i="1" s="1"/>
  <c r="BM2843" i="1"/>
  <c r="BF2843" i="1"/>
  <c r="AW2843" i="1"/>
  <c r="AR2843" i="1"/>
  <c r="AX2843" i="1" s="1"/>
  <c r="BM2842" i="1"/>
  <c r="BF2842" i="1"/>
  <c r="AW2842" i="1"/>
  <c r="AR2842" i="1"/>
  <c r="AX2842" i="1" s="1"/>
  <c r="BM2841" i="1"/>
  <c r="BF2841" i="1"/>
  <c r="AW2841" i="1"/>
  <c r="AR2841" i="1"/>
  <c r="AX2841" i="1" s="1"/>
  <c r="BM2840" i="1"/>
  <c r="BF2840" i="1"/>
  <c r="AX2840" i="1"/>
  <c r="BD2840" i="1" s="1"/>
  <c r="BJ2840" i="1" s="1"/>
  <c r="BO2840" i="1" s="1"/>
  <c r="AW2840" i="1"/>
  <c r="AR2840" i="1"/>
  <c r="BM2839" i="1"/>
  <c r="BF2839" i="1"/>
  <c r="AX2839" i="1"/>
  <c r="BD2839" i="1" s="1"/>
  <c r="BJ2839" i="1" s="1"/>
  <c r="BO2839" i="1" s="1"/>
  <c r="AW2839" i="1"/>
  <c r="AR2839" i="1"/>
  <c r="BM2838" i="1"/>
  <c r="BF2838" i="1"/>
  <c r="AX2838" i="1"/>
  <c r="BD2838" i="1" s="1"/>
  <c r="BJ2838" i="1" s="1"/>
  <c r="BO2838" i="1" s="1"/>
  <c r="AW2838" i="1"/>
  <c r="AR2838" i="1"/>
  <c r="BM2837" i="1"/>
  <c r="BF2837" i="1"/>
  <c r="AX2837" i="1"/>
  <c r="BD2837" i="1" s="1"/>
  <c r="BJ2837" i="1" s="1"/>
  <c r="BO2837" i="1" s="1"/>
  <c r="AW2837" i="1"/>
  <c r="AR2837" i="1"/>
  <c r="BM2836" i="1"/>
  <c r="BF2836" i="1"/>
  <c r="AX2836" i="1"/>
  <c r="BD2836" i="1" s="1"/>
  <c r="BJ2836" i="1" s="1"/>
  <c r="BO2836" i="1" s="1"/>
  <c r="AW2836" i="1"/>
  <c r="AR2836" i="1"/>
  <c r="BM2835" i="1"/>
  <c r="BF2835" i="1"/>
  <c r="AX2835" i="1"/>
  <c r="BD2835" i="1" s="1"/>
  <c r="BJ2835" i="1" s="1"/>
  <c r="BO2835" i="1" s="1"/>
  <c r="AW2835" i="1"/>
  <c r="AR2835" i="1"/>
  <c r="BM2834" i="1"/>
  <c r="BF2834" i="1"/>
  <c r="AX2834" i="1"/>
  <c r="BD2834" i="1" s="1"/>
  <c r="BJ2834" i="1" s="1"/>
  <c r="BO2834" i="1" s="1"/>
  <c r="AW2834" i="1"/>
  <c r="AR2834" i="1"/>
  <c r="BM2833" i="1"/>
  <c r="BF2833" i="1"/>
  <c r="AX2833" i="1"/>
  <c r="BD2833" i="1" s="1"/>
  <c r="BJ2833" i="1" s="1"/>
  <c r="BO2833" i="1" s="1"/>
  <c r="AW2833" i="1"/>
  <c r="AR2833" i="1"/>
  <c r="BM2832" i="1"/>
  <c r="BF2832" i="1"/>
  <c r="AX2832" i="1"/>
  <c r="BD2832" i="1" s="1"/>
  <c r="BJ2832" i="1" s="1"/>
  <c r="BO2832" i="1" s="1"/>
  <c r="AW2832" i="1"/>
  <c r="AR2832" i="1"/>
  <c r="BM2831" i="1"/>
  <c r="BF2831" i="1"/>
  <c r="AX2831" i="1"/>
  <c r="BD2831" i="1" s="1"/>
  <c r="BJ2831" i="1" s="1"/>
  <c r="BO2831" i="1" s="1"/>
  <c r="AW2831" i="1"/>
  <c r="AR2831" i="1"/>
  <c r="BM2830" i="1"/>
  <c r="BF2830" i="1"/>
  <c r="AX2830" i="1"/>
  <c r="BD2830" i="1" s="1"/>
  <c r="BJ2830" i="1" s="1"/>
  <c r="BO2830" i="1" s="1"/>
  <c r="AW2830" i="1"/>
  <c r="AR2830" i="1"/>
  <c r="BM2829" i="1"/>
  <c r="BF2829" i="1"/>
  <c r="AX2829" i="1"/>
  <c r="BD2829" i="1" s="1"/>
  <c r="BJ2829" i="1" s="1"/>
  <c r="BO2829" i="1" s="1"/>
  <c r="AW2829" i="1"/>
  <c r="AR2829" i="1"/>
  <c r="BM2828" i="1"/>
  <c r="BF2828" i="1"/>
  <c r="AX2828" i="1"/>
  <c r="BD2828" i="1" s="1"/>
  <c r="BJ2828" i="1" s="1"/>
  <c r="BO2828" i="1" s="1"/>
  <c r="AW2828" i="1"/>
  <c r="AR2828" i="1"/>
  <c r="BM2827" i="1"/>
  <c r="BF2827" i="1"/>
  <c r="AX2827" i="1"/>
  <c r="BD2827" i="1" s="1"/>
  <c r="BJ2827" i="1" s="1"/>
  <c r="BO2827" i="1" s="1"/>
  <c r="AW2827" i="1"/>
  <c r="AR2827" i="1"/>
  <c r="BM2826" i="1"/>
  <c r="BF2826" i="1"/>
  <c r="AX2826" i="1"/>
  <c r="BD2826" i="1" s="1"/>
  <c r="BJ2826" i="1" s="1"/>
  <c r="BO2826" i="1" s="1"/>
  <c r="AW2826" i="1"/>
  <c r="AR2826" i="1"/>
  <c r="BM2825" i="1"/>
  <c r="BF2825" i="1"/>
  <c r="AX2825" i="1"/>
  <c r="BD2825" i="1" s="1"/>
  <c r="BJ2825" i="1" s="1"/>
  <c r="BO2825" i="1" s="1"/>
  <c r="AW2825" i="1"/>
  <c r="AR2825" i="1"/>
  <c r="BM2824" i="1"/>
  <c r="BF2824" i="1"/>
  <c r="AX2824" i="1"/>
  <c r="BD2824" i="1" s="1"/>
  <c r="BJ2824" i="1" s="1"/>
  <c r="BO2824" i="1" s="1"/>
  <c r="AW2824" i="1"/>
  <c r="AR2824" i="1"/>
  <c r="BM2823" i="1"/>
  <c r="BF2823" i="1"/>
  <c r="AX2823" i="1"/>
  <c r="BD2823" i="1" s="1"/>
  <c r="BJ2823" i="1" s="1"/>
  <c r="BO2823" i="1" s="1"/>
  <c r="AW2823" i="1"/>
  <c r="AR2823" i="1"/>
  <c r="BM2822" i="1"/>
  <c r="BF2822" i="1"/>
  <c r="AX2822" i="1"/>
  <c r="BD2822" i="1" s="1"/>
  <c r="BJ2822" i="1" s="1"/>
  <c r="BO2822" i="1" s="1"/>
  <c r="AW2822" i="1"/>
  <c r="AR2822" i="1"/>
  <c r="BM2821" i="1"/>
  <c r="BF2821" i="1"/>
  <c r="AX2821" i="1"/>
  <c r="BD2821" i="1" s="1"/>
  <c r="BJ2821" i="1" s="1"/>
  <c r="BO2821" i="1" s="1"/>
  <c r="AW2821" i="1"/>
  <c r="AR2821" i="1"/>
  <c r="BM2820" i="1"/>
  <c r="BF2820" i="1"/>
  <c r="AX2820" i="1"/>
  <c r="BD2820" i="1" s="1"/>
  <c r="BJ2820" i="1" s="1"/>
  <c r="BO2820" i="1" s="1"/>
  <c r="AW2820" i="1"/>
  <c r="AR2820" i="1"/>
  <c r="BM2819" i="1"/>
  <c r="BF2819" i="1"/>
  <c r="AX2819" i="1"/>
  <c r="BD2819" i="1" s="1"/>
  <c r="BJ2819" i="1" s="1"/>
  <c r="BO2819" i="1" s="1"/>
  <c r="AW2819" i="1"/>
  <c r="AR2819" i="1"/>
  <c r="BM2818" i="1"/>
  <c r="BF2818" i="1"/>
  <c r="AX2818" i="1"/>
  <c r="BD2818" i="1" s="1"/>
  <c r="BJ2818" i="1" s="1"/>
  <c r="BO2818" i="1" s="1"/>
  <c r="AW2818" i="1"/>
  <c r="AR2818" i="1"/>
  <c r="BM2817" i="1"/>
  <c r="BF2817" i="1"/>
  <c r="AX2817" i="1"/>
  <c r="BD2817" i="1" s="1"/>
  <c r="BJ2817" i="1" s="1"/>
  <c r="BO2817" i="1" s="1"/>
  <c r="AW2817" i="1"/>
  <c r="AR2817" i="1"/>
  <c r="BM2816" i="1"/>
  <c r="BF2816" i="1"/>
  <c r="AX2816" i="1"/>
  <c r="BD2816" i="1" s="1"/>
  <c r="BJ2816" i="1" s="1"/>
  <c r="BO2816" i="1" s="1"/>
  <c r="AW2816" i="1"/>
  <c r="AR2816" i="1"/>
  <c r="BM2815" i="1"/>
  <c r="BF2815" i="1"/>
  <c r="AX2815" i="1"/>
  <c r="BD2815" i="1" s="1"/>
  <c r="BJ2815" i="1" s="1"/>
  <c r="BO2815" i="1" s="1"/>
  <c r="AW2815" i="1"/>
  <c r="AR2815" i="1"/>
  <c r="BM2814" i="1"/>
  <c r="BF2814" i="1"/>
  <c r="AX2814" i="1"/>
  <c r="BD2814" i="1" s="1"/>
  <c r="BJ2814" i="1" s="1"/>
  <c r="BO2814" i="1" s="1"/>
  <c r="AW2814" i="1"/>
  <c r="AR2814" i="1"/>
  <c r="BM2813" i="1"/>
  <c r="BF2813" i="1"/>
  <c r="AX2813" i="1"/>
  <c r="BD2813" i="1" s="1"/>
  <c r="BJ2813" i="1" s="1"/>
  <c r="BO2813" i="1" s="1"/>
  <c r="AW2813" i="1"/>
  <c r="AR2813" i="1"/>
  <c r="BM2812" i="1"/>
  <c r="BF2812" i="1"/>
  <c r="AX2812" i="1"/>
  <c r="BD2812" i="1" s="1"/>
  <c r="BJ2812" i="1" s="1"/>
  <c r="BO2812" i="1" s="1"/>
  <c r="AW2812" i="1"/>
  <c r="AR2812" i="1"/>
  <c r="BM2811" i="1"/>
  <c r="BF2811" i="1"/>
  <c r="AX2811" i="1"/>
  <c r="BD2811" i="1" s="1"/>
  <c r="BJ2811" i="1" s="1"/>
  <c r="BO2811" i="1" s="1"/>
  <c r="AW2811" i="1"/>
  <c r="AR2811" i="1"/>
  <c r="BM2810" i="1"/>
  <c r="BF2810" i="1"/>
  <c r="AX2810" i="1"/>
  <c r="BD2810" i="1" s="1"/>
  <c r="BJ2810" i="1" s="1"/>
  <c r="BO2810" i="1" s="1"/>
  <c r="AW2810" i="1"/>
  <c r="AR2810" i="1"/>
  <c r="BM2809" i="1"/>
  <c r="BF2809" i="1"/>
  <c r="AX2809" i="1"/>
  <c r="BD2809" i="1" s="1"/>
  <c r="BJ2809" i="1" s="1"/>
  <c r="BO2809" i="1" s="1"/>
  <c r="AW2809" i="1"/>
  <c r="AR2809" i="1"/>
  <c r="BM2808" i="1"/>
  <c r="BF2808" i="1"/>
  <c r="AX2808" i="1"/>
  <c r="BD2808" i="1" s="1"/>
  <c r="BJ2808" i="1" s="1"/>
  <c r="BO2808" i="1" s="1"/>
  <c r="AW2808" i="1"/>
  <c r="AR2808" i="1"/>
  <c r="BM2807" i="1"/>
  <c r="BF2807" i="1"/>
  <c r="AX2807" i="1"/>
  <c r="BD2807" i="1" s="1"/>
  <c r="BJ2807" i="1" s="1"/>
  <c r="BO2807" i="1" s="1"/>
  <c r="AW2807" i="1"/>
  <c r="AR2807" i="1"/>
  <c r="BM2806" i="1"/>
  <c r="BF2806" i="1"/>
  <c r="AX2806" i="1"/>
  <c r="BD2806" i="1" s="1"/>
  <c r="BJ2806" i="1" s="1"/>
  <c r="BO2806" i="1" s="1"/>
  <c r="AW2806" i="1"/>
  <c r="AR2806" i="1"/>
  <c r="BM2805" i="1"/>
  <c r="BF2805" i="1"/>
  <c r="AX2805" i="1"/>
  <c r="BD2805" i="1" s="1"/>
  <c r="BJ2805" i="1" s="1"/>
  <c r="BO2805" i="1" s="1"/>
  <c r="AW2805" i="1"/>
  <c r="AR2805" i="1"/>
  <c r="BM2804" i="1"/>
  <c r="BF2804" i="1"/>
  <c r="AX2804" i="1"/>
  <c r="BD2804" i="1" s="1"/>
  <c r="BJ2804" i="1" s="1"/>
  <c r="BO2804" i="1" s="1"/>
  <c r="AW2804" i="1"/>
  <c r="AR2804" i="1"/>
  <c r="BM2803" i="1"/>
  <c r="BF2803" i="1"/>
  <c r="AX2803" i="1"/>
  <c r="BD2803" i="1" s="1"/>
  <c r="BJ2803" i="1" s="1"/>
  <c r="BO2803" i="1" s="1"/>
  <c r="AW2803" i="1"/>
  <c r="AR2803" i="1"/>
  <c r="BM2802" i="1"/>
  <c r="BF2802" i="1"/>
  <c r="AX2802" i="1"/>
  <c r="BD2802" i="1" s="1"/>
  <c r="BJ2802" i="1" s="1"/>
  <c r="BO2802" i="1" s="1"/>
  <c r="AW2802" i="1"/>
  <c r="AR2802" i="1"/>
  <c r="BM2801" i="1"/>
  <c r="BF2801" i="1"/>
  <c r="AX2801" i="1"/>
  <c r="BD2801" i="1" s="1"/>
  <c r="BJ2801" i="1" s="1"/>
  <c r="BO2801" i="1" s="1"/>
  <c r="AW2801" i="1"/>
  <c r="AR2801" i="1"/>
  <c r="BM2800" i="1"/>
  <c r="BF2800" i="1"/>
  <c r="AX2800" i="1"/>
  <c r="BD2800" i="1" s="1"/>
  <c r="BJ2800" i="1" s="1"/>
  <c r="BO2800" i="1" s="1"/>
  <c r="AW2800" i="1"/>
  <c r="AR2800" i="1"/>
  <c r="BM2799" i="1"/>
  <c r="BF2799" i="1"/>
  <c r="AX2799" i="1"/>
  <c r="BD2799" i="1" s="1"/>
  <c r="BJ2799" i="1" s="1"/>
  <c r="BO2799" i="1" s="1"/>
  <c r="AW2799" i="1"/>
  <c r="AR2799" i="1"/>
  <c r="BM2798" i="1"/>
  <c r="BF2798" i="1"/>
  <c r="AX2798" i="1"/>
  <c r="BD2798" i="1" s="1"/>
  <c r="BJ2798" i="1" s="1"/>
  <c r="BO2798" i="1" s="1"/>
  <c r="AW2798" i="1"/>
  <c r="AR2798" i="1"/>
  <c r="BM2797" i="1"/>
  <c r="BF2797" i="1"/>
  <c r="AX2797" i="1"/>
  <c r="BD2797" i="1" s="1"/>
  <c r="BJ2797" i="1" s="1"/>
  <c r="BO2797" i="1" s="1"/>
  <c r="AW2797" i="1"/>
  <c r="AR2797" i="1"/>
  <c r="BM2796" i="1"/>
  <c r="BF2796" i="1"/>
  <c r="AX2796" i="1"/>
  <c r="BD2796" i="1" s="1"/>
  <c r="BJ2796" i="1" s="1"/>
  <c r="BO2796" i="1" s="1"/>
  <c r="AW2796" i="1"/>
  <c r="AR2796" i="1"/>
  <c r="BM2795" i="1"/>
  <c r="BF2795" i="1"/>
  <c r="AV2795" i="1"/>
  <c r="AW2795" i="1" s="1"/>
  <c r="AX2795" i="1" s="1"/>
  <c r="AR2795" i="1"/>
  <c r="BM2794" i="1"/>
  <c r="BF2794" i="1"/>
  <c r="AW2794" i="1"/>
  <c r="AX2794" i="1" s="1"/>
  <c r="AR2794" i="1"/>
  <c r="BM2793" i="1"/>
  <c r="BF2793" i="1"/>
  <c r="AW2793" i="1"/>
  <c r="AR2793" i="1"/>
  <c r="AX2793" i="1" s="1"/>
  <c r="BM2792" i="1"/>
  <c r="BF2792" i="1"/>
  <c r="AW2792" i="1"/>
  <c r="AR2792" i="1"/>
  <c r="AX2792" i="1" s="1"/>
  <c r="BM2791" i="1"/>
  <c r="BF2791" i="1"/>
  <c r="AW2791" i="1"/>
  <c r="AV2791" i="1"/>
  <c r="AR2791" i="1"/>
  <c r="AX2791" i="1" s="1"/>
  <c r="BM2790" i="1"/>
  <c r="BF2790" i="1"/>
  <c r="AX2790" i="1"/>
  <c r="BD2790" i="1" s="1"/>
  <c r="BJ2790" i="1" s="1"/>
  <c r="BO2790" i="1" s="1"/>
  <c r="AW2790" i="1"/>
  <c r="AR2790" i="1"/>
  <c r="BM2789" i="1"/>
  <c r="BF2789" i="1"/>
  <c r="AX2789" i="1"/>
  <c r="BD2789" i="1" s="1"/>
  <c r="BJ2789" i="1" s="1"/>
  <c r="BO2789" i="1" s="1"/>
  <c r="AW2789" i="1"/>
  <c r="AR2789" i="1"/>
  <c r="BM2788" i="1"/>
  <c r="BF2788" i="1"/>
  <c r="AX2788" i="1"/>
  <c r="BD2788" i="1" s="1"/>
  <c r="BJ2788" i="1" s="1"/>
  <c r="BO2788" i="1" s="1"/>
  <c r="AW2788" i="1"/>
  <c r="AR2788" i="1"/>
  <c r="BM2787" i="1"/>
  <c r="BF2787" i="1"/>
  <c r="AX2787" i="1"/>
  <c r="BD2787" i="1" s="1"/>
  <c r="BJ2787" i="1" s="1"/>
  <c r="BO2787" i="1" s="1"/>
  <c r="AW2787" i="1"/>
  <c r="AR2787" i="1"/>
  <c r="BM2786" i="1"/>
  <c r="BF2786" i="1"/>
  <c r="AX2786" i="1"/>
  <c r="BD2786" i="1" s="1"/>
  <c r="BJ2786" i="1" s="1"/>
  <c r="BO2786" i="1" s="1"/>
  <c r="AW2786" i="1"/>
  <c r="AR2786" i="1"/>
  <c r="BM2785" i="1"/>
  <c r="BF2785" i="1"/>
  <c r="AX2785" i="1"/>
  <c r="BD2785" i="1" s="1"/>
  <c r="BJ2785" i="1" s="1"/>
  <c r="BO2785" i="1" s="1"/>
  <c r="AW2785" i="1"/>
  <c r="AR2785" i="1"/>
  <c r="BM2784" i="1"/>
  <c r="BF2784" i="1"/>
  <c r="AW2784" i="1"/>
  <c r="AR2784" i="1"/>
  <c r="AX2784" i="1" s="1"/>
  <c r="BM2783" i="1"/>
  <c r="BF2783" i="1"/>
  <c r="AW2783" i="1"/>
  <c r="AR2783" i="1"/>
  <c r="AX2783" i="1" s="1"/>
  <c r="BM2782" i="1"/>
  <c r="BF2782" i="1"/>
  <c r="AW2782" i="1"/>
  <c r="AR2782" i="1"/>
  <c r="AX2782" i="1" s="1"/>
  <c r="BM2781" i="1"/>
  <c r="BF2781" i="1"/>
  <c r="AW2781" i="1"/>
  <c r="AR2781" i="1"/>
  <c r="AX2781" i="1" s="1"/>
  <c r="BM2780" i="1"/>
  <c r="BF2780" i="1"/>
  <c r="AW2780" i="1"/>
  <c r="AR2780" i="1"/>
  <c r="AX2780" i="1" s="1"/>
  <c r="BM2779" i="1"/>
  <c r="BF2779" i="1"/>
  <c r="AW2779" i="1"/>
  <c r="AR2779" i="1"/>
  <c r="AX2779" i="1" s="1"/>
  <c r="BM2778" i="1"/>
  <c r="BF2778" i="1"/>
  <c r="AW2778" i="1"/>
  <c r="AR2778" i="1"/>
  <c r="AX2778" i="1" s="1"/>
  <c r="BM2777" i="1"/>
  <c r="BF2777" i="1"/>
  <c r="AW2777" i="1"/>
  <c r="AR2777" i="1"/>
  <c r="AX2777" i="1" s="1"/>
  <c r="BM2776" i="1"/>
  <c r="BF2776" i="1"/>
  <c r="AW2776" i="1"/>
  <c r="AR2776" i="1"/>
  <c r="AX2776" i="1" s="1"/>
  <c r="BM2775" i="1"/>
  <c r="BF2775" i="1"/>
  <c r="AW2775" i="1"/>
  <c r="AR2775" i="1"/>
  <c r="AX2775" i="1" s="1"/>
  <c r="BM2774" i="1"/>
  <c r="BF2774" i="1"/>
  <c r="AW2774" i="1"/>
  <c r="AR2774" i="1"/>
  <c r="AX2774" i="1" s="1"/>
  <c r="BM2773" i="1"/>
  <c r="BF2773" i="1"/>
  <c r="AW2773" i="1"/>
  <c r="AR2773" i="1"/>
  <c r="AX2773" i="1" s="1"/>
  <c r="BM2772" i="1"/>
  <c r="BF2772" i="1"/>
  <c r="AW2772" i="1"/>
  <c r="AR2772" i="1"/>
  <c r="AX2772" i="1" s="1"/>
  <c r="BM2771" i="1"/>
  <c r="BF2771" i="1"/>
  <c r="AW2771" i="1"/>
  <c r="AR2771" i="1"/>
  <c r="AX2771" i="1" s="1"/>
  <c r="BM2770" i="1"/>
  <c r="BF2770" i="1"/>
  <c r="AW2770" i="1"/>
  <c r="AR2770" i="1"/>
  <c r="AX2770" i="1" s="1"/>
  <c r="BM2769" i="1"/>
  <c r="BF2769" i="1"/>
  <c r="AW2769" i="1"/>
  <c r="AR2769" i="1"/>
  <c r="AX2769" i="1" s="1"/>
  <c r="BM2768" i="1"/>
  <c r="BF2768" i="1"/>
  <c r="AW2768" i="1"/>
  <c r="AR2768" i="1"/>
  <c r="AX2768" i="1" s="1"/>
  <c r="BM2767" i="1"/>
  <c r="BF2767" i="1"/>
  <c r="AW2767" i="1"/>
  <c r="AR2767" i="1"/>
  <c r="AX2767" i="1" s="1"/>
  <c r="BM2766" i="1"/>
  <c r="BF2766" i="1"/>
  <c r="AW2766" i="1"/>
  <c r="AR2766" i="1"/>
  <c r="AX2766" i="1" s="1"/>
  <c r="BM2765" i="1"/>
  <c r="BF2765" i="1"/>
  <c r="AW2765" i="1"/>
  <c r="AR2765" i="1"/>
  <c r="AX2765" i="1" s="1"/>
  <c r="BM2764" i="1"/>
  <c r="BF2764" i="1"/>
  <c r="AW2764" i="1"/>
  <c r="AR2764" i="1"/>
  <c r="AX2764" i="1" s="1"/>
  <c r="BM2763" i="1"/>
  <c r="BF2763" i="1"/>
  <c r="AW2763" i="1"/>
  <c r="AR2763" i="1"/>
  <c r="AX2763" i="1" s="1"/>
  <c r="BM2762" i="1"/>
  <c r="BF2762" i="1"/>
  <c r="AW2762" i="1"/>
  <c r="AR2762" i="1"/>
  <c r="AX2762" i="1" s="1"/>
  <c r="BM2761" i="1"/>
  <c r="BF2761" i="1"/>
  <c r="AW2761" i="1"/>
  <c r="AR2761" i="1"/>
  <c r="AX2761" i="1" s="1"/>
  <c r="BM2760" i="1"/>
  <c r="BF2760" i="1"/>
  <c r="AW2760" i="1"/>
  <c r="AR2760" i="1"/>
  <c r="AX2760" i="1" s="1"/>
  <c r="BM2759" i="1"/>
  <c r="BF2759" i="1"/>
  <c r="AW2759" i="1"/>
  <c r="AR2759" i="1"/>
  <c r="AX2759" i="1" s="1"/>
  <c r="BM2758" i="1"/>
  <c r="BF2758" i="1"/>
  <c r="AW2758" i="1"/>
  <c r="AR2758" i="1"/>
  <c r="AX2758" i="1" s="1"/>
  <c r="BM2757" i="1"/>
  <c r="BF2757" i="1"/>
  <c r="AW2757" i="1"/>
  <c r="AR2757" i="1"/>
  <c r="AX2757" i="1" s="1"/>
  <c r="BM2756" i="1"/>
  <c r="BF2756" i="1"/>
  <c r="AW2756" i="1"/>
  <c r="AV2756" i="1"/>
  <c r="AR2756" i="1"/>
  <c r="AX2756" i="1" s="1"/>
  <c r="BM2755" i="1"/>
  <c r="BF2755" i="1"/>
  <c r="AW2755" i="1"/>
  <c r="AR2755" i="1"/>
  <c r="AX2755" i="1" s="1"/>
  <c r="BM2754" i="1"/>
  <c r="BF2754" i="1"/>
  <c r="AW2754" i="1"/>
  <c r="AR2754" i="1"/>
  <c r="AX2754" i="1" s="1"/>
  <c r="BM2753" i="1"/>
  <c r="BF2753" i="1"/>
  <c r="AW2753" i="1"/>
  <c r="AR2753" i="1"/>
  <c r="AX2753" i="1" s="1"/>
  <c r="BM2752" i="1"/>
  <c r="BF2752" i="1"/>
  <c r="AW2752" i="1"/>
  <c r="AR2752" i="1"/>
  <c r="AX2752" i="1" s="1"/>
  <c r="BM2751" i="1"/>
  <c r="BF2751" i="1"/>
  <c r="AW2751" i="1"/>
  <c r="AR2751" i="1"/>
  <c r="AX2751" i="1" s="1"/>
  <c r="BM2750" i="1"/>
  <c r="BF2750" i="1"/>
  <c r="AW2750" i="1"/>
  <c r="AR2750" i="1"/>
  <c r="AX2750" i="1" s="1"/>
  <c r="BM2749" i="1"/>
  <c r="BF2749" i="1"/>
  <c r="AW2749" i="1"/>
  <c r="AR2749" i="1"/>
  <c r="AX2749" i="1" s="1"/>
  <c r="BM2748" i="1"/>
  <c r="BF2748" i="1"/>
  <c r="AW2748" i="1"/>
  <c r="AR2748" i="1"/>
  <c r="AX2748" i="1" s="1"/>
  <c r="BM2747" i="1"/>
  <c r="BF2747" i="1"/>
  <c r="AW2747" i="1"/>
  <c r="AR2747" i="1"/>
  <c r="AX2747" i="1" s="1"/>
  <c r="BM2746" i="1"/>
  <c r="BF2746" i="1"/>
  <c r="AW2746" i="1"/>
  <c r="AR2746" i="1"/>
  <c r="AX2746" i="1" s="1"/>
  <c r="BM2745" i="1"/>
  <c r="BF2745" i="1"/>
  <c r="AW2745" i="1"/>
  <c r="AR2745" i="1"/>
  <c r="AX2745" i="1" s="1"/>
  <c r="BM2744" i="1"/>
  <c r="BF2744" i="1"/>
  <c r="AW2744" i="1"/>
  <c r="AR2744" i="1"/>
  <c r="AX2744" i="1" s="1"/>
  <c r="BM2743" i="1"/>
  <c r="BF2743" i="1"/>
  <c r="AW2743" i="1"/>
  <c r="AR2743" i="1"/>
  <c r="AX2743" i="1" s="1"/>
  <c r="BM2742" i="1"/>
  <c r="BF2742" i="1"/>
  <c r="AW2742" i="1"/>
  <c r="AR2742" i="1"/>
  <c r="AX2742" i="1" s="1"/>
  <c r="BM2741" i="1"/>
  <c r="BF2741" i="1"/>
  <c r="AW2741" i="1"/>
  <c r="AR2741" i="1"/>
  <c r="AX2741" i="1" s="1"/>
  <c r="BM2740" i="1"/>
  <c r="BF2740" i="1"/>
  <c r="AW2740" i="1"/>
  <c r="AR2740" i="1"/>
  <c r="AX2740" i="1" s="1"/>
  <c r="BM2739" i="1"/>
  <c r="BF2739" i="1"/>
  <c r="AW2739" i="1"/>
  <c r="AR2739" i="1"/>
  <c r="AX2739" i="1" s="1"/>
  <c r="BM2738" i="1"/>
  <c r="BF2738" i="1"/>
  <c r="AW2738" i="1"/>
  <c r="AR2738" i="1"/>
  <c r="AX2738" i="1" s="1"/>
  <c r="BM2737" i="1"/>
  <c r="BF2737" i="1"/>
  <c r="AW2737" i="1"/>
  <c r="AR2737" i="1"/>
  <c r="AX2737" i="1" s="1"/>
  <c r="BM2736" i="1"/>
  <c r="BF2736" i="1"/>
  <c r="AW2736" i="1"/>
  <c r="AR2736" i="1"/>
  <c r="AX2736" i="1" s="1"/>
  <c r="BM2735" i="1"/>
  <c r="BF2735" i="1"/>
  <c r="AW2735" i="1"/>
  <c r="AR2735" i="1"/>
  <c r="AX2735" i="1" s="1"/>
  <c r="BM2734" i="1"/>
  <c r="BF2734" i="1"/>
  <c r="AW2734" i="1"/>
  <c r="AR2734" i="1"/>
  <c r="AX2734" i="1" s="1"/>
  <c r="BM2733" i="1"/>
  <c r="BF2733" i="1"/>
  <c r="AW2733" i="1"/>
  <c r="AR2733" i="1"/>
  <c r="AX2733" i="1" s="1"/>
  <c r="BM2732" i="1"/>
  <c r="BF2732" i="1"/>
  <c r="AW2732" i="1"/>
  <c r="AR2732" i="1"/>
  <c r="AX2732" i="1" s="1"/>
  <c r="BM2731" i="1"/>
  <c r="BF2731" i="1"/>
  <c r="AW2731" i="1"/>
  <c r="AR2731" i="1"/>
  <c r="AX2731" i="1" s="1"/>
  <c r="BM2730" i="1"/>
  <c r="BF2730" i="1"/>
  <c r="AW2730" i="1"/>
  <c r="AR2730" i="1"/>
  <c r="AX2730" i="1" s="1"/>
  <c r="BM2729" i="1"/>
  <c r="BF2729" i="1"/>
  <c r="AW2729" i="1"/>
  <c r="AR2729" i="1"/>
  <c r="AX2729" i="1" s="1"/>
  <c r="BM2728" i="1"/>
  <c r="BF2728" i="1"/>
  <c r="AW2728" i="1"/>
  <c r="AR2728" i="1"/>
  <c r="AX2728" i="1" s="1"/>
  <c r="BM2727" i="1"/>
  <c r="BF2727" i="1"/>
  <c r="AW2727" i="1"/>
  <c r="AR2727" i="1"/>
  <c r="AX2727" i="1" s="1"/>
  <c r="BM2726" i="1"/>
  <c r="BF2726" i="1"/>
  <c r="AW2726" i="1"/>
  <c r="AR2726" i="1"/>
  <c r="AX2726" i="1" s="1"/>
  <c r="BM2725" i="1"/>
  <c r="BF2725" i="1"/>
  <c r="AW2725" i="1"/>
  <c r="AR2725" i="1"/>
  <c r="AX2725" i="1" s="1"/>
  <c r="BM2724" i="1"/>
  <c r="BF2724" i="1"/>
  <c r="AW2724" i="1"/>
  <c r="AR2724" i="1"/>
  <c r="AX2724" i="1" s="1"/>
  <c r="BM2723" i="1"/>
  <c r="BF2723" i="1"/>
  <c r="AW2723" i="1"/>
  <c r="AR2723" i="1"/>
  <c r="AX2723" i="1" s="1"/>
  <c r="BM2722" i="1"/>
  <c r="BF2722" i="1"/>
  <c r="AW2722" i="1"/>
  <c r="AR2722" i="1"/>
  <c r="AX2722" i="1" s="1"/>
  <c r="BM2721" i="1"/>
  <c r="BF2721" i="1"/>
  <c r="AW2721" i="1"/>
  <c r="AR2721" i="1"/>
  <c r="AX2721" i="1" s="1"/>
  <c r="BM2720" i="1"/>
  <c r="BF2720" i="1"/>
  <c r="AW2720" i="1"/>
  <c r="AR2720" i="1"/>
  <c r="AX2720" i="1" s="1"/>
  <c r="BM2719" i="1"/>
  <c r="BF2719" i="1"/>
  <c r="AW2719" i="1"/>
  <c r="AR2719" i="1"/>
  <c r="AX2719" i="1" s="1"/>
  <c r="BM2718" i="1"/>
  <c r="BF2718" i="1"/>
  <c r="AW2718" i="1"/>
  <c r="AR2718" i="1"/>
  <c r="AX2718" i="1" s="1"/>
  <c r="BM2717" i="1"/>
  <c r="BF2717" i="1"/>
  <c r="AW2717" i="1"/>
  <c r="AR2717" i="1"/>
  <c r="AX2717" i="1" s="1"/>
  <c r="BM2716" i="1"/>
  <c r="BF2716" i="1"/>
  <c r="AW2716" i="1"/>
  <c r="AR2716" i="1"/>
  <c r="AX2716" i="1" s="1"/>
  <c r="BM2715" i="1"/>
  <c r="BF2715" i="1"/>
  <c r="AW2715" i="1"/>
  <c r="AR2715" i="1"/>
  <c r="AX2715" i="1" s="1"/>
  <c r="BM2714" i="1"/>
  <c r="BF2714" i="1"/>
  <c r="AW2714" i="1"/>
  <c r="AR2714" i="1"/>
  <c r="AX2714" i="1" s="1"/>
  <c r="BM2713" i="1"/>
  <c r="BF2713" i="1"/>
  <c r="AW2713" i="1"/>
  <c r="AR2713" i="1"/>
  <c r="AX2713" i="1" s="1"/>
  <c r="BM2712" i="1"/>
  <c r="BF2712" i="1"/>
  <c r="AW2712" i="1"/>
  <c r="AR2712" i="1"/>
  <c r="AX2712" i="1" s="1"/>
  <c r="BM2711" i="1"/>
  <c r="BF2711" i="1"/>
  <c r="AW2711" i="1"/>
  <c r="AR2711" i="1"/>
  <c r="AX2711" i="1" s="1"/>
  <c r="BM2710" i="1"/>
  <c r="BF2710" i="1"/>
  <c r="AW2710" i="1"/>
  <c r="AR2710" i="1"/>
  <c r="AX2710" i="1" s="1"/>
  <c r="BM2709" i="1"/>
  <c r="BF2709" i="1"/>
  <c r="AW2709" i="1"/>
  <c r="AR2709" i="1"/>
  <c r="AX2709" i="1" s="1"/>
  <c r="BM2708" i="1"/>
  <c r="BF2708" i="1"/>
  <c r="AW2708" i="1"/>
  <c r="AR2708" i="1"/>
  <c r="AX2708" i="1" s="1"/>
  <c r="BM2707" i="1"/>
  <c r="BF2707" i="1"/>
  <c r="AW2707" i="1"/>
  <c r="AR2707" i="1"/>
  <c r="AX2707" i="1" s="1"/>
  <c r="BM2706" i="1"/>
  <c r="BF2706" i="1"/>
  <c r="AW2706" i="1"/>
  <c r="AR2706" i="1"/>
  <c r="AX2706" i="1" s="1"/>
  <c r="BM2705" i="1"/>
  <c r="BF2705" i="1"/>
  <c r="AW2705" i="1"/>
  <c r="AR2705" i="1"/>
  <c r="AX2705" i="1" s="1"/>
  <c r="BM2704" i="1"/>
  <c r="BF2704" i="1"/>
  <c r="AW2704" i="1"/>
  <c r="AR2704" i="1"/>
  <c r="AX2704" i="1" s="1"/>
  <c r="BM2703" i="1"/>
  <c r="BF2703" i="1"/>
  <c r="AW2703" i="1"/>
  <c r="AR2703" i="1"/>
  <c r="AX2703" i="1" s="1"/>
  <c r="BM2702" i="1"/>
  <c r="BF2702" i="1"/>
  <c r="AW2702" i="1"/>
  <c r="AR2702" i="1"/>
  <c r="AX2702" i="1" s="1"/>
  <c r="BM2701" i="1"/>
  <c r="BF2701" i="1"/>
  <c r="AW2701" i="1"/>
  <c r="AR2701" i="1"/>
  <c r="AX2701" i="1" s="1"/>
  <c r="BM2700" i="1"/>
  <c r="BF2700" i="1"/>
  <c r="AW2700" i="1"/>
  <c r="AR2700" i="1"/>
  <c r="AX2700" i="1" s="1"/>
  <c r="BM2699" i="1"/>
  <c r="BF2699" i="1"/>
  <c r="AW2699" i="1"/>
  <c r="AR2699" i="1"/>
  <c r="AX2699" i="1" s="1"/>
  <c r="BM2698" i="1"/>
  <c r="BF2698" i="1"/>
  <c r="AW2698" i="1"/>
  <c r="AR2698" i="1"/>
  <c r="AX2698" i="1" s="1"/>
  <c r="BM2697" i="1"/>
  <c r="BF2697" i="1"/>
  <c r="AW2697" i="1"/>
  <c r="AR2697" i="1"/>
  <c r="AX2697" i="1" s="1"/>
  <c r="BM2696" i="1"/>
  <c r="BF2696" i="1"/>
  <c r="AW2696" i="1"/>
  <c r="AR2696" i="1"/>
  <c r="AX2696" i="1" s="1"/>
  <c r="BM2695" i="1"/>
  <c r="BF2695" i="1"/>
  <c r="AW2695" i="1"/>
  <c r="AR2695" i="1"/>
  <c r="AX2695" i="1" s="1"/>
  <c r="BM2694" i="1"/>
  <c r="BF2694" i="1"/>
  <c r="AW2694" i="1"/>
  <c r="AR2694" i="1"/>
  <c r="AX2694" i="1" s="1"/>
  <c r="BM2693" i="1"/>
  <c r="BF2693" i="1"/>
  <c r="AW2693" i="1"/>
  <c r="AR2693" i="1"/>
  <c r="AX2693" i="1" s="1"/>
  <c r="BM2692" i="1"/>
  <c r="BF2692" i="1"/>
  <c r="AW2692" i="1"/>
  <c r="AR2692" i="1"/>
  <c r="AX2692" i="1" s="1"/>
  <c r="BM2691" i="1"/>
  <c r="BF2691" i="1"/>
  <c r="AW2691" i="1"/>
  <c r="AR2691" i="1"/>
  <c r="AX2691" i="1" s="1"/>
  <c r="BM2690" i="1"/>
  <c r="BF2690" i="1"/>
  <c r="AW2690" i="1"/>
  <c r="AR2690" i="1"/>
  <c r="AX2690" i="1" s="1"/>
  <c r="BM2689" i="1"/>
  <c r="BF2689" i="1"/>
  <c r="AW2689" i="1"/>
  <c r="AR2689" i="1"/>
  <c r="AX2689" i="1" s="1"/>
  <c r="BM2688" i="1"/>
  <c r="BF2688" i="1"/>
  <c r="AW2688" i="1"/>
  <c r="AR2688" i="1"/>
  <c r="AX2688" i="1" s="1"/>
  <c r="BM2687" i="1"/>
  <c r="BF2687" i="1"/>
  <c r="AW2687" i="1"/>
  <c r="AR2687" i="1"/>
  <c r="AX2687" i="1" s="1"/>
  <c r="BM2686" i="1"/>
  <c r="BF2686" i="1"/>
  <c r="AW2686" i="1"/>
  <c r="AR2686" i="1"/>
  <c r="AX2686" i="1" s="1"/>
  <c r="BM2685" i="1"/>
  <c r="BF2685" i="1"/>
  <c r="AW2685" i="1"/>
  <c r="AR2685" i="1"/>
  <c r="AX2685" i="1" s="1"/>
  <c r="BM2684" i="1"/>
  <c r="BF2684" i="1"/>
  <c r="AW2684" i="1"/>
  <c r="AR2684" i="1"/>
  <c r="AX2684" i="1" s="1"/>
  <c r="BM2683" i="1"/>
  <c r="BF2683" i="1"/>
  <c r="AW2683" i="1"/>
  <c r="AR2683" i="1"/>
  <c r="AX2683" i="1" s="1"/>
  <c r="BM2682" i="1"/>
  <c r="BF2682" i="1"/>
  <c r="AW2682" i="1"/>
  <c r="AR2682" i="1"/>
  <c r="AX2682" i="1" s="1"/>
  <c r="BM2681" i="1"/>
  <c r="BF2681" i="1"/>
  <c r="AW2681" i="1"/>
  <c r="AR2681" i="1"/>
  <c r="AX2681" i="1" s="1"/>
  <c r="BM2680" i="1"/>
  <c r="BF2680" i="1"/>
  <c r="AW2680" i="1"/>
  <c r="AR2680" i="1"/>
  <c r="AX2680" i="1" s="1"/>
  <c r="BM2679" i="1"/>
  <c r="BF2679" i="1"/>
  <c r="AW2679" i="1"/>
  <c r="AR2679" i="1"/>
  <c r="AX2679" i="1" s="1"/>
  <c r="BM2678" i="1"/>
  <c r="BF2678" i="1"/>
  <c r="AW2678" i="1"/>
  <c r="AR2678" i="1"/>
  <c r="AX2678" i="1" s="1"/>
  <c r="BM2677" i="1"/>
  <c r="BF2677" i="1"/>
  <c r="AW2677" i="1"/>
  <c r="AR2677" i="1"/>
  <c r="AX2677" i="1" s="1"/>
  <c r="BM2676" i="1"/>
  <c r="BF2676" i="1"/>
  <c r="AW2676" i="1"/>
  <c r="AR2676" i="1"/>
  <c r="BM2675" i="1"/>
  <c r="BF2675" i="1"/>
  <c r="AW2675" i="1"/>
  <c r="AR2675" i="1"/>
  <c r="AX2675" i="1" s="1"/>
  <c r="BM2674" i="1"/>
  <c r="BF2674" i="1"/>
  <c r="AW2674" i="1"/>
  <c r="AR2674" i="1"/>
  <c r="AX2674" i="1" s="1"/>
  <c r="BM2673" i="1"/>
  <c r="BF2673" i="1"/>
  <c r="AW2673" i="1"/>
  <c r="AR2673" i="1"/>
  <c r="BM2672" i="1"/>
  <c r="BF2672" i="1"/>
  <c r="AW2672" i="1"/>
  <c r="AR2672" i="1"/>
  <c r="BM2671" i="1"/>
  <c r="BF2671" i="1"/>
  <c r="AW2671" i="1"/>
  <c r="AR2671" i="1"/>
  <c r="AX2671" i="1" s="1"/>
  <c r="BM2670" i="1"/>
  <c r="BF2670" i="1"/>
  <c r="AW2670" i="1"/>
  <c r="AR2670" i="1"/>
  <c r="AX2670" i="1" s="1"/>
  <c r="BM2669" i="1"/>
  <c r="BF2669" i="1"/>
  <c r="AW2669" i="1"/>
  <c r="AR2669" i="1"/>
  <c r="BM2668" i="1"/>
  <c r="BF2668" i="1"/>
  <c r="AW2668" i="1"/>
  <c r="AR2668" i="1"/>
  <c r="AX2668" i="1" s="1"/>
  <c r="BM2667" i="1"/>
  <c r="BF2667" i="1"/>
  <c r="AW2667" i="1"/>
  <c r="AR2667" i="1"/>
  <c r="AX2667" i="1" s="1"/>
  <c r="BM2666" i="1"/>
  <c r="BF2666" i="1"/>
  <c r="AX2666" i="1"/>
  <c r="BC2666" i="1" s="1"/>
  <c r="BI2666" i="1" s="1"/>
  <c r="BN2666" i="1" s="1"/>
  <c r="AW2666" i="1"/>
  <c r="AR2666" i="1"/>
  <c r="BM2665" i="1"/>
  <c r="BF2665" i="1"/>
  <c r="AX2665" i="1"/>
  <c r="BC2665" i="1" s="1"/>
  <c r="BI2665" i="1" s="1"/>
  <c r="BN2665" i="1" s="1"/>
  <c r="AW2665" i="1"/>
  <c r="AR2665" i="1"/>
  <c r="BM2664" i="1"/>
  <c r="BF2664" i="1"/>
  <c r="AX2664" i="1"/>
  <c r="BC2664" i="1" s="1"/>
  <c r="BI2664" i="1" s="1"/>
  <c r="BN2664" i="1" s="1"/>
  <c r="AW2664" i="1"/>
  <c r="AR2664" i="1"/>
  <c r="BM2663" i="1"/>
  <c r="BF2663" i="1"/>
  <c r="AX2663" i="1"/>
  <c r="BC2663" i="1" s="1"/>
  <c r="BI2663" i="1" s="1"/>
  <c r="BN2663" i="1" s="1"/>
  <c r="AW2663" i="1"/>
  <c r="AR2663" i="1"/>
  <c r="BM2662" i="1"/>
  <c r="BF2662" i="1"/>
  <c r="AX2662" i="1"/>
  <c r="BC2662" i="1" s="1"/>
  <c r="BI2662" i="1" s="1"/>
  <c r="BN2662" i="1" s="1"/>
  <c r="AW2662" i="1"/>
  <c r="AR2662" i="1"/>
  <c r="BM2661" i="1"/>
  <c r="BF2661" i="1"/>
  <c r="AX2661" i="1"/>
  <c r="BC2661" i="1" s="1"/>
  <c r="BI2661" i="1" s="1"/>
  <c r="BN2661" i="1" s="1"/>
  <c r="AW2661" i="1"/>
  <c r="AR2661" i="1"/>
  <c r="BM2660" i="1"/>
  <c r="BF2660" i="1"/>
  <c r="AX2660" i="1"/>
  <c r="BC2660" i="1" s="1"/>
  <c r="BI2660" i="1" s="1"/>
  <c r="BN2660" i="1" s="1"/>
  <c r="AW2660" i="1"/>
  <c r="AR2660" i="1"/>
  <c r="BM2659" i="1"/>
  <c r="BF2659" i="1"/>
  <c r="AX2659" i="1"/>
  <c r="BC2659" i="1" s="1"/>
  <c r="BI2659" i="1" s="1"/>
  <c r="BN2659" i="1" s="1"/>
  <c r="AW2659" i="1"/>
  <c r="AR2659" i="1"/>
  <c r="BM2658" i="1"/>
  <c r="BF2658" i="1"/>
  <c r="AX2658" i="1"/>
  <c r="BC2658" i="1" s="1"/>
  <c r="BI2658" i="1" s="1"/>
  <c r="BN2658" i="1" s="1"/>
  <c r="AW2658" i="1"/>
  <c r="AR2658" i="1"/>
  <c r="BM2657" i="1"/>
  <c r="BF2657" i="1"/>
  <c r="AX2657" i="1"/>
  <c r="BC2657" i="1" s="1"/>
  <c r="BI2657" i="1" s="1"/>
  <c r="BN2657" i="1" s="1"/>
  <c r="AW2657" i="1"/>
  <c r="AR2657" i="1"/>
  <c r="BM2656" i="1"/>
  <c r="BF2656" i="1"/>
  <c r="AX2656" i="1"/>
  <c r="BC2656" i="1" s="1"/>
  <c r="BI2656" i="1" s="1"/>
  <c r="BN2656" i="1" s="1"/>
  <c r="AW2656" i="1"/>
  <c r="AR2656" i="1"/>
  <c r="BM2655" i="1"/>
  <c r="BF2655" i="1"/>
  <c r="AX2655" i="1"/>
  <c r="BC2655" i="1" s="1"/>
  <c r="BI2655" i="1" s="1"/>
  <c r="BN2655" i="1" s="1"/>
  <c r="AW2655" i="1"/>
  <c r="AR2655" i="1"/>
  <c r="BM2654" i="1"/>
  <c r="BF2654" i="1"/>
  <c r="AX2654" i="1"/>
  <c r="BC2654" i="1" s="1"/>
  <c r="BI2654" i="1" s="1"/>
  <c r="BN2654" i="1" s="1"/>
  <c r="AW2654" i="1"/>
  <c r="AR2654" i="1"/>
  <c r="BM2653" i="1"/>
  <c r="BF2653" i="1"/>
  <c r="AX2653" i="1"/>
  <c r="BC2653" i="1" s="1"/>
  <c r="BI2653" i="1" s="1"/>
  <c r="BN2653" i="1" s="1"/>
  <c r="AW2653" i="1"/>
  <c r="AR2653" i="1"/>
  <c r="BM2652" i="1"/>
  <c r="BF2652" i="1"/>
  <c r="AX2652" i="1"/>
  <c r="BC2652" i="1" s="1"/>
  <c r="BI2652" i="1" s="1"/>
  <c r="BN2652" i="1" s="1"/>
  <c r="AW2652" i="1"/>
  <c r="AR2652" i="1"/>
  <c r="BM2651" i="1"/>
  <c r="BF2651" i="1"/>
  <c r="AX2651" i="1"/>
  <c r="BC2651" i="1" s="1"/>
  <c r="BI2651" i="1" s="1"/>
  <c r="BN2651" i="1" s="1"/>
  <c r="AW2651" i="1"/>
  <c r="AR2651" i="1"/>
  <c r="BM2650" i="1"/>
  <c r="BF2650" i="1"/>
  <c r="AX2650" i="1"/>
  <c r="BC2650" i="1" s="1"/>
  <c r="BI2650" i="1" s="1"/>
  <c r="BN2650" i="1" s="1"/>
  <c r="AW2650" i="1"/>
  <c r="AR2650" i="1"/>
  <c r="BM2649" i="1"/>
  <c r="BF2649" i="1"/>
  <c r="AX2649" i="1"/>
  <c r="BC2649" i="1" s="1"/>
  <c r="BI2649" i="1" s="1"/>
  <c r="BN2649" i="1" s="1"/>
  <c r="AW2649" i="1"/>
  <c r="AR2649" i="1"/>
  <c r="BM2648" i="1"/>
  <c r="BF2648" i="1"/>
  <c r="AX2648" i="1"/>
  <c r="AW2648" i="1"/>
  <c r="AR2648" i="1"/>
  <c r="BM2647" i="1"/>
  <c r="BF2647" i="1"/>
  <c r="AX2647" i="1"/>
  <c r="AW2647" i="1"/>
  <c r="AR2647" i="1"/>
  <c r="BM2646" i="1"/>
  <c r="BF2646" i="1"/>
  <c r="AX2646" i="1"/>
  <c r="AW2646" i="1"/>
  <c r="AR2646" i="1"/>
  <c r="BM2645" i="1"/>
  <c r="BF2645" i="1"/>
  <c r="AX2645" i="1"/>
  <c r="AW2645" i="1"/>
  <c r="AR2645" i="1"/>
  <c r="BM2644" i="1"/>
  <c r="BF2644" i="1"/>
  <c r="AX2644" i="1"/>
  <c r="AW2644" i="1"/>
  <c r="AR2644" i="1"/>
  <c r="BM2643" i="1"/>
  <c r="BF2643" i="1"/>
  <c r="AX2643" i="1"/>
  <c r="AW2643" i="1"/>
  <c r="AR2643" i="1"/>
  <c r="BM2642" i="1"/>
  <c r="BF2642" i="1"/>
  <c r="AX2642" i="1"/>
  <c r="AW2642" i="1"/>
  <c r="AR2642" i="1"/>
  <c r="BM2641" i="1"/>
  <c r="BF2641" i="1"/>
  <c r="AX2641" i="1"/>
  <c r="AW2641" i="1"/>
  <c r="AR2641" i="1"/>
  <c r="BM2640" i="1"/>
  <c r="BF2640" i="1"/>
  <c r="AX2640" i="1"/>
  <c r="AW2640" i="1"/>
  <c r="AR2640" i="1"/>
  <c r="BM2639" i="1"/>
  <c r="BF2639" i="1"/>
  <c r="AX2639" i="1"/>
  <c r="AW2639" i="1"/>
  <c r="AR2639" i="1"/>
  <c r="BM2638" i="1"/>
  <c r="BF2638" i="1"/>
  <c r="AX2638" i="1"/>
  <c r="AW2638" i="1"/>
  <c r="AR2638" i="1"/>
  <c r="BM2637" i="1"/>
  <c r="BF2637" i="1"/>
  <c r="AX2637" i="1"/>
  <c r="AW2637" i="1"/>
  <c r="AR2637" i="1"/>
  <c r="BM2636" i="1"/>
  <c r="BF2636" i="1"/>
  <c r="AX2636" i="1"/>
  <c r="AW2636" i="1"/>
  <c r="AR2636" i="1"/>
  <c r="BM2635" i="1"/>
  <c r="BF2635" i="1"/>
  <c r="AX2635" i="1"/>
  <c r="AW2635" i="1"/>
  <c r="AR2635" i="1"/>
  <c r="BM2634" i="1"/>
  <c r="BF2634" i="1"/>
  <c r="AX2634" i="1"/>
  <c r="AW2634" i="1"/>
  <c r="AR2634" i="1"/>
  <c r="BM2633" i="1"/>
  <c r="BF2633" i="1"/>
  <c r="AX2633" i="1"/>
  <c r="AW2633" i="1"/>
  <c r="AR2633" i="1"/>
  <c r="BM2632" i="1"/>
  <c r="BF2632" i="1"/>
  <c r="AX2632" i="1"/>
  <c r="AW2632" i="1"/>
  <c r="AR2632" i="1"/>
  <c r="BM2631" i="1"/>
  <c r="BF2631" i="1"/>
  <c r="AX2631" i="1"/>
  <c r="AW2631" i="1"/>
  <c r="AR2631" i="1"/>
  <c r="BM2630" i="1"/>
  <c r="BF2630" i="1"/>
  <c r="AX2630" i="1"/>
  <c r="AW2630" i="1"/>
  <c r="AR2630" i="1"/>
  <c r="BM2629" i="1"/>
  <c r="BF2629" i="1"/>
  <c r="AX2629" i="1"/>
  <c r="AW2629" i="1"/>
  <c r="AR2629" i="1"/>
  <c r="BM2628" i="1"/>
  <c r="BF2628" i="1"/>
  <c r="AX2628" i="1"/>
  <c r="AW2628" i="1"/>
  <c r="AR2628" i="1"/>
  <c r="BM2627" i="1"/>
  <c r="BF2627" i="1"/>
  <c r="AX2627" i="1"/>
  <c r="AW2627" i="1"/>
  <c r="AR2627" i="1"/>
  <c r="BM2626" i="1"/>
  <c r="BF2626" i="1"/>
  <c r="AX2626" i="1"/>
  <c r="AW2626" i="1"/>
  <c r="AR2626" i="1"/>
  <c r="BM2625" i="1"/>
  <c r="BF2625" i="1"/>
  <c r="AX2625" i="1"/>
  <c r="AW2625" i="1"/>
  <c r="AR2625" i="1"/>
  <c r="BM2624" i="1"/>
  <c r="BF2624" i="1"/>
  <c r="AX2624" i="1"/>
  <c r="AW2624" i="1"/>
  <c r="AR2624" i="1"/>
  <c r="BM2623" i="1"/>
  <c r="BF2623" i="1"/>
  <c r="AX2623" i="1"/>
  <c r="AW2623" i="1"/>
  <c r="AR2623" i="1"/>
  <c r="BM2622" i="1"/>
  <c r="BF2622" i="1"/>
  <c r="AX2622" i="1"/>
  <c r="AW2622" i="1"/>
  <c r="AR2622" i="1"/>
  <c r="BM2621" i="1"/>
  <c r="BF2621" i="1"/>
  <c r="AX2621" i="1"/>
  <c r="AW2621" i="1"/>
  <c r="AR2621" i="1"/>
  <c r="BM2620" i="1"/>
  <c r="BF2620" i="1"/>
  <c r="AX2620" i="1"/>
  <c r="AW2620" i="1"/>
  <c r="AR2620" i="1"/>
  <c r="BM2619" i="1"/>
  <c r="BF2619" i="1"/>
  <c r="AX2619" i="1"/>
  <c r="AW2619" i="1"/>
  <c r="AR2619" i="1"/>
  <c r="BM2618" i="1"/>
  <c r="BF2618" i="1"/>
  <c r="AX2618" i="1"/>
  <c r="AW2618" i="1"/>
  <c r="AR2618" i="1"/>
  <c r="BM2617" i="1"/>
  <c r="BF2617" i="1"/>
  <c r="AX2617" i="1"/>
  <c r="AW2617" i="1"/>
  <c r="AR2617" i="1"/>
  <c r="BM2616" i="1"/>
  <c r="BF2616" i="1"/>
  <c r="AX2616" i="1"/>
  <c r="AW2616" i="1"/>
  <c r="AR2616" i="1"/>
  <c r="BM2615" i="1"/>
  <c r="BF2615" i="1"/>
  <c r="AX2615" i="1"/>
  <c r="AW2615" i="1"/>
  <c r="AR2615" i="1"/>
  <c r="BM2614" i="1"/>
  <c r="BF2614" i="1"/>
  <c r="AX2614" i="1"/>
  <c r="AW2614" i="1"/>
  <c r="AR2614" i="1"/>
  <c r="BM2613" i="1"/>
  <c r="BF2613" i="1"/>
  <c r="AX2613" i="1"/>
  <c r="AW2613" i="1"/>
  <c r="AR2613" i="1"/>
  <c r="BM2612" i="1"/>
  <c r="BF2612" i="1"/>
  <c r="AX2612" i="1"/>
  <c r="AW2612" i="1"/>
  <c r="AR2612" i="1"/>
  <c r="BM2611" i="1"/>
  <c r="BF2611" i="1"/>
  <c r="AX2611" i="1"/>
  <c r="AW2611" i="1"/>
  <c r="AR2611" i="1"/>
  <c r="BM2610" i="1"/>
  <c r="BF2610" i="1"/>
  <c r="AX2610" i="1"/>
  <c r="AW2610" i="1"/>
  <c r="AR2610" i="1"/>
  <c r="BM2609" i="1"/>
  <c r="BF2609" i="1"/>
  <c r="AX2609" i="1"/>
  <c r="AW2609" i="1"/>
  <c r="AR2609" i="1"/>
  <c r="BM2608" i="1"/>
  <c r="BF2608" i="1"/>
  <c r="AX2608" i="1"/>
  <c r="AW2608" i="1"/>
  <c r="AR2608" i="1"/>
  <c r="BM2607" i="1"/>
  <c r="BF2607" i="1"/>
  <c r="AX2607" i="1"/>
  <c r="AW2607" i="1"/>
  <c r="AR2607" i="1"/>
  <c r="BM2606" i="1"/>
  <c r="BF2606" i="1"/>
  <c r="AX2606" i="1"/>
  <c r="AW2606" i="1"/>
  <c r="AR2606" i="1"/>
  <c r="BM2605" i="1"/>
  <c r="BF2605" i="1"/>
  <c r="AX2605" i="1"/>
  <c r="AW2605" i="1"/>
  <c r="AR2605" i="1"/>
  <c r="BM2604" i="1"/>
  <c r="BF2604" i="1"/>
  <c r="AX2604" i="1"/>
  <c r="AW2604" i="1"/>
  <c r="AR2604" i="1"/>
  <c r="BM2603" i="1"/>
  <c r="BF2603" i="1"/>
  <c r="AX2603" i="1"/>
  <c r="AW2603" i="1"/>
  <c r="AR2603" i="1"/>
  <c r="BM2602" i="1"/>
  <c r="BF2602" i="1"/>
  <c r="AX2602" i="1"/>
  <c r="AW2602" i="1"/>
  <c r="AR2602" i="1"/>
  <c r="BM2601" i="1"/>
  <c r="BF2601" i="1"/>
  <c r="AX2601" i="1"/>
  <c r="AW2601" i="1"/>
  <c r="AR2601" i="1"/>
  <c r="BM2600" i="1"/>
  <c r="BF2600" i="1"/>
  <c r="AX2600" i="1"/>
  <c r="AW2600" i="1"/>
  <c r="AR2600" i="1"/>
  <c r="BM2599" i="1"/>
  <c r="BF2599" i="1"/>
  <c r="AX2599" i="1"/>
  <c r="AW2599" i="1"/>
  <c r="AR2599" i="1"/>
  <c r="BM2598" i="1"/>
  <c r="BF2598" i="1"/>
  <c r="AX2598" i="1"/>
  <c r="AW2598" i="1"/>
  <c r="AR2598" i="1"/>
  <c r="BM2597" i="1"/>
  <c r="BF2597" i="1"/>
  <c r="AX2597" i="1"/>
  <c r="AW2597" i="1"/>
  <c r="AR2597" i="1"/>
  <c r="BM2596" i="1"/>
  <c r="BF2596" i="1"/>
  <c r="AX2596" i="1"/>
  <c r="AW2596" i="1"/>
  <c r="AR2596" i="1"/>
  <c r="BM2595" i="1"/>
  <c r="BF2595" i="1"/>
  <c r="AX2595" i="1"/>
  <c r="AW2595" i="1"/>
  <c r="AR2595" i="1"/>
  <c r="BM2594" i="1"/>
  <c r="BF2594" i="1"/>
  <c r="AX2594" i="1"/>
  <c r="AW2594" i="1"/>
  <c r="AR2594" i="1"/>
  <c r="BM2593" i="1"/>
  <c r="BF2593" i="1"/>
  <c r="AX2593" i="1"/>
  <c r="AW2593" i="1"/>
  <c r="AR2593" i="1"/>
  <c r="BM2592" i="1"/>
  <c r="BF2592" i="1"/>
  <c r="AX2592" i="1"/>
  <c r="AW2592" i="1"/>
  <c r="AR2592" i="1"/>
  <c r="BM2591" i="1"/>
  <c r="BF2591" i="1"/>
  <c r="AX2591" i="1"/>
  <c r="AW2591" i="1"/>
  <c r="AR2591" i="1"/>
  <c r="BM2590" i="1"/>
  <c r="BF2590" i="1"/>
  <c r="AX2590" i="1"/>
  <c r="AW2590" i="1"/>
  <c r="AR2590" i="1"/>
  <c r="BM2589" i="1"/>
  <c r="BF2589" i="1"/>
  <c r="AX2589" i="1"/>
  <c r="AW2589" i="1"/>
  <c r="AR2589" i="1"/>
  <c r="BM2588" i="1"/>
  <c r="BF2588" i="1"/>
  <c r="AX2588" i="1"/>
  <c r="AW2588" i="1"/>
  <c r="AR2588" i="1"/>
  <c r="BM2587" i="1"/>
  <c r="BF2587" i="1"/>
  <c r="AX2587" i="1"/>
  <c r="AW2587" i="1"/>
  <c r="AR2587" i="1"/>
  <c r="BM2586" i="1"/>
  <c r="BF2586" i="1"/>
  <c r="AX2586" i="1"/>
  <c r="AW2586" i="1"/>
  <c r="AR2586" i="1"/>
  <c r="BM2585" i="1"/>
  <c r="BF2585" i="1"/>
  <c r="AX2585" i="1"/>
  <c r="AW2585" i="1"/>
  <c r="AR2585" i="1"/>
  <c r="BM2584" i="1"/>
  <c r="BF2584" i="1"/>
  <c r="AX2584" i="1"/>
  <c r="AW2584" i="1"/>
  <c r="AR2584" i="1"/>
  <c r="BM2583" i="1"/>
  <c r="BF2583" i="1"/>
  <c r="AX2583" i="1"/>
  <c r="AW2583" i="1"/>
  <c r="AR2583" i="1"/>
  <c r="BM2582" i="1"/>
  <c r="BF2582" i="1"/>
  <c r="AX2582" i="1"/>
  <c r="AW2582" i="1"/>
  <c r="AR2582" i="1"/>
  <c r="BM2581" i="1"/>
  <c r="BF2581" i="1"/>
  <c r="AX2581" i="1"/>
  <c r="AW2581" i="1"/>
  <c r="AR2581" i="1"/>
  <c r="BM2580" i="1"/>
  <c r="BF2580" i="1"/>
  <c r="AX2580" i="1"/>
  <c r="AW2580" i="1"/>
  <c r="AR2580" i="1"/>
  <c r="BM2579" i="1"/>
  <c r="BF2579" i="1"/>
  <c r="AX2579" i="1"/>
  <c r="AW2579" i="1"/>
  <c r="AR2579" i="1"/>
  <c r="BM2578" i="1"/>
  <c r="BF2578" i="1"/>
  <c r="AX2578" i="1"/>
  <c r="AW2578" i="1"/>
  <c r="AR2578" i="1"/>
  <c r="BM2577" i="1"/>
  <c r="BF2577" i="1"/>
  <c r="AX2577" i="1"/>
  <c r="AW2577" i="1"/>
  <c r="AR2577" i="1"/>
  <c r="BM2576" i="1"/>
  <c r="BF2576" i="1"/>
  <c r="AX2576" i="1"/>
  <c r="AW2576" i="1"/>
  <c r="AR2576" i="1"/>
  <c r="BM2575" i="1"/>
  <c r="BF2575" i="1"/>
  <c r="AX2575" i="1"/>
  <c r="AW2575" i="1"/>
  <c r="AR2575" i="1"/>
  <c r="BM2574" i="1"/>
  <c r="BF2574" i="1"/>
  <c r="AX2574" i="1"/>
  <c r="AW2574" i="1"/>
  <c r="AR2574" i="1"/>
  <c r="BM2573" i="1"/>
  <c r="BF2573" i="1"/>
  <c r="AX2573" i="1"/>
  <c r="AW2573" i="1"/>
  <c r="AR2573" i="1"/>
  <c r="BM2572" i="1"/>
  <c r="BF2572" i="1"/>
  <c r="AX2572" i="1"/>
  <c r="AW2572" i="1"/>
  <c r="AR2572" i="1"/>
  <c r="BM2571" i="1"/>
  <c r="BF2571" i="1"/>
  <c r="AX2571" i="1"/>
  <c r="AW2571" i="1"/>
  <c r="AR2571" i="1"/>
  <c r="BM2570" i="1"/>
  <c r="BF2570" i="1"/>
  <c r="AX2570" i="1"/>
  <c r="AW2570" i="1"/>
  <c r="AR2570" i="1"/>
  <c r="BM2569" i="1"/>
  <c r="BF2569" i="1"/>
  <c r="AX2569" i="1"/>
  <c r="AW2569" i="1"/>
  <c r="AR2569" i="1"/>
  <c r="BM2568" i="1"/>
  <c r="BF2568" i="1"/>
  <c r="AW2568" i="1"/>
  <c r="AR2568" i="1"/>
  <c r="AX2568" i="1" s="1"/>
  <c r="BM2567" i="1"/>
  <c r="BF2567" i="1"/>
  <c r="AX2567" i="1"/>
  <c r="AW2567" i="1"/>
  <c r="AR2567" i="1"/>
  <c r="BM2566" i="1"/>
  <c r="BF2566" i="1"/>
  <c r="AX2566" i="1"/>
  <c r="AW2566" i="1"/>
  <c r="AR2566" i="1"/>
  <c r="BM2565" i="1"/>
  <c r="BF2565" i="1"/>
  <c r="AW2565" i="1"/>
  <c r="AR2565" i="1"/>
  <c r="AX2565" i="1" s="1"/>
  <c r="BM2564" i="1"/>
  <c r="BF2564" i="1"/>
  <c r="AX2564" i="1"/>
  <c r="AW2564" i="1"/>
  <c r="AR2564" i="1"/>
  <c r="BM2563" i="1"/>
  <c r="BF2563" i="1"/>
  <c r="AW2563" i="1"/>
  <c r="AR2563" i="1"/>
  <c r="AX2563" i="1" s="1"/>
  <c r="BM2562" i="1"/>
  <c r="BF2562" i="1"/>
  <c r="AW2562" i="1"/>
  <c r="AR2562" i="1"/>
  <c r="AX2562" i="1" s="1"/>
  <c r="BM2561" i="1"/>
  <c r="BF2561" i="1"/>
  <c r="AX2561" i="1"/>
  <c r="AW2561" i="1"/>
  <c r="AR2561" i="1"/>
  <c r="BM2560" i="1"/>
  <c r="BF2560" i="1"/>
  <c r="AX2560" i="1"/>
  <c r="AW2560" i="1"/>
  <c r="AR2560" i="1"/>
  <c r="BM2559" i="1"/>
  <c r="BF2559" i="1"/>
  <c r="AX2559" i="1"/>
  <c r="AW2559" i="1"/>
  <c r="AR2559" i="1"/>
  <c r="BM2558" i="1"/>
  <c r="BF2558" i="1"/>
  <c r="AW2558" i="1"/>
  <c r="AR2558" i="1"/>
  <c r="AX2558" i="1" s="1"/>
  <c r="BM2557" i="1"/>
  <c r="BF2557" i="1"/>
  <c r="AW2557" i="1"/>
  <c r="AR2557" i="1"/>
  <c r="AX2557" i="1" s="1"/>
  <c r="BM2556" i="1"/>
  <c r="BF2556" i="1"/>
  <c r="AW2556" i="1"/>
  <c r="AR2556" i="1"/>
  <c r="AX2556" i="1" s="1"/>
  <c r="BM2555" i="1"/>
  <c r="BF2555" i="1"/>
  <c r="AX2555" i="1"/>
  <c r="AW2555" i="1"/>
  <c r="AR2555" i="1"/>
  <c r="BM2554" i="1"/>
  <c r="BF2554" i="1"/>
  <c r="AX2554" i="1"/>
  <c r="AW2554" i="1"/>
  <c r="AR2554" i="1"/>
  <c r="BM2553" i="1"/>
  <c r="BF2553" i="1"/>
  <c r="AW2553" i="1"/>
  <c r="AR2553" i="1"/>
  <c r="AX2553" i="1" s="1"/>
  <c r="BM2552" i="1"/>
  <c r="BF2552" i="1"/>
  <c r="AX2552" i="1"/>
  <c r="AW2552" i="1"/>
  <c r="AR2552" i="1"/>
  <c r="BM2551" i="1"/>
  <c r="BF2551" i="1"/>
  <c r="AW2551" i="1"/>
  <c r="AR2551" i="1"/>
  <c r="AX2551" i="1" s="1"/>
  <c r="BM2550" i="1"/>
  <c r="BF2550" i="1"/>
  <c r="AW2550" i="1"/>
  <c r="AR2550" i="1"/>
  <c r="AX2550" i="1" s="1"/>
  <c r="BM2549" i="1"/>
  <c r="BF2549" i="1"/>
  <c r="AX2549" i="1"/>
  <c r="AW2549" i="1"/>
  <c r="AR2549" i="1"/>
  <c r="BM2548" i="1"/>
  <c r="BF2548" i="1"/>
  <c r="AX2548" i="1"/>
  <c r="AW2548" i="1"/>
  <c r="AR2548" i="1"/>
  <c r="BM2547" i="1"/>
  <c r="BF2547" i="1"/>
  <c r="AX2547" i="1"/>
  <c r="AW2547" i="1"/>
  <c r="AR2547" i="1"/>
  <c r="BM2546" i="1"/>
  <c r="BF2546" i="1"/>
  <c r="AW2546" i="1"/>
  <c r="AR2546" i="1"/>
  <c r="AX2546" i="1" s="1"/>
  <c r="BM2545" i="1"/>
  <c r="BF2545" i="1"/>
  <c r="AW2545" i="1"/>
  <c r="AR2545" i="1"/>
  <c r="AX2545" i="1" s="1"/>
  <c r="BM2544" i="1"/>
  <c r="BF2544" i="1"/>
  <c r="AW2544" i="1"/>
  <c r="AR2544" i="1"/>
  <c r="AX2544" i="1" s="1"/>
  <c r="BM2543" i="1"/>
  <c r="BF2543" i="1"/>
  <c r="AX2543" i="1"/>
  <c r="AW2543" i="1"/>
  <c r="AR2543" i="1"/>
  <c r="BM2542" i="1"/>
  <c r="BF2542" i="1"/>
  <c r="AX2542" i="1"/>
  <c r="AW2542" i="1"/>
  <c r="AR2542" i="1"/>
  <c r="BM2541" i="1"/>
  <c r="BF2541" i="1"/>
  <c r="AW2541" i="1"/>
  <c r="AR2541" i="1"/>
  <c r="AX2541" i="1" s="1"/>
  <c r="BM2540" i="1"/>
  <c r="BF2540" i="1"/>
  <c r="AX2540" i="1"/>
  <c r="AW2540" i="1"/>
  <c r="AR2540" i="1"/>
  <c r="BM2539" i="1"/>
  <c r="BF2539" i="1"/>
  <c r="AW2539" i="1"/>
  <c r="AR2539" i="1"/>
  <c r="AX2539" i="1" s="1"/>
  <c r="BM2538" i="1"/>
  <c r="BF2538" i="1"/>
  <c r="AW2538" i="1"/>
  <c r="AR2538" i="1"/>
  <c r="AX2538" i="1" s="1"/>
  <c r="BM2537" i="1"/>
  <c r="BF2537" i="1"/>
  <c r="AX2537" i="1"/>
  <c r="AW2537" i="1"/>
  <c r="AR2537" i="1"/>
  <c r="BM2536" i="1"/>
  <c r="BF2536" i="1"/>
  <c r="AX2536" i="1"/>
  <c r="AW2536" i="1"/>
  <c r="AR2536" i="1"/>
  <c r="BM2535" i="1"/>
  <c r="BF2535" i="1"/>
  <c r="AX2535" i="1"/>
  <c r="AW2535" i="1"/>
  <c r="AR2535" i="1"/>
  <c r="BM2534" i="1"/>
  <c r="BF2534" i="1"/>
  <c r="AW2534" i="1"/>
  <c r="AR2534" i="1"/>
  <c r="AX2534" i="1" s="1"/>
  <c r="BM2533" i="1"/>
  <c r="BF2533" i="1"/>
  <c r="AW2533" i="1"/>
  <c r="AR2533" i="1"/>
  <c r="AX2533" i="1" s="1"/>
  <c r="BM2532" i="1"/>
  <c r="BF2532" i="1"/>
  <c r="AW2532" i="1"/>
  <c r="AR2532" i="1"/>
  <c r="AX2532" i="1" s="1"/>
  <c r="BM2531" i="1"/>
  <c r="BF2531" i="1"/>
  <c r="AX2531" i="1"/>
  <c r="AW2531" i="1"/>
  <c r="AR2531" i="1"/>
  <c r="BM2530" i="1"/>
  <c r="BF2530" i="1"/>
  <c r="AX2530" i="1"/>
  <c r="AW2530" i="1"/>
  <c r="AR2530" i="1"/>
  <c r="BM2529" i="1"/>
  <c r="BF2529" i="1"/>
  <c r="AW2529" i="1"/>
  <c r="AR2529" i="1"/>
  <c r="AX2529" i="1" s="1"/>
  <c r="BM2528" i="1"/>
  <c r="BF2528" i="1"/>
  <c r="AX2528" i="1"/>
  <c r="AW2528" i="1"/>
  <c r="AR2528" i="1"/>
  <c r="BM2527" i="1"/>
  <c r="BF2527" i="1"/>
  <c r="AW2527" i="1"/>
  <c r="AR2527" i="1"/>
  <c r="AX2527" i="1" s="1"/>
  <c r="BM2526" i="1"/>
  <c r="BF2526" i="1"/>
  <c r="AW2526" i="1"/>
  <c r="AR2526" i="1"/>
  <c r="AX2526" i="1" s="1"/>
  <c r="BM2525" i="1"/>
  <c r="BF2525" i="1"/>
  <c r="AX2525" i="1"/>
  <c r="AW2525" i="1"/>
  <c r="AR2525" i="1"/>
  <c r="BM2524" i="1"/>
  <c r="BF2524" i="1"/>
  <c r="AX2524" i="1"/>
  <c r="AW2524" i="1"/>
  <c r="AR2524" i="1"/>
  <c r="BM2523" i="1"/>
  <c r="BF2523" i="1"/>
  <c r="AX2523" i="1"/>
  <c r="AW2523" i="1"/>
  <c r="AR2523" i="1"/>
  <c r="BM2522" i="1"/>
  <c r="BF2522" i="1"/>
  <c r="AW2522" i="1"/>
  <c r="AR2522" i="1"/>
  <c r="AX2522" i="1" s="1"/>
  <c r="BM2521" i="1"/>
  <c r="BF2521" i="1"/>
  <c r="AW2521" i="1"/>
  <c r="AR2521" i="1"/>
  <c r="AX2521" i="1" s="1"/>
  <c r="BM2520" i="1"/>
  <c r="BF2520" i="1"/>
  <c r="AW2520" i="1"/>
  <c r="AR2520" i="1"/>
  <c r="AX2520" i="1" s="1"/>
  <c r="BM2519" i="1"/>
  <c r="BF2519" i="1"/>
  <c r="AX2519" i="1"/>
  <c r="AW2519" i="1"/>
  <c r="AR2519" i="1"/>
  <c r="BM2518" i="1"/>
  <c r="BF2518" i="1"/>
  <c r="AX2518" i="1"/>
  <c r="AW2518" i="1"/>
  <c r="AR2518" i="1"/>
  <c r="BM2517" i="1"/>
  <c r="BF2517" i="1"/>
  <c r="AW2517" i="1"/>
  <c r="AR2517" i="1"/>
  <c r="AX2517" i="1" s="1"/>
  <c r="BM2516" i="1"/>
  <c r="BF2516" i="1"/>
  <c r="AW2516" i="1"/>
  <c r="AR2516" i="1"/>
  <c r="AX2516" i="1" s="1"/>
  <c r="BM2515" i="1"/>
  <c r="BF2515" i="1"/>
  <c r="AW2515" i="1"/>
  <c r="AR2515" i="1"/>
  <c r="AX2515" i="1" s="1"/>
  <c r="BM2514" i="1"/>
  <c r="BF2514" i="1"/>
  <c r="AW2514" i="1"/>
  <c r="AR2514" i="1"/>
  <c r="AX2514" i="1" s="1"/>
  <c r="BM2513" i="1"/>
  <c r="BF2513" i="1"/>
  <c r="AW2513" i="1"/>
  <c r="AR2513" i="1"/>
  <c r="AX2513" i="1" s="1"/>
  <c r="BM2512" i="1"/>
  <c r="BF2512" i="1"/>
  <c r="AW2512" i="1"/>
  <c r="AR2512" i="1"/>
  <c r="AX2512" i="1" s="1"/>
  <c r="BM2511" i="1"/>
  <c r="BF2511" i="1"/>
  <c r="AW2511" i="1"/>
  <c r="AR2511" i="1"/>
  <c r="AX2511" i="1" s="1"/>
  <c r="BM2510" i="1"/>
  <c r="BF2510" i="1"/>
  <c r="AW2510" i="1"/>
  <c r="AR2510" i="1"/>
  <c r="AX2510" i="1" s="1"/>
  <c r="BM2509" i="1"/>
  <c r="BF2509" i="1"/>
  <c r="AW2509" i="1"/>
  <c r="AR2509" i="1"/>
  <c r="AX2509" i="1" s="1"/>
  <c r="BM2508" i="1"/>
  <c r="BF2508" i="1"/>
  <c r="AW2508" i="1"/>
  <c r="AR2508" i="1"/>
  <c r="AX2508" i="1" s="1"/>
  <c r="BM2507" i="1"/>
  <c r="BF2507" i="1"/>
  <c r="AW2507" i="1"/>
  <c r="AR2507" i="1"/>
  <c r="AX2507" i="1" s="1"/>
  <c r="BM2506" i="1"/>
  <c r="BF2506" i="1"/>
  <c r="AW2506" i="1"/>
  <c r="AR2506" i="1"/>
  <c r="AX2506" i="1" s="1"/>
  <c r="BM2505" i="1"/>
  <c r="BF2505" i="1"/>
  <c r="AW2505" i="1"/>
  <c r="AR2505" i="1"/>
  <c r="AX2505" i="1" s="1"/>
  <c r="BM2504" i="1"/>
  <c r="BF2504" i="1"/>
  <c r="AW2504" i="1"/>
  <c r="AR2504" i="1"/>
  <c r="AX2504" i="1" s="1"/>
  <c r="BM2503" i="1"/>
  <c r="BF2503" i="1"/>
  <c r="AW2503" i="1"/>
  <c r="AR2503" i="1"/>
  <c r="AX2503" i="1" s="1"/>
  <c r="BM2502" i="1"/>
  <c r="BF2502" i="1"/>
  <c r="AW2502" i="1"/>
  <c r="AR2502" i="1"/>
  <c r="AX2502" i="1" s="1"/>
  <c r="BM2501" i="1"/>
  <c r="BF2501" i="1"/>
  <c r="AW2501" i="1"/>
  <c r="AR2501" i="1"/>
  <c r="AX2501" i="1" s="1"/>
  <c r="BM2500" i="1"/>
  <c r="BF2500" i="1"/>
  <c r="AW2500" i="1"/>
  <c r="AR2500" i="1"/>
  <c r="AX2500" i="1" s="1"/>
  <c r="BM2499" i="1"/>
  <c r="BF2499" i="1"/>
  <c r="AW2499" i="1"/>
  <c r="AR2499" i="1"/>
  <c r="AX2499" i="1" s="1"/>
  <c r="BM2498" i="1"/>
  <c r="BF2498" i="1"/>
  <c r="AW2498" i="1"/>
  <c r="AR2498" i="1"/>
  <c r="AX2498" i="1" s="1"/>
  <c r="BM2497" i="1"/>
  <c r="BF2497" i="1"/>
  <c r="AW2497" i="1"/>
  <c r="AR2497" i="1"/>
  <c r="AX2497" i="1" s="1"/>
  <c r="BM2496" i="1"/>
  <c r="BF2496" i="1"/>
  <c r="AW2496" i="1"/>
  <c r="AR2496" i="1"/>
  <c r="AX2496" i="1" s="1"/>
  <c r="BM2495" i="1"/>
  <c r="BF2495" i="1"/>
  <c r="AW2495" i="1"/>
  <c r="AR2495" i="1"/>
  <c r="AX2495" i="1" s="1"/>
  <c r="BM2494" i="1"/>
  <c r="BF2494" i="1"/>
  <c r="AW2494" i="1"/>
  <c r="AR2494" i="1"/>
  <c r="AX2494" i="1" s="1"/>
  <c r="BM2493" i="1"/>
  <c r="BF2493" i="1"/>
  <c r="AW2493" i="1"/>
  <c r="AR2493" i="1"/>
  <c r="AX2493" i="1" s="1"/>
  <c r="BM2492" i="1"/>
  <c r="BF2492" i="1"/>
  <c r="AW2492" i="1"/>
  <c r="AR2492" i="1"/>
  <c r="AX2492" i="1" s="1"/>
  <c r="BM2491" i="1"/>
  <c r="BF2491" i="1"/>
  <c r="AW2491" i="1"/>
  <c r="AR2491" i="1"/>
  <c r="AX2491" i="1" s="1"/>
  <c r="BM2490" i="1"/>
  <c r="BF2490" i="1"/>
  <c r="AW2490" i="1"/>
  <c r="AR2490" i="1"/>
  <c r="AX2490" i="1" s="1"/>
  <c r="BM2489" i="1"/>
  <c r="BF2489" i="1"/>
  <c r="AW2489" i="1"/>
  <c r="AR2489" i="1"/>
  <c r="AX2489" i="1" s="1"/>
  <c r="BM2488" i="1"/>
  <c r="BF2488" i="1"/>
  <c r="AW2488" i="1"/>
  <c r="AR2488" i="1"/>
  <c r="AX2488" i="1" s="1"/>
  <c r="AQ2488" i="1"/>
  <c r="BM2487" i="1"/>
  <c r="BF2487" i="1"/>
  <c r="AW2487" i="1"/>
  <c r="AR2487" i="1"/>
  <c r="AX2487" i="1" s="1"/>
  <c r="BM2486" i="1"/>
  <c r="BF2486" i="1"/>
  <c r="AW2486" i="1"/>
  <c r="AR2486" i="1"/>
  <c r="AX2486" i="1" s="1"/>
  <c r="BM2485" i="1"/>
  <c r="BF2485" i="1"/>
  <c r="AW2485" i="1"/>
  <c r="AR2485" i="1"/>
  <c r="AX2485" i="1" s="1"/>
  <c r="BM2484" i="1"/>
  <c r="BF2484" i="1"/>
  <c r="AW2484" i="1"/>
  <c r="AR2484" i="1"/>
  <c r="AX2484" i="1" s="1"/>
  <c r="BM2483" i="1"/>
  <c r="BF2483" i="1"/>
  <c r="AW2483" i="1"/>
  <c r="AR2483" i="1"/>
  <c r="AX2483" i="1" s="1"/>
  <c r="BM2482" i="1"/>
  <c r="BF2482" i="1"/>
  <c r="AW2482" i="1"/>
  <c r="AR2482" i="1"/>
  <c r="AX2482" i="1" s="1"/>
  <c r="BM2481" i="1"/>
  <c r="BF2481" i="1"/>
  <c r="AW2481" i="1"/>
  <c r="AR2481" i="1"/>
  <c r="AX2481" i="1" s="1"/>
  <c r="BM2480" i="1"/>
  <c r="BF2480" i="1"/>
  <c r="AW2480" i="1"/>
  <c r="AR2480" i="1"/>
  <c r="AX2480" i="1" s="1"/>
  <c r="BM2479" i="1"/>
  <c r="BF2479" i="1"/>
  <c r="AW2479" i="1"/>
  <c r="AR2479" i="1"/>
  <c r="AX2479" i="1" s="1"/>
  <c r="BM2478" i="1"/>
  <c r="BF2478" i="1"/>
  <c r="AW2478" i="1"/>
  <c r="AR2478" i="1"/>
  <c r="AX2478" i="1" s="1"/>
  <c r="BM2477" i="1"/>
  <c r="BF2477" i="1"/>
  <c r="AW2477" i="1"/>
  <c r="AR2477" i="1"/>
  <c r="AX2477" i="1" s="1"/>
  <c r="BM2476" i="1"/>
  <c r="BF2476" i="1"/>
  <c r="AW2476" i="1"/>
  <c r="AR2476" i="1"/>
  <c r="AX2476" i="1" s="1"/>
  <c r="BM2475" i="1"/>
  <c r="BF2475" i="1"/>
  <c r="AW2475" i="1"/>
  <c r="AR2475" i="1"/>
  <c r="AX2475" i="1" s="1"/>
  <c r="BM2474" i="1"/>
  <c r="BF2474" i="1"/>
  <c r="AW2474" i="1"/>
  <c r="AR2474" i="1"/>
  <c r="AX2474" i="1" s="1"/>
  <c r="BM2473" i="1"/>
  <c r="BF2473" i="1"/>
  <c r="AW2473" i="1"/>
  <c r="AR2473" i="1"/>
  <c r="AX2473" i="1" s="1"/>
  <c r="BM2472" i="1"/>
  <c r="BF2472" i="1"/>
  <c r="AW2472" i="1"/>
  <c r="AR2472" i="1"/>
  <c r="AX2472" i="1" s="1"/>
  <c r="BM2471" i="1"/>
  <c r="BF2471" i="1"/>
  <c r="AW2471" i="1"/>
  <c r="AR2471" i="1"/>
  <c r="AX2471" i="1" s="1"/>
  <c r="BM2470" i="1"/>
  <c r="BF2470" i="1"/>
  <c r="AW2470" i="1"/>
  <c r="AR2470" i="1"/>
  <c r="AX2470" i="1" s="1"/>
  <c r="BM2469" i="1"/>
  <c r="BF2469" i="1"/>
  <c r="AW2469" i="1"/>
  <c r="AR2469" i="1"/>
  <c r="AX2469" i="1" s="1"/>
  <c r="BM2468" i="1"/>
  <c r="BF2468" i="1"/>
  <c r="AW2468" i="1"/>
  <c r="AR2468" i="1"/>
  <c r="AX2468" i="1" s="1"/>
  <c r="BM2467" i="1"/>
  <c r="BF2467" i="1"/>
  <c r="AW2467" i="1"/>
  <c r="AR2467" i="1"/>
  <c r="AX2467" i="1" s="1"/>
  <c r="BM2466" i="1"/>
  <c r="BF2466" i="1"/>
  <c r="AW2466" i="1"/>
  <c r="AR2466" i="1"/>
  <c r="AX2466" i="1" s="1"/>
  <c r="BM2465" i="1"/>
  <c r="BF2465" i="1"/>
  <c r="AW2465" i="1"/>
  <c r="AR2465" i="1"/>
  <c r="AX2465" i="1" s="1"/>
  <c r="BM2464" i="1"/>
  <c r="BF2464" i="1"/>
  <c r="AW2464" i="1"/>
  <c r="AR2464" i="1"/>
  <c r="AX2464" i="1" s="1"/>
  <c r="BM2463" i="1"/>
  <c r="BF2463" i="1"/>
  <c r="AW2463" i="1"/>
  <c r="AR2463" i="1"/>
  <c r="AX2463" i="1" s="1"/>
  <c r="BM2462" i="1"/>
  <c r="BF2462" i="1"/>
  <c r="AW2462" i="1"/>
  <c r="AR2462" i="1"/>
  <c r="AX2462" i="1" s="1"/>
  <c r="BM2461" i="1"/>
  <c r="BF2461" i="1"/>
  <c r="AW2461" i="1"/>
  <c r="AR2461" i="1"/>
  <c r="AX2461" i="1" s="1"/>
  <c r="BM2460" i="1"/>
  <c r="BF2460" i="1"/>
  <c r="AW2460" i="1"/>
  <c r="AR2460" i="1"/>
  <c r="AX2460" i="1" s="1"/>
  <c r="BM2459" i="1"/>
  <c r="BF2459" i="1"/>
  <c r="AW2459" i="1"/>
  <c r="AR2459" i="1"/>
  <c r="AX2459" i="1" s="1"/>
  <c r="BM2458" i="1"/>
  <c r="BF2458" i="1"/>
  <c r="AW2458" i="1"/>
  <c r="AR2458" i="1"/>
  <c r="AX2458" i="1" s="1"/>
  <c r="BM2457" i="1"/>
  <c r="BF2457" i="1"/>
  <c r="AW2457" i="1"/>
  <c r="AR2457" i="1"/>
  <c r="AX2457" i="1" s="1"/>
  <c r="BM2456" i="1"/>
  <c r="BF2456" i="1"/>
  <c r="AW2456" i="1"/>
  <c r="AR2456" i="1"/>
  <c r="AX2456" i="1" s="1"/>
  <c r="BM2455" i="1"/>
  <c r="BF2455" i="1"/>
  <c r="AW2455" i="1"/>
  <c r="AR2455" i="1"/>
  <c r="AX2455" i="1" s="1"/>
  <c r="BM2454" i="1"/>
  <c r="BF2454" i="1"/>
  <c r="AW2454" i="1"/>
  <c r="AR2454" i="1"/>
  <c r="AX2454" i="1" s="1"/>
  <c r="AP2454" i="1"/>
  <c r="BM2453" i="1"/>
  <c r="BF2453" i="1"/>
  <c r="AX2453" i="1"/>
  <c r="BD2453" i="1" s="1"/>
  <c r="BJ2453" i="1" s="1"/>
  <c r="BO2453" i="1" s="1"/>
  <c r="AW2453" i="1"/>
  <c r="AR2453" i="1"/>
  <c r="BM2452" i="1"/>
  <c r="BF2452" i="1"/>
  <c r="AX2452" i="1"/>
  <c r="BD2452" i="1" s="1"/>
  <c r="BJ2452" i="1" s="1"/>
  <c r="BO2452" i="1" s="1"/>
  <c r="AW2452" i="1"/>
  <c r="AR2452" i="1"/>
  <c r="BM2451" i="1"/>
  <c r="BF2451" i="1"/>
  <c r="AX2451" i="1"/>
  <c r="BD2451" i="1" s="1"/>
  <c r="BJ2451" i="1" s="1"/>
  <c r="BO2451" i="1" s="1"/>
  <c r="AW2451" i="1"/>
  <c r="AR2451" i="1"/>
  <c r="BM2450" i="1"/>
  <c r="BF2450" i="1"/>
  <c r="AX2450" i="1"/>
  <c r="BD2450" i="1" s="1"/>
  <c r="BJ2450" i="1" s="1"/>
  <c r="BO2450" i="1" s="1"/>
  <c r="AW2450" i="1"/>
  <c r="AR2450" i="1"/>
  <c r="BM2449" i="1"/>
  <c r="BF2449" i="1"/>
  <c r="AX2449" i="1"/>
  <c r="BD2449" i="1" s="1"/>
  <c r="BJ2449" i="1" s="1"/>
  <c r="BO2449" i="1" s="1"/>
  <c r="AW2449" i="1"/>
  <c r="AR2449" i="1"/>
  <c r="BM2448" i="1"/>
  <c r="BF2448" i="1"/>
  <c r="AX2448" i="1"/>
  <c r="BD2448" i="1" s="1"/>
  <c r="BJ2448" i="1" s="1"/>
  <c r="BO2448" i="1" s="1"/>
  <c r="AW2448" i="1"/>
  <c r="AR2448" i="1"/>
  <c r="BM2447" i="1"/>
  <c r="BF2447" i="1"/>
  <c r="AX2447" i="1"/>
  <c r="BD2447" i="1" s="1"/>
  <c r="BJ2447" i="1" s="1"/>
  <c r="BO2447" i="1" s="1"/>
  <c r="AW2447" i="1"/>
  <c r="AR2447" i="1"/>
  <c r="BM2446" i="1"/>
  <c r="BF2446" i="1"/>
  <c r="AX2446" i="1"/>
  <c r="BD2446" i="1" s="1"/>
  <c r="BJ2446" i="1" s="1"/>
  <c r="BO2446" i="1" s="1"/>
  <c r="AW2446" i="1"/>
  <c r="AR2446" i="1"/>
  <c r="BM2445" i="1"/>
  <c r="BF2445" i="1"/>
  <c r="AX2445" i="1"/>
  <c r="BD2445" i="1" s="1"/>
  <c r="BJ2445" i="1" s="1"/>
  <c r="BO2445" i="1" s="1"/>
  <c r="AW2445" i="1"/>
  <c r="AR2445" i="1"/>
  <c r="BM2444" i="1"/>
  <c r="BF2444" i="1"/>
  <c r="AX2444" i="1"/>
  <c r="BD2444" i="1" s="1"/>
  <c r="BJ2444" i="1" s="1"/>
  <c r="BO2444" i="1" s="1"/>
  <c r="AW2444" i="1"/>
  <c r="AR2444" i="1"/>
  <c r="BM2443" i="1"/>
  <c r="BF2443" i="1"/>
  <c r="AX2443" i="1"/>
  <c r="BD2443" i="1" s="1"/>
  <c r="BJ2443" i="1" s="1"/>
  <c r="BO2443" i="1" s="1"/>
  <c r="AW2443" i="1"/>
  <c r="AR2443" i="1"/>
  <c r="BM2442" i="1"/>
  <c r="BF2442" i="1"/>
  <c r="AX2442" i="1"/>
  <c r="BD2442" i="1" s="1"/>
  <c r="BJ2442" i="1" s="1"/>
  <c r="BO2442" i="1" s="1"/>
  <c r="AW2442" i="1"/>
  <c r="AR2442" i="1"/>
  <c r="BM2441" i="1"/>
  <c r="BF2441" i="1"/>
  <c r="AX2441" i="1"/>
  <c r="BD2441" i="1" s="1"/>
  <c r="BJ2441" i="1" s="1"/>
  <c r="BO2441" i="1" s="1"/>
  <c r="AW2441" i="1"/>
  <c r="AR2441" i="1"/>
  <c r="BM2440" i="1"/>
  <c r="BF2440" i="1"/>
  <c r="AX2440" i="1"/>
  <c r="BD2440" i="1" s="1"/>
  <c r="BJ2440" i="1" s="1"/>
  <c r="BO2440" i="1" s="1"/>
  <c r="AW2440" i="1"/>
  <c r="AR2440" i="1"/>
  <c r="BM2439" i="1"/>
  <c r="BF2439" i="1"/>
  <c r="AX2439" i="1"/>
  <c r="BD2439" i="1" s="1"/>
  <c r="BJ2439" i="1" s="1"/>
  <c r="BO2439" i="1" s="1"/>
  <c r="AW2439" i="1"/>
  <c r="AR2439" i="1"/>
  <c r="BM2438" i="1"/>
  <c r="BF2438" i="1"/>
  <c r="AX2438" i="1"/>
  <c r="BD2438" i="1" s="1"/>
  <c r="BJ2438" i="1" s="1"/>
  <c r="BO2438" i="1" s="1"/>
  <c r="AW2438" i="1"/>
  <c r="AR2438" i="1"/>
  <c r="BM2437" i="1"/>
  <c r="BF2437" i="1"/>
  <c r="AX2437" i="1"/>
  <c r="BD2437" i="1" s="1"/>
  <c r="BJ2437" i="1" s="1"/>
  <c r="BO2437" i="1" s="1"/>
  <c r="AW2437" i="1"/>
  <c r="AR2437" i="1"/>
  <c r="BM2436" i="1"/>
  <c r="BF2436" i="1"/>
  <c r="AX2436" i="1"/>
  <c r="BD2436" i="1" s="1"/>
  <c r="BJ2436" i="1" s="1"/>
  <c r="BO2436" i="1" s="1"/>
  <c r="AW2436" i="1"/>
  <c r="AR2436" i="1"/>
  <c r="BM2435" i="1"/>
  <c r="BF2435" i="1"/>
  <c r="AX2435" i="1"/>
  <c r="BD2435" i="1" s="1"/>
  <c r="BJ2435" i="1" s="1"/>
  <c r="BO2435" i="1" s="1"/>
  <c r="AW2435" i="1"/>
  <c r="AR2435" i="1"/>
  <c r="BM2434" i="1"/>
  <c r="BF2434" i="1"/>
  <c r="AX2434" i="1"/>
  <c r="BD2434" i="1" s="1"/>
  <c r="BJ2434" i="1" s="1"/>
  <c r="BO2434" i="1" s="1"/>
  <c r="AW2434" i="1"/>
  <c r="AR2434" i="1"/>
  <c r="BM2433" i="1"/>
  <c r="BF2433" i="1"/>
  <c r="AX2433" i="1"/>
  <c r="BD2433" i="1" s="1"/>
  <c r="BJ2433" i="1" s="1"/>
  <c r="BO2433" i="1" s="1"/>
  <c r="AW2433" i="1"/>
  <c r="AR2433" i="1"/>
  <c r="BM2432" i="1"/>
  <c r="BF2432" i="1"/>
  <c r="AX2432" i="1"/>
  <c r="BD2432" i="1" s="1"/>
  <c r="BJ2432" i="1" s="1"/>
  <c r="BO2432" i="1" s="1"/>
  <c r="AW2432" i="1"/>
  <c r="AR2432" i="1"/>
  <c r="BM2431" i="1"/>
  <c r="BF2431" i="1"/>
  <c r="AX2431" i="1"/>
  <c r="BD2431" i="1" s="1"/>
  <c r="BJ2431" i="1" s="1"/>
  <c r="BO2431" i="1" s="1"/>
  <c r="AW2431" i="1"/>
  <c r="AR2431" i="1"/>
  <c r="BM2430" i="1"/>
  <c r="BF2430" i="1"/>
  <c r="AX2430" i="1"/>
  <c r="BD2430" i="1" s="1"/>
  <c r="BJ2430" i="1" s="1"/>
  <c r="BO2430" i="1" s="1"/>
  <c r="AW2430" i="1"/>
  <c r="AR2430" i="1"/>
  <c r="BM2429" i="1"/>
  <c r="BF2429" i="1"/>
  <c r="AX2429" i="1"/>
  <c r="BD2429" i="1" s="1"/>
  <c r="BJ2429" i="1" s="1"/>
  <c r="BO2429" i="1" s="1"/>
  <c r="AW2429" i="1"/>
  <c r="AR2429" i="1"/>
  <c r="BM2428" i="1"/>
  <c r="BF2428" i="1"/>
  <c r="AX2428" i="1"/>
  <c r="BD2428" i="1" s="1"/>
  <c r="BJ2428" i="1" s="1"/>
  <c r="BO2428" i="1" s="1"/>
  <c r="AW2428" i="1"/>
  <c r="AR2428" i="1"/>
  <c r="BM2427" i="1"/>
  <c r="BF2427" i="1"/>
  <c r="AX2427" i="1"/>
  <c r="BD2427" i="1" s="1"/>
  <c r="BJ2427" i="1" s="1"/>
  <c r="BO2427" i="1" s="1"/>
  <c r="AW2427" i="1"/>
  <c r="AR2427" i="1"/>
  <c r="BM2426" i="1"/>
  <c r="BF2426" i="1"/>
  <c r="AW2426" i="1"/>
  <c r="AX2426" i="1" s="1"/>
  <c r="AR2426" i="1"/>
  <c r="BM2425" i="1"/>
  <c r="BF2425" i="1"/>
  <c r="AW2425" i="1"/>
  <c r="AX2425" i="1" s="1"/>
  <c r="AR2425" i="1"/>
  <c r="BM2424" i="1"/>
  <c r="BF2424" i="1"/>
  <c r="AW2424" i="1"/>
  <c r="AX2424" i="1" s="1"/>
  <c r="AR2424" i="1"/>
  <c r="BM2423" i="1"/>
  <c r="BF2423" i="1"/>
  <c r="AW2423" i="1"/>
  <c r="AX2423" i="1" s="1"/>
  <c r="AR2423" i="1"/>
  <c r="BM2422" i="1"/>
  <c r="BF2422" i="1"/>
  <c r="AW2422" i="1"/>
  <c r="AX2422" i="1" s="1"/>
  <c r="AR2422" i="1"/>
  <c r="BM2421" i="1"/>
  <c r="BF2421" i="1"/>
  <c r="AW2421" i="1"/>
  <c r="AX2421" i="1" s="1"/>
  <c r="AR2421" i="1"/>
  <c r="BM2420" i="1"/>
  <c r="BF2420" i="1"/>
  <c r="AW2420" i="1"/>
  <c r="AX2420" i="1" s="1"/>
  <c r="AR2420" i="1"/>
  <c r="BM2419" i="1"/>
  <c r="BF2419" i="1"/>
  <c r="AW2419" i="1"/>
  <c r="AX2419" i="1" s="1"/>
  <c r="AR2419" i="1"/>
  <c r="BM2418" i="1"/>
  <c r="BF2418" i="1"/>
  <c r="AW2418" i="1"/>
  <c r="AX2418" i="1" s="1"/>
  <c r="AR2418" i="1"/>
  <c r="BM2417" i="1"/>
  <c r="BF2417" i="1"/>
  <c r="AW2417" i="1"/>
  <c r="AX2417" i="1" s="1"/>
  <c r="AV2417" i="1"/>
  <c r="AR2417" i="1"/>
  <c r="BM2416" i="1"/>
  <c r="BF2416" i="1"/>
  <c r="AX2416" i="1"/>
  <c r="BD2416" i="1" s="1"/>
  <c r="BJ2416" i="1" s="1"/>
  <c r="BO2416" i="1" s="1"/>
  <c r="AW2416" i="1"/>
  <c r="AR2416" i="1"/>
  <c r="BM2415" i="1"/>
  <c r="BF2415" i="1"/>
  <c r="AX2415" i="1"/>
  <c r="BD2415" i="1" s="1"/>
  <c r="BJ2415" i="1" s="1"/>
  <c r="BO2415" i="1" s="1"/>
  <c r="AW2415" i="1"/>
  <c r="AR2415" i="1"/>
  <c r="BM2414" i="1"/>
  <c r="BF2414" i="1"/>
  <c r="AX2414" i="1"/>
  <c r="BD2414" i="1" s="1"/>
  <c r="BJ2414" i="1" s="1"/>
  <c r="BO2414" i="1" s="1"/>
  <c r="AW2414" i="1"/>
  <c r="AR2414" i="1"/>
  <c r="BM2413" i="1"/>
  <c r="BF2413" i="1"/>
  <c r="AX2413" i="1"/>
  <c r="BD2413" i="1" s="1"/>
  <c r="BJ2413" i="1" s="1"/>
  <c r="BO2413" i="1" s="1"/>
  <c r="AW2413" i="1"/>
  <c r="AR2413" i="1"/>
  <c r="BM2412" i="1"/>
  <c r="BF2412" i="1"/>
  <c r="AX2412" i="1"/>
  <c r="BD2412" i="1" s="1"/>
  <c r="BJ2412" i="1" s="1"/>
  <c r="BO2412" i="1" s="1"/>
  <c r="AW2412" i="1"/>
  <c r="AR2412" i="1"/>
  <c r="BM2411" i="1"/>
  <c r="BF2411" i="1"/>
  <c r="AX2411" i="1"/>
  <c r="BD2411" i="1" s="1"/>
  <c r="BJ2411" i="1" s="1"/>
  <c r="BO2411" i="1" s="1"/>
  <c r="AW2411" i="1"/>
  <c r="AR2411" i="1"/>
  <c r="BM2410" i="1"/>
  <c r="BF2410" i="1"/>
  <c r="AX2410" i="1"/>
  <c r="BD2410" i="1" s="1"/>
  <c r="BJ2410" i="1" s="1"/>
  <c r="BO2410" i="1" s="1"/>
  <c r="AW2410" i="1"/>
  <c r="AR2410" i="1"/>
  <c r="BM2409" i="1"/>
  <c r="BF2409" i="1"/>
  <c r="AX2409" i="1"/>
  <c r="BD2409" i="1" s="1"/>
  <c r="BJ2409" i="1" s="1"/>
  <c r="BO2409" i="1" s="1"/>
  <c r="AW2409" i="1"/>
  <c r="AR2409" i="1"/>
  <c r="BM2408" i="1"/>
  <c r="BF2408" i="1"/>
  <c r="AX2408" i="1"/>
  <c r="BD2408" i="1" s="1"/>
  <c r="BJ2408" i="1" s="1"/>
  <c r="BO2408" i="1" s="1"/>
  <c r="AW2408" i="1"/>
  <c r="AR2408" i="1"/>
  <c r="BM2407" i="1"/>
  <c r="BF2407" i="1"/>
  <c r="AX2407" i="1"/>
  <c r="BD2407" i="1" s="1"/>
  <c r="BJ2407" i="1" s="1"/>
  <c r="BO2407" i="1" s="1"/>
  <c r="AW2407" i="1"/>
  <c r="AR2407" i="1"/>
  <c r="BM2406" i="1"/>
  <c r="BF2406" i="1"/>
  <c r="AX2406" i="1"/>
  <c r="BD2406" i="1" s="1"/>
  <c r="BJ2406" i="1" s="1"/>
  <c r="BO2406" i="1" s="1"/>
  <c r="AW2406" i="1"/>
  <c r="AR2406" i="1"/>
  <c r="BM2405" i="1"/>
  <c r="BF2405" i="1"/>
  <c r="AX2405" i="1"/>
  <c r="BD2405" i="1" s="1"/>
  <c r="BJ2405" i="1" s="1"/>
  <c r="BO2405" i="1" s="1"/>
  <c r="AW2405" i="1"/>
  <c r="AR2405" i="1"/>
  <c r="BM2404" i="1"/>
  <c r="BF2404" i="1"/>
  <c r="AX2404" i="1"/>
  <c r="BD2404" i="1" s="1"/>
  <c r="BJ2404" i="1" s="1"/>
  <c r="BO2404" i="1" s="1"/>
  <c r="AW2404" i="1"/>
  <c r="AR2404" i="1"/>
  <c r="BM2403" i="1"/>
  <c r="BF2403" i="1"/>
  <c r="AX2403" i="1"/>
  <c r="BD2403" i="1" s="1"/>
  <c r="BJ2403" i="1" s="1"/>
  <c r="BO2403" i="1" s="1"/>
  <c r="AW2403" i="1"/>
  <c r="AR2403" i="1"/>
  <c r="BM2402" i="1"/>
  <c r="BF2402" i="1"/>
  <c r="AX2402" i="1"/>
  <c r="BD2402" i="1" s="1"/>
  <c r="BJ2402" i="1" s="1"/>
  <c r="BO2402" i="1" s="1"/>
  <c r="AW2402" i="1"/>
  <c r="AR2402" i="1"/>
  <c r="BM2401" i="1"/>
  <c r="BF2401" i="1"/>
  <c r="AX2401" i="1"/>
  <c r="BD2401" i="1" s="1"/>
  <c r="BJ2401" i="1" s="1"/>
  <c r="BO2401" i="1" s="1"/>
  <c r="AW2401" i="1"/>
  <c r="AR2401" i="1"/>
  <c r="BM2400" i="1"/>
  <c r="BF2400" i="1"/>
  <c r="AX2400" i="1"/>
  <c r="BD2400" i="1" s="1"/>
  <c r="BJ2400" i="1" s="1"/>
  <c r="BO2400" i="1" s="1"/>
  <c r="AW2400" i="1"/>
  <c r="AR2400" i="1"/>
  <c r="BM2399" i="1"/>
  <c r="BF2399" i="1"/>
  <c r="AX2399" i="1"/>
  <c r="BD2399" i="1" s="1"/>
  <c r="BJ2399" i="1" s="1"/>
  <c r="BO2399" i="1" s="1"/>
  <c r="AW2399" i="1"/>
  <c r="AR2399" i="1"/>
  <c r="BM2398" i="1"/>
  <c r="BF2398" i="1"/>
  <c r="AX2398" i="1"/>
  <c r="BD2398" i="1" s="1"/>
  <c r="BJ2398" i="1" s="1"/>
  <c r="BO2398" i="1" s="1"/>
  <c r="AW2398" i="1"/>
  <c r="AR2398" i="1"/>
  <c r="BM2397" i="1"/>
  <c r="BF2397" i="1"/>
  <c r="AX2397" i="1"/>
  <c r="BD2397" i="1" s="1"/>
  <c r="BJ2397" i="1" s="1"/>
  <c r="BO2397" i="1" s="1"/>
  <c r="AW2397" i="1"/>
  <c r="AR2397" i="1"/>
  <c r="BM2396" i="1"/>
  <c r="BF2396" i="1"/>
  <c r="AX2396" i="1"/>
  <c r="BD2396" i="1" s="1"/>
  <c r="BJ2396" i="1" s="1"/>
  <c r="BO2396" i="1" s="1"/>
  <c r="AW2396" i="1"/>
  <c r="AR2396" i="1"/>
  <c r="BM2395" i="1"/>
  <c r="BF2395" i="1"/>
  <c r="AX2395" i="1"/>
  <c r="BD2395" i="1" s="1"/>
  <c r="BJ2395" i="1" s="1"/>
  <c r="BO2395" i="1" s="1"/>
  <c r="AW2395" i="1"/>
  <c r="AR2395" i="1"/>
  <c r="BM2394" i="1"/>
  <c r="BF2394" i="1"/>
  <c r="AX2394" i="1"/>
  <c r="BD2394" i="1" s="1"/>
  <c r="BJ2394" i="1" s="1"/>
  <c r="BO2394" i="1" s="1"/>
  <c r="AW2394" i="1"/>
  <c r="AR2394" i="1"/>
  <c r="BM2393" i="1"/>
  <c r="BF2393" i="1"/>
  <c r="AX2393" i="1"/>
  <c r="BD2393" i="1" s="1"/>
  <c r="BJ2393" i="1" s="1"/>
  <c r="BO2393" i="1" s="1"/>
  <c r="AW2393" i="1"/>
  <c r="AR2393" i="1"/>
  <c r="BM2392" i="1"/>
  <c r="BF2392" i="1"/>
  <c r="AX2392" i="1"/>
  <c r="BD2392" i="1" s="1"/>
  <c r="BJ2392" i="1" s="1"/>
  <c r="BO2392" i="1" s="1"/>
  <c r="AW2392" i="1"/>
  <c r="AR2392" i="1"/>
  <c r="BM2391" i="1"/>
  <c r="BF2391" i="1"/>
  <c r="AX2391" i="1"/>
  <c r="BD2391" i="1" s="1"/>
  <c r="BJ2391" i="1" s="1"/>
  <c r="BO2391" i="1" s="1"/>
  <c r="AW2391" i="1"/>
  <c r="AR2391" i="1"/>
  <c r="BM2390" i="1"/>
  <c r="BF2390" i="1"/>
  <c r="AX2390" i="1"/>
  <c r="BD2390" i="1" s="1"/>
  <c r="BJ2390" i="1" s="1"/>
  <c r="BO2390" i="1" s="1"/>
  <c r="AW2390" i="1"/>
  <c r="AR2390" i="1"/>
  <c r="BM2389" i="1"/>
  <c r="BF2389" i="1"/>
  <c r="AX2389" i="1"/>
  <c r="BD2389" i="1" s="1"/>
  <c r="BJ2389" i="1" s="1"/>
  <c r="BO2389" i="1" s="1"/>
  <c r="AW2389" i="1"/>
  <c r="AR2389" i="1"/>
  <c r="BM2388" i="1"/>
  <c r="BF2388" i="1"/>
  <c r="AX2388" i="1"/>
  <c r="BD2388" i="1" s="1"/>
  <c r="BJ2388" i="1" s="1"/>
  <c r="BO2388" i="1" s="1"/>
  <c r="AW2388" i="1"/>
  <c r="AR2388" i="1"/>
  <c r="BM2387" i="1"/>
  <c r="BF2387" i="1"/>
  <c r="AX2387" i="1"/>
  <c r="BD2387" i="1" s="1"/>
  <c r="BJ2387" i="1" s="1"/>
  <c r="BO2387" i="1" s="1"/>
  <c r="AW2387" i="1"/>
  <c r="AR2387" i="1"/>
  <c r="BM2386" i="1"/>
  <c r="BF2386" i="1"/>
  <c r="AX2386" i="1"/>
  <c r="BD2386" i="1" s="1"/>
  <c r="BJ2386" i="1" s="1"/>
  <c r="BO2386" i="1" s="1"/>
  <c r="AW2386" i="1"/>
  <c r="AR2386" i="1"/>
  <c r="BM2385" i="1"/>
  <c r="BF2385" i="1"/>
  <c r="AX2385" i="1"/>
  <c r="BD2385" i="1" s="1"/>
  <c r="BJ2385" i="1" s="1"/>
  <c r="BO2385" i="1" s="1"/>
  <c r="AW2385" i="1"/>
  <c r="AR2385" i="1"/>
  <c r="BM2384" i="1"/>
  <c r="BF2384" i="1"/>
  <c r="AX2384" i="1"/>
  <c r="BD2384" i="1" s="1"/>
  <c r="BJ2384" i="1" s="1"/>
  <c r="BO2384" i="1" s="1"/>
  <c r="AW2384" i="1"/>
  <c r="AR2384" i="1"/>
  <c r="BM2383" i="1"/>
  <c r="BF2383" i="1"/>
  <c r="AX2383" i="1"/>
  <c r="BD2383" i="1" s="1"/>
  <c r="BJ2383" i="1" s="1"/>
  <c r="BO2383" i="1" s="1"/>
  <c r="AW2383" i="1"/>
  <c r="AR2383" i="1"/>
  <c r="BM2382" i="1"/>
  <c r="BF2382" i="1"/>
  <c r="AX2382" i="1"/>
  <c r="BD2382" i="1" s="1"/>
  <c r="BJ2382" i="1" s="1"/>
  <c r="BO2382" i="1" s="1"/>
  <c r="AW2382" i="1"/>
  <c r="AR2382" i="1"/>
  <c r="BM2381" i="1"/>
  <c r="BF2381" i="1"/>
  <c r="AW2381" i="1"/>
  <c r="AX2381" i="1" s="1"/>
  <c r="AR2381" i="1"/>
  <c r="BM2380" i="1"/>
  <c r="BF2380" i="1"/>
  <c r="AW2380" i="1"/>
  <c r="AX2380" i="1" s="1"/>
  <c r="AR2380" i="1"/>
  <c r="BM2379" i="1"/>
  <c r="BF2379" i="1"/>
  <c r="AW2379" i="1"/>
  <c r="AX2379" i="1" s="1"/>
  <c r="AR2379" i="1"/>
  <c r="BM2378" i="1"/>
  <c r="BF2378" i="1"/>
  <c r="AW2378" i="1"/>
  <c r="AX2378" i="1" s="1"/>
  <c r="AR2378" i="1"/>
  <c r="BM2377" i="1"/>
  <c r="BF2377" i="1"/>
  <c r="AW2377" i="1"/>
  <c r="AX2377" i="1" s="1"/>
  <c r="AR2377" i="1"/>
  <c r="BM2376" i="1"/>
  <c r="BF2376" i="1"/>
  <c r="AW2376" i="1"/>
  <c r="AX2376" i="1" s="1"/>
  <c r="AR2376" i="1"/>
  <c r="BM2375" i="1"/>
  <c r="BF2375" i="1"/>
  <c r="AW2375" i="1"/>
  <c r="AX2375" i="1" s="1"/>
  <c r="AR2375" i="1"/>
  <c r="BM2374" i="1"/>
  <c r="BF2374" i="1"/>
  <c r="AW2374" i="1"/>
  <c r="AX2374" i="1" s="1"/>
  <c r="AR2374" i="1"/>
  <c r="BM2373" i="1"/>
  <c r="BF2373" i="1"/>
  <c r="AW2373" i="1"/>
  <c r="AX2373" i="1" s="1"/>
  <c r="AR2373" i="1"/>
  <c r="BM2372" i="1"/>
  <c r="BF2372" i="1"/>
  <c r="AW2372" i="1"/>
  <c r="AX2372" i="1" s="1"/>
  <c r="AR2372" i="1"/>
  <c r="BM2371" i="1"/>
  <c r="BF2371" i="1"/>
  <c r="AW2371" i="1"/>
  <c r="AX2371" i="1" s="1"/>
  <c r="AR2371" i="1"/>
  <c r="BM2370" i="1"/>
  <c r="BF2370" i="1"/>
  <c r="AW2370" i="1"/>
  <c r="AX2370" i="1" s="1"/>
  <c r="AR2370" i="1"/>
  <c r="BM2369" i="1"/>
  <c r="BF2369" i="1"/>
  <c r="AW2369" i="1"/>
  <c r="AR2369" i="1"/>
  <c r="AX2369" i="1" s="1"/>
  <c r="BM2368" i="1"/>
  <c r="BF2368" i="1"/>
  <c r="AW2368" i="1"/>
  <c r="AR2368" i="1"/>
  <c r="AX2368" i="1" s="1"/>
  <c r="BM2367" i="1"/>
  <c r="BF2367" i="1"/>
  <c r="AW2367" i="1"/>
  <c r="AR2367" i="1"/>
  <c r="AX2367" i="1" s="1"/>
  <c r="BM2366" i="1"/>
  <c r="BF2366" i="1"/>
  <c r="AW2366" i="1"/>
  <c r="AR2366" i="1"/>
  <c r="AX2366" i="1" s="1"/>
  <c r="BM2365" i="1"/>
  <c r="BF2365" i="1"/>
  <c r="AW2365" i="1"/>
  <c r="AR2365" i="1"/>
  <c r="AX2365" i="1" s="1"/>
  <c r="BM2364" i="1"/>
  <c r="BF2364" i="1"/>
  <c r="AW2364" i="1"/>
  <c r="AR2364" i="1"/>
  <c r="AX2364" i="1" s="1"/>
  <c r="BM2363" i="1"/>
  <c r="BF2363" i="1"/>
  <c r="AW2363" i="1"/>
  <c r="AR2363" i="1"/>
  <c r="AX2363" i="1" s="1"/>
  <c r="BM2362" i="1"/>
  <c r="BF2362" i="1"/>
  <c r="AW2362" i="1"/>
  <c r="AR2362" i="1"/>
  <c r="AX2362" i="1" s="1"/>
  <c r="BM2361" i="1"/>
  <c r="BF2361" i="1"/>
  <c r="AW2361" i="1"/>
  <c r="AR2361" i="1"/>
  <c r="AX2361" i="1" s="1"/>
  <c r="BM2360" i="1"/>
  <c r="BF2360" i="1"/>
  <c r="AW2360" i="1"/>
  <c r="AR2360" i="1"/>
  <c r="AX2360" i="1" s="1"/>
  <c r="BM2359" i="1"/>
  <c r="BF2359" i="1"/>
  <c r="AW2359" i="1"/>
  <c r="AR2359" i="1"/>
  <c r="AX2359" i="1" s="1"/>
  <c r="BM2358" i="1"/>
  <c r="BF2358" i="1"/>
  <c r="AW2358" i="1"/>
  <c r="AR2358" i="1"/>
  <c r="AX2358" i="1" s="1"/>
  <c r="BM2357" i="1"/>
  <c r="BF2357" i="1"/>
  <c r="AW2357" i="1"/>
  <c r="AR2357" i="1"/>
  <c r="AX2357" i="1" s="1"/>
  <c r="BM2356" i="1"/>
  <c r="BF2356" i="1"/>
  <c r="AW2356" i="1"/>
  <c r="AR2356" i="1"/>
  <c r="AX2356" i="1" s="1"/>
  <c r="BM2355" i="1"/>
  <c r="BF2355" i="1"/>
  <c r="AW2355" i="1"/>
  <c r="AR2355" i="1"/>
  <c r="AX2355" i="1" s="1"/>
  <c r="BM2354" i="1"/>
  <c r="BF2354" i="1"/>
  <c r="AW2354" i="1"/>
  <c r="AR2354" i="1"/>
  <c r="AX2354" i="1" s="1"/>
  <c r="BM2353" i="1"/>
  <c r="BF2353" i="1"/>
  <c r="AW2353" i="1"/>
  <c r="AR2353" i="1"/>
  <c r="AX2353" i="1" s="1"/>
  <c r="BM2352" i="1"/>
  <c r="BF2352" i="1"/>
  <c r="AW2352" i="1"/>
  <c r="AR2352" i="1"/>
  <c r="AX2352" i="1" s="1"/>
  <c r="BM2351" i="1"/>
  <c r="BF2351" i="1"/>
  <c r="AW2351" i="1"/>
  <c r="AR2351" i="1"/>
  <c r="AX2351" i="1" s="1"/>
  <c r="BM2350" i="1"/>
  <c r="BF2350" i="1"/>
  <c r="AW2350" i="1"/>
  <c r="AR2350" i="1"/>
  <c r="AX2350" i="1" s="1"/>
  <c r="BM2349" i="1"/>
  <c r="BF2349" i="1"/>
  <c r="AW2349" i="1"/>
  <c r="AR2349" i="1"/>
  <c r="AX2349" i="1" s="1"/>
  <c r="BM2348" i="1"/>
  <c r="BF2348" i="1"/>
  <c r="AW2348" i="1"/>
  <c r="AR2348" i="1"/>
  <c r="AX2348" i="1" s="1"/>
  <c r="BM2347" i="1"/>
  <c r="BF2347" i="1"/>
  <c r="AW2347" i="1"/>
  <c r="AR2347" i="1"/>
  <c r="AX2347" i="1" s="1"/>
  <c r="BM2346" i="1"/>
  <c r="BF2346" i="1"/>
  <c r="AW2346" i="1"/>
  <c r="AR2346" i="1"/>
  <c r="AX2346" i="1" s="1"/>
  <c r="BM2345" i="1"/>
  <c r="BF2345" i="1"/>
  <c r="AW2345" i="1"/>
  <c r="AR2345" i="1"/>
  <c r="AX2345" i="1" s="1"/>
  <c r="BM2344" i="1"/>
  <c r="BF2344" i="1"/>
  <c r="AW2344" i="1"/>
  <c r="AR2344" i="1"/>
  <c r="AX2344" i="1" s="1"/>
  <c r="BM2343" i="1"/>
  <c r="BF2343" i="1"/>
  <c r="AW2343" i="1"/>
  <c r="AR2343" i="1"/>
  <c r="AX2343" i="1" s="1"/>
  <c r="BM2342" i="1"/>
  <c r="BF2342" i="1"/>
  <c r="AW2342" i="1"/>
  <c r="AR2342" i="1"/>
  <c r="AX2342" i="1" s="1"/>
  <c r="BM2341" i="1"/>
  <c r="BF2341" i="1"/>
  <c r="AW2341" i="1"/>
  <c r="AR2341" i="1"/>
  <c r="AX2341" i="1" s="1"/>
  <c r="BM2340" i="1"/>
  <c r="BF2340" i="1"/>
  <c r="AW2340" i="1"/>
  <c r="AR2340" i="1"/>
  <c r="AX2340" i="1" s="1"/>
  <c r="BM2339" i="1"/>
  <c r="BF2339" i="1"/>
  <c r="AW2339" i="1"/>
  <c r="AR2339" i="1"/>
  <c r="AX2339" i="1" s="1"/>
  <c r="BM2338" i="1"/>
  <c r="BF2338" i="1"/>
  <c r="AW2338" i="1"/>
  <c r="AR2338" i="1"/>
  <c r="AX2338" i="1" s="1"/>
  <c r="BM2337" i="1"/>
  <c r="BF2337" i="1"/>
  <c r="AV2337" i="1"/>
  <c r="AW2337" i="1" s="1"/>
  <c r="AR2337" i="1"/>
  <c r="BM2336" i="1"/>
  <c r="BF2336" i="1"/>
  <c r="AX2336" i="1"/>
  <c r="AW2336" i="1"/>
  <c r="AR2336" i="1"/>
  <c r="BM2335" i="1"/>
  <c r="BF2335" i="1"/>
  <c r="AX2335" i="1"/>
  <c r="AW2335" i="1"/>
  <c r="AR2335" i="1"/>
  <c r="BM2334" i="1"/>
  <c r="BF2334" i="1"/>
  <c r="AW2334" i="1"/>
  <c r="AX2334" i="1" s="1"/>
  <c r="AV2334" i="1"/>
  <c r="AR2334" i="1"/>
  <c r="BM2333" i="1"/>
  <c r="BF2333" i="1"/>
  <c r="AW2333" i="1"/>
  <c r="AR2333" i="1"/>
  <c r="AX2333" i="1" s="1"/>
  <c r="BM2332" i="1"/>
  <c r="BF2332" i="1"/>
  <c r="AW2332" i="1"/>
  <c r="AR2332" i="1"/>
  <c r="AX2332" i="1" s="1"/>
  <c r="BM2331" i="1"/>
  <c r="BI2331" i="1"/>
  <c r="BN2331" i="1" s="1"/>
  <c r="BF2331" i="1"/>
  <c r="BC2331" i="1"/>
  <c r="AX2331" i="1"/>
  <c r="BD2331" i="1" s="1"/>
  <c r="BJ2331" i="1" s="1"/>
  <c r="BO2331" i="1" s="1"/>
  <c r="BP2331" i="1" s="1"/>
  <c r="AW2331" i="1"/>
  <c r="AR2331" i="1"/>
  <c r="BM2330" i="1"/>
  <c r="BI2330" i="1"/>
  <c r="BN2330" i="1" s="1"/>
  <c r="BF2330" i="1"/>
  <c r="BC2330" i="1"/>
  <c r="AX2330" i="1"/>
  <c r="BD2330" i="1" s="1"/>
  <c r="BJ2330" i="1" s="1"/>
  <c r="BO2330" i="1" s="1"/>
  <c r="AW2330" i="1"/>
  <c r="AR2330" i="1"/>
  <c r="BM2329" i="1"/>
  <c r="BI2329" i="1"/>
  <c r="BN2329" i="1" s="1"/>
  <c r="BF2329" i="1"/>
  <c r="BC2329" i="1"/>
  <c r="AX2329" i="1"/>
  <c r="BD2329" i="1" s="1"/>
  <c r="BJ2329" i="1" s="1"/>
  <c r="BO2329" i="1" s="1"/>
  <c r="BP2329" i="1" s="1"/>
  <c r="AW2329" i="1"/>
  <c r="AR2329" i="1"/>
  <c r="BM2328" i="1"/>
  <c r="BI2328" i="1"/>
  <c r="BN2328" i="1" s="1"/>
  <c r="BF2328" i="1"/>
  <c r="BC2328" i="1"/>
  <c r="AX2328" i="1"/>
  <c r="BD2328" i="1" s="1"/>
  <c r="BJ2328" i="1" s="1"/>
  <c r="BO2328" i="1" s="1"/>
  <c r="BP2328" i="1" s="1"/>
  <c r="AW2328" i="1"/>
  <c r="AR2328" i="1"/>
  <c r="BM2327" i="1"/>
  <c r="BI2327" i="1"/>
  <c r="BN2327" i="1" s="1"/>
  <c r="BF2327" i="1"/>
  <c r="BC2327" i="1"/>
  <c r="AX2327" i="1"/>
  <c r="BD2327" i="1" s="1"/>
  <c r="BJ2327" i="1" s="1"/>
  <c r="BO2327" i="1" s="1"/>
  <c r="AW2327" i="1"/>
  <c r="AR2327" i="1"/>
  <c r="BM2326" i="1"/>
  <c r="BI2326" i="1"/>
  <c r="BN2326" i="1" s="1"/>
  <c r="BF2326" i="1"/>
  <c r="BC2326" i="1"/>
  <c r="AX2326" i="1"/>
  <c r="BD2326" i="1" s="1"/>
  <c r="BJ2326" i="1" s="1"/>
  <c r="BO2326" i="1" s="1"/>
  <c r="AW2326" i="1"/>
  <c r="AR2326" i="1"/>
  <c r="BM2325" i="1"/>
  <c r="BI2325" i="1"/>
  <c r="BN2325" i="1" s="1"/>
  <c r="BF2325" i="1"/>
  <c r="BC2325" i="1"/>
  <c r="AX2325" i="1"/>
  <c r="BD2325" i="1" s="1"/>
  <c r="BJ2325" i="1" s="1"/>
  <c r="BO2325" i="1" s="1"/>
  <c r="AW2325" i="1"/>
  <c r="AR2325" i="1"/>
  <c r="BM2324" i="1"/>
  <c r="BI2324" i="1"/>
  <c r="BN2324" i="1" s="1"/>
  <c r="BF2324" i="1"/>
  <c r="BC2324" i="1"/>
  <c r="AX2324" i="1"/>
  <c r="BD2324" i="1" s="1"/>
  <c r="BJ2324" i="1" s="1"/>
  <c r="BO2324" i="1" s="1"/>
  <c r="BP2324" i="1" s="1"/>
  <c r="AW2324" i="1"/>
  <c r="AR2324" i="1"/>
  <c r="BM2323" i="1"/>
  <c r="BI2323" i="1"/>
  <c r="BN2323" i="1" s="1"/>
  <c r="BF2323" i="1"/>
  <c r="BC2323" i="1"/>
  <c r="AX2323" i="1"/>
  <c r="BD2323" i="1" s="1"/>
  <c r="BJ2323" i="1" s="1"/>
  <c r="BO2323" i="1" s="1"/>
  <c r="AW2323" i="1"/>
  <c r="AR2323" i="1"/>
  <c r="BM2322" i="1"/>
  <c r="BI2322" i="1"/>
  <c r="BN2322" i="1" s="1"/>
  <c r="BF2322" i="1"/>
  <c r="BC2322" i="1"/>
  <c r="AX2322" i="1"/>
  <c r="BD2322" i="1" s="1"/>
  <c r="BJ2322" i="1" s="1"/>
  <c r="BO2322" i="1" s="1"/>
  <c r="BP2322" i="1" s="1"/>
  <c r="AW2322" i="1"/>
  <c r="AR2322" i="1"/>
  <c r="BM2321" i="1"/>
  <c r="BF2321" i="1"/>
  <c r="AW2321" i="1"/>
  <c r="AR2321" i="1"/>
  <c r="AX2321" i="1" s="1"/>
  <c r="BM2320" i="1"/>
  <c r="BF2320" i="1"/>
  <c r="AW2320" i="1"/>
  <c r="AR2320" i="1"/>
  <c r="AX2320" i="1" s="1"/>
  <c r="BM2319" i="1"/>
  <c r="BF2319" i="1"/>
  <c r="AW2319" i="1"/>
  <c r="AR2319" i="1"/>
  <c r="AX2319" i="1" s="1"/>
  <c r="BM2318" i="1"/>
  <c r="BF2318" i="1"/>
  <c r="AW2318" i="1"/>
  <c r="AR2318" i="1"/>
  <c r="AX2318" i="1" s="1"/>
  <c r="BM2317" i="1"/>
  <c r="BF2317" i="1"/>
  <c r="AW2317" i="1"/>
  <c r="AR2317" i="1"/>
  <c r="AX2317" i="1" s="1"/>
  <c r="BM2316" i="1"/>
  <c r="BF2316" i="1"/>
  <c r="AW2316" i="1"/>
  <c r="AR2316" i="1"/>
  <c r="AX2316" i="1" s="1"/>
  <c r="BM2315" i="1"/>
  <c r="BF2315" i="1"/>
  <c r="AW2315" i="1"/>
  <c r="AR2315" i="1"/>
  <c r="AX2315" i="1" s="1"/>
  <c r="BM2314" i="1"/>
  <c r="BF2314" i="1"/>
  <c r="AV2314" i="1"/>
  <c r="AW2314" i="1" s="1"/>
  <c r="AX2314" i="1" s="1"/>
  <c r="AR2314" i="1"/>
  <c r="BM2313" i="1"/>
  <c r="BF2313" i="1"/>
  <c r="AW2313" i="1"/>
  <c r="AX2313" i="1" s="1"/>
  <c r="AR2313" i="1"/>
  <c r="BM2312" i="1"/>
  <c r="BF2312" i="1"/>
  <c r="AW2312" i="1"/>
  <c r="AX2312" i="1" s="1"/>
  <c r="AR2312" i="1"/>
  <c r="BM2311" i="1"/>
  <c r="BF2311" i="1"/>
  <c r="AW2311" i="1"/>
  <c r="AX2311" i="1" s="1"/>
  <c r="AR2311" i="1"/>
  <c r="BM2310" i="1"/>
  <c r="BF2310" i="1"/>
  <c r="AW2310" i="1"/>
  <c r="AX2310" i="1" s="1"/>
  <c r="AR2310" i="1"/>
  <c r="BM2309" i="1"/>
  <c r="BF2309" i="1"/>
  <c r="AW2309" i="1"/>
  <c r="AR2309" i="1"/>
  <c r="AX2309" i="1" s="1"/>
  <c r="BM2308" i="1"/>
  <c r="BF2308" i="1"/>
  <c r="AW2308" i="1"/>
  <c r="AR2308" i="1"/>
  <c r="AX2308" i="1" s="1"/>
  <c r="BM2307" i="1"/>
  <c r="BF2307" i="1"/>
  <c r="AW2307" i="1"/>
  <c r="AR2307" i="1"/>
  <c r="AX2307" i="1" s="1"/>
  <c r="BM2306" i="1"/>
  <c r="BF2306" i="1"/>
  <c r="AW2306" i="1"/>
  <c r="AR2306" i="1"/>
  <c r="AX2306" i="1" s="1"/>
  <c r="BM2305" i="1"/>
  <c r="BF2305" i="1"/>
  <c r="AW2305" i="1"/>
  <c r="AR2305" i="1"/>
  <c r="AX2305" i="1" s="1"/>
  <c r="BM2304" i="1"/>
  <c r="BF2304" i="1"/>
  <c r="AW2304" i="1"/>
  <c r="AR2304" i="1"/>
  <c r="AX2304" i="1" s="1"/>
  <c r="BM2303" i="1"/>
  <c r="BF2303" i="1"/>
  <c r="AW2303" i="1"/>
  <c r="AR2303" i="1"/>
  <c r="AX2303" i="1" s="1"/>
  <c r="BM2302" i="1"/>
  <c r="BF2302" i="1"/>
  <c r="AW2302" i="1"/>
  <c r="AR2302" i="1"/>
  <c r="AX2302" i="1" s="1"/>
  <c r="BM2301" i="1"/>
  <c r="BF2301" i="1"/>
  <c r="AW2301" i="1"/>
  <c r="AR2301" i="1"/>
  <c r="AX2301" i="1" s="1"/>
  <c r="BM2300" i="1"/>
  <c r="BF2300" i="1"/>
  <c r="AW2300" i="1"/>
  <c r="AR2300" i="1"/>
  <c r="AX2300" i="1" s="1"/>
  <c r="BM2299" i="1"/>
  <c r="BF2299" i="1"/>
  <c r="AW2299" i="1"/>
  <c r="AR2299" i="1"/>
  <c r="AX2299" i="1" s="1"/>
  <c r="BM2298" i="1"/>
  <c r="BF2298" i="1"/>
  <c r="AW2298" i="1"/>
  <c r="AR2298" i="1"/>
  <c r="AX2298" i="1" s="1"/>
  <c r="BM2297" i="1"/>
  <c r="BF2297" i="1"/>
  <c r="AW2297" i="1"/>
  <c r="AR2297" i="1"/>
  <c r="AX2297" i="1" s="1"/>
  <c r="BM2296" i="1"/>
  <c r="BF2296" i="1"/>
  <c r="AW2296" i="1"/>
  <c r="AR2296" i="1"/>
  <c r="AX2296" i="1" s="1"/>
  <c r="BM2295" i="1"/>
  <c r="BF2295" i="1"/>
  <c r="AW2295" i="1"/>
  <c r="AR2295" i="1"/>
  <c r="AX2295" i="1" s="1"/>
  <c r="BM2294" i="1"/>
  <c r="BF2294" i="1"/>
  <c r="AW2294" i="1"/>
  <c r="AR2294" i="1"/>
  <c r="AX2294" i="1" s="1"/>
  <c r="BM2293" i="1"/>
  <c r="BF2293" i="1"/>
  <c r="AW2293" i="1"/>
  <c r="AR2293" i="1"/>
  <c r="AX2293" i="1" s="1"/>
  <c r="BM2292" i="1"/>
  <c r="BF2292" i="1"/>
  <c r="AW2292" i="1"/>
  <c r="AR2292" i="1"/>
  <c r="AX2292" i="1" s="1"/>
  <c r="BM2291" i="1"/>
  <c r="BF2291" i="1"/>
  <c r="AW2291" i="1"/>
  <c r="AR2291" i="1"/>
  <c r="AX2291" i="1" s="1"/>
  <c r="BM2290" i="1"/>
  <c r="BF2290" i="1"/>
  <c r="AW2290" i="1"/>
  <c r="AR2290" i="1"/>
  <c r="AX2290" i="1" s="1"/>
  <c r="BM2289" i="1"/>
  <c r="BF2289" i="1"/>
  <c r="AW2289" i="1"/>
  <c r="AR2289" i="1"/>
  <c r="AX2289" i="1" s="1"/>
  <c r="BM2288" i="1"/>
  <c r="BF2288" i="1"/>
  <c r="AW2288" i="1"/>
  <c r="AR2288" i="1"/>
  <c r="AX2288" i="1" s="1"/>
  <c r="BM2287" i="1"/>
  <c r="BF2287" i="1"/>
  <c r="AW2287" i="1"/>
  <c r="AR2287" i="1"/>
  <c r="AX2287" i="1" s="1"/>
  <c r="BM2286" i="1"/>
  <c r="BF2286" i="1"/>
  <c r="AW2286" i="1"/>
  <c r="AR2286" i="1"/>
  <c r="AX2286" i="1" s="1"/>
  <c r="BM2285" i="1"/>
  <c r="BF2285" i="1"/>
  <c r="AW2285" i="1"/>
  <c r="AR2285" i="1"/>
  <c r="AX2285" i="1" s="1"/>
  <c r="BM2284" i="1"/>
  <c r="BF2284" i="1"/>
  <c r="AW2284" i="1"/>
  <c r="AR2284" i="1"/>
  <c r="AX2284" i="1" s="1"/>
  <c r="BM2283" i="1"/>
  <c r="BF2283" i="1"/>
  <c r="AW2283" i="1"/>
  <c r="AR2283" i="1"/>
  <c r="AX2283" i="1" s="1"/>
  <c r="BM2282" i="1"/>
  <c r="BF2282" i="1"/>
  <c r="AW2282" i="1"/>
  <c r="AR2282" i="1"/>
  <c r="AX2282" i="1" s="1"/>
  <c r="BM2281" i="1"/>
  <c r="BF2281" i="1"/>
  <c r="AW2281" i="1"/>
  <c r="AR2281" i="1"/>
  <c r="AX2281" i="1" s="1"/>
  <c r="BM2280" i="1"/>
  <c r="BF2280" i="1"/>
  <c r="AW2280" i="1"/>
  <c r="AR2280" i="1"/>
  <c r="AX2280" i="1" s="1"/>
  <c r="BM2279" i="1"/>
  <c r="BF2279" i="1"/>
  <c r="AW2279" i="1"/>
  <c r="AR2279" i="1"/>
  <c r="AX2279" i="1" s="1"/>
  <c r="BM2278" i="1"/>
  <c r="BF2278" i="1"/>
  <c r="AW2278" i="1"/>
  <c r="AR2278" i="1"/>
  <c r="AX2278" i="1" s="1"/>
  <c r="BM2277" i="1"/>
  <c r="BF2277" i="1"/>
  <c r="AW2277" i="1"/>
  <c r="AR2277" i="1"/>
  <c r="AX2277" i="1" s="1"/>
  <c r="BM2276" i="1"/>
  <c r="BF2276" i="1"/>
  <c r="AW2276" i="1"/>
  <c r="AR2276" i="1"/>
  <c r="AX2276" i="1" s="1"/>
  <c r="BM2275" i="1"/>
  <c r="BF2275" i="1"/>
  <c r="AW2275" i="1"/>
  <c r="AR2275" i="1"/>
  <c r="AX2275" i="1" s="1"/>
  <c r="BM2274" i="1"/>
  <c r="BF2274" i="1"/>
  <c r="AW2274" i="1"/>
  <c r="AR2274" i="1"/>
  <c r="AX2274" i="1" s="1"/>
  <c r="BM2273" i="1"/>
  <c r="BF2273" i="1"/>
  <c r="AW2273" i="1"/>
  <c r="AR2273" i="1"/>
  <c r="AX2273" i="1" s="1"/>
  <c r="BM2272" i="1"/>
  <c r="BF2272" i="1"/>
  <c r="AW2272" i="1"/>
  <c r="AR2272" i="1"/>
  <c r="AX2272" i="1" s="1"/>
  <c r="BM2271" i="1"/>
  <c r="BF2271" i="1"/>
  <c r="AW2271" i="1"/>
  <c r="AR2271" i="1"/>
  <c r="AX2271" i="1" s="1"/>
  <c r="BM2270" i="1"/>
  <c r="BF2270" i="1"/>
  <c r="AW2270" i="1"/>
  <c r="AR2270" i="1"/>
  <c r="AX2270" i="1" s="1"/>
  <c r="BM2269" i="1"/>
  <c r="BF2269" i="1"/>
  <c r="AW2269" i="1"/>
  <c r="AR2269" i="1"/>
  <c r="AX2269" i="1" s="1"/>
  <c r="BM2268" i="1"/>
  <c r="BF2268" i="1"/>
  <c r="AW2268" i="1"/>
  <c r="AR2268" i="1"/>
  <c r="AX2268" i="1" s="1"/>
  <c r="BM2267" i="1"/>
  <c r="BF2267" i="1"/>
  <c r="AW2267" i="1"/>
  <c r="AR2267" i="1"/>
  <c r="AX2267" i="1" s="1"/>
  <c r="BM2266" i="1"/>
  <c r="BF2266" i="1"/>
  <c r="AW2266" i="1"/>
  <c r="AR2266" i="1"/>
  <c r="AX2266" i="1" s="1"/>
  <c r="BM2265" i="1"/>
  <c r="BF2265" i="1"/>
  <c r="AW2265" i="1"/>
  <c r="AR2265" i="1"/>
  <c r="AX2265" i="1" s="1"/>
  <c r="BM2264" i="1"/>
  <c r="BF2264" i="1"/>
  <c r="AW2264" i="1"/>
  <c r="AR2264" i="1"/>
  <c r="AX2264" i="1" s="1"/>
  <c r="BM2263" i="1"/>
  <c r="BF2263" i="1"/>
  <c r="AW2263" i="1"/>
  <c r="AR2263" i="1"/>
  <c r="AX2263" i="1" s="1"/>
  <c r="BM2262" i="1"/>
  <c r="BF2262" i="1"/>
  <c r="AW2262" i="1"/>
  <c r="AR2262" i="1"/>
  <c r="AX2262" i="1" s="1"/>
  <c r="BM2261" i="1"/>
  <c r="BF2261" i="1"/>
  <c r="AW2261" i="1"/>
  <c r="AR2261" i="1"/>
  <c r="AX2261" i="1" s="1"/>
  <c r="BM2260" i="1"/>
  <c r="BF2260" i="1"/>
  <c r="AW2260" i="1"/>
  <c r="AR2260" i="1"/>
  <c r="AX2260" i="1" s="1"/>
  <c r="BM2259" i="1"/>
  <c r="BF2259" i="1"/>
  <c r="AW2259" i="1"/>
  <c r="AR2259" i="1"/>
  <c r="AX2259" i="1" s="1"/>
  <c r="BM2258" i="1"/>
  <c r="BF2258" i="1"/>
  <c r="AW2258" i="1"/>
  <c r="AR2258" i="1"/>
  <c r="AX2258" i="1" s="1"/>
  <c r="BM2257" i="1"/>
  <c r="BF2257" i="1"/>
  <c r="AW2257" i="1"/>
  <c r="AR2257" i="1"/>
  <c r="AX2257" i="1" s="1"/>
  <c r="BM2256" i="1"/>
  <c r="BF2256" i="1"/>
  <c r="AW2256" i="1"/>
  <c r="AR2256" i="1"/>
  <c r="AX2256" i="1" s="1"/>
  <c r="BM2255" i="1"/>
  <c r="BF2255" i="1"/>
  <c r="AW2255" i="1"/>
  <c r="AR2255" i="1"/>
  <c r="AX2255" i="1" s="1"/>
  <c r="BM2254" i="1"/>
  <c r="BF2254" i="1"/>
  <c r="AW2254" i="1"/>
  <c r="AR2254" i="1"/>
  <c r="AX2254" i="1" s="1"/>
  <c r="BM2253" i="1"/>
  <c r="BF2253" i="1"/>
  <c r="AW2253" i="1"/>
  <c r="AR2253" i="1"/>
  <c r="AX2253" i="1" s="1"/>
  <c r="BM2252" i="1"/>
  <c r="BF2252" i="1"/>
  <c r="AW2252" i="1"/>
  <c r="AR2252" i="1"/>
  <c r="AX2252" i="1" s="1"/>
  <c r="BM2251" i="1"/>
  <c r="BF2251" i="1"/>
  <c r="AW2251" i="1"/>
  <c r="AR2251" i="1"/>
  <c r="AX2251" i="1" s="1"/>
  <c r="BM2250" i="1"/>
  <c r="BF2250" i="1"/>
  <c r="AW2250" i="1"/>
  <c r="AR2250" i="1"/>
  <c r="AX2250" i="1" s="1"/>
  <c r="BM2249" i="1"/>
  <c r="BF2249" i="1"/>
  <c r="AW2249" i="1"/>
  <c r="AR2249" i="1"/>
  <c r="AX2249" i="1" s="1"/>
  <c r="BM2248" i="1"/>
  <c r="BF2248" i="1"/>
  <c r="AW2248" i="1"/>
  <c r="AR2248" i="1"/>
  <c r="AX2248" i="1" s="1"/>
  <c r="BM2247" i="1"/>
  <c r="BF2247" i="1"/>
  <c r="AW2247" i="1"/>
  <c r="AR2247" i="1"/>
  <c r="AX2247" i="1" s="1"/>
  <c r="BM2246" i="1"/>
  <c r="BF2246" i="1"/>
  <c r="AW2246" i="1"/>
  <c r="AR2246" i="1"/>
  <c r="AX2246" i="1" s="1"/>
  <c r="BM2245" i="1"/>
  <c r="BF2245" i="1"/>
  <c r="AW2245" i="1"/>
  <c r="AR2245" i="1"/>
  <c r="AX2245" i="1" s="1"/>
  <c r="BM2244" i="1"/>
  <c r="BF2244" i="1"/>
  <c r="AW2244" i="1"/>
  <c r="AR2244" i="1"/>
  <c r="AX2244" i="1" s="1"/>
  <c r="BM2243" i="1"/>
  <c r="BF2243" i="1"/>
  <c r="AW2243" i="1"/>
  <c r="AR2243" i="1"/>
  <c r="AX2243" i="1" s="1"/>
  <c r="BM2242" i="1"/>
  <c r="BF2242" i="1"/>
  <c r="AW2242" i="1"/>
  <c r="AR2242" i="1"/>
  <c r="AX2242" i="1" s="1"/>
  <c r="BM2241" i="1"/>
  <c r="BF2241" i="1"/>
  <c r="AW2241" i="1"/>
  <c r="AR2241" i="1"/>
  <c r="AX2241" i="1" s="1"/>
  <c r="BM2240" i="1"/>
  <c r="BF2240" i="1"/>
  <c r="AW2240" i="1"/>
  <c r="AR2240" i="1"/>
  <c r="AX2240" i="1" s="1"/>
  <c r="BM2239" i="1"/>
  <c r="BF2239" i="1"/>
  <c r="AW2239" i="1"/>
  <c r="AR2239" i="1"/>
  <c r="AX2239" i="1" s="1"/>
  <c r="BM2238" i="1"/>
  <c r="BF2238" i="1"/>
  <c r="AW2238" i="1"/>
  <c r="AR2238" i="1"/>
  <c r="AX2238" i="1" s="1"/>
  <c r="BM2237" i="1"/>
  <c r="BF2237" i="1"/>
  <c r="AW2237" i="1"/>
  <c r="AR2237" i="1"/>
  <c r="AX2237" i="1" s="1"/>
  <c r="BM2236" i="1"/>
  <c r="BF2236" i="1"/>
  <c r="AW2236" i="1"/>
  <c r="AR2236" i="1"/>
  <c r="AX2236" i="1" s="1"/>
  <c r="BM2235" i="1"/>
  <c r="BF2235" i="1"/>
  <c r="AW2235" i="1"/>
  <c r="AR2235" i="1"/>
  <c r="AX2235" i="1" s="1"/>
  <c r="BM2234" i="1"/>
  <c r="BF2234" i="1"/>
  <c r="AW2234" i="1"/>
  <c r="AR2234" i="1"/>
  <c r="AX2234" i="1" s="1"/>
  <c r="BM2233" i="1"/>
  <c r="BF2233" i="1"/>
  <c r="AW2233" i="1"/>
  <c r="AR2233" i="1"/>
  <c r="AX2233" i="1" s="1"/>
  <c r="BM2232" i="1"/>
  <c r="BF2232" i="1"/>
  <c r="AW2232" i="1"/>
  <c r="AR2232" i="1"/>
  <c r="AX2232" i="1" s="1"/>
  <c r="BM2231" i="1"/>
  <c r="BF2231" i="1"/>
  <c r="AW2231" i="1"/>
  <c r="AR2231" i="1"/>
  <c r="AX2231" i="1" s="1"/>
  <c r="BM2230" i="1"/>
  <c r="BF2230" i="1"/>
  <c r="AW2230" i="1"/>
  <c r="AR2230" i="1"/>
  <c r="AX2230" i="1" s="1"/>
  <c r="BM2229" i="1"/>
  <c r="BF2229" i="1"/>
  <c r="AW2229" i="1"/>
  <c r="AR2229" i="1"/>
  <c r="AX2229" i="1" s="1"/>
  <c r="BM2228" i="1"/>
  <c r="BF2228" i="1"/>
  <c r="AW2228" i="1"/>
  <c r="AR2228" i="1"/>
  <c r="AX2228" i="1" s="1"/>
  <c r="BM2227" i="1"/>
  <c r="BF2227" i="1"/>
  <c r="AW2227" i="1"/>
  <c r="AR2227" i="1"/>
  <c r="AX2227" i="1" s="1"/>
  <c r="BM2226" i="1"/>
  <c r="BF2226" i="1"/>
  <c r="AW2226" i="1"/>
  <c r="AR2226" i="1"/>
  <c r="AX2226" i="1" s="1"/>
  <c r="BM2225" i="1"/>
  <c r="BF2225" i="1"/>
  <c r="AW2225" i="1"/>
  <c r="AR2225" i="1"/>
  <c r="AX2225" i="1" s="1"/>
  <c r="BM2224" i="1"/>
  <c r="BF2224" i="1"/>
  <c r="AW2224" i="1"/>
  <c r="AR2224" i="1"/>
  <c r="AX2224" i="1" s="1"/>
  <c r="BM2223" i="1"/>
  <c r="BF2223" i="1"/>
  <c r="AW2223" i="1"/>
  <c r="AR2223" i="1"/>
  <c r="AX2223" i="1" s="1"/>
  <c r="BM2222" i="1"/>
  <c r="BF2222" i="1"/>
  <c r="AW2222" i="1"/>
  <c r="AR2222" i="1"/>
  <c r="AX2222" i="1" s="1"/>
  <c r="BM2221" i="1"/>
  <c r="BF2221" i="1"/>
  <c r="AW2221" i="1"/>
  <c r="AR2221" i="1"/>
  <c r="AX2221" i="1" s="1"/>
  <c r="BM2220" i="1"/>
  <c r="BF2220" i="1"/>
  <c r="AW2220" i="1"/>
  <c r="AR2220" i="1"/>
  <c r="AX2220" i="1" s="1"/>
  <c r="BM2219" i="1"/>
  <c r="BF2219" i="1"/>
  <c r="AW2219" i="1"/>
  <c r="AR2219" i="1"/>
  <c r="AX2219" i="1" s="1"/>
  <c r="BM2218" i="1"/>
  <c r="BF2218" i="1"/>
  <c r="AW2218" i="1"/>
  <c r="AR2218" i="1"/>
  <c r="AX2218" i="1" s="1"/>
  <c r="BM2217" i="1"/>
  <c r="BF2217" i="1"/>
  <c r="AW2217" i="1"/>
  <c r="AR2217" i="1"/>
  <c r="AX2217" i="1" s="1"/>
  <c r="BM2216" i="1"/>
  <c r="BF2216" i="1"/>
  <c r="AW2216" i="1"/>
  <c r="AR2216" i="1"/>
  <c r="AX2216" i="1" s="1"/>
  <c r="BM2215" i="1"/>
  <c r="BF2215" i="1"/>
  <c r="AW2215" i="1"/>
  <c r="AR2215" i="1"/>
  <c r="AX2215" i="1" s="1"/>
  <c r="BM2214" i="1"/>
  <c r="BF2214" i="1"/>
  <c r="AW2214" i="1"/>
  <c r="AR2214" i="1"/>
  <c r="AX2214" i="1" s="1"/>
  <c r="BM2213" i="1"/>
  <c r="BF2213" i="1"/>
  <c r="AW2213" i="1"/>
  <c r="AR2213" i="1"/>
  <c r="AX2213" i="1" s="1"/>
  <c r="BM2212" i="1"/>
  <c r="BF2212" i="1"/>
  <c r="AW2212" i="1"/>
  <c r="AR2212" i="1"/>
  <c r="AX2212" i="1" s="1"/>
  <c r="BM2211" i="1"/>
  <c r="BF2211" i="1"/>
  <c r="AW2211" i="1"/>
  <c r="AR2211" i="1"/>
  <c r="AX2211" i="1" s="1"/>
  <c r="BM2210" i="1"/>
  <c r="BF2210" i="1"/>
  <c r="AW2210" i="1"/>
  <c r="AR2210" i="1"/>
  <c r="AX2210" i="1" s="1"/>
  <c r="BM2209" i="1"/>
  <c r="BF2209" i="1"/>
  <c r="AW2209" i="1"/>
  <c r="AR2209" i="1"/>
  <c r="AX2209" i="1" s="1"/>
  <c r="BM2208" i="1"/>
  <c r="BF2208" i="1"/>
  <c r="AW2208" i="1"/>
  <c r="AR2208" i="1"/>
  <c r="AX2208" i="1" s="1"/>
  <c r="BM2207" i="1"/>
  <c r="BF2207" i="1"/>
  <c r="AW2207" i="1"/>
  <c r="AR2207" i="1"/>
  <c r="AX2207" i="1" s="1"/>
  <c r="BM2206" i="1"/>
  <c r="BF2206" i="1"/>
  <c r="AW2206" i="1"/>
  <c r="AR2206" i="1"/>
  <c r="AX2206" i="1" s="1"/>
  <c r="BM2205" i="1"/>
  <c r="BF2205" i="1"/>
  <c r="AW2205" i="1"/>
  <c r="AR2205" i="1"/>
  <c r="AX2205" i="1" s="1"/>
  <c r="BM2204" i="1"/>
  <c r="BF2204" i="1"/>
  <c r="AW2204" i="1"/>
  <c r="AR2204" i="1"/>
  <c r="AX2204" i="1" s="1"/>
  <c r="BM2203" i="1"/>
  <c r="BF2203" i="1"/>
  <c r="AW2203" i="1"/>
  <c r="AR2203" i="1"/>
  <c r="AX2203" i="1" s="1"/>
  <c r="BM2202" i="1"/>
  <c r="BF2202" i="1"/>
  <c r="AW2202" i="1"/>
  <c r="AR2202" i="1"/>
  <c r="AX2202" i="1" s="1"/>
  <c r="BM2201" i="1"/>
  <c r="BF2201" i="1"/>
  <c r="AW2201" i="1"/>
  <c r="AR2201" i="1"/>
  <c r="AX2201" i="1" s="1"/>
  <c r="BM2200" i="1"/>
  <c r="BF2200" i="1"/>
  <c r="AW2200" i="1"/>
  <c r="AR2200" i="1"/>
  <c r="AX2200" i="1" s="1"/>
  <c r="BM2199" i="1"/>
  <c r="BF2199" i="1"/>
  <c r="AW2199" i="1"/>
  <c r="AR2199" i="1"/>
  <c r="AX2199" i="1" s="1"/>
  <c r="BM2198" i="1"/>
  <c r="BF2198" i="1"/>
  <c r="AW2198" i="1"/>
  <c r="AR2198" i="1"/>
  <c r="AX2198" i="1" s="1"/>
  <c r="BM2197" i="1"/>
  <c r="BF2197" i="1"/>
  <c r="AW2197" i="1"/>
  <c r="AR2197" i="1"/>
  <c r="AX2197" i="1" s="1"/>
  <c r="BM2196" i="1"/>
  <c r="BF2196" i="1"/>
  <c r="AW2196" i="1"/>
  <c r="AR2196" i="1"/>
  <c r="AX2196" i="1" s="1"/>
  <c r="BM2195" i="1"/>
  <c r="BF2195" i="1"/>
  <c r="AW2195" i="1"/>
  <c r="AR2195" i="1"/>
  <c r="AX2195" i="1" s="1"/>
  <c r="BM2194" i="1"/>
  <c r="BF2194" i="1"/>
  <c r="AW2194" i="1"/>
  <c r="AR2194" i="1"/>
  <c r="AX2194" i="1" s="1"/>
  <c r="BM2193" i="1"/>
  <c r="BF2193" i="1"/>
  <c r="AW2193" i="1"/>
  <c r="AR2193" i="1"/>
  <c r="AX2193" i="1" s="1"/>
  <c r="BM2192" i="1"/>
  <c r="BF2192" i="1"/>
  <c r="AW2192" i="1"/>
  <c r="AR2192" i="1"/>
  <c r="AX2192" i="1" s="1"/>
  <c r="BM2191" i="1"/>
  <c r="BF2191" i="1"/>
  <c r="AW2191" i="1"/>
  <c r="AR2191" i="1"/>
  <c r="AX2191" i="1" s="1"/>
  <c r="BM2190" i="1"/>
  <c r="BF2190" i="1"/>
  <c r="AW2190" i="1"/>
  <c r="AR2190" i="1"/>
  <c r="AX2190" i="1" s="1"/>
  <c r="BM2189" i="1"/>
  <c r="BF2189" i="1"/>
  <c r="AW2189" i="1"/>
  <c r="AR2189" i="1"/>
  <c r="AX2189" i="1" s="1"/>
  <c r="BM2188" i="1"/>
  <c r="BF2188" i="1"/>
  <c r="AW2188" i="1"/>
  <c r="AR2188" i="1"/>
  <c r="AX2188" i="1" s="1"/>
  <c r="BM2187" i="1"/>
  <c r="BF2187" i="1"/>
  <c r="AW2187" i="1"/>
  <c r="AR2187" i="1"/>
  <c r="AX2187" i="1" s="1"/>
  <c r="BM2186" i="1"/>
  <c r="BF2186" i="1"/>
  <c r="AW2186" i="1"/>
  <c r="AR2186" i="1"/>
  <c r="AX2186" i="1" s="1"/>
  <c r="BM2185" i="1"/>
  <c r="BF2185" i="1"/>
  <c r="AW2185" i="1"/>
  <c r="AR2185" i="1"/>
  <c r="AX2185" i="1" s="1"/>
  <c r="BM2184" i="1"/>
  <c r="BF2184" i="1"/>
  <c r="AW2184" i="1"/>
  <c r="AR2184" i="1"/>
  <c r="AX2184" i="1" s="1"/>
  <c r="BM2183" i="1"/>
  <c r="BF2183" i="1"/>
  <c r="AW2183" i="1"/>
  <c r="AR2183" i="1"/>
  <c r="AX2183" i="1" s="1"/>
  <c r="BM2182" i="1"/>
  <c r="BF2182" i="1"/>
  <c r="AW2182" i="1"/>
  <c r="AR2182" i="1"/>
  <c r="AX2182" i="1" s="1"/>
  <c r="BM2181" i="1"/>
  <c r="BF2181" i="1"/>
  <c r="AW2181" i="1"/>
  <c r="AR2181" i="1"/>
  <c r="AX2181" i="1" s="1"/>
  <c r="BM2180" i="1"/>
  <c r="BF2180" i="1"/>
  <c r="AW2180" i="1"/>
  <c r="AR2180" i="1"/>
  <c r="AX2180" i="1" s="1"/>
  <c r="BM2179" i="1"/>
  <c r="BF2179" i="1"/>
  <c r="AW2179" i="1"/>
  <c r="AR2179" i="1"/>
  <c r="AX2179" i="1" s="1"/>
  <c r="BM2178" i="1"/>
  <c r="BF2178" i="1"/>
  <c r="AW2178" i="1"/>
  <c r="AR2178" i="1"/>
  <c r="AX2178" i="1" s="1"/>
  <c r="BM2177" i="1"/>
  <c r="BF2177" i="1"/>
  <c r="AW2177" i="1"/>
  <c r="AR2177" i="1"/>
  <c r="AX2177" i="1" s="1"/>
  <c r="BM2176" i="1"/>
  <c r="BF2176" i="1"/>
  <c r="AW2176" i="1"/>
  <c r="AR2176" i="1"/>
  <c r="AX2176" i="1" s="1"/>
  <c r="BM2175" i="1"/>
  <c r="BF2175" i="1"/>
  <c r="AW2175" i="1"/>
  <c r="AR2175" i="1"/>
  <c r="AX2175" i="1" s="1"/>
  <c r="BM2174" i="1"/>
  <c r="BF2174" i="1"/>
  <c r="AW2174" i="1"/>
  <c r="AR2174" i="1"/>
  <c r="AX2174" i="1" s="1"/>
  <c r="BM2173" i="1"/>
  <c r="BF2173" i="1"/>
  <c r="AX2173" i="1"/>
  <c r="AW2173" i="1"/>
  <c r="AR2173" i="1"/>
  <c r="BM2172" i="1"/>
  <c r="BF2172" i="1"/>
  <c r="AX2172" i="1"/>
  <c r="AW2172" i="1"/>
  <c r="AR2172" i="1"/>
  <c r="BM2171" i="1"/>
  <c r="BF2171" i="1"/>
  <c r="AX2171" i="1"/>
  <c r="AW2171" i="1"/>
  <c r="AR2171" i="1"/>
  <c r="BM2170" i="1"/>
  <c r="BF2170" i="1"/>
  <c r="AX2170" i="1"/>
  <c r="AW2170" i="1"/>
  <c r="AR2170" i="1"/>
  <c r="BM2169" i="1"/>
  <c r="BF2169" i="1"/>
  <c r="AX2169" i="1"/>
  <c r="AW2169" i="1"/>
  <c r="AR2169" i="1"/>
  <c r="BM2168" i="1"/>
  <c r="BF2168" i="1"/>
  <c r="AX2168" i="1"/>
  <c r="AW2168" i="1"/>
  <c r="AR2168" i="1"/>
  <c r="BM2167" i="1"/>
  <c r="BF2167" i="1"/>
  <c r="AX2167" i="1"/>
  <c r="AW2167" i="1"/>
  <c r="AR2167" i="1"/>
  <c r="BM2166" i="1"/>
  <c r="BF2166" i="1"/>
  <c r="AX2166" i="1"/>
  <c r="AW2166" i="1"/>
  <c r="AR2166" i="1"/>
  <c r="BM2165" i="1"/>
  <c r="BF2165" i="1"/>
  <c r="AX2165" i="1"/>
  <c r="AW2165" i="1"/>
  <c r="AR2165" i="1"/>
  <c r="BM2164" i="1"/>
  <c r="BF2164" i="1"/>
  <c r="AX2164" i="1"/>
  <c r="AW2164" i="1"/>
  <c r="AR2164" i="1"/>
  <c r="BM2163" i="1"/>
  <c r="BF2163" i="1"/>
  <c r="AX2163" i="1"/>
  <c r="AW2163" i="1"/>
  <c r="AR2163" i="1"/>
  <c r="BM2162" i="1"/>
  <c r="BF2162" i="1"/>
  <c r="AX2162" i="1"/>
  <c r="AW2162" i="1"/>
  <c r="AR2162" i="1"/>
  <c r="BM2161" i="1"/>
  <c r="BF2161" i="1"/>
  <c r="AX2161" i="1"/>
  <c r="AW2161" i="1"/>
  <c r="AR2161" i="1"/>
  <c r="BM2160" i="1"/>
  <c r="BF2160" i="1"/>
  <c r="AX2160" i="1"/>
  <c r="AW2160" i="1"/>
  <c r="AR2160" i="1"/>
  <c r="BM2159" i="1"/>
  <c r="BF2159" i="1"/>
  <c r="AX2159" i="1"/>
  <c r="AW2159" i="1"/>
  <c r="AR2159" i="1"/>
  <c r="BM2158" i="1"/>
  <c r="BF2158" i="1"/>
  <c r="AX2158" i="1"/>
  <c r="AW2158" i="1"/>
  <c r="AR2158" i="1"/>
  <c r="BM2157" i="1"/>
  <c r="BF2157" i="1"/>
  <c r="AX2157" i="1"/>
  <c r="AW2157" i="1"/>
  <c r="AR2157" i="1"/>
  <c r="BM2156" i="1"/>
  <c r="BF2156" i="1"/>
  <c r="AX2156" i="1"/>
  <c r="AW2156" i="1"/>
  <c r="AR2156" i="1"/>
  <c r="BM2155" i="1"/>
  <c r="BF2155" i="1"/>
  <c r="AX2155" i="1"/>
  <c r="AW2155" i="1"/>
  <c r="AR2155" i="1"/>
  <c r="BM2154" i="1"/>
  <c r="BF2154" i="1"/>
  <c r="AX2154" i="1"/>
  <c r="AW2154" i="1"/>
  <c r="AR2154" i="1"/>
  <c r="BM2153" i="1"/>
  <c r="BF2153" i="1"/>
  <c r="AX2153" i="1"/>
  <c r="AW2153" i="1"/>
  <c r="AR2153" i="1"/>
  <c r="BM2152" i="1"/>
  <c r="BF2152" i="1"/>
  <c r="AX2152" i="1"/>
  <c r="AW2152" i="1"/>
  <c r="AR2152" i="1"/>
  <c r="BM2151" i="1"/>
  <c r="BF2151" i="1"/>
  <c r="AX2151" i="1"/>
  <c r="AW2151" i="1"/>
  <c r="AR2151" i="1"/>
  <c r="BM2150" i="1"/>
  <c r="BF2150" i="1"/>
  <c r="AX2150" i="1"/>
  <c r="AW2150" i="1"/>
  <c r="AR2150" i="1"/>
  <c r="BM2149" i="1"/>
  <c r="BF2149" i="1"/>
  <c r="AX2149" i="1"/>
  <c r="AW2149" i="1"/>
  <c r="AR2149" i="1"/>
  <c r="BM2148" i="1"/>
  <c r="BF2148" i="1"/>
  <c r="AX2148" i="1"/>
  <c r="AW2148" i="1"/>
  <c r="AR2148" i="1"/>
  <c r="BM2147" i="1"/>
  <c r="BF2147" i="1"/>
  <c r="AX2147" i="1"/>
  <c r="AW2147" i="1"/>
  <c r="AR2147" i="1"/>
  <c r="BM2146" i="1"/>
  <c r="BF2146" i="1"/>
  <c r="AX2146" i="1"/>
  <c r="AW2146" i="1"/>
  <c r="AR2146" i="1"/>
  <c r="BM2145" i="1"/>
  <c r="BF2145" i="1"/>
  <c r="AX2145" i="1"/>
  <c r="AW2145" i="1"/>
  <c r="AR2145" i="1"/>
  <c r="BM2144" i="1"/>
  <c r="BF2144" i="1"/>
  <c r="AX2144" i="1"/>
  <c r="AW2144" i="1"/>
  <c r="AR2144" i="1"/>
  <c r="BM2143" i="1"/>
  <c r="BF2143" i="1"/>
  <c r="AX2143" i="1"/>
  <c r="AW2143" i="1"/>
  <c r="AR2143" i="1"/>
  <c r="BM2142" i="1"/>
  <c r="BF2142" i="1"/>
  <c r="AX2142" i="1"/>
  <c r="AW2142" i="1"/>
  <c r="AR2142" i="1"/>
  <c r="BM2141" i="1"/>
  <c r="BF2141" i="1"/>
  <c r="AX2141" i="1"/>
  <c r="AW2141" i="1"/>
  <c r="AR2141" i="1"/>
  <c r="BM2140" i="1"/>
  <c r="BK2140" i="1"/>
  <c r="BF2140" i="1"/>
  <c r="BC2140" i="1"/>
  <c r="BI2140" i="1" s="1"/>
  <c r="BN2140" i="1" s="1"/>
  <c r="AW2140" i="1"/>
  <c r="AX2140" i="1" s="1"/>
  <c r="BD2140" i="1" s="1"/>
  <c r="BJ2140" i="1" s="1"/>
  <c r="BO2140" i="1" s="1"/>
  <c r="AR2140" i="1"/>
  <c r="BM2139" i="1"/>
  <c r="BF2139" i="1"/>
  <c r="AW2139" i="1"/>
  <c r="AX2139" i="1" s="1"/>
  <c r="AR2139" i="1"/>
  <c r="BM2138" i="1"/>
  <c r="BF2138" i="1"/>
  <c r="AW2138" i="1"/>
  <c r="AX2138" i="1" s="1"/>
  <c r="BD2138" i="1" s="1"/>
  <c r="BJ2138" i="1" s="1"/>
  <c r="BO2138" i="1" s="1"/>
  <c r="AR2138" i="1"/>
  <c r="BM2137" i="1"/>
  <c r="BF2137" i="1"/>
  <c r="AW2137" i="1"/>
  <c r="AX2137" i="1" s="1"/>
  <c r="BD2137" i="1" s="1"/>
  <c r="BJ2137" i="1" s="1"/>
  <c r="BO2137" i="1" s="1"/>
  <c r="AR2137" i="1"/>
  <c r="BM2136" i="1"/>
  <c r="BF2136" i="1"/>
  <c r="AW2136" i="1"/>
  <c r="AX2136" i="1" s="1"/>
  <c r="BD2136" i="1" s="1"/>
  <c r="BJ2136" i="1" s="1"/>
  <c r="BO2136" i="1" s="1"/>
  <c r="AR2136" i="1"/>
  <c r="BM2135" i="1"/>
  <c r="BF2135" i="1"/>
  <c r="AW2135" i="1"/>
  <c r="AR2135" i="1"/>
  <c r="AX2135" i="1" s="1"/>
  <c r="BD2135" i="1" s="1"/>
  <c r="BJ2135" i="1" s="1"/>
  <c r="BO2135" i="1" s="1"/>
  <c r="BM2134" i="1"/>
  <c r="BF2134" i="1"/>
  <c r="BC2134" i="1"/>
  <c r="BI2134" i="1" s="1"/>
  <c r="BN2134" i="1" s="1"/>
  <c r="AW2134" i="1"/>
  <c r="AR2134" i="1"/>
  <c r="AX2134" i="1" s="1"/>
  <c r="BD2134" i="1" s="1"/>
  <c r="BJ2134" i="1" s="1"/>
  <c r="BO2134" i="1" s="1"/>
  <c r="BM2133" i="1"/>
  <c r="BF2133" i="1"/>
  <c r="BC2133" i="1"/>
  <c r="BI2133" i="1" s="1"/>
  <c r="BN2133" i="1" s="1"/>
  <c r="AW2133" i="1"/>
  <c r="AR2133" i="1"/>
  <c r="AX2133" i="1" s="1"/>
  <c r="BD2133" i="1" s="1"/>
  <c r="BJ2133" i="1" s="1"/>
  <c r="BO2133" i="1" s="1"/>
  <c r="BM2132" i="1"/>
  <c r="BF2132" i="1"/>
  <c r="AW2132" i="1"/>
  <c r="AR2132" i="1"/>
  <c r="AX2132" i="1" s="1"/>
  <c r="BM2131" i="1"/>
  <c r="BF2131" i="1"/>
  <c r="AW2131" i="1"/>
  <c r="AR2131" i="1"/>
  <c r="AX2131" i="1" s="1"/>
  <c r="BD2131" i="1" s="1"/>
  <c r="BJ2131" i="1" s="1"/>
  <c r="BO2131" i="1" s="1"/>
  <c r="BM2130" i="1"/>
  <c r="BF2130" i="1"/>
  <c r="BC2130" i="1"/>
  <c r="BI2130" i="1" s="1"/>
  <c r="BN2130" i="1" s="1"/>
  <c r="AW2130" i="1"/>
  <c r="AR2130" i="1"/>
  <c r="AX2130" i="1" s="1"/>
  <c r="BD2130" i="1" s="1"/>
  <c r="BJ2130" i="1" s="1"/>
  <c r="BO2130" i="1" s="1"/>
  <c r="BM2129" i="1"/>
  <c r="BF2129" i="1"/>
  <c r="BC2129" i="1"/>
  <c r="BI2129" i="1" s="1"/>
  <c r="BN2129" i="1" s="1"/>
  <c r="AW2129" i="1"/>
  <c r="AR2129" i="1"/>
  <c r="AX2129" i="1" s="1"/>
  <c r="BD2129" i="1" s="1"/>
  <c r="BJ2129" i="1" s="1"/>
  <c r="BO2129" i="1" s="1"/>
  <c r="BM2128" i="1"/>
  <c r="BF2128" i="1"/>
  <c r="AW2128" i="1"/>
  <c r="AR2128" i="1"/>
  <c r="AX2128" i="1" s="1"/>
  <c r="BD2128" i="1" s="1"/>
  <c r="BJ2128" i="1" s="1"/>
  <c r="BO2128" i="1" s="1"/>
  <c r="BM2127" i="1"/>
  <c r="BF2127" i="1"/>
  <c r="AW2127" i="1"/>
  <c r="AR2127" i="1"/>
  <c r="AX2127" i="1" s="1"/>
  <c r="BD2127" i="1" s="1"/>
  <c r="BJ2127" i="1" s="1"/>
  <c r="BO2127" i="1" s="1"/>
  <c r="BM2126" i="1"/>
  <c r="BF2126" i="1"/>
  <c r="AW2126" i="1"/>
  <c r="AR2126" i="1"/>
  <c r="AX2126" i="1" s="1"/>
  <c r="BD2126" i="1" s="1"/>
  <c r="BJ2126" i="1" s="1"/>
  <c r="BO2126" i="1" s="1"/>
  <c r="BM2125" i="1"/>
  <c r="BF2125" i="1"/>
  <c r="AW2125" i="1"/>
  <c r="AR2125" i="1"/>
  <c r="AX2125" i="1" s="1"/>
  <c r="BD2125" i="1" s="1"/>
  <c r="BJ2125" i="1" s="1"/>
  <c r="BO2125" i="1" s="1"/>
  <c r="BM2124" i="1"/>
  <c r="BF2124" i="1"/>
  <c r="AW2124" i="1"/>
  <c r="AR2124" i="1"/>
  <c r="AX2124" i="1" s="1"/>
  <c r="BD2124" i="1" s="1"/>
  <c r="BJ2124" i="1" s="1"/>
  <c r="BO2124" i="1" s="1"/>
  <c r="BM2123" i="1"/>
  <c r="BF2123" i="1"/>
  <c r="AW2123" i="1"/>
  <c r="AR2123" i="1"/>
  <c r="AX2123" i="1" s="1"/>
  <c r="BD2123" i="1" s="1"/>
  <c r="BJ2123" i="1" s="1"/>
  <c r="BO2123" i="1" s="1"/>
  <c r="BM2122" i="1"/>
  <c r="BF2122" i="1"/>
  <c r="BC2122" i="1"/>
  <c r="BI2122" i="1" s="1"/>
  <c r="BN2122" i="1" s="1"/>
  <c r="AW2122" i="1"/>
  <c r="AR2122" i="1"/>
  <c r="AX2122" i="1" s="1"/>
  <c r="BD2122" i="1" s="1"/>
  <c r="BJ2122" i="1" s="1"/>
  <c r="BO2122" i="1" s="1"/>
  <c r="BM2121" i="1"/>
  <c r="BF2121" i="1"/>
  <c r="BC2121" i="1"/>
  <c r="BI2121" i="1" s="1"/>
  <c r="BN2121" i="1" s="1"/>
  <c r="AW2121" i="1"/>
  <c r="AR2121" i="1"/>
  <c r="AX2121" i="1" s="1"/>
  <c r="BD2121" i="1" s="1"/>
  <c r="BJ2121" i="1" s="1"/>
  <c r="BO2121" i="1" s="1"/>
  <c r="BM2120" i="1"/>
  <c r="BF2120" i="1"/>
  <c r="AW2120" i="1"/>
  <c r="AR2120" i="1"/>
  <c r="AX2120" i="1" s="1"/>
  <c r="BM2119" i="1"/>
  <c r="BF2119" i="1"/>
  <c r="AW2119" i="1"/>
  <c r="AR2119" i="1"/>
  <c r="AX2119" i="1" s="1"/>
  <c r="BD2119" i="1" s="1"/>
  <c r="BJ2119" i="1" s="1"/>
  <c r="BO2119" i="1" s="1"/>
  <c r="BM2118" i="1"/>
  <c r="BF2118" i="1"/>
  <c r="BC2118" i="1"/>
  <c r="BI2118" i="1" s="1"/>
  <c r="BN2118" i="1" s="1"/>
  <c r="AW2118" i="1"/>
  <c r="AR2118" i="1"/>
  <c r="AX2118" i="1" s="1"/>
  <c r="BD2118" i="1" s="1"/>
  <c r="BJ2118" i="1" s="1"/>
  <c r="BO2118" i="1" s="1"/>
  <c r="BM2117" i="1"/>
  <c r="BF2117" i="1"/>
  <c r="BC2117" i="1"/>
  <c r="BI2117" i="1" s="1"/>
  <c r="BN2117" i="1" s="1"/>
  <c r="AW2117" i="1"/>
  <c r="AR2117" i="1"/>
  <c r="AX2117" i="1" s="1"/>
  <c r="BD2117" i="1" s="1"/>
  <c r="BJ2117" i="1" s="1"/>
  <c r="BO2117" i="1" s="1"/>
  <c r="BM2116" i="1"/>
  <c r="BF2116" i="1"/>
  <c r="AW2116" i="1"/>
  <c r="AR2116" i="1"/>
  <c r="AX2116" i="1" s="1"/>
  <c r="BD2116" i="1" s="1"/>
  <c r="BJ2116" i="1" s="1"/>
  <c r="BO2116" i="1" s="1"/>
  <c r="BM2115" i="1"/>
  <c r="BF2115" i="1"/>
  <c r="AW2115" i="1"/>
  <c r="AR2115" i="1"/>
  <c r="AX2115" i="1" s="1"/>
  <c r="BD2115" i="1" s="1"/>
  <c r="BJ2115" i="1" s="1"/>
  <c r="BO2115" i="1" s="1"/>
  <c r="BM2114" i="1"/>
  <c r="BF2114" i="1"/>
  <c r="AW2114" i="1"/>
  <c r="AR2114" i="1"/>
  <c r="AX2114" i="1" s="1"/>
  <c r="BD2114" i="1" s="1"/>
  <c r="BJ2114" i="1" s="1"/>
  <c r="BO2114" i="1" s="1"/>
  <c r="BM2113" i="1"/>
  <c r="BF2113" i="1"/>
  <c r="AW2113" i="1"/>
  <c r="AR2113" i="1"/>
  <c r="AX2113" i="1" s="1"/>
  <c r="BD2113" i="1" s="1"/>
  <c r="BJ2113" i="1" s="1"/>
  <c r="BO2113" i="1" s="1"/>
  <c r="BM2112" i="1"/>
  <c r="BF2112" i="1"/>
  <c r="AW2112" i="1"/>
  <c r="AR2112" i="1"/>
  <c r="AX2112" i="1" s="1"/>
  <c r="BD2112" i="1" s="1"/>
  <c r="BJ2112" i="1" s="1"/>
  <c r="BO2112" i="1" s="1"/>
  <c r="BM2111" i="1"/>
  <c r="BF2111" i="1"/>
  <c r="AW2111" i="1"/>
  <c r="AR2111" i="1"/>
  <c r="AX2111" i="1" s="1"/>
  <c r="BD2111" i="1" s="1"/>
  <c r="BJ2111" i="1" s="1"/>
  <c r="BO2111" i="1" s="1"/>
  <c r="BM2110" i="1"/>
  <c r="BF2110" i="1"/>
  <c r="BC2110" i="1"/>
  <c r="BI2110" i="1" s="1"/>
  <c r="BN2110" i="1" s="1"/>
  <c r="AW2110" i="1"/>
  <c r="AR2110" i="1"/>
  <c r="AX2110" i="1" s="1"/>
  <c r="BD2110" i="1" s="1"/>
  <c r="BJ2110" i="1" s="1"/>
  <c r="BO2110" i="1" s="1"/>
  <c r="BM2109" i="1"/>
  <c r="BF2109" i="1"/>
  <c r="BC2109" i="1"/>
  <c r="BI2109" i="1" s="1"/>
  <c r="BN2109" i="1" s="1"/>
  <c r="AW2109" i="1"/>
  <c r="AR2109" i="1"/>
  <c r="AX2109" i="1" s="1"/>
  <c r="BD2109" i="1" s="1"/>
  <c r="BJ2109" i="1" s="1"/>
  <c r="BO2109" i="1" s="1"/>
  <c r="BM2108" i="1"/>
  <c r="BF2108" i="1"/>
  <c r="AW2108" i="1"/>
  <c r="AR2108" i="1"/>
  <c r="AX2108" i="1" s="1"/>
  <c r="BM2107" i="1"/>
  <c r="BF2107" i="1"/>
  <c r="AW2107" i="1"/>
  <c r="AR2107" i="1"/>
  <c r="AX2107" i="1" s="1"/>
  <c r="BD2107" i="1" s="1"/>
  <c r="BJ2107" i="1" s="1"/>
  <c r="BO2107" i="1" s="1"/>
  <c r="BM2106" i="1"/>
  <c r="BF2106" i="1"/>
  <c r="BC2106" i="1"/>
  <c r="BI2106" i="1" s="1"/>
  <c r="BN2106" i="1" s="1"/>
  <c r="AW2106" i="1"/>
  <c r="AR2106" i="1"/>
  <c r="AX2106" i="1" s="1"/>
  <c r="BD2106" i="1" s="1"/>
  <c r="BJ2106" i="1" s="1"/>
  <c r="BO2106" i="1" s="1"/>
  <c r="BM2105" i="1"/>
  <c r="BF2105" i="1"/>
  <c r="BC2105" i="1"/>
  <c r="BI2105" i="1" s="1"/>
  <c r="BN2105" i="1" s="1"/>
  <c r="AW2105" i="1"/>
  <c r="AR2105" i="1"/>
  <c r="AX2105" i="1" s="1"/>
  <c r="BD2105" i="1" s="1"/>
  <c r="BJ2105" i="1" s="1"/>
  <c r="BO2105" i="1" s="1"/>
  <c r="BM2104" i="1"/>
  <c r="BF2104" i="1"/>
  <c r="AW2104" i="1"/>
  <c r="AR2104" i="1"/>
  <c r="AX2104" i="1" s="1"/>
  <c r="BD2104" i="1" s="1"/>
  <c r="BJ2104" i="1" s="1"/>
  <c r="BO2104" i="1" s="1"/>
  <c r="BM2103" i="1"/>
  <c r="BF2103" i="1"/>
  <c r="AW2103" i="1"/>
  <c r="AR2103" i="1"/>
  <c r="AX2103" i="1" s="1"/>
  <c r="BD2103" i="1" s="1"/>
  <c r="BJ2103" i="1" s="1"/>
  <c r="BO2103" i="1" s="1"/>
  <c r="BM2102" i="1"/>
  <c r="BF2102" i="1"/>
  <c r="AW2102" i="1"/>
  <c r="AR2102" i="1"/>
  <c r="AX2102" i="1" s="1"/>
  <c r="BD2102" i="1" s="1"/>
  <c r="BJ2102" i="1" s="1"/>
  <c r="BO2102" i="1" s="1"/>
  <c r="BM2101" i="1"/>
  <c r="BF2101" i="1"/>
  <c r="AW2101" i="1"/>
  <c r="AR2101" i="1"/>
  <c r="AX2101" i="1" s="1"/>
  <c r="BD2101" i="1" s="1"/>
  <c r="BJ2101" i="1" s="1"/>
  <c r="BO2101" i="1" s="1"/>
  <c r="BM2100" i="1"/>
  <c r="BF2100" i="1"/>
  <c r="AW2100" i="1"/>
  <c r="AR2100" i="1"/>
  <c r="AX2100" i="1" s="1"/>
  <c r="BD2100" i="1" s="1"/>
  <c r="BJ2100" i="1" s="1"/>
  <c r="BO2100" i="1" s="1"/>
  <c r="BM2099" i="1"/>
  <c r="BF2099" i="1"/>
  <c r="AW2099" i="1"/>
  <c r="AR2099" i="1"/>
  <c r="AX2099" i="1" s="1"/>
  <c r="BD2099" i="1" s="1"/>
  <c r="BJ2099" i="1" s="1"/>
  <c r="BO2099" i="1" s="1"/>
  <c r="BM2098" i="1"/>
  <c r="BF2098" i="1"/>
  <c r="BC2098" i="1"/>
  <c r="BI2098" i="1" s="1"/>
  <c r="BN2098" i="1" s="1"/>
  <c r="AW2098" i="1"/>
  <c r="AR2098" i="1"/>
  <c r="AX2098" i="1" s="1"/>
  <c r="BD2098" i="1" s="1"/>
  <c r="BJ2098" i="1" s="1"/>
  <c r="BO2098" i="1" s="1"/>
  <c r="BM2097" i="1"/>
  <c r="BF2097" i="1"/>
  <c r="BC2097" i="1"/>
  <c r="BI2097" i="1" s="1"/>
  <c r="BN2097" i="1" s="1"/>
  <c r="AW2097" i="1"/>
  <c r="AR2097" i="1"/>
  <c r="AX2097" i="1" s="1"/>
  <c r="BD2097" i="1" s="1"/>
  <c r="BJ2097" i="1" s="1"/>
  <c r="BO2097" i="1" s="1"/>
  <c r="BM2096" i="1"/>
  <c r="BF2096" i="1"/>
  <c r="AW2096" i="1"/>
  <c r="AR2096" i="1"/>
  <c r="AX2096" i="1" s="1"/>
  <c r="BM2095" i="1"/>
  <c r="BF2095" i="1"/>
  <c r="AW2095" i="1"/>
  <c r="AR2095" i="1"/>
  <c r="AX2095" i="1" s="1"/>
  <c r="BD2095" i="1" s="1"/>
  <c r="BJ2095" i="1" s="1"/>
  <c r="BO2095" i="1" s="1"/>
  <c r="BM2094" i="1"/>
  <c r="BF2094" i="1"/>
  <c r="BC2094" i="1"/>
  <c r="BI2094" i="1" s="1"/>
  <c r="BN2094" i="1" s="1"/>
  <c r="AW2094" i="1"/>
  <c r="AR2094" i="1"/>
  <c r="AX2094" i="1" s="1"/>
  <c r="BD2094" i="1" s="1"/>
  <c r="BJ2094" i="1" s="1"/>
  <c r="BO2094" i="1" s="1"/>
  <c r="BM2093" i="1"/>
  <c r="BF2093" i="1"/>
  <c r="BC2093" i="1"/>
  <c r="BI2093" i="1" s="1"/>
  <c r="BN2093" i="1" s="1"/>
  <c r="AW2093" i="1"/>
  <c r="AR2093" i="1"/>
  <c r="AX2093" i="1" s="1"/>
  <c r="BD2093" i="1" s="1"/>
  <c r="BJ2093" i="1" s="1"/>
  <c r="BO2093" i="1" s="1"/>
  <c r="BM2092" i="1"/>
  <c r="BF2092" i="1"/>
  <c r="AW2092" i="1"/>
  <c r="AR2092" i="1"/>
  <c r="AX2092" i="1" s="1"/>
  <c r="BD2092" i="1" s="1"/>
  <c r="BJ2092" i="1" s="1"/>
  <c r="BO2092" i="1" s="1"/>
  <c r="BM2091" i="1"/>
  <c r="BF2091" i="1"/>
  <c r="AW2091" i="1"/>
  <c r="AR2091" i="1"/>
  <c r="AX2091" i="1" s="1"/>
  <c r="BD2091" i="1" s="1"/>
  <c r="BJ2091" i="1" s="1"/>
  <c r="BO2091" i="1" s="1"/>
  <c r="BM2090" i="1"/>
  <c r="BJ2090" i="1"/>
  <c r="BO2090" i="1" s="1"/>
  <c r="BF2090" i="1"/>
  <c r="BC2090" i="1"/>
  <c r="BI2090" i="1" s="1"/>
  <c r="BN2090" i="1" s="1"/>
  <c r="AW2090" i="1"/>
  <c r="AR2090" i="1"/>
  <c r="AX2090" i="1" s="1"/>
  <c r="BD2090" i="1" s="1"/>
  <c r="BM2089" i="1"/>
  <c r="BF2089" i="1"/>
  <c r="AW2089" i="1"/>
  <c r="AR2089" i="1"/>
  <c r="AX2089" i="1" s="1"/>
  <c r="BD2089" i="1" s="1"/>
  <c r="BJ2089" i="1" s="1"/>
  <c r="BO2089" i="1" s="1"/>
  <c r="BM2088" i="1"/>
  <c r="BJ2088" i="1"/>
  <c r="BO2088" i="1" s="1"/>
  <c r="BF2088" i="1"/>
  <c r="BC2088" i="1"/>
  <c r="BI2088" i="1" s="1"/>
  <c r="BN2088" i="1" s="1"/>
  <c r="AW2088" i="1"/>
  <c r="AR2088" i="1"/>
  <c r="AX2088" i="1" s="1"/>
  <c r="BD2088" i="1" s="1"/>
  <c r="BM2087" i="1"/>
  <c r="BF2087" i="1"/>
  <c r="AW2087" i="1"/>
  <c r="AR2087" i="1"/>
  <c r="AX2087" i="1" s="1"/>
  <c r="BD2087" i="1" s="1"/>
  <c r="BJ2087" i="1" s="1"/>
  <c r="BO2087" i="1" s="1"/>
  <c r="BM2086" i="1"/>
  <c r="BJ2086" i="1"/>
  <c r="BO2086" i="1" s="1"/>
  <c r="BF2086" i="1"/>
  <c r="BC2086" i="1"/>
  <c r="BI2086" i="1" s="1"/>
  <c r="BN2086" i="1" s="1"/>
  <c r="AW2086" i="1"/>
  <c r="AR2086" i="1"/>
  <c r="AX2086" i="1" s="1"/>
  <c r="BD2086" i="1" s="1"/>
  <c r="BM2085" i="1"/>
  <c r="BF2085" i="1"/>
  <c r="AW2085" i="1"/>
  <c r="AR2085" i="1"/>
  <c r="AX2085" i="1" s="1"/>
  <c r="BD2085" i="1" s="1"/>
  <c r="BJ2085" i="1" s="1"/>
  <c r="BO2085" i="1" s="1"/>
  <c r="BM2084" i="1"/>
  <c r="BJ2084" i="1"/>
  <c r="BO2084" i="1" s="1"/>
  <c r="BF2084" i="1"/>
  <c r="BC2084" i="1"/>
  <c r="BI2084" i="1" s="1"/>
  <c r="BN2084" i="1" s="1"/>
  <c r="AW2084" i="1"/>
  <c r="AR2084" i="1"/>
  <c r="AX2084" i="1" s="1"/>
  <c r="BD2084" i="1" s="1"/>
  <c r="BM2083" i="1"/>
  <c r="BF2083" i="1"/>
  <c r="AW2083" i="1"/>
  <c r="AR2083" i="1"/>
  <c r="AX2083" i="1" s="1"/>
  <c r="BD2083" i="1" s="1"/>
  <c r="BJ2083" i="1" s="1"/>
  <c r="BO2083" i="1" s="1"/>
  <c r="BM2082" i="1"/>
  <c r="BJ2082" i="1"/>
  <c r="BO2082" i="1" s="1"/>
  <c r="BF2082" i="1"/>
  <c r="BC2082" i="1"/>
  <c r="BI2082" i="1" s="1"/>
  <c r="BN2082" i="1" s="1"/>
  <c r="AW2082" i="1"/>
  <c r="AR2082" i="1"/>
  <c r="AX2082" i="1" s="1"/>
  <c r="BD2082" i="1" s="1"/>
  <c r="BM2081" i="1"/>
  <c r="BF2081" i="1"/>
  <c r="AW2081" i="1"/>
  <c r="AR2081" i="1"/>
  <c r="AX2081" i="1" s="1"/>
  <c r="BD2081" i="1" s="1"/>
  <c r="BJ2081" i="1" s="1"/>
  <c r="BO2081" i="1" s="1"/>
  <c r="BM2080" i="1"/>
  <c r="BJ2080" i="1"/>
  <c r="BO2080" i="1" s="1"/>
  <c r="BF2080" i="1"/>
  <c r="BC2080" i="1"/>
  <c r="BI2080" i="1" s="1"/>
  <c r="BN2080" i="1" s="1"/>
  <c r="AW2080" i="1"/>
  <c r="AR2080" i="1"/>
  <c r="AX2080" i="1" s="1"/>
  <c r="BD2080" i="1" s="1"/>
  <c r="BM2079" i="1"/>
  <c r="BF2079" i="1"/>
  <c r="AW2079" i="1"/>
  <c r="AR2079" i="1"/>
  <c r="AX2079" i="1" s="1"/>
  <c r="BD2079" i="1" s="1"/>
  <c r="BJ2079" i="1" s="1"/>
  <c r="BO2079" i="1" s="1"/>
  <c r="BM2078" i="1"/>
  <c r="BJ2078" i="1"/>
  <c r="BO2078" i="1" s="1"/>
  <c r="BF2078" i="1"/>
  <c r="BC2078" i="1"/>
  <c r="BI2078" i="1" s="1"/>
  <c r="BN2078" i="1" s="1"/>
  <c r="AW2078" i="1"/>
  <c r="AR2078" i="1"/>
  <c r="AX2078" i="1" s="1"/>
  <c r="BD2078" i="1" s="1"/>
  <c r="BM2077" i="1"/>
  <c r="BF2077" i="1"/>
  <c r="AW2077" i="1"/>
  <c r="AR2077" i="1"/>
  <c r="AX2077" i="1" s="1"/>
  <c r="BD2077" i="1" s="1"/>
  <c r="BJ2077" i="1" s="1"/>
  <c r="BO2077" i="1" s="1"/>
  <c r="BM2076" i="1"/>
  <c r="BJ2076" i="1"/>
  <c r="BO2076" i="1" s="1"/>
  <c r="BF2076" i="1"/>
  <c r="BC2076" i="1"/>
  <c r="BI2076" i="1" s="1"/>
  <c r="BN2076" i="1" s="1"/>
  <c r="AW2076" i="1"/>
  <c r="AR2076" i="1"/>
  <c r="AX2076" i="1" s="1"/>
  <c r="BD2076" i="1" s="1"/>
  <c r="BM2075" i="1"/>
  <c r="BF2075" i="1"/>
  <c r="AW2075" i="1"/>
  <c r="AR2075" i="1"/>
  <c r="AX2075" i="1" s="1"/>
  <c r="BD2075" i="1" s="1"/>
  <c r="BJ2075" i="1" s="1"/>
  <c r="BO2075" i="1" s="1"/>
  <c r="BM2074" i="1"/>
  <c r="BJ2074" i="1"/>
  <c r="BO2074" i="1" s="1"/>
  <c r="BF2074" i="1"/>
  <c r="BC2074" i="1"/>
  <c r="BI2074" i="1" s="1"/>
  <c r="BN2074" i="1" s="1"/>
  <c r="AW2074" i="1"/>
  <c r="AR2074" i="1"/>
  <c r="AX2074" i="1" s="1"/>
  <c r="BD2074" i="1" s="1"/>
  <c r="BM2073" i="1"/>
  <c r="BF2073" i="1"/>
  <c r="AW2073" i="1"/>
  <c r="AR2073" i="1"/>
  <c r="AX2073" i="1" s="1"/>
  <c r="BD2073" i="1" s="1"/>
  <c r="BJ2073" i="1" s="1"/>
  <c r="BO2073" i="1" s="1"/>
  <c r="BM2072" i="1"/>
  <c r="BJ2072" i="1"/>
  <c r="BO2072" i="1" s="1"/>
  <c r="BF2072" i="1"/>
  <c r="BC2072" i="1"/>
  <c r="BI2072" i="1" s="1"/>
  <c r="BN2072" i="1" s="1"/>
  <c r="AW2072" i="1"/>
  <c r="AR2072" i="1"/>
  <c r="AX2072" i="1" s="1"/>
  <c r="BD2072" i="1" s="1"/>
  <c r="BM2071" i="1"/>
  <c r="BF2071" i="1"/>
  <c r="AW2071" i="1"/>
  <c r="AR2071" i="1"/>
  <c r="AX2071" i="1" s="1"/>
  <c r="BD2071" i="1" s="1"/>
  <c r="BJ2071" i="1" s="1"/>
  <c r="BO2071" i="1" s="1"/>
  <c r="BM2070" i="1"/>
  <c r="BJ2070" i="1"/>
  <c r="BO2070" i="1" s="1"/>
  <c r="BF2070" i="1"/>
  <c r="BC2070" i="1"/>
  <c r="BI2070" i="1" s="1"/>
  <c r="BN2070" i="1" s="1"/>
  <c r="AW2070" i="1"/>
  <c r="AR2070" i="1"/>
  <c r="AX2070" i="1" s="1"/>
  <c r="BD2070" i="1" s="1"/>
  <c r="BM2069" i="1"/>
  <c r="BF2069" i="1"/>
  <c r="AW2069" i="1"/>
  <c r="AR2069" i="1"/>
  <c r="AX2069" i="1" s="1"/>
  <c r="BD2069" i="1" s="1"/>
  <c r="BJ2069" i="1" s="1"/>
  <c r="BO2069" i="1" s="1"/>
  <c r="BM2068" i="1"/>
  <c r="BJ2068" i="1"/>
  <c r="BO2068" i="1" s="1"/>
  <c r="BF2068" i="1"/>
  <c r="BC2068" i="1"/>
  <c r="BI2068" i="1" s="1"/>
  <c r="BN2068" i="1" s="1"/>
  <c r="AW2068" i="1"/>
  <c r="AR2068" i="1"/>
  <c r="AX2068" i="1" s="1"/>
  <c r="BD2068" i="1" s="1"/>
  <c r="BM2067" i="1"/>
  <c r="BF2067" i="1"/>
  <c r="AW2067" i="1"/>
  <c r="AR2067" i="1"/>
  <c r="AX2067" i="1" s="1"/>
  <c r="BD2067" i="1" s="1"/>
  <c r="BJ2067" i="1" s="1"/>
  <c r="BO2067" i="1" s="1"/>
  <c r="BM2066" i="1"/>
  <c r="BJ2066" i="1"/>
  <c r="BO2066" i="1" s="1"/>
  <c r="BF2066" i="1"/>
  <c r="BC2066" i="1"/>
  <c r="BI2066" i="1" s="1"/>
  <c r="BN2066" i="1" s="1"/>
  <c r="AW2066" i="1"/>
  <c r="AR2066" i="1"/>
  <c r="AX2066" i="1" s="1"/>
  <c r="BD2066" i="1" s="1"/>
  <c r="BM2065" i="1"/>
  <c r="BF2065" i="1"/>
  <c r="AW2065" i="1"/>
  <c r="AR2065" i="1"/>
  <c r="AX2065" i="1" s="1"/>
  <c r="BD2065" i="1" s="1"/>
  <c r="BJ2065" i="1" s="1"/>
  <c r="BO2065" i="1" s="1"/>
  <c r="BM2064" i="1"/>
  <c r="BJ2064" i="1"/>
  <c r="BO2064" i="1" s="1"/>
  <c r="BF2064" i="1"/>
  <c r="BC2064" i="1"/>
  <c r="BI2064" i="1" s="1"/>
  <c r="BN2064" i="1" s="1"/>
  <c r="AW2064" i="1"/>
  <c r="AR2064" i="1"/>
  <c r="AX2064" i="1" s="1"/>
  <c r="BD2064" i="1" s="1"/>
  <c r="BM2063" i="1"/>
  <c r="BF2063" i="1"/>
  <c r="AW2063" i="1"/>
  <c r="AR2063" i="1"/>
  <c r="AX2063" i="1" s="1"/>
  <c r="BD2063" i="1" s="1"/>
  <c r="BJ2063" i="1" s="1"/>
  <c r="BO2063" i="1" s="1"/>
  <c r="BM2062" i="1"/>
  <c r="BJ2062" i="1"/>
  <c r="BO2062" i="1" s="1"/>
  <c r="BP2062" i="1" s="1"/>
  <c r="BF2062" i="1"/>
  <c r="BC2062" i="1"/>
  <c r="BI2062" i="1" s="1"/>
  <c r="BN2062" i="1" s="1"/>
  <c r="AW2062" i="1"/>
  <c r="AR2062" i="1"/>
  <c r="AX2062" i="1" s="1"/>
  <c r="BD2062" i="1" s="1"/>
  <c r="BM2061" i="1"/>
  <c r="BF2061" i="1"/>
  <c r="AW2061" i="1"/>
  <c r="AR2061" i="1"/>
  <c r="AX2061" i="1" s="1"/>
  <c r="BD2061" i="1" s="1"/>
  <c r="BJ2061" i="1" s="1"/>
  <c r="BO2061" i="1" s="1"/>
  <c r="BM2060" i="1"/>
  <c r="BJ2060" i="1"/>
  <c r="BO2060" i="1" s="1"/>
  <c r="BP2060" i="1" s="1"/>
  <c r="BF2060" i="1"/>
  <c r="BC2060" i="1"/>
  <c r="BI2060" i="1" s="1"/>
  <c r="BN2060" i="1" s="1"/>
  <c r="AW2060" i="1"/>
  <c r="AR2060" i="1"/>
  <c r="AX2060" i="1" s="1"/>
  <c r="BD2060" i="1" s="1"/>
  <c r="BM2059" i="1"/>
  <c r="BF2059" i="1"/>
  <c r="AW2059" i="1"/>
  <c r="AR2059" i="1"/>
  <c r="AX2059" i="1" s="1"/>
  <c r="BD2059" i="1" s="1"/>
  <c r="BJ2059" i="1" s="1"/>
  <c r="BO2059" i="1" s="1"/>
  <c r="BM2058" i="1"/>
  <c r="BJ2058" i="1"/>
  <c r="BO2058" i="1" s="1"/>
  <c r="BP2058" i="1" s="1"/>
  <c r="BF2058" i="1"/>
  <c r="BC2058" i="1"/>
  <c r="BI2058" i="1" s="1"/>
  <c r="BN2058" i="1" s="1"/>
  <c r="AW2058" i="1"/>
  <c r="AR2058" i="1"/>
  <c r="AX2058" i="1" s="1"/>
  <c r="BD2058" i="1" s="1"/>
  <c r="BM2057" i="1"/>
  <c r="BF2057" i="1"/>
  <c r="AW2057" i="1"/>
  <c r="AR2057" i="1"/>
  <c r="AX2057" i="1" s="1"/>
  <c r="BD2057" i="1" s="1"/>
  <c r="BJ2057" i="1" s="1"/>
  <c r="BO2057" i="1" s="1"/>
  <c r="BM2056" i="1"/>
  <c r="BJ2056" i="1"/>
  <c r="BO2056" i="1" s="1"/>
  <c r="BP2056" i="1" s="1"/>
  <c r="BF2056" i="1"/>
  <c r="BC2056" i="1"/>
  <c r="BI2056" i="1" s="1"/>
  <c r="BN2056" i="1" s="1"/>
  <c r="AW2056" i="1"/>
  <c r="AR2056" i="1"/>
  <c r="AX2056" i="1" s="1"/>
  <c r="BD2056" i="1" s="1"/>
  <c r="BM2055" i="1"/>
  <c r="BF2055" i="1"/>
  <c r="AW2055" i="1"/>
  <c r="AR2055" i="1"/>
  <c r="AX2055" i="1" s="1"/>
  <c r="BD2055" i="1" s="1"/>
  <c r="BJ2055" i="1" s="1"/>
  <c r="BO2055" i="1" s="1"/>
  <c r="BM2054" i="1"/>
  <c r="BJ2054" i="1"/>
  <c r="BO2054" i="1" s="1"/>
  <c r="BP2054" i="1" s="1"/>
  <c r="BF2054" i="1"/>
  <c r="BC2054" i="1"/>
  <c r="BI2054" i="1" s="1"/>
  <c r="BN2054" i="1" s="1"/>
  <c r="AW2054" i="1"/>
  <c r="AR2054" i="1"/>
  <c r="AX2054" i="1" s="1"/>
  <c r="BD2054" i="1" s="1"/>
  <c r="BM2053" i="1"/>
  <c r="BF2053" i="1"/>
  <c r="AW2053" i="1"/>
  <c r="AR2053" i="1"/>
  <c r="AX2053" i="1" s="1"/>
  <c r="BD2053" i="1" s="1"/>
  <c r="BJ2053" i="1" s="1"/>
  <c r="BO2053" i="1" s="1"/>
  <c r="BM2052" i="1"/>
  <c r="BJ2052" i="1"/>
  <c r="BO2052" i="1" s="1"/>
  <c r="BP2052" i="1" s="1"/>
  <c r="BF2052" i="1"/>
  <c r="BC2052" i="1"/>
  <c r="BI2052" i="1" s="1"/>
  <c r="BN2052" i="1" s="1"/>
  <c r="AW2052" i="1"/>
  <c r="AR2052" i="1"/>
  <c r="AX2052" i="1" s="1"/>
  <c r="BD2052" i="1" s="1"/>
  <c r="BM2051" i="1"/>
  <c r="BF2051" i="1"/>
  <c r="AW2051" i="1"/>
  <c r="AR2051" i="1"/>
  <c r="AX2051" i="1" s="1"/>
  <c r="BD2051" i="1" s="1"/>
  <c r="BJ2051" i="1" s="1"/>
  <c r="BO2051" i="1" s="1"/>
  <c r="BM2050" i="1"/>
  <c r="BJ2050" i="1"/>
  <c r="BO2050" i="1" s="1"/>
  <c r="BP2050" i="1" s="1"/>
  <c r="BF2050" i="1"/>
  <c r="BC2050" i="1"/>
  <c r="BI2050" i="1" s="1"/>
  <c r="BN2050" i="1" s="1"/>
  <c r="AW2050" i="1"/>
  <c r="AR2050" i="1"/>
  <c r="AX2050" i="1" s="1"/>
  <c r="BD2050" i="1" s="1"/>
  <c r="BM2049" i="1"/>
  <c r="BF2049" i="1"/>
  <c r="AW2049" i="1"/>
  <c r="AR2049" i="1"/>
  <c r="AX2049" i="1" s="1"/>
  <c r="BD2049" i="1" s="1"/>
  <c r="BJ2049" i="1" s="1"/>
  <c r="BO2049" i="1" s="1"/>
  <c r="BM2048" i="1"/>
  <c r="BJ2048" i="1"/>
  <c r="BO2048" i="1" s="1"/>
  <c r="BP2048" i="1" s="1"/>
  <c r="BF2048" i="1"/>
  <c r="BC2048" i="1"/>
  <c r="BI2048" i="1" s="1"/>
  <c r="BN2048" i="1" s="1"/>
  <c r="AW2048" i="1"/>
  <c r="AR2048" i="1"/>
  <c r="AX2048" i="1" s="1"/>
  <c r="BD2048" i="1" s="1"/>
  <c r="BM2047" i="1"/>
  <c r="BF2047" i="1"/>
  <c r="AW2047" i="1"/>
  <c r="AR2047" i="1"/>
  <c r="AX2047" i="1" s="1"/>
  <c r="BD2047" i="1" s="1"/>
  <c r="BJ2047" i="1" s="1"/>
  <c r="BO2047" i="1" s="1"/>
  <c r="BM2046" i="1"/>
  <c r="BJ2046" i="1"/>
  <c r="BO2046" i="1" s="1"/>
  <c r="BP2046" i="1" s="1"/>
  <c r="BF2046" i="1"/>
  <c r="BC2046" i="1"/>
  <c r="BI2046" i="1" s="1"/>
  <c r="BN2046" i="1" s="1"/>
  <c r="AW2046" i="1"/>
  <c r="AR2046" i="1"/>
  <c r="AX2046" i="1" s="1"/>
  <c r="BD2046" i="1" s="1"/>
  <c r="BM2045" i="1"/>
  <c r="BF2045" i="1"/>
  <c r="AW2045" i="1"/>
  <c r="AR2045" i="1"/>
  <c r="AX2045" i="1" s="1"/>
  <c r="BD2045" i="1" s="1"/>
  <c r="BJ2045" i="1" s="1"/>
  <c r="BO2045" i="1" s="1"/>
  <c r="BM2044" i="1"/>
  <c r="BJ2044" i="1"/>
  <c r="BO2044" i="1" s="1"/>
  <c r="BP2044" i="1" s="1"/>
  <c r="BF2044" i="1"/>
  <c r="BC2044" i="1"/>
  <c r="BI2044" i="1" s="1"/>
  <c r="BN2044" i="1" s="1"/>
  <c r="AW2044" i="1"/>
  <c r="AR2044" i="1"/>
  <c r="AX2044" i="1" s="1"/>
  <c r="BD2044" i="1" s="1"/>
  <c r="BM2043" i="1"/>
  <c r="BF2043" i="1"/>
  <c r="AW2043" i="1"/>
  <c r="AR2043" i="1"/>
  <c r="AX2043" i="1" s="1"/>
  <c r="BD2043" i="1" s="1"/>
  <c r="BJ2043" i="1" s="1"/>
  <c r="BO2043" i="1" s="1"/>
  <c r="BM2042" i="1"/>
  <c r="BJ2042" i="1"/>
  <c r="BO2042" i="1" s="1"/>
  <c r="BP2042" i="1" s="1"/>
  <c r="BF2042" i="1"/>
  <c r="BC2042" i="1"/>
  <c r="BI2042" i="1" s="1"/>
  <c r="BN2042" i="1" s="1"/>
  <c r="AW2042" i="1"/>
  <c r="AR2042" i="1"/>
  <c r="AX2042" i="1" s="1"/>
  <c r="BD2042" i="1" s="1"/>
  <c r="BM2041" i="1"/>
  <c r="BF2041" i="1"/>
  <c r="AW2041" i="1"/>
  <c r="AR2041" i="1"/>
  <c r="AX2041" i="1" s="1"/>
  <c r="BD2041" i="1" s="1"/>
  <c r="BJ2041" i="1" s="1"/>
  <c r="BO2041" i="1" s="1"/>
  <c r="BM2040" i="1"/>
  <c r="BJ2040" i="1"/>
  <c r="BO2040" i="1" s="1"/>
  <c r="BP2040" i="1" s="1"/>
  <c r="BF2040" i="1"/>
  <c r="BC2040" i="1"/>
  <c r="BI2040" i="1" s="1"/>
  <c r="BN2040" i="1" s="1"/>
  <c r="AW2040" i="1"/>
  <c r="AR2040" i="1"/>
  <c r="AX2040" i="1" s="1"/>
  <c r="BD2040" i="1" s="1"/>
  <c r="BM2039" i="1"/>
  <c r="BF2039" i="1"/>
  <c r="AW2039" i="1"/>
  <c r="AR2039" i="1"/>
  <c r="AX2039" i="1" s="1"/>
  <c r="BD2039" i="1" s="1"/>
  <c r="BJ2039" i="1" s="1"/>
  <c r="BO2039" i="1" s="1"/>
  <c r="BM2038" i="1"/>
  <c r="BJ2038" i="1"/>
  <c r="BO2038" i="1" s="1"/>
  <c r="BP2038" i="1" s="1"/>
  <c r="BF2038" i="1"/>
  <c r="BC2038" i="1"/>
  <c r="BI2038" i="1" s="1"/>
  <c r="BN2038" i="1" s="1"/>
  <c r="AW2038" i="1"/>
  <c r="AR2038" i="1"/>
  <c r="AX2038" i="1" s="1"/>
  <c r="BD2038" i="1" s="1"/>
  <c r="BM2037" i="1"/>
  <c r="BF2037" i="1"/>
  <c r="AW2037" i="1"/>
  <c r="AR2037" i="1"/>
  <c r="AX2037" i="1" s="1"/>
  <c r="BD2037" i="1" s="1"/>
  <c r="BJ2037" i="1" s="1"/>
  <c r="BO2037" i="1" s="1"/>
  <c r="BM2036" i="1"/>
  <c r="BJ2036" i="1"/>
  <c r="BO2036" i="1" s="1"/>
  <c r="BP2036" i="1" s="1"/>
  <c r="BF2036" i="1"/>
  <c r="BC2036" i="1"/>
  <c r="BI2036" i="1" s="1"/>
  <c r="BN2036" i="1" s="1"/>
  <c r="AW2036" i="1"/>
  <c r="AR2036" i="1"/>
  <c r="AX2036" i="1" s="1"/>
  <c r="BD2036" i="1" s="1"/>
  <c r="BM2035" i="1"/>
  <c r="BF2035" i="1"/>
  <c r="AW2035" i="1"/>
  <c r="AR2035" i="1"/>
  <c r="AX2035" i="1" s="1"/>
  <c r="BD2035" i="1" s="1"/>
  <c r="BJ2035" i="1" s="1"/>
  <c r="BO2035" i="1" s="1"/>
  <c r="BM2034" i="1"/>
  <c r="BJ2034" i="1"/>
  <c r="BO2034" i="1" s="1"/>
  <c r="BP2034" i="1" s="1"/>
  <c r="BF2034" i="1"/>
  <c r="BC2034" i="1"/>
  <c r="BI2034" i="1" s="1"/>
  <c r="BN2034" i="1" s="1"/>
  <c r="AW2034" i="1"/>
  <c r="AR2034" i="1"/>
  <c r="AX2034" i="1" s="1"/>
  <c r="BD2034" i="1" s="1"/>
  <c r="BM2033" i="1"/>
  <c r="BF2033" i="1"/>
  <c r="AW2033" i="1"/>
  <c r="AR2033" i="1"/>
  <c r="AX2033" i="1" s="1"/>
  <c r="BD2033" i="1" s="1"/>
  <c r="BJ2033" i="1" s="1"/>
  <c r="BO2033" i="1" s="1"/>
  <c r="BM2032" i="1"/>
  <c r="BJ2032" i="1"/>
  <c r="BO2032" i="1" s="1"/>
  <c r="BP2032" i="1" s="1"/>
  <c r="BF2032" i="1"/>
  <c r="BC2032" i="1"/>
  <c r="BI2032" i="1" s="1"/>
  <c r="BN2032" i="1" s="1"/>
  <c r="AW2032" i="1"/>
  <c r="AR2032" i="1"/>
  <c r="AX2032" i="1" s="1"/>
  <c r="BD2032" i="1" s="1"/>
  <c r="BM2031" i="1"/>
  <c r="BF2031" i="1"/>
  <c r="AW2031" i="1"/>
  <c r="AR2031" i="1"/>
  <c r="AX2031" i="1" s="1"/>
  <c r="BD2031" i="1" s="1"/>
  <c r="BJ2031" i="1" s="1"/>
  <c r="BO2031" i="1" s="1"/>
  <c r="BM2030" i="1"/>
  <c r="BJ2030" i="1"/>
  <c r="BO2030" i="1" s="1"/>
  <c r="BP2030" i="1" s="1"/>
  <c r="BF2030" i="1"/>
  <c r="BC2030" i="1"/>
  <c r="BI2030" i="1" s="1"/>
  <c r="BN2030" i="1" s="1"/>
  <c r="AW2030" i="1"/>
  <c r="AR2030" i="1"/>
  <c r="AX2030" i="1" s="1"/>
  <c r="BD2030" i="1" s="1"/>
  <c r="BM2029" i="1"/>
  <c r="BF2029" i="1"/>
  <c r="AW2029" i="1"/>
  <c r="AR2029" i="1"/>
  <c r="AX2029" i="1" s="1"/>
  <c r="BD2029" i="1" s="1"/>
  <c r="BJ2029" i="1" s="1"/>
  <c r="BO2029" i="1" s="1"/>
  <c r="BM2028" i="1"/>
  <c r="BJ2028" i="1"/>
  <c r="BO2028" i="1" s="1"/>
  <c r="BP2028" i="1" s="1"/>
  <c r="BF2028" i="1"/>
  <c r="BC2028" i="1"/>
  <c r="BI2028" i="1" s="1"/>
  <c r="BN2028" i="1" s="1"/>
  <c r="AW2028" i="1"/>
  <c r="AR2028" i="1"/>
  <c r="AX2028" i="1" s="1"/>
  <c r="BD2028" i="1" s="1"/>
  <c r="BM2027" i="1"/>
  <c r="BF2027" i="1"/>
  <c r="AW2027" i="1"/>
  <c r="AR2027" i="1"/>
  <c r="AX2027" i="1" s="1"/>
  <c r="BD2027" i="1" s="1"/>
  <c r="BJ2027" i="1" s="1"/>
  <c r="BO2027" i="1" s="1"/>
  <c r="BM2026" i="1"/>
  <c r="BJ2026" i="1"/>
  <c r="BO2026" i="1" s="1"/>
  <c r="BP2026" i="1" s="1"/>
  <c r="BF2026" i="1"/>
  <c r="BC2026" i="1"/>
  <c r="BI2026" i="1" s="1"/>
  <c r="BN2026" i="1" s="1"/>
  <c r="AW2026" i="1"/>
  <c r="AR2026" i="1"/>
  <c r="AX2026" i="1" s="1"/>
  <c r="BD2026" i="1" s="1"/>
  <c r="BM2025" i="1"/>
  <c r="BF2025" i="1"/>
  <c r="AW2025" i="1"/>
  <c r="AR2025" i="1"/>
  <c r="BM2024" i="1"/>
  <c r="BJ2024" i="1"/>
  <c r="BO2024" i="1" s="1"/>
  <c r="BP2024" i="1" s="1"/>
  <c r="BF2024" i="1"/>
  <c r="BC2024" i="1"/>
  <c r="BI2024" i="1" s="1"/>
  <c r="BN2024" i="1" s="1"/>
  <c r="AW2024" i="1"/>
  <c r="AR2024" i="1"/>
  <c r="AX2024" i="1" s="1"/>
  <c r="BD2024" i="1" s="1"/>
  <c r="BM2023" i="1"/>
  <c r="BF2023" i="1"/>
  <c r="AW2023" i="1"/>
  <c r="AR2023" i="1"/>
  <c r="BM2022" i="1"/>
  <c r="BJ2022" i="1"/>
  <c r="BO2022" i="1" s="1"/>
  <c r="BP2022" i="1" s="1"/>
  <c r="BF2022" i="1"/>
  <c r="BC2022" i="1"/>
  <c r="BI2022" i="1" s="1"/>
  <c r="BN2022" i="1" s="1"/>
  <c r="AW2022" i="1"/>
  <c r="AR2022" i="1"/>
  <c r="AX2022" i="1" s="1"/>
  <c r="BD2022" i="1" s="1"/>
  <c r="BM2021" i="1"/>
  <c r="BF2021" i="1"/>
  <c r="AW2021" i="1"/>
  <c r="AR2021" i="1"/>
  <c r="BM2020" i="1"/>
  <c r="BJ2020" i="1"/>
  <c r="BO2020" i="1" s="1"/>
  <c r="BP2020" i="1" s="1"/>
  <c r="BF2020" i="1"/>
  <c r="BC2020" i="1"/>
  <c r="BI2020" i="1" s="1"/>
  <c r="BN2020" i="1" s="1"/>
  <c r="AW2020" i="1"/>
  <c r="AR2020" i="1"/>
  <c r="AX2020" i="1" s="1"/>
  <c r="BD2020" i="1" s="1"/>
  <c r="BM2019" i="1"/>
  <c r="BF2019" i="1"/>
  <c r="AW2019" i="1"/>
  <c r="AR2019" i="1"/>
  <c r="BM2018" i="1"/>
  <c r="BF2018" i="1"/>
  <c r="AW2018" i="1"/>
  <c r="AR2018" i="1"/>
  <c r="AX2018" i="1" s="1"/>
  <c r="BM2017" i="1"/>
  <c r="BF2017" i="1"/>
  <c r="AW2017" i="1"/>
  <c r="AR2017" i="1"/>
  <c r="AX2017" i="1" s="1"/>
  <c r="BM2016" i="1"/>
  <c r="BF2016" i="1"/>
  <c r="AW2016" i="1"/>
  <c r="AR2016" i="1"/>
  <c r="AX2016" i="1" s="1"/>
  <c r="BM2015" i="1"/>
  <c r="BF2015" i="1"/>
  <c r="AW2015" i="1"/>
  <c r="AR2015" i="1"/>
  <c r="AX2015" i="1" s="1"/>
  <c r="BM2014" i="1"/>
  <c r="BF2014" i="1"/>
  <c r="AW2014" i="1"/>
  <c r="AR2014" i="1"/>
  <c r="AX2014" i="1" s="1"/>
  <c r="BM2013" i="1"/>
  <c r="BF2013" i="1"/>
  <c r="AW2013" i="1"/>
  <c r="AR2013" i="1"/>
  <c r="AX2013" i="1" s="1"/>
  <c r="BM2012" i="1"/>
  <c r="BF2012" i="1"/>
  <c r="AW2012" i="1"/>
  <c r="AR2012" i="1"/>
  <c r="AX2012" i="1" s="1"/>
  <c r="BM2011" i="1"/>
  <c r="BF2011" i="1"/>
  <c r="AW2011" i="1"/>
  <c r="AR2011" i="1"/>
  <c r="AX2011" i="1" s="1"/>
  <c r="BM2010" i="1"/>
  <c r="BF2010" i="1"/>
  <c r="AW2010" i="1"/>
  <c r="AR2010" i="1"/>
  <c r="AX2010" i="1" s="1"/>
  <c r="BM2009" i="1"/>
  <c r="BF2009" i="1"/>
  <c r="AW2009" i="1"/>
  <c r="AR2009" i="1"/>
  <c r="AX2009" i="1" s="1"/>
  <c r="BM2008" i="1"/>
  <c r="BF2008" i="1"/>
  <c r="AW2008" i="1"/>
  <c r="AR2008" i="1"/>
  <c r="AX2008" i="1" s="1"/>
  <c r="BM2007" i="1"/>
  <c r="BF2007" i="1"/>
  <c r="AW2007" i="1"/>
  <c r="AR2007" i="1"/>
  <c r="AX2007" i="1" s="1"/>
  <c r="BM2006" i="1"/>
  <c r="BF2006" i="1"/>
  <c r="AW2006" i="1"/>
  <c r="AR2006" i="1"/>
  <c r="AX2006" i="1" s="1"/>
  <c r="BM2005" i="1"/>
  <c r="BF2005" i="1"/>
  <c r="AW2005" i="1"/>
  <c r="AR2005" i="1"/>
  <c r="AX2005" i="1" s="1"/>
  <c r="BM2004" i="1"/>
  <c r="BF2004" i="1"/>
  <c r="AW2004" i="1"/>
  <c r="AR2004" i="1"/>
  <c r="AX2004" i="1" s="1"/>
  <c r="BM2003" i="1"/>
  <c r="BF2003" i="1"/>
  <c r="AW2003" i="1"/>
  <c r="AR2003" i="1"/>
  <c r="AX2003" i="1" s="1"/>
  <c r="BM2002" i="1"/>
  <c r="BF2002" i="1"/>
  <c r="AW2002" i="1"/>
  <c r="AR2002" i="1"/>
  <c r="AX2002" i="1" s="1"/>
  <c r="BM2001" i="1"/>
  <c r="BF2001" i="1"/>
  <c r="AW2001" i="1"/>
  <c r="AR2001" i="1"/>
  <c r="AX2001" i="1" s="1"/>
  <c r="BM2000" i="1"/>
  <c r="BF2000" i="1"/>
  <c r="AW2000" i="1"/>
  <c r="AR2000" i="1"/>
  <c r="AX2000" i="1" s="1"/>
  <c r="BM1999" i="1"/>
  <c r="BF1999" i="1"/>
  <c r="AW1999" i="1"/>
  <c r="AR1999" i="1"/>
  <c r="AX1999" i="1" s="1"/>
  <c r="BM1998" i="1"/>
  <c r="BF1998" i="1"/>
  <c r="AW1998" i="1"/>
  <c r="AR1998" i="1"/>
  <c r="AX1998" i="1" s="1"/>
  <c r="BM1997" i="1"/>
  <c r="BF1997" i="1"/>
  <c r="AW1997" i="1"/>
  <c r="AR1997" i="1"/>
  <c r="AX1997" i="1" s="1"/>
  <c r="BM1996" i="1"/>
  <c r="BF1996" i="1"/>
  <c r="AW1996" i="1"/>
  <c r="AR1996" i="1"/>
  <c r="AX1996" i="1" s="1"/>
  <c r="BM1995" i="1"/>
  <c r="BF1995" i="1"/>
  <c r="AW1995" i="1"/>
  <c r="AR1995" i="1"/>
  <c r="AX1995" i="1" s="1"/>
  <c r="BM1994" i="1"/>
  <c r="BF1994" i="1"/>
  <c r="AW1994" i="1"/>
  <c r="AR1994" i="1"/>
  <c r="AX1994" i="1" s="1"/>
  <c r="BM1993" i="1"/>
  <c r="BF1993" i="1"/>
  <c r="AW1993" i="1"/>
  <c r="AR1993" i="1"/>
  <c r="AX1993" i="1" s="1"/>
  <c r="BM1992" i="1"/>
  <c r="BF1992" i="1"/>
  <c r="AW1992" i="1"/>
  <c r="AR1992" i="1"/>
  <c r="AX1992" i="1" s="1"/>
  <c r="BM1991" i="1"/>
  <c r="BF1991" i="1"/>
  <c r="AW1991" i="1"/>
  <c r="AR1991" i="1"/>
  <c r="AX1991" i="1" s="1"/>
  <c r="BM1990" i="1"/>
  <c r="BF1990" i="1"/>
  <c r="AW1990" i="1"/>
  <c r="AR1990" i="1"/>
  <c r="AX1990" i="1" s="1"/>
  <c r="BM1989" i="1"/>
  <c r="BF1989" i="1"/>
  <c r="AW1989" i="1"/>
  <c r="AR1989" i="1"/>
  <c r="AX1989" i="1" s="1"/>
  <c r="BM1988" i="1"/>
  <c r="BF1988" i="1"/>
  <c r="AW1988" i="1"/>
  <c r="AR1988" i="1"/>
  <c r="AX1988" i="1" s="1"/>
  <c r="BM1987" i="1"/>
  <c r="BF1987" i="1"/>
  <c r="AW1987" i="1"/>
  <c r="AR1987" i="1"/>
  <c r="AX1987" i="1" s="1"/>
  <c r="BM1986" i="1"/>
  <c r="BF1986" i="1"/>
  <c r="AW1986" i="1"/>
  <c r="AR1986" i="1"/>
  <c r="AX1986" i="1" s="1"/>
  <c r="BM1985" i="1"/>
  <c r="BF1985" i="1"/>
  <c r="AW1985" i="1"/>
  <c r="AR1985" i="1"/>
  <c r="AX1985" i="1" s="1"/>
  <c r="BM1984" i="1"/>
  <c r="BF1984" i="1"/>
  <c r="AW1984" i="1"/>
  <c r="AR1984" i="1"/>
  <c r="AX1984" i="1" s="1"/>
  <c r="BM1983" i="1"/>
  <c r="BF1983" i="1"/>
  <c r="AW1983" i="1"/>
  <c r="AR1983" i="1"/>
  <c r="AX1983" i="1" s="1"/>
  <c r="BM1982" i="1"/>
  <c r="BF1982" i="1"/>
  <c r="AW1982" i="1"/>
  <c r="AR1982" i="1"/>
  <c r="AX1982" i="1" s="1"/>
  <c r="BM1981" i="1"/>
  <c r="BF1981" i="1"/>
  <c r="AW1981" i="1"/>
  <c r="AR1981" i="1"/>
  <c r="AX1981" i="1" s="1"/>
  <c r="BM1980" i="1"/>
  <c r="BF1980" i="1"/>
  <c r="AW1980" i="1"/>
  <c r="AR1980" i="1"/>
  <c r="AX1980" i="1" s="1"/>
  <c r="BM1979" i="1"/>
  <c r="BF1979" i="1"/>
  <c r="AW1979" i="1"/>
  <c r="AR1979" i="1"/>
  <c r="AX1979" i="1" s="1"/>
  <c r="BM1978" i="1"/>
  <c r="BF1978" i="1"/>
  <c r="AW1978" i="1"/>
  <c r="AR1978" i="1"/>
  <c r="AX1978" i="1" s="1"/>
  <c r="BM1977" i="1"/>
  <c r="BF1977" i="1"/>
  <c r="AW1977" i="1"/>
  <c r="AR1977" i="1"/>
  <c r="AX1977" i="1" s="1"/>
  <c r="BM1976" i="1"/>
  <c r="BF1976" i="1"/>
  <c r="AW1976" i="1"/>
  <c r="AR1976" i="1"/>
  <c r="AX1976" i="1" s="1"/>
  <c r="BM1975" i="1"/>
  <c r="BF1975" i="1"/>
  <c r="AW1975" i="1"/>
  <c r="AR1975" i="1"/>
  <c r="AX1975" i="1" s="1"/>
  <c r="BM1974" i="1"/>
  <c r="BF1974" i="1"/>
  <c r="AW1974" i="1"/>
  <c r="AR1974" i="1"/>
  <c r="AX1974" i="1" s="1"/>
  <c r="BM1973" i="1"/>
  <c r="BF1973" i="1"/>
  <c r="AW1973" i="1"/>
  <c r="AR1973" i="1"/>
  <c r="AX1973" i="1" s="1"/>
  <c r="BM1972" i="1"/>
  <c r="BF1972" i="1"/>
  <c r="AW1972" i="1"/>
  <c r="AR1972" i="1"/>
  <c r="AX1972" i="1" s="1"/>
  <c r="BM1971" i="1"/>
  <c r="BF1971" i="1"/>
  <c r="AV1971" i="1"/>
  <c r="AW1971" i="1" s="1"/>
  <c r="AR1971" i="1"/>
  <c r="AX1971" i="1" s="1"/>
  <c r="BM1970" i="1"/>
  <c r="BF1970" i="1"/>
  <c r="AW1970" i="1"/>
  <c r="AR1970" i="1"/>
  <c r="AX1970" i="1" s="1"/>
  <c r="BM1969" i="1"/>
  <c r="BF1969" i="1"/>
  <c r="AW1969" i="1"/>
  <c r="AR1969" i="1"/>
  <c r="BM1968" i="1"/>
  <c r="BF1968" i="1"/>
  <c r="AW1968" i="1"/>
  <c r="AR1968" i="1"/>
  <c r="AX1968" i="1" s="1"/>
  <c r="BM1967" i="1"/>
  <c r="BF1967" i="1"/>
  <c r="AW1967" i="1"/>
  <c r="AR1967" i="1"/>
  <c r="BM1966" i="1"/>
  <c r="BF1966" i="1"/>
  <c r="AW1966" i="1"/>
  <c r="AR1966" i="1"/>
  <c r="BM1965" i="1"/>
  <c r="BF1965" i="1"/>
  <c r="AW1965" i="1"/>
  <c r="AR1965" i="1"/>
  <c r="BM1964" i="1"/>
  <c r="BF1964" i="1"/>
  <c r="AW1964" i="1"/>
  <c r="AR1964" i="1"/>
  <c r="AX1964" i="1" s="1"/>
  <c r="BM1963" i="1"/>
  <c r="BF1963" i="1"/>
  <c r="AW1963" i="1"/>
  <c r="AR1963" i="1"/>
  <c r="BM1962" i="1"/>
  <c r="BF1962" i="1"/>
  <c r="AW1962" i="1"/>
  <c r="AR1962" i="1"/>
  <c r="AX1962" i="1" s="1"/>
  <c r="BM1961" i="1"/>
  <c r="BF1961" i="1"/>
  <c r="AW1961" i="1"/>
  <c r="AR1961" i="1"/>
  <c r="AX1961" i="1" s="1"/>
  <c r="BM1960" i="1"/>
  <c r="BF1960" i="1"/>
  <c r="AW1960" i="1"/>
  <c r="AR1960" i="1"/>
  <c r="AX1960" i="1" s="1"/>
  <c r="BM1959" i="1"/>
  <c r="BF1959" i="1"/>
  <c r="AW1959" i="1"/>
  <c r="AR1959" i="1"/>
  <c r="AX1959" i="1" s="1"/>
  <c r="BM1958" i="1"/>
  <c r="BF1958" i="1"/>
  <c r="AW1958" i="1"/>
  <c r="AR1958" i="1"/>
  <c r="AX1958" i="1" s="1"/>
  <c r="BM1957" i="1"/>
  <c r="BF1957" i="1"/>
  <c r="AW1957" i="1"/>
  <c r="AR1957" i="1"/>
  <c r="BM1956" i="1"/>
  <c r="BF1956" i="1"/>
  <c r="AW1956" i="1"/>
  <c r="AR1956" i="1"/>
  <c r="AX1956" i="1" s="1"/>
  <c r="BM1955" i="1"/>
  <c r="BF1955" i="1"/>
  <c r="AW1955" i="1"/>
  <c r="AR1955" i="1"/>
  <c r="BM1954" i="1"/>
  <c r="BF1954" i="1"/>
  <c r="AW1954" i="1"/>
  <c r="AR1954" i="1"/>
  <c r="BM1953" i="1"/>
  <c r="BF1953" i="1"/>
  <c r="AW1953" i="1"/>
  <c r="AR1953" i="1"/>
  <c r="BM1952" i="1"/>
  <c r="BF1952" i="1"/>
  <c r="AW1952" i="1"/>
  <c r="AR1952" i="1"/>
  <c r="AX1952" i="1" s="1"/>
  <c r="BM1951" i="1"/>
  <c r="BF1951" i="1"/>
  <c r="AW1951" i="1"/>
  <c r="AR1951" i="1"/>
  <c r="BM1950" i="1"/>
  <c r="BF1950" i="1"/>
  <c r="AW1950" i="1"/>
  <c r="AR1950" i="1"/>
  <c r="AX1950" i="1" s="1"/>
  <c r="BM1949" i="1"/>
  <c r="BF1949" i="1"/>
  <c r="AW1949" i="1"/>
  <c r="AR1949" i="1"/>
  <c r="AX1949" i="1" s="1"/>
  <c r="BM1948" i="1"/>
  <c r="BF1948" i="1"/>
  <c r="AW1948" i="1"/>
  <c r="AR1948" i="1"/>
  <c r="AX1948" i="1" s="1"/>
  <c r="BM1947" i="1"/>
  <c r="BF1947" i="1"/>
  <c r="AW1947" i="1"/>
  <c r="AR1947" i="1"/>
  <c r="AX1947" i="1" s="1"/>
  <c r="BM1946" i="1"/>
  <c r="BF1946" i="1"/>
  <c r="AW1946" i="1"/>
  <c r="AR1946" i="1"/>
  <c r="AX1946" i="1" s="1"/>
  <c r="BM1945" i="1"/>
  <c r="BF1945" i="1"/>
  <c r="AW1945" i="1"/>
  <c r="AR1945" i="1"/>
  <c r="BM1944" i="1"/>
  <c r="BF1944" i="1"/>
  <c r="AW1944" i="1"/>
  <c r="AR1944" i="1"/>
  <c r="AX1944" i="1" s="1"/>
  <c r="BM1943" i="1"/>
  <c r="BF1943" i="1"/>
  <c r="AW1943" i="1"/>
  <c r="AR1943" i="1"/>
  <c r="BM1942" i="1"/>
  <c r="BF1942" i="1"/>
  <c r="AW1942" i="1"/>
  <c r="AR1942" i="1"/>
  <c r="BM1941" i="1"/>
  <c r="BF1941" i="1"/>
  <c r="AW1941" i="1"/>
  <c r="AR1941" i="1"/>
  <c r="BM1940" i="1"/>
  <c r="BF1940" i="1"/>
  <c r="AW1940" i="1"/>
  <c r="AR1940" i="1"/>
  <c r="AX1940" i="1" s="1"/>
  <c r="BM1939" i="1"/>
  <c r="BF1939" i="1"/>
  <c r="AW1939" i="1"/>
  <c r="AR1939" i="1"/>
  <c r="BM1938" i="1"/>
  <c r="BF1938" i="1"/>
  <c r="AW1938" i="1"/>
  <c r="AR1938" i="1"/>
  <c r="AX1938" i="1" s="1"/>
  <c r="BM1937" i="1"/>
  <c r="BF1937" i="1"/>
  <c r="AW1937" i="1"/>
  <c r="AR1937" i="1"/>
  <c r="AX1937" i="1" s="1"/>
  <c r="BM1936" i="1"/>
  <c r="BF1936" i="1"/>
  <c r="AW1936" i="1"/>
  <c r="AR1936" i="1"/>
  <c r="AX1936" i="1" s="1"/>
  <c r="BM1935" i="1"/>
  <c r="BF1935" i="1"/>
  <c r="AW1935" i="1"/>
  <c r="AR1935" i="1"/>
  <c r="AX1935" i="1" s="1"/>
  <c r="BM1934" i="1"/>
  <c r="BF1934" i="1"/>
  <c r="AW1934" i="1"/>
  <c r="AR1934" i="1"/>
  <c r="AX1934" i="1" s="1"/>
  <c r="BM1933" i="1"/>
  <c r="BF1933" i="1"/>
  <c r="AW1933" i="1"/>
  <c r="AR1933" i="1"/>
  <c r="BM1932" i="1"/>
  <c r="BF1932" i="1"/>
  <c r="AW1932" i="1"/>
  <c r="AR1932" i="1"/>
  <c r="AX1932" i="1" s="1"/>
  <c r="BM1931" i="1"/>
  <c r="BF1931" i="1"/>
  <c r="AW1931" i="1"/>
  <c r="AR1931" i="1"/>
  <c r="BM1930" i="1"/>
  <c r="BF1930" i="1"/>
  <c r="AW1930" i="1"/>
  <c r="AR1930" i="1"/>
  <c r="BM1929" i="1"/>
  <c r="BF1929" i="1"/>
  <c r="AW1929" i="1"/>
  <c r="AR1929" i="1"/>
  <c r="BM1928" i="1"/>
  <c r="BF1928" i="1"/>
  <c r="AW1928" i="1"/>
  <c r="AR1928" i="1"/>
  <c r="AX1928" i="1" s="1"/>
  <c r="BM1927" i="1"/>
  <c r="BF1927" i="1"/>
  <c r="AW1927" i="1"/>
  <c r="AR1927" i="1"/>
  <c r="BM1926" i="1"/>
  <c r="BF1926" i="1"/>
  <c r="AW1926" i="1"/>
  <c r="AR1926" i="1"/>
  <c r="AX1926" i="1" s="1"/>
  <c r="BM1925" i="1"/>
  <c r="BF1925" i="1"/>
  <c r="AW1925" i="1"/>
  <c r="AR1925" i="1"/>
  <c r="AX1925" i="1" s="1"/>
  <c r="BM1924" i="1"/>
  <c r="BF1924" i="1"/>
  <c r="AW1924" i="1"/>
  <c r="AR1924" i="1"/>
  <c r="AX1924" i="1" s="1"/>
  <c r="BM1923" i="1"/>
  <c r="BF1923" i="1"/>
  <c r="AW1923" i="1"/>
  <c r="AR1923" i="1"/>
  <c r="AX1923" i="1" s="1"/>
  <c r="BM1922" i="1"/>
  <c r="BF1922" i="1"/>
  <c r="AW1922" i="1"/>
  <c r="AR1922" i="1"/>
  <c r="AX1922" i="1" s="1"/>
  <c r="BM1921" i="1"/>
  <c r="BF1921" i="1"/>
  <c r="AW1921" i="1"/>
  <c r="AR1921" i="1"/>
  <c r="BM1920" i="1"/>
  <c r="BF1920" i="1"/>
  <c r="AW1920" i="1"/>
  <c r="AR1920" i="1"/>
  <c r="AX1920" i="1" s="1"/>
  <c r="BM1919" i="1"/>
  <c r="BF1919" i="1"/>
  <c r="AW1919" i="1"/>
  <c r="AR1919" i="1"/>
  <c r="BM1918" i="1"/>
  <c r="BF1918" i="1"/>
  <c r="AW1918" i="1"/>
  <c r="AR1918" i="1"/>
  <c r="BM1917" i="1"/>
  <c r="BF1917" i="1"/>
  <c r="AW1917" i="1"/>
  <c r="AR1917" i="1"/>
  <c r="BM1916" i="1"/>
  <c r="BF1916" i="1"/>
  <c r="AW1916" i="1"/>
  <c r="AR1916" i="1"/>
  <c r="AX1916" i="1" s="1"/>
  <c r="BM1915" i="1"/>
  <c r="BF1915" i="1"/>
  <c r="AW1915" i="1"/>
  <c r="AR1915" i="1"/>
  <c r="BM1914" i="1"/>
  <c r="BF1914" i="1"/>
  <c r="AW1914" i="1"/>
  <c r="AR1914" i="1"/>
  <c r="AX1914" i="1" s="1"/>
  <c r="BM1913" i="1"/>
  <c r="BF1913" i="1"/>
  <c r="AW1913" i="1"/>
  <c r="AR1913" i="1"/>
  <c r="AX1913" i="1" s="1"/>
  <c r="BM1912" i="1"/>
  <c r="BF1912" i="1"/>
  <c r="AW1912" i="1"/>
  <c r="AR1912" i="1"/>
  <c r="AX1912" i="1" s="1"/>
  <c r="BM1911" i="1"/>
  <c r="BF1911" i="1"/>
  <c r="AW1911" i="1"/>
  <c r="AR1911" i="1"/>
  <c r="AX1911" i="1" s="1"/>
  <c r="BM1910" i="1"/>
  <c r="BF1910" i="1"/>
  <c r="AW1910" i="1"/>
  <c r="AR1910" i="1"/>
  <c r="AX1910" i="1" s="1"/>
  <c r="BM1909" i="1"/>
  <c r="BF1909" i="1"/>
  <c r="AW1909" i="1"/>
  <c r="AR1909" i="1"/>
  <c r="BM1908" i="1"/>
  <c r="BF1908" i="1"/>
  <c r="AW1908" i="1"/>
  <c r="AR1908" i="1"/>
  <c r="AX1908" i="1" s="1"/>
  <c r="BM1907" i="1"/>
  <c r="BF1907" i="1"/>
  <c r="AW1907" i="1"/>
  <c r="AR1907" i="1"/>
  <c r="BM1906" i="1"/>
  <c r="BF1906" i="1"/>
  <c r="AW1906" i="1"/>
  <c r="AR1906" i="1"/>
  <c r="BM1905" i="1"/>
  <c r="BF1905" i="1"/>
  <c r="AW1905" i="1"/>
  <c r="AR1905" i="1"/>
  <c r="BM1904" i="1"/>
  <c r="BF1904" i="1"/>
  <c r="AW1904" i="1"/>
  <c r="AR1904" i="1"/>
  <c r="AX1904" i="1" s="1"/>
  <c r="BM1903" i="1"/>
  <c r="BF1903" i="1"/>
  <c r="AW1903" i="1"/>
  <c r="AR1903" i="1"/>
  <c r="BM1902" i="1"/>
  <c r="BF1902" i="1"/>
  <c r="AW1902" i="1"/>
  <c r="AR1902" i="1"/>
  <c r="AX1902" i="1" s="1"/>
  <c r="BM1901" i="1"/>
  <c r="BF1901" i="1"/>
  <c r="AW1901" i="1"/>
  <c r="AR1901" i="1"/>
  <c r="AX1901" i="1" s="1"/>
  <c r="BM1900" i="1"/>
  <c r="BF1900" i="1"/>
  <c r="AW1900" i="1"/>
  <c r="AR1900" i="1"/>
  <c r="AX1900" i="1" s="1"/>
  <c r="BM1899" i="1"/>
  <c r="BF1899" i="1"/>
  <c r="AW1899" i="1"/>
  <c r="AX1899" i="1" s="1"/>
  <c r="AR1899" i="1"/>
  <c r="BM1898" i="1"/>
  <c r="BF1898" i="1"/>
  <c r="AW1898" i="1"/>
  <c r="AR1898" i="1"/>
  <c r="AX1898" i="1" s="1"/>
  <c r="BM1897" i="1"/>
  <c r="BF1897" i="1"/>
  <c r="AW1897" i="1"/>
  <c r="AX1897" i="1" s="1"/>
  <c r="AR1897" i="1"/>
  <c r="BM1896" i="1"/>
  <c r="BF1896" i="1"/>
  <c r="AW1896" i="1"/>
  <c r="AR1896" i="1"/>
  <c r="AX1896" i="1" s="1"/>
  <c r="BM1895" i="1"/>
  <c r="BF1895" i="1"/>
  <c r="AW1895" i="1"/>
  <c r="AX1895" i="1" s="1"/>
  <c r="AR1895" i="1"/>
  <c r="BM1894" i="1"/>
  <c r="BF1894" i="1"/>
  <c r="AW1894" i="1"/>
  <c r="AR1894" i="1"/>
  <c r="AX1894" i="1" s="1"/>
  <c r="BM1893" i="1"/>
  <c r="BF1893" i="1"/>
  <c r="AX1893" i="1"/>
  <c r="AW1893" i="1"/>
  <c r="AR1893" i="1"/>
  <c r="BM1892" i="1"/>
  <c r="BF1892" i="1"/>
  <c r="AX1892" i="1"/>
  <c r="AW1892" i="1"/>
  <c r="AR1892" i="1"/>
  <c r="BM1891" i="1"/>
  <c r="BF1891" i="1"/>
  <c r="AX1891" i="1"/>
  <c r="AW1891" i="1"/>
  <c r="AR1891" i="1"/>
  <c r="BM1890" i="1"/>
  <c r="BF1890" i="1"/>
  <c r="AX1890" i="1"/>
  <c r="AW1890" i="1"/>
  <c r="AR1890" i="1"/>
  <c r="BM1889" i="1"/>
  <c r="BF1889" i="1"/>
  <c r="AX1889" i="1"/>
  <c r="AW1889" i="1"/>
  <c r="AR1889" i="1"/>
  <c r="BM1888" i="1"/>
  <c r="BF1888" i="1"/>
  <c r="AX1888" i="1"/>
  <c r="AW1888" i="1"/>
  <c r="AR1888" i="1"/>
  <c r="BM1887" i="1"/>
  <c r="BF1887" i="1"/>
  <c r="AX1887" i="1"/>
  <c r="AW1887" i="1"/>
  <c r="AR1887" i="1"/>
  <c r="BM1886" i="1"/>
  <c r="BF1886" i="1"/>
  <c r="AX1886" i="1"/>
  <c r="AW1886" i="1"/>
  <c r="AR1886" i="1"/>
  <c r="BM1885" i="1"/>
  <c r="BF1885" i="1"/>
  <c r="AX1885" i="1"/>
  <c r="AW1885" i="1"/>
  <c r="AR1885" i="1"/>
  <c r="BM1884" i="1"/>
  <c r="BF1884" i="1"/>
  <c r="AX1884" i="1"/>
  <c r="AW1884" i="1"/>
  <c r="AR1884" i="1"/>
  <c r="BM1883" i="1"/>
  <c r="BF1883" i="1"/>
  <c r="AX1883" i="1"/>
  <c r="AW1883" i="1"/>
  <c r="AR1883" i="1"/>
  <c r="BM1882" i="1"/>
  <c r="BF1882" i="1"/>
  <c r="AX1882" i="1"/>
  <c r="AW1882" i="1"/>
  <c r="AR1882" i="1"/>
  <c r="BM1881" i="1"/>
  <c r="BF1881" i="1"/>
  <c r="AX1881" i="1"/>
  <c r="AW1881" i="1"/>
  <c r="AR1881" i="1"/>
  <c r="BM1880" i="1"/>
  <c r="BF1880" i="1"/>
  <c r="AX1880" i="1"/>
  <c r="AW1880" i="1"/>
  <c r="AR1880" i="1"/>
  <c r="BM1879" i="1"/>
  <c r="BF1879" i="1"/>
  <c r="AX1879" i="1"/>
  <c r="AW1879" i="1"/>
  <c r="AR1879" i="1"/>
  <c r="BM1878" i="1"/>
  <c r="BF1878" i="1"/>
  <c r="AX1878" i="1"/>
  <c r="AW1878" i="1"/>
  <c r="AR1878" i="1"/>
  <c r="BM1877" i="1"/>
  <c r="BF1877" i="1"/>
  <c r="AX1877" i="1"/>
  <c r="AW1877" i="1"/>
  <c r="AR1877" i="1"/>
  <c r="BM1876" i="1"/>
  <c r="BF1876" i="1"/>
  <c r="AX1876" i="1"/>
  <c r="AW1876" i="1"/>
  <c r="AR1876" i="1"/>
  <c r="BM1875" i="1"/>
  <c r="BF1875" i="1"/>
  <c r="AX1875" i="1"/>
  <c r="AW1875" i="1"/>
  <c r="AR1875" i="1"/>
  <c r="BM1874" i="1"/>
  <c r="BF1874" i="1"/>
  <c r="AX1874" i="1"/>
  <c r="AW1874" i="1"/>
  <c r="AR1874" i="1"/>
  <c r="BM1873" i="1"/>
  <c r="BF1873" i="1"/>
  <c r="AX1873" i="1"/>
  <c r="AW1873" i="1"/>
  <c r="AR1873" i="1"/>
  <c r="BM1872" i="1"/>
  <c r="BF1872" i="1"/>
  <c r="AX1872" i="1"/>
  <c r="AW1872" i="1"/>
  <c r="AR1872" i="1"/>
  <c r="BM1871" i="1"/>
  <c r="BF1871" i="1"/>
  <c r="AX1871" i="1"/>
  <c r="AW1871" i="1"/>
  <c r="AR1871" i="1"/>
  <c r="BM1870" i="1"/>
  <c r="BF1870" i="1"/>
  <c r="AX1870" i="1"/>
  <c r="AW1870" i="1"/>
  <c r="AR1870" i="1"/>
  <c r="BM1869" i="1"/>
  <c r="BF1869" i="1"/>
  <c r="AX1869" i="1"/>
  <c r="AW1869" i="1"/>
  <c r="AR1869" i="1"/>
  <c r="BM1868" i="1"/>
  <c r="BF1868" i="1"/>
  <c r="AX1868" i="1"/>
  <c r="AW1868" i="1"/>
  <c r="AR1868" i="1"/>
  <c r="BM1867" i="1"/>
  <c r="BF1867" i="1"/>
  <c r="AX1867" i="1"/>
  <c r="AW1867" i="1"/>
  <c r="AR1867" i="1"/>
  <c r="BM1866" i="1"/>
  <c r="BF1866" i="1"/>
  <c r="AX1866" i="1"/>
  <c r="AW1866" i="1"/>
  <c r="AR1866" i="1"/>
  <c r="BM1865" i="1"/>
  <c r="BF1865" i="1"/>
  <c r="AX1865" i="1"/>
  <c r="AW1865" i="1"/>
  <c r="AR1865" i="1"/>
  <c r="BM1864" i="1"/>
  <c r="BF1864" i="1"/>
  <c r="AX1864" i="1"/>
  <c r="AW1864" i="1"/>
  <c r="AR1864" i="1"/>
  <c r="BM1863" i="1"/>
  <c r="BF1863" i="1"/>
  <c r="AX1863" i="1"/>
  <c r="AW1863" i="1"/>
  <c r="AR1863" i="1"/>
  <c r="BM1862" i="1"/>
  <c r="BF1862" i="1"/>
  <c r="AX1862" i="1"/>
  <c r="AW1862" i="1"/>
  <c r="AR1862" i="1"/>
  <c r="BM1861" i="1"/>
  <c r="BF1861" i="1"/>
  <c r="AX1861" i="1"/>
  <c r="AW1861" i="1"/>
  <c r="AR1861" i="1"/>
  <c r="BM1860" i="1"/>
  <c r="BF1860" i="1"/>
  <c r="AX1860" i="1"/>
  <c r="AW1860" i="1"/>
  <c r="AR1860" i="1"/>
  <c r="BM1859" i="1"/>
  <c r="BF1859" i="1"/>
  <c r="AX1859" i="1"/>
  <c r="AW1859" i="1"/>
  <c r="AR1859" i="1"/>
  <c r="BM1858" i="1"/>
  <c r="BF1858" i="1"/>
  <c r="AX1858" i="1"/>
  <c r="AW1858" i="1"/>
  <c r="AR1858" i="1"/>
  <c r="BM1857" i="1"/>
  <c r="BF1857" i="1"/>
  <c r="AX1857" i="1"/>
  <c r="AW1857" i="1"/>
  <c r="AR1857" i="1"/>
  <c r="BM1856" i="1"/>
  <c r="BF1856" i="1"/>
  <c r="AX1856" i="1"/>
  <c r="AW1856" i="1"/>
  <c r="AR1856" i="1"/>
  <c r="BM1855" i="1"/>
  <c r="BF1855" i="1"/>
  <c r="AX1855" i="1"/>
  <c r="AW1855" i="1"/>
  <c r="AR1855" i="1"/>
  <c r="BM1854" i="1"/>
  <c r="BF1854" i="1"/>
  <c r="AX1854" i="1"/>
  <c r="AW1854" i="1"/>
  <c r="AR1854" i="1"/>
  <c r="BM1853" i="1"/>
  <c r="BF1853" i="1"/>
  <c r="AX1853" i="1"/>
  <c r="AW1853" i="1"/>
  <c r="AR1853" i="1"/>
  <c r="BM1852" i="1"/>
  <c r="BF1852" i="1"/>
  <c r="AX1852" i="1"/>
  <c r="AW1852" i="1"/>
  <c r="AR1852" i="1"/>
  <c r="BM1851" i="1"/>
  <c r="BF1851" i="1"/>
  <c r="AX1851" i="1"/>
  <c r="AW1851" i="1"/>
  <c r="AR1851" i="1"/>
  <c r="BM1850" i="1"/>
  <c r="BF1850" i="1"/>
  <c r="AX1850" i="1"/>
  <c r="AW1850" i="1"/>
  <c r="AR1850" i="1"/>
  <c r="BM1849" i="1"/>
  <c r="BF1849" i="1"/>
  <c r="AX1849" i="1"/>
  <c r="AW1849" i="1"/>
  <c r="AR1849" i="1"/>
  <c r="BM1848" i="1"/>
  <c r="BF1848" i="1"/>
  <c r="AX1848" i="1"/>
  <c r="AW1848" i="1"/>
  <c r="AR1848" i="1"/>
  <c r="BM1847" i="1"/>
  <c r="BF1847" i="1"/>
  <c r="AX1847" i="1"/>
  <c r="AW1847" i="1"/>
  <c r="AR1847" i="1"/>
  <c r="BM1846" i="1"/>
  <c r="BF1846" i="1"/>
  <c r="AX1846" i="1"/>
  <c r="AW1846" i="1"/>
  <c r="AR1846" i="1"/>
  <c r="BM1845" i="1"/>
  <c r="BF1845" i="1"/>
  <c r="AX1845" i="1"/>
  <c r="AW1845" i="1"/>
  <c r="AR1845" i="1"/>
  <c r="BM1844" i="1"/>
  <c r="BF1844" i="1"/>
  <c r="AX1844" i="1"/>
  <c r="AW1844" i="1"/>
  <c r="AR1844" i="1"/>
  <c r="BM1843" i="1"/>
  <c r="BF1843" i="1"/>
  <c r="AX1843" i="1"/>
  <c r="AW1843" i="1"/>
  <c r="AR1843" i="1"/>
  <c r="BM1842" i="1"/>
  <c r="BF1842" i="1"/>
  <c r="AX1842" i="1"/>
  <c r="AW1842" i="1"/>
  <c r="AR1842" i="1"/>
  <c r="BM1841" i="1"/>
  <c r="BF1841" i="1"/>
  <c r="AX1841" i="1"/>
  <c r="AW1841" i="1"/>
  <c r="AR1841" i="1"/>
  <c r="BM1840" i="1"/>
  <c r="BF1840" i="1"/>
  <c r="AX1840" i="1"/>
  <c r="AW1840" i="1"/>
  <c r="AR1840" i="1"/>
  <c r="BM1839" i="1"/>
  <c r="BF1839" i="1"/>
  <c r="AX1839" i="1"/>
  <c r="AW1839" i="1"/>
  <c r="AR1839" i="1"/>
  <c r="BM1838" i="1"/>
  <c r="BF1838" i="1"/>
  <c r="AX1838" i="1"/>
  <c r="AW1838" i="1"/>
  <c r="AR1838" i="1"/>
  <c r="BM1837" i="1"/>
  <c r="BF1837" i="1"/>
  <c r="AX1837" i="1"/>
  <c r="AW1837" i="1"/>
  <c r="AR1837" i="1"/>
  <c r="BM1836" i="1"/>
  <c r="BF1836" i="1"/>
  <c r="AX1836" i="1"/>
  <c r="AW1836" i="1"/>
  <c r="AR1836" i="1"/>
  <c r="BM1835" i="1"/>
  <c r="BF1835" i="1"/>
  <c r="AX1835" i="1"/>
  <c r="AW1835" i="1"/>
  <c r="AR1835" i="1"/>
  <c r="BM1834" i="1"/>
  <c r="BF1834" i="1"/>
  <c r="AX1834" i="1"/>
  <c r="AW1834" i="1"/>
  <c r="AR1834" i="1"/>
  <c r="BM1833" i="1"/>
  <c r="BF1833" i="1"/>
  <c r="AX1833" i="1"/>
  <c r="AW1833" i="1"/>
  <c r="AR1833" i="1"/>
  <c r="BM1832" i="1"/>
  <c r="BF1832" i="1"/>
  <c r="AX1832" i="1"/>
  <c r="AW1832" i="1"/>
  <c r="AR1832" i="1"/>
  <c r="BM1831" i="1"/>
  <c r="BF1831" i="1"/>
  <c r="AX1831" i="1"/>
  <c r="AW1831" i="1"/>
  <c r="AR1831" i="1"/>
  <c r="BM1830" i="1"/>
  <c r="BF1830" i="1"/>
  <c r="AX1830" i="1"/>
  <c r="AW1830" i="1"/>
  <c r="AR1830" i="1"/>
  <c r="BM1829" i="1"/>
  <c r="BF1829" i="1"/>
  <c r="AX1829" i="1"/>
  <c r="AW1829" i="1"/>
  <c r="AR1829" i="1"/>
  <c r="BM1828" i="1"/>
  <c r="BF1828" i="1"/>
  <c r="AX1828" i="1"/>
  <c r="AW1828" i="1"/>
  <c r="AR1828" i="1"/>
  <c r="BM1827" i="1"/>
  <c r="BF1827" i="1"/>
  <c r="AX1827" i="1"/>
  <c r="AW1827" i="1"/>
  <c r="AR1827" i="1"/>
  <c r="BM1826" i="1"/>
  <c r="BF1826" i="1"/>
  <c r="AX1826" i="1"/>
  <c r="AW1826" i="1"/>
  <c r="AR1826" i="1"/>
  <c r="BM1825" i="1"/>
  <c r="BF1825" i="1"/>
  <c r="AX1825" i="1"/>
  <c r="AW1825" i="1"/>
  <c r="AR1825" i="1"/>
  <c r="BM1824" i="1"/>
  <c r="BF1824" i="1"/>
  <c r="AX1824" i="1"/>
  <c r="AW1824" i="1"/>
  <c r="AR1824" i="1"/>
  <c r="BM1823" i="1"/>
  <c r="BF1823" i="1"/>
  <c r="AX1823" i="1"/>
  <c r="AW1823" i="1"/>
  <c r="AR1823" i="1"/>
  <c r="BM1822" i="1"/>
  <c r="BF1822" i="1"/>
  <c r="AX1822" i="1"/>
  <c r="AW1822" i="1"/>
  <c r="AR1822" i="1"/>
  <c r="BM1821" i="1"/>
  <c r="BF1821" i="1"/>
  <c r="AX1821" i="1"/>
  <c r="AW1821" i="1"/>
  <c r="AR1821" i="1"/>
  <c r="BM1820" i="1"/>
  <c r="BF1820" i="1"/>
  <c r="AX1820" i="1"/>
  <c r="AW1820" i="1"/>
  <c r="AR1820" i="1"/>
  <c r="BM1819" i="1"/>
  <c r="BF1819" i="1"/>
  <c r="AX1819" i="1"/>
  <c r="AW1819" i="1"/>
  <c r="AR1819" i="1"/>
  <c r="BM1818" i="1"/>
  <c r="BF1818" i="1"/>
  <c r="AX1818" i="1"/>
  <c r="AW1818" i="1"/>
  <c r="AR1818" i="1"/>
  <c r="BM1817" i="1"/>
  <c r="BF1817" i="1"/>
  <c r="AX1817" i="1"/>
  <c r="AV1817" i="1"/>
  <c r="AW1817" i="1" s="1"/>
  <c r="AR1817" i="1"/>
  <c r="BM1816" i="1"/>
  <c r="BF1816" i="1"/>
  <c r="BC1816" i="1"/>
  <c r="BI1816" i="1" s="1"/>
  <c r="BN1816" i="1" s="1"/>
  <c r="AW1816" i="1"/>
  <c r="AR1816" i="1"/>
  <c r="AX1816" i="1" s="1"/>
  <c r="BD1816" i="1" s="1"/>
  <c r="BJ1816" i="1" s="1"/>
  <c r="BO1816" i="1" s="1"/>
  <c r="BM1815" i="1"/>
  <c r="BF1815" i="1"/>
  <c r="BC1815" i="1"/>
  <c r="BI1815" i="1" s="1"/>
  <c r="BN1815" i="1" s="1"/>
  <c r="AW1815" i="1"/>
  <c r="AR1815" i="1"/>
  <c r="AX1815" i="1" s="1"/>
  <c r="BD1815" i="1" s="1"/>
  <c r="BJ1815" i="1" s="1"/>
  <c r="BO1815" i="1" s="1"/>
  <c r="BM1814" i="1"/>
  <c r="BF1814" i="1"/>
  <c r="AW1814" i="1"/>
  <c r="AR1814" i="1"/>
  <c r="AX1814" i="1" s="1"/>
  <c r="BD1814" i="1" s="1"/>
  <c r="BJ1814" i="1" s="1"/>
  <c r="BO1814" i="1" s="1"/>
  <c r="BM1813" i="1"/>
  <c r="BF1813" i="1"/>
  <c r="AW1813" i="1"/>
  <c r="AR1813" i="1"/>
  <c r="AX1813" i="1" s="1"/>
  <c r="BD1813" i="1" s="1"/>
  <c r="BJ1813" i="1" s="1"/>
  <c r="BO1813" i="1" s="1"/>
  <c r="BM1812" i="1"/>
  <c r="BF1812" i="1"/>
  <c r="AW1812" i="1"/>
  <c r="AR1812" i="1"/>
  <c r="AX1812" i="1" s="1"/>
  <c r="BD1812" i="1" s="1"/>
  <c r="BJ1812" i="1" s="1"/>
  <c r="BO1812" i="1" s="1"/>
  <c r="BM1811" i="1"/>
  <c r="BF1811" i="1"/>
  <c r="BC1811" i="1"/>
  <c r="BI1811" i="1" s="1"/>
  <c r="BN1811" i="1" s="1"/>
  <c r="AW1811" i="1"/>
  <c r="AR1811" i="1"/>
  <c r="AX1811" i="1" s="1"/>
  <c r="BD1811" i="1" s="1"/>
  <c r="BJ1811" i="1" s="1"/>
  <c r="BO1811" i="1" s="1"/>
  <c r="BM1810" i="1"/>
  <c r="BF1810" i="1"/>
  <c r="AW1810" i="1"/>
  <c r="AR1810" i="1"/>
  <c r="AX1810" i="1" s="1"/>
  <c r="BD1810" i="1" s="1"/>
  <c r="BJ1810" i="1" s="1"/>
  <c r="BO1810" i="1" s="1"/>
  <c r="BM1809" i="1"/>
  <c r="BF1809" i="1"/>
  <c r="AW1809" i="1"/>
  <c r="AR1809" i="1"/>
  <c r="AX1809" i="1" s="1"/>
  <c r="BD1809" i="1" s="1"/>
  <c r="BJ1809" i="1" s="1"/>
  <c r="BO1809" i="1" s="1"/>
  <c r="BM1808" i="1"/>
  <c r="BF1808" i="1"/>
  <c r="BC1808" i="1"/>
  <c r="BI1808" i="1" s="1"/>
  <c r="BN1808" i="1" s="1"/>
  <c r="AW1808" i="1"/>
  <c r="AR1808" i="1"/>
  <c r="AX1808" i="1" s="1"/>
  <c r="BD1808" i="1" s="1"/>
  <c r="BJ1808" i="1" s="1"/>
  <c r="BO1808" i="1" s="1"/>
  <c r="BM1807" i="1"/>
  <c r="BF1807" i="1"/>
  <c r="BC1807" i="1"/>
  <c r="BI1807" i="1" s="1"/>
  <c r="BN1807" i="1" s="1"/>
  <c r="AW1807" i="1"/>
  <c r="AR1807" i="1"/>
  <c r="AX1807" i="1" s="1"/>
  <c r="BD1807" i="1" s="1"/>
  <c r="BJ1807" i="1" s="1"/>
  <c r="BO1807" i="1" s="1"/>
  <c r="BM1806" i="1"/>
  <c r="BF1806" i="1"/>
  <c r="AW1806" i="1"/>
  <c r="AR1806" i="1"/>
  <c r="AX1806" i="1" s="1"/>
  <c r="BM1805" i="1"/>
  <c r="BF1805" i="1"/>
  <c r="BC1805" i="1"/>
  <c r="BI1805" i="1" s="1"/>
  <c r="BN1805" i="1" s="1"/>
  <c r="AW1805" i="1"/>
  <c r="AR1805" i="1"/>
  <c r="AX1805" i="1" s="1"/>
  <c r="BD1805" i="1" s="1"/>
  <c r="BJ1805" i="1" s="1"/>
  <c r="BO1805" i="1" s="1"/>
  <c r="BM1804" i="1"/>
  <c r="BF1804" i="1"/>
  <c r="BC1804" i="1"/>
  <c r="BI1804" i="1" s="1"/>
  <c r="BN1804" i="1" s="1"/>
  <c r="AW1804" i="1"/>
  <c r="AR1804" i="1"/>
  <c r="AX1804" i="1" s="1"/>
  <c r="BD1804" i="1" s="1"/>
  <c r="BJ1804" i="1" s="1"/>
  <c r="BO1804" i="1" s="1"/>
  <c r="BM1803" i="1"/>
  <c r="BF1803" i="1"/>
  <c r="AW1803" i="1"/>
  <c r="AR1803" i="1"/>
  <c r="AX1803" i="1" s="1"/>
  <c r="BD1803" i="1" s="1"/>
  <c r="BJ1803" i="1" s="1"/>
  <c r="BO1803" i="1" s="1"/>
  <c r="BM1802" i="1"/>
  <c r="BF1802" i="1"/>
  <c r="AW1802" i="1"/>
  <c r="AR1802" i="1"/>
  <c r="AX1802" i="1" s="1"/>
  <c r="BD1802" i="1" s="1"/>
  <c r="BJ1802" i="1" s="1"/>
  <c r="BO1802" i="1" s="1"/>
  <c r="BM1801" i="1"/>
  <c r="BF1801" i="1"/>
  <c r="AW1801" i="1"/>
  <c r="AR1801" i="1"/>
  <c r="AX1801" i="1" s="1"/>
  <c r="BD1801" i="1" s="1"/>
  <c r="BJ1801" i="1" s="1"/>
  <c r="BO1801" i="1" s="1"/>
  <c r="BM1800" i="1"/>
  <c r="BF1800" i="1"/>
  <c r="AW1800" i="1"/>
  <c r="AR1800" i="1"/>
  <c r="AX1800" i="1" s="1"/>
  <c r="BD1800" i="1" s="1"/>
  <c r="BJ1800" i="1" s="1"/>
  <c r="BO1800" i="1" s="1"/>
  <c r="BM1799" i="1"/>
  <c r="BF1799" i="1"/>
  <c r="BC1799" i="1"/>
  <c r="BI1799" i="1" s="1"/>
  <c r="BN1799" i="1" s="1"/>
  <c r="AW1799" i="1"/>
  <c r="AR1799" i="1"/>
  <c r="AX1799" i="1" s="1"/>
  <c r="BD1799" i="1" s="1"/>
  <c r="BJ1799" i="1" s="1"/>
  <c r="BO1799" i="1" s="1"/>
  <c r="BM1798" i="1"/>
  <c r="BF1798" i="1"/>
  <c r="AW1798" i="1"/>
  <c r="AR1798" i="1"/>
  <c r="AX1798" i="1" s="1"/>
  <c r="BD1798" i="1" s="1"/>
  <c r="BJ1798" i="1" s="1"/>
  <c r="BO1798" i="1" s="1"/>
  <c r="BM1797" i="1"/>
  <c r="BF1797" i="1"/>
  <c r="AW1797" i="1"/>
  <c r="AR1797" i="1"/>
  <c r="AX1797" i="1" s="1"/>
  <c r="BD1797" i="1" s="1"/>
  <c r="BJ1797" i="1" s="1"/>
  <c r="BO1797" i="1" s="1"/>
  <c r="BM1796" i="1"/>
  <c r="BF1796" i="1"/>
  <c r="BC1796" i="1"/>
  <c r="BI1796" i="1" s="1"/>
  <c r="BN1796" i="1" s="1"/>
  <c r="AW1796" i="1"/>
  <c r="AR1796" i="1"/>
  <c r="AX1796" i="1" s="1"/>
  <c r="BD1796" i="1" s="1"/>
  <c r="BJ1796" i="1" s="1"/>
  <c r="BO1796" i="1" s="1"/>
  <c r="BM1795" i="1"/>
  <c r="BF1795" i="1"/>
  <c r="AW1795" i="1"/>
  <c r="AV1795" i="1"/>
  <c r="AR1795" i="1"/>
  <c r="AX1795" i="1" s="1"/>
  <c r="BD1795" i="1" s="1"/>
  <c r="BJ1795" i="1" s="1"/>
  <c r="BO1795" i="1" s="1"/>
  <c r="BM1794" i="1"/>
  <c r="BF1794" i="1"/>
  <c r="BD1794" i="1"/>
  <c r="BJ1794" i="1" s="1"/>
  <c r="BO1794" i="1" s="1"/>
  <c r="AX1794" i="1"/>
  <c r="BC1794" i="1" s="1"/>
  <c r="BI1794" i="1" s="1"/>
  <c r="BN1794" i="1" s="1"/>
  <c r="AW1794" i="1"/>
  <c r="AR1794" i="1"/>
  <c r="BM1793" i="1"/>
  <c r="BF1793" i="1"/>
  <c r="BD1793" i="1"/>
  <c r="BJ1793" i="1" s="1"/>
  <c r="BO1793" i="1" s="1"/>
  <c r="AX1793" i="1"/>
  <c r="BC1793" i="1" s="1"/>
  <c r="BI1793" i="1" s="1"/>
  <c r="BN1793" i="1" s="1"/>
  <c r="AW1793" i="1"/>
  <c r="AR1793" i="1"/>
  <c r="BM1792" i="1"/>
  <c r="BF1792" i="1"/>
  <c r="BD1792" i="1"/>
  <c r="BJ1792" i="1" s="1"/>
  <c r="BO1792" i="1" s="1"/>
  <c r="AX1792" i="1"/>
  <c r="BC1792" i="1" s="1"/>
  <c r="BI1792" i="1" s="1"/>
  <c r="BN1792" i="1" s="1"/>
  <c r="AW1792" i="1"/>
  <c r="AR1792" i="1"/>
  <c r="BN1791" i="1"/>
  <c r="BM1791" i="1"/>
  <c r="BF1791" i="1"/>
  <c r="BD1791" i="1"/>
  <c r="BJ1791" i="1" s="1"/>
  <c r="BO1791" i="1" s="1"/>
  <c r="BP1791" i="1" s="1"/>
  <c r="AX1791" i="1"/>
  <c r="BC1791" i="1" s="1"/>
  <c r="BI1791" i="1" s="1"/>
  <c r="AW1791" i="1"/>
  <c r="AR1791" i="1"/>
  <c r="BN1790" i="1"/>
  <c r="BM1790" i="1"/>
  <c r="BF1790" i="1"/>
  <c r="BD1790" i="1"/>
  <c r="BJ1790" i="1" s="1"/>
  <c r="BO1790" i="1" s="1"/>
  <c r="AX1790" i="1"/>
  <c r="BC1790" i="1" s="1"/>
  <c r="BI1790" i="1" s="1"/>
  <c r="AW1790" i="1"/>
  <c r="AR1790" i="1"/>
  <c r="BM1789" i="1"/>
  <c r="BF1789" i="1"/>
  <c r="BD1789" i="1"/>
  <c r="BJ1789" i="1" s="1"/>
  <c r="BO1789" i="1" s="1"/>
  <c r="AX1789" i="1"/>
  <c r="BC1789" i="1" s="1"/>
  <c r="BI1789" i="1" s="1"/>
  <c r="BN1789" i="1" s="1"/>
  <c r="AW1789" i="1"/>
  <c r="AR1789" i="1"/>
  <c r="BN1788" i="1"/>
  <c r="BM1788" i="1"/>
  <c r="BF1788" i="1"/>
  <c r="BD1788" i="1"/>
  <c r="BJ1788" i="1" s="1"/>
  <c r="BO1788" i="1" s="1"/>
  <c r="AX1788" i="1"/>
  <c r="BC1788" i="1" s="1"/>
  <c r="BI1788" i="1" s="1"/>
  <c r="AW1788" i="1"/>
  <c r="AR1788" i="1"/>
  <c r="BN1787" i="1"/>
  <c r="BM1787" i="1"/>
  <c r="BF1787" i="1"/>
  <c r="BD1787" i="1"/>
  <c r="BJ1787" i="1" s="1"/>
  <c r="BO1787" i="1" s="1"/>
  <c r="BP1787" i="1" s="1"/>
  <c r="AX1787" i="1"/>
  <c r="BC1787" i="1" s="1"/>
  <c r="BI1787" i="1" s="1"/>
  <c r="AW1787" i="1"/>
  <c r="AR1787" i="1"/>
  <c r="BM1786" i="1"/>
  <c r="BF1786" i="1"/>
  <c r="BD1786" i="1"/>
  <c r="BJ1786" i="1" s="1"/>
  <c r="BO1786" i="1" s="1"/>
  <c r="AX1786" i="1"/>
  <c r="BC1786" i="1" s="1"/>
  <c r="BI1786" i="1" s="1"/>
  <c r="BN1786" i="1" s="1"/>
  <c r="AW1786" i="1"/>
  <c r="AR1786" i="1"/>
  <c r="BN1785" i="1"/>
  <c r="BM1785" i="1"/>
  <c r="BF1785" i="1"/>
  <c r="BD1785" i="1"/>
  <c r="BJ1785" i="1" s="1"/>
  <c r="BO1785" i="1" s="1"/>
  <c r="AX1785" i="1"/>
  <c r="BC1785" i="1" s="1"/>
  <c r="BI1785" i="1" s="1"/>
  <c r="AW1785" i="1"/>
  <c r="AR1785" i="1"/>
  <c r="BM1784" i="1"/>
  <c r="BF1784" i="1"/>
  <c r="BD1784" i="1"/>
  <c r="BJ1784" i="1" s="1"/>
  <c r="BO1784" i="1" s="1"/>
  <c r="AX1784" i="1"/>
  <c r="BC1784" i="1" s="1"/>
  <c r="BI1784" i="1" s="1"/>
  <c r="BN1784" i="1" s="1"/>
  <c r="AW1784" i="1"/>
  <c r="AR1784" i="1"/>
  <c r="BM1783" i="1"/>
  <c r="BF1783" i="1"/>
  <c r="BD1783" i="1"/>
  <c r="BJ1783" i="1" s="1"/>
  <c r="BO1783" i="1" s="1"/>
  <c r="AX1783" i="1"/>
  <c r="BC1783" i="1" s="1"/>
  <c r="BI1783" i="1" s="1"/>
  <c r="BN1783" i="1" s="1"/>
  <c r="AW1783" i="1"/>
  <c r="AR1783" i="1"/>
  <c r="BM1782" i="1"/>
  <c r="BF1782" i="1"/>
  <c r="BD1782" i="1"/>
  <c r="BJ1782" i="1" s="1"/>
  <c r="BO1782" i="1" s="1"/>
  <c r="AX1782" i="1"/>
  <c r="BC1782" i="1" s="1"/>
  <c r="BI1782" i="1" s="1"/>
  <c r="BN1782" i="1" s="1"/>
  <c r="AW1782" i="1"/>
  <c r="AR1782" i="1"/>
  <c r="BM1781" i="1"/>
  <c r="BF1781" i="1"/>
  <c r="BD1781" i="1"/>
  <c r="BJ1781" i="1" s="1"/>
  <c r="BO1781" i="1" s="1"/>
  <c r="AX1781" i="1"/>
  <c r="BC1781" i="1" s="1"/>
  <c r="BI1781" i="1" s="1"/>
  <c r="BN1781" i="1" s="1"/>
  <c r="AW1781" i="1"/>
  <c r="AR1781" i="1"/>
  <c r="BM1780" i="1"/>
  <c r="BF1780" i="1"/>
  <c r="BD1780" i="1"/>
  <c r="BJ1780" i="1" s="1"/>
  <c r="BO1780" i="1" s="1"/>
  <c r="AX1780" i="1"/>
  <c r="BC1780" i="1" s="1"/>
  <c r="BI1780" i="1" s="1"/>
  <c r="BN1780" i="1" s="1"/>
  <c r="AW1780" i="1"/>
  <c r="AR1780" i="1"/>
  <c r="BN1779" i="1"/>
  <c r="BM1779" i="1"/>
  <c r="BF1779" i="1"/>
  <c r="BD1779" i="1"/>
  <c r="BJ1779" i="1" s="1"/>
  <c r="BO1779" i="1" s="1"/>
  <c r="AX1779" i="1"/>
  <c r="BC1779" i="1" s="1"/>
  <c r="BI1779" i="1" s="1"/>
  <c r="AW1779" i="1"/>
  <c r="AR1779" i="1"/>
  <c r="BN1778" i="1"/>
  <c r="BM1778" i="1"/>
  <c r="BF1778" i="1"/>
  <c r="BD1778" i="1"/>
  <c r="BJ1778" i="1" s="1"/>
  <c r="BO1778" i="1" s="1"/>
  <c r="AX1778" i="1"/>
  <c r="BC1778" i="1" s="1"/>
  <c r="BI1778" i="1" s="1"/>
  <c r="AW1778" i="1"/>
  <c r="AV1778" i="1"/>
  <c r="AR1778" i="1"/>
  <c r="BM1777" i="1"/>
  <c r="BF1777" i="1"/>
  <c r="BC1777" i="1"/>
  <c r="BI1777" i="1" s="1"/>
  <c r="BN1777" i="1" s="1"/>
  <c r="AX1777" i="1"/>
  <c r="BD1777" i="1" s="1"/>
  <c r="BJ1777" i="1" s="1"/>
  <c r="BO1777" i="1" s="1"/>
  <c r="AW1777" i="1"/>
  <c r="AR1777" i="1"/>
  <c r="BM1776" i="1"/>
  <c r="BF1776" i="1"/>
  <c r="BC1776" i="1"/>
  <c r="BI1776" i="1" s="1"/>
  <c r="BN1776" i="1" s="1"/>
  <c r="AX1776" i="1"/>
  <c r="BD1776" i="1" s="1"/>
  <c r="BJ1776" i="1" s="1"/>
  <c r="BO1776" i="1" s="1"/>
  <c r="BP1776" i="1" s="1"/>
  <c r="AW1776" i="1"/>
  <c r="AR1776" i="1"/>
  <c r="BM1775" i="1"/>
  <c r="BF1775" i="1"/>
  <c r="BC1775" i="1"/>
  <c r="BI1775" i="1" s="1"/>
  <c r="BN1775" i="1" s="1"/>
  <c r="AX1775" i="1"/>
  <c r="BD1775" i="1" s="1"/>
  <c r="BJ1775" i="1" s="1"/>
  <c r="BO1775" i="1" s="1"/>
  <c r="BP1775" i="1" s="1"/>
  <c r="AW1775" i="1"/>
  <c r="AR1775" i="1"/>
  <c r="BO1774" i="1"/>
  <c r="BP1774" i="1" s="1"/>
  <c r="BM1774" i="1"/>
  <c r="BF1774" i="1"/>
  <c r="BC1774" i="1"/>
  <c r="BI1774" i="1" s="1"/>
  <c r="BN1774" i="1" s="1"/>
  <c r="AX1774" i="1"/>
  <c r="BD1774" i="1" s="1"/>
  <c r="BJ1774" i="1" s="1"/>
  <c r="AW1774" i="1"/>
  <c r="AR1774" i="1"/>
  <c r="BO1773" i="1"/>
  <c r="BP1773" i="1" s="1"/>
  <c r="BM1773" i="1"/>
  <c r="BF1773" i="1"/>
  <c r="BC1773" i="1"/>
  <c r="BI1773" i="1" s="1"/>
  <c r="BN1773" i="1" s="1"/>
  <c r="AX1773" i="1"/>
  <c r="BD1773" i="1" s="1"/>
  <c r="BJ1773" i="1" s="1"/>
  <c r="AW1773" i="1"/>
  <c r="AR1773" i="1"/>
  <c r="BM1772" i="1"/>
  <c r="BF1772" i="1"/>
  <c r="BC1772" i="1"/>
  <c r="BI1772" i="1" s="1"/>
  <c r="BN1772" i="1" s="1"/>
  <c r="AX1772" i="1"/>
  <c r="BD1772" i="1" s="1"/>
  <c r="BJ1772" i="1" s="1"/>
  <c r="BO1772" i="1" s="1"/>
  <c r="BP1772" i="1" s="1"/>
  <c r="AW1772" i="1"/>
  <c r="AR1772" i="1"/>
  <c r="BO1771" i="1"/>
  <c r="BP1771" i="1" s="1"/>
  <c r="BM1771" i="1"/>
  <c r="BF1771" i="1"/>
  <c r="BC1771" i="1"/>
  <c r="BI1771" i="1" s="1"/>
  <c r="BN1771" i="1" s="1"/>
  <c r="AX1771" i="1"/>
  <c r="BD1771" i="1" s="1"/>
  <c r="BJ1771" i="1" s="1"/>
  <c r="AW1771" i="1"/>
  <c r="AR1771" i="1"/>
  <c r="BO1770" i="1"/>
  <c r="BM1770" i="1"/>
  <c r="BF1770" i="1"/>
  <c r="BC1770" i="1"/>
  <c r="BI1770" i="1" s="1"/>
  <c r="BN1770" i="1" s="1"/>
  <c r="AX1770" i="1"/>
  <c r="BD1770" i="1" s="1"/>
  <c r="BJ1770" i="1" s="1"/>
  <c r="AW1770" i="1"/>
  <c r="AR1770" i="1"/>
  <c r="BM1769" i="1"/>
  <c r="BF1769" i="1"/>
  <c r="AW1769" i="1"/>
  <c r="AX1769" i="1" s="1"/>
  <c r="AR1769" i="1"/>
  <c r="BM1768" i="1"/>
  <c r="BF1768" i="1"/>
  <c r="AW1768" i="1"/>
  <c r="AR1768" i="1"/>
  <c r="AX1768" i="1" s="1"/>
  <c r="BM1767" i="1"/>
  <c r="BF1767" i="1"/>
  <c r="AW1767" i="1"/>
  <c r="AX1767" i="1" s="1"/>
  <c r="AR1767" i="1"/>
  <c r="BM1766" i="1"/>
  <c r="BF1766" i="1"/>
  <c r="AW1766" i="1"/>
  <c r="AR1766" i="1"/>
  <c r="AX1766" i="1" s="1"/>
  <c r="BM1765" i="1"/>
  <c r="BF1765" i="1"/>
  <c r="AW1765" i="1"/>
  <c r="AR1765" i="1"/>
  <c r="AX1765" i="1" s="1"/>
  <c r="BM1764" i="1"/>
  <c r="BF1764" i="1"/>
  <c r="AW1764" i="1"/>
  <c r="AR1764" i="1"/>
  <c r="AX1764" i="1" s="1"/>
  <c r="BM1763" i="1"/>
  <c r="BF1763" i="1"/>
  <c r="AW1763" i="1"/>
  <c r="AR1763" i="1"/>
  <c r="AX1763" i="1" s="1"/>
  <c r="BM1762" i="1"/>
  <c r="BF1762" i="1"/>
  <c r="AW1762" i="1"/>
  <c r="AR1762" i="1"/>
  <c r="AX1762" i="1" s="1"/>
  <c r="BM1761" i="1"/>
  <c r="BF1761" i="1"/>
  <c r="AW1761" i="1"/>
  <c r="AR1761" i="1"/>
  <c r="AX1761" i="1" s="1"/>
  <c r="BM1760" i="1"/>
  <c r="BF1760" i="1"/>
  <c r="AW1760" i="1"/>
  <c r="AR1760" i="1"/>
  <c r="AX1760" i="1" s="1"/>
  <c r="BM1759" i="1"/>
  <c r="BF1759" i="1"/>
  <c r="AW1759" i="1"/>
  <c r="AR1759" i="1"/>
  <c r="AX1759" i="1" s="1"/>
  <c r="BM1758" i="1"/>
  <c r="BF1758" i="1"/>
  <c r="AW1758" i="1"/>
  <c r="AR1758" i="1"/>
  <c r="AX1758" i="1" s="1"/>
  <c r="BM1757" i="1"/>
  <c r="BF1757" i="1"/>
  <c r="AW1757" i="1"/>
  <c r="AR1757" i="1"/>
  <c r="AX1757" i="1" s="1"/>
  <c r="BM1756" i="1"/>
  <c r="BF1756" i="1"/>
  <c r="AW1756" i="1"/>
  <c r="AR1756" i="1"/>
  <c r="AX1756" i="1" s="1"/>
  <c r="BM1755" i="1"/>
  <c r="BF1755" i="1"/>
  <c r="AW1755" i="1"/>
  <c r="AR1755" i="1"/>
  <c r="AX1755" i="1" s="1"/>
  <c r="BM1754" i="1"/>
  <c r="BF1754" i="1"/>
  <c r="AW1754" i="1"/>
  <c r="AR1754" i="1"/>
  <c r="AX1754" i="1" s="1"/>
  <c r="BM1753" i="1"/>
  <c r="BF1753" i="1"/>
  <c r="AW1753" i="1"/>
  <c r="AR1753" i="1"/>
  <c r="AX1753" i="1" s="1"/>
  <c r="BM1752" i="1"/>
  <c r="BF1752" i="1"/>
  <c r="AW1752" i="1"/>
  <c r="AR1752" i="1"/>
  <c r="AX1752" i="1" s="1"/>
  <c r="BM1751" i="1"/>
  <c r="BF1751" i="1"/>
  <c r="AW1751" i="1"/>
  <c r="AR1751" i="1"/>
  <c r="AX1751" i="1" s="1"/>
  <c r="BM1750" i="1"/>
  <c r="BF1750" i="1"/>
  <c r="AW1750" i="1"/>
  <c r="AR1750" i="1"/>
  <c r="AX1750" i="1" s="1"/>
  <c r="BM1749" i="1"/>
  <c r="BF1749" i="1"/>
  <c r="AW1749" i="1"/>
  <c r="AR1749" i="1"/>
  <c r="AX1749" i="1" s="1"/>
  <c r="BM1748" i="1"/>
  <c r="BF1748" i="1"/>
  <c r="AW1748" i="1"/>
  <c r="AR1748" i="1"/>
  <c r="AX1748" i="1" s="1"/>
  <c r="BM1747" i="1"/>
  <c r="BF1747" i="1"/>
  <c r="AW1747" i="1"/>
  <c r="AR1747" i="1"/>
  <c r="AX1747" i="1" s="1"/>
  <c r="BM1746" i="1"/>
  <c r="BF1746" i="1"/>
  <c r="AW1746" i="1"/>
  <c r="AR1746" i="1"/>
  <c r="AX1746" i="1" s="1"/>
  <c r="AQ1746" i="1"/>
  <c r="BM1745" i="1"/>
  <c r="BF1745" i="1"/>
  <c r="AW1745" i="1"/>
  <c r="AX1745" i="1" s="1"/>
  <c r="AR1745" i="1"/>
  <c r="BM1744" i="1"/>
  <c r="BF1744" i="1"/>
  <c r="AW1744" i="1"/>
  <c r="AX1744" i="1" s="1"/>
  <c r="AR1744" i="1"/>
  <c r="BM1743" i="1"/>
  <c r="BF1743" i="1"/>
  <c r="AW1743" i="1"/>
  <c r="AX1743" i="1" s="1"/>
  <c r="AR1743" i="1"/>
  <c r="BM1742" i="1"/>
  <c r="BF1742" i="1"/>
  <c r="AW1742" i="1"/>
  <c r="AX1742" i="1" s="1"/>
  <c r="AR1742" i="1"/>
  <c r="BM1741" i="1"/>
  <c r="BF1741" i="1"/>
  <c r="AW1741" i="1"/>
  <c r="AX1741" i="1" s="1"/>
  <c r="AR1741" i="1"/>
  <c r="BM1740" i="1"/>
  <c r="BF1740" i="1"/>
  <c r="AW1740" i="1"/>
  <c r="AX1740" i="1" s="1"/>
  <c r="AR1740" i="1"/>
  <c r="BM1739" i="1"/>
  <c r="BF1739" i="1"/>
  <c r="AW1739" i="1"/>
  <c r="AX1739" i="1" s="1"/>
  <c r="AR1739" i="1"/>
  <c r="BM1738" i="1"/>
  <c r="BF1738" i="1"/>
  <c r="AW1738" i="1"/>
  <c r="AX1738" i="1" s="1"/>
  <c r="AR1738" i="1"/>
  <c r="BM1737" i="1"/>
  <c r="BF1737" i="1"/>
  <c r="AW1737" i="1"/>
  <c r="AX1737" i="1" s="1"/>
  <c r="AR1737" i="1"/>
  <c r="BM1736" i="1"/>
  <c r="BF1736" i="1"/>
  <c r="AW1736" i="1"/>
  <c r="AR1736" i="1"/>
  <c r="AX1736" i="1" s="1"/>
  <c r="BM1735" i="1"/>
  <c r="BF1735" i="1"/>
  <c r="AW1735" i="1"/>
  <c r="AR1735" i="1"/>
  <c r="AX1735" i="1" s="1"/>
  <c r="BM1734" i="1"/>
  <c r="BF1734" i="1"/>
  <c r="AW1734" i="1"/>
  <c r="AQ1734" i="1"/>
  <c r="AR1734" i="1" s="1"/>
  <c r="AX1734" i="1" s="1"/>
  <c r="BM1733" i="1"/>
  <c r="BF1733" i="1"/>
  <c r="AW1733" i="1"/>
  <c r="AR1733" i="1"/>
  <c r="AX1733" i="1" s="1"/>
  <c r="BM1732" i="1"/>
  <c r="BF1732" i="1"/>
  <c r="AW1732" i="1"/>
  <c r="AR1732" i="1"/>
  <c r="AX1732" i="1" s="1"/>
  <c r="BM1731" i="1"/>
  <c r="BF1731" i="1"/>
  <c r="AW1731" i="1"/>
  <c r="AR1731" i="1"/>
  <c r="AX1731" i="1" s="1"/>
  <c r="BM1730" i="1"/>
  <c r="BF1730" i="1"/>
  <c r="AW1730" i="1"/>
  <c r="AR1730" i="1"/>
  <c r="AX1730" i="1" s="1"/>
  <c r="BM1729" i="1"/>
  <c r="BF1729" i="1"/>
  <c r="AW1729" i="1"/>
  <c r="AR1729" i="1"/>
  <c r="AX1729" i="1" s="1"/>
  <c r="BM1728" i="1"/>
  <c r="BF1728" i="1"/>
  <c r="AW1728" i="1"/>
  <c r="AR1728" i="1"/>
  <c r="AX1728" i="1" s="1"/>
  <c r="BM1727" i="1"/>
  <c r="BF1727" i="1"/>
  <c r="AW1727" i="1"/>
  <c r="AR1727" i="1"/>
  <c r="AX1727" i="1" s="1"/>
  <c r="BM1726" i="1"/>
  <c r="BF1726" i="1"/>
  <c r="AW1726" i="1"/>
  <c r="AR1726" i="1"/>
  <c r="AX1726" i="1" s="1"/>
  <c r="BM1725" i="1"/>
  <c r="BF1725" i="1"/>
  <c r="AW1725" i="1"/>
  <c r="AR1725" i="1"/>
  <c r="AX1725" i="1" s="1"/>
  <c r="BM1724" i="1"/>
  <c r="BF1724" i="1"/>
  <c r="AW1724" i="1"/>
  <c r="AR1724" i="1"/>
  <c r="AX1724" i="1" s="1"/>
  <c r="BM1723" i="1"/>
  <c r="BF1723" i="1"/>
  <c r="AW1723" i="1"/>
  <c r="AR1723" i="1"/>
  <c r="AX1723" i="1" s="1"/>
  <c r="BM1722" i="1"/>
  <c r="BF1722" i="1"/>
  <c r="AW1722" i="1"/>
  <c r="AR1722" i="1"/>
  <c r="AX1722" i="1" s="1"/>
  <c r="BM1721" i="1"/>
  <c r="BF1721" i="1"/>
  <c r="AW1721" i="1"/>
  <c r="AR1721" i="1"/>
  <c r="AX1721" i="1" s="1"/>
  <c r="BM1720" i="1"/>
  <c r="BF1720" i="1"/>
  <c r="AW1720" i="1"/>
  <c r="AR1720" i="1"/>
  <c r="AX1720" i="1" s="1"/>
  <c r="BM1719" i="1"/>
  <c r="BF1719" i="1"/>
  <c r="AW1719" i="1"/>
  <c r="AR1719" i="1"/>
  <c r="AX1719" i="1" s="1"/>
  <c r="BM1718" i="1"/>
  <c r="BF1718" i="1"/>
  <c r="AW1718" i="1"/>
  <c r="AR1718" i="1"/>
  <c r="AX1718" i="1" s="1"/>
  <c r="BM1717" i="1"/>
  <c r="BF1717" i="1"/>
  <c r="AW1717" i="1"/>
  <c r="AR1717" i="1"/>
  <c r="AX1717" i="1" s="1"/>
  <c r="BM1716" i="1"/>
  <c r="BF1716" i="1"/>
  <c r="AW1716" i="1"/>
  <c r="AR1716" i="1"/>
  <c r="AX1716" i="1" s="1"/>
  <c r="BM1715" i="1"/>
  <c r="BF1715" i="1"/>
  <c r="AW1715" i="1"/>
  <c r="AR1715" i="1"/>
  <c r="AX1715" i="1" s="1"/>
  <c r="BM1714" i="1"/>
  <c r="BF1714" i="1"/>
  <c r="AW1714" i="1"/>
  <c r="AR1714" i="1"/>
  <c r="AX1714" i="1" s="1"/>
  <c r="BM1713" i="1"/>
  <c r="BF1713" i="1"/>
  <c r="AW1713" i="1"/>
  <c r="AR1713" i="1"/>
  <c r="AX1713" i="1" s="1"/>
  <c r="BM1712" i="1"/>
  <c r="BF1712" i="1"/>
  <c r="AW1712" i="1"/>
  <c r="AR1712" i="1"/>
  <c r="AX1712" i="1" s="1"/>
  <c r="BM1711" i="1"/>
  <c r="BF1711" i="1"/>
  <c r="AW1711" i="1"/>
  <c r="AR1711" i="1"/>
  <c r="AX1711" i="1" s="1"/>
  <c r="BM1710" i="1"/>
  <c r="BF1710" i="1"/>
  <c r="AW1710" i="1"/>
  <c r="AR1710" i="1"/>
  <c r="AX1710" i="1" s="1"/>
  <c r="BM1709" i="1"/>
  <c r="BF1709" i="1"/>
  <c r="AW1709" i="1"/>
  <c r="AR1709" i="1"/>
  <c r="AX1709" i="1" s="1"/>
  <c r="BM1708" i="1"/>
  <c r="BF1708" i="1"/>
  <c r="AW1708" i="1"/>
  <c r="AR1708" i="1"/>
  <c r="AX1708" i="1" s="1"/>
  <c r="BM1707" i="1"/>
  <c r="BF1707" i="1"/>
  <c r="AW1707" i="1"/>
  <c r="AR1707" i="1"/>
  <c r="AX1707" i="1" s="1"/>
  <c r="BM1706" i="1"/>
  <c r="BF1706" i="1"/>
  <c r="AW1706" i="1"/>
  <c r="AR1706" i="1"/>
  <c r="AX1706" i="1" s="1"/>
  <c r="BM1705" i="1"/>
  <c r="BF1705" i="1"/>
  <c r="AW1705" i="1"/>
  <c r="AR1705" i="1"/>
  <c r="AX1705" i="1" s="1"/>
  <c r="BM1704" i="1"/>
  <c r="BF1704" i="1"/>
  <c r="AW1704" i="1"/>
  <c r="AR1704" i="1"/>
  <c r="AX1704" i="1" s="1"/>
  <c r="BM1703" i="1"/>
  <c r="BF1703" i="1"/>
  <c r="AW1703" i="1"/>
  <c r="AR1703" i="1"/>
  <c r="AX1703" i="1" s="1"/>
  <c r="BM1702" i="1"/>
  <c r="BF1702" i="1"/>
  <c r="AW1702" i="1"/>
  <c r="AR1702" i="1"/>
  <c r="BM1701" i="1"/>
  <c r="BF1701" i="1"/>
  <c r="AW1701" i="1"/>
  <c r="AR1701" i="1"/>
  <c r="AX1701" i="1" s="1"/>
  <c r="BM1700" i="1"/>
  <c r="BF1700" i="1"/>
  <c r="AW1700" i="1"/>
  <c r="AR1700" i="1"/>
  <c r="AX1700" i="1" s="1"/>
  <c r="BC1700" i="1" s="1"/>
  <c r="BI1700" i="1" s="1"/>
  <c r="BN1700" i="1" s="1"/>
  <c r="BM1699" i="1"/>
  <c r="BF1699" i="1"/>
  <c r="AW1699" i="1"/>
  <c r="AR1699" i="1"/>
  <c r="AX1699" i="1" s="1"/>
  <c r="BC1699" i="1" s="1"/>
  <c r="BI1699" i="1" s="1"/>
  <c r="BN1699" i="1" s="1"/>
  <c r="BM1698" i="1"/>
  <c r="BF1698" i="1"/>
  <c r="BD1698" i="1"/>
  <c r="BJ1698" i="1" s="1"/>
  <c r="BO1698" i="1" s="1"/>
  <c r="BP1698" i="1" s="1"/>
  <c r="AW1698" i="1"/>
  <c r="AR1698" i="1"/>
  <c r="AX1698" i="1" s="1"/>
  <c r="BC1698" i="1" s="1"/>
  <c r="BI1698" i="1" s="1"/>
  <c r="BN1698" i="1" s="1"/>
  <c r="BM1697" i="1"/>
  <c r="BF1697" i="1"/>
  <c r="BD1697" i="1"/>
  <c r="BJ1697" i="1" s="1"/>
  <c r="BO1697" i="1" s="1"/>
  <c r="BP1697" i="1" s="1"/>
  <c r="AW1697" i="1"/>
  <c r="AR1697" i="1"/>
  <c r="AX1697" i="1" s="1"/>
  <c r="BC1697" i="1" s="1"/>
  <c r="BI1697" i="1" s="1"/>
  <c r="BN1697" i="1" s="1"/>
  <c r="BM1696" i="1"/>
  <c r="BF1696" i="1"/>
  <c r="AW1696" i="1"/>
  <c r="AR1696" i="1"/>
  <c r="AX1696" i="1" s="1"/>
  <c r="BC1696" i="1" s="1"/>
  <c r="BI1696" i="1" s="1"/>
  <c r="BN1696" i="1" s="1"/>
  <c r="BM1695" i="1"/>
  <c r="BF1695" i="1"/>
  <c r="AW1695" i="1"/>
  <c r="AR1695" i="1"/>
  <c r="AX1695" i="1" s="1"/>
  <c r="BC1695" i="1" s="1"/>
  <c r="BI1695" i="1" s="1"/>
  <c r="BN1695" i="1" s="1"/>
  <c r="BM1694" i="1"/>
  <c r="BF1694" i="1"/>
  <c r="BD1694" i="1"/>
  <c r="BJ1694" i="1" s="1"/>
  <c r="BO1694" i="1" s="1"/>
  <c r="BP1694" i="1" s="1"/>
  <c r="AW1694" i="1"/>
  <c r="AR1694" i="1"/>
  <c r="AX1694" i="1" s="1"/>
  <c r="BC1694" i="1" s="1"/>
  <c r="BI1694" i="1" s="1"/>
  <c r="BN1694" i="1" s="1"/>
  <c r="BM1693" i="1"/>
  <c r="BF1693" i="1"/>
  <c r="BD1693" i="1"/>
  <c r="BJ1693" i="1" s="1"/>
  <c r="BO1693" i="1" s="1"/>
  <c r="BP1693" i="1" s="1"/>
  <c r="AW1693" i="1"/>
  <c r="AR1693" i="1"/>
  <c r="AX1693" i="1" s="1"/>
  <c r="BC1693" i="1" s="1"/>
  <c r="BI1693" i="1" s="1"/>
  <c r="BN1693" i="1" s="1"/>
  <c r="BM1692" i="1"/>
  <c r="BF1692" i="1"/>
  <c r="AW1692" i="1"/>
  <c r="AR1692" i="1"/>
  <c r="AX1692" i="1" s="1"/>
  <c r="BC1692" i="1" s="1"/>
  <c r="BI1692" i="1" s="1"/>
  <c r="BN1692" i="1" s="1"/>
  <c r="BM1691" i="1"/>
  <c r="BF1691" i="1"/>
  <c r="AW1691" i="1"/>
  <c r="AR1691" i="1"/>
  <c r="AX1691" i="1" s="1"/>
  <c r="BM1690" i="1"/>
  <c r="BF1690" i="1"/>
  <c r="AW1690" i="1"/>
  <c r="AR1690" i="1"/>
  <c r="AX1690" i="1" s="1"/>
  <c r="BC1690" i="1" s="1"/>
  <c r="BI1690" i="1" s="1"/>
  <c r="BN1690" i="1" s="1"/>
  <c r="BM1689" i="1"/>
  <c r="BF1689" i="1"/>
  <c r="BD1689" i="1"/>
  <c r="BJ1689" i="1" s="1"/>
  <c r="BO1689" i="1" s="1"/>
  <c r="BP1689" i="1" s="1"/>
  <c r="AW1689" i="1"/>
  <c r="AR1689" i="1"/>
  <c r="AX1689" i="1" s="1"/>
  <c r="BC1689" i="1" s="1"/>
  <c r="BI1689" i="1" s="1"/>
  <c r="BN1689" i="1" s="1"/>
  <c r="BM1688" i="1"/>
  <c r="BF1688" i="1"/>
  <c r="AW1688" i="1"/>
  <c r="AR1688" i="1"/>
  <c r="AX1688" i="1" s="1"/>
  <c r="BC1688" i="1" s="1"/>
  <c r="BI1688" i="1" s="1"/>
  <c r="BN1688" i="1" s="1"/>
  <c r="BM1687" i="1"/>
  <c r="BF1687" i="1"/>
  <c r="AW1687" i="1"/>
  <c r="AR1687" i="1"/>
  <c r="AX1687" i="1" s="1"/>
  <c r="BC1687" i="1" s="1"/>
  <c r="BI1687" i="1" s="1"/>
  <c r="BN1687" i="1" s="1"/>
  <c r="BM1686" i="1"/>
  <c r="BF1686" i="1"/>
  <c r="BD1686" i="1"/>
  <c r="BJ1686" i="1" s="1"/>
  <c r="BO1686" i="1" s="1"/>
  <c r="BP1686" i="1" s="1"/>
  <c r="AW1686" i="1"/>
  <c r="AR1686" i="1"/>
  <c r="AX1686" i="1" s="1"/>
  <c r="BC1686" i="1" s="1"/>
  <c r="BI1686" i="1" s="1"/>
  <c r="BN1686" i="1" s="1"/>
  <c r="BM1685" i="1"/>
  <c r="BF1685" i="1"/>
  <c r="BD1685" i="1"/>
  <c r="BJ1685" i="1" s="1"/>
  <c r="BO1685" i="1" s="1"/>
  <c r="BP1685" i="1" s="1"/>
  <c r="AW1685" i="1"/>
  <c r="AR1685" i="1"/>
  <c r="AX1685" i="1" s="1"/>
  <c r="BC1685" i="1" s="1"/>
  <c r="BI1685" i="1" s="1"/>
  <c r="BN1685" i="1" s="1"/>
  <c r="BM1684" i="1"/>
  <c r="BF1684" i="1"/>
  <c r="AW1684" i="1"/>
  <c r="AR1684" i="1"/>
  <c r="AX1684" i="1" s="1"/>
  <c r="BC1684" i="1" s="1"/>
  <c r="BI1684" i="1" s="1"/>
  <c r="BN1684" i="1" s="1"/>
  <c r="BM1683" i="1"/>
  <c r="BF1683" i="1"/>
  <c r="AW1683" i="1"/>
  <c r="AR1683" i="1"/>
  <c r="AX1683" i="1" s="1"/>
  <c r="BC1683" i="1" s="1"/>
  <c r="BI1683" i="1" s="1"/>
  <c r="BN1683" i="1" s="1"/>
  <c r="BM1682" i="1"/>
  <c r="BF1682" i="1"/>
  <c r="BD1682" i="1"/>
  <c r="BJ1682" i="1" s="1"/>
  <c r="BO1682" i="1" s="1"/>
  <c r="BP1682" i="1" s="1"/>
  <c r="AW1682" i="1"/>
  <c r="AR1682" i="1"/>
  <c r="AX1682" i="1" s="1"/>
  <c r="BC1682" i="1" s="1"/>
  <c r="BI1682" i="1" s="1"/>
  <c r="BN1682" i="1" s="1"/>
  <c r="BM1681" i="1"/>
  <c r="BF1681" i="1"/>
  <c r="BD1681" i="1"/>
  <c r="BJ1681" i="1" s="1"/>
  <c r="BO1681" i="1" s="1"/>
  <c r="BP1681" i="1" s="1"/>
  <c r="AW1681" i="1"/>
  <c r="AR1681" i="1"/>
  <c r="AX1681" i="1" s="1"/>
  <c r="BC1681" i="1" s="1"/>
  <c r="BI1681" i="1" s="1"/>
  <c r="BN1681" i="1" s="1"/>
  <c r="BM1680" i="1"/>
  <c r="BF1680" i="1"/>
  <c r="AW1680" i="1"/>
  <c r="AR1680" i="1"/>
  <c r="AX1680" i="1" s="1"/>
  <c r="BC1680" i="1" s="1"/>
  <c r="BI1680" i="1" s="1"/>
  <c r="BN1680" i="1" s="1"/>
  <c r="BM1679" i="1"/>
  <c r="BF1679" i="1"/>
  <c r="AW1679" i="1"/>
  <c r="AR1679" i="1"/>
  <c r="AX1679" i="1" s="1"/>
  <c r="BM1678" i="1"/>
  <c r="BF1678" i="1"/>
  <c r="BD1678" i="1"/>
  <c r="BJ1678" i="1" s="1"/>
  <c r="BO1678" i="1" s="1"/>
  <c r="BP1678" i="1" s="1"/>
  <c r="AW1678" i="1"/>
  <c r="AV1678" i="1"/>
  <c r="AR1678" i="1"/>
  <c r="AX1678" i="1" s="1"/>
  <c r="BC1678" i="1" s="1"/>
  <c r="BI1678" i="1" s="1"/>
  <c r="BN1678" i="1" s="1"/>
  <c r="BM1677" i="1"/>
  <c r="BF1677" i="1"/>
  <c r="AX1677" i="1"/>
  <c r="BC1677" i="1" s="1"/>
  <c r="BI1677" i="1" s="1"/>
  <c r="BN1677" i="1" s="1"/>
  <c r="AW1677" i="1"/>
  <c r="AR1677" i="1"/>
  <c r="BM1676" i="1"/>
  <c r="BF1676" i="1"/>
  <c r="AX1676" i="1"/>
  <c r="BC1676" i="1" s="1"/>
  <c r="BI1676" i="1" s="1"/>
  <c r="BN1676" i="1" s="1"/>
  <c r="AW1676" i="1"/>
  <c r="AR1676" i="1"/>
  <c r="BM1675" i="1"/>
  <c r="BF1675" i="1"/>
  <c r="AX1675" i="1"/>
  <c r="BC1675" i="1" s="1"/>
  <c r="BI1675" i="1" s="1"/>
  <c r="BN1675" i="1" s="1"/>
  <c r="AW1675" i="1"/>
  <c r="AR1675" i="1"/>
  <c r="BM1674" i="1"/>
  <c r="BF1674" i="1"/>
  <c r="AX1674" i="1"/>
  <c r="BC1674" i="1" s="1"/>
  <c r="BI1674" i="1" s="1"/>
  <c r="BN1674" i="1" s="1"/>
  <c r="AW1674" i="1"/>
  <c r="AR1674" i="1"/>
  <c r="BM1673" i="1"/>
  <c r="BF1673" i="1"/>
  <c r="AX1673" i="1"/>
  <c r="BC1673" i="1" s="1"/>
  <c r="BI1673" i="1" s="1"/>
  <c r="BN1673" i="1" s="1"/>
  <c r="AW1673" i="1"/>
  <c r="AR1673" i="1"/>
  <c r="BM1672" i="1"/>
  <c r="BF1672" i="1"/>
  <c r="AX1672" i="1"/>
  <c r="BC1672" i="1" s="1"/>
  <c r="BI1672" i="1" s="1"/>
  <c r="BN1672" i="1" s="1"/>
  <c r="AW1672" i="1"/>
  <c r="AR1672" i="1"/>
  <c r="BM1671" i="1"/>
  <c r="BF1671" i="1"/>
  <c r="AX1671" i="1"/>
  <c r="BC1671" i="1" s="1"/>
  <c r="BI1671" i="1" s="1"/>
  <c r="BN1671" i="1" s="1"/>
  <c r="AW1671" i="1"/>
  <c r="AR1671" i="1"/>
  <c r="BM1670" i="1"/>
  <c r="BF1670" i="1"/>
  <c r="AX1670" i="1"/>
  <c r="BC1670" i="1" s="1"/>
  <c r="BI1670" i="1" s="1"/>
  <c r="BN1670" i="1" s="1"/>
  <c r="AW1670" i="1"/>
  <c r="AR1670" i="1"/>
  <c r="BM1669" i="1"/>
  <c r="BF1669" i="1"/>
  <c r="AX1669" i="1"/>
  <c r="BC1669" i="1" s="1"/>
  <c r="BI1669" i="1" s="1"/>
  <c r="BN1669" i="1" s="1"/>
  <c r="AW1669" i="1"/>
  <c r="AR1669" i="1"/>
  <c r="BM1668" i="1"/>
  <c r="BF1668" i="1"/>
  <c r="AX1668" i="1"/>
  <c r="BC1668" i="1" s="1"/>
  <c r="BI1668" i="1" s="1"/>
  <c r="BN1668" i="1" s="1"/>
  <c r="AW1668" i="1"/>
  <c r="AR1668" i="1"/>
  <c r="BM1667" i="1"/>
  <c r="BF1667" i="1"/>
  <c r="AX1667" i="1"/>
  <c r="BC1667" i="1" s="1"/>
  <c r="BI1667" i="1" s="1"/>
  <c r="BN1667" i="1" s="1"/>
  <c r="AW1667" i="1"/>
  <c r="AR1667" i="1"/>
  <c r="BM1666" i="1"/>
  <c r="BF1666" i="1"/>
  <c r="AX1666" i="1"/>
  <c r="BC1666" i="1" s="1"/>
  <c r="BI1666" i="1" s="1"/>
  <c r="BN1666" i="1" s="1"/>
  <c r="AW1666" i="1"/>
  <c r="AR1666" i="1"/>
  <c r="BM1665" i="1"/>
  <c r="BF1665" i="1"/>
  <c r="AX1665" i="1"/>
  <c r="BC1665" i="1" s="1"/>
  <c r="BI1665" i="1" s="1"/>
  <c r="BN1665" i="1" s="1"/>
  <c r="AW1665" i="1"/>
  <c r="AR1665" i="1"/>
  <c r="BM1664" i="1"/>
  <c r="BF1664" i="1"/>
  <c r="AX1664" i="1"/>
  <c r="BC1664" i="1" s="1"/>
  <c r="BI1664" i="1" s="1"/>
  <c r="BN1664" i="1" s="1"/>
  <c r="AW1664" i="1"/>
  <c r="AR1664" i="1"/>
  <c r="BM1663" i="1"/>
  <c r="BF1663" i="1"/>
  <c r="AX1663" i="1"/>
  <c r="BC1663" i="1" s="1"/>
  <c r="BI1663" i="1" s="1"/>
  <c r="BN1663" i="1" s="1"/>
  <c r="AW1663" i="1"/>
  <c r="AR1663" i="1"/>
  <c r="BM1662" i="1"/>
  <c r="BF1662" i="1"/>
  <c r="AX1662" i="1"/>
  <c r="BC1662" i="1" s="1"/>
  <c r="BI1662" i="1" s="1"/>
  <c r="BN1662" i="1" s="1"/>
  <c r="AW1662" i="1"/>
  <c r="AR1662" i="1"/>
  <c r="BM1661" i="1"/>
  <c r="BF1661" i="1"/>
  <c r="AX1661" i="1"/>
  <c r="BC1661" i="1" s="1"/>
  <c r="BI1661" i="1" s="1"/>
  <c r="BN1661" i="1" s="1"/>
  <c r="AW1661" i="1"/>
  <c r="AR1661" i="1"/>
  <c r="BM1660" i="1"/>
  <c r="BF1660" i="1"/>
  <c r="AX1660" i="1"/>
  <c r="BC1660" i="1" s="1"/>
  <c r="BI1660" i="1" s="1"/>
  <c r="BN1660" i="1" s="1"/>
  <c r="AW1660" i="1"/>
  <c r="AR1660" i="1"/>
  <c r="BM1659" i="1"/>
  <c r="BF1659" i="1"/>
  <c r="AX1659" i="1"/>
  <c r="BC1659" i="1" s="1"/>
  <c r="BI1659" i="1" s="1"/>
  <c r="BN1659" i="1" s="1"/>
  <c r="AW1659" i="1"/>
  <c r="AR1659" i="1"/>
  <c r="BM1658" i="1"/>
  <c r="BF1658" i="1"/>
  <c r="AX1658" i="1"/>
  <c r="BC1658" i="1" s="1"/>
  <c r="BI1658" i="1" s="1"/>
  <c r="BN1658" i="1" s="1"/>
  <c r="AW1658" i="1"/>
  <c r="AR1658" i="1"/>
  <c r="BM1657" i="1"/>
  <c r="BF1657" i="1"/>
  <c r="AX1657" i="1"/>
  <c r="BC1657" i="1" s="1"/>
  <c r="BI1657" i="1" s="1"/>
  <c r="BN1657" i="1" s="1"/>
  <c r="AW1657" i="1"/>
  <c r="AR1657" i="1"/>
  <c r="BM1656" i="1"/>
  <c r="BF1656" i="1"/>
  <c r="AX1656" i="1"/>
  <c r="BC1656" i="1" s="1"/>
  <c r="BI1656" i="1" s="1"/>
  <c r="BN1656" i="1" s="1"/>
  <c r="AW1656" i="1"/>
  <c r="AR1656" i="1"/>
  <c r="BM1655" i="1"/>
  <c r="BF1655" i="1"/>
  <c r="BD1655" i="1"/>
  <c r="BJ1655" i="1" s="1"/>
  <c r="BO1655" i="1" s="1"/>
  <c r="AW1655" i="1"/>
  <c r="AR1655" i="1"/>
  <c r="AX1655" i="1" s="1"/>
  <c r="BC1655" i="1" s="1"/>
  <c r="BI1655" i="1" s="1"/>
  <c r="BN1655" i="1" s="1"/>
  <c r="BM1654" i="1"/>
  <c r="BF1654" i="1"/>
  <c r="AW1654" i="1"/>
  <c r="AR1654" i="1"/>
  <c r="AX1654" i="1" s="1"/>
  <c r="BC1654" i="1" s="1"/>
  <c r="BI1654" i="1" s="1"/>
  <c r="BN1654" i="1" s="1"/>
  <c r="BM1653" i="1"/>
  <c r="BF1653" i="1"/>
  <c r="AW1653" i="1"/>
  <c r="AR1653" i="1"/>
  <c r="AX1653" i="1" s="1"/>
  <c r="BM1652" i="1"/>
  <c r="BF1652" i="1"/>
  <c r="AW1652" i="1"/>
  <c r="AR1652" i="1"/>
  <c r="AX1652" i="1" s="1"/>
  <c r="BC1652" i="1" s="1"/>
  <c r="BI1652" i="1" s="1"/>
  <c r="BN1652" i="1" s="1"/>
  <c r="BM1651" i="1"/>
  <c r="BF1651" i="1"/>
  <c r="BD1651" i="1"/>
  <c r="BJ1651" i="1" s="1"/>
  <c r="BO1651" i="1" s="1"/>
  <c r="BP1651" i="1" s="1"/>
  <c r="AW1651" i="1"/>
  <c r="AR1651" i="1"/>
  <c r="AX1651" i="1" s="1"/>
  <c r="BC1651" i="1" s="1"/>
  <c r="BI1651" i="1" s="1"/>
  <c r="BN1651" i="1" s="1"/>
  <c r="BM1650" i="1"/>
  <c r="BF1650" i="1"/>
  <c r="AW1650" i="1"/>
  <c r="AR1650" i="1"/>
  <c r="AX1650" i="1" s="1"/>
  <c r="BC1650" i="1" s="1"/>
  <c r="BI1650" i="1" s="1"/>
  <c r="BN1650" i="1" s="1"/>
  <c r="BM1649" i="1"/>
  <c r="BF1649" i="1"/>
  <c r="AW1649" i="1"/>
  <c r="AR1649" i="1"/>
  <c r="AX1649" i="1" s="1"/>
  <c r="BC1649" i="1" s="1"/>
  <c r="BI1649" i="1" s="1"/>
  <c r="BN1649" i="1" s="1"/>
  <c r="BM1648" i="1"/>
  <c r="BF1648" i="1"/>
  <c r="BD1648" i="1"/>
  <c r="BJ1648" i="1" s="1"/>
  <c r="BO1648" i="1" s="1"/>
  <c r="BP1648" i="1" s="1"/>
  <c r="AW1648" i="1"/>
  <c r="AR1648" i="1"/>
  <c r="AX1648" i="1" s="1"/>
  <c r="BC1648" i="1" s="1"/>
  <c r="BI1648" i="1" s="1"/>
  <c r="BN1648" i="1" s="1"/>
  <c r="BM1647" i="1"/>
  <c r="BF1647" i="1"/>
  <c r="BD1647" i="1"/>
  <c r="BJ1647" i="1" s="1"/>
  <c r="BO1647" i="1" s="1"/>
  <c r="BP1647" i="1" s="1"/>
  <c r="AW1647" i="1"/>
  <c r="AR1647" i="1"/>
  <c r="AX1647" i="1" s="1"/>
  <c r="BC1647" i="1" s="1"/>
  <c r="BI1647" i="1" s="1"/>
  <c r="BN1647" i="1" s="1"/>
  <c r="BM1646" i="1"/>
  <c r="BF1646" i="1"/>
  <c r="AW1646" i="1"/>
  <c r="AR1646" i="1"/>
  <c r="AX1646" i="1" s="1"/>
  <c r="BC1646" i="1" s="1"/>
  <c r="BI1646" i="1" s="1"/>
  <c r="BN1646" i="1" s="1"/>
  <c r="BM1645" i="1"/>
  <c r="BF1645" i="1"/>
  <c r="BD1645" i="1"/>
  <c r="BJ1645" i="1" s="1"/>
  <c r="BO1645" i="1" s="1"/>
  <c r="BP1645" i="1" s="1"/>
  <c r="AW1645" i="1"/>
  <c r="AR1645" i="1"/>
  <c r="AX1645" i="1" s="1"/>
  <c r="BC1645" i="1" s="1"/>
  <c r="BI1645" i="1" s="1"/>
  <c r="BN1645" i="1" s="1"/>
  <c r="BM1644" i="1"/>
  <c r="BF1644" i="1"/>
  <c r="BD1644" i="1"/>
  <c r="BJ1644" i="1" s="1"/>
  <c r="BO1644" i="1" s="1"/>
  <c r="BP1644" i="1" s="1"/>
  <c r="AW1644" i="1"/>
  <c r="AR1644" i="1"/>
  <c r="AX1644" i="1" s="1"/>
  <c r="BC1644" i="1" s="1"/>
  <c r="BI1644" i="1" s="1"/>
  <c r="BN1644" i="1" s="1"/>
  <c r="BM1643" i="1"/>
  <c r="BF1643" i="1"/>
  <c r="BD1643" i="1"/>
  <c r="BJ1643" i="1" s="1"/>
  <c r="BO1643" i="1" s="1"/>
  <c r="BP1643" i="1" s="1"/>
  <c r="AW1643" i="1"/>
  <c r="AR1643" i="1"/>
  <c r="AX1643" i="1" s="1"/>
  <c r="BC1643" i="1" s="1"/>
  <c r="BI1643" i="1" s="1"/>
  <c r="BN1643" i="1" s="1"/>
  <c r="BM1642" i="1"/>
  <c r="BF1642" i="1"/>
  <c r="AW1642" i="1"/>
  <c r="AR1642" i="1"/>
  <c r="AX1642" i="1" s="1"/>
  <c r="BC1642" i="1" s="1"/>
  <c r="BI1642" i="1" s="1"/>
  <c r="BN1642" i="1" s="1"/>
  <c r="BM1641" i="1"/>
  <c r="BF1641" i="1"/>
  <c r="AW1641" i="1"/>
  <c r="AR1641" i="1"/>
  <c r="AX1641" i="1" s="1"/>
  <c r="BM1640" i="1"/>
  <c r="BF1640" i="1"/>
  <c r="AW1640" i="1"/>
  <c r="AR1640" i="1"/>
  <c r="AX1640" i="1" s="1"/>
  <c r="BC1640" i="1" s="1"/>
  <c r="BI1640" i="1" s="1"/>
  <c r="BN1640" i="1" s="1"/>
  <c r="BM1639" i="1"/>
  <c r="BF1639" i="1"/>
  <c r="BD1639" i="1"/>
  <c r="BJ1639" i="1" s="1"/>
  <c r="BO1639" i="1" s="1"/>
  <c r="BP1639" i="1" s="1"/>
  <c r="AW1639" i="1"/>
  <c r="AR1639" i="1"/>
  <c r="AX1639" i="1" s="1"/>
  <c r="BC1639" i="1" s="1"/>
  <c r="BI1639" i="1" s="1"/>
  <c r="BN1639" i="1" s="1"/>
  <c r="BM1638" i="1"/>
  <c r="BF1638" i="1"/>
  <c r="AW1638" i="1"/>
  <c r="AR1638" i="1"/>
  <c r="AX1638" i="1" s="1"/>
  <c r="BC1638" i="1" s="1"/>
  <c r="BI1638" i="1" s="1"/>
  <c r="BN1638" i="1" s="1"/>
  <c r="BM1637" i="1"/>
  <c r="BF1637" i="1"/>
  <c r="AW1637" i="1"/>
  <c r="AR1637" i="1"/>
  <c r="AX1637" i="1" s="1"/>
  <c r="BC1637" i="1" s="1"/>
  <c r="BI1637" i="1" s="1"/>
  <c r="BN1637" i="1" s="1"/>
  <c r="BM1636" i="1"/>
  <c r="BF1636" i="1"/>
  <c r="BD1636" i="1"/>
  <c r="BJ1636" i="1" s="1"/>
  <c r="BO1636" i="1" s="1"/>
  <c r="BP1636" i="1" s="1"/>
  <c r="AW1636" i="1"/>
  <c r="AR1636" i="1"/>
  <c r="AX1636" i="1" s="1"/>
  <c r="BC1636" i="1" s="1"/>
  <c r="BI1636" i="1" s="1"/>
  <c r="BN1636" i="1" s="1"/>
  <c r="BM1635" i="1"/>
  <c r="BF1635" i="1"/>
  <c r="BD1635" i="1"/>
  <c r="BJ1635" i="1" s="1"/>
  <c r="BO1635" i="1" s="1"/>
  <c r="BP1635" i="1" s="1"/>
  <c r="AW1635" i="1"/>
  <c r="AR1635" i="1"/>
  <c r="AX1635" i="1" s="1"/>
  <c r="BC1635" i="1" s="1"/>
  <c r="BI1635" i="1" s="1"/>
  <c r="BN1635" i="1" s="1"/>
  <c r="BM1634" i="1"/>
  <c r="BF1634" i="1"/>
  <c r="AW1634" i="1"/>
  <c r="AR1634" i="1"/>
  <c r="AX1634" i="1" s="1"/>
  <c r="BC1634" i="1" s="1"/>
  <c r="BI1634" i="1" s="1"/>
  <c r="BN1634" i="1" s="1"/>
  <c r="BM1633" i="1"/>
  <c r="BF1633" i="1"/>
  <c r="BD1633" i="1"/>
  <c r="BJ1633" i="1" s="1"/>
  <c r="BO1633" i="1" s="1"/>
  <c r="BP1633" i="1" s="1"/>
  <c r="AW1633" i="1"/>
  <c r="AR1633" i="1"/>
  <c r="AX1633" i="1" s="1"/>
  <c r="BC1633" i="1" s="1"/>
  <c r="BI1633" i="1" s="1"/>
  <c r="BN1633" i="1" s="1"/>
  <c r="BM1632" i="1"/>
  <c r="BF1632" i="1"/>
  <c r="BD1632" i="1"/>
  <c r="BJ1632" i="1" s="1"/>
  <c r="BO1632" i="1" s="1"/>
  <c r="BP1632" i="1" s="1"/>
  <c r="AW1632" i="1"/>
  <c r="AR1632" i="1"/>
  <c r="AX1632" i="1" s="1"/>
  <c r="BC1632" i="1" s="1"/>
  <c r="BI1632" i="1" s="1"/>
  <c r="BN1632" i="1" s="1"/>
  <c r="BM1631" i="1"/>
  <c r="BF1631" i="1"/>
  <c r="BD1631" i="1"/>
  <c r="BJ1631" i="1" s="1"/>
  <c r="BO1631" i="1" s="1"/>
  <c r="BP1631" i="1" s="1"/>
  <c r="AW1631" i="1"/>
  <c r="AR1631" i="1"/>
  <c r="AX1631" i="1" s="1"/>
  <c r="BC1631" i="1" s="1"/>
  <c r="BI1631" i="1" s="1"/>
  <c r="BN1631" i="1" s="1"/>
  <c r="BM1630" i="1"/>
  <c r="BF1630" i="1"/>
  <c r="AW1630" i="1"/>
  <c r="AR1630" i="1"/>
  <c r="AX1630" i="1" s="1"/>
  <c r="BC1630" i="1" s="1"/>
  <c r="BI1630" i="1" s="1"/>
  <c r="BN1630" i="1" s="1"/>
  <c r="BM1629" i="1"/>
  <c r="BF1629" i="1"/>
  <c r="AW1629" i="1"/>
  <c r="AR1629" i="1"/>
  <c r="AX1629" i="1" s="1"/>
  <c r="BM1628" i="1"/>
  <c r="BF1628" i="1"/>
  <c r="AW1628" i="1"/>
  <c r="AR1628" i="1"/>
  <c r="AX1628" i="1" s="1"/>
  <c r="BC1628" i="1" s="1"/>
  <c r="BI1628" i="1" s="1"/>
  <c r="BN1628" i="1" s="1"/>
  <c r="BM1627" i="1"/>
  <c r="BF1627" i="1"/>
  <c r="BD1627" i="1"/>
  <c r="BJ1627" i="1" s="1"/>
  <c r="BO1627" i="1" s="1"/>
  <c r="BP1627" i="1" s="1"/>
  <c r="AW1627" i="1"/>
  <c r="AR1627" i="1"/>
  <c r="AX1627" i="1" s="1"/>
  <c r="BC1627" i="1" s="1"/>
  <c r="BI1627" i="1" s="1"/>
  <c r="BN1627" i="1" s="1"/>
  <c r="BM1626" i="1"/>
  <c r="BF1626" i="1"/>
  <c r="AW1626" i="1"/>
  <c r="AR1626" i="1"/>
  <c r="AX1626" i="1" s="1"/>
  <c r="BC1626" i="1" s="1"/>
  <c r="BI1626" i="1" s="1"/>
  <c r="BN1626" i="1" s="1"/>
  <c r="BM1625" i="1"/>
  <c r="BF1625" i="1"/>
  <c r="AW1625" i="1"/>
  <c r="AR1625" i="1"/>
  <c r="AX1625" i="1" s="1"/>
  <c r="BC1625" i="1" s="1"/>
  <c r="BI1625" i="1" s="1"/>
  <c r="BN1625" i="1" s="1"/>
  <c r="BM1624" i="1"/>
  <c r="BF1624" i="1"/>
  <c r="BD1624" i="1"/>
  <c r="BJ1624" i="1" s="1"/>
  <c r="BO1624" i="1" s="1"/>
  <c r="BP1624" i="1" s="1"/>
  <c r="AW1624" i="1"/>
  <c r="AR1624" i="1"/>
  <c r="AX1624" i="1" s="1"/>
  <c r="BC1624" i="1" s="1"/>
  <c r="BI1624" i="1" s="1"/>
  <c r="BN1624" i="1" s="1"/>
  <c r="BM1623" i="1"/>
  <c r="BF1623" i="1"/>
  <c r="BD1623" i="1"/>
  <c r="BJ1623" i="1" s="1"/>
  <c r="BO1623" i="1" s="1"/>
  <c r="BP1623" i="1" s="1"/>
  <c r="AW1623" i="1"/>
  <c r="AR1623" i="1"/>
  <c r="AX1623" i="1" s="1"/>
  <c r="BC1623" i="1" s="1"/>
  <c r="BI1623" i="1" s="1"/>
  <c r="BN1623" i="1" s="1"/>
  <c r="BM1622" i="1"/>
  <c r="BF1622" i="1"/>
  <c r="AW1622" i="1"/>
  <c r="AR1622" i="1"/>
  <c r="AX1622" i="1" s="1"/>
  <c r="BC1622" i="1" s="1"/>
  <c r="BI1622" i="1" s="1"/>
  <c r="BN1622" i="1" s="1"/>
  <c r="BM1621" i="1"/>
  <c r="BF1621" i="1"/>
  <c r="BD1621" i="1"/>
  <c r="BJ1621" i="1" s="1"/>
  <c r="BO1621" i="1" s="1"/>
  <c r="BP1621" i="1" s="1"/>
  <c r="AW1621" i="1"/>
  <c r="AR1621" i="1"/>
  <c r="AX1621" i="1" s="1"/>
  <c r="BC1621" i="1" s="1"/>
  <c r="BI1621" i="1" s="1"/>
  <c r="BN1621" i="1" s="1"/>
  <c r="BM1620" i="1"/>
  <c r="BF1620" i="1"/>
  <c r="BD1620" i="1"/>
  <c r="BJ1620" i="1" s="1"/>
  <c r="BO1620" i="1" s="1"/>
  <c r="BP1620" i="1" s="1"/>
  <c r="AW1620" i="1"/>
  <c r="AR1620" i="1"/>
  <c r="AX1620" i="1" s="1"/>
  <c r="BC1620" i="1" s="1"/>
  <c r="BI1620" i="1" s="1"/>
  <c r="BN1620" i="1" s="1"/>
  <c r="BM1619" i="1"/>
  <c r="BF1619" i="1"/>
  <c r="BD1619" i="1"/>
  <c r="BJ1619" i="1" s="1"/>
  <c r="BO1619" i="1" s="1"/>
  <c r="BP1619" i="1" s="1"/>
  <c r="AW1619" i="1"/>
  <c r="AR1619" i="1"/>
  <c r="AX1619" i="1" s="1"/>
  <c r="BC1619" i="1" s="1"/>
  <c r="BI1619" i="1" s="1"/>
  <c r="BN1619" i="1" s="1"/>
  <c r="BM1618" i="1"/>
  <c r="BF1618" i="1"/>
  <c r="AW1618" i="1"/>
  <c r="AR1618" i="1"/>
  <c r="AX1618" i="1" s="1"/>
  <c r="BC1618" i="1" s="1"/>
  <c r="BI1618" i="1" s="1"/>
  <c r="BN1618" i="1" s="1"/>
  <c r="BM1617" i="1"/>
  <c r="BF1617" i="1"/>
  <c r="AW1617" i="1"/>
  <c r="AR1617" i="1"/>
  <c r="AX1617" i="1" s="1"/>
  <c r="BM1616" i="1"/>
  <c r="BF1616" i="1"/>
  <c r="AW1616" i="1"/>
  <c r="AR1616" i="1"/>
  <c r="AX1616" i="1" s="1"/>
  <c r="BC1616" i="1" s="1"/>
  <c r="BI1616" i="1" s="1"/>
  <c r="BN1616" i="1" s="1"/>
  <c r="BM1615" i="1"/>
  <c r="BF1615" i="1"/>
  <c r="BD1615" i="1"/>
  <c r="BJ1615" i="1" s="1"/>
  <c r="BO1615" i="1" s="1"/>
  <c r="BP1615" i="1" s="1"/>
  <c r="AW1615" i="1"/>
  <c r="AR1615" i="1"/>
  <c r="AX1615" i="1" s="1"/>
  <c r="BC1615" i="1" s="1"/>
  <c r="BI1615" i="1" s="1"/>
  <c r="BN1615" i="1" s="1"/>
  <c r="BM1614" i="1"/>
  <c r="BF1614" i="1"/>
  <c r="AW1614" i="1"/>
  <c r="AR1614" i="1"/>
  <c r="AX1614" i="1" s="1"/>
  <c r="BC1614" i="1" s="1"/>
  <c r="BI1614" i="1" s="1"/>
  <c r="BN1614" i="1" s="1"/>
  <c r="BM1613" i="1"/>
  <c r="BF1613" i="1"/>
  <c r="AW1613" i="1"/>
  <c r="AR1613" i="1"/>
  <c r="AX1613" i="1" s="1"/>
  <c r="BC1613" i="1" s="1"/>
  <c r="BI1613" i="1" s="1"/>
  <c r="BN1613" i="1" s="1"/>
  <c r="BM1612" i="1"/>
  <c r="BF1612" i="1"/>
  <c r="BD1612" i="1"/>
  <c r="BJ1612" i="1" s="1"/>
  <c r="BO1612" i="1" s="1"/>
  <c r="BP1612" i="1" s="1"/>
  <c r="AW1612" i="1"/>
  <c r="AR1612" i="1"/>
  <c r="AX1612" i="1" s="1"/>
  <c r="BC1612" i="1" s="1"/>
  <c r="BI1612" i="1" s="1"/>
  <c r="BN1612" i="1" s="1"/>
  <c r="BM1611" i="1"/>
  <c r="BF1611" i="1"/>
  <c r="BD1611" i="1"/>
  <c r="BJ1611" i="1" s="1"/>
  <c r="BO1611" i="1" s="1"/>
  <c r="BP1611" i="1" s="1"/>
  <c r="AW1611" i="1"/>
  <c r="AR1611" i="1"/>
  <c r="AX1611" i="1" s="1"/>
  <c r="BC1611" i="1" s="1"/>
  <c r="BI1611" i="1" s="1"/>
  <c r="BN1611" i="1" s="1"/>
  <c r="BM1610" i="1"/>
  <c r="BF1610" i="1"/>
  <c r="AW1610" i="1"/>
  <c r="AR1610" i="1"/>
  <c r="AX1610" i="1" s="1"/>
  <c r="BC1610" i="1" s="1"/>
  <c r="BI1610" i="1" s="1"/>
  <c r="BN1610" i="1" s="1"/>
  <c r="BM1609" i="1"/>
  <c r="BF1609" i="1"/>
  <c r="BD1609" i="1"/>
  <c r="BJ1609" i="1" s="1"/>
  <c r="BO1609" i="1" s="1"/>
  <c r="BP1609" i="1" s="1"/>
  <c r="AW1609" i="1"/>
  <c r="AR1609" i="1"/>
  <c r="AX1609" i="1" s="1"/>
  <c r="BC1609" i="1" s="1"/>
  <c r="BI1609" i="1" s="1"/>
  <c r="BN1609" i="1" s="1"/>
  <c r="BM1608" i="1"/>
  <c r="BF1608" i="1"/>
  <c r="BD1608" i="1"/>
  <c r="BJ1608" i="1" s="1"/>
  <c r="BO1608" i="1" s="1"/>
  <c r="BP1608" i="1" s="1"/>
  <c r="AW1608" i="1"/>
  <c r="AR1608" i="1"/>
  <c r="AX1608" i="1" s="1"/>
  <c r="BC1608" i="1" s="1"/>
  <c r="BI1608" i="1" s="1"/>
  <c r="BN1608" i="1" s="1"/>
  <c r="BM1607" i="1"/>
  <c r="BF1607" i="1"/>
  <c r="BD1607" i="1"/>
  <c r="BJ1607" i="1" s="1"/>
  <c r="BO1607" i="1" s="1"/>
  <c r="BP1607" i="1" s="1"/>
  <c r="AW1607" i="1"/>
  <c r="AR1607" i="1"/>
  <c r="AX1607" i="1" s="1"/>
  <c r="BC1607" i="1" s="1"/>
  <c r="BI1607" i="1" s="1"/>
  <c r="BN1607" i="1" s="1"/>
  <c r="BM1606" i="1"/>
  <c r="BF1606" i="1"/>
  <c r="AW1606" i="1"/>
  <c r="AR1606" i="1"/>
  <c r="AX1606" i="1" s="1"/>
  <c r="BC1606" i="1" s="1"/>
  <c r="BI1606" i="1" s="1"/>
  <c r="BN1606" i="1" s="1"/>
  <c r="BM1605" i="1"/>
  <c r="BF1605" i="1"/>
  <c r="AW1605" i="1"/>
  <c r="AR1605" i="1"/>
  <c r="AX1605" i="1" s="1"/>
  <c r="BM1604" i="1"/>
  <c r="BF1604" i="1"/>
  <c r="AW1604" i="1"/>
  <c r="AR1604" i="1"/>
  <c r="AX1604" i="1" s="1"/>
  <c r="BC1604" i="1" s="1"/>
  <c r="BI1604" i="1" s="1"/>
  <c r="BN1604" i="1" s="1"/>
  <c r="BM1603" i="1"/>
  <c r="BF1603" i="1"/>
  <c r="BD1603" i="1"/>
  <c r="BJ1603" i="1" s="1"/>
  <c r="BO1603" i="1" s="1"/>
  <c r="BP1603" i="1" s="1"/>
  <c r="AW1603" i="1"/>
  <c r="AR1603" i="1"/>
  <c r="AX1603" i="1" s="1"/>
  <c r="BC1603" i="1" s="1"/>
  <c r="BI1603" i="1" s="1"/>
  <c r="BN1603" i="1" s="1"/>
  <c r="BM1602" i="1"/>
  <c r="BF1602" i="1"/>
  <c r="AW1602" i="1"/>
  <c r="AR1602" i="1"/>
  <c r="AX1602" i="1" s="1"/>
  <c r="BC1602" i="1" s="1"/>
  <c r="BI1602" i="1" s="1"/>
  <c r="BN1602" i="1" s="1"/>
  <c r="BM1601" i="1"/>
  <c r="BF1601" i="1"/>
  <c r="AW1601" i="1"/>
  <c r="AR1601" i="1"/>
  <c r="AX1601" i="1" s="1"/>
  <c r="BC1601" i="1" s="1"/>
  <c r="BI1601" i="1" s="1"/>
  <c r="BN1601" i="1" s="1"/>
  <c r="BM1600" i="1"/>
  <c r="BF1600" i="1"/>
  <c r="BD1600" i="1"/>
  <c r="BJ1600" i="1" s="1"/>
  <c r="BO1600" i="1" s="1"/>
  <c r="BP1600" i="1" s="1"/>
  <c r="AW1600" i="1"/>
  <c r="AR1600" i="1"/>
  <c r="AX1600" i="1" s="1"/>
  <c r="BC1600" i="1" s="1"/>
  <c r="BI1600" i="1" s="1"/>
  <c r="BN1600" i="1" s="1"/>
  <c r="BM1599" i="1"/>
  <c r="BF1599" i="1"/>
  <c r="BD1599" i="1"/>
  <c r="BJ1599" i="1" s="1"/>
  <c r="BO1599" i="1" s="1"/>
  <c r="BP1599" i="1" s="1"/>
  <c r="AW1599" i="1"/>
  <c r="AR1599" i="1"/>
  <c r="AX1599" i="1" s="1"/>
  <c r="BC1599" i="1" s="1"/>
  <c r="BI1599" i="1" s="1"/>
  <c r="BN1599" i="1" s="1"/>
  <c r="BM1598" i="1"/>
  <c r="BF1598" i="1"/>
  <c r="AW1598" i="1"/>
  <c r="AR1598" i="1"/>
  <c r="AX1598" i="1" s="1"/>
  <c r="BC1598" i="1" s="1"/>
  <c r="BI1598" i="1" s="1"/>
  <c r="BN1598" i="1" s="1"/>
  <c r="BM1597" i="1"/>
  <c r="BF1597" i="1"/>
  <c r="BD1597" i="1"/>
  <c r="BJ1597" i="1" s="1"/>
  <c r="BO1597" i="1" s="1"/>
  <c r="BP1597" i="1" s="1"/>
  <c r="AW1597" i="1"/>
  <c r="AR1597" i="1"/>
  <c r="AX1597" i="1" s="1"/>
  <c r="BC1597" i="1" s="1"/>
  <c r="BI1597" i="1" s="1"/>
  <c r="BN1597" i="1" s="1"/>
  <c r="BM1596" i="1"/>
  <c r="BF1596" i="1"/>
  <c r="BD1596" i="1"/>
  <c r="BJ1596" i="1" s="1"/>
  <c r="BO1596" i="1" s="1"/>
  <c r="BP1596" i="1" s="1"/>
  <c r="AW1596" i="1"/>
  <c r="AR1596" i="1"/>
  <c r="AX1596" i="1" s="1"/>
  <c r="BC1596" i="1" s="1"/>
  <c r="BI1596" i="1" s="1"/>
  <c r="BN1596" i="1" s="1"/>
  <c r="BM1595" i="1"/>
  <c r="BF1595" i="1"/>
  <c r="BD1595" i="1"/>
  <c r="BJ1595" i="1" s="1"/>
  <c r="BO1595" i="1" s="1"/>
  <c r="BP1595" i="1" s="1"/>
  <c r="AW1595" i="1"/>
  <c r="AR1595" i="1"/>
  <c r="AX1595" i="1" s="1"/>
  <c r="BC1595" i="1" s="1"/>
  <c r="BI1595" i="1" s="1"/>
  <c r="BN1595" i="1" s="1"/>
  <c r="BM1594" i="1"/>
  <c r="BF1594" i="1"/>
  <c r="AW1594" i="1"/>
  <c r="AR1594" i="1"/>
  <c r="AX1594" i="1" s="1"/>
  <c r="BC1594" i="1" s="1"/>
  <c r="BI1594" i="1" s="1"/>
  <c r="BN1594" i="1" s="1"/>
  <c r="BM1593" i="1"/>
  <c r="BF1593" i="1"/>
  <c r="AW1593" i="1"/>
  <c r="AR1593" i="1"/>
  <c r="AX1593" i="1" s="1"/>
  <c r="BM1592" i="1"/>
  <c r="BF1592" i="1"/>
  <c r="AW1592" i="1"/>
  <c r="AR1592" i="1"/>
  <c r="AX1592" i="1" s="1"/>
  <c r="BC1592" i="1" s="1"/>
  <c r="BI1592" i="1" s="1"/>
  <c r="BN1592" i="1" s="1"/>
  <c r="BM1591" i="1"/>
  <c r="BF1591" i="1"/>
  <c r="BD1591" i="1"/>
  <c r="BJ1591" i="1" s="1"/>
  <c r="BO1591" i="1" s="1"/>
  <c r="BP1591" i="1" s="1"/>
  <c r="AW1591" i="1"/>
  <c r="AR1591" i="1"/>
  <c r="AX1591" i="1" s="1"/>
  <c r="BC1591" i="1" s="1"/>
  <c r="BI1591" i="1" s="1"/>
  <c r="BN1591" i="1" s="1"/>
  <c r="BM1590" i="1"/>
  <c r="BF1590" i="1"/>
  <c r="AW1590" i="1"/>
  <c r="AR1590" i="1"/>
  <c r="AX1590" i="1" s="1"/>
  <c r="BC1590" i="1" s="1"/>
  <c r="BI1590" i="1" s="1"/>
  <c r="BN1590" i="1" s="1"/>
  <c r="BM1589" i="1"/>
  <c r="BF1589" i="1"/>
  <c r="AW1589" i="1"/>
  <c r="AR1589" i="1"/>
  <c r="BM1588" i="1"/>
  <c r="BF1588" i="1"/>
  <c r="AW1588" i="1"/>
  <c r="AR1588" i="1"/>
  <c r="BM1587" i="1"/>
  <c r="BF1587" i="1"/>
  <c r="AW1587" i="1"/>
  <c r="AR1587" i="1"/>
  <c r="BM1586" i="1"/>
  <c r="BF1586" i="1"/>
  <c r="AW1586" i="1"/>
  <c r="AR1586" i="1"/>
  <c r="AX1586" i="1" s="1"/>
  <c r="BC1586" i="1" s="1"/>
  <c r="BI1586" i="1" s="1"/>
  <c r="BN1586" i="1" s="1"/>
  <c r="BM1585" i="1"/>
  <c r="BF1585" i="1"/>
  <c r="AW1585" i="1"/>
  <c r="AR1585" i="1"/>
  <c r="BM1584" i="1"/>
  <c r="BF1584" i="1"/>
  <c r="AW1584" i="1"/>
  <c r="AR1584" i="1"/>
  <c r="BM1583" i="1"/>
  <c r="BF1583" i="1"/>
  <c r="BD1583" i="1"/>
  <c r="BJ1583" i="1" s="1"/>
  <c r="BO1583" i="1" s="1"/>
  <c r="BP1583" i="1" s="1"/>
  <c r="AW1583" i="1"/>
  <c r="AR1583" i="1"/>
  <c r="AX1583" i="1" s="1"/>
  <c r="BC1583" i="1" s="1"/>
  <c r="BI1583" i="1" s="1"/>
  <c r="BN1583" i="1" s="1"/>
  <c r="BM1582" i="1"/>
  <c r="BF1582" i="1"/>
  <c r="AW1582" i="1"/>
  <c r="AR1582" i="1"/>
  <c r="AX1582" i="1" s="1"/>
  <c r="BC1582" i="1" s="1"/>
  <c r="BI1582" i="1" s="1"/>
  <c r="BN1582" i="1" s="1"/>
  <c r="BM1581" i="1"/>
  <c r="BF1581" i="1"/>
  <c r="AW1581" i="1"/>
  <c r="AR1581" i="1"/>
  <c r="AX1581" i="1" s="1"/>
  <c r="BM1580" i="1"/>
  <c r="BF1580" i="1"/>
  <c r="AW1580" i="1"/>
  <c r="AR1580" i="1"/>
  <c r="AX1580" i="1" s="1"/>
  <c r="BC1580" i="1" s="1"/>
  <c r="BI1580" i="1" s="1"/>
  <c r="BN1580" i="1" s="1"/>
  <c r="BM1579" i="1"/>
  <c r="BF1579" i="1"/>
  <c r="BD1579" i="1"/>
  <c r="BJ1579" i="1" s="1"/>
  <c r="BO1579" i="1" s="1"/>
  <c r="BP1579" i="1" s="1"/>
  <c r="AW1579" i="1"/>
  <c r="AR1579" i="1"/>
  <c r="AX1579" i="1" s="1"/>
  <c r="BC1579" i="1" s="1"/>
  <c r="BI1579" i="1" s="1"/>
  <c r="BN1579" i="1" s="1"/>
  <c r="BM1578" i="1"/>
  <c r="BF1578" i="1"/>
  <c r="AW1578" i="1"/>
  <c r="AR1578" i="1"/>
  <c r="BM1577" i="1"/>
  <c r="BF1577" i="1"/>
  <c r="AW1577" i="1"/>
  <c r="AR1577" i="1"/>
  <c r="BM1576" i="1"/>
  <c r="BF1576" i="1"/>
  <c r="AW1576" i="1"/>
  <c r="AR1576" i="1"/>
  <c r="BM1575" i="1"/>
  <c r="BF1575" i="1"/>
  <c r="AW1575" i="1"/>
  <c r="AR1575" i="1"/>
  <c r="BM1574" i="1"/>
  <c r="BF1574" i="1"/>
  <c r="AW1574" i="1"/>
  <c r="AR1574" i="1"/>
  <c r="AX1574" i="1" s="1"/>
  <c r="BC1574" i="1" s="1"/>
  <c r="BI1574" i="1" s="1"/>
  <c r="BN1574" i="1" s="1"/>
  <c r="BM1573" i="1"/>
  <c r="BF1573" i="1"/>
  <c r="AW1573" i="1"/>
  <c r="AR1573" i="1"/>
  <c r="BM1572" i="1"/>
  <c r="BF1572" i="1"/>
  <c r="AW1572" i="1"/>
  <c r="AR1572" i="1"/>
  <c r="BM1571" i="1"/>
  <c r="BF1571" i="1"/>
  <c r="BD1571" i="1"/>
  <c r="BJ1571" i="1" s="1"/>
  <c r="BO1571" i="1" s="1"/>
  <c r="BP1571" i="1" s="1"/>
  <c r="AW1571" i="1"/>
  <c r="AR1571" i="1"/>
  <c r="AX1571" i="1" s="1"/>
  <c r="BC1571" i="1" s="1"/>
  <c r="BI1571" i="1" s="1"/>
  <c r="BN1571" i="1" s="1"/>
  <c r="BM1570" i="1"/>
  <c r="BF1570" i="1"/>
  <c r="AW1570" i="1"/>
  <c r="AR1570" i="1"/>
  <c r="AX1570" i="1" s="1"/>
  <c r="BC1570" i="1" s="1"/>
  <c r="BI1570" i="1" s="1"/>
  <c r="BN1570" i="1" s="1"/>
  <c r="BM1569" i="1"/>
  <c r="BF1569" i="1"/>
  <c r="AW1569" i="1"/>
  <c r="AR1569" i="1"/>
  <c r="AX1569" i="1" s="1"/>
  <c r="BP1568" i="1"/>
  <c r="BM1568" i="1"/>
  <c r="BF1568" i="1"/>
  <c r="AX1568" i="1"/>
  <c r="AW1568" i="1"/>
  <c r="AR1568" i="1"/>
  <c r="BM1567" i="1"/>
  <c r="BF1567" i="1"/>
  <c r="AX1567" i="1"/>
  <c r="AW1567" i="1"/>
  <c r="AR1567" i="1"/>
  <c r="BM1566" i="1"/>
  <c r="BF1566" i="1"/>
  <c r="AX1566" i="1"/>
  <c r="AW1566" i="1"/>
  <c r="AR1566" i="1"/>
  <c r="BM1565" i="1"/>
  <c r="BF1565" i="1"/>
  <c r="AX1565" i="1"/>
  <c r="AW1565" i="1"/>
  <c r="AR1565" i="1"/>
  <c r="BM1564" i="1"/>
  <c r="BF1564" i="1"/>
  <c r="AX1564" i="1"/>
  <c r="AW1564" i="1"/>
  <c r="AR1564" i="1"/>
  <c r="BM1563" i="1"/>
  <c r="BF1563" i="1"/>
  <c r="AX1563" i="1"/>
  <c r="AW1563" i="1"/>
  <c r="AR1563" i="1"/>
  <c r="BM1562" i="1"/>
  <c r="BF1562" i="1"/>
  <c r="AX1562" i="1"/>
  <c r="AW1562" i="1"/>
  <c r="AR1562" i="1"/>
  <c r="BM1561" i="1"/>
  <c r="BF1561" i="1"/>
  <c r="AX1561" i="1"/>
  <c r="AW1561" i="1"/>
  <c r="AR1561" i="1"/>
  <c r="BM1560" i="1"/>
  <c r="BF1560" i="1"/>
  <c r="AX1560" i="1"/>
  <c r="AW1560" i="1"/>
  <c r="AR1560" i="1"/>
  <c r="BM1559" i="1"/>
  <c r="BF1559" i="1"/>
  <c r="AX1559" i="1"/>
  <c r="AW1559" i="1"/>
  <c r="AR1559" i="1"/>
  <c r="BM1558" i="1"/>
  <c r="BF1558" i="1"/>
  <c r="AX1558" i="1"/>
  <c r="AW1558" i="1"/>
  <c r="AR1558" i="1"/>
  <c r="BP1557" i="1"/>
  <c r="BM1557" i="1"/>
  <c r="BF1557" i="1"/>
  <c r="BD1557" i="1"/>
  <c r="BJ1557" i="1" s="1"/>
  <c r="AW1557" i="1"/>
  <c r="AR1557" i="1"/>
  <c r="AX1557" i="1" s="1"/>
  <c r="BC1557" i="1" s="1"/>
  <c r="BI1557" i="1" s="1"/>
  <c r="BM1556" i="1"/>
  <c r="BF1556" i="1"/>
  <c r="AW1556" i="1"/>
  <c r="AR1556" i="1"/>
  <c r="AX1556" i="1" s="1"/>
  <c r="BC1556" i="1" s="1"/>
  <c r="BI1556" i="1" s="1"/>
  <c r="BN1556" i="1" s="1"/>
  <c r="BM1555" i="1"/>
  <c r="BF1555" i="1"/>
  <c r="BD1555" i="1"/>
  <c r="BJ1555" i="1" s="1"/>
  <c r="BO1555" i="1" s="1"/>
  <c r="AW1555" i="1"/>
  <c r="AR1555" i="1"/>
  <c r="AX1555" i="1" s="1"/>
  <c r="BC1555" i="1" s="1"/>
  <c r="BI1555" i="1" s="1"/>
  <c r="BN1555" i="1" s="1"/>
  <c r="BM1554" i="1"/>
  <c r="BF1554" i="1"/>
  <c r="AW1554" i="1"/>
  <c r="AR1554" i="1"/>
  <c r="AX1554" i="1" s="1"/>
  <c r="BC1554" i="1" s="1"/>
  <c r="BI1554" i="1" s="1"/>
  <c r="BN1554" i="1" s="1"/>
  <c r="BM1553" i="1"/>
  <c r="BF1553" i="1"/>
  <c r="BD1553" i="1"/>
  <c r="BJ1553" i="1" s="1"/>
  <c r="BO1553" i="1" s="1"/>
  <c r="AW1553" i="1"/>
  <c r="AR1553" i="1"/>
  <c r="AX1553" i="1" s="1"/>
  <c r="BC1553" i="1" s="1"/>
  <c r="BI1553" i="1" s="1"/>
  <c r="BN1553" i="1" s="1"/>
  <c r="BM1552" i="1"/>
  <c r="BF1552" i="1"/>
  <c r="AW1552" i="1"/>
  <c r="AR1552" i="1"/>
  <c r="AX1552" i="1" s="1"/>
  <c r="BC1552" i="1" s="1"/>
  <c r="BI1552" i="1" s="1"/>
  <c r="BN1552" i="1" s="1"/>
  <c r="BM1551" i="1"/>
  <c r="BF1551" i="1"/>
  <c r="BD1551" i="1"/>
  <c r="BJ1551" i="1" s="1"/>
  <c r="BO1551" i="1" s="1"/>
  <c r="AW1551" i="1"/>
  <c r="AR1551" i="1"/>
  <c r="AX1551" i="1" s="1"/>
  <c r="BC1551" i="1" s="1"/>
  <c r="BI1551" i="1" s="1"/>
  <c r="BN1551" i="1" s="1"/>
  <c r="BM1550" i="1"/>
  <c r="BF1550" i="1"/>
  <c r="AV1550" i="1"/>
  <c r="AW1550" i="1" s="1"/>
  <c r="AR1550" i="1"/>
  <c r="BM1549" i="1"/>
  <c r="BF1549" i="1"/>
  <c r="AW1549" i="1"/>
  <c r="AR1549" i="1"/>
  <c r="AX1549" i="1" s="1"/>
  <c r="BM1548" i="1"/>
  <c r="BF1548" i="1"/>
  <c r="AW1548" i="1"/>
  <c r="AR1548" i="1"/>
  <c r="AX1548" i="1" s="1"/>
  <c r="BM1547" i="1"/>
  <c r="BF1547" i="1"/>
  <c r="AW1547" i="1"/>
  <c r="AR1547" i="1"/>
  <c r="AX1547" i="1" s="1"/>
  <c r="BM1546" i="1"/>
  <c r="BF1546" i="1"/>
  <c r="AW1546" i="1"/>
  <c r="AR1546" i="1"/>
  <c r="AX1546" i="1" s="1"/>
  <c r="BM1545" i="1"/>
  <c r="BF1545" i="1"/>
  <c r="AW1545" i="1"/>
  <c r="AR1545" i="1"/>
  <c r="AX1545" i="1" s="1"/>
  <c r="BM1544" i="1"/>
  <c r="BF1544" i="1"/>
  <c r="AW1544" i="1"/>
  <c r="AR1544" i="1"/>
  <c r="AX1544" i="1" s="1"/>
  <c r="BM1543" i="1"/>
  <c r="BF1543" i="1"/>
  <c r="AW1543" i="1"/>
  <c r="AR1543" i="1"/>
  <c r="AX1543" i="1" s="1"/>
  <c r="BM1542" i="1"/>
  <c r="BF1542" i="1"/>
  <c r="AW1542" i="1"/>
  <c r="AR1542" i="1"/>
  <c r="AX1542" i="1" s="1"/>
  <c r="BM1541" i="1"/>
  <c r="BF1541" i="1"/>
  <c r="AW1541" i="1"/>
  <c r="AR1541" i="1"/>
  <c r="AX1541" i="1" s="1"/>
  <c r="BM1540" i="1"/>
  <c r="BF1540" i="1"/>
  <c r="AW1540" i="1"/>
  <c r="AR1540" i="1"/>
  <c r="AX1540" i="1" s="1"/>
  <c r="BM1539" i="1"/>
  <c r="BF1539" i="1"/>
  <c r="AW1539" i="1"/>
  <c r="AR1539" i="1"/>
  <c r="AX1539" i="1" s="1"/>
  <c r="BM1538" i="1"/>
  <c r="BF1538" i="1"/>
  <c r="AW1538" i="1"/>
  <c r="AR1538" i="1"/>
  <c r="AX1538" i="1" s="1"/>
  <c r="BM1537" i="1"/>
  <c r="BF1537" i="1"/>
  <c r="AW1537" i="1"/>
  <c r="AR1537" i="1"/>
  <c r="AX1537" i="1" s="1"/>
  <c r="BM1536" i="1"/>
  <c r="BF1536" i="1"/>
  <c r="AW1536" i="1"/>
  <c r="AR1536" i="1"/>
  <c r="AX1536" i="1" s="1"/>
  <c r="BM1535" i="1"/>
  <c r="BF1535" i="1"/>
  <c r="AW1535" i="1"/>
  <c r="AR1535" i="1"/>
  <c r="AX1535" i="1" s="1"/>
  <c r="BM1534" i="1"/>
  <c r="BF1534" i="1"/>
  <c r="AW1534" i="1"/>
  <c r="AR1534" i="1"/>
  <c r="AX1534" i="1" s="1"/>
  <c r="BM1533" i="1"/>
  <c r="BF1533" i="1"/>
  <c r="AW1533" i="1"/>
  <c r="AR1533" i="1"/>
  <c r="AX1533" i="1" s="1"/>
  <c r="BM1532" i="1"/>
  <c r="BF1532" i="1"/>
  <c r="AW1532" i="1"/>
  <c r="AR1532" i="1"/>
  <c r="AX1532" i="1" s="1"/>
  <c r="BM1531" i="1"/>
  <c r="BF1531" i="1"/>
  <c r="AW1531" i="1"/>
  <c r="AR1531" i="1"/>
  <c r="AX1531" i="1" s="1"/>
  <c r="BM1530" i="1"/>
  <c r="BF1530" i="1"/>
  <c r="AW1530" i="1"/>
  <c r="AR1530" i="1"/>
  <c r="AX1530" i="1" s="1"/>
  <c r="BM1529" i="1"/>
  <c r="BF1529" i="1"/>
  <c r="AW1529" i="1"/>
  <c r="AR1529" i="1"/>
  <c r="AX1529" i="1" s="1"/>
  <c r="BM1528" i="1"/>
  <c r="BF1528" i="1"/>
  <c r="AW1528" i="1"/>
  <c r="AR1528" i="1"/>
  <c r="AX1528" i="1" s="1"/>
  <c r="BM1527" i="1"/>
  <c r="BF1527" i="1"/>
  <c r="AW1527" i="1"/>
  <c r="AR1527" i="1"/>
  <c r="AX1527" i="1" s="1"/>
  <c r="BM1526" i="1"/>
  <c r="BF1526" i="1"/>
  <c r="AW1526" i="1"/>
  <c r="AR1526" i="1"/>
  <c r="AX1526" i="1" s="1"/>
  <c r="BM1525" i="1"/>
  <c r="BF1525" i="1"/>
  <c r="AW1525" i="1"/>
  <c r="AR1525" i="1"/>
  <c r="AX1525" i="1" s="1"/>
  <c r="BM1524" i="1"/>
  <c r="BF1524" i="1"/>
  <c r="AW1524" i="1"/>
  <c r="AR1524" i="1"/>
  <c r="AX1524" i="1" s="1"/>
  <c r="BM1523" i="1"/>
  <c r="BF1523" i="1"/>
  <c r="AW1523" i="1"/>
  <c r="AR1523" i="1"/>
  <c r="AX1523" i="1" s="1"/>
  <c r="BM1522" i="1"/>
  <c r="BF1522" i="1"/>
  <c r="AW1522" i="1"/>
  <c r="AR1522" i="1"/>
  <c r="AX1522" i="1" s="1"/>
  <c r="BM1521" i="1"/>
  <c r="BF1521" i="1"/>
  <c r="AW1521" i="1"/>
  <c r="AR1521" i="1"/>
  <c r="AX1521" i="1" s="1"/>
  <c r="BM1520" i="1"/>
  <c r="BF1520" i="1"/>
  <c r="AW1520" i="1"/>
  <c r="AR1520" i="1"/>
  <c r="AX1520" i="1" s="1"/>
  <c r="BM1519" i="1"/>
  <c r="BF1519" i="1"/>
  <c r="AW1519" i="1"/>
  <c r="AR1519" i="1"/>
  <c r="AX1519" i="1" s="1"/>
  <c r="BM1518" i="1"/>
  <c r="BF1518" i="1"/>
  <c r="AW1518" i="1"/>
  <c r="AR1518" i="1"/>
  <c r="AX1518" i="1" s="1"/>
  <c r="BM1517" i="1"/>
  <c r="BF1517" i="1"/>
  <c r="AW1517" i="1"/>
  <c r="AR1517" i="1"/>
  <c r="AX1517" i="1" s="1"/>
  <c r="BM1516" i="1"/>
  <c r="BF1516" i="1"/>
  <c r="AW1516" i="1"/>
  <c r="AR1516" i="1"/>
  <c r="AX1516" i="1" s="1"/>
  <c r="BM1515" i="1"/>
  <c r="BF1515" i="1"/>
  <c r="AW1515" i="1"/>
  <c r="AR1515" i="1"/>
  <c r="AX1515" i="1" s="1"/>
  <c r="BM1514" i="1"/>
  <c r="BF1514" i="1"/>
  <c r="AW1514" i="1"/>
  <c r="AR1514" i="1"/>
  <c r="AX1514" i="1" s="1"/>
  <c r="BM1513" i="1"/>
  <c r="BF1513" i="1"/>
  <c r="AW1513" i="1"/>
  <c r="AR1513" i="1"/>
  <c r="AX1513" i="1" s="1"/>
  <c r="BM1512" i="1"/>
  <c r="BF1512" i="1"/>
  <c r="AW1512" i="1"/>
  <c r="AR1512" i="1"/>
  <c r="AX1512" i="1" s="1"/>
  <c r="BM1511" i="1"/>
  <c r="BF1511" i="1"/>
  <c r="AW1511" i="1"/>
  <c r="AR1511" i="1"/>
  <c r="AX1511" i="1" s="1"/>
  <c r="BM1510" i="1"/>
  <c r="BF1510" i="1"/>
  <c r="AW1510" i="1"/>
  <c r="AR1510" i="1"/>
  <c r="AX1510" i="1" s="1"/>
  <c r="BM1509" i="1"/>
  <c r="BF1509" i="1"/>
  <c r="AW1509" i="1"/>
  <c r="AR1509" i="1"/>
  <c r="AX1509" i="1" s="1"/>
  <c r="BM1508" i="1"/>
  <c r="BF1508" i="1"/>
  <c r="AW1508" i="1"/>
  <c r="AR1508" i="1"/>
  <c r="AX1508" i="1" s="1"/>
  <c r="BM1507" i="1"/>
  <c r="BF1507" i="1"/>
  <c r="AW1507" i="1"/>
  <c r="AR1507" i="1"/>
  <c r="AX1507" i="1" s="1"/>
  <c r="BM1506" i="1"/>
  <c r="BF1506" i="1"/>
  <c r="AW1506" i="1"/>
  <c r="AR1506" i="1"/>
  <c r="AX1506" i="1" s="1"/>
  <c r="BM1505" i="1"/>
  <c r="BF1505" i="1"/>
  <c r="AW1505" i="1"/>
  <c r="AR1505" i="1"/>
  <c r="AX1505" i="1" s="1"/>
  <c r="BM1504" i="1"/>
  <c r="BF1504" i="1"/>
  <c r="AW1504" i="1"/>
  <c r="AR1504" i="1"/>
  <c r="AX1504" i="1" s="1"/>
  <c r="BM1503" i="1"/>
  <c r="BF1503" i="1"/>
  <c r="AW1503" i="1"/>
  <c r="AR1503" i="1"/>
  <c r="AX1503" i="1" s="1"/>
  <c r="BM1502" i="1"/>
  <c r="BF1502" i="1"/>
  <c r="AW1502" i="1"/>
  <c r="AR1502" i="1"/>
  <c r="AX1502" i="1" s="1"/>
  <c r="BM1501" i="1"/>
  <c r="BF1501" i="1"/>
  <c r="AW1501" i="1"/>
  <c r="AR1501" i="1"/>
  <c r="AX1501" i="1" s="1"/>
  <c r="BM1500" i="1"/>
  <c r="BF1500" i="1"/>
  <c r="AW1500" i="1"/>
  <c r="AR1500" i="1"/>
  <c r="AX1500" i="1" s="1"/>
  <c r="BM1499" i="1"/>
  <c r="BF1499" i="1"/>
  <c r="AW1499" i="1"/>
  <c r="AR1499" i="1"/>
  <c r="AX1499" i="1" s="1"/>
  <c r="BM1498" i="1"/>
  <c r="BF1498" i="1"/>
  <c r="AW1498" i="1"/>
  <c r="AR1498" i="1"/>
  <c r="AX1498" i="1" s="1"/>
  <c r="BM1497" i="1"/>
  <c r="BF1497" i="1"/>
  <c r="AW1497" i="1"/>
  <c r="AR1497" i="1"/>
  <c r="AX1497" i="1" s="1"/>
  <c r="BM1496" i="1"/>
  <c r="BF1496" i="1"/>
  <c r="AW1496" i="1"/>
  <c r="AR1496" i="1"/>
  <c r="AX1496" i="1" s="1"/>
  <c r="BM1495" i="1"/>
  <c r="BF1495" i="1"/>
  <c r="AW1495" i="1"/>
  <c r="AR1495" i="1"/>
  <c r="AX1495" i="1" s="1"/>
  <c r="BM1494" i="1"/>
  <c r="BF1494" i="1"/>
  <c r="AW1494" i="1"/>
  <c r="AR1494" i="1"/>
  <c r="AX1494" i="1" s="1"/>
  <c r="BM1493" i="1"/>
  <c r="BF1493" i="1"/>
  <c r="AW1493" i="1"/>
  <c r="AR1493" i="1"/>
  <c r="AX1493" i="1" s="1"/>
  <c r="BM1492" i="1"/>
  <c r="BF1492" i="1"/>
  <c r="AW1492" i="1"/>
  <c r="AR1492" i="1"/>
  <c r="AX1492" i="1" s="1"/>
  <c r="BM1491" i="1"/>
  <c r="BF1491" i="1"/>
  <c r="AW1491" i="1"/>
  <c r="AR1491" i="1"/>
  <c r="AX1491" i="1" s="1"/>
  <c r="BM1490" i="1"/>
  <c r="BF1490" i="1"/>
  <c r="AW1490" i="1"/>
  <c r="AR1490" i="1"/>
  <c r="AX1490" i="1" s="1"/>
  <c r="BM1489" i="1"/>
  <c r="BF1489" i="1"/>
  <c r="AW1489" i="1"/>
  <c r="AR1489" i="1"/>
  <c r="AX1489" i="1" s="1"/>
  <c r="BM1488" i="1"/>
  <c r="BF1488" i="1"/>
  <c r="AW1488" i="1"/>
  <c r="AR1488" i="1"/>
  <c r="AX1488" i="1" s="1"/>
  <c r="AP1488" i="1"/>
  <c r="BM1487" i="1"/>
  <c r="BF1487" i="1"/>
  <c r="AW1487" i="1"/>
  <c r="AX1487" i="1" s="1"/>
  <c r="AR1487" i="1"/>
  <c r="BM1486" i="1"/>
  <c r="BF1486" i="1"/>
  <c r="AW1486" i="1"/>
  <c r="AX1486" i="1" s="1"/>
  <c r="AR1486" i="1"/>
  <c r="BM1485" i="1"/>
  <c r="BF1485" i="1"/>
  <c r="AW1485" i="1"/>
  <c r="AX1485" i="1" s="1"/>
  <c r="AR1485" i="1"/>
  <c r="BM1484" i="1"/>
  <c r="BF1484" i="1"/>
  <c r="AW1484" i="1"/>
  <c r="AX1484" i="1" s="1"/>
  <c r="AR1484" i="1"/>
  <c r="BM1483" i="1"/>
  <c r="BF1483" i="1"/>
  <c r="AW1483" i="1"/>
  <c r="AX1483" i="1" s="1"/>
  <c r="AR1483" i="1"/>
  <c r="BM1482" i="1"/>
  <c r="BF1482" i="1"/>
  <c r="AW1482" i="1"/>
  <c r="AX1482" i="1" s="1"/>
  <c r="AR1482" i="1"/>
  <c r="BM1481" i="1"/>
  <c r="BF1481" i="1"/>
  <c r="AW1481" i="1"/>
  <c r="AX1481" i="1" s="1"/>
  <c r="AR1481" i="1"/>
  <c r="BM1480" i="1"/>
  <c r="BF1480" i="1"/>
  <c r="AW1480" i="1"/>
  <c r="AX1480" i="1" s="1"/>
  <c r="AR1480" i="1"/>
  <c r="BM1479" i="1"/>
  <c r="BF1479" i="1"/>
  <c r="AW1479" i="1"/>
  <c r="AX1479" i="1" s="1"/>
  <c r="AR1479" i="1"/>
  <c r="BM1478" i="1"/>
  <c r="BF1478" i="1"/>
  <c r="AW1478" i="1"/>
  <c r="AX1478" i="1" s="1"/>
  <c r="AR1478" i="1"/>
  <c r="BM1477" i="1"/>
  <c r="BF1477" i="1"/>
  <c r="AW1477" i="1"/>
  <c r="AX1477" i="1" s="1"/>
  <c r="AR1477" i="1"/>
  <c r="BM1476" i="1"/>
  <c r="BF1476" i="1"/>
  <c r="AW1476" i="1"/>
  <c r="AX1476" i="1" s="1"/>
  <c r="AR1476" i="1"/>
  <c r="BM1475" i="1"/>
  <c r="BF1475" i="1"/>
  <c r="AW1475" i="1"/>
  <c r="AX1475" i="1" s="1"/>
  <c r="AR1475" i="1"/>
  <c r="BM1474" i="1"/>
  <c r="BF1474" i="1"/>
  <c r="AW1474" i="1"/>
  <c r="AX1474" i="1" s="1"/>
  <c r="AR1474" i="1"/>
  <c r="BM1473" i="1"/>
  <c r="BF1473" i="1"/>
  <c r="AW1473" i="1"/>
  <c r="AX1473" i="1" s="1"/>
  <c r="AR1473" i="1"/>
  <c r="BM1472" i="1"/>
  <c r="BF1472" i="1"/>
  <c r="AW1472" i="1"/>
  <c r="AV1472" i="1"/>
  <c r="AR1472" i="1"/>
  <c r="AX1472" i="1" s="1"/>
  <c r="BM1471" i="1"/>
  <c r="BF1471" i="1"/>
  <c r="AW1471" i="1"/>
  <c r="AR1471" i="1"/>
  <c r="AX1471" i="1" s="1"/>
  <c r="AQ1471" i="1"/>
  <c r="BM1470" i="1"/>
  <c r="BF1470" i="1"/>
  <c r="AW1470" i="1"/>
  <c r="AR1470" i="1"/>
  <c r="AX1470" i="1" s="1"/>
  <c r="BM1469" i="1"/>
  <c r="BF1469" i="1"/>
  <c r="AW1469" i="1"/>
  <c r="AR1469" i="1"/>
  <c r="AX1469" i="1" s="1"/>
  <c r="BM1468" i="1"/>
  <c r="BF1468" i="1"/>
  <c r="AW1468" i="1"/>
  <c r="AR1468" i="1"/>
  <c r="BM1467" i="1"/>
  <c r="BF1467" i="1"/>
  <c r="AW1467" i="1"/>
  <c r="AR1467" i="1"/>
  <c r="AX1467" i="1" s="1"/>
  <c r="BM1466" i="1"/>
  <c r="BF1466" i="1"/>
  <c r="AW1466" i="1"/>
  <c r="AR1466" i="1"/>
  <c r="AX1466" i="1" s="1"/>
  <c r="BM1465" i="1"/>
  <c r="BF1465" i="1"/>
  <c r="AW1465" i="1"/>
  <c r="AR1465" i="1"/>
  <c r="BM1464" i="1"/>
  <c r="BF1464" i="1"/>
  <c r="AW1464" i="1"/>
  <c r="AR1464" i="1"/>
  <c r="AX1464" i="1" s="1"/>
  <c r="BM1463" i="1"/>
  <c r="BF1463" i="1"/>
  <c r="AW1463" i="1"/>
  <c r="AR1463" i="1"/>
  <c r="AX1463" i="1" s="1"/>
  <c r="BM1462" i="1"/>
  <c r="BF1462" i="1"/>
  <c r="AW1462" i="1"/>
  <c r="AR1462" i="1"/>
  <c r="BM1461" i="1"/>
  <c r="BF1461" i="1"/>
  <c r="AW1461" i="1"/>
  <c r="AR1461" i="1"/>
  <c r="AX1461" i="1" s="1"/>
  <c r="BM1460" i="1"/>
  <c r="BF1460" i="1"/>
  <c r="AW1460" i="1"/>
  <c r="AR1460" i="1"/>
  <c r="AX1460" i="1" s="1"/>
  <c r="BM1459" i="1"/>
  <c r="BF1459" i="1"/>
  <c r="AW1459" i="1"/>
  <c r="AR1459" i="1"/>
  <c r="BM1458" i="1"/>
  <c r="BF1458" i="1"/>
  <c r="AW1458" i="1"/>
  <c r="AR1458" i="1"/>
  <c r="AX1458" i="1" s="1"/>
  <c r="BM1457" i="1"/>
  <c r="BF1457" i="1"/>
  <c r="AW1457" i="1"/>
  <c r="AR1457" i="1"/>
  <c r="AX1457" i="1" s="1"/>
  <c r="BM1456" i="1"/>
  <c r="BF1456" i="1"/>
  <c r="AW1456" i="1"/>
  <c r="AR1456" i="1"/>
  <c r="BM1455" i="1"/>
  <c r="BF1455" i="1"/>
  <c r="AW1455" i="1"/>
  <c r="AR1455" i="1"/>
  <c r="AX1455" i="1" s="1"/>
  <c r="BM1454" i="1"/>
  <c r="BF1454" i="1"/>
  <c r="AW1454" i="1"/>
  <c r="AR1454" i="1"/>
  <c r="AX1454" i="1" s="1"/>
  <c r="BM1453" i="1"/>
  <c r="BF1453" i="1"/>
  <c r="AW1453" i="1"/>
  <c r="AR1453" i="1"/>
  <c r="BM1452" i="1"/>
  <c r="BF1452" i="1"/>
  <c r="AW1452" i="1"/>
  <c r="AR1452" i="1"/>
  <c r="AX1452" i="1" s="1"/>
  <c r="BM1451" i="1"/>
  <c r="BF1451" i="1"/>
  <c r="AW1451" i="1"/>
  <c r="AR1451" i="1"/>
  <c r="AX1451" i="1" s="1"/>
  <c r="BM1450" i="1"/>
  <c r="BF1450" i="1"/>
  <c r="AW1450" i="1"/>
  <c r="AR1450" i="1"/>
  <c r="BM1449" i="1"/>
  <c r="BF1449" i="1"/>
  <c r="AW1449" i="1"/>
  <c r="AR1449" i="1"/>
  <c r="AX1449" i="1" s="1"/>
  <c r="BM1448" i="1"/>
  <c r="BF1448" i="1"/>
  <c r="AW1448" i="1"/>
  <c r="AR1448" i="1"/>
  <c r="AX1448" i="1" s="1"/>
  <c r="BM1447" i="1"/>
  <c r="BF1447" i="1"/>
  <c r="AW1447" i="1"/>
  <c r="AR1447" i="1"/>
  <c r="BM1446" i="1"/>
  <c r="BF1446" i="1"/>
  <c r="AW1446" i="1"/>
  <c r="AR1446" i="1"/>
  <c r="AX1446" i="1" s="1"/>
  <c r="BM1445" i="1"/>
  <c r="BF1445" i="1"/>
  <c r="AW1445" i="1"/>
  <c r="AR1445" i="1"/>
  <c r="AX1445" i="1" s="1"/>
  <c r="BM1444" i="1"/>
  <c r="BF1444" i="1"/>
  <c r="AW1444" i="1"/>
  <c r="AR1444" i="1"/>
  <c r="BM1443" i="1"/>
  <c r="BF1443" i="1"/>
  <c r="AW1443" i="1"/>
  <c r="AR1443" i="1"/>
  <c r="AX1443" i="1" s="1"/>
  <c r="BM1442" i="1"/>
  <c r="BF1442" i="1"/>
  <c r="AW1442" i="1"/>
  <c r="AQ1442" i="1"/>
  <c r="AR1442" i="1" s="1"/>
  <c r="AX1442" i="1" s="1"/>
  <c r="BM1441" i="1"/>
  <c r="BF1441" i="1"/>
  <c r="AX1441" i="1"/>
  <c r="AW1441" i="1"/>
  <c r="AR1441" i="1"/>
  <c r="BM1440" i="1"/>
  <c r="BF1440" i="1"/>
  <c r="AX1440" i="1"/>
  <c r="AW1440" i="1"/>
  <c r="AR1440" i="1"/>
  <c r="BM1439" i="1"/>
  <c r="BF1439" i="1"/>
  <c r="AX1439" i="1"/>
  <c r="AW1439" i="1"/>
  <c r="AR1439" i="1"/>
  <c r="BM1438" i="1"/>
  <c r="BF1438" i="1"/>
  <c r="AX1438" i="1"/>
  <c r="AW1438" i="1"/>
  <c r="AR1438" i="1"/>
  <c r="BM1437" i="1"/>
  <c r="BF1437" i="1"/>
  <c r="AX1437" i="1"/>
  <c r="AW1437" i="1"/>
  <c r="AR1437" i="1"/>
  <c r="BM1436" i="1"/>
  <c r="BF1436" i="1"/>
  <c r="AX1436" i="1"/>
  <c r="AW1436" i="1"/>
  <c r="AR1436" i="1"/>
  <c r="BM1435" i="1"/>
  <c r="BF1435" i="1"/>
  <c r="AX1435" i="1"/>
  <c r="AW1435" i="1"/>
  <c r="AR1435" i="1"/>
  <c r="BM1434" i="1"/>
  <c r="BF1434" i="1"/>
  <c r="AX1434" i="1"/>
  <c r="AW1434" i="1"/>
  <c r="AR1434" i="1"/>
  <c r="BM1433" i="1"/>
  <c r="BF1433" i="1"/>
  <c r="AX1433" i="1"/>
  <c r="AW1433" i="1"/>
  <c r="AR1433" i="1"/>
  <c r="BM1432" i="1"/>
  <c r="BF1432" i="1"/>
  <c r="AX1432" i="1"/>
  <c r="AW1432" i="1"/>
  <c r="AR1432" i="1"/>
  <c r="BM1431" i="1"/>
  <c r="BF1431" i="1"/>
  <c r="AX1431" i="1"/>
  <c r="AW1431" i="1"/>
  <c r="AR1431" i="1"/>
  <c r="BM1430" i="1"/>
  <c r="BF1430" i="1"/>
  <c r="AX1430" i="1"/>
  <c r="AW1430" i="1"/>
  <c r="AR1430" i="1"/>
  <c r="BM1429" i="1"/>
  <c r="BF1429" i="1"/>
  <c r="AX1429" i="1"/>
  <c r="AW1429" i="1"/>
  <c r="AR1429" i="1"/>
  <c r="BM1428" i="1"/>
  <c r="BF1428" i="1"/>
  <c r="AX1428" i="1"/>
  <c r="AW1428" i="1"/>
  <c r="AR1428" i="1"/>
  <c r="BM1427" i="1"/>
  <c r="BF1427" i="1"/>
  <c r="AX1427" i="1"/>
  <c r="AW1427" i="1"/>
  <c r="AR1427" i="1"/>
  <c r="BM1426" i="1"/>
  <c r="BF1426" i="1"/>
  <c r="AX1426" i="1"/>
  <c r="AW1426" i="1"/>
  <c r="AR1426" i="1"/>
  <c r="BM1425" i="1"/>
  <c r="BF1425" i="1"/>
  <c r="AX1425" i="1"/>
  <c r="AW1425" i="1"/>
  <c r="AR1425" i="1"/>
  <c r="BM1424" i="1"/>
  <c r="BF1424" i="1"/>
  <c r="AX1424" i="1"/>
  <c r="AW1424" i="1"/>
  <c r="AR1424" i="1"/>
  <c r="BM1423" i="1"/>
  <c r="BF1423" i="1"/>
  <c r="AX1423" i="1"/>
  <c r="AW1423" i="1"/>
  <c r="AR1423" i="1"/>
  <c r="BM1422" i="1"/>
  <c r="BF1422" i="1"/>
  <c r="AX1422" i="1"/>
  <c r="AW1422" i="1"/>
  <c r="AR1422" i="1"/>
  <c r="BM1421" i="1"/>
  <c r="BF1421" i="1"/>
  <c r="AX1421" i="1"/>
  <c r="AW1421" i="1"/>
  <c r="AR1421" i="1"/>
  <c r="BM1420" i="1"/>
  <c r="BF1420" i="1"/>
  <c r="AX1420" i="1"/>
  <c r="AW1420" i="1"/>
  <c r="AR1420" i="1"/>
  <c r="BM1419" i="1"/>
  <c r="BF1419" i="1"/>
  <c r="AX1419" i="1"/>
  <c r="AW1419" i="1"/>
  <c r="AR1419" i="1"/>
  <c r="BM1418" i="1"/>
  <c r="BF1418" i="1"/>
  <c r="AX1418" i="1"/>
  <c r="AW1418" i="1"/>
  <c r="AR1418" i="1"/>
  <c r="BM1417" i="1"/>
  <c r="BF1417" i="1"/>
  <c r="AX1417" i="1"/>
  <c r="AW1417" i="1"/>
  <c r="AR1417" i="1"/>
  <c r="BM1416" i="1"/>
  <c r="BF1416" i="1"/>
  <c r="AX1416" i="1"/>
  <c r="AW1416" i="1"/>
  <c r="AR1416" i="1"/>
  <c r="BM1415" i="1"/>
  <c r="BF1415" i="1"/>
  <c r="AX1415" i="1"/>
  <c r="AW1415" i="1"/>
  <c r="AR1415" i="1"/>
  <c r="BM1414" i="1"/>
  <c r="BF1414" i="1"/>
  <c r="AX1414" i="1"/>
  <c r="AW1414" i="1"/>
  <c r="AR1414" i="1"/>
  <c r="BM1413" i="1"/>
  <c r="BF1413" i="1"/>
  <c r="AX1413" i="1"/>
  <c r="AW1413" i="1"/>
  <c r="AR1413" i="1"/>
  <c r="BM1412" i="1"/>
  <c r="BF1412" i="1"/>
  <c r="AX1412" i="1"/>
  <c r="AW1412" i="1"/>
  <c r="AR1412" i="1"/>
  <c r="BM1411" i="1"/>
  <c r="BF1411" i="1"/>
  <c r="AX1411" i="1"/>
  <c r="AW1411" i="1"/>
  <c r="AR1411" i="1"/>
  <c r="BM1410" i="1"/>
  <c r="BF1410" i="1"/>
  <c r="AX1410" i="1"/>
  <c r="AW1410" i="1"/>
  <c r="AR1410" i="1"/>
  <c r="BM1409" i="1"/>
  <c r="BF1409" i="1"/>
  <c r="AX1409" i="1"/>
  <c r="AW1409" i="1"/>
  <c r="AR1409" i="1"/>
  <c r="BM1408" i="1"/>
  <c r="BF1408" i="1"/>
  <c r="AX1408" i="1"/>
  <c r="AW1408" i="1"/>
  <c r="AR1408" i="1"/>
  <c r="BM1407" i="1"/>
  <c r="BF1407" i="1"/>
  <c r="AX1407" i="1"/>
  <c r="AW1407" i="1"/>
  <c r="AR1407" i="1"/>
  <c r="BM1406" i="1"/>
  <c r="BF1406" i="1"/>
  <c r="AX1406" i="1"/>
  <c r="AW1406" i="1"/>
  <c r="AR1406" i="1"/>
  <c r="BM1405" i="1"/>
  <c r="BF1405" i="1"/>
  <c r="AX1405" i="1"/>
  <c r="AW1405" i="1"/>
  <c r="AR1405" i="1"/>
  <c r="BM1404" i="1"/>
  <c r="BF1404" i="1"/>
  <c r="AX1404" i="1"/>
  <c r="AW1404" i="1"/>
  <c r="AR1404" i="1"/>
  <c r="BM1403" i="1"/>
  <c r="BF1403" i="1"/>
  <c r="AX1403" i="1"/>
  <c r="AW1403" i="1"/>
  <c r="AR1403" i="1"/>
  <c r="BM1402" i="1"/>
  <c r="BF1402" i="1"/>
  <c r="AX1402" i="1"/>
  <c r="AW1402" i="1"/>
  <c r="AR1402" i="1"/>
  <c r="BM1401" i="1"/>
  <c r="BF1401" i="1"/>
  <c r="AX1401" i="1"/>
  <c r="AW1401" i="1"/>
  <c r="AR1401" i="1"/>
  <c r="BM1400" i="1"/>
  <c r="BF1400" i="1"/>
  <c r="AX1400" i="1"/>
  <c r="AW1400" i="1"/>
  <c r="AR1400" i="1"/>
  <c r="BM1399" i="1"/>
  <c r="BF1399" i="1"/>
  <c r="AX1399" i="1"/>
  <c r="AW1399" i="1"/>
  <c r="AR1399" i="1"/>
  <c r="BM1398" i="1"/>
  <c r="BF1398" i="1"/>
  <c r="AX1398" i="1"/>
  <c r="AW1398" i="1"/>
  <c r="AR1398" i="1"/>
  <c r="BM1397" i="1"/>
  <c r="BF1397" i="1"/>
  <c r="AX1397" i="1"/>
  <c r="AW1397" i="1"/>
  <c r="AR1397" i="1"/>
  <c r="BM1396" i="1"/>
  <c r="BF1396" i="1"/>
  <c r="AX1396" i="1"/>
  <c r="AW1396" i="1"/>
  <c r="AR1396" i="1"/>
  <c r="BM1395" i="1"/>
  <c r="BF1395" i="1"/>
  <c r="AX1395" i="1"/>
  <c r="AW1395" i="1"/>
  <c r="AR1395" i="1"/>
  <c r="BM1394" i="1"/>
  <c r="BF1394" i="1"/>
  <c r="AX1394" i="1"/>
  <c r="AW1394" i="1"/>
  <c r="AR1394" i="1"/>
  <c r="BM1393" i="1"/>
  <c r="BF1393" i="1"/>
  <c r="AX1393" i="1"/>
  <c r="AW1393" i="1"/>
  <c r="AR1393" i="1"/>
  <c r="BM1392" i="1"/>
  <c r="BF1392" i="1"/>
  <c r="AX1392" i="1"/>
  <c r="AW1392" i="1"/>
  <c r="AR1392" i="1"/>
  <c r="AQ1392" i="1"/>
  <c r="BO1391" i="1"/>
  <c r="BM1391" i="1"/>
  <c r="BF1391" i="1"/>
  <c r="BC1391" i="1"/>
  <c r="BI1391" i="1" s="1"/>
  <c r="BN1391" i="1" s="1"/>
  <c r="AW1391" i="1"/>
  <c r="AX1391" i="1" s="1"/>
  <c r="BD1391" i="1" s="1"/>
  <c r="BJ1391" i="1" s="1"/>
  <c r="AR1391" i="1"/>
  <c r="BO1390" i="1"/>
  <c r="BM1390" i="1"/>
  <c r="BF1390" i="1"/>
  <c r="AW1390" i="1"/>
  <c r="AX1390" i="1" s="1"/>
  <c r="BD1390" i="1" s="1"/>
  <c r="BJ1390" i="1" s="1"/>
  <c r="AR1390" i="1"/>
  <c r="BO1389" i="1"/>
  <c r="BP1389" i="1" s="1"/>
  <c r="BM1389" i="1"/>
  <c r="BF1389" i="1"/>
  <c r="BC1389" i="1"/>
  <c r="BI1389" i="1" s="1"/>
  <c r="BN1389" i="1" s="1"/>
  <c r="AW1389" i="1"/>
  <c r="AX1389" i="1" s="1"/>
  <c r="BD1389" i="1" s="1"/>
  <c r="BJ1389" i="1" s="1"/>
  <c r="AR1389" i="1"/>
  <c r="BO1388" i="1"/>
  <c r="BM1388" i="1"/>
  <c r="BF1388" i="1"/>
  <c r="AW1388" i="1"/>
  <c r="AX1388" i="1" s="1"/>
  <c r="BD1388" i="1" s="1"/>
  <c r="BJ1388" i="1" s="1"/>
  <c r="AR1388" i="1"/>
  <c r="BO1387" i="1"/>
  <c r="BP1387" i="1" s="1"/>
  <c r="BM1387" i="1"/>
  <c r="BF1387" i="1"/>
  <c r="BC1387" i="1"/>
  <c r="BI1387" i="1" s="1"/>
  <c r="BN1387" i="1" s="1"/>
  <c r="AW1387" i="1"/>
  <c r="AX1387" i="1" s="1"/>
  <c r="BD1387" i="1" s="1"/>
  <c r="BJ1387" i="1" s="1"/>
  <c r="AR1387" i="1"/>
  <c r="BO1386" i="1"/>
  <c r="BM1386" i="1"/>
  <c r="BF1386" i="1"/>
  <c r="AW1386" i="1"/>
  <c r="AX1386" i="1" s="1"/>
  <c r="BD1386" i="1" s="1"/>
  <c r="BJ1386" i="1" s="1"/>
  <c r="AR1386" i="1"/>
  <c r="BO1385" i="1"/>
  <c r="BP1385" i="1" s="1"/>
  <c r="BM1385" i="1"/>
  <c r="BF1385" i="1"/>
  <c r="BC1385" i="1"/>
  <c r="BI1385" i="1" s="1"/>
  <c r="BN1385" i="1" s="1"/>
  <c r="AW1385" i="1"/>
  <c r="AX1385" i="1" s="1"/>
  <c r="BD1385" i="1" s="1"/>
  <c r="BJ1385" i="1" s="1"/>
  <c r="AR1385" i="1"/>
  <c r="BO1384" i="1"/>
  <c r="BM1384" i="1"/>
  <c r="BF1384" i="1"/>
  <c r="AW1384" i="1"/>
  <c r="AX1384" i="1" s="1"/>
  <c r="BD1384" i="1" s="1"/>
  <c r="BJ1384" i="1" s="1"/>
  <c r="AR1384" i="1"/>
  <c r="BO1383" i="1"/>
  <c r="BP1383" i="1" s="1"/>
  <c r="BM1383" i="1"/>
  <c r="BF1383" i="1"/>
  <c r="BC1383" i="1"/>
  <c r="BI1383" i="1" s="1"/>
  <c r="BN1383" i="1" s="1"/>
  <c r="AW1383" i="1"/>
  <c r="AX1383" i="1" s="1"/>
  <c r="BD1383" i="1" s="1"/>
  <c r="BJ1383" i="1" s="1"/>
  <c r="AR1383" i="1"/>
  <c r="BO1382" i="1"/>
  <c r="BM1382" i="1"/>
  <c r="BF1382" i="1"/>
  <c r="AW1382" i="1"/>
  <c r="AX1382" i="1" s="1"/>
  <c r="BD1382" i="1" s="1"/>
  <c r="BJ1382" i="1" s="1"/>
  <c r="AR1382" i="1"/>
  <c r="BO1381" i="1"/>
  <c r="BP1381" i="1" s="1"/>
  <c r="BM1381" i="1"/>
  <c r="BF1381" i="1"/>
  <c r="BC1381" i="1"/>
  <c r="BI1381" i="1" s="1"/>
  <c r="BN1381" i="1" s="1"/>
  <c r="AW1381" i="1"/>
  <c r="AX1381" i="1" s="1"/>
  <c r="BD1381" i="1" s="1"/>
  <c r="BJ1381" i="1" s="1"/>
  <c r="AR1381" i="1"/>
  <c r="BO1380" i="1"/>
  <c r="BM1380" i="1"/>
  <c r="BF1380" i="1"/>
  <c r="AW1380" i="1"/>
  <c r="AX1380" i="1" s="1"/>
  <c r="BD1380" i="1" s="1"/>
  <c r="BJ1380" i="1" s="1"/>
  <c r="AR1380" i="1"/>
  <c r="BO1379" i="1"/>
  <c r="BM1379" i="1"/>
  <c r="BF1379" i="1"/>
  <c r="BC1379" i="1"/>
  <c r="BI1379" i="1" s="1"/>
  <c r="BN1379" i="1" s="1"/>
  <c r="AW1379" i="1"/>
  <c r="AX1379" i="1" s="1"/>
  <c r="BD1379" i="1" s="1"/>
  <c r="BJ1379" i="1" s="1"/>
  <c r="AR1379" i="1"/>
  <c r="BO1378" i="1"/>
  <c r="BM1378" i="1"/>
  <c r="BF1378" i="1"/>
  <c r="AW1378" i="1"/>
  <c r="AX1378" i="1" s="1"/>
  <c r="BD1378" i="1" s="1"/>
  <c r="BJ1378" i="1" s="1"/>
  <c r="AR1378" i="1"/>
  <c r="BM1377" i="1"/>
  <c r="BF1377" i="1"/>
  <c r="BC1377" i="1"/>
  <c r="BI1377" i="1" s="1"/>
  <c r="BN1377" i="1" s="1"/>
  <c r="AW1377" i="1"/>
  <c r="AX1377" i="1" s="1"/>
  <c r="BD1377" i="1" s="1"/>
  <c r="BJ1377" i="1" s="1"/>
  <c r="BO1377" i="1" s="1"/>
  <c r="BP1377" i="1" s="1"/>
  <c r="AR1377" i="1"/>
  <c r="BM1376" i="1"/>
  <c r="BF1376" i="1"/>
  <c r="AW1376" i="1"/>
  <c r="AX1376" i="1" s="1"/>
  <c r="BD1376" i="1" s="1"/>
  <c r="BJ1376" i="1" s="1"/>
  <c r="BO1376" i="1" s="1"/>
  <c r="AR1376" i="1"/>
  <c r="BM1375" i="1"/>
  <c r="BF1375" i="1"/>
  <c r="AW1375" i="1"/>
  <c r="AQ1375" i="1"/>
  <c r="AR1375" i="1" s="1"/>
  <c r="BN1374" i="1"/>
  <c r="BM1374" i="1"/>
  <c r="BF1374" i="1"/>
  <c r="BD1374" i="1"/>
  <c r="BJ1374" i="1" s="1"/>
  <c r="BO1374" i="1" s="1"/>
  <c r="BP1374" i="1" s="1"/>
  <c r="AX1374" i="1"/>
  <c r="BC1374" i="1" s="1"/>
  <c r="BI1374" i="1" s="1"/>
  <c r="AW1374" i="1"/>
  <c r="AR1374" i="1"/>
  <c r="BM1373" i="1"/>
  <c r="BF1373" i="1"/>
  <c r="BD1373" i="1"/>
  <c r="BJ1373" i="1" s="1"/>
  <c r="BO1373" i="1" s="1"/>
  <c r="AX1373" i="1"/>
  <c r="BC1373" i="1" s="1"/>
  <c r="BI1373" i="1" s="1"/>
  <c r="BN1373" i="1" s="1"/>
  <c r="AW1373" i="1"/>
  <c r="AR1373" i="1"/>
  <c r="BM1372" i="1"/>
  <c r="BF1372" i="1"/>
  <c r="AX1372" i="1"/>
  <c r="BC1372" i="1" s="1"/>
  <c r="BI1372" i="1" s="1"/>
  <c r="BN1372" i="1" s="1"/>
  <c r="AW1372" i="1"/>
  <c r="AR1372" i="1"/>
  <c r="BN1371" i="1"/>
  <c r="BM1371" i="1"/>
  <c r="BF1371" i="1"/>
  <c r="BD1371" i="1"/>
  <c r="BJ1371" i="1" s="1"/>
  <c r="BO1371" i="1" s="1"/>
  <c r="BP1371" i="1" s="1"/>
  <c r="AX1371" i="1"/>
  <c r="BC1371" i="1" s="1"/>
  <c r="BI1371" i="1" s="1"/>
  <c r="AW1371" i="1"/>
  <c r="AR1371" i="1"/>
  <c r="BM1370" i="1"/>
  <c r="BF1370" i="1"/>
  <c r="BD1370" i="1"/>
  <c r="BJ1370" i="1" s="1"/>
  <c r="BO1370" i="1" s="1"/>
  <c r="BP1370" i="1" s="1"/>
  <c r="AX1370" i="1"/>
  <c r="BC1370" i="1" s="1"/>
  <c r="BI1370" i="1" s="1"/>
  <c r="BN1370" i="1" s="1"/>
  <c r="AW1370" i="1"/>
  <c r="AR1370" i="1"/>
  <c r="BM1369" i="1"/>
  <c r="BF1369" i="1"/>
  <c r="AX1369" i="1"/>
  <c r="BC1369" i="1" s="1"/>
  <c r="BI1369" i="1" s="1"/>
  <c r="BN1369" i="1" s="1"/>
  <c r="AW1369" i="1"/>
  <c r="AR1369" i="1"/>
  <c r="BN1368" i="1"/>
  <c r="BM1368" i="1"/>
  <c r="BF1368" i="1"/>
  <c r="BD1368" i="1"/>
  <c r="BJ1368" i="1" s="1"/>
  <c r="BO1368" i="1" s="1"/>
  <c r="BP1368" i="1" s="1"/>
  <c r="AX1368" i="1"/>
  <c r="BC1368" i="1" s="1"/>
  <c r="BI1368" i="1" s="1"/>
  <c r="AW1368" i="1"/>
  <c r="AR1368" i="1"/>
  <c r="BM1367" i="1"/>
  <c r="BF1367" i="1"/>
  <c r="BD1367" i="1"/>
  <c r="BJ1367" i="1" s="1"/>
  <c r="BO1367" i="1" s="1"/>
  <c r="AX1367" i="1"/>
  <c r="BC1367" i="1" s="1"/>
  <c r="BI1367" i="1" s="1"/>
  <c r="BN1367" i="1" s="1"/>
  <c r="AW1367" i="1"/>
  <c r="AQ1367" i="1"/>
  <c r="AR1367" i="1" s="1"/>
  <c r="AP1367" i="1"/>
  <c r="BM1366" i="1"/>
  <c r="BF1366" i="1"/>
  <c r="AW1366" i="1"/>
  <c r="AX1366" i="1" s="1"/>
  <c r="AR1366" i="1"/>
  <c r="BM1365" i="1"/>
  <c r="BF1365" i="1"/>
  <c r="AW1365" i="1"/>
  <c r="AR1365" i="1"/>
  <c r="AX1365" i="1" s="1"/>
  <c r="BM1364" i="1"/>
  <c r="BF1364" i="1"/>
  <c r="AW1364" i="1"/>
  <c r="AR1364" i="1"/>
  <c r="AX1364" i="1" s="1"/>
  <c r="BM1363" i="1"/>
  <c r="BF1363" i="1"/>
  <c r="AW1363" i="1"/>
  <c r="AR1363" i="1"/>
  <c r="AX1363" i="1" s="1"/>
  <c r="BM1362" i="1"/>
  <c r="BF1362" i="1"/>
  <c r="AW1362" i="1"/>
  <c r="AR1362" i="1"/>
  <c r="AX1362" i="1" s="1"/>
  <c r="BM1361" i="1"/>
  <c r="BF1361" i="1"/>
  <c r="AW1361" i="1"/>
  <c r="AR1361" i="1"/>
  <c r="AX1361" i="1" s="1"/>
  <c r="BM1360" i="1"/>
  <c r="BF1360" i="1"/>
  <c r="AW1360" i="1"/>
  <c r="AR1360" i="1"/>
  <c r="AX1360" i="1" s="1"/>
  <c r="AQ1360" i="1"/>
  <c r="AP1360" i="1"/>
  <c r="BM1359" i="1"/>
  <c r="BF1359" i="1"/>
  <c r="BC1359" i="1"/>
  <c r="BI1359" i="1" s="1"/>
  <c r="BN1359" i="1" s="1"/>
  <c r="AX1359" i="1"/>
  <c r="BD1359" i="1" s="1"/>
  <c r="BJ1359" i="1" s="1"/>
  <c r="BO1359" i="1" s="1"/>
  <c r="AW1359" i="1"/>
  <c r="AR1359" i="1"/>
  <c r="BM1358" i="1"/>
  <c r="BF1358" i="1"/>
  <c r="BC1358" i="1"/>
  <c r="BI1358" i="1" s="1"/>
  <c r="BN1358" i="1" s="1"/>
  <c r="AX1358" i="1"/>
  <c r="BD1358" i="1" s="1"/>
  <c r="BJ1358" i="1" s="1"/>
  <c r="BO1358" i="1" s="1"/>
  <c r="BP1358" i="1" s="1"/>
  <c r="AW1358" i="1"/>
  <c r="AR1358" i="1"/>
  <c r="BM1357" i="1"/>
  <c r="BF1357" i="1"/>
  <c r="BC1357" i="1"/>
  <c r="BI1357" i="1" s="1"/>
  <c r="BN1357" i="1" s="1"/>
  <c r="AX1357" i="1"/>
  <c r="BD1357" i="1" s="1"/>
  <c r="BJ1357" i="1" s="1"/>
  <c r="BO1357" i="1" s="1"/>
  <c r="BP1357" i="1" s="1"/>
  <c r="AW1357" i="1"/>
  <c r="AR1357" i="1"/>
  <c r="BM1356" i="1"/>
  <c r="BF1356" i="1"/>
  <c r="BC1356" i="1"/>
  <c r="BI1356" i="1" s="1"/>
  <c r="BN1356" i="1" s="1"/>
  <c r="AX1356" i="1"/>
  <c r="BD1356" i="1" s="1"/>
  <c r="BJ1356" i="1" s="1"/>
  <c r="BO1356" i="1" s="1"/>
  <c r="BP1356" i="1" s="1"/>
  <c r="AW1356" i="1"/>
  <c r="AR1356" i="1"/>
  <c r="BM1355" i="1"/>
  <c r="BF1355" i="1"/>
  <c r="BC1355" i="1"/>
  <c r="BI1355" i="1" s="1"/>
  <c r="BN1355" i="1" s="1"/>
  <c r="AX1355" i="1"/>
  <c r="BD1355" i="1" s="1"/>
  <c r="BJ1355" i="1" s="1"/>
  <c r="BO1355" i="1" s="1"/>
  <c r="BP1355" i="1" s="1"/>
  <c r="AW1355" i="1"/>
  <c r="AR1355" i="1"/>
  <c r="BM1354" i="1"/>
  <c r="BF1354" i="1"/>
  <c r="BC1354" i="1"/>
  <c r="BI1354" i="1" s="1"/>
  <c r="BN1354" i="1" s="1"/>
  <c r="AX1354" i="1"/>
  <c r="BD1354" i="1" s="1"/>
  <c r="BJ1354" i="1" s="1"/>
  <c r="BO1354" i="1" s="1"/>
  <c r="BP1354" i="1" s="1"/>
  <c r="AW1354" i="1"/>
  <c r="AR1354" i="1"/>
  <c r="BM1353" i="1"/>
  <c r="BF1353" i="1"/>
  <c r="BC1353" i="1"/>
  <c r="BI1353" i="1" s="1"/>
  <c r="BN1353" i="1" s="1"/>
  <c r="AX1353" i="1"/>
  <c r="BD1353" i="1" s="1"/>
  <c r="BJ1353" i="1" s="1"/>
  <c r="BO1353" i="1" s="1"/>
  <c r="BP1353" i="1" s="1"/>
  <c r="AW1353" i="1"/>
  <c r="AR1353" i="1"/>
  <c r="BM1352" i="1"/>
  <c r="BF1352" i="1"/>
  <c r="BC1352" i="1"/>
  <c r="BI1352" i="1" s="1"/>
  <c r="BN1352" i="1" s="1"/>
  <c r="AX1352" i="1"/>
  <c r="BD1352" i="1" s="1"/>
  <c r="BJ1352" i="1" s="1"/>
  <c r="BO1352" i="1" s="1"/>
  <c r="BP1352" i="1" s="1"/>
  <c r="AW1352" i="1"/>
  <c r="AR1352" i="1"/>
  <c r="BM1351" i="1"/>
  <c r="BF1351" i="1"/>
  <c r="BC1351" i="1"/>
  <c r="BI1351" i="1" s="1"/>
  <c r="BN1351" i="1" s="1"/>
  <c r="AX1351" i="1"/>
  <c r="BD1351" i="1" s="1"/>
  <c r="BJ1351" i="1" s="1"/>
  <c r="BO1351" i="1" s="1"/>
  <c r="BP1351" i="1" s="1"/>
  <c r="AW1351" i="1"/>
  <c r="AR1351" i="1"/>
  <c r="BM1350" i="1"/>
  <c r="BF1350" i="1"/>
  <c r="BC1350" i="1"/>
  <c r="BI1350" i="1" s="1"/>
  <c r="BN1350" i="1" s="1"/>
  <c r="AX1350" i="1"/>
  <c r="BD1350" i="1" s="1"/>
  <c r="BJ1350" i="1" s="1"/>
  <c r="BO1350" i="1" s="1"/>
  <c r="BP1350" i="1" s="1"/>
  <c r="AW1350" i="1"/>
  <c r="AR1350" i="1"/>
  <c r="BM1349" i="1"/>
  <c r="BF1349" i="1"/>
  <c r="BC1349" i="1"/>
  <c r="BI1349" i="1" s="1"/>
  <c r="BN1349" i="1" s="1"/>
  <c r="AX1349" i="1"/>
  <c r="BD1349" i="1" s="1"/>
  <c r="BJ1349" i="1" s="1"/>
  <c r="BO1349" i="1" s="1"/>
  <c r="BP1349" i="1" s="1"/>
  <c r="AW1349" i="1"/>
  <c r="AR1349" i="1"/>
  <c r="BM1348" i="1"/>
  <c r="BF1348" i="1"/>
  <c r="BC1348" i="1"/>
  <c r="BI1348" i="1" s="1"/>
  <c r="BN1348" i="1" s="1"/>
  <c r="AX1348" i="1"/>
  <c r="BD1348" i="1" s="1"/>
  <c r="BJ1348" i="1" s="1"/>
  <c r="BO1348" i="1" s="1"/>
  <c r="BP1348" i="1" s="1"/>
  <c r="AW1348" i="1"/>
  <c r="AR1348" i="1"/>
  <c r="BM1347" i="1"/>
  <c r="BF1347" i="1"/>
  <c r="BC1347" i="1"/>
  <c r="BI1347" i="1" s="1"/>
  <c r="BN1347" i="1" s="1"/>
  <c r="AX1347" i="1"/>
  <c r="BD1347" i="1" s="1"/>
  <c r="BJ1347" i="1" s="1"/>
  <c r="BO1347" i="1" s="1"/>
  <c r="BP1347" i="1" s="1"/>
  <c r="AW1347" i="1"/>
  <c r="AR1347" i="1"/>
  <c r="BM1346" i="1"/>
  <c r="BF1346" i="1"/>
  <c r="BC1346" i="1"/>
  <c r="BI1346" i="1" s="1"/>
  <c r="BN1346" i="1" s="1"/>
  <c r="AX1346" i="1"/>
  <c r="BD1346" i="1" s="1"/>
  <c r="BJ1346" i="1" s="1"/>
  <c r="BO1346" i="1" s="1"/>
  <c r="BP1346" i="1" s="1"/>
  <c r="AW1346" i="1"/>
  <c r="AR1346" i="1"/>
  <c r="BM1345" i="1"/>
  <c r="BF1345" i="1"/>
  <c r="BC1345" i="1"/>
  <c r="BI1345" i="1" s="1"/>
  <c r="BN1345" i="1" s="1"/>
  <c r="AX1345" i="1"/>
  <c r="BD1345" i="1" s="1"/>
  <c r="BJ1345" i="1" s="1"/>
  <c r="BO1345" i="1" s="1"/>
  <c r="BP1345" i="1" s="1"/>
  <c r="AW1345" i="1"/>
  <c r="AR1345" i="1"/>
  <c r="BM1344" i="1"/>
  <c r="BF1344" i="1"/>
  <c r="BC1344" i="1"/>
  <c r="BI1344" i="1" s="1"/>
  <c r="BN1344" i="1" s="1"/>
  <c r="AX1344" i="1"/>
  <c r="BD1344" i="1" s="1"/>
  <c r="BJ1344" i="1" s="1"/>
  <c r="BO1344" i="1" s="1"/>
  <c r="BP1344" i="1" s="1"/>
  <c r="AW1344" i="1"/>
  <c r="AR1344" i="1"/>
  <c r="BM1343" i="1"/>
  <c r="BF1343" i="1"/>
  <c r="BC1343" i="1"/>
  <c r="BI1343" i="1" s="1"/>
  <c r="BN1343" i="1" s="1"/>
  <c r="AX1343" i="1"/>
  <c r="BD1343" i="1" s="1"/>
  <c r="BJ1343" i="1" s="1"/>
  <c r="BO1343" i="1" s="1"/>
  <c r="BP1343" i="1" s="1"/>
  <c r="AW1343" i="1"/>
  <c r="AR1343" i="1"/>
  <c r="BM1342" i="1"/>
  <c r="BF1342" i="1"/>
  <c r="BC1342" i="1"/>
  <c r="BI1342" i="1" s="1"/>
  <c r="BN1342" i="1" s="1"/>
  <c r="AX1342" i="1"/>
  <c r="BD1342" i="1" s="1"/>
  <c r="BJ1342" i="1" s="1"/>
  <c r="BO1342" i="1" s="1"/>
  <c r="BP1342" i="1" s="1"/>
  <c r="AW1342" i="1"/>
  <c r="AR1342" i="1"/>
  <c r="BM1341" i="1"/>
  <c r="BF1341" i="1"/>
  <c r="BC1341" i="1"/>
  <c r="BI1341" i="1" s="1"/>
  <c r="BN1341" i="1" s="1"/>
  <c r="AX1341" i="1"/>
  <c r="BD1341" i="1" s="1"/>
  <c r="BJ1341" i="1" s="1"/>
  <c r="BO1341" i="1" s="1"/>
  <c r="BP1341" i="1" s="1"/>
  <c r="AW1341" i="1"/>
  <c r="AR1341" i="1"/>
  <c r="BM1340" i="1"/>
  <c r="BF1340" i="1"/>
  <c r="BC1340" i="1"/>
  <c r="BI1340" i="1" s="1"/>
  <c r="BN1340" i="1" s="1"/>
  <c r="AX1340" i="1"/>
  <c r="BD1340" i="1" s="1"/>
  <c r="BJ1340" i="1" s="1"/>
  <c r="BO1340" i="1" s="1"/>
  <c r="BP1340" i="1" s="1"/>
  <c r="AW1340" i="1"/>
  <c r="AR1340" i="1"/>
  <c r="BM1339" i="1"/>
  <c r="BF1339" i="1"/>
  <c r="BC1339" i="1"/>
  <c r="BI1339" i="1" s="1"/>
  <c r="BN1339" i="1" s="1"/>
  <c r="AX1339" i="1"/>
  <c r="BD1339" i="1" s="1"/>
  <c r="BJ1339" i="1" s="1"/>
  <c r="BO1339" i="1" s="1"/>
  <c r="BP1339" i="1" s="1"/>
  <c r="AW1339" i="1"/>
  <c r="AR1339" i="1"/>
  <c r="BM1338" i="1"/>
  <c r="BF1338" i="1"/>
  <c r="BC1338" i="1"/>
  <c r="BI1338" i="1" s="1"/>
  <c r="BN1338" i="1" s="1"/>
  <c r="AX1338" i="1"/>
  <c r="BD1338" i="1" s="1"/>
  <c r="BJ1338" i="1" s="1"/>
  <c r="BO1338" i="1" s="1"/>
  <c r="BP1338" i="1" s="1"/>
  <c r="AW1338" i="1"/>
  <c r="AR1338" i="1"/>
  <c r="BM1337" i="1"/>
  <c r="BF1337" i="1"/>
  <c r="AW1337" i="1"/>
  <c r="AQ1337" i="1"/>
  <c r="AR1337" i="1" s="1"/>
  <c r="AX1337" i="1" s="1"/>
  <c r="BM1336" i="1"/>
  <c r="BF1336" i="1"/>
  <c r="AW1336" i="1"/>
  <c r="AR1336" i="1"/>
  <c r="AX1336" i="1" s="1"/>
  <c r="BM1335" i="1"/>
  <c r="BF1335" i="1"/>
  <c r="AW1335" i="1"/>
  <c r="AR1335" i="1"/>
  <c r="AX1335" i="1" s="1"/>
  <c r="BM1334" i="1"/>
  <c r="BF1334" i="1"/>
  <c r="AW1334" i="1"/>
  <c r="AR1334" i="1"/>
  <c r="AX1334" i="1" s="1"/>
  <c r="BM1333" i="1"/>
  <c r="BF1333" i="1"/>
  <c r="AW1333" i="1"/>
  <c r="AR1333" i="1"/>
  <c r="AX1333" i="1" s="1"/>
  <c r="BM1332" i="1"/>
  <c r="BF1332" i="1"/>
  <c r="AW1332" i="1"/>
  <c r="AR1332" i="1"/>
  <c r="AX1332" i="1" s="1"/>
  <c r="BM1331" i="1"/>
  <c r="BF1331" i="1"/>
  <c r="AW1331" i="1"/>
  <c r="AR1331" i="1"/>
  <c r="AX1331" i="1" s="1"/>
  <c r="BM1330" i="1"/>
  <c r="BF1330" i="1"/>
  <c r="AW1330" i="1"/>
  <c r="AR1330" i="1"/>
  <c r="AX1330" i="1" s="1"/>
  <c r="BM1329" i="1"/>
  <c r="BF1329" i="1"/>
  <c r="AW1329" i="1"/>
  <c r="AR1329" i="1"/>
  <c r="AX1329" i="1" s="1"/>
  <c r="BM1328" i="1"/>
  <c r="BF1328" i="1"/>
  <c r="AW1328" i="1"/>
  <c r="AR1328" i="1"/>
  <c r="AX1328" i="1" s="1"/>
  <c r="BM1327" i="1"/>
  <c r="BF1327" i="1"/>
  <c r="AW1327" i="1"/>
  <c r="AR1327" i="1"/>
  <c r="AX1327" i="1" s="1"/>
  <c r="BM1326" i="1"/>
  <c r="BF1326" i="1"/>
  <c r="AW1326" i="1"/>
  <c r="AR1326" i="1"/>
  <c r="AX1326" i="1" s="1"/>
  <c r="BM1325" i="1"/>
  <c r="BF1325" i="1"/>
  <c r="AW1325" i="1"/>
  <c r="AR1325" i="1"/>
  <c r="AX1325" i="1" s="1"/>
  <c r="BM1324" i="1"/>
  <c r="BF1324" i="1"/>
  <c r="AW1324" i="1"/>
  <c r="AR1324" i="1"/>
  <c r="AX1324" i="1" s="1"/>
  <c r="BM1323" i="1"/>
  <c r="BF1323" i="1"/>
  <c r="AW1323" i="1"/>
  <c r="AR1323" i="1"/>
  <c r="AX1323" i="1" s="1"/>
  <c r="BM1322" i="1"/>
  <c r="BF1322" i="1"/>
  <c r="AW1322" i="1"/>
  <c r="AR1322" i="1"/>
  <c r="AX1322" i="1" s="1"/>
  <c r="BM1321" i="1"/>
  <c r="BF1321" i="1"/>
  <c r="AW1321" i="1"/>
  <c r="AR1321" i="1"/>
  <c r="AX1321" i="1" s="1"/>
  <c r="BM1320" i="1"/>
  <c r="BF1320" i="1"/>
  <c r="AW1320" i="1"/>
  <c r="AR1320" i="1"/>
  <c r="AX1320" i="1" s="1"/>
  <c r="BM1319" i="1"/>
  <c r="BF1319" i="1"/>
  <c r="AW1319" i="1"/>
  <c r="AR1319" i="1"/>
  <c r="AX1319" i="1" s="1"/>
  <c r="BM1318" i="1"/>
  <c r="BF1318" i="1"/>
  <c r="AV1318" i="1"/>
  <c r="AW1318" i="1" s="1"/>
  <c r="AX1318" i="1" s="1"/>
  <c r="AR1318" i="1"/>
  <c r="BM1317" i="1"/>
  <c r="BF1317" i="1"/>
  <c r="AW1317" i="1"/>
  <c r="AR1317" i="1"/>
  <c r="AX1317" i="1" s="1"/>
  <c r="BM1316" i="1"/>
  <c r="BF1316" i="1"/>
  <c r="AW1316" i="1"/>
  <c r="AR1316" i="1"/>
  <c r="AX1316" i="1" s="1"/>
  <c r="BM1315" i="1"/>
  <c r="BF1315" i="1"/>
  <c r="AW1315" i="1"/>
  <c r="AR1315" i="1"/>
  <c r="AX1315" i="1" s="1"/>
  <c r="BM1314" i="1"/>
  <c r="BF1314" i="1"/>
  <c r="AW1314" i="1"/>
  <c r="AR1314" i="1"/>
  <c r="AX1314" i="1" s="1"/>
  <c r="BM1313" i="1"/>
  <c r="BF1313" i="1"/>
  <c r="AW1313" i="1"/>
  <c r="AR1313" i="1"/>
  <c r="AX1313" i="1" s="1"/>
  <c r="BM1312" i="1"/>
  <c r="BF1312" i="1"/>
  <c r="AW1312" i="1"/>
  <c r="AR1312" i="1"/>
  <c r="AX1312" i="1" s="1"/>
  <c r="BM1311" i="1"/>
  <c r="BF1311" i="1"/>
  <c r="AW1311" i="1"/>
  <c r="AR1311" i="1"/>
  <c r="AX1311" i="1" s="1"/>
  <c r="BM1310" i="1"/>
  <c r="BF1310" i="1"/>
  <c r="AW1310" i="1"/>
  <c r="AR1310" i="1"/>
  <c r="AX1310" i="1" s="1"/>
  <c r="BM1309" i="1"/>
  <c r="BF1309" i="1"/>
  <c r="AW1309" i="1"/>
  <c r="AR1309" i="1"/>
  <c r="AX1309" i="1" s="1"/>
  <c r="BM1308" i="1"/>
  <c r="BF1308" i="1"/>
  <c r="AW1308" i="1"/>
  <c r="AR1308" i="1"/>
  <c r="AX1308" i="1" s="1"/>
  <c r="BM1307" i="1"/>
  <c r="BF1307" i="1"/>
  <c r="AW1307" i="1"/>
  <c r="AR1307" i="1"/>
  <c r="AX1307" i="1" s="1"/>
  <c r="BM1306" i="1"/>
  <c r="BF1306" i="1"/>
  <c r="AW1306" i="1"/>
  <c r="AR1306" i="1"/>
  <c r="AX1306" i="1" s="1"/>
  <c r="BM1305" i="1"/>
  <c r="BF1305" i="1"/>
  <c r="AW1305" i="1"/>
  <c r="AR1305" i="1"/>
  <c r="AX1305" i="1" s="1"/>
  <c r="BM1304" i="1"/>
  <c r="BF1304" i="1"/>
  <c r="AW1304" i="1"/>
  <c r="AR1304" i="1"/>
  <c r="AX1304" i="1" s="1"/>
  <c r="BM1303" i="1"/>
  <c r="BF1303" i="1"/>
  <c r="AW1303" i="1"/>
  <c r="AR1303" i="1"/>
  <c r="AX1303" i="1" s="1"/>
  <c r="BM1302" i="1"/>
  <c r="BF1302" i="1"/>
  <c r="AW1302" i="1"/>
  <c r="AR1302" i="1"/>
  <c r="AX1302" i="1" s="1"/>
  <c r="BM1301" i="1"/>
  <c r="BF1301" i="1"/>
  <c r="AW1301" i="1"/>
  <c r="AR1301" i="1"/>
  <c r="AX1301" i="1" s="1"/>
  <c r="BM1300" i="1"/>
  <c r="BF1300" i="1"/>
  <c r="AW1300" i="1"/>
  <c r="AR1300" i="1"/>
  <c r="AX1300" i="1" s="1"/>
  <c r="AQ1300" i="1"/>
  <c r="AP1300" i="1"/>
  <c r="BM1299" i="1"/>
  <c r="BF1299" i="1"/>
  <c r="AW1299" i="1"/>
  <c r="AR1299" i="1"/>
  <c r="AX1299" i="1" s="1"/>
  <c r="BM1298" i="1"/>
  <c r="BF1298" i="1"/>
  <c r="AW1298" i="1"/>
  <c r="AR1298" i="1"/>
  <c r="AX1298" i="1" s="1"/>
  <c r="BM1297" i="1"/>
  <c r="BF1297" i="1"/>
  <c r="AW1297" i="1"/>
  <c r="AR1297" i="1"/>
  <c r="AX1297" i="1" s="1"/>
  <c r="BM1296" i="1"/>
  <c r="BF1296" i="1"/>
  <c r="AW1296" i="1"/>
  <c r="AR1296" i="1"/>
  <c r="AX1296" i="1" s="1"/>
  <c r="BM1295" i="1"/>
  <c r="BF1295" i="1"/>
  <c r="AW1295" i="1"/>
  <c r="AR1295" i="1"/>
  <c r="AX1295" i="1" s="1"/>
  <c r="BM1294" i="1"/>
  <c r="BF1294" i="1"/>
  <c r="AW1294" i="1"/>
  <c r="AR1294" i="1"/>
  <c r="AX1294" i="1" s="1"/>
  <c r="BM1293" i="1"/>
  <c r="BF1293" i="1"/>
  <c r="AW1293" i="1"/>
  <c r="AR1293" i="1"/>
  <c r="AX1293" i="1" s="1"/>
  <c r="BM1292" i="1"/>
  <c r="BF1292" i="1"/>
  <c r="AW1292" i="1"/>
  <c r="AR1292" i="1"/>
  <c r="AX1292" i="1" s="1"/>
  <c r="BM1291" i="1"/>
  <c r="BF1291" i="1"/>
  <c r="AW1291" i="1"/>
  <c r="AR1291" i="1"/>
  <c r="AX1291" i="1" s="1"/>
  <c r="BM1290" i="1"/>
  <c r="BF1290" i="1"/>
  <c r="AW1290" i="1"/>
  <c r="AR1290" i="1"/>
  <c r="AX1290" i="1" s="1"/>
  <c r="BM1289" i="1"/>
  <c r="BF1289" i="1"/>
  <c r="AW1289" i="1"/>
  <c r="AR1289" i="1"/>
  <c r="AX1289" i="1" s="1"/>
  <c r="BM1288" i="1"/>
  <c r="BF1288" i="1"/>
  <c r="AW1288" i="1"/>
  <c r="AR1288" i="1"/>
  <c r="AX1288" i="1" s="1"/>
  <c r="BM1287" i="1"/>
  <c r="BF1287" i="1"/>
  <c r="AW1287" i="1"/>
  <c r="AR1287" i="1"/>
  <c r="AX1287" i="1" s="1"/>
  <c r="BM1286" i="1"/>
  <c r="BF1286" i="1"/>
  <c r="AW1286" i="1"/>
  <c r="AR1286" i="1"/>
  <c r="AX1286" i="1" s="1"/>
  <c r="BM1285" i="1"/>
  <c r="BF1285" i="1"/>
  <c r="AW1285" i="1"/>
  <c r="AR1285" i="1"/>
  <c r="AX1285" i="1" s="1"/>
  <c r="BM1284" i="1"/>
  <c r="BF1284" i="1"/>
  <c r="AW1284" i="1"/>
  <c r="AR1284" i="1"/>
  <c r="AX1284" i="1" s="1"/>
  <c r="BM1283" i="1"/>
  <c r="BF1283" i="1"/>
  <c r="AW1283" i="1"/>
  <c r="AR1283" i="1"/>
  <c r="AX1283" i="1" s="1"/>
  <c r="BM1282" i="1"/>
  <c r="BF1282" i="1"/>
  <c r="AW1282" i="1"/>
  <c r="AR1282" i="1"/>
  <c r="AX1282" i="1" s="1"/>
  <c r="BM1281" i="1"/>
  <c r="BF1281" i="1"/>
  <c r="AW1281" i="1"/>
  <c r="AR1281" i="1"/>
  <c r="AX1281" i="1" s="1"/>
  <c r="BM1280" i="1"/>
  <c r="BF1280" i="1"/>
  <c r="AW1280" i="1"/>
  <c r="AR1280" i="1"/>
  <c r="AX1280" i="1" s="1"/>
  <c r="BM1279" i="1"/>
  <c r="BF1279" i="1"/>
  <c r="AW1279" i="1"/>
  <c r="AR1279" i="1"/>
  <c r="AX1279" i="1" s="1"/>
  <c r="BM1278" i="1"/>
  <c r="BF1278" i="1"/>
  <c r="AW1278" i="1"/>
  <c r="AR1278" i="1"/>
  <c r="AX1278" i="1" s="1"/>
  <c r="BM1277" i="1"/>
  <c r="BF1277" i="1"/>
  <c r="AW1277" i="1"/>
  <c r="AR1277" i="1"/>
  <c r="AX1277" i="1" s="1"/>
  <c r="BM1276" i="1"/>
  <c r="BF1276" i="1"/>
  <c r="AW1276" i="1"/>
  <c r="AR1276" i="1"/>
  <c r="AX1276" i="1" s="1"/>
  <c r="BM1275" i="1"/>
  <c r="BF1275" i="1"/>
  <c r="AW1275" i="1"/>
  <c r="AR1275" i="1"/>
  <c r="AX1275" i="1" s="1"/>
  <c r="BM1274" i="1"/>
  <c r="BF1274" i="1"/>
  <c r="AW1274" i="1"/>
  <c r="AR1274" i="1"/>
  <c r="AX1274" i="1" s="1"/>
  <c r="BM1273" i="1"/>
  <c r="BF1273" i="1"/>
  <c r="AW1273" i="1"/>
  <c r="AR1273" i="1"/>
  <c r="AX1273" i="1" s="1"/>
  <c r="BM1272" i="1"/>
  <c r="BF1272" i="1"/>
  <c r="AW1272" i="1"/>
  <c r="AR1272" i="1"/>
  <c r="AX1272" i="1" s="1"/>
  <c r="BM1271" i="1"/>
  <c r="BF1271" i="1"/>
  <c r="AW1271" i="1"/>
  <c r="AR1271" i="1"/>
  <c r="AX1271" i="1" s="1"/>
  <c r="BM1270" i="1"/>
  <c r="BF1270" i="1"/>
  <c r="AW1270" i="1"/>
  <c r="AR1270" i="1"/>
  <c r="AX1270" i="1" s="1"/>
  <c r="BM1269" i="1"/>
  <c r="BF1269" i="1"/>
  <c r="AW1269" i="1"/>
  <c r="AR1269" i="1"/>
  <c r="AX1269" i="1" s="1"/>
  <c r="BM1268" i="1"/>
  <c r="BF1268" i="1"/>
  <c r="AW1268" i="1"/>
  <c r="AR1268" i="1"/>
  <c r="AX1268" i="1" s="1"/>
  <c r="BM1267" i="1"/>
  <c r="BF1267" i="1"/>
  <c r="AW1267" i="1"/>
  <c r="AR1267" i="1"/>
  <c r="AX1267" i="1" s="1"/>
  <c r="BM1266" i="1"/>
  <c r="BF1266" i="1"/>
  <c r="AW1266" i="1"/>
  <c r="AR1266" i="1"/>
  <c r="AX1266" i="1" s="1"/>
  <c r="BM1265" i="1"/>
  <c r="BF1265" i="1"/>
  <c r="AW1265" i="1"/>
  <c r="AR1265" i="1"/>
  <c r="AX1265" i="1" s="1"/>
  <c r="BM1264" i="1"/>
  <c r="BF1264" i="1"/>
  <c r="AW1264" i="1"/>
  <c r="AR1264" i="1"/>
  <c r="AX1264" i="1" s="1"/>
  <c r="BM1263" i="1"/>
  <c r="BF1263" i="1"/>
  <c r="AW1263" i="1"/>
  <c r="AR1263" i="1"/>
  <c r="AX1263" i="1" s="1"/>
  <c r="BM1262" i="1"/>
  <c r="BF1262" i="1"/>
  <c r="AW1262" i="1"/>
  <c r="AR1262" i="1"/>
  <c r="AX1262" i="1" s="1"/>
  <c r="BM1261" i="1"/>
  <c r="BF1261" i="1"/>
  <c r="AW1261" i="1"/>
  <c r="AR1261" i="1"/>
  <c r="AX1261" i="1" s="1"/>
  <c r="AP1261" i="1"/>
  <c r="BM1260" i="1"/>
  <c r="BF1260" i="1"/>
  <c r="AW1260" i="1"/>
  <c r="AR1260" i="1"/>
  <c r="AX1260" i="1" s="1"/>
  <c r="BO1259" i="1"/>
  <c r="BH1259" i="1"/>
  <c r="AY1259" i="1"/>
  <c r="AT1259" i="1"/>
  <c r="AZ1259" i="1" s="1"/>
  <c r="BO1258" i="1"/>
  <c r="BH1258" i="1"/>
  <c r="AY1258" i="1"/>
  <c r="AT1258" i="1"/>
  <c r="AZ1258" i="1" s="1"/>
  <c r="BO1257" i="1"/>
  <c r="BH1257" i="1"/>
  <c r="BF1257" i="1"/>
  <c r="BL1257" i="1" s="1"/>
  <c r="BQ1257" i="1" s="1"/>
  <c r="BR1257" i="1" s="1"/>
  <c r="BE1257" i="1"/>
  <c r="BK1257" i="1" s="1"/>
  <c r="BP1257" i="1" s="1"/>
  <c r="BO1256" i="1"/>
  <c r="BH1256" i="1"/>
  <c r="AY1256" i="1"/>
  <c r="AT1256" i="1"/>
  <c r="AZ1256" i="1" s="1"/>
  <c r="BO1255" i="1"/>
  <c r="BH1255" i="1"/>
  <c r="AY1255" i="1"/>
  <c r="AT1255" i="1"/>
  <c r="AZ1255" i="1" s="1"/>
  <c r="BO1254" i="1"/>
  <c r="BH1254" i="1"/>
  <c r="AY1254" i="1"/>
  <c r="AT1254" i="1"/>
  <c r="AZ1254" i="1" s="1"/>
  <c r="BO1253" i="1"/>
  <c r="BH1253" i="1"/>
  <c r="AY1253" i="1"/>
  <c r="AT1253" i="1"/>
  <c r="AZ1253" i="1" s="1"/>
  <c r="BO1252" i="1"/>
  <c r="BH1252" i="1"/>
  <c r="AY1252" i="1"/>
  <c r="AT1252" i="1"/>
  <c r="AZ1252" i="1" s="1"/>
  <c r="BO1251" i="1"/>
  <c r="BH1251" i="1"/>
  <c r="AY1251" i="1"/>
  <c r="AT1251" i="1"/>
  <c r="AZ1251" i="1" s="1"/>
  <c r="BO1250" i="1"/>
  <c r="BH1250" i="1"/>
  <c r="AY1250" i="1"/>
  <c r="AT1250" i="1"/>
  <c r="AZ1250" i="1" s="1"/>
  <c r="BO1249" i="1"/>
  <c r="BH1249" i="1"/>
  <c r="AY1249" i="1"/>
  <c r="AT1249" i="1"/>
  <c r="AZ1249" i="1" s="1"/>
  <c r="BO1248" i="1"/>
  <c r="BH1248" i="1"/>
  <c r="AY1248" i="1"/>
  <c r="AT1248" i="1"/>
  <c r="AZ1248" i="1" s="1"/>
  <c r="BO1247" i="1"/>
  <c r="BH1247" i="1"/>
  <c r="AY1247" i="1"/>
  <c r="AT1247" i="1"/>
  <c r="AZ1247" i="1" s="1"/>
  <c r="BO1246" i="1"/>
  <c r="BH1246" i="1"/>
  <c r="AY1246" i="1"/>
  <c r="AT1246" i="1"/>
  <c r="AZ1246" i="1" s="1"/>
  <c r="BO1245" i="1"/>
  <c r="BH1245" i="1"/>
  <c r="AY1245" i="1"/>
  <c r="AT1245" i="1"/>
  <c r="AZ1245" i="1" s="1"/>
  <c r="BO1244" i="1"/>
  <c r="BH1244" i="1"/>
  <c r="AY1244" i="1"/>
  <c r="AT1244" i="1"/>
  <c r="AZ1244" i="1" s="1"/>
  <c r="BO1243" i="1"/>
  <c r="BH1243" i="1"/>
  <c r="AY1243" i="1"/>
  <c r="AT1243" i="1"/>
  <c r="AZ1243" i="1" s="1"/>
  <c r="BO1242" i="1"/>
  <c r="BH1242" i="1"/>
  <c r="AY1242" i="1"/>
  <c r="AT1242" i="1"/>
  <c r="AZ1242" i="1" s="1"/>
  <c r="BO1241" i="1"/>
  <c r="BH1241" i="1"/>
  <c r="AY1241" i="1"/>
  <c r="AT1241" i="1"/>
  <c r="AZ1241" i="1" s="1"/>
  <c r="BO1240" i="1"/>
  <c r="BH1240" i="1"/>
  <c r="AY1240" i="1"/>
  <c r="AT1240" i="1"/>
  <c r="AZ1240" i="1" s="1"/>
  <c r="BO1239" i="1"/>
  <c r="BH1239" i="1"/>
  <c r="AY1239" i="1"/>
  <c r="AT1239" i="1"/>
  <c r="AZ1239" i="1" s="1"/>
  <c r="BO1238" i="1"/>
  <c r="BH1238" i="1"/>
  <c r="AY1238" i="1"/>
  <c r="AT1238" i="1"/>
  <c r="AZ1238" i="1" s="1"/>
  <c r="BO1237" i="1"/>
  <c r="BH1237" i="1"/>
  <c r="AY1237" i="1"/>
  <c r="AT1237" i="1"/>
  <c r="AZ1237" i="1" s="1"/>
  <c r="BO1236" i="1"/>
  <c r="BH1236" i="1"/>
  <c r="AY1236" i="1"/>
  <c r="AT1236" i="1"/>
  <c r="AZ1236" i="1" s="1"/>
  <c r="BO1235" i="1"/>
  <c r="BH1235" i="1"/>
  <c r="AY1235" i="1"/>
  <c r="AT1235" i="1"/>
  <c r="AZ1235" i="1" s="1"/>
  <c r="BO1234" i="1"/>
  <c r="BH1234" i="1"/>
  <c r="AY1234" i="1"/>
  <c r="AT1234" i="1"/>
  <c r="AZ1234" i="1" s="1"/>
  <c r="BO1233" i="1"/>
  <c r="BH1233" i="1"/>
  <c r="AY1233" i="1"/>
  <c r="AT1233" i="1"/>
  <c r="AZ1233" i="1" s="1"/>
  <c r="BO1232" i="1"/>
  <c r="BH1232" i="1"/>
  <c r="AY1232" i="1"/>
  <c r="AT1232" i="1"/>
  <c r="AZ1232" i="1" s="1"/>
  <c r="BO1231" i="1"/>
  <c r="BH1231" i="1"/>
  <c r="AY1231" i="1"/>
  <c r="AT1231" i="1"/>
  <c r="AZ1231" i="1" s="1"/>
  <c r="BO1230" i="1"/>
  <c r="BH1230" i="1"/>
  <c r="AY1230" i="1"/>
  <c r="AT1230" i="1"/>
  <c r="AZ1230" i="1" s="1"/>
  <c r="BO1229" i="1"/>
  <c r="BH1229" i="1"/>
  <c r="AY1229" i="1"/>
  <c r="AT1229" i="1"/>
  <c r="AZ1229" i="1" s="1"/>
  <c r="BO1228" i="1"/>
  <c r="BH1228" i="1"/>
  <c r="AY1228" i="1"/>
  <c r="AT1228" i="1"/>
  <c r="AZ1228" i="1" s="1"/>
  <c r="BO1227" i="1"/>
  <c r="BH1227" i="1"/>
  <c r="AY1227" i="1"/>
  <c r="AT1227" i="1"/>
  <c r="AZ1227" i="1" s="1"/>
  <c r="BO1226" i="1"/>
  <c r="BH1226" i="1"/>
  <c r="AY1226" i="1"/>
  <c r="AT1226" i="1"/>
  <c r="AZ1226" i="1" s="1"/>
  <c r="BO1225" i="1"/>
  <c r="BH1225" i="1"/>
  <c r="AY1225" i="1"/>
  <c r="AT1225" i="1"/>
  <c r="AZ1225" i="1" s="1"/>
  <c r="BO1224" i="1"/>
  <c r="BH1224" i="1"/>
  <c r="AY1224" i="1"/>
  <c r="AT1224" i="1"/>
  <c r="AZ1224" i="1" s="1"/>
  <c r="BO1223" i="1"/>
  <c r="BH1223" i="1"/>
  <c r="AY1223" i="1"/>
  <c r="AT1223" i="1"/>
  <c r="AZ1223" i="1" s="1"/>
  <c r="BO1222" i="1"/>
  <c r="BH1222" i="1"/>
  <c r="AY1222" i="1"/>
  <c r="AT1222" i="1"/>
  <c r="AZ1222" i="1" s="1"/>
  <c r="BO1221" i="1"/>
  <c r="BH1221" i="1"/>
  <c r="AY1221" i="1"/>
  <c r="AT1221" i="1"/>
  <c r="AZ1221" i="1" s="1"/>
  <c r="BO1220" i="1"/>
  <c r="BH1220" i="1"/>
  <c r="AY1220" i="1"/>
  <c r="AT1220" i="1"/>
  <c r="AZ1220" i="1" s="1"/>
  <c r="BO1219" i="1"/>
  <c r="BH1219" i="1"/>
  <c r="AY1219" i="1"/>
  <c r="AT1219" i="1"/>
  <c r="AZ1219" i="1" s="1"/>
  <c r="BO1218" i="1"/>
  <c r="BH1218" i="1"/>
  <c r="AY1218" i="1"/>
  <c r="AT1218" i="1"/>
  <c r="AZ1218" i="1" s="1"/>
  <c r="BO1217" i="1"/>
  <c r="BH1217" i="1"/>
  <c r="AY1217" i="1"/>
  <c r="AT1217" i="1"/>
  <c r="AZ1217" i="1" s="1"/>
  <c r="BO1216" i="1"/>
  <c r="BH1216" i="1"/>
  <c r="AY1216" i="1"/>
  <c r="AT1216" i="1"/>
  <c r="AZ1216" i="1" s="1"/>
  <c r="AS1216" i="1"/>
  <c r="AR1216" i="1"/>
  <c r="BO1215" i="1"/>
  <c r="BH1215" i="1"/>
  <c r="BE1215" i="1"/>
  <c r="BK1215" i="1" s="1"/>
  <c r="BP1215" i="1" s="1"/>
  <c r="AZ1215" i="1"/>
  <c r="BF1215" i="1" s="1"/>
  <c r="BL1215" i="1" s="1"/>
  <c r="BQ1215" i="1" s="1"/>
  <c r="BR1215" i="1" s="1"/>
  <c r="AY1215" i="1"/>
  <c r="AT1215" i="1"/>
  <c r="BO1214" i="1"/>
  <c r="BH1214" i="1"/>
  <c r="BE1214" i="1"/>
  <c r="BK1214" i="1" s="1"/>
  <c r="BP1214" i="1" s="1"/>
  <c r="AZ1214" i="1"/>
  <c r="BF1214" i="1" s="1"/>
  <c r="BL1214" i="1" s="1"/>
  <c r="BQ1214" i="1" s="1"/>
  <c r="AY1214" i="1"/>
  <c r="AT1214" i="1"/>
  <c r="BO1213" i="1"/>
  <c r="BH1213" i="1"/>
  <c r="BE1213" i="1"/>
  <c r="BK1213" i="1" s="1"/>
  <c r="BP1213" i="1" s="1"/>
  <c r="AZ1213" i="1"/>
  <c r="BF1213" i="1" s="1"/>
  <c r="BL1213" i="1" s="1"/>
  <c r="BQ1213" i="1" s="1"/>
  <c r="BR1213" i="1" s="1"/>
  <c r="AY1213" i="1"/>
  <c r="AT1213" i="1"/>
  <c r="BO1212" i="1"/>
  <c r="BH1212" i="1"/>
  <c r="BE1212" i="1"/>
  <c r="BK1212" i="1" s="1"/>
  <c r="BP1212" i="1" s="1"/>
  <c r="AZ1212" i="1"/>
  <c r="BF1212" i="1" s="1"/>
  <c r="BL1212" i="1" s="1"/>
  <c r="BQ1212" i="1" s="1"/>
  <c r="AY1212" i="1"/>
  <c r="AT1212" i="1"/>
  <c r="BO1211" i="1"/>
  <c r="BH1211" i="1"/>
  <c r="BE1211" i="1"/>
  <c r="BK1211" i="1" s="1"/>
  <c r="BP1211" i="1" s="1"/>
  <c r="AZ1211" i="1"/>
  <c r="BF1211" i="1" s="1"/>
  <c r="BL1211" i="1" s="1"/>
  <c r="BQ1211" i="1" s="1"/>
  <c r="BR1211" i="1" s="1"/>
  <c r="AY1211" i="1"/>
  <c r="AT1211" i="1"/>
  <c r="BO1210" i="1"/>
  <c r="BH1210" i="1"/>
  <c r="AY1210" i="1"/>
  <c r="AZ1210" i="1" s="1"/>
  <c r="AT1210" i="1"/>
  <c r="BO1209" i="1"/>
  <c r="BH1209" i="1"/>
  <c r="AY1209" i="1"/>
  <c r="AZ1209" i="1" s="1"/>
  <c r="AT1209" i="1"/>
  <c r="AS1209" i="1"/>
  <c r="AR1209" i="1"/>
  <c r="BO1208" i="1"/>
  <c r="BH1208" i="1"/>
  <c r="AY1208" i="1"/>
  <c r="AT1208" i="1"/>
  <c r="AZ1208" i="1" s="1"/>
  <c r="BO1207" i="1"/>
  <c r="BH1207" i="1"/>
  <c r="AY1207" i="1"/>
  <c r="AT1207" i="1"/>
  <c r="AZ1207" i="1" s="1"/>
  <c r="BO1206" i="1"/>
  <c r="BH1206" i="1"/>
  <c r="AY1206" i="1"/>
  <c r="AT1206" i="1"/>
  <c r="AZ1206" i="1" s="1"/>
  <c r="BO1205" i="1"/>
  <c r="BH1205" i="1"/>
  <c r="AY1205" i="1"/>
  <c r="AT1205" i="1"/>
  <c r="AZ1205" i="1" s="1"/>
  <c r="BO1204" i="1"/>
  <c r="BH1204" i="1"/>
  <c r="AY1204" i="1"/>
  <c r="AT1204" i="1"/>
  <c r="AZ1204" i="1" s="1"/>
  <c r="BO1203" i="1"/>
  <c r="BH1203" i="1"/>
  <c r="AY1203" i="1"/>
  <c r="AT1203" i="1"/>
  <c r="AZ1203" i="1" s="1"/>
  <c r="BO1202" i="1"/>
  <c r="BH1202" i="1"/>
  <c r="AY1202" i="1"/>
  <c r="AT1202" i="1"/>
  <c r="AZ1202" i="1" s="1"/>
  <c r="BO1201" i="1"/>
  <c r="BH1201" i="1"/>
  <c r="AY1201" i="1"/>
  <c r="AT1201" i="1"/>
  <c r="AZ1201" i="1" s="1"/>
  <c r="BO1200" i="1"/>
  <c r="BH1200" i="1"/>
  <c r="AY1200" i="1"/>
  <c r="AT1200" i="1"/>
  <c r="AZ1200" i="1" s="1"/>
  <c r="BO1199" i="1"/>
  <c r="BH1199" i="1"/>
  <c r="AY1199" i="1"/>
  <c r="AS1199" i="1"/>
  <c r="AT1199" i="1" s="1"/>
  <c r="AZ1199" i="1" s="1"/>
  <c r="BO1198" i="1"/>
  <c r="BH1198" i="1"/>
  <c r="AY1198" i="1"/>
  <c r="AT1198" i="1"/>
  <c r="AZ1198" i="1" s="1"/>
  <c r="BO1197" i="1"/>
  <c r="BH1197" i="1"/>
  <c r="AY1197" i="1"/>
  <c r="AT1197" i="1"/>
  <c r="AZ1197" i="1" s="1"/>
  <c r="AS1197" i="1"/>
  <c r="BO1196" i="1"/>
  <c r="BH1196" i="1"/>
  <c r="AY1196" i="1"/>
  <c r="AT1196" i="1"/>
  <c r="AZ1196" i="1" s="1"/>
  <c r="BO1195" i="1"/>
  <c r="BH1195" i="1"/>
  <c r="AY1195" i="1"/>
  <c r="AT1195" i="1"/>
  <c r="AZ1195" i="1" s="1"/>
  <c r="BO1194" i="1"/>
  <c r="BH1194" i="1"/>
  <c r="AY1194" i="1"/>
  <c r="AT1194" i="1"/>
  <c r="AZ1194" i="1" s="1"/>
  <c r="AS1194" i="1"/>
  <c r="BO1193" i="1"/>
  <c r="BH1193" i="1"/>
  <c r="AY1193" i="1"/>
  <c r="AZ1193" i="1" s="1"/>
  <c r="AT1193" i="1"/>
  <c r="BO1192" i="1"/>
  <c r="BH1192" i="1"/>
  <c r="AT1192" i="1"/>
  <c r="AZ1192" i="1" s="1"/>
  <c r="BO1191" i="1"/>
  <c r="BH1191" i="1"/>
  <c r="AT1191" i="1"/>
  <c r="AZ1191" i="1" s="1"/>
  <c r="BO1190" i="1"/>
  <c r="BH1190" i="1"/>
  <c r="AT1190" i="1"/>
  <c r="AZ1190" i="1" s="1"/>
  <c r="BO1189" i="1"/>
  <c r="BH1189" i="1"/>
  <c r="AY1189" i="1"/>
  <c r="AT1189" i="1"/>
  <c r="AZ1189" i="1" s="1"/>
  <c r="BO1188" i="1"/>
  <c r="BH1188" i="1"/>
  <c r="AY1188" i="1"/>
  <c r="AS1188" i="1"/>
  <c r="AR1188" i="1"/>
  <c r="AT1188" i="1" s="1"/>
  <c r="AZ1188" i="1" s="1"/>
  <c r="BO1187" i="1"/>
  <c r="BH1187" i="1"/>
  <c r="AY1187" i="1"/>
  <c r="AT1187" i="1"/>
  <c r="AZ1187" i="1" s="1"/>
  <c r="AS1187" i="1"/>
  <c r="AR1187" i="1"/>
  <c r="BO1186" i="1"/>
  <c r="BH1186" i="1"/>
  <c r="AZ1186" i="1"/>
  <c r="BF1186" i="1" s="1"/>
  <c r="BL1186" i="1" s="1"/>
  <c r="BQ1186" i="1" s="1"/>
  <c r="AY1186" i="1"/>
  <c r="AT1186" i="1"/>
  <c r="AS1186" i="1"/>
  <c r="AR1186" i="1"/>
  <c r="BO1185" i="1"/>
  <c r="BH1185" i="1"/>
  <c r="AY1185" i="1"/>
  <c r="AS1185" i="1"/>
  <c r="AT1185" i="1" s="1"/>
  <c r="AZ1185" i="1" s="1"/>
  <c r="AR1185" i="1"/>
  <c r="BO1184" i="1"/>
  <c r="BH1184" i="1"/>
  <c r="AY1184" i="1"/>
  <c r="AZ1184" i="1" s="1"/>
  <c r="AT1184" i="1"/>
  <c r="BO1183" i="1"/>
  <c r="BH1183" i="1"/>
  <c r="AY1183" i="1"/>
  <c r="AZ1183" i="1" s="1"/>
  <c r="AT1183" i="1"/>
  <c r="BO1182" i="1"/>
  <c r="BH1182" i="1"/>
  <c r="AY1182" i="1"/>
  <c r="AZ1182" i="1" s="1"/>
  <c r="AT1182" i="1"/>
  <c r="BO1181" i="1"/>
  <c r="BH1181" i="1"/>
  <c r="AY1181" i="1"/>
  <c r="AZ1181" i="1" s="1"/>
  <c r="AT1181" i="1"/>
  <c r="BO1180" i="1"/>
  <c r="BH1180" i="1"/>
  <c r="AY1180" i="1"/>
  <c r="AZ1180" i="1" s="1"/>
  <c r="AT1180" i="1"/>
  <c r="BO1179" i="1"/>
  <c r="BH1179" i="1"/>
  <c r="AY1179" i="1"/>
  <c r="AZ1179" i="1" s="1"/>
  <c r="AT1179" i="1"/>
  <c r="BO1178" i="1"/>
  <c r="BH1178" i="1"/>
  <c r="AY1178" i="1"/>
  <c r="AZ1178" i="1" s="1"/>
  <c r="AT1178" i="1"/>
  <c r="BO1177" i="1"/>
  <c r="BH1177" i="1"/>
  <c r="AY1177" i="1"/>
  <c r="AZ1177" i="1" s="1"/>
  <c r="AT1177" i="1"/>
  <c r="BO1176" i="1"/>
  <c r="BH1176" i="1"/>
  <c r="AY1176" i="1"/>
  <c r="AZ1176" i="1" s="1"/>
  <c r="AT1176" i="1"/>
  <c r="BO1175" i="1"/>
  <c r="BH1175" i="1"/>
  <c r="AY1175" i="1"/>
  <c r="AZ1175" i="1" s="1"/>
  <c r="AT1175" i="1"/>
  <c r="BO1174" i="1"/>
  <c r="BH1174" i="1"/>
  <c r="AY1174" i="1"/>
  <c r="AZ1174" i="1" s="1"/>
  <c r="AT1174" i="1"/>
  <c r="BO1173" i="1"/>
  <c r="BH1173" i="1"/>
  <c r="AY1173" i="1"/>
  <c r="AZ1173" i="1" s="1"/>
  <c r="AT1173" i="1"/>
  <c r="BO1172" i="1"/>
  <c r="BH1172" i="1"/>
  <c r="AY1172" i="1"/>
  <c r="AT1172" i="1"/>
  <c r="BO1171" i="1"/>
  <c r="BH1171" i="1"/>
  <c r="AY1171" i="1"/>
  <c r="AT1171" i="1"/>
  <c r="AZ1171" i="1" s="1"/>
  <c r="BO1170" i="1"/>
  <c r="BH1170" i="1"/>
  <c r="AY1170" i="1"/>
  <c r="AT1170" i="1"/>
  <c r="BO1169" i="1"/>
  <c r="BH1169" i="1"/>
  <c r="AY1169" i="1"/>
  <c r="AT1169" i="1"/>
  <c r="BO1168" i="1"/>
  <c r="BO1167" i="1"/>
  <c r="BH1167" i="1"/>
  <c r="AZ1167" i="1"/>
  <c r="AY1167" i="1"/>
  <c r="AT1167" i="1"/>
  <c r="BO1166" i="1"/>
  <c r="BH1166" i="1"/>
  <c r="AZ1166" i="1"/>
  <c r="AY1166" i="1"/>
  <c r="AT1166" i="1"/>
  <c r="BO1165" i="1"/>
  <c r="BH1165" i="1"/>
  <c r="AZ1165" i="1"/>
  <c r="AY1165" i="1"/>
  <c r="AT1165" i="1"/>
  <c r="BO1164" i="1"/>
  <c r="BH1164" i="1"/>
  <c r="AZ1164" i="1"/>
  <c r="AY1164" i="1"/>
  <c r="AT1164" i="1"/>
  <c r="BO1163" i="1"/>
  <c r="BH1163" i="1"/>
  <c r="AZ1163" i="1"/>
  <c r="AY1163" i="1"/>
  <c r="AT1163" i="1"/>
  <c r="BO1162" i="1"/>
  <c r="BH1162" i="1"/>
  <c r="AZ1162" i="1"/>
  <c r="AY1162" i="1"/>
  <c r="AT1162" i="1"/>
  <c r="BO1161" i="1"/>
  <c r="BH1161" i="1"/>
  <c r="AZ1161" i="1"/>
  <c r="AY1161" i="1"/>
  <c r="AT1161" i="1"/>
  <c r="BO1160" i="1"/>
  <c r="BH1160" i="1"/>
  <c r="AZ1160" i="1"/>
  <c r="AY1160" i="1"/>
  <c r="AT1160" i="1"/>
  <c r="BO1159" i="1"/>
  <c r="BH1159" i="1"/>
  <c r="AZ1159" i="1"/>
  <c r="AY1159" i="1"/>
  <c r="AT1159" i="1"/>
  <c r="BO1158" i="1"/>
  <c r="BH1158" i="1"/>
  <c r="AZ1158" i="1"/>
  <c r="AY1158" i="1"/>
  <c r="AT1158" i="1"/>
  <c r="BO1157" i="1"/>
  <c r="BH1157" i="1"/>
  <c r="AY1157" i="1"/>
  <c r="AZ1157" i="1" s="1"/>
  <c r="AT1157" i="1"/>
  <c r="BO1156" i="1"/>
  <c r="BH1156" i="1"/>
  <c r="AZ1156" i="1"/>
  <c r="AY1156" i="1"/>
  <c r="AT1156" i="1"/>
  <c r="BO1155" i="1"/>
  <c r="BH1155" i="1"/>
  <c r="AZ1155" i="1"/>
  <c r="AY1155" i="1"/>
  <c r="AT1155" i="1"/>
  <c r="BO1154" i="1"/>
  <c r="BH1154" i="1"/>
  <c r="BE1154" i="1"/>
  <c r="BK1154" i="1" s="1"/>
  <c r="BP1154" i="1" s="1"/>
  <c r="AZ1154" i="1"/>
  <c r="BF1154" i="1" s="1"/>
  <c r="BL1154" i="1" s="1"/>
  <c r="BQ1154" i="1" s="1"/>
  <c r="AY1154" i="1"/>
  <c r="AT1154" i="1"/>
  <c r="BO1153" i="1"/>
  <c r="BH1153" i="1"/>
  <c r="BF1153" i="1"/>
  <c r="BL1153" i="1" s="1"/>
  <c r="BQ1153" i="1" s="1"/>
  <c r="BR1153" i="1" s="1"/>
  <c r="AY1153" i="1"/>
  <c r="AT1153" i="1"/>
  <c r="AZ1153" i="1" s="1"/>
  <c r="BE1153" i="1" s="1"/>
  <c r="BK1153" i="1" s="1"/>
  <c r="BP1153" i="1" s="1"/>
  <c r="BO1152" i="1"/>
  <c r="BH1152" i="1"/>
  <c r="AY1152" i="1"/>
  <c r="AT1152" i="1"/>
  <c r="AZ1152" i="1" s="1"/>
  <c r="BE1152" i="1" s="1"/>
  <c r="BK1152" i="1" s="1"/>
  <c r="BP1152" i="1" s="1"/>
  <c r="BO1151" i="1"/>
  <c r="BH1151" i="1"/>
  <c r="AY1151" i="1"/>
  <c r="AT1151" i="1"/>
  <c r="AZ1151" i="1" s="1"/>
  <c r="BE1151" i="1" s="1"/>
  <c r="BK1151" i="1" s="1"/>
  <c r="BP1151" i="1" s="1"/>
  <c r="BO1150" i="1"/>
  <c r="BH1150" i="1"/>
  <c r="BF1150" i="1"/>
  <c r="BL1150" i="1" s="1"/>
  <c r="BQ1150" i="1" s="1"/>
  <c r="BR1150" i="1" s="1"/>
  <c r="AY1150" i="1"/>
  <c r="AT1150" i="1"/>
  <c r="AZ1150" i="1" s="1"/>
  <c r="BE1150" i="1" s="1"/>
  <c r="BK1150" i="1" s="1"/>
  <c r="BP1150" i="1" s="1"/>
  <c r="BO1149" i="1"/>
  <c r="BH1149" i="1"/>
  <c r="AY1149" i="1"/>
  <c r="AT1149" i="1"/>
  <c r="AZ1149" i="1" s="1"/>
  <c r="BE1149" i="1" s="1"/>
  <c r="BK1149" i="1" s="1"/>
  <c r="BP1149" i="1" s="1"/>
  <c r="BO1148" i="1"/>
  <c r="BH1148" i="1"/>
  <c r="BF1148" i="1"/>
  <c r="BL1148" i="1" s="1"/>
  <c r="BQ1148" i="1" s="1"/>
  <c r="BR1148" i="1" s="1"/>
  <c r="AY1148" i="1"/>
  <c r="AT1148" i="1"/>
  <c r="AZ1148" i="1" s="1"/>
  <c r="BE1148" i="1" s="1"/>
  <c r="BK1148" i="1" s="1"/>
  <c r="BP1148" i="1" s="1"/>
  <c r="BO1147" i="1"/>
  <c r="BH1147" i="1"/>
  <c r="BF1147" i="1"/>
  <c r="BL1147" i="1" s="1"/>
  <c r="BQ1147" i="1" s="1"/>
  <c r="BR1147" i="1" s="1"/>
  <c r="AY1147" i="1"/>
  <c r="AT1147" i="1"/>
  <c r="AZ1147" i="1" s="1"/>
  <c r="BE1147" i="1" s="1"/>
  <c r="BK1147" i="1" s="1"/>
  <c r="BP1147" i="1" s="1"/>
  <c r="BO1146" i="1"/>
  <c r="BH1146" i="1"/>
  <c r="AY1146" i="1"/>
  <c r="AT1146" i="1"/>
  <c r="AZ1146" i="1" s="1"/>
  <c r="BE1146" i="1" s="1"/>
  <c r="BK1146" i="1" s="1"/>
  <c r="BP1146" i="1" s="1"/>
  <c r="BO1145" i="1"/>
  <c r="BH1145" i="1"/>
  <c r="AY1145" i="1"/>
  <c r="AT1145" i="1"/>
  <c r="AZ1145" i="1" s="1"/>
  <c r="BE1145" i="1" s="1"/>
  <c r="BK1145" i="1" s="1"/>
  <c r="BP1145" i="1" s="1"/>
  <c r="BO1144" i="1"/>
  <c r="BH1144" i="1"/>
  <c r="AY1144" i="1"/>
  <c r="AT1144" i="1"/>
  <c r="AZ1144" i="1" s="1"/>
  <c r="BE1144" i="1" s="1"/>
  <c r="BK1144" i="1" s="1"/>
  <c r="BP1144" i="1" s="1"/>
  <c r="BO1143" i="1"/>
  <c r="BH1143" i="1"/>
  <c r="BF1143" i="1"/>
  <c r="BL1143" i="1" s="1"/>
  <c r="BQ1143" i="1" s="1"/>
  <c r="BR1143" i="1" s="1"/>
  <c r="AY1143" i="1"/>
  <c r="AT1143" i="1"/>
  <c r="AZ1143" i="1" s="1"/>
  <c r="BE1143" i="1" s="1"/>
  <c r="BK1143" i="1" s="1"/>
  <c r="BP1143" i="1" s="1"/>
  <c r="BO1142" i="1"/>
  <c r="BH1142" i="1"/>
  <c r="BF1142" i="1"/>
  <c r="BL1142" i="1" s="1"/>
  <c r="BQ1142" i="1" s="1"/>
  <c r="BR1142" i="1" s="1"/>
  <c r="AY1142" i="1"/>
  <c r="AT1142" i="1"/>
  <c r="AZ1142" i="1" s="1"/>
  <c r="BE1142" i="1" s="1"/>
  <c r="BK1142" i="1" s="1"/>
  <c r="BP1142" i="1" s="1"/>
  <c r="BO1141" i="1"/>
  <c r="BH1141" i="1"/>
  <c r="BF1141" i="1"/>
  <c r="BL1141" i="1" s="1"/>
  <c r="BQ1141" i="1" s="1"/>
  <c r="BR1141" i="1" s="1"/>
  <c r="AY1141" i="1"/>
  <c r="AT1141" i="1"/>
  <c r="AZ1141" i="1" s="1"/>
  <c r="BE1141" i="1" s="1"/>
  <c r="BK1141" i="1" s="1"/>
  <c r="BP1141" i="1" s="1"/>
  <c r="BO1140" i="1"/>
  <c r="BH1140" i="1"/>
  <c r="AY1140" i="1"/>
  <c r="AT1140" i="1"/>
  <c r="AZ1140" i="1" s="1"/>
  <c r="BE1140" i="1" s="1"/>
  <c r="BK1140" i="1" s="1"/>
  <c r="BP1140" i="1" s="1"/>
  <c r="BO1139" i="1"/>
  <c r="BH1139" i="1"/>
  <c r="AY1139" i="1"/>
  <c r="AT1139" i="1"/>
  <c r="AZ1139" i="1" s="1"/>
  <c r="BE1139" i="1" s="1"/>
  <c r="BK1139" i="1" s="1"/>
  <c r="BP1139" i="1" s="1"/>
  <c r="BO1138" i="1"/>
  <c r="BH1138" i="1"/>
  <c r="BF1138" i="1"/>
  <c r="BL1138" i="1" s="1"/>
  <c r="BQ1138" i="1" s="1"/>
  <c r="BR1138" i="1" s="1"/>
  <c r="AY1138" i="1"/>
  <c r="AT1138" i="1"/>
  <c r="AZ1138" i="1" s="1"/>
  <c r="BE1138" i="1" s="1"/>
  <c r="BK1138" i="1" s="1"/>
  <c r="BP1138" i="1" s="1"/>
  <c r="BO1137" i="1"/>
  <c r="BH1137" i="1"/>
  <c r="AY1137" i="1"/>
  <c r="AT1137" i="1"/>
  <c r="AZ1137" i="1" s="1"/>
  <c r="BE1137" i="1" s="1"/>
  <c r="BK1137" i="1" s="1"/>
  <c r="BP1137" i="1" s="1"/>
  <c r="BO1136" i="1"/>
  <c r="BH1136" i="1"/>
  <c r="BF1136" i="1"/>
  <c r="BL1136" i="1" s="1"/>
  <c r="BQ1136" i="1" s="1"/>
  <c r="BR1136" i="1" s="1"/>
  <c r="AY1136" i="1"/>
  <c r="AT1136" i="1"/>
  <c r="AZ1136" i="1" s="1"/>
  <c r="BE1136" i="1" s="1"/>
  <c r="BK1136" i="1" s="1"/>
  <c r="BP1136" i="1" s="1"/>
  <c r="BO1135" i="1"/>
  <c r="BH1135" i="1"/>
  <c r="BF1135" i="1"/>
  <c r="BL1135" i="1" s="1"/>
  <c r="BQ1135" i="1" s="1"/>
  <c r="BR1135" i="1" s="1"/>
  <c r="AY1135" i="1"/>
  <c r="AT1135" i="1"/>
  <c r="AZ1135" i="1" s="1"/>
  <c r="BE1135" i="1" s="1"/>
  <c r="BK1135" i="1" s="1"/>
  <c r="BP1135" i="1" s="1"/>
  <c r="BO1134" i="1"/>
  <c r="BH1134" i="1"/>
  <c r="AY1134" i="1"/>
  <c r="AT1134" i="1"/>
  <c r="AZ1134" i="1" s="1"/>
  <c r="BE1134" i="1" s="1"/>
  <c r="BK1134" i="1" s="1"/>
  <c r="BP1134" i="1" s="1"/>
  <c r="BO1133" i="1"/>
  <c r="BH1133" i="1"/>
  <c r="AY1133" i="1"/>
  <c r="AT1133" i="1"/>
  <c r="AZ1133" i="1" s="1"/>
  <c r="BE1133" i="1" s="1"/>
  <c r="BK1133" i="1" s="1"/>
  <c r="BP1133" i="1" s="1"/>
  <c r="BO1132" i="1"/>
  <c r="BH1132" i="1"/>
  <c r="AY1132" i="1"/>
  <c r="AT1132" i="1"/>
  <c r="AZ1132" i="1" s="1"/>
  <c r="BE1132" i="1" s="1"/>
  <c r="BK1132" i="1" s="1"/>
  <c r="BP1132" i="1" s="1"/>
  <c r="BO1131" i="1"/>
  <c r="BH1131" i="1"/>
  <c r="BF1131" i="1"/>
  <c r="BL1131" i="1" s="1"/>
  <c r="BQ1131" i="1" s="1"/>
  <c r="BR1131" i="1" s="1"/>
  <c r="AY1131" i="1"/>
  <c r="AT1131" i="1"/>
  <c r="AZ1131" i="1" s="1"/>
  <c r="BE1131" i="1" s="1"/>
  <c r="BK1131" i="1" s="1"/>
  <c r="BP1131" i="1" s="1"/>
  <c r="BO1130" i="1"/>
  <c r="BH1130" i="1"/>
  <c r="BF1130" i="1"/>
  <c r="BL1130" i="1" s="1"/>
  <c r="BQ1130" i="1" s="1"/>
  <c r="BR1130" i="1" s="1"/>
  <c r="AY1130" i="1"/>
  <c r="AT1130" i="1"/>
  <c r="AZ1130" i="1" s="1"/>
  <c r="BE1130" i="1" s="1"/>
  <c r="BK1130" i="1" s="1"/>
  <c r="BP1130" i="1" s="1"/>
  <c r="BO1129" i="1"/>
  <c r="BH1129" i="1"/>
  <c r="BF1129" i="1"/>
  <c r="BL1129" i="1" s="1"/>
  <c r="BQ1129" i="1" s="1"/>
  <c r="BR1129" i="1" s="1"/>
  <c r="AY1129" i="1"/>
  <c r="AT1129" i="1"/>
  <c r="AZ1129" i="1" s="1"/>
  <c r="BE1129" i="1" s="1"/>
  <c r="BK1129" i="1" s="1"/>
  <c r="BP1129" i="1" s="1"/>
  <c r="BO1128" i="1"/>
  <c r="BH1128" i="1"/>
  <c r="AY1128" i="1"/>
  <c r="AT1128" i="1"/>
  <c r="AZ1128" i="1" s="1"/>
  <c r="BE1128" i="1" s="1"/>
  <c r="BK1128" i="1" s="1"/>
  <c r="BP1128" i="1" s="1"/>
  <c r="BO1127" i="1"/>
  <c r="BH1127" i="1"/>
  <c r="AY1127" i="1"/>
  <c r="AT1127" i="1"/>
  <c r="AZ1127" i="1" s="1"/>
  <c r="BE1127" i="1" s="1"/>
  <c r="BK1127" i="1" s="1"/>
  <c r="BP1127" i="1" s="1"/>
  <c r="BO1126" i="1"/>
  <c r="BH1126" i="1"/>
  <c r="BF1126" i="1"/>
  <c r="BL1126" i="1" s="1"/>
  <c r="BQ1126" i="1" s="1"/>
  <c r="BR1126" i="1" s="1"/>
  <c r="AY1126" i="1"/>
  <c r="AT1126" i="1"/>
  <c r="AZ1126" i="1" s="1"/>
  <c r="BE1126" i="1" s="1"/>
  <c r="BK1126" i="1" s="1"/>
  <c r="BP1126" i="1" s="1"/>
  <c r="BO1125" i="1"/>
  <c r="BH1125" i="1"/>
  <c r="AY1125" i="1"/>
  <c r="AT1125" i="1"/>
  <c r="AZ1125" i="1" s="1"/>
  <c r="BE1125" i="1" s="1"/>
  <c r="BK1125" i="1" s="1"/>
  <c r="BP1125" i="1" s="1"/>
  <c r="BO1124" i="1"/>
  <c r="BH1124" i="1"/>
  <c r="BF1124" i="1"/>
  <c r="BL1124" i="1" s="1"/>
  <c r="BQ1124" i="1" s="1"/>
  <c r="BR1124" i="1" s="1"/>
  <c r="AY1124" i="1"/>
  <c r="AT1124" i="1"/>
  <c r="AZ1124" i="1" s="1"/>
  <c r="BE1124" i="1" s="1"/>
  <c r="BK1124" i="1" s="1"/>
  <c r="BP1124" i="1" s="1"/>
  <c r="BO1123" i="1"/>
  <c r="BH1123" i="1"/>
  <c r="BF1123" i="1"/>
  <c r="BL1123" i="1" s="1"/>
  <c r="BQ1123" i="1" s="1"/>
  <c r="BR1123" i="1" s="1"/>
  <c r="AY1123" i="1"/>
  <c r="AT1123" i="1"/>
  <c r="AZ1123" i="1" s="1"/>
  <c r="BE1123" i="1" s="1"/>
  <c r="BK1123" i="1" s="1"/>
  <c r="BP1123" i="1" s="1"/>
  <c r="BO1122" i="1"/>
  <c r="BH1122" i="1"/>
  <c r="AY1122" i="1"/>
  <c r="AT1122" i="1"/>
  <c r="AZ1122" i="1" s="1"/>
  <c r="BE1122" i="1" s="1"/>
  <c r="BK1122" i="1" s="1"/>
  <c r="BP1122" i="1" s="1"/>
  <c r="BO1121" i="1"/>
  <c r="BH1121" i="1"/>
  <c r="AY1121" i="1"/>
  <c r="AT1121" i="1"/>
  <c r="AZ1121" i="1" s="1"/>
  <c r="BE1121" i="1" s="1"/>
  <c r="BK1121" i="1" s="1"/>
  <c r="BP1121" i="1" s="1"/>
  <c r="BO1120" i="1"/>
  <c r="BH1120" i="1"/>
  <c r="AY1120" i="1"/>
  <c r="AT1120" i="1"/>
  <c r="AZ1120" i="1" s="1"/>
  <c r="BE1120" i="1" s="1"/>
  <c r="BK1120" i="1" s="1"/>
  <c r="BP1120" i="1" s="1"/>
  <c r="BO1119" i="1"/>
  <c r="BH1119" i="1"/>
  <c r="BF1119" i="1"/>
  <c r="BL1119" i="1" s="1"/>
  <c r="BQ1119" i="1" s="1"/>
  <c r="BR1119" i="1" s="1"/>
  <c r="AY1119" i="1"/>
  <c r="AT1119" i="1"/>
  <c r="AZ1119" i="1" s="1"/>
  <c r="BE1119" i="1" s="1"/>
  <c r="BK1119" i="1" s="1"/>
  <c r="BP1119" i="1" s="1"/>
  <c r="BO1118" i="1"/>
  <c r="BH1118" i="1"/>
  <c r="BF1118" i="1"/>
  <c r="BL1118" i="1" s="1"/>
  <c r="BQ1118" i="1" s="1"/>
  <c r="BR1118" i="1" s="1"/>
  <c r="AY1118" i="1"/>
  <c r="AT1118" i="1"/>
  <c r="AZ1118" i="1" s="1"/>
  <c r="BE1118" i="1" s="1"/>
  <c r="BK1118" i="1" s="1"/>
  <c r="BP1118" i="1" s="1"/>
  <c r="BO1117" i="1"/>
  <c r="BH1117" i="1"/>
  <c r="BF1117" i="1"/>
  <c r="BL1117" i="1" s="1"/>
  <c r="BQ1117" i="1" s="1"/>
  <c r="BR1117" i="1" s="1"/>
  <c r="AY1117" i="1"/>
  <c r="AX1117" i="1"/>
  <c r="AT1117" i="1"/>
  <c r="AZ1117" i="1" s="1"/>
  <c r="BE1117" i="1" s="1"/>
  <c r="BK1117" i="1" s="1"/>
  <c r="BP1117" i="1" s="1"/>
  <c r="BO1116" i="1"/>
  <c r="BH1116" i="1"/>
  <c r="AY1116" i="1"/>
  <c r="AT1116" i="1"/>
  <c r="AZ1116" i="1" s="1"/>
  <c r="BO1115" i="1"/>
  <c r="BH1115" i="1"/>
  <c r="AY1115" i="1"/>
  <c r="AT1115" i="1"/>
  <c r="AZ1115" i="1" s="1"/>
  <c r="BO1114" i="1"/>
  <c r="BH1114" i="1"/>
  <c r="AY1114" i="1"/>
  <c r="AT1114" i="1"/>
  <c r="AZ1114" i="1" s="1"/>
  <c r="BO1113" i="1"/>
  <c r="BH1113" i="1"/>
  <c r="AY1113" i="1"/>
  <c r="AT1113" i="1"/>
  <c r="AZ1113" i="1" s="1"/>
  <c r="BO1112" i="1"/>
  <c r="BH1112" i="1"/>
  <c r="AY1112" i="1"/>
  <c r="AT1112" i="1"/>
  <c r="AZ1112" i="1" s="1"/>
  <c r="BO1111" i="1"/>
  <c r="BH1111" i="1"/>
  <c r="AY1111" i="1"/>
  <c r="AT1111" i="1"/>
  <c r="AZ1111" i="1" s="1"/>
  <c r="BO1110" i="1"/>
  <c r="BH1110" i="1"/>
  <c r="AY1110" i="1"/>
  <c r="AT1110" i="1"/>
  <c r="AZ1110" i="1" s="1"/>
  <c r="BO1109" i="1"/>
  <c r="BH1109" i="1"/>
  <c r="AY1109" i="1"/>
  <c r="AT1109" i="1"/>
  <c r="AZ1109" i="1" s="1"/>
  <c r="BO1108" i="1"/>
  <c r="BH1108" i="1"/>
  <c r="AY1108" i="1"/>
  <c r="AT1108" i="1"/>
  <c r="AZ1108" i="1" s="1"/>
  <c r="BO1107" i="1"/>
  <c r="BH1107" i="1"/>
  <c r="AY1107" i="1"/>
  <c r="AT1107" i="1"/>
  <c r="AZ1107" i="1" s="1"/>
  <c r="BO1106" i="1"/>
  <c r="BH1106" i="1"/>
  <c r="AY1106" i="1"/>
  <c r="AT1106" i="1"/>
  <c r="AZ1106" i="1" s="1"/>
  <c r="BO1105" i="1"/>
  <c r="BH1105" i="1"/>
  <c r="AY1105" i="1"/>
  <c r="AT1105" i="1"/>
  <c r="AZ1105" i="1" s="1"/>
  <c r="BO1104" i="1"/>
  <c r="BH1104" i="1"/>
  <c r="AY1104" i="1"/>
  <c r="AT1104" i="1"/>
  <c r="AZ1104" i="1" s="1"/>
  <c r="BO1103" i="1"/>
  <c r="BH1103" i="1"/>
  <c r="AY1103" i="1"/>
  <c r="AT1103" i="1"/>
  <c r="AZ1103" i="1" s="1"/>
  <c r="BO1102" i="1"/>
  <c r="BH1102" i="1"/>
  <c r="AY1102" i="1"/>
  <c r="AT1102" i="1"/>
  <c r="AZ1102" i="1" s="1"/>
  <c r="BO1101" i="1"/>
  <c r="BH1101" i="1"/>
  <c r="AY1101" i="1"/>
  <c r="AT1101" i="1"/>
  <c r="AZ1101" i="1" s="1"/>
  <c r="BO1100" i="1"/>
  <c r="BH1100" i="1"/>
  <c r="AY1100" i="1"/>
  <c r="AT1100" i="1"/>
  <c r="AZ1100" i="1" s="1"/>
  <c r="BO1099" i="1"/>
  <c r="BH1099" i="1"/>
  <c r="AY1099" i="1"/>
  <c r="AT1099" i="1"/>
  <c r="AZ1099" i="1" s="1"/>
  <c r="BN1098" i="1"/>
  <c r="BO1098" i="1" s="1"/>
  <c r="BH1098" i="1"/>
  <c r="AY1098" i="1"/>
  <c r="AT1098" i="1"/>
  <c r="AZ1098" i="1" s="1"/>
  <c r="BO1097" i="1"/>
  <c r="BH1097" i="1"/>
  <c r="AY1097" i="1"/>
  <c r="AT1097" i="1"/>
  <c r="AZ1097" i="1" s="1"/>
  <c r="BO1096" i="1"/>
  <c r="BH1096" i="1"/>
  <c r="AY1096" i="1"/>
  <c r="AT1096" i="1"/>
  <c r="AZ1096" i="1" s="1"/>
  <c r="BO1095" i="1"/>
  <c r="BH1095" i="1"/>
  <c r="AY1095" i="1"/>
  <c r="AT1095" i="1"/>
  <c r="AZ1095" i="1" s="1"/>
  <c r="BO1094" i="1"/>
  <c r="BH1094" i="1"/>
  <c r="AY1094" i="1"/>
  <c r="AT1094" i="1"/>
  <c r="AZ1094" i="1" s="1"/>
  <c r="BO1093" i="1"/>
  <c r="BH1093" i="1"/>
  <c r="AY1093" i="1"/>
  <c r="AT1093" i="1"/>
  <c r="AZ1093" i="1" s="1"/>
  <c r="BO1092" i="1"/>
  <c r="BH1092" i="1"/>
  <c r="AY1092" i="1"/>
  <c r="AT1092" i="1"/>
  <c r="AZ1092" i="1" s="1"/>
  <c r="BO1091" i="1"/>
  <c r="BH1091" i="1"/>
  <c r="AY1091" i="1"/>
  <c r="AT1091" i="1"/>
  <c r="AZ1091" i="1" s="1"/>
  <c r="BO1090" i="1"/>
  <c r="BH1090" i="1"/>
  <c r="AY1090" i="1"/>
  <c r="AT1090" i="1"/>
  <c r="AZ1090" i="1" s="1"/>
  <c r="BO1089" i="1"/>
  <c r="BH1089" i="1"/>
  <c r="AY1089" i="1"/>
  <c r="AT1089" i="1"/>
  <c r="AZ1089" i="1" s="1"/>
  <c r="BO1088" i="1"/>
  <c r="BH1088" i="1"/>
  <c r="AY1088" i="1"/>
  <c r="AT1088" i="1"/>
  <c r="AZ1088" i="1" s="1"/>
  <c r="BO1087" i="1"/>
  <c r="BH1087" i="1"/>
  <c r="AY1087" i="1"/>
  <c r="AT1087" i="1"/>
  <c r="AZ1087" i="1" s="1"/>
  <c r="BO1086" i="1"/>
  <c r="BH1086" i="1"/>
  <c r="AY1086" i="1"/>
  <c r="AT1086" i="1"/>
  <c r="AZ1086" i="1" s="1"/>
  <c r="BO1085" i="1"/>
  <c r="BH1085" i="1"/>
  <c r="AY1085" i="1"/>
  <c r="AT1085" i="1"/>
  <c r="AZ1085" i="1" s="1"/>
  <c r="BO1084" i="1"/>
  <c r="BH1084" i="1"/>
  <c r="AY1084" i="1"/>
  <c r="AT1084" i="1"/>
  <c r="AZ1084" i="1" s="1"/>
  <c r="BO1083" i="1"/>
  <c r="BH1083" i="1"/>
  <c r="AY1083" i="1"/>
  <c r="AT1083" i="1"/>
  <c r="AZ1083" i="1" s="1"/>
  <c r="BO1082" i="1"/>
  <c r="BH1082" i="1"/>
  <c r="AY1082" i="1"/>
  <c r="AT1082" i="1"/>
  <c r="AZ1082" i="1" s="1"/>
  <c r="BO1081" i="1"/>
  <c r="BH1081" i="1"/>
  <c r="AY1081" i="1"/>
  <c r="AT1081" i="1"/>
  <c r="AZ1081" i="1" s="1"/>
  <c r="BO1080" i="1"/>
  <c r="BH1080" i="1"/>
  <c r="AY1080" i="1"/>
  <c r="AT1080" i="1"/>
  <c r="AZ1080" i="1" s="1"/>
  <c r="BO1079" i="1"/>
  <c r="BH1079" i="1"/>
  <c r="AY1079" i="1"/>
  <c r="AT1079" i="1"/>
  <c r="AZ1079" i="1" s="1"/>
  <c r="BO1078" i="1"/>
  <c r="BH1078" i="1"/>
  <c r="AY1078" i="1"/>
  <c r="AT1078" i="1"/>
  <c r="AZ1078" i="1" s="1"/>
  <c r="BO1077" i="1"/>
  <c r="BH1077" i="1"/>
  <c r="AY1077" i="1"/>
  <c r="AT1077" i="1"/>
  <c r="AZ1077" i="1" s="1"/>
  <c r="BO1076" i="1"/>
  <c r="BH1076" i="1"/>
  <c r="AY1076" i="1"/>
  <c r="AT1076" i="1"/>
  <c r="AZ1076" i="1" s="1"/>
  <c r="BO1075" i="1"/>
  <c r="BH1075" i="1"/>
  <c r="AY1075" i="1"/>
  <c r="AT1075" i="1"/>
  <c r="AZ1075" i="1" s="1"/>
  <c r="BO1074" i="1"/>
  <c r="BH1074" i="1"/>
  <c r="AY1074" i="1"/>
  <c r="AT1074" i="1"/>
  <c r="AZ1074" i="1" s="1"/>
  <c r="BO1073" i="1"/>
  <c r="BH1073" i="1"/>
  <c r="AY1073" i="1"/>
  <c r="AT1073" i="1"/>
  <c r="AZ1073" i="1" s="1"/>
  <c r="BO1072" i="1"/>
  <c r="BH1072" i="1"/>
  <c r="AY1072" i="1"/>
  <c r="AT1072" i="1"/>
  <c r="AZ1072" i="1" s="1"/>
  <c r="BO1071" i="1"/>
  <c r="BH1071" i="1"/>
  <c r="AY1071" i="1"/>
  <c r="AT1071" i="1"/>
  <c r="AZ1071" i="1" s="1"/>
  <c r="BO1070" i="1"/>
  <c r="BH1070" i="1"/>
  <c r="AY1070" i="1"/>
  <c r="AT1070" i="1"/>
  <c r="AZ1070" i="1" s="1"/>
  <c r="BO1069" i="1"/>
  <c r="BH1069" i="1"/>
  <c r="AY1069" i="1"/>
  <c r="AT1069" i="1"/>
  <c r="AZ1069" i="1" s="1"/>
  <c r="BO1068" i="1"/>
  <c r="BH1068" i="1"/>
  <c r="AY1068" i="1"/>
  <c r="AT1068" i="1"/>
  <c r="AZ1068" i="1" s="1"/>
  <c r="BO1067" i="1"/>
  <c r="BH1067" i="1"/>
  <c r="AY1067" i="1"/>
  <c r="AT1067" i="1"/>
  <c r="AZ1067" i="1" s="1"/>
  <c r="BO1066" i="1"/>
  <c r="BH1066" i="1"/>
  <c r="AY1066" i="1"/>
  <c r="AT1066" i="1"/>
  <c r="AZ1066" i="1" s="1"/>
  <c r="BO1065" i="1"/>
  <c r="BH1065" i="1"/>
  <c r="AY1065" i="1"/>
  <c r="AT1065" i="1"/>
  <c r="AZ1065" i="1" s="1"/>
  <c r="BO1064" i="1"/>
  <c r="BH1064" i="1"/>
  <c r="AY1064" i="1"/>
  <c r="AT1064" i="1"/>
  <c r="AZ1064" i="1" s="1"/>
  <c r="BO1063" i="1"/>
  <c r="BH1063" i="1"/>
  <c r="AY1063" i="1"/>
  <c r="AT1063" i="1"/>
  <c r="AZ1063" i="1" s="1"/>
  <c r="BO1062" i="1"/>
  <c r="BH1062" i="1"/>
  <c r="AY1062" i="1"/>
  <c r="AT1062" i="1"/>
  <c r="AZ1062" i="1" s="1"/>
  <c r="BO1061" i="1"/>
  <c r="BH1061" i="1"/>
  <c r="AY1061" i="1"/>
  <c r="AT1061" i="1"/>
  <c r="AZ1061" i="1" s="1"/>
  <c r="BO1060" i="1"/>
  <c r="BH1060" i="1"/>
  <c r="AY1060" i="1"/>
  <c r="AT1060" i="1"/>
  <c r="AZ1060" i="1" s="1"/>
  <c r="BO1059" i="1"/>
  <c r="BH1059" i="1"/>
  <c r="AY1059" i="1"/>
  <c r="AT1059" i="1"/>
  <c r="AZ1059" i="1" s="1"/>
  <c r="BO1058" i="1"/>
  <c r="BH1058" i="1"/>
  <c r="AY1058" i="1"/>
  <c r="AT1058" i="1"/>
  <c r="AZ1058" i="1" s="1"/>
  <c r="BO1057" i="1"/>
  <c r="BH1057" i="1"/>
  <c r="AY1057" i="1"/>
  <c r="AT1057" i="1"/>
  <c r="AZ1057" i="1" s="1"/>
  <c r="BO1056" i="1"/>
  <c r="BH1056" i="1"/>
  <c r="AY1056" i="1"/>
  <c r="AT1056" i="1"/>
  <c r="AZ1056" i="1" s="1"/>
  <c r="BO1055" i="1"/>
  <c r="BH1055" i="1"/>
  <c r="AY1055" i="1"/>
  <c r="AT1055" i="1"/>
  <c r="BO1054" i="1"/>
  <c r="BH1054" i="1"/>
  <c r="AY1054" i="1"/>
  <c r="AT1054" i="1"/>
  <c r="BO1053" i="1"/>
  <c r="BH1053" i="1"/>
  <c r="AY1053" i="1"/>
  <c r="AX1053" i="1"/>
  <c r="AT1053" i="1"/>
  <c r="AZ1053" i="1" s="1"/>
  <c r="BO1052" i="1"/>
  <c r="BH1052" i="1"/>
  <c r="AZ1052" i="1"/>
  <c r="AY1052" i="1"/>
  <c r="AT1052" i="1"/>
  <c r="BO1051" i="1"/>
  <c r="BH1051" i="1"/>
  <c r="AZ1051" i="1"/>
  <c r="AY1051" i="1"/>
  <c r="AT1051" i="1"/>
  <c r="BO1050" i="1"/>
  <c r="BH1050" i="1"/>
  <c r="AZ1050" i="1"/>
  <c r="AY1050" i="1"/>
  <c r="AT1050" i="1"/>
  <c r="BO1049" i="1"/>
  <c r="BH1049" i="1"/>
  <c r="AZ1049" i="1"/>
  <c r="AY1049" i="1"/>
  <c r="AT1049" i="1"/>
  <c r="BO1048" i="1"/>
  <c r="BH1048" i="1"/>
  <c r="AZ1048" i="1"/>
  <c r="AY1048" i="1"/>
  <c r="AT1048" i="1"/>
  <c r="BO1047" i="1"/>
  <c r="BH1047" i="1"/>
  <c r="AZ1047" i="1"/>
  <c r="AY1047" i="1"/>
  <c r="AT1047" i="1"/>
  <c r="BO1046" i="1"/>
  <c r="BH1046" i="1"/>
  <c r="AZ1046" i="1"/>
  <c r="AY1046" i="1"/>
  <c r="AT1046" i="1"/>
  <c r="BO1045" i="1"/>
  <c r="BH1045" i="1"/>
  <c r="AZ1045" i="1"/>
  <c r="AY1045" i="1"/>
  <c r="AT1045" i="1"/>
  <c r="BO1044" i="1"/>
  <c r="BH1044" i="1"/>
  <c r="AZ1044" i="1"/>
  <c r="AY1044" i="1"/>
  <c r="AT1044" i="1"/>
  <c r="BO1043" i="1"/>
  <c r="BH1043" i="1"/>
  <c r="AZ1043" i="1"/>
  <c r="AY1043" i="1"/>
  <c r="AT1043" i="1"/>
  <c r="BO1042" i="1"/>
  <c r="BH1042" i="1"/>
  <c r="AZ1042" i="1"/>
  <c r="AY1042" i="1"/>
  <c r="AT1042" i="1"/>
  <c r="BO1041" i="1"/>
  <c r="BH1041" i="1"/>
  <c r="AZ1041" i="1"/>
  <c r="AY1041" i="1"/>
  <c r="AT1041" i="1"/>
  <c r="BO1040" i="1"/>
  <c r="BH1040" i="1"/>
  <c r="AZ1040" i="1"/>
  <c r="AY1040" i="1"/>
  <c r="AT1040" i="1"/>
  <c r="BO1039" i="1"/>
  <c r="BH1039" i="1"/>
  <c r="AZ1039" i="1"/>
  <c r="AY1039" i="1"/>
  <c r="AT1039" i="1"/>
  <c r="BO1038" i="1"/>
  <c r="BH1038" i="1"/>
  <c r="AZ1038" i="1"/>
  <c r="AY1038" i="1"/>
  <c r="AT1038" i="1"/>
  <c r="BO1037" i="1"/>
  <c r="BH1037" i="1"/>
  <c r="AZ1037" i="1"/>
  <c r="AY1037" i="1"/>
  <c r="AT1037" i="1"/>
  <c r="BO1036" i="1"/>
  <c r="BH1036" i="1"/>
  <c r="AZ1036" i="1"/>
  <c r="AY1036" i="1"/>
  <c r="AT1036" i="1"/>
  <c r="BO1035" i="1"/>
  <c r="BH1035" i="1"/>
  <c r="AZ1035" i="1"/>
  <c r="AY1035" i="1"/>
  <c r="AT1035" i="1"/>
  <c r="BO1034" i="1"/>
  <c r="BH1034" i="1"/>
  <c r="AZ1034" i="1"/>
  <c r="AY1034" i="1"/>
  <c r="AT1034" i="1"/>
  <c r="BO1033" i="1"/>
  <c r="BH1033" i="1"/>
  <c r="AZ1033" i="1"/>
  <c r="AY1033" i="1"/>
  <c r="AT1033" i="1"/>
  <c r="BO1032" i="1"/>
  <c r="BH1032" i="1"/>
  <c r="AZ1032" i="1"/>
  <c r="AY1032" i="1"/>
  <c r="AT1032" i="1"/>
  <c r="BO1031" i="1"/>
  <c r="BH1031" i="1"/>
  <c r="AZ1031" i="1"/>
  <c r="AY1031" i="1"/>
  <c r="AT1031" i="1"/>
  <c r="BO1030" i="1"/>
  <c r="BH1030" i="1"/>
  <c r="AZ1030" i="1"/>
  <c r="AY1030" i="1"/>
  <c r="AT1030" i="1"/>
  <c r="BO1029" i="1"/>
  <c r="BH1029" i="1"/>
  <c r="AZ1029" i="1"/>
  <c r="AY1029" i="1"/>
  <c r="AT1029" i="1"/>
  <c r="BO1028" i="1"/>
  <c r="BH1028" i="1"/>
  <c r="AZ1028" i="1"/>
  <c r="AY1028" i="1"/>
  <c r="AT1028" i="1"/>
  <c r="BO1027" i="1"/>
  <c r="BH1027" i="1"/>
  <c r="AZ1027" i="1"/>
  <c r="AY1027" i="1"/>
  <c r="AT1027" i="1"/>
  <c r="BO1026" i="1"/>
  <c r="BH1026" i="1"/>
  <c r="AZ1026" i="1"/>
  <c r="AY1026" i="1"/>
  <c r="AT1026" i="1"/>
  <c r="BO1025" i="1"/>
  <c r="BH1025" i="1"/>
  <c r="AZ1025" i="1"/>
  <c r="AY1025" i="1"/>
  <c r="AT1025" i="1"/>
  <c r="BO1024" i="1"/>
  <c r="BH1024" i="1"/>
  <c r="AZ1024" i="1"/>
  <c r="AY1024" i="1"/>
  <c r="AT1024" i="1"/>
  <c r="BO1023" i="1"/>
  <c r="BH1023" i="1"/>
  <c r="AZ1023" i="1"/>
  <c r="AY1023" i="1"/>
  <c r="AT1023" i="1"/>
  <c r="BO1022" i="1"/>
  <c r="BH1022" i="1"/>
  <c r="AZ1022" i="1"/>
  <c r="AY1022" i="1"/>
  <c r="AT1022" i="1"/>
  <c r="BO1021" i="1"/>
  <c r="BH1021" i="1"/>
  <c r="AZ1021" i="1"/>
  <c r="AY1021" i="1"/>
  <c r="AT1021" i="1"/>
  <c r="BO1020" i="1"/>
  <c r="BH1020" i="1"/>
  <c r="AZ1020" i="1"/>
  <c r="AY1020" i="1"/>
  <c r="AX1020" i="1"/>
  <c r="AT1020" i="1"/>
  <c r="BO1019" i="1"/>
  <c r="BH1019" i="1"/>
  <c r="BE1019" i="1"/>
  <c r="BK1019" i="1" s="1"/>
  <c r="BP1019" i="1" s="1"/>
  <c r="AZ1019" i="1"/>
  <c r="BF1019" i="1" s="1"/>
  <c r="BL1019" i="1" s="1"/>
  <c r="BQ1019" i="1" s="1"/>
  <c r="AY1019" i="1"/>
  <c r="AT1019" i="1"/>
  <c r="BO1018" i="1"/>
  <c r="BH1018" i="1"/>
  <c r="BE1018" i="1"/>
  <c r="BK1018" i="1" s="1"/>
  <c r="BP1018" i="1" s="1"/>
  <c r="AZ1018" i="1"/>
  <c r="BF1018" i="1" s="1"/>
  <c r="BL1018" i="1" s="1"/>
  <c r="BQ1018" i="1" s="1"/>
  <c r="BR1018" i="1" s="1"/>
  <c r="AY1018" i="1"/>
  <c r="AT1018" i="1"/>
  <c r="BO1017" i="1"/>
  <c r="BH1017" i="1"/>
  <c r="BE1017" i="1"/>
  <c r="BK1017" i="1" s="1"/>
  <c r="BP1017" i="1" s="1"/>
  <c r="AZ1017" i="1"/>
  <c r="BF1017" i="1" s="1"/>
  <c r="BL1017" i="1" s="1"/>
  <c r="BQ1017" i="1" s="1"/>
  <c r="AY1017" i="1"/>
  <c r="AT1017" i="1"/>
  <c r="BO1016" i="1"/>
  <c r="BH1016" i="1"/>
  <c r="BE1016" i="1"/>
  <c r="BK1016" i="1" s="1"/>
  <c r="BP1016" i="1" s="1"/>
  <c r="AZ1016" i="1"/>
  <c r="BF1016" i="1" s="1"/>
  <c r="BL1016" i="1" s="1"/>
  <c r="BQ1016" i="1" s="1"/>
  <c r="BR1016" i="1" s="1"/>
  <c r="AY1016" i="1"/>
  <c r="AT1016" i="1"/>
  <c r="BO1015" i="1"/>
  <c r="BH1015" i="1"/>
  <c r="BE1015" i="1"/>
  <c r="BK1015" i="1" s="1"/>
  <c r="BP1015" i="1" s="1"/>
  <c r="AZ1015" i="1"/>
  <c r="BF1015" i="1" s="1"/>
  <c r="BL1015" i="1" s="1"/>
  <c r="BQ1015" i="1" s="1"/>
  <c r="AY1015" i="1"/>
  <c r="AT1015" i="1"/>
  <c r="BO1014" i="1"/>
  <c r="BH1014" i="1"/>
  <c r="BE1014" i="1"/>
  <c r="BK1014" i="1" s="1"/>
  <c r="BP1014" i="1" s="1"/>
  <c r="AZ1014" i="1"/>
  <c r="BF1014" i="1" s="1"/>
  <c r="BL1014" i="1" s="1"/>
  <c r="BQ1014" i="1" s="1"/>
  <c r="BR1014" i="1" s="1"/>
  <c r="AY1014" i="1"/>
  <c r="AT1014" i="1"/>
  <c r="BO1013" i="1"/>
  <c r="BH1013" i="1"/>
  <c r="BE1013" i="1"/>
  <c r="BK1013" i="1" s="1"/>
  <c r="BP1013" i="1" s="1"/>
  <c r="AZ1013" i="1"/>
  <c r="BF1013" i="1" s="1"/>
  <c r="BL1013" i="1" s="1"/>
  <c r="BQ1013" i="1" s="1"/>
  <c r="AY1013" i="1"/>
  <c r="AT1013" i="1"/>
  <c r="BO1012" i="1"/>
  <c r="BH1012" i="1"/>
  <c r="BE1012" i="1"/>
  <c r="BK1012" i="1" s="1"/>
  <c r="BP1012" i="1" s="1"/>
  <c r="AZ1012" i="1"/>
  <c r="BF1012" i="1" s="1"/>
  <c r="BL1012" i="1" s="1"/>
  <c r="BQ1012" i="1" s="1"/>
  <c r="BR1012" i="1" s="1"/>
  <c r="AY1012" i="1"/>
  <c r="AT1012" i="1"/>
  <c r="BO1011" i="1"/>
  <c r="BH1011" i="1"/>
  <c r="BE1011" i="1"/>
  <c r="BK1011" i="1" s="1"/>
  <c r="BP1011" i="1" s="1"/>
  <c r="AZ1011" i="1"/>
  <c r="BF1011" i="1" s="1"/>
  <c r="BL1011" i="1" s="1"/>
  <c r="BQ1011" i="1" s="1"/>
  <c r="AY1011" i="1"/>
  <c r="AT1011" i="1"/>
  <c r="BO1010" i="1"/>
  <c r="BH1010" i="1"/>
  <c r="BE1010" i="1"/>
  <c r="BK1010" i="1" s="1"/>
  <c r="BP1010" i="1" s="1"/>
  <c r="AZ1010" i="1"/>
  <c r="BF1010" i="1" s="1"/>
  <c r="BL1010" i="1" s="1"/>
  <c r="BQ1010" i="1" s="1"/>
  <c r="BR1010" i="1" s="1"/>
  <c r="AY1010" i="1"/>
  <c r="AT1010" i="1"/>
  <c r="BO1009" i="1"/>
  <c r="BH1009" i="1"/>
  <c r="BE1009" i="1"/>
  <c r="BK1009" i="1" s="1"/>
  <c r="BP1009" i="1" s="1"/>
  <c r="AZ1009" i="1"/>
  <c r="BF1009" i="1" s="1"/>
  <c r="BL1009" i="1" s="1"/>
  <c r="BQ1009" i="1" s="1"/>
  <c r="AY1009" i="1"/>
  <c r="AT1009" i="1"/>
  <c r="BO1008" i="1"/>
  <c r="BH1008" i="1"/>
  <c r="BE1008" i="1"/>
  <c r="BK1008" i="1" s="1"/>
  <c r="BP1008" i="1" s="1"/>
  <c r="AZ1008" i="1"/>
  <c r="BF1008" i="1" s="1"/>
  <c r="BL1008" i="1" s="1"/>
  <c r="BQ1008" i="1" s="1"/>
  <c r="BR1008" i="1" s="1"/>
  <c r="AY1008" i="1"/>
  <c r="AT1008" i="1"/>
  <c r="BO1007" i="1"/>
  <c r="BH1007" i="1"/>
  <c r="BE1007" i="1"/>
  <c r="BK1007" i="1" s="1"/>
  <c r="BP1007" i="1" s="1"/>
  <c r="AZ1007" i="1"/>
  <c r="BF1007" i="1" s="1"/>
  <c r="BL1007" i="1" s="1"/>
  <c r="BQ1007" i="1" s="1"/>
  <c r="AY1007" i="1"/>
  <c r="AT1007" i="1"/>
  <c r="BO1006" i="1"/>
  <c r="BH1006" i="1"/>
  <c r="BE1006" i="1"/>
  <c r="BK1006" i="1" s="1"/>
  <c r="BP1006" i="1" s="1"/>
  <c r="AZ1006" i="1"/>
  <c r="BF1006" i="1" s="1"/>
  <c r="BL1006" i="1" s="1"/>
  <c r="BQ1006" i="1" s="1"/>
  <c r="BR1006" i="1" s="1"/>
  <c r="AY1006" i="1"/>
  <c r="AT1006" i="1"/>
  <c r="BO1005" i="1"/>
  <c r="BH1005" i="1"/>
  <c r="BE1005" i="1"/>
  <c r="BK1005" i="1" s="1"/>
  <c r="BP1005" i="1" s="1"/>
  <c r="AZ1005" i="1"/>
  <c r="BF1005" i="1" s="1"/>
  <c r="BL1005" i="1" s="1"/>
  <c r="BQ1005" i="1" s="1"/>
  <c r="AY1005" i="1"/>
  <c r="AT1005" i="1"/>
  <c r="BO1004" i="1"/>
  <c r="BH1004" i="1"/>
  <c r="BE1004" i="1"/>
  <c r="BK1004" i="1" s="1"/>
  <c r="BP1004" i="1" s="1"/>
  <c r="AZ1004" i="1"/>
  <c r="BF1004" i="1" s="1"/>
  <c r="BL1004" i="1" s="1"/>
  <c r="BQ1004" i="1" s="1"/>
  <c r="BR1004" i="1" s="1"/>
  <c r="AY1004" i="1"/>
  <c r="AT1004" i="1"/>
  <c r="BO1003" i="1"/>
  <c r="BH1003" i="1"/>
  <c r="BE1003" i="1"/>
  <c r="BK1003" i="1" s="1"/>
  <c r="BP1003" i="1" s="1"/>
  <c r="AZ1003" i="1"/>
  <c r="BF1003" i="1" s="1"/>
  <c r="BL1003" i="1" s="1"/>
  <c r="BQ1003" i="1" s="1"/>
  <c r="AY1003" i="1"/>
  <c r="AT1003" i="1"/>
  <c r="BO1002" i="1"/>
  <c r="BH1002" i="1"/>
  <c r="BE1002" i="1"/>
  <c r="BK1002" i="1" s="1"/>
  <c r="BP1002" i="1" s="1"/>
  <c r="AZ1002" i="1"/>
  <c r="BF1002" i="1" s="1"/>
  <c r="BL1002" i="1" s="1"/>
  <c r="BQ1002" i="1" s="1"/>
  <c r="BR1002" i="1" s="1"/>
  <c r="AY1002" i="1"/>
  <c r="AT1002" i="1"/>
  <c r="BO1001" i="1"/>
  <c r="BH1001" i="1"/>
  <c r="BE1001" i="1"/>
  <c r="BK1001" i="1" s="1"/>
  <c r="BP1001" i="1" s="1"/>
  <c r="AZ1001" i="1"/>
  <c r="BF1001" i="1" s="1"/>
  <c r="BL1001" i="1" s="1"/>
  <c r="BQ1001" i="1" s="1"/>
  <c r="AY1001" i="1"/>
  <c r="AT1001" i="1"/>
  <c r="BO1000" i="1"/>
  <c r="BH1000" i="1"/>
  <c r="BE1000" i="1"/>
  <c r="BK1000" i="1" s="1"/>
  <c r="BP1000" i="1" s="1"/>
  <c r="AZ1000" i="1"/>
  <c r="BF1000" i="1" s="1"/>
  <c r="BL1000" i="1" s="1"/>
  <c r="BQ1000" i="1" s="1"/>
  <c r="BR1000" i="1" s="1"/>
  <c r="AY1000" i="1"/>
  <c r="AT1000" i="1"/>
  <c r="BO999" i="1"/>
  <c r="BH999" i="1"/>
  <c r="BE999" i="1"/>
  <c r="BK999" i="1" s="1"/>
  <c r="BP999" i="1" s="1"/>
  <c r="AZ999" i="1"/>
  <c r="BF999" i="1" s="1"/>
  <c r="BL999" i="1" s="1"/>
  <c r="BQ999" i="1" s="1"/>
  <c r="AY999" i="1"/>
  <c r="AT999" i="1"/>
  <c r="BO998" i="1"/>
  <c r="BH998" i="1"/>
  <c r="AX998" i="1"/>
  <c r="AY998" i="1" s="1"/>
  <c r="AZ998" i="1" s="1"/>
  <c r="BF998" i="1" s="1"/>
  <c r="BL998" i="1" s="1"/>
  <c r="BQ998" i="1" s="1"/>
  <c r="AT998" i="1"/>
  <c r="BO997" i="1"/>
  <c r="BH997" i="1"/>
  <c r="BF997" i="1"/>
  <c r="BL997" i="1" s="1"/>
  <c r="BQ997" i="1" s="1"/>
  <c r="AY997" i="1"/>
  <c r="AT997" i="1"/>
  <c r="AZ997" i="1" s="1"/>
  <c r="BE997" i="1" s="1"/>
  <c r="BK997" i="1" s="1"/>
  <c r="BP997" i="1" s="1"/>
  <c r="BO996" i="1"/>
  <c r="BH996" i="1"/>
  <c r="BF996" i="1"/>
  <c r="BL996" i="1" s="1"/>
  <c r="BQ996" i="1" s="1"/>
  <c r="AY996" i="1"/>
  <c r="AT996" i="1"/>
  <c r="AZ996" i="1" s="1"/>
  <c r="BE996" i="1" s="1"/>
  <c r="BK996" i="1" s="1"/>
  <c r="BP996" i="1" s="1"/>
  <c r="BO995" i="1"/>
  <c r="BH995" i="1"/>
  <c r="BF995" i="1"/>
  <c r="BL995" i="1" s="1"/>
  <c r="BQ995" i="1" s="1"/>
  <c r="AY995" i="1"/>
  <c r="AT995" i="1"/>
  <c r="AZ995" i="1" s="1"/>
  <c r="BE995" i="1" s="1"/>
  <c r="BK995" i="1" s="1"/>
  <c r="BP995" i="1" s="1"/>
  <c r="BO994" i="1"/>
  <c r="BH994" i="1"/>
  <c r="BF994" i="1"/>
  <c r="BL994" i="1" s="1"/>
  <c r="BQ994" i="1" s="1"/>
  <c r="AY994" i="1"/>
  <c r="AT994" i="1"/>
  <c r="AZ994" i="1" s="1"/>
  <c r="BE994" i="1" s="1"/>
  <c r="BK994" i="1" s="1"/>
  <c r="BP994" i="1" s="1"/>
  <c r="BO993" i="1"/>
  <c r="BH993" i="1"/>
  <c r="BF993" i="1"/>
  <c r="BL993" i="1" s="1"/>
  <c r="BQ993" i="1" s="1"/>
  <c r="AY993" i="1"/>
  <c r="AT993" i="1"/>
  <c r="AZ993" i="1" s="1"/>
  <c r="BE993" i="1" s="1"/>
  <c r="BK993" i="1" s="1"/>
  <c r="BP993" i="1" s="1"/>
  <c r="BO992" i="1"/>
  <c r="BH992" i="1"/>
  <c r="BF992" i="1"/>
  <c r="BL992" i="1" s="1"/>
  <c r="BQ992" i="1" s="1"/>
  <c r="AY992" i="1"/>
  <c r="AT992" i="1"/>
  <c r="AZ992" i="1" s="1"/>
  <c r="BE992" i="1" s="1"/>
  <c r="BK992" i="1" s="1"/>
  <c r="BP992" i="1" s="1"/>
  <c r="BO991" i="1"/>
  <c r="BH991" i="1"/>
  <c r="BF991" i="1"/>
  <c r="BL991" i="1" s="1"/>
  <c r="BQ991" i="1" s="1"/>
  <c r="AY991" i="1"/>
  <c r="AT991" i="1"/>
  <c r="AZ991" i="1" s="1"/>
  <c r="BE991" i="1" s="1"/>
  <c r="BK991" i="1" s="1"/>
  <c r="BP991" i="1" s="1"/>
  <c r="BO990" i="1"/>
  <c r="BH990" i="1"/>
  <c r="BF990" i="1"/>
  <c r="BL990" i="1" s="1"/>
  <c r="BQ990" i="1" s="1"/>
  <c r="AY990" i="1"/>
  <c r="AT990" i="1"/>
  <c r="AZ990" i="1" s="1"/>
  <c r="BE990" i="1" s="1"/>
  <c r="BK990" i="1" s="1"/>
  <c r="BP990" i="1" s="1"/>
  <c r="BO989" i="1"/>
  <c r="BH989" i="1"/>
  <c r="BF989" i="1"/>
  <c r="BL989" i="1" s="1"/>
  <c r="BQ989" i="1" s="1"/>
  <c r="AY989" i="1"/>
  <c r="AT989" i="1"/>
  <c r="AZ989" i="1" s="1"/>
  <c r="BE989" i="1" s="1"/>
  <c r="BK989" i="1" s="1"/>
  <c r="BP989" i="1" s="1"/>
  <c r="BO988" i="1"/>
  <c r="BH988" i="1"/>
  <c r="BF988" i="1"/>
  <c r="BL988" i="1" s="1"/>
  <c r="BQ988" i="1" s="1"/>
  <c r="AY988" i="1"/>
  <c r="AT988" i="1"/>
  <c r="AZ988" i="1" s="1"/>
  <c r="BE988" i="1" s="1"/>
  <c r="BK988" i="1" s="1"/>
  <c r="BP988" i="1" s="1"/>
  <c r="BO987" i="1"/>
  <c r="BH987" i="1"/>
  <c r="BF987" i="1"/>
  <c r="BL987" i="1" s="1"/>
  <c r="BQ987" i="1" s="1"/>
  <c r="AY987" i="1"/>
  <c r="AT987" i="1"/>
  <c r="AZ987" i="1" s="1"/>
  <c r="BE987" i="1" s="1"/>
  <c r="BK987" i="1" s="1"/>
  <c r="BP987" i="1" s="1"/>
  <c r="BO986" i="1"/>
  <c r="BH986" i="1"/>
  <c r="BF986" i="1"/>
  <c r="BL986" i="1" s="1"/>
  <c r="BQ986" i="1" s="1"/>
  <c r="AY986" i="1"/>
  <c r="AT986" i="1"/>
  <c r="AZ986" i="1" s="1"/>
  <c r="BE986" i="1" s="1"/>
  <c r="BK986" i="1" s="1"/>
  <c r="BP986" i="1" s="1"/>
  <c r="BO985" i="1"/>
  <c r="BH985" i="1"/>
  <c r="BF985" i="1"/>
  <c r="BL985" i="1" s="1"/>
  <c r="BQ985" i="1" s="1"/>
  <c r="AY985" i="1"/>
  <c r="AT985" i="1"/>
  <c r="AZ985" i="1" s="1"/>
  <c r="BE985" i="1" s="1"/>
  <c r="BK985" i="1" s="1"/>
  <c r="BP985" i="1" s="1"/>
  <c r="BO984" i="1"/>
  <c r="BH984" i="1"/>
  <c r="BF984" i="1"/>
  <c r="BL984" i="1" s="1"/>
  <c r="BQ984" i="1" s="1"/>
  <c r="AY984" i="1"/>
  <c r="AT984" i="1"/>
  <c r="AZ984" i="1" s="1"/>
  <c r="BE984" i="1" s="1"/>
  <c r="BK984" i="1" s="1"/>
  <c r="BP984" i="1" s="1"/>
  <c r="BO983" i="1"/>
  <c r="BH983" i="1"/>
  <c r="BF983" i="1"/>
  <c r="BL983" i="1" s="1"/>
  <c r="BQ983" i="1" s="1"/>
  <c r="AY983" i="1"/>
  <c r="AT983" i="1"/>
  <c r="AZ983" i="1" s="1"/>
  <c r="BE983" i="1" s="1"/>
  <c r="BK983" i="1" s="1"/>
  <c r="BP983" i="1" s="1"/>
  <c r="BO982" i="1"/>
  <c r="BH982" i="1"/>
  <c r="BF982" i="1"/>
  <c r="BL982" i="1" s="1"/>
  <c r="BQ982" i="1" s="1"/>
  <c r="AY982" i="1"/>
  <c r="AT982" i="1"/>
  <c r="AZ982" i="1" s="1"/>
  <c r="BE982" i="1" s="1"/>
  <c r="BK982" i="1" s="1"/>
  <c r="BP982" i="1" s="1"/>
  <c r="BO981" i="1"/>
  <c r="BH981" i="1"/>
  <c r="BF981" i="1"/>
  <c r="BL981" i="1" s="1"/>
  <c r="BQ981" i="1" s="1"/>
  <c r="AY981" i="1"/>
  <c r="AT981" i="1"/>
  <c r="AZ981" i="1" s="1"/>
  <c r="BE981" i="1" s="1"/>
  <c r="BK981" i="1" s="1"/>
  <c r="BP981" i="1" s="1"/>
  <c r="BO980" i="1"/>
  <c r="BH980" i="1"/>
  <c r="BF980" i="1"/>
  <c r="BL980" i="1" s="1"/>
  <c r="BQ980" i="1" s="1"/>
  <c r="AY980" i="1"/>
  <c r="AT980" i="1"/>
  <c r="AZ980" i="1" s="1"/>
  <c r="BE980" i="1" s="1"/>
  <c r="BK980" i="1" s="1"/>
  <c r="BP980" i="1" s="1"/>
  <c r="BP979" i="1"/>
  <c r="BO979" i="1"/>
  <c r="BH979" i="1"/>
  <c r="BF979" i="1"/>
  <c r="BL979" i="1" s="1"/>
  <c r="BQ979" i="1" s="1"/>
  <c r="BR979" i="1" s="1"/>
  <c r="AY979" i="1"/>
  <c r="AX979" i="1"/>
  <c r="AT979" i="1"/>
  <c r="AZ979" i="1" s="1"/>
  <c r="BE979" i="1" s="1"/>
  <c r="BK979" i="1" s="1"/>
  <c r="BO978" i="1"/>
  <c r="BH978" i="1"/>
  <c r="AY978" i="1"/>
  <c r="AT978" i="1"/>
  <c r="AZ978" i="1" s="1"/>
  <c r="BO977" i="1"/>
  <c r="BH977" i="1"/>
  <c r="AY977" i="1"/>
  <c r="AT977" i="1"/>
  <c r="AZ977" i="1" s="1"/>
  <c r="BO976" i="1"/>
  <c r="BH976" i="1"/>
  <c r="AY976" i="1"/>
  <c r="AT976" i="1"/>
  <c r="AZ976" i="1" s="1"/>
  <c r="BO975" i="1"/>
  <c r="BH975" i="1"/>
  <c r="AY975" i="1"/>
  <c r="AT975" i="1"/>
  <c r="AZ975" i="1" s="1"/>
  <c r="BO974" i="1"/>
  <c r="BH974" i="1"/>
  <c r="AY974" i="1"/>
  <c r="AT974" i="1"/>
  <c r="AZ974" i="1" s="1"/>
  <c r="BO973" i="1"/>
  <c r="BH973" i="1"/>
  <c r="AY973" i="1"/>
  <c r="AT973" i="1"/>
  <c r="AZ973" i="1" s="1"/>
  <c r="BO972" i="1"/>
  <c r="BH972" i="1"/>
  <c r="AY972" i="1"/>
  <c r="AT972" i="1"/>
  <c r="AZ972" i="1" s="1"/>
  <c r="BO971" i="1"/>
  <c r="BH971" i="1"/>
  <c r="AY971" i="1"/>
  <c r="AT971" i="1"/>
  <c r="AZ971" i="1" s="1"/>
  <c r="BO970" i="1"/>
  <c r="BH970" i="1"/>
  <c r="AY970" i="1"/>
  <c r="AT970" i="1"/>
  <c r="AZ970" i="1" s="1"/>
  <c r="BO969" i="1"/>
  <c r="BH969" i="1"/>
  <c r="AY969" i="1"/>
  <c r="AT969" i="1"/>
  <c r="AZ969" i="1" s="1"/>
  <c r="BO968" i="1"/>
  <c r="BH968" i="1"/>
  <c r="AY968" i="1"/>
  <c r="AT968" i="1"/>
  <c r="AZ968" i="1" s="1"/>
  <c r="BO967" i="1"/>
  <c r="BH967" i="1"/>
  <c r="AW967" i="1"/>
  <c r="AY967" i="1" s="1"/>
  <c r="AT967" i="1"/>
  <c r="BO966" i="1"/>
  <c r="BH966" i="1"/>
  <c r="AY966" i="1"/>
  <c r="AT966" i="1"/>
  <c r="AZ966" i="1" s="1"/>
  <c r="BO965" i="1"/>
  <c r="BH965" i="1"/>
  <c r="AY965" i="1"/>
  <c r="AT965" i="1"/>
  <c r="AZ965" i="1" s="1"/>
  <c r="BO964" i="1"/>
  <c r="BH964" i="1"/>
  <c r="AY964" i="1"/>
  <c r="AT964" i="1"/>
  <c r="AZ964" i="1" s="1"/>
  <c r="BO963" i="1"/>
  <c r="BH963" i="1"/>
  <c r="AY963" i="1"/>
  <c r="AT963" i="1"/>
  <c r="AZ963" i="1" s="1"/>
  <c r="BO962" i="1"/>
  <c r="BH962" i="1"/>
  <c r="AY962" i="1"/>
  <c r="AT962" i="1"/>
  <c r="AZ962" i="1" s="1"/>
  <c r="BO961" i="1"/>
  <c r="BH961" i="1"/>
  <c r="AY961" i="1"/>
  <c r="AT961" i="1"/>
  <c r="AZ961" i="1" s="1"/>
  <c r="BO960" i="1"/>
  <c r="BH960" i="1"/>
  <c r="AY960" i="1"/>
  <c r="AT960" i="1"/>
  <c r="AZ960" i="1" s="1"/>
  <c r="BO958" i="1"/>
  <c r="BH958" i="1"/>
  <c r="AY958" i="1"/>
  <c r="AT958" i="1"/>
  <c r="AZ958" i="1" s="1"/>
  <c r="BO957" i="1"/>
  <c r="BH957" i="1"/>
  <c r="AY957" i="1"/>
  <c r="AT957" i="1"/>
  <c r="AZ957" i="1" s="1"/>
  <c r="BO956" i="1"/>
  <c r="BH956" i="1"/>
  <c r="AY956" i="1"/>
  <c r="AT956" i="1"/>
  <c r="AZ956" i="1" s="1"/>
  <c r="BO955" i="1"/>
  <c r="BH955" i="1"/>
  <c r="AY955" i="1"/>
  <c r="AT955" i="1"/>
  <c r="AZ955" i="1" s="1"/>
  <c r="BO954" i="1"/>
  <c r="BH954" i="1"/>
  <c r="AY954" i="1"/>
  <c r="AT954" i="1"/>
  <c r="AZ954" i="1" s="1"/>
  <c r="BO953" i="1"/>
  <c r="BH953" i="1"/>
  <c r="AY953" i="1"/>
  <c r="AT953" i="1"/>
  <c r="AZ953" i="1" s="1"/>
  <c r="BO952" i="1"/>
  <c r="BH952" i="1"/>
  <c r="AY952" i="1"/>
  <c r="AT952" i="1"/>
  <c r="AZ952" i="1" s="1"/>
  <c r="BO951" i="1"/>
  <c r="BH951" i="1"/>
  <c r="AY951" i="1"/>
  <c r="AT951" i="1"/>
  <c r="AZ951" i="1" s="1"/>
  <c r="BO950" i="1"/>
  <c r="BH950" i="1"/>
  <c r="AY950" i="1"/>
  <c r="AT950" i="1"/>
  <c r="AZ950" i="1" s="1"/>
  <c r="BO949" i="1"/>
  <c r="BH949" i="1"/>
  <c r="AY949" i="1"/>
  <c r="AT949" i="1"/>
  <c r="AZ949" i="1" s="1"/>
  <c r="BO948" i="1"/>
  <c r="BH948" i="1"/>
  <c r="AY948" i="1"/>
  <c r="AT948" i="1"/>
  <c r="AZ948" i="1" s="1"/>
  <c r="BO947" i="1"/>
  <c r="BH947" i="1"/>
  <c r="AY947" i="1"/>
  <c r="AT947" i="1"/>
  <c r="AZ947" i="1" s="1"/>
  <c r="BO946" i="1"/>
  <c r="BH946" i="1"/>
  <c r="AY946" i="1"/>
  <c r="AT946" i="1"/>
  <c r="AZ946" i="1" s="1"/>
  <c r="BO945" i="1"/>
  <c r="BH945" i="1"/>
  <c r="AY945" i="1"/>
  <c r="AT945" i="1"/>
  <c r="AZ945" i="1" s="1"/>
  <c r="BO944" i="1"/>
  <c r="BH944" i="1"/>
  <c r="AY944" i="1"/>
  <c r="AT944" i="1"/>
  <c r="AZ944" i="1" s="1"/>
  <c r="BO943" i="1"/>
  <c r="BH943" i="1"/>
  <c r="AY943" i="1"/>
  <c r="AT943" i="1"/>
  <c r="AZ943" i="1" s="1"/>
  <c r="BO942" i="1"/>
  <c r="BH942" i="1"/>
  <c r="AY942" i="1"/>
  <c r="AT942" i="1"/>
  <c r="AZ942" i="1" s="1"/>
  <c r="BO941" i="1"/>
  <c r="BH941" i="1"/>
  <c r="AY941" i="1"/>
  <c r="AT941" i="1"/>
  <c r="AZ941" i="1" s="1"/>
  <c r="BO940" i="1"/>
  <c r="BH940" i="1"/>
  <c r="AY940" i="1"/>
  <c r="AT940" i="1"/>
  <c r="AZ940" i="1" s="1"/>
  <c r="BO939" i="1"/>
  <c r="BH939" i="1"/>
  <c r="AY939" i="1"/>
  <c r="AT939" i="1"/>
  <c r="AZ939" i="1" s="1"/>
  <c r="BO938" i="1"/>
  <c r="BH938" i="1"/>
  <c r="AY938" i="1"/>
  <c r="AT938" i="1"/>
  <c r="AZ938" i="1" s="1"/>
  <c r="BO937" i="1"/>
  <c r="BH937" i="1"/>
  <c r="AY937" i="1"/>
  <c r="AT937" i="1"/>
  <c r="AZ937" i="1" s="1"/>
  <c r="BO936" i="1"/>
  <c r="BH936" i="1"/>
  <c r="AY936" i="1"/>
  <c r="AT936" i="1"/>
  <c r="AZ936" i="1" s="1"/>
  <c r="BO935" i="1"/>
  <c r="BH935" i="1"/>
  <c r="AY935" i="1"/>
  <c r="AT935" i="1"/>
  <c r="AZ935" i="1" s="1"/>
  <c r="BO934" i="1"/>
  <c r="BH934" i="1"/>
  <c r="AY934" i="1"/>
  <c r="AT934" i="1"/>
  <c r="AZ934" i="1" s="1"/>
  <c r="BO933" i="1"/>
  <c r="BH933" i="1"/>
  <c r="AY933" i="1"/>
  <c r="AT933" i="1"/>
  <c r="AZ933" i="1" s="1"/>
  <c r="BO932" i="1"/>
  <c r="BH932" i="1"/>
  <c r="AY932" i="1"/>
  <c r="AT932" i="1"/>
  <c r="AZ932" i="1" s="1"/>
  <c r="BO931" i="1"/>
  <c r="BH931" i="1"/>
  <c r="AY931" i="1"/>
  <c r="AT931" i="1"/>
  <c r="AZ931" i="1" s="1"/>
  <c r="BO930" i="1"/>
  <c r="BH930" i="1"/>
  <c r="AY930" i="1"/>
  <c r="AT930" i="1"/>
  <c r="AZ930" i="1" s="1"/>
  <c r="BO929" i="1"/>
  <c r="BH929" i="1"/>
  <c r="AY929" i="1"/>
  <c r="AT929" i="1"/>
  <c r="AZ929" i="1" s="1"/>
  <c r="BO928" i="1"/>
  <c r="BH928" i="1"/>
  <c r="AY928" i="1"/>
  <c r="AT928" i="1"/>
  <c r="AZ928" i="1" s="1"/>
  <c r="BO927" i="1"/>
  <c r="BH927" i="1"/>
  <c r="AY927" i="1"/>
  <c r="AT927" i="1"/>
  <c r="AZ927" i="1" s="1"/>
  <c r="BO926" i="1"/>
  <c r="BH926" i="1"/>
  <c r="AY926" i="1"/>
  <c r="AT926" i="1"/>
  <c r="AZ926" i="1" s="1"/>
  <c r="BO925" i="1"/>
  <c r="BH925" i="1"/>
  <c r="AY925" i="1"/>
  <c r="AT925" i="1"/>
  <c r="AZ925" i="1" s="1"/>
  <c r="BO924" i="1"/>
  <c r="BH924" i="1"/>
  <c r="AY924" i="1"/>
  <c r="AT924" i="1"/>
  <c r="AZ924" i="1" s="1"/>
  <c r="BO923" i="1"/>
  <c r="BH923" i="1"/>
  <c r="AY923" i="1"/>
  <c r="AT923" i="1"/>
  <c r="AZ923" i="1" s="1"/>
  <c r="BO922" i="1"/>
  <c r="BH922" i="1"/>
  <c r="AY922" i="1"/>
  <c r="AT922" i="1"/>
  <c r="AZ922" i="1" s="1"/>
  <c r="BO921" i="1"/>
  <c r="BH921" i="1"/>
  <c r="AY921" i="1"/>
  <c r="AT921" i="1"/>
  <c r="AZ921" i="1" s="1"/>
  <c r="BO920" i="1"/>
  <c r="BH920" i="1"/>
  <c r="AY920" i="1"/>
  <c r="AT920" i="1"/>
  <c r="AZ920" i="1" s="1"/>
  <c r="BO919" i="1"/>
  <c r="BH919" i="1"/>
  <c r="AY919" i="1"/>
  <c r="AT919" i="1"/>
  <c r="AZ919" i="1" s="1"/>
  <c r="BO918" i="1"/>
  <c r="BH918" i="1"/>
  <c r="AY918" i="1"/>
  <c r="AT918" i="1"/>
  <c r="AZ918" i="1" s="1"/>
  <c r="BO917" i="1"/>
  <c r="BH917" i="1"/>
  <c r="AY917" i="1"/>
  <c r="AT917" i="1"/>
  <c r="AZ917" i="1" s="1"/>
  <c r="BO916" i="1"/>
  <c r="BH916" i="1"/>
  <c r="AY916" i="1"/>
  <c r="AT916" i="1"/>
  <c r="AZ916" i="1" s="1"/>
  <c r="BO915" i="1"/>
  <c r="BH915" i="1"/>
  <c r="AY915" i="1"/>
  <c r="AT915" i="1"/>
  <c r="AZ915" i="1" s="1"/>
  <c r="BO914" i="1"/>
  <c r="BH914" i="1"/>
  <c r="AY914" i="1"/>
  <c r="AT914" i="1"/>
  <c r="AZ914" i="1" s="1"/>
  <c r="BO913" i="1"/>
  <c r="BH913" i="1"/>
  <c r="AY913" i="1"/>
  <c r="AT913" i="1"/>
  <c r="AZ913" i="1" s="1"/>
  <c r="BO912" i="1"/>
  <c r="BH912" i="1"/>
  <c r="AY912" i="1"/>
  <c r="AT912" i="1"/>
  <c r="AZ912" i="1" s="1"/>
  <c r="BO911" i="1"/>
  <c r="BH911" i="1"/>
  <c r="AY911" i="1"/>
  <c r="AT911" i="1"/>
  <c r="AZ911" i="1" s="1"/>
  <c r="BO910" i="1"/>
  <c r="BH910" i="1"/>
  <c r="AY910" i="1"/>
  <c r="AT910" i="1"/>
  <c r="AZ910" i="1" s="1"/>
  <c r="BO909" i="1"/>
  <c r="BH909" i="1"/>
  <c r="AY909" i="1"/>
  <c r="AT909" i="1"/>
  <c r="AZ909" i="1" s="1"/>
  <c r="BO908" i="1"/>
  <c r="BH908" i="1"/>
  <c r="AY908" i="1"/>
  <c r="AT908" i="1"/>
  <c r="AZ908" i="1" s="1"/>
  <c r="BO907" i="1"/>
  <c r="BH907" i="1"/>
  <c r="AY907" i="1"/>
  <c r="AT907" i="1"/>
  <c r="AZ907" i="1" s="1"/>
  <c r="BO906" i="1"/>
  <c r="BH906" i="1"/>
  <c r="AY906" i="1"/>
  <c r="AT906" i="1"/>
  <c r="AZ906" i="1" s="1"/>
  <c r="BO905" i="1"/>
  <c r="BH905" i="1"/>
  <c r="AY905" i="1"/>
  <c r="AT905" i="1"/>
  <c r="AZ905" i="1" s="1"/>
  <c r="BO904" i="1"/>
  <c r="BH904" i="1"/>
  <c r="AY904" i="1"/>
  <c r="AT904" i="1"/>
  <c r="AZ904" i="1" s="1"/>
  <c r="BO903" i="1"/>
  <c r="BH903" i="1"/>
  <c r="AY903" i="1"/>
  <c r="AT903" i="1"/>
  <c r="AZ903" i="1" s="1"/>
  <c r="BO902" i="1"/>
  <c r="BH902" i="1"/>
  <c r="AY902" i="1"/>
  <c r="AT902" i="1"/>
  <c r="AZ902" i="1" s="1"/>
  <c r="BO901" i="1"/>
  <c r="BH901" i="1"/>
  <c r="AY901" i="1"/>
  <c r="AT901" i="1"/>
  <c r="AZ901" i="1" s="1"/>
  <c r="BO900" i="1"/>
  <c r="BH900" i="1"/>
  <c r="AY900" i="1"/>
  <c r="AT900" i="1"/>
  <c r="AZ900" i="1" s="1"/>
  <c r="BO899" i="1"/>
  <c r="BH899" i="1"/>
  <c r="AY899" i="1"/>
  <c r="AT899" i="1"/>
  <c r="AZ899" i="1" s="1"/>
  <c r="BO898" i="1"/>
  <c r="BH898" i="1"/>
  <c r="AY898" i="1"/>
  <c r="AT898" i="1"/>
  <c r="AZ898" i="1" s="1"/>
  <c r="BO897" i="1"/>
  <c r="BH897" i="1"/>
  <c r="AY897" i="1"/>
  <c r="AT897" i="1"/>
  <c r="AZ897" i="1" s="1"/>
  <c r="BO896" i="1"/>
  <c r="BH896" i="1"/>
  <c r="AY896" i="1"/>
  <c r="AT896" i="1"/>
  <c r="AZ896" i="1" s="1"/>
  <c r="BO895" i="1"/>
  <c r="BH895" i="1"/>
  <c r="AY895" i="1"/>
  <c r="AT895" i="1"/>
  <c r="AZ895" i="1" s="1"/>
  <c r="BO894" i="1"/>
  <c r="BH894" i="1"/>
  <c r="AY894" i="1"/>
  <c r="AT894" i="1"/>
  <c r="AZ894" i="1" s="1"/>
  <c r="BO893" i="1"/>
  <c r="BH893" i="1"/>
  <c r="AY893" i="1"/>
  <c r="AT893" i="1"/>
  <c r="AZ893" i="1" s="1"/>
  <c r="BO892" i="1"/>
  <c r="BH892" i="1"/>
  <c r="AY892" i="1"/>
  <c r="AT892" i="1"/>
  <c r="AZ892" i="1" s="1"/>
  <c r="BO891" i="1"/>
  <c r="BH891" i="1"/>
  <c r="AY891" i="1"/>
  <c r="AT891" i="1"/>
  <c r="AZ891" i="1" s="1"/>
  <c r="BO890" i="1"/>
  <c r="BH890" i="1"/>
  <c r="AY890" i="1"/>
  <c r="AT890" i="1"/>
  <c r="AZ890" i="1" s="1"/>
  <c r="BO889" i="1"/>
  <c r="BH889" i="1"/>
  <c r="AY889" i="1"/>
  <c r="AT889" i="1"/>
  <c r="AZ889" i="1" s="1"/>
  <c r="BO888" i="1"/>
  <c r="BH888" i="1"/>
  <c r="AY888" i="1"/>
  <c r="AT888" i="1"/>
  <c r="AZ888" i="1" s="1"/>
  <c r="BO887" i="1"/>
  <c r="BH887" i="1"/>
  <c r="AY887" i="1"/>
  <c r="AT887" i="1"/>
  <c r="AZ887" i="1" s="1"/>
  <c r="BO886" i="1"/>
  <c r="BH886" i="1"/>
  <c r="AY886" i="1"/>
  <c r="AT886" i="1"/>
  <c r="AZ886" i="1" s="1"/>
  <c r="BO885" i="1"/>
  <c r="BH885" i="1"/>
  <c r="AY885" i="1"/>
  <c r="AT885" i="1"/>
  <c r="AZ885" i="1" s="1"/>
  <c r="BO884" i="1"/>
  <c r="BH884" i="1"/>
  <c r="AY884" i="1"/>
  <c r="AT884" i="1"/>
  <c r="AZ884" i="1" s="1"/>
  <c r="BO883" i="1"/>
  <c r="BH883" i="1"/>
  <c r="AY883" i="1"/>
  <c r="AT883" i="1"/>
  <c r="AZ883" i="1" s="1"/>
  <c r="BO882" i="1"/>
  <c r="BH882" i="1"/>
  <c r="AY882" i="1"/>
  <c r="AT882" i="1"/>
  <c r="AZ882" i="1" s="1"/>
  <c r="BO881" i="1"/>
  <c r="BH881" i="1"/>
  <c r="AY881" i="1"/>
  <c r="AT881" i="1"/>
  <c r="AZ881" i="1" s="1"/>
  <c r="BO880" i="1"/>
  <c r="BH880" i="1"/>
  <c r="AY880" i="1"/>
  <c r="AT880" i="1"/>
  <c r="AZ880" i="1" s="1"/>
  <c r="BO879" i="1"/>
  <c r="BH879" i="1"/>
  <c r="AY879" i="1"/>
  <c r="AT879" i="1"/>
  <c r="AZ879" i="1" s="1"/>
  <c r="BO878" i="1"/>
  <c r="BH878" i="1"/>
  <c r="AY878" i="1"/>
  <c r="AT878" i="1"/>
  <c r="AZ878" i="1" s="1"/>
  <c r="BO877" i="1"/>
  <c r="BH877" i="1"/>
  <c r="AY877" i="1"/>
  <c r="AT877" i="1"/>
  <c r="AZ877" i="1" s="1"/>
  <c r="BO876" i="1"/>
  <c r="BH876" i="1"/>
  <c r="AY876" i="1"/>
  <c r="AT876" i="1"/>
  <c r="AZ876" i="1" s="1"/>
  <c r="BO875" i="1"/>
  <c r="BH875" i="1"/>
  <c r="AY875" i="1"/>
  <c r="AT875" i="1"/>
  <c r="AZ875" i="1" s="1"/>
  <c r="BO874" i="1"/>
  <c r="BH874" i="1"/>
  <c r="AY874" i="1"/>
  <c r="AT874" i="1"/>
  <c r="AZ874" i="1" s="1"/>
  <c r="BO873" i="1"/>
  <c r="BH873" i="1"/>
  <c r="AY873" i="1"/>
  <c r="AT873" i="1"/>
  <c r="AZ873" i="1" s="1"/>
  <c r="BO872" i="1"/>
  <c r="BH872" i="1"/>
  <c r="AY872" i="1"/>
  <c r="AT872" i="1"/>
  <c r="AZ872" i="1" s="1"/>
  <c r="BO871" i="1"/>
  <c r="BH871" i="1"/>
  <c r="AY871" i="1"/>
  <c r="AT871" i="1"/>
  <c r="AZ871" i="1" s="1"/>
  <c r="BO870" i="1"/>
  <c r="BH870" i="1"/>
  <c r="AY870" i="1"/>
  <c r="AT870" i="1"/>
  <c r="AZ870" i="1" s="1"/>
  <c r="BO869" i="1"/>
  <c r="BH869" i="1"/>
  <c r="AY869" i="1"/>
  <c r="AT869" i="1"/>
  <c r="AZ869" i="1" s="1"/>
  <c r="BO868" i="1"/>
  <c r="BH868" i="1"/>
  <c r="AY868" i="1"/>
  <c r="AT868" i="1"/>
  <c r="AZ868" i="1" s="1"/>
  <c r="BO867" i="1"/>
  <c r="BH867" i="1"/>
  <c r="AY867" i="1"/>
  <c r="AT867" i="1"/>
  <c r="AZ867" i="1" s="1"/>
  <c r="BO866" i="1"/>
  <c r="BH866" i="1"/>
  <c r="AY866" i="1"/>
  <c r="AT866" i="1"/>
  <c r="AZ866" i="1" s="1"/>
  <c r="BO865" i="1"/>
  <c r="BH865" i="1"/>
  <c r="AY865" i="1"/>
  <c r="AT865" i="1"/>
  <c r="AZ865" i="1" s="1"/>
  <c r="BO864" i="1"/>
  <c r="BH864" i="1"/>
  <c r="AY864" i="1"/>
  <c r="AT864" i="1"/>
  <c r="AZ864" i="1" s="1"/>
  <c r="BO863" i="1"/>
  <c r="BH863" i="1"/>
  <c r="AY863" i="1"/>
  <c r="AT863" i="1"/>
  <c r="AZ863" i="1" s="1"/>
  <c r="BO862" i="1"/>
  <c r="BH862" i="1"/>
  <c r="AY862" i="1"/>
  <c r="AT862" i="1"/>
  <c r="AZ862" i="1" s="1"/>
  <c r="BO861" i="1"/>
  <c r="BH861" i="1"/>
  <c r="AY861" i="1"/>
  <c r="AT861" i="1"/>
  <c r="AZ861" i="1" s="1"/>
  <c r="BO860" i="1"/>
  <c r="BH860" i="1"/>
  <c r="AY860" i="1"/>
  <c r="AT860" i="1"/>
  <c r="AZ860" i="1" s="1"/>
  <c r="BO859" i="1"/>
  <c r="BH859" i="1"/>
  <c r="AY859" i="1"/>
  <c r="AT859" i="1"/>
  <c r="AZ859" i="1" s="1"/>
  <c r="BO858" i="1"/>
  <c r="BH858" i="1"/>
  <c r="AY858" i="1"/>
  <c r="AT858" i="1"/>
  <c r="AZ858" i="1" s="1"/>
  <c r="BO857" i="1"/>
  <c r="BH857" i="1"/>
  <c r="AY857" i="1"/>
  <c r="AT857" i="1"/>
  <c r="AZ857" i="1" s="1"/>
  <c r="BO856" i="1"/>
  <c r="BH856" i="1"/>
  <c r="AY856" i="1"/>
  <c r="AT856" i="1"/>
  <c r="AZ856" i="1" s="1"/>
  <c r="BO855" i="1"/>
  <c r="BH855" i="1"/>
  <c r="AY855" i="1"/>
  <c r="AT855" i="1"/>
  <c r="AZ855" i="1" s="1"/>
  <c r="BO854" i="1"/>
  <c r="BH854" i="1"/>
  <c r="AY854" i="1"/>
  <c r="AT854" i="1"/>
  <c r="AZ854" i="1" s="1"/>
  <c r="BO853" i="1"/>
  <c r="BH853" i="1"/>
  <c r="AY853" i="1"/>
  <c r="AT853" i="1"/>
  <c r="AZ853" i="1" s="1"/>
  <c r="BO852" i="1"/>
  <c r="BH852" i="1"/>
  <c r="AY852" i="1"/>
  <c r="AT852" i="1"/>
  <c r="AZ852" i="1" s="1"/>
  <c r="BO851" i="1"/>
  <c r="BH851" i="1"/>
  <c r="AY851" i="1"/>
  <c r="AT851" i="1"/>
  <c r="AZ851" i="1" s="1"/>
  <c r="BO850" i="1"/>
  <c r="BH850" i="1"/>
  <c r="AY850" i="1"/>
  <c r="AT850" i="1"/>
  <c r="AZ850" i="1" s="1"/>
  <c r="BO849" i="1"/>
  <c r="BH849" i="1"/>
  <c r="AY849" i="1"/>
  <c r="AT849" i="1"/>
  <c r="AZ849" i="1" s="1"/>
  <c r="BO848" i="1"/>
  <c r="BH848" i="1"/>
  <c r="AY848" i="1"/>
  <c r="AT848" i="1"/>
  <c r="AZ848" i="1" s="1"/>
  <c r="BO847" i="1"/>
  <c r="BH847" i="1"/>
  <c r="AY847" i="1"/>
  <c r="AT847" i="1"/>
  <c r="AZ847" i="1" s="1"/>
  <c r="BO846" i="1"/>
  <c r="BH846" i="1"/>
  <c r="AY846" i="1"/>
  <c r="AT846" i="1"/>
  <c r="AZ846" i="1" s="1"/>
  <c r="BO845" i="1"/>
  <c r="BH845" i="1"/>
  <c r="AY845" i="1"/>
  <c r="AT845" i="1"/>
  <c r="AZ845" i="1" s="1"/>
  <c r="BO844" i="1"/>
  <c r="BH844" i="1"/>
  <c r="AY844" i="1"/>
  <c r="AT844" i="1"/>
  <c r="AZ844" i="1" s="1"/>
  <c r="BO843" i="1"/>
  <c r="BH843" i="1"/>
  <c r="AY843" i="1"/>
  <c r="AT843" i="1"/>
  <c r="AZ843" i="1" s="1"/>
  <c r="BO842" i="1"/>
  <c r="BH842" i="1"/>
  <c r="AY842" i="1"/>
  <c r="AT842" i="1"/>
  <c r="AZ842" i="1" s="1"/>
  <c r="BO841" i="1"/>
  <c r="BH841" i="1"/>
  <c r="AY841" i="1"/>
  <c r="AT841" i="1"/>
  <c r="AZ841" i="1" s="1"/>
  <c r="BO840" i="1"/>
  <c r="BH840" i="1"/>
  <c r="AY840" i="1"/>
  <c r="AT840" i="1"/>
  <c r="AZ840" i="1" s="1"/>
  <c r="BO839" i="1"/>
  <c r="BH839" i="1"/>
  <c r="AY839" i="1"/>
  <c r="AT839" i="1"/>
  <c r="AZ839" i="1" s="1"/>
  <c r="BO838" i="1"/>
  <c r="BH838" i="1"/>
  <c r="AY838" i="1"/>
  <c r="AT838" i="1"/>
  <c r="AZ838" i="1" s="1"/>
  <c r="BO837" i="1"/>
  <c r="BH837" i="1"/>
  <c r="AY837" i="1"/>
  <c r="AT837" i="1"/>
  <c r="AZ837" i="1" s="1"/>
  <c r="BO836" i="1"/>
  <c r="BH836" i="1"/>
  <c r="AY836" i="1"/>
  <c r="AT836" i="1"/>
  <c r="AZ836" i="1" s="1"/>
  <c r="BO835" i="1"/>
  <c r="BH835" i="1"/>
  <c r="AY835" i="1"/>
  <c r="AT835" i="1"/>
  <c r="AZ835" i="1" s="1"/>
  <c r="BO834" i="1"/>
  <c r="BH834" i="1"/>
  <c r="AY834" i="1"/>
  <c r="AT834" i="1"/>
  <c r="AZ834" i="1" s="1"/>
  <c r="BO833" i="1"/>
  <c r="BH833" i="1"/>
  <c r="AY833" i="1"/>
  <c r="AT833" i="1"/>
  <c r="AZ833" i="1" s="1"/>
  <c r="BO832" i="1"/>
  <c r="BH832" i="1"/>
  <c r="AY832" i="1"/>
  <c r="AT832" i="1"/>
  <c r="AZ832" i="1" s="1"/>
  <c r="BO831" i="1"/>
  <c r="BH831" i="1"/>
  <c r="AY831" i="1"/>
  <c r="AT831" i="1"/>
  <c r="AZ831" i="1" s="1"/>
  <c r="BO830" i="1"/>
  <c r="BH830" i="1"/>
  <c r="AY830" i="1"/>
  <c r="AT830" i="1"/>
  <c r="AZ830" i="1" s="1"/>
  <c r="BO829" i="1"/>
  <c r="BH829" i="1"/>
  <c r="AY829" i="1"/>
  <c r="AT829" i="1"/>
  <c r="AZ829" i="1" s="1"/>
  <c r="BO828" i="1"/>
  <c r="BH828" i="1"/>
  <c r="AY828" i="1"/>
  <c r="AT828" i="1"/>
  <c r="AZ828" i="1" s="1"/>
  <c r="BO827" i="1"/>
  <c r="BH827" i="1"/>
  <c r="AY827" i="1"/>
  <c r="AT827" i="1"/>
  <c r="AZ827" i="1" s="1"/>
  <c r="BO826" i="1"/>
  <c r="BH826" i="1"/>
  <c r="AY826" i="1"/>
  <c r="AT826" i="1"/>
  <c r="AZ826" i="1" s="1"/>
  <c r="BO825" i="1"/>
  <c r="BH825" i="1"/>
  <c r="AY825" i="1"/>
  <c r="AT825" i="1"/>
  <c r="AZ825" i="1" s="1"/>
  <c r="BO824" i="1"/>
  <c r="BH824" i="1"/>
  <c r="AY824" i="1"/>
  <c r="AT824" i="1"/>
  <c r="AZ824" i="1" s="1"/>
  <c r="BO823" i="1"/>
  <c r="BH823" i="1"/>
  <c r="AY823" i="1"/>
  <c r="AT823" i="1"/>
  <c r="AZ823" i="1" s="1"/>
  <c r="BO822" i="1"/>
  <c r="BH822" i="1"/>
  <c r="AY822" i="1"/>
  <c r="AT822" i="1"/>
  <c r="AZ822" i="1" s="1"/>
  <c r="BO821" i="1"/>
  <c r="BH821" i="1"/>
  <c r="AY821" i="1"/>
  <c r="AT821" i="1"/>
  <c r="AZ821" i="1" s="1"/>
  <c r="BO820" i="1"/>
  <c r="BH820" i="1"/>
  <c r="AY820" i="1"/>
  <c r="AT820" i="1"/>
  <c r="AZ820" i="1" s="1"/>
  <c r="BO819" i="1"/>
  <c r="BH819" i="1"/>
  <c r="AY819" i="1"/>
  <c r="AT819" i="1"/>
  <c r="AZ819" i="1" s="1"/>
  <c r="BO818" i="1"/>
  <c r="BH818" i="1"/>
  <c r="AY818" i="1"/>
  <c r="AT818" i="1"/>
  <c r="AZ818" i="1" s="1"/>
  <c r="BO817" i="1"/>
  <c r="BH817" i="1"/>
  <c r="AY817" i="1"/>
  <c r="AT817" i="1"/>
  <c r="AZ817" i="1" s="1"/>
  <c r="BO816" i="1"/>
  <c r="BH816" i="1"/>
  <c r="AY816" i="1"/>
  <c r="AT816" i="1"/>
  <c r="AZ816" i="1" s="1"/>
  <c r="BO815" i="1"/>
  <c r="BH815" i="1"/>
  <c r="AY815" i="1"/>
  <c r="AT815" i="1"/>
  <c r="AZ815" i="1" s="1"/>
  <c r="BO814" i="1"/>
  <c r="BH814" i="1"/>
  <c r="AY814" i="1"/>
  <c r="AT814" i="1"/>
  <c r="AZ814" i="1" s="1"/>
  <c r="BO813" i="1"/>
  <c r="BH813" i="1"/>
  <c r="AY813" i="1"/>
  <c r="AT813" i="1"/>
  <c r="AZ813" i="1" s="1"/>
  <c r="BO812" i="1"/>
  <c r="BH812" i="1"/>
  <c r="AY812" i="1"/>
  <c r="AT812" i="1"/>
  <c r="AZ812" i="1" s="1"/>
  <c r="BO811" i="1"/>
  <c r="BH811" i="1"/>
  <c r="AY811" i="1"/>
  <c r="AT811" i="1"/>
  <c r="AZ811" i="1" s="1"/>
  <c r="BO810" i="1"/>
  <c r="BH810" i="1"/>
  <c r="AY810" i="1"/>
  <c r="AT810" i="1"/>
  <c r="AZ810" i="1" s="1"/>
  <c r="BO809" i="1"/>
  <c r="BH809" i="1"/>
  <c r="AY809" i="1"/>
  <c r="AT809" i="1"/>
  <c r="AZ809" i="1" s="1"/>
  <c r="BO808" i="1"/>
  <c r="BH808" i="1"/>
  <c r="AY808" i="1"/>
  <c r="AT808" i="1"/>
  <c r="AZ808" i="1" s="1"/>
  <c r="BO807" i="1"/>
  <c r="BO806" i="1"/>
  <c r="BO805" i="1"/>
  <c r="BH805" i="1"/>
  <c r="BE805" i="1"/>
  <c r="BK805" i="1" s="1"/>
  <c r="BP805" i="1" s="1"/>
  <c r="AZ805" i="1"/>
  <c r="BF805" i="1" s="1"/>
  <c r="BL805" i="1" s="1"/>
  <c r="BQ805" i="1" s="1"/>
  <c r="BR805" i="1" s="1"/>
  <c r="AY805" i="1"/>
  <c r="AT805" i="1"/>
  <c r="BO804" i="1"/>
  <c r="BH804" i="1"/>
  <c r="BE804" i="1"/>
  <c r="BK804" i="1" s="1"/>
  <c r="BP804" i="1" s="1"/>
  <c r="AZ804" i="1"/>
  <c r="BF804" i="1" s="1"/>
  <c r="BL804" i="1" s="1"/>
  <c r="BQ804" i="1" s="1"/>
  <c r="BR804" i="1" s="1"/>
  <c r="AY804" i="1"/>
  <c r="AT804" i="1"/>
  <c r="BO803" i="1"/>
  <c r="BH803" i="1"/>
  <c r="BE803" i="1"/>
  <c r="BK803" i="1" s="1"/>
  <c r="BP803" i="1" s="1"/>
  <c r="AZ803" i="1"/>
  <c r="BF803" i="1" s="1"/>
  <c r="BL803" i="1" s="1"/>
  <c r="BQ803" i="1" s="1"/>
  <c r="BR803" i="1" s="1"/>
  <c r="AY803" i="1"/>
  <c r="AT803" i="1"/>
  <c r="BO802" i="1"/>
  <c r="BH802" i="1"/>
  <c r="BE802" i="1"/>
  <c r="BK802" i="1" s="1"/>
  <c r="BP802" i="1" s="1"/>
  <c r="AZ802" i="1"/>
  <c r="BF802" i="1" s="1"/>
  <c r="BL802" i="1" s="1"/>
  <c r="BQ802" i="1" s="1"/>
  <c r="BR802" i="1" s="1"/>
  <c r="AY802" i="1"/>
  <c r="AT802" i="1"/>
  <c r="BO801" i="1"/>
  <c r="BH801" i="1"/>
  <c r="BE801" i="1"/>
  <c r="BK801" i="1" s="1"/>
  <c r="BP801" i="1" s="1"/>
  <c r="AZ801" i="1"/>
  <c r="BF801" i="1" s="1"/>
  <c r="BL801" i="1" s="1"/>
  <c r="BQ801" i="1" s="1"/>
  <c r="BR801" i="1" s="1"/>
  <c r="AY801" i="1"/>
  <c r="AT801" i="1"/>
  <c r="BO800" i="1"/>
  <c r="BH800" i="1"/>
  <c r="BE800" i="1"/>
  <c r="BK800" i="1" s="1"/>
  <c r="BP800" i="1" s="1"/>
  <c r="AZ800" i="1"/>
  <c r="BF800" i="1" s="1"/>
  <c r="BL800" i="1" s="1"/>
  <c r="BQ800" i="1" s="1"/>
  <c r="BR800" i="1" s="1"/>
  <c r="AY800" i="1"/>
  <c r="AT800" i="1"/>
  <c r="BO799" i="1"/>
  <c r="BH799" i="1"/>
  <c r="BE799" i="1"/>
  <c r="BK799" i="1" s="1"/>
  <c r="BP799" i="1" s="1"/>
  <c r="AZ799" i="1"/>
  <c r="BF799" i="1" s="1"/>
  <c r="BL799" i="1" s="1"/>
  <c r="BQ799" i="1" s="1"/>
  <c r="BR799" i="1" s="1"/>
  <c r="AY799" i="1"/>
  <c r="AT799" i="1"/>
  <c r="BO798" i="1"/>
  <c r="BH798" i="1"/>
  <c r="BE798" i="1"/>
  <c r="BK798" i="1" s="1"/>
  <c r="BP798" i="1" s="1"/>
  <c r="AZ798" i="1"/>
  <c r="BF798" i="1" s="1"/>
  <c r="BL798" i="1" s="1"/>
  <c r="BQ798" i="1" s="1"/>
  <c r="BR798" i="1" s="1"/>
  <c r="AY798" i="1"/>
  <c r="AT798" i="1"/>
  <c r="BO797" i="1"/>
  <c r="BH797" i="1"/>
  <c r="BE797" i="1"/>
  <c r="BK797" i="1" s="1"/>
  <c r="BP797" i="1" s="1"/>
  <c r="AZ797" i="1"/>
  <c r="BF797" i="1" s="1"/>
  <c r="BL797" i="1" s="1"/>
  <c r="BQ797" i="1" s="1"/>
  <c r="BR797" i="1" s="1"/>
  <c r="AY797" i="1"/>
  <c r="AT797" i="1"/>
  <c r="BO796" i="1"/>
  <c r="BH796" i="1"/>
  <c r="BE796" i="1"/>
  <c r="BK796" i="1" s="1"/>
  <c r="BP796" i="1" s="1"/>
  <c r="AZ796" i="1"/>
  <c r="BF796" i="1" s="1"/>
  <c r="BL796" i="1" s="1"/>
  <c r="BQ796" i="1" s="1"/>
  <c r="BR796" i="1" s="1"/>
  <c r="AY796" i="1"/>
  <c r="AT796" i="1"/>
  <c r="BO795" i="1"/>
  <c r="BH795" i="1"/>
  <c r="BE795" i="1"/>
  <c r="BK795" i="1" s="1"/>
  <c r="BP795" i="1" s="1"/>
  <c r="AZ795" i="1"/>
  <c r="BF795" i="1" s="1"/>
  <c r="BL795" i="1" s="1"/>
  <c r="BQ795" i="1" s="1"/>
  <c r="BR795" i="1" s="1"/>
  <c r="AY795" i="1"/>
  <c r="AT795" i="1"/>
  <c r="BO794" i="1"/>
  <c r="BH794" i="1"/>
  <c r="BE794" i="1"/>
  <c r="BK794" i="1" s="1"/>
  <c r="BP794" i="1" s="1"/>
  <c r="AZ794" i="1"/>
  <c r="BF794" i="1" s="1"/>
  <c r="BL794" i="1" s="1"/>
  <c r="BQ794" i="1" s="1"/>
  <c r="BR794" i="1" s="1"/>
  <c r="AY794" i="1"/>
  <c r="AT794" i="1"/>
  <c r="BO793" i="1"/>
  <c r="BH793" i="1"/>
  <c r="BE793" i="1"/>
  <c r="BK793" i="1" s="1"/>
  <c r="BP793" i="1" s="1"/>
  <c r="AZ793" i="1"/>
  <c r="BF793" i="1" s="1"/>
  <c r="BL793" i="1" s="1"/>
  <c r="BQ793" i="1" s="1"/>
  <c r="BR793" i="1" s="1"/>
  <c r="AY793" i="1"/>
  <c r="AT793" i="1"/>
  <c r="BO792" i="1"/>
  <c r="BH792" i="1"/>
  <c r="BE792" i="1"/>
  <c r="BK792" i="1" s="1"/>
  <c r="BP792" i="1" s="1"/>
  <c r="AZ792" i="1"/>
  <c r="BF792" i="1" s="1"/>
  <c r="BL792" i="1" s="1"/>
  <c r="BQ792" i="1" s="1"/>
  <c r="BR792" i="1" s="1"/>
  <c r="AY792" i="1"/>
  <c r="AT792" i="1"/>
  <c r="BO791" i="1"/>
  <c r="BH791" i="1"/>
  <c r="BE791" i="1"/>
  <c r="BK791" i="1" s="1"/>
  <c r="BP791" i="1" s="1"/>
  <c r="AZ791" i="1"/>
  <c r="BF791" i="1" s="1"/>
  <c r="BL791" i="1" s="1"/>
  <c r="BQ791" i="1" s="1"/>
  <c r="BR791" i="1" s="1"/>
  <c r="AY791" i="1"/>
  <c r="AT791" i="1"/>
  <c r="BO790" i="1"/>
  <c r="BH790" i="1"/>
  <c r="BE790" i="1"/>
  <c r="BK790" i="1" s="1"/>
  <c r="BP790" i="1" s="1"/>
  <c r="AZ790" i="1"/>
  <c r="BF790" i="1" s="1"/>
  <c r="BL790" i="1" s="1"/>
  <c r="BQ790" i="1" s="1"/>
  <c r="BR790" i="1" s="1"/>
  <c r="AY790" i="1"/>
  <c r="AT790" i="1"/>
  <c r="BO789" i="1"/>
  <c r="BH789" i="1"/>
  <c r="BE789" i="1"/>
  <c r="BK789" i="1" s="1"/>
  <c r="BP789" i="1" s="1"/>
  <c r="AZ789" i="1"/>
  <c r="BF789" i="1" s="1"/>
  <c r="BL789" i="1" s="1"/>
  <c r="BQ789" i="1" s="1"/>
  <c r="BR789" i="1" s="1"/>
  <c r="AY789" i="1"/>
  <c r="AT789" i="1"/>
  <c r="BO788" i="1"/>
  <c r="BH788" i="1"/>
  <c r="BE788" i="1"/>
  <c r="BK788" i="1" s="1"/>
  <c r="BP788" i="1" s="1"/>
  <c r="AZ788" i="1"/>
  <c r="BF788" i="1" s="1"/>
  <c r="BL788" i="1" s="1"/>
  <c r="BQ788" i="1" s="1"/>
  <c r="BR788" i="1" s="1"/>
  <c r="AY788" i="1"/>
  <c r="AT788" i="1"/>
  <c r="BO787" i="1"/>
  <c r="BH787" i="1"/>
  <c r="BE787" i="1"/>
  <c r="BK787" i="1" s="1"/>
  <c r="BP787" i="1" s="1"/>
  <c r="AZ787" i="1"/>
  <c r="BF787" i="1" s="1"/>
  <c r="BL787" i="1" s="1"/>
  <c r="BQ787" i="1" s="1"/>
  <c r="BR787" i="1" s="1"/>
  <c r="AY787" i="1"/>
  <c r="AT787" i="1"/>
  <c r="BO786" i="1"/>
  <c r="BH786" i="1"/>
  <c r="BE786" i="1"/>
  <c r="BK786" i="1" s="1"/>
  <c r="BP786" i="1" s="1"/>
  <c r="AZ786" i="1"/>
  <c r="BF786" i="1" s="1"/>
  <c r="BL786" i="1" s="1"/>
  <c r="BQ786" i="1" s="1"/>
  <c r="BR786" i="1" s="1"/>
  <c r="AY786" i="1"/>
  <c r="AT786" i="1"/>
  <c r="BO785" i="1"/>
  <c r="BH785" i="1"/>
  <c r="BE785" i="1"/>
  <c r="BK785" i="1" s="1"/>
  <c r="BP785" i="1" s="1"/>
  <c r="AZ785" i="1"/>
  <c r="BF785" i="1" s="1"/>
  <c r="BL785" i="1" s="1"/>
  <c r="BQ785" i="1" s="1"/>
  <c r="BR785" i="1" s="1"/>
  <c r="AY785" i="1"/>
  <c r="AT785" i="1"/>
  <c r="BO784" i="1"/>
  <c r="BH784" i="1"/>
  <c r="BE784" i="1"/>
  <c r="BK784" i="1" s="1"/>
  <c r="BP784" i="1" s="1"/>
  <c r="AZ784" i="1"/>
  <c r="BF784" i="1" s="1"/>
  <c r="BL784" i="1" s="1"/>
  <c r="BQ784" i="1" s="1"/>
  <c r="BR784" i="1" s="1"/>
  <c r="AY784" i="1"/>
  <c r="AT784" i="1"/>
  <c r="BO783" i="1"/>
  <c r="BH783" i="1"/>
  <c r="BE783" i="1"/>
  <c r="BK783" i="1" s="1"/>
  <c r="BP783" i="1" s="1"/>
  <c r="AZ783" i="1"/>
  <c r="BF783" i="1" s="1"/>
  <c r="BL783" i="1" s="1"/>
  <c r="BQ783" i="1" s="1"/>
  <c r="BR783" i="1" s="1"/>
  <c r="AY783" i="1"/>
  <c r="AT783" i="1"/>
  <c r="BO782" i="1"/>
  <c r="BH782" i="1"/>
  <c r="BE782" i="1"/>
  <c r="BK782" i="1" s="1"/>
  <c r="BP782" i="1" s="1"/>
  <c r="AZ782" i="1"/>
  <c r="BF782" i="1" s="1"/>
  <c r="BL782" i="1" s="1"/>
  <c r="BQ782" i="1" s="1"/>
  <c r="BR782" i="1" s="1"/>
  <c r="AY782" i="1"/>
  <c r="AT782" i="1"/>
  <c r="BO781" i="1"/>
  <c r="BH781" i="1"/>
  <c r="BE781" i="1"/>
  <c r="BK781" i="1" s="1"/>
  <c r="BP781" i="1" s="1"/>
  <c r="AZ781" i="1"/>
  <c r="BF781" i="1" s="1"/>
  <c r="BL781" i="1" s="1"/>
  <c r="BQ781" i="1" s="1"/>
  <c r="BR781" i="1" s="1"/>
  <c r="AY781" i="1"/>
  <c r="AT781" i="1"/>
  <c r="BO780" i="1"/>
  <c r="BH780" i="1"/>
  <c r="BE780" i="1"/>
  <c r="BK780" i="1" s="1"/>
  <c r="BP780" i="1" s="1"/>
  <c r="AZ780" i="1"/>
  <c r="BF780" i="1" s="1"/>
  <c r="BL780" i="1" s="1"/>
  <c r="BQ780" i="1" s="1"/>
  <c r="BR780" i="1" s="1"/>
  <c r="AY780" i="1"/>
  <c r="AT780" i="1"/>
  <c r="BO779" i="1"/>
  <c r="BH779" i="1"/>
  <c r="AZ779" i="1"/>
  <c r="BF779" i="1" s="1"/>
  <c r="BL779" i="1" s="1"/>
  <c r="BQ779" i="1" s="1"/>
  <c r="AY779" i="1"/>
  <c r="AT779" i="1"/>
  <c r="BO778" i="1"/>
  <c r="BH778" i="1"/>
  <c r="AZ778" i="1"/>
  <c r="BF778" i="1" s="1"/>
  <c r="BL778" i="1" s="1"/>
  <c r="BQ778" i="1" s="1"/>
  <c r="AY778" i="1"/>
  <c r="AT778" i="1"/>
  <c r="BO777" i="1"/>
  <c r="BH777" i="1"/>
  <c r="AZ777" i="1"/>
  <c r="BF777" i="1" s="1"/>
  <c r="BL777" i="1" s="1"/>
  <c r="BQ777" i="1" s="1"/>
  <c r="AY777" i="1"/>
  <c r="AT777" i="1"/>
  <c r="BO776" i="1"/>
  <c r="BH776" i="1"/>
  <c r="AZ776" i="1"/>
  <c r="BF776" i="1" s="1"/>
  <c r="BL776" i="1" s="1"/>
  <c r="BQ776" i="1" s="1"/>
  <c r="AY776" i="1"/>
  <c r="AT776" i="1"/>
  <c r="BO775" i="1"/>
  <c r="BH775" i="1"/>
  <c r="AZ775" i="1"/>
  <c r="BF775" i="1" s="1"/>
  <c r="BL775" i="1" s="1"/>
  <c r="BQ775" i="1" s="1"/>
  <c r="AY775" i="1"/>
  <c r="AT775" i="1"/>
  <c r="BO774" i="1"/>
  <c r="BH774" i="1"/>
  <c r="AZ774" i="1"/>
  <c r="BF774" i="1" s="1"/>
  <c r="BL774" i="1" s="1"/>
  <c r="BQ774" i="1" s="1"/>
  <c r="AY774" i="1"/>
  <c r="AX774" i="1"/>
  <c r="AT774" i="1"/>
  <c r="BO773" i="1"/>
  <c r="BH773" i="1"/>
  <c r="BE773" i="1"/>
  <c r="BK773" i="1" s="1"/>
  <c r="BP773" i="1" s="1"/>
  <c r="AZ773" i="1"/>
  <c r="BF773" i="1" s="1"/>
  <c r="BL773" i="1" s="1"/>
  <c r="BQ773" i="1" s="1"/>
  <c r="AY773" i="1"/>
  <c r="AT773" i="1"/>
  <c r="BO772" i="1"/>
  <c r="BH772" i="1"/>
  <c r="BE772" i="1"/>
  <c r="BK772" i="1" s="1"/>
  <c r="BP772" i="1" s="1"/>
  <c r="AZ772" i="1"/>
  <c r="BF772" i="1" s="1"/>
  <c r="BL772" i="1" s="1"/>
  <c r="BQ772" i="1" s="1"/>
  <c r="AY772" i="1"/>
  <c r="AT772" i="1"/>
  <c r="BO771" i="1"/>
  <c r="BH771" i="1"/>
  <c r="BE771" i="1"/>
  <c r="BK771" i="1" s="1"/>
  <c r="BP771" i="1" s="1"/>
  <c r="AZ771" i="1"/>
  <c r="BF771" i="1" s="1"/>
  <c r="BL771" i="1" s="1"/>
  <c r="BQ771" i="1" s="1"/>
  <c r="AY771" i="1"/>
  <c r="AT771" i="1"/>
  <c r="BO770" i="1"/>
  <c r="BH770" i="1"/>
  <c r="BE770" i="1"/>
  <c r="BK770" i="1" s="1"/>
  <c r="BP770" i="1" s="1"/>
  <c r="AZ770" i="1"/>
  <c r="BF770" i="1" s="1"/>
  <c r="BL770" i="1" s="1"/>
  <c r="BQ770" i="1" s="1"/>
  <c r="AY770" i="1"/>
  <c r="AT770" i="1"/>
  <c r="BO769" i="1"/>
  <c r="BH769" i="1"/>
  <c r="BE769" i="1"/>
  <c r="BK769" i="1" s="1"/>
  <c r="BP769" i="1" s="1"/>
  <c r="AZ769" i="1"/>
  <c r="BF769" i="1" s="1"/>
  <c r="BL769" i="1" s="1"/>
  <c r="BQ769" i="1" s="1"/>
  <c r="AY769" i="1"/>
  <c r="AT769" i="1"/>
  <c r="BO768" i="1"/>
  <c r="BH768" i="1"/>
  <c r="BE768" i="1"/>
  <c r="BK768" i="1" s="1"/>
  <c r="BP768" i="1" s="1"/>
  <c r="AZ768" i="1"/>
  <c r="BF768" i="1" s="1"/>
  <c r="BL768" i="1" s="1"/>
  <c r="BQ768" i="1" s="1"/>
  <c r="AY768" i="1"/>
  <c r="AT768" i="1"/>
  <c r="BO767" i="1"/>
  <c r="BH767" i="1"/>
  <c r="BE767" i="1"/>
  <c r="BK767" i="1" s="1"/>
  <c r="BP767" i="1" s="1"/>
  <c r="AZ767" i="1"/>
  <c r="BF767" i="1" s="1"/>
  <c r="BL767" i="1" s="1"/>
  <c r="BQ767" i="1" s="1"/>
  <c r="AY767" i="1"/>
  <c r="AT767" i="1"/>
  <c r="BO766" i="1"/>
  <c r="BH766" i="1"/>
  <c r="BE766" i="1"/>
  <c r="BK766" i="1" s="1"/>
  <c r="BP766" i="1" s="1"/>
  <c r="AZ766" i="1"/>
  <c r="BF766" i="1" s="1"/>
  <c r="BL766" i="1" s="1"/>
  <c r="BQ766" i="1" s="1"/>
  <c r="AY766" i="1"/>
  <c r="AT766" i="1"/>
  <c r="BO765" i="1"/>
  <c r="BH765" i="1"/>
  <c r="BE765" i="1"/>
  <c r="BK765" i="1" s="1"/>
  <c r="BP765" i="1" s="1"/>
  <c r="AZ765" i="1"/>
  <c r="BF765" i="1" s="1"/>
  <c r="BL765" i="1" s="1"/>
  <c r="BQ765" i="1" s="1"/>
  <c r="AY765" i="1"/>
  <c r="AT765" i="1"/>
  <c r="BO764" i="1"/>
  <c r="BH764" i="1"/>
  <c r="BE764" i="1"/>
  <c r="BK764" i="1" s="1"/>
  <c r="BP764" i="1" s="1"/>
  <c r="AZ764" i="1"/>
  <c r="BF764" i="1" s="1"/>
  <c r="BL764" i="1" s="1"/>
  <c r="BQ764" i="1" s="1"/>
  <c r="AY764" i="1"/>
  <c r="AT764" i="1"/>
  <c r="BO763" i="1"/>
  <c r="BH763" i="1"/>
  <c r="BE763" i="1"/>
  <c r="BK763" i="1" s="1"/>
  <c r="BP763" i="1" s="1"/>
  <c r="AZ763" i="1"/>
  <c r="BF763" i="1" s="1"/>
  <c r="BL763" i="1" s="1"/>
  <c r="BQ763" i="1" s="1"/>
  <c r="AY763" i="1"/>
  <c r="AT763" i="1"/>
  <c r="BO762" i="1"/>
  <c r="BH762" i="1"/>
  <c r="BE762" i="1"/>
  <c r="BK762" i="1" s="1"/>
  <c r="BP762" i="1" s="1"/>
  <c r="AZ762" i="1"/>
  <c r="BF762" i="1" s="1"/>
  <c r="BL762" i="1" s="1"/>
  <c r="BQ762" i="1" s="1"/>
  <c r="AY762" i="1"/>
  <c r="AT762" i="1"/>
  <c r="BO761" i="1"/>
  <c r="BH761" i="1"/>
  <c r="BE761" i="1"/>
  <c r="BK761" i="1" s="1"/>
  <c r="BP761" i="1" s="1"/>
  <c r="AZ761" i="1"/>
  <c r="BF761" i="1" s="1"/>
  <c r="BL761" i="1" s="1"/>
  <c r="BQ761" i="1" s="1"/>
  <c r="AY761" i="1"/>
  <c r="AT761" i="1"/>
  <c r="BO760" i="1"/>
  <c r="BH760" i="1"/>
  <c r="BE760" i="1"/>
  <c r="BK760" i="1" s="1"/>
  <c r="BP760" i="1" s="1"/>
  <c r="AZ760" i="1"/>
  <c r="BF760" i="1" s="1"/>
  <c r="BL760" i="1" s="1"/>
  <c r="BQ760" i="1" s="1"/>
  <c r="AY760" i="1"/>
  <c r="AT760" i="1"/>
  <c r="BO759" i="1"/>
  <c r="BH759" i="1"/>
  <c r="BE759" i="1"/>
  <c r="BK759" i="1" s="1"/>
  <c r="BP759" i="1" s="1"/>
  <c r="AZ759" i="1"/>
  <c r="BF759" i="1" s="1"/>
  <c r="BL759" i="1" s="1"/>
  <c r="BQ759" i="1" s="1"/>
  <c r="AY759" i="1"/>
  <c r="AT759" i="1"/>
  <c r="BO758" i="1"/>
  <c r="BH758" i="1"/>
  <c r="BE758" i="1"/>
  <c r="BK758" i="1" s="1"/>
  <c r="BP758" i="1" s="1"/>
  <c r="AZ758" i="1"/>
  <c r="BF758" i="1" s="1"/>
  <c r="BL758" i="1" s="1"/>
  <c r="BQ758" i="1" s="1"/>
  <c r="AY758" i="1"/>
  <c r="AT758" i="1"/>
  <c r="BO757" i="1"/>
  <c r="BH757" i="1"/>
  <c r="BE757" i="1"/>
  <c r="BK757" i="1" s="1"/>
  <c r="BP757" i="1" s="1"/>
  <c r="AZ757" i="1"/>
  <c r="BF757" i="1" s="1"/>
  <c r="BL757" i="1" s="1"/>
  <c r="BQ757" i="1" s="1"/>
  <c r="AY757" i="1"/>
  <c r="AT757" i="1"/>
  <c r="BO756" i="1"/>
  <c r="BH756" i="1"/>
  <c r="BE756" i="1"/>
  <c r="BK756" i="1" s="1"/>
  <c r="BP756" i="1" s="1"/>
  <c r="AZ756" i="1"/>
  <c r="BF756" i="1" s="1"/>
  <c r="BL756" i="1" s="1"/>
  <c r="BQ756" i="1" s="1"/>
  <c r="AY756" i="1"/>
  <c r="AT756" i="1"/>
  <c r="BO755" i="1"/>
  <c r="BH755" i="1"/>
  <c r="BE755" i="1"/>
  <c r="BK755" i="1" s="1"/>
  <c r="BP755" i="1" s="1"/>
  <c r="AZ755" i="1"/>
  <c r="BF755" i="1" s="1"/>
  <c r="BL755" i="1" s="1"/>
  <c r="BQ755" i="1" s="1"/>
  <c r="AY755" i="1"/>
  <c r="AT755" i="1"/>
  <c r="BO754" i="1"/>
  <c r="BH754" i="1"/>
  <c r="BE754" i="1"/>
  <c r="BK754" i="1" s="1"/>
  <c r="BP754" i="1" s="1"/>
  <c r="AZ754" i="1"/>
  <c r="BF754" i="1" s="1"/>
  <c r="BL754" i="1" s="1"/>
  <c r="BQ754" i="1" s="1"/>
  <c r="AY754" i="1"/>
  <c r="AT754" i="1"/>
  <c r="BO753" i="1"/>
  <c r="BH753" i="1"/>
  <c r="BE753" i="1"/>
  <c r="BK753" i="1" s="1"/>
  <c r="BP753" i="1" s="1"/>
  <c r="AZ753" i="1"/>
  <c r="BF753" i="1" s="1"/>
  <c r="BL753" i="1" s="1"/>
  <c r="BQ753" i="1" s="1"/>
  <c r="AY753" i="1"/>
  <c r="AT753" i="1"/>
  <c r="BO752" i="1"/>
  <c r="BH752" i="1"/>
  <c r="BE752" i="1"/>
  <c r="BK752" i="1" s="1"/>
  <c r="BP752" i="1" s="1"/>
  <c r="AZ752" i="1"/>
  <c r="BF752" i="1" s="1"/>
  <c r="BL752" i="1" s="1"/>
  <c r="BQ752" i="1" s="1"/>
  <c r="AY752" i="1"/>
  <c r="AT752" i="1"/>
  <c r="BO751" i="1"/>
  <c r="BH751" i="1"/>
  <c r="BE751" i="1"/>
  <c r="BK751" i="1" s="1"/>
  <c r="BP751" i="1" s="1"/>
  <c r="AZ751" i="1"/>
  <c r="BF751" i="1" s="1"/>
  <c r="BL751" i="1" s="1"/>
  <c r="BQ751" i="1" s="1"/>
  <c r="AY751" i="1"/>
  <c r="AT751" i="1"/>
  <c r="BO750" i="1"/>
  <c r="BH750" i="1"/>
  <c r="BE750" i="1"/>
  <c r="BK750" i="1" s="1"/>
  <c r="BP750" i="1" s="1"/>
  <c r="AZ750" i="1"/>
  <c r="BF750" i="1" s="1"/>
  <c r="BL750" i="1" s="1"/>
  <c r="BQ750" i="1" s="1"/>
  <c r="AY750" i="1"/>
  <c r="AT750" i="1"/>
  <c r="BO749" i="1"/>
  <c r="BH749" i="1"/>
  <c r="AZ749" i="1"/>
  <c r="BF749" i="1" s="1"/>
  <c r="BL749" i="1" s="1"/>
  <c r="BQ749" i="1" s="1"/>
  <c r="AY749" i="1"/>
  <c r="AT749" i="1"/>
  <c r="BO748" i="1"/>
  <c r="BH748" i="1"/>
  <c r="BE748" i="1"/>
  <c r="BK748" i="1" s="1"/>
  <c r="BP748" i="1" s="1"/>
  <c r="AZ748" i="1"/>
  <c r="BF748" i="1" s="1"/>
  <c r="BL748" i="1" s="1"/>
  <c r="BQ748" i="1" s="1"/>
  <c r="BR748" i="1" s="1"/>
  <c r="AY748" i="1"/>
  <c r="AT748" i="1"/>
  <c r="BO747" i="1"/>
  <c r="BH747" i="1"/>
  <c r="BE747" i="1"/>
  <c r="BK747" i="1" s="1"/>
  <c r="BP747" i="1" s="1"/>
  <c r="AZ747" i="1"/>
  <c r="BF747" i="1" s="1"/>
  <c r="BL747" i="1" s="1"/>
  <c r="BQ747" i="1" s="1"/>
  <c r="BR747" i="1" s="1"/>
  <c r="AY747" i="1"/>
  <c r="AT747" i="1"/>
  <c r="BO746" i="1"/>
  <c r="BH746" i="1"/>
  <c r="AZ746" i="1"/>
  <c r="BF746" i="1" s="1"/>
  <c r="BL746" i="1" s="1"/>
  <c r="BQ746" i="1" s="1"/>
  <c r="AY746" i="1"/>
  <c r="AT746" i="1"/>
  <c r="BO745" i="1"/>
  <c r="BH745" i="1"/>
  <c r="AZ745" i="1"/>
  <c r="BF745" i="1" s="1"/>
  <c r="BL745" i="1" s="1"/>
  <c r="BQ745" i="1" s="1"/>
  <c r="AY745" i="1"/>
  <c r="AT745" i="1"/>
  <c r="BO744" i="1"/>
  <c r="BH744" i="1"/>
  <c r="AZ744" i="1"/>
  <c r="BF744" i="1" s="1"/>
  <c r="BL744" i="1" s="1"/>
  <c r="BQ744" i="1" s="1"/>
  <c r="AY744" i="1"/>
  <c r="AT744" i="1"/>
  <c r="BO743" i="1"/>
  <c r="BH743" i="1"/>
  <c r="AZ743" i="1"/>
  <c r="BF743" i="1" s="1"/>
  <c r="BL743" i="1" s="1"/>
  <c r="BQ743" i="1" s="1"/>
  <c r="AY743" i="1"/>
  <c r="AT743" i="1"/>
  <c r="BO742" i="1"/>
  <c r="BH742" i="1"/>
  <c r="AZ742" i="1"/>
  <c r="BF742" i="1" s="1"/>
  <c r="BL742" i="1" s="1"/>
  <c r="BQ742" i="1" s="1"/>
  <c r="AY742" i="1"/>
  <c r="AT742" i="1"/>
  <c r="BO741" i="1"/>
  <c r="BH741" i="1"/>
  <c r="AZ741" i="1"/>
  <c r="BF741" i="1" s="1"/>
  <c r="BL741" i="1" s="1"/>
  <c r="BQ741" i="1" s="1"/>
  <c r="AY741" i="1"/>
  <c r="AT741" i="1"/>
  <c r="BO740" i="1"/>
  <c r="BH740" i="1"/>
  <c r="AZ740" i="1"/>
  <c r="BF740" i="1" s="1"/>
  <c r="BL740" i="1" s="1"/>
  <c r="BQ740" i="1" s="1"/>
  <c r="AY740" i="1"/>
  <c r="AT740" i="1"/>
  <c r="BO739" i="1"/>
  <c r="BH739" i="1"/>
  <c r="AZ739" i="1"/>
  <c r="BF739" i="1" s="1"/>
  <c r="BL739" i="1" s="1"/>
  <c r="BQ739" i="1" s="1"/>
  <c r="AY739" i="1"/>
  <c r="AT739" i="1"/>
  <c r="BO738" i="1"/>
  <c r="BH738" i="1"/>
  <c r="AZ738" i="1"/>
  <c r="BF738" i="1" s="1"/>
  <c r="BL738" i="1" s="1"/>
  <c r="BQ738" i="1" s="1"/>
  <c r="AY738" i="1"/>
  <c r="AT738" i="1"/>
  <c r="BO737" i="1"/>
  <c r="BH737" i="1"/>
  <c r="AZ737" i="1"/>
  <c r="BF737" i="1" s="1"/>
  <c r="BL737" i="1" s="1"/>
  <c r="BQ737" i="1" s="1"/>
  <c r="AY737" i="1"/>
  <c r="AT737" i="1"/>
  <c r="BO736" i="1"/>
  <c r="BH736" i="1"/>
  <c r="AZ736" i="1"/>
  <c r="BF736" i="1" s="1"/>
  <c r="BL736" i="1" s="1"/>
  <c r="BQ736" i="1" s="1"/>
  <c r="AY736" i="1"/>
  <c r="AT736" i="1"/>
  <c r="BO735" i="1"/>
  <c r="BH735" i="1"/>
  <c r="AZ735" i="1"/>
  <c r="BF735" i="1" s="1"/>
  <c r="BL735" i="1" s="1"/>
  <c r="BQ735" i="1" s="1"/>
  <c r="AY735" i="1"/>
  <c r="AT735" i="1"/>
  <c r="BO734" i="1"/>
  <c r="BH734" i="1"/>
  <c r="AZ734" i="1"/>
  <c r="BF734" i="1" s="1"/>
  <c r="BL734" i="1" s="1"/>
  <c r="BQ734" i="1" s="1"/>
  <c r="AY734" i="1"/>
  <c r="AT734" i="1"/>
  <c r="BO733" i="1"/>
  <c r="BH733" i="1"/>
  <c r="AZ733" i="1"/>
  <c r="BF733" i="1" s="1"/>
  <c r="BL733" i="1" s="1"/>
  <c r="BQ733" i="1" s="1"/>
  <c r="AY733" i="1"/>
  <c r="AT733" i="1"/>
  <c r="BO732" i="1"/>
  <c r="BH732" i="1"/>
  <c r="AZ732" i="1"/>
  <c r="BF732" i="1" s="1"/>
  <c r="BL732" i="1" s="1"/>
  <c r="BQ732" i="1" s="1"/>
  <c r="AY732" i="1"/>
  <c r="AT732" i="1"/>
  <c r="BO731" i="1"/>
  <c r="BH731" i="1"/>
  <c r="AZ731" i="1"/>
  <c r="BF731" i="1" s="1"/>
  <c r="BL731" i="1" s="1"/>
  <c r="BQ731" i="1" s="1"/>
  <c r="AY731" i="1"/>
  <c r="AT731" i="1"/>
  <c r="BO730" i="1"/>
  <c r="BH730" i="1"/>
  <c r="AX730" i="1"/>
  <c r="AY730" i="1" s="1"/>
  <c r="AZ730" i="1" s="1"/>
  <c r="AT730" i="1"/>
  <c r="BO729" i="1"/>
  <c r="BH729" i="1"/>
  <c r="AY729" i="1"/>
  <c r="AT729" i="1"/>
  <c r="AZ729" i="1" s="1"/>
  <c r="BO728" i="1"/>
  <c r="BH728" i="1"/>
  <c r="AY728" i="1"/>
  <c r="AT728" i="1"/>
  <c r="AZ728" i="1" s="1"/>
  <c r="BO727" i="1"/>
  <c r="BH727" i="1"/>
  <c r="AY727" i="1"/>
  <c r="AT727" i="1"/>
  <c r="AZ727" i="1" s="1"/>
  <c r="BO726" i="1"/>
  <c r="BH726" i="1"/>
  <c r="AY726" i="1"/>
  <c r="AT726" i="1"/>
  <c r="AZ726" i="1" s="1"/>
  <c r="BO725" i="1"/>
  <c r="BH725" i="1"/>
  <c r="AY725" i="1"/>
  <c r="AT725" i="1"/>
  <c r="AZ725" i="1" s="1"/>
  <c r="BO724" i="1"/>
  <c r="BH724" i="1"/>
  <c r="AY724" i="1"/>
  <c r="AT724" i="1"/>
  <c r="AZ724" i="1" s="1"/>
  <c r="BO723" i="1"/>
  <c r="BH723" i="1"/>
  <c r="AY723" i="1"/>
  <c r="AT723" i="1"/>
  <c r="AZ723" i="1" s="1"/>
  <c r="BO722" i="1"/>
  <c r="BH722" i="1"/>
  <c r="AY722" i="1"/>
  <c r="AT722" i="1"/>
  <c r="AZ722" i="1" s="1"/>
  <c r="BO721" i="1"/>
  <c r="BH721" i="1"/>
  <c r="AY721" i="1"/>
  <c r="AT721" i="1"/>
  <c r="AZ721" i="1" s="1"/>
  <c r="BO720" i="1"/>
  <c r="BH720" i="1"/>
  <c r="AY720" i="1"/>
  <c r="AT720" i="1"/>
  <c r="AZ720" i="1" s="1"/>
  <c r="BO719" i="1"/>
  <c r="BH719" i="1"/>
  <c r="AY719" i="1"/>
  <c r="AT719" i="1"/>
  <c r="AZ719" i="1" s="1"/>
  <c r="BO718" i="1"/>
  <c r="BH718" i="1"/>
  <c r="AY718" i="1"/>
  <c r="AT718" i="1"/>
  <c r="AZ718" i="1" s="1"/>
  <c r="BO717" i="1"/>
  <c r="BH717" i="1"/>
  <c r="AY717" i="1"/>
  <c r="AT717" i="1"/>
  <c r="AZ717" i="1" s="1"/>
  <c r="BO716" i="1"/>
  <c r="BH716" i="1"/>
  <c r="AY716" i="1"/>
  <c r="AT716" i="1"/>
  <c r="AZ716" i="1" s="1"/>
  <c r="BO715" i="1"/>
  <c r="BH715" i="1"/>
  <c r="AY715" i="1"/>
  <c r="AT715" i="1"/>
  <c r="AZ715" i="1" s="1"/>
  <c r="BO714" i="1"/>
  <c r="BH714" i="1"/>
  <c r="AY714" i="1"/>
  <c r="AT714" i="1"/>
  <c r="AZ714" i="1" s="1"/>
  <c r="BO713" i="1"/>
  <c r="BH713" i="1"/>
  <c r="AY713" i="1"/>
  <c r="AT713" i="1"/>
  <c r="AZ713" i="1" s="1"/>
  <c r="BO712" i="1"/>
  <c r="BH712" i="1"/>
  <c r="AY712" i="1"/>
  <c r="AT712" i="1"/>
  <c r="AZ712" i="1" s="1"/>
  <c r="BO711" i="1"/>
  <c r="BH711" i="1"/>
  <c r="AY711" i="1"/>
  <c r="AT711" i="1"/>
  <c r="AZ711" i="1" s="1"/>
  <c r="BO710" i="1"/>
  <c r="BH710" i="1"/>
  <c r="AY710" i="1"/>
  <c r="AT710" i="1"/>
  <c r="AZ710" i="1" s="1"/>
  <c r="BO709" i="1"/>
  <c r="BH709" i="1"/>
  <c r="AY709" i="1"/>
  <c r="AT709" i="1"/>
  <c r="AZ709" i="1" s="1"/>
  <c r="BO708" i="1"/>
  <c r="BH708" i="1"/>
  <c r="AY708" i="1"/>
  <c r="AT708" i="1"/>
  <c r="AZ708" i="1" s="1"/>
  <c r="BO707" i="1"/>
  <c r="BH707" i="1"/>
  <c r="AY707" i="1"/>
  <c r="AT707" i="1"/>
  <c r="AZ707" i="1" s="1"/>
  <c r="BO706" i="1"/>
  <c r="BH706" i="1"/>
  <c r="AY706" i="1"/>
  <c r="AT706" i="1"/>
  <c r="AZ706" i="1" s="1"/>
  <c r="BO705" i="1"/>
  <c r="BH705" i="1"/>
  <c r="AY705" i="1"/>
  <c r="AT705" i="1"/>
  <c r="AZ705" i="1" s="1"/>
  <c r="BO704" i="1"/>
  <c r="BH704" i="1"/>
  <c r="AY704" i="1"/>
  <c r="AT704" i="1"/>
  <c r="AZ704" i="1" s="1"/>
  <c r="BO703" i="1"/>
  <c r="BH703" i="1"/>
  <c r="AY703" i="1"/>
  <c r="AT703" i="1"/>
  <c r="AZ703" i="1" s="1"/>
  <c r="BO702" i="1"/>
  <c r="BH702" i="1"/>
  <c r="AY702" i="1"/>
  <c r="AT702" i="1"/>
  <c r="AZ702" i="1" s="1"/>
  <c r="BO701" i="1"/>
  <c r="BH701" i="1"/>
  <c r="AY701" i="1"/>
  <c r="AT701" i="1"/>
  <c r="AZ701" i="1" s="1"/>
  <c r="BO700" i="1"/>
  <c r="BH700" i="1"/>
  <c r="AY700" i="1"/>
  <c r="AT700" i="1"/>
  <c r="AZ700" i="1" s="1"/>
  <c r="BO699" i="1"/>
  <c r="BH699" i="1"/>
  <c r="AY699" i="1"/>
  <c r="AT699" i="1"/>
  <c r="AZ699" i="1" s="1"/>
  <c r="BO698" i="1"/>
  <c r="BH698" i="1"/>
  <c r="AY698" i="1"/>
  <c r="AT698" i="1"/>
  <c r="AZ698" i="1" s="1"/>
  <c r="BO697" i="1"/>
  <c r="BH697" i="1"/>
  <c r="AY697" i="1"/>
  <c r="AT697" i="1"/>
  <c r="AZ697" i="1" s="1"/>
  <c r="BO696" i="1"/>
  <c r="BH696" i="1"/>
  <c r="AY696" i="1"/>
  <c r="AT696" i="1"/>
  <c r="AZ696" i="1" s="1"/>
  <c r="BO695" i="1"/>
  <c r="BH695" i="1"/>
  <c r="AY695" i="1"/>
  <c r="AT695" i="1"/>
  <c r="AZ695" i="1" s="1"/>
  <c r="BO694" i="1"/>
  <c r="BH694" i="1"/>
  <c r="AY694" i="1"/>
  <c r="AT694" i="1"/>
  <c r="AZ694" i="1" s="1"/>
  <c r="BO693" i="1"/>
  <c r="BH693" i="1"/>
  <c r="AY693" i="1"/>
  <c r="AT693" i="1"/>
  <c r="AZ693" i="1" s="1"/>
  <c r="BO692" i="1"/>
  <c r="BH692" i="1"/>
  <c r="AY692" i="1"/>
  <c r="AT692" i="1"/>
  <c r="AZ692" i="1" s="1"/>
  <c r="BO691" i="1"/>
  <c r="BH691" i="1"/>
  <c r="AY691" i="1"/>
  <c r="AT691" i="1"/>
  <c r="AZ691" i="1" s="1"/>
  <c r="BO690" i="1"/>
  <c r="BH690" i="1"/>
  <c r="AY690" i="1"/>
  <c r="AT690" i="1"/>
  <c r="AZ690" i="1" s="1"/>
  <c r="BO689" i="1"/>
  <c r="BH689" i="1"/>
  <c r="AY689" i="1"/>
  <c r="AT689" i="1"/>
  <c r="AZ689" i="1" s="1"/>
  <c r="BO688" i="1"/>
  <c r="BH688" i="1"/>
  <c r="AY688" i="1"/>
  <c r="AT688" i="1"/>
  <c r="AZ688" i="1" s="1"/>
  <c r="BO687" i="1"/>
  <c r="BH687" i="1"/>
  <c r="AY687" i="1"/>
  <c r="AT687" i="1"/>
  <c r="AZ687" i="1" s="1"/>
  <c r="BO686" i="1"/>
  <c r="BH686" i="1"/>
  <c r="AY686" i="1"/>
  <c r="AT686" i="1"/>
  <c r="AZ686" i="1" s="1"/>
  <c r="BO685" i="1"/>
  <c r="BH685" i="1"/>
  <c r="AY685" i="1"/>
  <c r="AT685" i="1"/>
  <c r="AZ685" i="1" s="1"/>
  <c r="BO684" i="1"/>
  <c r="BH684" i="1"/>
  <c r="AY684" i="1"/>
  <c r="AT684" i="1"/>
  <c r="AZ684" i="1" s="1"/>
  <c r="BO683" i="1"/>
  <c r="BH683" i="1"/>
  <c r="AY683" i="1"/>
  <c r="AT683" i="1"/>
  <c r="AZ683" i="1" s="1"/>
  <c r="BO682" i="1"/>
  <c r="BH682" i="1"/>
  <c r="AY682" i="1"/>
  <c r="AT682" i="1"/>
  <c r="AZ682" i="1" s="1"/>
  <c r="BO681" i="1"/>
  <c r="BH681" i="1"/>
  <c r="AY681" i="1"/>
  <c r="AT681" i="1"/>
  <c r="AZ681" i="1" s="1"/>
  <c r="BO680" i="1"/>
  <c r="BH680" i="1"/>
  <c r="AY680" i="1"/>
  <c r="AT680" i="1"/>
  <c r="AZ680" i="1" s="1"/>
  <c r="BO679" i="1"/>
  <c r="BH679" i="1"/>
  <c r="AY679" i="1"/>
  <c r="AT679" i="1"/>
  <c r="AZ679" i="1" s="1"/>
  <c r="BO678" i="1"/>
  <c r="BH678" i="1"/>
  <c r="AY678" i="1"/>
  <c r="AT678" i="1"/>
  <c r="AZ678" i="1" s="1"/>
  <c r="BO677" i="1"/>
  <c r="BH677" i="1"/>
  <c r="AY677" i="1"/>
  <c r="AT677" i="1"/>
  <c r="AZ677" i="1" s="1"/>
  <c r="BO676" i="1"/>
  <c r="BH676" i="1"/>
  <c r="AY676" i="1"/>
  <c r="AT676" i="1"/>
  <c r="AZ676" i="1" s="1"/>
  <c r="BO675" i="1"/>
  <c r="BH675" i="1"/>
  <c r="AY675" i="1"/>
  <c r="AX675" i="1"/>
  <c r="AT675" i="1"/>
  <c r="AZ675" i="1" s="1"/>
  <c r="BO674" i="1"/>
  <c r="BH674" i="1"/>
  <c r="AZ674" i="1"/>
  <c r="BF674" i="1" s="1"/>
  <c r="BL674" i="1" s="1"/>
  <c r="BQ674" i="1" s="1"/>
  <c r="AY674" i="1"/>
  <c r="AT674" i="1"/>
  <c r="BO673" i="1"/>
  <c r="BH673" i="1"/>
  <c r="AZ673" i="1"/>
  <c r="BF673" i="1" s="1"/>
  <c r="BL673" i="1" s="1"/>
  <c r="BQ673" i="1" s="1"/>
  <c r="AY673" i="1"/>
  <c r="AT673" i="1"/>
  <c r="BO672" i="1"/>
  <c r="BH672" i="1"/>
  <c r="AZ672" i="1"/>
  <c r="BF672" i="1" s="1"/>
  <c r="BL672" i="1" s="1"/>
  <c r="BQ672" i="1" s="1"/>
  <c r="AY672" i="1"/>
  <c r="AT672" i="1"/>
  <c r="BO671" i="1"/>
  <c r="BH671" i="1"/>
  <c r="AZ671" i="1"/>
  <c r="BF671" i="1" s="1"/>
  <c r="BL671" i="1" s="1"/>
  <c r="BQ671" i="1" s="1"/>
  <c r="AY671" i="1"/>
  <c r="AT671" i="1"/>
  <c r="BO670" i="1"/>
  <c r="BH670" i="1"/>
  <c r="AZ670" i="1"/>
  <c r="BF670" i="1" s="1"/>
  <c r="BL670" i="1" s="1"/>
  <c r="BQ670" i="1" s="1"/>
  <c r="AY670" i="1"/>
  <c r="AT670" i="1"/>
  <c r="BO669" i="1"/>
  <c r="BH669" i="1"/>
  <c r="AZ669" i="1"/>
  <c r="BF669" i="1" s="1"/>
  <c r="BL669" i="1" s="1"/>
  <c r="BQ669" i="1" s="1"/>
  <c r="AY669" i="1"/>
  <c r="AT669" i="1"/>
  <c r="BO668" i="1"/>
  <c r="BH668" i="1"/>
  <c r="AZ668" i="1"/>
  <c r="BF668" i="1" s="1"/>
  <c r="BL668" i="1" s="1"/>
  <c r="BQ668" i="1" s="1"/>
  <c r="AY668" i="1"/>
  <c r="AT668" i="1"/>
  <c r="BO667" i="1"/>
  <c r="BH667" i="1"/>
  <c r="AY667" i="1"/>
  <c r="AT667" i="1"/>
  <c r="AZ667" i="1" s="1"/>
  <c r="BO666" i="1"/>
  <c r="BH666" i="1"/>
  <c r="AY666" i="1"/>
  <c r="AT666" i="1"/>
  <c r="AZ666" i="1" s="1"/>
  <c r="BO665" i="1"/>
  <c r="BH665" i="1"/>
  <c r="AY665" i="1"/>
  <c r="AT665" i="1"/>
  <c r="AZ665" i="1" s="1"/>
  <c r="BO664" i="1"/>
  <c r="BH664" i="1"/>
  <c r="AY664" i="1"/>
  <c r="AT664" i="1"/>
  <c r="AZ664" i="1" s="1"/>
  <c r="BO663" i="1"/>
  <c r="BH663" i="1"/>
  <c r="AY663" i="1"/>
  <c r="AT663" i="1"/>
  <c r="AZ663" i="1" s="1"/>
  <c r="BO662" i="1"/>
  <c r="BH662" i="1"/>
  <c r="AY662" i="1"/>
  <c r="AT662" i="1"/>
  <c r="AZ662" i="1" s="1"/>
  <c r="BO661" i="1"/>
  <c r="BH661" i="1"/>
  <c r="AY661" i="1"/>
  <c r="AT661" i="1"/>
  <c r="AZ661" i="1" s="1"/>
  <c r="BO660" i="1"/>
  <c r="BH660" i="1"/>
  <c r="AY660" i="1"/>
  <c r="AT660" i="1"/>
  <c r="AZ660" i="1" s="1"/>
  <c r="BO659" i="1"/>
  <c r="BH659" i="1"/>
  <c r="AY659" i="1"/>
  <c r="AT659" i="1"/>
  <c r="AZ659" i="1" s="1"/>
  <c r="BO658" i="1"/>
  <c r="BH658" i="1"/>
  <c r="AY658" i="1"/>
  <c r="AT658" i="1"/>
  <c r="AZ658" i="1" s="1"/>
  <c r="BO657" i="1"/>
  <c r="BH657" i="1"/>
  <c r="AY657" i="1"/>
  <c r="AT657" i="1"/>
  <c r="AZ657" i="1" s="1"/>
  <c r="BO656" i="1"/>
  <c r="BH656" i="1"/>
  <c r="AY656" i="1"/>
  <c r="AT656" i="1"/>
  <c r="AZ656" i="1" s="1"/>
  <c r="BO655" i="1"/>
  <c r="BH655" i="1"/>
  <c r="AY655" i="1"/>
  <c r="AT655" i="1"/>
  <c r="AZ655" i="1" s="1"/>
  <c r="BO654" i="1"/>
  <c r="BH654" i="1"/>
  <c r="AY654" i="1"/>
  <c r="AT654" i="1"/>
  <c r="AZ654" i="1" s="1"/>
  <c r="BO653" i="1"/>
  <c r="BH653" i="1"/>
  <c r="AY653" i="1"/>
  <c r="AT653" i="1"/>
  <c r="AZ653" i="1" s="1"/>
  <c r="BO652" i="1"/>
  <c r="BH652" i="1"/>
  <c r="AY652" i="1"/>
  <c r="AT652" i="1"/>
  <c r="AZ652" i="1" s="1"/>
  <c r="BO651" i="1"/>
  <c r="BH651" i="1"/>
  <c r="AY651" i="1"/>
  <c r="AT651" i="1"/>
  <c r="AZ651" i="1" s="1"/>
  <c r="BO650" i="1"/>
  <c r="BH650" i="1"/>
  <c r="AY650" i="1"/>
  <c r="AT650" i="1"/>
  <c r="AZ650" i="1" s="1"/>
  <c r="BO649" i="1"/>
  <c r="BH649" i="1"/>
  <c r="AY649" i="1"/>
  <c r="AT649" i="1"/>
  <c r="AZ649" i="1" s="1"/>
  <c r="BO648" i="1"/>
  <c r="BH648" i="1"/>
  <c r="AY648" i="1"/>
  <c r="AT648" i="1"/>
  <c r="AZ648" i="1" s="1"/>
  <c r="BO647" i="1"/>
  <c r="BH647" i="1"/>
  <c r="AY647" i="1"/>
  <c r="AT647" i="1"/>
  <c r="AZ647" i="1" s="1"/>
  <c r="BO646" i="1"/>
  <c r="BH646" i="1"/>
  <c r="AY646" i="1"/>
  <c r="AT646" i="1"/>
  <c r="AZ646" i="1" s="1"/>
  <c r="BO645" i="1"/>
  <c r="BH645" i="1"/>
  <c r="AY645" i="1"/>
  <c r="AT645" i="1"/>
  <c r="AZ645" i="1" s="1"/>
  <c r="BO644" i="1"/>
  <c r="BH644" i="1"/>
  <c r="AY644" i="1"/>
  <c r="AT644" i="1"/>
  <c r="AZ644" i="1" s="1"/>
  <c r="BO643" i="1"/>
  <c r="BH643" i="1"/>
  <c r="AY643" i="1"/>
  <c r="AT643" i="1"/>
  <c r="AZ643" i="1" s="1"/>
  <c r="BO642" i="1"/>
  <c r="BH642" i="1"/>
  <c r="AY642" i="1"/>
  <c r="AT642" i="1"/>
  <c r="AZ642" i="1" s="1"/>
  <c r="BO641" i="1"/>
  <c r="BH641" i="1"/>
  <c r="AY641" i="1"/>
  <c r="AT641" i="1"/>
  <c r="AZ641" i="1" s="1"/>
  <c r="BO640" i="1"/>
  <c r="BH640" i="1"/>
  <c r="AY640" i="1"/>
  <c r="AT640" i="1"/>
  <c r="AZ640" i="1" s="1"/>
  <c r="BO639" i="1"/>
  <c r="BH639" i="1"/>
  <c r="AY639" i="1"/>
  <c r="AT639" i="1"/>
  <c r="AZ639" i="1" s="1"/>
  <c r="BO638" i="1"/>
  <c r="BH638" i="1"/>
  <c r="AY638" i="1"/>
  <c r="AT638" i="1"/>
  <c r="AZ638" i="1" s="1"/>
  <c r="BO637" i="1"/>
  <c r="BH637" i="1"/>
  <c r="AY637" i="1"/>
  <c r="AT637" i="1"/>
  <c r="AZ637" i="1" s="1"/>
  <c r="BO636" i="1"/>
  <c r="BH636" i="1"/>
  <c r="AY636" i="1"/>
  <c r="AT636" i="1"/>
  <c r="AZ636" i="1" s="1"/>
  <c r="BO635" i="1"/>
  <c r="BH635" i="1"/>
  <c r="AY635" i="1"/>
  <c r="AT635" i="1"/>
  <c r="AZ635" i="1" s="1"/>
  <c r="BO634" i="1"/>
  <c r="BH634" i="1"/>
  <c r="AY634" i="1"/>
  <c r="AT634" i="1"/>
  <c r="AZ634" i="1" s="1"/>
  <c r="BO633" i="1"/>
  <c r="BH633" i="1"/>
  <c r="AY633" i="1"/>
  <c r="AT633" i="1"/>
  <c r="AZ633" i="1" s="1"/>
  <c r="BO632" i="1"/>
  <c r="BH632" i="1"/>
  <c r="AZ632" i="1"/>
  <c r="BE632" i="1" s="1"/>
  <c r="BK632" i="1" s="1"/>
  <c r="BP632" i="1" s="1"/>
  <c r="AY632" i="1"/>
  <c r="AT632" i="1"/>
  <c r="BO631" i="1"/>
  <c r="BH631" i="1"/>
  <c r="AZ631" i="1"/>
  <c r="BE631" i="1" s="1"/>
  <c r="BK631" i="1" s="1"/>
  <c r="BP631" i="1" s="1"/>
  <c r="AY631" i="1"/>
  <c r="AT631" i="1"/>
  <c r="BO630" i="1"/>
  <c r="BH630" i="1"/>
  <c r="AZ630" i="1"/>
  <c r="BE630" i="1" s="1"/>
  <c r="BK630" i="1" s="1"/>
  <c r="BP630" i="1" s="1"/>
  <c r="AY630" i="1"/>
  <c r="AT630" i="1"/>
  <c r="BO629" i="1"/>
  <c r="BH629" i="1"/>
  <c r="AZ629" i="1"/>
  <c r="BE629" i="1" s="1"/>
  <c r="BK629" i="1" s="1"/>
  <c r="BP629" i="1" s="1"/>
  <c r="AY629" i="1"/>
  <c r="AT629" i="1"/>
  <c r="BO628" i="1"/>
  <c r="BH628" i="1"/>
  <c r="AZ628" i="1"/>
  <c r="BE628" i="1" s="1"/>
  <c r="BK628" i="1" s="1"/>
  <c r="BP628" i="1" s="1"/>
  <c r="AY628" i="1"/>
  <c r="AT628" i="1"/>
  <c r="BO627" i="1"/>
  <c r="BH627" i="1"/>
  <c r="AZ627" i="1"/>
  <c r="BE627" i="1" s="1"/>
  <c r="BK627" i="1" s="1"/>
  <c r="BP627" i="1" s="1"/>
  <c r="AY627" i="1"/>
  <c r="AT627" i="1"/>
  <c r="BO626" i="1"/>
  <c r="BH626" i="1"/>
  <c r="AZ626" i="1"/>
  <c r="BE626" i="1" s="1"/>
  <c r="BK626" i="1" s="1"/>
  <c r="BP626" i="1" s="1"/>
  <c r="AY626" i="1"/>
  <c r="AT626" i="1"/>
  <c r="BO625" i="1"/>
  <c r="BH625" i="1"/>
  <c r="AZ625" i="1"/>
  <c r="BE625" i="1" s="1"/>
  <c r="BK625" i="1" s="1"/>
  <c r="BP625" i="1" s="1"/>
  <c r="AY625" i="1"/>
  <c r="AT625" i="1"/>
  <c r="BO624" i="1"/>
  <c r="BH624" i="1"/>
  <c r="AZ624" i="1"/>
  <c r="BE624" i="1" s="1"/>
  <c r="BK624" i="1" s="1"/>
  <c r="BP624" i="1" s="1"/>
  <c r="AY624" i="1"/>
  <c r="AT624" i="1"/>
  <c r="BO623" i="1"/>
  <c r="BH623" i="1"/>
  <c r="AZ623" i="1"/>
  <c r="BE623" i="1" s="1"/>
  <c r="BK623" i="1" s="1"/>
  <c r="BP623" i="1" s="1"/>
  <c r="AY623" i="1"/>
  <c r="AT623" i="1"/>
  <c r="BO622" i="1"/>
  <c r="BH622" i="1"/>
  <c r="AZ622" i="1"/>
  <c r="BE622" i="1" s="1"/>
  <c r="BK622" i="1" s="1"/>
  <c r="BP622" i="1" s="1"/>
  <c r="AY622" i="1"/>
  <c r="AT622" i="1"/>
  <c r="BO621" i="1"/>
  <c r="BH621" i="1"/>
  <c r="AZ621" i="1"/>
  <c r="BE621" i="1" s="1"/>
  <c r="BK621" i="1" s="1"/>
  <c r="BP621" i="1" s="1"/>
  <c r="AY621" i="1"/>
  <c r="AT621" i="1"/>
  <c r="BO620" i="1"/>
  <c r="BH620" i="1"/>
  <c r="AZ620" i="1"/>
  <c r="BE620" i="1" s="1"/>
  <c r="BK620" i="1" s="1"/>
  <c r="BP620" i="1" s="1"/>
  <c r="AY620" i="1"/>
  <c r="AT620" i="1"/>
  <c r="BO619" i="1"/>
  <c r="BH619" i="1"/>
  <c r="AY619" i="1"/>
  <c r="AZ619" i="1" s="1"/>
  <c r="AT619" i="1"/>
  <c r="BO618" i="1"/>
  <c r="BH618" i="1"/>
  <c r="AY618" i="1"/>
  <c r="AZ618" i="1" s="1"/>
  <c r="AT618" i="1"/>
  <c r="BO617" i="1"/>
  <c r="BH617" i="1"/>
  <c r="AY617" i="1"/>
  <c r="AZ617" i="1" s="1"/>
  <c r="AT617" i="1"/>
  <c r="BO616" i="1"/>
  <c r="BH616" i="1"/>
  <c r="AY616" i="1"/>
  <c r="AZ616" i="1" s="1"/>
  <c r="AT616" i="1"/>
  <c r="BO615" i="1"/>
  <c r="BH615" i="1"/>
  <c r="AY615" i="1"/>
  <c r="AZ615" i="1" s="1"/>
  <c r="AT615" i="1"/>
  <c r="BO614" i="1"/>
  <c r="BH614" i="1"/>
  <c r="AY614" i="1"/>
  <c r="AZ614" i="1" s="1"/>
  <c r="AT614" i="1"/>
  <c r="BO613" i="1"/>
  <c r="BH613" i="1"/>
  <c r="AY613" i="1"/>
  <c r="AZ613" i="1" s="1"/>
  <c r="AT613" i="1"/>
  <c r="BO612" i="1"/>
  <c r="BH612" i="1"/>
  <c r="AY612" i="1"/>
  <c r="AZ612" i="1" s="1"/>
  <c r="AT612" i="1"/>
  <c r="BO611" i="1"/>
  <c r="BH611" i="1"/>
  <c r="AY611" i="1"/>
  <c r="AZ611" i="1" s="1"/>
  <c r="AT611" i="1"/>
  <c r="BO610" i="1"/>
  <c r="BH610" i="1"/>
  <c r="AY610" i="1"/>
  <c r="AZ610" i="1" s="1"/>
  <c r="AT610" i="1"/>
  <c r="BO609" i="1"/>
  <c r="BH609" i="1"/>
  <c r="AY609" i="1"/>
  <c r="AZ609" i="1" s="1"/>
  <c r="AT609" i="1"/>
  <c r="BO608" i="1"/>
  <c r="BH608" i="1"/>
  <c r="AY608" i="1"/>
  <c r="AZ608" i="1" s="1"/>
  <c r="AT608" i="1"/>
  <c r="BO607" i="1"/>
  <c r="BH607" i="1"/>
  <c r="AY607" i="1"/>
  <c r="AZ607" i="1" s="1"/>
  <c r="AT607" i="1"/>
  <c r="BO606" i="1"/>
  <c r="BH606" i="1"/>
  <c r="AY606" i="1"/>
  <c r="AZ606" i="1" s="1"/>
  <c r="AT606" i="1"/>
  <c r="BO605" i="1"/>
  <c r="BH605" i="1"/>
  <c r="AY605" i="1"/>
  <c r="AZ605" i="1" s="1"/>
  <c r="AT605" i="1"/>
  <c r="BO604" i="1"/>
  <c r="BH604" i="1"/>
  <c r="AY604" i="1"/>
  <c r="AZ604" i="1" s="1"/>
  <c r="AT604" i="1"/>
  <c r="BO603" i="1"/>
  <c r="BH603" i="1"/>
  <c r="AY603" i="1"/>
  <c r="AZ603" i="1" s="1"/>
  <c r="AT603" i="1"/>
  <c r="BO602" i="1"/>
  <c r="BH602" i="1"/>
  <c r="AY602" i="1"/>
  <c r="AZ602" i="1" s="1"/>
  <c r="AT602" i="1"/>
  <c r="BO601" i="1"/>
  <c r="BH601" i="1"/>
  <c r="AY601" i="1"/>
  <c r="AZ601" i="1" s="1"/>
  <c r="AT601" i="1"/>
  <c r="BO600" i="1"/>
  <c r="BH600" i="1"/>
  <c r="AY600" i="1"/>
  <c r="AZ600" i="1" s="1"/>
  <c r="AT600" i="1"/>
  <c r="BO599" i="1"/>
  <c r="BH599" i="1"/>
  <c r="AY599" i="1"/>
  <c r="AZ599" i="1" s="1"/>
  <c r="AT599" i="1"/>
  <c r="BO598" i="1"/>
  <c r="BH598" i="1"/>
  <c r="AY598" i="1"/>
  <c r="AZ598" i="1" s="1"/>
  <c r="AT598" i="1"/>
  <c r="BO597" i="1"/>
  <c r="BH597" i="1"/>
  <c r="AY597" i="1"/>
  <c r="AZ597" i="1" s="1"/>
  <c r="AT597" i="1"/>
  <c r="BO596" i="1"/>
  <c r="BH596" i="1"/>
  <c r="AY596" i="1"/>
  <c r="AZ596" i="1" s="1"/>
  <c r="AT596" i="1"/>
  <c r="BO595" i="1"/>
  <c r="BH595" i="1"/>
  <c r="AY595" i="1"/>
  <c r="AZ595" i="1" s="1"/>
  <c r="AT595" i="1"/>
  <c r="BO594" i="1"/>
  <c r="BH594" i="1"/>
  <c r="AY594" i="1"/>
  <c r="AZ594" i="1" s="1"/>
  <c r="AT594" i="1"/>
  <c r="BO593" i="1"/>
  <c r="BH593" i="1"/>
  <c r="AY593" i="1"/>
  <c r="AZ593" i="1" s="1"/>
  <c r="AT593" i="1"/>
  <c r="BO592" i="1"/>
  <c r="BH592" i="1"/>
  <c r="AY592" i="1"/>
  <c r="AZ592" i="1" s="1"/>
  <c r="AT592" i="1"/>
  <c r="BO591" i="1"/>
  <c r="BH591" i="1"/>
  <c r="AY591" i="1"/>
  <c r="AZ591" i="1" s="1"/>
  <c r="AT591" i="1"/>
  <c r="BO590" i="1"/>
  <c r="BH590" i="1"/>
  <c r="AY590" i="1"/>
  <c r="AZ590" i="1" s="1"/>
  <c r="AT590" i="1"/>
  <c r="BO589" i="1"/>
  <c r="BH589" i="1"/>
  <c r="AY589" i="1"/>
  <c r="AZ589" i="1" s="1"/>
  <c r="AT589" i="1"/>
  <c r="BO588" i="1"/>
  <c r="BH588" i="1"/>
  <c r="AY588" i="1"/>
  <c r="AZ588" i="1" s="1"/>
  <c r="AT588" i="1"/>
  <c r="BO587" i="1"/>
  <c r="BH587" i="1"/>
  <c r="AY587" i="1"/>
  <c r="AZ587" i="1" s="1"/>
  <c r="AT587" i="1"/>
  <c r="BO586" i="1"/>
  <c r="BH586" i="1"/>
  <c r="AY586" i="1"/>
  <c r="AZ586" i="1" s="1"/>
  <c r="AT586" i="1"/>
  <c r="BO585" i="1"/>
  <c r="BH585" i="1"/>
  <c r="AY585" i="1"/>
  <c r="AZ585" i="1" s="1"/>
  <c r="AT585" i="1"/>
  <c r="BO584" i="1"/>
  <c r="BH584" i="1"/>
  <c r="AY584" i="1"/>
  <c r="AZ584" i="1" s="1"/>
  <c r="AT584" i="1"/>
  <c r="BO583" i="1"/>
  <c r="BH583" i="1"/>
  <c r="AY583" i="1"/>
  <c r="AZ583" i="1" s="1"/>
  <c r="AT583" i="1"/>
  <c r="BO582" i="1"/>
  <c r="BH582" i="1"/>
  <c r="AY582" i="1"/>
  <c r="AZ582" i="1" s="1"/>
  <c r="AT582" i="1"/>
  <c r="BO581" i="1"/>
  <c r="BH581" i="1"/>
  <c r="AY581" i="1"/>
  <c r="AZ581" i="1" s="1"/>
  <c r="AT581" i="1"/>
  <c r="BO580" i="1"/>
  <c r="BH580" i="1"/>
  <c r="AY580" i="1"/>
  <c r="AZ580" i="1" s="1"/>
  <c r="AT580" i="1"/>
  <c r="BO579" i="1"/>
  <c r="BH579" i="1"/>
  <c r="AY579" i="1"/>
  <c r="AZ579" i="1" s="1"/>
  <c r="AT579" i="1"/>
  <c r="BO578" i="1"/>
  <c r="BH578" i="1"/>
  <c r="AY578" i="1"/>
  <c r="AZ578" i="1" s="1"/>
  <c r="AT578" i="1"/>
  <c r="BO577" i="1"/>
  <c r="BH577" i="1"/>
  <c r="AY577" i="1"/>
  <c r="AZ577" i="1" s="1"/>
  <c r="AT577" i="1"/>
  <c r="BO576" i="1"/>
  <c r="BH576" i="1"/>
  <c r="AY576" i="1"/>
  <c r="AZ576" i="1" s="1"/>
  <c r="AT576" i="1"/>
  <c r="BO575" i="1"/>
  <c r="BH575" i="1"/>
  <c r="AY575" i="1"/>
  <c r="AZ575" i="1" s="1"/>
  <c r="AT575" i="1"/>
  <c r="BO574" i="1"/>
  <c r="BH574" i="1"/>
  <c r="AY574" i="1"/>
  <c r="AZ574" i="1" s="1"/>
  <c r="AT574" i="1"/>
  <c r="BO573" i="1"/>
  <c r="BH573" i="1"/>
  <c r="AY573" i="1"/>
  <c r="AZ573" i="1" s="1"/>
  <c r="AT573" i="1"/>
  <c r="BO572" i="1"/>
  <c r="BH572" i="1"/>
  <c r="AY572" i="1"/>
  <c r="AZ572" i="1" s="1"/>
  <c r="AT572" i="1"/>
  <c r="BO571" i="1"/>
  <c r="BH571" i="1"/>
  <c r="AY571" i="1"/>
  <c r="AZ571" i="1" s="1"/>
  <c r="AT571" i="1"/>
  <c r="BO570" i="1"/>
  <c r="BH570" i="1"/>
  <c r="AY570" i="1"/>
  <c r="AZ570" i="1" s="1"/>
  <c r="AT570" i="1"/>
  <c r="BO569" i="1"/>
  <c r="BH569" i="1"/>
  <c r="AY569" i="1"/>
  <c r="AZ569" i="1" s="1"/>
  <c r="AT569" i="1"/>
  <c r="BO568" i="1"/>
  <c r="BH568" i="1"/>
  <c r="AY568" i="1"/>
  <c r="AZ568" i="1" s="1"/>
  <c r="AT568" i="1"/>
  <c r="BO567" i="1"/>
  <c r="BH567" i="1"/>
  <c r="AY567" i="1"/>
  <c r="AZ567" i="1" s="1"/>
  <c r="AT567" i="1"/>
  <c r="BO566" i="1"/>
  <c r="BH566" i="1"/>
  <c r="AY566" i="1"/>
  <c r="AZ566" i="1" s="1"/>
  <c r="AT566" i="1"/>
  <c r="BO565" i="1"/>
  <c r="BH565" i="1"/>
  <c r="AY565" i="1"/>
  <c r="AZ565" i="1" s="1"/>
  <c r="AT565" i="1"/>
  <c r="BO564" i="1"/>
  <c r="BH564" i="1"/>
  <c r="AY564" i="1"/>
  <c r="AZ564" i="1" s="1"/>
  <c r="AT564" i="1"/>
  <c r="BO563" i="1"/>
  <c r="BM563" i="1"/>
  <c r="BH563" i="1"/>
  <c r="BF563" i="1"/>
  <c r="BL563" i="1" s="1"/>
  <c r="BQ563" i="1" s="1"/>
  <c r="AZ563" i="1"/>
  <c r="BE563" i="1" s="1"/>
  <c r="BK563" i="1" s="1"/>
  <c r="BP563" i="1" s="1"/>
  <c r="AY563" i="1"/>
  <c r="AT563" i="1"/>
  <c r="BO562" i="1"/>
  <c r="BH562" i="1"/>
  <c r="BF562" i="1"/>
  <c r="BL562" i="1" s="1"/>
  <c r="BQ562" i="1" s="1"/>
  <c r="AZ562" i="1"/>
  <c r="BE562" i="1" s="1"/>
  <c r="BK562" i="1" s="1"/>
  <c r="BP562" i="1" s="1"/>
  <c r="AY562" i="1"/>
  <c r="AT562" i="1"/>
  <c r="BO561" i="1"/>
  <c r="BH561" i="1"/>
  <c r="BF561" i="1"/>
  <c r="BL561" i="1" s="1"/>
  <c r="BQ561" i="1" s="1"/>
  <c r="AZ561" i="1"/>
  <c r="BE561" i="1" s="1"/>
  <c r="BK561" i="1" s="1"/>
  <c r="BP561" i="1" s="1"/>
  <c r="AY561" i="1"/>
  <c r="AT561" i="1"/>
  <c r="BO560" i="1"/>
  <c r="BH560" i="1"/>
  <c r="BF560" i="1"/>
  <c r="BL560" i="1" s="1"/>
  <c r="BQ560" i="1" s="1"/>
  <c r="AZ560" i="1"/>
  <c r="BE560" i="1" s="1"/>
  <c r="BK560" i="1" s="1"/>
  <c r="BP560" i="1" s="1"/>
  <c r="AY560" i="1"/>
  <c r="AT560" i="1"/>
  <c r="BO559" i="1"/>
  <c r="BH559" i="1"/>
  <c r="BF559" i="1"/>
  <c r="BL559" i="1" s="1"/>
  <c r="BQ559" i="1" s="1"/>
  <c r="AZ559" i="1"/>
  <c r="BE559" i="1" s="1"/>
  <c r="BK559" i="1" s="1"/>
  <c r="BP559" i="1" s="1"/>
  <c r="AY559" i="1"/>
  <c r="AT559" i="1"/>
  <c r="BO558" i="1"/>
  <c r="BH558" i="1"/>
  <c r="BF558" i="1"/>
  <c r="BL558" i="1" s="1"/>
  <c r="BQ558" i="1" s="1"/>
  <c r="AZ558" i="1"/>
  <c r="BE558" i="1" s="1"/>
  <c r="BK558" i="1" s="1"/>
  <c r="BP558" i="1" s="1"/>
  <c r="AY558" i="1"/>
  <c r="AT558" i="1"/>
  <c r="BO557" i="1"/>
  <c r="BH557" i="1"/>
  <c r="BF557" i="1"/>
  <c r="BL557" i="1" s="1"/>
  <c r="BQ557" i="1" s="1"/>
  <c r="AZ557" i="1"/>
  <c r="BE557" i="1" s="1"/>
  <c r="BK557" i="1" s="1"/>
  <c r="BP557" i="1" s="1"/>
  <c r="AY557" i="1"/>
  <c r="AT557" i="1"/>
  <c r="BO556" i="1"/>
  <c r="BH556" i="1"/>
  <c r="BF556" i="1"/>
  <c r="BL556" i="1" s="1"/>
  <c r="BQ556" i="1" s="1"/>
  <c r="AZ556" i="1"/>
  <c r="BE556" i="1" s="1"/>
  <c r="BK556" i="1" s="1"/>
  <c r="BP556" i="1" s="1"/>
  <c r="AY556" i="1"/>
  <c r="AT556" i="1"/>
  <c r="BO555" i="1"/>
  <c r="BH555" i="1"/>
  <c r="BF555" i="1"/>
  <c r="BL555" i="1" s="1"/>
  <c r="BQ555" i="1" s="1"/>
  <c r="AZ555" i="1"/>
  <c r="BE555" i="1" s="1"/>
  <c r="BK555" i="1" s="1"/>
  <c r="BP555" i="1" s="1"/>
  <c r="AY555" i="1"/>
  <c r="AT555" i="1"/>
  <c r="BO554" i="1"/>
  <c r="BH554" i="1"/>
  <c r="BF554" i="1"/>
  <c r="BL554" i="1" s="1"/>
  <c r="BQ554" i="1" s="1"/>
  <c r="AZ554" i="1"/>
  <c r="BE554" i="1" s="1"/>
  <c r="BK554" i="1" s="1"/>
  <c r="BP554" i="1" s="1"/>
  <c r="AY554" i="1"/>
  <c r="AT554" i="1"/>
  <c r="BO553" i="1"/>
  <c r="BH553" i="1"/>
  <c r="BF553" i="1"/>
  <c r="BL553" i="1" s="1"/>
  <c r="BQ553" i="1" s="1"/>
  <c r="AZ553" i="1"/>
  <c r="BE553" i="1" s="1"/>
  <c r="BK553" i="1" s="1"/>
  <c r="BP553" i="1" s="1"/>
  <c r="AY553" i="1"/>
  <c r="AT553" i="1"/>
  <c r="BO552" i="1"/>
  <c r="BH552" i="1"/>
  <c r="BF552" i="1"/>
  <c r="BL552" i="1" s="1"/>
  <c r="BQ552" i="1" s="1"/>
  <c r="AZ552" i="1"/>
  <c r="BE552" i="1" s="1"/>
  <c r="BK552" i="1" s="1"/>
  <c r="BP552" i="1" s="1"/>
  <c r="AY552" i="1"/>
  <c r="AT552" i="1"/>
  <c r="BO551" i="1"/>
  <c r="BH551" i="1"/>
  <c r="BF551" i="1"/>
  <c r="BL551" i="1" s="1"/>
  <c r="BQ551" i="1" s="1"/>
  <c r="AZ551" i="1"/>
  <c r="BE551" i="1" s="1"/>
  <c r="BK551" i="1" s="1"/>
  <c r="BP551" i="1" s="1"/>
  <c r="AY551" i="1"/>
  <c r="AT551" i="1"/>
  <c r="BO550" i="1"/>
  <c r="BH550" i="1"/>
  <c r="BF550" i="1"/>
  <c r="BL550" i="1" s="1"/>
  <c r="BQ550" i="1" s="1"/>
  <c r="AZ550" i="1"/>
  <c r="BE550" i="1" s="1"/>
  <c r="BK550" i="1" s="1"/>
  <c r="BP550" i="1" s="1"/>
  <c r="AY550" i="1"/>
  <c r="AT550" i="1"/>
  <c r="BO549" i="1"/>
  <c r="BH549" i="1"/>
  <c r="BF549" i="1"/>
  <c r="BL549" i="1" s="1"/>
  <c r="BQ549" i="1" s="1"/>
  <c r="AZ549" i="1"/>
  <c r="BE549" i="1" s="1"/>
  <c r="BK549" i="1" s="1"/>
  <c r="BP549" i="1" s="1"/>
  <c r="AY549" i="1"/>
  <c r="AT549" i="1"/>
  <c r="BO548" i="1"/>
  <c r="BH548" i="1"/>
  <c r="BF548" i="1"/>
  <c r="BL548" i="1" s="1"/>
  <c r="BQ548" i="1" s="1"/>
  <c r="AZ548" i="1"/>
  <c r="BE548" i="1" s="1"/>
  <c r="BK548" i="1" s="1"/>
  <c r="BP548" i="1" s="1"/>
  <c r="AY548" i="1"/>
  <c r="AT548" i="1"/>
  <c r="BO547" i="1"/>
  <c r="BH547" i="1"/>
  <c r="BF547" i="1"/>
  <c r="BL547" i="1" s="1"/>
  <c r="BQ547" i="1" s="1"/>
  <c r="AZ547" i="1"/>
  <c r="BE547" i="1" s="1"/>
  <c r="BK547" i="1" s="1"/>
  <c r="BP547" i="1" s="1"/>
  <c r="AY547" i="1"/>
  <c r="AT547" i="1"/>
  <c r="BO546" i="1"/>
  <c r="BH546" i="1"/>
  <c r="BF546" i="1"/>
  <c r="BL546" i="1" s="1"/>
  <c r="BQ546" i="1" s="1"/>
  <c r="AZ546" i="1"/>
  <c r="BE546" i="1" s="1"/>
  <c r="BK546" i="1" s="1"/>
  <c r="BP546" i="1" s="1"/>
  <c r="AY546" i="1"/>
  <c r="AT546" i="1"/>
  <c r="BO545" i="1"/>
  <c r="BH545" i="1"/>
  <c r="BF545" i="1"/>
  <c r="BL545" i="1" s="1"/>
  <c r="BQ545" i="1" s="1"/>
  <c r="AZ545" i="1"/>
  <c r="BE545" i="1" s="1"/>
  <c r="BK545" i="1" s="1"/>
  <c r="BP545" i="1" s="1"/>
  <c r="AY545" i="1"/>
  <c r="AT545" i="1"/>
  <c r="BO544" i="1"/>
  <c r="BH544" i="1"/>
  <c r="BF544" i="1"/>
  <c r="BL544" i="1" s="1"/>
  <c r="BQ544" i="1" s="1"/>
  <c r="AZ544" i="1"/>
  <c r="BE544" i="1" s="1"/>
  <c r="BK544" i="1" s="1"/>
  <c r="BP544" i="1" s="1"/>
  <c r="AY544" i="1"/>
  <c r="AT544" i="1"/>
  <c r="BO543" i="1"/>
  <c r="BH543" i="1"/>
  <c r="BF543" i="1"/>
  <c r="BL543" i="1" s="1"/>
  <c r="BQ543" i="1" s="1"/>
  <c r="AZ543" i="1"/>
  <c r="BE543" i="1" s="1"/>
  <c r="BK543" i="1" s="1"/>
  <c r="BP543" i="1" s="1"/>
  <c r="AY543" i="1"/>
  <c r="AT543" i="1"/>
  <c r="BO542" i="1"/>
  <c r="BH542" i="1"/>
  <c r="BF542" i="1"/>
  <c r="BL542" i="1" s="1"/>
  <c r="BQ542" i="1" s="1"/>
  <c r="AZ542" i="1"/>
  <c r="BE542" i="1" s="1"/>
  <c r="BK542" i="1" s="1"/>
  <c r="BP542" i="1" s="1"/>
  <c r="AY542" i="1"/>
  <c r="AT542" i="1"/>
  <c r="BO541" i="1"/>
  <c r="BH541" i="1"/>
  <c r="BF541" i="1"/>
  <c r="BL541" i="1" s="1"/>
  <c r="BQ541" i="1" s="1"/>
  <c r="AZ541" i="1"/>
  <c r="BE541" i="1" s="1"/>
  <c r="BK541" i="1" s="1"/>
  <c r="BP541" i="1" s="1"/>
  <c r="AY541" i="1"/>
  <c r="AT541" i="1"/>
  <c r="BO540" i="1"/>
  <c r="BH540" i="1"/>
  <c r="BF540" i="1"/>
  <c r="BL540" i="1" s="1"/>
  <c r="BQ540" i="1" s="1"/>
  <c r="AZ540" i="1"/>
  <c r="BE540" i="1" s="1"/>
  <c r="BK540" i="1" s="1"/>
  <c r="BP540" i="1" s="1"/>
  <c r="AY540" i="1"/>
  <c r="AT540" i="1"/>
  <c r="BO539" i="1"/>
  <c r="BH539" i="1"/>
  <c r="BF539" i="1"/>
  <c r="BL539" i="1" s="1"/>
  <c r="BQ539" i="1" s="1"/>
  <c r="AZ539" i="1"/>
  <c r="BE539" i="1" s="1"/>
  <c r="BK539" i="1" s="1"/>
  <c r="BP539" i="1" s="1"/>
  <c r="AY539" i="1"/>
  <c r="AT539" i="1"/>
  <c r="BO538" i="1"/>
  <c r="BH538" i="1"/>
  <c r="BF538" i="1"/>
  <c r="BL538" i="1" s="1"/>
  <c r="BQ538" i="1" s="1"/>
  <c r="AZ538" i="1"/>
  <c r="BE538" i="1" s="1"/>
  <c r="BK538" i="1" s="1"/>
  <c r="BP538" i="1" s="1"/>
  <c r="AY538" i="1"/>
  <c r="AT538" i="1"/>
  <c r="BO537" i="1"/>
  <c r="BH537" i="1"/>
  <c r="BF537" i="1"/>
  <c r="BL537" i="1" s="1"/>
  <c r="BQ537" i="1" s="1"/>
  <c r="AZ537" i="1"/>
  <c r="BE537" i="1" s="1"/>
  <c r="BK537" i="1" s="1"/>
  <c r="BP537" i="1" s="1"/>
  <c r="AY537" i="1"/>
  <c r="AT537" i="1"/>
  <c r="BO536" i="1"/>
  <c r="BH536" i="1"/>
  <c r="BF536" i="1"/>
  <c r="BL536" i="1" s="1"/>
  <c r="BQ536" i="1" s="1"/>
  <c r="AZ536" i="1"/>
  <c r="BE536" i="1" s="1"/>
  <c r="BK536" i="1" s="1"/>
  <c r="BP536" i="1" s="1"/>
  <c r="AY536" i="1"/>
  <c r="AT536" i="1"/>
  <c r="BO535" i="1"/>
  <c r="BH535" i="1"/>
  <c r="BF535" i="1"/>
  <c r="BL535" i="1" s="1"/>
  <c r="BQ535" i="1" s="1"/>
  <c r="AZ535" i="1"/>
  <c r="BE535" i="1" s="1"/>
  <c r="BK535" i="1" s="1"/>
  <c r="BP535" i="1" s="1"/>
  <c r="AY535" i="1"/>
  <c r="AT535" i="1"/>
  <c r="BO534" i="1"/>
  <c r="BH534" i="1"/>
  <c r="BF534" i="1"/>
  <c r="BL534" i="1" s="1"/>
  <c r="BQ534" i="1" s="1"/>
  <c r="AZ534" i="1"/>
  <c r="BE534" i="1" s="1"/>
  <c r="BK534" i="1" s="1"/>
  <c r="BP534" i="1" s="1"/>
  <c r="AY534" i="1"/>
  <c r="AT534" i="1"/>
  <c r="BO533" i="1"/>
  <c r="BH533" i="1"/>
  <c r="BF533" i="1"/>
  <c r="BL533" i="1" s="1"/>
  <c r="BQ533" i="1" s="1"/>
  <c r="AZ533" i="1"/>
  <c r="BE533" i="1" s="1"/>
  <c r="BK533" i="1" s="1"/>
  <c r="BP533" i="1" s="1"/>
  <c r="AY533" i="1"/>
  <c r="AT533" i="1"/>
  <c r="BO532" i="1"/>
  <c r="BH532" i="1"/>
  <c r="BF532" i="1"/>
  <c r="BL532" i="1" s="1"/>
  <c r="BQ532" i="1" s="1"/>
  <c r="AZ532" i="1"/>
  <c r="BE532" i="1" s="1"/>
  <c r="BK532" i="1" s="1"/>
  <c r="BP532" i="1" s="1"/>
  <c r="AY532" i="1"/>
  <c r="AT532" i="1"/>
  <c r="BO531" i="1"/>
  <c r="BH531" i="1"/>
  <c r="BF531" i="1"/>
  <c r="BL531" i="1" s="1"/>
  <c r="BQ531" i="1" s="1"/>
  <c r="AZ531" i="1"/>
  <c r="BE531" i="1" s="1"/>
  <c r="BK531" i="1" s="1"/>
  <c r="BP531" i="1" s="1"/>
  <c r="AY531" i="1"/>
  <c r="AT531" i="1"/>
  <c r="BO530" i="1"/>
  <c r="BH530" i="1"/>
  <c r="BF530" i="1"/>
  <c r="BL530" i="1" s="1"/>
  <c r="BQ530" i="1" s="1"/>
  <c r="AZ530" i="1"/>
  <c r="BE530" i="1" s="1"/>
  <c r="BK530" i="1" s="1"/>
  <c r="BP530" i="1" s="1"/>
  <c r="AY530" i="1"/>
  <c r="AT530" i="1"/>
  <c r="BO529" i="1"/>
  <c r="BH529" i="1"/>
  <c r="BF529" i="1"/>
  <c r="BL529" i="1" s="1"/>
  <c r="BQ529" i="1" s="1"/>
  <c r="AZ529" i="1"/>
  <c r="BE529" i="1" s="1"/>
  <c r="BK529" i="1" s="1"/>
  <c r="BP529" i="1" s="1"/>
  <c r="AY529" i="1"/>
  <c r="AT529" i="1"/>
  <c r="BO528" i="1"/>
  <c r="BH528" i="1"/>
  <c r="BF528" i="1"/>
  <c r="BL528" i="1" s="1"/>
  <c r="BQ528" i="1" s="1"/>
  <c r="AZ528" i="1"/>
  <c r="BE528" i="1" s="1"/>
  <c r="BK528" i="1" s="1"/>
  <c r="BP528" i="1" s="1"/>
  <c r="AY528" i="1"/>
  <c r="AT528" i="1"/>
  <c r="BO527" i="1"/>
  <c r="BH527" i="1"/>
  <c r="BF527" i="1"/>
  <c r="BL527" i="1" s="1"/>
  <c r="BQ527" i="1" s="1"/>
  <c r="AZ527" i="1"/>
  <c r="BE527" i="1" s="1"/>
  <c r="BK527" i="1" s="1"/>
  <c r="BP527" i="1" s="1"/>
  <c r="AY527" i="1"/>
  <c r="AT527" i="1"/>
  <c r="BO526" i="1"/>
  <c r="BH526" i="1"/>
  <c r="BF526" i="1"/>
  <c r="BL526" i="1" s="1"/>
  <c r="BQ526" i="1" s="1"/>
  <c r="AZ526" i="1"/>
  <c r="BE526" i="1" s="1"/>
  <c r="BK526" i="1" s="1"/>
  <c r="BP526" i="1" s="1"/>
  <c r="AY526" i="1"/>
  <c r="AT526" i="1"/>
  <c r="BO525" i="1"/>
  <c r="BH525" i="1"/>
  <c r="BF525" i="1"/>
  <c r="BL525" i="1" s="1"/>
  <c r="BQ525" i="1" s="1"/>
  <c r="AZ525" i="1"/>
  <c r="BE525" i="1" s="1"/>
  <c r="BK525" i="1" s="1"/>
  <c r="BP525" i="1" s="1"/>
  <c r="AY525" i="1"/>
  <c r="AT525" i="1"/>
  <c r="BO524" i="1"/>
  <c r="BH524" i="1"/>
  <c r="BF524" i="1"/>
  <c r="BL524" i="1" s="1"/>
  <c r="BQ524" i="1" s="1"/>
  <c r="AZ524" i="1"/>
  <c r="BE524" i="1" s="1"/>
  <c r="BK524" i="1" s="1"/>
  <c r="BP524" i="1" s="1"/>
  <c r="AY524" i="1"/>
  <c r="AT524" i="1"/>
  <c r="BO523" i="1"/>
  <c r="BH523" i="1"/>
  <c r="BF523" i="1"/>
  <c r="BL523" i="1" s="1"/>
  <c r="BQ523" i="1" s="1"/>
  <c r="AZ523" i="1"/>
  <c r="BE523" i="1" s="1"/>
  <c r="BK523" i="1" s="1"/>
  <c r="BP523" i="1" s="1"/>
  <c r="AY523" i="1"/>
  <c r="AT523" i="1"/>
  <c r="BO522" i="1"/>
  <c r="BH522" i="1"/>
  <c r="BF522" i="1"/>
  <c r="BL522" i="1" s="1"/>
  <c r="BQ522" i="1" s="1"/>
  <c r="AZ522" i="1"/>
  <c r="BE522" i="1" s="1"/>
  <c r="BK522" i="1" s="1"/>
  <c r="BP522" i="1" s="1"/>
  <c r="AY522" i="1"/>
  <c r="AT522" i="1"/>
  <c r="BO521" i="1"/>
  <c r="BH521" i="1"/>
  <c r="BF521" i="1"/>
  <c r="BL521" i="1" s="1"/>
  <c r="BQ521" i="1" s="1"/>
  <c r="AZ521" i="1"/>
  <c r="BE521" i="1" s="1"/>
  <c r="BK521" i="1" s="1"/>
  <c r="BP521" i="1" s="1"/>
  <c r="AY521" i="1"/>
  <c r="AT521" i="1"/>
  <c r="BO520" i="1"/>
  <c r="BH520" i="1"/>
  <c r="BF520" i="1"/>
  <c r="BL520" i="1" s="1"/>
  <c r="BQ520" i="1" s="1"/>
  <c r="BE520" i="1"/>
  <c r="BK520" i="1" s="1"/>
  <c r="BP520" i="1" s="1"/>
  <c r="BP519" i="1"/>
  <c r="BO519" i="1"/>
  <c r="BL519" i="1"/>
  <c r="BQ519" i="1" s="1"/>
  <c r="BR519" i="1" s="1"/>
  <c r="BK519" i="1"/>
  <c r="BH519" i="1"/>
  <c r="BF519" i="1"/>
  <c r="BE519" i="1"/>
  <c r="BO518" i="1"/>
  <c r="BH518" i="1"/>
  <c r="BF518" i="1"/>
  <c r="BL518" i="1" s="1"/>
  <c r="BQ518" i="1" s="1"/>
  <c r="BE518" i="1"/>
  <c r="BK518" i="1" s="1"/>
  <c r="BP518" i="1" s="1"/>
  <c r="BO517" i="1"/>
  <c r="BH517" i="1"/>
  <c r="AY517" i="1"/>
  <c r="AT517" i="1"/>
  <c r="AZ517" i="1" s="1"/>
  <c r="BO516" i="1"/>
  <c r="BH516" i="1"/>
  <c r="AY516" i="1"/>
  <c r="AT516" i="1"/>
  <c r="AZ516" i="1" s="1"/>
  <c r="BO515" i="1"/>
  <c r="BH515" i="1"/>
  <c r="AY515" i="1"/>
  <c r="AT515" i="1"/>
  <c r="AZ515" i="1" s="1"/>
  <c r="BO514" i="1"/>
  <c r="BH514" i="1"/>
  <c r="AY514" i="1"/>
  <c r="AT514" i="1"/>
  <c r="AZ514" i="1" s="1"/>
  <c r="BO513" i="1"/>
  <c r="BH513" i="1"/>
  <c r="AY513" i="1"/>
  <c r="AT513" i="1"/>
  <c r="AZ513" i="1" s="1"/>
  <c r="BO512" i="1"/>
  <c r="BH512" i="1"/>
  <c r="AY512" i="1"/>
  <c r="AT512" i="1"/>
  <c r="AZ512" i="1" s="1"/>
  <c r="BO511" i="1"/>
  <c r="BH511" i="1"/>
  <c r="AY511" i="1"/>
  <c r="AT511" i="1"/>
  <c r="AZ511" i="1" s="1"/>
  <c r="BO510" i="1"/>
  <c r="BH510" i="1"/>
  <c r="AY510" i="1"/>
  <c r="AT510" i="1"/>
  <c r="AZ510" i="1" s="1"/>
  <c r="BO509" i="1"/>
  <c r="BH509" i="1"/>
  <c r="AY509" i="1"/>
  <c r="AT509" i="1"/>
  <c r="AZ509" i="1" s="1"/>
  <c r="BO508" i="1"/>
  <c r="BH508" i="1"/>
  <c r="AY508" i="1"/>
  <c r="AT508" i="1"/>
  <c r="AZ508" i="1" s="1"/>
  <c r="BO507" i="1"/>
  <c r="BH507" i="1"/>
  <c r="AY507" i="1"/>
  <c r="AT507" i="1"/>
  <c r="AZ507" i="1" s="1"/>
  <c r="BO506" i="1"/>
  <c r="BH506" i="1"/>
  <c r="AY506" i="1"/>
  <c r="AT506" i="1"/>
  <c r="AZ506" i="1" s="1"/>
  <c r="BO505" i="1"/>
  <c r="BH505" i="1"/>
  <c r="AY505" i="1"/>
  <c r="AT505" i="1"/>
  <c r="AZ505" i="1" s="1"/>
  <c r="BO504" i="1"/>
  <c r="BH504" i="1"/>
  <c r="AY504" i="1"/>
  <c r="AT504" i="1"/>
  <c r="AZ504" i="1" s="1"/>
  <c r="BO503" i="1"/>
  <c r="BH503" i="1"/>
  <c r="AY503" i="1"/>
  <c r="AT503" i="1"/>
  <c r="AZ503" i="1" s="1"/>
  <c r="BO502" i="1"/>
  <c r="BH502" i="1"/>
  <c r="AY502" i="1"/>
  <c r="AT502" i="1"/>
  <c r="AZ502" i="1" s="1"/>
  <c r="BO501" i="1"/>
  <c r="BH501" i="1"/>
  <c r="AY501" i="1"/>
  <c r="AT501" i="1"/>
  <c r="AZ501" i="1" s="1"/>
  <c r="BO500" i="1"/>
  <c r="BH500" i="1"/>
  <c r="AY500" i="1"/>
  <c r="AT500" i="1"/>
  <c r="AZ500" i="1" s="1"/>
  <c r="BO499" i="1"/>
  <c r="BH499" i="1"/>
  <c r="AY499" i="1"/>
  <c r="AT499" i="1"/>
  <c r="AZ499" i="1" s="1"/>
  <c r="BO498" i="1"/>
  <c r="BH498" i="1"/>
  <c r="AY498" i="1"/>
  <c r="AT498" i="1"/>
  <c r="AZ498" i="1" s="1"/>
  <c r="BO497" i="1"/>
  <c r="BH497" i="1"/>
  <c r="AY497" i="1"/>
  <c r="AT497" i="1"/>
  <c r="AZ497" i="1" s="1"/>
  <c r="BO496" i="1"/>
  <c r="BH496" i="1"/>
  <c r="AY496" i="1"/>
  <c r="AT496" i="1"/>
  <c r="AZ496" i="1" s="1"/>
  <c r="BO495" i="1"/>
  <c r="BH495" i="1"/>
  <c r="AY495" i="1"/>
  <c r="AT495" i="1"/>
  <c r="AZ495" i="1" s="1"/>
  <c r="BO494" i="1"/>
  <c r="BH494" i="1"/>
  <c r="AY494" i="1"/>
  <c r="AT494" i="1"/>
  <c r="AZ494" i="1" s="1"/>
  <c r="BO493" i="1"/>
  <c r="BH493" i="1"/>
  <c r="AY493" i="1"/>
  <c r="AT493" i="1"/>
  <c r="AZ493" i="1" s="1"/>
  <c r="BO492" i="1"/>
  <c r="BH492" i="1"/>
  <c r="AY492" i="1"/>
  <c r="AT492" i="1"/>
  <c r="AZ492" i="1" s="1"/>
  <c r="BO491" i="1"/>
  <c r="BH491" i="1"/>
  <c r="AY491" i="1"/>
  <c r="AT491" i="1"/>
  <c r="AZ491" i="1" s="1"/>
  <c r="BO490" i="1"/>
  <c r="BH490" i="1"/>
  <c r="AY490" i="1"/>
  <c r="AT490" i="1"/>
  <c r="AZ490" i="1" s="1"/>
  <c r="BO489" i="1"/>
  <c r="BH489" i="1"/>
  <c r="AY489" i="1"/>
  <c r="AT489" i="1"/>
  <c r="AZ489" i="1" s="1"/>
  <c r="BO488" i="1"/>
  <c r="BH488" i="1"/>
  <c r="AY488" i="1"/>
  <c r="AT488" i="1"/>
  <c r="AZ488" i="1" s="1"/>
  <c r="BO487" i="1"/>
  <c r="BH487" i="1"/>
  <c r="AY487" i="1"/>
  <c r="AT487" i="1"/>
  <c r="AZ487" i="1" s="1"/>
  <c r="BO486" i="1"/>
  <c r="BH486" i="1"/>
  <c r="AY486" i="1"/>
  <c r="AT486" i="1"/>
  <c r="AZ486" i="1" s="1"/>
  <c r="BO485" i="1"/>
  <c r="BH485" i="1"/>
  <c r="AY485" i="1"/>
  <c r="AT485" i="1"/>
  <c r="AZ485" i="1" s="1"/>
  <c r="BO484" i="1"/>
  <c r="BH484" i="1"/>
  <c r="AY484" i="1"/>
  <c r="AT484" i="1"/>
  <c r="AZ484" i="1" s="1"/>
  <c r="BO483" i="1"/>
  <c r="BH483" i="1"/>
  <c r="AY483" i="1"/>
  <c r="AT483" i="1"/>
  <c r="AZ483" i="1" s="1"/>
  <c r="BO482" i="1"/>
  <c r="BH482" i="1"/>
  <c r="AY482" i="1"/>
  <c r="AT482" i="1"/>
  <c r="AZ482" i="1" s="1"/>
  <c r="BO481" i="1"/>
  <c r="BH481" i="1"/>
  <c r="AY481" i="1"/>
  <c r="AT481" i="1"/>
  <c r="AZ481" i="1" s="1"/>
  <c r="BO480" i="1"/>
  <c r="BH480" i="1"/>
  <c r="AY480" i="1"/>
  <c r="AT480" i="1"/>
  <c r="AZ480" i="1" s="1"/>
  <c r="BO479" i="1"/>
  <c r="BH479" i="1"/>
  <c r="AY479" i="1"/>
  <c r="AT479" i="1"/>
  <c r="AZ479" i="1" s="1"/>
  <c r="BO478" i="1"/>
  <c r="BH478" i="1"/>
  <c r="AY478" i="1"/>
  <c r="AT478" i="1"/>
  <c r="AZ478" i="1" s="1"/>
  <c r="BO477" i="1"/>
  <c r="BH477" i="1"/>
  <c r="AY477" i="1"/>
  <c r="AT477" i="1"/>
  <c r="AZ477" i="1" s="1"/>
  <c r="BO476" i="1"/>
  <c r="BH476" i="1"/>
  <c r="AY476" i="1"/>
  <c r="AT476" i="1"/>
  <c r="AZ476" i="1" s="1"/>
  <c r="BO475" i="1"/>
  <c r="BH475" i="1"/>
  <c r="AY475" i="1"/>
  <c r="AT475" i="1"/>
  <c r="AZ475" i="1" s="1"/>
  <c r="BO474" i="1"/>
  <c r="BH474" i="1"/>
  <c r="AY474" i="1"/>
  <c r="AT474" i="1"/>
  <c r="AZ474" i="1" s="1"/>
  <c r="BO473" i="1"/>
  <c r="BH473" i="1"/>
  <c r="AY473" i="1"/>
  <c r="AT473" i="1"/>
  <c r="AZ473" i="1" s="1"/>
  <c r="BO472" i="1"/>
  <c r="BH472" i="1"/>
  <c r="AY472" i="1"/>
  <c r="AT472" i="1"/>
  <c r="AZ472" i="1" s="1"/>
  <c r="BO471" i="1"/>
  <c r="BH471" i="1"/>
  <c r="AY471" i="1"/>
  <c r="AT471" i="1"/>
  <c r="AZ471" i="1" s="1"/>
  <c r="BO470" i="1"/>
  <c r="BH470" i="1"/>
  <c r="AY470" i="1"/>
  <c r="AT470" i="1"/>
  <c r="AZ470" i="1" s="1"/>
  <c r="BO469" i="1"/>
  <c r="BH469" i="1"/>
  <c r="AY469" i="1"/>
  <c r="AT469" i="1"/>
  <c r="AZ469" i="1" s="1"/>
  <c r="BO468" i="1"/>
  <c r="BH468" i="1"/>
  <c r="AY468" i="1"/>
  <c r="AT468" i="1"/>
  <c r="AZ468" i="1" s="1"/>
  <c r="BO467" i="1"/>
  <c r="BH467" i="1"/>
  <c r="AY467" i="1"/>
  <c r="AT467" i="1"/>
  <c r="AZ467" i="1" s="1"/>
  <c r="BO466" i="1"/>
  <c r="BH466" i="1"/>
  <c r="AY466" i="1"/>
  <c r="AT466" i="1"/>
  <c r="AZ466" i="1" s="1"/>
  <c r="BO465" i="1"/>
  <c r="BH465" i="1"/>
  <c r="AY465" i="1"/>
  <c r="AT465" i="1"/>
  <c r="AZ465" i="1" s="1"/>
  <c r="BO464" i="1"/>
  <c r="BH464" i="1"/>
  <c r="AY464" i="1"/>
  <c r="AT464" i="1"/>
  <c r="AZ464" i="1" s="1"/>
  <c r="BO463" i="1"/>
  <c r="BH463" i="1"/>
  <c r="AY463" i="1"/>
  <c r="AT463" i="1"/>
  <c r="AZ463" i="1" s="1"/>
  <c r="BO462" i="1"/>
  <c r="BH462" i="1"/>
  <c r="AY462" i="1"/>
  <c r="AT462" i="1"/>
  <c r="AZ462" i="1" s="1"/>
  <c r="BO461" i="1"/>
  <c r="BH461" i="1"/>
  <c r="AY461" i="1"/>
  <c r="AT461" i="1"/>
  <c r="AZ461" i="1" s="1"/>
  <c r="BO460" i="1"/>
  <c r="BH460" i="1"/>
  <c r="AY460" i="1"/>
  <c r="AT460" i="1"/>
  <c r="AZ460" i="1" s="1"/>
  <c r="BO459" i="1"/>
  <c r="BH459" i="1"/>
  <c r="AY459" i="1"/>
  <c r="AT459" i="1"/>
  <c r="AZ459" i="1" s="1"/>
  <c r="BO458" i="1"/>
  <c r="BH458" i="1"/>
  <c r="AY458" i="1"/>
  <c r="AT458" i="1"/>
  <c r="AZ458" i="1" s="1"/>
  <c r="BO457" i="1"/>
  <c r="BH457" i="1"/>
  <c r="AY457" i="1"/>
  <c r="AT457" i="1"/>
  <c r="AZ457" i="1" s="1"/>
  <c r="BO456" i="1"/>
  <c r="BH456" i="1"/>
  <c r="AY456" i="1"/>
  <c r="AT456" i="1"/>
  <c r="AZ456" i="1" s="1"/>
  <c r="BO455" i="1"/>
  <c r="BH455" i="1"/>
  <c r="AY455" i="1"/>
  <c r="AT455" i="1"/>
  <c r="AZ455" i="1" s="1"/>
  <c r="BO454" i="1"/>
  <c r="BH454" i="1"/>
  <c r="AY454" i="1"/>
  <c r="AT454" i="1"/>
  <c r="AZ454" i="1" s="1"/>
  <c r="BO453" i="1"/>
  <c r="BH453" i="1"/>
  <c r="AY453" i="1"/>
  <c r="AT453" i="1"/>
  <c r="AZ453" i="1" s="1"/>
  <c r="BO452" i="1"/>
  <c r="BH452" i="1"/>
  <c r="AY452" i="1"/>
  <c r="AT452" i="1"/>
  <c r="AZ452" i="1" s="1"/>
  <c r="BO451" i="1"/>
  <c r="BH451" i="1"/>
  <c r="AY451" i="1"/>
  <c r="AT451" i="1"/>
  <c r="AZ451" i="1" s="1"/>
  <c r="BO450" i="1"/>
  <c r="BH450" i="1"/>
  <c r="AY450" i="1"/>
  <c r="AT450" i="1"/>
  <c r="AZ450" i="1" s="1"/>
  <c r="BO449" i="1"/>
  <c r="BH449" i="1"/>
  <c r="AY449" i="1"/>
  <c r="AT449" i="1"/>
  <c r="AZ449" i="1" s="1"/>
  <c r="BO448" i="1"/>
  <c r="BH448" i="1"/>
  <c r="AY448" i="1"/>
  <c r="AT448" i="1"/>
  <c r="AZ448" i="1" s="1"/>
  <c r="BO447" i="1"/>
  <c r="BH447" i="1"/>
  <c r="AY447" i="1"/>
  <c r="AT447" i="1"/>
  <c r="AZ447" i="1" s="1"/>
  <c r="BO446" i="1"/>
  <c r="BH446" i="1"/>
  <c r="AY446" i="1"/>
  <c r="AT446" i="1"/>
  <c r="AZ446" i="1" s="1"/>
  <c r="BO445" i="1"/>
  <c r="BH445" i="1"/>
  <c r="AY445" i="1"/>
  <c r="AT445" i="1"/>
  <c r="AZ445" i="1" s="1"/>
  <c r="BO444" i="1"/>
  <c r="BH444" i="1"/>
  <c r="AY444" i="1"/>
  <c r="AT444" i="1"/>
  <c r="AZ444" i="1" s="1"/>
  <c r="BO443" i="1"/>
  <c r="BH443" i="1"/>
  <c r="AY443" i="1"/>
  <c r="AT443" i="1"/>
  <c r="AZ443" i="1" s="1"/>
  <c r="BO442" i="1"/>
  <c r="BH442" i="1"/>
  <c r="AY442" i="1"/>
  <c r="AX442" i="1"/>
  <c r="AT442" i="1"/>
  <c r="AZ442" i="1" s="1"/>
  <c r="BO441" i="1"/>
  <c r="BH441" i="1"/>
  <c r="AZ441" i="1"/>
  <c r="BF441" i="1" s="1"/>
  <c r="BL441" i="1" s="1"/>
  <c r="BQ441" i="1" s="1"/>
  <c r="AY441" i="1"/>
  <c r="AT441" i="1"/>
  <c r="BO440" i="1"/>
  <c r="BH440" i="1"/>
  <c r="AZ440" i="1"/>
  <c r="BF440" i="1" s="1"/>
  <c r="BL440" i="1" s="1"/>
  <c r="BQ440" i="1" s="1"/>
  <c r="AY440" i="1"/>
  <c r="AT440" i="1"/>
  <c r="BO439" i="1"/>
  <c r="BH439" i="1"/>
  <c r="AZ439" i="1"/>
  <c r="BF439" i="1" s="1"/>
  <c r="BL439" i="1" s="1"/>
  <c r="BQ439" i="1" s="1"/>
  <c r="AY439" i="1"/>
  <c r="AT439" i="1"/>
  <c r="BO438" i="1"/>
  <c r="BH438" i="1"/>
  <c r="AZ438" i="1"/>
  <c r="BF438" i="1" s="1"/>
  <c r="BL438" i="1" s="1"/>
  <c r="BQ438" i="1" s="1"/>
  <c r="AY438" i="1"/>
  <c r="AT438" i="1"/>
  <c r="BO437" i="1"/>
  <c r="BH437" i="1"/>
  <c r="AZ437" i="1"/>
  <c r="BF437" i="1" s="1"/>
  <c r="BL437" i="1" s="1"/>
  <c r="BQ437" i="1" s="1"/>
  <c r="AY437" i="1"/>
  <c r="AT437" i="1"/>
  <c r="BO436" i="1"/>
  <c r="BH436" i="1"/>
  <c r="AZ436" i="1"/>
  <c r="BF436" i="1" s="1"/>
  <c r="BL436" i="1" s="1"/>
  <c r="BQ436" i="1" s="1"/>
  <c r="AY436" i="1"/>
  <c r="AT436" i="1"/>
  <c r="BO435" i="1"/>
  <c r="BH435" i="1"/>
  <c r="AZ435" i="1"/>
  <c r="BF435" i="1" s="1"/>
  <c r="BL435" i="1" s="1"/>
  <c r="BQ435" i="1" s="1"/>
  <c r="AY435" i="1"/>
  <c r="AT435" i="1"/>
  <c r="BO434" i="1"/>
  <c r="BH434" i="1"/>
  <c r="AZ434" i="1"/>
  <c r="BF434" i="1" s="1"/>
  <c r="BL434" i="1" s="1"/>
  <c r="BQ434" i="1" s="1"/>
  <c r="AY434" i="1"/>
  <c r="AT434" i="1"/>
  <c r="BO433" i="1"/>
  <c r="BH433" i="1"/>
  <c r="AZ433" i="1"/>
  <c r="BF433" i="1" s="1"/>
  <c r="BL433" i="1" s="1"/>
  <c r="BQ433" i="1" s="1"/>
  <c r="AY433" i="1"/>
  <c r="AT433" i="1"/>
  <c r="BO432" i="1"/>
  <c r="BH432" i="1"/>
  <c r="AZ432" i="1"/>
  <c r="BF432" i="1" s="1"/>
  <c r="BL432" i="1" s="1"/>
  <c r="BQ432" i="1" s="1"/>
  <c r="AY432" i="1"/>
  <c r="AT432" i="1"/>
  <c r="BO431" i="1"/>
  <c r="BH431" i="1"/>
  <c r="AZ431" i="1"/>
  <c r="BF431" i="1" s="1"/>
  <c r="BL431" i="1" s="1"/>
  <c r="BQ431" i="1" s="1"/>
  <c r="AY431" i="1"/>
  <c r="AT431" i="1"/>
  <c r="BO430" i="1"/>
  <c r="BH430" i="1"/>
  <c r="AZ430" i="1"/>
  <c r="BF430" i="1" s="1"/>
  <c r="BL430" i="1" s="1"/>
  <c r="BQ430" i="1" s="1"/>
  <c r="AY430" i="1"/>
  <c r="AT430" i="1"/>
  <c r="BO429" i="1"/>
  <c r="BH429" i="1"/>
  <c r="AZ429" i="1"/>
  <c r="BF429" i="1" s="1"/>
  <c r="BL429" i="1" s="1"/>
  <c r="BQ429" i="1" s="1"/>
  <c r="AY429" i="1"/>
  <c r="AT429" i="1"/>
  <c r="BO428" i="1"/>
  <c r="BH428" i="1"/>
  <c r="AZ428" i="1"/>
  <c r="BF428" i="1" s="1"/>
  <c r="BL428" i="1" s="1"/>
  <c r="BQ428" i="1" s="1"/>
  <c r="AY428" i="1"/>
  <c r="AT428" i="1"/>
  <c r="BO427" i="1"/>
  <c r="BH427" i="1"/>
  <c r="AZ427" i="1"/>
  <c r="BF427" i="1" s="1"/>
  <c r="BL427" i="1" s="1"/>
  <c r="BQ427" i="1" s="1"/>
  <c r="AY427" i="1"/>
  <c r="AT427" i="1"/>
  <c r="BO426" i="1"/>
  <c r="BH426" i="1"/>
  <c r="AZ426" i="1"/>
  <c r="BF426" i="1" s="1"/>
  <c r="BL426" i="1" s="1"/>
  <c r="BQ426" i="1" s="1"/>
  <c r="AY426" i="1"/>
  <c r="AT426" i="1"/>
  <c r="BO425" i="1"/>
  <c r="BH425" i="1"/>
  <c r="AZ425" i="1"/>
  <c r="BF425" i="1" s="1"/>
  <c r="BL425" i="1" s="1"/>
  <c r="BQ425" i="1" s="1"/>
  <c r="AY425" i="1"/>
  <c r="AT425" i="1"/>
  <c r="BO424" i="1"/>
  <c r="BH424" i="1"/>
  <c r="AZ424" i="1"/>
  <c r="BF424" i="1" s="1"/>
  <c r="BL424" i="1" s="1"/>
  <c r="BQ424" i="1" s="1"/>
  <c r="AY424" i="1"/>
  <c r="AT424" i="1"/>
  <c r="BO423" i="1"/>
  <c r="BH423" i="1"/>
  <c r="AZ423" i="1"/>
  <c r="BF423" i="1" s="1"/>
  <c r="BL423" i="1" s="1"/>
  <c r="BQ423" i="1" s="1"/>
  <c r="AY423" i="1"/>
  <c r="AT423" i="1"/>
  <c r="BO422" i="1"/>
  <c r="BH422" i="1"/>
  <c r="AZ422" i="1"/>
  <c r="BF422" i="1" s="1"/>
  <c r="BL422" i="1" s="1"/>
  <c r="BQ422" i="1" s="1"/>
  <c r="AY422" i="1"/>
  <c r="AT422" i="1"/>
  <c r="BO421" i="1"/>
  <c r="BH421" i="1"/>
  <c r="AZ421" i="1"/>
  <c r="BF421" i="1" s="1"/>
  <c r="BL421" i="1" s="1"/>
  <c r="BQ421" i="1" s="1"/>
  <c r="AY421" i="1"/>
  <c r="AT421" i="1"/>
  <c r="BO420" i="1"/>
  <c r="BH420" i="1"/>
  <c r="AZ420" i="1"/>
  <c r="BF420" i="1" s="1"/>
  <c r="BL420" i="1" s="1"/>
  <c r="BQ420" i="1" s="1"/>
  <c r="AY420" i="1"/>
  <c r="AT420" i="1"/>
  <c r="BO419" i="1"/>
  <c r="BH419" i="1"/>
  <c r="AZ419" i="1"/>
  <c r="BF419" i="1" s="1"/>
  <c r="BL419" i="1" s="1"/>
  <c r="BQ419" i="1" s="1"/>
  <c r="AY419" i="1"/>
  <c r="AT419" i="1"/>
  <c r="BO418" i="1"/>
  <c r="BH418" i="1"/>
  <c r="AZ418" i="1"/>
  <c r="BF418" i="1" s="1"/>
  <c r="BL418" i="1" s="1"/>
  <c r="BQ418" i="1" s="1"/>
  <c r="AY418" i="1"/>
  <c r="AT418" i="1"/>
  <c r="BO417" i="1"/>
  <c r="BH417" i="1"/>
  <c r="AZ417" i="1"/>
  <c r="BF417" i="1" s="1"/>
  <c r="BL417" i="1" s="1"/>
  <c r="BQ417" i="1" s="1"/>
  <c r="AY417" i="1"/>
  <c r="AT417" i="1"/>
  <c r="BO416" i="1"/>
  <c r="BH416" i="1"/>
  <c r="AZ416" i="1"/>
  <c r="BF416" i="1" s="1"/>
  <c r="BL416" i="1" s="1"/>
  <c r="BQ416" i="1" s="1"/>
  <c r="AY416" i="1"/>
  <c r="AT416" i="1"/>
  <c r="BO415" i="1"/>
  <c r="BH415" i="1"/>
  <c r="AZ415" i="1"/>
  <c r="BF415" i="1" s="1"/>
  <c r="BL415" i="1" s="1"/>
  <c r="BQ415" i="1" s="1"/>
  <c r="AY415" i="1"/>
  <c r="AT415" i="1"/>
  <c r="BO414" i="1"/>
  <c r="BH414" i="1"/>
  <c r="AZ414" i="1"/>
  <c r="BF414" i="1" s="1"/>
  <c r="BL414" i="1" s="1"/>
  <c r="BQ414" i="1" s="1"/>
  <c r="AY414" i="1"/>
  <c r="AT414" i="1"/>
  <c r="BO413" i="1"/>
  <c r="BH413" i="1"/>
  <c r="AZ413" i="1"/>
  <c r="BF413" i="1" s="1"/>
  <c r="BL413" i="1" s="1"/>
  <c r="BQ413" i="1" s="1"/>
  <c r="AY413" i="1"/>
  <c r="AT413" i="1"/>
  <c r="BO412" i="1"/>
  <c r="BH412" i="1"/>
  <c r="AX412" i="1"/>
  <c r="AY412" i="1" s="1"/>
  <c r="AZ412" i="1" s="1"/>
  <c r="AT412" i="1"/>
  <c r="BO411" i="1"/>
  <c r="BH411" i="1"/>
  <c r="AY411" i="1"/>
  <c r="AZ411" i="1" s="1"/>
  <c r="AT411" i="1"/>
  <c r="BO410" i="1"/>
  <c r="BH410" i="1"/>
  <c r="AY410" i="1"/>
  <c r="AZ410" i="1" s="1"/>
  <c r="AT410" i="1"/>
  <c r="BO409" i="1"/>
  <c r="BH409" i="1"/>
  <c r="AY409" i="1"/>
  <c r="AZ409" i="1" s="1"/>
  <c r="AT409" i="1"/>
  <c r="BO408" i="1"/>
  <c r="BH408" i="1"/>
  <c r="AY408" i="1"/>
  <c r="AZ408" i="1" s="1"/>
  <c r="AT408" i="1"/>
  <c r="BO407" i="1"/>
  <c r="BH407" i="1"/>
  <c r="AY407" i="1"/>
  <c r="AZ407" i="1" s="1"/>
  <c r="AT407" i="1"/>
  <c r="BO406" i="1"/>
  <c r="BH406" i="1"/>
  <c r="AY406" i="1"/>
  <c r="AZ406" i="1" s="1"/>
  <c r="AT406" i="1"/>
  <c r="BO405" i="1"/>
  <c r="BH405" i="1"/>
  <c r="AY405" i="1"/>
  <c r="AZ405" i="1" s="1"/>
  <c r="AT405" i="1"/>
  <c r="BO404" i="1"/>
  <c r="BH404" i="1"/>
  <c r="AY404" i="1"/>
  <c r="AZ404" i="1" s="1"/>
  <c r="AT404" i="1"/>
  <c r="BO403" i="1"/>
  <c r="BH403" i="1"/>
  <c r="AY403" i="1"/>
  <c r="AZ403" i="1" s="1"/>
  <c r="AT403" i="1"/>
  <c r="BO402" i="1"/>
  <c r="BH402" i="1"/>
  <c r="AY402" i="1"/>
  <c r="AZ402" i="1" s="1"/>
  <c r="AX402" i="1"/>
  <c r="AT402" i="1"/>
  <c r="BO401" i="1"/>
  <c r="BH401" i="1"/>
  <c r="BF401" i="1"/>
  <c r="BL401" i="1" s="1"/>
  <c r="BQ401" i="1" s="1"/>
  <c r="BR401" i="1" s="1"/>
  <c r="AZ401" i="1"/>
  <c r="BE401" i="1" s="1"/>
  <c r="BK401" i="1" s="1"/>
  <c r="BP401" i="1" s="1"/>
  <c r="AY401" i="1"/>
  <c r="AT401" i="1"/>
  <c r="BO400" i="1"/>
  <c r="BH400" i="1"/>
  <c r="BF400" i="1"/>
  <c r="BL400" i="1" s="1"/>
  <c r="BQ400" i="1" s="1"/>
  <c r="AZ400" i="1"/>
  <c r="BE400" i="1" s="1"/>
  <c r="BK400" i="1" s="1"/>
  <c r="BP400" i="1" s="1"/>
  <c r="AY400" i="1"/>
  <c r="AT400" i="1"/>
  <c r="BO399" i="1"/>
  <c r="BH399" i="1"/>
  <c r="BF399" i="1"/>
  <c r="BL399" i="1" s="1"/>
  <c r="BQ399" i="1" s="1"/>
  <c r="BR399" i="1" s="1"/>
  <c r="AZ399" i="1"/>
  <c r="BE399" i="1" s="1"/>
  <c r="BK399" i="1" s="1"/>
  <c r="BP399" i="1" s="1"/>
  <c r="AY399" i="1"/>
  <c r="AT399" i="1"/>
  <c r="BO398" i="1"/>
  <c r="BH398" i="1"/>
  <c r="BF398" i="1"/>
  <c r="BL398" i="1" s="1"/>
  <c r="BQ398" i="1" s="1"/>
  <c r="AZ398" i="1"/>
  <c r="BE398" i="1" s="1"/>
  <c r="BK398" i="1" s="1"/>
  <c r="BP398" i="1" s="1"/>
  <c r="AY398" i="1"/>
  <c r="AT398" i="1"/>
  <c r="BO397" i="1"/>
  <c r="BH397" i="1"/>
  <c r="BF397" i="1"/>
  <c r="BL397" i="1" s="1"/>
  <c r="BQ397" i="1" s="1"/>
  <c r="BR397" i="1" s="1"/>
  <c r="AZ397" i="1"/>
  <c r="BE397" i="1" s="1"/>
  <c r="BK397" i="1" s="1"/>
  <c r="BP397" i="1" s="1"/>
  <c r="AY397" i="1"/>
  <c r="AT397" i="1"/>
  <c r="BR396" i="1"/>
  <c r="BO396" i="1"/>
  <c r="BH396" i="1"/>
  <c r="BF396" i="1"/>
  <c r="BL396" i="1" s="1"/>
  <c r="BQ396" i="1" s="1"/>
  <c r="AZ396" i="1"/>
  <c r="BE396" i="1" s="1"/>
  <c r="BK396" i="1" s="1"/>
  <c r="BP396" i="1" s="1"/>
  <c r="AY396" i="1"/>
  <c r="AT396" i="1"/>
  <c r="BO395" i="1"/>
  <c r="BH395" i="1"/>
  <c r="BF395" i="1"/>
  <c r="BL395" i="1" s="1"/>
  <c r="BQ395" i="1" s="1"/>
  <c r="BR395" i="1" s="1"/>
  <c r="AZ395" i="1"/>
  <c r="BE395" i="1" s="1"/>
  <c r="BK395" i="1" s="1"/>
  <c r="BP395" i="1" s="1"/>
  <c r="AY395" i="1"/>
  <c r="AT395" i="1"/>
  <c r="BO394" i="1"/>
  <c r="BH394" i="1"/>
  <c r="BF394" i="1"/>
  <c r="BL394" i="1" s="1"/>
  <c r="BQ394" i="1" s="1"/>
  <c r="AZ394" i="1"/>
  <c r="BE394" i="1" s="1"/>
  <c r="BK394" i="1" s="1"/>
  <c r="BP394" i="1" s="1"/>
  <c r="AY394" i="1"/>
  <c r="AT394" i="1"/>
  <c r="BO393" i="1"/>
  <c r="BH393" i="1"/>
  <c r="BF393" i="1"/>
  <c r="BL393" i="1" s="1"/>
  <c r="BQ393" i="1" s="1"/>
  <c r="BR393" i="1" s="1"/>
  <c r="AZ393" i="1"/>
  <c r="BE393" i="1" s="1"/>
  <c r="BK393" i="1" s="1"/>
  <c r="BP393" i="1" s="1"/>
  <c r="AY393" i="1"/>
  <c r="AT393" i="1"/>
  <c r="BO392" i="1"/>
  <c r="BH392" i="1"/>
  <c r="BF392" i="1"/>
  <c r="BL392" i="1" s="1"/>
  <c r="BQ392" i="1" s="1"/>
  <c r="AZ392" i="1"/>
  <c r="BE392" i="1" s="1"/>
  <c r="BK392" i="1" s="1"/>
  <c r="BP392" i="1" s="1"/>
  <c r="AY392" i="1"/>
  <c r="AT392" i="1"/>
  <c r="BO391" i="1"/>
  <c r="BH391" i="1"/>
  <c r="BF391" i="1"/>
  <c r="BL391" i="1" s="1"/>
  <c r="BQ391" i="1" s="1"/>
  <c r="BR391" i="1" s="1"/>
  <c r="AZ391" i="1"/>
  <c r="BE391" i="1" s="1"/>
  <c r="BK391" i="1" s="1"/>
  <c r="BP391" i="1" s="1"/>
  <c r="AY391" i="1"/>
  <c r="AT391" i="1"/>
  <c r="BO390" i="1"/>
  <c r="BH390" i="1"/>
  <c r="BB390" i="1"/>
  <c r="BA390" i="1"/>
  <c r="AY390" i="1"/>
  <c r="AT390" i="1"/>
  <c r="AZ390" i="1" s="1"/>
  <c r="BO389" i="1"/>
  <c r="BH389" i="1"/>
  <c r="BB389" i="1"/>
  <c r="BA389" i="1"/>
  <c r="AZ389" i="1"/>
  <c r="BF389" i="1" s="1"/>
  <c r="BL389" i="1" s="1"/>
  <c r="BQ389" i="1" s="1"/>
  <c r="AY389" i="1"/>
  <c r="AT389" i="1"/>
  <c r="BO388" i="1"/>
  <c r="BH388" i="1"/>
  <c r="BB388" i="1"/>
  <c r="BA388" i="1"/>
  <c r="AZ388" i="1"/>
  <c r="BF388" i="1" s="1"/>
  <c r="BL388" i="1" s="1"/>
  <c r="BQ388" i="1" s="1"/>
  <c r="AY388" i="1"/>
  <c r="AT388" i="1"/>
  <c r="BO387" i="1"/>
  <c r="BH387" i="1"/>
  <c r="AY387" i="1"/>
  <c r="AT387" i="1"/>
  <c r="AZ387" i="1" s="1"/>
  <c r="BO386" i="1"/>
  <c r="BH386" i="1"/>
  <c r="AY386" i="1"/>
  <c r="AT386" i="1"/>
  <c r="AZ386" i="1" s="1"/>
  <c r="BO385" i="1"/>
  <c r="BH385" i="1"/>
  <c r="BF385" i="1"/>
  <c r="BL385" i="1" s="1"/>
  <c r="BQ385" i="1" s="1"/>
  <c r="BR385" i="1" s="1"/>
  <c r="BE385" i="1"/>
  <c r="BK385" i="1" s="1"/>
  <c r="BP385" i="1" s="1"/>
  <c r="BO384" i="1"/>
  <c r="BH384" i="1"/>
  <c r="AY384" i="1"/>
  <c r="AT384" i="1"/>
  <c r="AZ384" i="1" s="1"/>
  <c r="BO383" i="1"/>
  <c r="BH383" i="1"/>
  <c r="AY383" i="1"/>
  <c r="AT383" i="1"/>
  <c r="AZ383" i="1" s="1"/>
  <c r="BO382" i="1"/>
  <c r="BH382" i="1"/>
  <c r="AY382" i="1"/>
  <c r="AT382" i="1"/>
  <c r="AZ382" i="1" s="1"/>
  <c r="BO381" i="1"/>
  <c r="BH381" i="1"/>
  <c r="AY381" i="1"/>
  <c r="AT381" i="1"/>
  <c r="AZ381" i="1" s="1"/>
  <c r="BO380" i="1"/>
  <c r="BH380" i="1"/>
  <c r="AY380" i="1"/>
  <c r="AT380" i="1"/>
  <c r="AZ380" i="1" s="1"/>
  <c r="BO379" i="1"/>
  <c r="BH379" i="1"/>
  <c r="BB379" i="1"/>
  <c r="BA379" i="1"/>
  <c r="AY379" i="1"/>
  <c r="AT379" i="1"/>
  <c r="AZ379" i="1" s="1"/>
  <c r="BO378" i="1"/>
  <c r="BH378" i="1"/>
  <c r="AY378" i="1"/>
  <c r="AT378" i="1"/>
  <c r="AZ378" i="1" s="1"/>
  <c r="BO377" i="1"/>
  <c r="BH377" i="1"/>
  <c r="AY377" i="1"/>
  <c r="AT377" i="1"/>
  <c r="AZ377" i="1" s="1"/>
  <c r="BO376" i="1"/>
  <c r="BH376" i="1"/>
  <c r="BE376" i="1"/>
  <c r="BK376" i="1" s="1"/>
  <c r="BP376" i="1" s="1"/>
  <c r="BB376" i="1"/>
  <c r="BA376" i="1"/>
  <c r="AZ376" i="1"/>
  <c r="BF376" i="1" s="1"/>
  <c r="BL376" i="1" s="1"/>
  <c r="BQ376" i="1" s="1"/>
  <c r="AY376" i="1"/>
  <c r="AT376" i="1"/>
  <c r="BO375" i="1"/>
  <c r="BH375" i="1"/>
  <c r="BB375" i="1"/>
  <c r="BA375" i="1"/>
  <c r="AY375" i="1"/>
  <c r="AT375" i="1"/>
  <c r="AZ375" i="1" s="1"/>
  <c r="BO374" i="1"/>
  <c r="BH374" i="1"/>
  <c r="BB374" i="1"/>
  <c r="BA374" i="1"/>
  <c r="AY374" i="1"/>
  <c r="AZ374" i="1" s="1"/>
  <c r="AT374" i="1"/>
  <c r="BO373" i="1"/>
  <c r="BH373" i="1"/>
  <c r="BB373" i="1"/>
  <c r="BA373" i="1"/>
  <c r="AY373" i="1"/>
  <c r="AT373" i="1"/>
  <c r="AZ373" i="1" s="1"/>
  <c r="BO372" i="1"/>
  <c r="BH372" i="1"/>
  <c r="BB372" i="1"/>
  <c r="BA372" i="1"/>
  <c r="AY372" i="1"/>
  <c r="AT372" i="1"/>
  <c r="AZ372" i="1" s="1"/>
  <c r="BO371" i="1"/>
  <c r="BH371" i="1"/>
  <c r="BB371" i="1"/>
  <c r="BA371" i="1"/>
  <c r="AY371" i="1"/>
  <c r="AT371" i="1"/>
  <c r="AZ371" i="1" s="1"/>
  <c r="BO370" i="1"/>
  <c r="BH370" i="1"/>
  <c r="BE370" i="1"/>
  <c r="BK370" i="1" s="1"/>
  <c r="BP370" i="1" s="1"/>
  <c r="BB370" i="1"/>
  <c r="BA370" i="1"/>
  <c r="AZ370" i="1"/>
  <c r="BF370" i="1" s="1"/>
  <c r="BL370" i="1" s="1"/>
  <c r="BQ370" i="1" s="1"/>
  <c r="BR370" i="1" s="1"/>
  <c r="AY370" i="1"/>
  <c r="AT370" i="1"/>
  <c r="BO369" i="1"/>
  <c r="BH369" i="1"/>
  <c r="BB369" i="1"/>
  <c r="BA369" i="1"/>
  <c r="AY369" i="1"/>
  <c r="AT369" i="1"/>
  <c r="BO368" i="1"/>
  <c r="BH368" i="1"/>
  <c r="BB368" i="1"/>
  <c r="BA368" i="1"/>
  <c r="AY368" i="1"/>
  <c r="AZ368" i="1" s="1"/>
  <c r="AT368" i="1"/>
  <c r="BP367" i="1"/>
  <c r="BO367" i="1"/>
  <c r="BH367" i="1"/>
  <c r="BE367" i="1"/>
  <c r="BK367" i="1" s="1"/>
  <c r="BB367" i="1"/>
  <c r="BA367" i="1"/>
  <c r="AZ367" i="1"/>
  <c r="BF367" i="1" s="1"/>
  <c r="BL367" i="1" s="1"/>
  <c r="BQ367" i="1" s="1"/>
  <c r="AY367" i="1"/>
  <c r="AT367" i="1"/>
  <c r="BO366" i="1"/>
  <c r="BH366" i="1"/>
  <c r="BF366" i="1"/>
  <c r="BL366" i="1" s="1"/>
  <c r="BQ366" i="1" s="1"/>
  <c r="BR366" i="1" s="1"/>
  <c r="BE366" i="1"/>
  <c r="BK366" i="1" s="1"/>
  <c r="BP366" i="1" s="1"/>
  <c r="AZ366" i="1"/>
  <c r="AY366" i="1"/>
  <c r="AT366" i="1"/>
  <c r="BO365" i="1"/>
  <c r="BH365" i="1"/>
  <c r="BB365" i="1"/>
  <c r="BA365" i="1"/>
  <c r="AY365" i="1"/>
  <c r="AT365" i="1"/>
  <c r="AZ365" i="1" s="1"/>
  <c r="BO364" i="1"/>
  <c r="BH364" i="1"/>
  <c r="BB364" i="1"/>
  <c r="BA364" i="1"/>
  <c r="AY364" i="1"/>
  <c r="AT364" i="1"/>
  <c r="AZ364" i="1" s="1"/>
  <c r="BP363" i="1"/>
  <c r="BO363" i="1"/>
  <c r="BH363" i="1"/>
  <c r="BE363" i="1"/>
  <c r="BK363" i="1" s="1"/>
  <c r="BB363" i="1"/>
  <c r="BA363" i="1"/>
  <c r="AZ363" i="1"/>
  <c r="BF363" i="1" s="1"/>
  <c r="BL363" i="1" s="1"/>
  <c r="BQ363" i="1" s="1"/>
  <c r="BR363" i="1" s="1"/>
  <c r="AY363" i="1"/>
  <c r="AT363" i="1"/>
  <c r="BO362" i="1"/>
  <c r="BH362" i="1"/>
  <c r="BB362" i="1"/>
  <c r="BA362" i="1"/>
  <c r="AY362" i="1"/>
  <c r="AT362" i="1"/>
  <c r="BO361" i="1"/>
  <c r="BH361" i="1"/>
  <c r="BB361" i="1"/>
  <c r="BA361" i="1"/>
  <c r="AY361" i="1"/>
  <c r="AZ361" i="1" s="1"/>
  <c r="AT361" i="1"/>
  <c r="BO360" i="1"/>
  <c r="BH360" i="1"/>
  <c r="BE360" i="1"/>
  <c r="BK360" i="1" s="1"/>
  <c r="BP360" i="1" s="1"/>
  <c r="BB360" i="1"/>
  <c r="BA360" i="1"/>
  <c r="AY360" i="1"/>
  <c r="AT360" i="1"/>
  <c r="AZ360" i="1" s="1"/>
  <c r="BF360" i="1" s="1"/>
  <c r="BL360" i="1" s="1"/>
  <c r="BQ360" i="1" s="1"/>
  <c r="BO359" i="1"/>
  <c r="BH359" i="1"/>
  <c r="BB359" i="1"/>
  <c r="BA359" i="1"/>
  <c r="AY359" i="1"/>
  <c r="AT359" i="1"/>
  <c r="BO358" i="1"/>
  <c r="BH358" i="1"/>
  <c r="BB358" i="1"/>
  <c r="BA358" i="1"/>
  <c r="AY358" i="1"/>
  <c r="AT358" i="1"/>
  <c r="AZ358" i="1" s="1"/>
  <c r="BO357" i="1"/>
  <c r="BH357" i="1"/>
  <c r="BE357" i="1"/>
  <c r="BK357" i="1" s="1"/>
  <c r="BP357" i="1" s="1"/>
  <c r="BB357" i="1"/>
  <c r="BA357" i="1"/>
  <c r="AY357" i="1"/>
  <c r="AT357" i="1"/>
  <c r="AZ357" i="1" s="1"/>
  <c r="BF357" i="1" s="1"/>
  <c r="BL357" i="1" s="1"/>
  <c r="BQ357" i="1" s="1"/>
  <c r="BO356" i="1"/>
  <c r="BH356" i="1"/>
  <c r="BB356" i="1"/>
  <c r="BA356" i="1"/>
  <c r="AY356" i="1"/>
  <c r="AT356" i="1"/>
  <c r="BO355" i="1"/>
  <c r="BH355" i="1"/>
  <c r="BB355" i="1"/>
  <c r="BA355" i="1"/>
  <c r="AY355" i="1"/>
  <c r="AZ355" i="1" s="1"/>
  <c r="AT355" i="1"/>
  <c r="BO354" i="1"/>
  <c r="BH354" i="1"/>
  <c r="BB354" i="1"/>
  <c r="BA354" i="1"/>
  <c r="AY354" i="1"/>
  <c r="AT354" i="1"/>
  <c r="AZ354" i="1" s="1"/>
  <c r="BF354" i="1" s="1"/>
  <c r="BL354" i="1" s="1"/>
  <c r="BQ354" i="1" s="1"/>
  <c r="BO353" i="1"/>
  <c r="BH353" i="1"/>
  <c r="BB353" i="1"/>
  <c r="BA353" i="1"/>
  <c r="AY353" i="1"/>
  <c r="AT353" i="1"/>
  <c r="BO352" i="1"/>
  <c r="BH352" i="1"/>
  <c r="BB352" i="1"/>
  <c r="BA352" i="1"/>
  <c r="AY352" i="1"/>
  <c r="AT352" i="1"/>
  <c r="AZ352" i="1" s="1"/>
  <c r="BO351" i="1"/>
  <c r="BH351" i="1"/>
  <c r="BB351" i="1"/>
  <c r="BA351" i="1"/>
  <c r="AY351" i="1"/>
  <c r="AT351" i="1"/>
  <c r="AZ351" i="1" s="1"/>
  <c r="BF351" i="1" s="1"/>
  <c r="BL351" i="1" s="1"/>
  <c r="BQ351" i="1" s="1"/>
  <c r="BO350" i="1"/>
  <c r="BH350" i="1"/>
  <c r="BB350" i="1"/>
  <c r="BA350" i="1"/>
  <c r="AY350" i="1"/>
  <c r="AT350" i="1"/>
  <c r="BO349" i="1"/>
  <c r="BH349" i="1"/>
  <c r="BB349" i="1"/>
  <c r="BA349" i="1"/>
  <c r="AY349" i="1"/>
  <c r="AT349" i="1"/>
  <c r="AZ349" i="1" s="1"/>
  <c r="BO348" i="1"/>
  <c r="BH348" i="1"/>
  <c r="BE348" i="1"/>
  <c r="BK348" i="1" s="1"/>
  <c r="BP348" i="1" s="1"/>
  <c r="BB348" i="1"/>
  <c r="BA348" i="1"/>
  <c r="AY348" i="1"/>
  <c r="AT348" i="1"/>
  <c r="AZ348" i="1" s="1"/>
  <c r="BF348" i="1" s="1"/>
  <c r="BL348" i="1" s="1"/>
  <c r="BQ348" i="1" s="1"/>
  <c r="BO347" i="1"/>
  <c r="BH347" i="1"/>
  <c r="BE347" i="1"/>
  <c r="BK347" i="1" s="1"/>
  <c r="BP347" i="1" s="1"/>
  <c r="AY347" i="1"/>
  <c r="AT347" i="1"/>
  <c r="AZ347" i="1" s="1"/>
  <c r="BF347" i="1" s="1"/>
  <c r="BL347" i="1" s="1"/>
  <c r="BQ347" i="1" s="1"/>
  <c r="BR347" i="1" s="1"/>
  <c r="BR346" i="1"/>
  <c r="BO346" i="1"/>
  <c r="BH346" i="1"/>
  <c r="BE346" i="1"/>
  <c r="BK346" i="1" s="1"/>
  <c r="BP346" i="1" s="1"/>
  <c r="BB346" i="1"/>
  <c r="BA346" i="1"/>
  <c r="AY346" i="1"/>
  <c r="AZ346" i="1" s="1"/>
  <c r="BF346" i="1" s="1"/>
  <c r="BL346" i="1" s="1"/>
  <c r="BQ346" i="1" s="1"/>
  <c r="AT346" i="1"/>
  <c r="BO345" i="1"/>
  <c r="BH345" i="1"/>
  <c r="BB345" i="1"/>
  <c r="BA345" i="1"/>
  <c r="AY345" i="1"/>
  <c r="AT345" i="1"/>
  <c r="AZ345" i="1" s="1"/>
  <c r="BO344" i="1"/>
  <c r="BH344" i="1"/>
  <c r="BE344" i="1"/>
  <c r="BK344" i="1" s="1"/>
  <c r="BP344" i="1" s="1"/>
  <c r="BB344" i="1"/>
  <c r="BA344" i="1"/>
  <c r="AY344" i="1"/>
  <c r="AT344" i="1"/>
  <c r="AZ344" i="1" s="1"/>
  <c r="BF344" i="1" s="1"/>
  <c r="BL344" i="1" s="1"/>
  <c r="BQ344" i="1" s="1"/>
  <c r="BR344" i="1" s="1"/>
  <c r="BO343" i="1"/>
  <c r="BH343" i="1"/>
  <c r="BB343" i="1"/>
  <c r="BA343" i="1"/>
  <c r="AY343" i="1"/>
  <c r="AT343" i="1"/>
  <c r="AZ343" i="1" s="1"/>
  <c r="BO342" i="1"/>
  <c r="BH342" i="1"/>
  <c r="BB342" i="1"/>
  <c r="BA342" i="1"/>
  <c r="AY342" i="1"/>
  <c r="AT342" i="1"/>
  <c r="BO341" i="1"/>
  <c r="BH341" i="1"/>
  <c r="BB341" i="1"/>
  <c r="BA341" i="1"/>
  <c r="BE341" i="1" s="1"/>
  <c r="BK341" i="1" s="1"/>
  <c r="BP341" i="1" s="1"/>
  <c r="AY341" i="1"/>
  <c r="AT341" i="1"/>
  <c r="AZ341" i="1" s="1"/>
  <c r="BF341" i="1" s="1"/>
  <c r="BL341" i="1" s="1"/>
  <c r="BQ341" i="1" s="1"/>
  <c r="BO340" i="1"/>
  <c r="BH340" i="1"/>
  <c r="BB340" i="1"/>
  <c r="BA340" i="1"/>
  <c r="AY340" i="1"/>
  <c r="AT340" i="1"/>
  <c r="AZ340" i="1" s="1"/>
  <c r="BF340" i="1" s="1"/>
  <c r="BL340" i="1" s="1"/>
  <c r="BQ340" i="1" s="1"/>
  <c r="BO339" i="1"/>
  <c r="BH339" i="1"/>
  <c r="AY339" i="1"/>
  <c r="AT339" i="1"/>
  <c r="AZ339" i="1" s="1"/>
  <c r="BO338" i="1"/>
  <c r="BH338" i="1"/>
  <c r="BB338" i="1"/>
  <c r="BA338" i="1"/>
  <c r="AY338" i="1"/>
  <c r="AT338" i="1"/>
  <c r="AZ338" i="1" s="1"/>
  <c r="BO337" i="1"/>
  <c r="BH337" i="1"/>
  <c r="BE337" i="1"/>
  <c r="BK337" i="1" s="1"/>
  <c r="BP337" i="1" s="1"/>
  <c r="AY337" i="1"/>
  <c r="AT337" i="1"/>
  <c r="AZ337" i="1" s="1"/>
  <c r="BF337" i="1" s="1"/>
  <c r="BL337" i="1" s="1"/>
  <c r="BQ337" i="1" s="1"/>
  <c r="BO336" i="1"/>
  <c r="BH336" i="1"/>
  <c r="BE336" i="1"/>
  <c r="BK336" i="1" s="1"/>
  <c r="BP336" i="1" s="1"/>
  <c r="BB336" i="1"/>
  <c r="BA336" i="1"/>
  <c r="AY336" i="1"/>
  <c r="AT336" i="1"/>
  <c r="AZ336" i="1" s="1"/>
  <c r="BF336" i="1" s="1"/>
  <c r="BL336" i="1" s="1"/>
  <c r="BQ336" i="1" s="1"/>
  <c r="BR336" i="1" s="1"/>
  <c r="BO335" i="1"/>
  <c r="BH335" i="1"/>
  <c r="BB335" i="1"/>
  <c r="BA335" i="1"/>
  <c r="AY335" i="1"/>
  <c r="AT335" i="1"/>
  <c r="AZ335" i="1" s="1"/>
  <c r="BO334" i="1"/>
  <c r="BH334" i="1"/>
  <c r="BB334" i="1"/>
  <c r="BA334" i="1"/>
  <c r="AZ334" i="1"/>
  <c r="AY334" i="1"/>
  <c r="AT334" i="1"/>
  <c r="BO333" i="1"/>
  <c r="BH333" i="1"/>
  <c r="BB333" i="1"/>
  <c r="BA333" i="1"/>
  <c r="AY333" i="1"/>
  <c r="AT333" i="1"/>
  <c r="AZ333" i="1" s="1"/>
  <c r="BE333" i="1" s="1"/>
  <c r="BK333" i="1" s="1"/>
  <c r="BP333" i="1" s="1"/>
  <c r="BO332" i="1"/>
  <c r="BH332" i="1"/>
  <c r="BB332" i="1"/>
  <c r="BA332" i="1"/>
  <c r="AY332" i="1"/>
  <c r="AT332" i="1"/>
  <c r="AZ332" i="1" s="1"/>
  <c r="BO331" i="1"/>
  <c r="BH331" i="1"/>
  <c r="AY331" i="1"/>
  <c r="AT331" i="1"/>
  <c r="AZ331" i="1" s="1"/>
  <c r="BO330" i="1"/>
  <c r="BH330" i="1"/>
  <c r="BB330" i="1"/>
  <c r="BA330" i="1"/>
  <c r="AY330" i="1"/>
  <c r="AZ330" i="1" s="1"/>
  <c r="AT330" i="1"/>
  <c r="BO329" i="1"/>
  <c r="BH329" i="1"/>
  <c r="BB329" i="1"/>
  <c r="BA329" i="1"/>
  <c r="AY329" i="1"/>
  <c r="AT329" i="1"/>
  <c r="AZ329" i="1" s="1"/>
  <c r="BO328" i="1"/>
  <c r="BH328" i="1"/>
  <c r="AY328" i="1"/>
  <c r="AT328" i="1"/>
  <c r="AZ328" i="1" s="1"/>
  <c r="BO327" i="1"/>
  <c r="BH327" i="1"/>
  <c r="BB327" i="1"/>
  <c r="BA327" i="1"/>
  <c r="AZ327" i="1"/>
  <c r="AY327" i="1"/>
  <c r="AT327" i="1"/>
  <c r="BO326" i="1"/>
  <c r="BH326" i="1"/>
  <c r="BB326" i="1"/>
  <c r="BA326" i="1"/>
  <c r="AZ326" i="1"/>
  <c r="AY326" i="1"/>
  <c r="AT326" i="1"/>
  <c r="BO325" i="1"/>
  <c r="BH325" i="1"/>
  <c r="BB325" i="1"/>
  <c r="BA325" i="1"/>
  <c r="AY325" i="1"/>
  <c r="AT325" i="1"/>
  <c r="AZ325" i="1" s="1"/>
  <c r="BE325" i="1" s="1"/>
  <c r="BK325" i="1" s="1"/>
  <c r="BP325" i="1" s="1"/>
  <c r="BO324" i="1"/>
  <c r="BH324" i="1"/>
  <c r="BB324" i="1"/>
  <c r="BA324" i="1"/>
  <c r="AY324" i="1"/>
  <c r="AT324" i="1"/>
  <c r="AZ324" i="1" s="1"/>
  <c r="BO323" i="1"/>
  <c r="BH323" i="1"/>
  <c r="BB323" i="1"/>
  <c r="BA323" i="1"/>
  <c r="AY323" i="1"/>
  <c r="AZ323" i="1" s="1"/>
  <c r="AT323" i="1"/>
  <c r="BO322" i="1"/>
  <c r="BH322" i="1"/>
  <c r="BB322" i="1"/>
  <c r="BA322" i="1"/>
  <c r="AY322" i="1"/>
  <c r="AT322" i="1"/>
  <c r="AZ322" i="1" s="1"/>
  <c r="BO321" i="1"/>
  <c r="BH321" i="1"/>
  <c r="BB321" i="1"/>
  <c r="BA321" i="1"/>
  <c r="AZ321" i="1"/>
  <c r="AY321" i="1"/>
  <c r="AT321" i="1"/>
  <c r="BO320" i="1"/>
  <c r="BH320" i="1"/>
  <c r="BB320" i="1"/>
  <c r="BA320" i="1"/>
  <c r="AZ320" i="1"/>
  <c r="BF320" i="1" s="1"/>
  <c r="BL320" i="1" s="1"/>
  <c r="BQ320" i="1" s="1"/>
  <c r="AY320" i="1"/>
  <c r="AT320" i="1"/>
  <c r="BO319" i="1"/>
  <c r="BH319" i="1"/>
  <c r="BB319" i="1"/>
  <c r="BA319" i="1"/>
  <c r="AY319" i="1"/>
  <c r="AT319" i="1"/>
  <c r="AZ319" i="1" s="1"/>
  <c r="BE319" i="1" s="1"/>
  <c r="BK319" i="1" s="1"/>
  <c r="BP319" i="1" s="1"/>
  <c r="BO318" i="1"/>
  <c r="BH318" i="1"/>
  <c r="BB318" i="1"/>
  <c r="BA318" i="1"/>
  <c r="AY318" i="1"/>
  <c r="AT318" i="1"/>
  <c r="AZ318" i="1" s="1"/>
  <c r="BO317" i="1"/>
  <c r="BH317" i="1"/>
  <c r="BB317" i="1"/>
  <c r="BA317" i="1"/>
  <c r="AY317" i="1"/>
  <c r="AZ317" i="1" s="1"/>
  <c r="AT317" i="1"/>
  <c r="BO316" i="1"/>
  <c r="BH316" i="1"/>
  <c r="BB316" i="1"/>
  <c r="BA316" i="1"/>
  <c r="AY316" i="1"/>
  <c r="AT316" i="1"/>
  <c r="AZ316" i="1" s="1"/>
  <c r="BO315" i="1"/>
  <c r="BH315" i="1"/>
  <c r="BB315" i="1"/>
  <c r="BA315" i="1"/>
  <c r="AZ315" i="1"/>
  <c r="AY315" i="1"/>
  <c r="AT315" i="1"/>
  <c r="BO314" i="1"/>
  <c r="BH314" i="1"/>
  <c r="BB314" i="1"/>
  <c r="BA314" i="1"/>
  <c r="AZ314" i="1"/>
  <c r="AY314" i="1"/>
  <c r="AT314" i="1"/>
  <c r="BO313" i="1"/>
  <c r="BH313" i="1"/>
  <c r="BF313" i="1"/>
  <c r="BL313" i="1" s="1"/>
  <c r="BQ313" i="1" s="1"/>
  <c r="BR313" i="1" s="1"/>
  <c r="BB313" i="1"/>
  <c r="BA313" i="1"/>
  <c r="AY313" i="1"/>
  <c r="AT313" i="1"/>
  <c r="AZ313" i="1" s="1"/>
  <c r="BE313" i="1" s="1"/>
  <c r="BK313" i="1" s="1"/>
  <c r="BP313" i="1" s="1"/>
  <c r="BO312" i="1"/>
  <c r="BH312" i="1"/>
  <c r="AY312" i="1"/>
  <c r="AT312" i="1"/>
  <c r="AZ312" i="1" s="1"/>
  <c r="BO311" i="1"/>
  <c r="BH311" i="1"/>
  <c r="AY311" i="1"/>
  <c r="AT311" i="1"/>
  <c r="AZ311" i="1" s="1"/>
  <c r="BO310" i="1"/>
  <c r="BH310" i="1"/>
  <c r="AY310" i="1"/>
  <c r="AT310" i="1"/>
  <c r="AZ310" i="1" s="1"/>
  <c r="BO309" i="1"/>
  <c r="BH309" i="1"/>
  <c r="AY309" i="1"/>
  <c r="AT309" i="1"/>
  <c r="AZ309" i="1" s="1"/>
  <c r="BO308" i="1"/>
  <c r="BH308" i="1"/>
  <c r="AY308" i="1"/>
  <c r="AT308" i="1"/>
  <c r="AZ308" i="1" s="1"/>
  <c r="BO307" i="1"/>
  <c r="BH307" i="1"/>
  <c r="AY307" i="1"/>
  <c r="AT307" i="1"/>
  <c r="AZ307" i="1" s="1"/>
  <c r="BO306" i="1"/>
  <c r="BH306" i="1"/>
  <c r="AY306" i="1"/>
  <c r="AT306" i="1"/>
  <c r="AZ306" i="1" s="1"/>
  <c r="BO305" i="1"/>
  <c r="BH305" i="1"/>
  <c r="AY305" i="1"/>
  <c r="AT305" i="1"/>
  <c r="AZ305" i="1" s="1"/>
  <c r="BO304" i="1"/>
  <c r="BH304" i="1"/>
  <c r="AY304" i="1"/>
  <c r="AT304" i="1"/>
  <c r="AZ304" i="1" s="1"/>
  <c r="BO303" i="1"/>
  <c r="BH303" i="1"/>
  <c r="AY303" i="1"/>
  <c r="AT303" i="1"/>
  <c r="AZ303" i="1" s="1"/>
  <c r="BO302" i="1"/>
  <c r="BH302" i="1"/>
  <c r="AY302" i="1"/>
  <c r="AR302" i="1"/>
  <c r="AT302" i="1" s="1"/>
  <c r="AZ302" i="1" s="1"/>
  <c r="BO301" i="1"/>
  <c r="BH301" i="1"/>
  <c r="AY301" i="1"/>
  <c r="AT301" i="1"/>
  <c r="AZ301" i="1" s="1"/>
  <c r="BO300" i="1"/>
  <c r="BH300" i="1"/>
  <c r="AY300" i="1"/>
  <c r="AT300" i="1"/>
  <c r="AZ300" i="1" s="1"/>
  <c r="BO299" i="1"/>
  <c r="BH299" i="1"/>
  <c r="AY299" i="1"/>
  <c r="AT299" i="1"/>
  <c r="AZ299" i="1" s="1"/>
  <c r="BO298" i="1"/>
  <c r="BH298" i="1"/>
  <c r="AY298" i="1"/>
  <c r="AT298" i="1"/>
  <c r="AZ298" i="1" s="1"/>
  <c r="BO297" i="1"/>
  <c r="BH297" i="1"/>
  <c r="AY297" i="1"/>
  <c r="AT297" i="1"/>
  <c r="AZ297" i="1" s="1"/>
  <c r="BO296" i="1"/>
  <c r="BH296" i="1"/>
  <c r="AY296" i="1"/>
  <c r="AT296" i="1"/>
  <c r="AZ296" i="1" s="1"/>
  <c r="BO295" i="1"/>
  <c r="BH295" i="1"/>
  <c r="AY295" i="1"/>
  <c r="AT295" i="1"/>
  <c r="AZ295" i="1" s="1"/>
  <c r="BO294" i="1"/>
  <c r="BH294" i="1"/>
  <c r="AY294" i="1"/>
  <c r="AT294" i="1"/>
  <c r="AZ294" i="1" s="1"/>
  <c r="BO293" i="1"/>
  <c r="BH293" i="1"/>
  <c r="AY293" i="1"/>
  <c r="AT293" i="1"/>
  <c r="AZ293" i="1" s="1"/>
  <c r="BO292" i="1"/>
  <c r="BH292" i="1"/>
  <c r="AY292" i="1"/>
  <c r="AT292" i="1"/>
  <c r="AZ292" i="1" s="1"/>
  <c r="BO291" i="1"/>
  <c r="BH291" i="1"/>
  <c r="AY291" i="1"/>
  <c r="AT291" i="1"/>
  <c r="AZ291" i="1" s="1"/>
  <c r="BO290" i="1"/>
  <c r="BH290" i="1"/>
  <c r="AY290" i="1"/>
  <c r="AT290" i="1"/>
  <c r="AZ290" i="1" s="1"/>
  <c r="BO289" i="1"/>
  <c r="BH289" i="1"/>
  <c r="AY289" i="1"/>
  <c r="AT289" i="1"/>
  <c r="AZ289" i="1" s="1"/>
  <c r="BO288" i="1"/>
  <c r="BH288" i="1"/>
  <c r="AY288" i="1"/>
  <c r="AT288" i="1"/>
  <c r="AZ288" i="1" s="1"/>
  <c r="BO287" i="1"/>
  <c r="BH287" i="1"/>
  <c r="AY287" i="1"/>
  <c r="AT287" i="1"/>
  <c r="AZ287" i="1" s="1"/>
  <c r="BO286" i="1"/>
  <c r="BH286" i="1"/>
  <c r="AY286" i="1"/>
  <c r="AT286" i="1"/>
  <c r="AZ286" i="1" s="1"/>
  <c r="BO285" i="1"/>
  <c r="BH285" i="1"/>
  <c r="AY285" i="1"/>
  <c r="AT285" i="1"/>
  <c r="AZ285" i="1" s="1"/>
  <c r="BO284" i="1"/>
  <c r="BH284" i="1"/>
  <c r="AY284" i="1"/>
  <c r="AT284" i="1"/>
  <c r="AZ284" i="1" s="1"/>
  <c r="BO283" i="1"/>
  <c r="BH283" i="1"/>
  <c r="AY283" i="1"/>
  <c r="AT283" i="1"/>
  <c r="AZ283" i="1" s="1"/>
  <c r="BO282" i="1"/>
  <c r="BH282" i="1"/>
  <c r="AY282" i="1"/>
  <c r="AT282" i="1"/>
  <c r="AZ282" i="1" s="1"/>
  <c r="BO281" i="1"/>
  <c r="BH281" i="1"/>
  <c r="AY281" i="1"/>
  <c r="AT281" i="1"/>
  <c r="AZ281" i="1" s="1"/>
  <c r="BO280" i="1"/>
  <c r="BH280" i="1"/>
  <c r="AY280" i="1"/>
  <c r="AT280" i="1"/>
  <c r="AZ280" i="1" s="1"/>
  <c r="BO279" i="1"/>
  <c r="BH279" i="1"/>
  <c r="AY279" i="1"/>
  <c r="AT279" i="1"/>
  <c r="AZ279" i="1" s="1"/>
  <c r="BO278" i="1"/>
  <c r="BH278" i="1"/>
  <c r="AY278" i="1"/>
  <c r="AT278" i="1"/>
  <c r="AZ278" i="1" s="1"/>
  <c r="BO277" i="1"/>
  <c r="BH277" i="1"/>
  <c r="AY277" i="1"/>
  <c r="AT277" i="1"/>
  <c r="AZ277" i="1" s="1"/>
  <c r="BO276" i="1"/>
  <c r="BH276" i="1"/>
  <c r="AY276" i="1"/>
  <c r="AT276" i="1"/>
  <c r="AZ276" i="1" s="1"/>
  <c r="BO275" i="1"/>
  <c r="BH275" i="1"/>
  <c r="AY275" i="1"/>
  <c r="AT275" i="1"/>
  <c r="AZ275" i="1" s="1"/>
  <c r="BO274" i="1"/>
  <c r="BH274" i="1"/>
  <c r="AY274" i="1"/>
  <c r="AT274" i="1"/>
  <c r="AZ274" i="1" s="1"/>
  <c r="BO273" i="1"/>
  <c r="BH273" i="1"/>
  <c r="AY273" i="1"/>
  <c r="AT273" i="1"/>
  <c r="AZ273" i="1" s="1"/>
  <c r="BO272" i="1"/>
  <c r="BH272" i="1"/>
  <c r="AY272" i="1"/>
  <c r="AT272" i="1"/>
  <c r="AZ272" i="1" s="1"/>
  <c r="BO271" i="1"/>
  <c r="BH271" i="1"/>
  <c r="AY271" i="1"/>
  <c r="AT271" i="1"/>
  <c r="AZ271" i="1" s="1"/>
  <c r="BO270" i="1"/>
  <c r="BH270" i="1"/>
  <c r="AY270" i="1"/>
  <c r="AT270" i="1"/>
  <c r="AZ270" i="1" s="1"/>
  <c r="BO269" i="1"/>
  <c r="BH269" i="1"/>
  <c r="AY269" i="1"/>
  <c r="AT269" i="1"/>
  <c r="AZ269" i="1" s="1"/>
  <c r="BO268" i="1"/>
  <c r="BH268" i="1"/>
  <c r="AY268" i="1"/>
  <c r="AT268" i="1"/>
  <c r="AZ268" i="1" s="1"/>
  <c r="BO267" i="1"/>
  <c r="BH267" i="1"/>
  <c r="AY267" i="1"/>
  <c r="AT267" i="1"/>
  <c r="AZ267" i="1" s="1"/>
  <c r="BO266" i="1"/>
  <c r="BH266" i="1"/>
  <c r="AY266" i="1"/>
  <c r="AT266" i="1"/>
  <c r="AZ266" i="1" s="1"/>
  <c r="BO265" i="1"/>
  <c r="BH265" i="1"/>
  <c r="AY265" i="1"/>
  <c r="AT265" i="1"/>
  <c r="AZ265" i="1" s="1"/>
  <c r="BO264" i="1"/>
  <c r="BH264" i="1"/>
  <c r="AY264" i="1"/>
  <c r="AT264" i="1"/>
  <c r="AZ264" i="1" s="1"/>
  <c r="BO263" i="1"/>
  <c r="BH263" i="1"/>
  <c r="AY263" i="1"/>
  <c r="AT263" i="1"/>
  <c r="AZ263" i="1" s="1"/>
  <c r="BO262" i="1"/>
  <c r="BH262" i="1"/>
  <c r="AY262" i="1"/>
  <c r="AT262" i="1"/>
  <c r="AZ262" i="1" s="1"/>
  <c r="BO261" i="1"/>
  <c r="BH261" i="1"/>
  <c r="AY261" i="1"/>
  <c r="AT261" i="1"/>
  <c r="AZ261" i="1" s="1"/>
  <c r="BO260" i="1"/>
  <c r="BH260" i="1"/>
  <c r="AY260" i="1"/>
  <c r="AT260" i="1"/>
  <c r="AZ260" i="1" s="1"/>
  <c r="BO259" i="1"/>
  <c r="BH259" i="1"/>
  <c r="AY259" i="1"/>
  <c r="AT259" i="1"/>
  <c r="AZ259" i="1" s="1"/>
  <c r="BO258" i="1"/>
  <c r="BH258" i="1"/>
  <c r="AY258" i="1"/>
  <c r="AT258" i="1"/>
  <c r="AZ258" i="1" s="1"/>
  <c r="BO257" i="1"/>
  <c r="BH257" i="1"/>
  <c r="AY257" i="1"/>
  <c r="AT257" i="1"/>
  <c r="AZ257" i="1" s="1"/>
  <c r="BO256" i="1"/>
  <c r="BH256" i="1"/>
  <c r="AY256" i="1"/>
  <c r="AT256" i="1"/>
  <c r="AZ256" i="1" s="1"/>
  <c r="BO255" i="1"/>
  <c r="BH255" i="1"/>
  <c r="AY255" i="1"/>
  <c r="AT255" i="1"/>
  <c r="AZ255" i="1" s="1"/>
  <c r="BO254" i="1"/>
  <c r="BH254" i="1"/>
  <c r="AY254" i="1"/>
  <c r="AT254" i="1"/>
  <c r="AZ254" i="1" s="1"/>
  <c r="BO253" i="1"/>
  <c r="BH253" i="1"/>
  <c r="AY253" i="1"/>
  <c r="AT253" i="1"/>
  <c r="AZ253" i="1" s="1"/>
  <c r="BO252" i="1"/>
  <c r="BH252" i="1"/>
  <c r="AY252" i="1"/>
  <c r="AT252" i="1"/>
  <c r="AZ252" i="1" s="1"/>
  <c r="BO251" i="1"/>
  <c r="BH251" i="1"/>
  <c r="AY251" i="1"/>
  <c r="AT251" i="1"/>
  <c r="AZ251" i="1" s="1"/>
  <c r="BO250" i="1"/>
  <c r="BH250" i="1"/>
  <c r="AY250" i="1"/>
  <c r="AT250" i="1"/>
  <c r="AZ250" i="1" s="1"/>
  <c r="BO249" i="1"/>
  <c r="BH249" i="1"/>
  <c r="AY249" i="1"/>
  <c r="AT249" i="1"/>
  <c r="AZ249" i="1" s="1"/>
  <c r="BO248" i="1"/>
  <c r="BH248" i="1"/>
  <c r="AY248" i="1"/>
  <c r="AT248" i="1"/>
  <c r="AZ248" i="1" s="1"/>
  <c r="BO247" i="1"/>
  <c r="BH247" i="1"/>
  <c r="AY247" i="1"/>
  <c r="AT247" i="1"/>
  <c r="AZ247" i="1" s="1"/>
  <c r="BO246" i="1"/>
  <c r="BH246" i="1"/>
  <c r="AY246" i="1"/>
  <c r="AT246" i="1"/>
  <c r="AZ246" i="1" s="1"/>
  <c r="BO245" i="1"/>
  <c r="BH245" i="1"/>
  <c r="AY245" i="1"/>
  <c r="AT245" i="1"/>
  <c r="AZ245" i="1" s="1"/>
  <c r="BO244" i="1"/>
  <c r="BH244" i="1"/>
  <c r="AY244" i="1"/>
  <c r="AT244" i="1"/>
  <c r="AZ244" i="1" s="1"/>
  <c r="BO243" i="1"/>
  <c r="BH243" i="1"/>
  <c r="AY243" i="1"/>
  <c r="AT243" i="1"/>
  <c r="AZ243" i="1" s="1"/>
  <c r="BO242" i="1"/>
  <c r="BH242" i="1"/>
  <c r="AY242" i="1"/>
  <c r="AT242" i="1"/>
  <c r="AZ242" i="1" s="1"/>
  <c r="BO241" i="1"/>
  <c r="BH241" i="1"/>
  <c r="AY241" i="1"/>
  <c r="AT241" i="1"/>
  <c r="AZ241" i="1" s="1"/>
  <c r="BO240" i="1"/>
  <c r="BH240" i="1"/>
  <c r="AY240" i="1"/>
  <c r="AT240" i="1"/>
  <c r="AZ240" i="1" s="1"/>
  <c r="BO239" i="1"/>
  <c r="BH239" i="1"/>
  <c r="AY239" i="1"/>
  <c r="AT239" i="1"/>
  <c r="AZ239" i="1" s="1"/>
  <c r="BO238" i="1"/>
  <c r="BH238" i="1"/>
  <c r="AY238" i="1"/>
  <c r="AT238" i="1"/>
  <c r="AZ238" i="1" s="1"/>
  <c r="BO237" i="1"/>
  <c r="BH237" i="1"/>
  <c r="AY237" i="1"/>
  <c r="AT237" i="1"/>
  <c r="AZ237" i="1" s="1"/>
  <c r="BO236" i="1"/>
  <c r="BH236" i="1"/>
  <c r="AY236" i="1"/>
  <c r="AT236" i="1"/>
  <c r="AZ236" i="1" s="1"/>
  <c r="BO235" i="1"/>
  <c r="BH235" i="1"/>
  <c r="AY235" i="1"/>
  <c r="AT235" i="1"/>
  <c r="AZ235" i="1" s="1"/>
  <c r="BO234" i="1"/>
  <c r="BH234" i="1"/>
  <c r="AY234" i="1"/>
  <c r="AT234" i="1"/>
  <c r="AZ234" i="1" s="1"/>
  <c r="BO233" i="1"/>
  <c r="BH233" i="1"/>
  <c r="AY233" i="1"/>
  <c r="AT233" i="1"/>
  <c r="AZ233" i="1" s="1"/>
  <c r="BO232" i="1"/>
  <c r="BH232" i="1"/>
  <c r="AY232" i="1"/>
  <c r="AT232" i="1"/>
  <c r="AZ232" i="1" s="1"/>
  <c r="BO231" i="1"/>
  <c r="BH231" i="1"/>
  <c r="AY231" i="1"/>
  <c r="AT231" i="1"/>
  <c r="AZ231" i="1" s="1"/>
  <c r="BO230" i="1"/>
  <c r="BH230" i="1"/>
  <c r="AY230" i="1"/>
  <c r="AT230" i="1"/>
  <c r="AZ230" i="1" s="1"/>
  <c r="BO229" i="1"/>
  <c r="BH229" i="1"/>
  <c r="AY229" i="1"/>
  <c r="AT229" i="1"/>
  <c r="AZ229" i="1" s="1"/>
  <c r="BO228" i="1"/>
  <c r="BH228" i="1"/>
  <c r="AY228" i="1"/>
  <c r="AT228" i="1"/>
  <c r="AZ228" i="1" s="1"/>
  <c r="BO227" i="1"/>
  <c r="BH227" i="1"/>
  <c r="AY227" i="1"/>
  <c r="AT227" i="1"/>
  <c r="AZ227" i="1" s="1"/>
  <c r="BO226" i="1"/>
  <c r="BH226" i="1"/>
  <c r="AY226" i="1"/>
  <c r="AT226" i="1"/>
  <c r="AZ226" i="1" s="1"/>
  <c r="BO225" i="1"/>
  <c r="BH225" i="1"/>
  <c r="AY225" i="1"/>
  <c r="AT225" i="1"/>
  <c r="AZ225" i="1" s="1"/>
  <c r="BO224" i="1"/>
  <c r="BH224" i="1"/>
  <c r="AY224" i="1"/>
  <c r="AT224" i="1"/>
  <c r="AZ224" i="1" s="1"/>
  <c r="BO223" i="1"/>
  <c r="BH223" i="1"/>
  <c r="AY223" i="1"/>
  <c r="AT223" i="1"/>
  <c r="AZ223" i="1" s="1"/>
  <c r="BO222" i="1"/>
  <c r="BH222" i="1"/>
  <c r="AY222" i="1"/>
  <c r="AT222" i="1"/>
  <c r="AZ222" i="1" s="1"/>
  <c r="BO221" i="1"/>
  <c r="BH221" i="1"/>
  <c r="AY221" i="1"/>
  <c r="AT221" i="1"/>
  <c r="AZ221" i="1" s="1"/>
  <c r="BO220" i="1"/>
  <c r="BH220" i="1"/>
  <c r="AY220" i="1"/>
  <c r="AS220" i="1"/>
  <c r="AT220" i="1" s="1"/>
  <c r="AZ220" i="1" s="1"/>
  <c r="BO219" i="1"/>
  <c r="BH219" i="1"/>
  <c r="AY219" i="1"/>
  <c r="AT219" i="1"/>
  <c r="AZ219" i="1" s="1"/>
  <c r="BO218" i="1"/>
  <c r="BH218" i="1"/>
  <c r="AY218" i="1"/>
  <c r="AT218" i="1"/>
  <c r="AZ218" i="1" s="1"/>
  <c r="BO217" i="1"/>
  <c r="BH217" i="1"/>
  <c r="AY217" i="1"/>
  <c r="AT217" i="1"/>
  <c r="AZ217" i="1" s="1"/>
  <c r="BO216" i="1"/>
  <c r="BH216" i="1"/>
  <c r="AY216" i="1"/>
  <c r="AT216" i="1"/>
  <c r="AZ216" i="1" s="1"/>
  <c r="BO215" i="1"/>
  <c r="BH215" i="1"/>
  <c r="AY215" i="1"/>
  <c r="AT215" i="1"/>
  <c r="AZ215" i="1" s="1"/>
  <c r="BO214" i="1"/>
  <c r="BH214" i="1"/>
  <c r="AY214" i="1"/>
  <c r="AT214" i="1"/>
  <c r="AZ214" i="1" s="1"/>
  <c r="BO213" i="1"/>
  <c r="BH213" i="1"/>
  <c r="AY213" i="1"/>
  <c r="AT213" i="1"/>
  <c r="AZ213" i="1" s="1"/>
  <c r="BO212" i="1"/>
  <c r="BH212" i="1"/>
  <c r="AY212" i="1"/>
  <c r="AT212" i="1"/>
  <c r="AZ212" i="1" s="1"/>
  <c r="BO211" i="1"/>
  <c r="BH211" i="1"/>
  <c r="AY211" i="1"/>
  <c r="AT211" i="1"/>
  <c r="AZ211" i="1" s="1"/>
  <c r="BO210" i="1"/>
  <c r="BH210" i="1"/>
  <c r="AY210" i="1"/>
  <c r="AT210" i="1"/>
  <c r="AZ210" i="1" s="1"/>
  <c r="BO209" i="1"/>
  <c r="BH209" i="1"/>
  <c r="AY209" i="1"/>
  <c r="AT209" i="1"/>
  <c r="AZ209" i="1" s="1"/>
  <c r="BO208" i="1"/>
  <c r="BH208" i="1"/>
  <c r="AY208" i="1"/>
  <c r="AT208" i="1"/>
  <c r="AZ208" i="1" s="1"/>
  <c r="BO207" i="1"/>
  <c r="BH207" i="1"/>
  <c r="AY207" i="1"/>
  <c r="AT207" i="1"/>
  <c r="AZ207" i="1" s="1"/>
  <c r="BO206" i="1"/>
  <c r="BH206" i="1"/>
  <c r="AY206" i="1"/>
  <c r="AT206" i="1"/>
  <c r="AZ206" i="1" s="1"/>
  <c r="BO205" i="1"/>
  <c r="BH205" i="1"/>
  <c r="AY205" i="1"/>
  <c r="AT205" i="1"/>
  <c r="AZ205" i="1" s="1"/>
  <c r="BO204" i="1"/>
  <c r="BH204" i="1"/>
  <c r="AY204" i="1"/>
  <c r="AT204" i="1"/>
  <c r="AZ204" i="1" s="1"/>
  <c r="BO203" i="1"/>
  <c r="BH203" i="1"/>
  <c r="AY203" i="1"/>
  <c r="AT203" i="1"/>
  <c r="AZ203" i="1" s="1"/>
  <c r="BO202" i="1"/>
  <c r="BH202" i="1"/>
  <c r="AY202" i="1"/>
  <c r="AT202" i="1"/>
  <c r="AZ202" i="1" s="1"/>
  <c r="BO201" i="1"/>
  <c r="BH201" i="1"/>
  <c r="AY201" i="1"/>
  <c r="AT201" i="1"/>
  <c r="AZ201" i="1" s="1"/>
  <c r="BO200" i="1"/>
  <c r="BH200" i="1"/>
  <c r="AY200" i="1"/>
  <c r="AT200" i="1"/>
  <c r="AZ200" i="1" s="1"/>
  <c r="BO199" i="1"/>
  <c r="BH199" i="1"/>
  <c r="AY199" i="1"/>
  <c r="AT199" i="1"/>
  <c r="AZ199" i="1" s="1"/>
  <c r="BO198" i="1"/>
  <c r="BH198" i="1"/>
  <c r="AY198" i="1"/>
  <c r="AT198" i="1"/>
  <c r="AZ198" i="1" s="1"/>
  <c r="BO197" i="1"/>
  <c r="BH197" i="1"/>
  <c r="AY197" i="1"/>
  <c r="AT197" i="1"/>
  <c r="AZ197" i="1" s="1"/>
  <c r="BO196" i="1"/>
  <c r="BH196" i="1"/>
  <c r="AY196" i="1"/>
  <c r="AT196" i="1"/>
  <c r="AZ196" i="1" s="1"/>
  <c r="BO195" i="1"/>
  <c r="BH195" i="1"/>
  <c r="AY195" i="1"/>
  <c r="AT195" i="1"/>
  <c r="AZ195" i="1" s="1"/>
  <c r="BO194" i="1"/>
  <c r="BH194" i="1"/>
  <c r="AY194" i="1"/>
  <c r="AT194" i="1"/>
  <c r="AZ194" i="1" s="1"/>
  <c r="BO193" i="1"/>
  <c r="BH193" i="1"/>
  <c r="AY193" i="1"/>
  <c r="AT193" i="1"/>
  <c r="AZ193" i="1" s="1"/>
  <c r="BO192" i="1"/>
  <c r="BH192" i="1"/>
  <c r="AY192" i="1"/>
  <c r="AT192" i="1"/>
  <c r="AZ192" i="1" s="1"/>
  <c r="BO191" i="1"/>
  <c r="BH191" i="1"/>
  <c r="AY191" i="1"/>
  <c r="AT191" i="1"/>
  <c r="AZ191" i="1" s="1"/>
  <c r="BO190" i="1"/>
  <c r="BH190" i="1"/>
  <c r="AY190" i="1"/>
  <c r="AT190" i="1"/>
  <c r="AZ190" i="1" s="1"/>
  <c r="BO189" i="1"/>
  <c r="BH189" i="1"/>
  <c r="AY189" i="1"/>
  <c r="AT189" i="1"/>
  <c r="AZ189" i="1" s="1"/>
  <c r="BO188" i="1"/>
  <c r="BH188" i="1"/>
  <c r="AY188" i="1"/>
  <c r="AT188" i="1"/>
  <c r="AZ188" i="1" s="1"/>
  <c r="BO187" i="1"/>
  <c r="BH187" i="1"/>
  <c r="AY187" i="1"/>
  <c r="AT187" i="1"/>
  <c r="AZ187" i="1" s="1"/>
  <c r="BO186" i="1"/>
  <c r="BH186" i="1"/>
  <c r="AY186" i="1"/>
  <c r="AT186" i="1"/>
  <c r="AZ186" i="1" s="1"/>
  <c r="BO185" i="1"/>
  <c r="BH185" i="1"/>
  <c r="AY185" i="1"/>
  <c r="AT185" i="1"/>
  <c r="AZ185" i="1" s="1"/>
  <c r="BO184" i="1"/>
  <c r="BH184" i="1"/>
  <c r="AY184" i="1"/>
  <c r="AT184" i="1"/>
  <c r="AZ184" i="1" s="1"/>
  <c r="BO183" i="1"/>
  <c r="BH183" i="1"/>
  <c r="AY183" i="1"/>
  <c r="AT183" i="1"/>
  <c r="AZ183" i="1" s="1"/>
  <c r="BO182" i="1"/>
  <c r="BH182" i="1"/>
  <c r="AY182" i="1"/>
  <c r="AT182" i="1"/>
  <c r="AZ182" i="1" s="1"/>
  <c r="BO181" i="1"/>
  <c r="BH181" i="1"/>
  <c r="AY181" i="1"/>
  <c r="AT181" i="1"/>
  <c r="AZ181" i="1" s="1"/>
  <c r="BO180" i="1"/>
  <c r="BH180" i="1"/>
  <c r="AY180" i="1"/>
  <c r="AT180" i="1"/>
  <c r="AZ180" i="1" s="1"/>
  <c r="BO179" i="1"/>
  <c r="BH179" i="1"/>
  <c r="AY179" i="1"/>
  <c r="AT179" i="1"/>
  <c r="AZ179" i="1" s="1"/>
  <c r="BO178" i="1"/>
  <c r="BH178" i="1"/>
  <c r="AY178" i="1"/>
  <c r="AT178" i="1"/>
  <c r="AZ178" i="1" s="1"/>
  <c r="BO177" i="1"/>
  <c r="BH177" i="1"/>
  <c r="AY177" i="1"/>
  <c r="AT177" i="1"/>
  <c r="AZ177" i="1" s="1"/>
  <c r="AS177" i="1"/>
  <c r="BO176" i="1"/>
  <c r="BH176" i="1"/>
  <c r="AY176" i="1"/>
  <c r="AT176" i="1"/>
  <c r="AZ176" i="1" s="1"/>
  <c r="BO175" i="1"/>
  <c r="BH175" i="1"/>
  <c r="AY175" i="1"/>
  <c r="AT175" i="1"/>
  <c r="AZ175" i="1" s="1"/>
  <c r="BO174" i="1"/>
  <c r="BH174" i="1"/>
  <c r="AY174" i="1"/>
  <c r="AT174" i="1"/>
  <c r="AZ174" i="1" s="1"/>
  <c r="BO173" i="1"/>
  <c r="BH173" i="1"/>
  <c r="AY173" i="1"/>
  <c r="AT173" i="1"/>
  <c r="AZ173" i="1" s="1"/>
  <c r="BO172" i="1"/>
  <c r="BH172" i="1"/>
  <c r="AY172" i="1"/>
  <c r="AT172" i="1"/>
  <c r="AZ172" i="1" s="1"/>
  <c r="BO171" i="1"/>
  <c r="BH171" i="1"/>
  <c r="AY171" i="1"/>
  <c r="AT171" i="1"/>
  <c r="AZ171" i="1" s="1"/>
  <c r="BO170" i="1"/>
  <c r="BH170" i="1"/>
  <c r="AY170" i="1"/>
  <c r="AT170" i="1"/>
  <c r="AZ170" i="1" s="1"/>
  <c r="BO169" i="1"/>
  <c r="BH169" i="1"/>
  <c r="AY169" i="1"/>
  <c r="AT169" i="1"/>
  <c r="AZ169" i="1" s="1"/>
  <c r="BO168" i="1"/>
  <c r="BH168" i="1"/>
  <c r="AY168" i="1"/>
  <c r="AT168" i="1"/>
  <c r="AZ168" i="1" s="1"/>
  <c r="BO167" i="1"/>
  <c r="BH167" i="1"/>
  <c r="AY167" i="1"/>
  <c r="AT167" i="1"/>
  <c r="AZ167" i="1" s="1"/>
  <c r="BO166" i="1"/>
  <c r="BH166" i="1"/>
  <c r="AY166" i="1"/>
  <c r="AT166" i="1"/>
  <c r="AZ166" i="1" s="1"/>
  <c r="BO165" i="1"/>
  <c r="BH165" i="1"/>
  <c r="AY165" i="1"/>
  <c r="AT165" i="1"/>
  <c r="AZ165" i="1" s="1"/>
  <c r="BO164" i="1"/>
  <c r="BH164" i="1"/>
  <c r="AY164" i="1"/>
  <c r="AT164" i="1"/>
  <c r="AZ164" i="1" s="1"/>
  <c r="BO163" i="1"/>
  <c r="BH163" i="1"/>
  <c r="AY163" i="1"/>
  <c r="AT163" i="1"/>
  <c r="AZ163" i="1" s="1"/>
  <c r="BO162" i="1"/>
  <c r="BH162" i="1"/>
  <c r="AY162" i="1"/>
  <c r="AT162" i="1"/>
  <c r="AZ162" i="1" s="1"/>
  <c r="BO161" i="1"/>
  <c r="BH161" i="1"/>
  <c r="AY161" i="1"/>
  <c r="AT161" i="1"/>
  <c r="AZ161" i="1" s="1"/>
  <c r="BO160" i="1"/>
  <c r="BH160" i="1"/>
  <c r="AY160" i="1"/>
  <c r="AT160" i="1"/>
  <c r="AZ160" i="1" s="1"/>
  <c r="BO159" i="1"/>
  <c r="BH159" i="1"/>
  <c r="AY159" i="1"/>
  <c r="AT159" i="1"/>
  <c r="AZ159" i="1" s="1"/>
  <c r="BO158" i="1"/>
  <c r="BH158" i="1"/>
  <c r="AY158" i="1"/>
  <c r="AT158" i="1"/>
  <c r="AZ158" i="1" s="1"/>
  <c r="BO157" i="1"/>
  <c r="BH157" i="1"/>
  <c r="AY157" i="1"/>
  <c r="AT157" i="1"/>
  <c r="AZ157" i="1" s="1"/>
  <c r="BO156" i="1"/>
  <c r="BH156" i="1"/>
  <c r="AY156" i="1"/>
  <c r="AT156" i="1"/>
  <c r="AZ156" i="1" s="1"/>
  <c r="BO155" i="1"/>
  <c r="BH155" i="1"/>
  <c r="AY155" i="1"/>
  <c r="AT155" i="1"/>
  <c r="AZ155" i="1" s="1"/>
  <c r="BO154" i="1"/>
  <c r="BH154" i="1"/>
  <c r="AY154" i="1"/>
  <c r="AT154" i="1"/>
  <c r="AZ154" i="1" s="1"/>
  <c r="BO153" i="1"/>
  <c r="BH153" i="1"/>
  <c r="AY153" i="1"/>
  <c r="AT153" i="1"/>
  <c r="AZ153" i="1" s="1"/>
  <c r="BO152" i="1"/>
  <c r="BH152" i="1"/>
  <c r="AY152" i="1"/>
  <c r="AT152" i="1"/>
  <c r="AZ152" i="1" s="1"/>
  <c r="BO151" i="1"/>
  <c r="BH151" i="1"/>
  <c r="AY151" i="1"/>
  <c r="AT151" i="1"/>
  <c r="AZ151" i="1" s="1"/>
  <c r="BO150" i="1"/>
  <c r="BH150" i="1"/>
  <c r="AY150" i="1"/>
  <c r="AT150" i="1"/>
  <c r="AZ150" i="1" s="1"/>
  <c r="BO149" i="1"/>
  <c r="BH149" i="1"/>
  <c r="AY149" i="1"/>
  <c r="AT149" i="1"/>
  <c r="AZ149" i="1" s="1"/>
  <c r="BO148" i="1"/>
  <c r="BH148" i="1"/>
  <c r="AY148" i="1"/>
  <c r="AT148" i="1"/>
  <c r="AZ148" i="1" s="1"/>
  <c r="BO147" i="1"/>
  <c r="BH147" i="1"/>
  <c r="AY147" i="1"/>
  <c r="AS147" i="1"/>
  <c r="AT147" i="1" s="1"/>
  <c r="AZ147" i="1" s="1"/>
  <c r="BO146" i="1"/>
  <c r="BH146" i="1"/>
  <c r="AY146" i="1"/>
  <c r="AT146" i="1"/>
  <c r="AZ146" i="1" s="1"/>
  <c r="BO145" i="1"/>
  <c r="BH145" i="1"/>
  <c r="AY145" i="1"/>
  <c r="AT145" i="1"/>
  <c r="AZ145" i="1" s="1"/>
  <c r="BO144" i="1"/>
  <c r="BH144" i="1"/>
  <c r="AY144" i="1"/>
  <c r="AT144" i="1"/>
  <c r="AZ144" i="1" s="1"/>
  <c r="BO143" i="1"/>
  <c r="BH143" i="1"/>
  <c r="AY143" i="1"/>
  <c r="AT143" i="1"/>
  <c r="AZ143" i="1" s="1"/>
  <c r="BO142" i="1"/>
  <c r="BH142" i="1"/>
  <c r="AY142" i="1"/>
  <c r="AT142" i="1"/>
  <c r="AZ142" i="1" s="1"/>
  <c r="BO141" i="1"/>
  <c r="BH141" i="1"/>
  <c r="AY141" i="1"/>
  <c r="AT141" i="1"/>
  <c r="AZ141" i="1" s="1"/>
  <c r="BO140" i="1"/>
  <c r="BH140" i="1"/>
  <c r="AY140" i="1"/>
  <c r="AT140" i="1"/>
  <c r="AZ140" i="1" s="1"/>
  <c r="BO139" i="1"/>
  <c r="BH139" i="1"/>
  <c r="AY139" i="1"/>
  <c r="AT139" i="1"/>
  <c r="AZ139" i="1" s="1"/>
  <c r="BO138" i="1"/>
  <c r="BH138" i="1"/>
  <c r="AY138" i="1"/>
  <c r="AT138" i="1"/>
  <c r="AZ138" i="1" s="1"/>
  <c r="BO137" i="1"/>
  <c r="BH137" i="1"/>
  <c r="AY137" i="1"/>
  <c r="AT137" i="1"/>
  <c r="AZ137" i="1" s="1"/>
  <c r="AS137" i="1"/>
  <c r="AR137" i="1"/>
  <c r="BO136" i="1"/>
  <c r="BH136" i="1"/>
  <c r="AZ136" i="1"/>
  <c r="AY136" i="1"/>
  <c r="AT136" i="1"/>
  <c r="BO135" i="1"/>
  <c r="BH135" i="1"/>
  <c r="AZ135" i="1"/>
  <c r="AY135" i="1"/>
  <c r="AT135" i="1"/>
  <c r="BO134" i="1"/>
  <c r="BH134" i="1"/>
  <c r="AZ134" i="1"/>
  <c r="AY134" i="1"/>
  <c r="AT134" i="1"/>
  <c r="BO133" i="1"/>
  <c r="BH133" i="1"/>
  <c r="AY133" i="1"/>
  <c r="AS133" i="1"/>
  <c r="AR133" i="1"/>
  <c r="BO132" i="1"/>
  <c r="BH132" i="1"/>
  <c r="AY132" i="1"/>
  <c r="AT132" i="1"/>
  <c r="AZ132" i="1" s="1"/>
  <c r="BE132" i="1" s="1"/>
  <c r="BK132" i="1" s="1"/>
  <c r="BP132" i="1" s="1"/>
  <c r="BO131" i="1"/>
  <c r="BH131" i="1"/>
  <c r="BF131" i="1"/>
  <c r="BL131" i="1" s="1"/>
  <c r="BQ131" i="1" s="1"/>
  <c r="BR131" i="1" s="1"/>
  <c r="AY131" i="1"/>
  <c r="AT131" i="1"/>
  <c r="AZ131" i="1" s="1"/>
  <c r="BE131" i="1" s="1"/>
  <c r="BK131" i="1" s="1"/>
  <c r="BP131" i="1" s="1"/>
  <c r="BO130" i="1"/>
  <c r="BH130" i="1"/>
  <c r="AY130" i="1"/>
  <c r="AT130" i="1"/>
  <c r="BO129" i="1"/>
  <c r="BH129" i="1"/>
  <c r="AY129" i="1"/>
  <c r="AT129" i="1"/>
  <c r="AZ129" i="1" s="1"/>
  <c r="BE129" i="1" s="1"/>
  <c r="BK129" i="1" s="1"/>
  <c r="BP129" i="1" s="1"/>
  <c r="BO128" i="1"/>
  <c r="BH128" i="1"/>
  <c r="AY128" i="1"/>
  <c r="AT128" i="1"/>
  <c r="AZ128" i="1" s="1"/>
  <c r="BE128" i="1" s="1"/>
  <c r="BK128" i="1" s="1"/>
  <c r="BP128" i="1" s="1"/>
  <c r="BO127" i="1"/>
  <c r="BH127" i="1"/>
  <c r="AY127" i="1"/>
  <c r="AT127" i="1"/>
  <c r="BO126" i="1"/>
  <c r="BH126" i="1"/>
  <c r="AY126" i="1"/>
  <c r="AT126" i="1"/>
  <c r="BO125" i="1"/>
  <c r="BH125" i="1"/>
  <c r="AY125" i="1"/>
  <c r="AT125" i="1"/>
  <c r="BO124" i="1"/>
  <c r="BH124" i="1"/>
  <c r="AY124" i="1"/>
  <c r="AT124" i="1"/>
  <c r="BO123" i="1"/>
  <c r="BH123" i="1"/>
  <c r="AY123" i="1"/>
  <c r="AT123" i="1"/>
  <c r="AZ123" i="1" s="1"/>
  <c r="BE123" i="1" s="1"/>
  <c r="BK123" i="1" s="1"/>
  <c r="BP123" i="1" s="1"/>
  <c r="BO122" i="1"/>
  <c r="BH122" i="1"/>
  <c r="BF122" i="1"/>
  <c r="BL122" i="1" s="1"/>
  <c r="BQ122" i="1" s="1"/>
  <c r="BR122" i="1" s="1"/>
  <c r="AY122" i="1"/>
  <c r="AT122" i="1"/>
  <c r="AZ122" i="1" s="1"/>
  <c r="BE122" i="1" s="1"/>
  <c r="BK122" i="1" s="1"/>
  <c r="BP122" i="1" s="1"/>
  <c r="BO121" i="1"/>
  <c r="BH121" i="1"/>
  <c r="AY121" i="1"/>
  <c r="AT121" i="1"/>
  <c r="BO120" i="1"/>
  <c r="BH120" i="1"/>
  <c r="AY120" i="1"/>
  <c r="AT120" i="1"/>
  <c r="AZ120" i="1" s="1"/>
  <c r="BE120" i="1" s="1"/>
  <c r="BK120" i="1" s="1"/>
  <c r="BP120" i="1" s="1"/>
  <c r="BO119" i="1"/>
  <c r="BH119" i="1"/>
  <c r="BF119" i="1"/>
  <c r="BL119" i="1" s="1"/>
  <c r="BQ119" i="1" s="1"/>
  <c r="BR119" i="1" s="1"/>
  <c r="AY119" i="1"/>
  <c r="AT119" i="1"/>
  <c r="AZ119" i="1" s="1"/>
  <c r="BE119" i="1" s="1"/>
  <c r="BK119" i="1" s="1"/>
  <c r="BP119" i="1" s="1"/>
  <c r="BO118" i="1"/>
  <c r="BH118" i="1"/>
  <c r="AY118" i="1"/>
  <c r="AT118" i="1"/>
  <c r="BO117" i="1"/>
  <c r="BH117" i="1"/>
  <c r="AY117" i="1"/>
  <c r="AT117" i="1"/>
  <c r="AZ117" i="1" s="1"/>
  <c r="BE117" i="1" s="1"/>
  <c r="BK117" i="1" s="1"/>
  <c r="BP117" i="1" s="1"/>
  <c r="AS117" i="1"/>
  <c r="AR117" i="1"/>
  <c r="BO116" i="1"/>
  <c r="BH116" i="1"/>
  <c r="BE116" i="1"/>
  <c r="BK116" i="1" s="1"/>
  <c r="BP116" i="1" s="1"/>
  <c r="AZ116" i="1"/>
  <c r="BF116" i="1" s="1"/>
  <c r="BL116" i="1" s="1"/>
  <c r="BQ116" i="1" s="1"/>
  <c r="AY116" i="1"/>
  <c r="AT116" i="1"/>
  <c r="BO115" i="1"/>
  <c r="BK115" i="1"/>
  <c r="BP115" i="1" s="1"/>
  <c r="BH115" i="1"/>
  <c r="BE115" i="1"/>
  <c r="AZ115" i="1"/>
  <c r="BF115" i="1" s="1"/>
  <c r="BL115" i="1" s="1"/>
  <c r="BQ115" i="1" s="1"/>
  <c r="BR115" i="1" s="1"/>
  <c r="AY115" i="1"/>
  <c r="AT115" i="1"/>
  <c r="BO114" i="1"/>
  <c r="BK114" i="1"/>
  <c r="BP114" i="1" s="1"/>
  <c r="BH114" i="1"/>
  <c r="BE114" i="1"/>
  <c r="AZ114" i="1"/>
  <c r="BF114" i="1" s="1"/>
  <c r="BL114" i="1" s="1"/>
  <c r="BQ114" i="1" s="1"/>
  <c r="BR114" i="1" s="1"/>
  <c r="AY114" i="1"/>
  <c r="AT114" i="1"/>
  <c r="BO113" i="1"/>
  <c r="BK113" i="1"/>
  <c r="BP113" i="1" s="1"/>
  <c r="BH113" i="1"/>
  <c r="BE113" i="1"/>
  <c r="AZ113" i="1"/>
  <c r="BF113" i="1" s="1"/>
  <c r="BL113" i="1" s="1"/>
  <c r="BQ113" i="1" s="1"/>
  <c r="AY113" i="1"/>
  <c r="AT113" i="1"/>
  <c r="BO112" i="1"/>
  <c r="BK112" i="1"/>
  <c r="BP112" i="1" s="1"/>
  <c r="BH112" i="1"/>
  <c r="BE112" i="1"/>
  <c r="AZ112" i="1"/>
  <c r="BF112" i="1" s="1"/>
  <c r="BL112" i="1" s="1"/>
  <c r="BQ112" i="1" s="1"/>
  <c r="BR112" i="1" s="1"/>
  <c r="AY112" i="1"/>
  <c r="AT112" i="1"/>
  <c r="BO111" i="1"/>
  <c r="BH111" i="1"/>
  <c r="BE111" i="1"/>
  <c r="BK111" i="1" s="1"/>
  <c r="BP111" i="1" s="1"/>
  <c r="AZ111" i="1"/>
  <c r="BF111" i="1" s="1"/>
  <c r="BL111" i="1" s="1"/>
  <c r="BQ111" i="1" s="1"/>
  <c r="AY111" i="1"/>
  <c r="AT111" i="1"/>
  <c r="BO110" i="1"/>
  <c r="BH110" i="1"/>
  <c r="BE110" i="1"/>
  <c r="BK110" i="1" s="1"/>
  <c r="BP110" i="1" s="1"/>
  <c r="AZ110" i="1"/>
  <c r="BF110" i="1" s="1"/>
  <c r="BL110" i="1" s="1"/>
  <c r="BQ110" i="1" s="1"/>
  <c r="AY110" i="1"/>
  <c r="AT110" i="1"/>
  <c r="BO109" i="1"/>
  <c r="BH109" i="1"/>
  <c r="BE109" i="1"/>
  <c r="BK109" i="1" s="1"/>
  <c r="BP109" i="1" s="1"/>
  <c r="AZ109" i="1"/>
  <c r="BF109" i="1" s="1"/>
  <c r="BL109" i="1" s="1"/>
  <c r="BQ109" i="1" s="1"/>
  <c r="AY109" i="1"/>
  <c r="AT109" i="1"/>
  <c r="BO108" i="1"/>
  <c r="BK108" i="1"/>
  <c r="BP108" i="1" s="1"/>
  <c r="BH108" i="1"/>
  <c r="BE108" i="1"/>
  <c r="AZ108" i="1"/>
  <c r="BF108" i="1" s="1"/>
  <c r="BL108" i="1" s="1"/>
  <c r="BQ108" i="1" s="1"/>
  <c r="AY108" i="1"/>
  <c r="AT108" i="1"/>
  <c r="BO107" i="1"/>
  <c r="BH107" i="1"/>
  <c r="BE107" i="1"/>
  <c r="BK107" i="1" s="1"/>
  <c r="BP107" i="1" s="1"/>
  <c r="AZ107" i="1"/>
  <c r="BF107" i="1" s="1"/>
  <c r="BL107" i="1" s="1"/>
  <c r="BQ107" i="1" s="1"/>
  <c r="AY107" i="1"/>
  <c r="AT107" i="1"/>
  <c r="BO106" i="1"/>
  <c r="BK106" i="1"/>
  <c r="BP106" i="1" s="1"/>
  <c r="BH106" i="1"/>
  <c r="BE106" i="1"/>
  <c r="AZ106" i="1"/>
  <c r="BF106" i="1" s="1"/>
  <c r="BL106" i="1" s="1"/>
  <c r="BQ106" i="1" s="1"/>
  <c r="AY106" i="1"/>
  <c r="AT106" i="1"/>
  <c r="BO105" i="1"/>
  <c r="BK105" i="1"/>
  <c r="BP105" i="1" s="1"/>
  <c r="BH105" i="1"/>
  <c r="BE105" i="1"/>
  <c r="AZ105" i="1"/>
  <c r="BF105" i="1" s="1"/>
  <c r="BL105" i="1" s="1"/>
  <c r="BQ105" i="1" s="1"/>
  <c r="AY105" i="1"/>
  <c r="AT105" i="1"/>
  <c r="BO104" i="1"/>
  <c r="BH104" i="1"/>
  <c r="BE104" i="1"/>
  <c r="BK104" i="1" s="1"/>
  <c r="BP104" i="1" s="1"/>
  <c r="AZ104" i="1"/>
  <c r="BF104" i="1" s="1"/>
  <c r="BL104" i="1" s="1"/>
  <c r="BQ104" i="1" s="1"/>
  <c r="AY104" i="1"/>
  <c r="AT104" i="1"/>
  <c r="BO103" i="1"/>
  <c r="BK103" i="1"/>
  <c r="BP103" i="1" s="1"/>
  <c r="BH103" i="1"/>
  <c r="BE103" i="1"/>
  <c r="AZ103" i="1"/>
  <c r="BF103" i="1" s="1"/>
  <c r="BL103" i="1" s="1"/>
  <c r="BQ103" i="1" s="1"/>
  <c r="BR103" i="1" s="1"/>
  <c r="AY103" i="1"/>
  <c r="AT103" i="1"/>
  <c r="BO102" i="1"/>
  <c r="BK102" i="1"/>
  <c r="BP102" i="1" s="1"/>
  <c r="BH102" i="1"/>
  <c r="BE102" i="1"/>
  <c r="AZ102" i="1"/>
  <c r="BF102" i="1" s="1"/>
  <c r="BL102" i="1" s="1"/>
  <c r="BQ102" i="1" s="1"/>
  <c r="BR102" i="1" s="1"/>
  <c r="AY102" i="1"/>
  <c r="AT102" i="1"/>
  <c r="BO101" i="1"/>
  <c r="BK101" i="1"/>
  <c r="BP101" i="1" s="1"/>
  <c r="BH101" i="1"/>
  <c r="BE101" i="1"/>
  <c r="AZ101" i="1"/>
  <c r="BF101" i="1" s="1"/>
  <c r="BL101" i="1" s="1"/>
  <c r="BQ101" i="1" s="1"/>
  <c r="AY101" i="1"/>
  <c r="AT101" i="1"/>
  <c r="BO100" i="1"/>
  <c r="BK100" i="1"/>
  <c r="BP100" i="1" s="1"/>
  <c r="BH100" i="1"/>
  <c r="BE100" i="1"/>
  <c r="AZ100" i="1"/>
  <c r="BF100" i="1" s="1"/>
  <c r="BL100" i="1" s="1"/>
  <c r="BQ100" i="1" s="1"/>
  <c r="BR100" i="1" s="1"/>
  <c r="AY100" i="1"/>
  <c r="AT100" i="1"/>
  <c r="BO99" i="1"/>
  <c r="BH99" i="1"/>
  <c r="BE99" i="1"/>
  <c r="BK99" i="1" s="1"/>
  <c r="BP99" i="1" s="1"/>
  <c r="AZ99" i="1"/>
  <c r="BF99" i="1" s="1"/>
  <c r="BL99" i="1" s="1"/>
  <c r="BQ99" i="1" s="1"/>
  <c r="AY99" i="1"/>
  <c r="AT99" i="1"/>
  <c r="BO98" i="1"/>
  <c r="BH98" i="1"/>
  <c r="BE98" i="1"/>
  <c r="BK98" i="1" s="1"/>
  <c r="BP98" i="1" s="1"/>
  <c r="AZ98" i="1"/>
  <c r="BF98" i="1" s="1"/>
  <c r="BL98" i="1" s="1"/>
  <c r="BQ98" i="1" s="1"/>
  <c r="AY98" i="1"/>
  <c r="AT98" i="1"/>
  <c r="BO97" i="1"/>
  <c r="BH97" i="1"/>
  <c r="BE97" i="1"/>
  <c r="BK97" i="1" s="1"/>
  <c r="BP97" i="1" s="1"/>
  <c r="AZ97" i="1"/>
  <c r="BF97" i="1" s="1"/>
  <c r="BL97" i="1" s="1"/>
  <c r="BQ97" i="1" s="1"/>
  <c r="AY97" i="1"/>
  <c r="AT97" i="1"/>
  <c r="BO96" i="1"/>
  <c r="BK96" i="1"/>
  <c r="BP96" i="1" s="1"/>
  <c r="BH96" i="1"/>
  <c r="BE96" i="1"/>
  <c r="AZ96" i="1"/>
  <c r="BF96" i="1" s="1"/>
  <c r="BL96" i="1" s="1"/>
  <c r="BQ96" i="1" s="1"/>
  <c r="AY96" i="1"/>
  <c r="AT96" i="1"/>
  <c r="BO95" i="1"/>
  <c r="BH95" i="1"/>
  <c r="BE95" i="1"/>
  <c r="BK95" i="1" s="1"/>
  <c r="BP95" i="1" s="1"/>
  <c r="AZ95" i="1"/>
  <c r="BF95" i="1" s="1"/>
  <c r="BL95" i="1" s="1"/>
  <c r="BQ95" i="1" s="1"/>
  <c r="AY95" i="1"/>
  <c r="AT95" i="1"/>
  <c r="BO94" i="1"/>
  <c r="BH94" i="1"/>
  <c r="AZ94" i="1"/>
  <c r="BF94" i="1" s="1"/>
  <c r="BL94" i="1" s="1"/>
  <c r="BQ94" i="1" s="1"/>
  <c r="AY94" i="1"/>
  <c r="AT94" i="1"/>
  <c r="BO93" i="1"/>
  <c r="BH93" i="1"/>
  <c r="AZ93" i="1"/>
  <c r="BF93" i="1" s="1"/>
  <c r="BL93" i="1" s="1"/>
  <c r="BQ93" i="1" s="1"/>
  <c r="AY93" i="1"/>
  <c r="AT93" i="1"/>
  <c r="BO92" i="1"/>
  <c r="BH92" i="1"/>
  <c r="BE92" i="1"/>
  <c r="BK92" i="1" s="1"/>
  <c r="BP92" i="1" s="1"/>
  <c r="AZ92" i="1"/>
  <c r="BF92" i="1" s="1"/>
  <c r="BL92" i="1" s="1"/>
  <c r="BQ92" i="1" s="1"/>
  <c r="AY92" i="1"/>
  <c r="AT92" i="1"/>
  <c r="BO91" i="1"/>
  <c r="BH91" i="1"/>
  <c r="AZ91" i="1"/>
  <c r="BF91" i="1" s="1"/>
  <c r="BL91" i="1" s="1"/>
  <c r="BQ91" i="1" s="1"/>
  <c r="AY91" i="1"/>
  <c r="AT91" i="1"/>
  <c r="BO90" i="1"/>
  <c r="BH90" i="1"/>
  <c r="AZ90" i="1"/>
  <c r="BF90" i="1" s="1"/>
  <c r="BL90" i="1" s="1"/>
  <c r="BQ90" i="1" s="1"/>
  <c r="AY90" i="1"/>
  <c r="AT90" i="1"/>
  <c r="BO89" i="1"/>
  <c r="BH89" i="1"/>
  <c r="BE89" i="1"/>
  <c r="BK89" i="1" s="1"/>
  <c r="BP89" i="1" s="1"/>
  <c r="AZ89" i="1"/>
  <c r="BF89" i="1" s="1"/>
  <c r="BL89" i="1" s="1"/>
  <c r="BQ89" i="1" s="1"/>
  <c r="AY89" i="1"/>
  <c r="AT89" i="1"/>
  <c r="BO88" i="1"/>
  <c r="BH88" i="1"/>
  <c r="AZ88" i="1"/>
  <c r="BF88" i="1" s="1"/>
  <c r="BL88" i="1" s="1"/>
  <c r="BQ88" i="1" s="1"/>
  <c r="AY88" i="1"/>
  <c r="AT88" i="1"/>
  <c r="BO87" i="1"/>
  <c r="BH87" i="1"/>
  <c r="AZ87" i="1"/>
  <c r="BF87" i="1" s="1"/>
  <c r="BL87" i="1" s="1"/>
  <c r="BQ87" i="1" s="1"/>
  <c r="AY87" i="1"/>
  <c r="AT87" i="1"/>
  <c r="BO86" i="1"/>
  <c r="BH86" i="1"/>
  <c r="AY86" i="1"/>
  <c r="AT86" i="1"/>
  <c r="AZ86" i="1" s="1"/>
  <c r="BO85" i="1"/>
  <c r="BH85" i="1"/>
  <c r="BE85" i="1"/>
  <c r="BK85" i="1" s="1"/>
  <c r="BP85" i="1" s="1"/>
  <c r="AZ85" i="1"/>
  <c r="BF85" i="1" s="1"/>
  <c r="BL85" i="1" s="1"/>
  <c r="BQ85" i="1" s="1"/>
  <c r="AY85" i="1"/>
  <c r="AT85" i="1"/>
  <c r="BO84" i="1"/>
  <c r="BH84" i="1"/>
  <c r="AY84" i="1"/>
  <c r="AT84" i="1"/>
  <c r="AZ84" i="1" s="1"/>
  <c r="BO83" i="1"/>
  <c r="BH83" i="1"/>
  <c r="AY83" i="1"/>
  <c r="AT83" i="1"/>
  <c r="AZ83" i="1" s="1"/>
  <c r="BO82" i="1"/>
  <c r="BH82" i="1"/>
  <c r="AZ82" i="1"/>
  <c r="BF82" i="1" s="1"/>
  <c r="BL82" i="1" s="1"/>
  <c r="BQ82" i="1" s="1"/>
  <c r="AY82" i="1"/>
  <c r="AT82" i="1"/>
  <c r="BO81" i="1"/>
  <c r="BH81" i="1"/>
  <c r="AZ81" i="1"/>
  <c r="BF81" i="1" s="1"/>
  <c r="BL81" i="1" s="1"/>
  <c r="BQ81" i="1" s="1"/>
  <c r="AY81" i="1"/>
  <c r="AT81" i="1"/>
  <c r="BO80" i="1"/>
  <c r="BH80" i="1"/>
  <c r="AZ80" i="1"/>
  <c r="BF80" i="1" s="1"/>
  <c r="BL80" i="1" s="1"/>
  <c r="BQ80" i="1" s="1"/>
  <c r="AY80" i="1"/>
  <c r="AT80" i="1"/>
  <c r="BO79" i="1"/>
  <c r="BH79" i="1"/>
  <c r="AZ79" i="1"/>
  <c r="BF79" i="1" s="1"/>
  <c r="BL79" i="1" s="1"/>
  <c r="BQ79" i="1" s="1"/>
  <c r="AY79" i="1"/>
  <c r="AT79" i="1"/>
  <c r="BO78" i="1"/>
  <c r="BH78" i="1"/>
  <c r="AZ78" i="1"/>
  <c r="BF78" i="1" s="1"/>
  <c r="BL78" i="1" s="1"/>
  <c r="BQ78" i="1" s="1"/>
  <c r="AY78" i="1"/>
  <c r="AT78" i="1"/>
  <c r="BO77" i="1"/>
  <c r="BH77" i="1"/>
  <c r="AZ77" i="1"/>
  <c r="BF77" i="1" s="1"/>
  <c r="BL77" i="1" s="1"/>
  <c r="BQ77" i="1" s="1"/>
  <c r="AY77" i="1"/>
  <c r="AT77" i="1"/>
  <c r="BO76" i="1"/>
  <c r="BH76" i="1"/>
  <c r="AZ76" i="1"/>
  <c r="BF76" i="1" s="1"/>
  <c r="BL76" i="1" s="1"/>
  <c r="BQ76" i="1" s="1"/>
  <c r="AY76" i="1"/>
  <c r="AT76" i="1"/>
  <c r="BO75" i="1"/>
  <c r="BH75" i="1"/>
  <c r="AZ75" i="1"/>
  <c r="BF75" i="1" s="1"/>
  <c r="BL75" i="1" s="1"/>
  <c r="BQ75" i="1" s="1"/>
  <c r="AY75" i="1"/>
  <c r="AT75" i="1"/>
  <c r="BO74" i="1"/>
  <c r="BH74" i="1"/>
  <c r="AZ74" i="1"/>
  <c r="BF74" i="1" s="1"/>
  <c r="BL74" i="1" s="1"/>
  <c r="BQ74" i="1" s="1"/>
  <c r="AY74" i="1"/>
  <c r="AT74" i="1"/>
  <c r="BO73" i="1"/>
  <c r="BH73" i="1"/>
  <c r="AZ73" i="1"/>
  <c r="BF73" i="1" s="1"/>
  <c r="BL73" i="1" s="1"/>
  <c r="BQ73" i="1" s="1"/>
  <c r="AY73" i="1"/>
  <c r="AT73" i="1"/>
  <c r="BO72" i="1"/>
  <c r="BH72" i="1"/>
  <c r="AZ72" i="1"/>
  <c r="BF72" i="1" s="1"/>
  <c r="BL72" i="1" s="1"/>
  <c r="BQ72" i="1" s="1"/>
  <c r="AY72" i="1"/>
  <c r="AT72" i="1"/>
  <c r="BO71" i="1"/>
  <c r="BH71" i="1"/>
  <c r="AZ71" i="1"/>
  <c r="BF71" i="1" s="1"/>
  <c r="BL71" i="1" s="1"/>
  <c r="BQ71" i="1" s="1"/>
  <c r="AY71" i="1"/>
  <c r="AT71" i="1"/>
  <c r="BO70" i="1"/>
  <c r="BH70" i="1"/>
  <c r="AZ70" i="1"/>
  <c r="BF70" i="1" s="1"/>
  <c r="BL70" i="1" s="1"/>
  <c r="BQ70" i="1" s="1"/>
  <c r="AY70" i="1"/>
  <c r="AT70" i="1"/>
  <c r="BO69" i="1"/>
  <c r="BH69" i="1"/>
  <c r="AZ69" i="1"/>
  <c r="BF69" i="1" s="1"/>
  <c r="BL69" i="1" s="1"/>
  <c r="BQ69" i="1" s="1"/>
  <c r="AY69" i="1"/>
  <c r="AT69" i="1"/>
  <c r="BO68" i="1"/>
  <c r="BH68" i="1"/>
  <c r="AZ68" i="1"/>
  <c r="BF68" i="1" s="1"/>
  <c r="BL68" i="1" s="1"/>
  <c r="BQ68" i="1" s="1"/>
  <c r="AY68" i="1"/>
  <c r="AT68" i="1"/>
  <c r="BO67" i="1"/>
  <c r="BH67" i="1"/>
  <c r="AZ67" i="1"/>
  <c r="BF67" i="1" s="1"/>
  <c r="BL67" i="1" s="1"/>
  <c r="BQ67" i="1" s="1"/>
  <c r="AY67" i="1"/>
  <c r="AT67" i="1"/>
  <c r="BO66" i="1"/>
  <c r="BH66" i="1"/>
  <c r="AZ66" i="1"/>
  <c r="BF66" i="1" s="1"/>
  <c r="BL66" i="1" s="1"/>
  <c r="BQ66" i="1" s="1"/>
  <c r="AY66" i="1"/>
  <c r="AT66" i="1"/>
  <c r="BO65" i="1"/>
  <c r="BH65" i="1"/>
  <c r="AZ65" i="1"/>
  <c r="BF65" i="1" s="1"/>
  <c r="BL65" i="1" s="1"/>
  <c r="BQ65" i="1" s="1"/>
  <c r="AY65" i="1"/>
  <c r="AT65" i="1"/>
  <c r="BO64" i="1"/>
  <c r="BH64" i="1"/>
  <c r="AZ64" i="1"/>
  <c r="BF64" i="1" s="1"/>
  <c r="BL64" i="1" s="1"/>
  <c r="BQ64" i="1" s="1"/>
  <c r="AY64" i="1"/>
  <c r="AT64" i="1"/>
  <c r="BO63" i="1"/>
  <c r="BH63" i="1"/>
  <c r="AZ63" i="1"/>
  <c r="BF63" i="1" s="1"/>
  <c r="BL63" i="1" s="1"/>
  <c r="BQ63" i="1" s="1"/>
  <c r="AY63" i="1"/>
  <c r="AT63" i="1"/>
  <c r="BO62" i="1"/>
  <c r="BH62" i="1"/>
  <c r="AZ62" i="1"/>
  <c r="BF62" i="1" s="1"/>
  <c r="BL62" i="1" s="1"/>
  <c r="BQ62" i="1" s="1"/>
  <c r="AY62" i="1"/>
  <c r="AT62" i="1"/>
  <c r="BO61" i="1"/>
  <c r="BH61" i="1"/>
  <c r="AZ61" i="1"/>
  <c r="BF61" i="1" s="1"/>
  <c r="BL61" i="1" s="1"/>
  <c r="BQ61" i="1" s="1"/>
  <c r="AY61" i="1"/>
  <c r="AT61" i="1"/>
  <c r="BO60" i="1"/>
  <c r="BH60" i="1"/>
  <c r="AZ60" i="1"/>
  <c r="BF60" i="1" s="1"/>
  <c r="BL60" i="1" s="1"/>
  <c r="BQ60" i="1" s="1"/>
  <c r="AY60" i="1"/>
  <c r="AT60" i="1"/>
  <c r="BO59" i="1"/>
  <c r="BH59" i="1"/>
  <c r="AZ59" i="1"/>
  <c r="BF59" i="1" s="1"/>
  <c r="BL59" i="1" s="1"/>
  <c r="BQ59" i="1" s="1"/>
  <c r="AY59" i="1"/>
  <c r="AT59" i="1"/>
  <c r="BO58" i="1"/>
  <c r="BH58" i="1"/>
  <c r="AZ58" i="1"/>
  <c r="BF58" i="1" s="1"/>
  <c r="BL58" i="1" s="1"/>
  <c r="BQ58" i="1" s="1"/>
  <c r="AY58" i="1"/>
  <c r="AT58" i="1"/>
  <c r="BO57" i="1"/>
  <c r="BH57" i="1"/>
  <c r="AZ57" i="1"/>
  <c r="BF57" i="1" s="1"/>
  <c r="BL57" i="1" s="1"/>
  <c r="BQ57" i="1" s="1"/>
  <c r="AY57" i="1"/>
  <c r="AT57" i="1"/>
  <c r="BO56" i="1"/>
  <c r="BH56" i="1"/>
  <c r="AZ56" i="1"/>
  <c r="BF56" i="1" s="1"/>
  <c r="BL56" i="1" s="1"/>
  <c r="BQ56" i="1" s="1"/>
  <c r="AY56" i="1"/>
  <c r="AT56" i="1"/>
  <c r="BO55" i="1"/>
  <c r="BH55" i="1"/>
  <c r="AY55" i="1"/>
  <c r="AS55" i="1"/>
  <c r="AT55" i="1" s="1"/>
  <c r="AZ55" i="1" s="1"/>
  <c r="BO54" i="1"/>
  <c r="BH54" i="1"/>
  <c r="AY54" i="1"/>
  <c r="AT54" i="1"/>
  <c r="AZ54" i="1" s="1"/>
  <c r="BO53" i="1"/>
  <c r="BH53" i="1"/>
  <c r="AY53" i="1"/>
  <c r="AT53" i="1"/>
  <c r="AZ53" i="1" s="1"/>
  <c r="BO52" i="1"/>
  <c r="BH52" i="1"/>
  <c r="AY52" i="1"/>
  <c r="AT52" i="1"/>
  <c r="AZ52" i="1" s="1"/>
  <c r="BO51" i="1"/>
  <c r="BH51" i="1"/>
  <c r="AY51" i="1"/>
  <c r="AT51" i="1"/>
  <c r="AZ51" i="1" s="1"/>
  <c r="BO50" i="1"/>
  <c r="BH50" i="1"/>
  <c r="AY50" i="1"/>
  <c r="AT50" i="1"/>
  <c r="AZ50" i="1" s="1"/>
  <c r="BO49" i="1"/>
  <c r="BH49" i="1"/>
  <c r="AY49" i="1"/>
  <c r="AT49" i="1"/>
  <c r="AZ49" i="1" s="1"/>
  <c r="BO48" i="1"/>
  <c r="BH48" i="1"/>
  <c r="AY48" i="1"/>
  <c r="AT48" i="1"/>
  <c r="AZ48" i="1" s="1"/>
  <c r="AS48" i="1"/>
  <c r="AR48" i="1"/>
  <c r="BO47" i="1"/>
  <c r="BH47" i="1"/>
  <c r="AZ47" i="1"/>
  <c r="BF47" i="1" s="1"/>
  <c r="BL47" i="1" s="1"/>
  <c r="BQ47" i="1" s="1"/>
  <c r="AY47" i="1"/>
  <c r="AT47" i="1"/>
  <c r="BO46" i="1"/>
  <c r="BH46" i="1"/>
  <c r="AZ46" i="1"/>
  <c r="BF46" i="1" s="1"/>
  <c r="BL46" i="1" s="1"/>
  <c r="BQ46" i="1" s="1"/>
  <c r="AY46" i="1"/>
  <c r="AT46" i="1"/>
  <c r="BO45" i="1"/>
  <c r="BH45" i="1"/>
  <c r="AZ45" i="1"/>
  <c r="BF45" i="1" s="1"/>
  <c r="BL45" i="1" s="1"/>
  <c r="BQ45" i="1" s="1"/>
  <c r="AY45" i="1"/>
  <c r="AT45" i="1"/>
  <c r="BO44" i="1"/>
  <c r="BH44" i="1"/>
  <c r="AZ44" i="1"/>
  <c r="BF44" i="1" s="1"/>
  <c r="BL44" i="1" s="1"/>
  <c r="BQ44" i="1" s="1"/>
  <c r="AY44" i="1"/>
  <c r="AT44" i="1"/>
  <c r="BO43" i="1"/>
  <c r="BH43" i="1"/>
  <c r="AZ43" i="1"/>
  <c r="BF43" i="1" s="1"/>
  <c r="BL43" i="1" s="1"/>
  <c r="BQ43" i="1" s="1"/>
  <c r="AY43" i="1"/>
  <c r="AT43" i="1"/>
  <c r="BO42" i="1"/>
  <c r="BH42" i="1"/>
  <c r="AZ42" i="1"/>
  <c r="BF42" i="1" s="1"/>
  <c r="BL42" i="1" s="1"/>
  <c r="BQ42" i="1" s="1"/>
  <c r="AY42" i="1"/>
  <c r="AT42" i="1"/>
  <c r="BO41" i="1"/>
  <c r="BH41" i="1"/>
  <c r="AZ41" i="1"/>
  <c r="BF41" i="1" s="1"/>
  <c r="BL41" i="1" s="1"/>
  <c r="BQ41" i="1" s="1"/>
  <c r="AY41" i="1"/>
  <c r="AT41" i="1"/>
  <c r="BO40" i="1"/>
  <c r="BH40" i="1"/>
  <c r="AZ40" i="1"/>
  <c r="BF40" i="1" s="1"/>
  <c r="BL40" i="1" s="1"/>
  <c r="BQ40" i="1" s="1"/>
  <c r="AY40" i="1"/>
  <c r="AT40" i="1"/>
  <c r="BO39" i="1"/>
  <c r="BH39" i="1"/>
  <c r="AZ39" i="1"/>
  <c r="BF39" i="1" s="1"/>
  <c r="BL39" i="1" s="1"/>
  <c r="BQ39" i="1" s="1"/>
  <c r="AY39" i="1"/>
  <c r="AT39" i="1"/>
  <c r="BO38" i="1"/>
  <c r="BH38" i="1"/>
  <c r="AZ38" i="1"/>
  <c r="BF38" i="1" s="1"/>
  <c r="BL38" i="1" s="1"/>
  <c r="BQ38" i="1" s="1"/>
  <c r="AY38" i="1"/>
  <c r="AT38" i="1"/>
  <c r="BO37" i="1"/>
  <c r="BH37" i="1"/>
  <c r="AZ37" i="1"/>
  <c r="BF37" i="1" s="1"/>
  <c r="BL37" i="1" s="1"/>
  <c r="BQ37" i="1" s="1"/>
  <c r="AY37" i="1"/>
  <c r="AT37" i="1"/>
  <c r="BO36" i="1"/>
  <c r="BH36" i="1"/>
  <c r="AZ36" i="1"/>
  <c r="BF36" i="1" s="1"/>
  <c r="BL36" i="1" s="1"/>
  <c r="BQ36" i="1" s="1"/>
  <c r="AY36" i="1"/>
  <c r="AT36" i="1"/>
  <c r="AS36" i="1"/>
  <c r="AR36" i="1"/>
  <c r="BO35" i="1"/>
  <c r="BH35" i="1"/>
  <c r="AY35" i="1"/>
  <c r="AT35" i="1"/>
  <c r="AZ35" i="1" s="1"/>
  <c r="BO34" i="1"/>
  <c r="BH34" i="1"/>
  <c r="AY34" i="1"/>
  <c r="AT34" i="1"/>
  <c r="AZ34" i="1" s="1"/>
  <c r="BO33" i="1"/>
  <c r="BH33" i="1"/>
  <c r="AY33" i="1"/>
  <c r="AT33" i="1"/>
  <c r="AZ33" i="1" s="1"/>
  <c r="BO32" i="1"/>
  <c r="BH32" i="1"/>
  <c r="AY32" i="1"/>
  <c r="AT32" i="1"/>
  <c r="AZ32" i="1" s="1"/>
  <c r="BO31" i="1"/>
  <c r="BH31" i="1"/>
  <c r="AY31" i="1"/>
  <c r="AT31" i="1"/>
  <c r="AZ31" i="1" s="1"/>
  <c r="BO30" i="1"/>
  <c r="BH30" i="1"/>
  <c r="AY30" i="1"/>
  <c r="AT30" i="1"/>
  <c r="AZ30" i="1" s="1"/>
  <c r="BO29" i="1"/>
  <c r="BH29" i="1"/>
  <c r="AY29" i="1"/>
  <c r="AT29" i="1"/>
  <c r="AZ29" i="1" s="1"/>
  <c r="BO28" i="1"/>
  <c r="BH28" i="1"/>
  <c r="AY28" i="1"/>
  <c r="AT28" i="1"/>
  <c r="AZ28" i="1" s="1"/>
  <c r="BO27" i="1"/>
  <c r="BH27" i="1"/>
  <c r="AY27" i="1"/>
  <c r="AT27" i="1"/>
  <c r="AZ27" i="1" s="1"/>
  <c r="BO26" i="1"/>
  <c r="BH26" i="1"/>
  <c r="AY26" i="1"/>
  <c r="AT26" i="1"/>
  <c r="AZ26" i="1" s="1"/>
  <c r="BO25" i="1"/>
  <c r="BH25" i="1"/>
  <c r="AY25" i="1"/>
  <c r="AT25" i="1"/>
  <c r="AZ25" i="1" s="1"/>
  <c r="BO24" i="1"/>
  <c r="BH24" i="1"/>
  <c r="AY24" i="1"/>
  <c r="AT24" i="1"/>
  <c r="AZ24" i="1" s="1"/>
  <c r="BO23" i="1"/>
  <c r="BH23" i="1"/>
  <c r="AY23" i="1"/>
  <c r="AT23" i="1"/>
  <c r="AZ23" i="1" s="1"/>
  <c r="BO22" i="1"/>
  <c r="BH22" i="1"/>
  <c r="AY22" i="1"/>
  <c r="AT22" i="1"/>
  <c r="AZ22" i="1" s="1"/>
  <c r="BO21" i="1"/>
  <c r="BH21" i="1"/>
  <c r="AY21" i="1"/>
  <c r="AT21" i="1"/>
  <c r="AZ21" i="1" s="1"/>
  <c r="BO20" i="1"/>
  <c r="BH20" i="1"/>
  <c r="AY20" i="1"/>
  <c r="AT20" i="1"/>
  <c r="AZ20" i="1" s="1"/>
  <c r="BO19" i="1"/>
  <c r="BH19" i="1"/>
  <c r="AY19" i="1"/>
  <c r="AT19" i="1"/>
  <c r="AZ19" i="1" s="1"/>
  <c r="BO18" i="1"/>
  <c r="BH18" i="1"/>
  <c r="AY18" i="1"/>
  <c r="AT18" i="1"/>
  <c r="AZ18" i="1" s="1"/>
  <c r="BO17" i="1"/>
  <c r="BH17" i="1"/>
  <c r="AY17" i="1"/>
  <c r="AT17" i="1"/>
  <c r="AZ17" i="1" s="1"/>
  <c r="BO16" i="1"/>
  <c r="BH16" i="1"/>
  <c r="AY16" i="1"/>
  <c r="AT16" i="1"/>
  <c r="AZ16" i="1" s="1"/>
  <c r="BO15" i="1"/>
  <c r="BH15" i="1"/>
  <c r="AY15" i="1"/>
  <c r="AT15" i="1"/>
  <c r="AZ15" i="1" s="1"/>
  <c r="BO14" i="1"/>
  <c r="BH14" i="1"/>
  <c r="AY14" i="1"/>
  <c r="AT14" i="1"/>
  <c r="AZ14" i="1" s="1"/>
  <c r="BO13" i="1"/>
  <c r="BH13" i="1"/>
  <c r="AY13" i="1"/>
  <c r="AT13" i="1"/>
  <c r="AZ13" i="1" s="1"/>
  <c r="BO12" i="1"/>
  <c r="BH12" i="1"/>
  <c r="AY12" i="1"/>
  <c r="AT12" i="1"/>
  <c r="AZ12" i="1" s="1"/>
  <c r="BO11" i="1"/>
  <c r="BH11" i="1"/>
  <c r="AY11" i="1"/>
  <c r="AT11" i="1"/>
  <c r="AZ11" i="1" s="1"/>
  <c r="BO10" i="1"/>
  <c r="BH10" i="1"/>
  <c r="AY10" i="1"/>
  <c r="AT10" i="1"/>
  <c r="AZ10" i="1" s="1"/>
  <c r="BO9" i="1"/>
  <c r="BH9" i="1"/>
  <c r="AY9" i="1"/>
  <c r="AT9" i="1"/>
  <c r="AZ9" i="1" s="1"/>
  <c r="BO8" i="1"/>
  <c r="BH8" i="1"/>
  <c r="AY8" i="1"/>
  <c r="AT8" i="1"/>
  <c r="AZ8" i="1" s="1"/>
  <c r="BO7" i="1"/>
  <c r="BH7" i="1"/>
  <c r="AY7" i="1"/>
  <c r="AT7" i="1"/>
  <c r="AZ7" i="1" s="1"/>
  <c r="BO6" i="1"/>
  <c r="BH6" i="1"/>
  <c r="AY6" i="1"/>
  <c r="AT6" i="1"/>
  <c r="AZ6" i="1" s="1"/>
  <c r="BO5" i="1"/>
  <c r="BH5" i="1"/>
  <c r="AY5" i="1"/>
  <c r="AT5" i="1"/>
  <c r="AZ5" i="1" s="1"/>
  <c r="BO4" i="1"/>
  <c r="BH4" i="1"/>
  <c r="AY4" i="1"/>
  <c r="AT4" i="1"/>
  <c r="AZ4" i="1" s="1"/>
  <c r="BO3" i="1"/>
  <c r="BH3" i="1"/>
  <c r="AY3" i="1"/>
  <c r="AT3" i="1"/>
  <c r="AZ3" i="1" s="1"/>
  <c r="BO2" i="1"/>
  <c r="BH2" i="1"/>
  <c r="AY2" i="1"/>
  <c r="AT2" i="1"/>
  <c r="AZ2" i="1" s="1"/>
  <c r="BF3" i="1" l="1"/>
  <c r="BL3" i="1" s="1"/>
  <c r="BQ3" i="1" s="1"/>
  <c r="BE3" i="1"/>
  <c r="BK3" i="1" s="1"/>
  <c r="BP3" i="1" s="1"/>
  <c r="BF6" i="1"/>
  <c r="BL6" i="1" s="1"/>
  <c r="BQ6" i="1" s="1"/>
  <c r="BE6" i="1"/>
  <c r="BK6" i="1" s="1"/>
  <c r="BP6" i="1" s="1"/>
  <c r="BF9" i="1"/>
  <c r="BL9" i="1" s="1"/>
  <c r="BQ9" i="1" s="1"/>
  <c r="BE9" i="1"/>
  <c r="BK9" i="1" s="1"/>
  <c r="BP9" i="1" s="1"/>
  <c r="BF12" i="1"/>
  <c r="BL12" i="1" s="1"/>
  <c r="BQ12" i="1" s="1"/>
  <c r="BE12" i="1"/>
  <c r="BK12" i="1" s="1"/>
  <c r="BP12" i="1" s="1"/>
  <c r="BF15" i="1"/>
  <c r="BL15" i="1" s="1"/>
  <c r="BQ15" i="1" s="1"/>
  <c r="BE15" i="1"/>
  <c r="BK15" i="1" s="1"/>
  <c r="BP15" i="1" s="1"/>
  <c r="BF18" i="1"/>
  <c r="BL18" i="1" s="1"/>
  <c r="BQ18" i="1" s="1"/>
  <c r="BR18" i="1" s="1"/>
  <c r="BE18" i="1"/>
  <c r="BK18" i="1" s="1"/>
  <c r="BP18" i="1" s="1"/>
  <c r="BF21" i="1"/>
  <c r="BL21" i="1" s="1"/>
  <c r="BQ21" i="1" s="1"/>
  <c r="BE21" i="1"/>
  <c r="BK21" i="1" s="1"/>
  <c r="BP21" i="1" s="1"/>
  <c r="BF24" i="1"/>
  <c r="BL24" i="1" s="1"/>
  <c r="BQ24" i="1" s="1"/>
  <c r="BE24" i="1"/>
  <c r="BK24" i="1" s="1"/>
  <c r="BP24" i="1" s="1"/>
  <c r="BF27" i="1"/>
  <c r="BL27" i="1" s="1"/>
  <c r="BQ27" i="1" s="1"/>
  <c r="BE27" i="1"/>
  <c r="BK27" i="1" s="1"/>
  <c r="BP27" i="1" s="1"/>
  <c r="BF30" i="1"/>
  <c r="BL30" i="1" s="1"/>
  <c r="BQ30" i="1" s="1"/>
  <c r="BE30" i="1"/>
  <c r="BK30" i="1" s="1"/>
  <c r="BP30" i="1" s="1"/>
  <c r="BF33" i="1"/>
  <c r="BL33" i="1" s="1"/>
  <c r="BQ33" i="1" s="1"/>
  <c r="BE33" i="1"/>
  <c r="BK33" i="1" s="1"/>
  <c r="BP33" i="1" s="1"/>
  <c r="BE50" i="1"/>
  <c r="BK50" i="1" s="1"/>
  <c r="BP50" i="1" s="1"/>
  <c r="BF50" i="1"/>
  <c r="BL50" i="1" s="1"/>
  <c r="BQ50" i="1" s="1"/>
  <c r="BE53" i="1"/>
  <c r="BK53" i="1" s="1"/>
  <c r="BP53" i="1" s="1"/>
  <c r="BF53" i="1"/>
  <c r="BL53" i="1" s="1"/>
  <c r="BQ53" i="1" s="1"/>
  <c r="BR53" i="1" s="1"/>
  <c r="BF83" i="1"/>
  <c r="BL83" i="1" s="1"/>
  <c r="BQ83" i="1" s="1"/>
  <c r="BE83" i="1"/>
  <c r="BK83" i="1" s="1"/>
  <c r="BP83" i="1" s="1"/>
  <c r="BF4" i="1"/>
  <c r="BL4" i="1" s="1"/>
  <c r="BQ4" i="1" s="1"/>
  <c r="BR4" i="1" s="1"/>
  <c r="BE4" i="1"/>
  <c r="BK4" i="1" s="1"/>
  <c r="BP4" i="1" s="1"/>
  <c r="BF13" i="1"/>
  <c r="BL13" i="1" s="1"/>
  <c r="BQ13" i="1" s="1"/>
  <c r="BE13" i="1"/>
  <c r="BK13" i="1" s="1"/>
  <c r="BP13" i="1" s="1"/>
  <c r="BF19" i="1"/>
  <c r="BL19" i="1" s="1"/>
  <c r="BQ19" i="1" s="1"/>
  <c r="BE19" i="1"/>
  <c r="BK19" i="1" s="1"/>
  <c r="BP19" i="1" s="1"/>
  <c r="BF22" i="1"/>
  <c r="BL22" i="1" s="1"/>
  <c r="BQ22" i="1" s="1"/>
  <c r="BR22" i="1" s="1"/>
  <c r="BE22" i="1"/>
  <c r="BK22" i="1" s="1"/>
  <c r="BP22" i="1" s="1"/>
  <c r="BF28" i="1"/>
  <c r="BL28" i="1" s="1"/>
  <c r="BQ28" i="1" s="1"/>
  <c r="BE28" i="1"/>
  <c r="BK28" i="1" s="1"/>
  <c r="BP28" i="1" s="1"/>
  <c r="BF31" i="1"/>
  <c r="BL31" i="1" s="1"/>
  <c r="BQ31" i="1" s="1"/>
  <c r="BE31" i="1"/>
  <c r="BK31" i="1" s="1"/>
  <c r="BP31" i="1" s="1"/>
  <c r="BF34" i="1"/>
  <c r="BL34" i="1" s="1"/>
  <c r="BQ34" i="1" s="1"/>
  <c r="BR34" i="1" s="1"/>
  <c r="BE34" i="1"/>
  <c r="BK34" i="1" s="1"/>
  <c r="BP34" i="1" s="1"/>
  <c r="BE48" i="1"/>
  <c r="BK48" i="1" s="1"/>
  <c r="BP48" i="1" s="1"/>
  <c r="BF48" i="1"/>
  <c r="BL48" i="1" s="1"/>
  <c r="BQ48" i="1" s="1"/>
  <c r="BR48" i="1" s="1"/>
  <c r="BE51" i="1"/>
  <c r="BK51" i="1" s="1"/>
  <c r="BP51" i="1" s="1"/>
  <c r="BF51" i="1"/>
  <c r="BL51" i="1" s="1"/>
  <c r="BQ51" i="1" s="1"/>
  <c r="BR51" i="1" s="1"/>
  <c r="BE54" i="1"/>
  <c r="BK54" i="1" s="1"/>
  <c r="BP54" i="1" s="1"/>
  <c r="BF54" i="1"/>
  <c r="BL54" i="1" s="1"/>
  <c r="BQ54" i="1" s="1"/>
  <c r="BR54" i="1" s="1"/>
  <c r="BF10" i="1"/>
  <c r="BL10" i="1" s="1"/>
  <c r="BQ10" i="1" s="1"/>
  <c r="BE10" i="1"/>
  <c r="BK10" i="1" s="1"/>
  <c r="BP10" i="1" s="1"/>
  <c r="BF16" i="1"/>
  <c r="BL16" i="1" s="1"/>
  <c r="BQ16" i="1" s="1"/>
  <c r="BE16" i="1"/>
  <c r="BK16" i="1" s="1"/>
  <c r="BP16" i="1" s="1"/>
  <c r="BF25" i="1"/>
  <c r="BL25" i="1" s="1"/>
  <c r="BQ25" i="1" s="1"/>
  <c r="BE25" i="1"/>
  <c r="BK25" i="1" s="1"/>
  <c r="BP25" i="1" s="1"/>
  <c r="BR59" i="1"/>
  <c r="BF86" i="1"/>
  <c r="BL86" i="1" s="1"/>
  <c r="BQ86" i="1" s="1"/>
  <c r="BE86" i="1"/>
  <c r="BK86" i="1" s="1"/>
  <c r="BP86" i="1" s="1"/>
  <c r="BF7" i="1"/>
  <c r="BL7" i="1" s="1"/>
  <c r="BQ7" i="1" s="1"/>
  <c r="BE7" i="1"/>
  <c r="BK7" i="1" s="1"/>
  <c r="BP7" i="1" s="1"/>
  <c r="BR57" i="1"/>
  <c r="BR69" i="1"/>
  <c r="BR81" i="1"/>
  <c r="BF84" i="1"/>
  <c r="BL84" i="1" s="1"/>
  <c r="BQ84" i="1" s="1"/>
  <c r="BE84" i="1"/>
  <c r="BK84" i="1" s="1"/>
  <c r="BP84" i="1" s="1"/>
  <c r="BF2" i="1"/>
  <c r="BL2" i="1" s="1"/>
  <c r="BQ2" i="1" s="1"/>
  <c r="BR2" i="1" s="1"/>
  <c r="BE2" i="1"/>
  <c r="BK2" i="1" s="1"/>
  <c r="BP2" i="1" s="1"/>
  <c r="BF11" i="1"/>
  <c r="BL11" i="1" s="1"/>
  <c r="BQ11" i="1" s="1"/>
  <c r="BE11" i="1"/>
  <c r="BK11" i="1" s="1"/>
  <c r="BP11" i="1" s="1"/>
  <c r="BF17" i="1"/>
  <c r="BL17" i="1" s="1"/>
  <c r="BQ17" i="1" s="1"/>
  <c r="BE17" i="1"/>
  <c r="BK17" i="1" s="1"/>
  <c r="BP17" i="1" s="1"/>
  <c r="BF20" i="1"/>
  <c r="BL20" i="1" s="1"/>
  <c r="BQ20" i="1" s="1"/>
  <c r="BE20" i="1"/>
  <c r="BK20" i="1" s="1"/>
  <c r="BP20" i="1" s="1"/>
  <c r="BF23" i="1"/>
  <c r="BL23" i="1" s="1"/>
  <c r="BQ23" i="1" s="1"/>
  <c r="BR23" i="1" s="1"/>
  <c r="BE23" i="1"/>
  <c r="BK23" i="1" s="1"/>
  <c r="BP23" i="1" s="1"/>
  <c r="BF26" i="1"/>
  <c r="BL26" i="1" s="1"/>
  <c r="BQ26" i="1" s="1"/>
  <c r="BE26" i="1"/>
  <c r="BK26" i="1" s="1"/>
  <c r="BP26" i="1" s="1"/>
  <c r="BF29" i="1"/>
  <c r="BL29" i="1" s="1"/>
  <c r="BQ29" i="1" s="1"/>
  <c r="BR29" i="1" s="1"/>
  <c r="BE29" i="1"/>
  <c r="BK29" i="1" s="1"/>
  <c r="BP29" i="1" s="1"/>
  <c r="BF32" i="1"/>
  <c r="BL32" i="1" s="1"/>
  <c r="BQ32" i="1" s="1"/>
  <c r="BE32" i="1"/>
  <c r="BK32" i="1" s="1"/>
  <c r="BP32" i="1" s="1"/>
  <c r="BF35" i="1"/>
  <c r="BL35" i="1" s="1"/>
  <c r="BQ35" i="1" s="1"/>
  <c r="BE35" i="1"/>
  <c r="BK35" i="1" s="1"/>
  <c r="BP35" i="1" s="1"/>
  <c r="BE49" i="1"/>
  <c r="BK49" i="1" s="1"/>
  <c r="BP49" i="1" s="1"/>
  <c r="BF49" i="1"/>
  <c r="BL49" i="1" s="1"/>
  <c r="BQ49" i="1" s="1"/>
  <c r="BR49" i="1" s="1"/>
  <c r="BE52" i="1"/>
  <c r="BK52" i="1" s="1"/>
  <c r="BP52" i="1" s="1"/>
  <c r="BF52" i="1"/>
  <c r="BL52" i="1" s="1"/>
  <c r="BQ52" i="1" s="1"/>
  <c r="BF55" i="1"/>
  <c r="BL55" i="1" s="1"/>
  <c r="BQ55" i="1" s="1"/>
  <c r="BE55" i="1"/>
  <c r="BK55" i="1" s="1"/>
  <c r="BP55" i="1" s="1"/>
  <c r="BF8" i="1"/>
  <c r="BL8" i="1" s="1"/>
  <c r="BQ8" i="1" s="1"/>
  <c r="BE8" i="1"/>
  <c r="BK8" i="1" s="1"/>
  <c r="BP8" i="1" s="1"/>
  <c r="BR60" i="1"/>
  <c r="BF5" i="1"/>
  <c r="BL5" i="1" s="1"/>
  <c r="BQ5" i="1" s="1"/>
  <c r="BR5" i="1" s="1"/>
  <c r="BE5" i="1"/>
  <c r="BK5" i="1" s="1"/>
  <c r="BP5" i="1" s="1"/>
  <c r="BF14" i="1"/>
  <c r="BL14" i="1" s="1"/>
  <c r="BQ14" i="1" s="1"/>
  <c r="BE14" i="1"/>
  <c r="BK14" i="1" s="1"/>
  <c r="BP14" i="1" s="1"/>
  <c r="BF221" i="1"/>
  <c r="BL221" i="1" s="1"/>
  <c r="BQ221" i="1" s="1"/>
  <c r="BR221" i="1" s="1"/>
  <c r="BE221" i="1"/>
  <c r="BK221" i="1" s="1"/>
  <c r="BP221" i="1" s="1"/>
  <c r="BE56" i="1"/>
  <c r="BK56" i="1" s="1"/>
  <c r="BP56" i="1" s="1"/>
  <c r="BR56" i="1" s="1"/>
  <c r="BE57" i="1"/>
  <c r="BK57" i="1" s="1"/>
  <c r="BP57" i="1" s="1"/>
  <c r="BE58" i="1"/>
  <c r="BK58" i="1" s="1"/>
  <c r="BP58" i="1" s="1"/>
  <c r="BR58" i="1" s="1"/>
  <c r="BE59" i="1"/>
  <c r="BK59" i="1" s="1"/>
  <c r="BP59" i="1" s="1"/>
  <c r="BE60" i="1"/>
  <c r="BK60" i="1" s="1"/>
  <c r="BP60" i="1" s="1"/>
  <c r="BE61" i="1"/>
  <c r="BK61" i="1" s="1"/>
  <c r="BP61" i="1" s="1"/>
  <c r="BR61" i="1" s="1"/>
  <c r="BE62" i="1"/>
  <c r="BK62" i="1" s="1"/>
  <c r="BP62" i="1" s="1"/>
  <c r="BR62" i="1" s="1"/>
  <c r="BE63" i="1"/>
  <c r="BK63" i="1" s="1"/>
  <c r="BP63" i="1" s="1"/>
  <c r="BR63" i="1" s="1"/>
  <c r="BE64" i="1"/>
  <c r="BK64" i="1" s="1"/>
  <c r="BP64" i="1" s="1"/>
  <c r="BR64" i="1" s="1"/>
  <c r="BE65" i="1"/>
  <c r="BK65" i="1" s="1"/>
  <c r="BP65" i="1" s="1"/>
  <c r="BR65" i="1" s="1"/>
  <c r="BE66" i="1"/>
  <c r="BK66" i="1" s="1"/>
  <c r="BP66" i="1" s="1"/>
  <c r="BR66" i="1" s="1"/>
  <c r="BE67" i="1"/>
  <c r="BK67" i="1" s="1"/>
  <c r="BP67" i="1" s="1"/>
  <c r="BR67" i="1" s="1"/>
  <c r="BE68" i="1"/>
  <c r="BK68" i="1" s="1"/>
  <c r="BP68" i="1" s="1"/>
  <c r="BR68" i="1" s="1"/>
  <c r="BE69" i="1"/>
  <c r="BK69" i="1" s="1"/>
  <c r="BP69" i="1" s="1"/>
  <c r="BE70" i="1"/>
  <c r="BK70" i="1" s="1"/>
  <c r="BP70" i="1" s="1"/>
  <c r="BR70" i="1" s="1"/>
  <c r="BE71" i="1"/>
  <c r="BK71" i="1" s="1"/>
  <c r="BP71" i="1" s="1"/>
  <c r="BR71" i="1" s="1"/>
  <c r="BE72" i="1"/>
  <c r="BK72" i="1" s="1"/>
  <c r="BP72" i="1" s="1"/>
  <c r="BR72" i="1" s="1"/>
  <c r="BE73" i="1"/>
  <c r="BK73" i="1" s="1"/>
  <c r="BP73" i="1" s="1"/>
  <c r="BR73" i="1" s="1"/>
  <c r="BE74" i="1"/>
  <c r="BK74" i="1" s="1"/>
  <c r="BP74" i="1" s="1"/>
  <c r="BR74" i="1" s="1"/>
  <c r="BE75" i="1"/>
  <c r="BK75" i="1" s="1"/>
  <c r="BP75" i="1" s="1"/>
  <c r="BR75" i="1" s="1"/>
  <c r="BE76" i="1"/>
  <c r="BK76" i="1" s="1"/>
  <c r="BP76" i="1" s="1"/>
  <c r="BR76" i="1" s="1"/>
  <c r="BE77" i="1"/>
  <c r="BK77" i="1" s="1"/>
  <c r="BP77" i="1" s="1"/>
  <c r="BR77" i="1" s="1"/>
  <c r="BE78" i="1"/>
  <c r="BK78" i="1" s="1"/>
  <c r="BP78" i="1" s="1"/>
  <c r="BR78" i="1" s="1"/>
  <c r="BE79" i="1"/>
  <c r="BK79" i="1" s="1"/>
  <c r="BP79" i="1" s="1"/>
  <c r="BR79" i="1" s="1"/>
  <c r="BE80" i="1"/>
  <c r="BK80" i="1" s="1"/>
  <c r="BP80" i="1" s="1"/>
  <c r="BR80" i="1" s="1"/>
  <c r="BE81" i="1"/>
  <c r="BK81" i="1" s="1"/>
  <c r="BP81" i="1" s="1"/>
  <c r="BE82" i="1"/>
  <c r="BK82" i="1" s="1"/>
  <c r="BP82" i="1" s="1"/>
  <c r="BR82" i="1" s="1"/>
  <c r="BR85" i="1"/>
  <c r="BE90" i="1"/>
  <c r="BK90" i="1" s="1"/>
  <c r="BP90" i="1" s="1"/>
  <c r="BR97" i="1"/>
  <c r="BR109" i="1"/>
  <c r="AZ125" i="1"/>
  <c r="BF138" i="1"/>
  <c r="BL138" i="1" s="1"/>
  <c r="BQ138" i="1" s="1"/>
  <c r="BE138" i="1"/>
  <c r="BK138" i="1" s="1"/>
  <c r="BP138" i="1" s="1"/>
  <c r="BF150" i="1"/>
  <c r="BL150" i="1" s="1"/>
  <c r="BQ150" i="1" s="1"/>
  <c r="BR150" i="1" s="1"/>
  <c r="BE150" i="1"/>
  <c r="BK150" i="1" s="1"/>
  <c r="BP150" i="1" s="1"/>
  <c r="BF162" i="1"/>
  <c r="BL162" i="1" s="1"/>
  <c r="BQ162" i="1" s="1"/>
  <c r="BR162" i="1" s="1"/>
  <c r="BE162" i="1"/>
  <c r="BK162" i="1" s="1"/>
  <c r="BP162" i="1" s="1"/>
  <c r="BF174" i="1"/>
  <c r="BL174" i="1" s="1"/>
  <c r="BQ174" i="1" s="1"/>
  <c r="BE174" i="1"/>
  <c r="BK174" i="1" s="1"/>
  <c r="BP174" i="1" s="1"/>
  <c r="BF190" i="1"/>
  <c r="BL190" i="1" s="1"/>
  <c r="BQ190" i="1" s="1"/>
  <c r="BR190" i="1" s="1"/>
  <c r="BE190" i="1"/>
  <c r="BK190" i="1" s="1"/>
  <c r="BP190" i="1" s="1"/>
  <c r="BF202" i="1"/>
  <c r="BL202" i="1" s="1"/>
  <c r="BQ202" i="1" s="1"/>
  <c r="BR202" i="1" s="1"/>
  <c r="BE202" i="1"/>
  <c r="BK202" i="1" s="1"/>
  <c r="BP202" i="1" s="1"/>
  <c r="BF214" i="1"/>
  <c r="BL214" i="1" s="1"/>
  <c r="BQ214" i="1" s="1"/>
  <c r="BE214" i="1"/>
  <c r="BK214" i="1" s="1"/>
  <c r="BP214" i="1" s="1"/>
  <c r="BF226" i="1"/>
  <c r="BL226" i="1" s="1"/>
  <c r="BQ226" i="1" s="1"/>
  <c r="BR226" i="1" s="1"/>
  <c r="BE226" i="1"/>
  <c r="BK226" i="1" s="1"/>
  <c r="BP226" i="1" s="1"/>
  <c r="BF238" i="1"/>
  <c r="BL238" i="1" s="1"/>
  <c r="BQ238" i="1" s="1"/>
  <c r="BR238" i="1" s="1"/>
  <c r="BE238" i="1"/>
  <c r="BK238" i="1" s="1"/>
  <c r="BP238" i="1" s="1"/>
  <c r="BF250" i="1"/>
  <c r="BL250" i="1" s="1"/>
  <c r="BQ250" i="1" s="1"/>
  <c r="BR250" i="1" s="1"/>
  <c r="BE250" i="1"/>
  <c r="BK250" i="1" s="1"/>
  <c r="BP250" i="1" s="1"/>
  <c r="BF262" i="1"/>
  <c r="BL262" i="1" s="1"/>
  <c r="BQ262" i="1" s="1"/>
  <c r="BR262" i="1" s="1"/>
  <c r="BE262" i="1"/>
  <c r="BK262" i="1" s="1"/>
  <c r="BP262" i="1" s="1"/>
  <c r="BF274" i="1"/>
  <c r="BL274" i="1" s="1"/>
  <c r="BQ274" i="1" s="1"/>
  <c r="BR274" i="1" s="1"/>
  <c r="BE274" i="1"/>
  <c r="BK274" i="1" s="1"/>
  <c r="BP274" i="1" s="1"/>
  <c r="BF286" i="1"/>
  <c r="BL286" i="1" s="1"/>
  <c r="BQ286" i="1" s="1"/>
  <c r="BE286" i="1"/>
  <c r="BK286" i="1" s="1"/>
  <c r="BP286" i="1" s="1"/>
  <c r="BF298" i="1"/>
  <c r="BL298" i="1" s="1"/>
  <c r="BQ298" i="1" s="1"/>
  <c r="BR298" i="1" s="1"/>
  <c r="BE298" i="1"/>
  <c r="BK298" i="1" s="1"/>
  <c r="BP298" i="1" s="1"/>
  <c r="BF310" i="1"/>
  <c r="BL310" i="1" s="1"/>
  <c r="BQ310" i="1" s="1"/>
  <c r="BR310" i="1" s="1"/>
  <c r="BE310" i="1"/>
  <c r="BK310" i="1" s="1"/>
  <c r="BP310" i="1" s="1"/>
  <c r="BF314" i="1"/>
  <c r="BL314" i="1" s="1"/>
  <c r="BQ314" i="1" s="1"/>
  <c r="BF316" i="1"/>
  <c r="BL316" i="1" s="1"/>
  <c r="BQ316" i="1" s="1"/>
  <c r="BR316" i="1" s="1"/>
  <c r="BE316" i="1"/>
  <c r="BK316" i="1" s="1"/>
  <c r="BP316" i="1" s="1"/>
  <c r="BF319" i="1"/>
  <c r="BL319" i="1" s="1"/>
  <c r="BQ319" i="1" s="1"/>
  <c r="BR319" i="1" s="1"/>
  <c r="BF321" i="1"/>
  <c r="BL321" i="1" s="1"/>
  <c r="BQ321" i="1" s="1"/>
  <c r="BR321" i="1" s="1"/>
  <c r="BE321" i="1"/>
  <c r="BK321" i="1" s="1"/>
  <c r="BP321" i="1" s="1"/>
  <c r="BR92" i="1"/>
  <c r="BR104" i="1"/>
  <c r="BR116" i="1"/>
  <c r="AZ118" i="1"/>
  <c r="BF120" i="1"/>
  <c r="BL120" i="1" s="1"/>
  <c r="BQ120" i="1" s="1"/>
  <c r="BR120" i="1" s="1"/>
  <c r="AZ130" i="1"/>
  <c r="BF132" i="1"/>
  <c r="BL132" i="1" s="1"/>
  <c r="BQ132" i="1" s="1"/>
  <c r="BR132" i="1" s="1"/>
  <c r="BF134" i="1"/>
  <c r="BL134" i="1" s="1"/>
  <c r="BQ134" i="1" s="1"/>
  <c r="BR134" i="1" s="1"/>
  <c r="BE134" i="1"/>
  <c r="BK134" i="1" s="1"/>
  <c r="BP134" i="1" s="1"/>
  <c r="BF136" i="1"/>
  <c r="BL136" i="1" s="1"/>
  <c r="BQ136" i="1" s="1"/>
  <c r="BE136" i="1"/>
  <c r="BK136" i="1" s="1"/>
  <c r="BP136" i="1" s="1"/>
  <c r="BF143" i="1"/>
  <c r="BL143" i="1" s="1"/>
  <c r="BQ143" i="1" s="1"/>
  <c r="BR143" i="1" s="1"/>
  <c r="BE143" i="1"/>
  <c r="BK143" i="1" s="1"/>
  <c r="BP143" i="1" s="1"/>
  <c r="BF155" i="1"/>
  <c r="BL155" i="1" s="1"/>
  <c r="BQ155" i="1" s="1"/>
  <c r="BE155" i="1"/>
  <c r="BK155" i="1" s="1"/>
  <c r="BP155" i="1" s="1"/>
  <c r="BF167" i="1"/>
  <c r="BL167" i="1" s="1"/>
  <c r="BQ167" i="1" s="1"/>
  <c r="BE167" i="1"/>
  <c r="BK167" i="1" s="1"/>
  <c r="BP167" i="1" s="1"/>
  <c r="BF183" i="1"/>
  <c r="BL183" i="1" s="1"/>
  <c r="BQ183" i="1" s="1"/>
  <c r="BE183" i="1"/>
  <c r="BK183" i="1" s="1"/>
  <c r="BP183" i="1" s="1"/>
  <c r="BF195" i="1"/>
  <c r="BL195" i="1" s="1"/>
  <c r="BQ195" i="1" s="1"/>
  <c r="BR195" i="1" s="1"/>
  <c r="BE195" i="1"/>
  <c r="BK195" i="1" s="1"/>
  <c r="BP195" i="1" s="1"/>
  <c r="BF207" i="1"/>
  <c r="BL207" i="1" s="1"/>
  <c r="BQ207" i="1" s="1"/>
  <c r="BE207" i="1"/>
  <c r="BK207" i="1" s="1"/>
  <c r="BP207" i="1" s="1"/>
  <c r="BF219" i="1"/>
  <c r="BL219" i="1" s="1"/>
  <c r="BQ219" i="1" s="1"/>
  <c r="BR219" i="1" s="1"/>
  <c r="BE219" i="1"/>
  <c r="BK219" i="1" s="1"/>
  <c r="BP219" i="1" s="1"/>
  <c r="BF231" i="1"/>
  <c r="BL231" i="1" s="1"/>
  <c r="BQ231" i="1" s="1"/>
  <c r="BE231" i="1"/>
  <c r="BK231" i="1" s="1"/>
  <c r="BP231" i="1" s="1"/>
  <c r="BF243" i="1"/>
  <c r="BL243" i="1" s="1"/>
  <c r="BQ243" i="1" s="1"/>
  <c r="BR243" i="1" s="1"/>
  <c r="BE243" i="1"/>
  <c r="BK243" i="1" s="1"/>
  <c r="BP243" i="1" s="1"/>
  <c r="BF255" i="1"/>
  <c r="BL255" i="1" s="1"/>
  <c r="BQ255" i="1" s="1"/>
  <c r="BE255" i="1"/>
  <c r="BK255" i="1" s="1"/>
  <c r="BP255" i="1" s="1"/>
  <c r="BF267" i="1"/>
  <c r="BL267" i="1" s="1"/>
  <c r="BQ267" i="1" s="1"/>
  <c r="BR267" i="1" s="1"/>
  <c r="BE267" i="1"/>
  <c r="BK267" i="1" s="1"/>
  <c r="BP267" i="1" s="1"/>
  <c r="BF279" i="1"/>
  <c r="BL279" i="1" s="1"/>
  <c r="BQ279" i="1" s="1"/>
  <c r="BE279" i="1"/>
  <c r="BK279" i="1" s="1"/>
  <c r="BP279" i="1" s="1"/>
  <c r="BF291" i="1"/>
  <c r="BL291" i="1" s="1"/>
  <c r="BQ291" i="1" s="1"/>
  <c r="BR291" i="1" s="1"/>
  <c r="BE291" i="1"/>
  <c r="BK291" i="1" s="1"/>
  <c r="BP291" i="1" s="1"/>
  <c r="BF303" i="1"/>
  <c r="BL303" i="1" s="1"/>
  <c r="BQ303" i="1" s="1"/>
  <c r="BE303" i="1"/>
  <c r="BK303" i="1" s="1"/>
  <c r="BP303" i="1" s="1"/>
  <c r="BF318" i="1"/>
  <c r="BL318" i="1" s="1"/>
  <c r="BQ318" i="1" s="1"/>
  <c r="BR318" i="1" s="1"/>
  <c r="BE318" i="1"/>
  <c r="BK318" i="1" s="1"/>
  <c r="BP318" i="1" s="1"/>
  <c r="BF323" i="1"/>
  <c r="BL323" i="1" s="1"/>
  <c r="BQ323" i="1" s="1"/>
  <c r="BE323" i="1"/>
  <c r="BK323" i="1" s="1"/>
  <c r="BP323" i="1" s="1"/>
  <c r="BF148" i="1"/>
  <c r="BL148" i="1" s="1"/>
  <c r="BQ148" i="1" s="1"/>
  <c r="BR148" i="1" s="1"/>
  <c r="BE148" i="1"/>
  <c r="BK148" i="1" s="1"/>
  <c r="BP148" i="1" s="1"/>
  <c r="BF160" i="1"/>
  <c r="BL160" i="1" s="1"/>
  <c r="BQ160" i="1" s="1"/>
  <c r="BE160" i="1"/>
  <c r="BK160" i="1" s="1"/>
  <c r="BP160" i="1" s="1"/>
  <c r="BF172" i="1"/>
  <c r="BL172" i="1" s="1"/>
  <c r="BQ172" i="1" s="1"/>
  <c r="BR172" i="1" s="1"/>
  <c r="BE172" i="1"/>
  <c r="BK172" i="1" s="1"/>
  <c r="BP172" i="1" s="1"/>
  <c r="BF188" i="1"/>
  <c r="BL188" i="1" s="1"/>
  <c r="BQ188" i="1" s="1"/>
  <c r="BE188" i="1"/>
  <c r="BK188" i="1" s="1"/>
  <c r="BP188" i="1" s="1"/>
  <c r="BF200" i="1"/>
  <c r="BL200" i="1" s="1"/>
  <c r="BQ200" i="1" s="1"/>
  <c r="BR200" i="1" s="1"/>
  <c r="BE200" i="1"/>
  <c r="BK200" i="1" s="1"/>
  <c r="BP200" i="1" s="1"/>
  <c r="BF212" i="1"/>
  <c r="BL212" i="1" s="1"/>
  <c r="BQ212" i="1" s="1"/>
  <c r="BE212" i="1"/>
  <c r="BK212" i="1" s="1"/>
  <c r="BP212" i="1" s="1"/>
  <c r="BF224" i="1"/>
  <c r="BL224" i="1" s="1"/>
  <c r="BQ224" i="1" s="1"/>
  <c r="BR224" i="1" s="1"/>
  <c r="BE224" i="1"/>
  <c r="BK224" i="1" s="1"/>
  <c r="BP224" i="1" s="1"/>
  <c r="BF236" i="1"/>
  <c r="BL236" i="1" s="1"/>
  <c r="BQ236" i="1" s="1"/>
  <c r="BE236" i="1"/>
  <c r="BK236" i="1" s="1"/>
  <c r="BP236" i="1" s="1"/>
  <c r="BF248" i="1"/>
  <c r="BL248" i="1" s="1"/>
  <c r="BQ248" i="1" s="1"/>
  <c r="BR248" i="1" s="1"/>
  <c r="BE248" i="1"/>
  <c r="BK248" i="1" s="1"/>
  <c r="BP248" i="1" s="1"/>
  <c r="BF260" i="1"/>
  <c r="BL260" i="1" s="1"/>
  <c r="BQ260" i="1" s="1"/>
  <c r="BE260" i="1"/>
  <c r="BK260" i="1" s="1"/>
  <c r="BP260" i="1" s="1"/>
  <c r="BF272" i="1"/>
  <c r="BL272" i="1" s="1"/>
  <c r="BQ272" i="1" s="1"/>
  <c r="BR272" i="1" s="1"/>
  <c r="BE272" i="1"/>
  <c r="BK272" i="1" s="1"/>
  <c r="BP272" i="1" s="1"/>
  <c r="BF284" i="1"/>
  <c r="BL284" i="1" s="1"/>
  <c r="BQ284" i="1" s="1"/>
  <c r="BE284" i="1"/>
  <c r="BK284" i="1" s="1"/>
  <c r="BP284" i="1" s="1"/>
  <c r="BF329" i="1"/>
  <c r="BL329" i="1" s="1"/>
  <c r="BQ329" i="1" s="1"/>
  <c r="BR329" i="1" s="1"/>
  <c r="BE329" i="1"/>
  <c r="BK329" i="1" s="1"/>
  <c r="BP329" i="1" s="1"/>
  <c r="BF185" i="1"/>
  <c r="BL185" i="1" s="1"/>
  <c r="BQ185" i="1" s="1"/>
  <c r="BE185" i="1"/>
  <c r="BK185" i="1" s="1"/>
  <c r="BP185" i="1" s="1"/>
  <c r="BF233" i="1"/>
  <c r="BL233" i="1" s="1"/>
  <c r="BQ233" i="1" s="1"/>
  <c r="BR233" i="1" s="1"/>
  <c r="BE233" i="1"/>
  <c r="BK233" i="1" s="1"/>
  <c r="BP233" i="1" s="1"/>
  <c r="BF305" i="1"/>
  <c r="BL305" i="1" s="1"/>
  <c r="BQ305" i="1" s="1"/>
  <c r="BE305" i="1"/>
  <c r="BK305" i="1" s="1"/>
  <c r="BP305" i="1" s="1"/>
  <c r="BF569" i="1"/>
  <c r="BL569" i="1" s="1"/>
  <c r="BQ569" i="1" s="1"/>
  <c r="BR569" i="1" s="1"/>
  <c r="BE569" i="1"/>
  <c r="BK569" i="1" s="1"/>
  <c r="BP569" i="1" s="1"/>
  <c r="BF581" i="1"/>
  <c r="BL581" i="1" s="1"/>
  <c r="BQ581" i="1" s="1"/>
  <c r="BE581" i="1"/>
  <c r="BK581" i="1" s="1"/>
  <c r="BP581" i="1" s="1"/>
  <c r="BF593" i="1"/>
  <c r="BL593" i="1" s="1"/>
  <c r="BQ593" i="1" s="1"/>
  <c r="BE593" i="1"/>
  <c r="BK593" i="1" s="1"/>
  <c r="BP593" i="1" s="1"/>
  <c r="BF608" i="1"/>
  <c r="BL608" i="1" s="1"/>
  <c r="BQ608" i="1" s="1"/>
  <c r="BR608" i="1" s="1"/>
  <c r="BE608" i="1"/>
  <c r="BK608" i="1" s="1"/>
  <c r="BP608" i="1" s="1"/>
  <c r="BE87" i="1"/>
  <c r="BK87" i="1" s="1"/>
  <c r="BP87" i="1" s="1"/>
  <c r="BR106" i="1"/>
  <c r="BF141" i="1"/>
  <c r="BL141" i="1" s="1"/>
  <c r="BQ141" i="1" s="1"/>
  <c r="BR141" i="1" s="1"/>
  <c r="BE141" i="1"/>
  <c r="BK141" i="1" s="1"/>
  <c r="BP141" i="1" s="1"/>
  <c r="BF153" i="1"/>
  <c r="BL153" i="1" s="1"/>
  <c r="BQ153" i="1" s="1"/>
  <c r="BE153" i="1"/>
  <c r="BK153" i="1" s="1"/>
  <c r="BP153" i="1" s="1"/>
  <c r="BF165" i="1"/>
  <c r="BL165" i="1" s="1"/>
  <c r="BQ165" i="1" s="1"/>
  <c r="BR165" i="1" s="1"/>
  <c r="BE165" i="1"/>
  <c r="BK165" i="1" s="1"/>
  <c r="BP165" i="1" s="1"/>
  <c r="BF181" i="1"/>
  <c r="BL181" i="1" s="1"/>
  <c r="BQ181" i="1" s="1"/>
  <c r="BE181" i="1"/>
  <c r="BK181" i="1" s="1"/>
  <c r="BP181" i="1" s="1"/>
  <c r="BF193" i="1"/>
  <c r="BL193" i="1" s="1"/>
  <c r="BQ193" i="1" s="1"/>
  <c r="BR193" i="1" s="1"/>
  <c r="BE193" i="1"/>
  <c r="BK193" i="1" s="1"/>
  <c r="BP193" i="1" s="1"/>
  <c r="BF205" i="1"/>
  <c r="BL205" i="1" s="1"/>
  <c r="BQ205" i="1" s="1"/>
  <c r="BE205" i="1"/>
  <c r="BK205" i="1" s="1"/>
  <c r="BP205" i="1" s="1"/>
  <c r="BF217" i="1"/>
  <c r="BL217" i="1" s="1"/>
  <c r="BQ217" i="1" s="1"/>
  <c r="BR217" i="1" s="1"/>
  <c r="BE217" i="1"/>
  <c r="BK217" i="1" s="1"/>
  <c r="BP217" i="1" s="1"/>
  <c r="BF229" i="1"/>
  <c r="BL229" i="1" s="1"/>
  <c r="BQ229" i="1" s="1"/>
  <c r="BE229" i="1"/>
  <c r="BK229" i="1" s="1"/>
  <c r="BP229" i="1" s="1"/>
  <c r="BF241" i="1"/>
  <c r="BL241" i="1" s="1"/>
  <c r="BQ241" i="1" s="1"/>
  <c r="BR241" i="1" s="1"/>
  <c r="BE241" i="1"/>
  <c r="BK241" i="1" s="1"/>
  <c r="BP241" i="1" s="1"/>
  <c r="BF253" i="1"/>
  <c r="BL253" i="1" s="1"/>
  <c r="BQ253" i="1" s="1"/>
  <c r="BE253" i="1"/>
  <c r="BK253" i="1" s="1"/>
  <c r="BP253" i="1" s="1"/>
  <c r="BF265" i="1"/>
  <c r="BL265" i="1" s="1"/>
  <c r="BQ265" i="1" s="1"/>
  <c r="BR265" i="1" s="1"/>
  <c r="BE265" i="1"/>
  <c r="BK265" i="1" s="1"/>
  <c r="BP265" i="1" s="1"/>
  <c r="BF277" i="1"/>
  <c r="BL277" i="1" s="1"/>
  <c r="BQ277" i="1" s="1"/>
  <c r="BE277" i="1"/>
  <c r="BK277" i="1" s="1"/>
  <c r="BP277" i="1" s="1"/>
  <c r="BF289" i="1"/>
  <c r="BL289" i="1" s="1"/>
  <c r="BQ289" i="1" s="1"/>
  <c r="BR289" i="1" s="1"/>
  <c r="BE289" i="1"/>
  <c r="BK289" i="1" s="1"/>
  <c r="BP289" i="1" s="1"/>
  <c r="BF301" i="1"/>
  <c r="BL301" i="1" s="1"/>
  <c r="BQ301" i="1" s="1"/>
  <c r="BE301" i="1"/>
  <c r="BK301" i="1" s="1"/>
  <c r="BP301" i="1" s="1"/>
  <c r="BF331" i="1"/>
  <c r="BL331" i="1" s="1"/>
  <c r="BQ331" i="1" s="1"/>
  <c r="BR331" i="1" s="1"/>
  <c r="BE331" i="1"/>
  <c r="BK331" i="1" s="1"/>
  <c r="BP331" i="1" s="1"/>
  <c r="BF257" i="1"/>
  <c r="BL257" i="1" s="1"/>
  <c r="BQ257" i="1" s="1"/>
  <c r="BE257" i="1"/>
  <c r="BK257" i="1" s="1"/>
  <c r="BP257" i="1" s="1"/>
  <c r="BF281" i="1"/>
  <c r="BL281" i="1" s="1"/>
  <c r="BQ281" i="1" s="1"/>
  <c r="BR281" i="1" s="1"/>
  <c r="BE281" i="1"/>
  <c r="BK281" i="1" s="1"/>
  <c r="BP281" i="1" s="1"/>
  <c r="BF404" i="1"/>
  <c r="BL404" i="1" s="1"/>
  <c r="BQ404" i="1" s="1"/>
  <c r="BE404" i="1"/>
  <c r="BK404" i="1" s="1"/>
  <c r="BP404" i="1" s="1"/>
  <c r="BF572" i="1"/>
  <c r="BL572" i="1" s="1"/>
  <c r="BQ572" i="1" s="1"/>
  <c r="BR572" i="1" s="1"/>
  <c r="BE572" i="1"/>
  <c r="BK572" i="1" s="1"/>
  <c r="BP572" i="1" s="1"/>
  <c r="BF584" i="1"/>
  <c r="BL584" i="1" s="1"/>
  <c r="BQ584" i="1" s="1"/>
  <c r="BE584" i="1"/>
  <c r="BK584" i="1" s="1"/>
  <c r="BP584" i="1" s="1"/>
  <c r="BF596" i="1"/>
  <c r="BL596" i="1" s="1"/>
  <c r="BQ596" i="1" s="1"/>
  <c r="BE596" i="1"/>
  <c r="BK596" i="1" s="1"/>
  <c r="BP596" i="1" s="1"/>
  <c r="BF617" i="1"/>
  <c r="BL617" i="1" s="1"/>
  <c r="BQ617" i="1" s="1"/>
  <c r="BR617" i="1" s="1"/>
  <c r="BE617" i="1"/>
  <c r="BK617" i="1" s="1"/>
  <c r="BP617" i="1" s="1"/>
  <c r="BR89" i="1"/>
  <c r="BE94" i="1"/>
  <c r="BK94" i="1" s="1"/>
  <c r="BP94" i="1" s="1"/>
  <c r="BR94" i="1" s="1"/>
  <c r="BR101" i="1"/>
  <c r="BR113" i="1"/>
  <c r="AZ121" i="1"/>
  <c r="BF123" i="1"/>
  <c r="BL123" i="1" s="1"/>
  <c r="BQ123" i="1" s="1"/>
  <c r="BR123" i="1" s="1"/>
  <c r="AT133" i="1"/>
  <c r="AZ133" i="1" s="1"/>
  <c r="BF146" i="1"/>
  <c r="BL146" i="1" s="1"/>
  <c r="BQ146" i="1" s="1"/>
  <c r="BR146" i="1" s="1"/>
  <c r="BE146" i="1"/>
  <c r="BK146" i="1" s="1"/>
  <c r="BP146" i="1" s="1"/>
  <c r="BF158" i="1"/>
  <c r="BL158" i="1" s="1"/>
  <c r="BQ158" i="1" s="1"/>
  <c r="BE158" i="1"/>
  <c r="BK158" i="1" s="1"/>
  <c r="BP158" i="1" s="1"/>
  <c r="BF170" i="1"/>
  <c r="BL170" i="1" s="1"/>
  <c r="BQ170" i="1" s="1"/>
  <c r="BR170" i="1" s="1"/>
  <c r="BE170" i="1"/>
  <c r="BK170" i="1" s="1"/>
  <c r="BP170" i="1" s="1"/>
  <c r="BF177" i="1"/>
  <c r="BL177" i="1" s="1"/>
  <c r="BQ177" i="1" s="1"/>
  <c r="BE177" i="1"/>
  <c r="BK177" i="1" s="1"/>
  <c r="BP177" i="1" s="1"/>
  <c r="BF179" i="1"/>
  <c r="BL179" i="1" s="1"/>
  <c r="BQ179" i="1" s="1"/>
  <c r="BR179" i="1" s="1"/>
  <c r="BE179" i="1"/>
  <c r="BK179" i="1" s="1"/>
  <c r="BP179" i="1" s="1"/>
  <c r="BF186" i="1"/>
  <c r="BL186" i="1" s="1"/>
  <c r="BQ186" i="1" s="1"/>
  <c r="BE186" i="1"/>
  <c r="BK186" i="1" s="1"/>
  <c r="BP186" i="1" s="1"/>
  <c r="BF198" i="1"/>
  <c r="BL198" i="1" s="1"/>
  <c r="BQ198" i="1" s="1"/>
  <c r="BR198" i="1" s="1"/>
  <c r="BE198" i="1"/>
  <c r="BK198" i="1" s="1"/>
  <c r="BP198" i="1" s="1"/>
  <c r="BF210" i="1"/>
  <c r="BL210" i="1" s="1"/>
  <c r="BQ210" i="1" s="1"/>
  <c r="BE210" i="1"/>
  <c r="BK210" i="1" s="1"/>
  <c r="BP210" i="1" s="1"/>
  <c r="BF222" i="1"/>
  <c r="BL222" i="1" s="1"/>
  <c r="BQ222" i="1" s="1"/>
  <c r="BR222" i="1" s="1"/>
  <c r="BE222" i="1"/>
  <c r="BK222" i="1" s="1"/>
  <c r="BP222" i="1" s="1"/>
  <c r="BF234" i="1"/>
  <c r="BL234" i="1" s="1"/>
  <c r="BQ234" i="1" s="1"/>
  <c r="BE234" i="1"/>
  <c r="BK234" i="1" s="1"/>
  <c r="BP234" i="1" s="1"/>
  <c r="BF246" i="1"/>
  <c r="BL246" i="1" s="1"/>
  <c r="BQ246" i="1" s="1"/>
  <c r="BR246" i="1" s="1"/>
  <c r="BE246" i="1"/>
  <c r="BK246" i="1" s="1"/>
  <c r="BP246" i="1" s="1"/>
  <c r="BF258" i="1"/>
  <c r="BL258" i="1" s="1"/>
  <c r="BQ258" i="1" s="1"/>
  <c r="BE258" i="1"/>
  <c r="BK258" i="1" s="1"/>
  <c r="BP258" i="1" s="1"/>
  <c r="BF270" i="1"/>
  <c r="BL270" i="1" s="1"/>
  <c r="BQ270" i="1" s="1"/>
  <c r="BR270" i="1" s="1"/>
  <c r="BE270" i="1"/>
  <c r="BK270" i="1" s="1"/>
  <c r="BP270" i="1" s="1"/>
  <c r="BF282" i="1"/>
  <c r="BL282" i="1" s="1"/>
  <c r="BQ282" i="1" s="1"/>
  <c r="BE282" i="1"/>
  <c r="BK282" i="1" s="1"/>
  <c r="BP282" i="1" s="1"/>
  <c r="BF294" i="1"/>
  <c r="BL294" i="1" s="1"/>
  <c r="BQ294" i="1" s="1"/>
  <c r="BR294" i="1" s="1"/>
  <c r="BE294" i="1"/>
  <c r="BK294" i="1" s="1"/>
  <c r="BP294" i="1" s="1"/>
  <c r="BF306" i="1"/>
  <c r="BL306" i="1" s="1"/>
  <c r="BQ306" i="1" s="1"/>
  <c r="BE306" i="1"/>
  <c r="BK306" i="1" s="1"/>
  <c r="BP306" i="1" s="1"/>
  <c r="BF157" i="1"/>
  <c r="BL157" i="1" s="1"/>
  <c r="BQ157" i="1" s="1"/>
  <c r="BR157" i="1" s="1"/>
  <c r="BE157" i="1"/>
  <c r="BK157" i="1" s="1"/>
  <c r="BP157" i="1" s="1"/>
  <c r="BF197" i="1"/>
  <c r="BL197" i="1" s="1"/>
  <c r="BQ197" i="1" s="1"/>
  <c r="BE197" i="1"/>
  <c r="BK197" i="1" s="1"/>
  <c r="BP197" i="1" s="1"/>
  <c r="BF293" i="1"/>
  <c r="BL293" i="1" s="1"/>
  <c r="BQ293" i="1" s="1"/>
  <c r="BR293" i="1" s="1"/>
  <c r="BE293" i="1"/>
  <c r="BK293" i="1" s="1"/>
  <c r="BP293" i="1" s="1"/>
  <c r="BF614" i="1"/>
  <c r="BL614" i="1" s="1"/>
  <c r="BQ614" i="1" s="1"/>
  <c r="BE614" i="1"/>
  <c r="BK614" i="1" s="1"/>
  <c r="BP614" i="1" s="1"/>
  <c r="BR111" i="1"/>
  <c r="BR96" i="1"/>
  <c r="BR108" i="1"/>
  <c r="AZ126" i="1"/>
  <c r="BF128" i="1"/>
  <c r="BL128" i="1" s="1"/>
  <c r="BQ128" i="1" s="1"/>
  <c r="BR128" i="1" s="1"/>
  <c r="BF139" i="1"/>
  <c r="BL139" i="1" s="1"/>
  <c r="BQ139" i="1" s="1"/>
  <c r="BR139" i="1" s="1"/>
  <c r="BE139" i="1"/>
  <c r="BK139" i="1" s="1"/>
  <c r="BP139" i="1" s="1"/>
  <c r="BF151" i="1"/>
  <c r="BL151" i="1" s="1"/>
  <c r="BQ151" i="1" s="1"/>
  <c r="BE151" i="1"/>
  <c r="BK151" i="1" s="1"/>
  <c r="BP151" i="1" s="1"/>
  <c r="BF163" i="1"/>
  <c r="BL163" i="1" s="1"/>
  <c r="BQ163" i="1" s="1"/>
  <c r="BE163" i="1"/>
  <c r="BK163" i="1" s="1"/>
  <c r="BP163" i="1" s="1"/>
  <c r="BF175" i="1"/>
  <c r="BL175" i="1" s="1"/>
  <c r="BQ175" i="1" s="1"/>
  <c r="BR175" i="1" s="1"/>
  <c r="BE175" i="1"/>
  <c r="BK175" i="1" s="1"/>
  <c r="BP175" i="1" s="1"/>
  <c r="BF191" i="1"/>
  <c r="BL191" i="1" s="1"/>
  <c r="BQ191" i="1" s="1"/>
  <c r="BE191" i="1"/>
  <c r="BK191" i="1" s="1"/>
  <c r="BP191" i="1" s="1"/>
  <c r="BF203" i="1"/>
  <c r="BL203" i="1" s="1"/>
  <c r="BQ203" i="1" s="1"/>
  <c r="BR203" i="1" s="1"/>
  <c r="BE203" i="1"/>
  <c r="BK203" i="1" s="1"/>
  <c r="BP203" i="1" s="1"/>
  <c r="BF215" i="1"/>
  <c r="BL215" i="1" s="1"/>
  <c r="BQ215" i="1" s="1"/>
  <c r="BR215" i="1" s="1"/>
  <c r="BE215" i="1"/>
  <c r="BK215" i="1" s="1"/>
  <c r="BP215" i="1" s="1"/>
  <c r="BF227" i="1"/>
  <c r="BL227" i="1" s="1"/>
  <c r="BQ227" i="1" s="1"/>
  <c r="BE227" i="1"/>
  <c r="BK227" i="1" s="1"/>
  <c r="BP227" i="1" s="1"/>
  <c r="BF239" i="1"/>
  <c r="BL239" i="1" s="1"/>
  <c r="BQ239" i="1" s="1"/>
  <c r="BE239" i="1"/>
  <c r="BK239" i="1" s="1"/>
  <c r="BP239" i="1" s="1"/>
  <c r="BF251" i="1"/>
  <c r="BL251" i="1" s="1"/>
  <c r="BQ251" i="1" s="1"/>
  <c r="BR251" i="1" s="1"/>
  <c r="BE251" i="1"/>
  <c r="BK251" i="1" s="1"/>
  <c r="BP251" i="1" s="1"/>
  <c r="BF263" i="1"/>
  <c r="BL263" i="1" s="1"/>
  <c r="BQ263" i="1" s="1"/>
  <c r="BE263" i="1"/>
  <c r="BK263" i="1" s="1"/>
  <c r="BP263" i="1" s="1"/>
  <c r="BF275" i="1"/>
  <c r="BL275" i="1" s="1"/>
  <c r="BQ275" i="1" s="1"/>
  <c r="BR275" i="1" s="1"/>
  <c r="BE275" i="1"/>
  <c r="BK275" i="1" s="1"/>
  <c r="BP275" i="1" s="1"/>
  <c r="BF287" i="1"/>
  <c r="BL287" i="1" s="1"/>
  <c r="BQ287" i="1" s="1"/>
  <c r="BR287" i="1" s="1"/>
  <c r="BE287" i="1"/>
  <c r="BK287" i="1" s="1"/>
  <c r="BP287" i="1" s="1"/>
  <c r="BF299" i="1"/>
  <c r="BL299" i="1" s="1"/>
  <c r="BQ299" i="1" s="1"/>
  <c r="BE299" i="1"/>
  <c r="BK299" i="1" s="1"/>
  <c r="BP299" i="1" s="1"/>
  <c r="BF311" i="1"/>
  <c r="BL311" i="1" s="1"/>
  <c r="BQ311" i="1" s="1"/>
  <c r="BE311" i="1"/>
  <c r="BK311" i="1" s="1"/>
  <c r="BP311" i="1" s="1"/>
  <c r="BF322" i="1"/>
  <c r="BL322" i="1" s="1"/>
  <c r="BQ322" i="1" s="1"/>
  <c r="BR322" i="1" s="1"/>
  <c r="BE322" i="1"/>
  <c r="BK322" i="1" s="1"/>
  <c r="BP322" i="1" s="1"/>
  <c r="BF325" i="1"/>
  <c r="BL325" i="1" s="1"/>
  <c r="BQ325" i="1" s="1"/>
  <c r="BR325" i="1" s="1"/>
  <c r="BF327" i="1"/>
  <c r="BL327" i="1" s="1"/>
  <c r="BQ327" i="1" s="1"/>
  <c r="BR327" i="1" s="1"/>
  <c r="BE327" i="1"/>
  <c r="BK327" i="1" s="1"/>
  <c r="BP327" i="1" s="1"/>
  <c r="BF339" i="1"/>
  <c r="BL339" i="1" s="1"/>
  <c r="BQ339" i="1" s="1"/>
  <c r="BR339" i="1" s="1"/>
  <c r="BE339" i="1"/>
  <c r="BK339" i="1" s="1"/>
  <c r="BP339" i="1" s="1"/>
  <c r="BR87" i="1"/>
  <c r="BR91" i="1"/>
  <c r="BF144" i="1"/>
  <c r="BL144" i="1" s="1"/>
  <c r="BQ144" i="1" s="1"/>
  <c r="BE144" i="1"/>
  <c r="BK144" i="1" s="1"/>
  <c r="BP144" i="1" s="1"/>
  <c r="BF156" i="1"/>
  <c r="BL156" i="1" s="1"/>
  <c r="BQ156" i="1" s="1"/>
  <c r="BE156" i="1"/>
  <c r="BK156" i="1" s="1"/>
  <c r="BP156" i="1" s="1"/>
  <c r="BF168" i="1"/>
  <c r="BL168" i="1" s="1"/>
  <c r="BQ168" i="1" s="1"/>
  <c r="BE168" i="1"/>
  <c r="BK168" i="1" s="1"/>
  <c r="BP168" i="1" s="1"/>
  <c r="BF184" i="1"/>
  <c r="BL184" i="1" s="1"/>
  <c r="BQ184" i="1" s="1"/>
  <c r="BR184" i="1" s="1"/>
  <c r="BE184" i="1"/>
  <c r="BK184" i="1" s="1"/>
  <c r="BP184" i="1" s="1"/>
  <c r="BF196" i="1"/>
  <c r="BL196" i="1" s="1"/>
  <c r="BQ196" i="1" s="1"/>
  <c r="BR196" i="1" s="1"/>
  <c r="BE196" i="1"/>
  <c r="BK196" i="1" s="1"/>
  <c r="BP196" i="1" s="1"/>
  <c r="BF208" i="1"/>
  <c r="BL208" i="1" s="1"/>
  <c r="BQ208" i="1" s="1"/>
  <c r="BE208" i="1"/>
  <c r="BK208" i="1" s="1"/>
  <c r="BP208" i="1" s="1"/>
  <c r="BF220" i="1"/>
  <c r="BL220" i="1" s="1"/>
  <c r="BQ220" i="1" s="1"/>
  <c r="BE220" i="1"/>
  <c r="BK220" i="1" s="1"/>
  <c r="BP220" i="1" s="1"/>
  <c r="BF232" i="1"/>
  <c r="BL232" i="1" s="1"/>
  <c r="BQ232" i="1" s="1"/>
  <c r="BR232" i="1" s="1"/>
  <c r="BE232" i="1"/>
  <c r="BK232" i="1" s="1"/>
  <c r="BP232" i="1" s="1"/>
  <c r="BF244" i="1"/>
  <c r="BL244" i="1" s="1"/>
  <c r="BQ244" i="1" s="1"/>
  <c r="BE244" i="1"/>
  <c r="BK244" i="1" s="1"/>
  <c r="BP244" i="1" s="1"/>
  <c r="BF256" i="1"/>
  <c r="BL256" i="1" s="1"/>
  <c r="BQ256" i="1" s="1"/>
  <c r="BR256" i="1" s="1"/>
  <c r="BE256" i="1"/>
  <c r="BK256" i="1" s="1"/>
  <c r="BP256" i="1" s="1"/>
  <c r="BF268" i="1"/>
  <c r="BL268" i="1" s="1"/>
  <c r="BQ268" i="1" s="1"/>
  <c r="BR268" i="1" s="1"/>
  <c r="BE268" i="1"/>
  <c r="BK268" i="1" s="1"/>
  <c r="BP268" i="1" s="1"/>
  <c r="BF280" i="1"/>
  <c r="BL280" i="1" s="1"/>
  <c r="BQ280" i="1" s="1"/>
  <c r="BE280" i="1"/>
  <c r="BK280" i="1" s="1"/>
  <c r="BP280" i="1" s="1"/>
  <c r="BF292" i="1"/>
  <c r="BL292" i="1" s="1"/>
  <c r="BQ292" i="1" s="1"/>
  <c r="BE292" i="1"/>
  <c r="BK292" i="1" s="1"/>
  <c r="BP292" i="1" s="1"/>
  <c r="BF304" i="1"/>
  <c r="BL304" i="1" s="1"/>
  <c r="BQ304" i="1" s="1"/>
  <c r="BR304" i="1" s="1"/>
  <c r="BE304" i="1"/>
  <c r="BK304" i="1" s="1"/>
  <c r="BP304" i="1" s="1"/>
  <c r="BF324" i="1"/>
  <c r="BL324" i="1" s="1"/>
  <c r="BQ324" i="1" s="1"/>
  <c r="BE324" i="1"/>
  <c r="BK324" i="1" s="1"/>
  <c r="BP324" i="1" s="1"/>
  <c r="BF333" i="1"/>
  <c r="BL333" i="1" s="1"/>
  <c r="BQ333" i="1" s="1"/>
  <c r="BR333" i="1" s="1"/>
  <c r="BR337" i="1"/>
  <c r="BR90" i="1"/>
  <c r="BF145" i="1"/>
  <c r="BL145" i="1" s="1"/>
  <c r="BQ145" i="1" s="1"/>
  <c r="BE145" i="1"/>
  <c r="BK145" i="1" s="1"/>
  <c r="BP145" i="1" s="1"/>
  <c r="BF602" i="1"/>
  <c r="BL602" i="1" s="1"/>
  <c r="BQ602" i="1" s="1"/>
  <c r="BR602" i="1" s="1"/>
  <c r="BE602" i="1"/>
  <c r="BK602" i="1" s="1"/>
  <c r="BP602" i="1" s="1"/>
  <c r="BE91" i="1"/>
  <c r="BK91" i="1" s="1"/>
  <c r="BP91" i="1" s="1"/>
  <c r="BR98" i="1"/>
  <c r="BR110" i="1"/>
  <c r="AZ124" i="1"/>
  <c r="BF135" i="1"/>
  <c r="BL135" i="1" s="1"/>
  <c r="BQ135" i="1" s="1"/>
  <c r="BE135" i="1"/>
  <c r="BK135" i="1" s="1"/>
  <c r="BP135" i="1" s="1"/>
  <c r="BF137" i="1"/>
  <c r="BL137" i="1" s="1"/>
  <c r="BQ137" i="1" s="1"/>
  <c r="BR137" i="1" s="1"/>
  <c r="BE137" i="1"/>
  <c r="BK137" i="1" s="1"/>
  <c r="BP137" i="1" s="1"/>
  <c r="BF149" i="1"/>
  <c r="BL149" i="1" s="1"/>
  <c r="BQ149" i="1" s="1"/>
  <c r="BE149" i="1"/>
  <c r="BK149" i="1" s="1"/>
  <c r="BP149" i="1" s="1"/>
  <c r="BF161" i="1"/>
  <c r="BL161" i="1" s="1"/>
  <c r="BQ161" i="1" s="1"/>
  <c r="BR161" i="1" s="1"/>
  <c r="BE161" i="1"/>
  <c r="BK161" i="1" s="1"/>
  <c r="BP161" i="1" s="1"/>
  <c r="BF173" i="1"/>
  <c r="BL173" i="1" s="1"/>
  <c r="BQ173" i="1" s="1"/>
  <c r="BE173" i="1"/>
  <c r="BK173" i="1" s="1"/>
  <c r="BP173" i="1" s="1"/>
  <c r="BF189" i="1"/>
  <c r="BL189" i="1" s="1"/>
  <c r="BQ189" i="1" s="1"/>
  <c r="BR189" i="1" s="1"/>
  <c r="BE189" i="1"/>
  <c r="BK189" i="1" s="1"/>
  <c r="BP189" i="1" s="1"/>
  <c r="BF201" i="1"/>
  <c r="BL201" i="1" s="1"/>
  <c r="BQ201" i="1" s="1"/>
  <c r="BE201" i="1"/>
  <c r="BK201" i="1" s="1"/>
  <c r="BP201" i="1" s="1"/>
  <c r="BF213" i="1"/>
  <c r="BL213" i="1" s="1"/>
  <c r="BQ213" i="1" s="1"/>
  <c r="BR213" i="1" s="1"/>
  <c r="BE213" i="1"/>
  <c r="BK213" i="1" s="1"/>
  <c r="BP213" i="1" s="1"/>
  <c r="BF225" i="1"/>
  <c r="BL225" i="1" s="1"/>
  <c r="BQ225" i="1" s="1"/>
  <c r="BE225" i="1"/>
  <c r="BK225" i="1" s="1"/>
  <c r="BP225" i="1" s="1"/>
  <c r="BF237" i="1"/>
  <c r="BL237" i="1" s="1"/>
  <c r="BQ237" i="1" s="1"/>
  <c r="BR237" i="1" s="1"/>
  <c r="BE237" i="1"/>
  <c r="BK237" i="1" s="1"/>
  <c r="BP237" i="1" s="1"/>
  <c r="BF249" i="1"/>
  <c r="BL249" i="1" s="1"/>
  <c r="BQ249" i="1" s="1"/>
  <c r="BE249" i="1"/>
  <c r="BK249" i="1" s="1"/>
  <c r="BP249" i="1" s="1"/>
  <c r="BF261" i="1"/>
  <c r="BL261" i="1" s="1"/>
  <c r="BQ261" i="1" s="1"/>
  <c r="BR261" i="1" s="1"/>
  <c r="BE261" i="1"/>
  <c r="BK261" i="1" s="1"/>
  <c r="BP261" i="1" s="1"/>
  <c r="BF273" i="1"/>
  <c r="BL273" i="1" s="1"/>
  <c r="BQ273" i="1" s="1"/>
  <c r="BE273" i="1"/>
  <c r="BK273" i="1" s="1"/>
  <c r="BP273" i="1" s="1"/>
  <c r="BF285" i="1"/>
  <c r="BL285" i="1" s="1"/>
  <c r="BQ285" i="1" s="1"/>
  <c r="BR285" i="1" s="1"/>
  <c r="BE285" i="1"/>
  <c r="BK285" i="1" s="1"/>
  <c r="BP285" i="1" s="1"/>
  <c r="BF297" i="1"/>
  <c r="BL297" i="1" s="1"/>
  <c r="BQ297" i="1" s="1"/>
  <c r="BE297" i="1"/>
  <c r="BK297" i="1" s="1"/>
  <c r="BP297" i="1" s="1"/>
  <c r="BF309" i="1"/>
  <c r="BL309" i="1" s="1"/>
  <c r="BQ309" i="1" s="1"/>
  <c r="BR309" i="1" s="1"/>
  <c r="BE309" i="1"/>
  <c r="BK309" i="1" s="1"/>
  <c r="BP309" i="1" s="1"/>
  <c r="BF315" i="1"/>
  <c r="BL315" i="1" s="1"/>
  <c r="BQ315" i="1" s="1"/>
  <c r="BE315" i="1"/>
  <c r="BK315" i="1" s="1"/>
  <c r="BP315" i="1" s="1"/>
  <c r="BF332" i="1"/>
  <c r="BL332" i="1" s="1"/>
  <c r="BQ332" i="1" s="1"/>
  <c r="BR332" i="1" s="1"/>
  <c r="BE332" i="1"/>
  <c r="BK332" i="1" s="1"/>
  <c r="BP332" i="1" s="1"/>
  <c r="BF308" i="1"/>
  <c r="BL308" i="1" s="1"/>
  <c r="BQ308" i="1" s="1"/>
  <c r="BE308" i="1"/>
  <c r="BK308" i="1" s="1"/>
  <c r="BP308" i="1" s="1"/>
  <c r="BR105" i="1"/>
  <c r="BF142" i="1"/>
  <c r="BL142" i="1" s="1"/>
  <c r="BQ142" i="1" s="1"/>
  <c r="BE142" i="1"/>
  <c r="BK142" i="1" s="1"/>
  <c r="BP142" i="1" s="1"/>
  <c r="BF154" i="1"/>
  <c r="BL154" i="1" s="1"/>
  <c r="BQ154" i="1" s="1"/>
  <c r="BR154" i="1" s="1"/>
  <c r="BE154" i="1"/>
  <c r="BK154" i="1" s="1"/>
  <c r="BP154" i="1" s="1"/>
  <c r="BF166" i="1"/>
  <c r="BL166" i="1" s="1"/>
  <c r="BQ166" i="1" s="1"/>
  <c r="BE166" i="1"/>
  <c r="BK166" i="1" s="1"/>
  <c r="BP166" i="1" s="1"/>
  <c r="BF182" i="1"/>
  <c r="BL182" i="1" s="1"/>
  <c r="BQ182" i="1" s="1"/>
  <c r="BR182" i="1" s="1"/>
  <c r="BE182" i="1"/>
  <c r="BK182" i="1" s="1"/>
  <c r="BP182" i="1" s="1"/>
  <c r="BF194" i="1"/>
  <c r="BL194" i="1" s="1"/>
  <c r="BQ194" i="1" s="1"/>
  <c r="BE194" i="1"/>
  <c r="BK194" i="1" s="1"/>
  <c r="BP194" i="1" s="1"/>
  <c r="BF206" i="1"/>
  <c r="BL206" i="1" s="1"/>
  <c r="BQ206" i="1" s="1"/>
  <c r="BR206" i="1" s="1"/>
  <c r="BE206" i="1"/>
  <c r="BK206" i="1" s="1"/>
  <c r="BP206" i="1" s="1"/>
  <c r="BF218" i="1"/>
  <c r="BL218" i="1" s="1"/>
  <c r="BQ218" i="1" s="1"/>
  <c r="BE218" i="1"/>
  <c r="BK218" i="1" s="1"/>
  <c r="BP218" i="1" s="1"/>
  <c r="BF230" i="1"/>
  <c r="BL230" i="1" s="1"/>
  <c r="BQ230" i="1" s="1"/>
  <c r="BR230" i="1" s="1"/>
  <c r="BE230" i="1"/>
  <c r="BK230" i="1" s="1"/>
  <c r="BP230" i="1" s="1"/>
  <c r="BF242" i="1"/>
  <c r="BL242" i="1" s="1"/>
  <c r="BQ242" i="1" s="1"/>
  <c r="BE242" i="1"/>
  <c r="BK242" i="1" s="1"/>
  <c r="BP242" i="1" s="1"/>
  <c r="BF254" i="1"/>
  <c r="BL254" i="1" s="1"/>
  <c r="BQ254" i="1" s="1"/>
  <c r="BR254" i="1" s="1"/>
  <c r="BE254" i="1"/>
  <c r="BK254" i="1" s="1"/>
  <c r="BP254" i="1" s="1"/>
  <c r="BF266" i="1"/>
  <c r="BL266" i="1" s="1"/>
  <c r="BQ266" i="1" s="1"/>
  <c r="BE266" i="1"/>
  <c r="BK266" i="1" s="1"/>
  <c r="BP266" i="1" s="1"/>
  <c r="BF278" i="1"/>
  <c r="BL278" i="1" s="1"/>
  <c r="BQ278" i="1" s="1"/>
  <c r="BR278" i="1" s="1"/>
  <c r="BE278" i="1"/>
  <c r="BK278" i="1" s="1"/>
  <c r="BP278" i="1" s="1"/>
  <c r="BF290" i="1"/>
  <c r="BL290" i="1" s="1"/>
  <c r="BQ290" i="1" s="1"/>
  <c r="BE290" i="1"/>
  <c r="BK290" i="1" s="1"/>
  <c r="BP290" i="1" s="1"/>
  <c r="BF302" i="1"/>
  <c r="BL302" i="1" s="1"/>
  <c r="BQ302" i="1" s="1"/>
  <c r="BR302" i="1" s="1"/>
  <c r="BE302" i="1"/>
  <c r="BK302" i="1" s="1"/>
  <c r="BP302" i="1" s="1"/>
  <c r="BF317" i="1"/>
  <c r="BL317" i="1" s="1"/>
  <c r="BQ317" i="1" s="1"/>
  <c r="BE317" i="1"/>
  <c r="BK317" i="1" s="1"/>
  <c r="BP317" i="1" s="1"/>
  <c r="BF169" i="1"/>
  <c r="BL169" i="1" s="1"/>
  <c r="BQ169" i="1" s="1"/>
  <c r="BR169" i="1" s="1"/>
  <c r="BE169" i="1"/>
  <c r="BK169" i="1" s="1"/>
  <c r="BP169" i="1" s="1"/>
  <c r="BF245" i="1"/>
  <c r="BL245" i="1" s="1"/>
  <c r="BQ245" i="1" s="1"/>
  <c r="BE245" i="1"/>
  <c r="BK245" i="1" s="1"/>
  <c r="BP245" i="1" s="1"/>
  <c r="BF410" i="1"/>
  <c r="BL410" i="1" s="1"/>
  <c r="BQ410" i="1" s="1"/>
  <c r="BR410" i="1" s="1"/>
  <c r="BE410" i="1"/>
  <c r="BK410" i="1" s="1"/>
  <c r="BP410" i="1" s="1"/>
  <c r="BF442" i="1"/>
  <c r="BL442" i="1" s="1"/>
  <c r="BQ442" i="1" s="1"/>
  <c r="BE442" i="1"/>
  <c r="BK442" i="1" s="1"/>
  <c r="BP442" i="1" s="1"/>
  <c r="BF566" i="1"/>
  <c r="BL566" i="1" s="1"/>
  <c r="BQ566" i="1" s="1"/>
  <c r="BR566" i="1" s="1"/>
  <c r="BE566" i="1"/>
  <c r="BK566" i="1" s="1"/>
  <c r="BP566" i="1" s="1"/>
  <c r="BF578" i="1"/>
  <c r="BL578" i="1" s="1"/>
  <c r="BQ578" i="1" s="1"/>
  <c r="BE578" i="1"/>
  <c r="BK578" i="1" s="1"/>
  <c r="BP578" i="1" s="1"/>
  <c r="BF590" i="1"/>
  <c r="BL590" i="1" s="1"/>
  <c r="BQ590" i="1" s="1"/>
  <c r="BR590" i="1" s="1"/>
  <c r="BE590" i="1"/>
  <c r="BK590" i="1" s="1"/>
  <c r="BP590" i="1" s="1"/>
  <c r="BF605" i="1"/>
  <c r="BL605" i="1" s="1"/>
  <c r="BQ605" i="1" s="1"/>
  <c r="BE605" i="1"/>
  <c r="BK605" i="1" s="1"/>
  <c r="BP605" i="1" s="1"/>
  <c r="BF296" i="1"/>
  <c r="BL296" i="1" s="1"/>
  <c r="BQ296" i="1" s="1"/>
  <c r="BR296" i="1" s="1"/>
  <c r="BE296" i="1"/>
  <c r="BK296" i="1" s="1"/>
  <c r="BP296" i="1" s="1"/>
  <c r="BE36" i="1"/>
  <c r="BK36" i="1" s="1"/>
  <c r="BP36" i="1" s="1"/>
  <c r="BR36" i="1" s="1"/>
  <c r="BE37" i="1"/>
  <c r="BK37" i="1" s="1"/>
  <c r="BP37" i="1" s="1"/>
  <c r="BR37" i="1" s="1"/>
  <c r="BE38" i="1"/>
  <c r="BK38" i="1" s="1"/>
  <c r="BP38" i="1" s="1"/>
  <c r="BR38" i="1" s="1"/>
  <c r="BE39" i="1"/>
  <c r="BK39" i="1" s="1"/>
  <c r="BP39" i="1" s="1"/>
  <c r="BR39" i="1" s="1"/>
  <c r="BE40" i="1"/>
  <c r="BK40" i="1" s="1"/>
  <c r="BP40" i="1" s="1"/>
  <c r="BR40" i="1" s="1"/>
  <c r="BE41" i="1"/>
  <c r="BK41" i="1" s="1"/>
  <c r="BP41" i="1" s="1"/>
  <c r="BR41" i="1" s="1"/>
  <c r="BE42" i="1"/>
  <c r="BK42" i="1" s="1"/>
  <c r="BP42" i="1" s="1"/>
  <c r="BR42" i="1" s="1"/>
  <c r="BE43" i="1"/>
  <c r="BK43" i="1" s="1"/>
  <c r="BP43" i="1" s="1"/>
  <c r="BR43" i="1" s="1"/>
  <c r="BE44" i="1"/>
  <c r="BK44" i="1" s="1"/>
  <c r="BP44" i="1" s="1"/>
  <c r="BR44" i="1" s="1"/>
  <c r="BE45" i="1"/>
  <c r="BK45" i="1" s="1"/>
  <c r="BP45" i="1" s="1"/>
  <c r="BR45" i="1" s="1"/>
  <c r="BE46" i="1"/>
  <c r="BK46" i="1" s="1"/>
  <c r="BP46" i="1" s="1"/>
  <c r="BR46" i="1" s="1"/>
  <c r="BE47" i="1"/>
  <c r="BK47" i="1" s="1"/>
  <c r="BP47" i="1" s="1"/>
  <c r="BR47" i="1" s="1"/>
  <c r="BE93" i="1"/>
  <c r="BK93" i="1" s="1"/>
  <c r="BP93" i="1" s="1"/>
  <c r="BR93" i="1" s="1"/>
  <c r="BF147" i="1"/>
  <c r="BL147" i="1" s="1"/>
  <c r="BQ147" i="1" s="1"/>
  <c r="BR147" i="1" s="1"/>
  <c r="BE147" i="1"/>
  <c r="BK147" i="1" s="1"/>
  <c r="BP147" i="1" s="1"/>
  <c r="BF159" i="1"/>
  <c r="BL159" i="1" s="1"/>
  <c r="BQ159" i="1" s="1"/>
  <c r="BE159" i="1"/>
  <c r="BK159" i="1" s="1"/>
  <c r="BP159" i="1" s="1"/>
  <c r="BF171" i="1"/>
  <c r="BL171" i="1" s="1"/>
  <c r="BQ171" i="1" s="1"/>
  <c r="BR171" i="1" s="1"/>
  <c r="BE171" i="1"/>
  <c r="BK171" i="1" s="1"/>
  <c r="BP171" i="1" s="1"/>
  <c r="BF187" i="1"/>
  <c r="BL187" i="1" s="1"/>
  <c r="BQ187" i="1" s="1"/>
  <c r="BE187" i="1"/>
  <c r="BK187" i="1" s="1"/>
  <c r="BP187" i="1" s="1"/>
  <c r="BF199" i="1"/>
  <c r="BL199" i="1" s="1"/>
  <c r="BQ199" i="1" s="1"/>
  <c r="BR199" i="1" s="1"/>
  <c r="BE199" i="1"/>
  <c r="BK199" i="1" s="1"/>
  <c r="BP199" i="1" s="1"/>
  <c r="BF211" i="1"/>
  <c r="BL211" i="1" s="1"/>
  <c r="BQ211" i="1" s="1"/>
  <c r="BE211" i="1"/>
  <c r="BK211" i="1" s="1"/>
  <c r="BP211" i="1" s="1"/>
  <c r="BF223" i="1"/>
  <c r="BL223" i="1" s="1"/>
  <c r="BQ223" i="1" s="1"/>
  <c r="BR223" i="1" s="1"/>
  <c r="BE223" i="1"/>
  <c r="BK223" i="1" s="1"/>
  <c r="BP223" i="1" s="1"/>
  <c r="BF235" i="1"/>
  <c r="BL235" i="1" s="1"/>
  <c r="BQ235" i="1" s="1"/>
  <c r="BE235" i="1"/>
  <c r="BK235" i="1" s="1"/>
  <c r="BP235" i="1" s="1"/>
  <c r="BF247" i="1"/>
  <c r="BL247" i="1" s="1"/>
  <c r="BQ247" i="1" s="1"/>
  <c r="BR247" i="1" s="1"/>
  <c r="BE247" i="1"/>
  <c r="BK247" i="1" s="1"/>
  <c r="BP247" i="1" s="1"/>
  <c r="BF259" i="1"/>
  <c r="BL259" i="1" s="1"/>
  <c r="BQ259" i="1" s="1"/>
  <c r="BE259" i="1"/>
  <c r="BK259" i="1" s="1"/>
  <c r="BP259" i="1" s="1"/>
  <c r="BF271" i="1"/>
  <c r="BL271" i="1" s="1"/>
  <c r="BQ271" i="1" s="1"/>
  <c r="BR271" i="1" s="1"/>
  <c r="BE271" i="1"/>
  <c r="BK271" i="1" s="1"/>
  <c r="BP271" i="1" s="1"/>
  <c r="BF283" i="1"/>
  <c r="BL283" i="1" s="1"/>
  <c r="BQ283" i="1" s="1"/>
  <c r="BE283" i="1"/>
  <c r="BK283" i="1" s="1"/>
  <c r="BP283" i="1" s="1"/>
  <c r="BF295" i="1"/>
  <c r="BL295" i="1" s="1"/>
  <c r="BQ295" i="1" s="1"/>
  <c r="BR295" i="1" s="1"/>
  <c r="BE295" i="1"/>
  <c r="BK295" i="1" s="1"/>
  <c r="BP295" i="1" s="1"/>
  <c r="BF307" i="1"/>
  <c r="BL307" i="1" s="1"/>
  <c r="BQ307" i="1" s="1"/>
  <c r="BE307" i="1"/>
  <c r="BK307" i="1" s="1"/>
  <c r="BP307" i="1" s="1"/>
  <c r="BF209" i="1"/>
  <c r="BL209" i="1" s="1"/>
  <c r="BQ209" i="1" s="1"/>
  <c r="BR209" i="1" s="1"/>
  <c r="BE209" i="1"/>
  <c r="BK209" i="1" s="1"/>
  <c r="BP209" i="1" s="1"/>
  <c r="BF269" i="1"/>
  <c r="BL269" i="1" s="1"/>
  <c r="BQ269" i="1" s="1"/>
  <c r="BE269" i="1"/>
  <c r="BK269" i="1" s="1"/>
  <c r="BP269" i="1" s="1"/>
  <c r="BF407" i="1"/>
  <c r="BL407" i="1" s="1"/>
  <c r="BQ407" i="1" s="1"/>
  <c r="BR407" i="1" s="1"/>
  <c r="BE407" i="1"/>
  <c r="BK407" i="1" s="1"/>
  <c r="BP407" i="1" s="1"/>
  <c r="BF575" i="1"/>
  <c r="BL575" i="1" s="1"/>
  <c r="BQ575" i="1" s="1"/>
  <c r="BE575" i="1"/>
  <c r="BK575" i="1" s="1"/>
  <c r="BP575" i="1" s="1"/>
  <c r="BF587" i="1"/>
  <c r="BL587" i="1" s="1"/>
  <c r="BQ587" i="1" s="1"/>
  <c r="BR587" i="1" s="1"/>
  <c r="BE587" i="1"/>
  <c r="BK587" i="1" s="1"/>
  <c r="BP587" i="1" s="1"/>
  <c r="BF599" i="1"/>
  <c r="BL599" i="1" s="1"/>
  <c r="BQ599" i="1" s="1"/>
  <c r="BE599" i="1"/>
  <c r="BK599" i="1" s="1"/>
  <c r="BP599" i="1" s="1"/>
  <c r="BF611" i="1"/>
  <c r="BL611" i="1" s="1"/>
  <c r="BQ611" i="1" s="1"/>
  <c r="BR611" i="1" s="1"/>
  <c r="BE611" i="1"/>
  <c r="BK611" i="1" s="1"/>
  <c r="BP611" i="1" s="1"/>
  <c r="BR99" i="1"/>
  <c r="BE88" i="1"/>
  <c r="BK88" i="1" s="1"/>
  <c r="BP88" i="1" s="1"/>
  <c r="BR88" i="1" s="1"/>
  <c r="BR95" i="1"/>
  <c r="BR107" i="1"/>
  <c r="BF117" i="1"/>
  <c r="BL117" i="1" s="1"/>
  <c r="BQ117" i="1" s="1"/>
  <c r="BR117" i="1" s="1"/>
  <c r="AZ127" i="1"/>
  <c r="BF129" i="1"/>
  <c r="BL129" i="1" s="1"/>
  <c r="BQ129" i="1" s="1"/>
  <c r="BR129" i="1" s="1"/>
  <c r="BF140" i="1"/>
  <c r="BL140" i="1" s="1"/>
  <c r="BQ140" i="1" s="1"/>
  <c r="BE140" i="1"/>
  <c r="BK140" i="1" s="1"/>
  <c r="BP140" i="1" s="1"/>
  <c r="BF152" i="1"/>
  <c r="BL152" i="1" s="1"/>
  <c r="BQ152" i="1" s="1"/>
  <c r="BE152" i="1"/>
  <c r="BK152" i="1" s="1"/>
  <c r="BP152" i="1" s="1"/>
  <c r="BF164" i="1"/>
  <c r="BL164" i="1" s="1"/>
  <c r="BQ164" i="1" s="1"/>
  <c r="BE164" i="1"/>
  <c r="BK164" i="1" s="1"/>
  <c r="BP164" i="1" s="1"/>
  <c r="BF176" i="1"/>
  <c r="BL176" i="1" s="1"/>
  <c r="BQ176" i="1" s="1"/>
  <c r="BR176" i="1" s="1"/>
  <c r="BE176" i="1"/>
  <c r="BK176" i="1" s="1"/>
  <c r="BP176" i="1" s="1"/>
  <c r="BF178" i="1"/>
  <c r="BL178" i="1" s="1"/>
  <c r="BQ178" i="1" s="1"/>
  <c r="BE178" i="1"/>
  <c r="BK178" i="1" s="1"/>
  <c r="BP178" i="1" s="1"/>
  <c r="BF180" i="1"/>
  <c r="BL180" i="1" s="1"/>
  <c r="BQ180" i="1" s="1"/>
  <c r="BE180" i="1"/>
  <c r="BK180" i="1" s="1"/>
  <c r="BP180" i="1" s="1"/>
  <c r="BF192" i="1"/>
  <c r="BL192" i="1" s="1"/>
  <c r="BQ192" i="1" s="1"/>
  <c r="BE192" i="1"/>
  <c r="BK192" i="1" s="1"/>
  <c r="BP192" i="1" s="1"/>
  <c r="BF204" i="1"/>
  <c r="BL204" i="1" s="1"/>
  <c r="BQ204" i="1" s="1"/>
  <c r="BE204" i="1"/>
  <c r="BK204" i="1" s="1"/>
  <c r="BP204" i="1" s="1"/>
  <c r="BF216" i="1"/>
  <c r="BL216" i="1" s="1"/>
  <c r="BQ216" i="1" s="1"/>
  <c r="BE216" i="1"/>
  <c r="BK216" i="1" s="1"/>
  <c r="BP216" i="1" s="1"/>
  <c r="BF228" i="1"/>
  <c r="BL228" i="1" s="1"/>
  <c r="BQ228" i="1" s="1"/>
  <c r="BR228" i="1" s="1"/>
  <c r="BE228" i="1"/>
  <c r="BK228" i="1" s="1"/>
  <c r="BP228" i="1" s="1"/>
  <c r="BF240" i="1"/>
  <c r="BL240" i="1" s="1"/>
  <c r="BQ240" i="1" s="1"/>
  <c r="BE240" i="1"/>
  <c r="BK240" i="1" s="1"/>
  <c r="BP240" i="1" s="1"/>
  <c r="BF252" i="1"/>
  <c r="BL252" i="1" s="1"/>
  <c r="BQ252" i="1" s="1"/>
  <c r="BE252" i="1"/>
  <c r="BK252" i="1" s="1"/>
  <c r="BP252" i="1" s="1"/>
  <c r="BF264" i="1"/>
  <c r="BL264" i="1" s="1"/>
  <c r="BQ264" i="1" s="1"/>
  <c r="BE264" i="1"/>
  <c r="BK264" i="1" s="1"/>
  <c r="BP264" i="1" s="1"/>
  <c r="BF276" i="1"/>
  <c r="BL276" i="1" s="1"/>
  <c r="BQ276" i="1" s="1"/>
  <c r="BE276" i="1"/>
  <c r="BK276" i="1" s="1"/>
  <c r="BP276" i="1" s="1"/>
  <c r="BF288" i="1"/>
  <c r="BL288" i="1" s="1"/>
  <c r="BQ288" i="1" s="1"/>
  <c r="BE288" i="1"/>
  <c r="BK288" i="1" s="1"/>
  <c r="BP288" i="1" s="1"/>
  <c r="BF300" i="1"/>
  <c r="BL300" i="1" s="1"/>
  <c r="BQ300" i="1" s="1"/>
  <c r="BR300" i="1" s="1"/>
  <c r="BE300" i="1"/>
  <c r="BK300" i="1" s="1"/>
  <c r="BP300" i="1" s="1"/>
  <c r="BF312" i="1"/>
  <c r="BL312" i="1" s="1"/>
  <c r="BQ312" i="1" s="1"/>
  <c r="BE312" i="1"/>
  <c r="BK312" i="1" s="1"/>
  <c r="BP312" i="1" s="1"/>
  <c r="BF326" i="1"/>
  <c r="BL326" i="1" s="1"/>
  <c r="BQ326" i="1" s="1"/>
  <c r="BF328" i="1"/>
  <c r="BL328" i="1" s="1"/>
  <c r="BQ328" i="1" s="1"/>
  <c r="BR328" i="1" s="1"/>
  <c r="BE328" i="1"/>
  <c r="BK328" i="1" s="1"/>
  <c r="BP328" i="1" s="1"/>
  <c r="BF330" i="1"/>
  <c r="BL330" i="1" s="1"/>
  <c r="BQ330" i="1" s="1"/>
  <c r="BE330" i="1"/>
  <c r="BK330" i="1" s="1"/>
  <c r="BP330" i="1" s="1"/>
  <c r="BF355" i="1"/>
  <c r="BL355" i="1" s="1"/>
  <c r="BQ355" i="1" s="1"/>
  <c r="BR355" i="1" s="1"/>
  <c r="BE355" i="1"/>
  <c r="BK355" i="1" s="1"/>
  <c r="BP355" i="1" s="1"/>
  <c r="BE314" i="1"/>
  <c r="BK314" i="1" s="1"/>
  <c r="BP314" i="1" s="1"/>
  <c r="BE320" i="1"/>
  <c r="BK320" i="1" s="1"/>
  <c r="BP320" i="1" s="1"/>
  <c r="BR320" i="1" s="1"/>
  <c r="BE326" i="1"/>
  <c r="BK326" i="1" s="1"/>
  <c r="BP326" i="1" s="1"/>
  <c r="BR341" i="1"/>
  <c r="BF352" i="1"/>
  <c r="BL352" i="1" s="1"/>
  <c r="BQ352" i="1" s="1"/>
  <c r="BE352" i="1"/>
  <c r="BK352" i="1" s="1"/>
  <c r="BP352" i="1" s="1"/>
  <c r="BR357" i="1"/>
  <c r="BF365" i="1"/>
  <c r="BL365" i="1" s="1"/>
  <c r="BQ365" i="1" s="1"/>
  <c r="BE365" i="1"/>
  <c r="BK365" i="1" s="1"/>
  <c r="BP365" i="1" s="1"/>
  <c r="BF377" i="1"/>
  <c r="BL377" i="1" s="1"/>
  <c r="BQ377" i="1" s="1"/>
  <c r="BE377" i="1"/>
  <c r="BK377" i="1" s="1"/>
  <c r="BP377" i="1" s="1"/>
  <c r="BE390" i="1"/>
  <c r="BK390" i="1" s="1"/>
  <c r="BP390" i="1" s="1"/>
  <c r="BF390" i="1"/>
  <c r="BL390" i="1" s="1"/>
  <c r="BQ390" i="1" s="1"/>
  <c r="BR390" i="1" s="1"/>
  <c r="BF445" i="1"/>
  <c r="BL445" i="1" s="1"/>
  <c r="BQ445" i="1" s="1"/>
  <c r="BE445" i="1"/>
  <c r="BK445" i="1" s="1"/>
  <c r="BP445" i="1" s="1"/>
  <c r="BF448" i="1"/>
  <c r="BL448" i="1" s="1"/>
  <c r="BQ448" i="1" s="1"/>
  <c r="BE448" i="1"/>
  <c r="BK448" i="1" s="1"/>
  <c r="BP448" i="1" s="1"/>
  <c r="BF451" i="1"/>
  <c r="BL451" i="1" s="1"/>
  <c r="BQ451" i="1" s="1"/>
  <c r="BE451" i="1"/>
  <c r="BK451" i="1" s="1"/>
  <c r="BP451" i="1" s="1"/>
  <c r="BF454" i="1"/>
  <c r="BL454" i="1" s="1"/>
  <c r="BQ454" i="1" s="1"/>
  <c r="BE454" i="1"/>
  <c r="BK454" i="1" s="1"/>
  <c r="BP454" i="1" s="1"/>
  <c r="BF457" i="1"/>
  <c r="BL457" i="1" s="1"/>
  <c r="BQ457" i="1" s="1"/>
  <c r="BR457" i="1" s="1"/>
  <c r="BE457" i="1"/>
  <c r="BK457" i="1" s="1"/>
  <c r="BP457" i="1" s="1"/>
  <c r="BF460" i="1"/>
  <c r="BL460" i="1" s="1"/>
  <c r="BQ460" i="1" s="1"/>
  <c r="BE460" i="1"/>
  <c r="BK460" i="1" s="1"/>
  <c r="BP460" i="1" s="1"/>
  <c r="BF463" i="1"/>
  <c r="BL463" i="1" s="1"/>
  <c r="BQ463" i="1" s="1"/>
  <c r="BR463" i="1" s="1"/>
  <c r="BE463" i="1"/>
  <c r="BK463" i="1" s="1"/>
  <c r="BP463" i="1" s="1"/>
  <c r="BF466" i="1"/>
  <c r="BL466" i="1" s="1"/>
  <c r="BQ466" i="1" s="1"/>
  <c r="BE466" i="1"/>
  <c r="BK466" i="1" s="1"/>
  <c r="BP466" i="1" s="1"/>
  <c r="BF469" i="1"/>
  <c r="BL469" i="1" s="1"/>
  <c r="BQ469" i="1" s="1"/>
  <c r="BE469" i="1"/>
  <c r="BK469" i="1" s="1"/>
  <c r="BP469" i="1" s="1"/>
  <c r="BF472" i="1"/>
  <c r="BL472" i="1" s="1"/>
  <c r="BQ472" i="1" s="1"/>
  <c r="BE472" i="1"/>
  <c r="BK472" i="1" s="1"/>
  <c r="BP472" i="1" s="1"/>
  <c r="BF475" i="1"/>
  <c r="BL475" i="1" s="1"/>
  <c r="BQ475" i="1" s="1"/>
  <c r="BR475" i="1" s="1"/>
  <c r="BE475" i="1"/>
  <c r="BK475" i="1" s="1"/>
  <c r="BP475" i="1" s="1"/>
  <c r="BF478" i="1"/>
  <c r="BL478" i="1" s="1"/>
  <c r="BQ478" i="1" s="1"/>
  <c r="BE478" i="1"/>
  <c r="BK478" i="1" s="1"/>
  <c r="BP478" i="1" s="1"/>
  <c r="BF481" i="1"/>
  <c r="BL481" i="1" s="1"/>
  <c r="BQ481" i="1" s="1"/>
  <c r="BR481" i="1" s="1"/>
  <c r="BE481" i="1"/>
  <c r="BK481" i="1" s="1"/>
  <c r="BP481" i="1" s="1"/>
  <c r="BF484" i="1"/>
  <c r="BL484" i="1" s="1"/>
  <c r="BQ484" i="1" s="1"/>
  <c r="BE484" i="1"/>
  <c r="BK484" i="1" s="1"/>
  <c r="BP484" i="1" s="1"/>
  <c r="BF487" i="1"/>
  <c r="BL487" i="1" s="1"/>
  <c r="BQ487" i="1" s="1"/>
  <c r="BE487" i="1"/>
  <c r="BK487" i="1" s="1"/>
  <c r="BP487" i="1" s="1"/>
  <c r="BF490" i="1"/>
  <c r="BL490" i="1" s="1"/>
  <c r="BQ490" i="1" s="1"/>
  <c r="BE490" i="1"/>
  <c r="BK490" i="1" s="1"/>
  <c r="BP490" i="1" s="1"/>
  <c r="BF493" i="1"/>
  <c r="BL493" i="1" s="1"/>
  <c r="BQ493" i="1" s="1"/>
  <c r="BR493" i="1" s="1"/>
  <c r="BE493" i="1"/>
  <c r="BK493" i="1" s="1"/>
  <c r="BP493" i="1" s="1"/>
  <c r="BF496" i="1"/>
  <c r="BL496" i="1" s="1"/>
  <c r="BQ496" i="1" s="1"/>
  <c r="BE496" i="1"/>
  <c r="BK496" i="1" s="1"/>
  <c r="BP496" i="1" s="1"/>
  <c r="BF499" i="1"/>
  <c r="BL499" i="1" s="1"/>
  <c r="BQ499" i="1" s="1"/>
  <c r="BR499" i="1" s="1"/>
  <c r="BE499" i="1"/>
  <c r="BK499" i="1" s="1"/>
  <c r="BP499" i="1" s="1"/>
  <c r="BF502" i="1"/>
  <c r="BL502" i="1" s="1"/>
  <c r="BQ502" i="1" s="1"/>
  <c r="BE502" i="1"/>
  <c r="BK502" i="1" s="1"/>
  <c r="BP502" i="1" s="1"/>
  <c r="BF505" i="1"/>
  <c r="BL505" i="1" s="1"/>
  <c r="BQ505" i="1" s="1"/>
  <c r="BE505" i="1"/>
  <c r="BK505" i="1" s="1"/>
  <c r="BP505" i="1" s="1"/>
  <c r="BF508" i="1"/>
  <c r="BL508" i="1" s="1"/>
  <c r="BQ508" i="1" s="1"/>
  <c r="BE508" i="1"/>
  <c r="BK508" i="1" s="1"/>
  <c r="BP508" i="1" s="1"/>
  <c r="BF511" i="1"/>
  <c r="BL511" i="1" s="1"/>
  <c r="BQ511" i="1" s="1"/>
  <c r="BR511" i="1" s="1"/>
  <c r="BE511" i="1"/>
  <c r="BK511" i="1" s="1"/>
  <c r="BP511" i="1" s="1"/>
  <c r="BF514" i="1"/>
  <c r="BL514" i="1" s="1"/>
  <c r="BQ514" i="1" s="1"/>
  <c r="BE514" i="1"/>
  <c r="BK514" i="1" s="1"/>
  <c r="BP514" i="1" s="1"/>
  <c r="BF517" i="1"/>
  <c r="BL517" i="1" s="1"/>
  <c r="BQ517" i="1" s="1"/>
  <c r="BR517" i="1" s="1"/>
  <c r="BE517" i="1"/>
  <c r="BK517" i="1" s="1"/>
  <c r="BP517" i="1" s="1"/>
  <c r="AZ362" i="1"/>
  <c r="BF368" i="1"/>
  <c r="BL368" i="1" s="1"/>
  <c r="BQ368" i="1" s="1"/>
  <c r="BR368" i="1" s="1"/>
  <c r="BE368" i="1"/>
  <c r="BK368" i="1" s="1"/>
  <c r="BP368" i="1" s="1"/>
  <c r="BF349" i="1"/>
  <c r="BL349" i="1" s="1"/>
  <c r="BQ349" i="1" s="1"/>
  <c r="BE349" i="1"/>
  <c r="BK349" i="1" s="1"/>
  <c r="BP349" i="1" s="1"/>
  <c r="BF380" i="1"/>
  <c r="BL380" i="1" s="1"/>
  <c r="BQ380" i="1" s="1"/>
  <c r="BE380" i="1"/>
  <c r="BK380" i="1" s="1"/>
  <c r="BP380" i="1" s="1"/>
  <c r="BF383" i="1"/>
  <c r="BL383" i="1" s="1"/>
  <c r="BQ383" i="1" s="1"/>
  <c r="BR383" i="1" s="1"/>
  <c r="BE383" i="1"/>
  <c r="BK383" i="1" s="1"/>
  <c r="BP383" i="1" s="1"/>
  <c r="BF386" i="1"/>
  <c r="BL386" i="1" s="1"/>
  <c r="BQ386" i="1" s="1"/>
  <c r="BE386" i="1"/>
  <c r="BK386" i="1" s="1"/>
  <c r="BP386" i="1" s="1"/>
  <c r="AZ359" i="1"/>
  <c r="BR392" i="1"/>
  <c r="BR394" i="1"/>
  <c r="BF402" i="1"/>
  <c r="BL402" i="1" s="1"/>
  <c r="BQ402" i="1" s="1"/>
  <c r="BR402" i="1" s="1"/>
  <c r="BE402" i="1"/>
  <c r="BK402" i="1" s="1"/>
  <c r="BP402" i="1" s="1"/>
  <c r="BF405" i="1"/>
  <c r="BL405" i="1" s="1"/>
  <c r="BQ405" i="1" s="1"/>
  <c r="BE405" i="1"/>
  <c r="BK405" i="1" s="1"/>
  <c r="BP405" i="1" s="1"/>
  <c r="BF408" i="1"/>
  <c r="BL408" i="1" s="1"/>
  <c r="BQ408" i="1" s="1"/>
  <c r="BR408" i="1" s="1"/>
  <c r="BE408" i="1"/>
  <c r="BK408" i="1" s="1"/>
  <c r="BP408" i="1" s="1"/>
  <c r="BF411" i="1"/>
  <c r="BL411" i="1" s="1"/>
  <c r="BQ411" i="1" s="1"/>
  <c r="BR411" i="1" s="1"/>
  <c r="BE411" i="1"/>
  <c r="BK411" i="1" s="1"/>
  <c r="BP411" i="1" s="1"/>
  <c r="BF564" i="1"/>
  <c r="BL564" i="1" s="1"/>
  <c r="BQ564" i="1" s="1"/>
  <c r="BR564" i="1" s="1"/>
  <c r="BE564" i="1"/>
  <c r="BK564" i="1" s="1"/>
  <c r="BP564" i="1" s="1"/>
  <c r="BF567" i="1"/>
  <c r="BL567" i="1" s="1"/>
  <c r="BQ567" i="1" s="1"/>
  <c r="BE567" i="1"/>
  <c r="BK567" i="1" s="1"/>
  <c r="BP567" i="1" s="1"/>
  <c r="BF570" i="1"/>
  <c r="BL570" i="1" s="1"/>
  <c r="BQ570" i="1" s="1"/>
  <c r="BR570" i="1" s="1"/>
  <c r="BE570" i="1"/>
  <c r="BK570" i="1" s="1"/>
  <c r="BP570" i="1" s="1"/>
  <c r="BF573" i="1"/>
  <c r="BL573" i="1" s="1"/>
  <c r="BQ573" i="1" s="1"/>
  <c r="BE573" i="1"/>
  <c r="BK573" i="1" s="1"/>
  <c r="BP573" i="1" s="1"/>
  <c r="BF576" i="1"/>
  <c r="BL576" i="1" s="1"/>
  <c r="BQ576" i="1" s="1"/>
  <c r="BE576" i="1"/>
  <c r="BK576" i="1" s="1"/>
  <c r="BP576" i="1" s="1"/>
  <c r="BF579" i="1"/>
  <c r="BL579" i="1" s="1"/>
  <c r="BQ579" i="1" s="1"/>
  <c r="BE579" i="1"/>
  <c r="BK579" i="1" s="1"/>
  <c r="BP579" i="1" s="1"/>
  <c r="BF582" i="1"/>
  <c r="BL582" i="1" s="1"/>
  <c r="BQ582" i="1" s="1"/>
  <c r="BR582" i="1" s="1"/>
  <c r="BE582" i="1"/>
  <c r="BK582" i="1" s="1"/>
  <c r="BP582" i="1" s="1"/>
  <c r="BF585" i="1"/>
  <c r="BL585" i="1" s="1"/>
  <c r="BQ585" i="1" s="1"/>
  <c r="BE585" i="1"/>
  <c r="BK585" i="1" s="1"/>
  <c r="BP585" i="1" s="1"/>
  <c r="BF588" i="1"/>
  <c r="BL588" i="1" s="1"/>
  <c r="BQ588" i="1" s="1"/>
  <c r="BR588" i="1" s="1"/>
  <c r="BE588" i="1"/>
  <c r="BK588" i="1" s="1"/>
  <c r="BP588" i="1" s="1"/>
  <c r="BF591" i="1"/>
  <c r="BL591" i="1" s="1"/>
  <c r="BQ591" i="1" s="1"/>
  <c r="BE591" i="1"/>
  <c r="BK591" i="1" s="1"/>
  <c r="BP591" i="1" s="1"/>
  <c r="BF594" i="1"/>
  <c r="BL594" i="1" s="1"/>
  <c r="BQ594" i="1" s="1"/>
  <c r="BE594" i="1"/>
  <c r="BK594" i="1" s="1"/>
  <c r="BP594" i="1" s="1"/>
  <c r="BF597" i="1"/>
  <c r="BL597" i="1" s="1"/>
  <c r="BQ597" i="1" s="1"/>
  <c r="BE597" i="1"/>
  <c r="BK597" i="1" s="1"/>
  <c r="BP597" i="1" s="1"/>
  <c r="BF600" i="1"/>
  <c r="BL600" i="1" s="1"/>
  <c r="BQ600" i="1" s="1"/>
  <c r="BR600" i="1" s="1"/>
  <c r="BE600" i="1"/>
  <c r="BK600" i="1" s="1"/>
  <c r="BP600" i="1" s="1"/>
  <c r="BF603" i="1"/>
  <c r="BL603" i="1" s="1"/>
  <c r="BQ603" i="1" s="1"/>
  <c r="BE603" i="1"/>
  <c r="BK603" i="1" s="1"/>
  <c r="BP603" i="1" s="1"/>
  <c r="BF606" i="1"/>
  <c r="BL606" i="1" s="1"/>
  <c r="BQ606" i="1" s="1"/>
  <c r="BR606" i="1" s="1"/>
  <c r="BE606" i="1"/>
  <c r="BK606" i="1" s="1"/>
  <c r="BP606" i="1" s="1"/>
  <c r="BF609" i="1"/>
  <c r="BL609" i="1" s="1"/>
  <c r="BQ609" i="1" s="1"/>
  <c r="BE609" i="1"/>
  <c r="BK609" i="1" s="1"/>
  <c r="BP609" i="1" s="1"/>
  <c r="BF612" i="1"/>
  <c r="BL612" i="1" s="1"/>
  <c r="BQ612" i="1" s="1"/>
  <c r="BE612" i="1"/>
  <c r="BK612" i="1" s="1"/>
  <c r="BP612" i="1" s="1"/>
  <c r="BF615" i="1"/>
  <c r="BL615" i="1" s="1"/>
  <c r="BQ615" i="1" s="1"/>
  <c r="BE615" i="1"/>
  <c r="BK615" i="1" s="1"/>
  <c r="BP615" i="1" s="1"/>
  <c r="BF618" i="1"/>
  <c r="BL618" i="1" s="1"/>
  <c r="BQ618" i="1" s="1"/>
  <c r="BR618" i="1" s="1"/>
  <c r="BE618" i="1"/>
  <c r="BK618" i="1" s="1"/>
  <c r="BP618" i="1" s="1"/>
  <c r="BF335" i="1"/>
  <c r="BL335" i="1" s="1"/>
  <c r="BQ335" i="1" s="1"/>
  <c r="BE335" i="1"/>
  <c r="BK335" i="1" s="1"/>
  <c r="BP335" i="1" s="1"/>
  <c r="BF338" i="1"/>
  <c r="BL338" i="1" s="1"/>
  <c r="BQ338" i="1" s="1"/>
  <c r="BR338" i="1" s="1"/>
  <c r="BE338" i="1"/>
  <c r="BK338" i="1" s="1"/>
  <c r="BP338" i="1" s="1"/>
  <c r="BF343" i="1"/>
  <c r="BL343" i="1" s="1"/>
  <c r="BQ343" i="1" s="1"/>
  <c r="BE343" i="1"/>
  <c r="BK343" i="1" s="1"/>
  <c r="BP343" i="1" s="1"/>
  <c r="BF372" i="1"/>
  <c r="BL372" i="1" s="1"/>
  <c r="BQ372" i="1" s="1"/>
  <c r="BR372" i="1" s="1"/>
  <c r="BE372" i="1"/>
  <c r="BK372" i="1" s="1"/>
  <c r="BP372" i="1" s="1"/>
  <c r="BF378" i="1"/>
  <c r="BL378" i="1" s="1"/>
  <c r="BQ378" i="1" s="1"/>
  <c r="BE378" i="1"/>
  <c r="BK378" i="1" s="1"/>
  <c r="BP378" i="1" s="1"/>
  <c r="BR398" i="1"/>
  <c r="BR400" i="1"/>
  <c r="BF443" i="1"/>
  <c r="BL443" i="1" s="1"/>
  <c r="BQ443" i="1" s="1"/>
  <c r="BR443" i="1" s="1"/>
  <c r="BE443" i="1"/>
  <c r="BK443" i="1" s="1"/>
  <c r="BP443" i="1" s="1"/>
  <c r="BF446" i="1"/>
  <c r="BL446" i="1" s="1"/>
  <c r="BQ446" i="1" s="1"/>
  <c r="BR446" i="1" s="1"/>
  <c r="BE446" i="1"/>
  <c r="BK446" i="1" s="1"/>
  <c r="BP446" i="1" s="1"/>
  <c r="BF449" i="1"/>
  <c r="BL449" i="1" s="1"/>
  <c r="BQ449" i="1" s="1"/>
  <c r="BR449" i="1" s="1"/>
  <c r="BE449" i="1"/>
  <c r="BK449" i="1" s="1"/>
  <c r="BP449" i="1" s="1"/>
  <c r="BF452" i="1"/>
  <c r="BL452" i="1" s="1"/>
  <c r="BQ452" i="1" s="1"/>
  <c r="BE452" i="1"/>
  <c r="BK452" i="1" s="1"/>
  <c r="BP452" i="1" s="1"/>
  <c r="BF455" i="1"/>
  <c r="BL455" i="1" s="1"/>
  <c r="BQ455" i="1" s="1"/>
  <c r="BR455" i="1" s="1"/>
  <c r="BE455" i="1"/>
  <c r="BK455" i="1" s="1"/>
  <c r="BP455" i="1" s="1"/>
  <c r="BF458" i="1"/>
  <c r="BL458" i="1" s="1"/>
  <c r="BQ458" i="1" s="1"/>
  <c r="BE458" i="1"/>
  <c r="BK458" i="1" s="1"/>
  <c r="BP458" i="1" s="1"/>
  <c r="BF461" i="1"/>
  <c r="BL461" i="1" s="1"/>
  <c r="BQ461" i="1" s="1"/>
  <c r="BR461" i="1" s="1"/>
  <c r="BE461" i="1"/>
  <c r="BK461" i="1" s="1"/>
  <c r="BP461" i="1" s="1"/>
  <c r="BF464" i="1"/>
  <c r="BL464" i="1" s="1"/>
  <c r="BQ464" i="1" s="1"/>
  <c r="BR464" i="1" s="1"/>
  <c r="BE464" i="1"/>
  <c r="BK464" i="1" s="1"/>
  <c r="BP464" i="1" s="1"/>
  <c r="BF467" i="1"/>
  <c r="BL467" i="1" s="1"/>
  <c r="BQ467" i="1" s="1"/>
  <c r="BR467" i="1" s="1"/>
  <c r="BE467" i="1"/>
  <c r="BK467" i="1" s="1"/>
  <c r="BP467" i="1" s="1"/>
  <c r="BF470" i="1"/>
  <c r="BL470" i="1" s="1"/>
  <c r="BQ470" i="1" s="1"/>
  <c r="BE470" i="1"/>
  <c r="BK470" i="1" s="1"/>
  <c r="BP470" i="1" s="1"/>
  <c r="BF473" i="1"/>
  <c r="BL473" i="1" s="1"/>
  <c r="BQ473" i="1" s="1"/>
  <c r="BR473" i="1" s="1"/>
  <c r="BE473" i="1"/>
  <c r="BK473" i="1" s="1"/>
  <c r="BP473" i="1" s="1"/>
  <c r="BF476" i="1"/>
  <c r="BL476" i="1" s="1"/>
  <c r="BQ476" i="1" s="1"/>
  <c r="BE476" i="1"/>
  <c r="BK476" i="1" s="1"/>
  <c r="BP476" i="1" s="1"/>
  <c r="BF479" i="1"/>
  <c r="BL479" i="1" s="1"/>
  <c r="BQ479" i="1" s="1"/>
  <c r="BR479" i="1" s="1"/>
  <c r="BE479" i="1"/>
  <c r="BK479" i="1" s="1"/>
  <c r="BP479" i="1" s="1"/>
  <c r="BF482" i="1"/>
  <c r="BL482" i="1" s="1"/>
  <c r="BQ482" i="1" s="1"/>
  <c r="BR482" i="1" s="1"/>
  <c r="BE482" i="1"/>
  <c r="BK482" i="1" s="1"/>
  <c r="BP482" i="1" s="1"/>
  <c r="BF485" i="1"/>
  <c r="BL485" i="1" s="1"/>
  <c r="BQ485" i="1" s="1"/>
  <c r="BR485" i="1" s="1"/>
  <c r="BE485" i="1"/>
  <c r="BK485" i="1" s="1"/>
  <c r="BP485" i="1" s="1"/>
  <c r="BF488" i="1"/>
  <c r="BL488" i="1" s="1"/>
  <c r="BQ488" i="1" s="1"/>
  <c r="BE488" i="1"/>
  <c r="BK488" i="1" s="1"/>
  <c r="BP488" i="1" s="1"/>
  <c r="BF491" i="1"/>
  <c r="BL491" i="1" s="1"/>
  <c r="BQ491" i="1" s="1"/>
  <c r="BR491" i="1" s="1"/>
  <c r="BE491" i="1"/>
  <c r="BK491" i="1" s="1"/>
  <c r="BP491" i="1" s="1"/>
  <c r="BF494" i="1"/>
  <c r="BL494" i="1" s="1"/>
  <c r="BQ494" i="1" s="1"/>
  <c r="BE494" i="1"/>
  <c r="BK494" i="1" s="1"/>
  <c r="BP494" i="1" s="1"/>
  <c r="BF497" i="1"/>
  <c r="BL497" i="1" s="1"/>
  <c r="BQ497" i="1" s="1"/>
  <c r="BR497" i="1" s="1"/>
  <c r="BE497" i="1"/>
  <c r="BK497" i="1" s="1"/>
  <c r="BP497" i="1" s="1"/>
  <c r="BF500" i="1"/>
  <c r="BL500" i="1" s="1"/>
  <c r="BQ500" i="1" s="1"/>
  <c r="BR500" i="1" s="1"/>
  <c r="BE500" i="1"/>
  <c r="BK500" i="1" s="1"/>
  <c r="BP500" i="1" s="1"/>
  <c r="BF503" i="1"/>
  <c r="BL503" i="1" s="1"/>
  <c r="BQ503" i="1" s="1"/>
  <c r="BR503" i="1" s="1"/>
  <c r="BE503" i="1"/>
  <c r="BK503" i="1" s="1"/>
  <c r="BP503" i="1" s="1"/>
  <c r="BF506" i="1"/>
  <c r="BL506" i="1" s="1"/>
  <c r="BQ506" i="1" s="1"/>
  <c r="BE506" i="1"/>
  <c r="BK506" i="1" s="1"/>
  <c r="BP506" i="1" s="1"/>
  <c r="BF509" i="1"/>
  <c r="BL509" i="1" s="1"/>
  <c r="BQ509" i="1" s="1"/>
  <c r="BR509" i="1" s="1"/>
  <c r="BE509" i="1"/>
  <c r="BK509" i="1" s="1"/>
  <c r="BP509" i="1" s="1"/>
  <c r="BF512" i="1"/>
  <c r="BL512" i="1" s="1"/>
  <c r="BQ512" i="1" s="1"/>
  <c r="BE512" i="1"/>
  <c r="BK512" i="1" s="1"/>
  <c r="BP512" i="1" s="1"/>
  <c r="BF515" i="1"/>
  <c r="BL515" i="1" s="1"/>
  <c r="BQ515" i="1" s="1"/>
  <c r="BR515" i="1" s="1"/>
  <c r="BE515" i="1"/>
  <c r="BK515" i="1" s="1"/>
  <c r="BP515" i="1" s="1"/>
  <c r="BR520" i="1"/>
  <c r="BR522" i="1"/>
  <c r="BR524" i="1"/>
  <c r="BR526" i="1"/>
  <c r="BR528" i="1"/>
  <c r="BR530" i="1"/>
  <c r="BR532" i="1"/>
  <c r="BR534" i="1"/>
  <c r="BR536" i="1"/>
  <c r="BR538" i="1"/>
  <c r="BR540" i="1"/>
  <c r="BR542" i="1"/>
  <c r="BR544" i="1"/>
  <c r="BR546" i="1"/>
  <c r="BR548" i="1"/>
  <c r="BR550" i="1"/>
  <c r="BR552" i="1"/>
  <c r="BR554" i="1"/>
  <c r="BR556" i="1"/>
  <c r="BR558" i="1"/>
  <c r="BR560" i="1"/>
  <c r="BR562" i="1"/>
  <c r="AZ356" i="1"/>
  <c r="BF364" i="1"/>
  <c r="BL364" i="1" s="1"/>
  <c r="BQ364" i="1" s="1"/>
  <c r="BE364" i="1"/>
  <c r="BK364" i="1" s="1"/>
  <c r="BP364" i="1" s="1"/>
  <c r="BR367" i="1"/>
  <c r="BF374" i="1"/>
  <c r="BL374" i="1" s="1"/>
  <c r="BQ374" i="1" s="1"/>
  <c r="BR374" i="1" s="1"/>
  <c r="BE374" i="1"/>
  <c r="BK374" i="1" s="1"/>
  <c r="BP374" i="1" s="1"/>
  <c r="BR518" i="1"/>
  <c r="BR348" i="1"/>
  <c r="BE354" i="1"/>
  <c r="BK354" i="1" s="1"/>
  <c r="BP354" i="1" s="1"/>
  <c r="BR354" i="1" s="1"/>
  <c r="BR376" i="1"/>
  <c r="BF381" i="1"/>
  <c r="BL381" i="1" s="1"/>
  <c r="BQ381" i="1" s="1"/>
  <c r="BE381" i="1"/>
  <c r="BK381" i="1" s="1"/>
  <c r="BP381" i="1" s="1"/>
  <c r="BF384" i="1"/>
  <c r="BL384" i="1" s="1"/>
  <c r="BQ384" i="1" s="1"/>
  <c r="BE384" i="1"/>
  <c r="BK384" i="1" s="1"/>
  <c r="BP384" i="1" s="1"/>
  <c r="BF387" i="1"/>
  <c r="BL387" i="1" s="1"/>
  <c r="BQ387" i="1" s="1"/>
  <c r="BE387" i="1"/>
  <c r="BK387" i="1" s="1"/>
  <c r="BP387" i="1" s="1"/>
  <c r="AZ353" i="1"/>
  <c r="BF361" i="1"/>
  <c r="BL361" i="1" s="1"/>
  <c r="BQ361" i="1" s="1"/>
  <c r="BE361" i="1"/>
  <c r="BK361" i="1" s="1"/>
  <c r="BP361" i="1" s="1"/>
  <c r="AZ369" i="1"/>
  <c r="BF403" i="1"/>
  <c r="BL403" i="1" s="1"/>
  <c r="BQ403" i="1" s="1"/>
  <c r="BR403" i="1" s="1"/>
  <c r="BE403" i="1"/>
  <c r="BK403" i="1" s="1"/>
  <c r="BP403" i="1" s="1"/>
  <c r="BF406" i="1"/>
  <c r="BL406" i="1" s="1"/>
  <c r="BQ406" i="1" s="1"/>
  <c r="BR406" i="1" s="1"/>
  <c r="BE406" i="1"/>
  <c r="BK406" i="1" s="1"/>
  <c r="BP406" i="1" s="1"/>
  <c r="BF409" i="1"/>
  <c r="BL409" i="1" s="1"/>
  <c r="BQ409" i="1" s="1"/>
  <c r="BE409" i="1"/>
  <c r="BK409" i="1" s="1"/>
  <c r="BP409" i="1" s="1"/>
  <c r="BF412" i="1"/>
  <c r="BL412" i="1" s="1"/>
  <c r="BQ412" i="1" s="1"/>
  <c r="BR412" i="1" s="1"/>
  <c r="BE412" i="1"/>
  <c r="BK412" i="1" s="1"/>
  <c r="BP412" i="1" s="1"/>
  <c r="BF565" i="1"/>
  <c r="BL565" i="1" s="1"/>
  <c r="BQ565" i="1" s="1"/>
  <c r="BR565" i="1" s="1"/>
  <c r="BE565" i="1"/>
  <c r="BK565" i="1" s="1"/>
  <c r="BP565" i="1" s="1"/>
  <c r="BF568" i="1"/>
  <c r="BL568" i="1" s="1"/>
  <c r="BQ568" i="1" s="1"/>
  <c r="BR568" i="1" s="1"/>
  <c r="BE568" i="1"/>
  <c r="BK568" i="1" s="1"/>
  <c r="BP568" i="1" s="1"/>
  <c r="BF571" i="1"/>
  <c r="BL571" i="1" s="1"/>
  <c r="BQ571" i="1" s="1"/>
  <c r="BR571" i="1" s="1"/>
  <c r="BE571" i="1"/>
  <c r="BK571" i="1" s="1"/>
  <c r="BP571" i="1" s="1"/>
  <c r="BF574" i="1"/>
  <c r="BL574" i="1" s="1"/>
  <c r="BQ574" i="1" s="1"/>
  <c r="BE574" i="1"/>
  <c r="BK574" i="1" s="1"/>
  <c r="BP574" i="1" s="1"/>
  <c r="BF577" i="1"/>
  <c r="BL577" i="1" s="1"/>
  <c r="BQ577" i="1" s="1"/>
  <c r="BR577" i="1" s="1"/>
  <c r="BE577" i="1"/>
  <c r="BK577" i="1" s="1"/>
  <c r="BP577" i="1" s="1"/>
  <c r="BF580" i="1"/>
  <c r="BL580" i="1" s="1"/>
  <c r="BQ580" i="1" s="1"/>
  <c r="BE580" i="1"/>
  <c r="BK580" i="1" s="1"/>
  <c r="BP580" i="1" s="1"/>
  <c r="BF583" i="1"/>
  <c r="BL583" i="1" s="1"/>
  <c r="BQ583" i="1" s="1"/>
  <c r="BR583" i="1" s="1"/>
  <c r="BE583" i="1"/>
  <c r="BK583" i="1" s="1"/>
  <c r="BP583" i="1" s="1"/>
  <c r="BF586" i="1"/>
  <c r="BL586" i="1" s="1"/>
  <c r="BQ586" i="1" s="1"/>
  <c r="BR586" i="1" s="1"/>
  <c r="BE586" i="1"/>
  <c r="BK586" i="1" s="1"/>
  <c r="BP586" i="1" s="1"/>
  <c r="BF589" i="1"/>
  <c r="BL589" i="1" s="1"/>
  <c r="BQ589" i="1" s="1"/>
  <c r="BR589" i="1" s="1"/>
  <c r="BE589" i="1"/>
  <c r="BK589" i="1" s="1"/>
  <c r="BP589" i="1" s="1"/>
  <c r="BF592" i="1"/>
  <c r="BL592" i="1" s="1"/>
  <c r="BQ592" i="1" s="1"/>
  <c r="BE592" i="1"/>
  <c r="BK592" i="1" s="1"/>
  <c r="BP592" i="1" s="1"/>
  <c r="BF595" i="1"/>
  <c r="BL595" i="1" s="1"/>
  <c r="BQ595" i="1" s="1"/>
  <c r="BR595" i="1" s="1"/>
  <c r="BE595" i="1"/>
  <c r="BK595" i="1" s="1"/>
  <c r="BP595" i="1" s="1"/>
  <c r="BF598" i="1"/>
  <c r="BL598" i="1" s="1"/>
  <c r="BQ598" i="1" s="1"/>
  <c r="BE598" i="1"/>
  <c r="BK598" i="1" s="1"/>
  <c r="BP598" i="1" s="1"/>
  <c r="BF601" i="1"/>
  <c r="BL601" i="1" s="1"/>
  <c r="BQ601" i="1" s="1"/>
  <c r="BR601" i="1" s="1"/>
  <c r="BE601" i="1"/>
  <c r="BK601" i="1" s="1"/>
  <c r="BP601" i="1" s="1"/>
  <c r="BF604" i="1"/>
  <c r="BL604" i="1" s="1"/>
  <c r="BQ604" i="1" s="1"/>
  <c r="BR604" i="1" s="1"/>
  <c r="BE604" i="1"/>
  <c r="BK604" i="1" s="1"/>
  <c r="BP604" i="1" s="1"/>
  <c r="BF607" i="1"/>
  <c r="BL607" i="1" s="1"/>
  <c r="BQ607" i="1" s="1"/>
  <c r="BR607" i="1" s="1"/>
  <c r="BE607" i="1"/>
  <c r="BK607" i="1" s="1"/>
  <c r="BP607" i="1" s="1"/>
  <c r="BF610" i="1"/>
  <c r="BL610" i="1" s="1"/>
  <c r="BQ610" i="1" s="1"/>
  <c r="BE610" i="1"/>
  <c r="BK610" i="1" s="1"/>
  <c r="BP610" i="1" s="1"/>
  <c r="BF613" i="1"/>
  <c r="BL613" i="1" s="1"/>
  <c r="BQ613" i="1" s="1"/>
  <c r="BR613" i="1" s="1"/>
  <c r="BE613" i="1"/>
  <c r="BK613" i="1" s="1"/>
  <c r="BP613" i="1" s="1"/>
  <c r="BF616" i="1"/>
  <c r="BL616" i="1" s="1"/>
  <c r="BQ616" i="1" s="1"/>
  <c r="BE616" i="1"/>
  <c r="BK616" i="1" s="1"/>
  <c r="BP616" i="1" s="1"/>
  <c r="BE619" i="1"/>
  <c r="BK619" i="1" s="1"/>
  <c r="BP619" i="1" s="1"/>
  <c r="BF619" i="1"/>
  <c r="BL619" i="1" s="1"/>
  <c r="BQ619" i="1" s="1"/>
  <c r="BE340" i="1"/>
  <c r="BK340" i="1" s="1"/>
  <c r="BP340" i="1" s="1"/>
  <c r="BR340" i="1" s="1"/>
  <c r="AZ342" i="1"/>
  <c r="BE351" i="1"/>
  <c r="BK351" i="1" s="1"/>
  <c r="BP351" i="1" s="1"/>
  <c r="BR351" i="1" s="1"/>
  <c r="BF358" i="1"/>
  <c r="BL358" i="1" s="1"/>
  <c r="BQ358" i="1" s="1"/>
  <c r="BE358" i="1"/>
  <c r="BK358" i="1" s="1"/>
  <c r="BP358" i="1" s="1"/>
  <c r="BF379" i="1"/>
  <c r="BL379" i="1" s="1"/>
  <c r="BQ379" i="1" s="1"/>
  <c r="BR379" i="1" s="1"/>
  <c r="BE379" i="1"/>
  <c r="BK379" i="1" s="1"/>
  <c r="BP379" i="1" s="1"/>
  <c r="BF444" i="1"/>
  <c r="BL444" i="1" s="1"/>
  <c r="BQ444" i="1" s="1"/>
  <c r="BR444" i="1" s="1"/>
  <c r="BE444" i="1"/>
  <c r="BK444" i="1" s="1"/>
  <c r="BP444" i="1" s="1"/>
  <c r="BF447" i="1"/>
  <c r="BL447" i="1" s="1"/>
  <c r="BQ447" i="1" s="1"/>
  <c r="BR447" i="1" s="1"/>
  <c r="BE447" i="1"/>
  <c r="BK447" i="1" s="1"/>
  <c r="BP447" i="1" s="1"/>
  <c r="BF450" i="1"/>
  <c r="BL450" i="1" s="1"/>
  <c r="BQ450" i="1" s="1"/>
  <c r="BR450" i="1" s="1"/>
  <c r="BE450" i="1"/>
  <c r="BK450" i="1" s="1"/>
  <c r="BP450" i="1" s="1"/>
  <c r="BF453" i="1"/>
  <c r="BL453" i="1" s="1"/>
  <c r="BQ453" i="1" s="1"/>
  <c r="BE453" i="1"/>
  <c r="BK453" i="1" s="1"/>
  <c r="BP453" i="1" s="1"/>
  <c r="BF456" i="1"/>
  <c r="BL456" i="1" s="1"/>
  <c r="BQ456" i="1" s="1"/>
  <c r="BR456" i="1" s="1"/>
  <c r="BE456" i="1"/>
  <c r="BK456" i="1" s="1"/>
  <c r="BP456" i="1" s="1"/>
  <c r="BF459" i="1"/>
  <c r="BL459" i="1" s="1"/>
  <c r="BQ459" i="1" s="1"/>
  <c r="BE459" i="1"/>
  <c r="BK459" i="1" s="1"/>
  <c r="BP459" i="1" s="1"/>
  <c r="BF462" i="1"/>
  <c r="BL462" i="1" s="1"/>
  <c r="BQ462" i="1" s="1"/>
  <c r="BR462" i="1" s="1"/>
  <c r="BE462" i="1"/>
  <c r="BK462" i="1" s="1"/>
  <c r="BP462" i="1" s="1"/>
  <c r="BF465" i="1"/>
  <c r="BL465" i="1" s="1"/>
  <c r="BQ465" i="1" s="1"/>
  <c r="BR465" i="1" s="1"/>
  <c r="BE465" i="1"/>
  <c r="BK465" i="1" s="1"/>
  <c r="BP465" i="1" s="1"/>
  <c r="BF468" i="1"/>
  <c r="BL468" i="1" s="1"/>
  <c r="BQ468" i="1" s="1"/>
  <c r="BR468" i="1" s="1"/>
  <c r="BE468" i="1"/>
  <c r="BK468" i="1" s="1"/>
  <c r="BP468" i="1" s="1"/>
  <c r="BF471" i="1"/>
  <c r="BL471" i="1" s="1"/>
  <c r="BQ471" i="1" s="1"/>
  <c r="BE471" i="1"/>
  <c r="BK471" i="1" s="1"/>
  <c r="BP471" i="1" s="1"/>
  <c r="BF474" i="1"/>
  <c r="BL474" i="1" s="1"/>
  <c r="BQ474" i="1" s="1"/>
  <c r="BR474" i="1" s="1"/>
  <c r="BE474" i="1"/>
  <c r="BK474" i="1" s="1"/>
  <c r="BP474" i="1" s="1"/>
  <c r="BF477" i="1"/>
  <c r="BL477" i="1" s="1"/>
  <c r="BQ477" i="1" s="1"/>
  <c r="BE477" i="1"/>
  <c r="BK477" i="1" s="1"/>
  <c r="BP477" i="1" s="1"/>
  <c r="BF480" i="1"/>
  <c r="BL480" i="1" s="1"/>
  <c r="BQ480" i="1" s="1"/>
  <c r="BR480" i="1" s="1"/>
  <c r="BE480" i="1"/>
  <c r="BK480" i="1" s="1"/>
  <c r="BP480" i="1" s="1"/>
  <c r="BF483" i="1"/>
  <c r="BL483" i="1" s="1"/>
  <c r="BQ483" i="1" s="1"/>
  <c r="BR483" i="1" s="1"/>
  <c r="BE483" i="1"/>
  <c r="BK483" i="1" s="1"/>
  <c r="BP483" i="1" s="1"/>
  <c r="BF486" i="1"/>
  <c r="BL486" i="1" s="1"/>
  <c r="BQ486" i="1" s="1"/>
  <c r="BR486" i="1" s="1"/>
  <c r="BE486" i="1"/>
  <c r="BK486" i="1" s="1"/>
  <c r="BP486" i="1" s="1"/>
  <c r="BF489" i="1"/>
  <c r="BL489" i="1" s="1"/>
  <c r="BQ489" i="1" s="1"/>
  <c r="BE489" i="1"/>
  <c r="BK489" i="1" s="1"/>
  <c r="BP489" i="1" s="1"/>
  <c r="BF492" i="1"/>
  <c r="BL492" i="1" s="1"/>
  <c r="BQ492" i="1" s="1"/>
  <c r="BR492" i="1" s="1"/>
  <c r="BE492" i="1"/>
  <c r="BK492" i="1" s="1"/>
  <c r="BP492" i="1" s="1"/>
  <c r="BF495" i="1"/>
  <c r="BL495" i="1" s="1"/>
  <c r="BQ495" i="1" s="1"/>
  <c r="BE495" i="1"/>
  <c r="BK495" i="1" s="1"/>
  <c r="BP495" i="1" s="1"/>
  <c r="BF498" i="1"/>
  <c r="BL498" i="1" s="1"/>
  <c r="BQ498" i="1" s="1"/>
  <c r="BR498" i="1" s="1"/>
  <c r="BE498" i="1"/>
  <c r="BK498" i="1" s="1"/>
  <c r="BP498" i="1" s="1"/>
  <c r="BF501" i="1"/>
  <c r="BL501" i="1" s="1"/>
  <c r="BQ501" i="1" s="1"/>
  <c r="BR501" i="1" s="1"/>
  <c r="BE501" i="1"/>
  <c r="BK501" i="1" s="1"/>
  <c r="BP501" i="1" s="1"/>
  <c r="BF504" i="1"/>
  <c r="BL504" i="1" s="1"/>
  <c r="BQ504" i="1" s="1"/>
  <c r="BR504" i="1" s="1"/>
  <c r="BE504" i="1"/>
  <c r="BK504" i="1" s="1"/>
  <c r="BP504" i="1" s="1"/>
  <c r="BF507" i="1"/>
  <c r="BL507" i="1" s="1"/>
  <c r="BQ507" i="1" s="1"/>
  <c r="BE507" i="1"/>
  <c r="BK507" i="1" s="1"/>
  <c r="BP507" i="1" s="1"/>
  <c r="BF510" i="1"/>
  <c r="BL510" i="1" s="1"/>
  <c r="BQ510" i="1" s="1"/>
  <c r="BR510" i="1" s="1"/>
  <c r="BE510" i="1"/>
  <c r="BK510" i="1" s="1"/>
  <c r="BP510" i="1" s="1"/>
  <c r="BF513" i="1"/>
  <c r="BL513" i="1" s="1"/>
  <c r="BQ513" i="1" s="1"/>
  <c r="BE513" i="1"/>
  <c r="BK513" i="1" s="1"/>
  <c r="BP513" i="1" s="1"/>
  <c r="BF516" i="1"/>
  <c r="BL516" i="1" s="1"/>
  <c r="BQ516" i="1" s="1"/>
  <c r="BR516" i="1" s="1"/>
  <c r="BE516" i="1"/>
  <c r="BK516" i="1" s="1"/>
  <c r="BP516" i="1" s="1"/>
  <c r="BF334" i="1"/>
  <c r="BL334" i="1" s="1"/>
  <c r="BQ334" i="1" s="1"/>
  <c r="BR334" i="1" s="1"/>
  <c r="BE334" i="1"/>
  <c r="BK334" i="1" s="1"/>
  <c r="BP334" i="1" s="1"/>
  <c r="BF345" i="1"/>
  <c r="BL345" i="1" s="1"/>
  <c r="BQ345" i="1" s="1"/>
  <c r="BR345" i="1" s="1"/>
  <c r="BE345" i="1"/>
  <c r="BK345" i="1" s="1"/>
  <c r="BP345" i="1" s="1"/>
  <c r="AZ350" i="1"/>
  <c r="BR422" i="1"/>
  <c r="BR434" i="1"/>
  <c r="BR360" i="1"/>
  <c r="BF371" i="1"/>
  <c r="BL371" i="1" s="1"/>
  <c r="BQ371" i="1" s="1"/>
  <c r="BE371" i="1"/>
  <c r="BK371" i="1" s="1"/>
  <c r="BP371" i="1" s="1"/>
  <c r="BF373" i="1"/>
  <c r="BL373" i="1" s="1"/>
  <c r="BQ373" i="1" s="1"/>
  <c r="BR373" i="1" s="1"/>
  <c r="BE373" i="1"/>
  <c r="BK373" i="1" s="1"/>
  <c r="BP373" i="1" s="1"/>
  <c r="BF375" i="1"/>
  <c r="BL375" i="1" s="1"/>
  <c r="BQ375" i="1" s="1"/>
  <c r="BR375" i="1" s="1"/>
  <c r="BE375" i="1"/>
  <c r="BK375" i="1" s="1"/>
  <c r="BP375" i="1" s="1"/>
  <c r="BF382" i="1"/>
  <c r="BL382" i="1" s="1"/>
  <c r="BQ382" i="1" s="1"/>
  <c r="BR382" i="1" s="1"/>
  <c r="BE382" i="1"/>
  <c r="BK382" i="1" s="1"/>
  <c r="BP382" i="1" s="1"/>
  <c r="BR521" i="1"/>
  <c r="BR523" i="1"/>
  <c r="BR525" i="1"/>
  <c r="BR527" i="1"/>
  <c r="BR529" i="1"/>
  <c r="BR531" i="1"/>
  <c r="BR533" i="1"/>
  <c r="BR535" i="1"/>
  <c r="BR537" i="1"/>
  <c r="BR539" i="1"/>
  <c r="BR541" i="1"/>
  <c r="BR543" i="1"/>
  <c r="BR545" i="1"/>
  <c r="BR547" i="1"/>
  <c r="BR549" i="1"/>
  <c r="BR551" i="1"/>
  <c r="BR553" i="1"/>
  <c r="BR555" i="1"/>
  <c r="BR557" i="1"/>
  <c r="BR559" i="1"/>
  <c r="BR561" i="1"/>
  <c r="BR563" i="1"/>
  <c r="BF635" i="1"/>
  <c r="BL635" i="1" s="1"/>
  <c r="BQ635" i="1" s="1"/>
  <c r="BR635" i="1" s="1"/>
  <c r="BE635" i="1"/>
  <c r="BK635" i="1" s="1"/>
  <c r="BP635" i="1" s="1"/>
  <c r="BF638" i="1"/>
  <c r="BL638" i="1" s="1"/>
  <c r="BQ638" i="1" s="1"/>
  <c r="BE638" i="1"/>
  <c r="BK638" i="1" s="1"/>
  <c r="BP638" i="1" s="1"/>
  <c r="BF641" i="1"/>
  <c r="BL641" i="1" s="1"/>
  <c r="BQ641" i="1" s="1"/>
  <c r="BR641" i="1" s="1"/>
  <c r="BE641" i="1"/>
  <c r="BK641" i="1" s="1"/>
  <c r="BP641" i="1" s="1"/>
  <c r="BF644" i="1"/>
  <c r="BL644" i="1" s="1"/>
  <c r="BQ644" i="1" s="1"/>
  <c r="BE644" i="1"/>
  <c r="BK644" i="1" s="1"/>
  <c r="BP644" i="1" s="1"/>
  <c r="BF647" i="1"/>
  <c r="BL647" i="1" s="1"/>
  <c r="BQ647" i="1" s="1"/>
  <c r="BE647" i="1"/>
  <c r="BK647" i="1" s="1"/>
  <c r="BP647" i="1" s="1"/>
  <c r="BF650" i="1"/>
  <c r="BL650" i="1" s="1"/>
  <c r="BQ650" i="1" s="1"/>
  <c r="BE650" i="1"/>
  <c r="BK650" i="1" s="1"/>
  <c r="BP650" i="1" s="1"/>
  <c r="BF653" i="1"/>
  <c r="BL653" i="1" s="1"/>
  <c r="BQ653" i="1" s="1"/>
  <c r="BR653" i="1" s="1"/>
  <c r="BE653" i="1"/>
  <c r="BK653" i="1" s="1"/>
  <c r="BP653" i="1" s="1"/>
  <c r="BF656" i="1"/>
  <c r="BL656" i="1" s="1"/>
  <c r="BQ656" i="1" s="1"/>
  <c r="BE656" i="1"/>
  <c r="BK656" i="1" s="1"/>
  <c r="BP656" i="1" s="1"/>
  <c r="BF659" i="1"/>
  <c r="BL659" i="1" s="1"/>
  <c r="BQ659" i="1" s="1"/>
  <c r="BR659" i="1" s="1"/>
  <c r="BE659" i="1"/>
  <c r="BK659" i="1" s="1"/>
  <c r="BP659" i="1" s="1"/>
  <c r="BF662" i="1"/>
  <c r="BL662" i="1" s="1"/>
  <c r="BQ662" i="1" s="1"/>
  <c r="BE662" i="1"/>
  <c r="BK662" i="1" s="1"/>
  <c r="BP662" i="1" s="1"/>
  <c r="BF665" i="1"/>
  <c r="BL665" i="1" s="1"/>
  <c r="BQ665" i="1" s="1"/>
  <c r="BE665" i="1"/>
  <c r="BK665" i="1" s="1"/>
  <c r="BP665" i="1" s="1"/>
  <c r="BF678" i="1"/>
  <c r="BL678" i="1" s="1"/>
  <c r="BQ678" i="1" s="1"/>
  <c r="BE678" i="1"/>
  <c r="BK678" i="1" s="1"/>
  <c r="BP678" i="1" s="1"/>
  <c r="BF681" i="1"/>
  <c r="BL681" i="1" s="1"/>
  <c r="BQ681" i="1" s="1"/>
  <c r="BR681" i="1" s="1"/>
  <c r="BE681" i="1"/>
  <c r="BK681" i="1" s="1"/>
  <c r="BP681" i="1" s="1"/>
  <c r="BF684" i="1"/>
  <c r="BL684" i="1" s="1"/>
  <c r="BQ684" i="1" s="1"/>
  <c r="BE684" i="1"/>
  <c r="BK684" i="1" s="1"/>
  <c r="BP684" i="1" s="1"/>
  <c r="BF687" i="1"/>
  <c r="BL687" i="1" s="1"/>
  <c r="BQ687" i="1" s="1"/>
  <c r="BR687" i="1" s="1"/>
  <c r="BE687" i="1"/>
  <c r="BK687" i="1" s="1"/>
  <c r="BP687" i="1" s="1"/>
  <c r="BF690" i="1"/>
  <c r="BL690" i="1" s="1"/>
  <c r="BQ690" i="1" s="1"/>
  <c r="BR690" i="1" s="1"/>
  <c r="BE690" i="1"/>
  <c r="BK690" i="1" s="1"/>
  <c r="BP690" i="1" s="1"/>
  <c r="BF693" i="1"/>
  <c r="BL693" i="1" s="1"/>
  <c r="BQ693" i="1" s="1"/>
  <c r="BR693" i="1" s="1"/>
  <c r="BE693" i="1"/>
  <c r="BK693" i="1" s="1"/>
  <c r="BP693" i="1" s="1"/>
  <c r="BF696" i="1"/>
  <c r="BL696" i="1" s="1"/>
  <c r="BQ696" i="1" s="1"/>
  <c r="BE696" i="1"/>
  <c r="BK696" i="1" s="1"/>
  <c r="BP696" i="1" s="1"/>
  <c r="BF699" i="1"/>
  <c r="BL699" i="1" s="1"/>
  <c r="BQ699" i="1" s="1"/>
  <c r="BR699" i="1" s="1"/>
  <c r="BE699" i="1"/>
  <c r="BK699" i="1" s="1"/>
  <c r="BP699" i="1" s="1"/>
  <c r="BF702" i="1"/>
  <c r="BL702" i="1" s="1"/>
  <c r="BQ702" i="1" s="1"/>
  <c r="BE702" i="1"/>
  <c r="BK702" i="1" s="1"/>
  <c r="BP702" i="1" s="1"/>
  <c r="BF705" i="1"/>
  <c r="BL705" i="1" s="1"/>
  <c r="BQ705" i="1" s="1"/>
  <c r="BR705" i="1" s="1"/>
  <c r="BE705" i="1"/>
  <c r="BK705" i="1" s="1"/>
  <c r="BP705" i="1" s="1"/>
  <c r="BF708" i="1"/>
  <c r="BL708" i="1" s="1"/>
  <c r="BQ708" i="1" s="1"/>
  <c r="BR708" i="1" s="1"/>
  <c r="BE708" i="1"/>
  <c r="BK708" i="1" s="1"/>
  <c r="BP708" i="1" s="1"/>
  <c r="BF711" i="1"/>
  <c r="BL711" i="1" s="1"/>
  <c r="BQ711" i="1" s="1"/>
  <c r="BR711" i="1" s="1"/>
  <c r="BE711" i="1"/>
  <c r="BK711" i="1" s="1"/>
  <c r="BP711" i="1" s="1"/>
  <c r="BF714" i="1"/>
  <c r="BL714" i="1" s="1"/>
  <c r="BQ714" i="1" s="1"/>
  <c r="BE714" i="1"/>
  <c r="BK714" i="1" s="1"/>
  <c r="BP714" i="1" s="1"/>
  <c r="BF717" i="1"/>
  <c r="BL717" i="1" s="1"/>
  <c r="BQ717" i="1" s="1"/>
  <c r="BR717" i="1" s="1"/>
  <c r="BE717" i="1"/>
  <c r="BK717" i="1" s="1"/>
  <c r="BP717" i="1" s="1"/>
  <c r="BF720" i="1"/>
  <c r="BL720" i="1" s="1"/>
  <c r="BQ720" i="1" s="1"/>
  <c r="BE720" i="1"/>
  <c r="BK720" i="1" s="1"/>
  <c r="BP720" i="1" s="1"/>
  <c r="BF723" i="1"/>
  <c r="BL723" i="1" s="1"/>
  <c r="BQ723" i="1" s="1"/>
  <c r="BR723" i="1" s="1"/>
  <c r="BE723" i="1"/>
  <c r="BK723" i="1" s="1"/>
  <c r="BP723" i="1" s="1"/>
  <c r="BF726" i="1"/>
  <c r="BL726" i="1" s="1"/>
  <c r="BQ726" i="1" s="1"/>
  <c r="BR726" i="1" s="1"/>
  <c r="BE726" i="1"/>
  <c r="BK726" i="1" s="1"/>
  <c r="BP726" i="1" s="1"/>
  <c r="BF729" i="1"/>
  <c r="BL729" i="1" s="1"/>
  <c r="BQ729" i="1" s="1"/>
  <c r="BR729" i="1" s="1"/>
  <c r="BE729" i="1"/>
  <c r="BK729" i="1" s="1"/>
  <c r="BP729" i="1" s="1"/>
  <c r="BE413" i="1"/>
  <c r="BK413" i="1" s="1"/>
  <c r="BP413" i="1" s="1"/>
  <c r="BR413" i="1" s="1"/>
  <c r="BE414" i="1"/>
  <c r="BK414" i="1" s="1"/>
  <c r="BP414" i="1" s="1"/>
  <c r="BR414" i="1" s="1"/>
  <c r="BE415" i="1"/>
  <c r="BK415" i="1" s="1"/>
  <c r="BP415" i="1" s="1"/>
  <c r="BR415" i="1" s="1"/>
  <c r="BE416" i="1"/>
  <c r="BK416" i="1" s="1"/>
  <c r="BP416" i="1" s="1"/>
  <c r="BR416" i="1" s="1"/>
  <c r="BE417" i="1"/>
  <c r="BK417" i="1" s="1"/>
  <c r="BP417" i="1" s="1"/>
  <c r="BR417" i="1" s="1"/>
  <c r="BE418" i="1"/>
  <c r="BK418" i="1" s="1"/>
  <c r="BP418" i="1" s="1"/>
  <c r="BR418" i="1" s="1"/>
  <c r="BE419" i="1"/>
  <c r="BK419" i="1" s="1"/>
  <c r="BP419" i="1" s="1"/>
  <c r="BR419" i="1" s="1"/>
  <c r="BE420" i="1"/>
  <c r="BK420" i="1" s="1"/>
  <c r="BP420" i="1" s="1"/>
  <c r="BR420" i="1" s="1"/>
  <c r="BE421" i="1"/>
  <c r="BK421" i="1" s="1"/>
  <c r="BP421" i="1" s="1"/>
  <c r="BR421" i="1" s="1"/>
  <c r="BE422" i="1"/>
  <c r="BK422" i="1" s="1"/>
  <c r="BP422" i="1" s="1"/>
  <c r="BE423" i="1"/>
  <c r="BK423" i="1" s="1"/>
  <c r="BP423" i="1" s="1"/>
  <c r="BR423" i="1" s="1"/>
  <c r="BE424" i="1"/>
  <c r="BK424" i="1" s="1"/>
  <c r="BP424" i="1" s="1"/>
  <c r="BR424" i="1" s="1"/>
  <c r="BE425" i="1"/>
  <c r="BK425" i="1" s="1"/>
  <c r="BP425" i="1" s="1"/>
  <c r="BR425" i="1" s="1"/>
  <c r="BE426" i="1"/>
  <c r="BK426" i="1" s="1"/>
  <c r="BP426" i="1" s="1"/>
  <c r="BR426" i="1" s="1"/>
  <c r="BE427" i="1"/>
  <c r="BK427" i="1" s="1"/>
  <c r="BP427" i="1" s="1"/>
  <c r="BR427" i="1" s="1"/>
  <c r="BE428" i="1"/>
  <c r="BK428" i="1" s="1"/>
  <c r="BP428" i="1" s="1"/>
  <c r="BR428" i="1" s="1"/>
  <c r="BE429" i="1"/>
  <c r="BK429" i="1" s="1"/>
  <c r="BP429" i="1" s="1"/>
  <c r="BR429" i="1" s="1"/>
  <c r="BE430" i="1"/>
  <c r="BK430" i="1" s="1"/>
  <c r="BP430" i="1" s="1"/>
  <c r="BR430" i="1" s="1"/>
  <c r="BE431" i="1"/>
  <c r="BK431" i="1" s="1"/>
  <c r="BP431" i="1" s="1"/>
  <c r="BR431" i="1" s="1"/>
  <c r="BE432" i="1"/>
  <c r="BK432" i="1" s="1"/>
  <c r="BP432" i="1" s="1"/>
  <c r="BR432" i="1" s="1"/>
  <c r="BE433" i="1"/>
  <c r="BK433" i="1" s="1"/>
  <c r="BP433" i="1" s="1"/>
  <c r="BR433" i="1" s="1"/>
  <c r="BE434" i="1"/>
  <c r="BK434" i="1" s="1"/>
  <c r="BP434" i="1" s="1"/>
  <c r="BE435" i="1"/>
  <c r="BK435" i="1" s="1"/>
  <c r="BP435" i="1" s="1"/>
  <c r="BR435" i="1" s="1"/>
  <c r="BE436" i="1"/>
  <c r="BK436" i="1" s="1"/>
  <c r="BP436" i="1" s="1"/>
  <c r="BR436" i="1" s="1"/>
  <c r="BE437" i="1"/>
  <c r="BK437" i="1" s="1"/>
  <c r="BP437" i="1" s="1"/>
  <c r="BR437" i="1" s="1"/>
  <c r="BE438" i="1"/>
  <c r="BK438" i="1" s="1"/>
  <c r="BP438" i="1" s="1"/>
  <c r="BR438" i="1" s="1"/>
  <c r="BE439" i="1"/>
  <c r="BK439" i="1" s="1"/>
  <c r="BP439" i="1" s="1"/>
  <c r="BR439" i="1" s="1"/>
  <c r="BE440" i="1"/>
  <c r="BK440" i="1" s="1"/>
  <c r="BP440" i="1" s="1"/>
  <c r="BR440" i="1" s="1"/>
  <c r="BE441" i="1"/>
  <c r="BK441" i="1" s="1"/>
  <c r="BP441" i="1" s="1"/>
  <c r="BR441" i="1" s="1"/>
  <c r="BF620" i="1"/>
  <c r="BL620" i="1" s="1"/>
  <c r="BQ620" i="1" s="1"/>
  <c r="BR620" i="1" s="1"/>
  <c r="BF622" i="1"/>
  <c r="BL622" i="1" s="1"/>
  <c r="BQ622" i="1" s="1"/>
  <c r="BR622" i="1" s="1"/>
  <c r="BF624" i="1"/>
  <c r="BL624" i="1" s="1"/>
  <c r="BQ624" i="1" s="1"/>
  <c r="BR624" i="1" s="1"/>
  <c r="BF626" i="1"/>
  <c r="BL626" i="1" s="1"/>
  <c r="BQ626" i="1" s="1"/>
  <c r="BR626" i="1" s="1"/>
  <c r="BF628" i="1"/>
  <c r="BL628" i="1" s="1"/>
  <c r="BQ628" i="1" s="1"/>
  <c r="BR628" i="1" s="1"/>
  <c r="BF630" i="1"/>
  <c r="BL630" i="1" s="1"/>
  <c r="BQ630" i="1" s="1"/>
  <c r="BR630" i="1" s="1"/>
  <c r="BF632" i="1"/>
  <c r="BL632" i="1" s="1"/>
  <c r="BQ632" i="1" s="1"/>
  <c r="BR632" i="1" s="1"/>
  <c r="BF810" i="1"/>
  <c r="BL810" i="1" s="1"/>
  <c r="BQ810" i="1" s="1"/>
  <c r="BR810" i="1" s="1"/>
  <c r="BE810" i="1"/>
  <c r="BK810" i="1" s="1"/>
  <c r="BP810" i="1" s="1"/>
  <c r="BF813" i="1"/>
  <c r="BL813" i="1" s="1"/>
  <c r="BQ813" i="1" s="1"/>
  <c r="BR813" i="1" s="1"/>
  <c r="BE813" i="1"/>
  <c r="BK813" i="1" s="1"/>
  <c r="BP813" i="1" s="1"/>
  <c r="BF816" i="1"/>
  <c r="BL816" i="1" s="1"/>
  <c r="BQ816" i="1" s="1"/>
  <c r="BR816" i="1" s="1"/>
  <c r="BE816" i="1"/>
  <c r="BK816" i="1" s="1"/>
  <c r="BP816" i="1" s="1"/>
  <c r="BF819" i="1"/>
  <c r="BL819" i="1" s="1"/>
  <c r="BQ819" i="1" s="1"/>
  <c r="BE819" i="1"/>
  <c r="BK819" i="1" s="1"/>
  <c r="BP819" i="1" s="1"/>
  <c r="BF822" i="1"/>
  <c r="BL822" i="1" s="1"/>
  <c r="BQ822" i="1" s="1"/>
  <c r="BR822" i="1" s="1"/>
  <c r="BE822" i="1"/>
  <c r="BK822" i="1" s="1"/>
  <c r="BP822" i="1" s="1"/>
  <c r="BF825" i="1"/>
  <c r="BL825" i="1" s="1"/>
  <c r="BQ825" i="1" s="1"/>
  <c r="BE825" i="1"/>
  <c r="BK825" i="1" s="1"/>
  <c r="BP825" i="1" s="1"/>
  <c r="BF828" i="1"/>
  <c r="BL828" i="1" s="1"/>
  <c r="BQ828" i="1" s="1"/>
  <c r="BR828" i="1" s="1"/>
  <c r="BE828" i="1"/>
  <c r="BK828" i="1" s="1"/>
  <c r="BP828" i="1" s="1"/>
  <c r="BF831" i="1"/>
  <c r="BL831" i="1" s="1"/>
  <c r="BQ831" i="1" s="1"/>
  <c r="BR831" i="1" s="1"/>
  <c r="BE831" i="1"/>
  <c r="BK831" i="1" s="1"/>
  <c r="BP831" i="1" s="1"/>
  <c r="BF834" i="1"/>
  <c r="BL834" i="1" s="1"/>
  <c r="BQ834" i="1" s="1"/>
  <c r="BR834" i="1" s="1"/>
  <c r="BE834" i="1"/>
  <c r="BK834" i="1" s="1"/>
  <c r="BP834" i="1" s="1"/>
  <c r="BF837" i="1"/>
  <c r="BL837" i="1" s="1"/>
  <c r="BQ837" i="1" s="1"/>
  <c r="BE837" i="1"/>
  <c r="BK837" i="1" s="1"/>
  <c r="BP837" i="1" s="1"/>
  <c r="BF840" i="1"/>
  <c r="BL840" i="1" s="1"/>
  <c r="BQ840" i="1" s="1"/>
  <c r="BR840" i="1" s="1"/>
  <c r="BE840" i="1"/>
  <c r="BK840" i="1" s="1"/>
  <c r="BP840" i="1" s="1"/>
  <c r="BF843" i="1"/>
  <c r="BL843" i="1" s="1"/>
  <c r="BQ843" i="1" s="1"/>
  <c r="BE843" i="1"/>
  <c r="BK843" i="1" s="1"/>
  <c r="BP843" i="1" s="1"/>
  <c r="BF846" i="1"/>
  <c r="BL846" i="1" s="1"/>
  <c r="BQ846" i="1" s="1"/>
  <c r="BR846" i="1" s="1"/>
  <c r="BE846" i="1"/>
  <c r="BK846" i="1" s="1"/>
  <c r="BP846" i="1" s="1"/>
  <c r="BF849" i="1"/>
  <c r="BL849" i="1" s="1"/>
  <c r="BQ849" i="1" s="1"/>
  <c r="BR849" i="1" s="1"/>
  <c r="BE849" i="1"/>
  <c r="BK849" i="1" s="1"/>
  <c r="BP849" i="1" s="1"/>
  <c r="BF852" i="1"/>
  <c r="BL852" i="1" s="1"/>
  <c r="BQ852" i="1" s="1"/>
  <c r="BR852" i="1" s="1"/>
  <c r="BE852" i="1"/>
  <c r="BK852" i="1" s="1"/>
  <c r="BP852" i="1" s="1"/>
  <c r="BF855" i="1"/>
  <c r="BL855" i="1" s="1"/>
  <c r="BQ855" i="1" s="1"/>
  <c r="BE855" i="1"/>
  <c r="BK855" i="1" s="1"/>
  <c r="BP855" i="1" s="1"/>
  <c r="BF858" i="1"/>
  <c r="BL858" i="1" s="1"/>
  <c r="BQ858" i="1" s="1"/>
  <c r="BR858" i="1" s="1"/>
  <c r="BE858" i="1"/>
  <c r="BK858" i="1" s="1"/>
  <c r="BP858" i="1" s="1"/>
  <c r="BF861" i="1"/>
  <c r="BL861" i="1" s="1"/>
  <c r="BQ861" i="1" s="1"/>
  <c r="BE861" i="1"/>
  <c r="BK861" i="1" s="1"/>
  <c r="BP861" i="1" s="1"/>
  <c r="BF864" i="1"/>
  <c r="BL864" i="1" s="1"/>
  <c r="BQ864" i="1" s="1"/>
  <c r="BR864" i="1" s="1"/>
  <c r="BE864" i="1"/>
  <c r="BK864" i="1" s="1"/>
  <c r="BP864" i="1" s="1"/>
  <c r="BF867" i="1"/>
  <c r="BL867" i="1" s="1"/>
  <c r="BQ867" i="1" s="1"/>
  <c r="BR867" i="1" s="1"/>
  <c r="BE867" i="1"/>
  <c r="BK867" i="1" s="1"/>
  <c r="BP867" i="1" s="1"/>
  <c r="BF870" i="1"/>
  <c r="BL870" i="1" s="1"/>
  <c r="BQ870" i="1" s="1"/>
  <c r="BR870" i="1" s="1"/>
  <c r="BE870" i="1"/>
  <c r="BK870" i="1" s="1"/>
  <c r="BP870" i="1" s="1"/>
  <c r="BF873" i="1"/>
  <c r="BL873" i="1" s="1"/>
  <c r="BQ873" i="1" s="1"/>
  <c r="BE873" i="1"/>
  <c r="BK873" i="1" s="1"/>
  <c r="BP873" i="1" s="1"/>
  <c r="BF876" i="1"/>
  <c r="BL876" i="1" s="1"/>
  <c r="BQ876" i="1" s="1"/>
  <c r="BR876" i="1" s="1"/>
  <c r="BE876" i="1"/>
  <c r="BK876" i="1" s="1"/>
  <c r="BP876" i="1" s="1"/>
  <c r="BF879" i="1"/>
  <c r="BL879" i="1" s="1"/>
  <c r="BQ879" i="1" s="1"/>
  <c r="BE879" i="1"/>
  <c r="BK879" i="1" s="1"/>
  <c r="BP879" i="1" s="1"/>
  <c r="BF882" i="1"/>
  <c r="BL882" i="1" s="1"/>
  <c r="BQ882" i="1" s="1"/>
  <c r="BR882" i="1" s="1"/>
  <c r="BE882" i="1"/>
  <c r="BK882" i="1" s="1"/>
  <c r="BP882" i="1" s="1"/>
  <c r="BF885" i="1"/>
  <c r="BL885" i="1" s="1"/>
  <c r="BQ885" i="1" s="1"/>
  <c r="BR885" i="1" s="1"/>
  <c r="BE885" i="1"/>
  <c r="BK885" i="1" s="1"/>
  <c r="BP885" i="1" s="1"/>
  <c r="BF888" i="1"/>
  <c r="BL888" i="1" s="1"/>
  <c r="BQ888" i="1" s="1"/>
  <c r="BR888" i="1" s="1"/>
  <c r="BE888" i="1"/>
  <c r="BK888" i="1" s="1"/>
  <c r="BP888" i="1" s="1"/>
  <c r="BF891" i="1"/>
  <c r="BL891" i="1" s="1"/>
  <c r="BQ891" i="1" s="1"/>
  <c r="BE891" i="1"/>
  <c r="BK891" i="1" s="1"/>
  <c r="BP891" i="1" s="1"/>
  <c r="BF894" i="1"/>
  <c r="BL894" i="1" s="1"/>
  <c r="BQ894" i="1" s="1"/>
  <c r="BR894" i="1" s="1"/>
  <c r="BE894" i="1"/>
  <c r="BK894" i="1" s="1"/>
  <c r="BP894" i="1" s="1"/>
  <c r="BF897" i="1"/>
  <c r="BL897" i="1" s="1"/>
  <c r="BQ897" i="1" s="1"/>
  <c r="BE897" i="1"/>
  <c r="BK897" i="1" s="1"/>
  <c r="BP897" i="1" s="1"/>
  <c r="BF900" i="1"/>
  <c r="BL900" i="1" s="1"/>
  <c r="BQ900" i="1" s="1"/>
  <c r="BR900" i="1" s="1"/>
  <c r="BE900" i="1"/>
  <c r="BK900" i="1" s="1"/>
  <c r="BP900" i="1" s="1"/>
  <c r="BF903" i="1"/>
  <c r="BL903" i="1" s="1"/>
  <c r="BQ903" i="1" s="1"/>
  <c r="BR903" i="1" s="1"/>
  <c r="BE903" i="1"/>
  <c r="BK903" i="1" s="1"/>
  <c r="BP903" i="1" s="1"/>
  <c r="BF906" i="1"/>
  <c r="BL906" i="1" s="1"/>
  <c r="BQ906" i="1" s="1"/>
  <c r="BR906" i="1" s="1"/>
  <c r="BE906" i="1"/>
  <c r="BK906" i="1" s="1"/>
  <c r="BP906" i="1" s="1"/>
  <c r="BF909" i="1"/>
  <c r="BL909" i="1" s="1"/>
  <c r="BQ909" i="1" s="1"/>
  <c r="BE909" i="1"/>
  <c r="BK909" i="1" s="1"/>
  <c r="BP909" i="1" s="1"/>
  <c r="BF912" i="1"/>
  <c r="BL912" i="1" s="1"/>
  <c r="BQ912" i="1" s="1"/>
  <c r="BR912" i="1" s="1"/>
  <c r="BE912" i="1"/>
  <c r="BK912" i="1" s="1"/>
  <c r="BP912" i="1" s="1"/>
  <c r="BF915" i="1"/>
  <c r="BL915" i="1" s="1"/>
  <c r="BQ915" i="1" s="1"/>
  <c r="BE915" i="1"/>
  <c r="BK915" i="1" s="1"/>
  <c r="BP915" i="1" s="1"/>
  <c r="BF918" i="1"/>
  <c r="BL918" i="1" s="1"/>
  <c r="BQ918" i="1" s="1"/>
  <c r="BR918" i="1" s="1"/>
  <c r="BE918" i="1"/>
  <c r="BK918" i="1" s="1"/>
  <c r="BP918" i="1" s="1"/>
  <c r="BF921" i="1"/>
  <c r="BL921" i="1" s="1"/>
  <c r="BQ921" i="1" s="1"/>
  <c r="BR921" i="1" s="1"/>
  <c r="BE921" i="1"/>
  <c r="BK921" i="1" s="1"/>
  <c r="BP921" i="1" s="1"/>
  <c r="BF633" i="1"/>
  <c r="BL633" i="1" s="1"/>
  <c r="BQ633" i="1" s="1"/>
  <c r="BR633" i="1" s="1"/>
  <c r="BE633" i="1"/>
  <c r="BK633" i="1" s="1"/>
  <c r="BP633" i="1" s="1"/>
  <c r="BF636" i="1"/>
  <c r="BL636" i="1" s="1"/>
  <c r="BQ636" i="1" s="1"/>
  <c r="BE636" i="1"/>
  <c r="BK636" i="1" s="1"/>
  <c r="BP636" i="1" s="1"/>
  <c r="BF639" i="1"/>
  <c r="BL639" i="1" s="1"/>
  <c r="BQ639" i="1" s="1"/>
  <c r="BR639" i="1" s="1"/>
  <c r="BE639" i="1"/>
  <c r="BK639" i="1" s="1"/>
  <c r="BP639" i="1" s="1"/>
  <c r="BF642" i="1"/>
  <c r="BL642" i="1" s="1"/>
  <c r="BQ642" i="1" s="1"/>
  <c r="BR642" i="1" s="1"/>
  <c r="BE642" i="1"/>
  <c r="BK642" i="1" s="1"/>
  <c r="BP642" i="1" s="1"/>
  <c r="BF645" i="1"/>
  <c r="BL645" i="1" s="1"/>
  <c r="BQ645" i="1" s="1"/>
  <c r="BR645" i="1" s="1"/>
  <c r="BE645" i="1"/>
  <c r="BK645" i="1" s="1"/>
  <c r="BP645" i="1" s="1"/>
  <c r="BF648" i="1"/>
  <c r="BL648" i="1" s="1"/>
  <c r="BQ648" i="1" s="1"/>
  <c r="BE648" i="1"/>
  <c r="BK648" i="1" s="1"/>
  <c r="BP648" i="1" s="1"/>
  <c r="BF651" i="1"/>
  <c r="BL651" i="1" s="1"/>
  <c r="BQ651" i="1" s="1"/>
  <c r="BR651" i="1" s="1"/>
  <c r="BE651" i="1"/>
  <c r="BK651" i="1" s="1"/>
  <c r="BP651" i="1" s="1"/>
  <c r="BF654" i="1"/>
  <c r="BL654" i="1" s="1"/>
  <c r="BQ654" i="1" s="1"/>
  <c r="BE654" i="1"/>
  <c r="BK654" i="1" s="1"/>
  <c r="BP654" i="1" s="1"/>
  <c r="BF657" i="1"/>
  <c r="BL657" i="1" s="1"/>
  <c r="BQ657" i="1" s="1"/>
  <c r="BR657" i="1" s="1"/>
  <c r="BE657" i="1"/>
  <c r="BK657" i="1" s="1"/>
  <c r="BP657" i="1" s="1"/>
  <c r="BF660" i="1"/>
  <c r="BL660" i="1" s="1"/>
  <c r="BQ660" i="1" s="1"/>
  <c r="BR660" i="1" s="1"/>
  <c r="BE660" i="1"/>
  <c r="BK660" i="1" s="1"/>
  <c r="BP660" i="1" s="1"/>
  <c r="BF663" i="1"/>
  <c r="BL663" i="1" s="1"/>
  <c r="BQ663" i="1" s="1"/>
  <c r="BR663" i="1" s="1"/>
  <c r="BE663" i="1"/>
  <c r="BK663" i="1" s="1"/>
  <c r="BP663" i="1" s="1"/>
  <c r="BF666" i="1"/>
  <c r="BL666" i="1" s="1"/>
  <c r="BQ666" i="1" s="1"/>
  <c r="BE666" i="1"/>
  <c r="BK666" i="1" s="1"/>
  <c r="BP666" i="1" s="1"/>
  <c r="BF676" i="1"/>
  <c r="BL676" i="1" s="1"/>
  <c r="BQ676" i="1" s="1"/>
  <c r="BR676" i="1" s="1"/>
  <c r="BE676" i="1"/>
  <c r="BK676" i="1" s="1"/>
  <c r="BP676" i="1" s="1"/>
  <c r="BF679" i="1"/>
  <c r="BL679" i="1" s="1"/>
  <c r="BQ679" i="1" s="1"/>
  <c r="BE679" i="1"/>
  <c r="BK679" i="1" s="1"/>
  <c r="BP679" i="1" s="1"/>
  <c r="BF682" i="1"/>
  <c r="BL682" i="1" s="1"/>
  <c r="BQ682" i="1" s="1"/>
  <c r="BR682" i="1" s="1"/>
  <c r="BE682" i="1"/>
  <c r="BK682" i="1" s="1"/>
  <c r="BP682" i="1" s="1"/>
  <c r="BF685" i="1"/>
  <c r="BL685" i="1" s="1"/>
  <c r="BQ685" i="1" s="1"/>
  <c r="BR685" i="1" s="1"/>
  <c r="BE685" i="1"/>
  <c r="BK685" i="1" s="1"/>
  <c r="BP685" i="1" s="1"/>
  <c r="BF688" i="1"/>
  <c r="BL688" i="1" s="1"/>
  <c r="BQ688" i="1" s="1"/>
  <c r="BR688" i="1" s="1"/>
  <c r="BE688" i="1"/>
  <c r="BK688" i="1" s="1"/>
  <c r="BP688" i="1" s="1"/>
  <c r="BF691" i="1"/>
  <c r="BL691" i="1" s="1"/>
  <c r="BQ691" i="1" s="1"/>
  <c r="BE691" i="1"/>
  <c r="BK691" i="1" s="1"/>
  <c r="BP691" i="1" s="1"/>
  <c r="BF694" i="1"/>
  <c r="BL694" i="1" s="1"/>
  <c r="BQ694" i="1" s="1"/>
  <c r="BR694" i="1" s="1"/>
  <c r="BE694" i="1"/>
  <c r="BK694" i="1" s="1"/>
  <c r="BP694" i="1" s="1"/>
  <c r="BF697" i="1"/>
  <c r="BL697" i="1" s="1"/>
  <c r="BQ697" i="1" s="1"/>
  <c r="BE697" i="1"/>
  <c r="BK697" i="1" s="1"/>
  <c r="BP697" i="1" s="1"/>
  <c r="BF700" i="1"/>
  <c r="BL700" i="1" s="1"/>
  <c r="BQ700" i="1" s="1"/>
  <c r="BR700" i="1" s="1"/>
  <c r="BE700" i="1"/>
  <c r="BK700" i="1" s="1"/>
  <c r="BP700" i="1" s="1"/>
  <c r="BF703" i="1"/>
  <c r="BL703" i="1" s="1"/>
  <c r="BQ703" i="1" s="1"/>
  <c r="BR703" i="1" s="1"/>
  <c r="BE703" i="1"/>
  <c r="BK703" i="1" s="1"/>
  <c r="BP703" i="1" s="1"/>
  <c r="BF706" i="1"/>
  <c r="BL706" i="1" s="1"/>
  <c r="BQ706" i="1" s="1"/>
  <c r="BR706" i="1" s="1"/>
  <c r="BE706" i="1"/>
  <c r="BK706" i="1" s="1"/>
  <c r="BP706" i="1" s="1"/>
  <c r="BF709" i="1"/>
  <c r="BL709" i="1" s="1"/>
  <c r="BQ709" i="1" s="1"/>
  <c r="BE709" i="1"/>
  <c r="BK709" i="1" s="1"/>
  <c r="BP709" i="1" s="1"/>
  <c r="BF712" i="1"/>
  <c r="BL712" i="1" s="1"/>
  <c r="BQ712" i="1" s="1"/>
  <c r="BR712" i="1" s="1"/>
  <c r="BE712" i="1"/>
  <c r="BK712" i="1" s="1"/>
  <c r="BP712" i="1" s="1"/>
  <c r="BF715" i="1"/>
  <c r="BL715" i="1" s="1"/>
  <c r="BQ715" i="1" s="1"/>
  <c r="BE715" i="1"/>
  <c r="BK715" i="1" s="1"/>
  <c r="BP715" i="1" s="1"/>
  <c r="BF718" i="1"/>
  <c r="BL718" i="1" s="1"/>
  <c r="BQ718" i="1" s="1"/>
  <c r="BR718" i="1" s="1"/>
  <c r="BE718" i="1"/>
  <c r="BK718" i="1" s="1"/>
  <c r="BP718" i="1" s="1"/>
  <c r="BF721" i="1"/>
  <c r="BL721" i="1" s="1"/>
  <c r="BQ721" i="1" s="1"/>
  <c r="BR721" i="1" s="1"/>
  <c r="BE721" i="1"/>
  <c r="BK721" i="1" s="1"/>
  <c r="BP721" i="1" s="1"/>
  <c r="BF724" i="1"/>
  <c r="BL724" i="1" s="1"/>
  <c r="BQ724" i="1" s="1"/>
  <c r="BR724" i="1" s="1"/>
  <c r="BE724" i="1"/>
  <c r="BK724" i="1" s="1"/>
  <c r="BP724" i="1" s="1"/>
  <c r="BF727" i="1"/>
  <c r="BL727" i="1" s="1"/>
  <c r="BQ727" i="1" s="1"/>
  <c r="BE727" i="1"/>
  <c r="BK727" i="1" s="1"/>
  <c r="BP727" i="1" s="1"/>
  <c r="BF730" i="1"/>
  <c r="BL730" i="1" s="1"/>
  <c r="BQ730" i="1" s="1"/>
  <c r="BE730" i="1"/>
  <c r="BK730" i="1" s="1"/>
  <c r="BP730" i="1" s="1"/>
  <c r="BR751" i="1"/>
  <c r="BR753" i="1"/>
  <c r="BR755" i="1"/>
  <c r="BR757" i="1"/>
  <c r="BR759" i="1"/>
  <c r="BR761" i="1"/>
  <c r="BR763" i="1"/>
  <c r="BR765" i="1"/>
  <c r="BR767" i="1"/>
  <c r="BR769" i="1"/>
  <c r="BR771" i="1"/>
  <c r="BR773" i="1"/>
  <c r="BF808" i="1"/>
  <c r="BL808" i="1" s="1"/>
  <c r="BQ808" i="1" s="1"/>
  <c r="BR808" i="1" s="1"/>
  <c r="BE808" i="1"/>
  <c r="BK808" i="1" s="1"/>
  <c r="BP808" i="1" s="1"/>
  <c r="BF811" i="1"/>
  <c r="BL811" i="1" s="1"/>
  <c r="BQ811" i="1" s="1"/>
  <c r="BE811" i="1"/>
  <c r="BK811" i="1" s="1"/>
  <c r="BP811" i="1" s="1"/>
  <c r="BF814" i="1"/>
  <c r="BL814" i="1" s="1"/>
  <c r="BQ814" i="1" s="1"/>
  <c r="BR814" i="1" s="1"/>
  <c r="BE814" i="1"/>
  <c r="BK814" i="1" s="1"/>
  <c r="BP814" i="1" s="1"/>
  <c r="BF817" i="1"/>
  <c r="BL817" i="1" s="1"/>
  <c r="BQ817" i="1" s="1"/>
  <c r="BE817" i="1"/>
  <c r="BK817" i="1" s="1"/>
  <c r="BP817" i="1" s="1"/>
  <c r="BF820" i="1"/>
  <c r="BL820" i="1" s="1"/>
  <c r="BQ820" i="1" s="1"/>
  <c r="BR820" i="1" s="1"/>
  <c r="BE820" i="1"/>
  <c r="BK820" i="1" s="1"/>
  <c r="BP820" i="1" s="1"/>
  <c r="BF823" i="1"/>
  <c r="BL823" i="1" s="1"/>
  <c r="BQ823" i="1" s="1"/>
  <c r="BR823" i="1" s="1"/>
  <c r="BE823" i="1"/>
  <c r="BK823" i="1" s="1"/>
  <c r="BP823" i="1" s="1"/>
  <c r="BF826" i="1"/>
  <c r="BL826" i="1" s="1"/>
  <c r="BQ826" i="1" s="1"/>
  <c r="BR826" i="1" s="1"/>
  <c r="BE826" i="1"/>
  <c r="BK826" i="1" s="1"/>
  <c r="BP826" i="1" s="1"/>
  <c r="BF829" i="1"/>
  <c r="BL829" i="1" s="1"/>
  <c r="BQ829" i="1" s="1"/>
  <c r="BE829" i="1"/>
  <c r="BK829" i="1" s="1"/>
  <c r="BP829" i="1" s="1"/>
  <c r="BF832" i="1"/>
  <c r="BL832" i="1" s="1"/>
  <c r="BQ832" i="1" s="1"/>
  <c r="BR832" i="1" s="1"/>
  <c r="BE832" i="1"/>
  <c r="BK832" i="1" s="1"/>
  <c r="BP832" i="1" s="1"/>
  <c r="BF835" i="1"/>
  <c r="BL835" i="1" s="1"/>
  <c r="BQ835" i="1" s="1"/>
  <c r="BE835" i="1"/>
  <c r="BK835" i="1" s="1"/>
  <c r="BP835" i="1" s="1"/>
  <c r="BF838" i="1"/>
  <c r="BL838" i="1" s="1"/>
  <c r="BQ838" i="1" s="1"/>
  <c r="BR838" i="1" s="1"/>
  <c r="BE838" i="1"/>
  <c r="BK838" i="1" s="1"/>
  <c r="BP838" i="1" s="1"/>
  <c r="BF841" i="1"/>
  <c r="BL841" i="1" s="1"/>
  <c r="BQ841" i="1" s="1"/>
  <c r="BR841" i="1" s="1"/>
  <c r="BE841" i="1"/>
  <c r="BK841" i="1" s="1"/>
  <c r="BP841" i="1" s="1"/>
  <c r="BF844" i="1"/>
  <c r="BL844" i="1" s="1"/>
  <c r="BQ844" i="1" s="1"/>
  <c r="BR844" i="1" s="1"/>
  <c r="BE844" i="1"/>
  <c r="BK844" i="1" s="1"/>
  <c r="BP844" i="1" s="1"/>
  <c r="BF847" i="1"/>
  <c r="BL847" i="1" s="1"/>
  <c r="BQ847" i="1" s="1"/>
  <c r="BE847" i="1"/>
  <c r="BK847" i="1" s="1"/>
  <c r="BP847" i="1" s="1"/>
  <c r="BF850" i="1"/>
  <c r="BL850" i="1" s="1"/>
  <c r="BQ850" i="1" s="1"/>
  <c r="BR850" i="1" s="1"/>
  <c r="BE850" i="1"/>
  <c r="BK850" i="1" s="1"/>
  <c r="BP850" i="1" s="1"/>
  <c r="BF853" i="1"/>
  <c r="BL853" i="1" s="1"/>
  <c r="BQ853" i="1" s="1"/>
  <c r="BE853" i="1"/>
  <c r="BK853" i="1" s="1"/>
  <c r="BP853" i="1" s="1"/>
  <c r="BF856" i="1"/>
  <c r="BL856" i="1" s="1"/>
  <c r="BQ856" i="1" s="1"/>
  <c r="BR856" i="1" s="1"/>
  <c r="BE856" i="1"/>
  <c r="BK856" i="1" s="1"/>
  <c r="BP856" i="1" s="1"/>
  <c r="BF859" i="1"/>
  <c r="BL859" i="1" s="1"/>
  <c r="BQ859" i="1" s="1"/>
  <c r="BR859" i="1" s="1"/>
  <c r="BE859" i="1"/>
  <c r="BK859" i="1" s="1"/>
  <c r="BP859" i="1" s="1"/>
  <c r="BF862" i="1"/>
  <c r="BL862" i="1" s="1"/>
  <c r="BQ862" i="1" s="1"/>
  <c r="BR862" i="1" s="1"/>
  <c r="BE862" i="1"/>
  <c r="BK862" i="1" s="1"/>
  <c r="BP862" i="1" s="1"/>
  <c r="BF865" i="1"/>
  <c r="BL865" i="1" s="1"/>
  <c r="BQ865" i="1" s="1"/>
  <c r="BE865" i="1"/>
  <c r="BK865" i="1" s="1"/>
  <c r="BP865" i="1" s="1"/>
  <c r="BF868" i="1"/>
  <c r="BL868" i="1" s="1"/>
  <c r="BQ868" i="1" s="1"/>
  <c r="BR868" i="1" s="1"/>
  <c r="BE868" i="1"/>
  <c r="BK868" i="1" s="1"/>
  <c r="BP868" i="1" s="1"/>
  <c r="BF871" i="1"/>
  <c r="BL871" i="1" s="1"/>
  <c r="BQ871" i="1" s="1"/>
  <c r="BE871" i="1"/>
  <c r="BK871" i="1" s="1"/>
  <c r="BP871" i="1" s="1"/>
  <c r="BF874" i="1"/>
  <c r="BL874" i="1" s="1"/>
  <c r="BQ874" i="1" s="1"/>
  <c r="BR874" i="1" s="1"/>
  <c r="BE874" i="1"/>
  <c r="BK874" i="1" s="1"/>
  <c r="BP874" i="1" s="1"/>
  <c r="BF877" i="1"/>
  <c r="BL877" i="1" s="1"/>
  <c r="BQ877" i="1" s="1"/>
  <c r="BR877" i="1" s="1"/>
  <c r="BE877" i="1"/>
  <c r="BK877" i="1" s="1"/>
  <c r="BP877" i="1" s="1"/>
  <c r="BF880" i="1"/>
  <c r="BL880" i="1" s="1"/>
  <c r="BQ880" i="1" s="1"/>
  <c r="BR880" i="1" s="1"/>
  <c r="BE880" i="1"/>
  <c r="BK880" i="1" s="1"/>
  <c r="BP880" i="1" s="1"/>
  <c r="BF883" i="1"/>
  <c r="BL883" i="1" s="1"/>
  <c r="BQ883" i="1" s="1"/>
  <c r="BE883" i="1"/>
  <c r="BK883" i="1" s="1"/>
  <c r="BP883" i="1" s="1"/>
  <c r="BF886" i="1"/>
  <c r="BL886" i="1" s="1"/>
  <c r="BQ886" i="1" s="1"/>
  <c r="BR886" i="1" s="1"/>
  <c r="BE886" i="1"/>
  <c r="BK886" i="1" s="1"/>
  <c r="BP886" i="1" s="1"/>
  <c r="BF889" i="1"/>
  <c r="BL889" i="1" s="1"/>
  <c r="BQ889" i="1" s="1"/>
  <c r="BE889" i="1"/>
  <c r="BK889" i="1" s="1"/>
  <c r="BP889" i="1" s="1"/>
  <c r="BF892" i="1"/>
  <c r="BL892" i="1" s="1"/>
  <c r="BQ892" i="1" s="1"/>
  <c r="BR892" i="1" s="1"/>
  <c r="BE892" i="1"/>
  <c r="BK892" i="1" s="1"/>
  <c r="BP892" i="1" s="1"/>
  <c r="BF895" i="1"/>
  <c r="BL895" i="1" s="1"/>
  <c r="BQ895" i="1" s="1"/>
  <c r="BR895" i="1" s="1"/>
  <c r="BE895" i="1"/>
  <c r="BK895" i="1" s="1"/>
  <c r="BP895" i="1" s="1"/>
  <c r="BF898" i="1"/>
  <c r="BL898" i="1" s="1"/>
  <c r="BQ898" i="1" s="1"/>
  <c r="BR898" i="1" s="1"/>
  <c r="BE898" i="1"/>
  <c r="BK898" i="1" s="1"/>
  <c r="BP898" i="1" s="1"/>
  <c r="BF901" i="1"/>
  <c r="BL901" i="1" s="1"/>
  <c r="BQ901" i="1" s="1"/>
  <c r="BE901" i="1"/>
  <c r="BK901" i="1" s="1"/>
  <c r="BP901" i="1" s="1"/>
  <c r="BF904" i="1"/>
  <c r="BL904" i="1" s="1"/>
  <c r="BQ904" i="1" s="1"/>
  <c r="BR904" i="1" s="1"/>
  <c r="BE904" i="1"/>
  <c r="BK904" i="1" s="1"/>
  <c r="BP904" i="1" s="1"/>
  <c r="BF907" i="1"/>
  <c r="BL907" i="1" s="1"/>
  <c r="BQ907" i="1" s="1"/>
  <c r="BE907" i="1"/>
  <c r="BK907" i="1" s="1"/>
  <c r="BP907" i="1" s="1"/>
  <c r="BF910" i="1"/>
  <c r="BL910" i="1" s="1"/>
  <c r="BQ910" i="1" s="1"/>
  <c r="BR910" i="1" s="1"/>
  <c r="BE910" i="1"/>
  <c r="BK910" i="1" s="1"/>
  <c r="BP910" i="1" s="1"/>
  <c r="BF913" i="1"/>
  <c r="BL913" i="1" s="1"/>
  <c r="BQ913" i="1" s="1"/>
  <c r="BR913" i="1" s="1"/>
  <c r="BE913" i="1"/>
  <c r="BK913" i="1" s="1"/>
  <c r="BP913" i="1" s="1"/>
  <c r="BF916" i="1"/>
  <c r="BL916" i="1" s="1"/>
  <c r="BQ916" i="1" s="1"/>
  <c r="BR916" i="1" s="1"/>
  <c r="BE916" i="1"/>
  <c r="BK916" i="1" s="1"/>
  <c r="BP916" i="1" s="1"/>
  <c r="BF919" i="1"/>
  <c r="BL919" i="1" s="1"/>
  <c r="BQ919" i="1" s="1"/>
  <c r="BE919" i="1"/>
  <c r="BK919" i="1" s="1"/>
  <c r="BP919" i="1" s="1"/>
  <c r="BF922" i="1"/>
  <c r="BL922" i="1" s="1"/>
  <c r="BQ922" i="1" s="1"/>
  <c r="BR922" i="1" s="1"/>
  <c r="BE922" i="1"/>
  <c r="BK922" i="1" s="1"/>
  <c r="BP922" i="1" s="1"/>
  <c r="BE388" i="1"/>
  <c r="BK388" i="1" s="1"/>
  <c r="BP388" i="1" s="1"/>
  <c r="BR388" i="1" s="1"/>
  <c r="BF621" i="1"/>
  <c r="BL621" i="1" s="1"/>
  <c r="BQ621" i="1" s="1"/>
  <c r="BR621" i="1" s="1"/>
  <c r="BF623" i="1"/>
  <c r="BL623" i="1" s="1"/>
  <c r="BQ623" i="1" s="1"/>
  <c r="BR623" i="1" s="1"/>
  <c r="BF625" i="1"/>
  <c r="BL625" i="1" s="1"/>
  <c r="BQ625" i="1" s="1"/>
  <c r="BR625" i="1" s="1"/>
  <c r="BF627" i="1"/>
  <c r="BL627" i="1" s="1"/>
  <c r="BQ627" i="1" s="1"/>
  <c r="BR627" i="1" s="1"/>
  <c r="BF629" i="1"/>
  <c r="BL629" i="1" s="1"/>
  <c r="BQ629" i="1" s="1"/>
  <c r="BR629" i="1" s="1"/>
  <c r="BF631" i="1"/>
  <c r="BL631" i="1" s="1"/>
  <c r="BQ631" i="1" s="1"/>
  <c r="BR631" i="1" s="1"/>
  <c r="BF634" i="1"/>
  <c r="BL634" i="1" s="1"/>
  <c r="BQ634" i="1" s="1"/>
  <c r="BR634" i="1" s="1"/>
  <c r="BE634" i="1"/>
  <c r="BK634" i="1" s="1"/>
  <c r="BP634" i="1" s="1"/>
  <c r="BF637" i="1"/>
  <c r="BL637" i="1" s="1"/>
  <c r="BQ637" i="1" s="1"/>
  <c r="BE637" i="1"/>
  <c r="BK637" i="1" s="1"/>
  <c r="BP637" i="1" s="1"/>
  <c r="BF640" i="1"/>
  <c r="BL640" i="1" s="1"/>
  <c r="BQ640" i="1" s="1"/>
  <c r="BR640" i="1" s="1"/>
  <c r="BE640" i="1"/>
  <c r="BK640" i="1" s="1"/>
  <c r="BP640" i="1" s="1"/>
  <c r="BF643" i="1"/>
  <c r="BL643" i="1" s="1"/>
  <c r="BQ643" i="1" s="1"/>
  <c r="BE643" i="1"/>
  <c r="BK643" i="1" s="1"/>
  <c r="BP643" i="1" s="1"/>
  <c r="BF646" i="1"/>
  <c r="BL646" i="1" s="1"/>
  <c r="BQ646" i="1" s="1"/>
  <c r="BE646" i="1"/>
  <c r="BK646" i="1" s="1"/>
  <c r="BP646" i="1" s="1"/>
  <c r="BF649" i="1"/>
  <c r="BL649" i="1" s="1"/>
  <c r="BQ649" i="1" s="1"/>
  <c r="BE649" i="1"/>
  <c r="BK649" i="1" s="1"/>
  <c r="BP649" i="1" s="1"/>
  <c r="BF652" i="1"/>
  <c r="BL652" i="1" s="1"/>
  <c r="BQ652" i="1" s="1"/>
  <c r="BR652" i="1" s="1"/>
  <c r="BE652" i="1"/>
  <c r="BK652" i="1" s="1"/>
  <c r="BP652" i="1" s="1"/>
  <c r="BF655" i="1"/>
  <c r="BL655" i="1" s="1"/>
  <c r="BQ655" i="1" s="1"/>
  <c r="BE655" i="1"/>
  <c r="BK655" i="1" s="1"/>
  <c r="BP655" i="1" s="1"/>
  <c r="BF658" i="1"/>
  <c r="BL658" i="1" s="1"/>
  <c r="BQ658" i="1" s="1"/>
  <c r="BR658" i="1" s="1"/>
  <c r="BE658" i="1"/>
  <c r="BK658" i="1" s="1"/>
  <c r="BP658" i="1" s="1"/>
  <c r="BF661" i="1"/>
  <c r="BL661" i="1" s="1"/>
  <c r="BQ661" i="1" s="1"/>
  <c r="BE661" i="1"/>
  <c r="BK661" i="1" s="1"/>
  <c r="BP661" i="1" s="1"/>
  <c r="BF664" i="1"/>
  <c r="BL664" i="1" s="1"/>
  <c r="BQ664" i="1" s="1"/>
  <c r="BE664" i="1"/>
  <c r="BK664" i="1" s="1"/>
  <c r="BP664" i="1" s="1"/>
  <c r="BF667" i="1"/>
  <c r="BL667" i="1" s="1"/>
  <c r="BQ667" i="1" s="1"/>
  <c r="BE667" i="1"/>
  <c r="BK667" i="1" s="1"/>
  <c r="BP667" i="1" s="1"/>
  <c r="BF677" i="1"/>
  <c r="BL677" i="1" s="1"/>
  <c r="BQ677" i="1" s="1"/>
  <c r="BR677" i="1" s="1"/>
  <c r="BE677" i="1"/>
  <c r="BK677" i="1" s="1"/>
  <c r="BP677" i="1" s="1"/>
  <c r="BF680" i="1"/>
  <c r="BL680" i="1" s="1"/>
  <c r="BQ680" i="1" s="1"/>
  <c r="BE680" i="1"/>
  <c r="BK680" i="1" s="1"/>
  <c r="BP680" i="1" s="1"/>
  <c r="BF683" i="1"/>
  <c r="BL683" i="1" s="1"/>
  <c r="BQ683" i="1" s="1"/>
  <c r="BR683" i="1" s="1"/>
  <c r="BE683" i="1"/>
  <c r="BK683" i="1" s="1"/>
  <c r="BP683" i="1" s="1"/>
  <c r="BF686" i="1"/>
  <c r="BL686" i="1" s="1"/>
  <c r="BQ686" i="1" s="1"/>
  <c r="BR686" i="1" s="1"/>
  <c r="BE686" i="1"/>
  <c r="BK686" i="1" s="1"/>
  <c r="BP686" i="1" s="1"/>
  <c r="BF689" i="1"/>
  <c r="BL689" i="1" s="1"/>
  <c r="BQ689" i="1" s="1"/>
  <c r="BR689" i="1" s="1"/>
  <c r="BE689" i="1"/>
  <c r="BK689" i="1" s="1"/>
  <c r="BP689" i="1" s="1"/>
  <c r="BF692" i="1"/>
  <c r="BL692" i="1" s="1"/>
  <c r="BQ692" i="1" s="1"/>
  <c r="BE692" i="1"/>
  <c r="BK692" i="1" s="1"/>
  <c r="BP692" i="1" s="1"/>
  <c r="BF695" i="1"/>
  <c r="BL695" i="1" s="1"/>
  <c r="BQ695" i="1" s="1"/>
  <c r="BR695" i="1" s="1"/>
  <c r="BE695" i="1"/>
  <c r="BK695" i="1" s="1"/>
  <c r="BP695" i="1" s="1"/>
  <c r="BF698" i="1"/>
  <c r="BL698" i="1" s="1"/>
  <c r="BQ698" i="1" s="1"/>
  <c r="BE698" i="1"/>
  <c r="BK698" i="1" s="1"/>
  <c r="BP698" i="1" s="1"/>
  <c r="BF701" i="1"/>
  <c r="BL701" i="1" s="1"/>
  <c r="BQ701" i="1" s="1"/>
  <c r="BR701" i="1" s="1"/>
  <c r="BE701" i="1"/>
  <c r="BK701" i="1" s="1"/>
  <c r="BP701" i="1" s="1"/>
  <c r="BF704" i="1"/>
  <c r="BL704" i="1" s="1"/>
  <c r="BQ704" i="1" s="1"/>
  <c r="BR704" i="1" s="1"/>
  <c r="BE704" i="1"/>
  <c r="BK704" i="1" s="1"/>
  <c r="BP704" i="1" s="1"/>
  <c r="BF707" i="1"/>
  <c r="BL707" i="1" s="1"/>
  <c r="BQ707" i="1" s="1"/>
  <c r="BR707" i="1" s="1"/>
  <c r="BE707" i="1"/>
  <c r="BK707" i="1" s="1"/>
  <c r="BP707" i="1" s="1"/>
  <c r="BF710" i="1"/>
  <c r="BL710" i="1" s="1"/>
  <c r="BQ710" i="1" s="1"/>
  <c r="BE710" i="1"/>
  <c r="BK710" i="1" s="1"/>
  <c r="BP710" i="1" s="1"/>
  <c r="BF713" i="1"/>
  <c r="BL713" i="1" s="1"/>
  <c r="BQ713" i="1" s="1"/>
  <c r="BR713" i="1" s="1"/>
  <c r="BE713" i="1"/>
  <c r="BK713" i="1" s="1"/>
  <c r="BP713" i="1" s="1"/>
  <c r="BF716" i="1"/>
  <c r="BL716" i="1" s="1"/>
  <c r="BQ716" i="1" s="1"/>
  <c r="BE716" i="1"/>
  <c r="BK716" i="1" s="1"/>
  <c r="BP716" i="1" s="1"/>
  <c r="BF719" i="1"/>
  <c r="BL719" i="1" s="1"/>
  <c r="BQ719" i="1" s="1"/>
  <c r="BR719" i="1" s="1"/>
  <c r="BE719" i="1"/>
  <c r="BK719" i="1" s="1"/>
  <c r="BP719" i="1" s="1"/>
  <c r="BF722" i="1"/>
  <c r="BL722" i="1" s="1"/>
  <c r="BQ722" i="1" s="1"/>
  <c r="BR722" i="1" s="1"/>
  <c r="BE722" i="1"/>
  <c r="BK722" i="1" s="1"/>
  <c r="BP722" i="1" s="1"/>
  <c r="BF725" i="1"/>
  <c r="BL725" i="1" s="1"/>
  <c r="BQ725" i="1" s="1"/>
  <c r="BR725" i="1" s="1"/>
  <c r="BE725" i="1"/>
  <c r="BK725" i="1" s="1"/>
  <c r="BP725" i="1" s="1"/>
  <c r="BF728" i="1"/>
  <c r="BL728" i="1" s="1"/>
  <c r="BQ728" i="1" s="1"/>
  <c r="BR728" i="1" s="1"/>
  <c r="BE728" i="1"/>
  <c r="BK728" i="1" s="1"/>
  <c r="BP728" i="1" s="1"/>
  <c r="BE389" i="1"/>
  <c r="BK389" i="1" s="1"/>
  <c r="BP389" i="1" s="1"/>
  <c r="BR389" i="1" s="1"/>
  <c r="BR738" i="1"/>
  <c r="BF809" i="1"/>
  <c r="BL809" i="1" s="1"/>
  <c r="BQ809" i="1" s="1"/>
  <c r="BE809" i="1"/>
  <c r="BK809" i="1" s="1"/>
  <c r="BP809" i="1" s="1"/>
  <c r="BF812" i="1"/>
  <c r="BL812" i="1" s="1"/>
  <c r="BQ812" i="1" s="1"/>
  <c r="BR812" i="1" s="1"/>
  <c r="BE812" i="1"/>
  <c r="BK812" i="1" s="1"/>
  <c r="BP812" i="1" s="1"/>
  <c r="BF815" i="1"/>
  <c r="BL815" i="1" s="1"/>
  <c r="BQ815" i="1" s="1"/>
  <c r="BE815" i="1"/>
  <c r="BK815" i="1" s="1"/>
  <c r="BP815" i="1" s="1"/>
  <c r="BF818" i="1"/>
  <c r="BL818" i="1" s="1"/>
  <c r="BQ818" i="1" s="1"/>
  <c r="BR818" i="1" s="1"/>
  <c r="BE818" i="1"/>
  <c r="BK818" i="1" s="1"/>
  <c r="BP818" i="1" s="1"/>
  <c r="BF821" i="1"/>
  <c r="BL821" i="1" s="1"/>
  <c r="BQ821" i="1" s="1"/>
  <c r="BE821" i="1"/>
  <c r="BK821" i="1" s="1"/>
  <c r="BP821" i="1" s="1"/>
  <c r="BF824" i="1"/>
  <c r="BL824" i="1" s="1"/>
  <c r="BQ824" i="1" s="1"/>
  <c r="BE824" i="1"/>
  <c r="BK824" i="1" s="1"/>
  <c r="BP824" i="1" s="1"/>
  <c r="BF827" i="1"/>
  <c r="BL827" i="1" s="1"/>
  <c r="BQ827" i="1" s="1"/>
  <c r="BE827" i="1"/>
  <c r="BK827" i="1" s="1"/>
  <c r="BP827" i="1" s="1"/>
  <c r="BF830" i="1"/>
  <c r="BL830" i="1" s="1"/>
  <c r="BQ830" i="1" s="1"/>
  <c r="BR830" i="1" s="1"/>
  <c r="BE830" i="1"/>
  <c r="BK830" i="1" s="1"/>
  <c r="BP830" i="1" s="1"/>
  <c r="BF833" i="1"/>
  <c r="BL833" i="1" s="1"/>
  <c r="BQ833" i="1" s="1"/>
  <c r="BE833" i="1"/>
  <c r="BK833" i="1" s="1"/>
  <c r="BP833" i="1" s="1"/>
  <c r="BF836" i="1"/>
  <c r="BL836" i="1" s="1"/>
  <c r="BQ836" i="1" s="1"/>
  <c r="BR836" i="1" s="1"/>
  <c r="BE836" i="1"/>
  <c r="BK836" i="1" s="1"/>
  <c r="BP836" i="1" s="1"/>
  <c r="BF839" i="1"/>
  <c r="BL839" i="1" s="1"/>
  <c r="BQ839" i="1" s="1"/>
  <c r="BE839" i="1"/>
  <c r="BK839" i="1" s="1"/>
  <c r="BP839" i="1" s="1"/>
  <c r="BF842" i="1"/>
  <c r="BL842" i="1" s="1"/>
  <c r="BQ842" i="1" s="1"/>
  <c r="BE842" i="1"/>
  <c r="BK842" i="1" s="1"/>
  <c r="BP842" i="1" s="1"/>
  <c r="BF845" i="1"/>
  <c r="BL845" i="1" s="1"/>
  <c r="BQ845" i="1" s="1"/>
  <c r="BE845" i="1"/>
  <c r="BK845" i="1" s="1"/>
  <c r="BP845" i="1" s="1"/>
  <c r="BF848" i="1"/>
  <c r="BL848" i="1" s="1"/>
  <c r="BQ848" i="1" s="1"/>
  <c r="BR848" i="1" s="1"/>
  <c r="BE848" i="1"/>
  <c r="BK848" i="1" s="1"/>
  <c r="BP848" i="1" s="1"/>
  <c r="BF851" i="1"/>
  <c r="BL851" i="1" s="1"/>
  <c r="BQ851" i="1" s="1"/>
  <c r="BE851" i="1"/>
  <c r="BK851" i="1" s="1"/>
  <c r="BP851" i="1" s="1"/>
  <c r="BF854" i="1"/>
  <c r="BL854" i="1" s="1"/>
  <c r="BQ854" i="1" s="1"/>
  <c r="BR854" i="1" s="1"/>
  <c r="BE854" i="1"/>
  <c r="BK854" i="1" s="1"/>
  <c r="BP854" i="1" s="1"/>
  <c r="BF857" i="1"/>
  <c r="BL857" i="1" s="1"/>
  <c r="BQ857" i="1" s="1"/>
  <c r="BE857" i="1"/>
  <c r="BK857" i="1" s="1"/>
  <c r="BP857" i="1" s="1"/>
  <c r="BF860" i="1"/>
  <c r="BL860" i="1" s="1"/>
  <c r="BQ860" i="1" s="1"/>
  <c r="BE860" i="1"/>
  <c r="BK860" i="1" s="1"/>
  <c r="BP860" i="1" s="1"/>
  <c r="BF863" i="1"/>
  <c r="BL863" i="1" s="1"/>
  <c r="BQ863" i="1" s="1"/>
  <c r="BE863" i="1"/>
  <c r="BK863" i="1" s="1"/>
  <c r="BP863" i="1" s="1"/>
  <c r="BF866" i="1"/>
  <c r="BL866" i="1" s="1"/>
  <c r="BQ866" i="1" s="1"/>
  <c r="BR866" i="1" s="1"/>
  <c r="BE866" i="1"/>
  <c r="BK866" i="1" s="1"/>
  <c r="BP866" i="1" s="1"/>
  <c r="BF869" i="1"/>
  <c r="BL869" i="1" s="1"/>
  <c r="BQ869" i="1" s="1"/>
  <c r="BE869" i="1"/>
  <c r="BK869" i="1" s="1"/>
  <c r="BP869" i="1" s="1"/>
  <c r="BF872" i="1"/>
  <c r="BL872" i="1" s="1"/>
  <c r="BQ872" i="1" s="1"/>
  <c r="BR872" i="1" s="1"/>
  <c r="BE872" i="1"/>
  <c r="BK872" i="1" s="1"/>
  <c r="BP872" i="1" s="1"/>
  <c r="BF875" i="1"/>
  <c r="BL875" i="1" s="1"/>
  <c r="BQ875" i="1" s="1"/>
  <c r="BE875" i="1"/>
  <c r="BK875" i="1" s="1"/>
  <c r="BP875" i="1" s="1"/>
  <c r="BF878" i="1"/>
  <c r="BL878" i="1" s="1"/>
  <c r="BQ878" i="1" s="1"/>
  <c r="BE878" i="1"/>
  <c r="BK878" i="1" s="1"/>
  <c r="BP878" i="1" s="1"/>
  <c r="BF881" i="1"/>
  <c r="BL881" i="1" s="1"/>
  <c r="BQ881" i="1" s="1"/>
  <c r="BE881" i="1"/>
  <c r="BK881" i="1" s="1"/>
  <c r="BP881" i="1" s="1"/>
  <c r="BF884" i="1"/>
  <c r="BL884" i="1" s="1"/>
  <c r="BQ884" i="1" s="1"/>
  <c r="BR884" i="1" s="1"/>
  <c r="BE884" i="1"/>
  <c r="BK884" i="1" s="1"/>
  <c r="BP884" i="1" s="1"/>
  <c r="BF887" i="1"/>
  <c r="BL887" i="1" s="1"/>
  <c r="BQ887" i="1" s="1"/>
  <c r="BE887" i="1"/>
  <c r="BK887" i="1" s="1"/>
  <c r="BP887" i="1" s="1"/>
  <c r="BF890" i="1"/>
  <c r="BL890" i="1" s="1"/>
  <c r="BQ890" i="1" s="1"/>
  <c r="BR890" i="1" s="1"/>
  <c r="BE890" i="1"/>
  <c r="BK890" i="1" s="1"/>
  <c r="BP890" i="1" s="1"/>
  <c r="BF893" i="1"/>
  <c r="BL893" i="1" s="1"/>
  <c r="BQ893" i="1" s="1"/>
  <c r="BE893" i="1"/>
  <c r="BK893" i="1" s="1"/>
  <c r="BP893" i="1" s="1"/>
  <c r="BF896" i="1"/>
  <c r="BL896" i="1" s="1"/>
  <c r="BQ896" i="1" s="1"/>
  <c r="BE896" i="1"/>
  <c r="BK896" i="1" s="1"/>
  <c r="BP896" i="1" s="1"/>
  <c r="BF899" i="1"/>
  <c r="BL899" i="1" s="1"/>
  <c r="BQ899" i="1" s="1"/>
  <c r="BE899" i="1"/>
  <c r="BK899" i="1" s="1"/>
  <c r="BP899" i="1" s="1"/>
  <c r="BF902" i="1"/>
  <c r="BL902" i="1" s="1"/>
  <c r="BQ902" i="1" s="1"/>
  <c r="BR902" i="1" s="1"/>
  <c r="BE902" i="1"/>
  <c r="BK902" i="1" s="1"/>
  <c r="BP902" i="1" s="1"/>
  <c r="BF905" i="1"/>
  <c r="BL905" i="1" s="1"/>
  <c r="BQ905" i="1" s="1"/>
  <c r="BE905" i="1"/>
  <c r="BK905" i="1" s="1"/>
  <c r="BP905" i="1" s="1"/>
  <c r="BF908" i="1"/>
  <c r="BL908" i="1" s="1"/>
  <c r="BQ908" i="1" s="1"/>
  <c r="BR908" i="1" s="1"/>
  <c r="BE908" i="1"/>
  <c r="BK908" i="1" s="1"/>
  <c r="BP908" i="1" s="1"/>
  <c r="BF911" i="1"/>
  <c r="BL911" i="1" s="1"/>
  <c r="BQ911" i="1" s="1"/>
  <c r="BE911" i="1"/>
  <c r="BK911" i="1" s="1"/>
  <c r="BP911" i="1" s="1"/>
  <c r="BF914" i="1"/>
  <c r="BL914" i="1" s="1"/>
  <c r="BQ914" i="1" s="1"/>
  <c r="BE914" i="1"/>
  <c r="BK914" i="1" s="1"/>
  <c r="BP914" i="1" s="1"/>
  <c r="BF917" i="1"/>
  <c r="BL917" i="1" s="1"/>
  <c r="BQ917" i="1" s="1"/>
  <c r="BE917" i="1"/>
  <c r="BK917" i="1" s="1"/>
  <c r="BP917" i="1" s="1"/>
  <c r="BF920" i="1"/>
  <c r="BL920" i="1" s="1"/>
  <c r="BQ920" i="1" s="1"/>
  <c r="BR920" i="1" s="1"/>
  <c r="BE920" i="1"/>
  <c r="BK920" i="1" s="1"/>
  <c r="BP920" i="1" s="1"/>
  <c r="BF675" i="1"/>
  <c r="BL675" i="1" s="1"/>
  <c r="BQ675" i="1" s="1"/>
  <c r="BE675" i="1"/>
  <c r="BK675" i="1" s="1"/>
  <c r="BP675" i="1" s="1"/>
  <c r="BR736" i="1"/>
  <c r="BR750" i="1"/>
  <c r="BR752" i="1"/>
  <c r="BR754" i="1"/>
  <c r="BR756" i="1"/>
  <c r="BR758" i="1"/>
  <c r="BR760" i="1"/>
  <c r="BR762" i="1"/>
  <c r="BR764" i="1"/>
  <c r="BR766" i="1"/>
  <c r="BR768" i="1"/>
  <c r="BR770" i="1"/>
  <c r="BR772" i="1"/>
  <c r="BF923" i="1"/>
  <c r="BL923" i="1" s="1"/>
  <c r="BQ923" i="1" s="1"/>
  <c r="BR923" i="1" s="1"/>
  <c r="BE923" i="1"/>
  <c r="BK923" i="1" s="1"/>
  <c r="BP923" i="1" s="1"/>
  <c r="BF925" i="1"/>
  <c r="BL925" i="1" s="1"/>
  <c r="BQ925" i="1" s="1"/>
  <c r="BR925" i="1" s="1"/>
  <c r="BE925" i="1"/>
  <c r="BK925" i="1" s="1"/>
  <c r="BP925" i="1" s="1"/>
  <c r="BF927" i="1"/>
  <c r="BL927" i="1" s="1"/>
  <c r="BQ927" i="1" s="1"/>
  <c r="BR927" i="1" s="1"/>
  <c r="BE927" i="1"/>
  <c r="BK927" i="1" s="1"/>
  <c r="BP927" i="1" s="1"/>
  <c r="BF929" i="1"/>
  <c r="BL929" i="1" s="1"/>
  <c r="BQ929" i="1" s="1"/>
  <c r="BE929" i="1"/>
  <c r="BK929" i="1" s="1"/>
  <c r="BP929" i="1" s="1"/>
  <c r="BF931" i="1"/>
  <c r="BL931" i="1" s="1"/>
  <c r="BQ931" i="1" s="1"/>
  <c r="BR931" i="1" s="1"/>
  <c r="BE931" i="1"/>
  <c r="BK931" i="1" s="1"/>
  <c r="BP931" i="1" s="1"/>
  <c r="BF933" i="1"/>
  <c r="BL933" i="1" s="1"/>
  <c r="BQ933" i="1" s="1"/>
  <c r="BE933" i="1"/>
  <c r="BK933" i="1" s="1"/>
  <c r="BP933" i="1" s="1"/>
  <c r="BF935" i="1"/>
  <c r="BL935" i="1" s="1"/>
  <c r="BQ935" i="1" s="1"/>
  <c r="BR935" i="1" s="1"/>
  <c r="BE935" i="1"/>
  <c r="BK935" i="1" s="1"/>
  <c r="BP935" i="1" s="1"/>
  <c r="BF937" i="1"/>
  <c r="BL937" i="1" s="1"/>
  <c r="BQ937" i="1" s="1"/>
  <c r="BR937" i="1" s="1"/>
  <c r="BE937" i="1"/>
  <c r="BK937" i="1" s="1"/>
  <c r="BP937" i="1" s="1"/>
  <c r="BF939" i="1"/>
  <c r="BL939" i="1" s="1"/>
  <c r="BQ939" i="1" s="1"/>
  <c r="BR939" i="1" s="1"/>
  <c r="BE939" i="1"/>
  <c r="BK939" i="1" s="1"/>
  <c r="BP939" i="1" s="1"/>
  <c r="BF941" i="1"/>
  <c r="BL941" i="1" s="1"/>
  <c r="BQ941" i="1" s="1"/>
  <c r="BE941" i="1"/>
  <c r="BK941" i="1" s="1"/>
  <c r="BP941" i="1" s="1"/>
  <c r="BF943" i="1"/>
  <c r="BL943" i="1" s="1"/>
  <c r="BQ943" i="1" s="1"/>
  <c r="BR943" i="1" s="1"/>
  <c r="BE943" i="1"/>
  <c r="BK943" i="1" s="1"/>
  <c r="BP943" i="1" s="1"/>
  <c r="BF945" i="1"/>
  <c r="BL945" i="1" s="1"/>
  <c r="BQ945" i="1" s="1"/>
  <c r="BE945" i="1"/>
  <c r="BK945" i="1" s="1"/>
  <c r="BP945" i="1" s="1"/>
  <c r="BF947" i="1"/>
  <c r="BL947" i="1" s="1"/>
  <c r="BQ947" i="1" s="1"/>
  <c r="BR947" i="1" s="1"/>
  <c r="BE947" i="1"/>
  <c r="BK947" i="1" s="1"/>
  <c r="BP947" i="1" s="1"/>
  <c r="BF949" i="1"/>
  <c r="BL949" i="1" s="1"/>
  <c r="BQ949" i="1" s="1"/>
  <c r="BR949" i="1" s="1"/>
  <c r="BE949" i="1"/>
  <c r="BK949" i="1" s="1"/>
  <c r="BP949" i="1" s="1"/>
  <c r="BF951" i="1"/>
  <c r="BL951" i="1" s="1"/>
  <c r="BQ951" i="1" s="1"/>
  <c r="BR951" i="1" s="1"/>
  <c r="BE951" i="1"/>
  <c r="BK951" i="1" s="1"/>
  <c r="BP951" i="1" s="1"/>
  <c r="BF953" i="1"/>
  <c r="BL953" i="1" s="1"/>
  <c r="BQ953" i="1" s="1"/>
  <c r="BE953" i="1"/>
  <c r="BK953" i="1" s="1"/>
  <c r="BP953" i="1" s="1"/>
  <c r="BF955" i="1"/>
  <c r="BL955" i="1" s="1"/>
  <c r="BQ955" i="1" s="1"/>
  <c r="BR955" i="1" s="1"/>
  <c r="BE955" i="1"/>
  <c r="BK955" i="1" s="1"/>
  <c r="BP955" i="1" s="1"/>
  <c r="BF957" i="1"/>
  <c r="BL957" i="1" s="1"/>
  <c r="BQ957" i="1" s="1"/>
  <c r="BE957" i="1"/>
  <c r="BK957" i="1" s="1"/>
  <c r="BP957" i="1" s="1"/>
  <c r="BF960" i="1"/>
  <c r="BL960" i="1" s="1"/>
  <c r="BQ960" i="1" s="1"/>
  <c r="BR960" i="1" s="1"/>
  <c r="BE960" i="1"/>
  <c r="BK960" i="1" s="1"/>
  <c r="BP960" i="1" s="1"/>
  <c r="BF962" i="1"/>
  <c r="BL962" i="1" s="1"/>
  <c r="BQ962" i="1" s="1"/>
  <c r="BR962" i="1" s="1"/>
  <c r="BE962" i="1"/>
  <c r="BK962" i="1" s="1"/>
  <c r="BP962" i="1" s="1"/>
  <c r="BF964" i="1"/>
  <c r="BL964" i="1" s="1"/>
  <c r="BQ964" i="1" s="1"/>
  <c r="BR964" i="1" s="1"/>
  <c r="BE964" i="1"/>
  <c r="BK964" i="1" s="1"/>
  <c r="BP964" i="1" s="1"/>
  <c r="BF966" i="1"/>
  <c r="BL966" i="1" s="1"/>
  <c r="BQ966" i="1" s="1"/>
  <c r="BE966" i="1"/>
  <c r="BK966" i="1" s="1"/>
  <c r="BP966" i="1" s="1"/>
  <c r="BF973" i="1"/>
  <c r="BL973" i="1" s="1"/>
  <c r="BQ973" i="1" s="1"/>
  <c r="BR973" i="1" s="1"/>
  <c r="BE973" i="1"/>
  <c r="BK973" i="1" s="1"/>
  <c r="BP973" i="1" s="1"/>
  <c r="BF1061" i="1"/>
  <c r="BL1061" i="1" s="1"/>
  <c r="BQ1061" i="1" s="1"/>
  <c r="BE1061" i="1"/>
  <c r="BK1061" i="1" s="1"/>
  <c r="BP1061" i="1" s="1"/>
  <c r="BF1073" i="1"/>
  <c r="BL1073" i="1" s="1"/>
  <c r="BQ1073" i="1" s="1"/>
  <c r="BR1073" i="1" s="1"/>
  <c r="BE1073" i="1"/>
  <c r="BK1073" i="1" s="1"/>
  <c r="BP1073" i="1" s="1"/>
  <c r="BF1085" i="1"/>
  <c r="BL1085" i="1" s="1"/>
  <c r="BQ1085" i="1" s="1"/>
  <c r="BR1085" i="1" s="1"/>
  <c r="BE1085" i="1"/>
  <c r="BK1085" i="1" s="1"/>
  <c r="BP1085" i="1" s="1"/>
  <c r="BF1097" i="1"/>
  <c r="BL1097" i="1" s="1"/>
  <c r="BQ1097" i="1" s="1"/>
  <c r="BR1097" i="1" s="1"/>
  <c r="BE1097" i="1"/>
  <c r="BK1097" i="1" s="1"/>
  <c r="BP1097" i="1" s="1"/>
  <c r="BE1155" i="1"/>
  <c r="BK1155" i="1" s="1"/>
  <c r="BP1155" i="1" s="1"/>
  <c r="BF1155" i="1"/>
  <c r="BL1155" i="1" s="1"/>
  <c r="BQ1155" i="1" s="1"/>
  <c r="BR1155" i="1" s="1"/>
  <c r="BE668" i="1"/>
  <c r="BK668" i="1" s="1"/>
  <c r="BP668" i="1" s="1"/>
  <c r="BR668" i="1" s="1"/>
  <c r="BE669" i="1"/>
  <c r="BK669" i="1" s="1"/>
  <c r="BP669" i="1" s="1"/>
  <c r="BR669" i="1" s="1"/>
  <c r="BE670" i="1"/>
  <c r="BK670" i="1" s="1"/>
  <c r="BP670" i="1" s="1"/>
  <c r="BR670" i="1" s="1"/>
  <c r="BE671" i="1"/>
  <c r="BK671" i="1" s="1"/>
  <c r="BP671" i="1" s="1"/>
  <c r="BR671" i="1" s="1"/>
  <c r="BE672" i="1"/>
  <c r="BK672" i="1" s="1"/>
  <c r="BP672" i="1" s="1"/>
  <c r="BR672" i="1" s="1"/>
  <c r="BE673" i="1"/>
  <c r="BK673" i="1" s="1"/>
  <c r="BP673" i="1" s="1"/>
  <c r="BR673" i="1" s="1"/>
  <c r="BE674" i="1"/>
  <c r="BK674" i="1" s="1"/>
  <c r="BP674" i="1" s="1"/>
  <c r="BR674" i="1" s="1"/>
  <c r="BF978" i="1"/>
  <c r="BL978" i="1" s="1"/>
  <c r="BQ978" i="1" s="1"/>
  <c r="BE978" i="1"/>
  <c r="BK978" i="1" s="1"/>
  <c r="BP978" i="1" s="1"/>
  <c r="AZ1054" i="1"/>
  <c r="BF1066" i="1"/>
  <c r="BL1066" i="1" s="1"/>
  <c r="BQ1066" i="1" s="1"/>
  <c r="BE1066" i="1"/>
  <c r="BK1066" i="1" s="1"/>
  <c r="BP1066" i="1" s="1"/>
  <c r="BF1078" i="1"/>
  <c r="BL1078" i="1" s="1"/>
  <c r="BQ1078" i="1" s="1"/>
  <c r="BR1078" i="1" s="1"/>
  <c r="BE1078" i="1"/>
  <c r="BK1078" i="1" s="1"/>
  <c r="BP1078" i="1" s="1"/>
  <c r="BF1090" i="1"/>
  <c r="BL1090" i="1" s="1"/>
  <c r="BQ1090" i="1" s="1"/>
  <c r="BE1090" i="1"/>
  <c r="BK1090" i="1" s="1"/>
  <c r="BP1090" i="1" s="1"/>
  <c r="BF1200" i="1"/>
  <c r="BL1200" i="1" s="1"/>
  <c r="BQ1200" i="1" s="1"/>
  <c r="BR1200" i="1" s="1"/>
  <c r="BE1200" i="1"/>
  <c r="BK1200" i="1" s="1"/>
  <c r="BP1200" i="1" s="1"/>
  <c r="BF1203" i="1"/>
  <c r="BL1203" i="1" s="1"/>
  <c r="BQ1203" i="1" s="1"/>
  <c r="BR1203" i="1" s="1"/>
  <c r="BE1203" i="1"/>
  <c r="BK1203" i="1" s="1"/>
  <c r="BP1203" i="1" s="1"/>
  <c r="BF1206" i="1"/>
  <c r="BL1206" i="1" s="1"/>
  <c r="BQ1206" i="1" s="1"/>
  <c r="BR1206" i="1" s="1"/>
  <c r="BE1206" i="1"/>
  <c r="BK1206" i="1" s="1"/>
  <c r="BP1206" i="1" s="1"/>
  <c r="BF971" i="1"/>
  <c r="BL971" i="1" s="1"/>
  <c r="BQ971" i="1" s="1"/>
  <c r="BE971" i="1"/>
  <c r="BK971" i="1" s="1"/>
  <c r="BP971" i="1" s="1"/>
  <c r="BF1059" i="1"/>
  <c r="BL1059" i="1" s="1"/>
  <c r="BQ1059" i="1" s="1"/>
  <c r="BE1059" i="1"/>
  <c r="BK1059" i="1" s="1"/>
  <c r="BP1059" i="1" s="1"/>
  <c r="BF1071" i="1"/>
  <c r="BL1071" i="1" s="1"/>
  <c r="BQ1071" i="1" s="1"/>
  <c r="BR1071" i="1" s="1"/>
  <c r="BE1071" i="1"/>
  <c r="BK1071" i="1" s="1"/>
  <c r="BP1071" i="1" s="1"/>
  <c r="BF1083" i="1"/>
  <c r="BL1083" i="1" s="1"/>
  <c r="BQ1083" i="1" s="1"/>
  <c r="BE1083" i="1"/>
  <c r="BK1083" i="1" s="1"/>
  <c r="BP1083" i="1" s="1"/>
  <c r="BF1095" i="1"/>
  <c r="BL1095" i="1" s="1"/>
  <c r="BQ1095" i="1" s="1"/>
  <c r="BE1095" i="1"/>
  <c r="BK1095" i="1" s="1"/>
  <c r="BP1095" i="1" s="1"/>
  <c r="BE1100" i="1"/>
  <c r="BK1100" i="1" s="1"/>
  <c r="BP1100" i="1" s="1"/>
  <c r="BF1100" i="1"/>
  <c r="BL1100" i="1" s="1"/>
  <c r="BQ1100" i="1" s="1"/>
  <c r="BR1100" i="1" s="1"/>
  <c r="BE1103" i="1"/>
  <c r="BK1103" i="1" s="1"/>
  <c r="BP1103" i="1" s="1"/>
  <c r="BF1103" i="1"/>
  <c r="BL1103" i="1" s="1"/>
  <c r="BQ1103" i="1" s="1"/>
  <c r="BE1106" i="1"/>
  <c r="BK1106" i="1" s="1"/>
  <c r="BP1106" i="1" s="1"/>
  <c r="BF1106" i="1"/>
  <c r="BL1106" i="1" s="1"/>
  <c r="BQ1106" i="1" s="1"/>
  <c r="BR1106" i="1" s="1"/>
  <c r="BE1109" i="1"/>
  <c r="BK1109" i="1" s="1"/>
  <c r="BP1109" i="1" s="1"/>
  <c r="BF1109" i="1"/>
  <c r="BL1109" i="1" s="1"/>
  <c r="BQ1109" i="1" s="1"/>
  <c r="BE1112" i="1"/>
  <c r="BK1112" i="1" s="1"/>
  <c r="BP1112" i="1" s="1"/>
  <c r="BF1112" i="1"/>
  <c r="BL1112" i="1" s="1"/>
  <c r="BQ1112" i="1" s="1"/>
  <c r="BR1112" i="1" s="1"/>
  <c r="BE1115" i="1"/>
  <c r="BK1115" i="1" s="1"/>
  <c r="BP1115" i="1" s="1"/>
  <c r="BF1115" i="1"/>
  <c r="BL1115" i="1" s="1"/>
  <c r="BQ1115" i="1" s="1"/>
  <c r="BR1115" i="1" s="1"/>
  <c r="BF1122" i="1"/>
  <c r="BL1122" i="1" s="1"/>
  <c r="BQ1122" i="1" s="1"/>
  <c r="BR1122" i="1" s="1"/>
  <c r="BF1134" i="1"/>
  <c r="BL1134" i="1" s="1"/>
  <c r="BQ1134" i="1" s="1"/>
  <c r="BR1134" i="1" s="1"/>
  <c r="BF1146" i="1"/>
  <c r="BL1146" i="1" s="1"/>
  <c r="BQ1146" i="1" s="1"/>
  <c r="BR1146" i="1" s="1"/>
  <c r="BE731" i="1"/>
  <c r="BK731" i="1" s="1"/>
  <c r="BP731" i="1" s="1"/>
  <c r="BR731" i="1" s="1"/>
  <c r="BE732" i="1"/>
  <c r="BK732" i="1" s="1"/>
  <c r="BP732" i="1" s="1"/>
  <c r="BR732" i="1" s="1"/>
  <c r="BE733" i="1"/>
  <c r="BK733" i="1" s="1"/>
  <c r="BP733" i="1" s="1"/>
  <c r="BR733" i="1" s="1"/>
  <c r="BE734" i="1"/>
  <c r="BK734" i="1" s="1"/>
  <c r="BP734" i="1" s="1"/>
  <c r="BR734" i="1" s="1"/>
  <c r="BE735" i="1"/>
  <c r="BK735" i="1" s="1"/>
  <c r="BP735" i="1" s="1"/>
  <c r="BR735" i="1" s="1"/>
  <c r="BE736" i="1"/>
  <c r="BK736" i="1" s="1"/>
  <c r="BP736" i="1" s="1"/>
  <c r="BE737" i="1"/>
  <c r="BK737" i="1" s="1"/>
  <c r="BP737" i="1" s="1"/>
  <c r="BR737" i="1" s="1"/>
  <c r="BE738" i="1"/>
  <c r="BK738" i="1" s="1"/>
  <c r="BP738" i="1" s="1"/>
  <c r="BE739" i="1"/>
  <c r="BK739" i="1" s="1"/>
  <c r="BP739" i="1" s="1"/>
  <c r="BR739" i="1" s="1"/>
  <c r="BE740" i="1"/>
  <c r="BK740" i="1" s="1"/>
  <c r="BP740" i="1" s="1"/>
  <c r="BR740" i="1" s="1"/>
  <c r="BE741" i="1"/>
  <c r="BK741" i="1" s="1"/>
  <c r="BP741" i="1" s="1"/>
  <c r="BR741" i="1" s="1"/>
  <c r="BE742" i="1"/>
  <c r="BK742" i="1" s="1"/>
  <c r="BP742" i="1" s="1"/>
  <c r="BR742" i="1" s="1"/>
  <c r="BE743" i="1"/>
  <c r="BK743" i="1" s="1"/>
  <c r="BP743" i="1" s="1"/>
  <c r="BR743" i="1" s="1"/>
  <c r="BE744" i="1"/>
  <c r="BK744" i="1" s="1"/>
  <c r="BP744" i="1" s="1"/>
  <c r="BR744" i="1" s="1"/>
  <c r="BE745" i="1"/>
  <c r="BK745" i="1" s="1"/>
  <c r="BP745" i="1" s="1"/>
  <c r="BR745" i="1" s="1"/>
  <c r="BE746" i="1"/>
  <c r="BK746" i="1" s="1"/>
  <c r="BP746" i="1" s="1"/>
  <c r="BR746" i="1" s="1"/>
  <c r="BE749" i="1"/>
  <c r="BK749" i="1" s="1"/>
  <c r="BP749" i="1" s="1"/>
  <c r="BR749" i="1" s="1"/>
  <c r="BF976" i="1"/>
  <c r="BL976" i="1" s="1"/>
  <c r="BQ976" i="1" s="1"/>
  <c r="BR976" i="1" s="1"/>
  <c r="BE976" i="1"/>
  <c r="BK976" i="1" s="1"/>
  <c r="BP976" i="1" s="1"/>
  <c r="BR980" i="1"/>
  <c r="BR982" i="1"/>
  <c r="BR984" i="1"/>
  <c r="BR986" i="1"/>
  <c r="BR988" i="1"/>
  <c r="BR990" i="1"/>
  <c r="BR992" i="1"/>
  <c r="BR994" i="1"/>
  <c r="BR996" i="1"/>
  <c r="BE998" i="1"/>
  <c r="BK998" i="1" s="1"/>
  <c r="BP998" i="1" s="1"/>
  <c r="BR998" i="1" s="1"/>
  <c r="BF1020" i="1"/>
  <c r="BL1020" i="1" s="1"/>
  <c r="BQ1020" i="1" s="1"/>
  <c r="BR1020" i="1" s="1"/>
  <c r="BE1020" i="1"/>
  <c r="BK1020" i="1" s="1"/>
  <c r="BP1020" i="1" s="1"/>
  <c r="BF1022" i="1"/>
  <c r="BL1022" i="1" s="1"/>
  <c r="BQ1022" i="1" s="1"/>
  <c r="BE1022" i="1"/>
  <c r="BK1022" i="1" s="1"/>
  <c r="BP1022" i="1" s="1"/>
  <c r="BF1024" i="1"/>
  <c r="BL1024" i="1" s="1"/>
  <c r="BQ1024" i="1" s="1"/>
  <c r="BE1024" i="1"/>
  <c r="BK1024" i="1" s="1"/>
  <c r="BP1024" i="1" s="1"/>
  <c r="BF1026" i="1"/>
  <c r="BL1026" i="1" s="1"/>
  <c r="BQ1026" i="1" s="1"/>
  <c r="BR1026" i="1" s="1"/>
  <c r="BE1026" i="1"/>
  <c r="BK1026" i="1" s="1"/>
  <c r="BP1026" i="1" s="1"/>
  <c r="BF1028" i="1"/>
  <c r="BL1028" i="1" s="1"/>
  <c r="BQ1028" i="1" s="1"/>
  <c r="BE1028" i="1"/>
  <c r="BK1028" i="1" s="1"/>
  <c r="BP1028" i="1" s="1"/>
  <c r="BF1030" i="1"/>
  <c r="BL1030" i="1" s="1"/>
  <c r="BQ1030" i="1" s="1"/>
  <c r="BR1030" i="1" s="1"/>
  <c r="BE1030" i="1"/>
  <c r="BK1030" i="1" s="1"/>
  <c r="BP1030" i="1" s="1"/>
  <c r="BF1032" i="1"/>
  <c r="BL1032" i="1" s="1"/>
  <c r="BQ1032" i="1" s="1"/>
  <c r="BR1032" i="1" s="1"/>
  <c r="BE1032" i="1"/>
  <c r="BK1032" i="1" s="1"/>
  <c r="BP1032" i="1" s="1"/>
  <c r="BF1034" i="1"/>
  <c r="BL1034" i="1" s="1"/>
  <c r="BQ1034" i="1" s="1"/>
  <c r="BE1034" i="1"/>
  <c r="BK1034" i="1" s="1"/>
  <c r="BP1034" i="1" s="1"/>
  <c r="BF1036" i="1"/>
  <c r="BL1036" i="1" s="1"/>
  <c r="BQ1036" i="1" s="1"/>
  <c r="BE1036" i="1"/>
  <c r="BK1036" i="1" s="1"/>
  <c r="BP1036" i="1" s="1"/>
  <c r="BF1038" i="1"/>
  <c r="BL1038" i="1" s="1"/>
  <c r="BQ1038" i="1" s="1"/>
  <c r="BR1038" i="1" s="1"/>
  <c r="BE1038" i="1"/>
  <c r="BK1038" i="1" s="1"/>
  <c r="BP1038" i="1" s="1"/>
  <c r="BF1040" i="1"/>
  <c r="BL1040" i="1" s="1"/>
  <c r="BQ1040" i="1" s="1"/>
  <c r="BE1040" i="1"/>
  <c r="BK1040" i="1" s="1"/>
  <c r="BP1040" i="1" s="1"/>
  <c r="BF1042" i="1"/>
  <c r="BL1042" i="1" s="1"/>
  <c r="BQ1042" i="1" s="1"/>
  <c r="BR1042" i="1" s="1"/>
  <c r="BE1042" i="1"/>
  <c r="BK1042" i="1" s="1"/>
  <c r="BP1042" i="1" s="1"/>
  <c r="BF1044" i="1"/>
  <c r="BL1044" i="1" s="1"/>
  <c r="BQ1044" i="1" s="1"/>
  <c r="BR1044" i="1" s="1"/>
  <c r="BE1044" i="1"/>
  <c r="BK1044" i="1" s="1"/>
  <c r="BP1044" i="1" s="1"/>
  <c r="BF1046" i="1"/>
  <c r="BL1046" i="1" s="1"/>
  <c r="BQ1046" i="1" s="1"/>
  <c r="BE1046" i="1"/>
  <c r="BK1046" i="1" s="1"/>
  <c r="BP1046" i="1" s="1"/>
  <c r="BF1048" i="1"/>
  <c r="BL1048" i="1" s="1"/>
  <c r="BQ1048" i="1" s="1"/>
  <c r="BE1048" i="1"/>
  <c r="BK1048" i="1" s="1"/>
  <c r="BP1048" i="1" s="1"/>
  <c r="BF1050" i="1"/>
  <c r="BL1050" i="1" s="1"/>
  <c r="BQ1050" i="1" s="1"/>
  <c r="BR1050" i="1" s="1"/>
  <c r="BE1050" i="1"/>
  <c r="BK1050" i="1" s="1"/>
  <c r="BP1050" i="1" s="1"/>
  <c r="BF1052" i="1"/>
  <c r="BL1052" i="1" s="1"/>
  <c r="BQ1052" i="1" s="1"/>
  <c r="BE1052" i="1"/>
  <c r="BK1052" i="1" s="1"/>
  <c r="BP1052" i="1" s="1"/>
  <c r="BF1064" i="1"/>
  <c r="BL1064" i="1" s="1"/>
  <c r="BQ1064" i="1" s="1"/>
  <c r="BR1064" i="1" s="1"/>
  <c r="BE1064" i="1"/>
  <c r="BK1064" i="1" s="1"/>
  <c r="BP1064" i="1" s="1"/>
  <c r="BF1076" i="1"/>
  <c r="BL1076" i="1" s="1"/>
  <c r="BQ1076" i="1" s="1"/>
  <c r="BR1076" i="1" s="1"/>
  <c r="BE1076" i="1"/>
  <c r="BK1076" i="1" s="1"/>
  <c r="BP1076" i="1" s="1"/>
  <c r="BF1088" i="1"/>
  <c r="BL1088" i="1" s="1"/>
  <c r="BQ1088" i="1" s="1"/>
  <c r="BE1088" i="1"/>
  <c r="BK1088" i="1" s="1"/>
  <c r="BP1088" i="1" s="1"/>
  <c r="BF1127" i="1"/>
  <c r="BL1127" i="1" s="1"/>
  <c r="BQ1127" i="1" s="1"/>
  <c r="BR1127" i="1" s="1"/>
  <c r="BF1139" i="1"/>
  <c r="BL1139" i="1" s="1"/>
  <c r="BQ1139" i="1" s="1"/>
  <c r="BR1139" i="1" s="1"/>
  <c r="BF1151" i="1"/>
  <c r="BL1151" i="1" s="1"/>
  <c r="BQ1151" i="1" s="1"/>
  <c r="BR1151" i="1" s="1"/>
  <c r="BE774" i="1"/>
  <c r="BK774" i="1" s="1"/>
  <c r="BP774" i="1" s="1"/>
  <c r="BR774" i="1" s="1"/>
  <c r="BE775" i="1"/>
  <c r="BK775" i="1" s="1"/>
  <c r="BP775" i="1" s="1"/>
  <c r="BR775" i="1" s="1"/>
  <c r="BE776" i="1"/>
  <c r="BK776" i="1" s="1"/>
  <c r="BP776" i="1" s="1"/>
  <c r="BR776" i="1" s="1"/>
  <c r="BE777" i="1"/>
  <c r="BK777" i="1" s="1"/>
  <c r="BP777" i="1" s="1"/>
  <c r="BR777" i="1" s="1"/>
  <c r="BE778" i="1"/>
  <c r="BK778" i="1" s="1"/>
  <c r="BP778" i="1" s="1"/>
  <c r="BR778" i="1" s="1"/>
  <c r="BE779" i="1"/>
  <c r="BK779" i="1" s="1"/>
  <c r="BP779" i="1" s="1"/>
  <c r="BF969" i="1"/>
  <c r="BL969" i="1" s="1"/>
  <c r="BQ969" i="1" s="1"/>
  <c r="BR969" i="1" s="1"/>
  <c r="BE969" i="1"/>
  <c r="BK969" i="1" s="1"/>
  <c r="BP969" i="1" s="1"/>
  <c r="BF1057" i="1"/>
  <c r="BL1057" i="1" s="1"/>
  <c r="BQ1057" i="1" s="1"/>
  <c r="BR1057" i="1" s="1"/>
  <c r="BE1057" i="1"/>
  <c r="BK1057" i="1" s="1"/>
  <c r="BP1057" i="1" s="1"/>
  <c r="BF1069" i="1"/>
  <c r="BL1069" i="1" s="1"/>
  <c r="BQ1069" i="1" s="1"/>
  <c r="BE1069" i="1"/>
  <c r="BK1069" i="1" s="1"/>
  <c r="BP1069" i="1" s="1"/>
  <c r="BF1081" i="1"/>
  <c r="BL1081" i="1" s="1"/>
  <c r="BQ1081" i="1" s="1"/>
  <c r="BR1081" i="1" s="1"/>
  <c r="BE1081" i="1"/>
  <c r="BK1081" i="1" s="1"/>
  <c r="BP1081" i="1" s="1"/>
  <c r="BF1093" i="1"/>
  <c r="BL1093" i="1" s="1"/>
  <c r="BQ1093" i="1" s="1"/>
  <c r="BE1093" i="1"/>
  <c r="BK1093" i="1" s="1"/>
  <c r="BP1093" i="1" s="1"/>
  <c r="BF1120" i="1"/>
  <c r="BL1120" i="1" s="1"/>
  <c r="BQ1120" i="1" s="1"/>
  <c r="BR1120" i="1" s="1"/>
  <c r="BF1132" i="1"/>
  <c r="BL1132" i="1" s="1"/>
  <c r="BQ1132" i="1" s="1"/>
  <c r="BR1132" i="1" s="1"/>
  <c r="BF1144" i="1"/>
  <c r="BL1144" i="1" s="1"/>
  <c r="BQ1144" i="1" s="1"/>
  <c r="BR1144" i="1" s="1"/>
  <c r="BF974" i="1"/>
  <c r="BL974" i="1" s="1"/>
  <c r="BQ974" i="1" s="1"/>
  <c r="BE974" i="1"/>
  <c r="BK974" i="1" s="1"/>
  <c r="BP974" i="1" s="1"/>
  <c r="BF1062" i="1"/>
  <c r="BL1062" i="1" s="1"/>
  <c r="BQ1062" i="1" s="1"/>
  <c r="BE1062" i="1"/>
  <c r="BK1062" i="1" s="1"/>
  <c r="BP1062" i="1" s="1"/>
  <c r="BF1074" i="1"/>
  <c r="BL1074" i="1" s="1"/>
  <c r="BQ1074" i="1" s="1"/>
  <c r="BR1074" i="1" s="1"/>
  <c r="BE1074" i="1"/>
  <c r="BK1074" i="1" s="1"/>
  <c r="BP1074" i="1" s="1"/>
  <c r="BF1086" i="1"/>
  <c r="BL1086" i="1" s="1"/>
  <c r="BQ1086" i="1" s="1"/>
  <c r="BE1086" i="1"/>
  <c r="BK1086" i="1" s="1"/>
  <c r="BP1086" i="1" s="1"/>
  <c r="BF1098" i="1"/>
  <c r="BL1098" i="1" s="1"/>
  <c r="BQ1098" i="1" s="1"/>
  <c r="BR1098" i="1" s="1"/>
  <c r="BE1098" i="1"/>
  <c r="BK1098" i="1" s="1"/>
  <c r="BP1098" i="1" s="1"/>
  <c r="BF1125" i="1"/>
  <c r="BL1125" i="1" s="1"/>
  <c r="BQ1125" i="1" s="1"/>
  <c r="BR1125" i="1" s="1"/>
  <c r="BF1137" i="1"/>
  <c r="BL1137" i="1" s="1"/>
  <c r="BQ1137" i="1" s="1"/>
  <c r="BR1137" i="1" s="1"/>
  <c r="BF1149" i="1"/>
  <c r="BL1149" i="1" s="1"/>
  <c r="BQ1149" i="1" s="1"/>
  <c r="BR1149" i="1" s="1"/>
  <c r="BF924" i="1"/>
  <c r="BL924" i="1" s="1"/>
  <c r="BQ924" i="1" s="1"/>
  <c r="BR924" i="1" s="1"/>
  <c r="BE924" i="1"/>
  <c r="BK924" i="1" s="1"/>
  <c r="BP924" i="1" s="1"/>
  <c r="BF926" i="1"/>
  <c r="BL926" i="1" s="1"/>
  <c r="BQ926" i="1" s="1"/>
  <c r="BE926" i="1"/>
  <c r="BK926" i="1" s="1"/>
  <c r="BP926" i="1" s="1"/>
  <c r="BF928" i="1"/>
  <c r="BL928" i="1" s="1"/>
  <c r="BQ928" i="1" s="1"/>
  <c r="BR928" i="1" s="1"/>
  <c r="BE928" i="1"/>
  <c r="BK928" i="1" s="1"/>
  <c r="BP928" i="1" s="1"/>
  <c r="BF930" i="1"/>
  <c r="BL930" i="1" s="1"/>
  <c r="BQ930" i="1" s="1"/>
  <c r="BE930" i="1"/>
  <c r="BK930" i="1" s="1"/>
  <c r="BP930" i="1" s="1"/>
  <c r="BF932" i="1"/>
  <c r="BL932" i="1" s="1"/>
  <c r="BQ932" i="1" s="1"/>
  <c r="BR932" i="1" s="1"/>
  <c r="BE932" i="1"/>
  <c r="BK932" i="1" s="1"/>
  <c r="BP932" i="1" s="1"/>
  <c r="BF934" i="1"/>
  <c r="BL934" i="1" s="1"/>
  <c r="BQ934" i="1" s="1"/>
  <c r="BR934" i="1" s="1"/>
  <c r="BE934" i="1"/>
  <c r="BK934" i="1" s="1"/>
  <c r="BP934" i="1" s="1"/>
  <c r="BF936" i="1"/>
  <c r="BL936" i="1" s="1"/>
  <c r="BQ936" i="1" s="1"/>
  <c r="BR936" i="1" s="1"/>
  <c r="BE936" i="1"/>
  <c r="BK936" i="1" s="1"/>
  <c r="BP936" i="1" s="1"/>
  <c r="BF938" i="1"/>
  <c r="BL938" i="1" s="1"/>
  <c r="BQ938" i="1" s="1"/>
  <c r="BE938" i="1"/>
  <c r="BK938" i="1" s="1"/>
  <c r="BP938" i="1" s="1"/>
  <c r="BF940" i="1"/>
  <c r="BL940" i="1" s="1"/>
  <c r="BQ940" i="1" s="1"/>
  <c r="BR940" i="1" s="1"/>
  <c r="BE940" i="1"/>
  <c r="BK940" i="1" s="1"/>
  <c r="BP940" i="1" s="1"/>
  <c r="BF942" i="1"/>
  <c r="BL942" i="1" s="1"/>
  <c r="BQ942" i="1" s="1"/>
  <c r="BE942" i="1"/>
  <c r="BK942" i="1" s="1"/>
  <c r="BP942" i="1" s="1"/>
  <c r="BF944" i="1"/>
  <c r="BL944" i="1" s="1"/>
  <c r="BQ944" i="1" s="1"/>
  <c r="BR944" i="1" s="1"/>
  <c r="BE944" i="1"/>
  <c r="BK944" i="1" s="1"/>
  <c r="BP944" i="1" s="1"/>
  <c r="BF946" i="1"/>
  <c r="BL946" i="1" s="1"/>
  <c r="BQ946" i="1" s="1"/>
  <c r="BR946" i="1" s="1"/>
  <c r="BE946" i="1"/>
  <c r="BK946" i="1" s="1"/>
  <c r="BP946" i="1" s="1"/>
  <c r="BF948" i="1"/>
  <c r="BL948" i="1" s="1"/>
  <c r="BQ948" i="1" s="1"/>
  <c r="BR948" i="1" s="1"/>
  <c r="BE948" i="1"/>
  <c r="BK948" i="1" s="1"/>
  <c r="BP948" i="1" s="1"/>
  <c r="BF950" i="1"/>
  <c r="BL950" i="1" s="1"/>
  <c r="BQ950" i="1" s="1"/>
  <c r="BE950" i="1"/>
  <c r="BK950" i="1" s="1"/>
  <c r="BP950" i="1" s="1"/>
  <c r="BF952" i="1"/>
  <c r="BL952" i="1" s="1"/>
  <c r="BQ952" i="1" s="1"/>
  <c r="BR952" i="1" s="1"/>
  <c r="BE952" i="1"/>
  <c r="BK952" i="1" s="1"/>
  <c r="BP952" i="1" s="1"/>
  <c r="BF954" i="1"/>
  <c r="BL954" i="1" s="1"/>
  <c r="BQ954" i="1" s="1"/>
  <c r="BE954" i="1"/>
  <c r="BK954" i="1" s="1"/>
  <c r="BP954" i="1" s="1"/>
  <c r="BF956" i="1"/>
  <c r="BL956" i="1" s="1"/>
  <c r="BQ956" i="1" s="1"/>
  <c r="BR956" i="1" s="1"/>
  <c r="BE956" i="1"/>
  <c r="BK956" i="1" s="1"/>
  <c r="BP956" i="1" s="1"/>
  <c r="BF958" i="1"/>
  <c r="BL958" i="1" s="1"/>
  <c r="BQ958" i="1" s="1"/>
  <c r="BR958" i="1" s="1"/>
  <c r="BE958" i="1"/>
  <c r="BK958" i="1" s="1"/>
  <c r="BP958" i="1" s="1"/>
  <c r="BF961" i="1"/>
  <c r="BL961" i="1" s="1"/>
  <c r="BQ961" i="1" s="1"/>
  <c r="BR961" i="1" s="1"/>
  <c r="BE961" i="1"/>
  <c r="BK961" i="1" s="1"/>
  <c r="BP961" i="1" s="1"/>
  <c r="BF963" i="1"/>
  <c r="BL963" i="1" s="1"/>
  <c r="BQ963" i="1" s="1"/>
  <c r="BE963" i="1"/>
  <c r="BK963" i="1" s="1"/>
  <c r="BP963" i="1" s="1"/>
  <c r="BF965" i="1"/>
  <c r="BL965" i="1" s="1"/>
  <c r="BQ965" i="1" s="1"/>
  <c r="BR965" i="1" s="1"/>
  <c r="BE965" i="1"/>
  <c r="BK965" i="1" s="1"/>
  <c r="BP965" i="1" s="1"/>
  <c r="AZ967" i="1"/>
  <c r="AZ1055" i="1"/>
  <c r="BF1067" i="1"/>
  <c r="BL1067" i="1" s="1"/>
  <c r="BQ1067" i="1" s="1"/>
  <c r="BR1067" i="1" s="1"/>
  <c r="BE1067" i="1"/>
  <c r="BK1067" i="1" s="1"/>
  <c r="BP1067" i="1" s="1"/>
  <c r="BF1079" i="1"/>
  <c r="BL1079" i="1" s="1"/>
  <c r="BQ1079" i="1" s="1"/>
  <c r="BR1079" i="1" s="1"/>
  <c r="BE1079" i="1"/>
  <c r="BK1079" i="1" s="1"/>
  <c r="BP1079" i="1" s="1"/>
  <c r="BF1091" i="1"/>
  <c r="BL1091" i="1" s="1"/>
  <c r="BQ1091" i="1" s="1"/>
  <c r="BR1091" i="1" s="1"/>
  <c r="BE1091" i="1"/>
  <c r="BK1091" i="1" s="1"/>
  <c r="BP1091" i="1" s="1"/>
  <c r="BE1101" i="1"/>
  <c r="BK1101" i="1" s="1"/>
  <c r="BP1101" i="1" s="1"/>
  <c r="BF1101" i="1"/>
  <c r="BL1101" i="1" s="1"/>
  <c r="BQ1101" i="1" s="1"/>
  <c r="BR1101" i="1" s="1"/>
  <c r="BE1104" i="1"/>
  <c r="BK1104" i="1" s="1"/>
  <c r="BP1104" i="1" s="1"/>
  <c r="BF1104" i="1"/>
  <c r="BL1104" i="1" s="1"/>
  <c r="BQ1104" i="1" s="1"/>
  <c r="BE1107" i="1"/>
  <c r="BK1107" i="1" s="1"/>
  <c r="BP1107" i="1" s="1"/>
  <c r="BF1107" i="1"/>
  <c r="BL1107" i="1" s="1"/>
  <c r="BQ1107" i="1" s="1"/>
  <c r="BR1107" i="1" s="1"/>
  <c r="BE1110" i="1"/>
  <c r="BK1110" i="1" s="1"/>
  <c r="BP1110" i="1" s="1"/>
  <c r="BF1110" i="1"/>
  <c r="BL1110" i="1" s="1"/>
  <c r="BQ1110" i="1" s="1"/>
  <c r="BE1113" i="1"/>
  <c r="BK1113" i="1" s="1"/>
  <c r="BP1113" i="1" s="1"/>
  <c r="BF1113" i="1"/>
  <c r="BL1113" i="1" s="1"/>
  <c r="BQ1113" i="1" s="1"/>
  <c r="BE1116" i="1"/>
  <c r="BK1116" i="1" s="1"/>
  <c r="BP1116" i="1" s="1"/>
  <c r="BF1116" i="1"/>
  <c r="BL1116" i="1" s="1"/>
  <c r="BQ1116" i="1" s="1"/>
  <c r="BF972" i="1"/>
  <c r="BL972" i="1" s="1"/>
  <c r="BQ972" i="1" s="1"/>
  <c r="BE972" i="1"/>
  <c r="BK972" i="1" s="1"/>
  <c r="BP972" i="1" s="1"/>
  <c r="BF1053" i="1"/>
  <c r="BL1053" i="1" s="1"/>
  <c r="BQ1053" i="1" s="1"/>
  <c r="BR1053" i="1" s="1"/>
  <c r="BE1053" i="1"/>
  <c r="BK1053" i="1" s="1"/>
  <c r="BP1053" i="1" s="1"/>
  <c r="BF1060" i="1"/>
  <c r="BL1060" i="1" s="1"/>
  <c r="BQ1060" i="1" s="1"/>
  <c r="BE1060" i="1"/>
  <c r="BK1060" i="1" s="1"/>
  <c r="BP1060" i="1" s="1"/>
  <c r="BF1072" i="1"/>
  <c r="BL1072" i="1" s="1"/>
  <c r="BQ1072" i="1" s="1"/>
  <c r="BR1072" i="1" s="1"/>
  <c r="BE1072" i="1"/>
  <c r="BK1072" i="1" s="1"/>
  <c r="BP1072" i="1" s="1"/>
  <c r="BF1084" i="1"/>
  <c r="BL1084" i="1" s="1"/>
  <c r="BQ1084" i="1" s="1"/>
  <c r="BR1084" i="1" s="1"/>
  <c r="BE1084" i="1"/>
  <c r="BK1084" i="1" s="1"/>
  <c r="BP1084" i="1" s="1"/>
  <c r="BF1096" i="1"/>
  <c r="BL1096" i="1" s="1"/>
  <c r="BQ1096" i="1" s="1"/>
  <c r="BR1096" i="1" s="1"/>
  <c r="BE1096" i="1"/>
  <c r="BK1096" i="1" s="1"/>
  <c r="BP1096" i="1" s="1"/>
  <c r="BF977" i="1"/>
  <c r="BL977" i="1" s="1"/>
  <c r="BQ977" i="1" s="1"/>
  <c r="BR977" i="1" s="1"/>
  <c r="BE977" i="1"/>
  <c r="BK977" i="1" s="1"/>
  <c r="BP977" i="1" s="1"/>
  <c r="BR999" i="1"/>
  <c r="BR1001" i="1"/>
  <c r="BR1003" i="1"/>
  <c r="BR1005" i="1"/>
  <c r="BR1007" i="1"/>
  <c r="BR1009" i="1"/>
  <c r="BR1011" i="1"/>
  <c r="BR1013" i="1"/>
  <c r="BR1015" i="1"/>
  <c r="BR1017" i="1"/>
  <c r="BR1019" i="1"/>
  <c r="BF1065" i="1"/>
  <c r="BL1065" i="1" s="1"/>
  <c r="BQ1065" i="1" s="1"/>
  <c r="BR1065" i="1" s="1"/>
  <c r="BE1065" i="1"/>
  <c r="BK1065" i="1" s="1"/>
  <c r="BP1065" i="1" s="1"/>
  <c r="BF1077" i="1"/>
  <c r="BL1077" i="1" s="1"/>
  <c r="BQ1077" i="1" s="1"/>
  <c r="BE1077" i="1"/>
  <c r="BK1077" i="1" s="1"/>
  <c r="BP1077" i="1" s="1"/>
  <c r="BF1089" i="1"/>
  <c r="BL1089" i="1" s="1"/>
  <c r="BQ1089" i="1" s="1"/>
  <c r="BR1089" i="1" s="1"/>
  <c r="BE1089" i="1"/>
  <c r="BK1089" i="1" s="1"/>
  <c r="BP1089" i="1" s="1"/>
  <c r="BF1128" i="1"/>
  <c r="BL1128" i="1" s="1"/>
  <c r="BQ1128" i="1" s="1"/>
  <c r="BR1128" i="1" s="1"/>
  <c r="BF1140" i="1"/>
  <c r="BL1140" i="1" s="1"/>
  <c r="BQ1140" i="1" s="1"/>
  <c r="BR1140" i="1" s="1"/>
  <c r="BF1152" i="1"/>
  <c r="BL1152" i="1" s="1"/>
  <c r="BQ1152" i="1" s="1"/>
  <c r="BR1152" i="1" s="1"/>
  <c r="BF970" i="1"/>
  <c r="BL970" i="1" s="1"/>
  <c r="BQ970" i="1" s="1"/>
  <c r="BR970" i="1" s="1"/>
  <c r="BE970" i="1"/>
  <c r="BK970" i="1" s="1"/>
  <c r="BP970" i="1" s="1"/>
  <c r="BR981" i="1"/>
  <c r="BR983" i="1"/>
  <c r="BR985" i="1"/>
  <c r="BR987" i="1"/>
  <c r="BR989" i="1"/>
  <c r="BR991" i="1"/>
  <c r="BR993" i="1"/>
  <c r="BR995" i="1"/>
  <c r="BR997" i="1"/>
  <c r="BF1021" i="1"/>
  <c r="BL1021" i="1" s="1"/>
  <c r="BQ1021" i="1" s="1"/>
  <c r="BE1021" i="1"/>
  <c r="BK1021" i="1" s="1"/>
  <c r="BP1021" i="1" s="1"/>
  <c r="BF1023" i="1"/>
  <c r="BL1023" i="1" s="1"/>
  <c r="BQ1023" i="1" s="1"/>
  <c r="BE1023" i="1"/>
  <c r="BK1023" i="1" s="1"/>
  <c r="BP1023" i="1" s="1"/>
  <c r="BF1025" i="1"/>
  <c r="BL1025" i="1" s="1"/>
  <c r="BQ1025" i="1" s="1"/>
  <c r="BR1025" i="1" s="1"/>
  <c r="BE1025" i="1"/>
  <c r="BK1025" i="1" s="1"/>
  <c r="BP1025" i="1" s="1"/>
  <c r="BF1027" i="1"/>
  <c r="BL1027" i="1" s="1"/>
  <c r="BQ1027" i="1" s="1"/>
  <c r="BE1027" i="1"/>
  <c r="BK1027" i="1" s="1"/>
  <c r="BP1027" i="1" s="1"/>
  <c r="BF1029" i="1"/>
  <c r="BL1029" i="1" s="1"/>
  <c r="BQ1029" i="1" s="1"/>
  <c r="BR1029" i="1" s="1"/>
  <c r="BE1029" i="1"/>
  <c r="BK1029" i="1" s="1"/>
  <c r="BP1029" i="1" s="1"/>
  <c r="BF1031" i="1"/>
  <c r="BL1031" i="1" s="1"/>
  <c r="BQ1031" i="1" s="1"/>
  <c r="BR1031" i="1" s="1"/>
  <c r="BE1031" i="1"/>
  <c r="BK1031" i="1" s="1"/>
  <c r="BP1031" i="1" s="1"/>
  <c r="BF1033" i="1"/>
  <c r="BL1033" i="1" s="1"/>
  <c r="BQ1033" i="1" s="1"/>
  <c r="BE1033" i="1"/>
  <c r="BK1033" i="1" s="1"/>
  <c r="BP1033" i="1" s="1"/>
  <c r="BF1035" i="1"/>
  <c r="BL1035" i="1" s="1"/>
  <c r="BQ1035" i="1" s="1"/>
  <c r="BE1035" i="1"/>
  <c r="BK1035" i="1" s="1"/>
  <c r="BP1035" i="1" s="1"/>
  <c r="BF1037" i="1"/>
  <c r="BL1037" i="1" s="1"/>
  <c r="BQ1037" i="1" s="1"/>
  <c r="BR1037" i="1" s="1"/>
  <c r="BE1037" i="1"/>
  <c r="BK1037" i="1" s="1"/>
  <c r="BP1037" i="1" s="1"/>
  <c r="BF1039" i="1"/>
  <c r="BL1039" i="1" s="1"/>
  <c r="BQ1039" i="1" s="1"/>
  <c r="BE1039" i="1"/>
  <c r="BK1039" i="1" s="1"/>
  <c r="BP1039" i="1" s="1"/>
  <c r="BF1041" i="1"/>
  <c r="BL1041" i="1" s="1"/>
  <c r="BQ1041" i="1" s="1"/>
  <c r="BR1041" i="1" s="1"/>
  <c r="BE1041" i="1"/>
  <c r="BK1041" i="1" s="1"/>
  <c r="BP1041" i="1" s="1"/>
  <c r="BF1043" i="1"/>
  <c r="BL1043" i="1" s="1"/>
  <c r="BQ1043" i="1" s="1"/>
  <c r="BR1043" i="1" s="1"/>
  <c r="BE1043" i="1"/>
  <c r="BK1043" i="1" s="1"/>
  <c r="BP1043" i="1" s="1"/>
  <c r="BF1045" i="1"/>
  <c r="BL1045" i="1" s="1"/>
  <c r="BQ1045" i="1" s="1"/>
  <c r="BE1045" i="1"/>
  <c r="BK1045" i="1" s="1"/>
  <c r="BP1045" i="1" s="1"/>
  <c r="BF1047" i="1"/>
  <c r="BL1047" i="1" s="1"/>
  <c r="BQ1047" i="1" s="1"/>
  <c r="BE1047" i="1"/>
  <c r="BK1047" i="1" s="1"/>
  <c r="BP1047" i="1" s="1"/>
  <c r="BF1049" i="1"/>
  <c r="BL1049" i="1" s="1"/>
  <c r="BQ1049" i="1" s="1"/>
  <c r="BR1049" i="1" s="1"/>
  <c r="BE1049" i="1"/>
  <c r="BK1049" i="1" s="1"/>
  <c r="BP1049" i="1" s="1"/>
  <c r="BF1051" i="1"/>
  <c r="BL1051" i="1" s="1"/>
  <c r="BQ1051" i="1" s="1"/>
  <c r="BE1051" i="1"/>
  <c r="BK1051" i="1" s="1"/>
  <c r="BP1051" i="1" s="1"/>
  <c r="BF1058" i="1"/>
  <c r="BL1058" i="1" s="1"/>
  <c r="BQ1058" i="1" s="1"/>
  <c r="BR1058" i="1" s="1"/>
  <c r="BE1058" i="1"/>
  <c r="BK1058" i="1" s="1"/>
  <c r="BP1058" i="1" s="1"/>
  <c r="BF1070" i="1"/>
  <c r="BL1070" i="1" s="1"/>
  <c r="BQ1070" i="1" s="1"/>
  <c r="BR1070" i="1" s="1"/>
  <c r="BE1070" i="1"/>
  <c r="BK1070" i="1" s="1"/>
  <c r="BP1070" i="1" s="1"/>
  <c r="BF1082" i="1"/>
  <c r="BL1082" i="1" s="1"/>
  <c r="BQ1082" i="1" s="1"/>
  <c r="BE1082" i="1"/>
  <c r="BK1082" i="1" s="1"/>
  <c r="BP1082" i="1" s="1"/>
  <c r="BF1094" i="1"/>
  <c r="BL1094" i="1" s="1"/>
  <c r="BQ1094" i="1" s="1"/>
  <c r="BE1094" i="1"/>
  <c r="BK1094" i="1" s="1"/>
  <c r="BP1094" i="1" s="1"/>
  <c r="BF1121" i="1"/>
  <c r="BL1121" i="1" s="1"/>
  <c r="BQ1121" i="1" s="1"/>
  <c r="BR1121" i="1" s="1"/>
  <c r="BF1133" i="1"/>
  <c r="BL1133" i="1" s="1"/>
  <c r="BQ1133" i="1" s="1"/>
  <c r="BR1133" i="1" s="1"/>
  <c r="BF1145" i="1"/>
  <c r="BL1145" i="1" s="1"/>
  <c r="BQ1145" i="1" s="1"/>
  <c r="BR1145" i="1" s="1"/>
  <c r="BE1157" i="1"/>
  <c r="BK1157" i="1" s="1"/>
  <c r="BP1157" i="1" s="1"/>
  <c r="BF1157" i="1"/>
  <c r="BL1157" i="1" s="1"/>
  <c r="BQ1157" i="1" s="1"/>
  <c r="BR1157" i="1" s="1"/>
  <c r="BF1187" i="1"/>
  <c r="BL1187" i="1" s="1"/>
  <c r="BQ1187" i="1" s="1"/>
  <c r="BR1187" i="1" s="1"/>
  <c r="BE1187" i="1"/>
  <c r="BK1187" i="1" s="1"/>
  <c r="BP1187" i="1" s="1"/>
  <c r="BF975" i="1"/>
  <c r="BL975" i="1" s="1"/>
  <c r="BQ975" i="1" s="1"/>
  <c r="BR975" i="1" s="1"/>
  <c r="BE975" i="1"/>
  <c r="BK975" i="1" s="1"/>
  <c r="BP975" i="1" s="1"/>
  <c r="BF1063" i="1"/>
  <c r="BL1063" i="1" s="1"/>
  <c r="BQ1063" i="1" s="1"/>
  <c r="BR1063" i="1" s="1"/>
  <c r="BE1063" i="1"/>
  <c r="BK1063" i="1" s="1"/>
  <c r="BP1063" i="1" s="1"/>
  <c r="BF1075" i="1"/>
  <c r="BL1075" i="1" s="1"/>
  <c r="BQ1075" i="1" s="1"/>
  <c r="BE1075" i="1"/>
  <c r="BK1075" i="1" s="1"/>
  <c r="BP1075" i="1" s="1"/>
  <c r="BF1087" i="1"/>
  <c r="BL1087" i="1" s="1"/>
  <c r="BQ1087" i="1" s="1"/>
  <c r="BR1087" i="1" s="1"/>
  <c r="BE1087" i="1"/>
  <c r="BK1087" i="1" s="1"/>
  <c r="BP1087" i="1" s="1"/>
  <c r="BE1099" i="1"/>
  <c r="BK1099" i="1" s="1"/>
  <c r="BP1099" i="1" s="1"/>
  <c r="BF1099" i="1"/>
  <c r="BL1099" i="1" s="1"/>
  <c r="BQ1099" i="1" s="1"/>
  <c r="BR1099" i="1" s="1"/>
  <c r="BE1102" i="1"/>
  <c r="BK1102" i="1" s="1"/>
  <c r="BP1102" i="1" s="1"/>
  <c r="BF1102" i="1"/>
  <c r="BL1102" i="1" s="1"/>
  <c r="BQ1102" i="1" s="1"/>
  <c r="BE1105" i="1"/>
  <c r="BK1105" i="1" s="1"/>
  <c r="BP1105" i="1" s="1"/>
  <c r="BF1105" i="1"/>
  <c r="BL1105" i="1" s="1"/>
  <c r="BQ1105" i="1" s="1"/>
  <c r="BE1108" i="1"/>
  <c r="BK1108" i="1" s="1"/>
  <c r="BP1108" i="1" s="1"/>
  <c r="BF1108" i="1"/>
  <c r="BL1108" i="1" s="1"/>
  <c r="BQ1108" i="1" s="1"/>
  <c r="BE1111" i="1"/>
  <c r="BK1111" i="1" s="1"/>
  <c r="BP1111" i="1" s="1"/>
  <c r="BF1111" i="1"/>
  <c r="BL1111" i="1" s="1"/>
  <c r="BQ1111" i="1" s="1"/>
  <c r="BR1111" i="1" s="1"/>
  <c r="BE1114" i="1"/>
  <c r="BK1114" i="1" s="1"/>
  <c r="BP1114" i="1" s="1"/>
  <c r="BF1114" i="1"/>
  <c r="BL1114" i="1" s="1"/>
  <c r="BQ1114" i="1" s="1"/>
  <c r="BF968" i="1"/>
  <c r="BL968" i="1" s="1"/>
  <c r="BQ968" i="1" s="1"/>
  <c r="BE968" i="1"/>
  <c r="BK968" i="1" s="1"/>
  <c r="BP968" i="1" s="1"/>
  <c r="BF1056" i="1"/>
  <c r="BL1056" i="1" s="1"/>
  <c r="BQ1056" i="1" s="1"/>
  <c r="BR1056" i="1" s="1"/>
  <c r="BE1056" i="1"/>
  <c r="BK1056" i="1" s="1"/>
  <c r="BP1056" i="1" s="1"/>
  <c r="BF1068" i="1"/>
  <c r="BL1068" i="1" s="1"/>
  <c r="BQ1068" i="1" s="1"/>
  <c r="BR1068" i="1" s="1"/>
  <c r="BE1068" i="1"/>
  <c r="BK1068" i="1" s="1"/>
  <c r="BP1068" i="1" s="1"/>
  <c r="BF1080" i="1"/>
  <c r="BL1080" i="1" s="1"/>
  <c r="BQ1080" i="1" s="1"/>
  <c r="BR1080" i="1" s="1"/>
  <c r="BE1080" i="1"/>
  <c r="BK1080" i="1" s="1"/>
  <c r="BP1080" i="1" s="1"/>
  <c r="BF1092" i="1"/>
  <c r="BL1092" i="1" s="1"/>
  <c r="BQ1092" i="1" s="1"/>
  <c r="BE1092" i="1"/>
  <c r="BK1092" i="1" s="1"/>
  <c r="BP1092" i="1" s="1"/>
  <c r="BE1167" i="1"/>
  <c r="BK1167" i="1" s="1"/>
  <c r="BP1167" i="1" s="1"/>
  <c r="BF1167" i="1"/>
  <c r="BL1167" i="1" s="1"/>
  <c r="BQ1167" i="1" s="1"/>
  <c r="BF1171" i="1"/>
  <c r="BL1171" i="1" s="1"/>
  <c r="BQ1171" i="1" s="1"/>
  <c r="BE1171" i="1"/>
  <c r="BK1171" i="1" s="1"/>
  <c r="BP1171" i="1" s="1"/>
  <c r="BE1162" i="1"/>
  <c r="BK1162" i="1" s="1"/>
  <c r="BP1162" i="1" s="1"/>
  <c r="BF1162" i="1"/>
  <c r="BL1162" i="1" s="1"/>
  <c r="BQ1162" i="1" s="1"/>
  <c r="BF1195" i="1"/>
  <c r="BL1195" i="1" s="1"/>
  <c r="BQ1195" i="1" s="1"/>
  <c r="BR1195" i="1" s="1"/>
  <c r="BE1195" i="1"/>
  <c r="BK1195" i="1" s="1"/>
  <c r="BP1195" i="1" s="1"/>
  <c r="BD1262" i="1"/>
  <c r="BJ1262" i="1" s="1"/>
  <c r="BO1262" i="1" s="1"/>
  <c r="BP1262" i="1" s="1"/>
  <c r="BC1262" i="1"/>
  <c r="BI1262" i="1" s="1"/>
  <c r="BN1262" i="1" s="1"/>
  <c r="BD1265" i="1"/>
  <c r="BJ1265" i="1" s="1"/>
  <c r="BO1265" i="1" s="1"/>
  <c r="BC1265" i="1"/>
  <c r="BI1265" i="1" s="1"/>
  <c r="BN1265" i="1" s="1"/>
  <c r="BD1268" i="1"/>
  <c r="BJ1268" i="1" s="1"/>
  <c r="BO1268" i="1" s="1"/>
  <c r="BP1268" i="1" s="1"/>
  <c r="BC1268" i="1"/>
  <c r="BI1268" i="1" s="1"/>
  <c r="BN1268" i="1" s="1"/>
  <c r="BD1271" i="1"/>
  <c r="BJ1271" i="1" s="1"/>
  <c r="BO1271" i="1" s="1"/>
  <c r="BC1271" i="1"/>
  <c r="BI1271" i="1" s="1"/>
  <c r="BN1271" i="1" s="1"/>
  <c r="BD1274" i="1"/>
  <c r="BJ1274" i="1" s="1"/>
  <c r="BO1274" i="1" s="1"/>
  <c r="BP1274" i="1" s="1"/>
  <c r="BC1274" i="1"/>
  <c r="BI1274" i="1" s="1"/>
  <c r="BN1274" i="1" s="1"/>
  <c r="BD1277" i="1"/>
  <c r="BJ1277" i="1" s="1"/>
  <c r="BO1277" i="1" s="1"/>
  <c r="BP1277" i="1" s="1"/>
  <c r="BC1277" i="1"/>
  <c r="BI1277" i="1" s="1"/>
  <c r="BN1277" i="1" s="1"/>
  <c r="BD1280" i="1"/>
  <c r="BJ1280" i="1" s="1"/>
  <c r="BO1280" i="1" s="1"/>
  <c r="BP1280" i="1" s="1"/>
  <c r="BC1280" i="1"/>
  <c r="BI1280" i="1" s="1"/>
  <c r="BN1280" i="1" s="1"/>
  <c r="BD1283" i="1"/>
  <c r="BJ1283" i="1" s="1"/>
  <c r="BO1283" i="1" s="1"/>
  <c r="BC1283" i="1"/>
  <c r="BI1283" i="1" s="1"/>
  <c r="BN1283" i="1" s="1"/>
  <c r="BD1286" i="1"/>
  <c r="BJ1286" i="1" s="1"/>
  <c r="BO1286" i="1" s="1"/>
  <c r="BP1286" i="1" s="1"/>
  <c r="BC1286" i="1"/>
  <c r="BI1286" i="1" s="1"/>
  <c r="BN1286" i="1" s="1"/>
  <c r="BD1289" i="1"/>
  <c r="BJ1289" i="1" s="1"/>
  <c r="BO1289" i="1" s="1"/>
  <c r="BC1289" i="1"/>
  <c r="BI1289" i="1" s="1"/>
  <c r="BN1289" i="1" s="1"/>
  <c r="BD1292" i="1"/>
  <c r="BJ1292" i="1" s="1"/>
  <c r="BO1292" i="1" s="1"/>
  <c r="BP1292" i="1" s="1"/>
  <c r="BC1292" i="1"/>
  <c r="BI1292" i="1" s="1"/>
  <c r="BN1292" i="1" s="1"/>
  <c r="BD1295" i="1"/>
  <c r="BJ1295" i="1" s="1"/>
  <c r="BO1295" i="1" s="1"/>
  <c r="BP1295" i="1" s="1"/>
  <c r="BC1295" i="1"/>
  <c r="BI1295" i="1" s="1"/>
  <c r="BN1295" i="1" s="1"/>
  <c r="BD1298" i="1"/>
  <c r="BJ1298" i="1" s="1"/>
  <c r="BO1298" i="1" s="1"/>
  <c r="BP1298" i="1" s="1"/>
  <c r="BC1298" i="1"/>
  <c r="BI1298" i="1" s="1"/>
  <c r="BN1298" i="1" s="1"/>
  <c r="BD1361" i="1"/>
  <c r="BJ1361" i="1" s="1"/>
  <c r="BO1361" i="1" s="1"/>
  <c r="BC1361" i="1"/>
  <c r="BI1361" i="1" s="1"/>
  <c r="BN1361" i="1" s="1"/>
  <c r="BD1364" i="1"/>
  <c r="BJ1364" i="1" s="1"/>
  <c r="BO1364" i="1" s="1"/>
  <c r="BP1364" i="1" s="1"/>
  <c r="BC1364" i="1"/>
  <c r="BI1364" i="1" s="1"/>
  <c r="BN1364" i="1" s="1"/>
  <c r="BE1160" i="1"/>
  <c r="BK1160" i="1" s="1"/>
  <c r="BP1160" i="1" s="1"/>
  <c r="BF1160" i="1"/>
  <c r="BL1160" i="1" s="1"/>
  <c r="BQ1160" i="1" s="1"/>
  <c r="BR1160" i="1" s="1"/>
  <c r="BF1174" i="1"/>
  <c r="BL1174" i="1" s="1"/>
  <c r="BQ1174" i="1" s="1"/>
  <c r="BR1174" i="1" s="1"/>
  <c r="BE1174" i="1"/>
  <c r="BK1174" i="1" s="1"/>
  <c r="BP1174" i="1" s="1"/>
  <c r="BF1177" i="1"/>
  <c r="BL1177" i="1" s="1"/>
  <c r="BQ1177" i="1" s="1"/>
  <c r="BR1177" i="1" s="1"/>
  <c r="BE1177" i="1"/>
  <c r="BK1177" i="1" s="1"/>
  <c r="BP1177" i="1" s="1"/>
  <c r="BF1180" i="1"/>
  <c r="BL1180" i="1" s="1"/>
  <c r="BQ1180" i="1" s="1"/>
  <c r="BR1180" i="1" s="1"/>
  <c r="BE1180" i="1"/>
  <c r="BK1180" i="1" s="1"/>
  <c r="BP1180" i="1" s="1"/>
  <c r="BF1183" i="1"/>
  <c r="BL1183" i="1" s="1"/>
  <c r="BQ1183" i="1" s="1"/>
  <c r="BE1183" i="1"/>
  <c r="BK1183" i="1" s="1"/>
  <c r="BP1183" i="1" s="1"/>
  <c r="BD1301" i="1"/>
  <c r="BJ1301" i="1" s="1"/>
  <c r="BO1301" i="1" s="1"/>
  <c r="BP1301" i="1" s="1"/>
  <c r="BC1301" i="1"/>
  <c r="BI1301" i="1" s="1"/>
  <c r="BN1301" i="1" s="1"/>
  <c r="BD1304" i="1"/>
  <c r="BJ1304" i="1" s="1"/>
  <c r="BO1304" i="1" s="1"/>
  <c r="BC1304" i="1"/>
  <c r="BI1304" i="1" s="1"/>
  <c r="BN1304" i="1" s="1"/>
  <c r="BD1307" i="1"/>
  <c r="BJ1307" i="1" s="1"/>
  <c r="BO1307" i="1" s="1"/>
  <c r="BP1307" i="1" s="1"/>
  <c r="BC1307" i="1"/>
  <c r="BI1307" i="1" s="1"/>
  <c r="BN1307" i="1" s="1"/>
  <c r="BD1310" i="1"/>
  <c r="BJ1310" i="1" s="1"/>
  <c r="BO1310" i="1" s="1"/>
  <c r="BP1310" i="1" s="1"/>
  <c r="BC1310" i="1"/>
  <c r="BI1310" i="1" s="1"/>
  <c r="BN1310" i="1" s="1"/>
  <c r="BD1313" i="1"/>
  <c r="BJ1313" i="1" s="1"/>
  <c r="BO1313" i="1" s="1"/>
  <c r="BP1313" i="1" s="1"/>
  <c r="BC1313" i="1"/>
  <c r="BI1313" i="1" s="1"/>
  <c r="BN1313" i="1" s="1"/>
  <c r="BD1316" i="1"/>
  <c r="BJ1316" i="1" s="1"/>
  <c r="BO1316" i="1" s="1"/>
  <c r="BC1316" i="1"/>
  <c r="BI1316" i="1" s="1"/>
  <c r="BN1316" i="1" s="1"/>
  <c r="BD1319" i="1"/>
  <c r="BJ1319" i="1" s="1"/>
  <c r="BO1319" i="1" s="1"/>
  <c r="BP1319" i="1" s="1"/>
  <c r="BC1319" i="1"/>
  <c r="BI1319" i="1" s="1"/>
  <c r="BN1319" i="1" s="1"/>
  <c r="BD1322" i="1"/>
  <c r="BJ1322" i="1" s="1"/>
  <c r="BO1322" i="1" s="1"/>
  <c r="BC1322" i="1"/>
  <c r="BI1322" i="1" s="1"/>
  <c r="BN1322" i="1" s="1"/>
  <c r="BD1325" i="1"/>
  <c r="BJ1325" i="1" s="1"/>
  <c r="BO1325" i="1" s="1"/>
  <c r="BP1325" i="1" s="1"/>
  <c r="BC1325" i="1"/>
  <c r="BI1325" i="1" s="1"/>
  <c r="BN1325" i="1" s="1"/>
  <c r="BD1328" i="1"/>
  <c r="BJ1328" i="1" s="1"/>
  <c r="BO1328" i="1" s="1"/>
  <c r="BP1328" i="1" s="1"/>
  <c r="BC1328" i="1"/>
  <c r="BI1328" i="1" s="1"/>
  <c r="BN1328" i="1" s="1"/>
  <c r="BD1331" i="1"/>
  <c r="BJ1331" i="1" s="1"/>
  <c r="BO1331" i="1" s="1"/>
  <c r="BP1331" i="1" s="1"/>
  <c r="BC1331" i="1"/>
  <c r="BI1331" i="1" s="1"/>
  <c r="BN1331" i="1" s="1"/>
  <c r="BD1334" i="1"/>
  <c r="BJ1334" i="1" s="1"/>
  <c r="BO1334" i="1" s="1"/>
  <c r="BC1334" i="1"/>
  <c r="BI1334" i="1" s="1"/>
  <c r="BN1334" i="1" s="1"/>
  <c r="BD1337" i="1"/>
  <c r="BJ1337" i="1" s="1"/>
  <c r="BO1337" i="1" s="1"/>
  <c r="BP1337" i="1" s="1"/>
  <c r="BC1337" i="1"/>
  <c r="BI1337" i="1" s="1"/>
  <c r="BN1337" i="1" s="1"/>
  <c r="BP1359" i="1"/>
  <c r="BE1165" i="1"/>
  <c r="BK1165" i="1" s="1"/>
  <c r="BP1165" i="1" s="1"/>
  <c r="BF1165" i="1"/>
  <c r="BL1165" i="1" s="1"/>
  <c r="BQ1165" i="1" s="1"/>
  <c r="BF1190" i="1"/>
  <c r="BL1190" i="1" s="1"/>
  <c r="BQ1190" i="1" s="1"/>
  <c r="BR1190" i="1" s="1"/>
  <c r="BE1190" i="1"/>
  <c r="BK1190" i="1" s="1"/>
  <c r="BP1190" i="1" s="1"/>
  <c r="BF1193" i="1"/>
  <c r="BL1193" i="1" s="1"/>
  <c r="BQ1193" i="1" s="1"/>
  <c r="BE1193" i="1"/>
  <c r="BK1193" i="1" s="1"/>
  <c r="BP1193" i="1" s="1"/>
  <c r="BF1218" i="1"/>
  <c r="BL1218" i="1" s="1"/>
  <c r="BQ1218" i="1" s="1"/>
  <c r="BE1218" i="1"/>
  <c r="BK1218" i="1" s="1"/>
  <c r="BP1218" i="1" s="1"/>
  <c r="BF1221" i="1"/>
  <c r="BL1221" i="1" s="1"/>
  <c r="BQ1221" i="1" s="1"/>
  <c r="BR1221" i="1" s="1"/>
  <c r="BE1221" i="1"/>
  <c r="BK1221" i="1" s="1"/>
  <c r="BP1221" i="1" s="1"/>
  <c r="BF1224" i="1"/>
  <c r="BL1224" i="1" s="1"/>
  <c r="BQ1224" i="1" s="1"/>
  <c r="BE1224" i="1"/>
  <c r="BK1224" i="1" s="1"/>
  <c r="BP1224" i="1" s="1"/>
  <c r="BF1227" i="1"/>
  <c r="BL1227" i="1" s="1"/>
  <c r="BQ1227" i="1" s="1"/>
  <c r="BR1227" i="1" s="1"/>
  <c r="BE1227" i="1"/>
  <c r="BK1227" i="1" s="1"/>
  <c r="BP1227" i="1" s="1"/>
  <c r="BF1230" i="1"/>
  <c r="BL1230" i="1" s="1"/>
  <c r="BQ1230" i="1" s="1"/>
  <c r="BR1230" i="1" s="1"/>
  <c r="BE1230" i="1"/>
  <c r="BK1230" i="1" s="1"/>
  <c r="BP1230" i="1" s="1"/>
  <c r="BF1233" i="1"/>
  <c r="BL1233" i="1" s="1"/>
  <c r="BQ1233" i="1" s="1"/>
  <c r="BE1233" i="1"/>
  <c r="BK1233" i="1" s="1"/>
  <c r="BP1233" i="1" s="1"/>
  <c r="BF1236" i="1"/>
  <c r="BL1236" i="1" s="1"/>
  <c r="BQ1236" i="1" s="1"/>
  <c r="BE1236" i="1"/>
  <c r="BK1236" i="1" s="1"/>
  <c r="BP1236" i="1" s="1"/>
  <c r="BF1239" i="1"/>
  <c r="BL1239" i="1" s="1"/>
  <c r="BQ1239" i="1" s="1"/>
  <c r="BR1239" i="1" s="1"/>
  <c r="BE1239" i="1"/>
  <c r="BK1239" i="1" s="1"/>
  <c r="BP1239" i="1" s="1"/>
  <c r="BF1242" i="1"/>
  <c r="BL1242" i="1" s="1"/>
  <c r="BQ1242" i="1" s="1"/>
  <c r="BE1242" i="1"/>
  <c r="BK1242" i="1" s="1"/>
  <c r="BP1242" i="1" s="1"/>
  <c r="BF1245" i="1"/>
  <c r="BL1245" i="1" s="1"/>
  <c r="BQ1245" i="1" s="1"/>
  <c r="BR1245" i="1" s="1"/>
  <c r="BE1245" i="1"/>
  <c r="BK1245" i="1" s="1"/>
  <c r="BP1245" i="1" s="1"/>
  <c r="BF1248" i="1"/>
  <c r="BL1248" i="1" s="1"/>
  <c r="BQ1248" i="1" s="1"/>
  <c r="BR1248" i="1" s="1"/>
  <c r="BE1248" i="1"/>
  <c r="BK1248" i="1" s="1"/>
  <c r="BP1248" i="1" s="1"/>
  <c r="BF1251" i="1"/>
  <c r="BL1251" i="1" s="1"/>
  <c r="BQ1251" i="1" s="1"/>
  <c r="BE1251" i="1"/>
  <c r="BK1251" i="1" s="1"/>
  <c r="BP1251" i="1" s="1"/>
  <c r="BF1254" i="1"/>
  <c r="BL1254" i="1" s="1"/>
  <c r="BQ1254" i="1" s="1"/>
  <c r="BE1254" i="1"/>
  <c r="BK1254" i="1" s="1"/>
  <c r="BP1254" i="1" s="1"/>
  <c r="BD1260" i="1"/>
  <c r="BJ1260" i="1" s="1"/>
  <c r="BO1260" i="1" s="1"/>
  <c r="BP1260" i="1" s="1"/>
  <c r="BC1260" i="1"/>
  <c r="BI1260" i="1" s="1"/>
  <c r="BN1260" i="1" s="1"/>
  <c r="BE1158" i="1"/>
  <c r="BK1158" i="1" s="1"/>
  <c r="BP1158" i="1" s="1"/>
  <c r="BF1158" i="1"/>
  <c r="BL1158" i="1" s="1"/>
  <c r="BQ1158" i="1" s="1"/>
  <c r="BR1158" i="1" s="1"/>
  <c r="BF1198" i="1"/>
  <c r="BL1198" i="1" s="1"/>
  <c r="BQ1198" i="1" s="1"/>
  <c r="BR1198" i="1" s="1"/>
  <c r="BE1198" i="1"/>
  <c r="BK1198" i="1" s="1"/>
  <c r="BP1198" i="1" s="1"/>
  <c r="BF1209" i="1"/>
  <c r="BL1209" i="1" s="1"/>
  <c r="BQ1209" i="1" s="1"/>
  <c r="BR1209" i="1" s="1"/>
  <c r="BE1209" i="1"/>
  <c r="BK1209" i="1" s="1"/>
  <c r="BP1209" i="1" s="1"/>
  <c r="BD1263" i="1"/>
  <c r="BJ1263" i="1" s="1"/>
  <c r="BO1263" i="1" s="1"/>
  <c r="BC1263" i="1"/>
  <c r="BI1263" i="1" s="1"/>
  <c r="BN1263" i="1" s="1"/>
  <c r="BD1266" i="1"/>
  <c r="BJ1266" i="1" s="1"/>
  <c r="BO1266" i="1" s="1"/>
  <c r="BC1266" i="1"/>
  <c r="BI1266" i="1" s="1"/>
  <c r="BN1266" i="1" s="1"/>
  <c r="BD1269" i="1"/>
  <c r="BJ1269" i="1" s="1"/>
  <c r="BO1269" i="1" s="1"/>
  <c r="BP1269" i="1" s="1"/>
  <c r="BC1269" i="1"/>
  <c r="BI1269" i="1" s="1"/>
  <c r="BN1269" i="1" s="1"/>
  <c r="BD1272" i="1"/>
  <c r="BJ1272" i="1" s="1"/>
  <c r="BO1272" i="1" s="1"/>
  <c r="BC1272" i="1"/>
  <c r="BI1272" i="1" s="1"/>
  <c r="BN1272" i="1" s="1"/>
  <c r="BD1275" i="1"/>
  <c r="BJ1275" i="1" s="1"/>
  <c r="BO1275" i="1" s="1"/>
  <c r="BP1275" i="1" s="1"/>
  <c r="BC1275" i="1"/>
  <c r="BI1275" i="1" s="1"/>
  <c r="BN1275" i="1" s="1"/>
  <c r="BD1278" i="1"/>
  <c r="BJ1278" i="1" s="1"/>
  <c r="BO1278" i="1" s="1"/>
  <c r="BP1278" i="1" s="1"/>
  <c r="BC1278" i="1"/>
  <c r="BI1278" i="1" s="1"/>
  <c r="BN1278" i="1" s="1"/>
  <c r="BD1281" i="1"/>
  <c r="BJ1281" i="1" s="1"/>
  <c r="BO1281" i="1" s="1"/>
  <c r="BC1281" i="1"/>
  <c r="BI1281" i="1" s="1"/>
  <c r="BN1281" i="1" s="1"/>
  <c r="BD1284" i="1"/>
  <c r="BJ1284" i="1" s="1"/>
  <c r="BO1284" i="1" s="1"/>
  <c r="BC1284" i="1"/>
  <c r="BI1284" i="1" s="1"/>
  <c r="BN1284" i="1" s="1"/>
  <c r="BD1287" i="1"/>
  <c r="BJ1287" i="1" s="1"/>
  <c r="BO1287" i="1" s="1"/>
  <c r="BP1287" i="1" s="1"/>
  <c r="BC1287" i="1"/>
  <c r="BI1287" i="1" s="1"/>
  <c r="BN1287" i="1" s="1"/>
  <c r="BD1290" i="1"/>
  <c r="BJ1290" i="1" s="1"/>
  <c r="BO1290" i="1" s="1"/>
  <c r="BC1290" i="1"/>
  <c r="BI1290" i="1" s="1"/>
  <c r="BN1290" i="1" s="1"/>
  <c r="BD1293" i="1"/>
  <c r="BJ1293" i="1" s="1"/>
  <c r="BO1293" i="1" s="1"/>
  <c r="BP1293" i="1" s="1"/>
  <c r="BC1293" i="1"/>
  <c r="BI1293" i="1" s="1"/>
  <c r="BN1293" i="1" s="1"/>
  <c r="BD1296" i="1"/>
  <c r="BJ1296" i="1" s="1"/>
  <c r="BO1296" i="1" s="1"/>
  <c r="BP1296" i="1" s="1"/>
  <c r="BC1296" i="1"/>
  <c r="BI1296" i="1" s="1"/>
  <c r="BN1296" i="1" s="1"/>
  <c r="BD1299" i="1"/>
  <c r="BJ1299" i="1" s="1"/>
  <c r="BO1299" i="1" s="1"/>
  <c r="BC1299" i="1"/>
  <c r="BI1299" i="1" s="1"/>
  <c r="BN1299" i="1" s="1"/>
  <c r="BD1362" i="1"/>
  <c r="BJ1362" i="1" s="1"/>
  <c r="BO1362" i="1" s="1"/>
  <c r="BC1362" i="1"/>
  <c r="BI1362" i="1" s="1"/>
  <c r="BN1362" i="1" s="1"/>
  <c r="BD1365" i="1"/>
  <c r="BJ1365" i="1" s="1"/>
  <c r="BO1365" i="1" s="1"/>
  <c r="BP1365" i="1" s="1"/>
  <c r="BC1365" i="1"/>
  <c r="BI1365" i="1" s="1"/>
  <c r="BN1365" i="1" s="1"/>
  <c r="BP1367" i="1"/>
  <c r="BP1373" i="1"/>
  <c r="BE1163" i="1"/>
  <c r="BK1163" i="1" s="1"/>
  <c r="BP1163" i="1" s="1"/>
  <c r="BF1163" i="1"/>
  <c r="BL1163" i="1" s="1"/>
  <c r="BQ1163" i="1" s="1"/>
  <c r="AZ1169" i="1"/>
  <c r="AZ1172" i="1"/>
  <c r="BF1196" i="1"/>
  <c r="BL1196" i="1" s="1"/>
  <c r="BQ1196" i="1" s="1"/>
  <c r="BE1196" i="1"/>
  <c r="BK1196" i="1" s="1"/>
  <c r="BP1196" i="1" s="1"/>
  <c r="BF1201" i="1"/>
  <c r="BL1201" i="1" s="1"/>
  <c r="BQ1201" i="1" s="1"/>
  <c r="BE1201" i="1"/>
  <c r="BK1201" i="1" s="1"/>
  <c r="BP1201" i="1" s="1"/>
  <c r="BF1204" i="1"/>
  <c r="BL1204" i="1" s="1"/>
  <c r="BQ1204" i="1" s="1"/>
  <c r="BR1204" i="1" s="1"/>
  <c r="BE1204" i="1"/>
  <c r="BK1204" i="1" s="1"/>
  <c r="BP1204" i="1" s="1"/>
  <c r="BF1207" i="1"/>
  <c r="BL1207" i="1" s="1"/>
  <c r="BQ1207" i="1" s="1"/>
  <c r="BE1207" i="1"/>
  <c r="BK1207" i="1" s="1"/>
  <c r="BP1207" i="1" s="1"/>
  <c r="BE1156" i="1"/>
  <c r="BK1156" i="1" s="1"/>
  <c r="BP1156" i="1" s="1"/>
  <c r="BF1156" i="1"/>
  <c r="BL1156" i="1" s="1"/>
  <c r="BQ1156" i="1" s="1"/>
  <c r="BF1175" i="1"/>
  <c r="BL1175" i="1" s="1"/>
  <c r="BQ1175" i="1" s="1"/>
  <c r="BR1175" i="1" s="1"/>
  <c r="BE1175" i="1"/>
  <c r="BK1175" i="1" s="1"/>
  <c r="BP1175" i="1" s="1"/>
  <c r="BF1178" i="1"/>
  <c r="BL1178" i="1" s="1"/>
  <c r="BQ1178" i="1" s="1"/>
  <c r="BE1178" i="1"/>
  <c r="BK1178" i="1" s="1"/>
  <c r="BP1178" i="1" s="1"/>
  <c r="BF1181" i="1"/>
  <c r="BL1181" i="1" s="1"/>
  <c r="BQ1181" i="1" s="1"/>
  <c r="BE1181" i="1"/>
  <c r="BK1181" i="1" s="1"/>
  <c r="BP1181" i="1" s="1"/>
  <c r="BF1184" i="1"/>
  <c r="BL1184" i="1" s="1"/>
  <c r="BQ1184" i="1" s="1"/>
  <c r="BR1184" i="1" s="1"/>
  <c r="BE1184" i="1"/>
  <c r="BK1184" i="1" s="1"/>
  <c r="BP1184" i="1" s="1"/>
  <c r="BF1188" i="1"/>
  <c r="BL1188" i="1" s="1"/>
  <c r="BQ1188" i="1" s="1"/>
  <c r="BE1188" i="1"/>
  <c r="BK1188" i="1" s="1"/>
  <c r="BP1188" i="1" s="1"/>
  <c r="BD1302" i="1"/>
  <c r="BJ1302" i="1" s="1"/>
  <c r="BO1302" i="1" s="1"/>
  <c r="BP1302" i="1" s="1"/>
  <c r="BC1302" i="1"/>
  <c r="BI1302" i="1" s="1"/>
  <c r="BN1302" i="1" s="1"/>
  <c r="BD1305" i="1"/>
  <c r="BJ1305" i="1" s="1"/>
  <c r="BO1305" i="1" s="1"/>
  <c r="BP1305" i="1" s="1"/>
  <c r="BC1305" i="1"/>
  <c r="BI1305" i="1" s="1"/>
  <c r="BN1305" i="1" s="1"/>
  <c r="BD1308" i="1"/>
  <c r="BJ1308" i="1" s="1"/>
  <c r="BO1308" i="1" s="1"/>
  <c r="BC1308" i="1"/>
  <c r="BI1308" i="1" s="1"/>
  <c r="BN1308" i="1" s="1"/>
  <c r="BD1311" i="1"/>
  <c r="BJ1311" i="1" s="1"/>
  <c r="BO1311" i="1" s="1"/>
  <c r="BC1311" i="1"/>
  <c r="BI1311" i="1" s="1"/>
  <c r="BN1311" i="1" s="1"/>
  <c r="BD1314" i="1"/>
  <c r="BJ1314" i="1" s="1"/>
  <c r="BO1314" i="1" s="1"/>
  <c r="BP1314" i="1" s="1"/>
  <c r="BC1314" i="1"/>
  <c r="BI1314" i="1" s="1"/>
  <c r="BN1314" i="1" s="1"/>
  <c r="BD1317" i="1"/>
  <c r="BJ1317" i="1" s="1"/>
  <c r="BO1317" i="1" s="1"/>
  <c r="BC1317" i="1"/>
  <c r="BI1317" i="1" s="1"/>
  <c r="BN1317" i="1" s="1"/>
  <c r="BD1320" i="1"/>
  <c r="BJ1320" i="1" s="1"/>
  <c r="BO1320" i="1" s="1"/>
  <c r="BP1320" i="1" s="1"/>
  <c r="BC1320" i="1"/>
  <c r="BI1320" i="1" s="1"/>
  <c r="BN1320" i="1" s="1"/>
  <c r="BD1323" i="1"/>
  <c r="BJ1323" i="1" s="1"/>
  <c r="BO1323" i="1" s="1"/>
  <c r="BP1323" i="1" s="1"/>
  <c r="BC1323" i="1"/>
  <c r="BI1323" i="1" s="1"/>
  <c r="BN1323" i="1" s="1"/>
  <c r="BD1326" i="1"/>
  <c r="BJ1326" i="1" s="1"/>
  <c r="BO1326" i="1" s="1"/>
  <c r="BC1326" i="1"/>
  <c r="BI1326" i="1" s="1"/>
  <c r="BN1326" i="1" s="1"/>
  <c r="BD1329" i="1"/>
  <c r="BJ1329" i="1" s="1"/>
  <c r="BO1329" i="1" s="1"/>
  <c r="BC1329" i="1"/>
  <c r="BI1329" i="1" s="1"/>
  <c r="BN1329" i="1" s="1"/>
  <c r="BD1332" i="1"/>
  <c r="BJ1332" i="1" s="1"/>
  <c r="BO1332" i="1" s="1"/>
  <c r="BP1332" i="1" s="1"/>
  <c r="BC1332" i="1"/>
  <c r="BI1332" i="1" s="1"/>
  <c r="BN1332" i="1" s="1"/>
  <c r="BD1335" i="1"/>
  <c r="BJ1335" i="1" s="1"/>
  <c r="BO1335" i="1" s="1"/>
  <c r="BC1335" i="1"/>
  <c r="BI1335" i="1" s="1"/>
  <c r="BN1335" i="1" s="1"/>
  <c r="BR1154" i="1"/>
  <c r="BE1161" i="1"/>
  <c r="BK1161" i="1" s="1"/>
  <c r="BP1161" i="1" s="1"/>
  <c r="BF1161" i="1"/>
  <c r="BL1161" i="1" s="1"/>
  <c r="BQ1161" i="1" s="1"/>
  <c r="BF1191" i="1"/>
  <c r="BL1191" i="1" s="1"/>
  <c r="BQ1191" i="1" s="1"/>
  <c r="BE1191" i="1"/>
  <c r="BK1191" i="1" s="1"/>
  <c r="BP1191" i="1" s="1"/>
  <c r="BF1194" i="1"/>
  <c r="BL1194" i="1" s="1"/>
  <c r="BQ1194" i="1" s="1"/>
  <c r="BE1194" i="1"/>
  <c r="BK1194" i="1" s="1"/>
  <c r="BP1194" i="1" s="1"/>
  <c r="BR1212" i="1"/>
  <c r="BR1214" i="1"/>
  <c r="BF1216" i="1"/>
  <c r="BL1216" i="1" s="1"/>
  <c r="BQ1216" i="1" s="1"/>
  <c r="BE1216" i="1"/>
  <c r="BK1216" i="1" s="1"/>
  <c r="BP1216" i="1" s="1"/>
  <c r="BF1219" i="1"/>
  <c r="BL1219" i="1" s="1"/>
  <c r="BQ1219" i="1" s="1"/>
  <c r="BR1219" i="1" s="1"/>
  <c r="BE1219" i="1"/>
  <c r="BK1219" i="1" s="1"/>
  <c r="BP1219" i="1" s="1"/>
  <c r="BF1222" i="1"/>
  <c r="BL1222" i="1" s="1"/>
  <c r="BQ1222" i="1" s="1"/>
  <c r="BR1222" i="1" s="1"/>
  <c r="BE1222" i="1"/>
  <c r="BK1222" i="1" s="1"/>
  <c r="BP1222" i="1" s="1"/>
  <c r="BF1225" i="1"/>
  <c r="BL1225" i="1" s="1"/>
  <c r="BQ1225" i="1" s="1"/>
  <c r="BE1225" i="1"/>
  <c r="BK1225" i="1" s="1"/>
  <c r="BP1225" i="1" s="1"/>
  <c r="BF1228" i="1"/>
  <c r="BL1228" i="1" s="1"/>
  <c r="BQ1228" i="1" s="1"/>
  <c r="BE1228" i="1"/>
  <c r="BK1228" i="1" s="1"/>
  <c r="BP1228" i="1" s="1"/>
  <c r="BF1231" i="1"/>
  <c r="BL1231" i="1" s="1"/>
  <c r="BQ1231" i="1" s="1"/>
  <c r="BR1231" i="1" s="1"/>
  <c r="BE1231" i="1"/>
  <c r="BK1231" i="1" s="1"/>
  <c r="BP1231" i="1" s="1"/>
  <c r="BF1234" i="1"/>
  <c r="BL1234" i="1" s="1"/>
  <c r="BQ1234" i="1" s="1"/>
  <c r="BE1234" i="1"/>
  <c r="BK1234" i="1" s="1"/>
  <c r="BP1234" i="1" s="1"/>
  <c r="BF1237" i="1"/>
  <c r="BL1237" i="1" s="1"/>
  <c r="BQ1237" i="1" s="1"/>
  <c r="BR1237" i="1" s="1"/>
  <c r="BE1237" i="1"/>
  <c r="BK1237" i="1" s="1"/>
  <c r="BP1237" i="1" s="1"/>
  <c r="BF1240" i="1"/>
  <c r="BL1240" i="1" s="1"/>
  <c r="BQ1240" i="1" s="1"/>
  <c r="BR1240" i="1" s="1"/>
  <c r="BE1240" i="1"/>
  <c r="BK1240" i="1" s="1"/>
  <c r="BP1240" i="1" s="1"/>
  <c r="BF1243" i="1"/>
  <c r="BL1243" i="1" s="1"/>
  <c r="BQ1243" i="1" s="1"/>
  <c r="BE1243" i="1"/>
  <c r="BK1243" i="1" s="1"/>
  <c r="BP1243" i="1" s="1"/>
  <c r="BF1246" i="1"/>
  <c r="BL1246" i="1" s="1"/>
  <c r="BQ1246" i="1" s="1"/>
  <c r="BE1246" i="1"/>
  <c r="BK1246" i="1" s="1"/>
  <c r="BP1246" i="1" s="1"/>
  <c r="BF1249" i="1"/>
  <c r="BL1249" i="1" s="1"/>
  <c r="BQ1249" i="1" s="1"/>
  <c r="BR1249" i="1" s="1"/>
  <c r="BE1249" i="1"/>
  <c r="BK1249" i="1" s="1"/>
  <c r="BP1249" i="1" s="1"/>
  <c r="BF1252" i="1"/>
  <c r="BL1252" i="1" s="1"/>
  <c r="BQ1252" i="1" s="1"/>
  <c r="BE1252" i="1"/>
  <c r="BK1252" i="1" s="1"/>
  <c r="BP1252" i="1" s="1"/>
  <c r="BF1255" i="1"/>
  <c r="BL1255" i="1" s="1"/>
  <c r="BQ1255" i="1" s="1"/>
  <c r="BR1255" i="1" s="1"/>
  <c r="BE1255" i="1"/>
  <c r="BK1255" i="1" s="1"/>
  <c r="BP1255" i="1" s="1"/>
  <c r="BF1258" i="1"/>
  <c r="BL1258" i="1" s="1"/>
  <c r="BQ1258" i="1" s="1"/>
  <c r="BR1258" i="1" s="1"/>
  <c r="BE1258" i="1"/>
  <c r="BK1258" i="1" s="1"/>
  <c r="BP1258" i="1" s="1"/>
  <c r="BE1166" i="1"/>
  <c r="BK1166" i="1" s="1"/>
  <c r="BP1166" i="1" s="1"/>
  <c r="BF1166" i="1"/>
  <c r="BL1166" i="1" s="1"/>
  <c r="BQ1166" i="1" s="1"/>
  <c r="BF1210" i="1"/>
  <c r="BL1210" i="1" s="1"/>
  <c r="BQ1210" i="1" s="1"/>
  <c r="BE1210" i="1"/>
  <c r="BK1210" i="1" s="1"/>
  <c r="BP1210" i="1" s="1"/>
  <c r="BD1261" i="1"/>
  <c r="BJ1261" i="1" s="1"/>
  <c r="BO1261" i="1" s="1"/>
  <c r="BP1261" i="1" s="1"/>
  <c r="BC1261" i="1"/>
  <c r="BI1261" i="1" s="1"/>
  <c r="BN1261" i="1" s="1"/>
  <c r="BD1264" i="1"/>
  <c r="BJ1264" i="1" s="1"/>
  <c r="BO1264" i="1" s="1"/>
  <c r="BC1264" i="1"/>
  <c r="BI1264" i="1" s="1"/>
  <c r="BN1264" i="1" s="1"/>
  <c r="BD1267" i="1"/>
  <c r="BJ1267" i="1" s="1"/>
  <c r="BO1267" i="1" s="1"/>
  <c r="BP1267" i="1" s="1"/>
  <c r="BC1267" i="1"/>
  <c r="BI1267" i="1" s="1"/>
  <c r="BN1267" i="1" s="1"/>
  <c r="BD1270" i="1"/>
  <c r="BJ1270" i="1" s="1"/>
  <c r="BO1270" i="1" s="1"/>
  <c r="BP1270" i="1" s="1"/>
  <c r="BC1270" i="1"/>
  <c r="BI1270" i="1" s="1"/>
  <c r="BN1270" i="1" s="1"/>
  <c r="BD1273" i="1"/>
  <c r="BJ1273" i="1" s="1"/>
  <c r="BO1273" i="1" s="1"/>
  <c r="BP1273" i="1" s="1"/>
  <c r="BC1273" i="1"/>
  <c r="BI1273" i="1" s="1"/>
  <c r="BN1273" i="1" s="1"/>
  <c r="BD1276" i="1"/>
  <c r="BJ1276" i="1" s="1"/>
  <c r="BO1276" i="1" s="1"/>
  <c r="BC1276" i="1"/>
  <c r="BI1276" i="1" s="1"/>
  <c r="BN1276" i="1" s="1"/>
  <c r="BD1279" i="1"/>
  <c r="BJ1279" i="1" s="1"/>
  <c r="BO1279" i="1" s="1"/>
  <c r="BP1279" i="1" s="1"/>
  <c r="BC1279" i="1"/>
  <c r="BI1279" i="1" s="1"/>
  <c r="BN1279" i="1" s="1"/>
  <c r="BD1282" i="1"/>
  <c r="BJ1282" i="1" s="1"/>
  <c r="BO1282" i="1" s="1"/>
  <c r="BC1282" i="1"/>
  <c r="BI1282" i="1" s="1"/>
  <c r="BN1282" i="1" s="1"/>
  <c r="BD1285" i="1"/>
  <c r="BJ1285" i="1" s="1"/>
  <c r="BO1285" i="1" s="1"/>
  <c r="BP1285" i="1" s="1"/>
  <c r="BC1285" i="1"/>
  <c r="BI1285" i="1" s="1"/>
  <c r="BN1285" i="1" s="1"/>
  <c r="BD1288" i="1"/>
  <c r="BJ1288" i="1" s="1"/>
  <c r="BO1288" i="1" s="1"/>
  <c r="BP1288" i="1" s="1"/>
  <c r="BC1288" i="1"/>
  <c r="BI1288" i="1" s="1"/>
  <c r="BN1288" i="1" s="1"/>
  <c r="BD1291" i="1"/>
  <c r="BJ1291" i="1" s="1"/>
  <c r="BO1291" i="1" s="1"/>
  <c r="BP1291" i="1" s="1"/>
  <c r="BC1291" i="1"/>
  <c r="BI1291" i="1" s="1"/>
  <c r="BN1291" i="1" s="1"/>
  <c r="BD1294" i="1"/>
  <c r="BJ1294" i="1" s="1"/>
  <c r="BO1294" i="1" s="1"/>
  <c r="BC1294" i="1"/>
  <c r="BI1294" i="1" s="1"/>
  <c r="BN1294" i="1" s="1"/>
  <c r="BD1297" i="1"/>
  <c r="BJ1297" i="1" s="1"/>
  <c r="BO1297" i="1" s="1"/>
  <c r="BP1297" i="1" s="1"/>
  <c r="BC1297" i="1"/>
  <c r="BI1297" i="1" s="1"/>
  <c r="BN1297" i="1" s="1"/>
  <c r="BD1360" i="1"/>
  <c r="BJ1360" i="1" s="1"/>
  <c r="BO1360" i="1" s="1"/>
  <c r="BC1360" i="1"/>
  <c r="BI1360" i="1" s="1"/>
  <c r="BN1360" i="1" s="1"/>
  <c r="BD1363" i="1"/>
  <c r="BJ1363" i="1" s="1"/>
  <c r="BO1363" i="1" s="1"/>
  <c r="BP1363" i="1" s="1"/>
  <c r="BC1363" i="1"/>
  <c r="BI1363" i="1" s="1"/>
  <c r="BN1363" i="1" s="1"/>
  <c r="BE1159" i="1"/>
  <c r="BK1159" i="1" s="1"/>
  <c r="BP1159" i="1" s="1"/>
  <c r="BF1159" i="1"/>
  <c r="BL1159" i="1" s="1"/>
  <c r="BQ1159" i="1" s="1"/>
  <c r="AZ1170" i="1"/>
  <c r="BF1199" i="1"/>
  <c r="BL1199" i="1" s="1"/>
  <c r="BQ1199" i="1" s="1"/>
  <c r="BE1199" i="1"/>
  <c r="BK1199" i="1" s="1"/>
  <c r="BP1199" i="1" s="1"/>
  <c r="BF1202" i="1"/>
  <c r="BL1202" i="1" s="1"/>
  <c r="BQ1202" i="1" s="1"/>
  <c r="BR1202" i="1" s="1"/>
  <c r="BE1202" i="1"/>
  <c r="BK1202" i="1" s="1"/>
  <c r="BP1202" i="1" s="1"/>
  <c r="BF1205" i="1"/>
  <c r="BL1205" i="1" s="1"/>
  <c r="BQ1205" i="1" s="1"/>
  <c r="BE1205" i="1"/>
  <c r="BK1205" i="1" s="1"/>
  <c r="BP1205" i="1" s="1"/>
  <c r="BF1208" i="1"/>
  <c r="BL1208" i="1" s="1"/>
  <c r="BQ1208" i="1" s="1"/>
  <c r="BR1208" i="1" s="1"/>
  <c r="BE1208" i="1"/>
  <c r="BK1208" i="1" s="1"/>
  <c r="BP1208" i="1" s="1"/>
  <c r="BD1366" i="1"/>
  <c r="BJ1366" i="1" s="1"/>
  <c r="BO1366" i="1" s="1"/>
  <c r="BP1366" i="1" s="1"/>
  <c r="BC1366" i="1"/>
  <c r="BI1366" i="1" s="1"/>
  <c r="BN1366" i="1" s="1"/>
  <c r="BE1164" i="1"/>
  <c r="BK1164" i="1" s="1"/>
  <c r="BP1164" i="1" s="1"/>
  <c r="BF1164" i="1"/>
  <c r="BL1164" i="1" s="1"/>
  <c r="BQ1164" i="1" s="1"/>
  <c r="BR1164" i="1" s="1"/>
  <c r="BF1173" i="1"/>
  <c r="BL1173" i="1" s="1"/>
  <c r="BQ1173" i="1" s="1"/>
  <c r="BE1173" i="1"/>
  <c r="BK1173" i="1" s="1"/>
  <c r="BP1173" i="1" s="1"/>
  <c r="BF1176" i="1"/>
  <c r="BL1176" i="1" s="1"/>
  <c r="BQ1176" i="1" s="1"/>
  <c r="BR1176" i="1" s="1"/>
  <c r="BE1176" i="1"/>
  <c r="BK1176" i="1" s="1"/>
  <c r="BP1176" i="1" s="1"/>
  <c r="BF1179" i="1"/>
  <c r="BL1179" i="1" s="1"/>
  <c r="BQ1179" i="1" s="1"/>
  <c r="BE1179" i="1"/>
  <c r="BK1179" i="1" s="1"/>
  <c r="BP1179" i="1" s="1"/>
  <c r="BF1182" i="1"/>
  <c r="BL1182" i="1" s="1"/>
  <c r="BQ1182" i="1" s="1"/>
  <c r="BR1182" i="1" s="1"/>
  <c r="BE1182" i="1"/>
  <c r="BK1182" i="1" s="1"/>
  <c r="BP1182" i="1" s="1"/>
  <c r="BF1185" i="1"/>
  <c r="BL1185" i="1" s="1"/>
  <c r="BQ1185" i="1" s="1"/>
  <c r="BR1185" i="1" s="1"/>
  <c r="BE1185" i="1"/>
  <c r="BK1185" i="1" s="1"/>
  <c r="BP1185" i="1" s="1"/>
  <c r="BD1300" i="1"/>
  <c r="BJ1300" i="1" s="1"/>
  <c r="BO1300" i="1" s="1"/>
  <c r="BC1300" i="1"/>
  <c r="BI1300" i="1" s="1"/>
  <c r="BN1300" i="1" s="1"/>
  <c r="BD1303" i="1"/>
  <c r="BJ1303" i="1" s="1"/>
  <c r="BO1303" i="1" s="1"/>
  <c r="BC1303" i="1"/>
  <c r="BI1303" i="1" s="1"/>
  <c r="BN1303" i="1" s="1"/>
  <c r="BD1306" i="1"/>
  <c r="BJ1306" i="1" s="1"/>
  <c r="BO1306" i="1" s="1"/>
  <c r="BP1306" i="1" s="1"/>
  <c r="BC1306" i="1"/>
  <c r="BI1306" i="1" s="1"/>
  <c r="BN1306" i="1" s="1"/>
  <c r="BD1309" i="1"/>
  <c r="BJ1309" i="1" s="1"/>
  <c r="BO1309" i="1" s="1"/>
  <c r="BC1309" i="1"/>
  <c r="BI1309" i="1" s="1"/>
  <c r="BN1309" i="1" s="1"/>
  <c r="BD1312" i="1"/>
  <c r="BJ1312" i="1" s="1"/>
  <c r="BO1312" i="1" s="1"/>
  <c r="BP1312" i="1" s="1"/>
  <c r="BC1312" i="1"/>
  <c r="BI1312" i="1" s="1"/>
  <c r="BN1312" i="1" s="1"/>
  <c r="BD1315" i="1"/>
  <c r="BJ1315" i="1" s="1"/>
  <c r="BO1315" i="1" s="1"/>
  <c r="BP1315" i="1" s="1"/>
  <c r="BC1315" i="1"/>
  <c r="BI1315" i="1" s="1"/>
  <c r="BN1315" i="1" s="1"/>
  <c r="BD1321" i="1"/>
  <c r="BJ1321" i="1" s="1"/>
  <c r="BO1321" i="1" s="1"/>
  <c r="BC1321" i="1"/>
  <c r="BI1321" i="1" s="1"/>
  <c r="BN1321" i="1" s="1"/>
  <c r="BD1324" i="1"/>
  <c r="BJ1324" i="1" s="1"/>
  <c r="BO1324" i="1" s="1"/>
  <c r="BC1324" i="1"/>
  <c r="BI1324" i="1" s="1"/>
  <c r="BN1324" i="1" s="1"/>
  <c r="BD1327" i="1"/>
  <c r="BJ1327" i="1" s="1"/>
  <c r="BO1327" i="1" s="1"/>
  <c r="BP1327" i="1" s="1"/>
  <c r="BC1327" i="1"/>
  <c r="BI1327" i="1" s="1"/>
  <c r="BN1327" i="1" s="1"/>
  <c r="BD1330" i="1"/>
  <c r="BJ1330" i="1" s="1"/>
  <c r="BO1330" i="1" s="1"/>
  <c r="BC1330" i="1"/>
  <c r="BI1330" i="1" s="1"/>
  <c r="BN1330" i="1" s="1"/>
  <c r="BD1333" i="1"/>
  <c r="BJ1333" i="1" s="1"/>
  <c r="BO1333" i="1" s="1"/>
  <c r="BP1333" i="1" s="1"/>
  <c r="BC1333" i="1"/>
  <c r="BI1333" i="1" s="1"/>
  <c r="BN1333" i="1" s="1"/>
  <c r="BD1336" i="1"/>
  <c r="BJ1336" i="1" s="1"/>
  <c r="BO1336" i="1" s="1"/>
  <c r="BP1336" i="1" s="1"/>
  <c r="BC1336" i="1"/>
  <c r="BI1336" i="1" s="1"/>
  <c r="BN1336" i="1" s="1"/>
  <c r="BF1189" i="1"/>
  <c r="BL1189" i="1" s="1"/>
  <c r="BQ1189" i="1" s="1"/>
  <c r="BE1189" i="1"/>
  <c r="BK1189" i="1" s="1"/>
  <c r="BP1189" i="1" s="1"/>
  <c r="BF1192" i="1"/>
  <c r="BL1192" i="1" s="1"/>
  <c r="BQ1192" i="1" s="1"/>
  <c r="BE1192" i="1"/>
  <c r="BK1192" i="1" s="1"/>
  <c r="BP1192" i="1" s="1"/>
  <c r="BF1197" i="1"/>
  <c r="BL1197" i="1" s="1"/>
  <c r="BQ1197" i="1" s="1"/>
  <c r="BR1197" i="1" s="1"/>
  <c r="BE1197" i="1"/>
  <c r="BK1197" i="1" s="1"/>
  <c r="BP1197" i="1" s="1"/>
  <c r="BF1217" i="1"/>
  <c r="BL1217" i="1" s="1"/>
  <c r="BQ1217" i="1" s="1"/>
  <c r="BE1217" i="1"/>
  <c r="BK1217" i="1" s="1"/>
  <c r="BP1217" i="1" s="1"/>
  <c r="BF1220" i="1"/>
  <c r="BL1220" i="1" s="1"/>
  <c r="BQ1220" i="1" s="1"/>
  <c r="BR1220" i="1" s="1"/>
  <c r="BE1220" i="1"/>
  <c r="BK1220" i="1" s="1"/>
  <c r="BP1220" i="1" s="1"/>
  <c r="BF1223" i="1"/>
  <c r="BL1223" i="1" s="1"/>
  <c r="BQ1223" i="1" s="1"/>
  <c r="BR1223" i="1" s="1"/>
  <c r="BE1223" i="1"/>
  <c r="BK1223" i="1" s="1"/>
  <c r="BP1223" i="1" s="1"/>
  <c r="BF1226" i="1"/>
  <c r="BL1226" i="1" s="1"/>
  <c r="BQ1226" i="1" s="1"/>
  <c r="BE1226" i="1"/>
  <c r="BK1226" i="1" s="1"/>
  <c r="BP1226" i="1" s="1"/>
  <c r="BF1229" i="1"/>
  <c r="BL1229" i="1" s="1"/>
  <c r="BQ1229" i="1" s="1"/>
  <c r="BE1229" i="1"/>
  <c r="BK1229" i="1" s="1"/>
  <c r="BP1229" i="1" s="1"/>
  <c r="BF1232" i="1"/>
  <c r="BL1232" i="1" s="1"/>
  <c r="BQ1232" i="1" s="1"/>
  <c r="BR1232" i="1" s="1"/>
  <c r="BE1232" i="1"/>
  <c r="BK1232" i="1" s="1"/>
  <c r="BP1232" i="1" s="1"/>
  <c r="BF1235" i="1"/>
  <c r="BL1235" i="1" s="1"/>
  <c r="BQ1235" i="1" s="1"/>
  <c r="BE1235" i="1"/>
  <c r="BK1235" i="1" s="1"/>
  <c r="BP1235" i="1" s="1"/>
  <c r="BF1238" i="1"/>
  <c r="BL1238" i="1" s="1"/>
  <c r="BQ1238" i="1" s="1"/>
  <c r="BR1238" i="1" s="1"/>
  <c r="BE1238" i="1"/>
  <c r="BK1238" i="1" s="1"/>
  <c r="BP1238" i="1" s="1"/>
  <c r="BF1241" i="1"/>
  <c r="BL1241" i="1" s="1"/>
  <c r="BQ1241" i="1" s="1"/>
  <c r="BR1241" i="1" s="1"/>
  <c r="BE1241" i="1"/>
  <c r="BK1241" i="1" s="1"/>
  <c r="BP1241" i="1" s="1"/>
  <c r="BF1244" i="1"/>
  <c r="BL1244" i="1" s="1"/>
  <c r="BQ1244" i="1" s="1"/>
  <c r="BE1244" i="1"/>
  <c r="BK1244" i="1" s="1"/>
  <c r="BP1244" i="1" s="1"/>
  <c r="BF1247" i="1"/>
  <c r="BL1247" i="1" s="1"/>
  <c r="BQ1247" i="1" s="1"/>
  <c r="BE1247" i="1"/>
  <c r="BK1247" i="1" s="1"/>
  <c r="BP1247" i="1" s="1"/>
  <c r="BF1250" i="1"/>
  <c r="BL1250" i="1" s="1"/>
  <c r="BQ1250" i="1" s="1"/>
  <c r="BR1250" i="1" s="1"/>
  <c r="BE1250" i="1"/>
  <c r="BK1250" i="1" s="1"/>
  <c r="BP1250" i="1" s="1"/>
  <c r="BF1253" i="1"/>
  <c r="BL1253" i="1" s="1"/>
  <c r="BQ1253" i="1" s="1"/>
  <c r="BE1253" i="1"/>
  <c r="BK1253" i="1" s="1"/>
  <c r="BP1253" i="1" s="1"/>
  <c r="BF1256" i="1"/>
  <c r="BL1256" i="1" s="1"/>
  <c r="BQ1256" i="1" s="1"/>
  <c r="BR1256" i="1" s="1"/>
  <c r="BE1256" i="1"/>
  <c r="BK1256" i="1" s="1"/>
  <c r="BP1256" i="1" s="1"/>
  <c r="BF1259" i="1"/>
  <c r="BL1259" i="1" s="1"/>
  <c r="BQ1259" i="1" s="1"/>
  <c r="BR1259" i="1" s="1"/>
  <c r="BE1259" i="1"/>
  <c r="BK1259" i="1" s="1"/>
  <c r="BP1259" i="1" s="1"/>
  <c r="BD1318" i="1"/>
  <c r="BJ1318" i="1" s="1"/>
  <c r="BO1318" i="1" s="1"/>
  <c r="BC1318" i="1"/>
  <c r="BI1318" i="1" s="1"/>
  <c r="BN1318" i="1" s="1"/>
  <c r="BD1392" i="1"/>
  <c r="BJ1392" i="1" s="1"/>
  <c r="BO1392" i="1" s="1"/>
  <c r="BC1392" i="1"/>
  <c r="BI1392" i="1" s="1"/>
  <c r="BN1392" i="1" s="1"/>
  <c r="BD1394" i="1"/>
  <c r="BJ1394" i="1" s="1"/>
  <c r="BO1394" i="1" s="1"/>
  <c r="BP1394" i="1" s="1"/>
  <c r="BC1394" i="1"/>
  <c r="BI1394" i="1" s="1"/>
  <c r="BN1394" i="1" s="1"/>
  <c r="BD1396" i="1"/>
  <c r="BJ1396" i="1" s="1"/>
  <c r="BO1396" i="1" s="1"/>
  <c r="BC1396" i="1"/>
  <c r="BI1396" i="1" s="1"/>
  <c r="BN1396" i="1" s="1"/>
  <c r="BD1398" i="1"/>
  <c r="BJ1398" i="1" s="1"/>
  <c r="BO1398" i="1" s="1"/>
  <c r="BP1398" i="1" s="1"/>
  <c r="BC1398" i="1"/>
  <c r="BI1398" i="1" s="1"/>
  <c r="BN1398" i="1" s="1"/>
  <c r="BD1400" i="1"/>
  <c r="BJ1400" i="1" s="1"/>
  <c r="BO1400" i="1" s="1"/>
  <c r="BP1400" i="1" s="1"/>
  <c r="BC1400" i="1"/>
  <c r="BI1400" i="1" s="1"/>
  <c r="BN1400" i="1" s="1"/>
  <c r="BD1402" i="1"/>
  <c r="BJ1402" i="1" s="1"/>
  <c r="BO1402" i="1" s="1"/>
  <c r="BC1402" i="1"/>
  <c r="BI1402" i="1" s="1"/>
  <c r="BN1402" i="1" s="1"/>
  <c r="BD1404" i="1"/>
  <c r="BJ1404" i="1" s="1"/>
  <c r="BO1404" i="1" s="1"/>
  <c r="BC1404" i="1"/>
  <c r="BI1404" i="1" s="1"/>
  <c r="BN1404" i="1" s="1"/>
  <c r="BD1406" i="1"/>
  <c r="BJ1406" i="1" s="1"/>
  <c r="BO1406" i="1" s="1"/>
  <c r="BP1406" i="1" s="1"/>
  <c r="BC1406" i="1"/>
  <c r="BI1406" i="1" s="1"/>
  <c r="BN1406" i="1" s="1"/>
  <c r="BD1408" i="1"/>
  <c r="BJ1408" i="1" s="1"/>
  <c r="BO1408" i="1" s="1"/>
  <c r="BC1408" i="1"/>
  <c r="BI1408" i="1" s="1"/>
  <c r="BN1408" i="1" s="1"/>
  <c r="BD1410" i="1"/>
  <c r="BJ1410" i="1" s="1"/>
  <c r="BO1410" i="1" s="1"/>
  <c r="BP1410" i="1" s="1"/>
  <c r="BC1410" i="1"/>
  <c r="BI1410" i="1" s="1"/>
  <c r="BN1410" i="1" s="1"/>
  <c r="BD1412" i="1"/>
  <c r="BJ1412" i="1" s="1"/>
  <c r="BO1412" i="1" s="1"/>
  <c r="BP1412" i="1" s="1"/>
  <c r="BC1412" i="1"/>
  <c r="BI1412" i="1" s="1"/>
  <c r="BN1412" i="1" s="1"/>
  <c r="BD1414" i="1"/>
  <c r="BJ1414" i="1" s="1"/>
  <c r="BO1414" i="1" s="1"/>
  <c r="BC1414" i="1"/>
  <c r="BI1414" i="1" s="1"/>
  <c r="BN1414" i="1" s="1"/>
  <c r="BD1416" i="1"/>
  <c r="BJ1416" i="1" s="1"/>
  <c r="BO1416" i="1" s="1"/>
  <c r="BC1416" i="1"/>
  <c r="BI1416" i="1" s="1"/>
  <c r="BN1416" i="1" s="1"/>
  <c r="BD1418" i="1"/>
  <c r="BJ1418" i="1" s="1"/>
  <c r="BO1418" i="1" s="1"/>
  <c r="BP1418" i="1" s="1"/>
  <c r="BC1418" i="1"/>
  <c r="BI1418" i="1" s="1"/>
  <c r="BN1418" i="1" s="1"/>
  <c r="BD1420" i="1"/>
  <c r="BJ1420" i="1" s="1"/>
  <c r="BO1420" i="1" s="1"/>
  <c r="BC1420" i="1"/>
  <c r="BI1420" i="1" s="1"/>
  <c r="BN1420" i="1" s="1"/>
  <c r="BD1422" i="1"/>
  <c r="BJ1422" i="1" s="1"/>
  <c r="BO1422" i="1" s="1"/>
  <c r="BP1422" i="1" s="1"/>
  <c r="BC1422" i="1"/>
  <c r="BI1422" i="1" s="1"/>
  <c r="BN1422" i="1" s="1"/>
  <c r="BD1424" i="1"/>
  <c r="BJ1424" i="1" s="1"/>
  <c r="BO1424" i="1" s="1"/>
  <c r="BP1424" i="1" s="1"/>
  <c r="BC1424" i="1"/>
  <c r="BI1424" i="1" s="1"/>
  <c r="BN1424" i="1" s="1"/>
  <c r="BD1426" i="1"/>
  <c r="BJ1426" i="1" s="1"/>
  <c r="BO1426" i="1" s="1"/>
  <c r="BC1426" i="1"/>
  <c r="BI1426" i="1" s="1"/>
  <c r="BN1426" i="1" s="1"/>
  <c r="BD1428" i="1"/>
  <c r="BJ1428" i="1" s="1"/>
  <c r="BO1428" i="1" s="1"/>
  <c r="BC1428" i="1"/>
  <c r="BI1428" i="1" s="1"/>
  <c r="BN1428" i="1" s="1"/>
  <c r="BD1430" i="1"/>
  <c r="BJ1430" i="1" s="1"/>
  <c r="BO1430" i="1" s="1"/>
  <c r="BP1430" i="1" s="1"/>
  <c r="BC1430" i="1"/>
  <c r="BI1430" i="1" s="1"/>
  <c r="BN1430" i="1" s="1"/>
  <c r="BD1432" i="1"/>
  <c r="BJ1432" i="1" s="1"/>
  <c r="BO1432" i="1" s="1"/>
  <c r="BC1432" i="1"/>
  <c r="BI1432" i="1" s="1"/>
  <c r="BN1432" i="1" s="1"/>
  <c r="BD1434" i="1"/>
  <c r="BJ1434" i="1" s="1"/>
  <c r="BO1434" i="1" s="1"/>
  <c r="BP1434" i="1" s="1"/>
  <c r="BC1434" i="1"/>
  <c r="BI1434" i="1" s="1"/>
  <c r="BN1434" i="1" s="1"/>
  <c r="BD1436" i="1"/>
  <c r="BJ1436" i="1" s="1"/>
  <c r="BO1436" i="1" s="1"/>
  <c r="BP1436" i="1" s="1"/>
  <c r="BC1436" i="1"/>
  <c r="BI1436" i="1" s="1"/>
  <c r="BN1436" i="1" s="1"/>
  <c r="BD1438" i="1"/>
  <c r="BJ1438" i="1" s="1"/>
  <c r="BO1438" i="1" s="1"/>
  <c r="BC1438" i="1"/>
  <c r="BI1438" i="1" s="1"/>
  <c r="BN1438" i="1" s="1"/>
  <c r="BD1440" i="1"/>
  <c r="BJ1440" i="1" s="1"/>
  <c r="BO1440" i="1" s="1"/>
  <c r="BC1440" i="1"/>
  <c r="BI1440" i="1" s="1"/>
  <c r="BN1440" i="1" s="1"/>
  <c r="BD1472" i="1"/>
  <c r="BJ1472" i="1" s="1"/>
  <c r="BO1472" i="1" s="1"/>
  <c r="BP1472" i="1" s="1"/>
  <c r="BC1472" i="1"/>
  <c r="BI1472" i="1" s="1"/>
  <c r="BN1472" i="1" s="1"/>
  <c r="BD1474" i="1"/>
  <c r="BJ1474" i="1" s="1"/>
  <c r="BO1474" i="1" s="1"/>
  <c r="BC1474" i="1"/>
  <c r="BI1474" i="1" s="1"/>
  <c r="BN1474" i="1" s="1"/>
  <c r="BD1486" i="1"/>
  <c r="BJ1486" i="1" s="1"/>
  <c r="BO1486" i="1" s="1"/>
  <c r="BP1486" i="1" s="1"/>
  <c r="BC1486" i="1"/>
  <c r="BI1486" i="1" s="1"/>
  <c r="BN1486" i="1" s="1"/>
  <c r="BD1479" i="1"/>
  <c r="BJ1479" i="1" s="1"/>
  <c r="BO1479" i="1" s="1"/>
  <c r="BP1479" i="1" s="1"/>
  <c r="BC1479" i="1"/>
  <c r="BI1479" i="1" s="1"/>
  <c r="BN1479" i="1" s="1"/>
  <c r="BC1679" i="1"/>
  <c r="BI1679" i="1" s="1"/>
  <c r="BN1679" i="1" s="1"/>
  <c r="BD1679" i="1"/>
  <c r="BJ1679" i="1" s="1"/>
  <c r="BO1679" i="1" s="1"/>
  <c r="BP1679" i="1" s="1"/>
  <c r="BP1382" i="1"/>
  <c r="BD1443" i="1"/>
  <c r="BJ1443" i="1" s="1"/>
  <c r="BO1443" i="1" s="1"/>
  <c r="BP1443" i="1" s="1"/>
  <c r="BC1443" i="1"/>
  <c r="BI1443" i="1" s="1"/>
  <c r="BN1443" i="1" s="1"/>
  <c r="BD1446" i="1"/>
  <c r="BJ1446" i="1" s="1"/>
  <c r="BO1446" i="1" s="1"/>
  <c r="BP1446" i="1" s="1"/>
  <c r="BC1446" i="1"/>
  <c r="BI1446" i="1" s="1"/>
  <c r="BN1446" i="1" s="1"/>
  <c r="BD1449" i="1"/>
  <c r="BJ1449" i="1" s="1"/>
  <c r="BO1449" i="1" s="1"/>
  <c r="BP1449" i="1" s="1"/>
  <c r="BC1449" i="1"/>
  <c r="BI1449" i="1" s="1"/>
  <c r="BN1449" i="1" s="1"/>
  <c r="BD1452" i="1"/>
  <c r="BJ1452" i="1" s="1"/>
  <c r="BO1452" i="1" s="1"/>
  <c r="BC1452" i="1"/>
  <c r="BI1452" i="1" s="1"/>
  <c r="BN1452" i="1" s="1"/>
  <c r="BD1455" i="1"/>
  <c r="BJ1455" i="1" s="1"/>
  <c r="BO1455" i="1" s="1"/>
  <c r="BP1455" i="1" s="1"/>
  <c r="BC1455" i="1"/>
  <c r="BI1455" i="1" s="1"/>
  <c r="BN1455" i="1" s="1"/>
  <c r="BD1458" i="1"/>
  <c r="BJ1458" i="1" s="1"/>
  <c r="BO1458" i="1" s="1"/>
  <c r="BC1458" i="1"/>
  <c r="BI1458" i="1" s="1"/>
  <c r="BN1458" i="1" s="1"/>
  <c r="BD1461" i="1"/>
  <c r="BJ1461" i="1" s="1"/>
  <c r="BO1461" i="1" s="1"/>
  <c r="BP1461" i="1" s="1"/>
  <c r="BC1461" i="1"/>
  <c r="BI1461" i="1" s="1"/>
  <c r="BN1461" i="1" s="1"/>
  <c r="BD1464" i="1"/>
  <c r="BJ1464" i="1" s="1"/>
  <c r="BO1464" i="1" s="1"/>
  <c r="BP1464" i="1" s="1"/>
  <c r="BC1464" i="1"/>
  <c r="BI1464" i="1" s="1"/>
  <c r="BN1464" i="1" s="1"/>
  <c r="BD1467" i="1"/>
  <c r="BJ1467" i="1" s="1"/>
  <c r="BO1467" i="1" s="1"/>
  <c r="BP1467" i="1" s="1"/>
  <c r="BC1467" i="1"/>
  <c r="BI1467" i="1" s="1"/>
  <c r="BN1467" i="1" s="1"/>
  <c r="BD1470" i="1"/>
  <c r="BJ1470" i="1" s="1"/>
  <c r="BO1470" i="1" s="1"/>
  <c r="BC1470" i="1"/>
  <c r="BI1470" i="1" s="1"/>
  <c r="BN1470" i="1" s="1"/>
  <c r="BD1484" i="1"/>
  <c r="BJ1484" i="1" s="1"/>
  <c r="BO1484" i="1" s="1"/>
  <c r="BP1484" i="1" s="1"/>
  <c r="BC1484" i="1"/>
  <c r="BI1484" i="1" s="1"/>
  <c r="BN1484" i="1" s="1"/>
  <c r="BD1489" i="1"/>
  <c r="BJ1489" i="1" s="1"/>
  <c r="BO1489" i="1" s="1"/>
  <c r="BC1489" i="1"/>
  <c r="BI1489" i="1" s="1"/>
  <c r="BN1489" i="1" s="1"/>
  <c r="BD1492" i="1"/>
  <c r="BJ1492" i="1" s="1"/>
  <c r="BO1492" i="1" s="1"/>
  <c r="BP1492" i="1" s="1"/>
  <c r="BC1492" i="1"/>
  <c r="BI1492" i="1" s="1"/>
  <c r="BN1492" i="1" s="1"/>
  <c r="BD1495" i="1"/>
  <c r="BJ1495" i="1" s="1"/>
  <c r="BO1495" i="1" s="1"/>
  <c r="BP1495" i="1" s="1"/>
  <c r="BC1495" i="1"/>
  <c r="BI1495" i="1" s="1"/>
  <c r="BN1495" i="1" s="1"/>
  <c r="BD1498" i="1"/>
  <c r="BJ1498" i="1" s="1"/>
  <c r="BO1498" i="1" s="1"/>
  <c r="BP1498" i="1" s="1"/>
  <c r="BC1498" i="1"/>
  <c r="BI1498" i="1" s="1"/>
  <c r="BN1498" i="1" s="1"/>
  <c r="BD1501" i="1"/>
  <c r="BJ1501" i="1" s="1"/>
  <c r="BO1501" i="1" s="1"/>
  <c r="BC1501" i="1"/>
  <c r="BI1501" i="1" s="1"/>
  <c r="BN1501" i="1" s="1"/>
  <c r="BD1504" i="1"/>
  <c r="BJ1504" i="1" s="1"/>
  <c r="BO1504" i="1" s="1"/>
  <c r="BP1504" i="1" s="1"/>
  <c r="BC1504" i="1"/>
  <c r="BI1504" i="1" s="1"/>
  <c r="BN1504" i="1" s="1"/>
  <c r="BD1507" i="1"/>
  <c r="BJ1507" i="1" s="1"/>
  <c r="BO1507" i="1" s="1"/>
  <c r="BC1507" i="1"/>
  <c r="BI1507" i="1" s="1"/>
  <c r="BN1507" i="1" s="1"/>
  <c r="BD1510" i="1"/>
  <c r="BJ1510" i="1" s="1"/>
  <c r="BO1510" i="1" s="1"/>
  <c r="BP1510" i="1" s="1"/>
  <c r="BC1510" i="1"/>
  <c r="BI1510" i="1" s="1"/>
  <c r="BN1510" i="1" s="1"/>
  <c r="BD1513" i="1"/>
  <c r="BJ1513" i="1" s="1"/>
  <c r="BO1513" i="1" s="1"/>
  <c r="BP1513" i="1" s="1"/>
  <c r="BC1513" i="1"/>
  <c r="BI1513" i="1" s="1"/>
  <c r="BN1513" i="1" s="1"/>
  <c r="BD1516" i="1"/>
  <c r="BJ1516" i="1" s="1"/>
  <c r="BO1516" i="1" s="1"/>
  <c r="BP1516" i="1" s="1"/>
  <c r="BC1516" i="1"/>
  <c r="BI1516" i="1" s="1"/>
  <c r="BN1516" i="1" s="1"/>
  <c r="BD1519" i="1"/>
  <c r="BJ1519" i="1" s="1"/>
  <c r="BO1519" i="1" s="1"/>
  <c r="BC1519" i="1"/>
  <c r="BI1519" i="1" s="1"/>
  <c r="BN1519" i="1" s="1"/>
  <c r="BD1522" i="1"/>
  <c r="BJ1522" i="1" s="1"/>
  <c r="BO1522" i="1" s="1"/>
  <c r="BP1522" i="1" s="1"/>
  <c r="BC1522" i="1"/>
  <c r="BI1522" i="1" s="1"/>
  <c r="BN1522" i="1" s="1"/>
  <c r="BD1525" i="1"/>
  <c r="BJ1525" i="1" s="1"/>
  <c r="BO1525" i="1" s="1"/>
  <c r="BC1525" i="1"/>
  <c r="BI1525" i="1" s="1"/>
  <c r="BN1525" i="1" s="1"/>
  <c r="BD1528" i="1"/>
  <c r="BJ1528" i="1" s="1"/>
  <c r="BO1528" i="1" s="1"/>
  <c r="BP1528" i="1" s="1"/>
  <c r="BC1528" i="1"/>
  <c r="BI1528" i="1" s="1"/>
  <c r="BN1528" i="1" s="1"/>
  <c r="BD1531" i="1"/>
  <c r="BJ1531" i="1" s="1"/>
  <c r="BO1531" i="1" s="1"/>
  <c r="BP1531" i="1" s="1"/>
  <c r="BC1531" i="1"/>
  <c r="BI1531" i="1" s="1"/>
  <c r="BN1531" i="1" s="1"/>
  <c r="BD1534" i="1"/>
  <c r="BJ1534" i="1" s="1"/>
  <c r="BO1534" i="1" s="1"/>
  <c r="BP1534" i="1" s="1"/>
  <c r="BC1534" i="1"/>
  <c r="BI1534" i="1" s="1"/>
  <c r="BN1534" i="1" s="1"/>
  <c r="BD1537" i="1"/>
  <c r="BJ1537" i="1" s="1"/>
  <c r="BO1537" i="1" s="1"/>
  <c r="BC1537" i="1"/>
  <c r="BI1537" i="1" s="1"/>
  <c r="BN1537" i="1" s="1"/>
  <c r="BD1540" i="1"/>
  <c r="BJ1540" i="1" s="1"/>
  <c r="BO1540" i="1" s="1"/>
  <c r="BP1540" i="1" s="1"/>
  <c r="BC1540" i="1"/>
  <c r="BI1540" i="1" s="1"/>
  <c r="BN1540" i="1" s="1"/>
  <c r="BD1543" i="1"/>
  <c r="BJ1543" i="1" s="1"/>
  <c r="BO1543" i="1" s="1"/>
  <c r="BC1543" i="1"/>
  <c r="BI1543" i="1" s="1"/>
  <c r="BN1543" i="1" s="1"/>
  <c r="BD1546" i="1"/>
  <c r="BJ1546" i="1" s="1"/>
  <c r="BO1546" i="1" s="1"/>
  <c r="BP1546" i="1" s="1"/>
  <c r="BC1546" i="1"/>
  <c r="BI1546" i="1" s="1"/>
  <c r="BN1546" i="1" s="1"/>
  <c r="AX1375" i="1"/>
  <c r="BD1477" i="1"/>
  <c r="BJ1477" i="1" s="1"/>
  <c r="BO1477" i="1" s="1"/>
  <c r="BC1477" i="1"/>
  <c r="BI1477" i="1" s="1"/>
  <c r="BN1477" i="1" s="1"/>
  <c r="BE1186" i="1"/>
  <c r="BK1186" i="1" s="1"/>
  <c r="BP1186" i="1" s="1"/>
  <c r="BR1186" i="1" s="1"/>
  <c r="BD1482" i="1"/>
  <c r="BJ1482" i="1" s="1"/>
  <c r="BO1482" i="1" s="1"/>
  <c r="BC1482" i="1"/>
  <c r="BI1482" i="1" s="1"/>
  <c r="BN1482" i="1" s="1"/>
  <c r="BC1605" i="1"/>
  <c r="BI1605" i="1" s="1"/>
  <c r="BN1605" i="1" s="1"/>
  <c r="BD1605" i="1"/>
  <c r="BJ1605" i="1" s="1"/>
  <c r="BO1605" i="1" s="1"/>
  <c r="BC1629" i="1"/>
  <c r="BI1629" i="1" s="1"/>
  <c r="BN1629" i="1" s="1"/>
  <c r="BD1629" i="1"/>
  <c r="BJ1629" i="1" s="1"/>
  <c r="BO1629" i="1" s="1"/>
  <c r="BP1629" i="1" s="1"/>
  <c r="BC1653" i="1"/>
  <c r="BI1653" i="1" s="1"/>
  <c r="BN1653" i="1" s="1"/>
  <c r="BD1653" i="1"/>
  <c r="BJ1653" i="1" s="1"/>
  <c r="BO1653" i="1" s="1"/>
  <c r="BD1475" i="1"/>
  <c r="BJ1475" i="1" s="1"/>
  <c r="BO1475" i="1" s="1"/>
  <c r="BP1475" i="1" s="1"/>
  <c r="BC1475" i="1"/>
  <c r="BI1475" i="1" s="1"/>
  <c r="BN1475" i="1" s="1"/>
  <c r="BD1487" i="1"/>
  <c r="BJ1487" i="1" s="1"/>
  <c r="BO1487" i="1" s="1"/>
  <c r="BP1487" i="1" s="1"/>
  <c r="BC1487" i="1"/>
  <c r="BI1487" i="1" s="1"/>
  <c r="BN1487" i="1" s="1"/>
  <c r="BD1369" i="1"/>
  <c r="BJ1369" i="1" s="1"/>
  <c r="BO1369" i="1" s="1"/>
  <c r="BP1369" i="1" s="1"/>
  <c r="BD1372" i="1"/>
  <c r="BJ1372" i="1" s="1"/>
  <c r="BO1372" i="1" s="1"/>
  <c r="BP1372" i="1" s="1"/>
  <c r="BD1393" i="1"/>
  <c r="BJ1393" i="1" s="1"/>
  <c r="BO1393" i="1" s="1"/>
  <c r="BP1393" i="1" s="1"/>
  <c r="BC1393" i="1"/>
  <c r="BI1393" i="1" s="1"/>
  <c r="BN1393" i="1" s="1"/>
  <c r="BD1395" i="1"/>
  <c r="BJ1395" i="1" s="1"/>
  <c r="BO1395" i="1" s="1"/>
  <c r="BC1395" i="1"/>
  <c r="BI1395" i="1" s="1"/>
  <c r="BN1395" i="1" s="1"/>
  <c r="BD1397" i="1"/>
  <c r="BJ1397" i="1" s="1"/>
  <c r="BO1397" i="1" s="1"/>
  <c r="BP1397" i="1" s="1"/>
  <c r="BC1397" i="1"/>
  <c r="BI1397" i="1" s="1"/>
  <c r="BN1397" i="1" s="1"/>
  <c r="BD1399" i="1"/>
  <c r="BJ1399" i="1" s="1"/>
  <c r="BO1399" i="1" s="1"/>
  <c r="BP1399" i="1" s="1"/>
  <c r="BC1399" i="1"/>
  <c r="BI1399" i="1" s="1"/>
  <c r="BN1399" i="1" s="1"/>
  <c r="BD1401" i="1"/>
  <c r="BJ1401" i="1" s="1"/>
  <c r="BO1401" i="1" s="1"/>
  <c r="BP1401" i="1" s="1"/>
  <c r="BC1401" i="1"/>
  <c r="BI1401" i="1" s="1"/>
  <c r="BN1401" i="1" s="1"/>
  <c r="BD1403" i="1"/>
  <c r="BJ1403" i="1" s="1"/>
  <c r="BO1403" i="1" s="1"/>
  <c r="BC1403" i="1"/>
  <c r="BI1403" i="1" s="1"/>
  <c r="BN1403" i="1" s="1"/>
  <c r="BD1405" i="1"/>
  <c r="BJ1405" i="1" s="1"/>
  <c r="BO1405" i="1" s="1"/>
  <c r="BP1405" i="1" s="1"/>
  <c r="BC1405" i="1"/>
  <c r="BI1405" i="1" s="1"/>
  <c r="BN1405" i="1" s="1"/>
  <c r="BD1407" i="1"/>
  <c r="BJ1407" i="1" s="1"/>
  <c r="BO1407" i="1" s="1"/>
  <c r="BC1407" i="1"/>
  <c r="BI1407" i="1" s="1"/>
  <c r="BN1407" i="1" s="1"/>
  <c r="BD1409" i="1"/>
  <c r="BJ1409" i="1" s="1"/>
  <c r="BO1409" i="1" s="1"/>
  <c r="BP1409" i="1" s="1"/>
  <c r="BC1409" i="1"/>
  <c r="BI1409" i="1" s="1"/>
  <c r="BN1409" i="1" s="1"/>
  <c r="BD1411" i="1"/>
  <c r="BJ1411" i="1" s="1"/>
  <c r="BO1411" i="1" s="1"/>
  <c r="BP1411" i="1" s="1"/>
  <c r="BC1411" i="1"/>
  <c r="BI1411" i="1" s="1"/>
  <c r="BN1411" i="1" s="1"/>
  <c r="BD1413" i="1"/>
  <c r="BJ1413" i="1" s="1"/>
  <c r="BO1413" i="1" s="1"/>
  <c r="BP1413" i="1" s="1"/>
  <c r="BC1413" i="1"/>
  <c r="BI1413" i="1" s="1"/>
  <c r="BN1413" i="1" s="1"/>
  <c r="BD1415" i="1"/>
  <c r="BJ1415" i="1" s="1"/>
  <c r="BO1415" i="1" s="1"/>
  <c r="BC1415" i="1"/>
  <c r="BI1415" i="1" s="1"/>
  <c r="BN1415" i="1" s="1"/>
  <c r="BD1417" i="1"/>
  <c r="BJ1417" i="1" s="1"/>
  <c r="BO1417" i="1" s="1"/>
  <c r="BP1417" i="1" s="1"/>
  <c r="BC1417" i="1"/>
  <c r="BI1417" i="1" s="1"/>
  <c r="BN1417" i="1" s="1"/>
  <c r="BD1419" i="1"/>
  <c r="BJ1419" i="1" s="1"/>
  <c r="BO1419" i="1" s="1"/>
  <c r="BC1419" i="1"/>
  <c r="BI1419" i="1" s="1"/>
  <c r="BN1419" i="1" s="1"/>
  <c r="BD1421" i="1"/>
  <c r="BJ1421" i="1" s="1"/>
  <c r="BO1421" i="1" s="1"/>
  <c r="BP1421" i="1" s="1"/>
  <c r="BC1421" i="1"/>
  <c r="BI1421" i="1" s="1"/>
  <c r="BN1421" i="1" s="1"/>
  <c r="BD1423" i="1"/>
  <c r="BJ1423" i="1" s="1"/>
  <c r="BO1423" i="1" s="1"/>
  <c r="BP1423" i="1" s="1"/>
  <c r="BC1423" i="1"/>
  <c r="BI1423" i="1" s="1"/>
  <c r="BN1423" i="1" s="1"/>
  <c r="BD1425" i="1"/>
  <c r="BJ1425" i="1" s="1"/>
  <c r="BO1425" i="1" s="1"/>
  <c r="BP1425" i="1" s="1"/>
  <c r="BC1425" i="1"/>
  <c r="BI1425" i="1" s="1"/>
  <c r="BN1425" i="1" s="1"/>
  <c r="BD1427" i="1"/>
  <c r="BJ1427" i="1" s="1"/>
  <c r="BO1427" i="1" s="1"/>
  <c r="BC1427" i="1"/>
  <c r="BI1427" i="1" s="1"/>
  <c r="BN1427" i="1" s="1"/>
  <c r="BD1429" i="1"/>
  <c r="BJ1429" i="1" s="1"/>
  <c r="BO1429" i="1" s="1"/>
  <c r="BP1429" i="1" s="1"/>
  <c r="BC1429" i="1"/>
  <c r="BI1429" i="1" s="1"/>
  <c r="BN1429" i="1" s="1"/>
  <c r="BD1431" i="1"/>
  <c r="BJ1431" i="1" s="1"/>
  <c r="BO1431" i="1" s="1"/>
  <c r="BC1431" i="1"/>
  <c r="BI1431" i="1" s="1"/>
  <c r="BN1431" i="1" s="1"/>
  <c r="BD1433" i="1"/>
  <c r="BJ1433" i="1" s="1"/>
  <c r="BO1433" i="1" s="1"/>
  <c r="BP1433" i="1" s="1"/>
  <c r="BC1433" i="1"/>
  <c r="BI1433" i="1" s="1"/>
  <c r="BN1433" i="1" s="1"/>
  <c r="BD1435" i="1"/>
  <c r="BJ1435" i="1" s="1"/>
  <c r="BO1435" i="1" s="1"/>
  <c r="BP1435" i="1" s="1"/>
  <c r="BC1435" i="1"/>
  <c r="BI1435" i="1" s="1"/>
  <c r="BN1435" i="1" s="1"/>
  <c r="BD1437" i="1"/>
  <c r="BJ1437" i="1" s="1"/>
  <c r="BO1437" i="1" s="1"/>
  <c r="BP1437" i="1" s="1"/>
  <c r="BC1437" i="1"/>
  <c r="BI1437" i="1" s="1"/>
  <c r="BN1437" i="1" s="1"/>
  <c r="BD1439" i="1"/>
  <c r="BJ1439" i="1" s="1"/>
  <c r="BO1439" i="1" s="1"/>
  <c r="BC1439" i="1"/>
  <c r="BI1439" i="1" s="1"/>
  <c r="BN1439" i="1" s="1"/>
  <c r="BD1441" i="1"/>
  <c r="BJ1441" i="1" s="1"/>
  <c r="BO1441" i="1" s="1"/>
  <c r="BP1441" i="1" s="1"/>
  <c r="BC1441" i="1"/>
  <c r="BI1441" i="1" s="1"/>
  <c r="BN1441" i="1" s="1"/>
  <c r="AX1444" i="1"/>
  <c r="AX1447" i="1"/>
  <c r="AX1450" i="1"/>
  <c r="AX1453" i="1"/>
  <c r="AX1456" i="1"/>
  <c r="AX1459" i="1"/>
  <c r="AX1462" i="1"/>
  <c r="AX1465" i="1"/>
  <c r="AX1468" i="1"/>
  <c r="BD1480" i="1"/>
  <c r="BJ1480" i="1" s="1"/>
  <c r="BO1480" i="1" s="1"/>
  <c r="BP1480" i="1" s="1"/>
  <c r="BC1480" i="1"/>
  <c r="BI1480" i="1" s="1"/>
  <c r="BN1480" i="1" s="1"/>
  <c r="BD1490" i="1"/>
  <c r="BJ1490" i="1" s="1"/>
  <c r="BO1490" i="1" s="1"/>
  <c r="BC1490" i="1"/>
  <c r="BI1490" i="1" s="1"/>
  <c r="BN1490" i="1" s="1"/>
  <c r="BD1493" i="1"/>
  <c r="BJ1493" i="1" s="1"/>
  <c r="BO1493" i="1" s="1"/>
  <c r="BP1493" i="1" s="1"/>
  <c r="BC1493" i="1"/>
  <c r="BI1493" i="1" s="1"/>
  <c r="BN1493" i="1" s="1"/>
  <c r="BD1496" i="1"/>
  <c r="BJ1496" i="1" s="1"/>
  <c r="BO1496" i="1" s="1"/>
  <c r="BP1496" i="1" s="1"/>
  <c r="BC1496" i="1"/>
  <c r="BI1496" i="1" s="1"/>
  <c r="BN1496" i="1" s="1"/>
  <c r="BD1499" i="1"/>
  <c r="BJ1499" i="1" s="1"/>
  <c r="BO1499" i="1" s="1"/>
  <c r="BC1499" i="1"/>
  <c r="BI1499" i="1" s="1"/>
  <c r="BN1499" i="1" s="1"/>
  <c r="BD1502" i="1"/>
  <c r="BJ1502" i="1" s="1"/>
  <c r="BO1502" i="1" s="1"/>
  <c r="BC1502" i="1"/>
  <c r="BI1502" i="1" s="1"/>
  <c r="BN1502" i="1" s="1"/>
  <c r="BD1505" i="1"/>
  <c r="BJ1505" i="1" s="1"/>
  <c r="BO1505" i="1" s="1"/>
  <c r="BP1505" i="1" s="1"/>
  <c r="BC1505" i="1"/>
  <c r="BI1505" i="1" s="1"/>
  <c r="BN1505" i="1" s="1"/>
  <c r="BD1508" i="1"/>
  <c r="BJ1508" i="1" s="1"/>
  <c r="BO1508" i="1" s="1"/>
  <c r="BC1508" i="1"/>
  <c r="BI1508" i="1" s="1"/>
  <c r="BN1508" i="1" s="1"/>
  <c r="BD1511" i="1"/>
  <c r="BJ1511" i="1" s="1"/>
  <c r="BO1511" i="1" s="1"/>
  <c r="BP1511" i="1" s="1"/>
  <c r="BC1511" i="1"/>
  <c r="BI1511" i="1" s="1"/>
  <c r="BN1511" i="1" s="1"/>
  <c r="BD1514" i="1"/>
  <c r="BJ1514" i="1" s="1"/>
  <c r="BO1514" i="1" s="1"/>
  <c r="BP1514" i="1" s="1"/>
  <c r="BC1514" i="1"/>
  <c r="BI1514" i="1" s="1"/>
  <c r="BN1514" i="1" s="1"/>
  <c r="BD1517" i="1"/>
  <c r="BJ1517" i="1" s="1"/>
  <c r="BO1517" i="1" s="1"/>
  <c r="BC1517" i="1"/>
  <c r="BI1517" i="1" s="1"/>
  <c r="BN1517" i="1" s="1"/>
  <c r="BD1520" i="1"/>
  <c r="BJ1520" i="1" s="1"/>
  <c r="BO1520" i="1" s="1"/>
  <c r="BC1520" i="1"/>
  <c r="BI1520" i="1" s="1"/>
  <c r="BN1520" i="1" s="1"/>
  <c r="BD1523" i="1"/>
  <c r="BJ1523" i="1" s="1"/>
  <c r="BO1523" i="1" s="1"/>
  <c r="BP1523" i="1" s="1"/>
  <c r="BC1523" i="1"/>
  <c r="BI1523" i="1" s="1"/>
  <c r="BN1523" i="1" s="1"/>
  <c r="BD1526" i="1"/>
  <c r="BJ1526" i="1" s="1"/>
  <c r="BO1526" i="1" s="1"/>
  <c r="BC1526" i="1"/>
  <c r="BI1526" i="1" s="1"/>
  <c r="BN1526" i="1" s="1"/>
  <c r="BD1529" i="1"/>
  <c r="BJ1529" i="1" s="1"/>
  <c r="BO1529" i="1" s="1"/>
  <c r="BP1529" i="1" s="1"/>
  <c r="BC1529" i="1"/>
  <c r="BI1529" i="1" s="1"/>
  <c r="BN1529" i="1" s="1"/>
  <c r="BD1532" i="1"/>
  <c r="BJ1532" i="1" s="1"/>
  <c r="BO1532" i="1" s="1"/>
  <c r="BP1532" i="1" s="1"/>
  <c r="BC1532" i="1"/>
  <c r="BI1532" i="1" s="1"/>
  <c r="BN1532" i="1" s="1"/>
  <c r="BD1535" i="1"/>
  <c r="BJ1535" i="1" s="1"/>
  <c r="BO1535" i="1" s="1"/>
  <c r="BC1535" i="1"/>
  <c r="BI1535" i="1" s="1"/>
  <c r="BN1535" i="1" s="1"/>
  <c r="BD1538" i="1"/>
  <c r="BJ1538" i="1" s="1"/>
  <c r="BO1538" i="1" s="1"/>
  <c r="BC1538" i="1"/>
  <c r="BI1538" i="1" s="1"/>
  <c r="BN1538" i="1" s="1"/>
  <c r="BD1541" i="1"/>
  <c r="BJ1541" i="1" s="1"/>
  <c r="BO1541" i="1" s="1"/>
  <c r="BP1541" i="1" s="1"/>
  <c r="BC1541" i="1"/>
  <c r="BI1541" i="1" s="1"/>
  <c r="BN1541" i="1" s="1"/>
  <c r="BD1544" i="1"/>
  <c r="BJ1544" i="1" s="1"/>
  <c r="BO1544" i="1" s="1"/>
  <c r="BC1544" i="1"/>
  <c r="BI1544" i="1" s="1"/>
  <c r="BN1544" i="1" s="1"/>
  <c r="BD1547" i="1"/>
  <c r="BJ1547" i="1" s="1"/>
  <c r="BO1547" i="1" s="1"/>
  <c r="BP1547" i="1" s="1"/>
  <c r="BC1547" i="1"/>
  <c r="BI1547" i="1" s="1"/>
  <c r="BN1547" i="1" s="1"/>
  <c r="BC1569" i="1"/>
  <c r="BI1569" i="1" s="1"/>
  <c r="BN1569" i="1" s="1"/>
  <c r="BD1569" i="1"/>
  <c r="BJ1569" i="1" s="1"/>
  <c r="BO1569" i="1" s="1"/>
  <c r="BC1691" i="1"/>
  <c r="BI1691" i="1" s="1"/>
  <c r="BN1691" i="1" s="1"/>
  <c r="BD1691" i="1"/>
  <c r="BJ1691" i="1" s="1"/>
  <c r="BO1691" i="1" s="1"/>
  <c r="BP1691" i="1" s="1"/>
  <c r="BD1471" i="1"/>
  <c r="BJ1471" i="1" s="1"/>
  <c r="BO1471" i="1" s="1"/>
  <c r="BC1471" i="1"/>
  <c r="BI1471" i="1" s="1"/>
  <c r="BN1471" i="1" s="1"/>
  <c r="BD1473" i="1"/>
  <c r="BJ1473" i="1" s="1"/>
  <c r="BO1473" i="1" s="1"/>
  <c r="BP1473" i="1" s="1"/>
  <c r="BC1473" i="1"/>
  <c r="BI1473" i="1" s="1"/>
  <c r="BN1473" i="1" s="1"/>
  <c r="BD1485" i="1"/>
  <c r="BJ1485" i="1" s="1"/>
  <c r="BO1485" i="1" s="1"/>
  <c r="BC1485" i="1"/>
  <c r="BI1485" i="1" s="1"/>
  <c r="BN1485" i="1" s="1"/>
  <c r="BP1379" i="1"/>
  <c r="BP1391" i="1"/>
  <c r="BD1478" i="1"/>
  <c r="BJ1478" i="1" s="1"/>
  <c r="BO1478" i="1" s="1"/>
  <c r="BP1478" i="1" s="1"/>
  <c r="BC1478" i="1"/>
  <c r="BI1478" i="1" s="1"/>
  <c r="BN1478" i="1" s="1"/>
  <c r="BC1581" i="1"/>
  <c r="BI1581" i="1" s="1"/>
  <c r="BN1581" i="1" s="1"/>
  <c r="BD1581" i="1"/>
  <c r="BJ1581" i="1" s="1"/>
  <c r="BO1581" i="1" s="1"/>
  <c r="BP1581" i="1" s="1"/>
  <c r="BD1483" i="1"/>
  <c r="BJ1483" i="1" s="1"/>
  <c r="BO1483" i="1" s="1"/>
  <c r="BC1483" i="1"/>
  <c r="BI1483" i="1" s="1"/>
  <c r="BN1483" i="1" s="1"/>
  <c r="BD1442" i="1"/>
  <c r="BJ1442" i="1" s="1"/>
  <c r="BO1442" i="1" s="1"/>
  <c r="BP1442" i="1" s="1"/>
  <c r="BC1442" i="1"/>
  <c r="BI1442" i="1" s="1"/>
  <c r="BN1442" i="1" s="1"/>
  <c r="BD1445" i="1"/>
  <c r="BJ1445" i="1" s="1"/>
  <c r="BO1445" i="1" s="1"/>
  <c r="BC1445" i="1"/>
  <c r="BI1445" i="1" s="1"/>
  <c r="BN1445" i="1" s="1"/>
  <c r="BD1448" i="1"/>
  <c r="BJ1448" i="1" s="1"/>
  <c r="BO1448" i="1" s="1"/>
  <c r="BP1448" i="1" s="1"/>
  <c r="BC1448" i="1"/>
  <c r="BI1448" i="1" s="1"/>
  <c r="BN1448" i="1" s="1"/>
  <c r="BD1451" i="1"/>
  <c r="BJ1451" i="1" s="1"/>
  <c r="BO1451" i="1" s="1"/>
  <c r="BP1451" i="1" s="1"/>
  <c r="BC1451" i="1"/>
  <c r="BI1451" i="1" s="1"/>
  <c r="BN1451" i="1" s="1"/>
  <c r="BD1454" i="1"/>
  <c r="BJ1454" i="1" s="1"/>
  <c r="BO1454" i="1" s="1"/>
  <c r="BC1454" i="1"/>
  <c r="BI1454" i="1" s="1"/>
  <c r="BN1454" i="1" s="1"/>
  <c r="BD1457" i="1"/>
  <c r="BJ1457" i="1" s="1"/>
  <c r="BO1457" i="1" s="1"/>
  <c r="BC1457" i="1"/>
  <c r="BI1457" i="1" s="1"/>
  <c r="BN1457" i="1" s="1"/>
  <c r="BD1460" i="1"/>
  <c r="BJ1460" i="1" s="1"/>
  <c r="BO1460" i="1" s="1"/>
  <c r="BP1460" i="1" s="1"/>
  <c r="BC1460" i="1"/>
  <c r="BI1460" i="1" s="1"/>
  <c r="BN1460" i="1" s="1"/>
  <c r="BD1463" i="1"/>
  <c r="BJ1463" i="1" s="1"/>
  <c r="BO1463" i="1" s="1"/>
  <c r="BC1463" i="1"/>
  <c r="BI1463" i="1" s="1"/>
  <c r="BN1463" i="1" s="1"/>
  <c r="BD1466" i="1"/>
  <c r="BJ1466" i="1" s="1"/>
  <c r="BO1466" i="1" s="1"/>
  <c r="BP1466" i="1" s="1"/>
  <c r="BC1466" i="1"/>
  <c r="BI1466" i="1" s="1"/>
  <c r="BN1466" i="1" s="1"/>
  <c r="BD1469" i="1"/>
  <c r="BJ1469" i="1" s="1"/>
  <c r="BO1469" i="1" s="1"/>
  <c r="BP1469" i="1" s="1"/>
  <c r="BC1469" i="1"/>
  <c r="BI1469" i="1" s="1"/>
  <c r="BN1469" i="1" s="1"/>
  <c r="BD1476" i="1"/>
  <c r="BJ1476" i="1" s="1"/>
  <c r="BO1476" i="1" s="1"/>
  <c r="BC1476" i="1"/>
  <c r="BI1476" i="1" s="1"/>
  <c r="BN1476" i="1" s="1"/>
  <c r="BD1488" i="1"/>
  <c r="BJ1488" i="1" s="1"/>
  <c r="BO1488" i="1" s="1"/>
  <c r="BC1488" i="1"/>
  <c r="BI1488" i="1" s="1"/>
  <c r="BN1488" i="1" s="1"/>
  <c r="BD1491" i="1"/>
  <c r="BJ1491" i="1" s="1"/>
  <c r="BO1491" i="1" s="1"/>
  <c r="BP1491" i="1" s="1"/>
  <c r="BC1491" i="1"/>
  <c r="BI1491" i="1" s="1"/>
  <c r="BN1491" i="1" s="1"/>
  <c r="BD1494" i="1"/>
  <c r="BJ1494" i="1" s="1"/>
  <c r="BO1494" i="1" s="1"/>
  <c r="BC1494" i="1"/>
  <c r="BI1494" i="1" s="1"/>
  <c r="BN1494" i="1" s="1"/>
  <c r="BD1497" i="1"/>
  <c r="BJ1497" i="1" s="1"/>
  <c r="BO1497" i="1" s="1"/>
  <c r="BP1497" i="1" s="1"/>
  <c r="BC1497" i="1"/>
  <c r="BI1497" i="1" s="1"/>
  <c r="BN1497" i="1" s="1"/>
  <c r="BD1500" i="1"/>
  <c r="BJ1500" i="1" s="1"/>
  <c r="BO1500" i="1" s="1"/>
  <c r="BP1500" i="1" s="1"/>
  <c r="BC1500" i="1"/>
  <c r="BI1500" i="1" s="1"/>
  <c r="BN1500" i="1" s="1"/>
  <c r="BD1503" i="1"/>
  <c r="BJ1503" i="1" s="1"/>
  <c r="BO1503" i="1" s="1"/>
  <c r="BC1503" i="1"/>
  <c r="BI1503" i="1" s="1"/>
  <c r="BN1503" i="1" s="1"/>
  <c r="BD1506" i="1"/>
  <c r="BJ1506" i="1" s="1"/>
  <c r="BO1506" i="1" s="1"/>
  <c r="BC1506" i="1"/>
  <c r="BI1506" i="1" s="1"/>
  <c r="BN1506" i="1" s="1"/>
  <c r="BD1509" i="1"/>
  <c r="BJ1509" i="1" s="1"/>
  <c r="BO1509" i="1" s="1"/>
  <c r="BP1509" i="1" s="1"/>
  <c r="BC1509" i="1"/>
  <c r="BI1509" i="1" s="1"/>
  <c r="BN1509" i="1" s="1"/>
  <c r="BD1512" i="1"/>
  <c r="BJ1512" i="1" s="1"/>
  <c r="BO1512" i="1" s="1"/>
  <c r="BC1512" i="1"/>
  <c r="BI1512" i="1" s="1"/>
  <c r="BN1512" i="1" s="1"/>
  <c r="BD1515" i="1"/>
  <c r="BJ1515" i="1" s="1"/>
  <c r="BO1515" i="1" s="1"/>
  <c r="BP1515" i="1" s="1"/>
  <c r="BC1515" i="1"/>
  <c r="BI1515" i="1" s="1"/>
  <c r="BN1515" i="1" s="1"/>
  <c r="BD1518" i="1"/>
  <c r="BJ1518" i="1" s="1"/>
  <c r="BO1518" i="1" s="1"/>
  <c r="BP1518" i="1" s="1"/>
  <c r="BC1518" i="1"/>
  <c r="BI1518" i="1" s="1"/>
  <c r="BN1518" i="1" s="1"/>
  <c r="BD1521" i="1"/>
  <c r="BJ1521" i="1" s="1"/>
  <c r="BO1521" i="1" s="1"/>
  <c r="BC1521" i="1"/>
  <c r="BI1521" i="1" s="1"/>
  <c r="BN1521" i="1" s="1"/>
  <c r="BD1524" i="1"/>
  <c r="BJ1524" i="1" s="1"/>
  <c r="BO1524" i="1" s="1"/>
  <c r="BC1524" i="1"/>
  <c r="BI1524" i="1" s="1"/>
  <c r="BN1524" i="1" s="1"/>
  <c r="BD1527" i="1"/>
  <c r="BJ1527" i="1" s="1"/>
  <c r="BO1527" i="1" s="1"/>
  <c r="BP1527" i="1" s="1"/>
  <c r="BC1527" i="1"/>
  <c r="BI1527" i="1" s="1"/>
  <c r="BN1527" i="1" s="1"/>
  <c r="BD1530" i="1"/>
  <c r="BJ1530" i="1" s="1"/>
  <c r="BO1530" i="1" s="1"/>
  <c r="BC1530" i="1"/>
  <c r="BI1530" i="1" s="1"/>
  <c r="BN1530" i="1" s="1"/>
  <c r="BD1533" i="1"/>
  <c r="BJ1533" i="1" s="1"/>
  <c r="BO1533" i="1" s="1"/>
  <c r="BP1533" i="1" s="1"/>
  <c r="BC1533" i="1"/>
  <c r="BI1533" i="1" s="1"/>
  <c r="BN1533" i="1" s="1"/>
  <c r="BD1536" i="1"/>
  <c r="BJ1536" i="1" s="1"/>
  <c r="BO1536" i="1" s="1"/>
  <c r="BP1536" i="1" s="1"/>
  <c r="BC1536" i="1"/>
  <c r="BI1536" i="1" s="1"/>
  <c r="BN1536" i="1" s="1"/>
  <c r="BD1539" i="1"/>
  <c r="BJ1539" i="1" s="1"/>
  <c r="BO1539" i="1" s="1"/>
  <c r="BC1539" i="1"/>
  <c r="BI1539" i="1" s="1"/>
  <c r="BN1539" i="1" s="1"/>
  <c r="BD1542" i="1"/>
  <c r="BJ1542" i="1" s="1"/>
  <c r="BO1542" i="1" s="1"/>
  <c r="BC1542" i="1"/>
  <c r="BI1542" i="1" s="1"/>
  <c r="BN1542" i="1" s="1"/>
  <c r="BD1545" i="1"/>
  <c r="BJ1545" i="1" s="1"/>
  <c r="BO1545" i="1" s="1"/>
  <c r="BP1545" i="1" s="1"/>
  <c r="BC1545" i="1"/>
  <c r="BI1545" i="1" s="1"/>
  <c r="BN1545" i="1" s="1"/>
  <c r="BD1548" i="1"/>
  <c r="BJ1548" i="1" s="1"/>
  <c r="BO1548" i="1" s="1"/>
  <c r="BC1548" i="1"/>
  <c r="BI1548" i="1" s="1"/>
  <c r="BN1548" i="1" s="1"/>
  <c r="BC1593" i="1"/>
  <c r="BI1593" i="1" s="1"/>
  <c r="BN1593" i="1" s="1"/>
  <c r="BD1593" i="1"/>
  <c r="BJ1593" i="1" s="1"/>
  <c r="BO1593" i="1" s="1"/>
  <c r="BC1617" i="1"/>
  <c r="BI1617" i="1" s="1"/>
  <c r="BN1617" i="1" s="1"/>
  <c r="BD1617" i="1"/>
  <c r="BJ1617" i="1" s="1"/>
  <c r="BO1617" i="1" s="1"/>
  <c r="BC1641" i="1"/>
  <c r="BI1641" i="1" s="1"/>
  <c r="BN1641" i="1" s="1"/>
  <c r="BD1641" i="1"/>
  <c r="BJ1641" i="1" s="1"/>
  <c r="BO1641" i="1" s="1"/>
  <c r="BP1641" i="1" s="1"/>
  <c r="BC1376" i="1"/>
  <c r="BI1376" i="1" s="1"/>
  <c r="BN1376" i="1" s="1"/>
  <c r="BP1376" i="1" s="1"/>
  <c r="BC1378" i="1"/>
  <c r="BI1378" i="1" s="1"/>
  <c r="BN1378" i="1" s="1"/>
  <c r="BP1378" i="1" s="1"/>
  <c r="BC1380" i="1"/>
  <c r="BI1380" i="1" s="1"/>
  <c r="BN1380" i="1" s="1"/>
  <c r="BP1380" i="1" s="1"/>
  <c r="BC1382" i="1"/>
  <c r="BI1382" i="1" s="1"/>
  <c r="BN1382" i="1" s="1"/>
  <c r="BC1384" i="1"/>
  <c r="BI1384" i="1" s="1"/>
  <c r="BN1384" i="1" s="1"/>
  <c r="BP1384" i="1" s="1"/>
  <c r="BC1386" i="1"/>
  <c r="BI1386" i="1" s="1"/>
  <c r="BN1386" i="1" s="1"/>
  <c r="BP1386" i="1" s="1"/>
  <c r="BC1388" i="1"/>
  <c r="BI1388" i="1" s="1"/>
  <c r="BN1388" i="1" s="1"/>
  <c r="BP1388" i="1" s="1"/>
  <c r="BC1390" i="1"/>
  <c r="BI1390" i="1" s="1"/>
  <c r="BN1390" i="1" s="1"/>
  <c r="BP1390" i="1" s="1"/>
  <c r="BD1481" i="1"/>
  <c r="BJ1481" i="1" s="1"/>
  <c r="BO1481" i="1" s="1"/>
  <c r="BP1481" i="1" s="1"/>
  <c r="BC1481" i="1"/>
  <c r="BI1481" i="1" s="1"/>
  <c r="BN1481" i="1" s="1"/>
  <c r="BP1782" i="1"/>
  <c r="BD1701" i="1"/>
  <c r="BJ1701" i="1" s="1"/>
  <c r="BO1701" i="1" s="1"/>
  <c r="BP1701" i="1" s="1"/>
  <c r="BC1701" i="1"/>
  <c r="BI1701" i="1" s="1"/>
  <c r="BN1701" i="1" s="1"/>
  <c r="BD1549" i="1"/>
  <c r="BJ1549" i="1" s="1"/>
  <c r="BO1549" i="1" s="1"/>
  <c r="BC1549" i="1"/>
  <c r="BI1549" i="1" s="1"/>
  <c r="BN1549" i="1" s="1"/>
  <c r="BD1560" i="1"/>
  <c r="BJ1560" i="1" s="1"/>
  <c r="BO1560" i="1" s="1"/>
  <c r="BP1560" i="1" s="1"/>
  <c r="BC1560" i="1"/>
  <c r="BI1560" i="1" s="1"/>
  <c r="BN1560" i="1" s="1"/>
  <c r="BD1563" i="1"/>
  <c r="BJ1563" i="1" s="1"/>
  <c r="BO1563" i="1" s="1"/>
  <c r="BC1563" i="1"/>
  <c r="BI1563" i="1" s="1"/>
  <c r="BN1563" i="1" s="1"/>
  <c r="BD1566" i="1"/>
  <c r="BJ1566" i="1" s="1"/>
  <c r="BO1566" i="1" s="1"/>
  <c r="BP1566" i="1" s="1"/>
  <c r="BC1566" i="1"/>
  <c r="BI1566" i="1" s="1"/>
  <c r="BN1566" i="1" s="1"/>
  <c r="AX1572" i="1"/>
  <c r="BD1574" i="1"/>
  <c r="BJ1574" i="1" s="1"/>
  <c r="BO1574" i="1" s="1"/>
  <c r="BP1574" i="1" s="1"/>
  <c r="AX1584" i="1"/>
  <c r="BD1586" i="1"/>
  <c r="BJ1586" i="1" s="1"/>
  <c r="BO1586" i="1" s="1"/>
  <c r="BP1586" i="1" s="1"/>
  <c r="BD1598" i="1"/>
  <c r="BJ1598" i="1" s="1"/>
  <c r="BO1598" i="1" s="1"/>
  <c r="BP1598" i="1" s="1"/>
  <c r="BD1610" i="1"/>
  <c r="BJ1610" i="1" s="1"/>
  <c r="BO1610" i="1" s="1"/>
  <c r="BP1610" i="1" s="1"/>
  <c r="BD1622" i="1"/>
  <c r="BJ1622" i="1" s="1"/>
  <c r="BO1622" i="1" s="1"/>
  <c r="BP1622" i="1" s="1"/>
  <c r="BD1634" i="1"/>
  <c r="BJ1634" i="1" s="1"/>
  <c r="BO1634" i="1" s="1"/>
  <c r="BP1634" i="1" s="1"/>
  <c r="BD1646" i="1"/>
  <c r="BJ1646" i="1" s="1"/>
  <c r="BO1646" i="1" s="1"/>
  <c r="BP1646" i="1" s="1"/>
  <c r="BD1684" i="1"/>
  <c r="BJ1684" i="1" s="1"/>
  <c r="BO1684" i="1" s="1"/>
  <c r="BP1684" i="1" s="1"/>
  <c r="BD1696" i="1"/>
  <c r="BJ1696" i="1" s="1"/>
  <c r="BO1696" i="1" s="1"/>
  <c r="BP1696" i="1" s="1"/>
  <c r="BP1777" i="1"/>
  <c r="AX1577" i="1"/>
  <c r="AX1589" i="1"/>
  <c r="BP1551" i="1"/>
  <c r="BP1553" i="1"/>
  <c r="BP1555" i="1"/>
  <c r="AX1575" i="1"/>
  <c r="AX1587" i="1"/>
  <c r="BD1601" i="1"/>
  <c r="BJ1601" i="1" s="1"/>
  <c r="BO1601" i="1" s="1"/>
  <c r="BP1601" i="1" s="1"/>
  <c r="BD1613" i="1"/>
  <c r="BJ1613" i="1" s="1"/>
  <c r="BO1613" i="1" s="1"/>
  <c r="BP1613" i="1" s="1"/>
  <c r="BD1625" i="1"/>
  <c r="BJ1625" i="1" s="1"/>
  <c r="BO1625" i="1" s="1"/>
  <c r="BP1625" i="1" s="1"/>
  <c r="BD1637" i="1"/>
  <c r="BJ1637" i="1" s="1"/>
  <c r="BO1637" i="1" s="1"/>
  <c r="BP1637" i="1" s="1"/>
  <c r="BD1649" i="1"/>
  <c r="BJ1649" i="1" s="1"/>
  <c r="BO1649" i="1" s="1"/>
  <c r="BP1649" i="1" s="1"/>
  <c r="BD1687" i="1"/>
  <c r="BJ1687" i="1" s="1"/>
  <c r="BO1687" i="1" s="1"/>
  <c r="BP1687" i="1" s="1"/>
  <c r="BD1699" i="1"/>
  <c r="BJ1699" i="1" s="1"/>
  <c r="BO1699" i="1" s="1"/>
  <c r="BP1699" i="1" s="1"/>
  <c r="BP1794" i="1"/>
  <c r="BD1559" i="1"/>
  <c r="BJ1559" i="1" s="1"/>
  <c r="BO1559" i="1" s="1"/>
  <c r="BC1559" i="1"/>
  <c r="BI1559" i="1" s="1"/>
  <c r="BN1559" i="1" s="1"/>
  <c r="BD1562" i="1"/>
  <c r="BJ1562" i="1" s="1"/>
  <c r="BO1562" i="1" s="1"/>
  <c r="BP1562" i="1" s="1"/>
  <c r="BC1562" i="1"/>
  <c r="BI1562" i="1" s="1"/>
  <c r="BN1562" i="1" s="1"/>
  <c r="BD1565" i="1"/>
  <c r="BJ1565" i="1" s="1"/>
  <c r="BO1565" i="1" s="1"/>
  <c r="BC1565" i="1"/>
  <c r="BI1565" i="1" s="1"/>
  <c r="BN1565" i="1" s="1"/>
  <c r="BD1568" i="1"/>
  <c r="BJ1568" i="1" s="1"/>
  <c r="BC1568" i="1"/>
  <c r="BI1568" i="1" s="1"/>
  <c r="BD1570" i="1"/>
  <c r="BJ1570" i="1" s="1"/>
  <c r="BO1570" i="1" s="1"/>
  <c r="BP1570" i="1" s="1"/>
  <c r="BD1582" i="1"/>
  <c r="BJ1582" i="1" s="1"/>
  <c r="BO1582" i="1" s="1"/>
  <c r="BP1582" i="1" s="1"/>
  <c r="BD1594" i="1"/>
  <c r="BJ1594" i="1" s="1"/>
  <c r="BO1594" i="1" s="1"/>
  <c r="BP1594" i="1" s="1"/>
  <c r="BD1606" i="1"/>
  <c r="BJ1606" i="1" s="1"/>
  <c r="BO1606" i="1" s="1"/>
  <c r="BP1606" i="1" s="1"/>
  <c r="BD1618" i="1"/>
  <c r="BJ1618" i="1" s="1"/>
  <c r="BO1618" i="1" s="1"/>
  <c r="BP1618" i="1" s="1"/>
  <c r="BD1630" i="1"/>
  <c r="BJ1630" i="1" s="1"/>
  <c r="BO1630" i="1" s="1"/>
  <c r="BP1630" i="1" s="1"/>
  <c r="BD1642" i="1"/>
  <c r="BJ1642" i="1" s="1"/>
  <c r="BO1642" i="1" s="1"/>
  <c r="BP1642" i="1" s="1"/>
  <c r="BD1654" i="1"/>
  <c r="BJ1654" i="1" s="1"/>
  <c r="BO1654" i="1" s="1"/>
  <c r="BP1654" i="1" s="1"/>
  <c r="BD1680" i="1"/>
  <c r="BJ1680" i="1" s="1"/>
  <c r="BO1680" i="1" s="1"/>
  <c r="BP1680" i="1" s="1"/>
  <c r="BD1692" i="1"/>
  <c r="BJ1692" i="1" s="1"/>
  <c r="BO1692" i="1" s="1"/>
  <c r="BP1692" i="1" s="1"/>
  <c r="BD1835" i="1"/>
  <c r="BJ1835" i="1" s="1"/>
  <c r="BO1835" i="1" s="1"/>
  <c r="BP1835" i="1" s="1"/>
  <c r="BC1835" i="1"/>
  <c r="BI1835" i="1" s="1"/>
  <c r="BN1835" i="1" s="1"/>
  <c r="BD1847" i="1"/>
  <c r="BJ1847" i="1" s="1"/>
  <c r="BO1847" i="1" s="1"/>
  <c r="BP1847" i="1" s="1"/>
  <c r="BC1847" i="1"/>
  <c r="BI1847" i="1" s="1"/>
  <c r="BN1847" i="1" s="1"/>
  <c r="BD1859" i="1"/>
  <c r="BJ1859" i="1" s="1"/>
  <c r="BO1859" i="1" s="1"/>
  <c r="BC1859" i="1"/>
  <c r="BI1859" i="1" s="1"/>
  <c r="BN1859" i="1" s="1"/>
  <c r="BD1871" i="1"/>
  <c r="BJ1871" i="1" s="1"/>
  <c r="BO1871" i="1" s="1"/>
  <c r="BC1871" i="1"/>
  <c r="BI1871" i="1" s="1"/>
  <c r="BN1871" i="1" s="1"/>
  <c r="BD1883" i="1"/>
  <c r="BJ1883" i="1" s="1"/>
  <c r="BO1883" i="1" s="1"/>
  <c r="BP1883" i="1" s="1"/>
  <c r="BC1883" i="1"/>
  <c r="BI1883" i="1" s="1"/>
  <c r="BN1883" i="1" s="1"/>
  <c r="AX1573" i="1"/>
  <c r="AX1585" i="1"/>
  <c r="BD1711" i="1"/>
  <c r="BJ1711" i="1" s="1"/>
  <c r="BO1711" i="1" s="1"/>
  <c r="BP1711" i="1" s="1"/>
  <c r="BC1711" i="1"/>
  <c r="BI1711" i="1" s="1"/>
  <c r="BN1711" i="1" s="1"/>
  <c r="AX1550" i="1"/>
  <c r="AX1578" i="1"/>
  <c r="BD1580" i="1"/>
  <c r="BJ1580" i="1" s="1"/>
  <c r="BO1580" i="1" s="1"/>
  <c r="BP1580" i="1" s="1"/>
  <c r="BD1592" i="1"/>
  <c r="BJ1592" i="1" s="1"/>
  <c r="BO1592" i="1" s="1"/>
  <c r="BP1592" i="1" s="1"/>
  <c r="BD1604" i="1"/>
  <c r="BJ1604" i="1" s="1"/>
  <c r="BO1604" i="1" s="1"/>
  <c r="BP1604" i="1" s="1"/>
  <c r="BD1616" i="1"/>
  <c r="BJ1616" i="1" s="1"/>
  <c r="BO1616" i="1" s="1"/>
  <c r="BP1616" i="1" s="1"/>
  <c r="BD1628" i="1"/>
  <c r="BJ1628" i="1" s="1"/>
  <c r="BO1628" i="1" s="1"/>
  <c r="BP1628" i="1" s="1"/>
  <c r="BD1640" i="1"/>
  <c r="BJ1640" i="1" s="1"/>
  <c r="BO1640" i="1" s="1"/>
  <c r="BP1640" i="1" s="1"/>
  <c r="BD1652" i="1"/>
  <c r="BJ1652" i="1" s="1"/>
  <c r="BO1652" i="1" s="1"/>
  <c r="BP1652" i="1" s="1"/>
  <c r="BD1690" i="1"/>
  <c r="BJ1690" i="1" s="1"/>
  <c r="BO1690" i="1" s="1"/>
  <c r="BP1690" i="1" s="1"/>
  <c r="BD1723" i="1"/>
  <c r="BJ1723" i="1" s="1"/>
  <c r="BO1723" i="1" s="1"/>
  <c r="BP1723" i="1" s="1"/>
  <c r="BC1723" i="1"/>
  <c r="BI1723" i="1" s="1"/>
  <c r="BN1723" i="1" s="1"/>
  <c r="BD1683" i="1"/>
  <c r="BJ1683" i="1" s="1"/>
  <c r="BO1683" i="1" s="1"/>
  <c r="BP1683" i="1" s="1"/>
  <c r="BD1695" i="1"/>
  <c r="BJ1695" i="1" s="1"/>
  <c r="BO1695" i="1" s="1"/>
  <c r="BP1695" i="1" s="1"/>
  <c r="BD1754" i="1"/>
  <c r="BJ1754" i="1" s="1"/>
  <c r="BO1754" i="1" s="1"/>
  <c r="BC1754" i="1"/>
  <c r="BI1754" i="1" s="1"/>
  <c r="BN1754" i="1" s="1"/>
  <c r="BD1806" i="1"/>
  <c r="BJ1806" i="1" s="1"/>
  <c r="BO1806" i="1" s="1"/>
  <c r="BC1806" i="1"/>
  <c r="BI1806" i="1" s="1"/>
  <c r="BN1806" i="1" s="1"/>
  <c r="BD1552" i="1"/>
  <c r="BJ1552" i="1" s="1"/>
  <c r="BO1552" i="1" s="1"/>
  <c r="BP1552" i="1" s="1"/>
  <c r="BD1554" i="1"/>
  <c r="BJ1554" i="1" s="1"/>
  <c r="BO1554" i="1" s="1"/>
  <c r="BP1554" i="1" s="1"/>
  <c r="BD1556" i="1"/>
  <c r="BJ1556" i="1" s="1"/>
  <c r="BO1556" i="1" s="1"/>
  <c r="BP1556" i="1" s="1"/>
  <c r="BD1558" i="1"/>
  <c r="BJ1558" i="1" s="1"/>
  <c r="BO1558" i="1" s="1"/>
  <c r="BC1558" i="1"/>
  <c r="BI1558" i="1" s="1"/>
  <c r="BN1558" i="1" s="1"/>
  <c r="BD1561" i="1"/>
  <c r="BJ1561" i="1" s="1"/>
  <c r="BO1561" i="1" s="1"/>
  <c r="BP1561" i="1" s="1"/>
  <c r="BC1561" i="1"/>
  <c r="BI1561" i="1" s="1"/>
  <c r="BN1561" i="1" s="1"/>
  <c r="BD1564" i="1"/>
  <c r="BJ1564" i="1" s="1"/>
  <c r="BO1564" i="1" s="1"/>
  <c r="BP1564" i="1" s="1"/>
  <c r="BC1564" i="1"/>
  <c r="BI1564" i="1" s="1"/>
  <c r="BN1564" i="1" s="1"/>
  <c r="BD1567" i="1"/>
  <c r="BJ1567" i="1" s="1"/>
  <c r="BO1567" i="1" s="1"/>
  <c r="BP1567" i="1" s="1"/>
  <c r="BC1567" i="1"/>
  <c r="BI1567" i="1" s="1"/>
  <c r="BN1567" i="1" s="1"/>
  <c r="AX1576" i="1"/>
  <c r="AX1588" i="1"/>
  <c r="BD1590" i="1"/>
  <c r="BJ1590" i="1" s="1"/>
  <c r="BO1590" i="1" s="1"/>
  <c r="BP1590" i="1" s="1"/>
  <c r="BD1602" i="1"/>
  <c r="BJ1602" i="1" s="1"/>
  <c r="BO1602" i="1" s="1"/>
  <c r="BP1602" i="1" s="1"/>
  <c r="BD1614" i="1"/>
  <c r="BJ1614" i="1" s="1"/>
  <c r="BO1614" i="1" s="1"/>
  <c r="BP1614" i="1" s="1"/>
  <c r="BD1626" i="1"/>
  <c r="BJ1626" i="1" s="1"/>
  <c r="BO1626" i="1" s="1"/>
  <c r="BP1626" i="1" s="1"/>
  <c r="BD1638" i="1"/>
  <c r="BJ1638" i="1" s="1"/>
  <c r="BO1638" i="1" s="1"/>
  <c r="BP1638" i="1" s="1"/>
  <c r="BD1650" i="1"/>
  <c r="BJ1650" i="1" s="1"/>
  <c r="BO1650" i="1" s="1"/>
  <c r="BP1650" i="1" s="1"/>
  <c r="BD1688" i="1"/>
  <c r="BJ1688" i="1" s="1"/>
  <c r="BO1688" i="1" s="1"/>
  <c r="BP1688" i="1" s="1"/>
  <c r="BD1700" i="1"/>
  <c r="BJ1700" i="1" s="1"/>
  <c r="BO1700" i="1" s="1"/>
  <c r="BP1700" i="1" s="1"/>
  <c r="BD1766" i="1"/>
  <c r="BJ1766" i="1" s="1"/>
  <c r="BO1766" i="1" s="1"/>
  <c r="BP1766" i="1" s="1"/>
  <c r="BC1766" i="1"/>
  <c r="BI1766" i="1" s="1"/>
  <c r="BN1766" i="1" s="1"/>
  <c r="BD1656" i="1"/>
  <c r="BJ1656" i="1" s="1"/>
  <c r="BO1656" i="1" s="1"/>
  <c r="BP1656" i="1" s="1"/>
  <c r="BD1657" i="1"/>
  <c r="BJ1657" i="1" s="1"/>
  <c r="BO1657" i="1" s="1"/>
  <c r="BP1657" i="1" s="1"/>
  <c r="BD1658" i="1"/>
  <c r="BJ1658" i="1" s="1"/>
  <c r="BO1658" i="1" s="1"/>
  <c r="BP1658" i="1" s="1"/>
  <c r="BD1659" i="1"/>
  <c r="BJ1659" i="1" s="1"/>
  <c r="BO1659" i="1" s="1"/>
  <c r="BP1659" i="1" s="1"/>
  <c r="BD1660" i="1"/>
  <c r="BJ1660" i="1" s="1"/>
  <c r="BO1660" i="1" s="1"/>
  <c r="BP1660" i="1" s="1"/>
  <c r="BD1661" i="1"/>
  <c r="BJ1661" i="1" s="1"/>
  <c r="BO1661" i="1" s="1"/>
  <c r="BP1661" i="1" s="1"/>
  <c r="BD1662" i="1"/>
  <c r="BJ1662" i="1" s="1"/>
  <c r="BO1662" i="1" s="1"/>
  <c r="BP1662" i="1" s="1"/>
  <c r="BD1663" i="1"/>
  <c r="BJ1663" i="1" s="1"/>
  <c r="BO1663" i="1" s="1"/>
  <c r="BP1663" i="1" s="1"/>
  <c r="BD1664" i="1"/>
  <c r="BJ1664" i="1" s="1"/>
  <c r="BO1664" i="1" s="1"/>
  <c r="BP1664" i="1" s="1"/>
  <c r="BD1665" i="1"/>
  <c r="BJ1665" i="1" s="1"/>
  <c r="BO1665" i="1" s="1"/>
  <c r="BP1665" i="1" s="1"/>
  <c r="BD1666" i="1"/>
  <c r="BJ1666" i="1" s="1"/>
  <c r="BO1666" i="1" s="1"/>
  <c r="BP1666" i="1" s="1"/>
  <c r="BD1667" i="1"/>
  <c r="BJ1667" i="1" s="1"/>
  <c r="BO1667" i="1" s="1"/>
  <c r="BP1667" i="1" s="1"/>
  <c r="BD1668" i="1"/>
  <c r="BJ1668" i="1" s="1"/>
  <c r="BO1668" i="1" s="1"/>
  <c r="BP1668" i="1" s="1"/>
  <c r="BD1669" i="1"/>
  <c r="BJ1669" i="1" s="1"/>
  <c r="BO1669" i="1" s="1"/>
  <c r="BP1669" i="1" s="1"/>
  <c r="BD1670" i="1"/>
  <c r="BJ1670" i="1" s="1"/>
  <c r="BO1670" i="1" s="1"/>
  <c r="BP1670" i="1" s="1"/>
  <c r="BD1671" i="1"/>
  <c r="BJ1671" i="1" s="1"/>
  <c r="BO1671" i="1" s="1"/>
  <c r="BP1671" i="1" s="1"/>
  <c r="BD1672" i="1"/>
  <c r="BJ1672" i="1" s="1"/>
  <c r="BO1672" i="1" s="1"/>
  <c r="BP1672" i="1" s="1"/>
  <c r="BD1673" i="1"/>
  <c r="BJ1673" i="1" s="1"/>
  <c r="BO1673" i="1" s="1"/>
  <c r="BP1673" i="1" s="1"/>
  <c r="BD1674" i="1"/>
  <c r="BJ1674" i="1" s="1"/>
  <c r="BO1674" i="1" s="1"/>
  <c r="BP1674" i="1" s="1"/>
  <c r="BD1675" i="1"/>
  <c r="BJ1675" i="1" s="1"/>
  <c r="BO1675" i="1" s="1"/>
  <c r="BP1675" i="1" s="1"/>
  <c r="BD1676" i="1"/>
  <c r="BJ1676" i="1" s="1"/>
  <c r="BO1676" i="1" s="1"/>
  <c r="BP1676" i="1" s="1"/>
  <c r="BD1677" i="1"/>
  <c r="BJ1677" i="1" s="1"/>
  <c r="BO1677" i="1" s="1"/>
  <c r="BP1677" i="1" s="1"/>
  <c r="BD1706" i="1"/>
  <c r="BJ1706" i="1" s="1"/>
  <c r="BO1706" i="1" s="1"/>
  <c r="BP1706" i="1" s="1"/>
  <c r="BC1706" i="1"/>
  <c r="BI1706" i="1" s="1"/>
  <c r="BN1706" i="1" s="1"/>
  <c r="BD1718" i="1"/>
  <c r="BJ1718" i="1" s="1"/>
  <c r="BO1718" i="1" s="1"/>
  <c r="BC1718" i="1"/>
  <c r="BI1718" i="1" s="1"/>
  <c r="BN1718" i="1" s="1"/>
  <c r="BD1730" i="1"/>
  <c r="BJ1730" i="1" s="1"/>
  <c r="BO1730" i="1" s="1"/>
  <c r="BP1730" i="1" s="1"/>
  <c r="BC1730" i="1"/>
  <c r="BI1730" i="1" s="1"/>
  <c r="BN1730" i="1" s="1"/>
  <c r="BD1749" i="1"/>
  <c r="BJ1749" i="1" s="1"/>
  <c r="BO1749" i="1" s="1"/>
  <c r="BC1749" i="1"/>
  <c r="BI1749" i="1" s="1"/>
  <c r="BN1749" i="1" s="1"/>
  <c r="BD1761" i="1"/>
  <c r="BJ1761" i="1" s="1"/>
  <c r="BO1761" i="1" s="1"/>
  <c r="BP1761" i="1" s="1"/>
  <c r="BC1761" i="1"/>
  <c r="BI1761" i="1" s="1"/>
  <c r="BN1761" i="1" s="1"/>
  <c r="BC1803" i="1"/>
  <c r="BI1803" i="1" s="1"/>
  <c r="BN1803" i="1" s="1"/>
  <c r="BP1813" i="1"/>
  <c r="BD1830" i="1"/>
  <c r="BJ1830" i="1" s="1"/>
  <c r="BO1830" i="1" s="1"/>
  <c r="BC1830" i="1"/>
  <c r="BI1830" i="1" s="1"/>
  <c r="BN1830" i="1" s="1"/>
  <c r="BD1842" i="1"/>
  <c r="BJ1842" i="1" s="1"/>
  <c r="BO1842" i="1" s="1"/>
  <c r="BP1842" i="1" s="1"/>
  <c r="BC1842" i="1"/>
  <c r="BI1842" i="1" s="1"/>
  <c r="BN1842" i="1" s="1"/>
  <c r="BD1854" i="1"/>
  <c r="BJ1854" i="1" s="1"/>
  <c r="BO1854" i="1" s="1"/>
  <c r="BC1854" i="1"/>
  <c r="BI1854" i="1" s="1"/>
  <c r="BN1854" i="1" s="1"/>
  <c r="BD1866" i="1"/>
  <c r="BJ1866" i="1" s="1"/>
  <c r="BO1866" i="1" s="1"/>
  <c r="BP1866" i="1" s="1"/>
  <c r="BC1866" i="1"/>
  <c r="BI1866" i="1" s="1"/>
  <c r="BN1866" i="1" s="1"/>
  <c r="BD1878" i="1"/>
  <c r="BJ1878" i="1" s="1"/>
  <c r="BO1878" i="1" s="1"/>
  <c r="BP1878" i="1" s="1"/>
  <c r="BC1878" i="1"/>
  <c r="BI1878" i="1" s="1"/>
  <c r="BN1878" i="1" s="1"/>
  <c r="BD1890" i="1"/>
  <c r="BJ1890" i="1" s="1"/>
  <c r="BO1890" i="1" s="1"/>
  <c r="BC1890" i="1"/>
  <c r="BI1890" i="1" s="1"/>
  <c r="BN1890" i="1" s="1"/>
  <c r="BD1704" i="1"/>
  <c r="BJ1704" i="1" s="1"/>
  <c r="BO1704" i="1" s="1"/>
  <c r="BC1704" i="1"/>
  <c r="BI1704" i="1" s="1"/>
  <c r="BN1704" i="1" s="1"/>
  <c r="BD1716" i="1"/>
  <c r="BJ1716" i="1" s="1"/>
  <c r="BO1716" i="1" s="1"/>
  <c r="BP1716" i="1" s="1"/>
  <c r="BC1716" i="1"/>
  <c r="BI1716" i="1" s="1"/>
  <c r="BN1716" i="1" s="1"/>
  <c r="BD1728" i="1"/>
  <c r="BJ1728" i="1" s="1"/>
  <c r="BO1728" i="1" s="1"/>
  <c r="BC1728" i="1"/>
  <c r="BI1728" i="1" s="1"/>
  <c r="BN1728" i="1" s="1"/>
  <c r="BD1735" i="1"/>
  <c r="BJ1735" i="1" s="1"/>
  <c r="BO1735" i="1" s="1"/>
  <c r="BP1735" i="1" s="1"/>
  <c r="BC1735" i="1"/>
  <c r="BI1735" i="1" s="1"/>
  <c r="BN1735" i="1" s="1"/>
  <c r="BD1747" i="1"/>
  <c r="BJ1747" i="1" s="1"/>
  <c r="BO1747" i="1" s="1"/>
  <c r="BP1747" i="1" s="1"/>
  <c r="BC1747" i="1"/>
  <c r="BI1747" i="1" s="1"/>
  <c r="BN1747" i="1" s="1"/>
  <c r="BD1759" i="1"/>
  <c r="BJ1759" i="1" s="1"/>
  <c r="BO1759" i="1" s="1"/>
  <c r="BC1759" i="1"/>
  <c r="BI1759" i="1" s="1"/>
  <c r="BN1759" i="1" s="1"/>
  <c r="BP1789" i="1"/>
  <c r="BP1799" i="1"/>
  <c r="BC1801" i="1"/>
  <c r="BI1801" i="1" s="1"/>
  <c r="BN1801" i="1" s="1"/>
  <c r="BP1801" i="1" s="1"/>
  <c r="BP1811" i="1"/>
  <c r="BC1813" i="1"/>
  <c r="BI1813" i="1" s="1"/>
  <c r="BN1813" i="1" s="1"/>
  <c r="BD1828" i="1"/>
  <c r="BJ1828" i="1" s="1"/>
  <c r="BO1828" i="1" s="1"/>
  <c r="BC1828" i="1"/>
  <c r="BI1828" i="1" s="1"/>
  <c r="BN1828" i="1" s="1"/>
  <c r="BD1840" i="1"/>
  <c r="BJ1840" i="1" s="1"/>
  <c r="BO1840" i="1" s="1"/>
  <c r="BP1840" i="1" s="1"/>
  <c r="BC1840" i="1"/>
  <c r="BI1840" i="1" s="1"/>
  <c r="BN1840" i="1" s="1"/>
  <c r="BD1852" i="1"/>
  <c r="BJ1852" i="1" s="1"/>
  <c r="BO1852" i="1" s="1"/>
  <c r="BP1852" i="1" s="1"/>
  <c r="BC1852" i="1"/>
  <c r="BI1852" i="1" s="1"/>
  <c r="BN1852" i="1" s="1"/>
  <c r="BD1864" i="1"/>
  <c r="BJ1864" i="1" s="1"/>
  <c r="BO1864" i="1" s="1"/>
  <c r="BP1864" i="1" s="1"/>
  <c r="BC1864" i="1"/>
  <c r="BI1864" i="1" s="1"/>
  <c r="BN1864" i="1" s="1"/>
  <c r="BD1876" i="1"/>
  <c r="BJ1876" i="1" s="1"/>
  <c r="BO1876" i="1" s="1"/>
  <c r="BC1876" i="1"/>
  <c r="BI1876" i="1" s="1"/>
  <c r="BN1876" i="1" s="1"/>
  <c r="BD1888" i="1"/>
  <c r="BJ1888" i="1" s="1"/>
  <c r="BO1888" i="1" s="1"/>
  <c r="BP1888" i="1" s="1"/>
  <c r="BC1888" i="1"/>
  <c r="BI1888" i="1" s="1"/>
  <c r="BN1888" i="1" s="1"/>
  <c r="BD1896" i="1"/>
  <c r="BJ1896" i="1" s="1"/>
  <c r="BO1896" i="1" s="1"/>
  <c r="BC1896" i="1"/>
  <c r="BI1896" i="1" s="1"/>
  <c r="BN1896" i="1" s="1"/>
  <c r="BD1709" i="1"/>
  <c r="BJ1709" i="1" s="1"/>
  <c r="BO1709" i="1" s="1"/>
  <c r="BP1709" i="1" s="1"/>
  <c r="BC1709" i="1"/>
  <c r="BI1709" i="1" s="1"/>
  <c r="BN1709" i="1" s="1"/>
  <c r="BD1721" i="1"/>
  <c r="BJ1721" i="1" s="1"/>
  <c r="BO1721" i="1" s="1"/>
  <c r="BP1721" i="1" s="1"/>
  <c r="BC1721" i="1"/>
  <c r="BI1721" i="1" s="1"/>
  <c r="BN1721" i="1" s="1"/>
  <c r="BD1733" i="1"/>
  <c r="BJ1733" i="1" s="1"/>
  <c r="BO1733" i="1" s="1"/>
  <c r="BP1733" i="1" s="1"/>
  <c r="BC1733" i="1"/>
  <c r="BI1733" i="1" s="1"/>
  <c r="BN1733" i="1" s="1"/>
  <c r="BD1737" i="1"/>
  <c r="BJ1737" i="1" s="1"/>
  <c r="BO1737" i="1" s="1"/>
  <c r="BC1737" i="1"/>
  <c r="BI1737" i="1" s="1"/>
  <c r="BN1737" i="1" s="1"/>
  <c r="BD1739" i="1"/>
  <c r="BJ1739" i="1" s="1"/>
  <c r="BO1739" i="1" s="1"/>
  <c r="BP1739" i="1" s="1"/>
  <c r="BC1739" i="1"/>
  <c r="BI1739" i="1" s="1"/>
  <c r="BN1739" i="1" s="1"/>
  <c r="BD1741" i="1"/>
  <c r="BJ1741" i="1" s="1"/>
  <c r="BO1741" i="1" s="1"/>
  <c r="BC1741" i="1"/>
  <c r="BI1741" i="1" s="1"/>
  <c r="BN1741" i="1" s="1"/>
  <c r="BD1743" i="1"/>
  <c r="BJ1743" i="1" s="1"/>
  <c r="BO1743" i="1" s="1"/>
  <c r="BP1743" i="1" s="1"/>
  <c r="BC1743" i="1"/>
  <c r="BI1743" i="1" s="1"/>
  <c r="BN1743" i="1" s="1"/>
  <c r="BD1745" i="1"/>
  <c r="BJ1745" i="1" s="1"/>
  <c r="BO1745" i="1" s="1"/>
  <c r="BP1745" i="1" s="1"/>
  <c r="BC1745" i="1"/>
  <c r="BI1745" i="1" s="1"/>
  <c r="BN1745" i="1" s="1"/>
  <c r="BD1752" i="1"/>
  <c r="BJ1752" i="1" s="1"/>
  <c r="BO1752" i="1" s="1"/>
  <c r="BP1752" i="1" s="1"/>
  <c r="BC1752" i="1"/>
  <c r="BI1752" i="1" s="1"/>
  <c r="BN1752" i="1" s="1"/>
  <c r="BD1764" i="1"/>
  <c r="BJ1764" i="1" s="1"/>
  <c r="BO1764" i="1" s="1"/>
  <c r="BC1764" i="1"/>
  <c r="BI1764" i="1" s="1"/>
  <c r="BN1764" i="1" s="1"/>
  <c r="BP1770" i="1"/>
  <c r="BP1784" i="1"/>
  <c r="BP1804" i="1"/>
  <c r="BP1816" i="1"/>
  <c r="BD1833" i="1"/>
  <c r="BJ1833" i="1" s="1"/>
  <c r="BO1833" i="1" s="1"/>
  <c r="BP1833" i="1" s="1"/>
  <c r="BC1833" i="1"/>
  <c r="BI1833" i="1" s="1"/>
  <c r="BN1833" i="1" s="1"/>
  <c r="BD1845" i="1"/>
  <c r="BJ1845" i="1" s="1"/>
  <c r="BO1845" i="1" s="1"/>
  <c r="BP1845" i="1" s="1"/>
  <c r="BC1845" i="1"/>
  <c r="BI1845" i="1" s="1"/>
  <c r="BN1845" i="1" s="1"/>
  <c r="BD1857" i="1"/>
  <c r="BJ1857" i="1" s="1"/>
  <c r="BO1857" i="1" s="1"/>
  <c r="BP1857" i="1" s="1"/>
  <c r="BC1857" i="1"/>
  <c r="BI1857" i="1" s="1"/>
  <c r="BN1857" i="1" s="1"/>
  <c r="BD1869" i="1"/>
  <c r="BJ1869" i="1" s="1"/>
  <c r="BO1869" i="1" s="1"/>
  <c r="BC1869" i="1"/>
  <c r="BI1869" i="1" s="1"/>
  <c r="BN1869" i="1" s="1"/>
  <c r="BD1881" i="1"/>
  <c r="BJ1881" i="1" s="1"/>
  <c r="BO1881" i="1" s="1"/>
  <c r="BP1881" i="1" s="1"/>
  <c r="BC1881" i="1"/>
  <c r="BI1881" i="1" s="1"/>
  <c r="BN1881" i="1" s="1"/>
  <c r="BC1893" i="1"/>
  <c r="BI1893" i="1" s="1"/>
  <c r="BN1893" i="1" s="1"/>
  <c r="BD1893" i="1"/>
  <c r="BJ1893" i="1" s="1"/>
  <c r="BO1893" i="1" s="1"/>
  <c r="BP1893" i="1" s="1"/>
  <c r="BD1899" i="1"/>
  <c r="BJ1899" i="1" s="1"/>
  <c r="BO1899" i="1" s="1"/>
  <c r="BP1899" i="1" s="1"/>
  <c r="BC1899" i="1"/>
  <c r="BI1899" i="1" s="1"/>
  <c r="BN1899" i="1" s="1"/>
  <c r="BD1911" i="1"/>
  <c r="BJ1911" i="1" s="1"/>
  <c r="BO1911" i="1" s="1"/>
  <c r="BP1911" i="1" s="1"/>
  <c r="BC1911" i="1"/>
  <c r="BI1911" i="1" s="1"/>
  <c r="BN1911" i="1" s="1"/>
  <c r="AX1702" i="1"/>
  <c r="BD1714" i="1"/>
  <c r="BJ1714" i="1" s="1"/>
  <c r="BO1714" i="1" s="1"/>
  <c r="BC1714" i="1"/>
  <c r="BI1714" i="1" s="1"/>
  <c r="BN1714" i="1" s="1"/>
  <c r="BD1726" i="1"/>
  <c r="BJ1726" i="1" s="1"/>
  <c r="BO1726" i="1" s="1"/>
  <c r="BP1726" i="1" s="1"/>
  <c r="BC1726" i="1"/>
  <c r="BI1726" i="1" s="1"/>
  <c r="BN1726" i="1" s="1"/>
  <c r="BD1757" i="1"/>
  <c r="BJ1757" i="1" s="1"/>
  <c r="BO1757" i="1" s="1"/>
  <c r="BC1757" i="1"/>
  <c r="BI1757" i="1" s="1"/>
  <c r="BN1757" i="1" s="1"/>
  <c r="BP1779" i="1"/>
  <c r="BP1797" i="1"/>
  <c r="BD1818" i="1"/>
  <c r="BJ1818" i="1" s="1"/>
  <c r="BO1818" i="1" s="1"/>
  <c r="BP1818" i="1" s="1"/>
  <c r="BC1818" i="1"/>
  <c r="BI1818" i="1" s="1"/>
  <c r="BN1818" i="1" s="1"/>
  <c r="BD1820" i="1"/>
  <c r="BJ1820" i="1" s="1"/>
  <c r="BO1820" i="1" s="1"/>
  <c r="BP1820" i="1" s="1"/>
  <c r="BC1820" i="1"/>
  <c r="BI1820" i="1" s="1"/>
  <c r="BN1820" i="1" s="1"/>
  <c r="BD1822" i="1"/>
  <c r="BJ1822" i="1" s="1"/>
  <c r="BO1822" i="1" s="1"/>
  <c r="BC1822" i="1"/>
  <c r="BI1822" i="1" s="1"/>
  <c r="BN1822" i="1" s="1"/>
  <c r="BD1824" i="1"/>
  <c r="BJ1824" i="1" s="1"/>
  <c r="BO1824" i="1" s="1"/>
  <c r="BP1824" i="1" s="1"/>
  <c r="BC1824" i="1"/>
  <c r="BI1824" i="1" s="1"/>
  <c r="BN1824" i="1" s="1"/>
  <c r="BD1826" i="1"/>
  <c r="BJ1826" i="1" s="1"/>
  <c r="BO1826" i="1" s="1"/>
  <c r="BC1826" i="1"/>
  <c r="BI1826" i="1" s="1"/>
  <c r="BN1826" i="1" s="1"/>
  <c r="BD1838" i="1"/>
  <c r="BJ1838" i="1" s="1"/>
  <c r="BO1838" i="1" s="1"/>
  <c r="BP1838" i="1" s="1"/>
  <c r="BC1838" i="1"/>
  <c r="BI1838" i="1" s="1"/>
  <c r="BN1838" i="1" s="1"/>
  <c r="BD1850" i="1"/>
  <c r="BJ1850" i="1" s="1"/>
  <c r="BO1850" i="1" s="1"/>
  <c r="BP1850" i="1" s="1"/>
  <c r="BC1850" i="1"/>
  <c r="BI1850" i="1" s="1"/>
  <c r="BN1850" i="1" s="1"/>
  <c r="BD1862" i="1"/>
  <c r="BJ1862" i="1" s="1"/>
  <c r="BO1862" i="1" s="1"/>
  <c r="BP1862" i="1" s="1"/>
  <c r="BC1862" i="1"/>
  <c r="BI1862" i="1" s="1"/>
  <c r="BN1862" i="1" s="1"/>
  <c r="BD1874" i="1"/>
  <c r="BJ1874" i="1" s="1"/>
  <c r="BO1874" i="1" s="1"/>
  <c r="BC1874" i="1"/>
  <c r="BI1874" i="1" s="1"/>
  <c r="BN1874" i="1" s="1"/>
  <c r="BD1886" i="1"/>
  <c r="BJ1886" i="1" s="1"/>
  <c r="BO1886" i="1" s="1"/>
  <c r="BP1886" i="1" s="1"/>
  <c r="BC1886" i="1"/>
  <c r="BI1886" i="1" s="1"/>
  <c r="BN1886" i="1" s="1"/>
  <c r="BD1923" i="1"/>
  <c r="BJ1923" i="1" s="1"/>
  <c r="BO1923" i="1" s="1"/>
  <c r="BC1923" i="1"/>
  <c r="BI1923" i="1" s="1"/>
  <c r="BN1923" i="1" s="1"/>
  <c r="BD1707" i="1"/>
  <c r="BJ1707" i="1" s="1"/>
  <c r="BO1707" i="1" s="1"/>
  <c r="BP1707" i="1" s="1"/>
  <c r="BC1707" i="1"/>
  <c r="BI1707" i="1" s="1"/>
  <c r="BN1707" i="1" s="1"/>
  <c r="BD1719" i="1"/>
  <c r="BJ1719" i="1" s="1"/>
  <c r="BO1719" i="1" s="1"/>
  <c r="BP1719" i="1" s="1"/>
  <c r="BC1719" i="1"/>
  <c r="BI1719" i="1" s="1"/>
  <c r="BN1719" i="1" s="1"/>
  <c r="BD1731" i="1"/>
  <c r="BJ1731" i="1" s="1"/>
  <c r="BO1731" i="1" s="1"/>
  <c r="BP1731" i="1" s="1"/>
  <c r="BC1731" i="1"/>
  <c r="BI1731" i="1" s="1"/>
  <c r="BN1731" i="1" s="1"/>
  <c r="BD1750" i="1"/>
  <c r="BJ1750" i="1" s="1"/>
  <c r="BO1750" i="1" s="1"/>
  <c r="BC1750" i="1"/>
  <c r="BI1750" i="1" s="1"/>
  <c r="BN1750" i="1" s="1"/>
  <c r="BD1762" i="1"/>
  <c r="BJ1762" i="1" s="1"/>
  <c r="BO1762" i="1" s="1"/>
  <c r="BP1762" i="1" s="1"/>
  <c r="BC1762" i="1"/>
  <c r="BI1762" i="1" s="1"/>
  <c r="BN1762" i="1" s="1"/>
  <c r="BD1769" i="1"/>
  <c r="BJ1769" i="1" s="1"/>
  <c r="BO1769" i="1" s="1"/>
  <c r="BC1769" i="1"/>
  <c r="BI1769" i="1" s="1"/>
  <c r="BN1769" i="1" s="1"/>
  <c r="BP1786" i="1"/>
  <c r="BP1795" i="1"/>
  <c r="BP1802" i="1"/>
  <c r="BD1831" i="1"/>
  <c r="BJ1831" i="1" s="1"/>
  <c r="BO1831" i="1" s="1"/>
  <c r="BP1831" i="1" s="1"/>
  <c r="BC1831" i="1"/>
  <c r="BI1831" i="1" s="1"/>
  <c r="BN1831" i="1" s="1"/>
  <c r="BD1843" i="1"/>
  <c r="BJ1843" i="1" s="1"/>
  <c r="BO1843" i="1" s="1"/>
  <c r="BC1843" i="1"/>
  <c r="BI1843" i="1" s="1"/>
  <c r="BN1843" i="1" s="1"/>
  <c r="BD1855" i="1"/>
  <c r="BJ1855" i="1" s="1"/>
  <c r="BO1855" i="1" s="1"/>
  <c r="BP1855" i="1" s="1"/>
  <c r="BC1855" i="1"/>
  <c r="BI1855" i="1" s="1"/>
  <c r="BN1855" i="1" s="1"/>
  <c r="BD1867" i="1"/>
  <c r="BJ1867" i="1" s="1"/>
  <c r="BO1867" i="1" s="1"/>
  <c r="BC1867" i="1"/>
  <c r="BI1867" i="1" s="1"/>
  <c r="BN1867" i="1" s="1"/>
  <c r="BD1879" i="1"/>
  <c r="BJ1879" i="1" s="1"/>
  <c r="BO1879" i="1" s="1"/>
  <c r="BP1879" i="1" s="1"/>
  <c r="BC1879" i="1"/>
  <c r="BI1879" i="1" s="1"/>
  <c r="BN1879" i="1" s="1"/>
  <c r="BD1891" i="1"/>
  <c r="BJ1891" i="1" s="1"/>
  <c r="BO1891" i="1" s="1"/>
  <c r="BP1891" i="1" s="1"/>
  <c r="BC1891" i="1"/>
  <c r="BI1891" i="1" s="1"/>
  <c r="BN1891" i="1" s="1"/>
  <c r="BD1935" i="1"/>
  <c r="BJ1935" i="1" s="1"/>
  <c r="BO1935" i="1" s="1"/>
  <c r="BP1935" i="1" s="1"/>
  <c r="BC1935" i="1"/>
  <c r="BI1935" i="1" s="1"/>
  <c r="BN1935" i="1" s="1"/>
  <c r="BD1712" i="1"/>
  <c r="BJ1712" i="1" s="1"/>
  <c r="BO1712" i="1" s="1"/>
  <c r="BC1712" i="1"/>
  <c r="BI1712" i="1" s="1"/>
  <c r="BN1712" i="1" s="1"/>
  <c r="BD1724" i="1"/>
  <c r="BJ1724" i="1" s="1"/>
  <c r="BO1724" i="1" s="1"/>
  <c r="BP1724" i="1" s="1"/>
  <c r="BC1724" i="1"/>
  <c r="BI1724" i="1" s="1"/>
  <c r="BN1724" i="1" s="1"/>
  <c r="BD1755" i="1"/>
  <c r="BJ1755" i="1" s="1"/>
  <c r="BO1755" i="1" s="1"/>
  <c r="BC1755" i="1"/>
  <c r="BI1755" i="1" s="1"/>
  <c r="BN1755" i="1" s="1"/>
  <c r="BP1781" i="1"/>
  <c r="BP1793" i="1"/>
  <c r="BC1797" i="1"/>
  <c r="BI1797" i="1" s="1"/>
  <c r="BN1797" i="1" s="1"/>
  <c r="BP1807" i="1"/>
  <c r="BC1809" i="1"/>
  <c r="BI1809" i="1" s="1"/>
  <c r="BN1809" i="1" s="1"/>
  <c r="BP1809" i="1" s="1"/>
  <c r="BD1836" i="1"/>
  <c r="BJ1836" i="1" s="1"/>
  <c r="BO1836" i="1" s="1"/>
  <c r="BC1836" i="1"/>
  <c r="BI1836" i="1" s="1"/>
  <c r="BN1836" i="1" s="1"/>
  <c r="BD1848" i="1"/>
  <c r="BJ1848" i="1" s="1"/>
  <c r="BO1848" i="1" s="1"/>
  <c r="BP1848" i="1" s="1"/>
  <c r="BC1848" i="1"/>
  <c r="BI1848" i="1" s="1"/>
  <c r="BN1848" i="1" s="1"/>
  <c r="BD1860" i="1"/>
  <c r="BJ1860" i="1" s="1"/>
  <c r="BO1860" i="1" s="1"/>
  <c r="BC1860" i="1"/>
  <c r="BI1860" i="1" s="1"/>
  <c r="BN1860" i="1" s="1"/>
  <c r="BD1872" i="1"/>
  <c r="BJ1872" i="1" s="1"/>
  <c r="BO1872" i="1" s="1"/>
  <c r="BP1872" i="1" s="1"/>
  <c r="BC1872" i="1"/>
  <c r="BI1872" i="1" s="1"/>
  <c r="BN1872" i="1" s="1"/>
  <c r="BD1884" i="1"/>
  <c r="BJ1884" i="1" s="1"/>
  <c r="BO1884" i="1" s="1"/>
  <c r="BP1884" i="1" s="1"/>
  <c r="BC1884" i="1"/>
  <c r="BI1884" i="1" s="1"/>
  <c r="BN1884" i="1" s="1"/>
  <c r="BD1894" i="1"/>
  <c r="BJ1894" i="1" s="1"/>
  <c r="BO1894" i="1" s="1"/>
  <c r="BC1894" i="1"/>
  <c r="BI1894" i="1" s="1"/>
  <c r="BN1894" i="1" s="1"/>
  <c r="BD1947" i="1"/>
  <c r="BJ1947" i="1" s="1"/>
  <c r="BO1947" i="1" s="1"/>
  <c r="BC1947" i="1"/>
  <c r="BI1947" i="1" s="1"/>
  <c r="BN1947" i="1" s="1"/>
  <c r="BD1705" i="1"/>
  <c r="BJ1705" i="1" s="1"/>
  <c r="BO1705" i="1" s="1"/>
  <c r="BP1705" i="1" s="1"/>
  <c r="BC1705" i="1"/>
  <c r="BI1705" i="1" s="1"/>
  <c r="BN1705" i="1" s="1"/>
  <c r="BD1717" i="1"/>
  <c r="BJ1717" i="1" s="1"/>
  <c r="BO1717" i="1" s="1"/>
  <c r="BC1717" i="1"/>
  <c r="BI1717" i="1" s="1"/>
  <c r="BN1717" i="1" s="1"/>
  <c r="BD1729" i="1"/>
  <c r="BJ1729" i="1" s="1"/>
  <c r="BO1729" i="1" s="1"/>
  <c r="BP1729" i="1" s="1"/>
  <c r="BC1729" i="1"/>
  <c r="BI1729" i="1" s="1"/>
  <c r="BN1729" i="1" s="1"/>
  <c r="BD1748" i="1"/>
  <c r="BJ1748" i="1" s="1"/>
  <c r="BO1748" i="1" s="1"/>
  <c r="BP1748" i="1" s="1"/>
  <c r="BC1748" i="1"/>
  <c r="BI1748" i="1" s="1"/>
  <c r="BN1748" i="1" s="1"/>
  <c r="BD1760" i="1"/>
  <c r="BJ1760" i="1" s="1"/>
  <c r="BO1760" i="1" s="1"/>
  <c r="BC1760" i="1"/>
  <c r="BI1760" i="1" s="1"/>
  <c r="BN1760" i="1" s="1"/>
  <c r="BD1767" i="1"/>
  <c r="BJ1767" i="1" s="1"/>
  <c r="BO1767" i="1" s="1"/>
  <c r="BC1767" i="1"/>
  <c r="BI1767" i="1" s="1"/>
  <c r="BN1767" i="1" s="1"/>
  <c r="BP1788" i="1"/>
  <c r="BC1802" i="1"/>
  <c r="BI1802" i="1" s="1"/>
  <c r="BN1802" i="1" s="1"/>
  <c r="BC1814" i="1"/>
  <c r="BI1814" i="1" s="1"/>
  <c r="BN1814" i="1" s="1"/>
  <c r="BP1814" i="1" s="1"/>
  <c r="BD1829" i="1"/>
  <c r="BJ1829" i="1" s="1"/>
  <c r="BO1829" i="1" s="1"/>
  <c r="BP1829" i="1" s="1"/>
  <c r="BC1829" i="1"/>
  <c r="BI1829" i="1" s="1"/>
  <c r="BN1829" i="1" s="1"/>
  <c r="BD1841" i="1"/>
  <c r="BJ1841" i="1" s="1"/>
  <c r="BO1841" i="1" s="1"/>
  <c r="BP1841" i="1" s="1"/>
  <c r="BC1841" i="1"/>
  <c r="BI1841" i="1" s="1"/>
  <c r="BN1841" i="1" s="1"/>
  <c r="BD1853" i="1"/>
  <c r="BJ1853" i="1" s="1"/>
  <c r="BO1853" i="1" s="1"/>
  <c r="BP1853" i="1" s="1"/>
  <c r="BC1853" i="1"/>
  <c r="BI1853" i="1" s="1"/>
  <c r="BN1853" i="1" s="1"/>
  <c r="BD1865" i="1"/>
  <c r="BJ1865" i="1" s="1"/>
  <c r="BO1865" i="1" s="1"/>
  <c r="BC1865" i="1"/>
  <c r="BI1865" i="1" s="1"/>
  <c r="BN1865" i="1" s="1"/>
  <c r="BD1877" i="1"/>
  <c r="BJ1877" i="1" s="1"/>
  <c r="BO1877" i="1" s="1"/>
  <c r="BP1877" i="1" s="1"/>
  <c r="BC1877" i="1"/>
  <c r="BI1877" i="1" s="1"/>
  <c r="BN1877" i="1" s="1"/>
  <c r="BD1889" i="1"/>
  <c r="BJ1889" i="1" s="1"/>
  <c r="BO1889" i="1" s="1"/>
  <c r="BC1889" i="1"/>
  <c r="BI1889" i="1" s="1"/>
  <c r="BN1889" i="1" s="1"/>
  <c r="BD1897" i="1"/>
  <c r="BJ1897" i="1" s="1"/>
  <c r="BO1897" i="1" s="1"/>
  <c r="BP1897" i="1" s="1"/>
  <c r="BC1897" i="1"/>
  <c r="BI1897" i="1" s="1"/>
  <c r="BN1897" i="1" s="1"/>
  <c r="BD1959" i="1"/>
  <c r="BJ1959" i="1" s="1"/>
  <c r="BO1959" i="1" s="1"/>
  <c r="BP1959" i="1" s="1"/>
  <c r="BC1959" i="1"/>
  <c r="BI1959" i="1" s="1"/>
  <c r="BN1959" i="1" s="1"/>
  <c r="BD1710" i="1"/>
  <c r="BJ1710" i="1" s="1"/>
  <c r="BO1710" i="1" s="1"/>
  <c r="BP1710" i="1" s="1"/>
  <c r="BC1710" i="1"/>
  <c r="BI1710" i="1" s="1"/>
  <c r="BN1710" i="1" s="1"/>
  <c r="BD1722" i="1"/>
  <c r="BJ1722" i="1" s="1"/>
  <c r="BO1722" i="1" s="1"/>
  <c r="BC1722" i="1"/>
  <c r="BI1722" i="1" s="1"/>
  <c r="BN1722" i="1" s="1"/>
  <c r="BD1734" i="1"/>
  <c r="BJ1734" i="1" s="1"/>
  <c r="BO1734" i="1" s="1"/>
  <c r="BP1734" i="1" s="1"/>
  <c r="BC1734" i="1"/>
  <c r="BI1734" i="1" s="1"/>
  <c r="BN1734" i="1" s="1"/>
  <c r="BD1736" i="1"/>
  <c r="BJ1736" i="1" s="1"/>
  <c r="BO1736" i="1" s="1"/>
  <c r="BC1736" i="1"/>
  <c r="BI1736" i="1" s="1"/>
  <c r="BN1736" i="1" s="1"/>
  <c r="BD1753" i="1"/>
  <c r="BJ1753" i="1" s="1"/>
  <c r="BO1753" i="1" s="1"/>
  <c r="BP1753" i="1" s="1"/>
  <c r="BC1753" i="1"/>
  <c r="BI1753" i="1" s="1"/>
  <c r="BN1753" i="1" s="1"/>
  <c r="BD1765" i="1"/>
  <c r="BJ1765" i="1" s="1"/>
  <c r="BO1765" i="1" s="1"/>
  <c r="BP1765" i="1" s="1"/>
  <c r="BC1765" i="1"/>
  <c r="BI1765" i="1" s="1"/>
  <c r="BN1765" i="1" s="1"/>
  <c r="BP1783" i="1"/>
  <c r="BC1795" i="1"/>
  <c r="BI1795" i="1" s="1"/>
  <c r="BN1795" i="1" s="1"/>
  <c r="BP1805" i="1"/>
  <c r="BD1834" i="1"/>
  <c r="BJ1834" i="1" s="1"/>
  <c r="BO1834" i="1" s="1"/>
  <c r="BP1834" i="1" s="1"/>
  <c r="BC1834" i="1"/>
  <c r="BI1834" i="1" s="1"/>
  <c r="BN1834" i="1" s="1"/>
  <c r="BD1846" i="1"/>
  <c r="BJ1846" i="1" s="1"/>
  <c r="BO1846" i="1" s="1"/>
  <c r="BC1846" i="1"/>
  <c r="BI1846" i="1" s="1"/>
  <c r="BN1846" i="1" s="1"/>
  <c r="BD1858" i="1"/>
  <c r="BJ1858" i="1" s="1"/>
  <c r="BO1858" i="1" s="1"/>
  <c r="BP1858" i="1" s="1"/>
  <c r="BC1858" i="1"/>
  <c r="BI1858" i="1" s="1"/>
  <c r="BN1858" i="1" s="1"/>
  <c r="BD1870" i="1"/>
  <c r="BJ1870" i="1" s="1"/>
  <c r="BO1870" i="1" s="1"/>
  <c r="BP1870" i="1" s="1"/>
  <c r="BC1870" i="1"/>
  <c r="BI1870" i="1" s="1"/>
  <c r="BN1870" i="1" s="1"/>
  <c r="BD1882" i="1"/>
  <c r="BJ1882" i="1" s="1"/>
  <c r="BO1882" i="1" s="1"/>
  <c r="BC1882" i="1"/>
  <c r="BI1882" i="1" s="1"/>
  <c r="BN1882" i="1" s="1"/>
  <c r="BD1971" i="1"/>
  <c r="BJ1971" i="1" s="1"/>
  <c r="BO1971" i="1" s="1"/>
  <c r="BC1971" i="1"/>
  <c r="BI1971" i="1" s="1"/>
  <c r="BN1971" i="1" s="1"/>
  <c r="BD1703" i="1"/>
  <c r="BJ1703" i="1" s="1"/>
  <c r="BO1703" i="1" s="1"/>
  <c r="BP1703" i="1" s="1"/>
  <c r="BC1703" i="1"/>
  <c r="BI1703" i="1" s="1"/>
  <c r="BN1703" i="1" s="1"/>
  <c r="BD1715" i="1"/>
  <c r="BJ1715" i="1" s="1"/>
  <c r="BO1715" i="1" s="1"/>
  <c r="BC1715" i="1"/>
  <c r="BI1715" i="1" s="1"/>
  <c r="BN1715" i="1" s="1"/>
  <c r="BD1727" i="1"/>
  <c r="BJ1727" i="1" s="1"/>
  <c r="BO1727" i="1" s="1"/>
  <c r="BP1727" i="1" s="1"/>
  <c r="BC1727" i="1"/>
  <c r="BI1727" i="1" s="1"/>
  <c r="BN1727" i="1" s="1"/>
  <c r="BD1738" i="1"/>
  <c r="BJ1738" i="1" s="1"/>
  <c r="BO1738" i="1" s="1"/>
  <c r="BP1738" i="1" s="1"/>
  <c r="BC1738" i="1"/>
  <c r="BI1738" i="1" s="1"/>
  <c r="BN1738" i="1" s="1"/>
  <c r="BD1740" i="1"/>
  <c r="BJ1740" i="1" s="1"/>
  <c r="BO1740" i="1" s="1"/>
  <c r="BC1740" i="1"/>
  <c r="BI1740" i="1" s="1"/>
  <c r="BN1740" i="1" s="1"/>
  <c r="BD1742" i="1"/>
  <c r="BJ1742" i="1" s="1"/>
  <c r="BO1742" i="1" s="1"/>
  <c r="BC1742" i="1"/>
  <c r="BI1742" i="1" s="1"/>
  <c r="BN1742" i="1" s="1"/>
  <c r="BD1744" i="1"/>
  <c r="BJ1744" i="1" s="1"/>
  <c r="BO1744" i="1" s="1"/>
  <c r="BP1744" i="1" s="1"/>
  <c r="BC1744" i="1"/>
  <c r="BI1744" i="1" s="1"/>
  <c r="BN1744" i="1" s="1"/>
  <c r="BD1746" i="1"/>
  <c r="BJ1746" i="1" s="1"/>
  <c r="BO1746" i="1" s="1"/>
  <c r="BC1746" i="1"/>
  <c r="BI1746" i="1" s="1"/>
  <c r="BN1746" i="1" s="1"/>
  <c r="BD1758" i="1"/>
  <c r="BJ1758" i="1" s="1"/>
  <c r="BO1758" i="1" s="1"/>
  <c r="BP1758" i="1" s="1"/>
  <c r="BC1758" i="1"/>
  <c r="BI1758" i="1" s="1"/>
  <c r="BN1758" i="1" s="1"/>
  <c r="BP1778" i="1"/>
  <c r="BP1790" i="1"/>
  <c r="BC1800" i="1"/>
  <c r="BI1800" i="1" s="1"/>
  <c r="BN1800" i="1" s="1"/>
  <c r="BP1800" i="1" s="1"/>
  <c r="BP1810" i="1"/>
  <c r="BC1812" i="1"/>
  <c r="BI1812" i="1" s="1"/>
  <c r="BN1812" i="1" s="1"/>
  <c r="BP1812" i="1" s="1"/>
  <c r="BD1827" i="1"/>
  <c r="BJ1827" i="1" s="1"/>
  <c r="BO1827" i="1" s="1"/>
  <c r="BP1827" i="1" s="1"/>
  <c r="BC1827" i="1"/>
  <c r="BI1827" i="1" s="1"/>
  <c r="BN1827" i="1" s="1"/>
  <c r="BD1839" i="1"/>
  <c r="BJ1839" i="1" s="1"/>
  <c r="BO1839" i="1" s="1"/>
  <c r="BC1839" i="1"/>
  <c r="BI1839" i="1" s="1"/>
  <c r="BN1839" i="1" s="1"/>
  <c r="BD1851" i="1"/>
  <c r="BJ1851" i="1" s="1"/>
  <c r="BO1851" i="1" s="1"/>
  <c r="BP1851" i="1" s="1"/>
  <c r="BC1851" i="1"/>
  <c r="BI1851" i="1" s="1"/>
  <c r="BN1851" i="1" s="1"/>
  <c r="BD1863" i="1"/>
  <c r="BJ1863" i="1" s="1"/>
  <c r="BO1863" i="1" s="1"/>
  <c r="BP1863" i="1" s="1"/>
  <c r="BC1863" i="1"/>
  <c r="BI1863" i="1" s="1"/>
  <c r="BN1863" i="1" s="1"/>
  <c r="BD1875" i="1"/>
  <c r="BJ1875" i="1" s="1"/>
  <c r="BO1875" i="1" s="1"/>
  <c r="BC1875" i="1"/>
  <c r="BI1875" i="1" s="1"/>
  <c r="BN1875" i="1" s="1"/>
  <c r="BD1887" i="1"/>
  <c r="BJ1887" i="1" s="1"/>
  <c r="BO1887" i="1" s="1"/>
  <c r="BC1887" i="1"/>
  <c r="BI1887" i="1" s="1"/>
  <c r="BN1887" i="1" s="1"/>
  <c r="BD1708" i="1"/>
  <c r="BJ1708" i="1" s="1"/>
  <c r="BO1708" i="1" s="1"/>
  <c r="BP1708" i="1" s="1"/>
  <c r="BC1708" i="1"/>
  <c r="BI1708" i="1" s="1"/>
  <c r="BN1708" i="1" s="1"/>
  <c r="BD1720" i="1"/>
  <c r="BJ1720" i="1" s="1"/>
  <c r="BO1720" i="1" s="1"/>
  <c r="BC1720" i="1"/>
  <c r="BI1720" i="1" s="1"/>
  <c r="BN1720" i="1" s="1"/>
  <c r="BD1732" i="1"/>
  <c r="BJ1732" i="1" s="1"/>
  <c r="BO1732" i="1" s="1"/>
  <c r="BP1732" i="1" s="1"/>
  <c r="BC1732" i="1"/>
  <c r="BI1732" i="1" s="1"/>
  <c r="BN1732" i="1" s="1"/>
  <c r="BD1751" i="1"/>
  <c r="BJ1751" i="1" s="1"/>
  <c r="BO1751" i="1" s="1"/>
  <c r="BP1751" i="1" s="1"/>
  <c r="BC1751" i="1"/>
  <c r="BI1751" i="1" s="1"/>
  <c r="BN1751" i="1" s="1"/>
  <c r="BD1763" i="1"/>
  <c r="BJ1763" i="1" s="1"/>
  <c r="BO1763" i="1" s="1"/>
  <c r="BC1763" i="1"/>
  <c r="BI1763" i="1" s="1"/>
  <c r="BN1763" i="1" s="1"/>
  <c r="BP1785" i="1"/>
  <c r="BP1803" i="1"/>
  <c r="BP1815" i="1"/>
  <c r="BD1817" i="1"/>
  <c r="BJ1817" i="1" s="1"/>
  <c r="BO1817" i="1" s="1"/>
  <c r="BP1817" i="1" s="1"/>
  <c r="BC1817" i="1"/>
  <c r="BI1817" i="1" s="1"/>
  <c r="BN1817" i="1" s="1"/>
  <c r="BD1819" i="1"/>
  <c r="BJ1819" i="1" s="1"/>
  <c r="BO1819" i="1" s="1"/>
  <c r="BC1819" i="1"/>
  <c r="BI1819" i="1" s="1"/>
  <c r="BN1819" i="1" s="1"/>
  <c r="BD1821" i="1"/>
  <c r="BJ1821" i="1" s="1"/>
  <c r="BO1821" i="1" s="1"/>
  <c r="BP1821" i="1" s="1"/>
  <c r="BC1821" i="1"/>
  <c r="BI1821" i="1" s="1"/>
  <c r="BN1821" i="1" s="1"/>
  <c r="BD1823" i="1"/>
  <c r="BJ1823" i="1" s="1"/>
  <c r="BO1823" i="1" s="1"/>
  <c r="BP1823" i="1" s="1"/>
  <c r="BC1823" i="1"/>
  <c r="BI1823" i="1" s="1"/>
  <c r="BN1823" i="1" s="1"/>
  <c r="BD1825" i="1"/>
  <c r="BJ1825" i="1" s="1"/>
  <c r="BO1825" i="1" s="1"/>
  <c r="BP1825" i="1" s="1"/>
  <c r="BC1825" i="1"/>
  <c r="BI1825" i="1" s="1"/>
  <c r="BN1825" i="1" s="1"/>
  <c r="BD1832" i="1"/>
  <c r="BJ1832" i="1" s="1"/>
  <c r="BO1832" i="1" s="1"/>
  <c r="BC1832" i="1"/>
  <c r="BI1832" i="1" s="1"/>
  <c r="BN1832" i="1" s="1"/>
  <c r="BD1844" i="1"/>
  <c r="BJ1844" i="1" s="1"/>
  <c r="BO1844" i="1" s="1"/>
  <c r="BP1844" i="1" s="1"/>
  <c r="BC1844" i="1"/>
  <c r="BI1844" i="1" s="1"/>
  <c r="BN1844" i="1" s="1"/>
  <c r="BD1856" i="1"/>
  <c r="BJ1856" i="1" s="1"/>
  <c r="BO1856" i="1" s="1"/>
  <c r="BC1856" i="1"/>
  <c r="BI1856" i="1" s="1"/>
  <c r="BN1856" i="1" s="1"/>
  <c r="BD1868" i="1"/>
  <c r="BJ1868" i="1" s="1"/>
  <c r="BO1868" i="1" s="1"/>
  <c r="BP1868" i="1" s="1"/>
  <c r="BC1868" i="1"/>
  <c r="BI1868" i="1" s="1"/>
  <c r="BN1868" i="1" s="1"/>
  <c r="BD1880" i="1"/>
  <c r="BJ1880" i="1" s="1"/>
  <c r="BO1880" i="1" s="1"/>
  <c r="BP1880" i="1" s="1"/>
  <c r="BC1880" i="1"/>
  <c r="BI1880" i="1" s="1"/>
  <c r="BN1880" i="1" s="1"/>
  <c r="BD1892" i="1"/>
  <c r="BJ1892" i="1" s="1"/>
  <c r="BO1892" i="1" s="1"/>
  <c r="BP1892" i="1" s="1"/>
  <c r="BC1892" i="1"/>
  <c r="BI1892" i="1" s="1"/>
  <c r="BN1892" i="1" s="1"/>
  <c r="BD1898" i="1"/>
  <c r="BJ1898" i="1" s="1"/>
  <c r="BO1898" i="1" s="1"/>
  <c r="BC1898" i="1"/>
  <c r="BI1898" i="1" s="1"/>
  <c r="BN1898" i="1" s="1"/>
  <c r="BD1713" i="1"/>
  <c r="BJ1713" i="1" s="1"/>
  <c r="BO1713" i="1" s="1"/>
  <c r="BP1713" i="1" s="1"/>
  <c r="BC1713" i="1"/>
  <c r="BI1713" i="1" s="1"/>
  <c r="BN1713" i="1" s="1"/>
  <c r="BD1725" i="1"/>
  <c r="BJ1725" i="1" s="1"/>
  <c r="BO1725" i="1" s="1"/>
  <c r="BC1725" i="1"/>
  <c r="BI1725" i="1" s="1"/>
  <c r="BN1725" i="1" s="1"/>
  <c r="BD1756" i="1"/>
  <c r="BJ1756" i="1" s="1"/>
  <c r="BO1756" i="1" s="1"/>
  <c r="BP1756" i="1" s="1"/>
  <c r="BC1756" i="1"/>
  <c r="BI1756" i="1" s="1"/>
  <c r="BN1756" i="1" s="1"/>
  <c r="BD1768" i="1"/>
  <c r="BJ1768" i="1" s="1"/>
  <c r="BO1768" i="1" s="1"/>
  <c r="BP1768" i="1" s="1"/>
  <c r="BC1768" i="1"/>
  <c r="BI1768" i="1" s="1"/>
  <c r="BN1768" i="1" s="1"/>
  <c r="BP1780" i="1"/>
  <c r="BP1792" i="1"/>
  <c r="BP1796" i="1"/>
  <c r="BC1798" i="1"/>
  <c r="BI1798" i="1" s="1"/>
  <c r="BN1798" i="1" s="1"/>
  <c r="BP1798" i="1" s="1"/>
  <c r="BP1808" i="1"/>
  <c r="BC1810" i="1"/>
  <c r="BI1810" i="1" s="1"/>
  <c r="BN1810" i="1" s="1"/>
  <c r="BD1837" i="1"/>
  <c r="BJ1837" i="1" s="1"/>
  <c r="BO1837" i="1" s="1"/>
  <c r="BC1837" i="1"/>
  <c r="BI1837" i="1" s="1"/>
  <c r="BN1837" i="1" s="1"/>
  <c r="BD1849" i="1"/>
  <c r="BJ1849" i="1" s="1"/>
  <c r="BO1849" i="1" s="1"/>
  <c r="BP1849" i="1" s="1"/>
  <c r="BC1849" i="1"/>
  <c r="BI1849" i="1" s="1"/>
  <c r="BN1849" i="1" s="1"/>
  <c r="BD1861" i="1"/>
  <c r="BJ1861" i="1" s="1"/>
  <c r="BO1861" i="1" s="1"/>
  <c r="BP1861" i="1" s="1"/>
  <c r="BC1861" i="1"/>
  <c r="BI1861" i="1" s="1"/>
  <c r="BN1861" i="1" s="1"/>
  <c r="BD1873" i="1"/>
  <c r="BJ1873" i="1" s="1"/>
  <c r="BO1873" i="1" s="1"/>
  <c r="BP1873" i="1" s="1"/>
  <c r="BC1873" i="1"/>
  <c r="BI1873" i="1" s="1"/>
  <c r="BN1873" i="1" s="1"/>
  <c r="BD1885" i="1"/>
  <c r="BJ1885" i="1" s="1"/>
  <c r="BO1885" i="1" s="1"/>
  <c r="BC1885" i="1"/>
  <c r="BI1885" i="1" s="1"/>
  <c r="BN1885" i="1" s="1"/>
  <c r="BD1895" i="1"/>
  <c r="BJ1895" i="1" s="1"/>
  <c r="BO1895" i="1" s="1"/>
  <c r="BP1895" i="1" s="1"/>
  <c r="BC1895" i="1"/>
  <c r="BI1895" i="1" s="1"/>
  <c r="BN1895" i="1" s="1"/>
  <c r="BD1904" i="1"/>
  <c r="BJ1904" i="1" s="1"/>
  <c r="BO1904" i="1" s="1"/>
  <c r="BC1904" i="1"/>
  <c r="BI1904" i="1" s="1"/>
  <c r="BN1904" i="1" s="1"/>
  <c r="BD1916" i="1"/>
  <c r="BJ1916" i="1" s="1"/>
  <c r="BO1916" i="1" s="1"/>
  <c r="BP1916" i="1" s="1"/>
  <c r="BC1916" i="1"/>
  <c r="BI1916" i="1" s="1"/>
  <c r="BN1916" i="1" s="1"/>
  <c r="BD1928" i="1"/>
  <c r="BJ1928" i="1" s="1"/>
  <c r="BO1928" i="1" s="1"/>
  <c r="BP1928" i="1" s="1"/>
  <c r="BC1928" i="1"/>
  <c r="BI1928" i="1" s="1"/>
  <c r="BN1928" i="1" s="1"/>
  <c r="BD1940" i="1"/>
  <c r="BJ1940" i="1" s="1"/>
  <c r="BO1940" i="1" s="1"/>
  <c r="BP1940" i="1" s="1"/>
  <c r="BC1940" i="1"/>
  <c r="BI1940" i="1" s="1"/>
  <c r="BN1940" i="1" s="1"/>
  <c r="BD1952" i="1"/>
  <c r="BJ1952" i="1" s="1"/>
  <c r="BO1952" i="1" s="1"/>
  <c r="BC1952" i="1"/>
  <c r="BI1952" i="1" s="1"/>
  <c r="BN1952" i="1" s="1"/>
  <c r="BD1964" i="1"/>
  <c r="BJ1964" i="1" s="1"/>
  <c r="BO1964" i="1" s="1"/>
  <c r="BP1964" i="1" s="1"/>
  <c r="BC1964" i="1"/>
  <c r="BI1964" i="1" s="1"/>
  <c r="BN1964" i="1" s="1"/>
  <c r="BD1976" i="1"/>
  <c r="BJ1976" i="1" s="1"/>
  <c r="BO1976" i="1" s="1"/>
  <c r="BC1976" i="1"/>
  <c r="BI1976" i="1" s="1"/>
  <c r="BN1976" i="1" s="1"/>
  <c r="BD1981" i="1"/>
  <c r="BJ1981" i="1" s="1"/>
  <c r="BO1981" i="1" s="1"/>
  <c r="BP1981" i="1" s="1"/>
  <c r="BC1981" i="1"/>
  <c r="BI1981" i="1" s="1"/>
  <c r="BN1981" i="1" s="1"/>
  <c r="BD1984" i="1"/>
  <c r="BJ1984" i="1" s="1"/>
  <c r="BO1984" i="1" s="1"/>
  <c r="BP1984" i="1" s="1"/>
  <c r="BC1984" i="1"/>
  <c r="BI1984" i="1" s="1"/>
  <c r="BN1984" i="1" s="1"/>
  <c r="BD1987" i="1"/>
  <c r="BJ1987" i="1" s="1"/>
  <c r="BO1987" i="1" s="1"/>
  <c r="BP1987" i="1" s="1"/>
  <c r="BC1987" i="1"/>
  <c r="BI1987" i="1" s="1"/>
  <c r="BN1987" i="1" s="1"/>
  <c r="BD1990" i="1"/>
  <c r="BJ1990" i="1" s="1"/>
  <c r="BO1990" i="1" s="1"/>
  <c r="BC1990" i="1"/>
  <c r="BI1990" i="1" s="1"/>
  <c r="BN1990" i="1" s="1"/>
  <c r="BD1993" i="1"/>
  <c r="BJ1993" i="1" s="1"/>
  <c r="BO1993" i="1" s="1"/>
  <c r="BP1993" i="1" s="1"/>
  <c r="BC1993" i="1"/>
  <c r="BI1993" i="1" s="1"/>
  <c r="BN1993" i="1" s="1"/>
  <c r="BD1996" i="1"/>
  <c r="BJ1996" i="1" s="1"/>
  <c r="BO1996" i="1" s="1"/>
  <c r="BC1996" i="1"/>
  <c r="BI1996" i="1" s="1"/>
  <c r="BN1996" i="1" s="1"/>
  <c r="BD1999" i="1"/>
  <c r="BJ1999" i="1" s="1"/>
  <c r="BO1999" i="1" s="1"/>
  <c r="BP1999" i="1" s="1"/>
  <c r="BC1999" i="1"/>
  <c r="BI1999" i="1" s="1"/>
  <c r="BN1999" i="1" s="1"/>
  <c r="BD2002" i="1"/>
  <c r="BJ2002" i="1" s="1"/>
  <c r="BO2002" i="1" s="1"/>
  <c r="BP2002" i="1" s="1"/>
  <c r="BC2002" i="1"/>
  <c r="BI2002" i="1" s="1"/>
  <c r="BN2002" i="1" s="1"/>
  <c r="BD2005" i="1"/>
  <c r="BJ2005" i="1" s="1"/>
  <c r="BO2005" i="1" s="1"/>
  <c r="BP2005" i="1" s="1"/>
  <c r="BC2005" i="1"/>
  <c r="BI2005" i="1" s="1"/>
  <c r="BN2005" i="1" s="1"/>
  <c r="BD2008" i="1"/>
  <c r="BJ2008" i="1" s="1"/>
  <c r="BO2008" i="1" s="1"/>
  <c r="BC2008" i="1"/>
  <c r="BI2008" i="1" s="1"/>
  <c r="BN2008" i="1" s="1"/>
  <c r="BD2011" i="1"/>
  <c r="BJ2011" i="1" s="1"/>
  <c r="BO2011" i="1" s="1"/>
  <c r="BP2011" i="1" s="1"/>
  <c r="BC2011" i="1"/>
  <c r="BI2011" i="1" s="1"/>
  <c r="BN2011" i="1" s="1"/>
  <c r="BD2014" i="1"/>
  <c r="BJ2014" i="1" s="1"/>
  <c r="BO2014" i="1" s="1"/>
  <c r="BC2014" i="1"/>
  <c r="BI2014" i="1" s="1"/>
  <c r="BN2014" i="1" s="1"/>
  <c r="BD2017" i="1"/>
  <c r="BJ2017" i="1" s="1"/>
  <c r="BO2017" i="1" s="1"/>
  <c r="BP2017" i="1" s="1"/>
  <c r="BC2017" i="1"/>
  <c r="BI2017" i="1" s="1"/>
  <c r="BN2017" i="1" s="1"/>
  <c r="BP2087" i="1"/>
  <c r="BD2141" i="1"/>
  <c r="BJ2141" i="1" s="1"/>
  <c r="BO2141" i="1" s="1"/>
  <c r="BP2141" i="1" s="1"/>
  <c r="BC2141" i="1"/>
  <c r="BI2141" i="1" s="1"/>
  <c r="BN2141" i="1" s="1"/>
  <c r="BD2153" i="1"/>
  <c r="BJ2153" i="1" s="1"/>
  <c r="BO2153" i="1" s="1"/>
  <c r="BC2153" i="1"/>
  <c r="BI2153" i="1" s="1"/>
  <c r="BN2153" i="1" s="1"/>
  <c r="BD2165" i="1"/>
  <c r="BJ2165" i="1" s="1"/>
  <c r="BO2165" i="1" s="1"/>
  <c r="BP2165" i="1" s="1"/>
  <c r="BC2165" i="1"/>
  <c r="BI2165" i="1" s="1"/>
  <c r="BN2165" i="1" s="1"/>
  <c r="AX1909" i="1"/>
  <c r="AX1921" i="1"/>
  <c r="AX1933" i="1"/>
  <c r="AX1945" i="1"/>
  <c r="AX1957" i="1"/>
  <c r="AX1969" i="1"/>
  <c r="BD2139" i="1"/>
  <c r="BJ2139" i="1" s="1"/>
  <c r="BO2139" i="1" s="1"/>
  <c r="BP2139" i="1" s="1"/>
  <c r="BC2139" i="1"/>
  <c r="BI2139" i="1" s="1"/>
  <c r="BN2139" i="1" s="1"/>
  <c r="BD1902" i="1"/>
  <c r="BJ1902" i="1" s="1"/>
  <c r="BO1902" i="1" s="1"/>
  <c r="BC1902" i="1"/>
  <c r="BI1902" i="1" s="1"/>
  <c r="BN1902" i="1" s="1"/>
  <c r="BD1914" i="1"/>
  <c r="BJ1914" i="1" s="1"/>
  <c r="BO1914" i="1" s="1"/>
  <c r="BP1914" i="1" s="1"/>
  <c r="BC1914" i="1"/>
  <c r="BI1914" i="1" s="1"/>
  <c r="BN1914" i="1" s="1"/>
  <c r="BD1926" i="1"/>
  <c r="BJ1926" i="1" s="1"/>
  <c r="BO1926" i="1" s="1"/>
  <c r="BP1926" i="1" s="1"/>
  <c r="BC1926" i="1"/>
  <c r="BI1926" i="1" s="1"/>
  <c r="BN1926" i="1" s="1"/>
  <c r="BD1938" i="1"/>
  <c r="BJ1938" i="1" s="1"/>
  <c r="BO1938" i="1" s="1"/>
  <c r="BP1938" i="1" s="1"/>
  <c r="BC1938" i="1"/>
  <c r="BI1938" i="1" s="1"/>
  <c r="BN1938" i="1" s="1"/>
  <c r="BD1950" i="1"/>
  <c r="BJ1950" i="1" s="1"/>
  <c r="BO1950" i="1" s="1"/>
  <c r="BC1950" i="1"/>
  <c r="BI1950" i="1" s="1"/>
  <c r="BN1950" i="1" s="1"/>
  <c r="BD1962" i="1"/>
  <c r="BJ1962" i="1" s="1"/>
  <c r="BO1962" i="1" s="1"/>
  <c r="BP1962" i="1" s="1"/>
  <c r="BC1962" i="1"/>
  <c r="BI1962" i="1" s="1"/>
  <c r="BN1962" i="1" s="1"/>
  <c r="BD1974" i="1"/>
  <c r="BJ1974" i="1" s="1"/>
  <c r="BO1974" i="1" s="1"/>
  <c r="BC1974" i="1"/>
  <c r="BI1974" i="1" s="1"/>
  <c r="BN1974" i="1" s="1"/>
  <c r="BD2120" i="1"/>
  <c r="BJ2120" i="1" s="1"/>
  <c r="BO2120" i="1" s="1"/>
  <c r="BC2120" i="1"/>
  <c r="BI2120" i="1" s="1"/>
  <c r="BN2120" i="1" s="1"/>
  <c r="AX1907" i="1"/>
  <c r="AX1919" i="1"/>
  <c r="AX1931" i="1"/>
  <c r="AX1943" i="1"/>
  <c r="AX1955" i="1"/>
  <c r="AX1967" i="1"/>
  <c r="BD1979" i="1"/>
  <c r="BJ1979" i="1" s="1"/>
  <c r="BO1979" i="1" s="1"/>
  <c r="BP1979" i="1" s="1"/>
  <c r="BC1979" i="1"/>
  <c r="BI1979" i="1" s="1"/>
  <c r="BN1979" i="1" s="1"/>
  <c r="BD1900" i="1"/>
  <c r="BJ1900" i="1" s="1"/>
  <c r="BO1900" i="1" s="1"/>
  <c r="BC1900" i="1"/>
  <c r="BI1900" i="1" s="1"/>
  <c r="BN1900" i="1" s="1"/>
  <c r="BD1912" i="1"/>
  <c r="BJ1912" i="1" s="1"/>
  <c r="BO1912" i="1" s="1"/>
  <c r="BC1912" i="1"/>
  <c r="BI1912" i="1" s="1"/>
  <c r="BN1912" i="1" s="1"/>
  <c r="BD1924" i="1"/>
  <c r="BJ1924" i="1" s="1"/>
  <c r="BO1924" i="1" s="1"/>
  <c r="BP1924" i="1" s="1"/>
  <c r="BC1924" i="1"/>
  <c r="BI1924" i="1" s="1"/>
  <c r="BN1924" i="1" s="1"/>
  <c r="BD1936" i="1"/>
  <c r="BJ1936" i="1" s="1"/>
  <c r="BO1936" i="1" s="1"/>
  <c r="BC1936" i="1"/>
  <c r="BI1936" i="1" s="1"/>
  <c r="BN1936" i="1" s="1"/>
  <c r="BD1948" i="1"/>
  <c r="BJ1948" i="1" s="1"/>
  <c r="BO1948" i="1" s="1"/>
  <c r="BP1948" i="1" s="1"/>
  <c r="BC1948" i="1"/>
  <c r="BI1948" i="1" s="1"/>
  <c r="BN1948" i="1" s="1"/>
  <c r="BD1960" i="1"/>
  <c r="BJ1960" i="1" s="1"/>
  <c r="BO1960" i="1" s="1"/>
  <c r="BP1960" i="1" s="1"/>
  <c r="BC1960" i="1"/>
  <c r="BI1960" i="1" s="1"/>
  <c r="BN1960" i="1" s="1"/>
  <c r="BD1972" i="1"/>
  <c r="BJ1972" i="1" s="1"/>
  <c r="BO1972" i="1" s="1"/>
  <c r="BC1972" i="1"/>
  <c r="BI1972" i="1" s="1"/>
  <c r="BN1972" i="1" s="1"/>
  <c r="BD1982" i="1"/>
  <c r="BJ1982" i="1" s="1"/>
  <c r="BO1982" i="1" s="1"/>
  <c r="BC1982" i="1"/>
  <c r="BI1982" i="1" s="1"/>
  <c r="BN1982" i="1" s="1"/>
  <c r="BD1985" i="1"/>
  <c r="BJ1985" i="1" s="1"/>
  <c r="BO1985" i="1" s="1"/>
  <c r="BP1985" i="1" s="1"/>
  <c r="BC1985" i="1"/>
  <c r="BI1985" i="1" s="1"/>
  <c r="BN1985" i="1" s="1"/>
  <c r="BD1988" i="1"/>
  <c r="BJ1988" i="1" s="1"/>
  <c r="BO1988" i="1" s="1"/>
  <c r="BC1988" i="1"/>
  <c r="BI1988" i="1" s="1"/>
  <c r="BN1988" i="1" s="1"/>
  <c r="BD1991" i="1"/>
  <c r="BJ1991" i="1" s="1"/>
  <c r="BO1991" i="1" s="1"/>
  <c r="BP1991" i="1" s="1"/>
  <c r="BC1991" i="1"/>
  <c r="BI1991" i="1" s="1"/>
  <c r="BN1991" i="1" s="1"/>
  <c r="BD1994" i="1"/>
  <c r="BJ1994" i="1" s="1"/>
  <c r="BO1994" i="1" s="1"/>
  <c r="BP1994" i="1" s="1"/>
  <c r="BC1994" i="1"/>
  <c r="BI1994" i="1" s="1"/>
  <c r="BN1994" i="1" s="1"/>
  <c r="BD1997" i="1"/>
  <c r="BJ1997" i="1" s="1"/>
  <c r="BO1997" i="1" s="1"/>
  <c r="BC1997" i="1"/>
  <c r="BI1997" i="1" s="1"/>
  <c r="BN1997" i="1" s="1"/>
  <c r="BD2000" i="1"/>
  <c r="BJ2000" i="1" s="1"/>
  <c r="BO2000" i="1" s="1"/>
  <c r="BC2000" i="1"/>
  <c r="BI2000" i="1" s="1"/>
  <c r="BN2000" i="1" s="1"/>
  <c r="BD2003" i="1"/>
  <c r="BJ2003" i="1" s="1"/>
  <c r="BO2003" i="1" s="1"/>
  <c r="BP2003" i="1" s="1"/>
  <c r="BC2003" i="1"/>
  <c r="BI2003" i="1" s="1"/>
  <c r="BN2003" i="1" s="1"/>
  <c r="BD2006" i="1"/>
  <c r="BJ2006" i="1" s="1"/>
  <c r="BO2006" i="1" s="1"/>
  <c r="BC2006" i="1"/>
  <c r="BI2006" i="1" s="1"/>
  <c r="BN2006" i="1" s="1"/>
  <c r="BD2009" i="1"/>
  <c r="BJ2009" i="1" s="1"/>
  <c r="BO2009" i="1" s="1"/>
  <c r="BP2009" i="1" s="1"/>
  <c r="BC2009" i="1"/>
  <c r="BI2009" i="1" s="1"/>
  <c r="BN2009" i="1" s="1"/>
  <c r="BD2012" i="1"/>
  <c r="BJ2012" i="1" s="1"/>
  <c r="BO2012" i="1" s="1"/>
  <c r="BP2012" i="1" s="1"/>
  <c r="BC2012" i="1"/>
  <c r="BI2012" i="1" s="1"/>
  <c r="BN2012" i="1" s="1"/>
  <c r="BD2015" i="1"/>
  <c r="BJ2015" i="1" s="1"/>
  <c r="BO2015" i="1" s="1"/>
  <c r="BC2015" i="1"/>
  <c r="BI2015" i="1" s="1"/>
  <c r="BN2015" i="1" s="1"/>
  <c r="BD2018" i="1"/>
  <c r="BJ2018" i="1" s="1"/>
  <c r="BO2018" i="1" s="1"/>
  <c r="BC2018" i="1"/>
  <c r="BI2018" i="1" s="1"/>
  <c r="BN2018" i="1" s="1"/>
  <c r="BP2083" i="1"/>
  <c r="AX1905" i="1"/>
  <c r="AX1917" i="1"/>
  <c r="AX1929" i="1"/>
  <c r="AX1941" i="1"/>
  <c r="AX1953" i="1"/>
  <c r="AX1965" i="1"/>
  <c r="BD1977" i="1"/>
  <c r="BJ1977" i="1" s="1"/>
  <c r="BO1977" i="1" s="1"/>
  <c r="BC1977" i="1"/>
  <c r="BI1977" i="1" s="1"/>
  <c r="BN1977" i="1" s="1"/>
  <c r="BD1910" i="1"/>
  <c r="BJ1910" i="1" s="1"/>
  <c r="BO1910" i="1" s="1"/>
  <c r="BP1910" i="1" s="1"/>
  <c r="BC1910" i="1"/>
  <c r="BI1910" i="1" s="1"/>
  <c r="BN1910" i="1" s="1"/>
  <c r="BD1922" i="1"/>
  <c r="BJ1922" i="1" s="1"/>
  <c r="BO1922" i="1" s="1"/>
  <c r="BC1922" i="1"/>
  <c r="BI1922" i="1" s="1"/>
  <c r="BN1922" i="1" s="1"/>
  <c r="BD1934" i="1"/>
  <c r="BJ1934" i="1" s="1"/>
  <c r="BO1934" i="1" s="1"/>
  <c r="BP1934" i="1" s="1"/>
  <c r="BC1934" i="1"/>
  <c r="BI1934" i="1" s="1"/>
  <c r="BN1934" i="1" s="1"/>
  <c r="BD1946" i="1"/>
  <c r="BJ1946" i="1" s="1"/>
  <c r="BO1946" i="1" s="1"/>
  <c r="BP1946" i="1" s="1"/>
  <c r="BC1946" i="1"/>
  <c r="BI1946" i="1" s="1"/>
  <c r="BN1946" i="1" s="1"/>
  <c r="BD1958" i="1"/>
  <c r="BJ1958" i="1" s="1"/>
  <c r="BO1958" i="1" s="1"/>
  <c r="BP1958" i="1" s="1"/>
  <c r="BC1958" i="1"/>
  <c r="BI1958" i="1" s="1"/>
  <c r="BN1958" i="1" s="1"/>
  <c r="BD1970" i="1"/>
  <c r="BJ1970" i="1" s="1"/>
  <c r="BO1970" i="1" s="1"/>
  <c r="BC1970" i="1"/>
  <c r="BI1970" i="1" s="1"/>
  <c r="BN1970" i="1" s="1"/>
  <c r="BP2057" i="1"/>
  <c r="BP2081" i="1"/>
  <c r="BD2096" i="1"/>
  <c r="BJ2096" i="1" s="1"/>
  <c r="BO2096" i="1" s="1"/>
  <c r="BP2096" i="1" s="1"/>
  <c r="BC2096" i="1"/>
  <c r="BI2096" i="1" s="1"/>
  <c r="BN2096" i="1" s="1"/>
  <c r="BD2132" i="1"/>
  <c r="BJ2132" i="1" s="1"/>
  <c r="BO2132" i="1" s="1"/>
  <c r="BC2132" i="1"/>
  <c r="BI2132" i="1" s="1"/>
  <c r="BN2132" i="1" s="1"/>
  <c r="AX1903" i="1"/>
  <c r="AX1915" i="1"/>
  <c r="AX1927" i="1"/>
  <c r="AX1939" i="1"/>
  <c r="AX1951" i="1"/>
  <c r="AX1963" i="1"/>
  <c r="BD1975" i="1"/>
  <c r="BJ1975" i="1" s="1"/>
  <c r="BO1975" i="1" s="1"/>
  <c r="BP1975" i="1" s="1"/>
  <c r="BC1975" i="1"/>
  <c r="BI1975" i="1" s="1"/>
  <c r="BN1975" i="1" s="1"/>
  <c r="BD1908" i="1"/>
  <c r="BJ1908" i="1" s="1"/>
  <c r="BO1908" i="1" s="1"/>
  <c r="BP1908" i="1" s="1"/>
  <c r="BC1908" i="1"/>
  <c r="BI1908" i="1" s="1"/>
  <c r="BN1908" i="1" s="1"/>
  <c r="BD1920" i="1"/>
  <c r="BJ1920" i="1" s="1"/>
  <c r="BO1920" i="1" s="1"/>
  <c r="BC1920" i="1"/>
  <c r="BI1920" i="1" s="1"/>
  <c r="BN1920" i="1" s="1"/>
  <c r="BD1932" i="1"/>
  <c r="BJ1932" i="1" s="1"/>
  <c r="BO1932" i="1" s="1"/>
  <c r="BC1932" i="1"/>
  <c r="BI1932" i="1" s="1"/>
  <c r="BN1932" i="1" s="1"/>
  <c r="BD1944" i="1"/>
  <c r="BJ1944" i="1" s="1"/>
  <c r="BO1944" i="1" s="1"/>
  <c r="BP1944" i="1" s="1"/>
  <c r="BC1944" i="1"/>
  <c r="BI1944" i="1" s="1"/>
  <c r="BN1944" i="1" s="1"/>
  <c r="BD1956" i="1"/>
  <c r="BJ1956" i="1" s="1"/>
  <c r="BO1956" i="1" s="1"/>
  <c r="BC1956" i="1"/>
  <c r="BI1956" i="1" s="1"/>
  <c r="BN1956" i="1" s="1"/>
  <c r="BD1968" i="1"/>
  <c r="BJ1968" i="1" s="1"/>
  <c r="BO1968" i="1" s="1"/>
  <c r="BP1968" i="1" s="1"/>
  <c r="BC1968" i="1"/>
  <c r="BI1968" i="1" s="1"/>
  <c r="BN1968" i="1" s="1"/>
  <c r="BD1980" i="1"/>
  <c r="BJ1980" i="1" s="1"/>
  <c r="BO1980" i="1" s="1"/>
  <c r="BP1980" i="1" s="1"/>
  <c r="BC1980" i="1"/>
  <c r="BI1980" i="1" s="1"/>
  <c r="BN1980" i="1" s="1"/>
  <c r="BD1983" i="1"/>
  <c r="BJ1983" i="1" s="1"/>
  <c r="BO1983" i="1" s="1"/>
  <c r="BC1983" i="1"/>
  <c r="BI1983" i="1" s="1"/>
  <c r="BN1983" i="1" s="1"/>
  <c r="BD1986" i="1"/>
  <c r="BJ1986" i="1" s="1"/>
  <c r="BO1986" i="1" s="1"/>
  <c r="BC1986" i="1"/>
  <c r="BI1986" i="1" s="1"/>
  <c r="BN1986" i="1" s="1"/>
  <c r="BD1989" i="1"/>
  <c r="BJ1989" i="1" s="1"/>
  <c r="BO1989" i="1" s="1"/>
  <c r="BP1989" i="1" s="1"/>
  <c r="BC1989" i="1"/>
  <c r="BI1989" i="1" s="1"/>
  <c r="BN1989" i="1" s="1"/>
  <c r="BD1992" i="1"/>
  <c r="BJ1992" i="1" s="1"/>
  <c r="BO1992" i="1" s="1"/>
  <c r="BC1992" i="1"/>
  <c r="BI1992" i="1" s="1"/>
  <c r="BN1992" i="1" s="1"/>
  <c r="BD1995" i="1"/>
  <c r="BJ1995" i="1" s="1"/>
  <c r="BO1995" i="1" s="1"/>
  <c r="BP1995" i="1" s="1"/>
  <c r="BC1995" i="1"/>
  <c r="BI1995" i="1" s="1"/>
  <c r="BN1995" i="1" s="1"/>
  <c r="BD1998" i="1"/>
  <c r="BJ1998" i="1" s="1"/>
  <c r="BO1998" i="1" s="1"/>
  <c r="BP1998" i="1" s="1"/>
  <c r="BC1998" i="1"/>
  <c r="BI1998" i="1" s="1"/>
  <c r="BN1998" i="1" s="1"/>
  <c r="BD2001" i="1"/>
  <c r="BJ2001" i="1" s="1"/>
  <c r="BO2001" i="1" s="1"/>
  <c r="BC2001" i="1"/>
  <c r="BI2001" i="1" s="1"/>
  <c r="BN2001" i="1" s="1"/>
  <c r="BD2004" i="1"/>
  <c r="BJ2004" i="1" s="1"/>
  <c r="BO2004" i="1" s="1"/>
  <c r="BC2004" i="1"/>
  <c r="BI2004" i="1" s="1"/>
  <c r="BN2004" i="1" s="1"/>
  <c r="BD2007" i="1"/>
  <c r="BJ2007" i="1" s="1"/>
  <c r="BO2007" i="1" s="1"/>
  <c r="BP2007" i="1" s="1"/>
  <c r="BC2007" i="1"/>
  <c r="BI2007" i="1" s="1"/>
  <c r="BN2007" i="1" s="1"/>
  <c r="BD2010" i="1"/>
  <c r="BJ2010" i="1" s="1"/>
  <c r="BO2010" i="1" s="1"/>
  <c r="BC2010" i="1"/>
  <c r="BI2010" i="1" s="1"/>
  <c r="BN2010" i="1" s="1"/>
  <c r="BD2013" i="1"/>
  <c r="BJ2013" i="1" s="1"/>
  <c r="BO2013" i="1" s="1"/>
  <c r="BP2013" i="1" s="1"/>
  <c r="BC2013" i="1"/>
  <c r="BI2013" i="1" s="1"/>
  <c r="BN2013" i="1" s="1"/>
  <c r="BD2016" i="1"/>
  <c r="BJ2016" i="1" s="1"/>
  <c r="BO2016" i="1" s="1"/>
  <c r="BP2016" i="1" s="1"/>
  <c r="BC2016" i="1"/>
  <c r="BI2016" i="1" s="1"/>
  <c r="BN2016" i="1" s="1"/>
  <c r="BD1901" i="1"/>
  <c r="BJ1901" i="1" s="1"/>
  <c r="BO1901" i="1" s="1"/>
  <c r="BP1901" i="1" s="1"/>
  <c r="BC1901" i="1"/>
  <c r="BI1901" i="1" s="1"/>
  <c r="BN1901" i="1" s="1"/>
  <c r="BD1913" i="1"/>
  <c r="BJ1913" i="1" s="1"/>
  <c r="BO1913" i="1" s="1"/>
  <c r="BC1913" i="1"/>
  <c r="BI1913" i="1" s="1"/>
  <c r="BN1913" i="1" s="1"/>
  <c r="BD1925" i="1"/>
  <c r="BJ1925" i="1" s="1"/>
  <c r="BO1925" i="1" s="1"/>
  <c r="BP1925" i="1" s="1"/>
  <c r="BC1925" i="1"/>
  <c r="BI1925" i="1" s="1"/>
  <c r="BN1925" i="1" s="1"/>
  <c r="BD1937" i="1"/>
  <c r="BJ1937" i="1" s="1"/>
  <c r="BO1937" i="1" s="1"/>
  <c r="BP1937" i="1" s="1"/>
  <c r="BC1937" i="1"/>
  <c r="BI1937" i="1" s="1"/>
  <c r="BN1937" i="1" s="1"/>
  <c r="BD1949" i="1"/>
  <c r="BJ1949" i="1" s="1"/>
  <c r="BO1949" i="1" s="1"/>
  <c r="BP1949" i="1" s="1"/>
  <c r="BC1949" i="1"/>
  <c r="BI1949" i="1" s="1"/>
  <c r="BN1949" i="1" s="1"/>
  <c r="BD1961" i="1"/>
  <c r="BJ1961" i="1" s="1"/>
  <c r="BO1961" i="1" s="1"/>
  <c r="BC1961" i="1"/>
  <c r="BI1961" i="1" s="1"/>
  <c r="BN1961" i="1" s="1"/>
  <c r="BD1973" i="1"/>
  <c r="BJ1973" i="1" s="1"/>
  <c r="BO1973" i="1" s="1"/>
  <c r="BP1973" i="1" s="1"/>
  <c r="BC1973" i="1"/>
  <c r="BI1973" i="1" s="1"/>
  <c r="BN1973" i="1" s="1"/>
  <c r="AX1906" i="1"/>
  <c r="AX1918" i="1"/>
  <c r="AX1930" i="1"/>
  <c r="AX1942" i="1"/>
  <c r="AX1954" i="1"/>
  <c r="AX1966" i="1"/>
  <c r="BD1978" i="1"/>
  <c r="BJ1978" i="1" s="1"/>
  <c r="BO1978" i="1" s="1"/>
  <c r="BP1978" i="1" s="1"/>
  <c r="BC1978" i="1"/>
  <c r="BI1978" i="1" s="1"/>
  <c r="BN1978" i="1" s="1"/>
  <c r="BP2029" i="1"/>
  <c r="BP2041" i="1"/>
  <c r="BP2053" i="1"/>
  <c r="BP2077" i="1"/>
  <c r="BP2089" i="1"/>
  <c r="BD2108" i="1"/>
  <c r="BJ2108" i="1" s="1"/>
  <c r="BO2108" i="1" s="1"/>
  <c r="BP2108" i="1" s="1"/>
  <c r="BC2108" i="1"/>
  <c r="BI2108" i="1" s="1"/>
  <c r="BN2108" i="1" s="1"/>
  <c r="AX2019" i="1"/>
  <c r="AX2021" i="1"/>
  <c r="AX2023" i="1"/>
  <c r="AX2025" i="1"/>
  <c r="BD2148" i="1"/>
  <c r="BJ2148" i="1" s="1"/>
  <c r="BO2148" i="1" s="1"/>
  <c r="BC2148" i="1"/>
  <c r="BI2148" i="1" s="1"/>
  <c r="BN2148" i="1" s="1"/>
  <c r="BD2160" i="1"/>
  <c r="BJ2160" i="1" s="1"/>
  <c r="BO2160" i="1" s="1"/>
  <c r="BP2160" i="1" s="1"/>
  <c r="BC2160" i="1"/>
  <c r="BI2160" i="1" s="1"/>
  <c r="BN2160" i="1" s="1"/>
  <c r="BD2172" i="1"/>
  <c r="BJ2172" i="1" s="1"/>
  <c r="BO2172" i="1" s="1"/>
  <c r="BP2172" i="1" s="1"/>
  <c r="BC2172" i="1"/>
  <c r="BI2172" i="1" s="1"/>
  <c r="BN2172" i="1" s="1"/>
  <c r="BD2175" i="1"/>
  <c r="BJ2175" i="1" s="1"/>
  <c r="BO2175" i="1" s="1"/>
  <c r="BP2175" i="1" s="1"/>
  <c r="BC2175" i="1"/>
  <c r="BI2175" i="1" s="1"/>
  <c r="BN2175" i="1" s="1"/>
  <c r="BD2178" i="1"/>
  <c r="BJ2178" i="1" s="1"/>
  <c r="BO2178" i="1" s="1"/>
  <c r="BC2178" i="1"/>
  <c r="BI2178" i="1" s="1"/>
  <c r="BN2178" i="1" s="1"/>
  <c r="BD2181" i="1"/>
  <c r="BJ2181" i="1" s="1"/>
  <c r="BO2181" i="1" s="1"/>
  <c r="BP2181" i="1" s="1"/>
  <c r="BC2181" i="1"/>
  <c r="BI2181" i="1" s="1"/>
  <c r="BN2181" i="1" s="1"/>
  <c r="BD2184" i="1"/>
  <c r="BJ2184" i="1" s="1"/>
  <c r="BO2184" i="1" s="1"/>
  <c r="BC2184" i="1"/>
  <c r="BI2184" i="1" s="1"/>
  <c r="BN2184" i="1" s="1"/>
  <c r="BD2187" i="1"/>
  <c r="BJ2187" i="1" s="1"/>
  <c r="BO2187" i="1" s="1"/>
  <c r="BP2187" i="1" s="1"/>
  <c r="BC2187" i="1"/>
  <c r="BI2187" i="1" s="1"/>
  <c r="BN2187" i="1" s="1"/>
  <c r="BD2190" i="1"/>
  <c r="BJ2190" i="1" s="1"/>
  <c r="BO2190" i="1" s="1"/>
  <c r="BP2190" i="1" s="1"/>
  <c r="BC2190" i="1"/>
  <c r="BI2190" i="1" s="1"/>
  <c r="BN2190" i="1" s="1"/>
  <c r="BD2193" i="1"/>
  <c r="BJ2193" i="1" s="1"/>
  <c r="BO2193" i="1" s="1"/>
  <c r="BP2193" i="1" s="1"/>
  <c r="BC2193" i="1"/>
  <c r="BI2193" i="1" s="1"/>
  <c r="BN2193" i="1" s="1"/>
  <c r="BD2196" i="1"/>
  <c r="BJ2196" i="1" s="1"/>
  <c r="BO2196" i="1" s="1"/>
  <c r="BC2196" i="1"/>
  <c r="BI2196" i="1" s="1"/>
  <c r="BN2196" i="1" s="1"/>
  <c r="BD2199" i="1"/>
  <c r="BJ2199" i="1" s="1"/>
  <c r="BO2199" i="1" s="1"/>
  <c r="BP2199" i="1" s="1"/>
  <c r="BC2199" i="1"/>
  <c r="BI2199" i="1" s="1"/>
  <c r="BN2199" i="1" s="1"/>
  <c r="BD2202" i="1"/>
  <c r="BJ2202" i="1" s="1"/>
  <c r="BO2202" i="1" s="1"/>
  <c r="BC2202" i="1"/>
  <c r="BI2202" i="1" s="1"/>
  <c r="BN2202" i="1" s="1"/>
  <c r="BD2205" i="1"/>
  <c r="BJ2205" i="1" s="1"/>
  <c r="BO2205" i="1" s="1"/>
  <c r="BP2205" i="1" s="1"/>
  <c r="BC2205" i="1"/>
  <c r="BI2205" i="1" s="1"/>
  <c r="BN2205" i="1" s="1"/>
  <c r="BD2208" i="1"/>
  <c r="BJ2208" i="1" s="1"/>
  <c r="BO2208" i="1" s="1"/>
  <c r="BP2208" i="1" s="1"/>
  <c r="BC2208" i="1"/>
  <c r="BI2208" i="1" s="1"/>
  <c r="BN2208" i="1" s="1"/>
  <c r="BD2211" i="1"/>
  <c r="BJ2211" i="1" s="1"/>
  <c r="BO2211" i="1" s="1"/>
  <c r="BP2211" i="1" s="1"/>
  <c r="BC2211" i="1"/>
  <c r="BI2211" i="1" s="1"/>
  <c r="BN2211" i="1" s="1"/>
  <c r="BD2214" i="1"/>
  <c r="BJ2214" i="1" s="1"/>
  <c r="BO2214" i="1" s="1"/>
  <c r="BC2214" i="1"/>
  <c r="BI2214" i="1" s="1"/>
  <c r="BN2214" i="1" s="1"/>
  <c r="BD2217" i="1"/>
  <c r="BJ2217" i="1" s="1"/>
  <c r="BO2217" i="1" s="1"/>
  <c r="BP2217" i="1" s="1"/>
  <c r="BC2217" i="1"/>
  <c r="BI2217" i="1" s="1"/>
  <c r="BN2217" i="1" s="1"/>
  <c r="BD2220" i="1"/>
  <c r="BJ2220" i="1" s="1"/>
  <c r="BO2220" i="1" s="1"/>
  <c r="BC2220" i="1"/>
  <c r="BI2220" i="1" s="1"/>
  <c r="BN2220" i="1" s="1"/>
  <c r="BD2223" i="1"/>
  <c r="BJ2223" i="1" s="1"/>
  <c r="BO2223" i="1" s="1"/>
  <c r="BP2223" i="1" s="1"/>
  <c r="BC2223" i="1"/>
  <c r="BI2223" i="1" s="1"/>
  <c r="BN2223" i="1" s="1"/>
  <c r="BD2226" i="1"/>
  <c r="BJ2226" i="1" s="1"/>
  <c r="BO2226" i="1" s="1"/>
  <c r="BP2226" i="1" s="1"/>
  <c r="BC2226" i="1"/>
  <c r="BI2226" i="1" s="1"/>
  <c r="BN2226" i="1" s="1"/>
  <c r="BD2229" i="1"/>
  <c r="BJ2229" i="1" s="1"/>
  <c r="BO2229" i="1" s="1"/>
  <c r="BP2229" i="1" s="1"/>
  <c r="BC2229" i="1"/>
  <c r="BI2229" i="1" s="1"/>
  <c r="BN2229" i="1" s="1"/>
  <c r="BD2232" i="1"/>
  <c r="BJ2232" i="1" s="1"/>
  <c r="BO2232" i="1" s="1"/>
  <c r="BC2232" i="1"/>
  <c r="BI2232" i="1" s="1"/>
  <c r="BN2232" i="1" s="1"/>
  <c r="BD2235" i="1"/>
  <c r="BJ2235" i="1" s="1"/>
  <c r="BO2235" i="1" s="1"/>
  <c r="BP2235" i="1" s="1"/>
  <c r="BC2235" i="1"/>
  <c r="BI2235" i="1" s="1"/>
  <c r="BN2235" i="1" s="1"/>
  <c r="BD2238" i="1"/>
  <c r="BJ2238" i="1" s="1"/>
  <c r="BO2238" i="1" s="1"/>
  <c r="BC2238" i="1"/>
  <c r="BI2238" i="1" s="1"/>
  <c r="BN2238" i="1" s="1"/>
  <c r="BD2241" i="1"/>
  <c r="BJ2241" i="1" s="1"/>
  <c r="BO2241" i="1" s="1"/>
  <c r="BP2241" i="1" s="1"/>
  <c r="BC2241" i="1"/>
  <c r="BI2241" i="1" s="1"/>
  <c r="BN2241" i="1" s="1"/>
  <c r="BD2244" i="1"/>
  <c r="BJ2244" i="1" s="1"/>
  <c r="BO2244" i="1" s="1"/>
  <c r="BP2244" i="1" s="1"/>
  <c r="BC2244" i="1"/>
  <c r="BI2244" i="1" s="1"/>
  <c r="BN2244" i="1" s="1"/>
  <c r="BD2247" i="1"/>
  <c r="BJ2247" i="1" s="1"/>
  <c r="BO2247" i="1" s="1"/>
  <c r="BP2247" i="1" s="1"/>
  <c r="BC2247" i="1"/>
  <c r="BI2247" i="1" s="1"/>
  <c r="BN2247" i="1" s="1"/>
  <c r="BD2250" i="1"/>
  <c r="BJ2250" i="1" s="1"/>
  <c r="BO2250" i="1" s="1"/>
  <c r="BC2250" i="1"/>
  <c r="BI2250" i="1" s="1"/>
  <c r="BN2250" i="1" s="1"/>
  <c r="BD2253" i="1"/>
  <c r="BJ2253" i="1" s="1"/>
  <c r="BO2253" i="1" s="1"/>
  <c r="BP2253" i="1" s="1"/>
  <c r="BC2253" i="1"/>
  <c r="BI2253" i="1" s="1"/>
  <c r="BN2253" i="1" s="1"/>
  <c r="BD2256" i="1"/>
  <c r="BJ2256" i="1" s="1"/>
  <c r="BO2256" i="1" s="1"/>
  <c r="BC2256" i="1"/>
  <c r="BI2256" i="1" s="1"/>
  <c r="BN2256" i="1" s="1"/>
  <c r="BD2259" i="1"/>
  <c r="BJ2259" i="1" s="1"/>
  <c r="BO2259" i="1" s="1"/>
  <c r="BP2259" i="1" s="1"/>
  <c r="BC2259" i="1"/>
  <c r="BI2259" i="1" s="1"/>
  <c r="BN2259" i="1" s="1"/>
  <c r="BD2262" i="1"/>
  <c r="BJ2262" i="1" s="1"/>
  <c r="BO2262" i="1" s="1"/>
  <c r="BP2262" i="1" s="1"/>
  <c r="BC2262" i="1"/>
  <c r="BI2262" i="1" s="1"/>
  <c r="BN2262" i="1" s="1"/>
  <c r="BD2265" i="1"/>
  <c r="BJ2265" i="1" s="1"/>
  <c r="BO2265" i="1" s="1"/>
  <c r="BP2265" i="1" s="1"/>
  <c r="BC2265" i="1"/>
  <c r="BI2265" i="1" s="1"/>
  <c r="BN2265" i="1" s="1"/>
  <c r="BD2268" i="1"/>
  <c r="BJ2268" i="1" s="1"/>
  <c r="BO2268" i="1" s="1"/>
  <c r="BC2268" i="1"/>
  <c r="BI2268" i="1" s="1"/>
  <c r="BN2268" i="1" s="1"/>
  <c r="BD2271" i="1"/>
  <c r="BJ2271" i="1" s="1"/>
  <c r="BO2271" i="1" s="1"/>
  <c r="BP2271" i="1" s="1"/>
  <c r="BC2271" i="1"/>
  <c r="BI2271" i="1" s="1"/>
  <c r="BN2271" i="1" s="1"/>
  <c r="BD2274" i="1"/>
  <c r="BJ2274" i="1" s="1"/>
  <c r="BO2274" i="1" s="1"/>
  <c r="BC2274" i="1"/>
  <c r="BI2274" i="1" s="1"/>
  <c r="BN2274" i="1" s="1"/>
  <c r="BD2277" i="1"/>
  <c r="BJ2277" i="1" s="1"/>
  <c r="BO2277" i="1" s="1"/>
  <c r="BP2277" i="1" s="1"/>
  <c r="BC2277" i="1"/>
  <c r="BI2277" i="1" s="1"/>
  <c r="BN2277" i="1" s="1"/>
  <c r="BD2280" i="1"/>
  <c r="BJ2280" i="1" s="1"/>
  <c r="BO2280" i="1" s="1"/>
  <c r="BP2280" i="1" s="1"/>
  <c r="BC2280" i="1"/>
  <c r="BI2280" i="1" s="1"/>
  <c r="BN2280" i="1" s="1"/>
  <c r="BD2283" i="1"/>
  <c r="BJ2283" i="1" s="1"/>
  <c r="BO2283" i="1" s="1"/>
  <c r="BP2283" i="1" s="1"/>
  <c r="BC2283" i="1"/>
  <c r="BI2283" i="1" s="1"/>
  <c r="BN2283" i="1" s="1"/>
  <c r="BD2286" i="1"/>
  <c r="BJ2286" i="1" s="1"/>
  <c r="BO2286" i="1" s="1"/>
  <c r="BC2286" i="1"/>
  <c r="BI2286" i="1" s="1"/>
  <c r="BN2286" i="1" s="1"/>
  <c r="BD2289" i="1"/>
  <c r="BJ2289" i="1" s="1"/>
  <c r="BO2289" i="1" s="1"/>
  <c r="BP2289" i="1" s="1"/>
  <c r="BC2289" i="1"/>
  <c r="BI2289" i="1" s="1"/>
  <c r="BN2289" i="1" s="1"/>
  <c r="BD2292" i="1"/>
  <c r="BJ2292" i="1" s="1"/>
  <c r="BO2292" i="1" s="1"/>
  <c r="BC2292" i="1"/>
  <c r="BI2292" i="1" s="1"/>
  <c r="BN2292" i="1" s="1"/>
  <c r="BD2295" i="1"/>
  <c r="BJ2295" i="1" s="1"/>
  <c r="BO2295" i="1" s="1"/>
  <c r="BP2295" i="1" s="1"/>
  <c r="BC2295" i="1"/>
  <c r="BI2295" i="1" s="1"/>
  <c r="BN2295" i="1" s="1"/>
  <c r="BD2298" i="1"/>
  <c r="BJ2298" i="1" s="1"/>
  <c r="BO2298" i="1" s="1"/>
  <c r="BP2298" i="1" s="1"/>
  <c r="BC2298" i="1"/>
  <c r="BI2298" i="1" s="1"/>
  <c r="BN2298" i="1" s="1"/>
  <c r="BD2301" i="1"/>
  <c r="BJ2301" i="1" s="1"/>
  <c r="BO2301" i="1" s="1"/>
  <c r="BP2301" i="1" s="1"/>
  <c r="BC2301" i="1"/>
  <c r="BI2301" i="1" s="1"/>
  <c r="BN2301" i="1" s="1"/>
  <c r="BD2304" i="1"/>
  <c r="BJ2304" i="1" s="1"/>
  <c r="BO2304" i="1" s="1"/>
  <c r="BC2304" i="1"/>
  <c r="BI2304" i="1" s="1"/>
  <c r="BN2304" i="1" s="1"/>
  <c r="BD2307" i="1"/>
  <c r="BJ2307" i="1" s="1"/>
  <c r="BO2307" i="1" s="1"/>
  <c r="BP2307" i="1" s="1"/>
  <c r="BC2307" i="1"/>
  <c r="BI2307" i="1" s="1"/>
  <c r="BN2307" i="1" s="1"/>
  <c r="BD2316" i="1"/>
  <c r="BJ2316" i="1" s="1"/>
  <c r="BO2316" i="1" s="1"/>
  <c r="BC2316" i="1"/>
  <c r="BI2316" i="1" s="1"/>
  <c r="BN2316" i="1" s="1"/>
  <c r="BD2319" i="1"/>
  <c r="BJ2319" i="1" s="1"/>
  <c r="BO2319" i="1" s="1"/>
  <c r="BP2319" i="1" s="1"/>
  <c r="BC2319" i="1"/>
  <c r="BI2319" i="1" s="1"/>
  <c r="BN2319" i="1" s="1"/>
  <c r="BC2027" i="1"/>
  <c r="BI2027" i="1" s="1"/>
  <c r="BN2027" i="1" s="1"/>
  <c r="BP2027" i="1" s="1"/>
  <c r="BC2029" i="1"/>
  <c r="BI2029" i="1" s="1"/>
  <c r="BN2029" i="1" s="1"/>
  <c r="BC2031" i="1"/>
  <c r="BI2031" i="1" s="1"/>
  <c r="BN2031" i="1" s="1"/>
  <c r="BP2031" i="1" s="1"/>
  <c r="BC2033" i="1"/>
  <c r="BI2033" i="1" s="1"/>
  <c r="BN2033" i="1" s="1"/>
  <c r="BP2033" i="1" s="1"/>
  <c r="BC2035" i="1"/>
  <c r="BI2035" i="1" s="1"/>
  <c r="BN2035" i="1" s="1"/>
  <c r="BP2035" i="1" s="1"/>
  <c r="BC2037" i="1"/>
  <c r="BI2037" i="1" s="1"/>
  <c r="BN2037" i="1" s="1"/>
  <c r="BP2037" i="1" s="1"/>
  <c r="BC2039" i="1"/>
  <c r="BI2039" i="1" s="1"/>
  <c r="BN2039" i="1" s="1"/>
  <c r="BP2039" i="1" s="1"/>
  <c r="BC2041" i="1"/>
  <c r="BI2041" i="1" s="1"/>
  <c r="BN2041" i="1" s="1"/>
  <c r="BC2043" i="1"/>
  <c r="BI2043" i="1" s="1"/>
  <c r="BN2043" i="1" s="1"/>
  <c r="BP2043" i="1" s="1"/>
  <c r="BC2045" i="1"/>
  <c r="BI2045" i="1" s="1"/>
  <c r="BN2045" i="1" s="1"/>
  <c r="BP2045" i="1" s="1"/>
  <c r="BC2047" i="1"/>
  <c r="BI2047" i="1" s="1"/>
  <c r="BN2047" i="1" s="1"/>
  <c r="BP2047" i="1" s="1"/>
  <c r="BC2049" i="1"/>
  <c r="BI2049" i="1" s="1"/>
  <c r="BN2049" i="1" s="1"/>
  <c r="BP2049" i="1" s="1"/>
  <c r="BC2051" i="1"/>
  <c r="BI2051" i="1" s="1"/>
  <c r="BN2051" i="1" s="1"/>
  <c r="BP2051" i="1" s="1"/>
  <c r="BC2053" i="1"/>
  <c r="BI2053" i="1" s="1"/>
  <c r="BN2053" i="1" s="1"/>
  <c r="BC2055" i="1"/>
  <c r="BI2055" i="1" s="1"/>
  <c r="BN2055" i="1" s="1"/>
  <c r="BP2055" i="1" s="1"/>
  <c r="BC2057" i="1"/>
  <c r="BI2057" i="1" s="1"/>
  <c r="BN2057" i="1" s="1"/>
  <c r="BC2059" i="1"/>
  <c r="BI2059" i="1" s="1"/>
  <c r="BN2059" i="1" s="1"/>
  <c r="BP2059" i="1" s="1"/>
  <c r="BC2061" i="1"/>
  <c r="BI2061" i="1" s="1"/>
  <c r="BN2061" i="1" s="1"/>
  <c r="BP2061" i="1" s="1"/>
  <c r="BC2063" i="1"/>
  <c r="BI2063" i="1" s="1"/>
  <c r="BN2063" i="1" s="1"/>
  <c r="BP2063" i="1" s="1"/>
  <c r="BC2065" i="1"/>
  <c r="BI2065" i="1" s="1"/>
  <c r="BN2065" i="1" s="1"/>
  <c r="BP2065" i="1" s="1"/>
  <c r="BC2067" i="1"/>
  <c r="BI2067" i="1" s="1"/>
  <c r="BN2067" i="1" s="1"/>
  <c r="BP2067" i="1" s="1"/>
  <c r="BC2069" i="1"/>
  <c r="BI2069" i="1" s="1"/>
  <c r="BN2069" i="1" s="1"/>
  <c r="BP2069" i="1" s="1"/>
  <c r="BC2071" i="1"/>
  <c r="BI2071" i="1" s="1"/>
  <c r="BN2071" i="1" s="1"/>
  <c r="BP2071" i="1" s="1"/>
  <c r="BC2073" i="1"/>
  <c r="BI2073" i="1" s="1"/>
  <c r="BN2073" i="1" s="1"/>
  <c r="BP2073" i="1" s="1"/>
  <c r="BC2075" i="1"/>
  <c r="BI2075" i="1" s="1"/>
  <c r="BN2075" i="1" s="1"/>
  <c r="BP2075" i="1" s="1"/>
  <c r="BC2077" i="1"/>
  <c r="BI2077" i="1" s="1"/>
  <c r="BN2077" i="1" s="1"/>
  <c r="BC2079" i="1"/>
  <c r="BI2079" i="1" s="1"/>
  <c r="BN2079" i="1" s="1"/>
  <c r="BP2079" i="1" s="1"/>
  <c r="BC2081" i="1"/>
  <c r="BI2081" i="1" s="1"/>
  <c r="BN2081" i="1" s="1"/>
  <c r="BC2083" i="1"/>
  <c r="BI2083" i="1" s="1"/>
  <c r="BN2083" i="1" s="1"/>
  <c r="BC2085" i="1"/>
  <c r="BI2085" i="1" s="1"/>
  <c r="BN2085" i="1" s="1"/>
  <c r="BP2085" i="1" s="1"/>
  <c r="BC2087" i="1"/>
  <c r="BI2087" i="1" s="1"/>
  <c r="BN2087" i="1" s="1"/>
  <c r="BC2089" i="1"/>
  <c r="BI2089" i="1" s="1"/>
  <c r="BN2089" i="1" s="1"/>
  <c r="BC2091" i="1"/>
  <c r="BI2091" i="1" s="1"/>
  <c r="BN2091" i="1" s="1"/>
  <c r="BP2091" i="1" s="1"/>
  <c r="BP2101" i="1"/>
  <c r="BC2103" i="1"/>
  <c r="BI2103" i="1" s="1"/>
  <c r="BN2103" i="1" s="1"/>
  <c r="BP2103" i="1" s="1"/>
  <c r="BC2115" i="1"/>
  <c r="BI2115" i="1" s="1"/>
  <c r="BN2115" i="1" s="1"/>
  <c r="BP2115" i="1" s="1"/>
  <c r="BC2127" i="1"/>
  <c r="BI2127" i="1" s="1"/>
  <c r="BN2127" i="1" s="1"/>
  <c r="BP2127" i="1" s="1"/>
  <c r="BD2146" i="1"/>
  <c r="BJ2146" i="1" s="1"/>
  <c r="BO2146" i="1" s="1"/>
  <c r="BC2146" i="1"/>
  <c r="BI2146" i="1" s="1"/>
  <c r="BN2146" i="1" s="1"/>
  <c r="BD2158" i="1"/>
  <c r="BJ2158" i="1" s="1"/>
  <c r="BO2158" i="1" s="1"/>
  <c r="BP2158" i="1" s="1"/>
  <c r="BC2158" i="1"/>
  <c r="BI2158" i="1" s="1"/>
  <c r="BN2158" i="1" s="1"/>
  <c r="BD2170" i="1"/>
  <c r="BJ2170" i="1" s="1"/>
  <c r="BO2170" i="1" s="1"/>
  <c r="BC2170" i="1"/>
  <c r="BI2170" i="1" s="1"/>
  <c r="BN2170" i="1" s="1"/>
  <c r="BP2094" i="1"/>
  <c r="BP2106" i="1"/>
  <c r="BP2118" i="1"/>
  <c r="BP2130" i="1"/>
  <c r="BD2151" i="1"/>
  <c r="BJ2151" i="1" s="1"/>
  <c r="BO2151" i="1" s="1"/>
  <c r="BP2151" i="1" s="1"/>
  <c r="BC2151" i="1"/>
  <c r="BI2151" i="1" s="1"/>
  <c r="BN2151" i="1" s="1"/>
  <c r="BD2163" i="1"/>
  <c r="BJ2163" i="1" s="1"/>
  <c r="BO2163" i="1" s="1"/>
  <c r="BC2163" i="1"/>
  <c r="BI2163" i="1" s="1"/>
  <c r="BN2163" i="1" s="1"/>
  <c r="BP2099" i="1"/>
  <c r="BC2101" i="1"/>
  <c r="BI2101" i="1" s="1"/>
  <c r="BN2101" i="1" s="1"/>
  <c r="BC2113" i="1"/>
  <c r="BI2113" i="1" s="1"/>
  <c r="BN2113" i="1" s="1"/>
  <c r="BP2113" i="1" s="1"/>
  <c r="BP2123" i="1"/>
  <c r="BC2125" i="1"/>
  <c r="BI2125" i="1" s="1"/>
  <c r="BN2125" i="1" s="1"/>
  <c r="BP2125" i="1" s="1"/>
  <c r="BP2135" i="1"/>
  <c r="BC2137" i="1"/>
  <c r="BI2137" i="1" s="1"/>
  <c r="BN2137" i="1" s="1"/>
  <c r="BP2137" i="1" s="1"/>
  <c r="BD2144" i="1"/>
  <c r="BJ2144" i="1" s="1"/>
  <c r="BO2144" i="1" s="1"/>
  <c r="BP2144" i="1" s="1"/>
  <c r="BC2144" i="1"/>
  <c r="BI2144" i="1" s="1"/>
  <c r="BN2144" i="1" s="1"/>
  <c r="BD2156" i="1"/>
  <c r="BJ2156" i="1" s="1"/>
  <c r="BO2156" i="1" s="1"/>
  <c r="BC2156" i="1"/>
  <c r="BI2156" i="1" s="1"/>
  <c r="BN2156" i="1" s="1"/>
  <c r="BD2168" i="1"/>
  <c r="BJ2168" i="1" s="1"/>
  <c r="BO2168" i="1" s="1"/>
  <c r="BP2168" i="1" s="1"/>
  <c r="BC2168" i="1"/>
  <c r="BI2168" i="1" s="1"/>
  <c r="BN2168" i="1" s="1"/>
  <c r="BP2104" i="1"/>
  <c r="BP2116" i="1"/>
  <c r="BP2128" i="1"/>
  <c r="BD2149" i="1"/>
  <c r="BJ2149" i="1" s="1"/>
  <c r="BO2149" i="1" s="1"/>
  <c r="BP2149" i="1" s="1"/>
  <c r="BC2149" i="1"/>
  <c r="BI2149" i="1" s="1"/>
  <c r="BN2149" i="1" s="1"/>
  <c r="BD2161" i="1"/>
  <c r="BJ2161" i="1" s="1"/>
  <c r="BO2161" i="1" s="1"/>
  <c r="BP2161" i="1" s="1"/>
  <c r="BC2161" i="1"/>
  <c r="BI2161" i="1" s="1"/>
  <c r="BN2161" i="1" s="1"/>
  <c r="BC2173" i="1"/>
  <c r="BI2173" i="1" s="1"/>
  <c r="BN2173" i="1" s="1"/>
  <c r="BD2173" i="1"/>
  <c r="BJ2173" i="1" s="1"/>
  <c r="BO2173" i="1" s="1"/>
  <c r="BP2173" i="1" s="1"/>
  <c r="BP2097" i="1"/>
  <c r="BC2099" i="1"/>
  <c r="BI2099" i="1" s="1"/>
  <c r="BN2099" i="1" s="1"/>
  <c r="BP2109" i="1"/>
  <c r="BC2111" i="1"/>
  <c r="BI2111" i="1" s="1"/>
  <c r="BN2111" i="1" s="1"/>
  <c r="BP2111" i="1" s="1"/>
  <c r="BP2121" i="1"/>
  <c r="BC2123" i="1"/>
  <c r="BI2123" i="1" s="1"/>
  <c r="BN2123" i="1" s="1"/>
  <c r="BP2133" i="1"/>
  <c r="BC2135" i="1"/>
  <c r="BI2135" i="1" s="1"/>
  <c r="BN2135" i="1" s="1"/>
  <c r="BP2140" i="1"/>
  <c r="BD2142" i="1"/>
  <c r="BJ2142" i="1" s="1"/>
  <c r="BO2142" i="1" s="1"/>
  <c r="BC2142" i="1"/>
  <c r="BI2142" i="1" s="1"/>
  <c r="BN2142" i="1" s="1"/>
  <c r="BD2154" i="1"/>
  <c r="BJ2154" i="1" s="1"/>
  <c r="BO2154" i="1" s="1"/>
  <c r="BP2154" i="1" s="1"/>
  <c r="BC2154" i="1"/>
  <c r="BI2154" i="1" s="1"/>
  <c r="BN2154" i="1" s="1"/>
  <c r="BD2166" i="1"/>
  <c r="BJ2166" i="1" s="1"/>
  <c r="BO2166" i="1" s="1"/>
  <c r="BC2166" i="1"/>
  <c r="BI2166" i="1" s="1"/>
  <c r="BN2166" i="1" s="1"/>
  <c r="BC2092" i="1"/>
  <c r="BI2092" i="1" s="1"/>
  <c r="BN2092" i="1" s="1"/>
  <c r="BP2092" i="1" s="1"/>
  <c r="BC2104" i="1"/>
  <c r="BI2104" i="1" s="1"/>
  <c r="BN2104" i="1" s="1"/>
  <c r="BC2116" i="1"/>
  <c r="BI2116" i="1" s="1"/>
  <c r="BN2116" i="1" s="1"/>
  <c r="BP2126" i="1"/>
  <c r="BC2128" i="1"/>
  <c r="BI2128" i="1" s="1"/>
  <c r="BN2128" i="1" s="1"/>
  <c r="BD2147" i="1"/>
  <c r="BJ2147" i="1" s="1"/>
  <c r="BO2147" i="1" s="1"/>
  <c r="BC2147" i="1"/>
  <c r="BI2147" i="1" s="1"/>
  <c r="BN2147" i="1" s="1"/>
  <c r="BD2159" i="1"/>
  <c r="BJ2159" i="1" s="1"/>
  <c r="BO2159" i="1" s="1"/>
  <c r="BP2159" i="1" s="1"/>
  <c r="BC2159" i="1"/>
  <c r="BI2159" i="1" s="1"/>
  <c r="BN2159" i="1" s="1"/>
  <c r="BD2171" i="1"/>
  <c r="BJ2171" i="1" s="1"/>
  <c r="BO2171" i="1" s="1"/>
  <c r="BC2171" i="1"/>
  <c r="BI2171" i="1" s="1"/>
  <c r="BN2171" i="1" s="1"/>
  <c r="BP2095" i="1"/>
  <c r="BP2107" i="1"/>
  <c r="BP2138" i="1"/>
  <c r="BD2152" i="1"/>
  <c r="BJ2152" i="1" s="1"/>
  <c r="BO2152" i="1" s="1"/>
  <c r="BC2152" i="1"/>
  <c r="BI2152" i="1" s="1"/>
  <c r="BN2152" i="1" s="1"/>
  <c r="BD2164" i="1"/>
  <c r="BJ2164" i="1" s="1"/>
  <c r="BO2164" i="1" s="1"/>
  <c r="BP2164" i="1" s="1"/>
  <c r="BC2164" i="1"/>
  <c r="BI2164" i="1" s="1"/>
  <c r="BN2164" i="1" s="1"/>
  <c r="BC2102" i="1"/>
  <c r="BI2102" i="1" s="1"/>
  <c r="BN2102" i="1" s="1"/>
  <c r="BP2102" i="1" s="1"/>
  <c r="BP2112" i="1"/>
  <c r="BC2114" i="1"/>
  <c r="BI2114" i="1" s="1"/>
  <c r="BN2114" i="1" s="1"/>
  <c r="BP2114" i="1" s="1"/>
  <c r="BC2126" i="1"/>
  <c r="BI2126" i="1" s="1"/>
  <c r="BN2126" i="1" s="1"/>
  <c r="BC2138" i="1"/>
  <c r="BI2138" i="1" s="1"/>
  <c r="BN2138" i="1" s="1"/>
  <c r="BD2145" i="1"/>
  <c r="BJ2145" i="1" s="1"/>
  <c r="BO2145" i="1" s="1"/>
  <c r="BP2145" i="1" s="1"/>
  <c r="BC2145" i="1"/>
  <c r="BI2145" i="1" s="1"/>
  <c r="BN2145" i="1" s="1"/>
  <c r="BD2157" i="1"/>
  <c r="BJ2157" i="1" s="1"/>
  <c r="BO2157" i="1" s="1"/>
  <c r="BC2157" i="1"/>
  <c r="BI2157" i="1" s="1"/>
  <c r="BN2157" i="1" s="1"/>
  <c r="BD2169" i="1"/>
  <c r="BJ2169" i="1" s="1"/>
  <c r="BO2169" i="1" s="1"/>
  <c r="BP2169" i="1" s="1"/>
  <c r="BC2169" i="1"/>
  <c r="BI2169" i="1" s="1"/>
  <c r="BN2169" i="1" s="1"/>
  <c r="BP2064" i="1"/>
  <c r="BP2066" i="1"/>
  <c r="BP2068" i="1"/>
  <c r="BP2070" i="1"/>
  <c r="BP2072" i="1"/>
  <c r="BP2074" i="1"/>
  <c r="BP2076" i="1"/>
  <c r="BP2078" i="1"/>
  <c r="BP2080" i="1"/>
  <c r="BP2082" i="1"/>
  <c r="BP2084" i="1"/>
  <c r="BP2086" i="1"/>
  <c r="BP2088" i="1"/>
  <c r="BP2090" i="1"/>
  <c r="BP2093" i="1"/>
  <c r="BC2095" i="1"/>
  <c r="BI2095" i="1" s="1"/>
  <c r="BN2095" i="1" s="1"/>
  <c r="BP2105" i="1"/>
  <c r="BC2107" i="1"/>
  <c r="BI2107" i="1" s="1"/>
  <c r="BN2107" i="1" s="1"/>
  <c r="BP2117" i="1"/>
  <c r="BC2119" i="1"/>
  <c r="BI2119" i="1" s="1"/>
  <c r="BN2119" i="1" s="1"/>
  <c r="BP2119" i="1" s="1"/>
  <c r="BP2129" i="1"/>
  <c r="BC2131" i="1"/>
  <c r="BI2131" i="1" s="1"/>
  <c r="BN2131" i="1" s="1"/>
  <c r="BP2131" i="1" s="1"/>
  <c r="BD2150" i="1"/>
  <c r="BJ2150" i="1" s="1"/>
  <c r="BO2150" i="1" s="1"/>
  <c r="BC2150" i="1"/>
  <c r="BI2150" i="1" s="1"/>
  <c r="BN2150" i="1" s="1"/>
  <c r="BD2162" i="1"/>
  <c r="BJ2162" i="1" s="1"/>
  <c r="BO2162" i="1" s="1"/>
  <c r="BP2162" i="1" s="1"/>
  <c r="BC2162" i="1"/>
  <c r="BI2162" i="1" s="1"/>
  <c r="BN2162" i="1" s="1"/>
  <c r="BP2098" i="1"/>
  <c r="BC2100" i="1"/>
  <c r="BI2100" i="1" s="1"/>
  <c r="BN2100" i="1" s="1"/>
  <c r="BP2100" i="1" s="1"/>
  <c r="BP2110" i="1"/>
  <c r="BC2112" i="1"/>
  <c r="BI2112" i="1" s="1"/>
  <c r="BN2112" i="1" s="1"/>
  <c r="BP2122" i="1"/>
  <c r="BC2124" i="1"/>
  <c r="BI2124" i="1" s="1"/>
  <c r="BN2124" i="1" s="1"/>
  <c r="BP2124" i="1" s="1"/>
  <c r="BP2134" i="1"/>
  <c r="BC2136" i="1"/>
  <c r="BI2136" i="1" s="1"/>
  <c r="BN2136" i="1" s="1"/>
  <c r="BP2136" i="1" s="1"/>
  <c r="BD2143" i="1"/>
  <c r="BJ2143" i="1" s="1"/>
  <c r="BO2143" i="1" s="1"/>
  <c r="BC2143" i="1"/>
  <c r="BI2143" i="1" s="1"/>
  <c r="BN2143" i="1" s="1"/>
  <c r="BD2155" i="1"/>
  <c r="BJ2155" i="1" s="1"/>
  <c r="BO2155" i="1" s="1"/>
  <c r="BP2155" i="1" s="1"/>
  <c r="BC2155" i="1"/>
  <c r="BI2155" i="1" s="1"/>
  <c r="BN2155" i="1" s="1"/>
  <c r="BD2167" i="1"/>
  <c r="BJ2167" i="1" s="1"/>
  <c r="BO2167" i="1" s="1"/>
  <c r="BP2167" i="1" s="1"/>
  <c r="BC2167" i="1"/>
  <c r="BI2167" i="1" s="1"/>
  <c r="BN2167" i="1" s="1"/>
  <c r="BD2310" i="1"/>
  <c r="BJ2310" i="1" s="1"/>
  <c r="BO2310" i="1" s="1"/>
  <c r="BC2310" i="1"/>
  <c r="BI2310" i="1" s="1"/>
  <c r="BN2310" i="1" s="1"/>
  <c r="BD2313" i="1"/>
  <c r="BJ2313" i="1" s="1"/>
  <c r="BO2313" i="1" s="1"/>
  <c r="BC2313" i="1"/>
  <c r="BI2313" i="1" s="1"/>
  <c r="BN2313" i="1" s="1"/>
  <c r="BP2327" i="1"/>
  <c r="BD2333" i="1"/>
  <c r="BJ2333" i="1" s="1"/>
  <c r="BO2333" i="1" s="1"/>
  <c r="BP2333" i="1" s="1"/>
  <c r="BC2333" i="1"/>
  <c r="BI2333" i="1" s="1"/>
  <c r="BN2333" i="1" s="1"/>
  <c r="BD2176" i="1"/>
  <c r="BJ2176" i="1" s="1"/>
  <c r="BO2176" i="1" s="1"/>
  <c r="BC2176" i="1"/>
  <c r="BI2176" i="1" s="1"/>
  <c r="BN2176" i="1" s="1"/>
  <c r="BD2179" i="1"/>
  <c r="BJ2179" i="1" s="1"/>
  <c r="BO2179" i="1" s="1"/>
  <c r="BP2179" i="1" s="1"/>
  <c r="BC2179" i="1"/>
  <c r="BI2179" i="1" s="1"/>
  <c r="BN2179" i="1" s="1"/>
  <c r="BD2182" i="1"/>
  <c r="BJ2182" i="1" s="1"/>
  <c r="BO2182" i="1" s="1"/>
  <c r="BP2182" i="1" s="1"/>
  <c r="BC2182" i="1"/>
  <c r="BI2182" i="1" s="1"/>
  <c r="BN2182" i="1" s="1"/>
  <c r="BD2185" i="1"/>
  <c r="BJ2185" i="1" s="1"/>
  <c r="BO2185" i="1" s="1"/>
  <c r="BP2185" i="1" s="1"/>
  <c r="BC2185" i="1"/>
  <c r="BI2185" i="1" s="1"/>
  <c r="BN2185" i="1" s="1"/>
  <c r="BD2188" i="1"/>
  <c r="BJ2188" i="1" s="1"/>
  <c r="BO2188" i="1" s="1"/>
  <c r="BC2188" i="1"/>
  <c r="BI2188" i="1" s="1"/>
  <c r="BN2188" i="1" s="1"/>
  <c r="BD2191" i="1"/>
  <c r="BJ2191" i="1" s="1"/>
  <c r="BO2191" i="1" s="1"/>
  <c r="BP2191" i="1" s="1"/>
  <c r="BC2191" i="1"/>
  <c r="BI2191" i="1" s="1"/>
  <c r="BN2191" i="1" s="1"/>
  <c r="BD2194" i="1"/>
  <c r="BJ2194" i="1" s="1"/>
  <c r="BO2194" i="1" s="1"/>
  <c r="BC2194" i="1"/>
  <c r="BI2194" i="1" s="1"/>
  <c r="BN2194" i="1" s="1"/>
  <c r="BD2197" i="1"/>
  <c r="BJ2197" i="1" s="1"/>
  <c r="BO2197" i="1" s="1"/>
  <c r="BP2197" i="1" s="1"/>
  <c r="BC2197" i="1"/>
  <c r="BI2197" i="1" s="1"/>
  <c r="BN2197" i="1" s="1"/>
  <c r="BD2200" i="1"/>
  <c r="BJ2200" i="1" s="1"/>
  <c r="BO2200" i="1" s="1"/>
  <c r="BP2200" i="1" s="1"/>
  <c r="BC2200" i="1"/>
  <c r="BI2200" i="1" s="1"/>
  <c r="BN2200" i="1" s="1"/>
  <c r="BD2203" i="1"/>
  <c r="BJ2203" i="1" s="1"/>
  <c r="BO2203" i="1" s="1"/>
  <c r="BP2203" i="1" s="1"/>
  <c r="BC2203" i="1"/>
  <c r="BI2203" i="1" s="1"/>
  <c r="BN2203" i="1" s="1"/>
  <c r="BD2206" i="1"/>
  <c r="BJ2206" i="1" s="1"/>
  <c r="BO2206" i="1" s="1"/>
  <c r="BC2206" i="1"/>
  <c r="BI2206" i="1" s="1"/>
  <c r="BN2206" i="1" s="1"/>
  <c r="BD2209" i="1"/>
  <c r="BJ2209" i="1" s="1"/>
  <c r="BO2209" i="1" s="1"/>
  <c r="BP2209" i="1" s="1"/>
  <c r="BC2209" i="1"/>
  <c r="BI2209" i="1" s="1"/>
  <c r="BN2209" i="1" s="1"/>
  <c r="BD2212" i="1"/>
  <c r="BJ2212" i="1" s="1"/>
  <c r="BO2212" i="1" s="1"/>
  <c r="BC2212" i="1"/>
  <c r="BI2212" i="1" s="1"/>
  <c r="BN2212" i="1" s="1"/>
  <c r="BD2215" i="1"/>
  <c r="BJ2215" i="1" s="1"/>
  <c r="BO2215" i="1" s="1"/>
  <c r="BP2215" i="1" s="1"/>
  <c r="BC2215" i="1"/>
  <c r="BI2215" i="1" s="1"/>
  <c r="BN2215" i="1" s="1"/>
  <c r="BD2218" i="1"/>
  <c r="BJ2218" i="1" s="1"/>
  <c r="BO2218" i="1" s="1"/>
  <c r="BP2218" i="1" s="1"/>
  <c r="BC2218" i="1"/>
  <c r="BI2218" i="1" s="1"/>
  <c r="BN2218" i="1" s="1"/>
  <c r="BD2221" i="1"/>
  <c r="BJ2221" i="1" s="1"/>
  <c r="BO2221" i="1" s="1"/>
  <c r="BP2221" i="1" s="1"/>
  <c r="BC2221" i="1"/>
  <c r="BI2221" i="1" s="1"/>
  <c r="BN2221" i="1" s="1"/>
  <c r="BD2224" i="1"/>
  <c r="BJ2224" i="1" s="1"/>
  <c r="BO2224" i="1" s="1"/>
  <c r="BC2224" i="1"/>
  <c r="BI2224" i="1" s="1"/>
  <c r="BN2224" i="1" s="1"/>
  <c r="BD2227" i="1"/>
  <c r="BJ2227" i="1" s="1"/>
  <c r="BO2227" i="1" s="1"/>
  <c r="BP2227" i="1" s="1"/>
  <c r="BC2227" i="1"/>
  <c r="BI2227" i="1" s="1"/>
  <c r="BN2227" i="1" s="1"/>
  <c r="BD2230" i="1"/>
  <c r="BJ2230" i="1" s="1"/>
  <c r="BO2230" i="1" s="1"/>
  <c r="BC2230" i="1"/>
  <c r="BI2230" i="1" s="1"/>
  <c r="BN2230" i="1" s="1"/>
  <c r="BD2233" i="1"/>
  <c r="BJ2233" i="1" s="1"/>
  <c r="BO2233" i="1" s="1"/>
  <c r="BP2233" i="1" s="1"/>
  <c r="BC2233" i="1"/>
  <c r="BI2233" i="1" s="1"/>
  <c r="BN2233" i="1" s="1"/>
  <c r="BD2236" i="1"/>
  <c r="BJ2236" i="1" s="1"/>
  <c r="BO2236" i="1" s="1"/>
  <c r="BP2236" i="1" s="1"/>
  <c r="BC2236" i="1"/>
  <c r="BI2236" i="1" s="1"/>
  <c r="BN2236" i="1" s="1"/>
  <c r="BD2239" i="1"/>
  <c r="BJ2239" i="1" s="1"/>
  <c r="BO2239" i="1" s="1"/>
  <c r="BP2239" i="1" s="1"/>
  <c r="BC2239" i="1"/>
  <c r="BI2239" i="1" s="1"/>
  <c r="BN2239" i="1" s="1"/>
  <c r="BD2242" i="1"/>
  <c r="BJ2242" i="1" s="1"/>
  <c r="BO2242" i="1" s="1"/>
  <c r="BC2242" i="1"/>
  <c r="BI2242" i="1" s="1"/>
  <c r="BN2242" i="1" s="1"/>
  <c r="BD2245" i="1"/>
  <c r="BJ2245" i="1" s="1"/>
  <c r="BO2245" i="1" s="1"/>
  <c r="BP2245" i="1" s="1"/>
  <c r="BC2245" i="1"/>
  <c r="BI2245" i="1" s="1"/>
  <c r="BN2245" i="1" s="1"/>
  <c r="BD2248" i="1"/>
  <c r="BJ2248" i="1" s="1"/>
  <c r="BO2248" i="1" s="1"/>
  <c r="BC2248" i="1"/>
  <c r="BI2248" i="1" s="1"/>
  <c r="BN2248" i="1" s="1"/>
  <c r="BD2251" i="1"/>
  <c r="BJ2251" i="1" s="1"/>
  <c r="BO2251" i="1" s="1"/>
  <c r="BP2251" i="1" s="1"/>
  <c r="BC2251" i="1"/>
  <c r="BI2251" i="1" s="1"/>
  <c r="BN2251" i="1" s="1"/>
  <c r="BD2254" i="1"/>
  <c r="BJ2254" i="1" s="1"/>
  <c r="BO2254" i="1" s="1"/>
  <c r="BP2254" i="1" s="1"/>
  <c r="BC2254" i="1"/>
  <c r="BI2254" i="1" s="1"/>
  <c r="BN2254" i="1" s="1"/>
  <c r="BD2257" i="1"/>
  <c r="BJ2257" i="1" s="1"/>
  <c r="BO2257" i="1" s="1"/>
  <c r="BP2257" i="1" s="1"/>
  <c r="BC2257" i="1"/>
  <c r="BI2257" i="1" s="1"/>
  <c r="BN2257" i="1" s="1"/>
  <c r="BD2260" i="1"/>
  <c r="BJ2260" i="1" s="1"/>
  <c r="BO2260" i="1" s="1"/>
  <c r="BC2260" i="1"/>
  <c r="BI2260" i="1" s="1"/>
  <c r="BN2260" i="1" s="1"/>
  <c r="BD2263" i="1"/>
  <c r="BJ2263" i="1" s="1"/>
  <c r="BO2263" i="1" s="1"/>
  <c r="BP2263" i="1" s="1"/>
  <c r="BC2263" i="1"/>
  <c r="BI2263" i="1" s="1"/>
  <c r="BN2263" i="1" s="1"/>
  <c r="BD2266" i="1"/>
  <c r="BJ2266" i="1" s="1"/>
  <c r="BO2266" i="1" s="1"/>
  <c r="BC2266" i="1"/>
  <c r="BI2266" i="1" s="1"/>
  <c r="BN2266" i="1" s="1"/>
  <c r="BD2269" i="1"/>
  <c r="BJ2269" i="1" s="1"/>
  <c r="BO2269" i="1" s="1"/>
  <c r="BP2269" i="1" s="1"/>
  <c r="BC2269" i="1"/>
  <c r="BI2269" i="1" s="1"/>
  <c r="BN2269" i="1" s="1"/>
  <c r="BD2272" i="1"/>
  <c r="BJ2272" i="1" s="1"/>
  <c r="BO2272" i="1" s="1"/>
  <c r="BP2272" i="1" s="1"/>
  <c r="BC2272" i="1"/>
  <c r="BI2272" i="1" s="1"/>
  <c r="BN2272" i="1" s="1"/>
  <c r="BD2275" i="1"/>
  <c r="BJ2275" i="1" s="1"/>
  <c r="BO2275" i="1" s="1"/>
  <c r="BP2275" i="1" s="1"/>
  <c r="BC2275" i="1"/>
  <c r="BI2275" i="1" s="1"/>
  <c r="BN2275" i="1" s="1"/>
  <c r="BD2278" i="1"/>
  <c r="BJ2278" i="1" s="1"/>
  <c r="BO2278" i="1" s="1"/>
  <c r="BC2278" i="1"/>
  <c r="BI2278" i="1" s="1"/>
  <c r="BN2278" i="1" s="1"/>
  <c r="BD2281" i="1"/>
  <c r="BJ2281" i="1" s="1"/>
  <c r="BO2281" i="1" s="1"/>
  <c r="BP2281" i="1" s="1"/>
  <c r="BC2281" i="1"/>
  <c r="BI2281" i="1" s="1"/>
  <c r="BN2281" i="1" s="1"/>
  <c r="BD2284" i="1"/>
  <c r="BJ2284" i="1" s="1"/>
  <c r="BO2284" i="1" s="1"/>
  <c r="BC2284" i="1"/>
  <c r="BI2284" i="1" s="1"/>
  <c r="BN2284" i="1" s="1"/>
  <c r="BD2287" i="1"/>
  <c r="BJ2287" i="1" s="1"/>
  <c r="BO2287" i="1" s="1"/>
  <c r="BP2287" i="1" s="1"/>
  <c r="BC2287" i="1"/>
  <c r="BI2287" i="1" s="1"/>
  <c r="BN2287" i="1" s="1"/>
  <c r="BD2290" i="1"/>
  <c r="BJ2290" i="1" s="1"/>
  <c r="BO2290" i="1" s="1"/>
  <c r="BP2290" i="1" s="1"/>
  <c r="BC2290" i="1"/>
  <c r="BI2290" i="1" s="1"/>
  <c r="BN2290" i="1" s="1"/>
  <c r="BD2293" i="1"/>
  <c r="BJ2293" i="1" s="1"/>
  <c r="BO2293" i="1" s="1"/>
  <c r="BP2293" i="1" s="1"/>
  <c r="BC2293" i="1"/>
  <c r="BI2293" i="1" s="1"/>
  <c r="BN2293" i="1" s="1"/>
  <c r="BD2296" i="1"/>
  <c r="BJ2296" i="1" s="1"/>
  <c r="BO2296" i="1" s="1"/>
  <c r="BC2296" i="1"/>
  <c r="BI2296" i="1" s="1"/>
  <c r="BN2296" i="1" s="1"/>
  <c r="BD2299" i="1"/>
  <c r="BJ2299" i="1" s="1"/>
  <c r="BO2299" i="1" s="1"/>
  <c r="BP2299" i="1" s="1"/>
  <c r="BC2299" i="1"/>
  <c r="BI2299" i="1" s="1"/>
  <c r="BN2299" i="1" s="1"/>
  <c r="BD2302" i="1"/>
  <c r="BJ2302" i="1" s="1"/>
  <c r="BO2302" i="1" s="1"/>
  <c r="BC2302" i="1"/>
  <c r="BI2302" i="1" s="1"/>
  <c r="BN2302" i="1" s="1"/>
  <c r="BD2305" i="1"/>
  <c r="BJ2305" i="1" s="1"/>
  <c r="BO2305" i="1" s="1"/>
  <c r="BP2305" i="1" s="1"/>
  <c r="BC2305" i="1"/>
  <c r="BI2305" i="1" s="1"/>
  <c r="BN2305" i="1" s="1"/>
  <c r="BD2308" i="1"/>
  <c r="BJ2308" i="1" s="1"/>
  <c r="BO2308" i="1" s="1"/>
  <c r="BP2308" i="1" s="1"/>
  <c r="BC2308" i="1"/>
  <c r="BI2308" i="1" s="1"/>
  <c r="BN2308" i="1" s="1"/>
  <c r="BD2317" i="1"/>
  <c r="BJ2317" i="1" s="1"/>
  <c r="BO2317" i="1" s="1"/>
  <c r="BP2317" i="1" s="1"/>
  <c r="BC2317" i="1"/>
  <c r="BI2317" i="1" s="1"/>
  <c r="BN2317" i="1" s="1"/>
  <c r="BD2320" i="1"/>
  <c r="BJ2320" i="1" s="1"/>
  <c r="BO2320" i="1" s="1"/>
  <c r="BC2320" i="1"/>
  <c r="BI2320" i="1" s="1"/>
  <c r="BN2320" i="1" s="1"/>
  <c r="BD2311" i="1"/>
  <c r="BJ2311" i="1" s="1"/>
  <c r="BO2311" i="1" s="1"/>
  <c r="BP2311" i="1" s="1"/>
  <c r="BC2311" i="1"/>
  <c r="BI2311" i="1" s="1"/>
  <c r="BN2311" i="1" s="1"/>
  <c r="BD2314" i="1"/>
  <c r="BJ2314" i="1" s="1"/>
  <c r="BO2314" i="1" s="1"/>
  <c r="BC2314" i="1"/>
  <c r="BI2314" i="1" s="1"/>
  <c r="BN2314" i="1" s="1"/>
  <c r="BP2326" i="1"/>
  <c r="BD2174" i="1"/>
  <c r="BJ2174" i="1" s="1"/>
  <c r="BO2174" i="1" s="1"/>
  <c r="BP2174" i="1" s="1"/>
  <c r="BC2174" i="1"/>
  <c r="BI2174" i="1" s="1"/>
  <c r="BN2174" i="1" s="1"/>
  <c r="BD2177" i="1"/>
  <c r="BJ2177" i="1" s="1"/>
  <c r="BO2177" i="1" s="1"/>
  <c r="BC2177" i="1"/>
  <c r="BI2177" i="1" s="1"/>
  <c r="BN2177" i="1" s="1"/>
  <c r="BD2180" i="1"/>
  <c r="BJ2180" i="1" s="1"/>
  <c r="BO2180" i="1" s="1"/>
  <c r="BC2180" i="1"/>
  <c r="BI2180" i="1" s="1"/>
  <c r="BN2180" i="1" s="1"/>
  <c r="BD2183" i="1"/>
  <c r="BJ2183" i="1" s="1"/>
  <c r="BO2183" i="1" s="1"/>
  <c r="BP2183" i="1" s="1"/>
  <c r="BC2183" i="1"/>
  <c r="BI2183" i="1" s="1"/>
  <c r="BN2183" i="1" s="1"/>
  <c r="BD2186" i="1"/>
  <c r="BJ2186" i="1" s="1"/>
  <c r="BO2186" i="1" s="1"/>
  <c r="BC2186" i="1"/>
  <c r="BI2186" i="1" s="1"/>
  <c r="BN2186" i="1" s="1"/>
  <c r="BD2189" i="1"/>
  <c r="BJ2189" i="1" s="1"/>
  <c r="BO2189" i="1" s="1"/>
  <c r="BP2189" i="1" s="1"/>
  <c r="BC2189" i="1"/>
  <c r="BI2189" i="1" s="1"/>
  <c r="BN2189" i="1" s="1"/>
  <c r="BD2192" i="1"/>
  <c r="BJ2192" i="1" s="1"/>
  <c r="BO2192" i="1" s="1"/>
  <c r="BP2192" i="1" s="1"/>
  <c r="BC2192" i="1"/>
  <c r="BI2192" i="1" s="1"/>
  <c r="BN2192" i="1" s="1"/>
  <c r="BD2195" i="1"/>
  <c r="BJ2195" i="1" s="1"/>
  <c r="BO2195" i="1" s="1"/>
  <c r="BC2195" i="1"/>
  <c r="BI2195" i="1" s="1"/>
  <c r="BN2195" i="1" s="1"/>
  <c r="BD2198" i="1"/>
  <c r="BJ2198" i="1" s="1"/>
  <c r="BO2198" i="1" s="1"/>
  <c r="BC2198" i="1"/>
  <c r="BI2198" i="1" s="1"/>
  <c r="BN2198" i="1" s="1"/>
  <c r="BD2201" i="1"/>
  <c r="BJ2201" i="1" s="1"/>
  <c r="BO2201" i="1" s="1"/>
  <c r="BP2201" i="1" s="1"/>
  <c r="BC2201" i="1"/>
  <c r="BI2201" i="1" s="1"/>
  <c r="BN2201" i="1" s="1"/>
  <c r="BD2204" i="1"/>
  <c r="BJ2204" i="1" s="1"/>
  <c r="BO2204" i="1" s="1"/>
  <c r="BC2204" i="1"/>
  <c r="BI2204" i="1" s="1"/>
  <c r="BN2204" i="1" s="1"/>
  <c r="BD2207" i="1"/>
  <c r="BJ2207" i="1" s="1"/>
  <c r="BO2207" i="1" s="1"/>
  <c r="BP2207" i="1" s="1"/>
  <c r="BC2207" i="1"/>
  <c r="BI2207" i="1" s="1"/>
  <c r="BN2207" i="1" s="1"/>
  <c r="BD2210" i="1"/>
  <c r="BJ2210" i="1" s="1"/>
  <c r="BO2210" i="1" s="1"/>
  <c r="BP2210" i="1" s="1"/>
  <c r="BC2210" i="1"/>
  <c r="BI2210" i="1" s="1"/>
  <c r="BN2210" i="1" s="1"/>
  <c r="BD2213" i="1"/>
  <c r="BJ2213" i="1" s="1"/>
  <c r="BO2213" i="1" s="1"/>
  <c r="BC2213" i="1"/>
  <c r="BI2213" i="1" s="1"/>
  <c r="BN2213" i="1" s="1"/>
  <c r="BD2216" i="1"/>
  <c r="BJ2216" i="1" s="1"/>
  <c r="BO2216" i="1" s="1"/>
  <c r="BC2216" i="1"/>
  <c r="BI2216" i="1" s="1"/>
  <c r="BN2216" i="1" s="1"/>
  <c r="BD2219" i="1"/>
  <c r="BJ2219" i="1" s="1"/>
  <c r="BO2219" i="1" s="1"/>
  <c r="BP2219" i="1" s="1"/>
  <c r="BC2219" i="1"/>
  <c r="BI2219" i="1" s="1"/>
  <c r="BN2219" i="1" s="1"/>
  <c r="BD2222" i="1"/>
  <c r="BJ2222" i="1" s="1"/>
  <c r="BO2222" i="1" s="1"/>
  <c r="BC2222" i="1"/>
  <c r="BI2222" i="1" s="1"/>
  <c r="BN2222" i="1" s="1"/>
  <c r="BD2225" i="1"/>
  <c r="BJ2225" i="1" s="1"/>
  <c r="BO2225" i="1" s="1"/>
  <c r="BP2225" i="1" s="1"/>
  <c r="BC2225" i="1"/>
  <c r="BI2225" i="1" s="1"/>
  <c r="BN2225" i="1" s="1"/>
  <c r="BD2228" i="1"/>
  <c r="BJ2228" i="1" s="1"/>
  <c r="BO2228" i="1" s="1"/>
  <c r="BP2228" i="1" s="1"/>
  <c r="BC2228" i="1"/>
  <c r="BI2228" i="1" s="1"/>
  <c r="BN2228" i="1" s="1"/>
  <c r="BD2231" i="1"/>
  <c r="BJ2231" i="1" s="1"/>
  <c r="BO2231" i="1" s="1"/>
  <c r="BC2231" i="1"/>
  <c r="BI2231" i="1" s="1"/>
  <c r="BN2231" i="1" s="1"/>
  <c r="BD2234" i="1"/>
  <c r="BJ2234" i="1" s="1"/>
  <c r="BO2234" i="1" s="1"/>
  <c r="BC2234" i="1"/>
  <c r="BI2234" i="1" s="1"/>
  <c r="BN2234" i="1" s="1"/>
  <c r="BD2237" i="1"/>
  <c r="BJ2237" i="1" s="1"/>
  <c r="BO2237" i="1" s="1"/>
  <c r="BP2237" i="1" s="1"/>
  <c r="BC2237" i="1"/>
  <c r="BI2237" i="1" s="1"/>
  <c r="BN2237" i="1" s="1"/>
  <c r="BD2240" i="1"/>
  <c r="BJ2240" i="1" s="1"/>
  <c r="BO2240" i="1" s="1"/>
  <c r="BC2240" i="1"/>
  <c r="BI2240" i="1" s="1"/>
  <c r="BN2240" i="1" s="1"/>
  <c r="BD2243" i="1"/>
  <c r="BJ2243" i="1" s="1"/>
  <c r="BO2243" i="1" s="1"/>
  <c r="BP2243" i="1" s="1"/>
  <c r="BC2243" i="1"/>
  <c r="BI2243" i="1" s="1"/>
  <c r="BN2243" i="1" s="1"/>
  <c r="BD2246" i="1"/>
  <c r="BJ2246" i="1" s="1"/>
  <c r="BO2246" i="1" s="1"/>
  <c r="BP2246" i="1" s="1"/>
  <c r="BC2246" i="1"/>
  <c r="BI2246" i="1" s="1"/>
  <c r="BN2246" i="1" s="1"/>
  <c r="BD2249" i="1"/>
  <c r="BJ2249" i="1" s="1"/>
  <c r="BO2249" i="1" s="1"/>
  <c r="BC2249" i="1"/>
  <c r="BI2249" i="1" s="1"/>
  <c r="BN2249" i="1" s="1"/>
  <c r="BD2252" i="1"/>
  <c r="BJ2252" i="1" s="1"/>
  <c r="BO2252" i="1" s="1"/>
  <c r="BC2252" i="1"/>
  <c r="BI2252" i="1" s="1"/>
  <c r="BN2252" i="1" s="1"/>
  <c r="BD2255" i="1"/>
  <c r="BJ2255" i="1" s="1"/>
  <c r="BO2255" i="1" s="1"/>
  <c r="BP2255" i="1" s="1"/>
  <c r="BC2255" i="1"/>
  <c r="BI2255" i="1" s="1"/>
  <c r="BN2255" i="1" s="1"/>
  <c r="BD2258" i="1"/>
  <c r="BJ2258" i="1" s="1"/>
  <c r="BO2258" i="1" s="1"/>
  <c r="BC2258" i="1"/>
  <c r="BI2258" i="1" s="1"/>
  <c r="BN2258" i="1" s="1"/>
  <c r="BD2261" i="1"/>
  <c r="BJ2261" i="1" s="1"/>
  <c r="BO2261" i="1" s="1"/>
  <c r="BP2261" i="1" s="1"/>
  <c r="BC2261" i="1"/>
  <c r="BI2261" i="1" s="1"/>
  <c r="BN2261" i="1" s="1"/>
  <c r="BD2264" i="1"/>
  <c r="BJ2264" i="1" s="1"/>
  <c r="BO2264" i="1" s="1"/>
  <c r="BP2264" i="1" s="1"/>
  <c r="BC2264" i="1"/>
  <c r="BI2264" i="1" s="1"/>
  <c r="BN2264" i="1" s="1"/>
  <c r="BD2267" i="1"/>
  <c r="BJ2267" i="1" s="1"/>
  <c r="BO2267" i="1" s="1"/>
  <c r="BC2267" i="1"/>
  <c r="BI2267" i="1" s="1"/>
  <c r="BN2267" i="1" s="1"/>
  <c r="BD2270" i="1"/>
  <c r="BJ2270" i="1" s="1"/>
  <c r="BO2270" i="1" s="1"/>
  <c r="BC2270" i="1"/>
  <c r="BI2270" i="1" s="1"/>
  <c r="BN2270" i="1" s="1"/>
  <c r="BD2273" i="1"/>
  <c r="BJ2273" i="1" s="1"/>
  <c r="BO2273" i="1" s="1"/>
  <c r="BP2273" i="1" s="1"/>
  <c r="BC2273" i="1"/>
  <c r="BI2273" i="1" s="1"/>
  <c r="BN2273" i="1" s="1"/>
  <c r="BD2276" i="1"/>
  <c r="BJ2276" i="1" s="1"/>
  <c r="BO2276" i="1" s="1"/>
  <c r="BC2276" i="1"/>
  <c r="BI2276" i="1" s="1"/>
  <c r="BN2276" i="1" s="1"/>
  <c r="BD2279" i="1"/>
  <c r="BJ2279" i="1" s="1"/>
  <c r="BO2279" i="1" s="1"/>
  <c r="BP2279" i="1" s="1"/>
  <c r="BC2279" i="1"/>
  <c r="BI2279" i="1" s="1"/>
  <c r="BN2279" i="1" s="1"/>
  <c r="BD2282" i="1"/>
  <c r="BJ2282" i="1" s="1"/>
  <c r="BO2282" i="1" s="1"/>
  <c r="BP2282" i="1" s="1"/>
  <c r="BC2282" i="1"/>
  <c r="BI2282" i="1" s="1"/>
  <c r="BN2282" i="1" s="1"/>
  <c r="BD2285" i="1"/>
  <c r="BJ2285" i="1" s="1"/>
  <c r="BO2285" i="1" s="1"/>
  <c r="BC2285" i="1"/>
  <c r="BI2285" i="1" s="1"/>
  <c r="BN2285" i="1" s="1"/>
  <c r="BD2288" i="1"/>
  <c r="BJ2288" i="1" s="1"/>
  <c r="BO2288" i="1" s="1"/>
  <c r="BC2288" i="1"/>
  <c r="BI2288" i="1" s="1"/>
  <c r="BN2288" i="1" s="1"/>
  <c r="BD2291" i="1"/>
  <c r="BJ2291" i="1" s="1"/>
  <c r="BO2291" i="1" s="1"/>
  <c r="BP2291" i="1" s="1"/>
  <c r="BC2291" i="1"/>
  <c r="BI2291" i="1" s="1"/>
  <c r="BN2291" i="1" s="1"/>
  <c r="BD2294" i="1"/>
  <c r="BJ2294" i="1" s="1"/>
  <c r="BO2294" i="1" s="1"/>
  <c r="BC2294" i="1"/>
  <c r="BI2294" i="1" s="1"/>
  <c r="BN2294" i="1" s="1"/>
  <c r="BD2297" i="1"/>
  <c r="BJ2297" i="1" s="1"/>
  <c r="BO2297" i="1" s="1"/>
  <c r="BP2297" i="1" s="1"/>
  <c r="BC2297" i="1"/>
  <c r="BI2297" i="1" s="1"/>
  <c r="BN2297" i="1" s="1"/>
  <c r="BD2300" i="1"/>
  <c r="BJ2300" i="1" s="1"/>
  <c r="BO2300" i="1" s="1"/>
  <c r="BP2300" i="1" s="1"/>
  <c r="BC2300" i="1"/>
  <c r="BI2300" i="1" s="1"/>
  <c r="BN2300" i="1" s="1"/>
  <c r="BD2303" i="1"/>
  <c r="BJ2303" i="1" s="1"/>
  <c r="BO2303" i="1" s="1"/>
  <c r="BC2303" i="1"/>
  <c r="BI2303" i="1" s="1"/>
  <c r="BN2303" i="1" s="1"/>
  <c r="BD2306" i="1"/>
  <c r="BJ2306" i="1" s="1"/>
  <c r="BO2306" i="1" s="1"/>
  <c r="BC2306" i="1"/>
  <c r="BI2306" i="1" s="1"/>
  <c r="BN2306" i="1" s="1"/>
  <c r="BD2309" i="1"/>
  <c r="BJ2309" i="1" s="1"/>
  <c r="BO2309" i="1" s="1"/>
  <c r="BP2309" i="1" s="1"/>
  <c r="BC2309" i="1"/>
  <c r="BI2309" i="1" s="1"/>
  <c r="BN2309" i="1" s="1"/>
  <c r="BD2315" i="1"/>
  <c r="BJ2315" i="1" s="1"/>
  <c r="BO2315" i="1" s="1"/>
  <c r="BC2315" i="1"/>
  <c r="BI2315" i="1" s="1"/>
  <c r="BN2315" i="1" s="1"/>
  <c r="BD2318" i="1"/>
  <c r="BJ2318" i="1" s="1"/>
  <c r="BO2318" i="1" s="1"/>
  <c r="BP2318" i="1" s="1"/>
  <c r="BC2318" i="1"/>
  <c r="BI2318" i="1" s="1"/>
  <c r="BN2318" i="1" s="1"/>
  <c r="BD2321" i="1"/>
  <c r="BJ2321" i="1" s="1"/>
  <c r="BO2321" i="1" s="1"/>
  <c r="BP2321" i="1" s="1"/>
  <c r="BC2321" i="1"/>
  <c r="BI2321" i="1" s="1"/>
  <c r="BN2321" i="1" s="1"/>
  <c r="BD2334" i="1"/>
  <c r="BJ2334" i="1" s="1"/>
  <c r="BO2334" i="1" s="1"/>
  <c r="BC2334" i="1"/>
  <c r="BI2334" i="1" s="1"/>
  <c r="BN2334" i="1" s="1"/>
  <c r="BD2312" i="1"/>
  <c r="BJ2312" i="1" s="1"/>
  <c r="BO2312" i="1" s="1"/>
  <c r="BC2312" i="1"/>
  <c r="BI2312" i="1" s="1"/>
  <c r="BN2312" i="1" s="1"/>
  <c r="BP2323" i="1"/>
  <c r="BP2330" i="1"/>
  <c r="BD2332" i="1"/>
  <c r="BJ2332" i="1" s="1"/>
  <c r="BO2332" i="1" s="1"/>
  <c r="BC2332" i="1"/>
  <c r="BI2332" i="1" s="1"/>
  <c r="BN2332" i="1" s="1"/>
  <c r="BP2325" i="1"/>
  <c r="BD2335" i="1"/>
  <c r="BJ2335" i="1" s="1"/>
  <c r="BO2335" i="1" s="1"/>
  <c r="BP2335" i="1" s="1"/>
  <c r="BC2335" i="1"/>
  <c r="BI2335" i="1" s="1"/>
  <c r="BN2335" i="1" s="1"/>
  <c r="BC2522" i="1"/>
  <c r="BI2522" i="1" s="1"/>
  <c r="BN2522" i="1" s="1"/>
  <c r="BD2522" i="1"/>
  <c r="BJ2522" i="1" s="1"/>
  <c r="BO2522" i="1" s="1"/>
  <c r="BC2546" i="1"/>
  <c r="BI2546" i="1" s="1"/>
  <c r="BN2546" i="1" s="1"/>
  <c r="BD2546" i="1"/>
  <c r="BJ2546" i="1" s="1"/>
  <c r="BO2546" i="1" s="1"/>
  <c r="BP2546" i="1" s="1"/>
  <c r="BD2338" i="1"/>
  <c r="BJ2338" i="1" s="1"/>
  <c r="BO2338" i="1" s="1"/>
  <c r="BP2338" i="1" s="1"/>
  <c r="BC2338" i="1"/>
  <c r="BI2338" i="1" s="1"/>
  <c r="BN2338" i="1" s="1"/>
  <c r="BD2341" i="1"/>
  <c r="BJ2341" i="1" s="1"/>
  <c r="BO2341" i="1" s="1"/>
  <c r="BP2341" i="1" s="1"/>
  <c r="BC2341" i="1"/>
  <c r="BI2341" i="1" s="1"/>
  <c r="BN2341" i="1" s="1"/>
  <c r="BD2344" i="1"/>
  <c r="BJ2344" i="1" s="1"/>
  <c r="BO2344" i="1" s="1"/>
  <c r="BC2344" i="1"/>
  <c r="BI2344" i="1" s="1"/>
  <c r="BN2344" i="1" s="1"/>
  <c r="BD2347" i="1"/>
  <c r="BJ2347" i="1" s="1"/>
  <c r="BO2347" i="1" s="1"/>
  <c r="BC2347" i="1"/>
  <c r="BI2347" i="1" s="1"/>
  <c r="BN2347" i="1" s="1"/>
  <c r="BD2350" i="1"/>
  <c r="BJ2350" i="1" s="1"/>
  <c r="BO2350" i="1" s="1"/>
  <c r="BP2350" i="1" s="1"/>
  <c r="BC2350" i="1"/>
  <c r="BI2350" i="1" s="1"/>
  <c r="BN2350" i="1" s="1"/>
  <c r="BD2353" i="1"/>
  <c r="BJ2353" i="1" s="1"/>
  <c r="BO2353" i="1" s="1"/>
  <c r="BC2353" i="1"/>
  <c r="BI2353" i="1" s="1"/>
  <c r="BN2353" i="1" s="1"/>
  <c r="BD2356" i="1"/>
  <c r="BJ2356" i="1" s="1"/>
  <c r="BO2356" i="1" s="1"/>
  <c r="BP2356" i="1" s="1"/>
  <c r="BC2356" i="1"/>
  <c r="BI2356" i="1" s="1"/>
  <c r="BN2356" i="1" s="1"/>
  <c r="BD2359" i="1"/>
  <c r="BJ2359" i="1" s="1"/>
  <c r="BO2359" i="1" s="1"/>
  <c r="BP2359" i="1" s="1"/>
  <c r="BC2359" i="1"/>
  <c r="BI2359" i="1" s="1"/>
  <c r="BN2359" i="1" s="1"/>
  <c r="BD2362" i="1"/>
  <c r="BJ2362" i="1" s="1"/>
  <c r="BO2362" i="1" s="1"/>
  <c r="BC2362" i="1"/>
  <c r="BI2362" i="1" s="1"/>
  <c r="BN2362" i="1" s="1"/>
  <c r="BD2365" i="1"/>
  <c r="BJ2365" i="1" s="1"/>
  <c r="BO2365" i="1" s="1"/>
  <c r="BC2365" i="1"/>
  <c r="BI2365" i="1" s="1"/>
  <c r="BN2365" i="1" s="1"/>
  <c r="BD2368" i="1"/>
  <c r="BJ2368" i="1" s="1"/>
  <c r="BO2368" i="1" s="1"/>
  <c r="BP2368" i="1" s="1"/>
  <c r="BC2368" i="1"/>
  <c r="BI2368" i="1" s="1"/>
  <c r="BN2368" i="1" s="1"/>
  <c r="BP2404" i="1"/>
  <c r="BP2416" i="1"/>
  <c r="BD2454" i="1"/>
  <c r="BJ2454" i="1" s="1"/>
  <c r="BO2454" i="1" s="1"/>
  <c r="BP2454" i="1" s="1"/>
  <c r="BC2454" i="1"/>
  <c r="BI2454" i="1" s="1"/>
  <c r="BN2454" i="1" s="1"/>
  <c r="BD2457" i="1"/>
  <c r="BJ2457" i="1" s="1"/>
  <c r="BO2457" i="1" s="1"/>
  <c r="BP2457" i="1" s="1"/>
  <c r="BC2457" i="1"/>
  <c r="BI2457" i="1" s="1"/>
  <c r="BN2457" i="1" s="1"/>
  <c r="BD2460" i="1"/>
  <c r="BJ2460" i="1" s="1"/>
  <c r="BO2460" i="1" s="1"/>
  <c r="BC2460" i="1"/>
  <c r="BI2460" i="1" s="1"/>
  <c r="BN2460" i="1" s="1"/>
  <c r="BD2463" i="1"/>
  <c r="BJ2463" i="1" s="1"/>
  <c r="BO2463" i="1" s="1"/>
  <c r="BP2463" i="1" s="1"/>
  <c r="BC2463" i="1"/>
  <c r="BI2463" i="1" s="1"/>
  <c r="BN2463" i="1" s="1"/>
  <c r="BD2466" i="1"/>
  <c r="BJ2466" i="1" s="1"/>
  <c r="BO2466" i="1" s="1"/>
  <c r="BC2466" i="1"/>
  <c r="BI2466" i="1" s="1"/>
  <c r="BN2466" i="1" s="1"/>
  <c r="BD2469" i="1"/>
  <c r="BJ2469" i="1" s="1"/>
  <c r="BO2469" i="1" s="1"/>
  <c r="BP2469" i="1" s="1"/>
  <c r="BC2469" i="1"/>
  <c r="BI2469" i="1" s="1"/>
  <c r="BN2469" i="1" s="1"/>
  <c r="BD2472" i="1"/>
  <c r="BJ2472" i="1" s="1"/>
  <c r="BO2472" i="1" s="1"/>
  <c r="BP2472" i="1" s="1"/>
  <c r="BC2472" i="1"/>
  <c r="BI2472" i="1" s="1"/>
  <c r="BN2472" i="1" s="1"/>
  <c r="BD2475" i="1"/>
  <c r="BJ2475" i="1" s="1"/>
  <c r="BO2475" i="1" s="1"/>
  <c r="BP2475" i="1" s="1"/>
  <c r="BC2475" i="1"/>
  <c r="BI2475" i="1" s="1"/>
  <c r="BN2475" i="1" s="1"/>
  <c r="BD2478" i="1"/>
  <c r="BJ2478" i="1" s="1"/>
  <c r="BO2478" i="1" s="1"/>
  <c r="BC2478" i="1"/>
  <c r="BI2478" i="1" s="1"/>
  <c r="BN2478" i="1" s="1"/>
  <c r="BD2481" i="1"/>
  <c r="BJ2481" i="1" s="1"/>
  <c r="BO2481" i="1" s="1"/>
  <c r="BP2481" i="1" s="1"/>
  <c r="BC2481" i="1"/>
  <c r="BI2481" i="1" s="1"/>
  <c r="BN2481" i="1" s="1"/>
  <c r="BD2484" i="1"/>
  <c r="BJ2484" i="1" s="1"/>
  <c r="BO2484" i="1" s="1"/>
  <c r="BC2484" i="1"/>
  <c r="BI2484" i="1" s="1"/>
  <c r="BN2484" i="1" s="1"/>
  <c r="BD2487" i="1"/>
  <c r="BJ2487" i="1" s="1"/>
  <c r="BO2487" i="1" s="1"/>
  <c r="BP2487" i="1" s="1"/>
  <c r="BC2487" i="1"/>
  <c r="BI2487" i="1" s="1"/>
  <c r="BN2487" i="1" s="1"/>
  <c r="BC2538" i="1"/>
  <c r="BI2538" i="1" s="1"/>
  <c r="BN2538" i="1" s="1"/>
  <c r="BD2538" i="1"/>
  <c r="BJ2538" i="1" s="1"/>
  <c r="BO2538" i="1" s="1"/>
  <c r="BC2562" i="1"/>
  <c r="BI2562" i="1" s="1"/>
  <c r="BN2562" i="1" s="1"/>
  <c r="BD2562" i="1"/>
  <c r="BJ2562" i="1" s="1"/>
  <c r="BO2562" i="1" s="1"/>
  <c r="BD2371" i="1"/>
  <c r="BJ2371" i="1" s="1"/>
  <c r="BO2371" i="1" s="1"/>
  <c r="BC2371" i="1"/>
  <c r="BI2371" i="1" s="1"/>
  <c r="BN2371" i="1" s="1"/>
  <c r="BD2374" i="1"/>
  <c r="BJ2374" i="1" s="1"/>
  <c r="BO2374" i="1" s="1"/>
  <c r="BP2374" i="1" s="1"/>
  <c r="BC2374" i="1"/>
  <c r="BI2374" i="1" s="1"/>
  <c r="BN2374" i="1" s="1"/>
  <c r="BD2377" i="1"/>
  <c r="BJ2377" i="1" s="1"/>
  <c r="BO2377" i="1" s="1"/>
  <c r="BC2377" i="1"/>
  <c r="BI2377" i="1" s="1"/>
  <c r="BN2377" i="1" s="1"/>
  <c r="BD2380" i="1"/>
  <c r="BJ2380" i="1" s="1"/>
  <c r="BO2380" i="1" s="1"/>
  <c r="BP2380" i="1" s="1"/>
  <c r="BC2380" i="1"/>
  <c r="BI2380" i="1" s="1"/>
  <c r="BN2380" i="1" s="1"/>
  <c r="BP2409" i="1"/>
  <c r="BD2419" i="1"/>
  <c r="BJ2419" i="1" s="1"/>
  <c r="BO2419" i="1" s="1"/>
  <c r="BC2419" i="1"/>
  <c r="BI2419" i="1" s="1"/>
  <c r="BN2419" i="1" s="1"/>
  <c r="BD2422" i="1"/>
  <c r="BJ2422" i="1" s="1"/>
  <c r="BO2422" i="1" s="1"/>
  <c r="BP2422" i="1" s="1"/>
  <c r="BC2422" i="1"/>
  <c r="BI2422" i="1" s="1"/>
  <c r="BN2422" i="1" s="1"/>
  <c r="BD2425" i="1"/>
  <c r="BJ2425" i="1" s="1"/>
  <c r="BO2425" i="1" s="1"/>
  <c r="BC2425" i="1"/>
  <c r="BI2425" i="1" s="1"/>
  <c r="BN2425" i="1" s="1"/>
  <c r="BP2430" i="1"/>
  <c r="BP2442" i="1"/>
  <c r="BD2490" i="1"/>
  <c r="BJ2490" i="1" s="1"/>
  <c r="BO2490" i="1" s="1"/>
  <c r="BP2490" i="1" s="1"/>
  <c r="BC2490" i="1"/>
  <c r="BI2490" i="1" s="1"/>
  <c r="BN2490" i="1" s="1"/>
  <c r="BD2493" i="1"/>
  <c r="BJ2493" i="1" s="1"/>
  <c r="BO2493" i="1" s="1"/>
  <c r="BC2493" i="1"/>
  <c r="BI2493" i="1" s="1"/>
  <c r="BN2493" i="1" s="1"/>
  <c r="BD2496" i="1"/>
  <c r="BJ2496" i="1" s="1"/>
  <c r="BO2496" i="1" s="1"/>
  <c r="BC2496" i="1"/>
  <c r="BI2496" i="1" s="1"/>
  <c r="BN2496" i="1" s="1"/>
  <c r="BD2499" i="1"/>
  <c r="BJ2499" i="1" s="1"/>
  <c r="BO2499" i="1" s="1"/>
  <c r="BP2499" i="1" s="1"/>
  <c r="BC2499" i="1"/>
  <c r="BI2499" i="1" s="1"/>
  <c r="BN2499" i="1" s="1"/>
  <c r="BD2502" i="1"/>
  <c r="BJ2502" i="1" s="1"/>
  <c r="BO2502" i="1" s="1"/>
  <c r="BC2502" i="1"/>
  <c r="BI2502" i="1" s="1"/>
  <c r="BN2502" i="1" s="1"/>
  <c r="BD2505" i="1"/>
  <c r="BJ2505" i="1" s="1"/>
  <c r="BO2505" i="1" s="1"/>
  <c r="BP2505" i="1" s="1"/>
  <c r="BC2505" i="1"/>
  <c r="BI2505" i="1" s="1"/>
  <c r="BN2505" i="1" s="1"/>
  <c r="BD2508" i="1"/>
  <c r="BJ2508" i="1" s="1"/>
  <c r="BO2508" i="1" s="1"/>
  <c r="BP2508" i="1" s="1"/>
  <c r="BC2508" i="1"/>
  <c r="BI2508" i="1" s="1"/>
  <c r="BN2508" i="1" s="1"/>
  <c r="BD2511" i="1"/>
  <c r="BJ2511" i="1" s="1"/>
  <c r="BO2511" i="1" s="1"/>
  <c r="BC2511" i="1"/>
  <c r="BI2511" i="1" s="1"/>
  <c r="BN2511" i="1" s="1"/>
  <c r="BD2514" i="1"/>
  <c r="BJ2514" i="1" s="1"/>
  <c r="BO2514" i="1" s="1"/>
  <c r="BC2514" i="1"/>
  <c r="BI2514" i="1" s="1"/>
  <c r="BN2514" i="1" s="1"/>
  <c r="BC2517" i="1"/>
  <c r="BI2517" i="1" s="1"/>
  <c r="BN2517" i="1" s="1"/>
  <c r="BD2517" i="1"/>
  <c r="BJ2517" i="1" s="1"/>
  <c r="BO2517" i="1" s="1"/>
  <c r="BC2533" i="1"/>
  <c r="BI2533" i="1" s="1"/>
  <c r="BN2533" i="1" s="1"/>
  <c r="BD2533" i="1"/>
  <c r="BJ2533" i="1" s="1"/>
  <c r="BO2533" i="1" s="1"/>
  <c r="BP2533" i="1" s="1"/>
  <c r="BC2541" i="1"/>
  <c r="BI2541" i="1" s="1"/>
  <c r="BN2541" i="1" s="1"/>
  <c r="BD2541" i="1"/>
  <c r="BJ2541" i="1" s="1"/>
  <c r="BO2541" i="1" s="1"/>
  <c r="BC2557" i="1"/>
  <c r="BI2557" i="1" s="1"/>
  <c r="BN2557" i="1" s="1"/>
  <c r="BD2557" i="1"/>
  <c r="BJ2557" i="1" s="1"/>
  <c r="BO2557" i="1" s="1"/>
  <c r="BC2565" i="1"/>
  <c r="BI2565" i="1" s="1"/>
  <c r="BN2565" i="1" s="1"/>
  <c r="BD2565" i="1"/>
  <c r="BJ2565" i="1" s="1"/>
  <c r="BO2565" i="1" s="1"/>
  <c r="BP2565" i="1" s="1"/>
  <c r="BP2395" i="1"/>
  <c r="BC2520" i="1"/>
  <c r="BI2520" i="1" s="1"/>
  <c r="BN2520" i="1" s="1"/>
  <c r="BD2520" i="1"/>
  <c r="BJ2520" i="1" s="1"/>
  <c r="BO2520" i="1" s="1"/>
  <c r="BC2544" i="1"/>
  <c r="BI2544" i="1" s="1"/>
  <c r="BN2544" i="1" s="1"/>
  <c r="BD2544" i="1"/>
  <c r="BJ2544" i="1" s="1"/>
  <c r="BO2544" i="1" s="1"/>
  <c r="BP2544" i="1" s="1"/>
  <c r="BC2568" i="1"/>
  <c r="BI2568" i="1" s="1"/>
  <c r="BN2568" i="1" s="1"/>
  <c r="BD2568" i="1"/>
  <c r="BJ2568" i="1" s="1"/>
  <c r="BO2568" i="1" s="1"/>
  <c r="BD2336" i="1"/>
  <c r="BJ2336" i="1" s="1"/>
  <c r="BO2336" i="1" s="1"/>
  <c r="BC2336" i="1"/>
  <c r="BI2336" i="1" s="1"/>
  <c r="BN2336" i="1" s="1"/>
  <c r="BD2339" i="1"/>
  <c r="BJ2339" i="1" s="1"/>
  <c r="BO2339" i="1" s="1"/>
  <c r="BP2339" i="1" s="1"/>
  <c r="BC2339" i="1"/>
  <c r="BI2339" i="1" s="1"/>
  <c r="BN2339" i="1" s="1"/>
  <c r="BD2342" i="1"/>
  <c r="BJ2342" i="1" s="1"/>
  <c r="BO2342" i="1" s="1"/>
  <c r="BP2342" i="1" s="1"/>
  <c r="BC2342" i="1"/>
  <c r="BI2342" i="1" s="1"/>
  <c r="BN2342" i="1" s="1"/>
  <c r="BD2345" i="1"/>
  <c r="BJ2345" i="1" s="1"/>
  <c r="BO2345" i="1" s="1"/>
  <c r="BP2345" i="1" s="1"/>
  <c r="BC2345" i="1"/>
  <c r="BI2345" i="1" s="1"/>
  <c r="BN2345" i="1" s="1"/>
  <c r="BD2348" i="1"/>
  <c r="BJ2348" i="1" s="1"/>
  <c r="BO2348" i="1" s="1"/>
  <c r="BC2348" i="1"/>
  <c r="BI2348" i="1" s="1"/>
  <c r="BN2348" i="1" s="1"/>
  <c r="BD2351" i="1"/>
  <c r="BJ2351" i="1" s="1"/>
  <c r="BO2351" i="1" s="1"/>
  <c r="BP2351" i="1" s="1"/>
  <c r="BC2351" i="1"/>
  <c r="BI2351" i="1" s="1"/>
  <c r="BN2351" i="1" s="1"/>
  <c r="BD2354" i="1"/>
  <c r="BJ2354" i="1" s="1"/>
  <c r="BO2354" i="1" s="1"/>
  <c r="BC2354" i="1"/>
  <c r="BI2354" i="1" s="1"/>
  <c r="BN2354" i="1" s="1"/>
  <c r="BD2357" i="1"/>
  <c r="BJ2357" i="1" s="1"/>
  <c r="BO2357" i="1" s="1"/>
  <c r="BP2357" i="1" s="1"/>
  <c r="BC2357" i="1"/>
  <c r="BI2357" i="1" s="1"/>
  <c r="BN2357" i="1" s="1"/>
  <c r="BD2360" i="1"/>
  <c r="BJ2360" i="1" s="1"/>
  <c r="BO2360" i="1" s="1"/>
  <c r="BP2360" i="1" s="1"/>
  <c r="BC2360" i="1"/>
  <c r="BI2360" i="1" s="1"/>
  <c r="BN2360" i="1" s="1"/>
  <c r="BD2363" i="1"/>
  <c r="BJ2363" i="1" s="1"/>
  <c r="BO2363" i="1" s="1"/>
  <c r="BP2363" i="1" s="1"/>
  <c r="BC2363" i="1"/>
  <c r="BI2363" i="1" s="1"/>
  <c r="BN2363" i="1" s="1"/>
  <c r="BD2366" i="1"/>
  <c r="BJ2366" i="1" s="1"/>
  <c r="BO2366" i="1" s="1"/>
  <c r="BC2366" i="1"/>
  <c r="BI2366" i="1" s="1"/>
  <c r="BN2366" i="1" s="1"/>
  <c r="BD2369" i="1"/>
  <c r="BJ2369" i="1" s="1"/>
  <c r="BO2369" i="1" s="1"/>
  <c r="BP2369" i="1" s="1"/>
  <c r="BC2369" i="1"/>
  <c r="BI2369" i="1" s="1"/>
  <c r="BN2369" i="1" s="1"/>
  <c r="BP2388" i="1"/>
  <c r="BP2400" i="1"/>
  <c r="BP2412" i="1"/>
  <c r="BD2455" i="1"/>
  <c r="BJ2455" i="1" s="1"/>
  <c r="BO2455" i="1" s="1"/>
  <c r="BC2455" i="1"/>
  <c r="BI2455" i="1" s="1"/>
  <c r="BN2455" i="1" s="1"/>
  <c r="BD2458" i="1"/>
  <c r="BJ2458" i="1" s="1"/>
  <c r="BO2458" i="1" s="1"/>
  <c r="BC2458" i="1"/>
  <c r="BI2458" i="1" s="1"/>
  <c r="BN2458" i="1" s="1"/>
  <c r="BD2461" i="1"/>
  <c r="BJ2461" i="1" s="1"/>
  <c r="BO2461" i="1" s="1"/>
  <c r="BP2461" i="1" s="1"/>
  <c r="BC2461" i="1"/>
  <c r="BI2461" i="1" s="1"/>
  <c r="BN2461" i="1" s="1"/>
  <c r="BD2464" i="1"/>
  <c r="BJ2464" i="1" s="1"/>
  <c r="BO2464" i="1" s="1"/>
  <c r="BC2464" i="1"/>
  <c r="BI2464" i="1" s="1"/>
  <c r="BN2464" i="1" s="1"/>
  <c r="BD2467" i="1"/>
  <c r="BJ2467" i="1" s="1"/>
  <c r="BO2467" i="1" s="1"/>
  <c r="BP2467" i="1" s="1"/>
  <c r="BC2467" i="1"/>
  <c r="BI2467" i="1" s="1"/>
  <c r="BN2467" i="1" s="1"/>
  <c r="BD2470" i="1"/>
  <c r="BJ2470" i="1" s="1"/>
  <c r="BO2470" i="1" s="1"/>
  <c r="BP2470" i="1" s="1"/>
  <c r="BC2470" i="1"/>
  <c r="BI2470" i="1" s="1"/>
  <c r="BN2470" i="1" s="1"/>
  <c r="BD2473" i="1"/>
  <c r="BJ2473" i="1" s="1"/>
  <c r="BO2473" i="1" s="1"/>
  <c r="BC2473" i="1"/>
  <c r="BI2473" i="1" s="1"/>
  <c r="BN2473" i="1" s="1"/>
  <c r="BD2476" i="1"/>
  <c r="BJ2476" i="1" s="1"/>
  <c r="BO2476" i="1" s="1"/>
  <c r="BC2476" i="1"/>
  <c r="BI2476" i="1" s="1"/>
  <c r="BN2476" i="1" s="1"/>
  <c r="BD2479" i="1"/>
  <c r="BJ2479" i="1" s="1"/>
  <c r="BO2479" i="1" s="1"/>
  <c r="BP2479" i="1" s="1"/>
  <c r="BC2479" i="1"/>
  <c r="BI2479" i="1" s="1"/>
  <c r="BN2479" i="1" s="1"/>
  <c r="BD2482" i="1"/>
  <c r="BJ2482" i="1" s="1"/>
  <c r="BO2482" i="1" s="1"/>
  <c r="BC2482" i="1"/>
  <c r="BI2482" i="1" s="1"/>
  <c r="BN2482" i="1" s="1"/>
  <c r="BD2485" i="1"/>
  <c r="BJ2485" i="1" s="1"/>
  <c r="BO2485" i="1" s="1"/>
  <c r="BP2485" i="1" s="1"/>
  <c r="BC2485" i="1"/>
  <c r="BI2485" i="1" s="1"/>
  <c r="BN2485" i="1" s="1"/>
  <c r="BC2539" i="1"/>
  <c r="BI2539" i="1" s="1"/>
  <c r="BN2539" i="1" s="1"/>
  <c r="BD2539" i="1"/>
  <c r="BJ2539" i="1" s="1"/>
  <c r="BO2539" i="1" s="1"/>
  <c r="BC2563" i="1"/>
  <c r="BI2563" i="1" s="1"/>
  <c r="BN2563" i="1" s="1"/>
  <c r="BD2563" i="1"/>
  <c r="BJ2563" i="1" s="1"/>
  <c r="BO2563" i="1" s="1"/>
  <c r="BP2563" i="1" s="1"/>
  <c r="BD2372" i="1"/>
  <c r="BJ2372" i="1" s="1"/>
  <c r="BO2372" i="1" s="1"/>
  <c r="BC2372" i="1"/>
  <c r="BI2372" i="1" s="1"/>
  <c r="BN2372" i="1" s="1"/>
  <c r="BD2375" i="1"/>
  <c r="BJ2375" i="1" s="1"/>
  <c r="BO2375" i="1" s="1"/>
  <c r="BP2375" i="1" s="1"/>
  <c r="BC2375" i="1"/>
  <c r="BI2375" i="1" s="1"/>
  <c r="BN2375" i="1" s="1"/>
  <c r="BD2378" i="1"/>
  <c r="BJ2378" i="1" s="1"/>
  <c r="BO2378" i="1" s="1"/>
  <c r="BC2378" i="1"/>
  <c r="BI2378" i="1" s="1"/>
  <c r="BN2378" i="1" s="1"/>
  <c r="BD2381" i="1"/>
  <c r="BJ2381" i="1" s="1"/>
  <c r="BO2381" i="1" s="1"/>
  <c r="BP2381" i="1" s="1"/>
  <c r="BC2381" i="1"/>
  <c r="BI2381" i="1" s="1"/>
  <c r="BN2381" i="1" s="1"/>
  <c r="BD2417" i="1"/>
  <c r="BJ2417" i="1" s="1"/>
  <c r="BO2417" i="1" s="1"/>
  <c r="BC2417" i="1"/>
  <c r="BI2417" i="1" s="1"/>
  <c r="BN2417" i="1" s="1"/>
  <c r="BD2420" i="1"/>
  <c r="BJ2420" i="1" s="1"/>
  <c r="BO2420" i="1" s="1"/>
  <c r="BC2420" i="1"/>
  <c r="BI2420" i="1" s="1"/>
  <c r="BN2420" i="1" s="1"/>
  <c r="BD2423" i="1"/>
  <c r="BJ2423" i="1" s="1"/>
  <c r="BO2423" i="1" s="1"/>
  <c r="BP2423" i="1" s="1"/>
  <c r="BC2423" i="1"/>
  <c r="BI2423" i="1" s="1"/>
  <c r="BN2423" i="1" s="1"/>
  <c r="BD2426" i="1"/>
  <c r="BJ2426" i="1" s="1"/>
  <c r="BO2426" i="1" s="1"/>
  <c r="BC2426" i="1"/>
  <c r="BI2426" i="1" s="1"/>
  <c r="BN2426" i="1" s="1"/>
  <c r="BP2438" i="1"/>
  <c r="BP2450" i="1"/>
  <c r="BD2488" i="1"/>
  <c r="BJ2488" i="1" s="1"/>
  <c r="BO2488" i="1" s="1"/>
  <c r="BP2488" i="1" s="1"/>
  <c r="BC2488" i="1"/>
  <c r="BI2488" i="1" s="1"/>
  <c r="BN2488" i="1" s="1"/>
  <c r="BD2491" i="1"/>
  <c r="BJ2491" i="1" s="1"/>
  <c r="BO2491" i="1" s="1"/>
  <c r="BC2491" i="1"/>
  <c r="BI2491" i="1" s="1"/>
  <c r="BN2491" i="1" s="1"/>
  <c r="BD2494" i="1"/>
  <c r="BJ2494" i="1" s="1"/>
  <c r="BO2494" i="1" s="1"/>
  <c r="BC2494" i="1"/>
  <c r="BI2494" i="1" s="1"/>
  <c r="BN2494" i="1" s="1"/>
  <c r="BD2497" i="1"/>
  <c r="BJ2497" i="1" s="1"/>
  <c r="BO2497" i="1" s="1"/>
  <c r="BP2497" i="1" s="1"/>
  <c r="BC2497" i="1"/>
  <c r="BI2497" i="1" s="1"/>
  <c r="BN2497" i="1" s="1"/>
  <c r="BD2500" i="1"/>
  <c r="BJ2500" i="1" s="1"/>
  <c r="BO2500" i="1" s="1"/>
  <c r="BC2500" i="1"/>
  <c r="BI2500" i="1" s="1"/>
  <c r="BN2500" i="1" s="1"/>
  <c r="BD2503" i="1"/>
  <c r="BJ2503" i="1" s="1"/>
  <c r="BO2503" i="1" s="1"/>
  <c r="BP2503" i="1" s="1"/>
  <c r="BC2503" i="1"/>
  <c r="BI2503" i="1" s="1"/>
  <c r="BN2503" i="1" s="1"/>
  <c r="BD2506" i="1"/>
  <c r="BJ2506" i="1" s="1"/>
  <c r="BO2506" i="1" s="1"/>
  <c r="BP2506" i="1" s="1"/>
  <c r="BC2506" i="1"/>
  <c r="BI2506" i="1" s="1"/>
  <c r="BN2506" i="1" s="1"/>
  <c r="BD2509" i="1"/>
  <c r="BJ2509" i="1" s="1"/>
  <c r="BO2509" i="1" s="1"/>
  <c r="BC2509" i="1"/>
  <c r="BI2509" i="1" s="1"/>
  <c r="BN2509" i="1" s="1"/>
  <c r="BD2512" i="1"/>
  <c r="BJ2512" i="1" s="1"/>
  <c r="BO2512" i="1" s="1"/>
  <c r="BC2512" i="1"/>
  <c r="BI2512" i="1" s="1"/>
  <c r="BN2512" i="1" s="1"/>
  <c r="BD2515" i="1"/>
  <c r="BJ2515" i="1" s="1"/>
  <c r="BO2515" i="1" s="1"/>
  <c r="BP2515" i="1" s="1"/>
  <c r="BC2515" i="1"/>
  <c r="BI2515" i="1" s="1"/>
  <c r="BN2515" i="1" s="1"/>
  <c r="BC2534" i="1"/>
  <c r="BI2534" i="1" s="1"/>
  <c r="BN2534" i="1" s="1"/>
  <c r="BD2534" i="1"/>
  <c r="BJ2534" i="1" s="1"/>
  <c r="BO2534" i="1" s="1"/>
  <c r="BP2534" i="1" s="1"/>
  <c r="BC2558" i="1"/>
  <c r="BI2558" i="1" s="1"/>
  <c r="BN2558" i="1" s="1"/>
  <c r="BD2558" i="1"/>
  <c r="BJ2558" i="1" s="1"/>
  <c r="BO2558" i="1" s="1"/>
  <c r="BP2386" i="1"/>
  <c r="BC2526" i="1"/>
  <c r="BI2526" i="1" s="1"/>
  <c r="BN2526" i="1" s="1"/>
  <c r="BD2526" i="1"/>
  <c r="BJ2526" i="1" s="1"/>
  <c r="BO2526" i="1" s="1"/>
  <c r="BP2526" i="1" s="1"/>
  <c r="BC2550" i="1"/>
  <c r="BI2550" i="1" s="1"/>
  <c r="BN2550" i="1" s="1"/>
  <c r="BD2550" i="1"/>
  <c r="BJ2550" i="1" s="1"/>
  <c r="BO2550" i="1" s="1"/>
  <c r="AX2337" i="1"/>
  <c r="BP2391" i="1"/>
  <c r="BP2403" i="1"/>
  <c r="BP2415" i="1"/>
  <c r="BC2521" i="1"/>
  <c r="BI2521" i="1" s="1"/>
  <c r="BN2521" i="1" s="1"/>
  <c r="BD2521" i="1"/>
  <c r="BJ2521" i="1" s="1"/>
  <c r="BO2521" i="1" s="1"/>
  <c r="BC2529" i="1"/>
  <c r="BI2529" i="1" s="1"/>
  <c r="BN2529" i="1" s="1"/>
  <c r="BD2529" i="1"/>
  <c r="BJ2529" i="1" s="1"/>
  <c r="BO2529" i="1" s="1"/>
  <c r="BP2529" i="1" s="1"/>
  <c r="BC2545" i="1"/>
  <c r="BI2545" i="1" s="1"/>
  <c r="BN2545" i="1" s="1"/>
  <c r="BD2545" i="1"/>
  <c r="BJ2545" i="1" s="1"/>
  <c r="BO2545" i="1" s="1"/>
  <c r="BC2553" i="1"/>
  <c r="BI2553" i="1" s="1"/>
  <c r="BN2553" i="1" s="1"/>
  <c r="BD2553" i="1"/>
  <c r="BJ2553" i="1" s="1"/>
  <c r="BO2553" i="1" s="1"/>
  <c r="BP2553" i="1" s="1"/>
  <c r="BD2340" i="1"/>
  <c r="BJ2340" i="1" s="1"/>
  <c r="BO2340" i="1" s="1"/>
  <c r="BP2340" i="1" s="1"/>
  <c r="BC2340" i="1"/>
  <c r="BI2340" i="1" s="1"/>
  <c r="BN2340" i="1" s="1"/>
  <c r="BD2343" i="1"/>
  <c r="BJ2343" i="1" s="1"/>
  <c r="BO2343" i="1" s="1"/>
  <c r="BP2343" i="1" s="1"/>
  <c r="BC2343" i="1"/>
  <c r="BI2343" i="1" s="1"/>
  <c r="BN2343" i="1" s="1"/>
  <c r="BD2346" i="1"/>
  <c r="BJ2346" i="1" s="1"/>
  <c r="BO2346" i="1" s="1"/>
  <c r="BP2346" i="1" s="1"/>
  <c r="BC2346" i="1"/>
  <c r="BI2346" i="1" s="1"/>
  <c r="BN2346" i="1" s="1"/>
  <c r="BD2349" i="1"/>
  <c r="BJ2349" i="1" s="1"/>
  <c r="BO2349" i="1" s="1"/>
  <c r="BC2349" i="1"/>
  <c r="BI2349" i="1" s="1"/>
  <c r="BN2349" i="1" s="1"/>
  <c r="BD2352" i="1"/>
  <c r="BJ2352" i="1" s="1"/>
  <c r="BO2352" i="1" s="1"/>
  <c r="BP2352" i="1" s="1"/>
  <c r="BC2352" i="1"/>
  <c r="BI2352" i="1" s="1"/>
  <c r="BN2352" i="1" s="1"/>
  <c r="BD2355" i="1"/>
  <c r="BJ2355" i="1" s="1"/>
  <c r="BO2355" i="1" s="1"/>
  <c r="BC2355" i="1"/>
  <c r="BI2355" i="1" s="1"/>
  <c r="BN2355" i="1" s="1"/>
  <c r="BD2358" i="1"/>
  <c r="BJ2358" i="1" s="1"/>
  <c r="BO2358" i="1" s="1"/>
  <c r="BP2358" i="1" s="1"/>
  <c r="BC2358" i="1"/>
  <c r="BI2358" i="1" s="1"/>
  <c r="BN2358" i="1" s="1"/>
  <c r="BD2361" i="1"/>
  <c r="BJ2361" i="1" s="1"/>
  <c r="BO2361" i="1" s="1"/>
  <c r="BP2361" i="1" s="1"/>
  <c r="BC2361" i="1"/>
  <c r="BI2361" i="1" s="1"/>
  <c r="BN2361" i="1" s="1"/>
  <c r="BD2364" i="1"/>
  <c r="BJ2364" i="1" s="1"/>
  <c r="BO2364" i="1" s="1"/>
  <c r="BP2364" i="1" s="1"/>
  <c r="BC2364" i="1"/>
  <c r="BI2364" i="1" s="1"/>
  <c r="BN2364" i="1" s="1"/>
  <c r="BD2367" i="1"/>
  <c r="BJ2367" i="1" s="1"/>
  <c r="BO2367" i="1" s="1"/>
  <c r="BC2367" i="1"/>
  <c r="BI2367" i="1" s="1"/>
  <c r="BN2367" i="1" s="1"/>
  <c r="BP2429" i="1"/>
  <c r="BP2441" i="1"/>
  <c r="BP2453" i="1"/>
  <c r="BD2456" i="1"/>
  <c r="BJ2456" i="1" s="1"/>
  <c r="BO2456" i="1" s="1"/>
  <c r="BP2456" i="1" s="1"/>
  <c r="BC2456" i="1"/>
  <c r="BI2456" i="1" s="1"/>
  <c r="BN2456" i="1" s="1"/>
  <c r="BD2459" i="1"/>
  <c r="BJ2459" i="1" s="1"/>
  <c r="BO2459" i="1" s="1"/>
  <c r="BP2459" i="1" s="1"/>
  <c r="BC2459" i="1"/>
  <c r="BI2459" i="1" s="1"/>
  <c r="BN2459" i="1" s="1"/>
  <c r="BD2462" i="1"/>
  <c r="BJ2462" i="1" s="1"/>
  <c r="BO2462" i="1" s="1"/>
  <c r="BC2462" i="1"/>
  <c r="BI2462" i="1" s="1"/>
  <c r="BN2462" i="1" s="1"/>
  <c r="BD2465" i="1"/>
  <c r="BJ2465" i="1" s="1"/>
  <c r="BO2465" i="1" s="1"/>
  <c r="BP2465" i="1" s="1"/>
  <c r="BC2465" i="1"/>
  <c r="BI2465" i="1" s="1"/>
  <c r="BN2465" i="1" s="1"/>
  <c r="BD2468" i="1"/>
  <c r="BJ2468" i="1" s="1"/>
  <c r="BO2468" i="1" s="1"/>
  <c r="BC2468" i="1"/>
  <c r="BI2468" i="1" s="1"/>
  <c r="BN2468" i="1" s="1"/>
  <c r="BD2471" i="1"/>
  <c r="BJ2471" i="1" s="1"/>
  <c r="BO2471" i="1" s="1"/>
  <c r="BP2471" i="1" s="1"/>
  <c r="BC2471" i="1"/>
  <c r="BI2471" i="1" s="1"/>
  <c r="BN2471" i="1" s="1"/>
  <c r="BD2474" i="1"/>
  <c r="BJ2474" i="1" s="1"/>
  <c r="BO2474" i="1" s="1"/>
  <c r="BP2474" i="1" s="1"/>
  <c r="BC2474" i="1"/>
  <c r="BI2474" i="1" s="1"/>
  <c r="BN2474" i="1" s="1"/>
  <c r="BD2477" i="1"/>
  <c r="BJ2477" i="1" s="1"/>
  <c r="BO2477" i="1" s="1"/>
  <c r="BP2477" i="1" s="1"/>
  <c r="BC2477" i="1"/>
  <c r="BI2477" i="1" s="1"/>
  <c r="BN2477" i="1" s="1"/>
  <c r="BD2480" i="1"/>
  <c r="BJ2480" i="1" s="1"/>
  <c r="BO2480" i="1" s="1"/>
  <c r="BC2480" i="1"/>
  <c r="BI2480" i="1" s="1"/>
  <c r="BN2480" i="1" s="1"/>
  <c r="BD2483" i="1"/>
  <c r="BJ2483" i="1" s="1"/>
  <c r="BO2483" i="1" s="1"/>
  <c r="BP2483" i="1" s="1"/>
  <c r="BC2483" i="1"/>
  <c r="BI2483" i="1" s="1"/>
  <c r="BN2483" i="1" s="1"/>
  <c r="BD2486" i="1"/>
  <c r="BJ2486" i="1" s="1"/>
  <c r="BO2486" i="1" s="1"/>
  <c r="BC2486" i="1"/>
  <c r="BI2486" i="1" s="1"/>
  <c r="BN2486" i="1" s="1"/>
  <c r="BD2370" i="1"/>
  <c r="BJ2370" i="1" s="1"/>
  <c r="BO2370" i="1" s="1"/>
  <c r="BP2370" i="1" s="1"/>
  <c r="BC2370" i="1"/>
  <c r="BI2370" i="1" s="1"/>
  <c r="BN2370" i="1" s="1"/>
  <c r="BD2373" i="1"/>
  <c r="BJ2373" i="1" s="1"/>
  <c r="BO2373" i="1" s="1"/>
  <c r="BP2373" i="1" s="1"/>
  <c r="BC2373" i="1"/>
  <c r="BI2373" i="1" s="1"/>
  <c r="BN2373" i="1" s="1"/>
  <c r="BD2376" i="1"/>
  <c r="BJ2376" i="1" s="1"/>
  <c r="BO2376" i="1" s="1"/>
  <c r="BP2376" i="1" s="1"/>
  <c r="BC2376" i="1"/>
  <c r="BI2376" i="1" s="1"/>
  <c r="BN2376" i="1" s="1"/>
  <c r="BD2379" i="1"/>
  <c r="BJ2379" i="1" s="1"/>
  <c r="BO2379" i="1" s="1"/>
  <c r="BC2379" i="1"/>
  <c r="BI2379" i="1" s="1"/>
  <c r="BN2379" i="1" s="1"/>
  <c r="BD2418" i="1"/>
  <c r="BJ2418" i="1" s="1"/>
  <c r="BO2418" i="1" s="1"/>
  <c r="BP2418" i="1" s="1"/>
  <c r="BC2418" i="1"/>
  <c r="BI2418" i="1" s="1"/>
  <c r="BN2418" i="1" s="1"/>
  <c r="BD2421" i="1"/>
  <c r="BJ2421" i="1" s="1"/>
  <c r="BO2421" i="1" s="1"/>
  <c r="BP2421" i="1" s="1"/>
  <c r="BC2421" i="1"/>
  <c r="BI2421" i="1" s="1"/>
  <c r="BN2421" i="1" s="1"/>
  <c r="BD2424" i="1"/>
  <c r="BJ2424" i="1" s="1"/>
  <c r="BO2424" i="1" s="1"/>
  <c r="BC2424" i="1"/>
  <c r="BI2424" i="1" s="1"/>
  <c r="BN2424" i="1" s="1"/>
  <c r="BD2489" i="1"/>
  <c r="BJ2489" i="1" s="1"/>
  <c r="BO2489" i="1" s="1"/>
  <c r="BP2489" i="1" s="1"/>
  <c r="BC2489" i="1"/>
  <c r="BI2489" i="1" s="1"/>
  <c r="BN2489" i="1" s="1"/>
  <c r="BD2492" i="1"/>
  <c r="BJ2492" i="1" s="1"/>
  <c r="BO2492" i="1" s="1"/>
  <c r="BC2492" i="1"/>
  <c r="BI2492" i="1" s="1"/>
  <c r="BN2492" i="1" s="1"/>
  <c r="BD2495" i="1"/>
  <c r="BJ2495" i="1" s="1"/>
  <c r="BO2495" i="1" s="1"/>
  <c r="BP2495" i="1" s="1"/>
  <c r="BC2495" i="1"/>
  <c r="BI2495" i="1" s="1"/>
  <c r="BN2495" i="1" s="1"/>
  <c r="BD2498" i="1"/>
  <c r="BJ2498" i="1" s="1"/>
  <c r="BO2498" i="1" s="1"/>
  <c r="BP2498" i="1" s="1"/>
  <c r="BC2498" i="1"/>
  <c r="BI2498" i="1" s="1"/>
  <c r="BN2498" i="1" s="1"/>
  <c r="BD2501" i="1"/>
  <c r="BJ2501" i="1" s="1"/>
  <c r="BO2501" i="1" s="1"/>
  <c r="BC2501" i="1"/>
  <c r="BI2501" i="1" s="1"/>
  <c r="BN2501" i="1" s="1"/>
  <c r="BD2504" i="1"/>
  <c r="BJ2504" i="1" s="1"/>
  <c r="BO2504" i="1" s="1"/>
  <c r="BC2504" i="1"/>
  <c r="BI2504" i="1" s="1"/>
  <c r="BN2504" i="1" s="1"/>
  <c r="BD2507" i="1"/>
  <c r="BJ2507" i="1" s="1"/>
  <c r="BO2507" i="1" s="1"/>
  <c r="BP2507" i="1" s="1"/>
  <c r="BC2507" i="1"/>
  <c r="BI2507" i="1" s="1"/>
  <c r="BN2507" i="1" s="1"/>
  <c r="BD2510" i="1"/>
  <c r="BJ2510" i="1" s="1"/>
  <c r="BO2510" i="1" s="1"/>
  <c r="BC2510" i="1"/>
  <c r="BI2510" i="1" s="1"/>
  <c r="BN2510" i="1" s="1"/>
  <c r="BD2513" i="1"/>
  <c r="BJ2513" i="1" s="1"/>
  <c r="BO2513" i="1" s="1"/>
  <c r="BP2513" i="1" s="1"/>
  <c r="BC2513" i="1"/>
  <c r="BI2513" i="1" s="1"/>
  <c r="BN2513" i="1" s="1"/>
  <c r="BD2516" i="1"/>
  <c r="BJ2516" i="1" s="1"/>
  <c r="BO2516" i="1" s="1"/>
  <c r="BP2516" i="1" s="1"/>
  <c r="BC2516" i="1"/>
  <c r="BI2516" i="1" s="1"/>
  <c r="BN2516" i="1" s="1"/>
  <c r="BC2532" i="1"/>
  <c r="BI2532" i="1" s="1"/>
  <c r="BN2532" i="1" s="1"/>
  <c r="BD2532" i="1"/>
  <c r="BJ2532" i="1" s="1"/>
  <c r="BO2532" i="1" s="1"/>
  <c r="BP2532" i="1" s="1"/>
  <c r="BC2556" i="1"/>
  <c r="BI2556" i="1" s="1"/>
  <c r="BN2556" i="1" s="1"/>
  <c r="BD2556" i="1"/>
  <c r="BJ2556" i="1" s="1"/>
  <c r="BO2556" i="1" s="1"/>
  <c r="BP2556" i="1" s="1"/>
  <c r="BP2439" i="1"/>
  <c r="BC2527" i="1"/>
  <c r="BI2527" i="1" s="1"/>
  <c r="BN2527" i="1" s="1"/>
  <c r="BD2527" i="1"/>
  <c r="BJ2527" i="1" s="1"/>
  <c r="BO2527" i="1" s="1"/>
  <c r="BC2551" i="1"/>
  <c r="BI2551" i="1" s="1"/>
  <c r="BN2551" i="1" s="1"/>
  <c r="BD2551" i="1"/>
  <c r="BJ2551" i="1" s="1"/>
  <c r="BO2551" i="1" s="1"/>
  <c r="BP2551" i="1" s="1"/>
  <c r="BC2523" i="1"/>
  <c r="BI2523" i="1" s="1"/>
  <c r="BN2523" i="1" s="1"/>
  <c r="BD2523" i="1"/>
  <c r="BJ2523" i="1" s="1"/>
  <c r="BO2523" i="1" s="1"/>
  <c r="BP2523" i="1" s="1"/>
  <c r="BC2535" i="1"/>
  <c r="BI2535" i="1" s="1"/>
  <c r="BN2535" i="1" s="1"/>
  <c r="BD2535" i="1"/>
  <c r="BJ2535" i="1" s="1"/>
  <c r="BO2535" i="1" s="1"/>
  <c r="BC2547" i="1"/>
  <c r="BI2547" i="1" s="1"/>
  <c r="BN2547" i="1" s="1"/>
  <c r="BD2547" i="1"/>
  <c r="BJ2547" i="1" s="1"/>
  <c r="BO2547" i="1" s="1"/>
  <c r="BP2547" i="1" s="1"/>
  <c r="BC2559" i="1"/>
  <c r="BI2559" i="1" s="1"/>
  <c r="BN2559" i="1" s="1"/>
  <c r="BD2559" i="1"/>
  <c r="BJ2559" i="1" s="1"/>
  <c r="BO2559" i="1" s="1"/>
  <c r="BC2571" i="1"/>
  <c r="BI2571" i="1" s="1"/>
  <c r="BN2571" i="1" s="1"/>
  <c r="BD2571" i="1"/>
  <c r="BJ2571" i="1" s="1"/>
  <c r="BO2571" i="1" s="1"/>
  <c r="BC2583" i="1"/>
  <c r="BI2583" i="1" s="1"/>
  <c r="BN2583" i="1" s="1"/>
  <c r="BD2583" i="1"/>
  <c r="BJ2583" i="1" s="1"/>
  <c r="BO2583" i="1" s="1"/>
  <c r="BP2583" i="1" s="1"/>
  <c r="BC2639" i="1"/>
  <c r="BI2639" i="1" s="1"/>
  <c r="BN2639" i="1" s="1"/>
  <c r="BD2639" i="1"/>
  <c r="BJ2639" i="1" s="1"/>
  <c r="BO2639" i="1" s="1"/>
  <c r="BP2639" i="1" s="1"/>
  <c r="BC2518" i="1"/>
  <c r="BI2518" i="1" s="1"/>
  <c r="BN2518" i="1" s="1"/>
  <c r="BD2518" i="1"/>
  <c r="BJ2518" i="1" s="1"/>
  <c r="BO2518" i="1" s="1"/>
  <c r="BC2530" i="1"/>
  <c r="BI2530" i="1" s="1"/>
  <c r="BN2530" i="1" s="1"/>
  <c r="BD2530" i="1"/>
  <c r="BJ2530" i="1" s="1"/>
  <c r="BO2530" i="1" s="1"/>
  <c r="BP2530" i="1" s="1"/>
  <c r="BC2542" i="1"/>
  <c r="BI2542" i="1" s="1"/>
  <c r="BN2542" i="1" s="1"/>
  <c r="BD2542" i="1"/>
  <c r="BJ2542" i="1" s="1"/>
  <c r="BO2542" i="1" s="1"/>
  <c r="BC2554" i="1"/>
  <c r="BI2554" i="1" s="1"/>
  <c r="BN2554" i="1" s="1"/>
  <c r="BD2554" i="1"/>
  <c r="BJ2554" i="1" s="1"/>
  <c r="BO2554" i="1" s="1"/>
  <c r="BC2566" i="1"/>
  <c r="BI2566" i="1" s="1"/>
  <c r="BN2566" i="1" s="1"/>
  <c r="BD2566" i="1"/>
  <c r="BJ2566" i="1" s="1"/>
  <c r="BO2566" i="1" s="1"/>
  <c r="BP2566" i="1" s="1"/>
  <c r="BC2578" i="1"/>
  <c r="BI2578" i="1" s="1"/>
  <c r="BN2578" i="1" s="1"/>
  <c r="BD2578" i="1"/>
  <c r="BJ2578" i="1" s="1"/>
  <c r="BO2578" i="1" s="1"/>
  <c r="BP2578" i="1" s="1"/>
  <c r="BC2590" i="1"/>
  <c r="BI2590" i="1" s="1"/>
  <c r="BN2590" i="1" s="1"/>
  <c r="BD2590" i="1"/>
  <c r="BJ2590" i="1" s="1"/>
  <c r="BO2590" i="1" s="1"/>
  <c r="BC2592" i="1"/>
  <c r="BI2592" i="1" s="1"/>
  <c r="BN2592" i="1" s="1"/>
  <c r="BD2592" i="1"/>
  <c r="BJ2592" i="1" s="1"/>
  <c r="BO2592" i="1" s="1"/>
  <c r="BP2592" i="1" s="1"/>
  <c r="BC2594" i="1"/>
  <c r="BI2594" i="1" s="1"/>
  <c r="BN2594" i="1" s="1"/>
  <c r="BD2594" i="1"/>
  <c r="BJ2594" i="1" s="1"/>
  <c r="BO2594" i="1" s="1"/>
  <c r="BC2596" i="1"/>
  <c r="BI2596" i="1" s="1"/>
  <c r="BN2596" i="1" s="1"/>
  <c r="BD2596" i="1"/>
  <c r="BJ2596" i="1" s="1"/>
  <c r="BO2596" i="1" s="1"/>
  <c r="BC2598" i="1"/>
  <c r="BI2598" i="1" s="1"/>
  <c r="BN2598" i="1" s="1"/>
  <c r="BD2598" i="1"/>
  <c r="BJ2598" i="1" s="1"/>
  <c r="BO2598" i="1" s="1"/>
  <c r="BP2598" i="1" s="1"/>
  <c r="BC2600" i="1"/>
  <c r="BI2600" i="1" s="1"/>
  <c r="BN2600" i="1" s="1"/>
  <c r="BD2600" i="1"/>
  <c r="BJ2600" i="1" s="1"/>
  <c r="BO2600" i="1" s="1"/>
  <c r="BP2600" i="1" s="1"/>
  <c r="BC2602" i="1"/>
  <c r="BI2602" i="1" s="1"/>
  <c r="BN2602" i="1" s="1"/>
  <c r="BD2602" i="1"/>
  <c r="BJ2602" i="1" s="1"/>
  <c r="BO2602" i="1" s="1"/>
  <c r="BC2604" i="1"/>
  <c r="BI2604" i="1" s="1"/>
  <c r="BN2604" i="1" s="1"/>
  <c r="BD2604" i="1"/>
  <c r="BJ2604" i="1" s="1"/>
  <c r="BO2604" i="1" s="1"/>
  <c r="BP2604" i="1" s="1"/>
  <c r="BC2606" i="1"/>
  <c r="BI2606" i="1" s="1"/>
  <c r="BN2606" i="1" s="1"/>
  <c r="BD2606" i="1"/>
  <c r="BJ2606" i="1" s="1"/>
  <c r="BO2606" i="1" s="1"/>
  <c r="BC2608" i="1"/>
  <c r="BI2608" i="1" s="1"/>
  <c r="BN2608" i="1" s="1"/>
  <c r="BD2608" i="1"/>
  <c r="BJ2608" i="1" s="1"/>
  <c r="BO2608" i="1" s="1"/>
  <c r="BC2610" i="1"/>
  <c r="BI2610" i="1" s="1"/>
  <c r="BN2610" i="1" s="1"/>
  <c r="BD2610" i="1"/>
  <c r="BJ2610" i="1" s="1"/>
  <c r="BO2610" i="1" s="1"/>
  <c r="BP2610" i="1" s="1"/>
  <c r="BC2612" i="1"/>
  <c r="BI2612" i="1" s="1"/>
  <c r="BN2612" i="1" s="1"/>
  <c r="BD2612" i="1"/>
  <c r="BJ2612" i="1" s="1"/>
  <c r="BO2612" i="1" s="1"/>
  <c r="BP2612" i="1" s="1"/>
  <c r="BC2614" i="1"/>
  <c r="BI2614" i="1" s="1"/>
  <c r="BN2614" i="1" s="1"/>
  <c r="BD2614" i="1"/>
  <c r="BJ2614" i="1" s="1"/>
  <c r="BO2614" i="1" s="1"/>
  <c r="BC2616" i="1"/>
  <c r="BI2616" i="1" s="1"/>
  <c r="BN2616" i="1" s="1"/>
  <c r="BD2616" i="1"/>
  <c r="BJ2616" i="1" s="1"/>
  <c r="BO2616" i="1" s="1"/>
  <c r="BP2616" i="1" s="1"/>
  <c r="BC2618" i="1"/>
  <c r="BI2618" i="1" s="1"/>
  <c r="BN2618" i="1" s="1"/>
  <c r="BD2618" i="1"/>
  <c r="BJ2618" i="1" s="1"/>
  <c r="BO2618" i="1" s="1"/>
  <c r="BC2620" i="1"/>
  <c r="BI2620" i="1" s="1"/>
  <c r="BN2620" i="1" s="1"/>
  <c r="BD2620" i="1"/>
  <c r="BJ2620" i="1" s="1"/>
  <c r="BO2620" i="1" s="1"/>
  <c r="BC2622" i="1"/>
  <c r="BI2622" i="1" s="1"/>
  <c r="BN2622" i="1" s="1"/>
  <c r="BD2622" i="1"/>
  <c r="BJ2622" i="1" s="1"/>
  <c r="BO2622" i="1" s="1"/>
  <c r="BP2622" i="1" s="1"/>
  <c r="BC2624" i="1"/>
  <c r="BI2624" i="1" s="1"/>
  <c r="BN2624" i="1" s="1"/>
  <c r="BD2624" i="1"/>
  <c r="BJ2624" i="1" s="1"/>
  <c r="BO2624" i="1" s="1"/>
  <c r="BP2624" i="1" s="1"/>
  <c r="BC2626" i="1"/>
  <c r="BI2626" i="1" s="1"/>
  <c r="BN2626" i="1" s="1"/>
  <c r="BD2626" i="1"/>
  <c r="BJ2626" i="1" s="1"/>
  <c r="BO2626" i="1" s="1"/>
  <c r="BC2628" i="1"/>
  <c r="BI2628" i="1" s="1"/>
  <c r="BN2628" i="1" s="1"/>
  <c r="BD2628" i="1"/>
  <c r="BJ2628" i="1" s="1"/>
  <c r="BO2628" i="1" s="1"/>
  <c r="BP2628" i="1" s="1"/>
  <c r="BC2630" i="1"/>
  <c r="BI2630" i="1" s="1"/>
  <c r="BN2630" i="1" s="1"/>
  <c r="BD2630" i="1"/>
  <c r="BJ2630" i="1" s="1"/>
  <c r="BO2630" i="1" s="1"/>
  <c r="BC2632" i="1"/>
  <c r="BI2632" i="1" s="1"/>
  <c r="BN2632" i="1" s="1"/>
  <c r="BD2632" i="1"/>
  <c r="BJ2632" i="1" s="1"/>
  <c r="BO2632" i="1" s="1"/>
  <c r="BC2644" i="1"/>
  <c r="BI2644" i="1" s="1"/>
  <c r="BN2644" i="1" s="1"/>
  <c r="BD2644" i="1"/>
  <c r="BJ2644" i="1" s="1"/>
  <c r="BO2644" i="1" s="1"/>
  <c r="BP2644" i="1" s="1"/>
  <c r="BC2525" i="1"/>
  <c r="BI2525" i="1" s="1"/>
  <c r="BN2525" i="1" s="1"/>
  <c r="BD2525" i="1"/>
  <c r="BJ2525" i="1" s="1"/>
  <c r="BO2525" i="1" s="1"/>
  <c r="BP2525" i="1" s="1"/>
  <c r="BC2537" i="1"/>
  <c r="BI2537" i="1" s="1"/>
  <c r="BN2537" i="1" s="1"/>
  <c r="BD2537" i="1"/>
  <c r="BJ2537" i="1" s="1"/>
  <c r="BO2537" i="1" s="1"/>
  <c r="BC2549" i="1"/>
  <c r="BI2549" i="1" s="1"/>
  <c r="BN2549" i="1" s="1"/>
  <c r="BD2549" i="1"/>
  <c r="BJ2549" i="1" s="1"/>
  <c r="BO2549" i="1" s="1"/>
  <c r="BP2549" i="1" s="1"/>
  <c r="BC2561" i="1"/>
  <c r="BI2561" i="1" s="1"/>
  <c r="BN2561" i="1" s="1"/>
  <c r="BD2561" i="1"/>
  <c r="BJ2561" i="1" s="1"/>
  <c r="BO2561" i="1" s="1"/>
  <c r="BC2573" i="1"/>
  <c r="BI2573" i="1" s="1"/>
  <c r="BN2573" i="1" s="1"/>
  <c r="BD2573" i="1"/>
  <c r="BJ2573" i="1" s="1"/>
  <c r="BO2573" i="1" s="1"/>
  <c r="BC2585" i="1"/>
  <c r="BI2585" i="1" s="1"/>
  <c r="BN2585" i="1" s="1"/>
  <c r="BD2585" i="1"/>
  <c r="BJ2585" i="1" s="1"/>
  <c r="BO2585" i="1" s="1"/>
  <c r="BP2585" i="1" s="1"/>
  <c r="BC2637" i="1"/>
  <c r="BI2637" i="1" s="1"/>
  <c r="BN2637" i="1" s="1"/>
  <c r="BD2637" i="1"/>
  <c r="BJ2637" i="1" s="1"/>
  <c r="BO2637" i="1" s="1"/>
  <c r="BP2637" i="1" s="1"/>
  <c r="BC2580" i="1"/>
  <c r="BI2580" i="1" s="1"/>
  <c r="BN2580" i="1" s="1"/>
  <c r="BD2580" i="1"/>
  <c r="BJ2580" i="1" s="1"/>
  <c r="BO2580" i="1" s="1"/>
  <c r="BC2642" i="1"/>
  <c r="BI2642" i="1" s="1"/>
  <c r="BN2642" i="1" s="1"/>
  <c r="BD2642" i="1"/>
  <c r="BJ2642" i="1" s="1"/>
  <c r="BO2642" i="1" s="1"/>
  <c r="BP2642" i="1" s="1"/>
  <c r="BC2382" i="1"/>
  <c r="BI2382" i="1" s="1"/>
  <c r="BN2382" i="1" s="1"/>
  <c r="BP2382" i="1" s="1"/>
  <c r="BC2383" i="1"/>
  <c r="BI2383" i="1" s="1"/>
  <c r="BN2383" i="1" s="1"/>
  <c r="BP2383" i="1" s="1"/>
  <c r="BC2384" i="1"/>
  <c r="BI2384" i="1" s="1"/>
  <c r="BN2384" i="1" s="1"/>
  <c r="BP2384" i="1" s="1"/>
  <c r="BC2385" i="1"/>
  <c r="BI2385" i="1" s="1"/>
  <c r="BN2385" i="1" s="1"/>
  <c r="BP2385" i="1" s="1"/>
  <c r="BC2386" i="1"/>
  <c r="BI2386" i="1" s="1"/>
  <c r="BN2386" i="1" s="1"/>
  <c r="BC2387" i="1"/>
  <c r="BI2387" i="1" s="1"/>
  <c r="BN2387" i="1" s="1"/>
  <c r="BP2387" i="1" s="1"/>
  <c r="BC2388" i="1"/>
  <c r="BI2388" i="1" s="1"/>
  <c r="BN2388" i="1" s="1"/>
  <c r="BC2389" i="1"/>
  <c r="BI2389" i="1" s="1"/>
  <c r="BN2389" i="1" s="1"/>
  <c r="BP2389" i="1" s="1"/>
  <c r="BC2390" i="1"/>
  <c r="BI2390" i="1" s="1"/>
  <c r="BN2390" i="1" s="1"/>
  <c r="BP2390" i="1" s="1"/>
  <c r="BC2391" i="1"/>
  <c r="BI2391" i="1" s="1"/>
  <c r="BN2391" i="1" s="1"/>
  <c r="BC2392" i="1"/>
  <c r="BI2392" i="1" s="1"/>
  <c r="BN2392" i="1" s="1"/>
  <c r="BP2392" i="1" s="1"/>
  <c r="BC2393" i="1"/>
  <c r="BI2393" i="1" s="1"/>
  <c r="BN2393" i="1" s="1"/>
  <c r="BP2393" i="1" s="1"/>
  <c r="BC2394" i="1"/>
  <c r="BI2394" i="1" s="1"/>
  <c r="BN2394" i="1" s="1"/>
  <c r="BP2394" i="1" s="1"/>
  <c r="BC2395" i="1"/>
  <c r="BI2395" i="1" s="1"/>
  <c r="BN2395" i="1" s="1"/>
  <c r="BC2396" i="1"/>
  <c r="BI2396" i="1" s="1"/>
  <c r="BN2396" i="1" s="1"/>
  <c r="BP2396" i="1" s="1"/>
  <c r="BC2397" i="1"/>
  <c r="BI2397" i="1" s="1"/>
  <c r="BN2397" i="1" s="1"/>
  <c r="BP2397" i="1" s="1"/>
  <c r="BC2398" i="1"/>
  <c r="BI2398" i="1" s="1"/>
  <c r="BN2398" i="1" s="1"/>
  <c r="BP2398" i="1" s="1"/>
  <c r="BC2399" i="1"/>
  <c r="BI2399" i="1" s="1"/>
  <c r="BN2399" i="1" s="1"/>
  <c r="BP2399" i="1" s="1"/>
  <c r="BC2400" i="1"/>
  <c r="BI2400" i="1" s="1"/>
  <c r="BN2400" i="1" s="1"/>
  <c r="BC2401" i="1"/>
  <c r="BI2401" i="1" s="1"/>
  <c r="BN2401" i="1" s="1"/>
  <c r="BP2401" i="1" s="1"/>
  <c r="BC2402" i="1"/>
  <c r="BI2402" i="1" s="1"/>
  <c r="BN2402" i="1" s="1"/>
  <c r="BP2402" i="1" s="1"/>
  <c r="BC2403" i="1"/>
  <c r="BI2403" i="1" s="1"/>
  <c r="BN2403" i="1" s="1"/>
  <c r="BC2404" i="1"/>
  <c r="BI2404" i="1" s="1"/>
  <c r="BN2404" i="1" s="1"/>
  <c r="BC2405" i="1"/>
  <c r="BI2405" i="1" s="1"/>
  <c r="BN2405" i="1" s="1"/>
  <c r="BP2405" i="1" s="1"/>
  <c r="BC2406" i="1"/>
  <c r="BI2406" i="1" s="1"/>
  <c r="BN2406" i="1" s="1"/>
  <c r="BP2406" i="1" s="1"/>
  <c r="BC2407" i="1"/>
  <c r="BI2407" i="1" s="1"/>
  <c r="BN2407" i="1" s="1"/>
  <c r="BP2407" i="1" s="1"/>
  <c r="BC2408" i="1"/>
  <c r="BI2408" i="1" s="1"/>
  <c r="BN2408" i="1" s="1"/>
  <c r="BP2408" i="1" s="1"/>
  <c r="BC2409" i="1"/>
  <c r="BI2409" i="1" s="1"/>
  <c r="BN2409" i="1" s="1"/>
  <c r="BC2410" i="1"/>
  <c r="BI2410" i="1" s="1"/>
  <c r="BN2410" i="1" s="1"/>
  <c r="BP2410" i="1" s="1"/>
  <c r="BC2411" i="1"/>
  <c r="BI2411" i="1" s="1"/>
  <c r="BN2411" i="1" s="1"/>
  <c r="BP2411" i="1" s="1"/>
  <c r="BC2412" i="1"/>
  <c r="BI2412" i="1" s="1"/>
  <c r="BN2412" i="1" s="1"/>
  <c r="BC2413" i="1"/>
  <c r="BI2413" i="1" s="1"/>
  <c r="BN2413" i="1" s="1"/>
  <c r="BP2413" i="1" s="1"/>
  <c r="BC2414" i="1"/>
  <c r="BI2414" i="1" s="1"/>
  <c r="BN2414" i="1" s="1"/>
  <c r="BP2414" i="1" s="1"/>
  <c r="BC2415" i="1"/>
  <c r="BI2415" i="1" s="1"/>
  <c r="BN2415" i="1" s="1"/>
  <c r="BC2416" i="1"/>
  <c r="BI2416" i="1" s="1"/>
  <c r="BN2416" i="1" s="1"/>
  <c r="BC2575" i="1"/>
  <c r="BI2575" i="1" s="1"/>
  <c r="BN2575" i="1" s="1"/>
  <c r="BD2575" i="1"/>
  <c r="BJ2575" i="1" s="1"/>
  <c r="BO2575" i="1" s="1"/>
  <c r="BP2575" i="1" s="1"/>
  <c r="BC2587" i="1"/>
  <c r="BI2587" i="1" s="1"/>
  <c r="BN2587" i="1" s="1"/>
  <c r="BD2587" i="1"/>
  <c r="BJ2587" i="1" s="1"/>
  <c r="BO2587" i="1" s="1"/>
  <c r="BC2635" i="1"/>
  <c r="BI2635" i="1" s="1"/>
  <c r="BN2635" i="1" s="1"/>
  <c r="BD2635" i="1"/>
  <c r="BJ2635" i="1" s="1"/>
  <c r="BO2635" i="1" s="1"/>
  <c r="BC2647" i="1"/>
  <c r="BI2647" i="1" s="1"/>
  <c r="BN2647" i="1" s="1"/>
  <c r="BD2647" i="1"/>
  <c r="BJ2647" i="1" s="1"/>
  <c r="BO2647" i="1" s="1"/>
  <c r="BC2427" i="1"/>
  <c r="BI2427" i="1" s="1"/>
  <c r="BN2427" i="1" s="1"/>
  <c r="BP2427" i="1" s="1"/>
  <c r="BC2428" i="1"/>
  <c r="BI2428" i="1" s="1"/>
  <c r="BN2428" i="1" s="1"/>
  <c r="BP2428" i="1" s="1"/>
  <c r="BC2429" i="1"/>
  <c r="BI2429" i="1" s="1"/>
  <c r="BN2429" i="1" s="1"/>
  <c r="BC2430" i="1"/>
  <c r="BI2430" i="1" s="1"/>
  <c r="BN2430" i="1" s="1"/>
  <c r="BC2431" i="1"/>
  <c r="BI2431" i="1" s="1"/>
  <c r="BN2431" i="1" s="1"/>
  <c r="BP2431" i="1" s="1"/>
  <c r="BC2432" i="1"/>
  <c r="BI2432" i="1" s="1"/>
  <c r="BN2432" i="1" s="1"/>
  <c r="BP2432" i="1" s="1"/>
  <c r="BC2433" i="1"/>
  <c r="BI2433" i="1" s="1"/>
  <c r="BN2433" i="1" s="1"/>
  <c r="BP2433" i="1" s="1"/>
  <c r="BC2434" i="1"/>
  <c r="BI2434" i="1" s="1"/>
  <c r="BN2434" i="1" s="1"/>
  <c r="BP2434" i="1" s="1"/>
  <c r="BC2435" i="1"/>
  <c r="BI2435" i="1" s="1"/>
  <c r="BN2435" i="1" s="1"/>
  <c r="BP2435" i="1" s="1"/>
  <c r="BC2436" i="1"/>
  <c r="BI2436" i="1" s="1"/>
  <c r="BN2436" i="1" s="1"/>
  <c r="BP2436" i="1" s="1"/>
  <c r="BC2437" i="1"/>
  <c r="BI2437" i="1" s="1"/>
  <c r="BN2437" i="1" s="1"/>
  <c r="BP2437" i="1" s="1"/>
  <c r="BC2438" i="1"/>
  <c r="BI2438" i="1" s="1"/>
  <c r="BN2438" i="1" s="1"/>
  <c r="BC2439" i="1"/>
  <c r="BI2439" i="1" s="1"/>
  <c r="BN2439" i="1" s="1"/>
  <c r="BC2440" i="1"/>
  <c r="BI2440" i="1" s="1"/>
  <c r="BN2440" i="1" s="1"/>
  <c r="BP2440" i="1" s="1"/>
  <c r="BC2441" i="1"/>
  <c r="BI2441" i="1" s="1"/>
  <c r="BN2441" i="1" s="1"/>
  <c r="BC2442" i="1"/>
  <c r="BI2442" i="1" s="1"/>
  <c r="BN2442" i="1" s="1"/>
  <c r="BC2443" i="1"/>
  <c r="BI2443" i="1" s="1"/>
  <c r="BN2443" i="1" s="1"/>
  <c r="BP2443" i="1" s="1"/>
  <c r="BC2444" i="1"/>
  <c r="BI2444" i="1" s="1"/>
  <c r="BN2444" i="1" s="1"/>
  <c r="BP2444" i="1" s="1"/>
  <c r="BC2445" i="1"/>
  <c r="BI2445" i="1" s="1"/>
  <c r="BN2445" i="1" s="1"/>
  <c r="BP2445" i="1" s="1"/>
  <c r="BC2446" i="1"/>
  <c r="BI2446" i="1" s="1"/>
  <c r="BN2446" i="1" s="1"/>
  <c r="BP2446" i="1" s="1"/>
  <c r="BC2447" i="1"/>
  <c r="BI2447" i="1" s="1"/>
  <c r="BN2447" i="1" s="1"/>
  <c r="BP2447" i="1" s="1"/>
  <c r="BC2448" i="1"/>
  <c r="BI2448" i="1" s="1"/>
  <c r="BN2448" i="1" s="1"/>
  <c r="BP2448" i="1" s="1"/>
  <c r="BC2449" i="1"/>
  <c r="BI2449" i="1" s="1"/>
  <c r="BN2449" i="1" s="1"/>
  <c r="BP2449" i="1" s="1"/>
  <c r="BC2450" i="1"/>
  <c r="BI2450" i="1" s="1"/>
  <c r="BN2450" i="1" s="1"/>
  <c r="BC2451" i="1"/>
  <c r="BI2451" i="1" s="1"/>
  <c r="BN2451" i="1" s="1"/>
  <c r="BP2451" i="1" s="1"/>
  <c r="BC2452" i="1"/>
  <c r="BI2452" i="1" s="1"/>
  <c r="BN2452" i="1" s="1"/>
  <c r="BP2452" i="1" s="1"/>
  <c r="BC2453" i="1"/>
  <c r="BI2453" i="1" s="1"/>
  <c r="BN2453" i="1" s="1"/>
  <c r="BC2570" i="1"/>
  <c r="BI2570" i="1" s="1"/>
  <c r="BN2570" i="1" s="1"/>
  <c r="BD2570" i="1"/>
  <c r="BJ2570" i="1" s="1"/>
  <c r="BO2570" i="1" s="1"/>
  <c r="BP2570" i="1" s="1"/>
  <c r="BC2582" i="1"/>
  <c r="BI2582" i="1" s="1"/>
  <c r="BN2582" i="1" s="1"/>
  <c r="BD2582" i="1"/>
  <c r="BJ2582" i="1" s="1"/>
  <c r="BO2582" i="1" s="1"/>
  <c r="BC2640" i="1"/>
  <c r="BI2640" i="1" s="1"/>
  <c r="BN2640" i="1" s="1"/>
  <c r="BD2640" i="1"/>
  <c r="BJ2640" i="1" s="1"/>
  <c r="BO2640" i="1" s="1"/>
  <c r="BC2577" i="1"/>
  <c r="BI2577" i="1" s="1"/>
  <c r="BN2577" i="1" s="1"/>
  <c r="BD2577" i="1"/>
  <c r="BJ2577" i="1" s="1"/>
  <c r="BO2577" i="1" s="1"/>
  <c r="BP2577" i="1" s="1"/>
  <c r="BC2589" i="1"/>
  <c r="BI2589" i="1" s="1"/>
  <c r="BN2589" i="1" s="1"/>
  <c r="BD2589" i="1"/>
  <c r="BJ2589" i="1" s="1"/>
  <c r="BO2589" i="1" s="1"/>
  <c r="BP2589" i="1" s="1"/>
  <c r="BC2633" i="1"/>
  <c r="BI2633" i="1" s="1"/>
  <c r="BN2633" i="1" s="1"/>
  <c r="BD2633" i="1"/>
  <c r="BJ2633" i="1" s="1"/>
  <c r="BO2633" i="1" s="1"/>
  <c r="BC2645" i="1"/>
  <c r="BI2645" i="1" s="1"/>
  <c r="BN2645" i="1" s="1"/>
  <c r="BD2645" i="1"/>
  <c r="BJ2645" i="1" s="1"/>
  <c r="BO2645" i="1" s="1"/>
  <c r="BP2645" i="1" s="1"/>
  <c r="BC2524" i="1"/>
  <c r="BI2524" i="1" s="1"/>
  <c r="BN2524" i="1" s="1"/>
  <c r="BD2524" i="1"/>
  <c r="BJ2524" i="1" s="1"/>
  <c r="BO2524" i="1" s="1"/>
  <c r="BC2536" i="1"/>
  <c r="BI2536" i="1" s="1"/>
  <c r="BN2536" i="1" s="1"/>
  <c r="BD2536" i="1"/>
  <c r="BJ2536" i="1" s="1"/>
  <c r="BO2536" i="1" s="1"/>
  <c r="BC2548" i="1"/>
  <c r="BI2548" i="1" s="1"/>
  <c r="BN2548" i="1" s="1"/>
  <c r="BD2548" i="1"/>
  <c r="BJ2548" i="1" s="1"/>
  <c r="BO2548" i="1" s="1"/>
  <c r="BP2548" i="1" s="1"/>
  <c r="BC2560" i="1"/>
  <c r="BI2560" i="1" s="1"/>
  <c r="BN2560" i="1" s="1"/>
  <c r="BD2560" i="1"/>
  <c r="BJ2560" i="1" s="1"/>
  <c r="BO2560" i="1" s="1"/>
  <c r="BP2560" i="1" s="1"/>
  <c r="BC2572" i="1"/>
  <c r="BI2572" i="1" s="1"/>
  <c r="BN2572" i="1" s="1"/>
  <c r="BD2572" i="1"/>
  <c r="BJ2572" i="1" s="1"/>
  <c r="BO2572" i="1" s="1"/>
  <c r="BC2584" i="1"/>
  <c r="BI2584" i="1" s="1"/>
  <c r="BN2584" i="1" s="1"/>
  <c r="BD2584" i="1"/>
  <c r="BJ2584" i="1" s="1"/>
  <c r="BO2584" i="1" s="1"/>
  <c r="BP2584" i="1" s="1"/>
  <c r="BC2591" i="1"/>
  <c r="BI2591" i="1" s="1"/>
  <c r="BN2591" i="1" s="1"/>
  <c r="BD2591" i="1"/>
  <c r="BJ2591" i="1" s="1"/>
  <c r="BO2591" i="1" s="1"/>
  <c r="BC2593" i="1"/>
  <c r="BI2593" i="1" s="1"/>
  <c r="BN2593" i="1" s="1"/>
  <c r="BD2593" i="1"/>
  <c r="BJ2593" i="1" s="1"/>
  <c r="BO2593" i="1" s="1"/>
  <c r="BC2595" i="1"/>
  <c r="BI2595" i="1" s="1"/>
  <c r="BN2595" i="1" s="1"/>
  <c r="BD2595" i="1"/>
  <c r="BJ2595" i="1" s="1"/>
  <c r="BO2595" i="1" s="1"/>
  <c r="BP2595" i="1" s="1"/>
  <c r="BC2597" i="1"/>
  <c r="BI2597" i="1" s="1"/>
  <c r="BN2597" i="1" s="1"/>
  <c r="BD2597" i="1"/>
  <c r="BJ2597" i="1" s="1"/>
  <c r="BO2597" i="1" s="1"/>
  <c r="BP2597" i="1" s="1"/>
  <c r="BC2599" i="1"/>
  <c r="BI2599" i="1" s="1"/>
  <c r="BN2599" i="1" s="1"/>
  <c r="BD2599" i="1"/>
  <c r="BJ2599" i="1" s="1"/>
  <c r="BO2599" i="1" s="1"/>
  <c r="BC2601" i="1"/>
  <c r="BI2601" i="1" s="1"/>
  <c r="BN2601" i="1" s="1"/>
  <c r="BD2601" i="1"/>
  <c r="BJ2601" i="1" s="1"/>
  <c r="BO2601" i="1" s="1"/>
  <c r="BP2601" i="1" s="1"/>
  <c r="BC2603" i="1"/>
  <c r="BI2603" i="1" s="1"/>
  <c r="BN2603" i="1" s="1"/>
  <c r="BD2603" i="1"/>
  <c r="BJ2603" i="1" s="1"/>
  <c r="BO2603" i="1" s="1"/>
  <c r="BC2605" i="1"/>
  <c r="BI2605" i="1" s="1"/>
  <c r="BN2605" i="1" s="1"/>
  <c r="BD2605" i="1"/>
  <c r="BJ2605" i="1" s="1"/>
  <c r="BO2605" i="1" s="1"/>
  <c r="BC2607" i="1"/>
  <c r="BI2607" i="1" s="1"/>
  <c r="BN2607" i="1" s="1"/>
  <c r="BD2607" i="1"/>
  <c r="BJ2607" i="1" s="1"/>
  <c r="BO2607" i="1" s="1"/>
  <c r="BP2607" i="1" s="1"/>
  <c r="BC2609" i="1"/>
  <c r="BI2609" i="1" s="1"/>
  <c r="BN2609" i="1" s="1"/>
  <c r="BD2609" i="1"/>
  <c r="BJ2609" i="1" s="1"/>
  <c r="BO2609" i="1" s="1"/>
  <c r="BP2609" i="1" s="1"/>
  <c r="BC2611" i="1"/>
  <c r="BI2611" i="1" s="1"/>
  <c r="BN2611" i="1" s="1"/>
  <c r="BD2611" i="1"/>
  <c r="BJ2611" i="1" s="1"/>
  <c r="BO2611" i="1" s="1"/>
  <c r="BC2613" i="1"/>
  <c r="BI2613" i="1" s="1"/>
  <c r="BN2613" i="1" s="1"/>
  <c r="BD2613" i="1"/>
  <c r="BJ2613" i="1" s="1"/>
  <c r="BO2613" i="1" s="1"/>
  <c r="BP2613" i="1" s="1"/>
  <c r="BC2615" i="1"/>
  <c r="BI2615" i="1" s="1"/>
  <c r="BN2615" i="1" s="1"/>
  <c r="BD2615" i="1"/>
  <c r="BJ2615" i="1" s="1"/>
  <c r="BO2615" i="1" s="1"/>
  <c r="BC2617" i="1"/>
  <c r="BI2617" i="1" s="1"/>
  <c r="BN2617" i="1" s="1"/>
  <c r="BD2617" i="1"/>
  <c r="BJ2617" i="1" s="1"/>
  <c r="BO2617" i="1" s="1"/>
  <c r="BC2619" i="1"/>
  <c r="BI2619" i="1" s="1"/>
  <c r="BN2619" i="1" s="1"/>
  <c r="BD2619" i="1"/>
  <c r="BJ2619" i="1" s="1"/>
  <c r="BO2619" i="1" s="1"/>
  <c r="BP2619" i="1" s="1"/>
  <c r="BC2621" i="1"/>
  <c r="BI2621" i="1" s="1"/>
  <c r="BN2621" i="1" s="1"/>
  <c r="BD2621" i="1"/>
  <c r="BJ2621" i="1" s="1"/>
  <c r="BO2621" i="1" s="1"/>
  <c r="BP2621" i="1" s="1"/>
  <c r="BC2623" i="1"/>
  <c r="BI2623" i="1" s="1"/>
  <c r="BN2623" i="1" s="1"/>
  <c r="BD2623" i="1"/>
  <c r="BJ2623" i="1" s="1"/>
  <c r="BO2623" i="1" s="1"/>
  <c r="BC2625" i="1"/>
  <c r="BI2625" i="1" s="1"/>
  <c r="BN2625" i="1" s="1"/>
  <c r="BD2625" i="1"/>
  <c r="BJ2625" i="1" s="1"/>
  <c r="BO2625" i="1" s="1"/>
  <c r="BP2625" i="1" s="1"/>
  <c r="BC2627" i="1"/>
  <c r="BI2627" i="1" s="1"/>
  <c r="BN2627" i="1" s="1"/>
  <c r="BD2627" i="1"/>
  <c r="BJ2627" i="1" s="1"/>
  <c r="BO2627" i="1" s="1"/>
  <c r="BC2629" i="1"/>
  <c r="BI2629" i="1" s="1"/>
  <c r="BN2629" i="1" s="1"/>
  <c r="BD2629" i="1"/>
  <c r="BJ2629" i="1" s="1"/>
  <c r="BO2629" i="1" s="1"/>
  <c r="BC2631" i="1"/>
  <c r="BI2631" i="1" s="1"/>
  <c r="BN2631" i="1" s="1"/>
  <c r="BD2631" i="1"/>
  <c r="BJ2631" i="1" s="1"/>
  <c r="BO2631" i="1" s="1"/>
  <c r="BP2631" i="1" s="1"/>
  <c r="BC2638" i="1"/>
  <c r="BI2638" i="1" s="1"/>
  <c r="BN2638" i="1" s="1"/>
  <c r="BD2638" i="1"/>
  <c r="BJ2638" i="1" s="1"/>
  <c r="BO2638" i="1" s="1"/>
  <c r="BP2638" i="1" s="1"/>
  <c r="BC2519" i="1"/>
  <c r="BI2519" i="1" s="1"/>
  <c r="BN2519" i="1" s="1"/>
  <c r="BD2519" i="1"/>
  <c r="BJ2519" i="1" s="1"/>
  <c r="BO2519" i="1" s="1"/>
  <c r="BC2531" i="1"/>
  <c r="BI2531" i="1" s="1"/>
  <c r="BN2531" i="1" s="1"/>
  <c r="BD2531" i="1"/>
  <c r="BJ2531" i="1" s="1"/>
  <c r="BO2531" i="1" s="1"/>
  <c r="BP2531" i="1" s="1"/>
  <c r="BC2543" i="1"/>
  <c r="BI2543" i="1" s="1"/>
  <c r="BN2543" i="1" s="1"/>
  <c r="BD2543" i="1"/>
  <c r="BJ2543" i="1" s="1"/>
  <c r="BO2543" i="1" s="1"/>
  <c r="BC2555" i="1"/>
  <c r="BI2555" i="1" s="1"/>
  <c r="BN2555" i="1" s="1"/>
  <c r="BD2555" i="1"/>
  <c r="BJ2555" i="1" s="1"/>
  <c r="BO2555" i="1" s="1"/>
  <c r="BC2567" i="1"/>
  <c r="BI2567" i="1" s="1"/>
  <c r="BN2567" i="1" s="1"/>
  <c r="BD2567" i="1"/>
  <c r="BJ2567" i="1" s="1"/>
  <c r="BO2567" i="1" s="1"/>
  <c r="BP2567" i="1" s="1"/>
  <c r="BC2579" i="1"/>
  <c r="BI2579" i="1" s="1"/>
  <c r="BN2579" i="1" s="1"/>
  <c r="BD2579" i="1"/>
  <c r="BJ2579" i="1" s="1"/>
  <c r="BO2579" i="1" s="1"/>
  <c r="BP2579" i="1" s="1"/>
  <c r="BC2643" i="1"/>
  <c r="BI2643" i="1" s="1"/>
  <c r="BN2643" i="1" s="1"/>
  <c r="BD2643" i="1"/>
  <c r="BJ2643" i="1" s="1"/>
  <c r="BO2643" i="1" s="1"/>
  <c r="BC2574" i="1"/>
  <c r="BI2574" i="1" s="1"/>
  <c r="BN2574" i="1" s="1"/>
  <c r="BD2574" i="1"/>
  <c r="BJ2574" i="1" s="1"/>
  <c r="BO2574" i="1" s="1"/>
  <c r="BP2574" i="1" s="1"/>
  <c r="BC2586" i="1"/>
  <c r="BI2586" i="1" s="1"/>
  <c r="BN2586" i="1" s="1"/>
  <c r="BD2586" i="1"/>
  <c r="BJ2586" i="1" s="1"/>
  <c r="BO2586" i="1" s="1"/>
  <c r="BC2636" i="1"/>
  <c r="BI2636" i="1" s="1"/>
  <c r="BN2636" i="1" s="1"/>
  <c r="BD2636" i="1"/>
  <c r="BJ2636" i="1" s="1"/>
  <c r="BO2636" i="1" s="1"/>
  <c r="BC2648" i="1"/>
  <c r="BI2648" i="1" s="1"/>
  <c r="BN2648" i="1" s="1"/>
  <c r="BD2648" i="1"/>
  <c r="BJ2648" i="1" s="1"/>
  <c r="BO2648" i="1" s="1"/>
  <c r="BP2648" i="1" s="1"/>
  <c r="BC2569" i="1"/>
  <c r="BI2569" i="1" s="1"/>
  <c r="BN2569" i="1" s="1"/>
  <c r="BD2569" i="1"/>
  <c r="BJ2569" i="1" s="1"/>
  <c r="BO2569" i="1" s="1"/>
  <c r="BP2569" i="1" s="1"/>
  <c r="BC2581" i="1"/>
  <c r="BI2581" i="1" s="1"/>
  <c r="BN2581" i="1" s="1"/>
  <c r="BD2581" i="1"/>
  <c r="BJ2581" i="1" s="1"/>
  <c r="BO2581" i="1" s="1"/>
  <c r="BC2641" i="1"/>
  <c r="BI2641" i="1" s="1"/>
  <c r="BN2641" i="1" s="1"/>
  <c r="BD2641" i="1"/>
  <c r="BJ2641" i="1" s="1"/>
  <c r="BO2641" i="1" s="1"/>
  <c r="BP2641" i="1" s="1"/>
  <c r="BC2528" i="1"/>
  <c r="BI2528" i="1" s="1"/>
  <c r="BN2528" i="1" s="1"/>
  <c r="BD2528" i="1"/>
  <c r="BJ2528" i="1" s="1"/>
  <c r="BO2528" i="1" s="1"/>
  <c r="BC2540" i="1"/>
  <c r="BI2540" i="1" s="1"/>
  <c r="BN2540" i="1" s="1"/>
  <c r="BD2540" i="1"/>
  <c r="BJ2540" i="1" s="1"/>
  <c r="BO2540" i="1" s="1"/>
  <c r="BC2552" i="1"/>
  <c r="BI2552" i="1" s="1"/>
  <c r="BN2552" i="1" s="1"/>
  <c r="BD2552" i="1"/>
  <c r="BJ2552" i="1" s="1"/>
  <c r="BO2552" i="1" s="1"/>
  <c r="BP2552" i="1" s="1"/>
  <c r="BC2564" i="1"/>
  <c r="BI2564" i="1" s="1"/>
  <c r="BN2564" i="1" s="1"/>
  <c r="BD2564" i="1"/>
  <c r="BJ2564" i="1" s="1"/>
  <c r="BO2564" i="1" s="1"/>
  <c r="BP2564" i="1" s="1"/>
  <c r="BC2576" i="1"/>
  <c r="BI2576" i="1" s="1"/>
  <c r="BN2576" i="1" s="1"/>
  <c r="BD2576" i="1"/>
  <c r="BJ2576" i="1" s="1"/>
  <c r="BO2576" i="1" s="1"/>
  <c r="BC2588" i="1"/>
  <c r="BI2588" i="1" s="1"/>
  <c r="BN2588" i="1" s="1"/>
  <c r="BD2588" i="1"/>
  <c r="BJ2588" i="1" s="1"/>
  <c r="BO2588" i="1" s="1"/>
  <c r="BP2588" i="1" s="1"/>
  <c r="BC2634" i="1"/>
  <c r="BI2634" i="1" s="1"/>
  <c r="BN2634" i="1" s="1"/>
  <c r="BD2634" i="1"/>
  <c r="BJ2634" i="1" s="1"/>
  <c r="BO2634" i="1" s="1"/>
  <c r="BC2646" i="1"/>
  <c r="BI2646" i="1" s="1"/>
  <c r="BN2646" i="1" s="1"/>
  <c r="BD2646" i="1"/>
  <c r="BJ2646" i="1" s="1"/>
  <c r="BO2646" i="1" s="1"/>
  <c r="BD2649" i="1"/>
  <c r="BJ2649" i="1" s="1"/>
  <c r="BO2649" i="1" s="1"/>
  <c r="BP2649" i="1" s="1"/>
  <c r="BD2650" i="1"/>
  <c r="BJ2650" i="1" s="1"/>
  <c r="BO2650" i="1" s="1"/>
  <c r="BP2650" i="1" s="1"/>
  <c r="BD2651" i="1"/>
  <c r="BJ2651" i="1" s="1"/>
  <c r="BO2651" i="1" s="1"/>
  <c r="BP2651" i="1" s="1"/>
  <c r="BD2652" i="1"/>
  <c r="BJ2652" i="1" s="1"/>
  <c r="BO2652" i="1" s="1"/>
  <c r="BP2652" i="1" s="1"/>
  <c r="BD2653" i="1"/>
  <c r="BJ2653" i="1" s="1"/>
  <c r="BO2653" i="1" s="1"/>
  <c r="BP2653" i="1" s="1"/>
  <c r="BD2654" i="1"/>
  <c r="BJ2654" i="1" s="1"/>
  <c r="BO2654" i="1" s="1"/>
  <c r="BP2654" i="1" s="1"/>
  <c r="BD2655" i="1"/>
  <c r="BJ2655" i="1" s="1"/>
  <c r="BO2655" i="1" s="1"/>
  <c r="BP2655" i="1" s="1"/>
  <c r="BD2656" i="1"/>
  <c r="BJ2656" i="1" s="1"/>
  <c r="BO2656" i="1" s="1"/>
  <c r="BP2656" i="1" s="1"/>
  <c r="BD2657" i="1"/>
  <c r="BJ2657" i="1" s="1"/>
  <c r="BO2657" i="1" s="1"/>
  <c r="BP2657" i="1" s="1"/>
  <c r="BD2658" i="1"/>
  <c r="BJ2658" i="1" s="1"/>
  <c r="BO2658" i="1" s="1"/>
  <c r="BP2658" i="1" s="1"/>
  <c r="BD2659" i="1"/>
  <c r="BJ2659" i="1" s="1"/>
  <c r="BO2659" i="1" s="1"/>
  <c r="BP2659" i="1" s="1"/>
  <c r="BD2660" i="1"/>
  <c r="BJ2660" i="1" s="1"/>
  <c r="BO2660" i="1" s="1"/>
  <c r="BP2660" i="1" s="1"/>
  <c r="BD2661" i="1"/>
  <c r="BJ2661" i="1" s="1"/>
  <c r="BO2661" i="1" s="1"/>
  <c r="BP2661" i="1" s="1"/>
  <c r="BD2662" i="1"/>
  <c r="BJ2662" i="1" s="1"/>
  <c r="BO2662" i="1" s="1"/>
  <c r="BP2662" i="1" s="1"/>
  <c r="BD2663" i="1"/>
  <c r="BJ2663" i="1" s="1"/>
  <c r="BO2663" i="1" s="1"/>
  <c r="BP2663" i="1" s="1"/>
  <c r="BD2664" i="1"/>
  <c r="BJ2664" i="1" s="1"/>
  <c r="BO2664" i="1" s="1"/>
  <c r="BP2664" i="1" s="1"/>
  <c r="BD2665" i="1"/>
  <c r="BJ2665" i="1" s="1"/>
  <c r="BO2665" i="1" s="1"/>
  <c r="BP2665" i="1" s="1"/>
  <c r="BD2666" i="1"/>
  <c r="BJ2666" i="1" s="1"/>
  <c r="BO2666" i="1" s="1"/>
  <c r="BP2666" i="1" s="1"/>
  <c r="AX2672" i="1"/>
  <c r="BP2812" i="1"/>
  <c r="BD2670" i="1"/>
  <c r="BJ2670" i="1" s="1"/>
  <c r="BO2670" i="1" s="1"/>
  <c r="BC2670" i="1"/>
  <c r="BI2670" i="1" s="1"/>
  <c r="BN2670" i="1" s="1"/>
  <c r="BD2675" i="1"/>
  <c r="BJ2675" i="1" s="1"/>
  <c r="BO2675" i="1" s="1"/>
  <c r="BP2675" i="1" s="1"/>
  <c r="BC2675" i="1"/>
  <c r="BI2675" i="1" s="1"/>
  <c r="BN2675" i="1" s="1"/>
  <c r="BD2678" i="1"/>
  <c r="BJ2678" i="1" s="1"/>
  <c r="BO2678" i="1" s="1"/>
  <c r="BC2678" i="1"/>
  <c r="BI2678" i="1" s="1"/>
  <c r="BN2678" i="1" s="1"/>
  <c r="BD2681" i="1"/>
  <c r="BJ2681" i="1" s="1"/>
  <c r="BO2681" i="1" s="1"/>
  <c r="BP2681" i="1" s="1"/>
  <c r="BC2681" i="1"/>
  <c r="BI2681" i="1" s="1"/>
  <c r="BN2681" i="1" s="1"/>
  <c r="BD2684" i="1"/>
  <c r="BJ2684" i="1" s="1"/>
  <c r="BO2684" i="1" s="1"/>
  <c r="BP2684" i="1" s="1"/>
  <c r="BC2684" i="1"/>
  <c r="BI2684" i="1" s="1"/>
  <c r="BN2684" i="1" s="1"/>
  <c r="BD2687" i="1"/>
  <c r="BJ2687" i="1" s="1"/>
  <c r="BO2687" i="1" s="1"/>
  <c r="BP2687" i="1" s="1"/>
  <c r="BC2687" i="1"/>
  <c r="BI2687" i="1" s="1"/>
  <c r="BN2687" i="1" s="1"/>
  <c r="BD2690" i="1"/>
  <c r="BJ2690" i="1" s="1"/>
  <c r="BO2690" i="1" s="1"/>
  <c r="BC2690" i="1"/>
  <c r="BI2690" i="1" s="1"/>
  <c r="BN2690" i="1" s="1"/>
  <c r="BD2693" i="1"/>
  <c r="BJ2693" i="1" s="1"/>
  <c r="BO2693" i="1" s="1"/>
  <c r="BP2693" i="1" s="1"/>
  <c r="BC2693" i="1"/>
  <c r="BI2693" i="1" s="1"/>
  <c r="BN2693" i="1" s="1"/>
  <c r="BD2696" i="1"/>
  <c r="BJ2696" i="1" s="1"/>
  <c r="BO2696" i="1" s="1"/>
  <c r="BC2696" i="1"/>
  <c r="BI2696" i="1" s="1"/>
  <c r="BN2696" i="1" s="1"/>
  <c r="BD2699" i="1"/>
  <c r="BJ2699" i="1" s="1"/>
  <c r="BO2699" i="1" s="1"/>
  <c r="BP2699" i="1" s="1"/>
  <c r="BC2699" i="1"/>
  <c r="BI2699" i="1" s="1"/>
  <c r="BN2699" i="1" s="1"/>
  <c r="BD2702" i="1"/>
  <c r="BJ2702" i="1" s="1"/>
  <c r="BO2702" i="1" s="1"/>
  <c r="BP2702" i="1" s="1"/>
  <c r="BC2702" i="1"/>
  <c r="BI2702" i="1" s="1"/>
  <c r="BN2702" i="1" s="1"/>
  <c r="BD2705" i="1"/>
  <c r="BJ2705" i="1" s="1"/>
  <c r="BO2705" i="1" s="1"/>
  <c r="BP2705" i="1" s="1"/>
  <c r="BC2705" i="1"/>
  <c r="BI2705" i="1" s="1"/>
  <c r="BN2705" i="1" s="1"/>
  <c r="BD2708" i="1"/>
  <c r="BJ2708" i="1" s="1"/>
  <c r="BO2708" i="1" s="1"/>
  <c r="BC2708" i="1"/>
  <c r="BI2708" i="1" s="1"/>
  <c r="BN2708" i="1" s="1"/>
  <c r="BD2711" i="1"/>
  <c r="BJ2711" i="1" s="1"/>
  <c r="BO2711" i="1" s="1"/>
  <c r="BP2711" i="1" s="1"/>
  <c r="BC2711" i="1"/>
  <c r="BI2711" i="1" s="1"/>
  <c r="BN2711" i="1" s="1"/>
  <c r="BD2714" i="1"/>
  <c r="BJ2714" i="1" s="1"/>
  <c r="BO2714" i="1" s="1"/>
  <c r="BC2714" i="1"/>
  <c r="BI2714" i="1" s="1"/>
  <c r="BN2714" i="1" s="1"/>
  <c r="BD2717" i="1"/>
  <c r="BJ2717" i="1" s="1"/>
  <c r="BO2717" i="1" s="1"/>
  <c r="BP2717" i="1" s="1"/>
  <c r="BC2717" i="1"/>
  <c r="BI2717" i="1" s="1"/>
  <c r="BN2717" i="1" s="1"/>
  <c r="BD2720" i="1"/>
  <c r="BJ2720" i="1" s="1"/>
  <c r="BO2720" i="1" s="1"/>
  <c r="BP2720" i="1" s="1"/>
  <c r="BC2720" i="1"/>
  <c r="BI2720" i="1" s="1"/>
  <c r="BN2720" i="1" s="1"/>
  <c r="BD2723" i="1"/>
  <c r="BJ2723" i="1" s="1"/>
  <c r="BO2723" i="1" s="1"/>
  <c r="BP2723" i="1" s="1"/>
  <c r="BC2723" i="1"/>
  <c r="BI2723" i="1" s="1"/>
  <c r="BN2723" i="1" s="1"/>
  <c r="BD2726" i="1"/>
  <c r="BJ2726" i="1" s="1"/>
  <c r="BO2726" i="1" s="1"/>
  <c r="BC2726" i="1"/>
  <c r="BI2726" i="1" s="1"/>
  <c r="BN2726" i="1" s="1"/>
  <c r="BD2729" i="1"/>
  <c r="BJ2729" i="1" s="1"/>
  <c r="BO2729" i="1" s="1"/>
  <c r="BP2729" i="1" s="1"/>
  <c r="BC2729" i="1"/>
  <c r="BI2729" i="1" s="1"/>
  <c r="BN2729" i="1" s="1"/>
  <c r="BD2732" i="1"/>
  <c r="BJ2732" i="1" s="1"/>
  <c r="BO2732" i="1" s="1"/>
  <c r="BC2732" i="1"/>
  <c r="BI2732" i="1" s="1"/>
  <c r="BN2732" i="1" s="1"/>
  <c r="BD2735" i="1"/>
  <c r="BJ2735" i="1" s="1"/>
  <c r="BO2735" i="1" s="1"/>
  <c r="BP2735" i="1" s="1"/>
  <c r="BC2735" i="1"/>
  <c r="BI2735" i="1" s="1"/>
  <c r="BN2735" i="1" s="1"/>
  <c r="BD2738" i="1"/>
  <c r="BJ2738" i="1" s="1"/>
  <c r="BO2738" i="1" s="1"/>
  <c r="BP2738" i="1" s="1"/>
  <c r="BC2738" i="1"/>
  <c r="BI2738" i="1" s="1"/>
  <c r="BN2738" i="1" s="1"/>
  <c r="BD2741" i="1"/>
  <c r="BJ2741" i="1" s="1"/>
  <c r="BO2741" i="1" s="1"/>
  <c r="BP2741" i="1" s="1"/>
  <c r="BC2741" i="1"/>
  <c r="BI2741" i="1" s="1"/>
  <c r="BN2741" i="1" s="1"/>
  <c r="BD2744" i="1"/>
  <c r="BJ2744" i="1" s="1"/>
  <c r="BO2744" i="1" s="1"/>
  <c r="BC2744" i="1"/>
  <c r="BI2744" i="1" s="1"/>
  <c r="BN2744" i="1" s="1"/>
  <c r="BD2747" i="1"/>
  <c r="BJ2747" i="1" s="1"/>
  <c r="BO2747" i="1" s="1"/>
  <c r="BP2747" i="1" s="1"/>
  <c r="BC2747" i="1"/>
  <c r="BI2747" i="1" s="1"/>
  <c r="BN2747" i="1" s="1"/>
  <c r="BD2750" i="1"/>
  <c r="BJ2750" i="1" s="1"/>
  <c r="BO2750" i="1" s="1"/>
  <c r="BC2750" i="1"/>
  <c r="BI2750" i="1" s="1"/>
  <c r="BN2750" i="1" s="1"/>
  <c r="BD2753" i="1"/>
  <c r="BJ2753" i="1" s="1"/>
  <c r="BO2753" i="1" s="1"/>
  <c r="BP2753" i="1" s="1"/>
  <c r="BC2753" i="1"/>
  <c r="BI2753" i="1" s="1"/>
  <c r="BN2753" i="1" s="1"/>
  <c r="BD2756" i="1"/>
  <c r="BJ2756" i="1" s="1"/>
  <c r="BO2756" i="1" s="1"/>
  <c r="BP2756" i="1" s="1"/>
  <c r="BC2756" i="1"/>
  <c r="BI2756" i="1" s="1"/>
  <c r="BN2756" i="1" s="1"/>
  <c r="BP2790" i="1"/>
  <c r="BD2793" i="1"/>
  <c r="BJ2793" i="1" s="1"/>
  <c r="BO2793" i="1" s="1"/>
  <c r="BC2793" i="1"/>
  <c r="BI2793" i="1" s="1"/>
  <c r="BN2793" i="1" s="1"/>
  <c r="BD2759" i="1"/>
  <c r="BJ2759" i="1" s="1"/>
  <c r="BO2759" i="1" s="1"/>
  <c r="BP2759" i="1" s="1"/>
  <c r="BC2759" i="1"/>
  <c r="BI2759" i="1" s="1"/>
  <c r="BN2759" i="1" s="1"/>
  <c r="BD2762" i="1"/>
  <c r="BJ2762" i="1" s="1"/>
  <c r="BO2762" i="1" s="1"/>
  <c r="BP2762" i="1" s="1"/>
  <c r="BC2762" i="1"/>
  <c r="BI2762" i="1" s="1"/>
  <c r="BN2762" i="1" s="1"/>
  <c r="BD2765" i="1"/>
  <c r="BJ2765" i="1" s="1"/>
  <c r="BO2765" i="1" s="1"/>
  <c r="BC2765" i="1"/>
  <c r="BI2765" i="1" s="1"/>
  <c r="BN2765" i="1" s="1"/>
  <c r="BD2768" i="1"/>
  <c r="BJ2768" i="1" s="1"/>
  <c r="BO2768" i="1" s="1"/>
  <c r="BC2768" i="1"/>
  <c r="BI2768" i="1" s="1"/>
  <c r="BN2768" i="1" s="1"/>
  <c r="BD2771" i="1"/>
  <c r="BJ2771" i="1" s="1"/>
  <c r="BO2771" i="1" s="1"/>
  <c r="BP2771" i="1" s="1"/>
  <c r="BC2771" i="1"/>
  <c r="BI2771" i="1" s="1"/>
  <c r="BN2771" i="1" s="1"/>
  <c r="BD2774" i="1"/>
  <c r="BJ2774" i="1" s="1"/>
  <c r="BO2774" i="1" s="1"/>
  <c r="BC2774" i="1"/>
  <c r="BI2774" i="1" s="1"/>
  <c r="BN2774" i="1" s="1"/>
  <c r="BD2777" i="1"/>
  <c r="BJ2777" i="1" s="1"/>
  <c r="BO2777" i="1" s="1"/>
  <c r="BP2777" i="1" s="1"/>
  <c r="BC2777" i="1"/>
  <c r="BI2777" i="1" s="1"/>
  <c r="BN2777" i="1" s="1"/>
  <c r="BD2780" i="1"/>
  <c r="BJ2780" i="1" s="1"/>
  <c r="BO2780" i="1" s="1"/>
  <c r="BP2780" i="1" s="1"/>
  <c r="BC2780" i="1"/>
  <c r="BI2780" i="1" s="1"/>
  <c r="BN2780" i="1" s="1"/>
  <c r="BD2783" i="1"/>
  <c r="BJ2783" i="1" s="1"/>
  <c r="BO2783" i="1" s="1"/>
  <c r="BC2783" i="1"/>
  <c r="BI2783" i="1" s="1"/>
  <c r="BN2783" i="1" s="1"/>
  <c r="BD2668" i="1"/>
  <c r="BJ2668" i="1" s="1"/>
  <c r="BO2668" i="1" s="1"/>
  <c r="BC2668" i="1"/>
  <c r="BI2668" i="1" s="1"/>
  <c r="BN2668" i="1" s="1"/>
  <c r="BP2788" i="1"/>
  <c r="BP2796" i="1"/>
  <c r="BP2808" i="1"/>
  <c r="AX2673" i="1"/>
  <c r="BD2791" i="1"/>
  <c r="BJ2791" i="1" s="1"/>
  <c r="BO2791" i="1" s="1"/>
  <c r="BC2791" i="1"/>
  <c r="BI2791" i="1" s="1"/>
  <c r="BN2791" i="1" s="1"/>
  <c r="BP2801" i="1"/>
  <c r="BP2837" i="1"/>
  <c r="AX2676" i="1"/>
  <c r="BD2679" i="1"/>
  <c r="BJ2679" i="1" s="1"/>
  <c r="BO2679" i="1" s="1"/>
  <c r="BP2679" i="1" s="1"/>
  <c r="BC2679" i="1"/>
  <c r="BI2679" i="1" s="1"/>
  <c r="BN2679" i="1" s="1"/>
  <c r="BD2682" i="1"/>
  <c r="BJ2682" i="1" s="1"/>
  <c r="BO2682" i="1" s="1"/>
  <c r="BP2682" i="1" s="1"/>
  <c r="BC2682" i="1"/>
  <c r="BI2682" i="1" s="1"/>
  <c r="BN2682" i="1" s="1"/>
  <c r="BD2685" i="1"/>
  <c r="BJ2685" i="1" s="1"/>
  <c r="BO2685" i="1" s="1"/>
  <c r="BP2685" i="1" s="1"/>
  <c r="BC2685" i="1"/>
  <c r="BI2685" i="1" s="1"/>
  <c r="BN2685" i="1" s="1"/>
  <c r="BD2688" i="1"/>
  <c r="BJ2688" i="1" s="1"/>
  <c r="BO2688" i="1" s="1"/>
  <c r="BC2688" i="1"/>
  <c r="BI2688" i="1" s="1"/>
  <c r="BN2688" i="1" s="1"/>
  <c r="BD2691" i="1"/>
  <c r="BJ2691" i="1" s="1"/>
  <c r="BO2691" i="1" s="1"/>
  <c r="BP2691" i="1" s="1"/>
  <c r="BC2691" i="1"/>
  <c r="BI2691" i="1" s="1"/>
  <c r="BN2691" i="1" s="1"/>
  <c r="BD2694" i="1"/>
  <c r="BJ2694" i="1" s="1"/>
  <c r="BO2694" i="1" s="1"/>
  <c r="BC2694" i="1"/>
  <c r="BI2694" i="1" s="1"/>
  <c r="BN2694" i="1" s="1"/>
  <c r="BD2697" i="1"/>
  <c r="BJ2697" i="1" s="1"/>
  <c r="BO2697" i="1" s="1"/>
  <c r="BP2697" i="1" s="1"/>
  <c r="BC2697" i="1"/>
  <c r="BI2697" i="1" s="1"/>
  <c r="BN2697" i="1" s="1"/>
  <c r="BD2700" i="1"/>
  <c r="BJ2700" i="1" s="1"/>
  <c r="BO2700" i="1" s="1"/>
  <c r="BP2700" i="1" s="1"/>
  <c r="BC2700" i="1"/>
  <c r="BI2700" i="1" s="1"/>
  <c r="BN2700" i="1" s="1"/>
  <c r="BD2703" i="1"/>
  <c r="BJ2703" i="1" s="1"/>
  <c r="BO2703" i="1" s="1"/>
  <c r="BP2703" i="1" s="1"/>
  <c r="BC2703" i="1"/>
  <c r="BI2703" i="1" s="1"/>
  <c r="BN2703" i="1" s="1"/>
  <c r="BD2706" i="1"/>
  <c r="BJ2706" i="1" s="1"/>
  <c r="BO2706" i="1" s="1"/>
  <c r="BC2706" i="1"/>
  <c r="BI2706" i="1" s="1"/>
  <c r="BN2706" i="1" s="1"/>
  <c r="BD2709" i="1"/>
  <c r="BJ2709" i="1" s="1"/>
  <c r="BO2709" i="1" s="1"/>
  <c r="BP2709" i="1" s="1"/>
  <c r="BC2709" i="1"/>
  <c r="BI2709" i="1" s="1"/>
  <c r="BN2709" i="1" s="1"/>
  <c r="BD2712" i="1"/>
  <c r="BJ2712" i="1" s="1"/>
  <c r="BO2712" i="1" s="1"/>
  <c r="BC2712" i="1"/>
  <c r="BI2712" i="1" s="1"/>
  <c r="BN2712" i="1" s="1"/>
  <c r="BD2715" i="1"/>
  <c r="BJ2715" i="1" s="1"/>
  <c r="BO2715" i="1" s="1"/>
  <c r="BP2715" i="1" s="1"/>
  <c r="BC2715" i="1"/>
  <c r="BI2715" i="1" s="1"/>
  <c r="BN2715" i="1" s="1"/>
  <c r="BD2718" i="1"/>
  <c r="BJ2718" i="1" s="1"/>
  <c r="BO2718" i="1" s="1"/>
  <c r="BP2718" i="1" s="1"/>
  <c r="BC2718" i="1"/>
  <c r="BI2718" i="1" s="1"/>
  <c r="BN2718" i="1" s="1"/>
  <c r="BD2721" i="1"/>
  <c r="BJ2721" i="1" s="1"/>
  <c r="BO2721" i="1" s="1"/>
  <c r="BP2721" i="1" s="1"/>
  <c r="BC2721" i="1"/>
  <c r="BI2721" i="1" s="1"/>
  <c r="BN2721" i="1" s="1"/>
  <c r="BD2724" i="1"/>
  <c r="BJ2724" i="1" s="1"/>
  <c r="BO2724" i="1" s="1"/>
  <c r="BC2724" i="1"/>
  <c r="BI2724" i="1" s="1"/>
  <c r="BN2724" i="1" s="1"/>
  <c r="BD2727" i="1"/>
  <c r="BJ2727" i="1" s="1"/>
  <c r="BO2727" i="1" s="1"/>
  <c r="BP2727" i="1" s="1"/>
  <c r="BC2727" i="1"/>
  <c r="BI2727" i="1" s="1"/>
  <c r="BN2727" i="1" s="1"/>
  <c r="BD2730" i="1"/>
  <c r="BJ2730" i="1" s="1"/>
  <c r="BO2730" i="1" s="1"/>
  <c r="BC2730" i="1"/>
  <c r="BI2730" i="1" s="1"/>
  <c r="BN2730" i="1" s="1"/>
  <c r="BD2733" i="1"/>
  <c r="BJ2733" i="1" s="1"/>
  <c r="BO2733" i="1" s="1"/>
  <c r="BP2733" i="1" s="1"/>
  <c r="BC2733" i="1"/>
  <c r="BI2733" i="1" s="1"/>
  <c r="BN2733" i="1" s="1"/>
  <c r="BD2736" i="1"/>
  <c r="BJ2736" i="1" s="1"/>
  <c r="BO2736" i="1" s="1"/>
  <c r="BP2736" i="1" s="1"/>
  <c r="BC2736" i="1"/>
  <c r="BI2736" i="1" s="1"/>
  <c r="BN2736" i="1" s="1"/>
  <c r="BD2739" i="1"/>
  <c r="BJ2739" i="1" s="1"/>
  <c r="BO2739" i="1" s="1"/>
  <c r="BP2739" i="1" s="1"/>
  <c r="BC2739" i="1"/>
  <c r="BI2739" i="1" s="1"/>
  <c r="BN2739" i="1" s="1"/>
  <c r="BD2742" i="1"/>
  <c r="BJ2742" i="1" s="1"/>
  <c r="BO2742" i="1" s="1"/>
  <c r="BC2742" i="1"/>
  <c r="BI2742" i="1" s="1"/>
  <c r="BN2742" i="1" s="1"/>
  <c r="BD2745" i="1"/>
  <c r="BJ2745" i="1" s="1"/>
  <c r="BO2745" i="1" s="1"/>
  <c r="BP2745" i="1" s="1"/>
  <c r="BC2745" i="1"/>
  <c r="BI2745" i="1" s="1"/>
  <c r="BN2745" i="1" s="1"/>
  <c r="BD2748" i="1"/>
  <c r="BJ2748" i="1" s="1"/>
  <c r="BO2748" i="1" s="1"/>
  <c r="BC2748" i="1"/>
  <c r="BI2748" i="1" s="1"/>
  <c r="BN2748" i="1" s="1"/>
  <c r="BD2751" i="1"/>
  <c r="BJ2751" i="1" s="1"/>
  <c r="BO2751" i="1" s="1"/>
  <c r="BP2751" i="1" s="1"/>
  <c r="BC2751" i="1"/>
  <c r="BI2751" i="1" s="1"/>
  <c r="BN2751" i="1" s="1"/>
  <c r="BD2754" i="1"/>
  <c r="BJ2754" i="1" s="1"/>
  <c r="BO2754" i="1" s="1"/>
  <c r="BP2754" i="1" s="1"/>
  <c r="BC2754" i="1"/>
  <c r="BI2754" i="1" s="1"/>
  <c r="BN2754" i="1" s="1"/>
  <c r="BD2671" i="1"/>
  <c r="BJ2671" i="1" s="1"/>
  <c r="BO2671" i="1" s="1"/>
  <c r="BP2671" i="1" s="1"/>
  <c r="BC2671" i="1"/>
  <c r="BI2671" i="1" s="1"/>
  <c r="BN2671" i="1" s="1"/>
  <c r="BD2757" i="1"/>
  <c r="BJ2757" i="1" s="1"/>
  <c r="BO2757" i="1" s="1"/>
  <c r="BC2757" i="1"/>
  <c r="BI2757" i="1" s="1"/>
  <c r="BN2757" i="1" s="1"/>
  <c r="BD2760" i="1"/>
  <c r="BJ2760" i="1" s="1"/>
  <c r="BO2760" i="1" s="1"/>
  <c r="BP2760" i="1" s="1"/>
  <c r="BC2760" i="1"/>
  <c r="BI2760" i="1" s="1"/>
  <c r="BN2760" i="1" s="1"/>
  <c r="BD2763" i="1"/>
  <c r="BJ2763" i="1" s="1"/>
  <c r="BO2763" i="1" s="1"/>
  <c r="BP2763" i="1" s="1"/>
  <c r="BC2763" i="1"/>
  <c r="BI2763" i="1" s="1"/>
  <c r="BN2763" i="1" s="1"/>
  <c r="BD2766" i="1"/>
  <c r="BJ2766" i="1" s="1"/>
  <c r="BO2766" i="1" s="1"/>
  <c r="BP2766" i="1" s="1"/>
  <c r="BC2766" i="1"/>
  <c r="BI2766" i="1" s="1"/>
  <c r="BN2766" i="1" s="1"/>
  <c r="BD2769" i="1"/>
  <c r="BJ2769" i="1" s="1"/>
  <c r="BO2769" i="1" s="1"/>
  <c r="BC2769" i="1"/>
  <c r="BI2769" i="1" s="1"/>
  <c r="BN2769" i="1" s="1"/>
  <c r="BD2772" i="1"/>
  <c r="BJ2772" i="1" s="1"/>
  <c r="BO2772" i="1" s="1"/>
  <c r="BP2772" i="1" s="1"/>
  <c r="BC2772" i="1"/>
  <c r="BI2772" i="1" s="1"/>
  <c r="BN2772" i="1" s="1"/>
  <c r="BD2775" i="1"/>
  <c r="BJ2775" i="1" s="1"/>
  <c r="BO2775" i="1" s="1"/>
  <c r="BC2775" i="1"/>
  <c r="BI2775" i="1" s="1"/>
  <c r="BN2775" i="1" s="1"/>
  <c r="BD2778" i="1"/>
  <c r="BJ2778" i="1" s="1"/>
  <c r="BO2778" i="1" s="1"/>
  <c r="BP2778" i="1" s="1"/>
  <c r="BC2778" i="1"/>
  <c r="BI2778" i="1" s="1"/>
  <c r="BN2778" i="1" s="1"/>
  <c r="BD2781" i="1"/>
  <c r="BJ2781" i="1" s="1"/>
  <c r="BO2781" i="1" s="1"/>
  <c r="BP2781" i="1" s="1"/>
  <c r="BC2781" i="1"/>
  <c r="BI2781" i="1" s="1"/>
  <c r="BN2781" i="1" s="1"/>
  <c r="BD2784" i="1"/>
  <c r="BJ2784" i="1" s="1"/>
  <c r="BO2784" i="1" s="1"/>
  <c r="BP2784" i="1" s="1"/>
  <c r="BC2784" i="1"/>
  <c r="BI2784" i="1" s="1"/>
  <c r="BN2784" i="1" s="1"/>
  <c r="BD2794" i="1"/>
  <c r="BJ2794" i="1" s="1"/>
  <c r="BO2794" i="1" s="1"/>
  <c r="BC2794" i="1"/>
  <c r="BI2794" i="1" s="1"/>
  <c r="BN2794" i="1" s="1"/>
  <c r="BP2835" i="1"/>
  <c r="BD2667" i="1"/>
  <c r="BJ2667" i="1" s="1"/>
  <c r="BO2667" i="1" s="1"/>
  <c r="BP2667" i="1" s="1"/>
  <c r="BC2667" i="1"/>
  <c r="BI2667" i="1" s="1"/>
  <c r="BN2667" i="1" s="1"/>
  <c r="BP2828" i="1"/>
  <c r="AX2669" i="1"/>
  <c r="BP2789" i="1"/>
  <c r="BP2833" i="1"/>
  <c r="BD2674" i="1"/>
  <c r="BJ2674" i="1" s="1"/>
  <c r="BO2674" i="1" s="1"/>
  <c r="BP2674" i="1" s="1"/>
  <c r="BC2674" i="1"/>
  <c r="BI2674" i="1" s="1"/>
  <c r="BN2674" i="1" s="1"/>
  <c r="BD2677" i="1"/>
  <c r="BJ2677" i="1" s="1"/>
  <c r="BO2677" i="1" s="1"/>
  <c r="BP2677" i="1" s="1"/>
  <c r="BC2677" i="1"/>
  <c r="BI2677" i="1" s="1"/>
  <c r="BN2677" i="1" s="1"/>
  <c r="BD2680" i="1"/>
  <c r="BJ2680" i="1" s="1"/>
  <c r="BO2680" i="1" s="1"/>
  <c r="BP2680" i="1" s="1"/>
  <c r="BC2680" i="1"/>
  <c r="BI2680" i="1" s="1"/>
  <c r="BN2680" i="1" s="1"/>
  <c r="BD2683" i="1"/>
  <c r="BJ2683" i="1" s="1"/>
  <c r="BO2683" i="1" s="1"/>
  <c r="BC2683" i="1"/>
  <c r="BI2683" i="1" s="1"/>
  <c r="BN2683" i="1" s="1"/>
  <c r="BD2686" i="1"/>
  <c r="BJ2686" i="1" s="1"/>
  <c r="BO2686" i="1" s="1"/>
  <c r="BP2686" i="1" s="1"/>
  <c r="BC2686" i="1"/>
  <c r="BI2686" i="1" s="1"/>
  <c r="BN2686" i="1" s="1"/>
  <c r="BD2689" i="1"/>
  <c r="BJ2689" i="1" s="1"/>
  <c r="BO2689" i="1" s="1"/>
  <c r="BC2689" i="1"/>
  <c r="BI2689" i="1" s="1"/>
  <c r="BN2689" i="1" s="1"/>
  <c r="BD2692" i="1"/>
  <c r="BJ2692" i="1" s="1"/>
  <c r="BO2692" i="1" s="1"/>
  <c r="BP2692" i="1" s="1"/>
  <c r="BC2692" i="1"/>
  <c r="BI2692" i="1" s="1"/>
  <c r="BN2692" i="1" s="1"/>
  <c r="BD2695" i="1"/>
  <c r="BJ2695" i="1" s="1"/>
  <c r="BO2695" i="1" s="1"/>
  <c r="BP2695" i="1" s="1"/>
  <c r="BC2695" i="1"/>
  <c r="BI2695" i="1" s="1"/>
  <c r="BN2695" i="1" s="1"/>
  <c r="BD2698" i="1"/>
  <c r="BJ2698" i="1" s="1"/>
  <c r="BO2698" i="1" s="1"/>
  <c r="BP2698" i="1" s="1"/>
  <c r="BC2698" i="1"/>
  <c r="BI2698" i="1" s="1"/>
  <c r="BN2698" i="1" s="1"/>
  <c r="BD2701" i="1"/>
  <c r="BJ2701" i="1" s="1"/>
  <c r="BO2701" i="1" s="1"/>
  <c r="BP2701" i="1" s="1"/>
  <c r="BC2701" i="1"/>
  <c r="BI2701" i="1" s="1"/>
  <c r="BN2701" i="1" s="1"/>
  <c r="BD2704" i="1"/>
  <c r="BJ2704" i="1" s="1"/>
  <c r="BO2704" i="1" s="1"/>
  <c r="BP2704" i="1" s="1"/>
  <c r="BC2704" i="1"/>
  <c r="BI2704" i="1" s="1"/>
  <c r="BN2704" i="1" s="1"/>
  <c r="BD2707" i="1"/>
  <c r="BJ2707" i="1" s="1"/>
  <c r="BO2707" i="1" s="1"/>
  <c r="BC2707" i="1"/>
  <c r="BI2707" i="1" s="1"/>
  <c r="BN2707" i="1" s="1"/>
  <c r="BD2710" i="1"/>
  <c r="BJ2710" i="1" s="1"/>
  <c r="BO2710" i="1" s="1"/>
  <c r="BP2710" i="1" s="1"/>
  <c r="BC2710" i="1"/>
  <c r="BI2710" i="1" s="1"/>
  <c r="BN2710" i="1" s="1"/>
  <c r="BD2713" i="1"/>
  <c r="BJ2713" i="1" s="1"/>
  <c r="BO2713" i="1" s="1"/>
  <c r="BP2713" i="1" s="1"/>
  <c r="BC2713" i="1"/>
  <c r="BI2713" i="1" s="1"/>
  <c r="BN2713" i="1" s="1"/>
  <c r="BD2716" i="1"/>
  <c r="BJ2716" i="1" s="1"/>
  <c r="BO2716" i="1" s="1"/>
  <c r="BP2716" i="1" s="1"/>
  <c r="BC2716" i="1"/>
  <c r="BI2716" i="1" s="1"/>
  <c r="BN2716" i="1" s="1"/>
  <c r="BD2719" i="1"/>
  <c r="BJ2719" i="1" s="1"/>
  <c r="BO2719" i="1" s="1"/>
  <c r="BP2719" i="1" s="1"/>
  <c r="BC2719" i="1"/>
  <c r="BI2719" i="1" s="1"/>
  <c r="BN2719" i="1" s="1"/>
  <c r="BD2722" i="1"/>
  <c r="BJ2722" i="1" s="1"/>
  <c r="BO2722" i="1" s="1"/>
  <c r="BP2722" i="1" s="1"/>
  <c r="BC2722" i="1"/>
  <c r="BI2722" i="1" s="1"/>
  <c r="BN2722" i="1" s="1"/>
  <c r="BD2725" i="1"/>
  <c r="BJ2725" i="1" s="1"/>
  <c r="BO2725" i="1" s="1"/>
  <c r="BC2725" i="1"/>
  <c r="BI2725" i="1" s="1"/>
  <c r="BN2725" i="1" s="1"/>
  <c r="BD2728" i="1"/>
  <c r="BJ2728" i="1" s="1"/>
  <c r="BO2728" i="1" s="1"/>
  <c r="BP2728" i="1" s="1"/>
  <c r="BC2728" i="1"/>
  <c r="BI2728" i="1" s="1"/>
  <c r="BN2728" i="1" s="1"/>
  <c r="BD2731" i="1"/>
  <c r="BJ2731" i="1" s="1"/>
  <c r="BO2731" i="1" s="1"/>
  <c r="BP2731" i="1" s="1"/>
  <c r="BC2731" i="1"/>
  <c r="BI2731" i="1" s="1"/>
  <c r="BN2731" i="1" s="1"/>
  <c r="BD2734" i="1"/>
  <c r="BJ2734" i="1" s="1"/>
  <c r="BO2734" i="1" s="1"/>
  <c r="BP2734" i="1" s="1"/>
  <c r="BC2734" i="1"/>
  <c r="BI2734" i="1" s="1"/>
  <c r="BN2734" i="1" s="1"/>
  <c r="BD2737" i="1"/>
  <c r="BJ2737" i="1" s="1"/>
  <c r="BO2737" i="1" s="1"/>
  <c r="BP2737" i="1" s="1"/>
  <c r="BC2737" i="1"/>
  <c r="BI2737" i="1" s="1"/>
  <c r="BN2737" i="1" s="1"/>
  <c r="BD2740" i="1"/>
  <c r="BJ2740" i="1" s="1"/>
  <c r="BO2740" i="1" s="1"/>
  <c r="BP2740" i="1" s="1"/>
  <c r="BC2740" i="1"/>
  <c r="BI2740" i="1" s="1"/>
  <c r="BN2740" i="1" s="1"/>
  <c r="BD2743" i="1"/>
  <c r="BJ2743" i="1" s="1"/>
  <c r="BO2743" i="1" s="1"/>
  <c r="BC2743" i="1"/>
  <c r="BI2743" i="1" s="1"/>
  <c r="BN2743" i="1" s="1"/>
  <c r="BD2746" i="1"/>
  <c r="BJ2746" i="1" s="1"/>
  <c r="BO2746" i="1" s="1"/>
  <c r="BP2746" i="1" s="1"/>
  <c r="BC2746" i="1"/>
  <c r="BI2746" i="1" s="1"/>
  <c r="BN2746" i="1" s="1"/>
  <c r="BD2749" i="1"/>
  <c r="BJ2749" i="1" s="1"/>
  <c r="BO2749" i="1" s="1"/>
  <c r="BP2749" i="1" s="1"/>
  <c r="BC2749" i="1"/>
  <c r="BI2749" i="1" s="1"/>
  <c r="BN2749" i="1" s="1"/>
  <c r="BD2752" i="1"/>
  <c r="BJ2752" i="1" s="1"/>
  <c r="BO2752" i="1" s="1"/>
  <c r="BP2752" i="1" s="1"/>
  <c r="BC2752" i="1"/>
  <c r="BI2752" i="1" s="1"/>
  <c r="BN2752" i="1" s="1"/>
  <c r="BD2755" i="1"/>
  <c r="BJ2755" i="1" s="1"/>
  <c r="BO2755" i="1" s="1"/>
  <c r="BP2755" i="1" s="1"/>
  <c r="BC2755" i="1"/>
  <c r="BI2755" i="1" s="1"/>
  <c r="BN2755" i="1" s="1"/>
  <c r="BD2792" i="1"/>
  <c r="BJ2792" i="1" s="1"/>
  <c r="BO2792" i="1" s="1"/>
  <c r="BP2792" i="1" s="1"/>
  <c r="BC2792" i="1"/>
  <c r="BI2792" i="1" s="1"/>
  <c r="BN2792" i="1" s="1"/>
  <c r="BP2802" i="1"/>
  <c r="BP2814" i="1"/>
  <c r="BP2826" i="1"/>
  <c r="BP2838" i="1"/>
  <c r="BD2758" i="1"/>
  <c r="BJ2758" i="1" s="1"/>
  <c r="BO2758" i="1" s="1"/>
  <c r="BP2758" i="1" s="1"/>
  <c r="BC2758" i="1"/>
  <c r="BI2758" i="1" s="1"/>
  <c r="BN2758" i="1" s="1"/>
  <c r="BD2761" i="1"/>
  <c r="BJ2761" i="1" s="1"/>
  <c r="BO2761" i="1" s="1"/>
  <c r="BP2761" i="1" s="1"/>
  <c r="BC2761" i="1"/>
  <c r="BI2761" i="1" s="1"/>
  <c r="BN2761" i="1" s="1"/>
  <c r="BD2764" i="1"/>
  <c r="BJ2764" i="1" s="1"/>
  <c r="BO2764" i="1" s="1"/>
  <c r="BP2764" i="1" s="1"/>
  <c r="BC2764" i="1"/>
  <c r="BI2764" i="1" s="1"/>
  <c r="BN2764" i="1" s="1"/>
  <c r="BD2767" i="1"/>
  <c r="BJ2767" i="1" s="1"/>
  <c r="BO2767" i="1" s="1"/>
  <c r="BP2767" i="1" s="1"/>
  <c r="BC2767" i="1"/>
  <c r="BI2767" i="1" s="1"/>
  <c r="BN2767" i="1" s="1"/>
  <c r="BD2770" i="1"/>
  <c r="BJ2770" i="1" s="1"/>
  <c r="BO2770" i="1" s="1"/>
  <c r="BC2770" i="1"/>
  <c r="BI2770" i="1" s="1"/>
  <c r="BN2770" i="1" s="1"/>
  <c r="BD2773" i="1"/>
  <c r="BJ2773" i="1" s="1"/>
  <c r="BO2773" i="1" s="1"/>
  <c r="BP2773" i="1" s="1"/>
  <c r="BC2773" i="1"/>
  <c r="BI2773" i="1" s="1"/>
  <c r="BN2773" i="1" s="1"/>
  <c r="BD2776" i="1"/>
  <c r="BJ2776" i="1" s="1"/>
  <c r="BO2776" i="1" s="1"/>
  <c r="BP2776" i="1" s="1"/>
  <c r="BC2776" i="1"/>
  <c r="BI2776" i="1" s="1"/>
  <c r="BN2776" i="1" s="1"/>
  <c r="BD2779" i="1"/>
  <c r="BJ2779" i="1" s="1"/>
  <c r="BO2779" i="1" s="1"/>
  <c r="BP2779" i="1" s="1"/>
  <c r="BC2779" i="1"/>
  <c r="BI2779" i="1" s="1"/>
  <c r="BN2779" i="1" s="1"/>
  <c r="BD2782" i="1"/>
  <c r="BJ2782" i="1" s="1"/>
  <c r="BO2782" i="1" s="1"/>
  <c r="BP2782" i="1" s="1"/>
  <c r="BC2782" i="1"/>
  <c r="BI2782" i="1" s="1"/>
  <c r="BN2782" i="1" s="1"/>
  <c r="BD2795" i="1"/>
  <c r="BJ2795" i="1" s="1"/>
  <c r="BO2795" i="1" s="1"/>
  <c r="BC2795" i="1"/>
  <c r="BI2795" i="1" s="1"/>
  <c r="BN2795" i="1" s="1"/>
  <c r="BP2807" i="1"/>
  <c r="BP2819" i="1"/>
  <c r="BP2831" i="1"/>
  <c r="BD2856" i="1"/>
  <c r="BJ2856" i="1" s="1"/>
  <c r="BO2856" i="1" s="1"/>
  <c r="BP2856" i="1" s="1"/>
  <c r="BC2856" i="1"/>
  <c r="BI2856" i="1" s="1"/>
  <c r="BN2856" i="1" s="1"/>
  <c r="BD2950" i="1"/>
  <c r="BJ2950" i="1" s="1"/>
  <c r="BO2950" i="1" s="1"/>
  <c r="BP2950" i="1" s="1"/>
  <c r="BC2950" i="1"/>
  <c r="BI2950" i="1" s="1"/>
  <c r="BN2950" i="1" s="1"/>
  <c r="AX2849" i="1"/>
  <c r="BD2861" i="1"/>
  <c r="BJ2861" i="1" s="1"/>
  <c r="BO2861" i="1" s="1"/>
  <c r="BP2861" i="1" s="1"/>
  <c r="BC2861" i="1"/>
  <c r="BI2861" i="1" s="1"/>
  <c r="BN2861" i="1" s="1"/>
  <c r="BD2962" i="1"/>
  <c r="BJ2962" i="1" s="1"/>
  <c r="BO2962" i="1" s="1"/>
  <c r="BC2962" i="1"/>
  <c r="BI2962" i="1" s="1"/>
  <c r="BN2962" i="1" s="1"/>
  <c r="BD2841" i="1"/>
  <c r="BJ2841" i="1" s="1"/>
  <c r="BO2841" i="1" s="1"/>
  <c r="BP2841" i="1" s="1"/>
  <c r="BC2841" i="1"/>
  <c r="BI2841" i="1" s="1"/>
  <c r="BN2841" i="1" s="1"/>
  <c r="BD2843" i="1"/>
  <c r="BJ2843" i="1" s="1"/>
  <c r="BO2843" i="1" s="1"/>
  <c r="BP2843" i="1" s="1"/>
  <c r="BC2843" i="1"/>
  <c r="BI2843" i="1" s="1"/>
  <c r="BN2843" i="1" s="1"/>
  <c r="BD2845" i="1"/>
  <c r="BJ2845" i="1" s="1"/>
  <c r="BO2845" i="1" s="1"/>
  <c r="BC2845" i="1"/>
  <c r="BI2845" i="1" s="1"/>
  <c r="BN2845" i="1" s="1"/>
  <c r="BD2847" i="1"/>
  <c r="BJ2847" i="1" s="1"/>
  <c r="BO2847" i="1" s="1"/>
  <c r="BC2847" i="1"/>
  <c r="BI2847" i="1" s="1"/>
  <c r="BN2847" i="1" s="1"/>
  <c r="BD2854" i="1"/>
  <c r="BJ2854" i="1" s="1"/>
  <c r="BO2854" i="1" s="1"/>
  <c r="BP2854" i="1" s="1"/>
  <c r="BC2854" i="1"/>
  <c r="BI2854" i="1" s="1"/>
  <c r="BN2854" i="1" s="1"/>
  <c r="BD2864" i="1"/>
  <c r="BJ2864" i="1" s="1"/>
  <c r="BO2864" i="1" s="1"/>
  <c r="BC2864" i="1"/>
  <c r="BI2864" i="1" s="1"/>
  <c r="BN2864" i="1" s="1"/>
  <c r="BD2867" i="1"/>
  <c r="BJ2867" i="1" s="1"/>
  <c r="BO2867" i="1" s="1"/>
  <c r="BP2867" i="1" s="1"/>
  <c r="BC2867" i="1"/>
  <c r="BI2867" i="1" s="1"/>
  <c r="BN2867" i="1" s="1"/>
  <c r="BD2870" i="1"/>
  <c r="BJ2870" i="1" s="1"/>
  <c r="BO2870" i="1" s="1"/>
  <c r="BP2870" i="1" s="1"/>
  <c r="BC2870" i="1"/>
  <c r="BI2870" i="1" s="1"/>
  <c r="BN2870" i="1" s="1"/>
  <c r="BD2873" i="1"/>
  <c r="BJ2873" i="1" s="1"/>
  <c r="BO2873" i="1" s="1"/>
  <c r="BC2873" i="1"/>
  <c r="BI2873" i="1" s="1"/>
  <c r="BN2873" i="1" s="1"/>
  <c r="BD2876" i="1"/>
  <c r="BJ2876" i="1" s="1"/>
  <c r="BO2876" i="1" s="1"/>
  <c r="BC2876" i="1"/>
  <c r="BI2876" i="1" s="1"/>
  <c r="BN2876" i="1" s="1"/>
  <c r="BD2879" i="1"/>
  <c r="BJ2879" i="1" s="1"/>
  <c r="BO2879" i="1" s="1"/>
  <c r="BP2879" i="1" s="1"/>
  <c r="BC2879" i="1"/>
  <c r="BI2879" i="1" s="1"/>
  <c r="BN2879" i="1" s="1"/>
  <c r="BD2882" i="1"/>
  <c r="BJ2882" i="1" s="1"/>
  <c r="BO2882" i="1" s="1"/>
  <c r="BC2882" i="1"/>
  <c r="BI2882" i="1" s="1"/>
  <c r="BN2882" i="1" s="1"/>
  <c r="BD2885" i="1"/>
  <c r="BJ2885" i="1" s="1"/>
  <c r="BO2885" i="1" s="1"/>
  <c r="BP2885" i="1" s="1"/>
  <c r="BC2885" i="1"/>
  <c r="BI2885" i="1" s="1"/>
  <c r="BN2885" i="1" s="1"/>
  <c r="BD2888" i="1"/>
  <c r="BJ2888" i="1" s="1"/>
  <c r="BO2888" i="1" s="1"/>
  <c r="BP2888" i="1" s="1"/>
  <c r="BC2888" i="1"/>
  <c r="BI2888" i="1" s="1"/>
  <c r="BN2888" i="1" s="1"/>
  <c r="BD2891" i="1"/>
  <c r="BJ2891" i="1" s="1"/>
  <c r="BO2891" i="1" s="1"/>
  <c r="BC2891" i="1"/>
  <c r="BI2891" i="1" s="1"/>
  <c r="BN2891" i="1" s="1"/>
  <c r="BD2894" i="1"/>
  <c r="BJ2894" i="1" s="1"/>
  <c r="BO2894" i="1" s="1"/>
  <c r="BC2894" i="1"/>
  <c r="BI2894" i="1" s="1"/>
  <c r="BN2894" i="1" s="1"/>
  <c r="BD2897" i="1"/>
  <c r="BJ2897" i="1" s="1"/>
  <c r="BO2897" i="1" s="1"/>
  <c r="BP2897" i="1" s="1"/>
  <c r="BC2897" i="1"/>
  <c r="BI2897" i="1" s="1"/>
  <c r="BN2897" i="1" s="1"/>
  <c r="BD2900" i="1"/>
  <c r="BJ2900" i="1" s="1"/>
  <c r="BO2900" i="1" s="1"/>
  <c r="BC2900" i="1"/>
  <c r="BI2900" i="1" s="1"/>
  <c r="BN2900" i="1" s="1"/>
  <c r="BD2903" i="1"/>
  <c r="BJ2903" i="1" s="1"/>
  <c r="BO2903" i="1" s="1"/>
  <c r="BP2903" i="1" s="1"/>
  <c r="BC2903" i="1"/>
  <c r="BI2903" i="1" s="1"/>
  <c r="BN2903" i="1" s="1"/>
  <c r="BD2906" i="1"/>
  <c r="BJ2906" i="1" s="1"/>
  <c r="BO2906" i="1" s="1"/>
  <c r="BP2906" i="1" s="1"/>
  <c r="BC2906" i="1"/>
  <c r="BI2906" i="1" s="1"/>
  <c r="BN2906" i="1" s="1"/>
  <c r="BD2909" i="1"/>
  <c r="BJ2909" i="1" s="1"/>
  <c r="BO2909" i="1" s="1"/>
  <c r="BC2909" i="1"/>
  <c r="BI2909" i="1" s="1"/>
  <c r="BN2909" i="1" s="1"/>
  <c r="BD2912" i="1"/>
  <c r="BJ2912" i="1" s="1"/>
  <c r="BO2912" i="1" s="1"/>
  <c r="BC2912" i="1"/>
  <c r="BI2912" i="1" s="1"/>
  <c r="BN2912" i="1" s="1"/>
  <c r="BD2915" i="1"/>
  <c r="BJ2915" i="1" s="1"/>
  <c r="BO2915" i="1" s="1"/>
  <c r="BP2915" i="1" s="1"/>
  <c r="BC2915" i="1"/>
  <c r="BI2915" i="1" s="1"/>
  <c r="BN2915" i="1" s="1"/>
  <c r="BD2974" i="1"/>
  <c r="BJ2974" i="1" s="1"/>
  <c r="BO2974" i="1" s="1"/>
  <c r="BC2974" i="1"/>
  <c r="BI2974" i="1" s="1"/>
  <c r="BN2974" i="1" s="1"/>
  <c r="BD2859" i="1"/>
  <c r="BJ2859" i="1" s="1"/>
  <c r="BO2859" i="1" s="1"/>
  <c r="BP2859" i="1" s="1"/>
  <c r="BC2859" i="1"/>
  <c r="BI2859" i="1" s="1"/>
  <c r="BN2859" i="1" s="1"/>
  <c r="BD2986" i="1"/>
  <c r="BJ2986" i="1" s="1"/>
  <c r="BO2986" i="1" s="1"/>
  <c r="BP2986" i="1" s="1"/>
  <c r="BC2986" i="1"/>
  <c r="BI2986" i="1" s="1"/>
  <c r="BN2986" i="1" s="1"/>
  <c r="BD3055" i="1"/>
  <c r="BJ3055" i="1" s="1"/>
  <c r="BO3055" i="1" s="1"/>
  <c r="BC3055" i="1"/>
  <c r="BI3055" i="1" s="1"/>
  <c r="BN3055" i="1" s="1"/>
  <c r="BD2852" i="1"/>
  <c r="BJ2852" i="1" s="1"/>
  <c r="BO2852" i="1" s="1"/>
  <c r="BC2852" i="1"/>
  <c r="BI2852" i="1" s="1"/>
  <c r="BN2852" i="1" s="1"/>
  <c r="BD2857" i="1"/>
  <c r="BJ2857" i="1" s="1"/>
  <c r="BO2857" i="1" s="1"/>
  <c r="BP2857" i="1" s="1"/>
  <c r="BC2857" i="1"/>
  <c r="BI2857" i="1" s="1"/>
  <c r="BN2857" i="1" s="1"/>
  <c r="BC2785" i="1"/>
  <c r="BI2785" i="1" s="1"/>
  <c r="BN2785" i="1" s="1"/>
  <c r="BP2785" i="1" s="1"/>
  <c r="BC2786" i="1"/>
  <c r="BI2786" i="1" s="1"/>
  <c r="BN2786" i="1" s="1"/>
  <c r="BP2786" i="1" s="1"/>
  <c r="BC2787" i="1"/>
  <c r="BI2787" i="1" s="1"/>
  <c r="BN2787" i="1" s="1"/>
  <c r="BP2787" i="1" s="1"/>
  <c r="BC2788" i="1"/>
  <c r="BI2788" i="1" s="1"/>
  <c r="BN2788" i="1" s="1"/>
  <c r="BC2789" i="1"/>
  <c r="BI2789" i="1" s="1"/>
  <c r="BN2789" i="1" s="1"/>
  <c r="BC2790" i="1"/>
  <c r="BI2790" i="1" s="1"/>
  <c r="BN2790" i="1" s="1"/>
  <c r="BD2850" i="1"/>
  <c r="BJ2850" i="1" s="1"/>
  <c r="BO2850" i="1" s="1"/>
  <c r="BC2850" i="1"/>
  <c r="BI2850" i="1" s="1"/>
  <c r="BN2850" i="1" s="1"/>
  <c r="BD2862" i="1"/>
  <c r="BJ2862" i="1" s="1"/>
  <c r="BO2862" i="1" s="1"/>
  <c r="BC2862" i="1"/>
  <c r="BI2862" i="1" s="1"/>
  <c r="BN2862" i="1" s="1"/>
  <c r="BD2865" i="1"/>
  <c r="BJ2865" i="1" s="1"/>
  <c r="BO2865" i="1" s="1"/>
  <c r="BP2865" i="1" s="1"/>
  <c r="BC2865" i="1"/>
  <c r="BI2865" i="1" s="1"/>
  <c r="BN2865" i="1" s="1"/>
  <c r="BD2868" i="1"/>
  <c r="BJ2868" i="1" s="1"/>
  <c r="BO2868" i="1" s="1"/>
  <c r="BC2868" i="1"/>
  <c r="BI2868" i="1" s="1"/>
  <c r="BN2868" i="1" s="1"/>
  <c r="BD2871" i="1"/>
  <c r="BJ2871" i="1" s="1"/>
  <c r="BO2871" i="1" s="1"/>
  <c r="BP2871" i="1" s="1"/>
  <c r="BC2871" i="1"/>
  <c r="BI2871" i="1" s="1"/>
  <c r="BN2871" i="1" s="1"/>
  <c r="BD2874" i="1"/>
  <c r="BJ2874" i="1" s="1"/>
  <c r="BO2874" i="1" s="1"/>
  <c r="BP2874" i="1" s="1"/>
  <c r="BC2874" i="1"/>
  <c r="BI2874" i="1" s="1"/>
  <c r="BN2874" i="1" s="1"/>
  <c r="BD2877" i="1"/>
  <c r="BJ2877" i="1" s="1"/>
  <c r="BO2877" i="1" s="1"/>
  <c r="BC2877" i="1"/>
  <c r="BI2877" i="1" s="1"/>
  <c r="BN2877" i="1" s="1"/>
  <c r="BD2880" i="1"/>
  <c r="BJ2880" i="1" s="1"/>
  <c r="BO2880" i="1" s="1"/>
  <c r="BC2880" i="1"/>
  <c r="BI2880" i="1" s="1"/>
  <c r="BN2880" i="1" s="1"/>
  <c r="BD2883" i="1"/>
  <c r="BJ2883" i="1" s="1"/>
  <c r="BO2883" i="1" s="1"/>
  <c r="BP2883" i="1" s="1"/>
  <c r="BC2883" i="1"/>
  <c r="BI2883" i="1" s="1"/>
  <c r="BN2883" i="1" s="1"/>
  <c r="BD2886" i="1"/>
  <c r="BJ2886" i="1" s="1"/>
  <c r="BO2886" i="1" s="1"/>
  <c r="BC2886" i="1"/>
  <c r="BI2886" i="1" s="1"/>
  <c r="BN2886" i="1" s="1"/>
  <c r="BD2889" i="1"/>
  <c r="BJ2889" i="1" s="1"/>
  <c r="BO2889" i="1" s="1"/>
  <c r="BP2889" i="1" s="1"/>
  <c r="BC2889" i="1"/>
  <c r="BI2889" i="1" s="1"/>
  <c r="BN2889" i="1" s="1"/>
  <c r="BD2892" i="1"/>
  <c r="BJ2892" i="1" s="1"/>
  <c r="BO2892" i="1" s="1"/>
  <c r="BP2892" i="1" s="1"/>
  <c r="BC2892" i="1"/>
  <c r="BI2892" i="1" s="1"/>
  <c r="BN2892" i="1" s="1"/>
  <c r="BD2895" i="1"/>
  <c r="BJ2895" i="1" s="1"/>
  <c r="BO2895" i="1" s="1"/>
  <c r="BC2895" i="1"/>
  <c r="BI2895" i="1" s="1"/>
  <c r="BN2895" i="1" s="1"/>
  <c r="BD2898" i="1"/>
  <c r="BJ2898" i="1" s="1"/>
  <c r="BO2898" i="1" s="1"/>
  <c r="BC2898" i="1"/>
  <c r="BI2898" i="1" s="1"/>
  <c r="BN2898" i="1" s="1"/>
  <c r="BD2901" i="1"/>
  <c r="BJ2901" i="1" s="1"/>
  <c r="BO2901" i="1" s="1"/>
  <c r="BP2901" i="1" s="1"/>
  <c r="BC2901" i="1"/>
  <c r="BI2901" i="1" s="1"/>
  <c r="BN2901" i="1" s="1"/>
  <c r="BD2904" i="1"/>
  <c r="BJ2904" i="1" s="1"/>
  <c r="BO2904" i="1" s="1"/>
  <c r="BC2904" i="1"/>
  <c r="BI2904" i="1" s="1"/>
  <c r="BN2904" i="1" s="1"/>
  <c r="BD2907" i="1"/>
  <c r="BJ2907" i="1" s="1"/>
  <c r="BO2907" i="1" s="1"/>
  <c r="BP2907" i="1" s="1"/>
  <c r="BC2907" i="1"/>
  <c r="BI2907" i="1" s="1"/>
  <c r="BN2907" i="1" s="1"/>
  <c r="BD2910" i="1"/>
  <c r="BJ2910" i="1" s="1"/>
  <c r="BO2910" i="1" s="1"/>
  <c r="BP2910" i="1" s="1"/>
  <c r="BC2910" i="1"/>
  <c r="BI2910" i="1" s="1"/>
  <c r="BN2910" i="1" s="1"/>
  <c r="BD2913" i="1"/>
  <c r="BJ2913" i="1" s="1"/>
  <c r="BO2913" i="1" s="1"/>
  <c r="BC2913" i="1"/>
  <c r="BI2913" i="1" s="1"/>
  <c r="BN2913" i="1" s="1"/>
  <c r="BD2916" i="1"/>
  <c r="BJ2916" i="1" s="1"/>
  <c r="BO2916" i="1" s="1"/>
  <c r="BC2916" i="1"/>
  <c r="BI2916" i="1" s="1"/>
  <c r="BN2916" i="1" s="1"/>
  <c r="BD2855" i="1"/>
  <c r="BJ2855" i="1" s="1"/>
  <c r="BO2855" i="1" s="1"/>
  <c r="BP2855" i="1" s="1"/>
  <c r="BC2855" i="1"/>
  <c r="BI2855" i="1" s="1"/>
  <c r="BN2855" i="1" s="1"/>
  <c r="BC2796" i="1"/>
  <c r="BI2796" i="1" s="1"/>
  <c r="BN2796" i="1" s="1"/>
  <c r="BC2797" i="1"/>
  <c r="BI2797" i="1" s="1"/>
  <c r="BN2797" i="1" s="1"/>
  <c r="BP2797" i="1" s="1"/>
  <c r="BC2798" i="1"/>
  <c r="BI2798" i="1" s="1"/>
  <c r="BN2798" i="1" s="1"/>
  <c r="BP2798" i="1" s="1"/>
  <c r="BC2799" i="1"/>
  <c r="BI2799" i="1" s="1"/>
  <c r="BN2799" i="1" s="1"/>
  <c r="BP2799" i="1" s="1"/>
  <c r="BC2800" i="1"/>
  <c r="BI2800" i="1" s="1"/>
  <c r="BN2800" i="1" s="1"/>
  <c r="BP2800" i="1" s="1"/>
  <c r="BC2801" i="1"/>
  <c r="BI2801" i="1" s="1"/>
  <c r="BN2801" i="1" s="1"/>
  <c r="BC2802" i="1"/>
  <c r="BI2802" i="1" s="1"/>
  <c r="BN2802" i="1" s="1"/>
  <c r="BC2803" i="1"/>
  <c r="BI2803" i="1" s="1"/>
  <c r="BN2803" i="1" s="1"/>
  <c r="BP2803" i="1" s="1"/>
  <c r="BC2804" i="1"/>
  <c r="BI2804" i="1" s="1"/>
  <c r="BN2804" i="1" s="1"/>
  <c r="BP2804" i="1" s="1"/>
  <c r="BC2805" i="1"/>
  <c r="BI2805" i="1" s="1"/>
  <c r="BN2805" i="1" s="1"/>
  <c r="BP2805" i="1" s="1"/>
  <c r="BC2806" i="1"/>
  <c r="BI2806" i="1" s="1"/>
  <c r="BN2806" i="1" s="1"/>
  <c r="BP2806" i="1" s="1"/>
  <c r="BC2807" i="1"/>
  <c r="BI2807" i="1" s="1"/>
  <c r="BN2807" i="1" s="1"/>
  <c r="BC2808" i="1"/>
  <c r="BI2808" i="1" s="1"/>
  <c r="BN2808" i="1" s="1"/>
  <c r="BC2809" i="1"/>
  <c r="BI2809" i="1" s="1"/>
  <c r="BN2809" i="1" s="1"/>
  <c r="BP2809" i="1" s="1"/>
  <c r="BC2810" i="1"/>
  <c r="BI2810" i="1" s="1"/>
  <c r="BN2810" i="1" s="1"/>
  <c r="BP2810" i="1" s="1"/>
  <c r="BC2811" i="1"/>
  <c r="BI2811" i="1" s="1"/>
  <c r="BN2811" i="1" s="1"/>
  <c r="BP2811" i="1" s="1"/>
  <c r="BC2812" i="1"/>
  <c r="BI2812" i="1" s="1"/>
  <c r="BN2812" i="1" s="1"/>
  <c r="BC2813" i="1"/>
  <c r="BI2813" i="1" s="1"/>
  <c r="BN2813" i="1" s="1"/>
  <c r="BP2813" i="1" s="1"/>
  <c r="BC2814" i="1"/>
  <c r="BI2814" i="1" s="1"/>
  <c r="BN2814" i="1" s="1"/>
  <c r="BC2815" i="1"/>
  <c r="BI2815" i="1" s="1"/>
  <c r="BN2815" i="1" s="1"/>
  <c r="BP2815" i="1" s="1"/>
  <c r="BC2816" i="1"/>
  <c r="BI2816" i="1" s="1"/>
  <c r="BN2816" i="1" s="1"/>
  <c r="BP2816" i="1" s="1"/>
  <c r="BC2817" i="1"/>
  <c r="BI2817" i="1" s="1"/>
  <c r="BN2817" i="1" s="1"/>
  <c r="BP2817" i="1" s="1"/>
  <c r="BC2818" i="1"/>
  <c r="BI2818" i="1" s="1"/>
  <c r="BN2818" i="1" s="1"/>
  <c r="BP2818" i="1" s="1"/>
  <c r="BC2819" i="1"/>
  <c r="BI2819" i="1" s="1"/>
  <c r="BN2819" i="1" s="1"/>
  <c r="BC2820" i="1"/>
  <c r="BI2820" i="1" s="1"/>
  <c r="BN2820" i="1" s="1"/>
  <c r="BP2820" i="1" s="1"/>
  <c r="BC2821" i="1"/>
  <c r="BI2821" i="1" s="1"/>
  <c r="BN2821" i="1" s="1"/>
  <c r="BP2821" i="1" s="1"/>
  <c r="BC2822" i="1"/>
  <c r="BI2822" i="1" s="1"/>
  <c r="BN2822" i="1" s="1"/>
  <c r="BP2822" i="1" s="1"/>
  <c r="BC2823" i="1"/>
  <c r="BI2823" i="1" s="1"/>
  <c r="BN2823" i="1" s="1"/>
  <c r="BP2823" i="1" s="1"/>
  <c r="BC2824" i="1"/>
  <c r="BI2824" i="1" s="1"/>
  <c r="BN2824" i="1" s="1"/>
  <c r="BP2824" i="1" s="1"/>
  <c r="BC2825" i="1"/>
  <c r="BI2825" i="1" s="1"/>
  <c r="BN2825" i="1" s="1"/>
  <c r="BP2825" i="1" s="1"/>
  <c r="BC2826" i="1"/>
  <c r="BI2826" i="1" s="1"/>
  <c r="BN2826" i="1" s="1"/>
  <c r="BC2827" i="1"/>
  <c r="BI2827" i="1" s="1"/>
  <c r="BN2827" i="1" s="1"/>
  <c r="BP2827" i="1" s="1"/>
  <c r="BC2828" i="1"/>
  <c r="BI2828" i="1" s="1"/>
  <c r="BN2828" i="1" s="1"/>
  <c r="BC2829" i="1"/>
  <c r="BI2829" i="1" s="1"/>
  <c r="BN2829" i="1" s="1"/>
  <c r="BP2829" i="1" s="1"/>
  <c r="BC2830" i="1"/>
  <c r="BI2830" i="1" s="1"/>
  <c r="BN2830" i="1" s="1"/>
  <c r="BP2830" i="1" s="1"/>
  <c r="BC2831" i="1"/>
  <c r="BI2831" i="1" s="1"/>
  <c r="BN2831" i="1" s="1"/>
  <c r="BC2832" i="1"/>
  <c r="BI2832" i="1" s="1"/>
  <c r="BN2832" i="1" s="1"/>
  <c r="BP2832" i="1" s="1"/>
  <c r="BC2833" i="1"/>
  <c r="BI2833" i="1" s="1"/>
  <c r="BN2833" i="1" s="1"/>
  <c r="BC2834" i="1"/>
  <c r="BI2834" i="1" s="1"/>
  <c r="BN2834" i="1" s="1"/>
  <c r="BP2834" i="1" s="1"/>
  <c r="BC2835" i="1"/>
  <c r="BI2835" i="1" s="1"/>
  <c r="BN2835" i="1" s="1"/>
  <c r="BC2836" i="1"/>
  <c r="BI2836" i="1" s="1"/>
  <c r="BN2836" i="1" s="1"/>
  <c r="BP2836" i="1" s="1"/>
  <c r="BC2837" i="1"/>
  <c r="BI2837" i="1" s="1"/>
  <c r="BN2837" i="1" s="1"/>
  <c r="BC2838" i="1"/>
  <c r="BI2838" i="1" s="1"/>
  <c r="BN2838" i="1" s="1"/>
  <c r="BC2839" i="1"/>
  <c r="BI2839" i="1" s="1"/>
  <c r="BN2839" i="1" s="1"/>
  <c r="BP2839" i="1" s="1"/>
  <c r="BC2840" i="1"/>
  <c r="BI2840" i="1" s="1"/>
  <c r="BN2840" i="1" s="1"/>
  <c r="BP2840" i="1" s="1"/>
  <c r="BD2842" i="1"/>
  <c r="BJ2842" i="1" s="1"/>
  <c r="BO2842" i="1" s="1"/>
  <c r="BC2842" i="1"/>
  <c r="BI2842" i="1" s="1"/>
  <c r="BN2842" i="1" s="1"/>
  <c r="BD2844" i="1"/>
  <c r="BJ2844" i="1" s="1"/>
  <c r="BO2844" i="1" s="1"/>
  <c r="BP2844" i="1" s="1"/>
  <c r="BC2844" i="1"/>
  <c r="BI2844" i="1" s="1"/>
  <c r="BN2844" i="1" s="1"/>
  <c r="BD2846" i="1"/>
  <c r="BJ2846" i="1" s="1"/>
  <c r="BO2846" i="1" s="1"/>
  <c r="BC2846" i="1"/>
  <c r="BI2846" i="1" s="1"/>
  <c r="BN2846" i="1" s="1"/>
  <c r="BD2848" i="1"/>
  <c r="BJ2848" i="1" s="1"/>
  <c r="BO2848" i="1" s="1"/>
  <c r="BP2848" i="1" s="1"/>
  <c r="BC2848" i="1"/>
  <c r="BI2848" i="1" s="1"/>
  <c r="BN2848" i="1" s="1"/>
  <c r="BD2860" i="1"/>
  <c r="BJ2860" i="1" s="1"/>
  <c r="BO2860" i="1" s="1"/>
  <c r="BP2860" i="1" s="1"/>
  <c r="BC2860" i="1"/>
  <c r="BI2860" i="1" s="1"/>
  <c r="BN2860" i="1" s="1"/>
  <c r="BD2853" i="1"/>
  <c r="BJ2853" i="1" s="1"/>
  <c r="BO2853" i="1" s="1"/>
  <c r="BP2853" i="1" s="1"/>
  <c r="BC2853" i="1"/>
  <c r="BI2853" i="1" s="1"/>
  <c r="BN2853" i="1" s="1"/>
  <c r="BD2858" i="1"/>
  <c r="BJ2858" i="1" s="1"/>
  <c r="BO2858" i="1" s="1"/>
  <c r="BC2858" i="1"/>
  <c r="BI2858" i="1" s="1"/>
  <c r="BN2858" i="1" s="1"/>
  <c r="BD2863" i="1"/>
  <c r="BJ2863" i="1" s="1"/>
  <c r="BO2863" i="1" s="1"/>
  <c r="BP2863" i="1" s="1"/>
  <c r="BC2863" i="1"/>
  <c r="BI2863" i="1" s="1"/>
  <c r="BN2863" i="1" s="1"/>
  <c r="BD2866" i="1"/>
  <c r="BJ2866" i="1" s="1"/>
  <c r="BO2866" i="1" s="1"/>
  <c r="BC2866" i="1"/>
  <c r="BI2866" i="1" s="1"/>
  <c r="BN2866" i="1" s="1"/>
  <c r="BD2869" i="1"/>
  <c r="BJ2869" i="1" s="1"/>
  <c r="BO2869" i="1" s="1"/>
  <c r="BP2869" i="1" s="1"/>
  <c r="BC2869" i="1"/>
  <c r="BI2869" i="1" s="1"/>
  <c r="BN2869" i="1" s="1"/>
  <c r="BD2872" i="1"/>
  <c r="BJ2872" i="1" s="1"/>
  <c r="BO2872" i="1" s="1"/>
  <c r="BP2872" i="1" s="1"/>
  <c r="BC2872" i="1"/>
  <c r="BI2872" i="1" s="1"/>
  <c r="BN2872" i="1" s="1"/>
  <c r="BD2875" i="1"/>
  <c r="BJ2875" i="1" s="1"/>
  <c r="BO2875" i="1" s="1"/>
  <c r="BP2875" i="1" s="1"/>
  <c r="BC2875" i="1"/>
  <c r="BI2875" i="1" s="1"/>
  <c r="BN2875" i="1" s="1"/>
  <c r="BD2878" i="1"/>
  <c r="BJ2878" i="1" s="1"/>
  <c r="BO2878" i="1" s="1"/>
  <c r="BC2878" i="1"/>
  <c r="BI2878" i="1" s="1"/>
  <c r="BN2878" i="1" s="1"/>
  <c r="BD2881" i="1"/>
  <c r="BJ2881" i="1" s="1"/>
  <c r="BO2881" i="1" s="1"/>
  <c r="BP2881" i="1" s="1"/>
  <c r="BC2881" i="1"/>
  <c r="BI2881" i="1" s="1"/>
  <c r="BN2881" i="1" s="1"/>
  <c r="BD2884" i="1"/>
  <c r="BJ2884" i="1" s="1"/>
  <c r="BO2884" i="1" s="1"/>
  <c r="BC2884" i="1"/>
  <c r="BI2884" i="1" s="1"/>
  <c r="BN2884" i="1" s="1"/>
  <c r="BD2887" i="1"/>
  <c r="BJ2887" i="1" s="1"/>
  <c r="BO2887" i="1" s="1"/>
  <c r="BP2887" i="1" s="1"/>
  <c r="BC2887" i="1"/>
  <c r="BI2887" i="1" s="1"/>
  <c r="BN2887" i="1" s="1"/>
  <c r="BD2890" i="1"/>
  <c r="BJ2890" i="1" s="1"/>
  <c r="BO2890" i="1" s="1"/>
  <c r="BP2890" i="1" s="1"/>
  <c r="BC2890" i="1"/>
  <c r="BI2890" i="1" s="1"/>
  <c r="BN2890" i="1" s="1"/>
  <c r="BD2893" i="1"/>
  <c r="BJ2893" i="1" s="1"/>
  <c r="BO2893" i="1" s="1"/>
  <c r="BP2893" i="1" s="1"/>
  <c r="BC2893" i="1"/>
  <c r="BI2893" i="1" s="1"/>
  <c r="BN2893" i="1" s="1"/>
  <c r="BD2896" i="1"/>
  <c r="BJ2896" i="1" s="1"/>
  <c r="BO2896" i="1" s="1"/>
  <c r="BC2896" i="1"/>
  <c r="BI2896" i="1" s="1"/>
  <c r="BN2896" i="1" s="1"/>
  <c r="BD2899" i="1"/>
  <c r="BJ2899" i="1" s="1"/>
  <c r="BO2899" i="1" s="1"/>
  <c r="BP2899" i="1" s="1"/>
  <c r="BC2899" i="1"/>
  <c r="BI2899" i="1" s="1"/>
  <c r="BN2899" i="1" s="1"/>
  <c r="BD2902" i="1"/>
  <c r="BJ2902" i="1" s="1"/>
  <c r="BO2902" i="1" s="1"/>
  <c r="BC2902" i="1"/>
  <c r="BI2902" i="1" s="1"/>
  <c r="BN2902" i="1" s="1"/>
  <c r="BD2905" i="1"/>
  <c r="BJ2905" i="1" s="1"/>
  <c r="BO2905" i="1" s="1"/>
  <c r="BP2905" i="1" s="1"/>
  <c r="BC2905" i="1"/>
  <c r="BI2905" i="1" s="1"/>
  <c r="BN2905" i="1" s="1"/>
  <c r="BD2908" i="1"/>
  <c r="BJ2908" i="1" s="1"/>
  <c r="BO2908" i="1" s="1"/>
  <c r="BP2908" i="1" s="1"/>
  <c r="BC2908" i="1"/>
  <c r="BI2908" i="1" s="1"/>
  <c r="BN2908" i="1" s="1"/>
  <c r="BD2911" i="1"/>
  <c r="BJ2911" i="1" s="1"/>
  <c r="BO2911" i="1" s="1"/>
  <c r="BP2911" i="1" s="1"/>
  <c r="BC2911" i="1"/>
  <c r="BI2911" i="1" s="1"/>
  <c r="BN2911" i="1" s="1"/>
  <c r="BD2914" i="1"/>
  <c r="BJ2914" i="1" s="1"/>
  <c r="BO2914" i="1" s="1"/>
  <c r="BC2914" i="1"/>
  <c r="BI2914" i="1" s="1"/>
  <c r="BN2914" i="1" s="1"/>
  <c r="BD2917" i="1"/>
  <c r="BJ2917" i="1" s="1"/>
  <c r="BO2917" i="1" s="1"/>
  <c r="BP2917" i="1" s="1"/>
  <c r="BC2917" i="1"/>
  <c r="BI2917" i="1" s="1"/>
  <c r="BN2917" i="1" s="1"/>
  <c r="BD2851" i="1"/>
  <c r="BJ2851" i="1" s="1"/>
  <c r="BO2851" i="1" s="1"/>
  <c r="BC2851" i="1"/>
  <c r="BI2851" i="1" s="1"/>
  <c r="BN2851" i="1" s="1"/>
  <c r="BD2943" i="1"/>
  <c r="BJ2943" i="1" s="1"/>
  <c r="BO2943" i="1" s="1"/>
  <c r="BP2943" i="1" s="1"/>
  <c r="BC2943" i="1"/>
  <c r="BI2943" i="1" s="1"/>
  <c r="BN2943" i="1" s="1"/>
  <c r="BD2955" i="1"/>
  <c r="BJ2955" i="1" s="1"/>
  <c r="BO2955" i="1" s="1"/>
  <c r="BP2955" i="1" s="1"/>
  <c r="BC2955" i="1"/>
  <c r="BI2955" i="1" s="1"/>
  <c r="BN2955" i="1" s="1"/>
  <c r="BD2967" i="1"/>
  <c r="BJ2967" i="1" s="1"/>
  <c r="BO2967" i="1" s="1"/>
  <c r="BP2967" i="1" s="1"/>
  <c r="BC2967" i="1"/>
  <c r="BI2967" i="1" s="1"/>
  <c r="BN2967" i="1" s="1"/>
  <c r="BD2979" i="1"/>
  <c r="BJ2979" i="1" s="1"/>
  <c r="BO2979" i="1" s="1"/>
  <c r="BC2979" i="1"/>
  <c r="BI2979" i="1" s="1"/>
  <c r="BN2979" i="1" s="1"/>
  <c r="BD3067" i="1"/>
  <c r="BJ3067" i="1" s="1"/>
  <c r="BO3067" i="1" s="1"/>
  <c r="BP3067" i="1" s="1"/>
  <c r="BC3067" i="1"/>
  <c r="BI3067" i="1" s="1"/>
  <c r="BN3067" i="1" s="1"/>
  <c r="BD2919" i="1"/>
  <c r="BJ2919" i="1" s="1"/>
  <c r="BO2919" i="1" s="1"/>
  <c r="BC2919" i="1"/>
  <c r="BI2919" i="1" s="1"/>
  <c r="BN2919" i="1" s="1"/>
  <c r="BD2948" i="1"/>
  <c r="BJ2948" i="1" s="1"/>
  <c r="BO2948" i="1" s="1"/>
  <c r="BP2948" i="1" s="1"/>
  <c r="BC2948" i="1"/>
  <c r="BI2948" i="1" s="1"/>
  <c r="BN2948" i="1" s="1"/>
  <c r="BD2960" i="1"/>
  <c r="BJ2960" i="1" s="1"/>
  <c r="BO2960" i="1" s="1"/>
  <c r="BP2960" i="1" s="1"/>
  <c r="BC2960" i="1"/>
  <c r="BI2960" i="1" s="1"/>
  <c r="BN2960" i="1" s="1"/>
  <c r="BD2972" i="1"/>
  <c r="BJ2972" i="1" s="1"/>
  <c r="BO2972" i="1" s="1"/>
  <c r="BP2972" i="1" s="1"/>
  <c r="BC2972" i="1"/>
  <c r="BI2972" i="1" s="1"/>
  <c r="BN2972" i="1" s="1"/>
  <c r="BD2984" i="1"/>
  <c r="BJ2984" i="1" s="1"/>
  <c r="BO2984" i="1" s="1"/>
  <c r="BP2984" i="1" s="1"/>
  <c r="BC2984" i="1"/>
  <c r="BI2984" i="1" s="1"/>
  <c r="BN2984" i="1" s="1"/>
  <c r="BD2991" i="1"/>
  <c r="BJ2991" i="1" s="1"/>
  <c r="BO2991" i="1" s="1"/>
  <c r="BP2991" i="1" s="1"/>
  <c r="BC2991" i="1"/>
  <c r="BI2991" i="1" s="1"/>
  <c r="BN2991" i="1" s="1"/>
  <c r="BD2941" i="1"/>
  <c r="BJ2941" i="1" s="1"/>
  <c r="BO2941" i="1" s="1"/>
  <c r="BC2941" i="1"/>
  <c r="BI2941" i="1" s="1"/>
  <c r="BN2941" i="1" s="1"/>
  <c r="BD2953" i="1"/>
  <c r="BJ2953" i="1" s="1"/>
  <c r="BO2953" i="1" s="1"/>
  <c r="BP2953" i="1" s="1"/>
  <c r="BC2953" i="1"/>
  <c r="BI2953" i="1" s="1"/>
  <c r="BN2953" i="1" s="1"/>
  <c r="BD2965" i="1"/>
  <c r="BJ2965" i="1" s="1"/>
  <c r="BO2965" i="1" s="1"/>
  <c r="BP2965" i="1" s="1"/>
  <c r="BC2965" i="1"/>
  <c r="BI2965" i="1" s="1"/>
  <c r="BN2965" i="1" s="1"/>
  <c r="BD2977" i="1"/>
  <c r="BJ2977" i="1" s="1"/>
  <c r="BO2977" i="1" s="1"/>
  <c r="BP2977" i="1" s="1"/>
  <c r="BC2977" i="1"/>
  <c r="BI2977" i="1" s="1"/>
  <c r="BN2977" i="1" s="1"/>
  <c r="BD3129" i="1"/>
  <c r="BJ3129" i="1" s="1"/>
  <c r="BO3129" i="1" s="1"/>
  <c r="BP3129" i="1" s="1"/>
  <c r="BC3129" i="1"/>
  <c r="BI3129" i="1" s="1"/>
  <c r="BN3129" i="1" s="1"/>
  <c r="BD2921" i="1"/>
  <c r="BJ2921" i="1" s="1"/>
  <c r="BO2921" i="1" s="1"/>
  <c r="BP2921" i="1" s="1"/>
  <c r="BC2921" i="1"/>
  <c r="BI2921" i="1" s="1"/>
  <c r="BN2921" i="1" s="1"/>
  <c r="BD2946" i="1"/>
  <c r="BJ2946" i="1" s="1"/>
  <c r="BO2946" i="1" s="1"/>
  <c r="BC2946" i="1"/>
  <c r="BI2946" i="1" s="1"/>
  <c r="BN2946" i="1" s="1"/>
  <c r="BD2958" i="1"/>
  <c r="BJ2958" i="1" s="1"/>
  <c r="BO2958" i="1" s="1"/>
  <c r="BP2958" i="1" s="1"/>
  <c r="BC2958" i="1"/>
  <c r="BI2958" i="1" s="1"/>
  <c r="BN2958" i="1" s="1"/>
  <c r="BD2970" i="1"/>
  <c r="BJ2970" i="1" s="1"/>
  <c r="BO2970" i="1" s="1"/>
  <c r="BP2970" i="1" s="1"/>
  <c r="BC2970" i="1"/>
  <c r="BI2970" i="1" s="1"/>
  <c r="BN2970" i="1" s="1"/>
  <c r="BD2982" i="1"/>
  <c r="BJ2982" i="1" s="1"/>
  <c r="BO2982" i="1" s="1"/>
  <c r="BP2982" i="1" s="1"/>
  <c r="BC2982" i="1"/>
  <c r="BI2982" i="1" s="1"/>
  <c r="BN2982" i="1" s="1"/>
  <c r="BD2989" i="1"/>
  <c r="BJ2989" i="1" s="1"/>
  <c r="BO2989" i="1" s="1"/>
  <c r="BP2989" i="1" s="1"/>
  <c r="BC2989" i="1"/>
  <c r="BI2989" i="1" s="1"/>
  <c r="BN2989" i="1" s="1"/>
  <c r="BD2923" i="1"/>
  <c r="BJ2923" i="1" s="1"/>
  <c r="BO2923" i="1" s="1"/>
  <c r="BP2923" i="1" s="1"/>
  <c r="BC2923" i="1"/>
  <c r="BI2923" i="1" s="1"/>
  <c r="BN2923" i="1" s="1"/>
  <c r="BD2925" i="1"/>
  <c r="BJ2925" i="1" s="1"/>
  <c r="BO2925" i="1" s="1"/>
  <c r="BC2925" i="1"/>
  <c r="BI2925" i="1" s="1"/>
  <c r="BN2925" i="1" s="1"/>
  <c r="BD2927" i="1"/>
  <c r="BJ2927" i="1" s="1"/>
  <c r="BO2927" i="1" s="1"/>
  <c r="BP2927" i="1" s="1"/>
  <c r="BC2927" i="1"/>
  <c r="BI2927" i="1" s="1"/>
  <c r="BN2927" i="1" s="1"/>
  <c r="BD2929" i="1"/>
  <c r="BJ2929" i="1" s="1"/>
  <c r="BO2929" i="1" s="1"/>
  <c r="BP2929" i="1" s="1"/>
  <c r="BC2929" i="1"/>
  <c r="BI2929" i="1" s="1"/>
  <c r="BN2929" i="1" s="1"/>
  <c r="BD2931" i="1"/>
  <c r="BJ2931" i="1" s="1"/>
  <c r="BO2931" i="1" s="1"/>
  <c r="BP2931" i="1" s="1"/>
  <c r="BC2931" i="1"/>
  <c r="BI2931" i="1" s="1"/>
  <c r="BN2931" i="1" s="1"/>
  <c r="BD2933" i="1"/>
  <c r="BJ2933" i="1" s="1"/>
  <c r="BO2933" i="1" s="1"/>
  <c r="BP2933" i="1" s="1"/>
  <c r="BC2933" i="1"/>
  <c r="BI2933" i="1" s="1"/>
  <c r="BN2933" i="1" s="1"/>
  <c r="BD2935" i="1"/>
  <c r="BJ2935" i="1" s="1"/>
  <c r="BO2935" i="1" s="1"/>
  <c r="BP2935" i="1" s="1"/>
  <c r="BC2935" i="1"/>
  <c r="BI2935" i="1" s="1"/>
  <c r="BN2935" i="1" s="1"/>
  <c r="BD2937" i="1"/>
  <c r="BJ2937" i="1" s="1"/>
  <c r="BO2937" i="1" s="1"/>
  <c r="BC2937" i="1"/>
  <c r="BI2937" i="1" s="1"/>
  <c r="BN2937" i="1" s="1"/>
  <c r="BD2939" i="1"/>
  <c r="BJ2939" i="1" s="1"/>
  <c r="BO2939" i="1" s="1"/>
  <c r="BP2939" i="1" s="1"/>
  <c r="BC2939" i="1"/>
  <c r="BI2939" i="1" s="1"/>
  <c r="BN2939" i="1" s="1"/>
  <c r="BD2951" i="1"/>
  <c r="BJ2951" i="1" s="1"/>
  <c r="BO2951" i="1" s="1"/>
  <c r="BP2951" i="1" s="1"/>
  <c r="BC2951" i="1"/>
  <c r="BI2951" i="1" s="1"/>
  <c r="BN2951" i="1" s="1"/>
  <c r="BD2963" i="1"/>
  <c r="BJ2963" i="1" s="1"/>
  <c r="BO2963" i="1" s="1"/>
  <c r="BP2963" i="1" s="1"/>
  <c r="BC2963" i="1"/>
  <c r="BI2963" i="1" s="1"/>
  <c r="BN2963" i="1" s="1"/>
  <c r="BD2975" i="1"/>
  <c r="BJ2975" i="1" s="1"/>
  <c r="BO2975" i="1" s="1"/>
  <c r="BP2975" i="1" s="1"/>
  <c r="BC2975" i="1"/>
  <c r="BI2975" i="1" s="1"/>
  <c r="BN2975" i="1" s="1"/>
  <c r="BD2987" i="1"/>
  <c r="BJ2987" i="1" s="1"/>
  <c r="BO2987" i="1" s="1"/>
  <c r="BP2987" i="1" s="1"/>
  <c r="BC2987" i="1"/>
  <c r="BI2987" i="1" s="1"/>
  <c r="BN2987" i="1" s="1"/>
  <c r="BD2944" i="1"/>
  <c r="BJ2944" i="1" s="1"/>
  <c r="BO2944" i="1" s="1"/>
  <c r="BC2944" i="1"/>
  <c r="BI2944" i="1" s="1"/>
  <c r="BN2944" i="1" s="1"/>
  <c r="BD2956" i="1"/>
  <c r="BJ2956" i="1" s="1"/>
  <c r="BO2956" i="1" s="1"/>
  <c r="BP2956" i="1" s="1"/>
  <c r="BC2956" i="1"/>
  <c r="BI2956" i="1" s="1"/>
  <c r="BN2956" i="1" s="1"/>
  <c r="BD2968" i="1"/>
  <c r="BJ2968" i="1" s="1"/>
  <c r="BO2968" i="1" s="1"/>
  <c r="BP2968" i="1" s="1"/>
  <c r="BC2968" i="1"/>
  <c r="BI2968" i="1" s="1"/>
  <c r="BN2968" i="1" s="1"/>
  <c r="BD2980" i="1"/>
  <c r="BJ2980" i="1" s="1"/>
  <c r="BO2980" i="1" s="1"/>
  <c r="BP2980" i="1" s="1"/>
  <c r="BC2980" i="1"/>
  <c r="BI2980" i="1" s="1"/>
  <c r="BN2980" i="1" s="1"/>
  <c r="BD2918" i="1"/>
  <c r="BJ2918" i="1" s="1"/>
  <c r="BO2918" i="1" s="1"/>
  <c r="BP2918" i="1" s="1"/>
  <c r="BC2918" i="1"/>
  <c r="BI2918" i="1" s="1"/>
  <c r="BN2918" i="1" s="1"/>
  <c r="BD2949" i="1"/>
  <c r="BJ2949" i="1" s="1"/>
  <c r="BO2949" i="1" s="1"/>
  <c r="BP2949" i="1" s="1"/>
  <c r="BC2949" i="1"/>
  <c r="BI2949" i="1" s="1"/>
  <c r="BN2949" i="1" s="1"/>
  <c r="BD2961" i="1"/>
  <c r="BJ2961" i="1" s="1"/>
  <c r="BO2961" i="1" s="1"/>
  <c r="BC2961" i="1"/>
  <c r="BI2961" i="1" s="1"/>
  <c r="BN2961" i="1" s="1"/>
  <c r="BD2973" i="1"/>
  <c r="BJ2973" i="1" s="1"/>
  <c r="BO2973" i="1" s="1"/>
  <c r="BP2973" i="1" s="1"/>
  <c r="BC2973" i="1"/>
  <c r="BI2973" i="1" s="1"/>
  <c r="BN2973" i="1" s="1"/>
  <c r="BD2985" i="1"/>
  <c r="BJ2985" i="1" s="1"/>
  <c r="BO2985" i="1" s="1"/>
  <c r="BP2985" i="1" s="1"/>
  <c r="BC2985" i="1"/>
  <c r="BI2985" i="1" s="1"/>
  <c r="BN2985" i="1" s="1"/>
  <c r="BD2992" i="1"/>
  <c r="BJ2992" i="1" s="1"/>
  <c r="BO2992" i="1" s="1"/>
  <c r="BP2992" i="1" s="1"/>
  <c r="BC2992" i="1"/>
  <c r="BI2992" i="1" s="1"/>
  <c r="BN2992" i="1" s="1"/>
  <c r="BD2995" i="1"/>
  <c r="BJ2995" i="1" s="1"/>
  <c r="BO2995" i="1" s="1"/>
  <c r="BP2995" i="1" s="1"/>
  <c r="BC2995" i="1"/>
  <c r="BI2995" i="1" s="1"/>
  <c r="BN2995" i="1" s="1"/>
  <c r="BD2942" i="1"/>
  <c r="BJ2942" i="1" s="1"/>
  <c r="BO2942" i="1" s="1"/>
  <c r="BP2942" i="1" s="1"/>
  <c r="BC2942" i="1"/>
  <c r="BI2942" i="1" s="1"/>
  <c r="BN2942" i="1" s="1"/>
  <c r="BD2954" i="1"/>
  <c r="BJ2954" i="1" s="1"/>
  <c r="BO2954" i="1" s="1"/>
  <c r="BC2954" i="1"/>
  <c r="BI2954" i="1" s="1"/>
  <c r="BN2954" i="1" s="1"/>
  <c r="BD2966" i="1"/>
  <c r="BJ2966" i="1" s="1"/>
  <c r="BO2966" i="1" s="1"/>
  <c r="BP2966" i="1" s="1"/>
  <c r="BC2966" i="1"/>
  <c r="BI2966" i="1" s="1"/>
  <c r="BN2966" i="1" s="1"/>
  <c r="BD2978" i="1"/>
  <c r="BJ2978" i="1" s="1"/>
  <c r="BO2978" i="1" s="1"/>
  <c r="BP2978" i="1" s="1"/>
  <c r="BC2978" i="1"/>
  <c r="BI2978" i="1" s="1"/>
  <c r="BN2978" i="1" s="1"/>
  <c r="BD3007" i="1"/>
  <c r="BJ3007" i="1" s="1"/>
  <c r="BO3007" i="1" s="1"/>
  <c r="BP3007" i="1" s="1"/>
  <c r="BC3007" i="1"/>
  <c r="BI3007" i="1" s="1"/>
  <c r="BN3007" i="1" s="1"/>
  <c r="AX2920" i="1"/>
  <c r="BD2947" i="1"/>
  <c r="BJ2947" i="1" s="1"/>
  <c r="BO2947" i="1" s="1"/>
  <c r="BP2947" i="1" s="1"/>
  <c r="BC2947" i="1"/>
  <c r="BI2947" i="1" s="1"/>
  <c r="BN2947" i="1" s="1"/>
  <c r="BD2959" i="1"/>
  <c r="BJ2959" i="1" s="1"/>
  <c r="BO2959" i="1" s="1"/>
  <c r="BC2959" i="1"/>
  <c r="BI2959" i="1" s="1"/>
  <c r="BN2959" i="1" s="1"/>
  <c r="BD2971" i="1"/>
  <c r="BJ2971" i="1" s="1"/>
  <c r="BO2971" i="1" s="1"/>
  <c r="BP2971" i="1" s="1"/>
  <c r="BC2971" i="1"/>
  <c r="BI2971" i="1" s="1"/>
  <c r="BN2971" i="1" s="1"/>
  <c r="BD2983" i="1"/>
  <c r="BJ2983" i="1" s="1"/>
  <c r="BO2983" i="1" s="1"/>
  <c r="BP2983" i="1" s="1"/>
  <c r="BC2983" i="1"/>
  <c r="BI2983" i="1" s="1"/>
  <c r="BN2983" i="1" s="1"/>
  <c r="BD2990" i="1"/>
  <c r="BJ2990" i="1" s="1"/>
  <c r="BO2990" i="1" s="1"/>
  <c r="BC2990" i="1"/>
  <c r="BI2990" i="1" s="1"/>
  <c r="BN2990" i="1" s="1"/>
  <c r="BD3019" i="1"/>
  <c r="BJ3019" i="1" s="1"/>
  <c r="BO3019" i="1" s="1"/>
  <c r="BC3019" i="1"/>
  <c r="BI3019" i="1" s="1"/>
  <c r="BN3019" i="1" s="1"/>
  <c r="BD2940" i="1"/>
  <c r="BJ2940" i="1" s="1"/>
  <c r="BO2940" i="1" s="1"/>
  <c r="BP2940" i="1" s="1"/>
  <c r="BC2940" i="1"/>
  <c r="BI2940" i="1" s="1"/>
  <c r="BN2940" i="1" s="1"/>
  <c r="BD2952" i="1"/>
  <c r="BJ2952" i="1" s="1"/>
  <c r="BO2952" i="1" s="1"/>
  <c r="BC2952" i="1"/>
  <c r="BI2952" i="1" s="1"/>
  <c r="BN2952" i="1" s="1"/>
  <c r="BD2964" i="1"/>
  <c r="BJ2964" i="1" s="1"/>
  <c r="BO2964" i="1" s="1"/>
  <c r="BP2964" i="1" s="1"/>
  <c r="BC2964" i="1"/>
  <c r="BI2964" i="1" s="1"/>
  <c r="BN2964" i="1" s="1"/>
  <c r="BD2976" i="1"/>
  <c r="BJ2976" i="1" s="1"/>
  <c r="BO2976" i="1" s="1"/>
  <c r="BP2976" i="1" s="1"/>
  <c r="BC2976" i="1"/>
  <c r="BI2976" i="1" s="1"/>
  <c r="BN2976" i="1" s="1"/>
  <c r="BD2988" i="1"/>
  <c r="BJ2988" i="1" s="1"/>
  <c r="BO2988" i="1" s="1"/>
  <c r="BC2988" i="1"/>
  <c r="BI2988" i="1" s="1"/>
  <c r="BN2988" i="1" s="1"/>
  <c r="BD3031" i="1"/>
  <c r="BJ3031" i="1" s="1"/>
  <c r="BO3031" i="1" s="1"/>
  <c r="BC3031" i="1"/>
  <c r="BI3031" i="1" s="1"/>
  <c r="BN3031" i="1" s="1"/>
  <c r="AX2922" i="1"/>
  <c r="AX2924" i="1"/>
  <c r="AX2926" i="1"/>
  <c r="AX2928" i="1"/>
  <c r="BD2930" i="1"/>
  <c r="BJ2930" i="1" s="1"/>
  <c r="BO2930" i="1" s="1"/>
  <c r="BP2930" i="1" s="1"/>
  <c r="BC2930" i="1"/>
  <c r="BI2930" i="1" s="1"/>
  <c r="BN2930" i="1" s="1"/>
  <c r="BD2932" i="1"/>
  <c r="BJ2932" i="1" s="1"/>
  <c r="BO2932" i="1" s="1"/>
  <c r="BP2932" i="1" s="1"/>
  <c r="BC2932" i="1"/>
  <c r="BI2932" i="1" s="1"/>
  <c r="BN2932" i="1" s="1"/>
  <c r="BD2934" i="1"/>
  <c r="BJ2934" i="1" s="1"/>
  <c r="BO2934" i="1" s="1"/>
  <c r="BC2934" i="1"/>
  <c r="BI2934" i="1" s="1"/>
  <c r="BN2934" i="1" s="1"/>
  <c r="BD2936" i="1"/>
  <c r="BJ2936" i="1" s="1"/>
  <c r="BO2936" i="1" s="1"/>
  <c r="BC2936" i="1"/>
  <c r="BI2936" i="1" s="1"/>
  <c r="BN2936" i="1" s="1"/>
  <c r="BD2938" i="1"/>
  <c r="BJ2938" i="1" s="1"/>
  <c r="BO2938" i="1" s="1"/>
  <c r="BP2938" i="1" s="1"/>
  <c r="BC2938" i="1"/>
  <c r="BI2938" i="1" s="1"/>
  <c r="BN2938" i="1" s="1"/>
  <c r="BD2945" i="1"/>
  <c r="BJ2945" i="1" s="1"/>
  <c r="BO2945" i="1" s="1"/>
  <c r="BC2945" i="1"/>
  <c r="BI2945" i="1" s="1"/>
  <c r="BN2945" i="1" s="1"/>
  <c r="BD2957" i="1"/>
  <c r="BJ2957" i="1" s="1"/>
  <c r="BO2957" i="1" s="1"/>
  <c r="BP2957" i="1" s="1"/>
  <c r="BC2957" i="1"/>
  <c r="BI2957" i="1" s="1"/>
  <c r="BN2957" i="1" s="1"/>
  <c r="BD2969" i="1"/>
  <c r="BJ2969" i="1" s="1"/>
  <c r="BO2969" i="1" s="1"/>
  <c r="BP2969" i="1" s="1"/>
  <c r="BC2969" i="1"/>
  <c r="BI2969" i="1" s="1"/>
  <c r="BN2969" i="1" s="1"/>
  <c r="BD2981" i="1"/>
  <c r="BJ2981" i="1" s="1"/>
  <c r="BO2981" i="1" s="1"/>
  <c r="BC2981" i="1"/>
  <c r="BI2981" i="1" s="1"/>
  <c r="BN2981" i="1" s="1"/>
  <c r="BD3043" i="1"/>
  <c r="BJ3043" i="1" s="1"/>
  <c r="BO3043" i="1" s="1"/>
  <c r="BC3043" i="1"/>
  <c r="BI3043" i="1" s="1"/>
  <c r="BN3043" i="1" s="1"/>
  <c r="AX3002" i="1"/>
  <c r="AX3014" i="1"/>
  <c r="AX3026" i="1"/>
  <c r="BD3038" i="1"/>
  <c r="BJ3038" i="1" s="1"/>
  <c r="BO3038" i="1" s="1"/>
  <c r="BC3038" i="1"/>
  <c r="BI3038" i="1" s="1"/>
  <c r="BN3038" i="1" s="1"/>
  <c r="BD3050" i="1"/>
  <c r="BJ3050" i="1" s="1"/>
  <c r="BO3050" i="1" s="1"/>
  <c r="BP3050" i="1" s="1"/>
  <c r="BC3050" i="1"/>
  <c r="BI3050" i="1" s="1"/>
  <c r="BN3050" i="1" s="1"/>
  <c r="BD3062" i="1"/>
  <c r="BJ3062" i="1" s="1"/>
  <c r="BO3062" i="1" s="1"/>
  <c r="BP3062" i="1" s="1"/>
  <c r="BC3062" i="1"/>
  <c r="BI3062" i="1" s="1"/>
  <c r="BN3062" i="1" s="1"/>
  <c r="BD3074" i="1"/>
  <c r="BJ3074" i="1" s="1"/>
  <c r="BO3074" i="1" s="1"/>
  <c r="BP3074" i="1" s="1"/>
  <c r="BC3074" i="1"/>
  <c r="BI3074" i="1" s="1"/>
  <c r="BN3074" i="1" s="1"/>
  <c r="BD3117" i="1"/>
  <c r="BJ3117" i="1" s="1"/>
  <c r="BO3117" i="1" s="1"/>
  <c r="BP3117" i="1" s="1"/>
  <c r="BC3117" i="1"/>
  <c r="BI3117" i="1" s="1"/>
  <c r="BN3117" i="1" s="1"/>
  <c r="BD2993" i="1"/>
  <c r="BJ2993" i="1" s="1"/>
  <c r="BO2993" i="1" s="1"/>
  <c r="BC2993" i="1"/>
  <c r="BI2993" i="1" s="1"/>
  <c r="BN2993" i="1" s="1"/>
  <c r="BD3000" i="1"/>
  <c r="BJ3000" i="1" s="1"/>
  <c r="BO3000" i="1" s="1"/>
  <c r="BP3000" i="1" s="1"/>
  <c r="BC3000" i="1"/>
  <c r="BI3000" i="1" s="1"/>
  <c r="BN3000" i="1" s="1"/>
  <c r="BD3012" i="1"/>
  <c r="BJ3012" i="1" s="1"/>
  <c r="BO3012" i="1" s="1"/>
  <c r="BP3012" i="1" s="1"/>
  <c r="BC3012" i="1"/>
  <c r="BI3012" i="1" s="1"/>
  <c r="BN3012" i="1" s="1"/>
  <c r="BD3024" i="1"/>
  <c r="BJ3024" i="1" s="1"/>
  <c r="BO3024" i="1" s="1"/>
  <c r="BC3024" i="1"/>
  <c r="BI3024" i="1" s="1"/>
  <c r="BN3024" i="1" s="1"/>
  <c r="BD3036" i="1"/>
  <c r="BJ3036" i="1" s="1"/>
  <c r="BO3036" i="1" s="1"/>
  <c r="BC3036" i="1"/>
  <c r="BI3036" i="1" s="1"/>
  <c r="BN3036" i="1" s="1"/>
  <c r="BD3048" i="1"/>
  <c r="BJ3048" i="1" s="1"/>
  <c r="BO3048" i="1" s="1"/>
  <c r="BP3048" i="1" s="1"/>
  <c r="BC3048" i="1"/>
  <c r="BI3048" i="1" s="1"/>
  <c r="BN3048" i="1" s="1"/>
  <c r="BD3060" i="1"/>
  <c r="BJ3060" i="1" s="1"/>
  <c r="BO3060" i="1" s="1"/>
  <c r="BC3060" i="1"/>
  <c r="BI3060" i="1" s="1"/>
  <c r="BN3060" i="1" s="1"/>
  <c r="BD3141" i="1"/>
  <c r="BJ3141" i="1" s="1"/>
  <c r="BO3141" i="1" s="1"/>
  <c r="BP3141" i="1" s="1"/>
  <c r="BC3141" i="1"/>
  <c r="BI3141" i="1" s="1"/>
  <c r="BN3141" i="1" s="1"/>
  <c r="AX3005" i="1"/>
  <c r="AX3017" i="1"/>
  <c r="BD3029" i="1"/>
  <c r="BJ3029" i="1" s="1"/>
  <c r="BO3029" i="1" s="1"/>
  <c r="BC3029" i="1"/>
  <c r="BI3029" i="1" s="1"/>
  <c r="BN3029" i="1" s="1"/>
  <c r="BD3041" i="1"/>
  <c r="BJ3041" i="1" s="1"/>
  <c r="BO3041" i="1" s="1"/>
  <c r="BC3041" i="1"/>
  <c r="BI3041" i="1" s="1"/>
  <c r="BN3041" i="1" s="1"/>
  <c r="BD3053" i="1"/>
  <c r="BJ3053" i="1" s="1"/>
  <c r="BO3053" i="1" s="1"/>
  <c r="BP3053" i="1" s="1"/>
  <c r="BC3053" i="1"/>
  <c r="BI3053" i="1" s="1"/>
  <c r="BN3053" i="1" s="1"/>
  <c r="BD3065" i="1"/>
  <c r="BJ3065" i="1" s="1"/>
  <c r="BO3065" i="1" s="1"/>
  <c r="BC3065" i="1"/>
  <c r="BI3065" i="1" s="1"/>
  <c r="BN3065" i="1" s="1"/>
  <c r="BD3072" i="1"/>
  <c r="BJ3072" i="1" s="1"/>
  <c r="BO3072" i="1" s="1"/>
  <c r="BP3072" i="1" s="1"/>
  <c r="BC3072" i="1"/>
  <c r="BI3072" i="1" s="1"/>
  <c r="BN3072" i="1" s="1"/>
  <c r="BD2998" i="1"/>
  <c r="BJ2998" i="1" s="1"/>
  <c r="BO2998" i="1" s="1"/>
  <c r="BP2998" i="1" s="1"/>
  <c r="BC2998" i="1"/>
  <c r="BI2998" i="1" s="1"/>
  <c r="BN2998" i="1" s="1"/>
  <c r="BD3010" i="1"/>
  <c r="BJ3010" i="1" s="1"/>
  <c r="BO3010" i="1" s="1"/>
  <c r="BC3010" i="1"/>
  <c r="BI3010" i="1" s="1"/>
  <c r="BN3010" i="1" s="1"/>
  <c r="BD3022" i="1"/>
  <c r="BJ3022" i="1" s="1"/>
  <c r="BO3022" i="1" s="1"/>
  <c r="BC3022" i="1"/>
  <c r="BI3022" i="1" s="1"/>
  <c r="BN3022" i="1" s="1"/>
  <c r="BD3034" i="1"/>
  <c r="BJ3034" i="1" s="1"/>
  <c r="BO3034" i="1" s="1"/>
  <c r="BP3034" i="1" s="1"/>
  <c r="BC3034" i="1"/>
  <c r="BI3034" i="1" s="1"/>
  <c r="BN3034" i="1" s="1"/>
  <c r="BD3046" i="1"/>
  <c r="BJ3046" i="1" s="1"/>
  <c r="BO3046" i="1" s="1"/>
  <c r="BC3046" i="1"/>
  <c r="BI3046" i="1" s="1"/>
  <c r="BN3046" i="1" s="1"/>
  <c r="BD3058" i="1"/>
  <c r="BJ3058" i="1" s="1"/>
  <c r="BO3058" i="1" s="1"/>
  <c r="BP3058" i="1" s="1"/>
  <c r="BC3058" i="1"/>
  <c r="BI3058" i="1" s="1"/>
  <c r="BN3058" i="1" s="1"/>
  <c r="BD3070" i="1"/>
  <c r="BJ3070" i="1" s="1"/>
  <c r="BO3070" i="1" s="1"/>
  <c r="BP3070" i="1" s="1"/>
  <c r="BC3070" i="1"/>
  <c r="BI3070" i="1" s="1"/>
  <c r="BN3070" i="1" s="1"/>
  <c r="BD3003" i="1"/>
  <c r="BJ3003" i="1" s="1"/>
  <c r="BO3003" i="1" s="1"/>
  <c r="BC3003" i="1"/>
  <c r="BI3003" i="1" s="1"/>
  <c r="BN3003" i="1" s="1"/>
  <c r="BD3015" i="1"/>
  <c r="BJ3015" i="1" s="1"/>
  <c r="BO3015" i="1" s="1"/>
  <c r="BC3015" i="1"/>
  <c r="BI3015" i="1" s="1"/>
  <c r="BN3015" i="1" s="1"/>
  <c r="BD3027" i="1"/>
  <c r="BJ3027" i="1" s="1"/>
  <c r="BO3027" i="1" s="1"/>
  <c r="BP3027" i="1" s="1"/>
  <c r="BC3027" i="1"/>
  <c r="BI3027" i="1" s="1"/>
  <c r="BN3027" i="1" s="1"/>
  <c r="BD3039" i="1"/>
  <c r="BJ3039" i="1" s="1"/>
  <c r="BO3039" i="1" s="1"/>
  <c r="BC3039" i="1"/>
  <c r="BI3039" i="1" s="1"/>
  <c r="BN3039" i="1" s="1"/>
  <c r="BD3051" i="1"/>
  <c r="BJ3051" i="1" s="1"/>
  <c r="BO3051" i="1" s="1"/>
  <c r="BP3051" i="1" s="1"/>
  <c r="BC3051" i="1"/>
  <c r="BI3051" i="1" s="1"/>
  <c r="BN3051" i="1" s="1"/>
  <c r="BD3063" i="1"/>
  <c r="BJ3063" i="1" s="1"/>
  <c r="BO3063" i="1" s="1"/>
  <c r="BP3063" i="1" s="1"/>
  <c r="BC3063" i="1"/>
  <c r="BI3063" i="1" s="1"/>
  <c r="BN3063" i="1" s="1"/>
  <c r="AX2996" i="1"/>
  <c r="AX3008" i="1"/>
  <c r="AX3020" i="1"/>
  <c r="BD3032" i="1"/>
  <c r="BJ3032" i="1" s="1"/>
  <c r="BO3032" i="1" s="1"/>
  <c r="BP3032" i="1" s="1"/>
  <c r="BC3032" i="1"/>
  <c r="BI3032" i="1" s="1"/>
  <c r="BN3032" i="1" s="1"/>
  <c r="BD3044" i="1"/>
  <c r="BJ3044" i="1" s="1"/>
  <c r="BO3044" i="1" s="1"/>
  <c r="BP3044" i="1" s="1"/>
  <c r="BC3044" i="1"/>
  <c r="BI3044" i="1" s="1"/>
  <c r="BN3044" i="1" s="1"/>
  <c r="BD3056" i="1"/>
  <c r="BJ3056" i="1" s="1"/>
  <c r="BO3056" i="1" s="1"/>
  <c r="BC3056" i="1"/>
  <c r="BI3056" i="1" s="1"/>
  <c r="BN3056" i="1" s="1"/>
  <c r="BD3068" i="1"/>
  <c r="BJ3068" i="1" s="1"/>
  <c r="BO3068" i="1" s="1"/>
  <c r="BP3068" i="1" s="1"/>
  <c r="BC3068" i="1"/>
  <c r="BI3068" i="1" s="1"/>
  <c r="BN3068" i="1" s="1"/>
  <c r="BD3001" i="1"/>
  <c r="BJ3001" i="1" s="1"/>
  <c r="BO3001" i="1" s="1"/>
  <c r="BP3001" i="1" s="1"/>
  <c r="BC3001" i="1"/>
  <c r="BI3001" i="1" s="1"/>
  <c r="BN3001" i="1" s="1"/>
  <c r="BD3013" i="1"/>
  <c r="BJ3013" i="1" s="1"/>
  <c r="BO3013" i="1" s="1"/>
  <c r="BP3013" i="1" s="1"/>
  <c r="BC3013" i="1"/>
  <c r="BI3013" i="1" s="1"/>
  <c r="BN3013" i="1" s="1"/>
  <c r="BD3025" i="1"/>
  <c r="BJ3025" i="1" s="1"/>
  <c r="BO3025" i="1" s="1"/>
  <c r="BP3025" i="1" s="1"/>
  <c r="BC3025" i="1"/>
  <c r="BI3025" i="1" s="1"/>
  <c r="BN3025" i="1" s="1"/>
  <c r="BD3037" i="1"/>
  <c r="BJ3037" i="1" s="1"/>
  <c r="BO3037" i="1" s="1"/>
  <c r="BP3037" i="1" s="1"/>
  <c r="BC3037" i="1"/>
  <c r="BI3037" i="1" s="1"/>
  <c r="BN3037" i="1" s="1"/>
  <c r="BD3049" i="1"/>
  <c r="BJ3049" i="1" s="1"/>
  <c r="BO3049" i="1" s="1"/>
  <c r="BC3049" i="1"/>
  <c r="BI3049" i="1" s="1"/>
  <c r="BN3049" i="1" s="1"/>
  <c r="BD3061" i="1"/>
  <c r="BJ3061" i="1" s="1"/>
  <c r="BO3061" i="1" s="1"/>
  <c r="BP3061" i="1" s="1"/>
  <c r="BC3061" i="1"/>
  <c r="BI3061" i="1" s="1"/>
  <c r="BN3061" i="1" s="1"/>
  <c r="AX2994" i="1"/>
  <c r="AX3006" i="1"/>
  <c r="AX3018" i="1"/>
  <c r="BD3030" i="1"/>
  <c r="BJ3030" i="1" s="1"/>
  <c r="BO3030" i="1" s="1"/>
  <c r="BC3030" i="1"/>
  <c r="BI3030" i="1" s="1"/>
  <c r="BN3030" i="1" s="1"/>
  <c r="BD3042" i="1"/>
  <c r="BJ3042" i="1" s="1"/>
  <c r="BO3042" i="1" s="1"/>
  <c r="BP3042" i="1" s="1"/>
  <c r="BC3042" i="1"/>
  <c r="BI3042" i="1" s="1"/>
  <c r="BN3042" i="1" s="1"/>
  <c r="BD3054" i="1"/>
  <c r="BJ3054" i="1" s="1"/>
  <c r="BO3054" i="1" s="1"/>
  <c r="BC3054" i="1"/>
  <c r="BI3054" i="1" s="1"/>
  <c r="BN3054" i="1" s="1"/>
  <c r="BD3066" i="1"/>
  <c r="BJ3066" i="1" s="1"/>
  <c r="BO3066" i="1" s="1"/>
  <c r="BP3066" i="1" s="1"/>
  <c r="BC3066" i="1"/>
  <c r="BI3066" i="1" s="1"/>
  <c r="BN3066" i="1" s="1"/>
  <c r="BD2999" i="1"/>
  <c r="BJ2999" i="1" s="1"/>
  <c r="BO2999" i="1" s="1"/>
  <c r="BP2999" i="1" s="1"/>
  <c r="BC2999" i="1"/>
  <c r="BI2999" i="1" s="1"/>
  <c r="BN2999" i="1" s="1"/>
  <c r="BD3011" i="1"/>
  <c r="BJ3011" i="1" s="1"/>
  <c r="BO3011" i="1" s="1"/>
  <c r="BC3011" i="1"/>
  <c r="BI3011" i="1" s="1"/>
  <c r="BN3011" i="1" s="1"/>
  <c r="AX3023" i="1"/>
  <c r="BD3035" i="1"/>
  <c r="BJ3035" i="1" s="1"/>
  <c r="BO3035" i="1" s="1"/>
  <c r="BP3035" i="1" s="1"/>
  <c r="BC3035" i="1"/>
  <c r="BI3035" i="1" s="1"/>
  <c r="BN3035" i="1" s="1"/>
  <c r="BD3047" i="1"/>
  <c r="BJ3047" i="1" s="1"/>
  <c r="BO3047" i="1" s="1"/>
  <c r="BP3047" i="1" s="1"/>
  <c r="BC3047" i="1"/>
  <c r="BI3047" i="1" s="1"/>
  <c r="BN3047" i="1" s="1"/>
  <c r="BD3059" i="1"/>
  <c r="BJ3059" i="1" s="1"/>
  <c r="BO3059" i="1" s="1"/>
  <c r="BC3059" i="1"/>
  <c r="BI3059" i="1" s="1"/>
  <c r="BN3059" i="1" s="1"/>
  <c r="BD3004" i="1"/>
  <c r="BJ3004" i="1" s="1"/>
  <c r="BO3004" i="1" s="1"/>
  <c r="BP3004" i="1" s="1"/>
  <c r="BC3004" i="1"/>
  <c r="BI3004" i="1" s="1"/>
  <c r="BN3004" i="1" s="1"/>
  <c r="BD3016" i="1"/>
  <c r="BJ3016" i="1" s="1"/>
  <c r="BO3016" i="1" s="1"/>
  <c r="BP3016" i="1" s="1"/>
  <c r="BC3016" i="1"/>
  <c r="BI3016" i="1" s="1"/>
  <c r="BN3016" i="1" s="1"/>
  <c r="BD3028" i="1"/>
  <c r="BJ3028" i="1" s="1"/>
  <c r="BO3028" i="1" s="1"/>
  <c r="BP3028" i="1" s="1"/>
  <c r="BC3028" i="1"/>
  <c r="BI3028" i="1" s="1"/>
  <c r="BN3028" i="1" s="1"/>
  <c r="BD3040" i="1"/>
  <c r="BJ3040" i="1" s="1"/>
  <c r="BO3040" i="1" s="1"/>
  <c r="BP3040" i="1" s="1"/>
  <c r="BC3040" i="1"/>
  <c r="BI3040" i="1" s="1"/>
  <c r="BN3040" i="1" s="1"/>
  <c r="BD3052" i="1"/>
  <c r="BJ3052" i="1" s="1"/>
  <c r="BO3052" i="1" s="1"/>
  <c r="BP3052" i="1" s="1"/>
  <c r="BC3052" i="1"/>
  <c r="BI3052" i="1" s="1"/>
  <c r="BN3052" i="1" s="1"/>
  <c r="BD3064" i="1"/>
  <c r="BJ3064" i="1" s="1"/>
  <c r="BO3064" i="1" s="1"/>
  <c r="BC3064" i="1"/>
  <c r="BI3064" i="1" s="1"/>
  <c r="BN3064" i="1" s="1"/>
  <c r="BD3071" i="1"/>
  <c r="BJ3071" i="1" s="1"/>
  <c r="BO3071" i="1" s="1"/>
  <c r="BP3071" i="1" s="1"/>
  <c r="BC3071" i="1"/>
  <c r="BI3071" i="1" s="1"/>
  <c r="BN3071" i="1" s="1"/>
  <c r="BD3093" i="1"/>
  <c r="BJ3093" i="1" s="1"/>
  <c r="BO3093" i="1" s="1"/>
  <c r="BP3093" i="1" s="1"/>
  <c r="BC3093" i="1"/>
  <c r="BI3093" i="1" s="1"/>
  <c r="BN3093" i="1" s="1"/>
  <c r="AX2997" i="1"/>
  <c r="AX3009" i="1"/>
  <c r="AX3021" i="1"/>
  <c r="BD3033" i="1"/>
  <c r="BJ3033" i="1" s="1"/>
  <c r="BO3033" i="1" s="1"/>
  <c r="BP3033" i="1" s="1"/>
  <c r="BC3033" i="1"/>
  <c r="BI3033" i="1" s="1"/>
  <c r="BN3033" i="1" s="1"/>
  <c r="BD3045" i="1"/>
  <c r="BJ3045" i="1" s="1"/>
  <c r="BO3045" i="1" s="1"/>
  <c r="BC3045" i="1"/>
  <c r="BI3045" i="1" s="1"/>
  <c r="BN3045" i="1" s="1"/>
  <c r="BD3057" i="1"/>
  <c r="BJ3057" i="1" s="1"/>
  <c r="BO3057" i="1" s="1"/>
  <c r="BP3057" i="1" s="1"/>
  <c r="BC3057" i="1"/>
  <c r="BI3057" i="1" s="1"/>
  <c r="BN3057" i="1" s="1"/>
  <c r="BD3105" i="1"/>
  <c r="BJ3105" i="1" s="1"/>
  <c r="BO3105" i="1" s="1"/>
  <c r="BP3105" i="1" s="1"/>
  <c r="BC3105" i="1"/>
  <c r="BI3105" i="1" s="1"/>
  <c r="BN3105" i="1" s="1"/>
  <c r="BD3086" i="1"/>
  <c r="BJ3086" i="1" s="1"/>
  <c r="BO3086" i="1" s="1"/>
  <c r="BC3086" i="1"/>
  <c r="BI3086" i="1" s="1"/>
  <c r="BN3086" i="1" s="1"/>
  <c r="BD3098" i="1"/>
  <c r="BJ3098" i="1" s="1"/>
  <c r="BO3098" i="1" s="1"/>
  <c r="BC3098" i="1"/>
  <c r="BI3098" i="1" s="1"/>
  <c r="BN3098" i="1" s="1"/>
  <c r="BD3110" i="1"/>
  <c r="BJ3110" i="1" s="1"/>
  <c r="BO3110" i="1" s="1"/>
  <c r="BP3110" i="1" s="1"/>
  <c r="BC3110" i="1"/>
  <c r="BI3110" i="1" s="1"/>
  <c r="BN3110" i="1" s="1"/>
  <c r="BD3122" i="1"/>
  <c r="BJ3122" i="1" s="1"/>
  <c r="BO3122" i="1" s="1"/>
  <c r="BC3122" i="1"/>
  <c r="BI3122" i="1" s="1"/>
  <c r="BN3122" i="1" s="1"/>
  <c r="BD3134" i="1"/>
  <c r="BJ3134" i="1" s="1"/>
  <c r="BO3134" i="1" s="1"/>
  <c r="BP3134" i="1" s="1"/>
  <c r="BC3134" i="1"/>
  <c r="BI3134" i="1" s="1"/>
  <c r="BN3134" i="1" s="1"/>
  <c r="BD3146" i="1"/>
  <c r="BJ3146" i="1" s="1"/>
  <c r="BO3146" i="1" s="1"/>
  <c r="BP3146" i="1" s="1"/>
  <c r="BC3146" i="1"/>
  <c r="BI3146" i="1" s="1"/>
  <c r="BN3146" i="1" s="1"/>
  <c r="BD3076" i="1"/>
  <c r="BJ3076" i="1" s="1"/>
  <c r="BO3076" i="1" s="1"/>
  <c r="BC3076" i="1"/>
  <c r="BI3076" i="1" s="1"/>
  <c r="BN3076" i="1" s="1"/>
  <c r="BD3078" i="1"/>
  <c r="BJ3078" i="1" s="1"/>
  <c r="BO3078" i="1" s="1"/>
  <c r="BC3078" i="1"/>
  <c r="BI3078" i="1" s="1"/>
  <c r="BN3078" i="1" s="1"/>
  <c r="BD3080" i="1"/>
  <c r="BJ3080" i="1" s="1"/>
  <c r="BO3080" i="1" s="1"/>
  <c r="BP3080" i="1" s="1"/>
  <c r="BC3080" i="1"/>
  <c r="BI3080" i="1" s="1"/>
  <c r="BN3080" i="1" s="1"/>
  <c r="BD3082" i="1"/>
  <c r="BJ3082" i="1" s="1"/>
  <c r="BO3082" i="1" s="1"/>
  <c r="BC3082" i="1"/>
  <c r="BI3082" i="1" s="1"/>
  <c r="BN3082" i="1" s="1"/>
  <c r="BD3084" i="1"/>
  <c r="BJ3084" i="1" s="1"/>
  <c r="BO3084" i="1" s="1"/>
  <c r="BP3084" i="1" s="1"/>
  <c r="BC3084" i="1"/>
  <c r="BI3084" i="1" s="1"/>
  <c r="BN3084" i="1" s="1"/>
  <c r="BD3091" i="1"/>
  <c r="BJ3091" i="1" s="1"/>
  <c r="BO3091" i="1" s="1"/>
  <c r="BP3091" i="1" s="1"/>
  <c r="BC3091" i="1"/>
  <c r="BI3091" i="1" s="1"/>
  <c r="BN3091" i="1" s="1"/>
  <c r="BD3103" i="1"/>
  <c r="BJ3103" i="1" s="1"/>
  <c r="BO3103" i="1" s="1"/>
  <c r="BC3103" i="1"/>
  <c r="BI3103" i="1" s="1"/>
  <c r="BN3103" i="1" s="1"/>
  <c r="BD3115" i="1"/>
  <c r="BJ3115" i="1" s="1"/>
  <c r="BO3115" i="1" s="1"/>
  <c r="BC3115" i="1"/>
  <c r="BI3115" i="1" s="1"/>
  <c r="BN3115" i="1" s="1"/>
  <c r="BD3127" i="1"/>
  <c r="BJ3127" i="1" s="1"/>
  <c r="BO3127" i="1" s="1"/>
  <c r="BP3127" i="1" s="1"/>
  <c r="BC3127" i="1"/>
  <c r="BI3127" i="1" s="1"/>
  <c r="BN3127" i="1" s="1"/>
  <c r="BD3139" i="1"/>
  <c r="BJ3139" i="1" s="1"/>
  <c r="BO3139" i="1" s="1"/>
  <c r="BC3139" i="1"/>
  <c r="BI3139" i="1" s="1"/>
  <c r="BN3139" i="1" s="1"/>
  <c r="BD3151" i="1"/>
  <c r="BJ3151" i="1" s="1"/>
  <c r="BO3151" i="1" s="1"/>
  <c r="BP3151" i="1" s="1"/>
  <c r="BC3151" i="1"/>
  <c r="BI3151" i="1" s="1"/>
  <c r="BN3151" i="1" s="1"/>
  <c r="BC3176" i="1"/>
  <c r="BI3176" i="1" s="1"/>
  <c r="BN3176" i="1" s="1"/>
  <c r="BD3176" i="1"/>
  <c r="BJ3176" i="1" s="1"/>
  <c r="BO3176" i="1" s="1"/>
  <c r="BD3069" i="1"/>
  <c r="BJ3069" i="1" s="1"/>
  <c r="BO3069" i="1" s="1"/>
  <c r="BC3069" i="1"/>
  <c r="BI3069" i="1" s="1"/>
  <c r="BN3069" i="1" s="1"/>
  <c r="BD3096" i="1"/>
  <c r="BJ3096" i="1" s="1"/>
  <c r="BO3096" i="1" s="1"/>
  <c r="BC3096" i="1"/>
  <c r="BI3096" i="1" s="1"/>
  <c r="BN3096" i="1" s="1"/>
  <c r="BD3108" i="1"/>
  <c r="BJ3108" i="1" s="1"/>
  <c r="BO3108" i="1" s="1"/>
  <c r="BP3108" i="1" s="1"/>
  <c r="BC3108" i="1"/>
  <c r="BI3108" i="1" s="1"/>
  <c r="BN3108" i="1" s="1"/>
  <c r="BD3120" i="1"/>
  <c r="BJ3120" i="1" s="1"/>
  <c r="BO3120" i="1" s="1"/>
  <c r="BC3120" i="1"/>
  <c r="BI3120" i="1" s="1"/>
  <c r="BN3120" i="1" s="1"/>
  <c r="BD3132" i="1"/>
  <c r="BJ3132" i="1" s="1"/>
  <c r="BO3132" i="1" s="1"/>
  <c r="BP3132" i="1" s="1"/>
  <c r="BC3132" i="1"/>
  <c r="BI3132" i="1" s="1"/>
  <c r="BN3132" i="1" s="1"/>
  <c r="BD3144" i="1"/>
  <c r="BJ3144" i="1" s="1"/>
  <c r="BO3144" i="1" s="1"/>
  <c r="BP3144" i="1" s="1"/>
  <c r="BC3144" i="1"/>
  <c r="BI3144" i="1" s="1"/>
  <c r="BN3144" i="1" s="1"/>
  <c r="BD3089" i="1"/>
  <c r="BJ3089" i="1" s="1"/>
  <c r="BO3089" i="1" s="1"/>
  <c r="BC3089" i="1"/>
  <c r="BI3089" i="1" s="1"/>
  <c r="BN3089" i="1" s="1"/>
  <c r="BD3101" i="1"/>
  <c r="BJ3101" i="1" s="1"/>
  <c r="BO3101" i="1" s="1"/>
  <c r="BC3101" i="1"/>
  <c r="BI3101" i="1" s="1"/>
  <c r="BN3101" i="1" s="1"/>
  <c r="BD3113" i="1"/>
  <c r="BJ3113" i="1" s="1"/>
  <c r="BO3113" i="1" s="1"/>
  <c r="BP3113" i="1" s="1"/>
  <c r="BC3113" i="1"/>
  <c r="BI3113" i="1" s="1"/>
  <c r="BN3113" i="1" s="1"/>
  <c r="BD3125" i="1"/>
  <c r="BJ3125" i="1" s="1"/>
  <c r="BO3125" i="1" s="1"/>
  <c r="BC3125" i="1"/>
  <c r="BI3125" i="1" s="1"/>
  <c r="BN3125" i="1" s="1"/>
  <c r="BD3137" i="1"/>
  <c r="BJ3137" i="1" s="1"/>
  <c r="BO3137" i="1" s="1"/>
  <c r="BP3137" i="1" s="1"/>
  <c r="BC3137" i="1"/>
  <c r="BI3137" i="1" s="1"/>
  <c r="BN3137" i="1" s="1"/>
  <c r="BD3154" i="1"/>
  <c r="BJ3154" i="1" s="1"/>
  <c r="BO3154" i="1" s="1"/>
  <c r="BP3154" i="1" s="1"/>
  <c r="BC3154" i="1"/>
  <c r="BI3154" i="1" s="1"/>
  <c r="BN3154" i="1" s="1"/>
  <c r="BD3094" i="1"/>
  <c r="BJ3094" i="1" s="1"/>
  <c r="BO3094" i="1" s="1"/>
  <c r="BC3094" i="1"/>
  <c r="BI3094" i="1" s="1"/>
  <c r="BN3094" i="1" s="1"/>
  <c r="BD3106" i="1"/>
  <c r="BJ3106" i="1" s="1"/>
  <c r="BO3106" i="1" s="1"/>
  <c r="BC3106" i="1"/>
  <c r="BI3106" i="1" s="1"/>
  <c r="BN3106" i="1" s="1"/>
  <c r="BD3118" i="1"/>
  <c r="BJ3118" i="1" s="1"/>
  <c r="BO3118" i="1" s="1"/>
  <c r="BP3118" i="1" s="1"/>
  <c r="BC3118" i="1"/>
  <c r="BI3118" i="1" s="1"/>
  <c r="BN3118" i="1" s="1"/>
  <c r="BD3130" i="1"/>
  <c r="BJ3130" i="1" s="1"/>
  <c r="BO3130" i="1" s="1"/>
  <c r="BC3130" i="1"/>
  <c r="BI3130" i="1" s="1"/>
  <c r="BN3130" i="1" s="1"/>
  <c r="BD3142" i="1"/>
  <c r="BJ3142" i="1" s="1"/>
  <c r="BO3142" i="1" s="1"/>
  <c r="BP3142" i="1" s="1"/>
  <c r="BC3142" i="1"/>
  <c r="BI3142" i="1" s="1"/>
  <c r="BN3142" i="1" s="1"/>
  <c r="BD3087" i="1"/>
  <c r="BJ3087" i="1" s="1"/>
  <c r="BO3087" i="1" s="1"/>
  <c r="BP3087" i="1" s="1"/>
  <c r="BC3087" i="1"/>
  <c r="BI3087" i="1" s="1"/>
  <c r="BN3087" i="1" s="1"/>
  <c r="BD3099" i="1"/>
  <c r="BJ3099" i="1" s="1"/>
  <c r="BO3099" i="1" s="1"/>
  <c r="BC3099" i="1"/>
  <c r="BI3099" i="1" s="1"/>
  <c r="BN3099" i="1" s="1"/>
  <c r="BD3111" i="1"/>
  <c r="BJ3111" i="1" s="1"/>
  <c r="BO3111" i="1" s="1"/>
  <c r="BC3111" i="1"/>
  <c r="BI3111" i="1" s="1"/>
  <c r="BN3111" i="1" s="1"/>
  <c r="BD3123" i="1"/>
  <c r="BJ3123" i="1" s="1"/>
  <c r="BO3123" i="1" s="1"/>
  <c r="BP3123" i="1" s="1"/>
  <c r="BC3123" i="1"/>
  <c r="BI3123" i="1" s="1"/>
  <c r="BN3123" i="1" s="1"/>
  <c r="BD3135" i="1"/>
  <c r="BJ3135" i="1" s="1"/>
  <c r="BO3135" i="1" s="1"/>
  <c r="BC3135" i="1"/>
  <c r="BI3135" i="1" s="1"/>
  <c r="BN3135" i="1" s="1"/>
  <c r="BD3073" i="1"/>
  <c r="BJ3073" i="1" s="1"/>
  <c r="BO3073" i="1" s="1"/>
  <c r="BP3073" i="1" s="1"/>
  <c r="BC3073" i="1"/>
  <c r="BI3073" i="1" s="1"/>
  <c r="BN3073" i="1" s="1"/>
  <c r="BD3092" i="1"/>
  <c r="BJ3092" i="1" s="1"/>
  <c r="BO3092" i="1" s="1"/>
  <c r="BP3092" i="1" s="1"/>
  <c r="BC3092" i="1"/>
  <c r="BI3092" i="1" s="1"/>
  <c r="BN3092" i="1" s="1"/>
  <c r="BD3104" i="1"/>
  <c r="BJ3104" i="1" s="1"/>
  <c r="BO3104" i="1" s="1"/>
  <c r="BC3104" i="1"/>
  <c r="BI3104" i="1" s="1"/>
  <c r="BN3104" i="1" s="1"/>
  <c r="BD3116" i="1"/>
  <c r="BJ3116" i="1" s="1"/>
  <c r="BO3116" i="1" s="1"/>
  <c r="BC3116" i="1"/>
  <c r="BI3116" i="1" s="1"/>
  <c r="BN3116" i="1" s="1"/>
  <c r="BD3128" i="1"/>
  <c r="BJ3128" i="1" s="1"/>
  <c r="BO3128" i="1" s="1"/>
  <c r="BP3128" i="1" s="1"/>
  <c r="BC3128" i="1"/>
  <c r="BI3128" i="1" s="1"/>
  <c r="BN3128" i="1" s="1"/>
  <c r="BD3140" i="1"/>
  <c r="BJ3140" i="1" s="1"/>
  <c r="BO3140" i="1" s="1"/>
  <c r="BC3140" i="1"/>
  <c r="BI3140" i="1" s="1"/>
  <c r="BN3140" i="1" s="1"/>
  <c r="BD3180" i="1"/>
  <c r="BJ3180" i="1" s="1"/>
  <c r="BO3180" i="1" s="1"/>
  <c r="BP3180" i="1" s="1"/>
  <c r="BC3180" i="1"/>
  <c r="BI3180" i="1" s="1"/>
  <c r="BN3180" i="1" s="1"/>
  <c r="BD3075" i="1"/>
  <c r="BJ3075" i="1" s="1"/>
  <c r="BO3075" i="1" s="1"/>
  <c r="BP3075" i="1" s="1"/>
  <c r="BC3075" i="1"/>
  <c r="BI3075" i="1" s="1"/>
  <c r="BN3075" i="1" s="1"/>
  <c r="BD3077" i="1"/>
  <c r="BJ3077" i="1" s="1"/>
  <c r="BO3077" i="1" s="1"/>
  <c r="BC3077" i="1"/>
  <c r="BI3077" i="1" s="1"/>
  <c r="BN3077" i="1" s="1"/>
  <c r="BD3079" i="1"/>
  <c r="BJ3079" i="1" s="1"/>
  <c r="BO3079" i="1" s="1"/>
  <c r="BC3079" i="1"/>
  <c r="BI3079" i="1" s="1"/>
  <c r="BN3079" i="1" s="1"/>
  <c r="BD3081" i="1"/>
  <c r="BJ3081" i="1" s="1"/>
  <c r="BO3081" i="1" s="1"/>
  <c r="BP3081" i="1" s="1"/>
  <c r="BC3081" i="1"/>
  <c r="BI3081" i="1" s="1"/>
  <c r="BN3081" i="1" s="1"/>
  <c r="BD3083" i="1"/>
  <c r="BJ3083" i="1" s="1"/>
  <c r="BO3083" i="1" s="1"/>
  <c r="BC3083" i="1"/>
  <c r="BI3083" i="1" s="1"/>
  <c r="BN3083" i="1" s="1"/>
  <c r="BD3085" i="1"/>
  <c r="BJ3085" i="1" s="1"/>
  <c r="BO3085" i="1" s="1"/>
  <c r="BP3085" i="1" s="1"/>
  <c r="BC3085" i="1"/>
  <c r="BI3085" i="1" s="1"/>
  <c r="BN3085" i="1" s="1"/>
  <c r="BD3097" i="1"/>
  <c r="BJ3097" i="1" s="1"/>
  <c r="BO3097" i="1" s="1"/>
  <c r="BP3097" i="1" s="1"/>
  <c r="BC3097" i="1"/>
  <c r="BI3097" i="1" s="1"/>
  <c r="BN3097" i="1" s="1"/>
  <c r="BD3109" i="1"/>
  <c r="BJ3109" i="1" s="1"/>
  <c r="BO3109" i="1" s="1"/>
  <c r="BC3109" i="1"/>
  <c r="BI3109" i="1" s="1"/>
  <c r="BN3109" i="1" s="1"/>
  <c r="BD3121" i="1"/>
  <c r="BJ3121" i="1" s="1"/>
  <c r="BO3121" i="1" s="1"/>
  <c r="BC3121" i="1"/>
  <c r="BI3121" i="1" s="1"/>
  <c r="BN3121" i="1" s="1"/>
  <c r="BD3133" i="1"/>
  <c r="BJ3133" i="1" s="1"/>
  <c r="BO3133" i="1" s="1"/>
  <c r="BP3133" i="1" s="1"/>
  <c r="BC3133" i="1"/>
  <c r="BI3133" i="1" s="1"/>
  <c r="BN3133" i="1" s="1"/>
  <c r="BD3152" i="1"/>
  <c r="BJ3152" i="1" s="1"/>
  <c r="BO3152" i="1" s="1"/>
  <c r="BC3152" i="1"/>
  <c r="BI3152" i="1" s="1"/>
  <c r="BN3152" i="1" s="1"/>
  <c r="BD3157" i="1"/>
  <c r="BJ3157" i="1" s="1"/>
  <c r="BO3157" i="1" s="1"/>
  <c r="BP3157" i="1" s="1"/>
  <c r="BC3157" i="1"/>
  <c r="BI3157" i="1" s="1"/>
  <c r="BN3157" i="1" s="1"/>
  <c r="BD3192" i="1"/>
  <c r="BJ3192" i="1" s="1"/>
  <c r="BO3192" i="1" s="1"/>
  <c r="BP3192" i="1" s="1"/>
  <c r="BC3192" i="1"/>
  <c r="BI3192" i="1" s="1"/>
  <c r="BN3192" i="1" s="1"/>
  <c r="BD3090" i="1"/>
  <c r="BJ3090" i="1" s="1"/>
  <c r="BO3090" i="1" s="1"/>
  <c r="BP3090" i="1" s="1"/>
  <c r="BC3090" i="1"/>
  <c r="BI3090" i="1" s="1"/>
  <c r="BN3090" i="1" s="1"/>
  <c r="BD3102" i="1"/>
  <c r="BJ3102" i="1" s="1"/>
  <c r="BO3102" i="1" s="1"/>
  <c r="BC3102" i="1"/>
  <c r="BI3102" i="1" s="1"/>
  <c r="BN3102" i="1" s="1"/>
  <c r="BD3114" i="1"/>
  <c r="BJ3114" i="1" s="1"/>
  <c r="BO3114" i="1" s="1"/>
  <c r="BP3114" i="1" s="1"/>
  <c r="BC3114" i="1"/>
  <c r="BI3114" i="1" s="1"/>
  <c r="BN3114" i="1" s="1"/>
  <c r="BD3126" i="1"/>
  <c r="BJ3126" i="1" s="1"/>
  <c r="BO3126" i="1" s="1"/>
  <c r="BC3126" i="1"/>
  <c r="BI3126" i="1" s="1"/>
  <c r="BN3126" i="1" s="1"/>
  <c r="BD3138" i="1"/>
  <c r="BJ3138" i="1" s="1"/>
  <c r="BO3138" i="1" s="1"/>
  <c r="BP3138" i="1" s="1"/>
  <c r="BC3138" i="1"/>
  <c r="BI3138" i="1" s="1"/>
  <c r="BN3138" i="1" s="1"/>
  <c r="BP3145" i="1"/>
  <c r="BD3150" i="1"/>
  <c r="BJ3150" i="1" s="1"/>
  <c r="BO3150" i="1" s="1"/>
  <c r="BC3150" i="1"/>
  <c r="BI3150" i="1" s="1"/>
  <c r="BN3150" i="1" s="1"/>
  <c r="BD3204" i="1"/>
  <c r="BJ3204" i="1" s="1"/>
  <c r="BO3204" i="1" s="1"/>
  <c r="BC3204" i="1"/>
  <c r="BI3204" i="1" s="1"/>
  <c r="BN3204" i="1" s="1"/>
  <c r="BD3095" i="1"/>
  <c r="BJ3095" i="1" s="1"/>
  <c r="BO3095" i="1" s="1"/>
  <c r="BP3095" i="1" s="1"/>
  <c r="BC3095" i="1"/>
  <c r="BI3095" i="1" s="1"/>
  <c r="BN3095" i="1" s="1"/>
  <c r="BD3107" i="1"/>
  <c r="BJ3107" i="1" s="1"/>
  <c r="BO3107" i="1" s="1"/>
  <c r="BC3107" i="1"/>
  <c r="BI3107" i="1" s="1"/>
  <c r="BN3107" i="1" s="1"/>
  <c r="BD3119" i="1"/>
  <c r="BJ3119" i="1" s="1"/>
  <c r="BO3119" i="1" s="1"/>
  <c r="BP3119" i="1" s="1"/>
  <c r="BC3119" i="1"/>
  <c r="BI3119" i="1" s="1"/>
  <c r="BN3119" i="1" s="1"/>
  <c r="BD3131" i="1"/>
  <c r="BJ3131" i="1" s="1"/>
  <c r="BO3131" i="1" s="1"/>
  <c r="BP3131" i="1" s="1"/>
  <c r="BC3131" i="1"/>
  <c r="BI3131" i="1" s="1"/>
  <c r="BN3131" i="1" s="1"/>
  <c r="BD3088" i="1"/>
  <c r="BJ3088" i="1" s="1"/>
  <c r="BO3088" i="1" s="1"/>
  <c r="BC3088" i="1"/>
  <c r="BI3088" i="1" s="1"/>
  <c r="BN3088" i="1" s="1"/>
  <c r="BD3100" i="1"/>
  <c r="BJ3100" i="1" s="1"/>
  <c r="BO3100" i="1" s="1"/>
  <c r="BC3100" i="1"/>
  <c r="BI3100" i="1" s="1"/>
  <c r="BN3100" i="1" s="1"/>
  <c r="BD3112" i="1"/>
  <c r="BJ3112" i="1" s="1"/>
  <c r="BO3112" i="1" s="1"/>
  <c r="BP3112" i="1" s="1"/>
  <c r="BC3112" i="1"/>
  <c r="BI3112" i="1" s="1"/>
  <c r="BN3112" i="1" s="1"/>
  <c r="BD3124" i="1"/>
  <c r="BJ3124" i="1" s="1"/>
  <c r="BO3124" i="1" s="1"/>
  <c r="BC3124" i="1"/>
  <c r="BI3124" i="1" s="1"/>
  <c r="BN3124" i="1" s="1"/>
  <c r="BD3136" i="1"/>
  <c r="BJ3136" i="1" s="1"/>
  <c r="BO3136" i="1" s="1"/>
  <c r="BP3136" i="1" s="1"/>
  <c r="BC3136" i="1"/>
  <c r="BI3136" i="1" s="1"/>
  <c r="BN3136" i="1" s="1"/>
  <c r="BD3148" i="1"/>
  <c r="BJ3148" i="1" s="1"/>
  <c r="BO3148" i="1" s="1"/>
  <c r="BP3148" i="1" s="1"/>
  <c r="BC3148" i="1"/>
  <c r="BI3148" i="1" s="1"/>
  <c r="BN3148" i="1" s="1"/>
  <c r="BD3153" i="1"/>
  <c r="BJ3153" i="1" s="1"/>
  <c r="BO3153" i="1" s="1"/>
  <c r="BC3153" i="1"/>
  <c r="BI3153" i="1" s="1"/>
  <c r="BN3153" i="1" s="1"/>
  <c r="BD3187" i="1"/>
  <c r="BJ3187" i="1" s="1"/>
  <c r="BO3187" i="1" s="1"/>
  <c r="BC3187" i="1"/>
  <c r="BI3187" i="1" s="1"/>
  <c r="BN3187" i="1" s="1"/>
  <c r="BD3199" i="1"/>
  <c r="BJ3199" i="1" s="1"/>
  <c r="BO3199" i="1" s="1"/>
  <c r="BP3199" i="1" s="1"/>
  <c r="BC3199" i="1"/>
  <c r="BI3199" i="1" s="1"/>
  <c r="BN3199" i="1" s="1"/>
  <c r="BD3211" i="1"/>
  <c r="BJ3211" i="1" s="1"/>
  <c r="BO3211" i="1" s="1"/>
  <c r="BC3211" i="1"/>
  <c r="BI3211" i="1" s="1"/>
  <c r="BN3211" i="1" s="1"/>
  <c r="BD3250" i="1"/>
  <c r="BJ3250" i="1" s="1"/>
  <c r="BO3250" i="1" s="1"/>
  <c r="BP3250" i="1" s="1"/>
  <c r="BC3250" i="1"/>
  <c r="BI3250" i="1" s="1"/>
  <c r="BN3250" i="1" s="1"/>
  <c r="BD3185" i="1"/>
  <c r="BJ3185" i="1" s="1"/>
  <c r="BO3185" i="1" s="1"/>
  <c r="BP3185" i="1" s="1"/>
  <c r="BC3185" i="1"/>
  <c r="BI3185" i="1" s="1"/>
  <c r="BN3185" i="1" s="1"/>
  <c r="BD3197" i="1"/>
  <c r="BJ3197" i="1" s="1"/>
  <c r="BO3197" i="1" s="1"/>
  <c r="BC3197" i="1"/>
  <c r="BI3197" i="1" s="1"/>
  <c r="BN3197" i="1" s="1"/>
  <c r="BD3209" i="1"/>
  <c r="BJ3209" i="1" s="1"/>
  <c r="BO3209" i="1" s="1"/>
  <c r="BC3209" i="1"/>
  <c r="BI3209" i="1" s="1"/>
  <c r="BN3209" i="1" s="1"/>
  <c r="BD3178" i="1"/>
  <c r="BJ3178" i="1" s="1"/>
  <c r="BO3178" i="1" s="1"/>
  <c r="BP3178" i="1" s="1"/>
  <c r="BC3178" i="1"/>
  <c r="BI3178" i="1" s="1"/>
  <c r="BN3178" i="1" s="1"/>
  <c r="BD3190" i="1"/>
  <c r="BJ3190" i="1" s="1"/>
  <c r="BO3190" i="1" s="1"/>
  <c r="BC3190" i="1"/>
  <c r="BI3190" i="1" s="1"/>
  <c r="BN3190" i="1" s="1"/>
  <c r="BD3202" i="1"/>
  <c r="BJ3202" i="1" s="1"/>
  <c r="BO3202" i="1" s="1"/>
  <c r="BP3202" i="1" s="1"/>
  <c r="BC3202" i="1"/>
  <c r="BI3202" i="1" s="1"/>
  <c r="BN3202" i="1" s="1"/>
  <c r="BD3171" i="1"/>
  <c r="BJ3171" i="1" s="1"/>
  <c r="BO3171" i="1" s="1"/>
  <c r="BP3171" i="1" s="1"/>
  <c r="BD3183" i="1"/>
  <c r="BJ3183" i="1" s="1"/>
  <c r="BO3183" i="1" s="1"/>
  <c r="BP3183" i="1" s="1"/>
  <c r="BC3183" i="1"/>
  <c r="BI3183" i="1" s="1"/>
  <c r="BN3183" i="1" s="1"/>
  <c r="BD3195" i="1"/>
  <c r="BJ3195" i="1" s="1"/>
  <c r="BO3195" i="1" s="1"/>
  <c r="BP3195" i="1" s="1"/>
  <c r="BC3195" i="1"/>
  <c r="BI3195" i="1" s="1"/>
  <c r="BN3195" i="1" s="1"/>
  <c r="BD3207" i="1"/>
  <c r="BJ3207" i="1" s="1"/>
  <c r="BO3207" i="1" s="1"/>
  <c r="BC3207" i="1"/>
  <c r="BI3207" i="1" s="1"/>
  <c r="BN3207" i="1" s="1"/>
  <c r="BD3226" i="1"/>
  <c r="BJ3226" i="1" s="1"/>
  <c r="BO3226" i="1" s="1"/>
  <c r="BP3226" i="1" s="1"/>
  <c r="BC3226" i="1"/>
  <c r="BI3226" i="1" s="1"/>
  <c r="BN3226" i="1" s="1"/>
  <c r="BD3262" i="1"/>
  <c r="BJ3262" i="1" s="1"/>
  <c r="BO3262" i="1" s="1"/>
  <c r="BC3262" i="1"/>
  <c r="BI3262" i="1" s="1"/>
  <c r="BN3262" i="1" s="1"/>
  <c r="BD3159" i="1"/>
  <c r="BJ3159" i="1" s="1"/>
  <c r="BO3159" i="1" s="1"/>
  <c r="BP3159" i="1" s="1"/>
  <c r="BD3162" i="1"/>
  <c r="BJ3162" i="1" s="1"/>
  <c r="BO3162" i="1" s="1"/>
  <c r="BP3162" i="1" s="1"/>
  <c r="BD3165" i="1"/>
  <c r="BJ3165" i="1" s="1"/>
  <c r="BO3165" i="1" s="1"/>
  <c r="BP3165" i="1" s="1"/>
  <c r="BD3168" i="1"/>
  <c r="BJ3168" i="1" s="1"/>
  <c r="BO3168" i="1" s="1"/>
  <c r="BP3168" i="1" s="1"/>
  <c r="BD3188" i="1"/>
  <c r="BJ3188" i="1" s="1"/>
  <c r="BO3188" i="1" s="1"/>
  <c r="BP3188" i="1" s="1"/>
  <c r="BC3188" i="1"/>
  <c r="BI3188" i="1" s="1"/>
  <c r="BN3188" i="1" s="1"/>
  <c r="BD3200" i="1"/>
  <c r="BJ3200" i="1" s="1"/>
  <c r="BO3200" i="1" s="1"/>
  <c r="BC3200" i="1"/>
  <c r="BI3200" i="1" s="1"/>
  <c r="BN3200" i="1" s="1"/>
  <c r="BD3212" i="1"/>
  <c r="BJ3212" i="1" s="1"/>
  <c r="BO3212" i="1" s="1"/>
  <c r="BP3212" i="1" s="1"/>
  <c r="BC3212" i="1"/>
  <c r="BI3212" i="1" s="1"/>
  <c r="BN3212" i="1" s="1"/>
  <c r="BD3156" i="1"/>
  <c r="BJ3156" i="1" s="1"/>
  <c r="BO3156" i="1" s="1"/>
  <c r="BC3156" i="1"/>
  <c r="BI3156" i="1" s="1"/>
  <c r="BN3156" i="1" s="1"/>
  <c r="AX3158" i="1"/>
  <c r="BD3181" i="1"/>
  <c r="BJ3181" i="1" s="1"/>
  <c r="BO3181" i="1" s="1"/>
  <c r="BP3181" i="1" s="1"/>
  <c r="BC3181" i="1"/>
  <c r="BI3181" i="1" s="1"/>
  <c r="BN3181" i="1" s="1"/>
  <c r="BD3193" i="1"/>
  <c r="BJ3193" i="1" s="1"/>
  <c r="BO3193" i="1" s="1"/>
  <c r="BC3193" i="1"/>
  <c r="BI3193" i="1" s="1"/>
  <c r="BN3193" i="1" s="1"/>
  <c r="BD3205" i="1"/>
  <c r="BJ3205" i="1" s="1"/>
  <c r="BO3205" i="1" s="1"/>
  <c r="BC3205" i="1"/>
  <c r="BI3205" i="1" s="1"/>
  <c r="BN3205" i="1" s="1"/>
  <c r="BP3215" i="1"/>
  <c r="BC3143" i="1"/>
  <c r="BI3143" i="1" s="1"/>
  <c r="BN3143" i="1" s="1"/>
  <c r="BP3143" i="1" s="1"/>
  <c r="BC3147" i="1"/>
  <c r="BI3147" i="1" s="1"/>
  <c r="BN3147" i="1" s="1"/>
  <c r="BP3147" i="1" s="1"/>
  <c r="AX3167" i="1"/>
  <c r="AX3170" i="1"/>
  <c r="BD3186" i="1"/>
  <c r="BJ3186" i="1" s="1"/>
  <c r="BO3186" i="1" s="1"/>
  <c r="BP3186" i="1" s="1"/>
  <c r="BC3186" i="1"/>
  <c r="BI3186" i="1" s="1"/>
  <c r="BN3186" i="1" s="1"/>
  <c r="BD3198" i="1"/>
  <c r="BJ3198" i="1" s="1"/>
  <c r="BO3198" i="1" s="1"/>
  <c r="BP3198" i="1" s="1"/>
  <c r="BC3198" i="1"/>
  <c r="BI3198" i="1" s="1"/>
  <c r="BN3198" i="1" s="1"/>
  <c r="BD3210" i="1"/>
  <c r="BJ3210" i="1" s="1"/>
  <c r="BO3210" i="1" s="1"/>
  <c r="BP3210" i="1" s="1"/>
  <c r="BC3210" i="1"/>
  <c r="BI3210" i="1" s="1"/>
  <c r="BN3210" i="1" s="1"/>
  <c r="BD3274" i="1"/>
  <c r="BJ3274" i="1" s="1"/>
  <c r="BO3274" i="1" s="1"/>
  <c r="BC3274" i="1"/>
  <c r="BI3274" i="1" s="1"/>
  <c r="BN3274" i="1" s="1"/>
  <c r="BD3175" i="1"/>
  <c r="BJ3175" i="1" s="1"/>
  <c r="BO3175" i="1" s="1"/>
  <c r="BP3175" i="1" s="1"/>
  <c r="BD3179" i="1"/>
  <c r="BJ3179" i="1" s="1"/>
  <c r="BO3179" i="1" s="1"/>
  <c r="BC3179" i="1"/>
  <c r="BI3179" i="1" s="1"/>
  <c r="BN3179" i="1" s="1"/>
  <c r="BD3191" i="1"/>
  <c r="BJ3191" i="1" s="1"/>
  <c r="BO3191" i="1" s="1"/>
  <c r="BP3191" i="1" s="1"/>
  <c r="BC3191" i="1"/>
  <c r="BI3191" i="1" s="1"/>
  <c r="BN3191" i="1" s="1"/>
  <c r="BD3203" i="1"/>
  <c r="BJ3203" i="1" s="1"/>
  <c r="BO3203" i="1" s="1"/>
  <c r="BP3203" i="1" s="1"/>
  <c r="BC3203" i="1"/>
  <c r="BI3203" i="1" s="1"/>
  <c r="BN3203" i="1" s="1"/>
  <c r="BD3238" i="1"/>
  <c r="BJ3238" i="1" s="1"/>
  <c r="BO3238" i="1" s="1"/>
  <c r="BC3238" i="1"/>
  <c r="BI3238" i="1" s="1"/>
  <c r="BN3238" i="1" s="1"/>
  <c r="BD3161" i="1"/>
  <c r="BJ3161" i="1" s="1"/>
  <c r="BO3161" i="1" s="1"/>
  <c r="BP3161" i="1" s="1"/>
  <c r="BD3164" i="1"/>
  <c r="BJ3164" i="1" s="1"/>
  <c r="BO3164" i="1" s="1"/>
  <c r="BP3164" i="1" s="1"/>
  <c r="BD3184" i="1"/>
  <c r="BJ3184" i="1" s="1"/>
  <c r="BO3184" i="1" s="1"/>
  <c r="BP3184" i="1" s="1"/>
  <c r="BC3184" i="1"/>
  <c r="BI3184" i="1" s="1"/>
  <c r="BN3184" i="1" s="1"/>
  <c r="BD3196" i="1"/>
  <c r="BJ3196" i="1" s="1"/>
  <c r="BO3196" i="1" s="1"/>
  <c r="BC3196" i="1"/>
  <c r="BI3196" i="1" s="1"/>
  <c r="BN3196" i="1" s="1"/>
  <c r="BD3208" i="1"/>
  <c r="BJ3208" i="1" s="1"/>
  <c r="BO3208" i="1" s="1"/>
  <c r="BP3208" i="1" s="1"/>
  <c r="BC3208" i="1"/>
  <c r="BI3208" i="1" s="1"/>
  <c r="BN3208" i="1" s="1"/>
  <c r="BD3286" i="1"/>
  <c r="BJ3286" i="1" s="1"/>
  <c r="BO3286" i="1" s="1"/>
  <c r="BP3286" i="1" s="1"/>
  <c r="BC3286" i="1"/>
  <c r="BI3286" i="1" s="1"/>
  <c r="BN3286" i="1" s="1"/>
  <c r="BD3177" i="1"/>
  <c r="BJ3177" i="1" s="1"/>
  <c r="BO3177" i="1" s="1"/>
  <c r="BP3177" i="1" s="1"/>
  <c r="BD3189" i="1"/>
  <c r="BJ3189" i="1" s="1"/>
  <c r="BO3189" i="1" s="1"/>
  <c r="BP3189" i="1" s="1"/>
  <c r="BC3189" i="1"/>
  <c r="BI3189" i="1" s="1"/>
  <c r="BN3189" i="1" s="1"/>
  <c r="BD3201" i="1"/>
  <c r="BJ3201" i="1" s="1"/>
  <c r="BO3201" i="1" s="1"/>
  <c r="BC3201" i="1"/>
  <c r="BI3201" i="1" s="1"/>
  <c r="BN3201" i="1" s="1"/>
  <c r="BP3213" i="1"/>
  <c r="BD3155" i="1"/>
  <c r="BJ3155" i="1" s="1"/>
  <c r="BO3155" i="1" s="1"/>
  <c r="BC3155" i="1"/>
  <c r="BI3155" i="1" s="1"/>
  <c r="BN3155" i="1" s="1"/>
  <c r="AX3160" i="1"/>
  <c r="AX3163" i="1"/>
  <c r="AX3166" i="1"/>
  <c r="AX3169" i="1"/>
  <c r="BD3182" i="1"/>
  <c r="BJ3182" i="1" s="1"/>
  <c r="BO3182" i="1" s="1"/>
  <c r="BC3182" i="1"/>
  <c r="BI3182" i="1" s="1"/>
  <c r="BN3182" i="1" s="1"/>
  <c r="BD3194" i="1"/>
  <c r="BJ3194" i="1" s="1"/>
  <c r="BO3194" i="1" s="1"/>
  <c r="BC3194" i="1"/>
  <c r="BI3194" i="1" s="1"/>
  <c r="BN3194" i="1" s="1"/>
  <c r="BD3206" i="1"/>
  <c r="BJ3206" i="1" s="1"/>
  <c r="BO3206" i="1" s="1"/>
  <c r="BP3206" i="1" s="1"/>
  <c r="BC3206" i="1"/>
  <c r="BI3206" i="1" s="1"/>
  <c r="BN3206" i="1" s="1"/>
  <c r="BP3219" i="1"/>
  <c r="BP3231" i="1"/>
  <c r="BP3243" i="1"/>
  <c r="BP3255" i="1"/>
  <c r="BP3267" i="1"/>
  <c r="AX3224" i="1"/>
  <c r="AX3236" i="1"/>
  <c r="AX3248" i="1"/>
  <c r="AX3260" i="1"/>
  <c r="AX3272" i="1"/>
  <c r="AX3284" i="1"/>
  <c r="AX3296" i="1"/>
  <c r="BP3217" i="1"/>
  <c r="BP3229" i="1"/>
  <c r="BP3241" i="1"/>
  <c r="BP3277" i="1"/>
  <c r="BC3279" i="1"/>
  <c r="BI3279" i="1" s="1"/>
  <c r="BN3279" i="1" s="1"/>
  <c r="BP3279" i="1" s="1"/>
  <c r="BP3289" i="1"/>
  <c r="BC3291" i="1"/>
  <c r="BI3291" i="1" s="1"/>
  <c r="BN3291" i="1" s="1"/>
  <c r="BP3291" i="1" s="1"/>
  <c r="AX3222" i="1"/>
  <c r="BP3270" i="1"/>
  <c r="BP3282" i="1"/>
  <c r="BC3213" i="1"/>
  <c r="BI3213" i="1" s="1"/>
  <c r="BN3213" i="1" s="1"/>
  <c r="BC3215" i="1"/>
  <c r="BI3215" i="1" s="1"/>
  <c r="BN3215" i="1" s="1"/>
  <c r="BC3217" i="1"/>
  <c r="BI3217" i="1" s="1"/>
  <c r="BN3217" i="1" s="1"/>
  <c r="BP3227" i="1"/>
  <c r="BC3229" i="1"/>
  <c r="BI3229" i="1" s="1"/>
  <c r="BN3229" i="1" s="1"/>
  <c r="BP3239" i="1"/>
  <c r="BC3241" i="1"/>
  <c r="BI3241" i="1" s="1"/>
  <c r="BN3241" i="1" s="1"/>
  <c r="BP3251" i="1"/>
  <c r="BC3253" i="1"/>
  <c r="BI3253" i="1" s="1"/>
  <c r="BN3253" i="1" s="1"/>
  <c r="BP3253" i="1" s="1"/>
  <c r="BP3263" i="1"/>
  <c r="BC3265" i="1"/>
  <c r="BI3265" i="1" s="1"/>
  <c r="BN3265" i="1" s="1"/>
  <c r="BP3265" i="1" s="1"/>
  <c r="BP3275" i="1"/>
  <c r="BC3277" i="1"/>
  <c r="BI3277" i="1" s="1"/>
  <c r="BN3277" i="1" s="1"/>
  <c r="BP3287" i="1"/>
  <c r="BC3289" i="1"/>
  <c r="BI3289" i="1" s="1"/>
  <c r="BN3289" i="1" s="1"/>
  <c r="AX3220" i="1"/>
  <c r="AX3232" i="1"/>
  <c r="BC3234" i="1"/>
  <c r="BI3234" i="1" s="1"/>
  <c r="BN3234" i="1" s="1"/>
  <c r="BP3234" i="1" s="1"/>
  <c r="AX3244" i="1"/>
  <c r="BC3246" i="1"/>
  <c r="BI3246" i="1" s="1"/>
  <c r="BN3246" i="1" s="1"/>
  <c r="BP3246" i="1" s="1"/>
  <c r="AX3256" i="1"/>
  <c r="BC3258" i="1"/>
  <c r="BI3258" i="1" s="1"/>
  <c r="BN3258" i="1" s="1"/>
  <c r="BP3258" i="1" s="1"/>
  <c r="AX3268" i="1"/>
  <c r="BC3270" i="1"/>
  <c r="BI3270" i="1" s="1"/>
  <c r="BN3270" i="1" s="1"/>
  <c r="AX3280" i="1"/>
  <c r="BC3282" i="1"/>
  <c r="BI3282" i="1" s="1"/>
  <c r="BN3282" i="1" s="1"/>
  <c r="AX3292" i="1"/>
  <c r="BC3294" i="1"/>
  <c r="BI3294" i="1" s="1"/>
  <c r="BN3294" i="1" s="1"/>
  <c r="BP3294" i="1" s="1"/>
  <c r="BP3237" i="1"/>
  <c r="BP3273" i="1"/>
  <c r="BD3297" i="1"/>
  <c r="BJ3297" i="1" s="1"/>
  <c r="BO3297" i="1" s="1"/>
  <c r="BP3297" i="1" s="1"/>
  <c r="BC3297" i="1"/>
  <c r="BI3297" i="1" s="1"/>
  <c r="BN3297" i="1" s="1"/>
  <c r="BP3218" i="1"/>
  <c r="BP3230" i="1"/>
  <c r="BP3242" i="1"/>
  <c r="BP3254" i="1"/>
  <c r="AX3266" i="1"/>
  <c r="AX3278" i="1"/>
  <c r="AX3290" i="1"/>
  <c r="AX3214" i="1"/>
  <c r="AX3216" i="1"/>
  <c r="AX3223" i="1"/>
  <c r="BC3225" i="1"/>
  <c r="BI3225" i="1" s="1"/>
  <c r="BN3225" i="1" s="1"/>
  <c r="BP3225" i="1" s="1"/>
  <c r="AX3235" i="1"/>
  <c r="BC3237" i="1"/>
  <c r="BI3237" i="1" s="1"/>
  <c r="BN3237" i="1" s="1"/>
  <c r="AX3247" i="1"/>
  <c r="BC3249" i="1"/>
  <c r="BI3249" i="1" s="1"/>
  <c r="BN3249" i="1" s="1"/>
  <c r="BP3249" i="1" s="1"/>
  <c r="AX3259" i="1"/>
  <c r="BC3261" i="1"/>
  <c r="BI3261" i="1" s="1"/>
  <c r="BN3261" i="1" s="1"/>
  <c r="BP3261" i="1" s="1"/>
  <c r="AX3271" i="1"/>
  <c r="BC3273" i="1"/>
  <c r="BI3273" i="1" s="1"/>
  <c r="BN3273" i="1" s="1"/>
  <c r="AX3283" i="1"/>
  <c r="BC3285" i="1"/>
  <c r="BI3285" i="1" s="1"/>
  <c r="BN3285" i="1" s="1"/>
  <c r="BP3285" i="1" s="1"/>
  <c r="BP3295" i="1"/>
  <c r="BP3228" i="1"/>
  <c r="BP3240" i="1"/>
  <c r="BP3252" i="1"/>
  <c r="BP3264" i="1"/>
  <c r="BP3276" i="1"/>
  <c r="BP3288" i="1"/>
  <c r="AX3221" i="1"/>
  <c r="AX3233" i="1"/>
  <c r="AX3245" i="1"/>
  <c r="AX3257" i="1"/>
  <c r="AX3269" i="1"/>
  <c r="AX3281" i="1"/>
  <c r="AX3293" i="1"/>
  <c r="BC3295" i="1"/>
  <c r="BI3295" i="1" s="1"/>
  <c r="BN3295" i="1" s="1"/>
  <c r="BD3214" i="1" l="1"/>
  <c r="BJ3214" i="1" s="1"/>
  <c r="BO3214" i="1" s="1"/>
  <c r="BC3214" i="1"/>
  <c r="BI3214" i="1" s="1"/>
  <c r="BN3214" i="1" s="1"/>
  <c r="BP3262" i="1"/>
  <c r="BP3064" i="1"/>
  <c r="BP3059" i="1"/>
  <c r="BP3056" i="1"/>
  <c r="BP2954" i="1"/>
  <c r="BP2937" i="1"/>
  <c r="BP2925" i="1"/>
  <c r="BP2941" i="1"/>
  <c r="BP2851" i="1"/>
  <c r="BP2902" i="1"/>
  <c r="BP2866" i="1"/>
  <c r="BD3245" i="1"/>
  <c r="BJ3245" i="1" s="1"/>
  <c r="BO3245" i="1" s="1"/>
  <c r="BC3245" i="1"/>
  <c r="BI3245" i="1" s="1"/>
  <c r="BN3245" i="1" s="1"/>
  <c r="BD3290" i="1"/>
  <c r="BJ3290" i="1" s="1"/>
  <c r="BO3290" i="1" s="1"/>
  <c r="BC3290" i="1"/>
  <c r="BI3290" i="1" s="1"/>
  <c r="BN3290" i="1" s="1"/>
  <c r="BD3244" i="1"/>
  <c r="BJ3244" i="1" s="1"/>
  <c r="BO3244" i="1" s="1"/>
  <c r="BC3244" i="1"/>
  <c r="BI3244" i="1" s="1"/>
  <c r="BN3244" i="1" s="1"/>
  <c r="BD3284" i="1"/>
  <c r="BJ3284" i="1" s="1"/>
  <c r="BO3284" i="1" s="1"/>
  <c r="BC3284" i="1"/>
  <c r="BI3284" i="1" s="1"/>
  <c r="BN3284" i="1" s="1"/>
  <c r="BP3155" i="1"/>
  <c r="BP3196" i="1"/>
  <c r="BP3179" i="1"/>
  <c r="BP3190" i="1"/>
  <c r="BP3211" i="1"/>
  <c r="BP3124" i="1"/>
  <c r="BP3107" i="1"/>
  <c r="BP3083" i="1"/>
  <c r="BP3140" i="1"/>
  <c r="BP3135" i="1"/>
  <c r="BP3130" i="1"/>
  <c r="BP3125" i="1"/>
  <c r="BP3120" i="1"/>
  <c r="BP3139" i="1"/>
  <c r="BP3082" i="1"/>
  <c r="BP3122" i="1"/>
  <c r="BP3045" i="1"/>
  <c r="BP3054" i="1"/>
  <c r="BP3039" i="1"/>
  <c r="BP3046" i="1"/>
  <c r="BP3065" i="1"/>
  <c r="BP3060" i="1"/>
  <c r="BP2993" i="1"/>
  <c r="BD3026" i="1"/>
  <c r="BJ3026" i="1" s="1"/>
  <c r="BO3026" i="1" s="1"/>
  <c r="BC3026" i="1"/>
  <c r="BI3026" i="1" s="1"/>
  <c r="BN3026" i="1" s="1"/>
  <c r="BP2945" i="1"/>
  <c r="BD2926" i="1"/>
  <c r="BJ2926" i="1" s="1"/>
  <c r="BO2926" i="1" s="1"/>
  <c r="BP2926" i="1" s="1"/>
  <c r="BC2926" i="1"/>
  <c r="BI2926" i="1" s="1"/>
  <c r="BN2926" i="1" s="1"/>
  <c r="BP2952" i="1"/>
  <c r="BP2959" i="1"/>
  <c r="BP2904" i="1"/>
  <c r="BP2886" i="1"/>
  <c r="BP2868" i="1"/>
  <c r="BP2974" i="1"/>
  <c r="BP2900" i="1"/>
  <c r="BP2882" i="1"/>
  <c r="BP2864" i="1"/>
  <c r="BP2962" i="1"/>
  <c r="BP2795" i="1"/>
  <c r="BP2668" i="1"/>
  <c r="BP2774" i="1"/>
  <c r="BD2672" i="1"/>
  <c r="BJ2672" i="1" s="1"/>
  <c r="BO2672" i="1" s="1"/>
  <c r="BC2672" i="1"/>
  <c r="BI2672" i="1" s="1"/>
  <c r="BN2672" i="1" s="1"/>
  <c r="BP2510" i="1"/>
  <c r="BP2492" i="1"/>
  <c r="BP2545" i="1"/>
  <c r="BP2550" i="1"/>
  <c r="BP2500" i="1"/>
  <c r="BP2426" i="1"/>
  <c r="BP2378" i="1"/>
  <c r="BP2482" i="1"/>
  <c r="BP2464" i="1"/>
  <c r="BP2568" i="1"/>
  <c r="BP2502" i="1"/>
  <c r="BP2425" i="1"/>
  <c r="BP2353" i="1"/>
  <c r="BP2332" i="1"/>
  <c r="BP2315" i="1"/>
  <c r="BP2294" i="1"/>
  <c r="BP2276" i="1"/>
  <c r="BP2258" i="1"/>
  <c r="BP2240" i="1"/>
  <c r="BP2222" i="1"/>
  <c r="BP2204" i="1"/>
  <c r="BP2186" i="1"/>
  <c r="BP2143" i="1"/>
  <c r="BP2150" i="1"/>
  <c r="BP2166" i="1"/>
  <c r="BP2170" i="1"/>
  <c r="BP2010" i="1"/>
  <c r="BP1992" i="1"/>
  <c r="BP1956" i="1"/>
  <c r="BD1951" i="1"/>
  <c r="BJ1951" i="1" s="1"/>
  <c r="BO1951" i="1" s="1"/>
  <c r="BC1951" i="1"/>
  <c r="BI1951" i="1" s="1"/>
  <c r="BN1951" i="1" s="1"/>
  <c r="BP2006" i="1"/>
  <c r="BP1988" i="1"/>
  <c r="BP1936" i="1"/>
  <c r="BD1931" i="1"/>
  <c r="BJ1931" i="1" s="1"/>
  <c r="BO1931" i="1" s="1"/>
  <c r="BC1931" i="1"/>
  <c r="BI1931" i="1" s="1"/>
  <c r="BN1931" i="1" s="1"/>
  <c r="BP1720" i="1"/>
  <c r="BP1839" i="1"/>
  <c r="BP1746" i="1"/>
  <c r="BP1715" i="1"/>
  <c r="BP1846" i="1"/>
  <c r="BP1717" i="1"/>
  <c r="BP1860" i="1"/>
  <c r="BP1757" i="1"/>
  <c r="BP1728" i="1"/>
  <c r="BP1854" i="1"/>
  <c r="BC1573" i="1"/>
  <c r="BI1573" i="1" s="1"/>
  <c r="BN1573" i="1" s="1"/>
  <c r="BD1573" i="1"/>
  <c r="BJ1573" i="1" s="1"/>
  <c r="BO1573" i="1" s="1"/>
  <c r="BP1573" i="1" s="1"/>
  <c r="BP1565" i="1"/>
  <c r="BP1548" i="1"/>
  <c r="BP1530" i="1"/>
  <c r="BP1512" i="1"/>
  <c r="BP1494" i="1"/>
  <c r="BP1463" i="1"/>
  <c r="BP1445" i="1"/>
  <c r="BP1485" i="1"/>
  <c r="BP1544" i="1"/>
  <c r="BP1526" i="1"/>
  <c r="BP1508" i="1"/>
  <c r="BP1490" i="1"/>
  <c r="BP1605" i="1"/>
  <c r="BP1474" i="1"/>
  <c r="BP1432" i="1"/>
  <c r="BP1420" i="1"/>
  <c r="BP1408" i="1"/>
  <c r="BP1396" i="1"/>
  <c r="BR1253" i="1"/>
  <c r="BR1235" i="1"/>
  <c r="BR1217" i="1"/>
  <c r="BP1330" i="1"/>
  <c r="BP1309" i="1"/>
  <c r="BR1179" i="1"/>
  <c r="BR1205" i="1"/>
  <c r="BR1252" i="1"/>
  <c r="BR1234" i="1"/>
  <c r="BR1216" i="1"/>
  <c r="BP1335" i="1"/>
  <c r="BP1317" i="1"/>
  <c r="BR1188" i="1"/>
  <c r="BR1207" i="1"/>
  <c r="BP1290" i="1"/>
  <c r="BP1272" i="1"/>
  <c r="BR1242" i="1"/>
  <c r="BR1224" i="1"/>
  <c r="BR1167" i="1"/>
  <c r="BR1114" i="1"/>
  <c r="BR1051" i="1"/>
  <c r="BR1039" i="1"/>
  <c r="BR1027" i="1"/>
  <c r="BR1077" i="1"/>
  <c r="BR1104" i="1"/>
  <c r="BR1086" i="1"/>
  <c r="BR1052" i="1"/>
  <c r="BR1040" i="1"/>
  <c r="BR1028" i="1"/>
  <c r="BR1059" i="1"/>
  <c r="BR675" i="1"/>
  <c r="BR905" i="1"/>
  <c r="BR887" i="1"/>
  <c r="BR869" i="1"/>
  <c r="BR851" i="1"/>
  <c r="BR833" i="1"/>
  <c r="BR815" i="1"/>
  <c r="BR655" i="1"/>
  <c r="BR637" i="1"/>
  <c r="BR656" i="1"/>
  <c r="BR638" i="1"/>
  <c r="BF353" i="1"/>
  <c r="BL353" i="1" s="1"/>
  <c r="BQ353" i="1" s="1"/>
  <c r="BR353" i="1" s="1"/>
  <c r="BE353" i="1"/>
  <c r="BK353" i="1" s="1"/>
  <c r="BP353" i="1" s="1"/>
  <c r="BR335" i="1"/>
  <c r="BR603" i="1"/>
  <c r="BR585" i="1"/>
  <c r="BR567" i="1"/>
  <c r="BR380" i="1"/>
  <c r="BR514" i="1"/>
  <c r="BR496" i="1"/>
  <c r="BR478" i="1"/>
  <c r="BR460" i="1"/>
  <c r="BR312" i="1"/>
  <c r="BR240" i="1"/>
  <c r="BR178" i="1"/>
  <c r="BE121" i="1"/>
  <c r="BK121" i="1" s="1"/>
  <c r="BP121" i="1" s="1"/>
  <c r="BF121" i="1"/>
  <c r="BL121" i="1" s="1"/>
  <c r="BQ121" i="1" s="1"/>
  <c r="BD3223" i="1"/>
  <c r="BJ3223" i="1" s="1"/>
  <c r="BO3223" i="1" s="1"/>
  <c r="BC3223" i="1"/>
  <c r="BI3223" i="1" s="1"/>
  <c r="BN3223" i="1" s="1"/>
  <c r="BD3256" i="1"/>
  <c r="BJ3256" i="1" s="1"/>
  <c r="BO3256" i="1" s="1"/>
  <c r="BC3256" i="1"/>
  <c r="BI3256" i="1" s="1"/>
  <c r="BN3256" i="1" s="1"/>
  <c r="BD3283" i="1"/>
  <c r="BJ3283" i="1" s="1"/>
  <c r="BO3283" i="1" s="1"/>
  <c r="BP3283" i="1" s="1"/>
  <c r="BC3283" i="1"/>
  <c r="BI3283" i="1" s="1"/>
  <c r="BN3283" i="1" s="1"/>
  <c r="BD3296" i="1"/>
  <c r="BJ3296" i="1" s="1"/>
  <c r="BO3296" i="1" s="1"/>
  <c r="BC3296" i="1"/>
  <c r="BI3296" i="1" s="1"/>
  <c r="BN3296" i="1" s="1"/>
  <c r="BP3156" i="1"/>
  <c r="BP3126" i="1"/>
  <c r="BP3049" i="1"/>
  <c r="BD2928" i="1"/>
  <c r="BJ2928" i="1" s="1"/>
  <c r="BO2928" i="1" s="1"/>
  <c r="BC2928" i="1"/>
  <c r="BI2928" i="1" s="1"/>
  <c r="BN2928" i="1" s="1"/>
  <c r="BD3233" i="1"/>
  <c r="BJ3233" i="1" s="1"/>
  <c r="BO3233" i="1" s="1"/>
  <c r="BC3233" i="1"/>
  <c r="BI3233" i="1" s="1"/>
  <c r="BN3233" i="1" s="1"/>
  <c r="BD3271" i="1"/>
  <c r="BJ3271" i="1" s="1"/>
  <c r="BO3271" i="1" s="1"/>
  <c r="BP3271" i="1" s="1"/>
  <c r="BC3271" i="1"/>
  <c r="BI3271" i="1" s="1"/>
  <c r="BN3271" i="1" s="1"/>
  <c r="BD3278" i="1"/>
  <c r="BJ3278" i="1" s="1"/>
  <c r="BO3278" i="1" s="1"/>
  <c r="BC3278" i="1"/>
  <c r="BI3278" i="1" s="1"/>
  <c r="BN3278" i="1" s="1"/>
  <c r="BD3222" i="1"/>
  <c r="BJ3222" i="1" s="1"/>
  <c r="BO3222" i="1" s="1"/>
  <c r="BC3222" i="1"/>
  <c r="BI3222" i="1" s="1"/>
  <c r="BN3222" i="1" s="1"/>
  <c r="BD3272" i="1"/>
  <c r="BJ3272" i="1" s="1"/>
  <c r="BO3272" i="1" s="1"/>
  <c r="BC3272" i="1"/>
  <c r="BI3272" i="1" s="1"/>
  <c r="BN3272" i="1" s="1"/>
  <c r="BD3014" i="1"/>
  <c r="BJ3014" i="1" s="1"/>
  <c r="BO3014" i="1" s="1"/>
  <c r="BC3014" i="1"/>
  <c r="BI3014" i="1" s="1"/>
  <c r="BN3014" i="1" s="1"/>
  <c r="BD2924" i="1"/>
  <c r="BJ2924" i="1" s="1"/>
  <c r="BO2924" i="1" s="1"/>
  <c r="BC2924" i="1"/>
  <c r="BI2924" i="1" s="1"/>
  <c r="BN2924" i="1" s="1"/>
  <c r="BP2576" i="1"/>
  <c r="BP2581" i="1"/>
  <c r="BP2643" i="1"/>
  <c r="BP2519" i="1"/>
  <c r="BP2623" i="1"/>
  <c r="BP2611" i="1"/>
  <c r="BP2599" i="1"/>
  <c r="BP2572" i="1"/>
  <c r="BP2633" i="1"/>
  <c r="BP2580" i="1"/>
  <c r="BP2537" i="1"/>
  <c r="BP2626" i="1"/>
  <c r="BP2614" i="1"/>
  <c r="BP2602" i="1"/>
  <c r="BP2590" i="1"/>
  <c r="BP2518" i="1"/>
  <c r="BP2535" i="1"/>
  <c r="BP2517" i="1"/>
  <c r="BP2522" i="1"/>
  <c r="BD1939" i="1"/>
  <c r="BJ1939" i="1" s="1"/>
  <c r="BO1939" i="1" s="1"/>
  <c r="BP1939" i="1" s="1"/>
  <c r="BC1939" i="1"/>
  <c r="BI1939" i="1" s="1"/>
  <c r="BN1939" i="1" s="1"/>
  <c r="BD1919" i="1"/>
  <c r="BJ1919" i="1" s="1"/>
  <c r="BO1919" i="1" s="1"/>
  <c r="BC1919" i="1"/>
  <c r="BI1919" i="1" s="1"/>
  <c r="BN1919" i="1" s="1"/>
  <c r="BC1587" i="1"/>
  <c r="BI1587" i="1" s="1"/>
  <c r="BN1587" i="1" s="1"/>
  <c r="BD1587" i="1"/>
  <c r="BJ1587" i="1" s="1"/>
  <c r="BO1587" i="1" s="1"/>
  <c r="BP1587" i="1" s="1"/>
  <c r="BR1103" i="1"/>
  <c r="BR167" i="1"/>
  <c r="BE118" i="1"/>
  <c r="BK118" i="1" s="1"/>
  <c r="BP118" i="1" s="1"/>
  <c r="BF118" i="1"/>
  <c r="BL118" i="1" s="1"/>
  <c r="BQ118" i="1" s="1"/>
  <c r="BR118" i="1" s="1"/>
  <c r="BC3170" i="1"/>
  <c r="BI3170" i="1" s="1"/>
  <c r="BN3170" i="1" s="1"/>
  <c r="BD3170" i="1"/>
  <c r="BJ3170" i="1" s="1"/>
  <c r="BO3170" i="1" s="1"/>
  <c r="BD3002" i="1"/>
  <c r="BJ3002" i="1" s="1"/>
  <c r="BO3002" i="1" s="1"/>
  <c r="BP3002" i="1" s="1"/>
  <c r="BC3002" i="1"/>
  <c r="BI3002" i="1" s="1"/>
  <c r="BN3002" i="1" s="1"/>
  <c r="BD2922" i="1"/>
  <c r="BJ2922" i="1" s="1"/>
  <c r="BO2922" i="1" s="1"/>
  <c r="BC2922" i="1"/>
  <c r="BI2922" i="1" s="1"/>
  <c r="BN2922" i="1" s="1"/>
  <c r="BD1927" i="1"/>
  <c r="BJ1927" i="1" s="1"/>
  <c r="BO1927" i="1" s="1"/>
  <c r="BP1927" i="1" s="1"/>
  <c r="BC1927" i="1"/>
  <c r="BI1927" i="1" s="1"/>
  <c r="BN1927" i="1" s="1"/>
  <c r="BD1907" i="1"/>
  <c r="BJ1907" i="1" s="1"/>
  <c r="BO1907" i="1" s="1"/>
  <c r="BP1907" i="1" s="1"/>
  <c r="BC1907" i="1"/>
  <c r="BI1907" i="1" s="1"/>
  <c r="BN1907" i="1" s="1"/>
  <c r="BD1969" i="1"/>
  <c r="BJ1969" i="1" s="1"/>
  <c r="BO1969" i="1" s="1"/>
  <c r="BC1969" i="1"/>
  <c r="BI1969" i="1" s="1"/>
  <c r="BN1969" i="1" s="1"/>
  <c r="BC1588" i="1"/>
  <c r="BI1588" i="1" s="1"/>
  <c r="BN1588" i="1" s="1"/>
  <c r="BD1588" i="1"/>
  <c r="BJ1588" i="1" s="1"/>
  <c r="BO1588" i="1" s="1"/>
  <c r="BC1575" i="1"/>
  <c r="BI1575" i="1" s="1"/>
  <c r="BN1575" i="1" s="1"/>
  <c r="BD1575" i="1"/>
  <c r="BJ1575" i="1" s="1"/>
  <c r="BO1575" i="1" s="1"/>
  <c r="BE126" i="1"/>
  <c r="BK126" i="1" s="1"/>
  <c r="BP126" i="1" s="1"/>
  <c r="BF126" i="1"/>
  <c r="BL126" i="1" s="1"/>
  <c r="BQ126" i="1" s="1"/>
  <c r="BR126" i="1" s="1"/>
  <c r="BR19" i="1"/>
  <c r="BD3260" i="1"/>
  <c r="BJ3260" i="1" s="1"/>
  <c r="BO3260" i="1" s="1"/>
  <c r="BP3260" i="1" s="1"/>
  <c r="BC3260" i="1"/>
  <c r="BI3260" i="1" s="1"/>
  <c r="BN3260" i="1" s="1"/>
  <c r="BD3248" i="1"/>
  <c r="BJ3248" i="1" s="1"/>
  <c r="BO3248" i="1" s="1"/>
  <c r="BC3248" i="1"/>
  <c r="BI3248" i="1" s="1"/>
  <c r="BN3248" i="1" s="1"/>
  <c r="BD3021" i="1"/>
  <c r="BJ3021" i="1" s="1"/>
  <c r="BO3021" i="1" s="1"/>
  <c r="BP3021" i="1" s="1"/>
  <c r="BC3021" i="1"/>
  <c r="BI3021" i="1" s="1"/>
  <c r="BN3021" i="1" s="1"/>
  <c r="BD2920" i="1"/>
  <c r="BJ2920" i="1" s="1"/>
  <c r="BO2920" i="1" s="1"/>
  <c r="BC2920" i="1"/>
  <c r="BI2920" i="1" s="1"/>
  <c r="BN2920" i="1" s="1"/>
  <c r="BP2979" i="1"/>
  <c r="BP2914" i="1"/>
  <c r="BP2896" i="1"/>
  <c r="BP2878" i="1"/>
  <c r="BP2858" i="1"/>
  <c r="BP2842" i="1"/>
  <c r="BD2849" i="1"/>
  <c r="BJ2849" i="1" s="1"/>
  <c r="BO2849" i="1" s="1"/>
  <c r="BC2849" i="1"/>
  <c r="BI2849" i="1" s="1"/>
  <c r="BN2849" i="1" s="1"/>
  <c r="BP2683" i="1"/>
  <c r="BD2669" i="1"/>
  <c r="BJ2669" i="1" s="1"/>
  <c r="BO2669" i="1" s="1"/>
  <c r="BP2669" i="1" s="1"/>
  <c r="BC2669" i="1"/>
  <c r="BI2669" i="1" s="1"/>
  <c r="BN2669" i="1" s="1"/>
  <c r="BP2794" i="1"/>
  <c r="BP2769" i="1"/>
  <c r="BP2742" i="1"/>
  <c r="BP2724" i="1"/>
  <c r="BP2706" i="1"/>
  <c r="BP2688" i="1"/>
  <c r="BP2744" i="1"/>
  <c r="BP2726" i="1"/>
  <c r="BP2708" i="1"/>
  <c r="BP2690" i="1"/>
  <c r="BP2670" i="1"/>
  <c r="BP2379" i="1"/>
  <c r="BP2480" i="1"/>
  <c r="BP2462" i="1"/>
  <c r="BP2367" i="1"/>
  <c r="BP2349" i="1"/>
  <c r="BP2366" i="1"/>
  <c r="BP2348" i="1"/>
  <c r="BP2371" i="1"/>
  <c r="BP2478" i="1"/>
  <c r="BP2460" i="1"/>
  <c r="BP2320" i="1"/>
  <c r="BP2296" i="1"/>
  <c r="BP2278" i="1"/>
  <c r="BP2260" i="1"/>
  <c r="BP2242" i="1"/>
  <c r="BP2224" i="1"/>
  <c r="BP2206" i="1"/>
  <c r="BP2188" i="1"/>
  <c r="BP2157" i="1"/>
  <c r="BP2147" i="1"/>
  <c r="BP2156" i="1"/>
  <c r="BP2163" i="1"/>
  <c r="BP2304" i="1"/>
  <c r="BP2286" i="1"/>
  <c r="BP2268" i="1"/>
  <c r="BP2250" i="1"/>
  <c r="BP2232" i="1"/>
  <c r="BP2214" i="1"/>
  <c r="BP2196" i="1"/>
  <c r="BP2178" i="1"/>
  <c r="BP1961" i="1"/>
  <c r="BD1915" i="1"/>
  <c r="BJ1915" i="1" s="1"/>
  <c r="BO1915" i="1" s="1"/>
  <c r="BP1915" i="1" s="1"/>
  <c r="BC1915" i="1"/>
  <c r="BI1915" i="1" s="1"/>
  <c r="BN1915" i="1" s="1"/>
  <c r="BP1970" i="1"/>
  <c r="BP1977" i="1"/>
  <c r="BP1950" i="1"/>
  <c r="BD1957" i="1"/>
  <c r="BJ1957" i="1" s="1"/>
  <c r="BO1957" i="1" s="1"/>
  <c r="BC1957" i="1"/>
  <c r="BI1957" i="1" s="1"/>
  <c r="BN1957" i="1" s="1"/>
  <c r="BP2008" i="1"/>
  <c r="BP1990" i="1"/>
  <c r="BP1952" i="1"/>
  <c r="BP1885" i="1"/>
  <c r="BP1898" i="1"/>
  <c r="BP1832" i="1"/>
  <c r="BP1722" i="1"/>
  <c r="BP1865" i="1"/>
  <c r="BP1712" i="1"/>
  <c r="BP1843" i="1"/>
  <c r="BP1750" i="1"/>
  <c r="BP1874" i="1"/>
  <c r="BP1822" i="1"/>
  <c r="BP1869" i="1"/>
  <c r="BP1764" i="1"/>
  <c r="BP1737" i="1"/>
  <c r="BP1876" i="1"/>
  <c r="BP1718" i="1"/>
  <c r="BC1576" i="1"/>
  <c r="BI1576" i="1" s="1"/>
  <c r="BN1576" i="1" s="1"/>
  <c r="BD1576" i="1"/>
  <c r="BJ1576" i="1" s="1"/>
  <c r="BO1576" i="1" s="1"/>
  <c r="BP1576" i="1" s="1"/>
  <c r="BP1549" i="1"/>
  <c r="BD1468" i="1"/>
  <c r="BJ1468" i="1" s="1"/>
  <c r="BO1468" i="1" s="1"/>
  <c r="BP1468" i="1" s="1"/>
  <c r="BC1468" i="1"/>
  <c r="BI1468" i="1" s="1"/>
  <c r="BN1468" i="1" s="1"/>
  <c r="BP1439" i="1"/>
  <c r="BP1427" i="1"/>
  <c r="BP1415" i="1"/>
  <c r="BP1403" i="1"/>
  <c r="BP1482" i="1"/>
  <c r="BP1537" i="1"/>
  <c r="BP1519" i="1"/>
  <c r="BP1501" i="1"/>
  <c r="BP1470" i="1"/>
  <c r="BP1452" i="1"/>
  <c r="BP1294" i="1"/>
  <c r="BP1276" i="1"/>
  <c r="BR1210" i="1"/>
  <c r="BP1334" i="1"/>
  <c r="BP1316" i="1"/>
  <c r="BR1183" i="1"/>
  <c r="BP1361" i="1"/>
  <c r="BP1283" i="1"/>
  <c r="BP1265" i="1"/>
  <c r="BR1092" i="1"/>
  <c r="BR1075" i="1"/>
  <c r="BR972" i="1"/>
  <c r="BR963" i="1"/>
  <c r="BR950" i="1"/>
  <c r="BR938" i="1"/>
  <c r="BR926" i="1"/>
  <c r="BR1069" i="1"/>
  <c r="BR971" i="1"/>
  <c r="BR1066" i="1"/>
  <c r="BR966" i="1"/>
  <c r="BR953" i="1"/>
  <c r="BR941" i="1"/>
  <c r="BR929" i="1"/>
  <c r="BR710" i="1"/>
  <c r="BR692" i="1"/>
  <c r="BR919" i="1"/>
  <c r="BR901" i="1"/>
  <c r="BR883" i="1"/>
  <c r="BR865" i="1"/>
  <c r="BR847" i="1"/>
  <c r="BR829" i="1"/>
  <c r="BR811" i="1"/>
  <c r="BR727" i="1"/>
  <c r="BR709" i="1"/>
  <c r="BR691" i="1"/>
  <c r="BR666" i="1"/>
  <c r="BR648" i="1"/>
  <c r="BR909" i="1"/>
  <c r="BR891" i="1"/>
  <c r="BR873" i="1"/>
  <c r="BR855" i="1"/>
  <c r="BR837" i="1"/>
  <c r="BR819" i="1"/>
  <c r="BR714" i="1"/>
  <c r="BR696" i="1"/>
  <c r="BR678" i="1"/>
  <c r="BF350" i="1"/>
  <c r="BL350" i="1" s="1"/>
  <c r="BQ350" i="1" s="1"/>
  <c r="BR350" i="1" s="1"/>
  <c r="BE350" i="1"/>
  <c r="BK350" i="1" s="1"/>
  <c r="BP350" i="1" s="1"/>
  <c r="BR507" i="1"/>
  <c r="BR489" i="1"/>
  <c r="BR471" i="1"/>
  <c r="BR453" i="1"/>
  <c r="BR610" i="1"/>
  <c r="BR592" i="1"/>
  <c r="BR574" i="1"/>
  <c r="BR409" i="1"/>
  <c r="BR506" i="1"/>
  <c r="BR488" i="1"/>
  <c r="BR470" i="1"/>
  <c r="BR452" i="1"/>
  <c r="BR378" i="1"/>
  <c r="BR349" i="1"/>
  <c r="BR269" i="1"/>
  <c r="BR259" i="1"/>
  <c r="BR187" i="1"/>
  <c r="BR605" i="1"/>
  <c r="BR245" i="1"/>
  <c r="BR266" i="1"/>
  <c r="BR194" i="1"/>
  <c r="BR308" i="1"/>
  <c r="BR273" i="1"/>
  <c r="BR201" i="1"/>
  <c r="BR135" i="1"/>
  <c r="BR306" i="1"/>
  <c r="BR234" i="1"/>
  <c r="BR177" i="1"/>
  <c r="BR404" i="1"/>
  <c r="BR277" i="1"/>
  <c r="BR205" i="1"/>
  <c r="BR305" i="1"/>
  <c r="BR260" i="1"/>
  <c r="BR188" i="1"/>
  <c r="BR303" i="1"/>
  <c r="BR231" i="1"/>
  <c r="BR155" i="1"/>
  <c r="BR8" i="1"/>
  <c r="BR20" i="1"/>
  <c r="BR25" i="1"/>
  <c r="BR33" i="1"/>
  <c r="BR15" i="1"/>
  <c r="BP3274" i="1"/>
  <c r="BP3102" i="1"/>
  <c r="BD3292" i="1"/>
  <c r="BJ3292" i="1" s="1"/>
  <c r="BO3292" i="1" s="1"/>
  <c r="BP3292" i="1" s="1"/>
  <c r="BC3292" i="1"/>
  <c r="BI3292" i="1" s="1"/>
  <c r="BN3292" i="1" s="1"/>
  <c r="BD3236" i="1"/>
  <c r="BJ3236" i="1" s="1"/>
  <c r="BO3236" i="1" s="1"/>
  <c r="BP3236" i="1" s="1"/>
  <c r="BC3236" i="1"/>
  <c r="BI3236" i="1" s="1"/>
  <c r="BN3236" i="1" s="1"/>
  <c r="BP3194" i="1"/>
  <c r="BP3205" i="1"/>
  <c r="BP3209" i="1"/>
  <c r="BP3187" i="1"/>
  <c r="BP3100" i="1"/>
  <c r="BP3204" i="1"/>
  <c r="BP3121" i="1"/>
  <c r="BP3079" i="1"/>
  <c r="BP3116" i="1"/>
  <c r="BP3111" i="1"/>
  <c r="BP3106" i="1"/>
  <c r="BP3101" i="1"/>
  <c r="BP3096" i="1"/>
  <c r="BP3115" i="1"/>
  <c r="BP3078" i="1"/>
  <c r="BP3098" i="1"/>
  <c r="BD3009" i="1"/>
  <c r="BJ3009" i="1" s="1"/>
  <c r="BO3009" i="1" s="1"/>
  <c r="BC3009" i="1"/>
  <c r="BI3009" i="1" s="1"/>
  <c r="BN3009" i="1" s="1"/>
  <c r="BD3023" i="1"/>
  <c r="BJ3023" i="1" s="1"/>
  <c r="BO3023" i="1" s="1"/>
  <c r="BC3023" i="1"/>
  <c r="BI3023" i="1" s="1"/>
  <c r="BN3023" i="1" s="1"/>
  <c r="BP3030" i="1"/>
  <c r="BD3020" i="1"/>
  <c r="BJ3020" i="1" s="1"/>
  <c r="BO3020" i="1" s="1"/>
  <c r="BC3020" i="1"/>
  <c r="BI3020" i="1" s="1"/>
  <c r="BN3020" i="1" s="1"/>
  <c r="BP3015" i="1"/>
  <c r="BP3022" i="1"/>
  <c r="BP3041" i="1"/>
  <c r="BP3036" i="1"/>
  <c r="BP3043" i="1"/>
  <c r="BP2936" i="1"/>
  <c r="BP3031" i="1"/>
  <c r="BP3019" i="1"/>
  <c r="BP2916" i="1"/>
  <c r="BP2898" i="1"/>
  <c r="BP2880" i="1"/>
  <c r="BP2862" i="1"/>
  <c r="BP2852" i="1"/>
  <c r="BP2912" i="1"/>
  <c r="BP2894" i="1"/>
  <c r="BP2876" i="1"/>
  <c r="BP2847" i="1"/>
  <c r="BP2791" i="1"/>
  <c r="BP2768" i="1"/>
  <c r="BP2793" i="1"/>
  <c r="BP2647" i="1"/>
  <c r="BP2504" i="1"/>
  <c r="BP2521" i="1"/>
  <c r="BP2512" i="1"/>
  <c r="BP2494" i="1"/>
  <c r="BP2420" i="1"/>
  <c r="BP2372" i="1"/>
  <c r="BP2476" i="1"/>
  <c r="BP2458" i="1"/>
  <c r="BP2520" i="1"/>
  <c r="BP2514" i="1"/>
  <c r="BP2496" i="1"/>
  <c r="BP2419" i="1"/>
  <c r="BP2562" i="1"/>
  <c r="BP2365" i="1"/>
  <c r="BP2347" i="1"/>
  <c r="BP2312" i="1"/>
  <c r="BP2306" i="1"/>
  <c r="BP2288" i="1"/>
  <c r="BP2270" i="1"/>
  <c r="BP2252" i="1"/>
  <c r="BP2234" i="1"/>
  <c r="BP2216" i="1"/>
  <c r="BP2198" i="1"/>
  <c r="BP2180" i="1"/>
  <c r="BP2313" i="1"/>
  <c r="BP2152" i="1"/>
  <c r="BP2142" i="1"/>
  <c r="BP2146" i="1"/>
  <c r="BD2025" i="1"/>
  <c r="BJ2025" i="1" s="1"/>
  <c r="BO2025" i="1" s="1"/>
  <c r="BP2025" i="1" s="1"/>
  <c r="BC2025" i="1"/>
  <c r="BI2025" i="1" s="1"/>
  <c r="BN2025" i="1" s="1"/>
  <c r="BP2004" i="1"/>
  <c r="BP1986" i="1"/>
  <c r="BP1932" i="1"/>
  <c r="BD1903" i="1"/>
  <c r="BJ1903" i="1" s="1"/>
  <c r="BO1903" i="1" s="1"/>
  <c r="BC1903" i="1"/>
  <c r="BI1903" i="1" s="1"/>
  <c r="BN1903" i="1" s="1"/>
  <c r="BD1965" i="1"/>
  <c r="BJ1965" i="1" s="1"/>
  <c r="BO1965" i="1" s="1"/>
  <c r="BP1965" i="1" s="1"/>
  <c r="BC1965" i="1"/>
  <c r="BI1965" i="1" s="1"/>
  <c r="BN1965" i="1" s="1"/>
  <c r="BP2018" i="1"/>
  <c r="BP2000" i="1"/>
  <c r="BP1982" i="1"/>
  <c r="BP1912" i="1"/>
  <c r="BP2120" i="1"/>
  <c r="BD1945" i="1"/>
  <c r="BJ1945" i="1" s="1"/>
  <c r="BO1945" i="1" s="1"/>
  <c r="BP1945" i="1" s="1"/>
  <c r="BC1945" i="1"/>
  <c r="BI1945" i="1" s="1"/>
  <c r="BN1945" i="1" s="1"/>
  <c r="BP1887" i="1"/>
  <c r="BP1742" i="1"/>
  <c r="BP1971" i="1"/>
  <c r="BP1767" i="1"/>
  <c r="BP1947" i="1"/>
  <c r="BP1836" i="1"/>
  <c r="BP1714" i="1"/>
  <c r="BP1704" i="1"/>
  <c r="BP1830" i="1"/>
  <c r="BP1806" i="1"/>
  <c r="BP1871" i="1"/>
  <c r="BP1559" i="1"/>
  <c r="BP1542" i="1"/>
  <c r="BP1524" i="1"/>
  <c r="BP1506" i="1"/>
  <c r="BP1488" i="1"/>
  <c r="BP1457" i="1"/>
  <c r="BP1483" i="1"/>
  <c r="BP1471" i="1"/>
  <c r="BP1538" i="1"/>
  <c r="BP1520" i="1"/>
  <c r="BP1502" i="1"/>
  <c r="BD1465" i="1"/>
  <c r="BJ1465" i="1" s="1"/>
  <c r="BO1465" i="1" s="1"/>
  <c r="BP1465" i="1" s="1"/>
  <c r="BC1465" i="1"/>
  <c r="BI1465" i="1" s="1"/>
  <c r="BN1465" i="1" s="1"/>
  <c r="BP1440" i="1"/>
  <c r="BP1428" i="1"/>
  <c r="BP1416" i="1"/>
  <c r="BP1404" i="1"/>
  <c r="BP1392" i="1"/>
  <c r="BR1247" i="1"/>
  <c r="BR1229" i="1"/>
  <c r="BR1192" i="1"/>
  <c r="BP1324" i="1"/>
  <c r="BP1303" i="1"/>
  <c r="BR1173" i="1"/>
  <c r="BR1199" i="1"/>
  <c r="BR1166" i="1"/>
  <c r="BR1246" i="1"/>
  <c r="BR1228" i="1"/>
  <c r="BR1194" i="1"/>
  <c r="BP1329" i="1"/>
  <c r="BP1311" i="1"/>
  <c r="BR1181" i="1"/>
  <c r="BR1201" i="1"/>
  <c r="BP1362" i="1"/>
  <c r="BP1284" i="1"/>
  <c r="BP1266" i="1"/>
  <c r="BR1254" i="1"/>
  <c r="BR1236" i="1"/>
  <c r="BR1218" i="1"/>
  <c r="BR1108" i="1"/>
  <c r="BR1094" i="1"/>
  <c r="BR1047" i="1"/>
  <c r="BR1035" i="1"/>
  <c r="BR1023" i="1"/>
  <c r="BR1116" i="1"/>
  <c r="BR1062" i="1"/>
  <c r="BR1048" i="1"/>
  <c r="BR1036" i="1"/>
  <c r="BR1024" i="1"/>
  <c r="BF1054" i="1"/>
  <c r="BL1054" i="1" s="1"/>
  <c r="BQ1054" i="1" s="1"/>
  <c r="BE1054" i="1"/>
  <c r="BK1054" i="1" s="1"/>
  <c r="BP1054" i="1" s="1"/>
  <c r="BR917" i="1"/>
  <c r="BR899" i="1"/>
  <c r="BR881" i="1"/>
  <c r="BR863" i="1"/>
  <c r="BR845" i="1"/>
  <c r="BR827" i="1"/>
  <c r="BR809" i="1"/>
  <c r="BR667" i="1"/>
  <c r="BR649" i="1"/>
  <c r="BR650" i="1"/>
  <c r="BR358" i="1"/>
  <c r="BR387" i="1"/>
  <c r="BR615" i="1"/>
  <c r="BR597" i="1"/>
  <c r="BR579" i="1"/>
  <c r="BF359" i="1"/>
  <c r="BL359" i="1" s="1"/>
  <c r="BQ359" i="1" s="1"/>
  <c r="BE359" i="1"/>
  <c r="BK359" i="1" s="1"/>
  <c r="BP359" i="1" s="1"/>
  <c r="BR508" i="1"/>
  <c r="BR490" i="1"/>
  <c r="BR472" i="1"/>
  <c r="BR454" i="1"/>
  <c r="BR288" i="1"/>
  <c r="BR216" i="1"/>
  <c r="BR164" i="1"/>
  <c r="BE124" i="1"/>
  <c r="BK124" i="1" s="1"/>
  <c r="BP124" i="1" s="1"/>
  <c r="BF124" i="1"/>
  <c r="BL124" i="1" s="1"/>
  <c r="BQ124" i="1" s="1"/>
  <c r="BR124" i="1" s="1"/>
  <c r="BR324" i="1"/>
  <c r="BR244" i="1"/>
  <c r="BR168" i="1"/>
  <c r="BR263" i="1"/>
  <c r="BR191" i="1"/>
  <c r="BR286" i="1"/>
  <c r="BR214" i="1"/>
  <c r="BR138" i="1"/>
  <c r="BR13" i="1"/>
  <c r="BD3281" i="1"/>
  <c r="BJ3281" i="1" s="1"/>
  <c r="BO3281" i="1" s="1"/>
  <c r="BP3281" i="1" s="1"/>
  <c r="BC3281" i="1"/>
  <c r="BI3281" i="1" s="1"/>
  <c r="BN3281" i="1" s="1"/>
  <c r="BD3266" i="1"/>
  <c r="BJ3266" i="1" s="1"/>
  <c r="BO3266" i="1" s="1"/>
  <c r="BP3266" i="1" s="1"/>
  <c r="BC3266" i="1"/>
  <c r="BI3266" i="1" s="1"/>
  <c r="BN3266" i="1" s="1"/>
  <c r="BD3259" i="1"/>
  <c r="BJ3259" i="1" s="1"/>
  <c r="BO3259" i="1" s="1"/>
  <c r="BC3259" i="1"/>
  <c r="BI3259" i="1" s="1"/>
  <c r="BN3259" i="1" s="1"/>
  <c r="BD2673" i="1"/>
  <c r="BJ2673" i="1" s="1"/>
  <c r="BO2673" i="1" s="1"/>
  <c r="BC2673" i="1"/>
  <c r="BI2673" i="1" s="1"/>
  <c r="BN2673" i="1" s="1"/>
  <c r="BD2023" i="1"/>
  <c r="BJ2023" i="1" s="1"/>
  <c r="BO2023" i="1" s="1"/>
  <c r="BC2023" i="1"/>
  <c r="BI2023" i="1" s="1"/>
  <c r="BN2023" i="1" s="1"/>
  <c r="BD1953" i="1"/>
  <c r="BJ1953" i="1" s="1"/>
  <c r="BO1953" i="1" s="1"/>
  <c r="BC1953" i="1"/>
  <c r="BI1953" i="1" s="1"/>
  <c r="BN1953" i="1" s="1"/>
  <c r="BD1933" i="1"/>
  <c r="BJ1933" i="1" s="1"/>
  <c r="BO1933" i="1" s="1"/>
  <c r="BP1933" i="1" s="1"/>
  <c r="BC1933" i="1"/>
  <c r="BI1933" i="1" s="1"/>
  <c r="BN1933" i="1" s="1"/>
  <c r="BD1702" i="1"/>
  <c r="BJ1702" i="1" s="1"/>
  <c r="BO1702" i="1" s="1"/>
  <c r="BP1702" i="1" s="1"/>
  <c r="BC1702" i="1"/>
  <c r="BI1702" i="1" s="1"/>
  <c r="BN1702" i="1" s="1"/>
  <c r="BC1584" i="1"/>
  <c r="BI1584" i="1" s="1"/>
  <c r="BN1584" i="1" s="1"/>
  <c r="BD1584" i="1"/>
  <c r="BJ1584" i="1" s="1"/>
  <c r="BO1584" i="1" s="1"/>
  <c r="BP1584" i="1" s="1"/>
  <c r="BD1462" i="1"/>
  <c r="BJ1462" i="1" s="1"/>
  <c r="BO1462" i="1" s="1"/>
  <c r="BC1462" i="1"/>
  <c r="BI1462" i="1" s="1"/>
  <c r="BN1462" i="1" s="1"/>
  <c r="BF1170" i="1"/>
  <c r="BL1170" i="1" s="1"/>
  <c r="BQ1170" i="1" s="1"/>
  <c r="BE1170" i="1"/>
  <c r="BK1170" i="1" s="1"/>
  <c r="BP1170" i="1" s="1"/>
  <c r="BE125" i="1"/>
  <c r="BK125" i="1" s="1"/>
  <c r="BP125" i="1" s="1"/>
  <c r="BF125" i="1"/>
  <c r="BL125" i="1" s="1"/>
  <c r="BQ125" i="1" s="1"/>
  <c r="BR125" i="1" s="1"/>
  <c r="BR35" i="1"/>
  <c r="BR17" i="1"/>
  <c r="BR16" i="1"/>
  <c r="BR30" i="1"/>
  <c r="BR12" i="1"/>
  <c r="BP3200" i="1"/>
  <c r="BD3247" i="1"/>
  <c r="BJ3247" i="1" s="1"/>
  <c r="BO3247" i="1" s="1"/>
  <c r="BP3247" i="1" s="1"/>
  <c r="BC3247" i="1"/>
  <c r="BI3247" i="1" s="1"/>
  <c r="BN3247" i="1" s="1"/>
  <c r="BD3224" i="1"/>
  <c r="BJ3224" i="1" s="1"/>
  <c r="BO3224" i="1" s="1"/>
  <c r="BC3224" i="1"/>
  <c r="BI3224" i="1" s="1"/>
  <c r="BN3224" i="1" s="1"/>
  <c r="BD2997" i="1"/>
  <c r="BJ2997" i="1" s="1"/>
  <c r="BO2997" i="1" s="1"/>
  <c r="BC2997" i="1"/>
  <c r="BI2997" i="1" s="1"/>
  <c r="BN2997" i="1" s="1"/>
  <c r="BD3018" i="1"/>
  <c r="BJ3018" i="1" s="1"/>
  <c r="BO3018" i="1" s="1"/>
  <c r="BP3018" i="1" s="1"/>
  <c r="BC3018" i="1"/>
  <c r="BI3018" i="1" s="1"/>
  <c r="BN3018" i="1" s="1"/>
  <c r="BD3008" i="1"/>
  <c r="BJ3008" i="1" s="1"/>
  <c r="BO3008" i="1" s="1"/>
  <c r="BP3008" i="1" s="1"/>
  <c r="BC3008" i="1"/>
  <c r="BI3008" i="1" s="1"/>
  <c r="BN3008" i="1" s="1"/>
  <c r="BD3280" i="1"/>
  <c r="BJ3280" i="1" s="1"/>
  <c r="BO3280" i="1" s="1"/>
  <c r="BC3280" i="1"/>
  <c r="BI3280" i="1" s="1"/>
  <c r="BN3280" i="1" s="1"/>
  <c r="BP3182" i="1"/>
  <c r="BP3238" i="1"/>
  <c r="BP3193" i="1"/>
  <c r="BP3197" i="1"/>
  <c r="BP3153" i="1"/>
  <c r="BP3088" i="1"/>
  <c r="BP3150" i="1"/>
  <c r="BP3109" i="1"/>
  <c r="BP3077" i="1"/>
  <c r="BP3104" i="1"/>
  <c r="BP3099" i="1"/>
  <c r="BP3094" i="1"/>
  <c r="BP3089" i="1"/>
  <c r="BP3069" i="1"/>
  <c r="BP3103" i="1"/>
  <c r="BP3076" i="1"/>
  <c r="BP3086" i="1"/>
  <c r="BP3011" i="1"/>
  <c r="BD3006" i="1"/>
  <c r="BJ3006" i="1" s="1"/>
  <c r="BO3006" i="1" s="1"/>
  <c r="BP3006" i="1" s="1"/>
  <c r="BC3006" i="1"/>
  <c r="BI3006" i="1" s="1"/>
  <c r="BN3006" i="1" s="1"/>
  <c r="BD2996" i="1"/>
  <c r="BJ2996" i="1" s="1"/>
  <c r="BO2996" i="1" s="1"/>
  <c r="BP2996" i="1" s="1"/>
  <c r="BC2996" i="1"/>
  <c r="BI2996" i="1" s="1"/>
  <c r="BN2996" i="1" s="1"/>
  <c r="BP3003" i="1"/>
  <c r="BP3010" i="1"/>
  <c r="BP3029" i="1"/>
  <c r="BP3024" i="1"/>
  <c r="BP2981" i="1"/>
  <c r="BP2934" i="1"/>
  <c r="BP2988" i="1"/>
  <c r="BP2990" i="1"/>
  <c r="BP2913" i="1"/>
  <c r="BP2895" i="1"/>
  <c r="BP2877" i="1"/>
  <c r="BP2850" i="1"/>
  <c r="BP3055" i="1"/>
  <c r="BP2909" i="1"/>
  <c r="BP2891" i="1"/>
  <c r="BP2873" i="1"/>
  <c r="BP2845" i="1"/>
  <c r="BP2783" i="1"/>
  <c r="BP2765" i="1"/>
  <c r="BP2635" i="1"/>
  <c r="BP2501" i="1"/>
  <c r="BP2424" i="1"/>
  <c r="BP2509" i="1"/>
  <c r="BP2491" i="1"/>
  <c r="BP2417" i="1"/>
  <c r="BP2473" i="1"/>
  <c r="BP2455" i="1"/>
  <c r="BP2511" i="1"/>
  <c r="BP2493" i="1"/>
  <c r="BP2538" i="1"/>
  <c r="BP2362" i="1"/>
  <c r="BP2344" i="1"/>
  <c r="BP2334" i="1"/>
  <c r="BP2303" i="1"/>
  <c r="BP2285" i="1"/>
  <c r="BP2267" i="1"/>
  <c r="BP2249" i="1"/>
  <c r="BP2231" i="1"/>
  <c r="BP2213" i="1"/>
  <c r="BP2195" i="1"/>
  <c r="BP2177" i="1"/>
  <c r="BP2310" i="1"/>
  <c r="BD2021" i="1"/>
  <c r="BJ2021" i="1" s="1"/>
  <c r="BO2021" i="1" s="1"/>
  <c r="BC2021" i="1"/>
  <c r="BI2021" i="1" s="1"/>
  <c r="BN2021" i="1" s="1"/>
  <c r="BD1966" i="1"/>
  <c r="BJ1966" i="1" s="1"/>
  <c r="BO1966" i="1" s="1"/>
  <c r="BP1966" i="1" s="1"/>
  <c r="BC1966" i="1"/>
  <c r="BI1966" i="1" s="1"/>
  <c r="BN1966" i="1" s="1"/>
  <c r="BP2001" i="1"/>
  <c r="BP1983" i="1"/>
  <c r="BP1920" i="1"/>
  <c r="BP2132" i="1"/>
  <c r="BD1941" i="1"/>
  <c r="BJ1941" i="1" s="1"/>
  <c r="BO1941" i="1" s="1"/>
  <c r="BP1941" i="1" s="1"/>
  <c r="BC1941" i="1"/>
  <c r="BI1941" i="1" s="1"/>
  <c r="BN1941" i="1" s="1"/>
  <c r="BP2015" i="1"/>
  <c r="BP1997" i="1"/>
  <c r="BP1972" i="1"/>
  <c r="BP1900" i="1"/>
  <c r="BD1921" i="1"/>
  <c r="BJ1921" i="1" s="1"/>
  <c r="BO1921" i="1" s="1"/>
  <c r="BP1921" i="1" s="1"/>
  <c r="BC1921" i="1"/>
  <c r="BI1921" i="1" s="1"/>
  <c r="BN1921" i="1" s="1"/>
  <c r="BP1763" i="1"/>
  <c r="BP1875" i="1"/>
  <c r="BP1740" i="1"/>
  <c r="BP1882" i="1"/>
  <c r="BP1760" i="1"/>
  <c r="BP1894" i="1"/>
  <c r="BP1759" i="1"/>
  <c r="BP1890" i="1"/>
  <c r="BP1754" i="1"/>
  <c r="BP1859" i="1"/>
  <c r="BC1589" i="1"/>
  <c r="BI1589" i="1" s="1"/>
  <c r="BN1589" i="1" s="1"/>
  <c r="BD1589" i="1"/>
  <c r="BJ1589" i="1" s="1"/>
  <c r="BO1589" i="1" s="1"/>
  <c r="BP1539" i="1"/>
  <c r="BP1521" i="1"/>
  <c r="BP1503" i="1"/>
  <c r="BP1476" i="1"/>
  <c r="BP1454" i="1"/>
  <c r="BP1535" i="1"/>
  <c r="BP1517" i="1"/>
  <c r="BP1499" i="1"/>
  <c r="BD1459" i="1"/>
  <c r="BJ1459" i="1" s="1"/>
  <c r="BO1459" i="1" s="1"/>
  <c r="BC1459" i="1"/>
  <c r="BI1459" i="1" s="1"/>
  <c r="BN1459" i="1" s="1"/>
  <c r="BP1477" i="1"/>
  <c r="BP1438" i="1"/>
  <c r="BP1426" i="1"/>
  <c r="BP1414" i="1"/>
  <c r="BP1402" i="1"/>
  <c r="BP1318" i="1"/>
  <c r="BR1244" i="1"/>
  <c r="BR1226" i="1"/>
  <c r="BR1189" i="1"/>
  <c r="BP1321" i="1"/>
  <c r="BP1300" i="1"/>
  <c r="BR1159" i="1"/>
  <c r="BR1243" i="1"/>
  <c r="BR1225" i="1"/>
  <c r="BR1191" i="1"/>
  <c r="BP1326" i="1"/>
  <c r="BP1308" i="1"/>
  <c r="BR1178" i="1"/>
  <c r="BR1196" i="1"/>
  <c r="BP1299" i="1"/>
  <c r="BP1281" i="1"/>
  <c r="BP1263" i="1"/>
  <c r="BR1251" i="1"/>
  <c r="BR1233" i="1"/>
  <c r="BR1193" i="1"/>
  <c r="BR1105" i="1"/>
  <c r="BR1082" i="1"/>
  <c r="BR1045" i="1"/>
  <c r="BR1033" i="1"/>
  <c r="BR1021" i="1"/>
  <c r="BR1113" i="1"/>
  <c r="BR974" i="1"/>
  <c r="BR1088" i="1"/>
  <c r="BR1046" i="1"/>
  <c r="BR1034" i="1"/>
  <c r="BR1022" i="1"/>
  <c r="BR1095" i="1"/>
  <c r="BR978" i="1"/>
  <c r="BR914" i="1"/>
  <c r="BR896" i="1"/>
  <c r="BR878" i="1"/>
  <c r="BR860" i="1"/>
  <c r="BR842" i="1"/>
  <c r="BR824" i="1"/>
  <c r="BR664" i="1"/>
  <c r="BR646" i="1"/>
  <c r="BR665" i="1"/>
  <c r="BR647" i="1"/>
  <c r="BF342" i="1"/>
  <c r="BL342" i="1" s="1"/>
  <c r="BQ342" i="1" s="1"/>
  <c r="BR342" i="1" s="1"/>
  <c r="BE342" i="1"/>
  <c r="BK342" i="1" s="1"/>
  <c r="BP342" i="1" s="1"/>
  <c r="BR384" i="1"/>
  <c r="BR612" i="1"/>
  <c r="BR594" i="1"/>
  <c r="BR576" i="1"/>
  <c r="BR505" i="1"/>
  <c r="BR487" i="1"/>
  <c r="BR469" i="1"/>
  <c r="BR451" i="1"/>
  <c r="BR377" i="1"/>
  <c r="BR204" i="1"/>
  <c r="BR152" i="1"/>
  <c r="BR156" i="1"/>
  <c r="BD3269" i="1"/>
  <c r="BJ3269" i="1" s="1"/>
  <c r="BO3269" i="1" s="1"/>
  <c r="BP3269" i="1" s="1"/>
  <c r="BC3269" i="1"/>
  <c r="BI3269" i="1" s="1"/>
  <c r="BN3269" i="1" s="1"/>
  <c r="BC3160" i="1"/>
  <c r="BI3160" i="1" s="1"/>
  <c r="BN3160" i="1" s="1"/>
  <c r="BD3160" i="1"/>
  <c r="BJ3160" i="1" s="1"/>
  <c r="BO3160" i="1" s="1"/>
  <c r="BP3160" i="1" s="1"/>
  <c r="BD3221" i="1"/>
  <c r="BJ3221" i="1" s="1"/>
  <c r="BO3221" i="1" s="1"/>
  <c r="BP3221" i="1" s="1"/>
  <c r="BC3221" i="1"/>
  <c r="BI3221" i="1" s="1"/>
  <c r="BN3221" i="1" s="1"/>
  <c r="BD3232" i="1"/>
  <c r="BJ3232" i="1" s="1"/>
  <c r="BO3232" i="1" s="1"/>
  <c r="BP3232" i="1" s="1"/>
  <c r="BC3232" i="1"/>
  <c r="BI3232" i="1" s="1"/>
  <c r="BN3232" i="1" s="1"/>
  <c r="BD3220" i="1"/>
  <c r="BJ3220" i="1" s="1"/>
  <c r="BO3220" i="1" s="1"/>
  <c r="BC3220" i="1"/>
  <c r="BI3220" i="1" s="1"/>
  <c r="BN3220" i="1" s="1"/>
  <c r="BP3201" i="1"/>
  <c r="BP3207" i="1"/>
  <c r="BD3235" i="1"/>
  <c r="BJ3235" i="1" s="1"/>
  <c r="BO3235" i="1" s="1"/>
  <c r="BP3235" i="1" s="1"/>
  <c r="BC3235" i="1"/>
  <c r="BI3235" i="1" s="1"/>
  <c r="BN3235" i="1" s="1"/>
  <c r="BC3169" i="1"/>
  <c r="BI3169" i="1" s="1"/>
  <c r="BN3169" i="1" s="1"/>
  <c r="BD3169" i="1"/>
  <c r="BJ3169" i="1" s="1"/>
  <c r="BO3169" i="1" s="1"/>
  <c r="BP3169" i="1" s="1"/>
  <c r="BP3176" i="1"/>
  <c r="BD2994" i="1"/>
  <c r="BJ2994" i="1" s="1"/>
  <c r="BO2994" i="1" s="1"/>
  <c r="BP2994" i="1" s="1"/>
  <c r="BC2994" i="1"/>
  <c r="BI2994" i="1" s="1"/>
  <c r="BN2994" i="1" s="1"/>
  <c r="BD3017" i="1"/>
  <c r="BJ3017" i="1" s="1"/>
  <c r="BO3017" i="1" s="1"/>
  <c r="BP3017" i="1" s="1"/>
  <c r="BC3017" i="1"/>
  <c r="BI3017" i="1" s="1"/>
  <c r="BN3017" i="1" s="1"/>
  <c r="BP2646" i="1"/>
  <c r="BP2540" i="1"/>
  <c r="BP2636" i="1"/>
  <c r="BP2555" i="1"/>
  <c r="BP2629" i="1"/>
  <c r="BP2617" i="1"/>
  <c r="BP2605" i="1"/>
  <c r="BP2593" i="1"/>
  <c r="BP2536" i="1"/>
  <c r="BP2640" i="1"/>
  <c r="BP2573" i="1"/>
  <c r="BP2632" i="1"/>
  <c r="BP2620" i="1"/>
  <c r="BP2608" i="1"/>
  <c r="BP2596" i="1"/>
  <c r="BP2554" i="1"/>
  <c r="BP2571" i="1"/>
  <c r="BP2527" i="1"/>
  <c r="BP2539" i="1"/>
  <c r="BP2557" i="1"/>
  <c r="BD2019" i="1"/>
  <c r="BJ2019" i="1" s="1"/>
  <c r="BO2019" i="1" s="1"/>
  <c r="BP2019" i="1" s="1"/>
  <c r="BC2019" i="1"/>
  <c r="BI2019" i="1" s="1"/>
  <c r="BN2019" i="1" s="1"/>
  <c r="BD1954" i="1"/>
  <c r="BJ1954" i="1" s="1"/>
  <c r="BO1954" i="1" s="1"/>
  <c r="BP1954" i="1" s="1"/>
  <c r="BC1954" i="1"/>
  <c r="BI1954" i="1" s="1"/>
  <c r="BN1954" i="1" s="1"/>
  <c r="BD1929" i="1"/>
  <c r="BJ1929" i="1" s="1"/>
  <c r="BO1929" i="1" s="1"/>
  <c r="BC1929" i="1"/>
  <c r="BI1929" i="1" s="1"/>
  <c r="BN1929" i="1" s="1"/>
  <c r="BD1909" i="1"/>
  <c r="BJ1909" i="1" s="1"/>
  <c r="BO1909" i="1" s="1"/>
  <c r="BC1909" i="1"/>
  <c r="BI1909" i="1" s="1"/>
  <c r="BN1909" i="1" s="1"/>
  <c r="BC1578" i="1"/>
  <c r="BI1578" i="1" s="1"/>
  <c r="BN1578" i="1" s="1"/>
  <c r="BD1578" i="1"/>
  <c r="BJ1578" i="1" s="1"/>
  <c r="BO1578" i="1" s="1"/>
  <c r="BC1577" i="1"/>
  <c r="BI1577" i="1" s="1"/>
  <c r="BN1577" i="1" s="1"/>
  <c r="BD1577" i="1"/>
  <c r="BJ1577" i="1" s="1"/>
  <c r="BO1577" i="1" s="1"/>
  <c r="BP1577" i="1" s="1"/>
  <c r="BC1572" i="1"/>
  <c r="BI1572" i="1" s="1"/>
  <c r="BN1572" i="1" s="1"/>
  <c r="BD1572" i="1"/>
  <c r="BJ1572" i="1" s="1"/>
  <c r="BO1572" i="1" s="1"/>
  <c r="BP1617" i="1"/>
  <c r="BP1569" i="1"/>
  <c r="BD1456" i="1"/>
  <c r="BJ1456" i="1" s="1"/>
  <c r="BO1456" i="1" s="1"/>
  <c r="BC1456" i="1"/>
  <c r="BI1456" i="1" s="1"/>
  <c r="BN1456" i="1" s="1"/>
  <c r="BD1375" i="1"/>
  <c r="BJ1375" i="1" s="1"/>
  <c r="BO1375" i="1" s="1"/>
  <c r="BC1375" i="1"/>
  <c r="BI1375" i="1" s="1"/>
  <c r="BN1375" i="1" s="1"/>
  <c r="BF1172" i="1"/>
  <c r="BL1172" i="1" s="1"/>
  <c r="BQ1172" i="1" s="1"/>
  <c r="BR1172" i="1" s="1"/>
  <c r="BE1172" i="1"/>
  <c r="BK1172" i="1" s="1"/>
  <c r="BP1172" i="1" s="1"/>
  <c r="BR330" i="1"/>
  <c r="BR599" i="1"/>
  <c r="BR307" i="1"/>
  <c r="BR235" i="1"/>
  <c r="BR159" i="1"/>
  <c r="BR578" i="1"/>
  <c r="BR317" i="1"/>
  <c r="BR242" i="1"/>
  <c r="BR166" i="1"/>
  <c r="BR315" i="1"/>
  <c r="BR249" i="1"/>
  <c r="BR173" i="1"/>
  <c r="BR614" i="1"/>
  <c r="BR282" i="1"/>
  <c r="BR210" i="1"/>
  <c r="BR158" i="1"/>
  <c r="BR257" i="1"/>
  <c r="BR253" i="1"/>
  <c r="BR181" i="1"/>
  <c r="BR185" i="1"/>
  <c r="BR236" i="1"/>
  <c r="BR160" i="1"/>
  <c r="BR279" i="1"/>
  <c r="BR207" i="1"/>
  <c r="BR136" i="1"/>
  <c r="BR14" i="1"/>
  <c r="BR32" i="1"/>
  <c r="BR11" i="1"/>
  <c r="BR10" i="1"/>
  <c r="BR27" i="1"/>
  <c r="BR9" i="1"/>
  <c r="BD3216" i="1"/>
  <c r="BJ3216" i="1" s="1"/>
  <c r="BO3216" i="1" s="1"/>
  <c r="BP3216" i="1" s="1"/>
  <c r="BC3216" i="1"/>
  <c r="BI3216" i="1" s="1"/>
  <c r="BN3216" i="1" s="1"/>
  <c r="BD3293" i="1"/>
  <c r="BJ3293" i="1" s="1"/>
  <c r="BO3293" i="1" s="1"/>
  <c r="BP3293" i="1" s="1"/>
  <c r="BC3293" i="1"/>
  <c r="BI3293" i="1" s="1"/>
  <c r="BN3293" i="1" s="1"/>
  <c r="BD3268" i="1"/>
  <c r="BJ3268" i="1" s="1"/>
  <c r="BO3268" i="1" s="1"/>
  <c r="BC3268" i="1"/>
  <c r="BI3268" i="1" s="1"/>
  <c r="BN3268" i="1" s="1"/>
  <c r="BC3166" i="1"/>
  <c r="BI3166" i="1" s="1"/>
  <c r="BN3166" i="1" s="1"/>
  <c r="BD3166" i="1"/>
  <c r="BJ3166" i="1" s="1"/>
  <c r="BO3166" i="1" s="1"/>
  <c r="BD3005" i="1"/>
  <c r="BJ3005" i="1" s="1"/>
  <c r="BO3005" i="1" s="1"/>
  <c r="BP3005" i="1" s="1"/>
  <c r="BC3005" i="1"/>
  <c r="BI3005" i="1" s="1"/>
  <c r="BN3005" i="1" s="1"/>
  <c r="BP2587" i="1"/>
  <c r="BD1942" i="1"/>
  <c r="BJ1942" i="1" s="1"/>
  <c r="BO1942" i="1" s="1"/>
  <c r="BC1942" i="1"/>
  <c r="BI1942" i="1" s="1"/>
  <c r="BN1942" i="1" s="1"/>
  <c r="BD1917" i="1"/>
  <c r="BJ1917" i="1" s="1"/>
  <c r="BO1917" i="1" s="1"/>
  <c r="BC1917" i="1"/>
  <c r="BI1917" i="1" s="1"/>
  <c r="BN1917" i="1" s="1"/>
  <c r="BC1550" i="1"/>
  <c r="BI1550" i="1" s="1"/>
  <c r="BN1550" i="1" s="1"/>
  <c r="BD1550" i="1"/>
  <c r="BJ1550" i="1" s="1"/>
  <c r="BO1550" i="1" s="1"/>
  <c r="BD1453" i="1"/>
  <c r="BJ1453" i="1" s="1"/>
  <c r="BO1453" i="1" s="1"/>
  <c r="BC1453" i="1"/>
  <c r="BI1453" i="1" s="1"/>
  <c r="BN1453" i="1" s="1"/>
  <c r="BP1653" i="1"/>
  <c r="BR1161" i="1"/>
  <c r="BF1169" i="1"/>
  <c r="BL1169" i="1" s="1"/>
  <c r="BQ1169" i="1" s="1"/>
  <c r="BR1169" i="1" s="1"/>
  <c r="BE1169" i="1"/>
  <c r="BK1169" i="1" s="1"/>
  <c r="BP1169" i="1" s="1"/>
  <c r="BR1162" i="1"/>
  <c r="BR1102" i="1"/>
  <c r="BR1110" i="1"/>
  <c r="BR1083" i="1"/>
  <c r="BR911" i="1"/>
  <c r="BR893" i="1"/>
  <c r="BR875" i="1"/>
  <c r="BR857" i="1"/>
  <c r="BR839" i="1"/>
  <c r="BR821" i="1"/>
  <c r="BR661" i="1"/>
  <c r="BR643" i="1"/>
  <c r="BR662" i="1"/>
  <c r="BR644" i="1"/>
  <c r="BR619" i="1"/>
  <c r="BR381" i="1"/>
  <c r="BR364" i="1"/>
  <c r="BR343" i="1"/>
  <c r="BR609" i="1"/>
  <c r="BR591" i="1"/>
  <c r="BR573" i="1"/>
  <c r="BR386" i="1"/>
  <c r="BF362" i="1"/>
  <c r="BL362" i="1" s="1"/>
  <c r="BQ362" i="1" s="1"/>
  <c r="BR362" i="1" s="1"/>
  <c r="BE362" i="1"/>
  <c r="BK362" i="1" s="1"/>
  <c r="BP362" i="1" s="1"/>
  <c r="BR502" i="1"/>
  <c r="BR484" i="1"/>
  <c r="BR466" i="1"/>
  <c r="BR448" i="1"/>
  <c r="BR365" i="1"/>
  <c r="BR264" i="1"/>
  <c r="BR192" i="1"/>
  <c r="BR140" i="1"/>
  <c r="BR292" i="1"/>
  <c r="BR220" i="1"/>
  <c r="BR144" i="1"/>
  <c r="BR311" i="1"/>
  <c r="BR239" i="1"/>
  <c r="BR163" i="1"/>
  <c r="BR596" i="1"/>
  <c r="BR593" i="1"/>
  <c r="BR7" i="1"/>
  <c r="BR31" i="1"/>
  <c r="BR83" i="1"/>
  <c r="BC3163" i="1"/>
  <c r="BI3163" i="1" s="1"/>
  <c r="BN3163" i="1" s="1"/>
  <c r="BD3163" i="1"/>
  <c r="BJ3163" i="1" s="1"/>
  <c r="BO3163" i="1" s="1"/>
  <c r="BC3158" i="1"/>
  <c r="BI3158" i="1" s="1"/>
  <c r="BN3158" i="1" s="1"/>
  <c r="BD3158" i="1"/>
  <c r="BJ3158" i="1" s="1"/>
  <c r="BO3158" i="1" s="1"/>
  <c r="BP3158" i="1" s="1"/>
  <c r="BP2634" i="1"/>
  <c r="BP2528" i="1"/>
  <c r="BP2586" i="1"/>
  <c r="BP2543" i="1"/>
  <c r="BP2627" i="1"/>
  <c r="BP2615" i="1"/>
  <c r="BP2603" i="1"/>
  <c r="BP2591" i="1"/>
  <c r="BP2524" i="1"/>
  <c r="BP2582" i="1"/>
  <c r="BP2561" i="1"/>
  <c r="BP2630" i="1"/>
  <c r="BP2618" i="1"/>
  <c r="BP2606" i="1"/>
  <c r="BP2594" i="1"/>
  <c r="BP2542" i="1"/>
  <c r="BP2559" i="1"/>
  <c r="BP2558" i="1"/>
  <c r="BP2541" i="1"/>
  <c r="BD1930" i="1"/>
  <c r="BJ1930" i="1" s="1"/>
  <c r="BO1930" i="1" s="1"/>
  <c r="BC1930" i="1"/>
  <c r="BI1930" i="1" s="1"/>
  <c r="BN1930" i="1" s="1"/>
  <c r="BD1905" i="1"/>
  <c r="BJ1905" i="1" s="1"/>
  <c r="BO1905" i="1" s="1"/>
  <c r="BP1905" i="1" s="1"/>
  <c r="BC1905" i="1"/>
  <c r="BI1905" i="1" s="1"/>
  <c r="BN1905" i="1" s="1"/>
  <c r="BD1967" i="1"/>
  <c r="BJ1967" i="1" s="1"/>
  <c r="BO1967" i="1" s="1"/>
  <c r="BP1967" i="1" s="1"/>
  <c r="BC1967" i="1"/>
  <c r="BI1967" i="1" s="1"/>
  <c r="BN1967" i="1" s="1"/>
  <c r="BP1593" i="1"/>
  <c r="BD1450" i="1"/>
  <c r="BJ1450" i="1" s="1"/>
  <c r="BO1450" i="1" s="1"/>
  <c r="BP1450" i="1" s="1"/>
  <c r="BC1450" i="1"/>
  <c r="BI1450" i="1" s="1"/>
  <c r="BN1450" i="1" s="1"/>
  <c r="BR1156" i="1"/>
  <c r="BR1163" i="1"/>
  <c r="BR1165" i="1"/>
  <c r="BR1109" i="1"/>
  <c r="BF369" i="1"/>
  <c r="BL369" i="1" s="1"/>
  <c r="BQ369" i="1" s="1"/>
  <c r="BR369" i="1" s="1"/>
  <c r="BE369" i="1"/>
  <c r="BK369" i="1" s="1"/>
  <c r="BP369" i="1" s="1"/>
  <c r="BF356" i="1"/>
  <c r="BL356" i="1" s="1"/>
  <c r="BQ356" i="1" s="1"/>
  <c r="BR356" i="1" s="1"/>
  <c r="BE356" i="1"/>
  <c r="BK356" i="1" s="1"/>
  <c r="BP356" i="1" s="1"/>
  <c r="BR24" i="1"/>
  <c r="BR6" i="1"/>
  <c r="BD2676" i="1"/>
  <c r="BJ2676" i="1" s="1"/>
  <c r="BO2676" i="1" s="1"/>
  <c r="BP2676" i="1" s="1"/>
  <c r="BC2676" i="1"/>
  <c r="BI2676" i="1" s="1"/>
  <c r="BN2676" i="1" s="1"/>
  <c r="BD1918" i="1"/>
  <c r="BJ1918" i="1" s="1"/>
  <c r="BO1918" i="1" s="1"/>
  <c r="BP1918" i="1" s="1"/>
  <c r="BC1918" i="1"/>
  <c r="BI1918" i="1" s="1"/>
  <c r="BN1918" i="1" s="1"/>
  <c r="BD1955" i="1"/>
  <c r="BJ1955" i="1" s="1"/>
  <c r="BO1955" i="1" s="1"/>
  <c r="BC1955" i="1"/>
  <c r="BI1955" i="1" s="1"/>
  <c r="BN1955" i="1" s="1"/>
  <c r="BD1447" i="1"/>
  <c r="BJ1447" i="1" s="1"/>
  <c r="BO1447" i="1" s="1"/>
  <c r="BP1447" i="1" s="1"/>
  <c r="BC1447" i="1"/>
  <c r="BI1447" i="1" s="1"/>
  <c r="BN1447" i="1" s="1"/>
  <c r="BF1055" i="1"/>
  <c r="BL1055" i="1" s="1"/>
  <c r="BQ1055" i="1" s="1"/>
  <c r="BR1055" i="1" s="1"/>
  <c r="BE1055" i="1"/>
  <c r="BK1055" i="1" s="1"/>
  <c r="BP1055" i="1" s="1"/>
  <c r="BR445" i="1"/>
  <c r="BR326" i="1"/>
  <c r="BR252" i="1"/>
  <c r="BR180" i="1"/>
  <c r="BE127" i="1"/>
  <c r="BK127" i="1" s="1"/>
  <c r="BP127" i="1" s="1"/>
  <c r="BF127" i="1"/>
  <c r="BL127" i="1" s="1"/>
  <c r="BQ127" i="1" s="1"/>
  <c r="BR280" i="1"/>
  <c r="BR208" i="1"/>
  <c r="BR299" i="1"/>
  <c r="BR227" i="1"/>
  <c r="BR151" i="1"/>
  <c r="BF133" i="1"/>
  <c r="BL133" i="1" s="1"/>
  <c r="BQ133" i="1" s="1"/>
  <c r="BR133" i="1" s="1"/>
  <c r="BE133" i="1"/>
  <c r="BK133" i="1" s="1"/>
  <c r="BP133" i="1" s="1"/>
  <c r="BR584" i="1"/>
  <c r="BR581" i="1"/>
  <c r="BR314" i="1"/>
  <c r="BR174" i="1"/>
  <c r="BR55" i="1"/>
  <c r="BR86" i="1"/>
  <c r="BR28" i="1"/>
  <c r="BD3257" i="1"/>
  <c r="BJ3257" i="1" s="1"/>
  <c r="BO3257" i="1" s="1"/>
  <c r="BP3257" i="1" s="1"/>
  <c r="BC3257" i="1"/>
  <c r="BI3257" i="1" s="1"/>
  <c r="BN3257" i="1" s="1"/>
  <c r="BC3167" i="1"/>
  <c r="BI3167" i="1" s="1"/>
  <c r="BN3167" i="1" s="1"/>
  <c r="BD3167" i="1"/>
  <c r="BJ3167" i="1" s="1"/>
  <c r="BO3167" i="1" s="1"/>
  <c r="BP3152" i="1"/>
  <c r="BP3038" i="1"/>
  <c r="BP2961" i="1"/>
  <c r="BP2944" i="1"/>
  <c r="BP2946" i="1"/>
  <c r="BP2919" i="1"/>
  <c r="BP2884" i="1"/>
  <c r="BP2846" i="1"/>
  <c r="BP2770" i="1"/>
  <c r="BP2743" i="1"/>
  <c r="BP2725" i="1"/>
  <c r="BP2707" i="1"/>
  <c r="BP2689" i="1"/>
  <c r="BP2775" i="1"/>
  <c r="BP2757" i="1"/>
  <c r="BP2748" i="1"/>
  <c r="BP2730" i="1"/>
  <c r="BP2712" i="1"/>
  <c r="BP2694" i="1"/>
  <c r="BP2750" i="1"/>
  <c r="BP2732" i="1"/>
  <c r="BP2714" i="1"/>
  <c r="BP2696" i="1"/>
  <c r="BP2678" i="1"/>
  <c r="BP2486" i="1"/>
  <c r="BP2468" i="1"/>
  <c r="BP2355" i="1"/>
  <c r="BD2337" i="1"/>
  <c r="BJ2337" i="1" s="1"/>
  <c r="BO2337" i="1" s="1"/>
  <c r="BC2337" i="1"/>
  <c r="BI2337" i="1" s="1"/>
  <c r="BN2337" i="1" s="1"/>
  <c r="BP2354" i="1"/>
  <c r="BP2336" i="1"/>
  <c r="BP2377" i="1"/>
  <c r="BP2484" i="1"/>
  <c r="BP2466" i="1"/>
  <c r="BP2314" i="1"/>
  <c r="BP2302" i="1"/>
  <c r="BP2284" i="1"/>
  <c r="BP2266" i="1"/>
  <c r="BP2248" i="1"/>
  <c r="BP2230" i="1"/>
  <c r="BP2212" i="1"/>
  <c r="BP2194" i="1"/>
  <c r="BP2176" i="1"/>
  <c r="BP2171" i="1"/>
  <c r="BP2316" i="1"/>
  <c r="BP2292" i="1"/>
  <c r="BP2274" i="1"/>
  <c r="BP2256" i="1"/>
  <c r="BP2238" i="1"/>
  <c r="BP2220" i="1"/>
  <c r="BP2202" i="1"/>
  <c r="BP2184" i="1"/>
  <c r="BP2148" i="1"/>
  <c r="BD1906" i="1"/>
  <c r="BJ1906" i="1" s="1"/>
  <c r="BO1906" i="1" s="1"/>
  <c r="BP1906" i="1" s="1"/>
  <c r="BC1906" i="1"/>
  <c r="BI1906" i="1" s="1"/>
  <c r="BN1906" i="1" s="1"/>
  <c r="BP1913" i="1"/>
  <c r="BD1963" i="1"/>
  <c r="BJ1963" i="1" s="1"/>
  <c r="BO1963" i="1" s="1"/>
  <c r="BP1963" i="1" s="1"/>
  <c r="BC1963" i="1"/>
  <c r="BI1963" i="1" s="1"/>
  <c r="BN1963" i="1" s="1"/>
  <c r="BP1922" i="1"/>
  <c r="BD1943" i="1"/>
  <c r="BJ1943" i="1" s="1"/>
  <c r="BO1943" i="1" s="1"/>
  <c r="BP1943" i="1" s="1"/>
  <c r="BC1943" i="1"/>
  <c r="BI1943" i="1" s="1"/>
  <c r="BN1943" i="1" s="1"/>
  <c r="BP1974" i="1"/>
  <c r="BP1902" i="1"/>
  <c r="BP2153" i="1"/>
  <c r="BP2014" i="1"/>
  <c r="BP1996" i="1"/>
  <c r="BP1976" i="1"/>
  <c r="BP1904" i="1"/>
  <c r="BP1837" i="1"/>
  <c r="BP1725" i="1"/>
  <c r="BP1856" i="1"/>
  <c r="BP1819" i="1"/>
  <c r="BP1736" i="1"/>
  <c r="BP1889" i="1"/>
  <c r="BP1755" i="1"/>
  <c r="BP1867" i="1"/>
  <c r="BP1769" i="1"/>
  <c r="BP1923" i="1"/>
  <c r="BP1826" i="1"/>
  <c r="BP1741" i="1"/>
  <c r="BP1896" i="1"/>
  <c r="BP1828" i="1"/>
  <c r="BP1749" i="1"/>
  <c r="BP1558" i="1"/>
  <c r="BC1585" i="1"/>
  <c r="BI1585" i="1" s="1"/>
  <c r="BN1585" i="1" s="1"/>
  <c r="BD1585" i="1"/>
  <c r="BJ1585" i="1" s="1"/>
  <c r="BO1585" i="1" s="1"/>
  <c r="BP1585" i="1" s="1"/>
  <c r="BP1563" i="1"/>
  <c r="BD1444" i="1"/>
  <c r="BJ1444" i="1" s="1"/>
  <c r="BO1444" i="1" s="1"/>
  <c r="BC1444" i="1"/>
  <c r="BI1444" i="1" s="1"/>
  <c r="BN1444" i="1" s="1"/>
  <c r="BP1431" i="1"/>
  <c r="BP1419" i="1"/>
  <c r="BP1407" i="1"/>
  <c r="BP1395" i="1"/>
  <c r="BP1543" i="1"/>
  <c r="BP1525" i="1"/>
  <c r="BP1507" i="1"/>
  <c r="BP1489" i="1"/>
  <c r="BP1458" i="1"/>
  <c r="BP1360" i="1"/>
  <c r="BP1282" i="1"/>
  <c r="BP1264" i="1"/>
  <c r="BP1322" i="1"/>
  <c r="BP1304" i="1"/>
  <c r="BP1289" i="1"/>
  <c r="BP1271" i="1"/>
  <c r="BR1171" i="1"/>
  <c r="BR968" i="1"/>
  <c r="BR1060" i="1"/>
  <c r="BF967" i="1"/>
  <c r="BL967" i="1" s="1"/>
  <c r="BQ967" i="1" s="1"/>
  <c r="BE967" i="1"/>
  <c r="BK967" i="1" s="1"/>
  <c r="BP967" i="1" s="1"/>
  <c r="BR954" i="1"/>
  <c r="BR942" i="1"/>
  <c r="BR930" i="1"/>
  <c r="BR1093" i="1"/>
  <c r="BR1090" i="1"/>
  <c r="BR1061" i="1"/>
  <c r="BR957" i="1"/>
  <c r="BR945" i="1"/>
  <c r="BR933" i="1"/>
  <c r="BR716" i="1"/>
  <c r="BR698" i="1"/>
  <c r="BR680" i="1"/>
  <c r="BR907" i="1"/>
  <c r="BR889" i="1"/>
  <c r="BR871" i="1"/>
  <c r="BR853" i="1"/>
  <c r="BR835" i="1"/>
  <c r="BR817" i="1"/>
  <c r="BR730" i="1"/>
  <c r="BR715" i="1"/>
  <c r="BR697" i="1"/>
  <c r="BR679" i="1"/>
  <c r="BR654" i="1"/>
  <c r="BR636" i="1"/>
  <c r="BR915" i="1"/>
  <c r="BR897" i="1"/>
  <c r="BR879" i="1"/>
  <c r="BR861" i="1"/>
  <c r="BR843" i="1"/>
  <c r="BR825" i="1"/>
  <c r="BR720" i="1"/>
  <c r="BR702" i="1"/>
  <c r="BR684" i="1"/>
  <c r="BR371" i="1"/>
  <c r="BR513" i="1"/>
  <c r="BR495" i="1"/>
  <c r="BR477" i="1"/>
  <c r="BR459" i="1"/>
  <c r="BR616" i="1"/>
  <c r="BR598" i="1"/>
  <c r="BR580" i="1"/>
  <c r="BR361" i="1"/>
  <c r="BR512" i="1"/>
  <c r="BR494" i="1"/>
  <c r="BR476" i="1"/>
  <c r="BR458" i="1"/>
  <c r="BR405" i="1"/>
  <c r="BR352" i="1"/>
  <c r="BR575" i="1"/>
  <c r="BR283" i="1"/>
  <c r="BR211" i="1"/>
  <c r="BR442" i="1"/>
  <c r="BR290" i="1"/>
  <c r="BR218" i="1"/>
  <c r="BR142" i="1"/>
  <c r="BR297" i="1"/>
  <c r="BR225" i="1"/>
  <c r="BR149" i="1"/>
  <c r="BR145" i="1"/>
  <c r="BR197" i="1"/>
  <c r="BR258" i="1"/>
  <c r="BR186" i="1"/>
  <c r="BR301" i="1"/>
  <c r="BR229" i="1"/>
  <c r="BR153" i="1"/>
  <c r="BR284" i="1"/>
  <c r="BR212" i="1"/>
  <c r="BR323" i="1"/>
  <c r="BR255" i="1"/>
  <c r="BR183" i="1"/>
  <c r="BE130" i="1"/>
  <c r="BK130" i="1" s="1"/>
  <c r="BP130" i="1" s="1"/>
  <c r="BF130" i="1"/>
  <c r="BL130" i="1" s="1"/>
  <c r="BQ130" i="1" s="1"/>
  <c r="BR130" i="1" s="1"/>
  <c r="BR52" i="1"/>
  <c r="BR26" i="1"/>
  <c r="BR84" i="1"/>
  <c r="BR50" i="1"/>
  <c r="BR21" i="1"/>
  <c r="BR3" i="1"/>
  <c r="BR127" i="1" l="1"/>
  <c r="BP1444" i="1"/>
  <c r="BP2337" i="1"/>
  <c r="BP1917" i="1"/>
  <c r="BP1375" i="1"/>
  <c r="BP1909" i="1"/>
  <c r="BP1589" i="1"/>
  <c r="BP3023" i="1"/>
  <c r="BP3256" i="1"/>
  <c r="BP1951" i="1"/>
  <c r="BP1903" i="1"/>
  <c r="BP2924" i="1"/>
  <c r="BP3233" i="1"/>
  <c r="BP3026" i="1"/>
  <c r="BP1942" i="1"/>
  <c r="BP1456" i="1"/>
  <c r="BP1929" i="1"/>
  <c r="BR1054" i="1"/>
  <c r="BP3009" i="1"/>
  <c r="BP2922" i="1"/>
  <c r="BP1919" i="1"/>
  <c r="BP3223" i="1"/>
  <c r="BP3284" i="1"/>
  <c r="BR967" i="1"/>
  <c r="BP3220" i="1"/>
  <c r="BP1459" i="1"/>
  <c r="BP2021" i="1"/>
  <c r="BP2997" i="1"/>
  <c r="BP1953" i="1"/>
  <c r="BP1575" i="1"/>
  <c r="BP3014" i="1"/>
  <c r="BP2928" i="1"/>
  <c r="BR121" i="1"/>
  <c r="BP3167" i="1"/>
  <c r="BP3244" i="1"/>
  <c r="BP1572" i="1"/>
  <c r="BP3224" i="1"/>
  <c r="BR1170" i="1"/>
  <c r="BP2023" i="1"/>
  <c r="BP1957" i="1"/>
  <c r="BP2920" i="1"/>
  <c r="BP1588" i="1"/>
  <c r="BP3170" i="1"/>
  <c r="BP3272" i="1"/>
  <c r="BP3163" i="1"/>
  <c r="BP3166" i="1"/>
  <c r="BP3290" i="1"/>
  <c r="BP1462" i="1"/>
  <c r="BP2673" i="1"/>
  <c r="BP3222" i="1"/>
  <c r="BP1931" i="1"/>
  <c r="BP2672" i="1"/>
  <c r="BP1930" i="1"/>
  <c r="BP1453" i="1"/>
  <c r="BP1969" i="1"/>
  <c r="BP3296" i="1"/>
  <c r="BP3245" i="1"/>
  <c r="BP1955" i="1"/>
  <c r="BP1550" i="1"/>
  <c r="BP3268" i="1"/>
  <c r="BP1578" i="1"/>
  <c r="BP3280" i="1"/>
  <c r="BP3259" i="1"/>
  <c r="BR359" i="1"/>
  <c r="BP3020" i="1"/>
  <c r="BP2849" i="1"/>
  <c r="BP3248" i="1"/>
  <c r="BP3278" i="1"/>
  <c r="BP3214" i="1"/>
</calcChain>
</file>

<file path=xl/sharedStrings.xml><?xml version="1.0" encoding="utf-8"?>
<sst xmlns="http://schemas.openxmlformats.org/spreadsheetml/2006/main" count="75503" uniqueCount="29295">
  <si>
    <t>Waiver #</t>
  </si>
  <si>
    <t>TARGET_FID (Parcels)</t>
  </si>
  <si>
    <t>Parcel #</t>
  </si>
  <si>
    <t>TAX_10</t>
  </si>
  <si>
    <t>Owner</t>
  </si>
  <si>
    <t>Owner Address</t>
  </si>
  <si>
    <t>Property Address</t>
  </si>
  <si>
    <t>Legal_Desc</t>
  </si>
  <si>
    <t>NBHD_Code</t>
  </si>
  <si>
    <t>NBHD_Name</t>
  </si>
  <si>
    <t>PROP_Class</t>
  </si>
  <si>
    <t>PROP_Cla_1</t>
  </si>
  <si>
    <t>Land_Value</t>
  </si>
  <si>
    <t>Improv_Val</t>
  </si>
  <si>
    <t>Tot_Assess</t>
  </si>
  <si>
    <t>Legal_Acre</t>
  </si>
  <si>
    <t>Political_</t>
  </si>
  <si>
    <t>School_Cor</t>
  </si>
  <si>
    <t>Photos</t>
  </si>
  <si>
    <t>Sales</t>
  </si>
  <si>
    <t>Calc_Sq_Ft</t>
  </si>
  <si>
    <t>Calc_Ac</t>
  </si>
  <si>
    <t>Plat_Map</t>
  </si>
  <si>
    <t>SUBDIVISIO</t>
  </si>
  <si>
    <t>Latest_Sal</t>
  </si>
  <si>
    <t>Latest_S_1</t>
  </si>
  <si>
    <t>DeedBook</t>
  </si>
  <si>
    <t>DeedPage</t>
  </si>
  <si>
    <t>PRC</t>
  </si>
  <si>
    <t>PIN_18stri</t>
  </si>
  <si>
    <t>Shape_STAr</t>
  </si>
  <si>
    <t>Shape_STLe</t>
  </si>
  <si>
    <t>Shape_Leng</t>
  </si>
  <si>
    <t>centerx</t>
  </si>
  <si>
    <t>centery</t>
  </si>
  <si>
    <t>Res. Land</t>
  </si>
  <si>
    <t>Res. 
Improv.</t>
  </si>
  <si>
    <t>Non-Res.
 Land</t>
  </si>
  <si>
    <t>Non-Res.
Improv.</t>
  </si>
  <si>
    <t>Gross AV</t>
  </si>
  <si>
    <t>Homestead Deduction</t>
  </si>
  <si>
    <t>Mortgage Deduction</t>
  </si>
  <si>
    <t>Supplemental Deduction</t>
  </si>
  <si>
    <t>Other</t>
  </si>
  <si>
    <t>Deducts</t>
  </si>
  <si>
    <t>Net AV</t>
  </si>
  <si>
    <t>UIC 
Tax Rate</t>
  </si>
  <si>
    <t>IC 
Tax Rate</t>
  </si>
  <si>
    <t>CB %</t>
  </si>
  <si>
    <t>Total Max 
Tax Cap</t>
  </si>
  <si>
    <t>UIC Gross
Tax Bill</t>
  </si>
  <si>
    <t>IC Gross
Tax Bill</t>
  </si>
  <si>
    <t>UIC Homestead COIT Rate</t>
  </si>
  <si>
    <t>IC Homestead COIT Rate</t>
  </si>
  <si>
    <t>UIC Homestead COIT Credit</t>
  </si>
  <si>
    <t>IC Homestead COIT Credit</t>
  </si>
  <si>
    <t>Net Tax Bill After HS COIT UIC</t>
  </si>
  <si>
    <t>Net Tax Bill After HS COIT IC</t>
  </si>
  <si>
    <t>CB Credit UIC</t>
  </si>
  <si>
    <t>CB Credit IC</t>
  </si>
  <si>
    <t>Increase in CB Post Annex.</t>
  </si>
  <si>
    <t>Post CB
UIC Tax Bill</t>
  </si>
  <si>
    <t>Post CB
IC Tax Bill</t>
  </si>
  <si>
    <t>Increase
in Tax Bill</t>
  </si>
  <si>
    <t>53-04-36-303-091.000-011</t>
  </si>
  <si>
    <t>007-28230-00</t>
  </si>
  <si>
    <t>10-29 LLC</t>
  </si>
  <si>
    <t>PO Box 5543</t>
  </si>
  <si>
    <t>Bloomington, IN 47407</t>
  </si>
  <si>
    <t>4070 W 3rd ST</t>
  </si>
  <si>
    <t>Bloomington, IN 47404-4871</t>
  </si>
  <si>
    <t>012-11800-99 Stonelake Park Ph 4 Common Area</t>
  </si>
  <si>
    <t>53004073-004</t>
  </si>
  <si>
    <t>Stone Lake Park - V</t>
  </si>
  <si>
    <t>RESIDENTIAL CONDOMINIUMS COMMON AREAS</t>
  </si>
  <si>
    <t>BLOOMINGTON TOWNSHIP</t>
  </si>
  <si>
    <t>MONROE COUNTY COMMUNITY</t>
  </si>
  <si>
    <t>http://egis.39dn.com/egismonroein/plats/2010012063.IN.pdf</t>
  </si>
  <si>
    <t xml:space="preserve"> </t>
  </si>
  <si>
    <t>1989</t>
  </si>
  <si>
    <t>1522</t>
  </si>
  <si>
    <t>530529100018099004</t>
  </si>
  <si>
    <t>53-09-12-300-023.000-015</t>
  </si>
  <si>
    <t>016-03880-00</t>
  </si>
  <si>
    <t>2450 Curry LLC</t>
  </si>
  <si>
    <t>837 S Western Dr</t>
  </si>
  <si>
    <t>Bloomington, IN 47403</t>
  </si>
  <si>
    <t>S Curry PIKE</t>
  </si>
  <si>
    <t>Bloomington, IN 47404</t>
  </si>
  <si>
    <t>012-11800-40 Stonelake Park Ph 4 Unit 40</t>
  </si>
  <si>
    <t>RESIDENTIAL CONDOMINIUMS</t>
  </si>
  <si>
    <t>530529100018040004</t>
  </si>
  <si>
    <t>53-09-01-213-028.000-015</t>
  </si>
  <si>
    <t>016-06660-00</t>
  </si>
  <si>
    <t>2T Homes Inc</t>
  </si>
  <si>
    <t>773 S Village Dr</t>
  </si>
  <si>
    <t>773 S Village DR</t>
  </si>
  <si>
    <t>Bloomington, IN 47403-1953</t>
  </si>
  <si>
    <t>012-11800-39 Stonelake Park Ph 4 Unit 39</t>
  </si>
  <si>
    <t>530529100018039004</t>
  </si>
  <si>
    <t>016-19541-20</t>
  </si>
  <si>
    <t>53-09-01-402-016.000-015</t>
  </si>
  <si>
    <t>80 Bloom LLC</t>
  </si>
  <si>
    <t>3495 Coolidge Rd</t>
  </si>
  <si>
    <t>East Lansing, MI 48823</t>
  </si>
  <si>
    <t>1399 S Liberty DR</t>
  </si>
  <si>
    <t>Bloomington, IN 47403-5170</t>
  </si>
  <si>
    <t>012-11802-17 STONE LAKE PARK PH 3 COMMON AREA</t>
  </si>
  <si>
    <t>http://egis.39dn.com/egismonroein/plats/C/C370_c.pdf</t>
  </si>
  <si>
    <t>STONELAKE PARK PH 3</t>
  </si>
  <si>
    <t>530529100050000004</t>
  </si>
  <si>
    <t>53-04-36-100-054.000-011</t>
  </si>
  <si>
    <t>007-30030-00</t>
  </si>
  <si>
    <t>Abb Inc</t>
  </si>
  <si>
    <t>Attn: John DeClemente-Corporat 12040 Regency Pkwy Ste 100</t>
  </si>
  <si>
    <t>Cary, NC 27518</t>
  </si>
  <si>
    <t>300 N Curry PIKE</t>
  </si>
  <si>
    <t>012-11802-38 STONELAKE PARK PH 3 UNIT 38</t>
  </si>
  <si>
    <t>1 Family Dwell - Platted Lot</t>
  </si>
  <si>
    <t>1</t>
  </si>
  <si>
    <t>530529100032000004</t>
  </si>
  <si>
    <t>016-22750-00</t>
  </si>
  <si>
    <t>53-09-13-400-031.000-015</t>
  </si>
  <si>
    <t>Abbott, Jerry Francis &amp; Velma Darlene Rev Trust</t>
  </si>
  <si>
    <t>3417 W Reba Ave</t>
  </si>
  <si>
    <t>3417 W Reba AVE</t>
  </si>
  <si>
    <t>Bloomington, IN 47403-4149</t>
  </si>
  <si>
    <t>012-11802-37 STONE LAKE PARK PH 3 UNIT 37</t>
  </si>
  <si>
    <t>530529100028000004</t>
  </si>
  <si>
    <t>53-04-36-301-020.000-011</t>
  </si>
  <si>
    <t>007-00090-00</t>
  </si>
  <si>
    <t>Abbott, John S</t>
  </si>
  <si>
    <t>106 S Sherwood Dr</t>
  </si>
  <si>
    <t>106 S Sherwood DR</t>
  </si>
  <si>
    <t>Bloomington, IN 47404-2512</t>
  </si>
  <si>
    <t>012-11802-15 Stonelake Park Ph 1 Common Area (Stonelake Circle private road)</t>
  </si>
  <si>
    <t>http://egis.39dn.com/egismonroein/plats/2015011705.IN.pdf</t>
  </si>
  <si>
    <t>1999</t>
  </si>
  <si>
    <t>2395</t>
  </si>
  <si>
    <t>530529100061000004</t>
  </si>
  <si>
    <t>012-15526-10</t>
  </si>
  <si>
    <t>53-05-31-201-009.000-004</t>
  </si>
  <si>
    <t>ABC Contractors LLC</t>
  </si>
  <si>
    <t>3131 W Venture Blvd Ste B</t>
  </si>
  <si>
    <t>3131 &amp; 3131B W Venture BLVD</t>
  </si>
  <si>
    <t>Bloomington, IN 47404-2551</t>
  </si>
  <si>
    <t>012-11802-14 Stonelake Park Ph 1 Amendment 1 Unit 14</t>
  </si>
  <si>
    <t>2003</t>
  </si>
  <si>
    <t>2621</t>
  </si>
  <si>
    <t>530529100036000004</t>
  </si>
  <si>
    <t>Stonechase1&amp;2</t>
  </si>
  <si>
    <t>53-09-02-100-003.096-015</t>
  </si>
  <si>
    <t>016-26823-96</t>
  </si>
  <si>
    <t>Abdelkader, Fadi H. &amp; Lyndsey M.</t>
  </si>
  <si>
    <t>5344 W Hoge Dr</t>
  </si>
  <si>
    <t>5344 W HOGE DR</t>
  </si>
  <si>
    <t>012-11802-13 Stonelake Park Ph 1 Amendment 1 Unit 13</t>
  </si>
  <si>
    <t>2619</t>
  </si>
  <si>
    <t>530529100003000004</t>
  </si>
  <si>
    <t>CEDAR CHASE DEVEL</t>
  </si>
  <si>
    <t>53-09-13-200-018.000-015</t>
  </si>
  <si>
    <t>016-29490-90</t>
  </si>
  <si>
    <t>Abdelmisseh, Moheb A</t>
  </si>
  <si>
    <t>4122 W Chisholm Trl</t>
  </si>
  <si>
    <t>4122 W Chisholm TRL</t>
  </si>
  <si>
    <t>012-11802-12 STONELAKE PARK PH 1 UNIT 12</t>
  </si>
  <si>
    <t>530529100009000004</t>
  </si>
  <si>
    <t>014-07858-16</t>
  </si>
  <si>
    <t>53-08-17-301-207.000-008</t>
  </si>
  <si>
    <t>Abdoo, Mark &amp; Joann Alperstein -abdoo</t>
  </si>
  <si>
    <t>4279 S Mallard Ct</t>
  </si>
  <si>
    <t>4279 S Mallard CT</t>
  </si>
  <si>
    <t>Bloomington, IN 47403-8733</t>
  </si>
  <si>
    <t>012-11802-11 STONELAKE PARK PH 1 UNIT 11</t>
  </si>
  <si>
    <t>2391</t>
  </si>
  <si>
    <t>530529100017000004</t>
  </si>
  <si>
    <t>014-17170-00</t>
  </si>
  <si>
    <t>53-08-17-301-112.000-008</t>
  </si>
  <si>
    <t>014-17096-39</t>
  </si>
  <si>
    <t>Abel, Tyler C &amp; Emily B</t>
  </si>
  <si>
    <t>3809 S Wickens St</t>
  </si>
  <si>
    <t>3809 S Wickens ST</t>
  </si>
  <si>
    <t>012-11802-10 STONELAKE PARK PH 1 UNIT 10</t>
  </si>
  <si>
    <t>2002</t>
  </si>
  <si>
    <t>2427</t>
  </si>
  <si>
    <t>530529100012000004</t>
  </si>
  <si>
    <t>53-08-17-100-020.000-008</t>
  </si>
  <si>
    <t>014-03210-00</t>
  </si>
  <si>
    <t>Abram, William P &amp; Suzanne M</t>
  </si>
  <si>
    <t>8166 State Road 43</t>
  </si>
  <si>
    <t>2917 S Rogers ST</t>
  </si>
  <si>
    <t>Bloomington, IN 47403-4390</t>
  </si>
  <si>
    <t>012-11802-09 STONELAKE PARK PH 1 UNIT 9</t>
  </si>
  <si>
    <t>530529100006000004</t>
  </si>
  <si>
    <t>53-09-13-103-093.000-015</t>
  </si>
  <si>
    <t>016-07300-00</t>
  </si>
  <si>
    <t>Abram, William Paul</t>
  </si>
  <si>
    <t>2821 S Rayle Pl</t>
  </si>
  <si>
    <t>2821 S Rayle Place</t>
  </si>
  <si>
    <t>Bloomington, IN 47403-3847</t>
  </si>
  <si>
    <t>012-11802-08 STONELAKE PARK PH 1 UNIT 8</t>
  </si>
  <si>
    <t>2425</t>
  </si>
  <si>
    <t>530529100049000004</t>
  </si>
  <si>
    <t>Acacia Investments LLC &amp; Texin LLC</t>
  </si>
  <si>
    <t>1307 E Davis St</t>
  </si>
  <si>
    <t>Bloomington, IN 47401</t>
  </si>
  <si>
    <t>Bloomington, IN 47404-9660</t>
  </si>
  <si>
    <t>007-20710-00</t>
  </si>
  <si>
    <t>53-04-36-200-024.000-011</t>
  </si>
  <si>
    <t>4265 W Vernal PIKE</t>
  </si>
  <si>
    <t>012-11802-06 STONELAKE PARK PH 1 UNIT 6</t>
  </si>
  <si>
    <t>2001</t>
  </si>
  <si>
    <t>2448</t>
  </si>
  <si>
    <t>530529100024000004</t>
  </si>
  <si>
    <t>53-04-25-400-020.000-011</t>
  </si>
  <si>
    <t>007-13570-02</t>
  </si>
  <si>
    <t>5108 N Chatham Dr</t>
  </si>
  <si>
    <t>N Smith PIKE</t>
  </si>
  <si>
    <t>012-11802-05 STONELAKE PARK PH 1 UNIT 5</t>
  </si>
  <si>
    <t>530529100030000004</t>
  </si>
  <si>
    <t>W Vernal PIKE</t>
  </si>
  <si>
    <t>Bloomington, IN 47404-1485</t>
  </si>
  <si>
    <t>2000</t>
  </si>
  <si>
    <t>N Curry PIKE</t>
  </si>
  <si>
    <t>2443</t>
  </si>
  <si>
    <t>007-17860-00</t>
  </si>
  <si>
    <t>53-04-25-300-025.000-011</t>
  </si>
  <si>
    <t>Acacia Investments LLC; Texin LLC; &amp; Ferguson, Theodore J</t>
  </si>
  <si>
    <t>1801 N Curry PIKE</t>
  </si>
  <si>
    <t>012-20630-10 PHONE TOWER ON LEASED LAND; LAND - 012-20630-00</t>
  </si>
  <si>
    <t>53004068-004</t>
  </si>
  <si>
    <t>33B BLOOMINGTON TWP - BASE - COM</t>
  </si>
  <si>
    <t>COMMERCIAL BUILDING ON LEASED LAND</t>
  </si>
  <si>
    <t>530122063010000004</t>
  </si>
  <si>
    <t>53-09-13-200-066.055-015</t>
  </si>
  <si>
    <t>016-29490-55</t>
  </si>
  <si>
    <t>Aca-Jimenez, Belen</t>
  </si>
  <si>
    <t>4373 W Red Rock Rd</t>
  </si>
  <si>
    <t>4373 W Red Rock RD</t>
  </si>
  <si>
    <t>012-20630-00 PT E1/2 SW 20-9-1W; 27.58A; Plat 25 &amp; 32</t>
  </si>
  <si>
    <t>53004078-004</t>
  </si>
  <si>
    <t>BLOOMINGTON TWP - QUARRY - COM</t>
  </si>
  <si>
    <t>Mine or Quarry</t>
  </si>
  <si>
    <t>1900</t>
  </si>
  <si>
    <t>15590</t>
  </si>
  <si>
    <t>530520300033000004</t>
  </si>
  <si>
    <t>53-04-36-303-106.000-011</t>
  </si>
  <si>
    <t>007-14870-00</t>
  </si>
  <si>
    <t>Acevedo-echeverria, Elsa J</t>
  </si>
  <si>
    <t>PO Box 3465</t>
  </si>
  <si>
    <t>Bloomington, IN 47402</t>
  </si>
  <si>
    <t>4222 W Broadway AVE</t>
  </si>
  <si>
    <t>Bloomington, IN 47404-4885</t>
  </si>
  <si>
    <t>012-12615-00 PT NW NW 29-9-1W 6.61A; PLAT 1</t>
  </si>
  <si>
    <t>Vacant Land</t>
  </si>
  <si>
    <t>2182</t>
  </si>
  <si>
    <t>530529200004000004</t>
  </si>
  <si>
    <t>53-09-12-200-031.000-015</t>
  </si>
  <si>
    <t>016-29120-00</t>
  </si>
  <si>
    <t>Achors, Jeffrey S &amp; Kimberly</t>
  </si>
  <si>
    <t>2232 S Fernwood Dr</t>
  </si>
  <si>
    <t>S Fernwood DR</t>
  </si>
  <si>
    <t>012-12600-00 PT W1/2 NW 29-9-1W 7.16A; PLAT 2</t>
  </si>
  <si>
    <t>1523</t>
  </si>
  <si>
    <t>530121260000000004</t>
  </si>
  <si>
    <t>016-29110-00</t>
  </si>
  <si>
    <t>53-09-12-201-034.000-015</t>
  </si>
  <si>
    <t>2232 S Fernwood DR</t>
  </si>
  <si>
    <t>Bloomington, IN 47403-3113</t>
  </si>
  <si>
    <t>012-12600-02 PT W1/2 NW 29-9-1W 8.154A; PLAT 629</t>
  </si>
  <si>
    <t>53004060-004</t>
  </si>
  <si>
    <t>22 BLOOMINGTON TWP - COM</t>
  </si>
  <si>
    <t>Exempt, State of Indiana</t>
  </si>
  <si>
    <t>2181</t>
  </si>
  <si>
    <t>530529200020000004</t>
  </si>
  <si>
    <t>53-09-02-100-004.050-015</t>
  </si>
  <si>
    <t>016-26811-50</t>
  </si>
  <si>
    <t>Acres, Jill E</t>
  </si>
  <si>
    <t>227 S Cave Creek Dr</t>
  </si>
  <si>
    <t>227 S Cave Creek DR</t>
  </si>
  <si>
    <t>012-02220-00 PT E1/2 30-9-1W 168.506 A; Plat 15</t>
  </si>
  <si>
    <t>1436</t>
  </si>
  <si>
    <t>530530400014000004</t>
  </si>
  <si>
    <t>53-08-20-205-036.000-008</t>
  </si>
  <si>
    <t>014-07856-16</t>
  </si>
  <si>
    <t>Adams, Curtis</t>
  </si>
  <si>
    <t>4317 S Eagleview Ct</t>
  </si>
  <si>
    <t>4311 S Eagleview CT</t>
  </si>
  <si>
    <t>Bloomington, IN 47403-9041</t>
  </si>
  <si>
    <t>012-02220-01 PT E1/2 30-9-1W 34.441A &amp; .388A; PLAT 107</t>
  </si>
  <si>
    <t>2051</t>
  </si>
  <si>
    <t>530530100010000004</t>
  </si>
  <si>
    <t>EXEMPT</t>
  </si>
  <si>
    <t>014-07856-15</t>
  </si>
  <si>
    <t>53-08-20-205-038.000-008</t>
  </si>
  <si>
    <t>Adams, Curtis W</t>
  </si>
  <si>
    <t>4317 S Eagleview CT</t>
  </si>
  <si>
    <t>012-02285-01 PT E1/2 30-9-1W 1.273A &amp; .198A; PLAT 104</t>
  </si>
  <si>
    <t>1998</t>
  </si>
  <si>
    <t>2389</t>
  </si>
  <si>
    <t>530530100012000004</t>
  </si>
  <si>
    <t>016-30393-05</t>
  </si>
  <si>
    <t>53-01-63-039-305.000-015</t>
  </si>
  <si>
    <t>Adams, Gregory L</t>
  </si>
  <si>
    <t>5620 W Elkhorn Ct</t>
  </si>
  <si>
    <t>5620 W Elkhorn CT</t>
  </si>
  <si>
    <t>Bloomington, IN 47403-8739</t>
  </si>
  <si>
    <t>012-02270-00 PT E1/2 SE 30-9-1W 9.692A; Plat 19, 20, &amp; 37</t>
  </si>
  <si>
    <t>2386</t>
  </si>
  <si>
    <t>530530400007000004</t>
  </si>
  <si>
    <t>016-29062-09</t>
  </si>
  <si>
    <t>53-09-13-400-023.000-015</t>
  </si>
  <si>
    <t>Adams, Jeremy B &amp; Melanie</t>
  </si>
  <si>
    <t>3320 W Jordan Ct</t>
  </si>
  <si>
    <t>3320 W Jordan CT</t>
  </si>
  <si>
    <t>Bloomington, IN 47403-4100</t>
  </si>
  <si>
    <t>53-09-13-103-063.000-015</t>
  </si>
  <si>
    <t>016-00140-00</t>
  </si>
  <si>
    <t>Adams, Larry G. &amp; Karen D.</t>
  </si>
  <si>
    <t>3742 W Stafford Dr</t>
  </si>
  <si>
    <t>3742 W Stafford DR</t>
  </si>
  <si>
    <t>Bloomington, IN 47403-3856</t>
  </si>
  <si>
    <t>53-04-36-303-022.000-011</t>
  </si>
  <si>
    <t>007-28110-00</t>
  </si>
  <si>
    <t>Adams, Michael Dwayne</t>
  </si>
  <si>
    <t>4030 W 3rd St</t>
  </si>
  <si>
    <t>4030 W 3rd ST</t>
  </si>
  <si>
    <t>014-07856-98</t>
  </si>
  <si>
    <t>53-08-17-301-155.000-008</t>
  </si>
  <si>
    <t>Adams, Patrick &amp; Elizabeth</t>
  </si>
  <si>
    <t>1513 W Dove Dr</t>
  </si>
  <si>
    <t>1513 W Dove DR</t>
  </si>
  <si>
    <t>Bloomington, IN 47403-8724</t>
  </si>
  <si>
    <t>012-02180-02 PT SE SE 30-9-1W .051A; PLAT 103</t>
  </si>
  <si>
    <t>2385</t>
  </si>
  <si>
    <t>530530400011000004</t>
  </si>
  <si>
    <t>014-07856-80</t>
  </si>
  <si>
    <t>53-08-20-204-005.000-008</t>
  </si>
  <si>
    <t>Adams, Reed M &amp; Penny L</t>
  </si>
  <si>
    <t>1310 W Feathercrest Ct</t>
  </si>
  <si>
    <t>1310 W Feathercrest CT</t>
  </si>
  <si>
    <t>Bloomington, IN 47403-9050</t>
  </si>
  <si>
    <t>012-02180-00 PT SE SE 30-9-1W 13.15A; PLAT 22</t>
  </si>
  <si>
    <t>2493</t>
  </si>
  <si>
    <t>530530400008000004</t>
  </si>
  <si>
    <t>016-30391-16</t>
  </si>
  <si>
    <t>53-09-02-200-032.000-015</t>
  </si>
  <si>
    <t>Adams, Ryan J</t>
  </si>
  <si>
    <t>5515 W Cobblestone St</t>
  </si>
  <si>
    <t>5515 W Cobblestone ST</t>
  </si>
  <si>
    <t>Bloomington, IN 47403-8958</t>
  </si>
  <si>
    <t>012-02630-01 PT SE SE 30-9-1W 6.59A</t>
  </si>
  <si>
    <t>Other Industrial Structure</t>
  </si>
  <si>
    <t>1997</t>
  </si>
  <si>
    <t>2199</t>
  </si>
  <si>
    <t>530530400013000004</t>
  </si>
  <si>
    <t>014-14981-25</t>
  </si>
  <si>
    <t>53-08-20-100-042.000-008</t>
  </si>
  <si>
    <t>Adams, Timothy W &amp; Laurel R</t>
  </si>
  <si>
    <t>4208 S Clear View Dr</t>
  </si>
  <si>
    <t>4208 S Clear View DR</t>
  </si>
  <si>
    <t>Bloomington, IN 47403-4816</t>
  </si>
  <si>
    <t>012-02630-00 PT SE SE 30-9-1W 1.627 A Plat 21</t>
  </si>
  <si>
    <t>1996</t>
  </si>
  <si>
    <t>2272</t>
  </si>
  <si>
    <t>530530400002000004</t>
  </si>
  <si>
    <t>012-11802-04</t>
  </si>
  <si>
    <t>53-05-29-100-011.000-004</t>
  </si>
  <si>
    <t>012-11802-03</t>
  </si>
  <si>
    <t>Addisu, Gamtessa &amp; Hannah N</t>
  </si>
  <si>
    <t>2408 N Stonelake Cir</t>
  </si>
  <si>
    <t>2408 N Stonelake CIR</t>
  </si>
  <si>
    <t>Bloomington, IN 47404-1503</t>
  </si>
  <si>
    <t>012-02630-03 PT SE SE 30-9-1W .95A; PLAT 97</t>
  </si>
  <si>
    <t>2200</t>
  </si>
  <si>
    <t>530530400004000004</t>
  </si>
  <si>
    <t>014-17090-01</t>
  </si>
  <si>
    <t>53-01-41-709-409.000-008</t>
  </si>
  <si>
    <t>014-17094-09</t>
  </si>
  <si>
    <t>Adeika, John O</t>
  </si>
  <si>
    <t>3789 S Cramer Cir</t>
  </si>
  <si>
    <t>3789 S Cramer CIR</t>
  </si>
  <si>
    <t>Bloomington, IN 47403-8845</t>
  </si>
  <si>
    <t>012-02630-02 PT SE SE 30-9-1W 3.47A</t>
  </si>
  <si>
    <t>13976</t>
  </si>
  <si>
    <t>530530400010000004</t>
  </si>
  <si>
    <t>014-17097-66</t>
  </si>
  <si>
    <t>53-08-17-301-076.000-008</t>
  </si>
  <si>
    <t>Adienge, Erick &amp; Byerley, Melissa</t>
  </si>
  <si>
    <t>3868 S McDougal St</t>
  </si>
  <si>
    <t>3868 S McDougal ST</t>
  </si>
  <si>
    <t>Bloomington, IN 47403-4677</t>
  </si>
  <si>
    <t>012-00140-00 PT SW 30-9-1W 27.576 A; PLAT 30</t>
  </si>
  <si>
    <t>53004025-004</t>
  </si>
  <si>
    <t>Woodyard Road - BT - A</t>
  </si>
  <si>
    <t>2 Family Dwell - Unplatted (20 to 29.99 Acres)</t>
  </si>
  <si>
    <t>2234</t>
  </si>
  <si>
    <t>530530300022000004</t>
  </si>
  <si>
    <t>014-00670-00</t>
  </si>
  <si>
    <t>53-08-17-102-026.000-008</t>
  </si>
  <si>
    <t>Adkins, Robert H</t>
  </si>
  <si>
    <t>673 W Green Rd</t>
  </si>
  <si>
    <t>673 W Green RD</t>
  </si>
  <si>
    <t>Bloomington, IN 47403-4326</t>
  </si>
  <si>
    <t>012-04660-00 PT SE NW 30-9-1W 5.451A; PLAT 5; SHARON E KOENING; SCOTT T BISHOP</t>
  </si>
  <si>
    <t>Vacant - Unplatted (0 to 9.99 Acres)</t>
  </si>
  <si>
    <t>2291</t>
  </si>
  <si>
    <t>530530200007000004</t>
  </si>
  <si>
    <t>53-08-17-404-023.000-008</t>
  </si>
  <si>
    <t>014-08851-94</t>
  </si>
  <si>
    <t>Adler, Martie K</t>
  </si>
  <si>
    <t>3401 S Tulip Ave</t>
  </si>
  <si>
    <t>3401 S Tulip AVE</t>
  </si>
  <si>
    <t>Bloomington, IN 47403-4547</t>
  </si>
  <si>
    <t>012-04660-01 PT SE NW 30-9-1W 4.549A; PLAT 106; RT OF WAY</t>
  </si>
  <si>
    <t>2073</t>
  </si>
  <si>
    <t>530530200015000004</t>
  </si>
  <si>
    <t>014-17410-50</t>
  </si>
  <si>
    <t>53-01-41-741-049.000-008</t>
  </si>
  <si>
    <t>014-17410-49</t>
  </si>
  <si>
    <t>Agh, Ryan E &amp; Agh, Julius C &amp; Terri S</t>
  </si>
  <si>
    <t>3150 S Cuffers Dr</t>
  </si>
  <si>
    <t>3150 S Cuffers DR</t>
  </si>
  <si>
    <t>Bloomington, IN 47403-4362</t>
  </si>
  <si>
    <t>012-09850-09 North Park Tract A-9 0.88 A</t>
  </si>
  <si>
    <t>53004008-004</t>
  </si>
  <si>
    <t>North Park - Blgtn</t>
  </si>
  <si>
    <t>http://egis.39dn.com/egismonroein/plats/2011015965.IN.pdf</t>
  </si>
  <si>
    <t>530530100006009004</t>
  </si>
  <si>
    <t>53-08-17-301-170.000-008</t>
  </si>
  <si>
    <t>014-17096-67</t>
  </si>
  <si>
    <t>Aguilar, Abel R</t>
  </si>
  <si>
    <t>1416 W Caber Ct</t>
  </si>
  <si>
    <t>1416 W Caber CT</t>
  </si>
  <si>
    <t>012-09850-01 PT S1/2 NW 30-9-1W 5.839A; PLAT 105</t>
  </si>
  <si>
    <t>2351</t>
  </si>
  <si>
    <t>530530200013000004</t>
  </si>
  <si>
    <t>53-09-13-200-066.050-015</t>
  </si>
  <si>
    <t>016-29490-50</t>
  </si>
  <si>
    <t>Aguirre, Berenice L S</t>
  </si>
  <si>
    <t>3256 S Sedona Ct</t>
  </si>
  <si>
    <t>3256 S Sedona CT</t>
  </si>
  <si>
    <t>012-02560-01 PT N1/2 NW 30-9-1W 10.391 A; PLAT 108</t>
  </si>
  <si>
    <t>2056</t>
  </si>
  <si>
    <t>530530200014000004</t>
  </si>
  <si>
    <t>53-01-41-709-746.000-008</t>
  </si>
  <si>
    <t>014-17097-46</t>
  </si>
  <si>
    <t>Ainslie, Nathan P &amp; Shawna M</t>
  </si>
  <si>
    <t>1637 W Hennessey St</t>
  </si>
  <si>
    <t>1637 W Hennessey ST</t>
  </si>
  <si>
    <t>Bloomington, IN 47403-4644</t>
  </si>
  <si>
    <t>012-02560-02 PT NW 30-9-1W 1.79A; PLAT 109; ROAD</t>
  </si>
  <si>
    <t>Exempt, County</t>
  </si>
  <si>
    <t>2496</t>
  </si>
  <si>
    <t>530120256002000004</t>
  </si>
  <si>
    <t>014-02670-00</t>
  </si>
  <si>
    <t>53-08-19-200-063.000-008</t>
  </si>
  <si>
    <t>014-02670-04</t>
  </si>
  <si>
    <t>AKB Development, LLC</t>
  </si>
  <si>
    <t>PO Box 8173</t>
  </si>
  <si>
    <t>W Shaw RD</t>
  </si>
  <si>
    <t>012-02560-00 North Park Tract B-4 21.56 A Section 30 (see 007-30640-99 for part in Richland section 25)</t>
  </si>
  <si>
    <t>Exempt, Charitable Organization</t>
  </si>
  <si>
    <t>530120256000000004</t>
  </si>
  <si>
    <t>53-08-19-200-064.000-008</t>
  </si>
  <si>
    <t>4330 S ROCKPORT RD</t>
  </si>
  <si>
    <t>Bloomington, IN 47403-9765</t>
  </si>
  <si>
    <t>012-09850-02 North Park Tract B-6 10.87 A</t>
  </si>
  <si>
    <t>2004</t>
  </si>
  <si>
    <t>484</t>
  </si>
  <si>
    <t>530530200016000004</t>
  </si>
  <si>
    <t>014-17097-62</t>
  </si>
  <si>
    <t>53-08-17-301-079.000-008</t>
  </si>
  <si>
    <t>Akhmedov, Rufat &amp; Irina Ter- Grigoryan</t>
  </si>
  <si>
    <t>3838 S McDougal St</t>
  </si>
  <si>
    <t>3838 S McDougal ST</t>
  </si>
  <si>
    <t>012-09850-07 North Park Tract B-7 2.87 A</t>
  </si>
  <si>
    <t>530530200016007004</t>
  </si>
  <si>
    <t>53-09-02-400-003.124-015</t>
  </si>
  <si>
    <t>016-26823-24</t>
  </si>
  <si>
    <t>Akou, Heather M.</t>
  </si>
  <si>
    <t>5344 W Stonewood Dr</t>
  </si>
  <si>
    <t>5344 W STONEWOOD DR</t>
  </si>
  <si>
    <t>012-09851-08 North Park Tract B-8 6.20 A</t>
  </si>
  <si>
    <t>530530200016008004</t>
  </si>
  <si>
    <t>53-09-13-101-030.000-015</t>
  </si>
  <si>
    <t>016-20480-00</t>
  </si>
  <si>
    <t>Alano, Brian B. &amp; Rebecca A.</t>
  </si>
  <si>
    <t>3111 S Market Pl</t>
  </si>
  <si>
    <t>3111 S Market Place</t>
  </si>
  <si>
    <t>Bloomington, IN 47403-3718</t>
  </si>
  <si>
    <t>012-24310-00 North Park Tract B-5; 13.35 A</t>
  </si>
  <si>
    <t>530530200009000004</t>
  </si>
  <si>
    <t>53-05-29-201-002.000-004</t>
  </si>
  <si>
    <t>012-00380-01</t>
  </si>
  <si>
    <t>Albert, Frederick V.</t>
  </si>
  <si>
    <t>2323 W Arlington Road, PO Box 2449</t>
  </si>
  <si>
    <t>W Arlington RD</t>
  </si>
  <si>
    <t>007-30640-01 Ted Worley Addition Lots 1 &amp; 2 Amendment One Lot 1</t>
  </si>
  <si>
    <t>53011023-011</t>
  </si>
  <si>
    <t>W State Road 46 - WT1 - A</t>
  </si>
  <si>
    <t>RICHLAND TOWNSHIP</t>
  </si>
  <si>
    <t>RICHLAND-BEAN BLOSSOM COMMUNITY</t>
  </si>
  <si>
    <t>http://egis.39dn.com/egismonroein/plats/2012017204.IN.pdf</t>
  </si>
  <si>
    <t>TED WORLEY</t>
  </si>
  <si>
    <t>530425101005000011</t>
  </si>
  <si>
    <t>53-05-29-200-003.000-004</t>
  </si>
  <si>
    <t>012-16910-00</t>
  </si>
  <si>
    <t>2323 W Arlington RD</t>
  </si>
  <si>
    <t>Bloomington, IN 47404-1545</t>
  </si>
  <si>
    <t>007-00930-01 PT E1/2 NE 25-9-2W 6.182A; PLAT 146</t>
  </si>
  <si>
    <t>1319</t>
  </si>
  <si>
    <t>530425100048000011</t>
  </si>
  <si>
    <t>53-09-13-105-021.000-015</t>
  </si>
  <si>
    <t>016-21170-00</t>
  </si>
  <si>
    <t>Albertson, Johnny D Jr &amp; Angela M</t>
  </si>
  <si>
    <t>5518 S Boruff Rd</t>
  </si>
  <si>
    <t>3711 W Maybury Mall</t>
  </si>
  <si>
    <t>Bloomington, IN 47403-3722</t>
  </si>
  <si>
    <t>007-30640-03 TED WORLEY PT LOT 1 &amp; 2 (2.54A); 1A; ROAD</t>
  </si>
  <si>
    <t>53011082-011</t>
  </si>
  <si>
    <t>22 RICHLAND TWP - COM</t>
  </si>
  <si>
    <t>1664</t>
  </si>
  <si>
    <t>530073064003000011</t>
  </si>
  <si>
    <t>53-08-20-106-039.000-008</t>
  </si>
  <si>
    <t>014-14980-71</t>
  </si>
  <si>
    <t>Albright, Thomas G</t>
  </si>
  <si>
    <t>711 W Estate Dr</t>
  </si>
  <si>
    <t>711 W Estate DR</t>
  </si>
  <si>
    <t>Bloomington, IN 47403-4865</t>
  </si>
  <si>
    <t>007-30640-10 NORTH PARK OFFICE CENTER 1 LOT 1; 3.86A</t>
  </si>
  <si>
    <t>53011101-011</t>
  </si>
  <si>
    <t>North Park-Richland</t>
  </si>
  <si>
    <t>Office Bldg (1 or 2 Story)</t>
  </si>
  <si>
    <t>http://egis.39dn.com/egismonroein/plats/2005019662.IN.pdf</t>
  </si>
  <si>
    <t>530425101001000011</t>
  </si>
  <si>
    <t>53-09-12-201-009.000-015</t>
  </si>
  <si>
    <t>016-24480-00</t>
  </si>
  <si>
    <t>Alcorn, Larry E</t>
  </si>
  <si>
    <t>2222 S Curry Pike</t>
  </si>
  <si>
    <t>2222 S Curry PIKE</t>
  </si>
  <si>
    <t>Bloomington, IN 47403-3171</t>
  </si>
  <si>
    <t>007-30640-99 North Park Tract B-4 0.86 A Richland Section 25 (see 012-02560-00 for part in Blgt Sec 30)</t>
  </si>
  <si>
    <t>530425101004099011</t>
  </si>
  <si>
    <t>014-17091-88</t>
  </si>
  <si>
    <t>53-08-17-304-070.000-008</t>
  </si>
  <si>
    <t>Aldaham, Fadia &amp; Alsayyed Aburshed</t>
  </si>
  <si>
    <t>707 Emerald Dr</t>
  </si>
  <si>
    <t>Lafayette, IN 47905</t>
  </si>
  <si>
    <t>3920 S Cramer CIR</t>
  </si>
  <si>
    <t>007-30640-20 NORTH PARK OFFICE CENTER 1 LOT 2; 1.56A</t>
  </si>
  <si>
    <t>http://egis.39dn.com/egismonroein/plats/D/D015_b.pdf</t>
  </si>
  <si>
    <t>NORTH PARK</t>
  </si>
  <si>
    <t>530425101003000011</t>
  </si>
  <si>
    <t>53-09-02-100-004.025-015</t>
  </si>
  <si>
    <t>016-26811-25</t>
  </si>
  <si>
    <t>Alemneh, Teshome &amp; Mengesha, Tsehay</t>
  </si>
  <si>
    <t>5361 W Cobblestone</t>
  </si>
  <si>
    <t>5361 W Cobblestone ST</t>
  </si>
  <si>
    <t>530425101002000011</t>
  </si>
  <si>
    <t>53-09-13-104-009.000-015</t>
  </si>
  <si>
    <t>016-08650-00</t>
  </si>
  <si>
    <t>Alender, James P &amp; Karen J</t>
  </si>
  <si>
    <t>2601 Greentree Ln</t>
  </si>
  <si>
    <t>Kokomo, IN 46902</t>
  </si>
  <si>
    <t>3110 S Arrow AVE</t>
  </si>
  <si>
    <t>012-05230-00 PT SW SW 30-9-1W .43 A; PLAT 58</t>
  </si>
  <si>
    <t>53004023-004</t>
  </si>
  <si>
    <t>Vernal Pike - BT - A</t>
  </si>
  <si>
    <t>1 Family Dwell - Unplatted (0 to 9.99 Acres)</t>
  </si>
  <si>
    <t>530530300025000004</t>
  </si>
  <si>
    <t>UNTAGGED BOUNDARIES</t>
  </si>
  <si>
    <t>53-09-13-410-005.000-015</t>
  </si>
  <si>
    <t>016-29061-21</t>
  </si>
  <si>
    <t>Alexander, Daniel A</t>
  </si>
  <si>
    <t>3705 S Judd Ave</t>
  </si>
  <si>
    <t>3705 S Judd AVE</t>
  </si>
  <si>
    <t>Bloomington, IN 47403-4119</t>
  </si>
  <si>
    <t>012-02630-10 Building on leased land (land parcel 012-02630-01)</t>
  </si>
  <si>
    <t>530530400013010004</t>
  </si>
  <si>
    <t>016-30391-71</t>
  </si>
  <si>
    <t>53-09-02-200-110.000-015</t>
  </si>
  <si>
    <t>Alexander, Delinda L</t>
  </si>
  <si>
    <t>530 S Cobblestone Ct</t>
  </si>
  <si>
    <t>530 S Cobblestone CT</t>
  </si>
  <si>
    <t>Bloomington, IN 47403-8954</t>
  </si>
  <si>
    <t>007-28150-01 NORTHWEST PARK LOT 1</t>
  </si>
  <si>
    <t>53011080-011</t>
  </si>
  <si>
    <t>21 RICHLAND TWP - COM</t>
  </si>
  <si>
    <t>http://egis.39dn.com/egismonroein/plats/C/C187_c.pdf</t>
  </si>
  <si>
    <t>NORTHWEST PARK</t>
  </si>
  <si>
    <t>1553</t>
  </si>
  <si>
    <t>530426401016000011</t>
  </si>
  <si>
    <t>016-30411-26</t>
  </si>
  <si>
    <t>53-01-63-041-174.000-015</t>
  </si>
  <si>
    <t>016-30411-74</t>
  </si>
  <si>
    <t>Alexander, Herbert A</t>
  </si>
  <si>
    <t>5754 W Monarch Ct</t>
  </si>
  <si>
    <t>5754 W Monarch CT</t>
  </si>
  <si>
    <t>007-28150-02 NORTHWEST PARK LOTS 2 &amp; 3</t>
  </si>
  <si>
    <t>Exempt, United States of America</t>
  </si>
  <si>
    <t>1677</t>
  </si>
  <si>
    <t>530426401014000011</t>
  </si>
  <si>
    <t>53-09-13-107-026.000-015</t>
  </si>
  <si>
    <t>016-08060-00</t>
  </si>
  <si>
    <t>Alexander, James W. &amp; Emily R.</t>
  </si>
  <si>
    <t>3322 W Tilson Pl</t>
  </si>
  <si>
    <t>3322 W Tilson Place</t>
  </si>
  <si>
    <t>Bloomington, IN 47403-3960</t>
  </si>
  <si>
    <t>016-30390-78</t>
  </si>
  <si>
    <t>53-09-02-200-122.000-015</t>
  </si>
  <si>
    <t>Alfonso, Joy Lynn &amp; Michael</t>
  </si>
  <si>
    <t>450 S Stardust Cir</t>
  </si>
  <si>
    <t>450 S Stardust CIR</t>
  </si>
  <si>
    <t>Bloomington, IN 47403-8707</t>
  </si>
  <si>
    <t>007-28150-04 NORTHWEST PARK LOT 4</t>
  </si>
  <si>
    <t>Industrial Warehouse</t>
  </si>
  <si>
    <t>1995</t>
  </si>
  <si>
    <t>1400</t>
  </si>
  <si>
    <t>530426401004000011</t>
  </si>
  <si>
    <t>016-30390-81</t>
  </si>
  <si>
    <t>53-09-02-200-120.000-015</t>
  </si>
  <si>
    <t>Alfonso, Melchor K</t>
  </si>
  <si>
    <t>496 S Stardust Cir</t>
  </si>
  <si>
    <t>496 S Stardust CIR</t>
  </si>
  <si>
    <t>007-28150-32 Northwest Park Lot 32 (amended)</t>
  </si>
  <si>
    <t>http://egis.39dn.com/egismonroein/plats/2014000601.IN.pdf</t>
  </si>
  <si>
    <t>1682</t>
  </si>
  <si>
    <t>530426401017000011</t>
  </si>
  <si>
    <t>53-09-02-200-041.000-015</t>
  </si>
  <si>
    <t>016-30390-57</t>
  </si>
  <si>
    <t>Alfonso, Remedios K</t>
  </si>
  <si>
    <t>5888 W Waterstone Trce</t>
  </si>
  <si>
    <t>5888 W Waterstone Trace</t>
  </si>
  <si>
    <t>Bloomington, IN 47403-8915</t>
  </si>
  <si>
    <t>007-28150-30 Northwest Park Lot 30 &amp; (amended) Lot 31</t>
  </si>
  <si>
    <t>Other Food Service</t>
  </si>
  <si>
    <t>1599</t>
  </si>
  <si>
    <t>530426401011000011</t>
  </si>
  <si>
    <t>014-17093-43</t>
  </si>
  <si>
    <t>53-08-17-302-053.000-008</t>
  </si>
  <si>
    <t>All, Casey Rose</t>
  </si>
  <si>
    <t>3959 S Bushmill Dr</t>
  </si>
  <si>
    <t>3959 S Bushmill DR</t>
  </si>
  <si>
    <t>Bloomington, IN 47403-8946</t>
  </si>
  <si>
    <t>53-04-36-200-003.000-011</t>
  </si>
  <si>
    <t>007-27640-00</t>
  </si>
  <si>
    <t>Allen, Dennis L</t>
  </si>
  <si>
    <t>1015 N Curry Pike</t>
  </si>
  <si>
    <t>1015 N Curry PIKE</t>
  </si>
  <si>
    <t>Bloomington, IN 47404-2506</t>
  </si>
  <si>
    <t>007-28150-29 NORTHWEST PARK LOT 29</t>
  </si>
  <si>
    <t>Industrial Office</t>
  </si>
  <si>
    <t>530426401010000011</t>
  </si>
  <si>
    <t>53-09-01-213-011.000-015</t>
  </si>
  <si>
    <t>016-00290-00</t>
  </si>
  <si>
    <t>Allen, Donald S</t>
  </si>
  <si>
    <t>100 Buhlmont Dr</t>
  </si>
  <si>
    <t>Sewickley, PA 15143</t>
  </si>
  <si>
    <t>441 S Village DR</t>
  </si>
  <si>
    <t>Bloomington, IN 47403-1907</t>
  </si>
  <si>
    <t>007-28150-21 Northwest Park Lot 20B (portion in section 26 28.03 acre see 007-28150-20 for portion in section 35)</t>
  </si>
  <si>
    <t>Exempt, Other</t>
  </si>
  <si>
    <t>http://egis.39dn.com/egismonroein/plats/2012000717.IN.pdf</t>
  </si>
  <si>
    <t>1420</t>
  </si>
  <si>
    <t>530072815021000011</t>
  </si>
  <si>
    <t>53-09-13-404-041.000-015</t>
  </si>
  <si>
    <t>016-03310-63</t>
  </si>
  <si>
    <t>Allen, Jon D</t>
  </si>
  <si>
    <t>3918 S Woodmere Pl</t>
  </si>
  <si>
    <t>3918 S Woodmere Place</t>
  </si>
  <si>
    <t>Bloomington, IN 47403-4178</t>
  </si>
  <si>
    <t>014-17093-34</t>
  </si>
  <si>
    <t>53-08-17-302-047.000-008</t>
  </si>
  <si>
    <t>Allen, Michael B &amp; Burger, Melissa K</t>
  </si>
  <si>
    <t>3923 S Bushmill Dr</t>
  </si>
  <si>
    <t>3923 S Bushmill DR</t>
  </si>
  <si>
    <t>007-28150-20 Northwest Park Lots 16-20A (Lot 20A portion of lot 20 in section 35 23.92 Acre, see 007-28150-21 for portion of lot 20 in section 26 28.03 Acre Lot 20B)</t>
  </si>
  <si>
    <t>1419</t>
  </si>
  <si>
    <t>530435101010000011</t>
  </si>
  <si>
    <t>53-09-02-100-004.031-015</t>
  </si>
  <si>
    <t>016-26811-31</t>
  </si>
  <si>
    <t>Allen, Tracy L</t>
  </si>
  <si>
    <t>213 S Rockwood Crescent Ct</t>
  </si>
  <si>
    <t>213 S Rockwood Crescent CT</t>
  </si>
  <si>
    <t>016-08471-08</t>
  </si>
  <si>
    <t>53-09-11-102-014.000-015</t>
  </si>
  <si>
    <t>Allender, Craig &amp; Lynette R</t>
  </si>
  <si>
    <t>4969 W Cornwell Ct</t>
  </si>
  <si>
    <t>4969 W Cornwell CT</t>
  </si>
  <si>
    <t>Bloomington, IN 47403-8814</t>
  </si>
  <si>
    <t>007-28150-22 NORTHWEST PARK LOT 22</t>
  </si>
  <si>
    <t>530435101001000011</t>
  </si>
  <si>
    <t>014-14590-00</t>
  </si>
  <si>
    <t>53-08-17-407-014.000-008</t>
  </si>
  <si>
    <t>Alley, Jeremy T</t>
  </si>
  <si>
    <t>3649 S Rogers St</t>
  </si>
  <si>
    <t>3649 S Rogers ST</t>
  </si>
  <si>
    <t>Bloomington, IN 47403-4559</t>
  </si>
  <si>
    <t>http://egis.39dn.com/egismonroein/plats/2012000718.IN.pdf</t>
  </si>
  <si>
    <t>53-08-17-301-093.406-008</t>
  </si>
  <si>
    <t>014-17496-06</t>
  </si>
  <si>
    <t>Alley, Matthew D &amp; Jessica S</t>
  </si>
  <si>
    <t>3679 S Glasgow Circle</t>
  </si>
  <si>
    <t>3679 S Glasgow CIR</t>
  </si>
  <si>
    <t>53-04-36-302-001.000-011</t>
  </si>
  <si>
    <t>007-24580-00</t>
  </si>
  <si>
    <t>Allgood, Thomas J Jr</t>
  </si>
  <si>
    <t>4048 W Grand Ave</t>
  </si>
  <si>
    <t>4048 W Grand AVE</t>
  </si>
  <si>
    <t>Bloomington, IN 47404-4813</t>
  </si>
  <si>
    <t>007-28150-23 NORTHWEST PARK LOT 23</t>
  </si>
  <si>
    <t>530435101007000011</t>
  </si>
  <si>
    <t>53-08-17-101-004.000-008</t>
  </si>
  <si>
    <t>014-21510-00</t>
  </si>
  <si>
    <t>Allison, Bonnie D Trustee Of Trust</t>
  </si>
  <si>
    <t>2944 S Oneal Dr</t>
  </si>
  <si>
    <t>2944 S O'Neal DR</t>
  </si>
  <si>
    <t>014-07858-14</t>
  </si>
  <si>
    <t>53-08-17-301-091.000-008</t>
  </si>
  <si>
    <t>Allison, Lucas D &amp; Jaculine Wyka</t>
  </si>
  <si>
    <t>4251 S Mallard Ct</t>
  </si>
  <si>
    <t>4251 S Mallard CT</t>
  </si>
  <si>
    <t>007-28150-97 NORTHWEST PARK LOT 24B See 007-28150-24 For part lot in 26-09-2W</t>
  </si>
  <si>
    <t>PARCEL CLASSIFIED AS VACANT BUT IS PART OF THE SUPPORT LAND FOR ANOTHER PARCEL</t>
  </si>
  <si>
    <t>530072815024001011</t>
  </si>
  <si>
    <t>014-17090-00</t>
  </si>
  <si>
    <t>53-08-17-301-077.000-008</t>
  </si>
  <si>
    <t>014-17096-07</t>
  </si>
  <si>
    <t>Almarmouri, Amjad &amp; Abeer Alzubi</t>
  </si>
  <si>
    <t>3816 S Bushmill Dr</t>
  </si>
  <si>
    <t>3816 S Bushmill DR</t>
  </si>
  <si>
    <t>Bloomington, IN 47403-8944</t>
  </si>
  <si>
    <t>53-08-19-200-060.000-008</t>
  </si>
  <si>
    <t>014-02670-03</t>
  </si>
  <si>
    <t>Alquimista LLC</t>
  </si>
  <si>
    <t>2027 S Ramsey Dr</t>
  </si>
  <si>
    <t>4171 S Monroe Medical PK  BLVD</t>
  </si>
  <si>
    <t>007-28150-15 NORTHWEST PARK LOT 15A See 007-28150-98 For part lot in 36-09-2W; INVESTORS LLC</t>
  </si>
  <si>
    <t>Light Manufacturing &amp; Assembly</t>
  </si>
  <si>
    <t>1359</t>
  </si>
  <si>
    <t>530072815015000011</t>
  </si>
  <si>
    <t>016-19541-03</t>
  </si>
  <si>
    <t>53-09-01-402-004.000-015</t>
  </si>
  <si>
    <t>AM Bloomington, LLC</t>
  </si>
  <si>
    <t>2733 E Main St</t>
  </si>
  <si>
    <t>Plainfield, IN 46168</t>
  </si>
  <si>
    <t>1527 S Liberty DR</t>
  </si>
  <si>
    <t>Bloomington, IN 47403-5168</t>
  </si>
  <si>
    <t>007-28150-98 NORTHWEST PARK LOT 15B See 007-28150-15 For part lot in 35-09-2W; INVESTORS LLC</t>
  </si>
  <si>
    <t>530072815015001011</t>
  </si>
  <si>
    <t>016-19541-04</t>
  </si>
  <si>
    <t>53-09-01-402-009.000-015</t>
  </si>
  <si>
    <t>1441 S Liberty DR</t>
  </si>
  <si>
    <t>Bloomington, IN 47403-5166</t>
  </si>
  <si>
    <t>007-28150-33 NORTHWEST PARK LOT 33</t>
  </si>
  <si>
    <t>1636</t>
  </si>
  <si>
    <t>530435101008000011</t>
  </si>
  <si>
    <t>016-29060-46</t>
  </si>
  <si>
    <t>53-09-13-402-003.000-015</t>
  </si>
  <si>
    <t>Amadio, Nicholas A</t>
  </si>
  <si>
    <t>3434 W Reba Ave</t>
  </si>
  <si>
    <t>3434 W Reba AVE</t>
  </si>
  <si>
    <t>Bloomington, IN 47403-4150</t>
  </si>
  <si>
    <t>007-28150-14 NORTHWEST PARK LOT 14</t>
  </si>
  <si>
    <t>1412</t>
  </si>
  <si>
    <t>530436201001000011</t>
  </si>
  <si>
    <t>016-30392-52</t>
  </si>
  <si>
    <t>53-09-02-300-095.000-015</t>
  </si>
  <si>
    <t>Amador, Javier</t>
  </si>
  <si>
    <t>5785 W Tensleep Rd</t>
  </si>
  <si>
    <t>5785 W Tensleep RD</t>
  </si>
  <si>
    <t>Bloomington, IN 47403-8716</t>
  </si>
  <si>
    <t>007-28150-13 NORTHWEST PARK LOT 13</t>
  </si>
  <si>
    <t>1641</t>
  </si>
  <si>
    <t>530436201008000011</t>
  </si>
  <si>
    <t>016-30390-91</t>
  </si>
  <si>
    <t>53-09-02-200-048.000-015</t>
  </si>
  <si>
    <t>American Homes 4 Rent Properties Six LLC</t>
  </si>
  <si>
    <t>30601 Agoura Rd Ste 200</t>
  </si>
  <si>
    <t>Agoura Hills, CA 91301</t>
  </si>
  <si>
    <t>447 S Bay Hill CT</t>
  </si>
  <si>
    <t>007-28150-12 NORTHWEST PARK LOT 12</t>
  </si>
  <si>
    <t>1409</t>
  </si>
  <si>
    <t>530436201005000011</t>
  </si>
  <si>
    <t>016-30392-60</t>
  </si>
  <si>
    <t>53-09-02-300-036.000-015</t>
  </si>
  <si>
    <t>5693 W Tensleep RD</t>
  </si>
  <si>
    <t>Bloomington, IN 47403-8714</t>
  </si>
  <si>
    <t>530436201002000011</t>
  </si>
  <si>
    <t>Bloomington, IN 47403-7902</t>
  </si>
  <si>
    <t>Bloomington, IN 47403-4300</t>
  </si>
  <si>
    <t>1621</t>
  </si>
  <si>
    <t>53-09-12-100-014.000-015</t>
  </si>
  <si>
    <t>016-22030-00</t>
  </si>
  <si>
    <t>Amerigas, Propane L P</t>
  </si>
  <si>
    <t>PO Box 798</t>
  </si>
  <si>
    <t>Valley Forge, PA 19482</t>
  </si>
  <si>
    <t>1829 S Curry PIKE</t>
  </si>
  <si>
    <t>007-28150-09 NORTHWEST PARK LOT 9</t>
  </si>
  <si>
    <t>1405</t>
  </si>
  <si>
    <t>530436201007000011</t>
  </si>
  <si>
    <t>53-01-41-709-723.000-008</t>
  </si>
  <si>
    <t>014-17097-23</t>
  </si>
  <si>
    <t>AMH 2014-2 Borrower, LLC</t>
  </si>
  <si>
    <t>1696 W Hennessey ST</t>
  </si>
  <si>
    <t>Bloomington, IN 47403-4645</t>
  </si>
  <si>
    <t>007-27760-00 PT NW NW 36-9-2W 1.16 A Plat 93</t>
  </si>
  <si>
    <t>53011028-011</t>
  </si>
  <si>
    <t>Vernal Pike -RT1 - A</t>
  </si>
  <si>
    <t>2006</t>
  </si>
  <si>
    <t>012706</t>
  </si>
  <si>
    <t>530436200023000011</t>
  </si>
  <si>
    <t>53-08-17-301-021.000-008</t>
  </si>
  <si>
    <t>014-17096-04</t>
  </si>
  <si>
    <t>3830 S Bushmill DR</t>
  </si>
  <si>
    <t>007-18120-00 PT NW NW 36-9-2W 0.893 A PLAT 47</t>
  </si>
  <si>
    <t>271</t>
  </si>
  <si>
    <t>530436200017000011</t>
  </si>
  <si>
    <t>Bloomington, IN 47403-8718</t>
  </si>
  <si>
    <t>$5 MINIMUM</t>
  </si>
  <si>
    <t>Bloomington, IN 47403-8943</t>
  </si>
  <si>
    <t>53011031-011</t>
  </si>
  <si>
    <t>Woodyard Road - RT - A</t>
  </si>
  <si>
    <t>1979</t>
  </si>
  <si>
    <t>53-09-13-101-033.000-015</t>
  </si>
  <si>
    <t>016-00470-00</t>
  </si>
  <si>
    <t>Anderson, Burton Arkell &amp; Mitze Revocable Living Trust</t>
  </si>
  <si>
    <t>3501 W Stafford Dr</t>
  </si>
  <si>
    <t>3501 W Stafford DR</t>
  </si>
  <si>
    <t>Bloomington, IN 47403-3851</t>
  </si>
  <si>
    <t>007-00840-01 PT NE NW 36-9-2W .464A; PLAT 180</t>
  </si>
  <si>
    <t>53011083-011</t>
  </si>
  <si>
    <t>22A RICHLAND TWP - COM/RES - A</t>
  </si>
  <si>
    <t>1071</t>
  </si>
  <si>
    <t>530436200004000011</t>
  </si>
  <si>
    <t>53-08-17-301-198.000-008</t>
  </si>
  <si>
    <t>014-17096-57</t>
  </si>
  <si>
    <t>Anderson, Dana L &amp; Thalia M</t>
  </si>
  <si>
    <t>3549 S Glasgow Cir</t>
  </si>
  <si>
    <t>3549 S Glasgow CIR</t>
  </si>
  <si>
    <t>Bloomington, IN 47403-7900</t>
  </si>
  <si>
    <t>007-20710-01 PT NE NW 36-9-2W .204A; PLAT 179</t>
  </si>
  <si>
    <t>53011088-011</t>
  </si>
  <si>
    <t>27 RICHLAND TWP - BASE - COM</t>
  </si>
  <si>
    <t>1243</t>
  </si>
  <si>
    <t>530436200022000011</t>
  </si>
  <si>
    <t>53-09-13-107-013.000-015</t>
  </si>
  <si>
    <t>016-21520-00</t>
  </si>
  <si>
    <t>Anderson, Greg D &amp; Elaine K</t>
  </si>
  <si>
    <t>3902 S Yonkers St</t>
  </si>
  <si>
    <t>3902 S Yonkers ST</t>
  </si>
  <si>
    <t>Bloomington, IN 47403-3918</t>
  </si>
  <si>
    <t>007-30110-12 Curry &amp; Loesch Lot 2</t>
  </si>
  <si>
    <t>53011078-011</t>
  </si>
  <si>
    <t>17B RICHLAND TWP - COM</t>
  </si>
  <si>
    <t>http://egis.39dn.com/egismonroein/plats/2016005817.IN.pdf</t>
  </si>
  <si>
    <t>1375</t>
  </si>
  <si>
    <t>530436200016012011</t>
  </si>
  <si>
    <t>53-08-17-102-061.000-008</t>
  </si>
  <si>
    <t>014-37380-00</t>
  </si>
  <si>
    <t>Anderson, James Mattox &amp; Karol Olson</t>
  </si>
  <si>
    <t>550 W Fairway Ln</t>
  </si>
  <si>
    <t>550 W Fairway LN</t>
  </si>
  <si>
    <t>Bloomington, IN 47403-4318</t>
  </si>
  <si>
    <t>007-30110-00 Curry &amp; Loesch Lot 1</t>
  </si>
  <si>
    <t>530436200016000011</t>
  </si>
  <si>
    <t>53-09-01-210-006.000-015</t>
  </si>
  <si>
    <t>016-00130-00</t>
  </si>
  <si>
    <t>Anderson, Julie R</t>
  </si>
  <si>
    <t>744 S Hickory Dr</t>
  </si>
  <si>
    <t>744 S Hickory DR</t>
  </si>
  <si>
    <t>Bloomington, IN 47403-1832</t>
  </si>
  <si>
    <t>007-27640-00 PT NE NW 36-9-2W .878A; PLAT 48</t>
  </si>
  <si>
    <t>1993</t>
  </si>
  <si>
    <t>1494</t>
  </si>
  <si>
    <t>530436200003000011</t>
  </si>
  <si>
    <t>53-04-36-301-004.000-011</t>
  </si>
  <si>
    <t>007-10380-00</t>
  </si>
  <si>
    <t>Anderson, Marshall Ray</t>
  </si>
  <si>
    <t>4184 W Grand Ave</t>
  </si>
  <si>
    <t>4184 W Grand AVE</t>
  </si>
  <si>
    <t>Bloomington, IN 47404-4815</t>
  </si>
  <si>
    <t>007-27640-01 PT NE NW 36-9-2W .242A; PLAT 182</t>
  </si>
  <si>
    <t>53011079-011</t>
  </si>
  <si>
    <t>17C RICHLAND TWP - COM/RES - A</t>
  </si>
  <si>
    <t>1350</t>
  </si>
  <si>
    <t>530436200005000011</t>
  </si>
  <si>
    <t>53-08-20-103-019.000-008</t>
  </si>
  <si>
    <t>014-14980-30</t>
  </si>
  <si>
    <t>Anderson, Robert W. &amp; Sara B.</t>
  </si>
  <si>
    <t>606 W Hedgewood Dr</t>
  </si>
  <si>
    <t>606 W Hedgewood DR</t>
  </si>
  <si>
    <t>Bloomington, IN 47403-4805</t>
  </si>
  <si>
    <t>007-30110-01 PT SE NW 36-9-2W .766A; PLAT 164</t>
  </si>
  <si>
    <t>Other Commercial Housing</t>
  </si>
  <si>
    <t>1643</t>
  </si>
  <si>
    <t>530436200015000011</t>
  </si>
  <si>
    <t>014-07856-45</t>
  </si>
  <si>
    <t>53-08-20-201-011.000-008</t>
  </si>
  <si>
    <t>Anderson, Steven D</t>
  </si>
  <si>
    <t>1203 W Dove Cir</t>
  </si>
  <si>
    <t>1203 W Dove CIR</t>
  </si>
  <si>
    <t>Bloomington, IN 47403-8904</t>
  </si>
  <si>
    <t>007-30110-03 PT SE NW 36-9-2W .234A; PLAT 186</t>
  </si>
  <si>
    <t>1644</t>
  </si>
  <si>
    <t>530436200019000011</t>
  </si>
  <si>
    <t>016-30394-00</t>
  </si>
  <si>
    <t>53-09-02-200-158.000-015</t>
  </si>
  <si>
    <t>016-30391-35</t>
  </si>
  <si>
    <t>Anderson, Timothy M &amp; Janice L</t>
  </si>
  <si>
    <t>498 S Magnolia Ct</t>
  </si>
  <si>
    <t>498 S Magnolia CT</t>
  </si>
  <si>
    <t>Bloomington, IN 47403-8952</t>
  </si>
  <si>
    <t>007-30110-13 Curry &amp; Loesch Lot 3</t>
  </si>
  <si>
    <t>530436200016013011</t>
  </si>
  <si>
    <t>014-17093-48</t>
  </si>
  <si>
    <t>53-08-17-302-007.000-008</t>
  </si>
  <si>
    <t>Andreakis, Maureen J</t>
  </si>
  <si>
    <t>3989 S Bushmill Dr</t>
  </si>
  <si>
    <t>3989 S Bushmill DR</t>
  </si>
  <si>
    <t>007-28151-11 NORTHWEST PK PT LOT 11 .009A; RT OF WAY</t>
  </si>
  <si>
    <t>1546</t>
  </si>
  <si>
    <t>530436201003000011</t>
  </si>
  <si>
    <t>016-30390-97</t>
  </si>
  <si>
    <t>53-09-02-200-085.000-015</t>
  </si>
  <si>
    <t>Andrew, Elizabeth R</t>
  </si>
  <si>
    <t>456 S Bay Hill Ct</t>
  </si>
  <si>
    <t>456 S Bay Hill CT</t>
  </si>
  <si>
    <t>Bloomington, IN 47403-8918</t>
  </si>
  <si>
    <t>530436200006000011</t>
  </si>
  <si>
    <t>016-30392-53</t>
  </si>
  <si>
    <t>53-09-02-300-059.000-015</t>
  </si>
  <si>
    <t>Andrews, John H &amp; Rebecca L Revocable Living Trust</t>
  </si>
  <si>
    <t>5773 W Tensleep Rd</t>
  </si>
  <si>
    <t>5773 W Tensleep RD</t>
  </si>
  <si>
    <t>008-00040-00 PT SE NW 36-9-2W 3.22A; PLAT 11</t>
  </si>
  <si>
    <t>53012004-012</t>
  </si>
  <si>
    <t>17E RICHLAND CITY - COM</t>
  </si>
  <si>
    <t>530436200013000012</t>
  </si>
  <si>
    <t>014-26370-00</t>
  </si>
  <si>
    <t>53-08-17-102-028.000-008</t>
  </si>
  <si>
    <t>Andronikos, Alexis</t>
  </si>
  <si>
    <t>623 W Green Rd</t>
  </si>
  <si>
    <t>623 W Green RD</t>
  </si>
  <si>
    <t>008-00040-04 PT SE NW 36-9-2W .152A; PLAT 185</t>
  </si>
  <si>
    <t>1654</t>
  </si>
  <si>
    <t>530436200011000012</t>
  </si>
  <si>
    <t>016-03310-02</t>
  </si>
  <si>
    <t>53-09-13-405-025.000-015</t>
  </si>
  <si>
    <t>Anger, Frank D &amp; Rita V</t>
  </si>
  <si>
    <t>214 Elmar Dr SE</t>
  </si>
  <si>
    <t>Vienna, VA 22180</t>
  </si>
  <si>
    <t>3939 W Woodhaven DR</t>
  </si>
  <si>
    <t>Bloomington, IN 47403-4187</t>
  </si>
  <si>
    <t>008-00040-02 PT SE NW 36-9-2W .243A; PLAT 160</t>
  </si>
  <si>
    <t>1994</t>
  </si>
  <si>
    <t>1347</t>
  </si>
  <si>
    <t>530436200018000012</t>
  </si>
  <si>
    <t>014-17097-73</t>
  </si>
  <si>
    <t>53-08-17-301-096.000-008</t>
  </si>
  <si>
    <t>Ansari, Emily</t>
  </si>
  <si>
    <t>3907 S McDougal St</t>
  </si>
  <si>
    <t>3907 S McDougal ST</t>
  </si>
  <si>
    <t>Bloomington, IN 47403-4678</t>
  </si>
  <si>
    <t>008-00040-03 PT SE NW 36-9-2W 6.457A; PLAT 161</t>
  </si>
  <si>
    <t>1587</t>
  </si>
  <si>
    <t>530436200010000012</t>
  </si>
  <si>
    <t>53-08-17-106-007.000-008</t>
  </si>
  <si>
    <t>014-17410-54</t>
  </si>
  <si>
    <t>Antalis, Michael S &amp; Megan E</t>
  </si>
  <si>
    <t>3129 S Ryan Place</t>
  </si>
  <si>
    <t>Bloomington, IN 47403-4378</t>
  </si>
  <si>
    <t>008-00040-05 PT SE NW 36-9-2W .501A; PLAT 183</t>
  </si>
  <si>
    <t>1392</t>
  </si>
  <si>
    <t>530436200002000012</t>
  </si>
  <si>
    <t>53-08-17-301-141.000-008</t>
  </si>
  <si>
    <t>014-17097-00</t>
  </si>
  <si>
    <t>Anthis, Frank &amp; Terri L</t>
  </si>
  <si>
    <t>3640 S McDougal St</t>
  </si>
  <si>
    <t>3640 S McDougal ST</t>
  </si>
  <si>
    <t>Bloomington, IN 47403-4675</t>
  </si>
  <si>
    <t>008-00040-01 PT SE NW 36-9-2W .089A; PLAT 159</t>
  </si>
  <si>
    <t>1544</t>
  </si>
  <si>
    <t>530436200001000012</t>
  </si>
  <si>
    <t>53-09-13-106-027.000-015</t>
  </si>
  <si>
    <t>016-08480-00</t>
  </si>
  <si>
    <t>Antonetti, Lou Ann</t>
  </si>
  <si>
    <t>3641 W Festive Dr</t>
  </si>
  <si>
    <t>3641 W Festive DR</t>
  </si>
  <si>
    <t>Bloomington, IN 47403-3907</t>
  </si>
  <si>
    <t>530436200014000011</t>
  </si>
  <si>
    <t>53-01-63-041-104.000-015</t>
  </si>
  <si>
    <t>016-30411-04</t>
  </si>
  <si>
    <t>Apple, Karen S</t>
  </si>
  <si>
    <t>684 S Fieldstone Blvd</t>
  </si>
  <si>
    <t>684 S Fieldstone BLVD</t>
  </si>
  <si>
    <t>008-00080-00 PT SE NW 36-9-2W 2.85A; PLAT 89</t>
  </si>
  <si>
    <t>1735</t>
  </si>
  <si>
    <t>530436200020000012</t>
  </si>
  <si>
    <t>53-05-29-200-029.000-004</t>
  </si>
  <si>
    <t>012-00690-00</t>
  </si>
  <si>
    <t>Apple, Velma Eileen</t>
  </si>
  <si>
    <t>PO Box 26673</t>
  </si>
  <si>
    <t>Tampa, FL 33623</t>
  </si>
  <si>
    <t>007-15610-03 PT NE SW 36-9-2W 1.105A; PLAT 165</t>
  </si>
  <si>
    <t>530436300001000011</t>
  </si>
  <si>
    <t>53-09-01-304-023.000-015</t>
  </si>
  <si>
    <t>016-18590-02</t>
  </si>
  <si>
    <t>Applegate, Sarah A</t>
  </si>
  <si>
    <t>4115 W Heritage Way</t>
  </si>
  <si>
    <t>Bloomington, IN 47403-1900</t>
  </si>
  <si>
    <t>007-30110-14 Curry &amp; Loesch Lot 4</t>
  </si>
  <si>
    <t>530436200016014011</t>
  </si>
  <si>
    <t>014-17093-51</t>
  </si>
  <si>
    <t>53-08-17-302-037.000-008</t>
  </si>
  <si>
    <t>Appleget, Michael L &amp; Janet L</t>
  </si>
  <si>
    <t>3998 S Bushmill Dr</t>
  </si>
  <si>
    <t>3998 S Bushmill DR</t>
  </si>
  <si>
    <t>Bloomington, IN 47403-8945</t>
  </si>
  <si>
    <t>007-30110-02 PT SW NW 36-9-2W 2.42A; PLAT 178</t>
  </si>
  <si>
    <t>1576</t>
  </si>
  <si>
    <t>530436200021000011</t>
  </si>
  <si>
    <t>014-07857-05</t>
  </si>
  <si>
    <t>53-08-17-301-103.000-008</t>
  </si>
  <si>
    <t>Archer, James &amp; Angela</t>
  </si>
  <si>
    <t>4013 S Crane Ct</t>
  </si>
  <si>
    <t>4013 S Crane CT</t>
  </si>
  <si>
    <t>Bloomington, IN 47403-8725</t>
  </si>
  <si>
    <t>007-32150-01 PT SW NW 36-9-2W .41A; PLAT 184</t>
  </si>
  <si>
    <t>53011081-011</t>
  </si>
  <si>
    <t>21A RICHLAND TWP - COM/RES - A</t>
  </si>
  <si>
    <t>http://egis.39dn.com/egismonroein/plats/C/C006_b.pdf</t>
  </si>
  <si>
    <t>HALLETT TRACTS</t>
  </si>
  <si>
    <t>1390</t>
  </si>
  <si>
    <t>530436202005000011</t>
  </si>
  <si>
    <t>53-05-29-100-018.040-004</t>
  </si>
  <si>
    <t>012-11800-40</t>
  </si>
  <si>
    <t>Argenbright, James L &amp; Jillaine Gay</t>
  </si>
  <si>
    <t>2448 N Stonelake Cir</t>
  </si>
  <si>
    <t>2448 N Stonelake CIR</t>
  </si>
  <si>
    <t>007-32150-00 PT SW NW 36-9-2W 4.59A; PLAT 136</t>
  </si>
  <si>
    <t>Exempt, Municipality</t>
  </si>
  <si>
    <t>1963</t>
  </si>
  <si>
    <t>8</t>
  </si>
  <si>
    <t>530436202003000011</t>
  </si>
  <si>
    <t>53-09-12-400-010.006-015</t>
  </si>
  <si>
    <t>016-31640-06</t>
  </si>
  <si>
    <t>Armes, Susan L &amp; Stand, James L</t>
  </si>
  <si>
    <t>c/o Susan Armes 7620 N Fox Hollow Rd</t>
  </si>
  <si>
    <t>Bloomington, IN 47408</t>
  </si>
  <si>
    <t>S Hickory Leaf DR</t>
  </si>
  <si>
    <t>007-16600-02 HALLETT TRACT 3; (2.32A)</t>
  </si>
  <si>
    <t>53011004-011</t>
  </si>
  <si>
    <t>W State Road 48 - RT - A</t>
  </si>
  <si>
    <t>Vacant - Platted Lot</t>
  </si>
  <si>
    <t>1990</t>
  </si>
  <si>
    <t>954</t>
  </si>
  <si>
    <t>530436202001000011</t>
  </si>
  <si>
    <t>53-09-12-401-016.000-015</t>
  </si>
  <si>
    <t>016-26890-00</t>
  </si>
  <si>
    <t>2415 S Hickory Leaf DR</t>
  </si>
  <si>
    <t>Bloomington, IN 47403-3125</t>
  </si>
  <si>
    <t>007-16600-01 HALLETT TRACT 2; (2.32A)</t>
  </si>
  <si>
    <t>Other Residential Structures</t>
  </si>
  <si>
    <t>1385</t>
  </si>
  <si>
    <t>530436202002000011</t>
  </si>
  <si>
    <t>53-08-17-301-093.374-008</t>
  </si>
  <si>
    <t>014-17098-74</t>
  </si>
  <si>
    <t>Armitage, Brendan Shephard &amp; Widler, Krista Marie</t>
  </si>
  <si>
    <t>3488 S Wickens St</t>
  </si>
  <si>
    <t>3488 S Wickens ST</t>
  </si>
  <si>
    <t>007-16600-00 HALLETT TRACT 1; (2.32A)</t>
  </si>
  <si>
    <t>951</t>
  </si>
  <si>
    <t>530436202004000011</t>
  </si>
  <si>
    <t>53-08-17-406-014.000-008</t>
  </si>
  <si>
    <t>014-08850-04</t>
  </si>
  <si>
    <t>Armstrong, Guy Frederick III &amp; Samarzea, Brian Russell</t>
  </si>
  <si>
    <t>521 W Pargrave Pl</t>
  </si>
  <si>
    <t>521 W Pargrave Place</t>
  </si>
  <si>
    <t>Bloomington, IN 47403-4305</t>
  </si>
  <si>
    <t>007-29060-00 WAYNE TRISLER LOT 1 (4.60A)</t>
  </si>
  <si>
    <t>http://egis.39dn.com/egismonroein/plats/B/B304_a.pdf</t>
  </si>
  <si>
    <t>WAYNE TRISLER</t>
  </si>
  <si>
    <t>1620</t>
  </si>
  <si>
    <t>530436203001000011</t>
  </si>
  <si>
    <t>53-09-02-101-011.000-015</t>
  </si>
  <si>
    <t>016-00620-00</t>
  </si>
  <si>
    <t>Arnett, Richard R. &amp; Irene</t>
  </si>
  <si>
    <t>46 S Cheryl Ave</t>
  </si>
  <si>
    <t>46 S Cheryl AVE</t>
  </si>
  <si>
    <t>Bloomington, IN 47403-9615</t>
  </si>
  <si>
    <t>007-29060-02 OSHKOSH LOT 2B2</t>
  </si>
  <si>
    <t>http://egis.39dn.com/egismonroein/plats/C/C304_b.pdf</t>
  </si>
  <si>
    <t>OSHKOSH</t>
  </si>
  <si>
    <t>1650</t>
  </si>
  <si>
    <t>530436204001000011</t>
  </si>
  <si>
    <t>53-09-13-300-015.000-015</t>
  </si>
  <si>
    <t>016-16410-00</t>
  </si>
  <si>
    <t>Arnold, John H</t>
  </si>
  <si>
    <t>3440 S Leonard Springs Rd</t>
  </si>
  <si>
    <t>3440 S Leonard Springs RD</t>
  </si>
  <si>
    <t>Bloomington, IN 47403-4024</t>
  </si>
  <si>
    <t>007-15610-04 PT NW SW 36-9-2W 3.11A; PLAT 166</t>
  </si>
  <si>
    <t>530436300002000011</t>
  </si>
  <si>
    <t>014-07858-35</t>
  </si>
  <si>
    <t>53-08-20-200-005.000-008</t>
  </si>
  <si>
    <t>Arnold, Troy S &amp; Samantha B</t>
  </si>
  <si>
    <t>4120 S Purple Finch Dr</t>
  </si>
  <si>
    <t>4120 S Purple Finch DR</t>
  </si>
  <si>
    <t>Bloomington, IN 47403-8730</t>
  </si>
  <si>
    <t>007-29060-01 OSHKOSH LOT 2A2</t>
  </si>
  <si>
    <t>1444</t>
  </si>
  <si>
    <t>530436204002000011</t>
  </si>
  <si>
    <t>53-04-36-303-054.000-011</t>
  </si>
  <si>
    <t>007-27120-00</t>
  </si>
  <si>
    <t>Arowcavage, Terry J &amp; Lisa L</t>
  </si>
  <si>
    <t>4140 W 3rd St</t>
  </si>
  <si>
    <t>4140 W 3rd ST</t>
  </si>
  <si>
    <t>Bloomington, IN 47404-4874</t>
  </si>
  <si>
    <t>007-31550-00 PT SW NW 36-9-2W 1.05A; PLAT 96</t>
  </si>
  <si>
    <t>53011104-011</t>
  </si>
  <si>
    <t>Richland Twp Single Wide MHs A - A</t>
  </si>
  <si>
    <t>1679</t>
  </si>
  <si>
    <t>530436200001000011</t>
  </si>
  <si>
    <t>53-09-01-202-031.000-015</t>
  </si>
  <si>
    <t>016-00310-00</t>
  </si>
  <si>
    <t>Arthur, Linda M W / L / E Esther L Parsons</t>
  </si>
  <si>
    <t>4106 W Belle Ave</t>
  </si>
  <si>
    <t>4106 W Belle AVE</t>
  </si>
  <si>
    <t>Bloomington, IN 47403-1802</t>
  </si>
  <si>
    <t>007-14680-00 PT SW NW 36-9-2W 3.51A; PLAT 99</t>
  </si>
  <si>
    <t>1455</t>
  </si>
  <si>
    <t>530436200002000011</t>
  </si>
  <si>
    <t>53-09-12-201-008.000-015</t>
  </si>
  <si>
    <t>016-09480-00</t>
  </si>
  <si>
    <t>Arthur, Robert F Sr &amp; Mary E Trust W/l/e</t>
  </si>
  <si>
    <t>2202 S Curry Pike</t>
  </si>
  <si>
    <t>2202 S Curry PIKE</t>
  </si>
  <si>
    <t>007-30650-00 PT E1/2 35-9-2W 37.50A; PLAT 7</t>
  </si>
  <si>
    <t>530435100002000011</t>
  </si>
  <si>
    <t>DOESN’T MATCH UP</t>
  </si>
  <si>
    <t>53-08-17-301-029.000-008</t>
  </si>
  <si>
    <t>014-17095-04</t>
  </si>
  <si>
    <t>Arthur, Samuel Ray &amp; Katherine Rhue</t>
  </si>
  <si>
    <t>3811 S Bushmill Dr</t>
  </si>
  <si>
    <t>3811 S Bushmill DR</t>
  </si>
  <si>
    <t>53-08-17-106-012.000-008</t>
  </si>
  <si>
    <t>014-17410-66</t>
  </si>
  <si>
    <t>Arvin, Charels &amp; Isobel S Rev Living Trust</t>
  </si>
  <si>
    <t>682 S Eagles Way</t>
  </si>
  <si>
    <t>Crawfordsville, IN 47933</t>
  </si>
  <si>
    <t>3131 S Cuffers DR</t>
  </si>
  <si>
    <t>007-30655-02 PT E1/2 SE 35-9-2W 6.09A; PLAT 109</t>
  </si>
  <si>
    <t>530435400006000011</t>
  </si>
  <si>
    <t>016-03315-24</t>
  </si>
  <si>
    <t>53-09-13-401-063.000-015</t>
  </si>
  <si>
    <t>Ash, Bradley J &amp; Cheryl Lynn</t>
  </si>
  <si>
    <t>3324 W Woodcreek Ct</t>
  </si>
  <si>
    <t>3324 W Woodcreek CT</t>
  </si>
  <si>
    <t>Bloomington, IN 47403-4138</t>
  </si>
  <si>
    <t>007-14530-02 PT NE SE 34-9-2W .32A; PLAT 108</t>
  </si>
  <si>
    <t>1389</t>
  </si>
  <si>
    <t>530435400012000011</t>
  </si>
  <si>
    <t>53-04-36-303-096.000-011</t>
  </si>
  <si>
    <t>007-15620-00</t>
  </si>
  <si>
    <t>Ashba, Meg M</t>
  </si>
  <si>
    <t>4172 W Broadway Ave</t>
  </si>
  <si>
    <t>4172 W Broadway AVE</t>
  </si>
  <si>
    <t>Bloomington, IN 47404-4883</t>
  </si>
  <si>
    <t>007-19480-04 PT E1/2 35-9-2W 44.00A; PLAT 83</t>
  </si>
  <si>
    <t>1421</t>
  </si>
  <si>
    <t>530435100003000011</t>
  </si>
  <si>
    <t>012-11802-16</t>
  </si>
  <si>
    <t>53-05-29-100-020.000-004</t>
  </si>
  <si>
    <t>012-11803-18</t>
  </si>
  <si>
    <t>Ashton, Andrew J</t>
  </si>
  <si>
    <t>2419 N Stonelake Cir</t>
  </si>
  <si>
    <t>2419 N Stonelake CIR</t>
  </si>
  <si>
    <t>Bloomington, IN 47404-1519</t>
  </si>
  <si>
    <t>007-19480-06 PT SE 35-9-2W 8.019A; PLAT 91</t>
  </si>
  <si>
    <t>1449</t>
  </si>
  <si>
    <t>530435400009000011</t>
  </si>
  <si>
    <t>53-08-17-405-006.000-008</t>
  </si>
  <si>
    <t>014-08850-63</t>
  </si>
  <si>
    <t>Aslami, Syd Sulman</t>
  </si>
  <si>
    <t>PO Box 5261</t>
  </si>
  <si>
    <t>706 W Glen Arbor Way</t>
  </si>
  <si>
    <t>Bloomington, IN 47403-4539</t>
  </si>
  <si>
    <t>007-19480-07 PT N1/2 SE 35-9-1S .59A; PLAT 110; ROW</t>
  </si>
  <si>
    <t>1450</t>
  </si>
  <si>
    <t>530435400002000011</t>
  </si>
  <si>
    <t>53-01-22-063-010.000-004</t>
  </si>
  <si>
    <t>012-20630-10</t>
  </si>
  <si>
    <t>AT&amp;T Network Real Estate Administration</t>
  </si>
  <si>
    <t>AT&amp;T Mobility 575 Morosgo Dr NE Ste 13F</t>
  </si>
  <si>
    <t>Atlanta, GA 30324</t>
  </si>
  <si>
    <t>2950 N Prow RD</t>
  </si>
  <si>
    <t>007-19480-08 PARK 48 PH 2 PT LOT 3; ROW .24A</t>
  </si>
  <si>
    <t>http://egis.39dn.com/egismonroein/plats/C/C127_b.pdf</t>
  </si>
  <si>
    <t>PARK 48 PH 1</t>
  </si>
  <si>
    <t>1451</t>
  </si>
  <si>
    <t>530435401004000011</t>
  </si>
  <si>
    <t>016-22010-00</t>
  </si>
  <si>
    <t>53-09-13-106-001.000-015</t>
  </si>
  <si>
    <t>Atchison, Linda K</t>
  </si>
  <si>
    <t>3521 W Festive Dr</t>
  </si>
  <si>
    <t>3521 W Festive DR</t>
  </si>
  <si>
    <t>Bloomington, IN 47403-3905</t>
  </si>
  <si>
    <t>007-19480-05 PARK 48 PH 3 LOT 5</t>
  </si>
  <si>
    <t>1422</t>
  </si>
  <si>
    <t>530435401008000011</t>
  </si>
  <si>
    <t>53-09-02-100-003.095-015</t>
  </si>
  <si>
    <t>016-26823-95</t>
  </si>
  <si>
    <t>Atkinson, Kyle R &amp; Hensler, Pamela J</t>
  </si>
  <si>
    <t>5346 W Hoge Dr</t>
  </si>
  <si>
    <t>5346 W HOGE DR</t>
  </si>
  <si>
    <t>007-14960-01 PT NE SW 35-9-2W 5.00A; PLAT 111</t>
  </si>
  <si>
    <t>53011102-011</t>
  </si>
  <si>
    <t>Richland Twp Manufactured Homes A - A</t>
  </si>
  <si>
    <t>530435300024000011</t>
  </si>
  <si>
    <t>014-17093-91</t>
  </si>
  <si>
    <t>53-08-17-302-034.000-008</t>
  </si>
  <si>
    <t>Atkinson, Thomas G &amp; Suter, Megan L</t>
  </si>
  <si>
    <t>1562 W Edinburgh Bnd</t>
  </si>
  <si>
    <t>1562 W Edinburgh Bend</t>
  </si>
  <si>
    <t>Bloomington, IN 47403-8950</t>
  </si>
  <si>
    <t>007-19481-04 PARK 48 PH 3 LOT 4</t>
  </si>
  <si>
    <t>530435401006000011</t>
  </si>
  <si>
    <t>016-03310-15</t>
  </si>
  <si>
    <t>53-09-13-405-007.000-015</t>
  </si>
  <si>
    <t>Aubin, Lelann Dale &amp; Yvonne Sue</t>
  </si>
  <si>
    <t>3712 W Woodhaven Dr</t>
  </si>
  <si>
    <t>3712 W Woodhaven DR</t>
  </si>
  <si>
    <t>Bloomington, IN 47403-4182</t>
  </si>
  <si>
    <t>53-09-01-101-003.000-015</t>
  </si>
  <si>
    <t>016-05210-09</t>
  </si>
  <si>
    <t>Autovest LLC</t>
  </si>
  <si>
    <t>2200 S Walnut St</t>
  </si>
  <si>
    <t>700 S Liberty DR</t>
  </si>
  <si>
    <t>Bloomington, IN 47403-1919</t>
  </si>
  <si>
    <t>530435400008000011</t>
  </si>
  <si>
    <t>53-01-63-041-165.000-015</t>
  </si>
  <si>
    <t>016-30411-65</t>
  </si>
  <si>
    <t>Au-Yeung, Mei-Yung</t>
  </si>
  <si>
    <t>5767 W Monarch Ct</t>
  </si>
  <si>
    <t>5767 W Monarch CT</t>
  </si>
  <si>
    <t>007-19480-02 PARK 48 PH 1 LOT 2</t>
  </si>
  <si>
    <t>1171</t>
  </si>
  <si>
    <t>530435401005000011</t>
  </si>
  <si>
    <t>014-17091-00</t>
  </si>
  <si>
    <t>53-08-17-304-087.000-008</t>
  </si>
  <si>
    <t>014-17091-64</t>
  </si>
  <si>
    <t>Avery, April L</t>
  </si>
  <si>
    <t>1431 W Rockcrest Dr</t>
  </si>
  <si>
    <t>1431 W Rock Crest DR</t>
  </si>
  <si>
    <t>Bloomington, IN 47403-8928</t>
  </si>
  <si>
    <t>007-19480-01 PARK 48 PH 1 LOT 1A (3.05A)</t>
  </si>
  <si>
    <t>53011090-011</t>
  </si>
  <si>
    <t>20A RICHALND TWP - COM</t>
  </si>
  <si>
    <t>Commercial Mini-Warehouse</t>
  </si>
  <si>
    <t>530435401002000011</t>
  </si>
  <si>
    <t>53-09-01-300-010.000-015</t>
  </si>
  <si>
    <t>016-23990-01</t>
  </si>
  <si>
    <t>Axsom, Byron Lee &amp; Jacquelyn S</t>
  </si>
  <si>
    <t>7221 S Ketcham Rd</t>
  </si>
  <si>
    <t>4137 &amp; 4299 W Gifford RD</t>
  </si>
  <si>
    <t>Bloomington, IN 47403-2613</t>
  </si>
  <si>
    <t>007-19480-00 PT S1/2 SE 35-9-2W 29.83A; PLAT 6</t>
  </si>
  <si>
    <t>1526</t>
  </si>
  <si>
    <t>530435400005000011</t>
  </si>
  <si>
    <t>53-00-70-084-000.000-011</t>
  </si>
  <si>
    <t>007-00840-00</t>
  </si>
  <si>
    <t>Axsom, Ralph J &amp; Patty</t>
  </si>
  <si>
    <t>1377 N Curry Pike</t>
  </si>
  <si>
    <t>1377 N Curry PIKE</t>
  </si>
  <si>
    <t>Bloomington, IN 47404-2500</t>
  </si>
  <si>
    <t>007-19485-01 PT S1/2 SE 35-9-2W 1.301A; PLAT 102</t>
  </si>
  <si>
    <t>1489</t>
  </si>
  <si>
    <t>530435400013000011</t>
  </si>
  <si>
    <t>016-29062-11</t>
  </si>
  <si>
    <t>53-09-13-400-061.000-015</t>
  </si>
  <si>
    <t>Axsom, Treva B</t>
  </si>
  <si>
    <t>3312 W Jordan Ct</t>
  </si>
  <si>
    <t>3312 W Jordan CT</t>
  </si>
  <si>
    <t>007-19480-03 PARK 48 PH 2 PT LOT 3 (8.21A)</t>
  </si>
  <si>
    <t>870</t>
  </si>
  <si>
    <t>530435401003000011</t>
  </si>
  <si>
    <t>53-09-01-211-037.000-015</t>
  </si>
  <si>
    <t>016-08210-00</t>
  </si>
  <si>
    <t>Axsom, William L &amp; Kathleen</t>
  </si>
  <si>
    <t>4109 W Middle Ct</t>
  </si>
  <si>
    <t>4109 W Middle CT</t>
  </si>
  <si>
    <t>Bloomington, IN 47403-1839</t>
  </si>
  <si>
    <t>007-14530-00 PT E1/2 SE 35-9-2W 17.614A; PLAT 25</t>
  </si>
  <si>
    <t>1 Family Dwell - Unplatted (10 to 19.99 Acres)</t>
  </si>
  <si>
    <t>1313</t>
  </si>
  <si>
    <t>530435400015000011</t>
  </si>
  <si>
    <t>53-09-12-300-020.000-015</t>
  </si>
  <si>
    <t>016-00790-00</t>
  </si>
  <si>
    <t>Axsom, William N. &amp; Helen B.</t>
  </si>
  <si>
    <t>3818 Cobblestone Cove</t>
  </si>
  <si>
    <t>New Haven, IN 46774</t>
  </si>
  <si>
    <t>3990 W State Road 45</t>
  </si>
  <si>
    <t>Bloomington, IN 47403-5115</t>
  </si>
  <si>
    <t>007-31690-00 PT SE SE 35-9-2W 1.171A</t>
  </si>
  <si>
    <t>Exempt, Church, Chapel, Mosque, Synagogue, Tabernacle, or Temple</t>
  </si>
  <si>
    <t>530435400007000011</t>
  </si>
  <si>
    <t>53-09-13-202-008.000-015</t>
  </si>
  <si>
    <t>016-29490-93</t>
  </si>
  <si>
    <t>Ayala, Estevan Francisco</t>
  </si>
  <si>
    <t>4125 W Red Rock Rd</t>
  </si>
  <si>
    <t>4125 W Red Rock RD</t>
  </si>
  <si>
    <t>Bloomington, IN 47403-1922</t>
  </si>
  <si>
    <t>007-30850-00 PT SE SE 35-9-2W .702A; PLAT 43</t>
  </si>
  <si>
    <t>Exempt, Religious Organization</t>
  </si>
  <si>
    <t>1631</t>
  </si>
  <si>
    <t>530435400014000011</t>
  </si>
  <si>
    <t>014-29200-00</t>
  </si>
  <si>
    <t>53-08-17-407-035.000-008</t>
  </si>
  <si>
    <t>Ayers, Samuel F &amp; Barbara D</t>
  </si>
  <si>
    <t>3627 S Rogers St</t>
  </si>
  <si>
    <t>3627 S Rogers ST</t>
  </si>
  <si>
    <t>007-30850-01 PT SE SE 35-9-2W .048A; PLAT 96</t>
  </si>
  <si>
    <t>1384</t>
  </si>
  <si>
    <t>530435400003000011</t>
  </si>
  <si>
    <t>014-08850-86</t>
  </si>
  <si>
    <t>53-08-17-404-025.000-008</t>
  </si>
  <si>
    <t>Ayers, Stephanie J &amp; Prince, Peggy S</t>
  </si>
  <si>
    <t>3434 S Weeping Willow Way</t>
  </si>
  <si>
    <t>Bloomington, IN 47403-1200</t>
  </si>
  <si>
    <t>007-14530-01 PT SE SE 35-9-2W .066A; PLAT 94</t>
  </si>
  <si>
    <t>1182</t>
  </si>
  <si>
    <t>530435400010000011</t>
  </si>
  <si>
    <t>014-17091-84</t>
  </si>
  <si>
    <t>53-08-17-304-041.000-008</t>
  </si>
  <si>
    <t>B &amp; L Rentals LLC</t>
  </si>
  <si>
    <t>612 W Kirkwood Ave</t>
  </si>
  <si>
    <t>1425 W Westwind CT</t>
  </si>
  <si>
    <t>Bloomington, IN 47403-8925</t>
  </si>
  <si>
    <t>007-30655-01 PT SE SE 35-9-2W .202A; PLAT 93</t>
  </si>
  <si>
    <t>1381</t>
  </si>
  <si>
    <t>530435400011000011</t>
  </si>
  <si>
    <t>53-04-36-200-016.012-011</t>
  </si>
  <si>
    <t>007-30110-12</t>
  </si>
  <si>
    <t>B Three Partners LLC - Series 14</t>
  </si>
  <si>
    <t>1400 West Ogden Ave</t>
  </si>
  <si>
    <t>Naperville, IL 60563</t>
  </si>
  <si>
    <t>1095 N Curry PIKE</t>
  </si>
  <si>
    <t>007-30655-03 PT E1/2 SE 35-9-2W 16.06A; PLAT 112</t>
  </si>
  <si>
    <t>4</t>
  </si>
  <si>
    <t>530435400016000011</t>
  </si>
  <si>
    <t>53-09-13-404-028.000-015</t>
  </si>
  <si>
    <t>016-03310-57</t>
  </si>
  <si>
    <t>Babbs, Colby L &amp; Ireli A</t>
  </si>
  <si>
    <t>3879 W Woodmere Way</t>
  </si>
  <si>
    <t>Bloomington, IN 47403-4124</t>
  </si>
  <si>
    <t>53-09-13-106-036.000-015</t>
  </si>
  <si>
    <t>016-21820-00</t>
  </si>
  <si>
    <t>Babcock, Patricia L</t>
  </si>
  <si>
    <t>3742 S Tyler Ln</t>
  </si>
  <si>
    <t>3742 S Tyler LN</t>
  </si>
  <si>
    <t>Bloomington, IN 47403-3968</t>
  </si>
  <si>
    <t>007-15610-05 PT W1/2 SW 36-9-2W 31.23 A; Plat 191</t>
  </si>
  <si>
    <t>Parking Lot or Structure</t>
  </si>
  <si>
    <t>530436300003005011</t>
  </si>
  <si>
    <t>53-05-31-202-005.000-004</t>
  </si>
  <si>
    <t>012-08650-15</t>
  </si>
  <si>
    <t>BACH 2128 Investments, LLC</t>
  </si>
  <si>
    <t>PO Box 1330</t>
  </si>
  <si>
    <t>2182 W Industrial Park DR</t>
  </si>
  <si>
    <t>007-15610-00 PT SW 36-9-2W 70.20 A; Plat 18</t>
  </si>
  <si>
    <t>530436300003000011</t>
  </si>
  <si>
    <t>012-08650-13</t>
  </si>
  <si>
    <t>53-05-31-202-003.000-004</t>
  </si>
  <si>
    <t>BACH 2182 Investments, LLC</t>
  </si>
  <si>
    <t>007-12840-00 HIGHLAND VILLAGE 3RD LOT 130 &amp;; LOT 131</t>
  </si>
  <si>
    <t>53011040-011</t>
  </si>
  <si>
    <t>Highland Village - RT - F</t>
  </si>
  <si>
    <t>1357</t>
  </si>
  <si>
    <t>530436301019000011</t>
  </si>
  <si>
    <t>53-05-31-202-004.000-004</t>
  </si>
  <si>
    <t>012-08650-12</t>
  </si>
  <si>
    <t>W Industrial Park DR</t>
  </si>
  <si>
    <t>007-16980-00 HIGHLAND VILLAGE 3RD LOT 128</t>
  </si>
  <si>
    <t>http://egis.39dn.com/egismonroein/plats/B/B091_b.pdf</t>
  </si>
  <si>
    <t>HIGHLAND VILLAGE 3RD</t>
  </si>
  <si>
    <t>1435</t>
  </si>
  <si>
    <t>530436301013000011</t>
  </si>
  <si>
    <t>53-08-17-301-202.000-008</t>
  </si>
  <si>
    <t>014-17096-88</t>
  </si>
  <si>
    <t>Baer, Jason A &amp; Alexandra A</t>
  </si>
  <si>
    <t>1450 W Lockview St</t>
  </si>
  <si>
    <t>1450 W Lockview ST</t>
  </si>
  <si>
    <t>Bloomington, IN 47403-4516</t>
  </si>
  <si>
    <t>007-15250-00 HIGHLAND VILLAGE 3RD LOT 127</t>
  </si>
  <si>
    <t>240</t>
  </si>
  <si>
    <t>530436301012000011</t>
  </si>
  <si>
    <t>53-09-01-211-029.000-015</t>
  </si>
  <si>
    <t>016-07350-00</t>
  </si>
  <si>
    <t>Baham, Anthony &amp; Jacqueline Spears</t>
  </si>
  <si>
    <t>4141 W Middle Ct</t>
  </si>
  <si>
    <t>4141 W Middle CT</t>
  </si>
  <si>
    <t>007-26610-00 HIGHLAND VILLAGE 3RD LOT 126; (4228 GRAND AVENUE)</t>
  </si>
  <si>
    <t>1978</t>
  </si>
  <si>
    <t>849</t>
  </si>
  <si>
    <t>530436301017000011</t>
  </si>
  <si>
    <t>53-09-13-101-007.000-015</t>
  </si>
  <si>
    <t>016-17990-00</t>
  </si>
  <si>
    <t>Bailey, Colleen E</t>
  </si>
  <si>
    <t>3701 W Stafford Dr</t>
  </si>
  <si>
    <t>3701 W Stafford DR</t>
  </si>
  <si>
    <t>Bloomington, IN 47403-3855</t>
  </si>
  <si>
    <t>007-19170-00 HIGHLAND VILLAGE 3RD LOT 125</t>
  </si>
  <si>
    <t>1490</t>
  </si>
  <si>
    <t>530436301006000011</t>
  </si>
  <si>
    <t>014-07856-94</t>
  </si>
  <si>
    <t>53-08-17-301-086.000-008</t>
  </si>
  <si>
    <t>Bailey, Darron Scott &amp; Wendy L Walter-Bailey</t>
  </si>
  <si>
    <t>1432 W Estate Dr</t>
  </si>
  <si>
    <t>1432 W Estate DR</t>
  </si>
  <si>
    <t>Bloomington, IN 47403-9064</t>
  </si>
  <si>
    <t>007-12390-00 HIGHLAND VILLAGE 3RD LOT 124</t>
  </si>
  <si>
    <t>530436301016000011</t>
  </si>
  <si>
    <t>016-30390-52</t>
  </si>
  <si>
    <t>53-09-02-200-086.000-015</t>
  </si>
  <si>
    <t>Bailey, Erika &amp; Derek</t>
  </si>
  <si>
    <t>429 S Woodfield Ln</t>
  </si>
  <si>
    <t>429 S Woodfield LN</t>
  </si>
  <si>
    <t>Bloomington, IN 47403-9072</t>
  </si>
  <si>
    <t>007-19050-00 HIGHLAND VILLAGE 3RD LOT 123</t>
  </si>
  <si>
    <t>530436301008000011</t>
  </si>
  <si>
    <t>53-09-13-105-015.000-015</t>
  </si>
  <si>
    <t>016-19660-00</t>
  </si>
  <si>
    <t>Bailey, Jerry &amp; Ruth Ann</t>
  </si>
  <si>
    <t>4695 S East Ln</t>
  </si>
  <si>
    <t>3821 W Maybury Mall</t>
  </si>
  <si>
    <t>Bloomington, IN 47403-3724</t>
  </si>
  <si>
    <t>007-25970-00 HIGHLAND VILLAGE 3RD LOT 122</t>
  </si>
  <si>
    <t>530436301015000011</t>
  </si>
  <si>
    <t>014-00460-00</t>
  </si>
  <si>
    <t>53-08-17-102-045.000-008</t>
  </si>
  <si>
    <t>Baird, Corbin J &amp; Rhonda K</t>
  </si>
  <si>
    <t>513 W Green Rd</t>
  </si>
  <si>
    <t>513 W Green RD</t>
  </si>
  <si>
    <t>Bloomington, IN 47403-4324</t>
  </si>
  <si>
    <t>007-10380-00 HIGHLAND VILLAGE 3RD LOT 121</t>
  </si>
  <si>
    <t>1186</t>
  </si>
  <si>
    <t>530436301004000011</t>
  </si>
  <si>
    <t>014-07856-55</t>
  </si>
  <si>
    <t>53-08-20-201-022.000-008</t>
  </si>
  <si>
    <t>Baker, Brian L &amp; Mary L</t>
  </si>
  <si>
    <t>1207 W Wren Cir</t>
  </si>
  <si>
    <t>1207 W Wren CIR</t>
  </si>
  <si>
    <t>Bloomington, IN 47403-8906</t>
  </si>
  <si>
    <t>007-27140-00 HIGHLAND VILLAGE 3RD LOT 120</t>
  </si>
  <si>
    <t>1536</t>
  </si>
  <si>
    <t>530436301002000011</t>
  </si>
  <si>
    <t>014-08850-81</t>
  </si>
  <si>
    <t>53-08-17-404-016.000-008</t>
  </si>
  <si>
    <t>Baker, Leonard R &amp; Bonnie J Trust</t>
  </si>
  <si>
    <t>3423 S Weeping Willow Way</t>
  </si>
  <si>
    <t>Bloomington, IN 47403-1234</t>
  </si>
  <si>
    <t>007-22700-00 HIGHLAND VILLAGE 3RD LOT 119</t>
  </si>
  <si>
    <t>1976</t>
  </si>
  <si>
    <t>467</t>
  </si>
  <si>
    <t>530436301003000011</t>
  </si>
  <si>
    <t>53-08-17-301-093.421-008</t>
  </si>
  <si>
    <t>014-17496-21</t>
  </si>
  <si>
    <t>Baker, Mark &amp; Mayo</t>
  </si>
  <si>
    <t>3630 S Glasgow Circle</t>
  </si>
  <si>
    <t>3630 S Glasgow CIR</t>
  </si>
  <si>
    <t>007-19130-00 HIGHLAND VILLAGE 3RD PT LOT 118</t>
  </si>
  <si>
    <t>530436301001000011</t>
  </si>
  <si>
    <t>53-09-12-400-055.000-015</t>
  </si>
  <si>
    <t>016-09370-00</t>
  </si>
  <si>
    <t>Baker, Mary</t>
  </si>
  <si>
    <t>5655 S Harmony Rd</t>
  </si>
  <si>
    <t>W State Road 45</t>
  </si>
  <si>
    <t>007-27090-00 HIGHLAND VLG 3RD 25' PT LOT 118; PT SW 36-9-2W 50'</t>
  </si>
  <si>
    <t>1991</t>
  </si>
  <si>
    <t>1242</t>
  </si>
  <si>
    <t>530436301018000011</t>
  </si>
  <si>
    <t>53-09-12-400-066.000-015</t>
  </si>
  <si>
    <t>016-09375-00</t>
  </si>
  <si>
    <t>007-17940-00 HIGHLAND VILLAGE 2ND LOT 117</t>
  </si>
  <si>
    <t>530436302012000011</t>
  </si>
  <si>
    <t>014-17093-56</t>
  </si>
  <si>
    <t>53-08-17-302-029.000-008</t>
  </si>
  <si>
    <t>Baker, Melissa S</t>
  </si>
  <si>
    <t>3970 S Bushmill Dr</t>
  </si>
  <si>
    <t>3970 S Bushmill DR</t>
  </si>
  <si>
    <t>007-13760-00 HIGHLAND VILLAGE 2ND LOT 116</t>
  </si>
  <si>
    <t>530436302007000011</t>
  </si>
  <si>
    <t>016-30392-84</t>
  </si>
  <si>
    <t>53-01-63-039-284.000-015</t>
  </si>
  <si>
    <t>Baker, Sherman Jr</t>
  </si>
  <si>
    <t>5316 W Bedrock Rd</t>
  </si>
  <si>
    <t>5316 W Bedrock RD</t>
  </si>
  <si>
    <t>Bloomington, IN 47403-8735</t>
  </si>
  <si>
    <t>007-20580-00 HIGHLAND VILLAGE 2ND LOT 115</t>
  </si>
  <si>
    <t>1503</t>
  </si>
  <si>
    <t>530436302015000011</t>
  </si>
  <si>
    <t>53-08-17-204-003.000-008</t>
  </si>
  <si>
    <t>014-01340-00</t>
  </si>
  <si>
    <t>Baker, Tammy T</t>
  </si>
  <si>
    <t>735 W Ladd Ave</t>
  </si>
  <si>
    <t>735 W Ladd AVE</t>
  </si>
  <si>
    <t>Bloomington, IN 47403-4396</t>
  </si>
  <si>
    <t>007-26230-00 HIGHLAND VILLAGE 2ND LOT 114</t>
  </si>
  <si>
    <t>1566</t>
  </si>
  <si>
    <t>530436302014000011</t>
  </si>
  <si>
    <t>014-19810-00</t>
  </si>
  <si>
    <t>53-08-17-407-005.000-008</t>
  </si>
  <si>
    <t>Baker, V Dion</t>
  </si>
  <si>
    <t>3681 S Hays Dr</t>
  </si>
  <si>
    <t>3681 S Hays DR</t>
  </si>
  <si>
    <t>Bloomington, IN 47403-4508</t>
  </si>
  <si>
    <t>007-19950-00 HIGHLAND VILLAGE 2ND LOT 113</t>
  </si>
  <si>
    <t>1082</t>
  </si>
  <si>
    <t>530436302020000011</t>
  </si>
  <si>
    <t>53-08-17-301-181.000-008</t>
  </si>
  <si>
    <t>014-17096-70</t>
  </si>
  <si>
    <t>Baldomero, Michael C &amp; Erin</t>
  </si>
  <si>
    <t>3477 S Glasgow Cir</t>
  </si>
  <si>
    <t>3477 S Glasgow CIR</t>
  </si>
  <si>
    <t>007-01100-00 HIGHLAND VILLAGE 2ND LOT 112</t>
  </si>
  <si>
    <t>1142</t>
  </si>
  <si>
    <t>530436302019000011</t>
  </si>
  <si>
    <t>53-05-31-200-009.000-004</t>
  </si>
  <si>
    <t>012-01170-00</t>
  </si>
  <si>
    <t>Baldwin, Larry E. &amp; Marcia A.</t>
  </si>
  <si>
    <t>3401 W Vernal Pike</t>
  </si>
  <si>
    <t>3401 W Vernal PIKE</t>
  </si>
  <si>
    <t>Bloomington, IN 47404-2626</t>
  </si>
  <si>
    <t>007-18240-00 HIGHLAND VILLAGE 2ND LOT 111</t>
  </si>
  <si>
    <t>1985</t>
  </si>
  <si>
    <t>797</t>
  </si>
  <si>
    <t>530436302010000011</t>
  </si>
  <si>
    <t>53-08-20-103-029.000-008</t>
  </si>
  <si>
    <t>014-14980-19</t>
  </si>
  <si>
    <t>Balk, Suzanne M</t>
  </si>
  <si>
    <t>4005 S Clear View Dr</t>
  </si>
  <si>
    <t>4005 S Clear View DR</t>
  </si>
  <si>
    <t>Bloomington, IN 47403-4811</t>
  </si>
  <si>
    <t>007-10120-00 HIGHLAND VILLAGE 2ND LOT 110</t>
  </si>
  <si>
    <t>1981</t>
  </si>
  <si>
    <t>439</t>
  </si>
  <si>
    <t>530436302011000011</t>
  </si>
  <si>
    <t>53-08-17-303-001.000-008</t>
  </si>
  <si>
    <t>014-17093-24</t>
  </si>
  <si>
    <t>Ballard, Sara &amp; Michael E Weber</t>
  </si>
  <si>
    <t>3891 S Bushmill Dr</t>
  </si>
  <si>
    <t>3891 S Bushmill DR</t>
  </si>
  <si>
    <t>007-22480-00 HIGHLAND VILLAGE 2ND LOT 109</t>
  </si>
  <si>
    <t>1987</t>
  </si>
  <si>
    <t>642</t>
  </si>
  <si>
    <t>530436302006000011</t>
  </si>
  <si>
    <t>53-09-13-101-020.000-015</t>
  </si>
  <si>
    <t>016-20620-00</t>
  </si>
  <si>
    <t>Ballman, Zoullin &amp; Alison</t>
  </si>
  <si>
    <t>2932 S Market Pl</t>
  </si>
  <si>
    <t>2932 S Market Place</t>
  </si>
  <si>
    <t>Bloomington, IN 47403-3715</t>
  </si>
  <si>
    <t>007-22120-00 HIGHLAND VILLAGE 2ND LOT 108</t>
  </si>
  <si>
    <t>1110</t>
  </si>
  <si>
    <t>530436302008000011</t>
  </si>
  <si>
    <t>016-08471-11</t>
  </si>
  <si>
    <t>53-09-11-102-013.000-015</t>
  </si>
  <si>
    <t>Ballmer, Adam</t>
  </si>
  <si>
    <t>4998 W Wendy S Way</t>
  </si>
  <si>
    <t>4998 W Wendys Way</t>
  </si>
  <si>
    <t>Bloomington, IN 47403-8813</t>
  </si>
  <si>
    <t>007-17950-00 HIGHLAND VILLAGE 2ND LOT 107; LINDA JO; &amp; HILL, RHEA; L/E HILL, HOLLIS E &amp; NORMA J</t>
  </si>
  <si>
    <t>http://egis.39dn.com/egismonroein/plats/B/B089_b.pdf</t>
  </si>
  <si>
    <t>HIGHLAND VILLAGE 2ND</t>
  </si>
  <si>
    <t>530436302002000011</t>
  </si>
  <si>
    <t>016-30390-88</t>
  </si>
  <si>
    <t>53-09-02-200-100.000-015</t>
  </si>
  <si>
    <t>Balogun, Yunusa A &amp; Aishat O</t>
  </si>
  <si>
    <t>487 S Bay Hill Ct</t>
  </si>
  <si>
    <t>487 S Bay Hill CT</t>
  </si>
  <si>
    <t>007-19320-00 HIGHLAND VILLAGE 2ND LOT 106</t>
  </si>
  <si>
    <t>1986</t>
  </si>
  <si>
    <t>611</t>
  </si>
  <si>
    <t>530436302004000011</t>
  </si>
  <si>
    <t>53-05-31-101-033.000-004</t>
  </si>
  <si>
    <t>012-04310-00</t>
  </si>
  <si>
    <t>Bank of New York Mellon, The</t>
  </si>
  <si>
    <t>7360 S Kyrene Rd</t>
  </si>
  <si>
    <t>Tempe, AZ 85283</t>
  </si>
  <si>
    <t>2622 W Vernal PIKE</t>
  </si>
  <si>
    <t>Bloomington, IN 47404-2612</t>
  </si>
  <si>
    <t>007-24580-00 HIGHLAND VILLAGE 2ND LOT 105; MENTORIA</t>
  </si>
  <si>
    <t>1554</t>
  </si>
  <si>
    <t>530436302001000011</t>
  </si>
  <si>
    <t>016-18110-09</t>
  </si>
  <si>
    <t>53-09-01-301-015.000-015</t>
  </si>
  <si>
    <t>Bankers Trust Co Of Ca Na</t>
  </si>
  <si>
    <t>C/o Countrywide Home Loans 1800 Tapo Canyon Road Msn Sv24</t>
  </si>
  <si>
    <t>Simi Valley, CA 93063</t>
  </si>
  <si>
    <t>1338 S Hickory Grove LN</t>
  </si>
  <si>
    <t>007-20990-00 HIGHLAND VILLAGE 2ND LOT 104</t>
  </si>
  <si>
    <t>455</t>
  </si>
  <si>
    <t>530436302003000011</t>
  </si>
  <si>
    <t>53-09-13-103-042.000-015</t>
  </si>
  <si>
    <t>016-14360-00</t>
  </si>
  <si>
    <t>Bankers Trust Company Of Calif</t>
  </si>
  <si>
    <t>C/o Boatmens National Mtg 4041 Knight Arnold Rd</t>
  </si>
  <si>
    <t>Memphis, TN 38118</t>
  </si>
  <si>
    <t>3721 W Tapp RD</t>
  </si>
  <si>
    <t>007-14950-00 HIGHLAND VILLAGE 2ND LOT 103</t>
  </si>
  <si>
    <t>530436302027000011</t>
  </si>
  <si>
    <t>53-08-17-301-192.000-008</t>
  </si>
  <si>
    <t>014-17097-87</t>
  </si>
  <si>
    <t>Banks, Arthur &amp; Felixia</t>
  </si>
  <si>
    <t>3741 S McDougal St</t>
  </si>
  <si>
    <t>3741 S McDougal ST</t>
  </si>
  <si>
    <t>Bloomington, IN 47403-4676</t>
  </si>
  <si>
    <t>007-13300-00 HIGHLAND VILLAGE 2ND LOT 102</t>
  </si>
  <si>
    <t>1220</t>
  </si>
  <si>
    <t>530436302005000011</t>
  </si>
  <si>
    <t>016-30390-64</t>
  </si>
  <si>
    <t>53-09-02-200-077.000-015</t>
  </si>
  <si>
    <t>Banks, Jason M &amp; Taren R</t>
  </si>
  <si>
    <t>5871 W Waterstone Trce</t>
  </si>
  <si>
    <t>5871 W Waterstone Trace</t>
  </si>
  <si>
    <t>007-23910-00 HIGHLAND VILLAGE 2ND LOT 101</t>
  </si>
  <si>
    <t>1527</t>
  </si>
  <si>
    <t>530436302026000011</t>
  </si>
  <si>
    <t>53-09-12-402-035.000-015</t>
  </si>
  <si>
    <t>016-03210-00</t>
  </si>
  <si>
    <t>Banks, Melanee</t>
  </si>
  <si>
    <t>3730 Oak Leaf Dr</t>
  </si>
  <si>
    <t>3730 W Oak Leaf DR</t>
  </si>
  <si>
    <t>Bloomington, IN 47403-3140</t>
  </si>
  <si>
    <t>007-27540-00 HIGHLAND VILLAGE 2ND PT LOT 100</t>
  </si>
  <si>
    <t>530436302009000011</t>
  </si>
  <si>
    <t>53-09-12-400-005.011-015</t>
  </si>
  <si>
    <t>016-31640-11</t>
  </si>
  <si>
    <t>W Oak Leaf DR</t>
  </si>
  <si>
    <t>007-27540-01 HIGHLAND VILLAGE 2ND; PT (.04A ROADWAY ) LOT 100</t>
  </si>
  <si>
    <t>53011999-011</t>
  </si>
  <si>
    <t>RICHLAND TWP - COMPLIANT</t>
  </si>
  <si>
    <t>530436302025000011</t>
  </si>
  <si>
    <t>53-08-17-405-016.000-008</t>
  </si>
  <si>
    <t>014-08850-70</t>
  </si>
  <si>
    <t>Banks, Paul W</t>
  </si>
  <si>
    <t>604 W Glen Arbor Way</t>
  </si>
  <si>
    <t>Bloomington, IN 47403-4537</t>
  </si>
  <si>
    <t>530436302018000011</t>
  </si>
  <si>
    <t>53-05-29-201-003.000-004</t>
  </si>
  <si>
    <t>012-00380-00</t>
  </si>
  <si>
    <t>Banks, Robert G &amp; Sylvia A</t>
  </si>
  <si>
    <t>2419 W Arlington Rd</t>
  </si>
  <si>
    <t>2419 W Arlington RD</t>
  </si>
  <si>
    <t>Bloomington, IN 47404-1547</t>
  </si>
  <si>
    <t>530436400029000011</t>
  </si>
  <si>
    <t>53-01-41-709-737.000-008</t>
  </si>
  <si>
    <t>014-17097-37</t>
  </si>
  <si>
    <t>Banova-Hawkins, Rositza B</t>
  </si>
  <si>
    <t>C/O Jamar Property Management PO Box 7812</t>
  </si>
  <si>
    <t>1673 W Hennessey ST</t>
  </si>
  <si>
    <t>007-31640-01 PT SW SE (ROADWAY) 36-9-2W .124A</t>
  </si>
  <si>
    <t>530436400024000011</t>
  </si>
  <si>
    <t>53-09-02-100-003.094-015</t>
  </si>
  <si>
    <t>016-26823-94</t>
  </si>
  <si>
    <t>Bar Trust</t>
  </si>
  <si>
    <t>5348 West Hoge Dr</t>
  </si>
  <si>
    <t>5348 W HOGE DR</t>
  </si>
  <si>
    <t>53-08-17-108-008.000-008</t>
  </si>
  <si>
    <t>014-17410-15</t>
  </si>
  <si>
    <t>Barbrick, Donna Marie Living Trust</t>
  </si>
  <si>
    <t>PO Box 893</t>
  </si>
  <si>
    <t>546 W Lois LN</t>
  </si>
  <si>
    <t>Bloomington, IN 47403-4337</t>
  </si>
  <si>
    <t>007-30200-01 HIGHLAND VILLAGE 2ND; PT ( .05A ROADWAY) LOT 89</t>
  </si>
  <si>
    <t>530436302028000011</t>
  </si>
  <si>
    <t>53-09-01-213-019.000-015</t>
  </si>
  <si>
    <t>016-06200-00</t>
  </si>
  <si>
    <t>Barger, Betty L</t>
  </si>
  <si>
    <t>743 S Village Dr</t>
  </si>
  <si>
    <t>743 S Village DR</t>
  </si>
  <si>
    <t>007-30200-00 HIGHLAND VILLAGE 2ND PT LOT 89</t>
  </si>
  <si>
    <t>1624</t>
  </si>
  <si>
    <t>530436302013000011</t>
  </si>
  <si>
    <t>016-30390-69</t>
  </si>
  <si>
    <t>53-09-02-200-157.000-015</t>
  </si>
  <si>
    <t>Barger, Jane Ann</t>
  </si>
  <si>
    <t>5811 W Waterstone Trce</t>
  </si>
  <si>
    <t>5811 W Waterstone Trace</t>
  </si>
  <si>
    <t>007-07050-00 HIGHLAND VILLAGE 2ND LOT 88</t>
  </si>
  <si>
    <t>1263</t>
  </si>
  <si>
    <t>530436302023000011</t>
  </si>
  <si>
    <t>53-09-12-201-017.000-015</t>
  </si>
  <si>
    <t>016-28340-00</t>
  </si>
  <si>
    <t>Bargo, Carolyn S</t>
  </si>
  <si>
    <t>4012 W Woodlyn Dr</t>
  </si>
  <si>
    <t>Bloomington, IN 47403-3163</t>
  </si>
  <si>
    <t>007-17240-00 HIGHLAND VILLAGE 2ND LOT 87</t>
  </si>
  <si>
    <t>260</t>
  </si>
  <si>
    <t>530436302024000011</t>
  </si>
  <si>
    <t>53-09-01-300-008.000-015</t>
  </si>
  <si>
    <t>016-27210-00</t>
  </si>
  <si>
    <t>Barker Family LLC</t>
  </si>
  <si>
    <t>8111 W Vernal Pike</t>
  </si>
  <si>
    <t>4100 - 4243 W Stebu LN</t>
  </si>
  <si>
    <t>Bloomington, IN 47403-2724</t>
  </si>
  <si>
    <t>007-28980-00 HIGHLAND VILLAGE LOT 86</t>
  </si>
  <si>
    <t>http://egis.39dn.com/egismonroein/plats/B/B081_a.pdf</t>
  </si>
  <si>
    <t>HIGHLAND VILLAGE 1ST</t>
  </si>
  <si>
    <t>1365</t>
  </si>
  <si>
    <t>530436303082000011</t>
  </si>
  <si>
    <t>016-30392-07</t>
  </si>
  <si>
    <t>53-09-02-300-055.000-015</t>
  </si>
  <si>
    <t>Barker, Adam P &amp; Charlotte M</t>
  </si>
  <si>
    <t>710 S Bosell Ct</t>
  </si>
  <si>
    <t>710 S Bosell CT</t>
  </si>
  <si>
    <t>Bloomington, IN 47403-8705</t>
  </si>
  <si>
    <t>007-23510-00 HIGHLAND VILLAGE LOT 85</t>
  </si>
  <si>
    <t>1539</t>
  </si>
  <si>
    <t>530436303038000011</t>
  </si>
  <si>
    <t>53-09-01-304-014.000-015</t>
  </si>
  <si>
    <t>016-18590-19</t>
  </si>
  <si>
    <t>Barkley, Mark L &amp; Heather E</t>
  </si>
  <si>
    <t>2650 S Wexley Rd</t>
  </si>
  <si>
    <t>4134 W Heritage Way</t>
  </si>
  <si>
    <t>Bloomington, IN 47403-1901</t>
  </si>
  <si>
    <t>007-12140-00 HIGHLAND VILLAGE LOT 84</t>
  </si>
  <si>
    <t>1048</t>
  </si>
  <si>
    <t>530436303108000011</t>
  </si>
  <si>
    <t>53-08-17-406-026.000-008</t>
  </si>
  <si>
    <t>014-08850-39</t>
  </si>
  <si>
    <t>Barlow, Trevor Loyal &amp; Lisa Marie</t>
  </si>
  <si>
    <t>3500 S Tulip Ave</t>
  </si>
  <si>
    <t>3500 S Tulip AVE</t>
  </si>
  <si>
    <t>007-22300-00 HIGHLAND VILLAGE LOT 83</t>
  </si>
  <si>
    <t>1982</t>
  </si>
  <si>
    <t>462</t>
  </si>
  <si>
    <t>530436303066000011</t>
  </si>
  <si>
    <t>014-17093-81</t>
  </si>
  <si>
    <t>53-08-17-302-020.000-008</t>
  </si>
  <si>
    <t>Barnes, Jeremy P &amp; Roxie L</t>
  </si>
  <si>
    <t>1541 W Edinburgh Bnd</t>
  </si>
  <si>
    <t>1541 W Edinburgh Bend</t>
  </si>
  <si>
    <t>Bloomington, IN 47403-8951</t>
  </si>
  <si>
    <t>007-25830-00 HIGHLAND VILLAGE LOT 82</t>
  </si>
  <si>
    <t>1321</t>
  </si>
  <si>
    <t>530436303109000011</t>
  </si>
  <si>
    <t>53-09-01-210-012.000-015</t>
  </si>
  <si>
    <t>016-31420-00</t>
  </si>
  <si>
    <t>Barnett, Barbara K (Zmarly) w life estate Zmarly, Irene V</t>
  </si>
  <si>
    <t>814 S Hickory Dr</t>
  </si>
  <si>
    <t>814 S Hickory DR</t>
  </si>
  <si>
    <t>Bloomington, IN 47403-1834</t>
  </si>
  <si>
    <t>007-29730-00 HIGHLAND VILLAGE LOT 81</t>
  </si>
  <si>
    <t>530436303018000011</t>
  </si>
  <si>
    <t>.</t>
  </si>
  <si>
    <t>016-03310-83</t>
  </si>
  <si>
    <t>53-09-13-404-044.000-015</t>
  </si>
  <si>
    <t>Barnhill, Martha J</t>
  </si>
  <si>
    <t>3701 W Woodhaven Dr</t>
  </si>
  <si>
    <t>3701 W Woodhaven DR</t>
  </si>
  <si>
    <t>Bloomington, IN 47403-4183</t>
  </si>
  <si>
    <t>007-27980-00 HIGHLAND VILLAGE LOT 80</t>
  </si>
  <si>
    <t>530436303030000011</t>
  </si>
  <si>
    <t>53-09-02-100-004.006-015</t>
  </si>
  <si>
    <t>016-26811-06</t>
  </si>
  <si>
    <t>Baron, Joel &amp; Brandie J</t>
  </si>
  <si>
    <t>185 S Stonechase Crossing Rd</t>
  </si>
  <si>
    <t>185 S Stonechase Crossing</t>
  </si>
  <si>
    <t>007-12130-00 HIGHLAND VILLAGE LOT 79</t>
  </si>
  <si>
    <t>1047</t>
  </si>
  <si>
    <t>530436303019000011</t>
  </si>
  <si>
    <t>53-08-17-406-038.000-008</t>
  </si>
  <si>
    <t>014-08850-19</t>
  </si>
  <si>
    <t>Barrett, John &amp; Alisha Jensen</t>
  </si>
  <si>
    <t>702 W Whitethorn Way</t>
  </si>
  <si>
    <t>Bloomington, IN 47403-4381</t>
  </si>
  <si>
    <t>007-21210-00 HIGHLAND VILLAGE LOT 78</t>
  </si>
  <si>
    <t>530436303031000011</t>
  </si>
  <si>
    <t>016-27870-00</t>
  </si>
  <si>
    <t>53-09-13-400-069.000-015</t>
  </si>
  <si>
    <t>Barshney, Rose M</t>
  </si>
  <si>
    <t>3508 W Ooley Dr</t>
  </si>
  <si>
    <t>3508 W Ooley DR</t>
  </si>
  <si>
    <t>Bloomington, IN 47403-4144</t>
  </si>
  <si>
    <t>007-16060-00 HIGHLAND VILLAGE 1ST LOT 77</t>
  </si>
  <si>
    <t>759</t>
  </si>
  <si>
    <t>530436303070000011</t>
  </si>
  <si>
    <t>014-14980-67</t>
  </si>
  <si>
    <t>53-08-20-106-049.000-008</t>
  </si>
  <si>
    <t>Barsun, H Fred &amp; Rita M</t>
  </si>
  <si>
    <t>601 W Estate Dr</t>
  </si>
  <si>
    <t>601 W Estate DR</t>
  </si>
  <si>
    <t>Bloomington, IN 47403-4864</t>
  </si>
  <si>
    <t>007-29070-00 HIGHLAND VILLAGE LOT 76</t>
  </si>
  <si>
    <t>1563</t>
  </si>
  <si>
    <t>530436303067000011</t>
  </si>
  <si>
    <t>53-08-17-103-003.000-008</t>
  </si>
  <si>
    <t>014-04600-00</t>
  </si>
  <si>
    <t>Barton, Michael</t>
  </si>
  <si>
    <t>3014 S Cuffers Dr</t>
  </si>
  <si>
    <t>3014 S Cuffers DR</t>
  </si>
  <si>
    <t>Bloomington, IN 47403-4316</t>
  </si>
  <si>
    <t>007-29870-00 HIGHLAND VILLAGE LOT 75</t>
  </si>
  <si>
    <t>530436303071000011</t>
  </si>
  <si>
    <t>014-07857-09</t>
  </si>
  <si>
    <t>53-08-17-301-002.000-008</t>
  </si>
  <si>
    <t>Barton, Richard K &amp; Susan H</t>
  </si>
  <si>
    <t>4016 S Crane Ct</t>
  </si>
  <si>
    <t>4016 S Crane CT</t>
  </si>
  <si>
    <t>007-20650-00 HIGHLAND VILLAGE LOT 74</t>
  </si>
  <si>
    <t>1992</t>
  </si>
  <si>
    <t>530436303039000011</t>
  </si>
  <si>
    <t>014-17091-13</t>
  </si>
  <si>
    <t>53-08-17-304-021.000-008</t>
  </si>
  <si>
    <t>Basgier, Michael Kevin</t>
  </si>
  <si>
    <t>1337 W Tiffany Ct</t>
  </si>
  <si>
    <t>1337 W Tiffany CT</t>
  </si>
  <si>
    <t>Bloomington, IN 47403-8924</t>
  </si>
  <si>
    <t>007-17000-00 HIGHLAND VILLAGE LOT 73</t>
  </si>
  <si>
    <t>530436303083000011</t>
  </si>
  <si>
    <t>53-09-13-404-036.000-015</t>
  </si>
  <si>
    <t>016-03310-51</t>
  </si>
  <si>
    <t>Bass, Kevin &amp; Janet E</t>
  </si>
  <si>
    <t>3839 W Woodmere Way</t>
  </si>
  <si>
    <t>007-12090-00 HIGHLAND VILLAGE LOT 72</t>
  </si>
  <si>
    <t>1067</t>
  </si>
  <si>
    <t>530436303084000011</t>
  </si>
  <si>
    <t>014-17091-79</t>
  </si>
  <si>
    <t>53-08-17-304-109.000-008</t>
  </si>
  <si>
    <t>Batchelor Heights Homeowners Association Inc</t>
  </si>
  <si>
    <t>3999 S Cramer Cir</t>
  </si>
  <si>
    <t>3999 S Cramer CIR</t>
  </si>
  <si>
    <t>Bloomington, IN 47403-8930</t>
  </si>
  <si>
    <t>007-20030-00 HIGHLAND VILLAGE 2ND LOT 71</t>
  </si>
  <si>
    <t>530436303098000011</t>
  </si>
  <si>
    <t>014-17091-47</t>
  </si>
  <si>
    <t>53-08-17-304-092.000-008</t>
  </si>
  <si>
    <t>Batchelor Heights LLC</t>
  </si>
  <si>
    <t>PO Box 1245</t>
  </si>
  <si>
    <t>3873 S Cramer CIR</t>
  </si>
  <si>
    <t>Bloomington, IN 47403-8997</t>
  </si>
  <si>
    <t>007-00090-00 HIGHLAND VILLAGE 3RD LOTS 93 &amp; 94</t>
  </si>
  <si>
    <t>1269</t>
  </si>
  <si>
    <t>530436301020000011</t>
  </si>
  <si>
    <t>014-17091-46</t>
  </si>
  <si>
    <t>53-08-17-304-090.000-008</t>
  </si>
  <si>
    <t>3875 S Cramer CIR</t>
  </si>
  <si>
    <t>007-13150-00 HIGHLAND VILLAGE 3RD LOT 95</t>
  </si>
  <si>
    <t>449</t>
  </si>
  <si>
    <t>530436301010000011</t>
  </si>
  <si>
    <t>014-17091-45</t>
  </si>
  <si>
    <t>53-08-17-304-091.000-008</t>
  </si>
  <si>
    <t>3877 S Cramer CIR</t>
  </si>
  <si>
    <t>007-29830-00 HIGHLAND VILLAGE 3RD LOT 96</t>
  </si>
  <si>
    <t>530436301007000011</t>
  </si>
  <si>
    <t>Bloomington, IN 47403-8933</t>
  </si>
  <si>
    <t>2 Family Dwell - Platted Lot</t>
  </si>
  <si>
    <t>505 N Walnut St</t>
  </si>
  <si>
    <t>Bloomington, IN 47403-8932</t>
  </si>
  <si>
    <t>1977</t>
  </si>
  <si>
    <t>784</t>
  </si>
  <si>
    <t>Bloomington, IN 47403-8931</t>
  </si>
  <si>
    <t>1980</t>
  </si>
  <si>
    <t>S Cramer CIR</t>
  </si>
  <si>
    <t>Bloomington, IN 47403-8926</t>
  </si>
  <si>
    <t>Bloomington, IN 47403-8927</t>
  </si>
  <si>
    <t>1185</t>
  </si>
  <si>
    <t>53-08-17-304-023.000-008</t>
  </si>
  <si>
    <t>014-17091-78</t>
  </si>
  <si>
    <t>1451 W Westwind CT</t>
  </si>
  <si>
    <t>007-19020-00 HIGHLAND VILLAGE LOT 27</t>
  </si>
  <si>
    <t>1155</t>
  </si>
  <si>
    <t>530436303010000011</t>
  </si>
  <si>
    <t>53-08-17-304-060.000-008</t>
  </si>
  <si>
    <t>014-17091-77</t>
  </si>
  <si>
    <t>1455 W Westwind CT</t>
  </si>
  <si>
    <t>007-28790-00 HIGHLAND VILLAGE LOT 26</t>
  </si>
  <si>
    <t>1558</t>
  </si>
  <si>
    <t>530436303015000011</t>
  </si>
  <si>
    <t>53-08-17-304-009.000-008</t>
  </si>
  <si>
    <t>014-17091-76</t>
  </si>
  <si>
    <t>1459 W Westwind CT</t>
  </si>
  <si>
    <t>007-25980-00 HIGHLAND VILLAGE LOT 25</t>
  </si>
  <si>
    <t>530436303011000011</t>
  </si>
  <si>
    <t>53-09-12-402-052.000-015</t>
  </si>
  <si>
    <t>016-27100-00</t>
  </si>
  <si>
    <t>Bates, Kimberly A</t>
  </si>
  <si>
    <t>3714 Oak Leaf Dr</t>
  </si>
  <si>
    <t>3714 W Oak Leaf DR</t>
  </si>
  <si>
    <t>007-13750-00 HIGHLAND VILLAGE LOT 24</t>
  </si>
  <si>
    <t>1196</t>
  </si>
  <si>
    <t>530436303024000011</t>
  </si>
  <si>
    <t>53-09-12-400-006.013-015</t>
  </si>
  <si>
    <t>016-31640-13</t>
  </si>
  <si>
    <t>007-16470-00 HIGHLAND VILLAGE PT LOTS 22 &amp;23; HMSTD ON 015-01820-96; ;</t>
  </si>
  <si>
    <t>530436303007000011</t>
  </si>
  <si>
    <t>53-08-17-100-300.434-008</t>
  </si>
  <si>
    <t>014-17396-34</t>
  </si>
  <si>
    <t>Bauer, Beau Michael &amp; Brittany Marie</t>
  </si>
  <si>
    <t>3429 S Glasgow Cir</t>
  </si>
  <si>
    <t>3429 S Glasgow CIR</t>
  </si>
  <si>
    <t>53-09-02-400-009.152-015</t>
  </si>
  <si>
    <t>016-26822-52</t>
  </si>
  <si>
    <t>Bauer, Craig &amp; Leigh Ann</t>
  </si>
  <si>
    <t>5461 Stonewood Dr</t>
  </si>
  <si>
    <t>5461 W Stonewood DR</t>
  </si>
  <si>
    <t>007-10880-00 HIGHLAND VILLAGE PT LOT 22</t>
  </si>
  <si>
    <t>1272</t>
  </si>
  <si>
    <t>530071088000000011</t>
  </si>
  <si>
    <t>53-09-13-103-090.000-015</t>
  </si>
  <si>
    <t>016-30410-00</t>
  </si>
  <si>
    <t>Bauer, Craig P</t>
  </si>
  <si>
    <t>2901 S Market Pl</t>
  </si>
  <si>
    <t>2901 S Market Place</t>
  </si>
  <si>
    <t>Bloomington, IN 47403-3714</t>
  </si>
  <si>
    <t>007-10620-00 HIGHLAND VILLAGE PT LOT 21</t>
  </si>
  <si>
    <t>530436303055000011</t>
  </si>
  <si>
    <t>53-08-17-403-001.000-008</t>
  </si>
  <si>
    <t>014-04580-13</t>
  </si>
  <si>
    <t>Bauer, Nicholas G</t>
  </si>
  <si>
    <t>439 W Somersbe Pl</t>
  </si>
  <si>
    <t>439 W Somersbe Place</t>
  </si>
  <si>
    <t>Bloomington, IN 47403-4544</t>
  </si>
  <si>
    <t>007-26170-00 HIGHLAND VILLAGE PT LOT 20; BEVERLY BURKHART</t>
  </si>
  <si>
    <t>1209</t>
  </si>
  <si>
    <t>530436303049000011</t>
  </si>
  <si>
    <t>016-30391-79</t>
  </si>
  <si>
    <t>53-09-02-200-067.000-015</t>
  </si>
  <si>
    <t>Baugh, Joshua C</t>
  </si>
  <si>
    <t>549 S Fieldstone Blvd</t>
  </si>
  <si>
    <t>549 S Fieldstone BLVD</t>
  </si>
  <si>
    <t>007-25760-00 HIGHLAND VILLAGE PT LOT 19</t>
  </si>
  <si>
    <t>530436303029000011</t>
  </si>
  <si>
    <t>53-08-17-405-010.000-008</t>
  </si>
  <si>
    <t>014-08850-66</t>
  </si>
  <si>
    <t>Baugh, Laura M</t>
  </si>
  <si>
    <t>620 W Glen Arbor Way</t>
  </si>
  <si>
    <t>007-19160-00 HIGHLAND VILLAGE PT LOT 18</t>
  </si>
  <si>
    <t>1416</t>
  </si>
  <si>
    <t>530436303048000011</t>
  </si>
  <si>
    <t>53-09-02-200-007.000-015</t>
  </si>
  <si>
    <t>016-24080-00</t>
  </si>
  <si>
    <t>Baugh, Ronald</t>
  </si>
  <si>
    <t>2511 N Fritz Dr</t>
  </si>
  <si>
    <t>W State Road 48</t>
  </si>
  <si>
    <t>007-17920-00 HIGHLAND VILLAGE PT LOT 17</t>
  </si>
  <si>
    <t>1515</t>
  </si>
  <si>
    <t>530436303077000011</t>
  </si>
  <si>
    <t>53-09-02-200-001.000-015</t>
  </si>
  <si>
    <t>016-24090-00</t>
  </si>
  <si>
    <t>5451 W State Road 48</t>
  </si>
  <si>
    <t>Bloomington, IN 47404-9778</t>
  </si>
  <si>
    <t>007-26180-00 HIGHLAND VILLAGE LOT 16</t>
  </si>
  <si>
    <t>530436303093000011</t>
  </si>
  <si>
    <t>53-09-13-102-031.000-015</t>
  </si>
  <si>
    <t>016-14460-00</t>
  </si>
  <si>
    <t>Baughman, Ross D</t>
  </si>
  <si>
    <t>3211 S Fairington Dr</t>
  </si>
  <si>
    <t>3211 S Fairington DR</t>
  </si>
  <si>
    <t>Bloomington, IN 47403-3915</t>
  </si>
  <si>
    <t>007-22210-00 HIGHLAND VILLAGE PT LOT 15</t>
  </si>
  <si>
    <t>1557</t>
  </si>
  <si>
    <t>530436303092000011</t>
  </si>
  <si>
    <t>53-09-02-400-009.169-015</t>
  </si>
  <si>
    <t>016-26822-69</t>
  </si>
  <si>
    <t>Bault, Matthew Marcus &amp; Heather M</t>
  </si>
  <si>
    <t>600 S Shale Crest Dr</t>
  </si>
  <si>
    <t>600 S Shale Crest DR</t>
  </si>
  <si>
    <t>007-22240-00 HIGHLAND VILLAGE 1ST PT LOT 14</t>
  </si>
  <si>
    <t>530072224000000011</t>
  </si>
  <si>
    <t>016-03310-14</t>
  </si>
  <si>
    <t>53-09-13-405-009.000-015</t>
  </si>
  <si>
    <t>Bauman, James W &amp; Jessica M Viviano</t>
  </si>
  <si>
    <t>3711 W Woodhaven Dr</t>
  </si>
  <si>
    <t>3711 W Woodhaven DR</t>
  </si>
  <si>
    <t>007-18810-00 HIGHLAND VILLAGE PT LOT 13</t>
  </si>
  <si>
    <t>1984</t>
  </si>
  <si>
    <t>680</t>
  </si>
  <si>
    <t>530436303047000011</t>
  </si>
  <si>
    <t>53-09-01-100-019.000-015</t>
  </si>
  <si>
    <t>016-03810-00</t>
  </si>
  <si>
    <t>Baxter Healthcare Corporation</t>
  </si>
  <si>
    <t>c/o Corporate Tax 1 Baxter Pkwy # DF64W</t>
  </si>
  <si>
    <t>Deerfield, IL 60015</t>
  </si>
  <si>
    <t>835 S Curry PIKE</t>
  </si>
  <si>
    <t>Bloomington, IN 47403-1949</t>
  </si>
  <si>
    <t>007-29630-00 HIGHLAND VILLAGE PT LOT 12; 4150 W 3RD ST</t>
  </si>
  <si>
    <t>530436303028000011</t>
  </si>
  <si>
    <t>53-09-01-100-040.000-015</t>
  </si>
  <si>
    <t>016-05210-20</t>
  </si>
  <si>
    <t>Baxter Pharmaceutical Solu- Tions LLC Atn Knudsen Tx Dept</t>
  </si>
  <si>
    <t>S/U Tax division Of 6-4w Po Box 703s/u</t>
  </si>
  <si>
    <t>617 - 1001 S Curry PIKE</t>
  </si>
  <si>
    <t>007-27120-00 HIGHLAND VILLAGE PT LOT 11</t>
  </si>
  <si>
    <t>530436303054000011</t>
  </si>
  <si>
    <t>53-04-36-302-024.000-011</t>
  </si>
  <si>
    <t>007-17240-00</t>
  </si>
  <si>
    <t>Baxter, Donna M &amp; Frederick Glen</t>
  </si>
  <si>
    <t>4023 Grand Ave</t>
  </si>
  <si>
    <t>4023 W Grand AVE</t>
  </si>
  <si>
    <t>Bloomington, IN 47404-4814</t>
  </si>
  <si>
    <t>007-14780-00 HIGHLAND VILLAGE PT LOT 10</t>
  </si>
  <si>
    <t>739</t>
  </si>
  <si>
    <t>530436303053000011</t>
  </si>
  <si>
    <t>53-09-13-104-010.000-015</t>
  </si>
  <si>
    <t>016-17680-00</t>
  </si>
  <si>
    <t>Baxter, Marshall &amp; Mary Alice</t>
  </si>
  <si>
    <t>4340 W Forrest Park Dr</t>
  </si>
  <si>
    <t>3100 S Arrow AVE</t>
  </si>
  <si>
    <t>Bloomington, IN 47403-3804</t>
  </si>
  <si>
    <t>007-12960-00 HIGHLAND VILLAGE PT LOT 9</t>
  </si>
  <si>
    <t>530436303046000011</t>
  </si>
  <si>
    <t>53-09-13-101-046.000-015</t>
  </si>
  <si>
    <t>016-28880-00</t>
  </si>
  <si>
    <t>Baxter, Marshall L &amp; Mary Alice</t>
  </si>
  <si>
    <t>4340 W Forest Park Dr</t>
  </si>
  <si>
    <t>3801 W Stafford DR</t>
  </si>
  <si>
    <t>Bloomington, IN 47403-3857</t>
  </si>
  <si>
    <t>007-19900-00 HIGHLAND VILLAGE PT LOT 8</t>
  </si>
  <si>
    <t>580</t>
  </si>
  <si>
    <t>530436303023000011</t>
  </si>
  <si>
    <t>53-01-41-709-751.000-008</t>
  </si>
  <si>
    <t>014-17097-51</t>
  </si>
  <si>
    <t>Baxter, Steven S &amp; Kathryn E</t>
  </si>
  <si>
    <t>1617 W Hennessey St</t>
  </si>
  <si>
    <t>1617 W Hennessey ST</t>
  </si>
  <si>
    <t>007-20570-00 HIGHLAND VILLAGE PT LOT 7</t>
  </si>
  <si>
    <t>530436303075000011</t>
  </si>
  <si>
    <t>53-08-20-100-030.098-008</t>
  </si>
  <si>
    <t>014-14982-98</t>
  </si>
  <si>
    <t>Baywood LLC</t>
  </si>
  <si>
    <t>298 W Country Club Dr</t>
  </si>
  <si>
    <t>S Clear View CT</t>
  </si>
  <si>
    <t>007-10610-00 HIGHLAND VILLAGE PT LOT 6</t>
  </si>
  <si>
    <t>1983</t>
  </si>
  <si>
    <t>502</t>
  </si>
  <si>
    <t>530436303074000011</t>
  </si>
  <si>
    <t>016-18110-07</t>
  </si>
  <si>
    <t>53-09-01-301-012.000-015</t>
  </si>
  <si>
    <t>B-B Investment Properties, Inc</t>
  </si>
  <si>
    <t>C/o Greg &amp; Tammy Tucker 4992 N Chatham Dr</t>
  </si>
  <si>
    <t>1337-1339 S Hickory Grove LN</t>
  </si>
  <si>
    <t>Bloomington, IN 47403-2611</t>
  </si>
  <si>
    <t>007-28230-00 HIGHLAND VILLAGE PT LOT 5</t>
  </si>
  <si>
    <t>530436303091000011</t>
  </si>
  <si>
    <t>016-30392-36</t>
  </si>
  <si>
    <t>53-09-02-300-073.000-015</t>
  </si>
  <si>
    <t>Beard, Spencer W</t>
  </si>
  <si>
    <t>5637 W Tensleep Rd</t>
  </si>
  <si>
    <t>5637 W Tensleep RD</t>
  </si>
  <si>
    <t>007-21550-00 HIGHLAND VILLAGE PT LOT 4</t>
  </si>
  <si>
    <t>1426</t>
  </si>
  <si>
    <t>530436303090000011</t>
  </si>
  <si>
    <t>014-17097-68</t>
  </si>
  <si>
    <t>53-08-17-301-053.000-008</t>
  </si>
  <si>
    <t>Beaulieu, Todd J</t>
  </si>
  <si>
    <t>3876 S Mc Dougal St</t>
  </si>
  <si>
    <t>3876 S McDougal ST</t>
  </si>
  <si>
    <t>007-11960-00 HIGHLAND VILLAGE PT LOT 3</t>
  </si>
  <si>
    <t>893</t>
  </si>
  <si>
    <t>530436303052000011</t>
  </si>
  <si>
    <t>53-09-01-209-052.000-015</t>
  </si>
  <si>
    <t>016-06950-00</t>
  </si>
  <si>
    <t>Beck, C. William &amp; Kay E.</t>
  </si>
  <si>
    <t>876 S Western Dr</t>
  </si>
  <si>
    <t>876 S Western DR</t>
  </si>
  <si>
    <t>Bloomington, IN 47403-1877</t>
  </si>
  <si>
    <t>007-00970-00 HIGHLAND VILLAGE PT LOT 2</t>
  </si>
  <si>
    <t>1161</t>
  </si>
  <si>
    <t>530436303045000011</t>
  </si>
  <si>
    <t>53-08-17-301-194.000-008</t>
  </si>
  <si>
    <t>014-17097-55</t>
  </si>
  <si>
    <t>Beck, Christopher D &amp; Sarah P</t>
  </si>
  <si>
    <t>3716 S McDougal St</t>
  </si>
  <si>
    <t>3716 S McDougal ST</t>
  </si>
  <si>
    <t>007-28110-00 HIGHLAND VILLAGE PT LOT 1</t>
  </si>
  <si>
    <t>530436303022000011</t>
  </si>
  <si>
    <t>53-08-17-109-006.000-008</t>
  </si>
  <si>
    <t>014-17410-02</t>
  </si>
  <si>
    <t>Beck, Donna K</t>
  </si>
  <si>
    <t>580 W Ladd Ave</t>
  </si>
  <si>
    <t>580 W Ladd AVE</t>
  </si>
  <si>
    <t>Bloomington, IN 47403-4388</t>
  </si>
  <si>
    <t>007-31700-00 PT SE SW 36-9-2W .968A</t>
  </si>
  <si>
    <t>530436300001001011</t>
  </si>
  <si>
    <t>53-08-17-301-093.376-008</t>
  </si>
  <si>
    <t>014-17098-76</t>
  </si>
  <si>
    <t>Becker, James P &amp; Marci L</t>
  </si>
  <si>
    <t>3472 S Wickens St</t>
  </si>
  <si>
    <t>3472 S Wickens ST</t>
  </si>
  <si>
    <t>007-28110-02 HIGHLAND VILLAGE PT LOT 1; L1A</t>
  </si>
  <si>
    <t>530436303040000011</t>
  </si>
  <si>
    <t>014-07858-34</t>
  </si>
  <si>
    <t>53-08-20-200-021.000-008</t>
  </si>
  <si>
    <t>Becker, Roger A &amp; Tonya J Pruett</t>
  </si>
  <si>
    <t>4144 S Purple Finch Dr</t>
  </si>
  <si>
    <t>4144 S Purple Finch DR</t>
  </si>
  <si>
    <t>007-00970-01 HIGHLAND VILLAGE PT LOT 2 .04A</t>
  </si>
  <si>
    <t>1162</t>
  </si>
  <si>
    <t>530436303099000011</t>
  </si>
  <si>
    <t>016-30392-74</t>
  </si>
  <si>
    <t>53-09-02-300-064.000-015</t>
  </si>
  <si>
    <t>Beckman, Larry J &amp; Diane M</t>
  </si>
  <si>
    <t>642 S Solitude Ct</t>
  </si>
  <si>
    <t>642 S Solitude CT</t>
  </si>
  <si>
    <t>Bloomington, IN 47403-8726</t>
  </si>
  <si>
    <t>007-11960-01 HIGHLAND VILLAGE PT LOT 3 .04A</t>
  </si>
  <si>
    <t>1199</t>
  </si>
  <si>
    <t>530436303020000011</t>
  </si>
  <si>
    <t>014-17091-08</t>
  </si>
  <si>
    <t>53-08-17-304-099.000-008</t>
  </si>
  <si>
    <t>Beckmeyer, Jonathon</t>
  </si>
  <si>
    <t>3985 S Cramer Cir</t>
  </si>
  <si>
    <t>3985 S Cramer CIR</t>
  </si>
  <si>
    <t>007-21550-01 HIGHLAND VILLAGE PT LOT 4 .04A</t>
  </si>
  <si>
    <t>1510</t>
  </si>
  <si>
    <t>530436303100000011</t>
  </si>
  <si>
    <t>53-09-11-103-004.000-015</t>
  </si>
  <si>
    <t>016-08471-34</t>
  </si>
  <si>
    <t>Bedwell, Gary &amp; Glenda</t>
  </si>
  <si>
    <t>5189 W Hanks Xing</t>
  </si>
  <si>
    <t>5189 W Hanks Crossing</t>
  </si>
  <si>
    <t>Bloomington, IN 47403-8812</t>
  </si>
  <si>
    <t>007-28230-01 HIGHLAND VILLAGE PT LOT 5; S 19.06'</t>
  </si>
  <si>
    <t>530436303041000011</t>
  </si>
  <si>
    <t>016-03310-94</t>
  </si>
  <si>
    <t>53-09-13-401-018.000-015</t>
  </si>
  <si>
    <t>Beebe, Elyse</t>
  </si>
  <si>
    <t>3537 W Yellowstone Ct</t>
  </si>
  <si>
    <t>3537 W Yellowstone CT</t>
  </si>
  <si>
    <t>Bloomington, IN 47403-4137</t>
  </si>
  <si>
    <t>007-10610-01 HIGHLAND VILLAGE PT LOT 6 .04A</t>
  </si>
  <si>
    <t>1190</t>
  </si>
  <si>
    <t>530436303085000011</t>
  </si>
  <si>
    <t>014-17093-31</t>
  </si>
  <si>
    <t>53-08-17-302-036.000-008</t>
  </si>
  <si>
    <t>Behjou, Vally &amp; Guity Ahmadi</t>
  </si>
  <si>
    <t>3907 S Bushmill Dr</t>
  </si>
  <si>
    <t>3907 S Bushmill DR</t>
  </si>
  <si>
    <t>007-20570-01 HIGHLAND VILLAGE PT LOT 7 .04A</t>
  </si>
  <si>
    <t>1241</t>
  </si>
  <si>
    <t>530436303086000011</t>
  </si>
  <si>
    <t>53-09-02-100-003.091-015</t>
  </si>
  <si>
    <t>016-26823-91</t>
  </si>
  <si>
    <t>Behling, Jason &amp; Mary</t>
  </si>
  <si>
    <t>5354 W Hoge Rd</t>
  </si>
  <si>
    <t>5354 W HOGE DR</t>
  </si>
  <si>
    <t>007-19900-01 HIGHLAND VILLAGE PT LOT 8; S 19.06'; .04A</t>
  </si>
  <si>
    <t>1491</t>
  </si>
  <si>
    <t>530436303101000011</t>
  </si>
  <si>
    <t>014-14980-XX</t>
  </si>
  <si>
    <t>53-08-20-102-015.000-008</t>
  </si>
  <si>
    <t>014-14980-03</t>
  </si>
  <si>
    <t>Beitvashahi, Ameer &amp; Isabella R</t>
  </si>
  <si>
    <t>521 W Gordon Pike</t>
  </si>
  <si>
    <t>521 W Gordon PIKE</t>
  </si>
  <si>
    <t>Bloomington, IN 47403-4534</t>
  </si>
  <si>
    <t>007-12960-01 HIGHLAND VILLAGE PT LOT 9; S 19.06' .044A</t>
  </si>
  <si>
    <t>1210</t>
  </si>
  <si>
    <t>530436303003000011</t>
  </si>
  <si>
    <t>014-07856-03</t>
  </si>
  <si>
    <t>53-08-20-205-018.000-008</t>
  </si>
  <si>
    <t>Beitvashahi, Mohammad</t>
  </si>
  <si>
    <t>4515 S Eagleview Dr</t>
  </si>
  <si>
    <t>4515 S Eagleview DR</t>
  </si>
  <si>
    <t>Bloomington, IN 47403-9042</t>
  </si>
  <si>
    <t>007-14780-01 HIGHLAND VILLAGE PT LOT 10 .04A</t>
  </si>
  <si>
    <t>1370</t>
  </si>
  <si>
    <t>530436303001000011</t>
  </si>
  <si>
    <t>53-08-17-107-009.000-008</t>
  </si>
  <si>
    <t>014-17410-37</t>
  </si>
  <si>
    <t>BEJM LLC</t>
  </si>
  <si>
    <t>4004 E Stonegate Ct</t>
  </si>
  <si>
    <t>3126 S Ryan CT</t>
  </si>
  <si>
    <t>Bloomington, IN 47403-4377</t>
  </si>
  <si>
    <t>007-27120-01 HIGHLAND VILLAGE PT LOT 11 .04A</t>
  </si>
  <si>
    <t>1600</t>
  </si>
  <si>
    <t>530436303004000011</t>
  </si>
  <si>
    <t>53-08-20-102-007.000-008</t>
  </si>
  <si>
    <t>014-14980-07</t>
  </si>
  <si>
    <t>Belcher, Thomas J &amp; Sherrill A</t>
  </si>
  <si>
    <t>4961 E Inverness Woods Rd</t>
  </si>
  <si>
    <t>701 W Gordon PIKE</t>
  </si>
  <si>
    <t>007-29630-01 HIGHLAND VILLAGE PT LOT 12 .04A</t>
  </si>
  <si>
    <t>1627</t>
  </si>
  <si>
    <t>530436303002000011</t>
  </si>
  <si>
    <t>016-30392-59</t>
  </si>
  <si>
    <t>53-09-02-300-047.000-015</t>
  </si>
  <si>
    <t>Bell, Cynthia &amp; Gary</t>
  </si>
  <si>
    <t>5701 W Tensleep Rd</t>
  </si>
  <si>
    <t>5701 W Tensleep RD</t>
  </si>
  <si>
    <t>007-18810-01 HIGHLAND VILLAGE PT LOT 13; S 19.06'</t>
  </si>
  <si>
    <t>1445</t>
  </si>
  <si>
    <t>530436303042000011</t>
  </si>
  <si>
    <t>53-09-02-400-009.078-015</t>
  </si>
  <si>
    <t>016-26821-78</t>
  </si>
  <si>
    <t>Bell, Dennis James &amp; Nikki Jenise</t>
  </si>
  <si>
    <t>5390 W Hoge Dr</t>
  </si>
  <si>
    <t>5390 W Hoge DR</t>
  </si>
  <si>
    <t>007-22240-01 HIGHLAND VILLAGE PT LOT 14 .04A</t>
  </si>
  <si>
    <t>530436303043000011</t>
  </si>
  <si>
    <t>53-09-02-200-002.000-015</t>
  </si>
  <si>
    <t>016-01660-00</t>
  </si>
  <si>
    <t>Bell, Edward Eugene &amp; Bonnie Sue</t>
  </si>
  <si>
    <t>5471 W State Road 48</t>
  </si>
  <si>
    <t>007-22210-01 HIGHLAND VILLAGE PT LOT 15</t>
  </si>
  <si>
    <t>1521</t>
  </si>
  <si>
    <t>530436303021000011</t>
  </si>
  <si>
    <t>53-09-13-103-034.000-015</t>
  </si>
  <si>
    <t>016-17950-00</t>
  </si>
  <si>
    <t>Bell, Jared M</t>
  </si>
  <si>
    <t>3812 W Stafford Dr</t>
  </si>
  <si>
    <t>3812 W Stafford DR</t>
  </si>
  <si>
    <t>Bloomington, IN 47403-3858</t>
  </si>
  <si>
    <t>007-26180-01 HIGHLAND VILLAGE PT LOT 16; S 19.06' RT OF WAY</t>
  </si>
  <si>
    <t>1586</t>
  </si>
  <si>
    <t>530436303072000011</t>
  </si>
  <si>
    <t>007-16340-00</t>
  </si>
  <si>
    <t>53-04-36-100-041.000-011</t>
  </si>
  <si>
    <t>Bell, Jason D &amp; Carrie A Brinson</t>
  </si>
  <si>
    <t>1105 N Logan Rd</t>
  </si>
  <si>
    <t>1105 N Logan RD</t>
  </si>
  <si>
    <t>Bloomington, IN 47404-2580</t>
  </si>
  <si>
    <t>007-17920-01 HIGHLAND VILLAGE PT LOT 17 .05A</t>
  </si>
  <si>
    <t>1465</t>
  </si>
  <si>
    <t>530436303089000011</t>
  </si>
  <si>
    <t>53-09-13-101-051.000-015</t>
  </si>
  <si>
    <t>016-25700-00</t>
  </si>
  <si>
    <t>Bell, Justin A G &amp; Lora Wagers</t>
  </si>
  <si>
    <t>3741 W Stafford Dr</t>
  </si>
  <si>
    <t>3741 W Stafford DR</t>
  </si>
  <si>
    <t>007-19160-01 HIGHLAND VILLAGE PT LOT 18; S 19.06'</t>
  </si>
  <si>
    <t>1228</t>
  </si>
  <si>
    <t>530436303050000011</t>
  </si>
  <si>
    <t>53-09-13-403-011.000-015</t>
  </si>
  <si>
    <t>016-29061-34</t>
  </si>
  <si>
    <t>Bell, Paula Elizabeth</t>
  </si>
  <si>
    <t>3211 W Woodhaven Dr</t>
  </si>
  <si>
    <t>3211 W Woodhaven DR</t>
  </si>
  <si>
    <t>Bloomington, IN 47403-4195</t>
  </si>
  <si>
    <t>007-25760-01 HIGHLAND VILLAGE PT LOT 19; S 19.06'</t>
  </si>
  <si>
    <t>1316</t>
  </si>
  <si>
    <t>530436303073000011</t>
  </si>
  <si>
    <t>53-09-13-104-038.000-015</t>
  </si>
  <si>
    <t>016-10690-00</t>
  </si>
  <si>
    <t>Bellamy, Stephen D &amp; Linda S</t>
  </si>
  <si>
    <t>3602 W Indian Creek Dr</t>
  </si>
  <si>
    <t>3602 W Indian Creek DR</t>
  </si>
  <si>
    <t>Bloomington, IN 47403-3940</t>
  </si>
  <si>
    <t>007-26170-01 HIGHLAND VILLAGE PT LOT 20; S 19.06'.04A</t>
  </si>
  <si>
    <t>1585</t>
  </si>
  <si>
    <t>530436303087000011</t>
  </si>
  <si>
    <t>007-28150-01</t>
  </si>
  <si>
    <t>53-04-26-401-016.000-011</t>
  </si>
  <si>
    <t>Ben Tire Distributors Ltd</t>
  </si>
  <si>
    <t>PO Box 158</t>
  </si>
  <si>
    <t>Toledo, IL 62468</t>
  </si>
  <si>
    <t>4841 W Old Vernal PIKE</t>
  </si>
  <si>
    <t>Bloomington, IN 47404-9645</t>
  </si>
  <si>
    <t>007-10620-01 HIGHLAND VILLAGE PT LOT 21 .04A</t>
  </si>
  <si>
    <t>1191</t>
  </si>
  <si>
    <t>530436303088000011</t>
  </si>
  <si>
    <t>53-08-17-101-003.000-008</t>
  </si>
  <si>
    <t>014-10790-00</t>
  </si>
  <si>
    <t>Benckart, Fleurette M</t>
  </si>
  <si>
    <t>2931 S Soutar Dr</t>
  </si>
  <si>
    <t>2931 S Soutar DR</t>
  </si>
  <si>
    <t>Bloomington, IN 47403-4391</t>
  </si>
  <si>
    <t>530436303051000011</t>
  </si>
  <si>
    <t>53-01-41-741-042.000-008</t>
  </si>
  <si>
    <t>014-17410-42</t>
  </si>
  <si>
    <t>Benckart, Kelsy L</t>
  </si>
  <si>
    <t>3164 S Cuffers Dr</t>
  </si>
  <si>
    <t>3164 S Cuffers DR</t>
  </si>
  <si>
    <t>007-16470-01 HIGHLAND VILLAGE PT LOTS 22 &amp; 23; .04A</t>
  </si>
  <si>
    <t>1448</t>
  </si>
  <si>
    <t>530436303044000011</t>
  </si>
  <si>
    <t>53-09-02-202-017.000-015</t>
  </si>
  <si>
    <t>016-30395-05</t>
  </si>
  <si>
    <t>Bennett, Beth A</t>
  </si>
  <si>
    <t>5717 W Stoneview Way</t>
  </si>
  <si>
    <t>Bloomington, IN 47403-9054</t>
  </si>
  <si>
    <t>007-22090-01 PT SW SE (ROADWAY) 36-9-2W .21A</t>
  </si>
  <si>
    <t>530436400011000011</t>
  </si>
  <si>
    <t>53-04-36-303-063.000-011</t>
  </si>
  <si>
    <t>007-30330-00</t>
  </si>
  <si>
    <t>Bennett, Carol A; Sipes, Anthony D &amp; Sipes, Sherri L</t>
  </si>
  <si>
    <t>4072 W Broadway Ave</t>
  </si>
  <si>
    <t>4072 W Broadway AVE</t>
  </si>
  <si>
    <t>Bloomington, IN 47404-4881</t>
  </si>
  <si>
    <t>007-22090-00 PT SW SE 36-9-2W .65A; PLAT 60</t>
  </si>
  <si>
    <t>530436400012000011</t>
  </si>
  <si>
    <t>016-30391-58</t>
  </si>
  <si>
    <t>53-09-02-200-155.000-015</t>
  </si>
  <si>
    <t>Bennett, Erik D</t>
  </si>
  <si>
    <t>512 S Crimson Ct</t>
  </si>
  <si>
    <t>512 S Crimson CT</t>
  </si>
  <si>
    <t>007-22070-00 PT SW SE 36-9-2W .61A; PLAT 102</t>
  </si>
  <si>
    <t>530436400023000011</t>
  </si>
  <si>
    <t>53-08-17-301-162.000-008</t>
  </si>
  <si>
    <t>014-17097-90</t>
  </si>
  <si>
    <t>Bennett, Kathryn E &amp; Wilson, Luke M</t>
  </si>
  <si>
    <t>3721 S McDougal St</t>
  </si>
  <si>
    <t>3721 S McDougal ST</t>
  </si>
  <si>
    <t>007-11940-00 North Whitehall Square Lot 1</t>
  </si>
  <si>
    <t>Other Retail Structures</t>
  </si>
  <si>
    <t>http://egis.39dn.com/egismonroein/plats/2011011605.IN.pdf</t>
  </si>
  <si>
    <t>1045</t>
  </si>
  <si>
    <t>530071194000000011</t>
  </si>
  <si>
    <t>53-08-20-103-003.000-008</t>
  </si>
  <si>
    <t>014-14980-33</t>
  </si>
  <si>
    <t>Benson, Lois L</t>
  </si>
  <si>
    <t>4010 S Rogers St</t>
  </si>
  <si>
    <t>4010 S Rogers ST</t>
  </si>
  <si>
    <t>Bloomington, IN 47403-4822</t>
  </si>
  <si>
    <t>007-11941-02 North Whitehall Square Lot 2</t>
  </si>
  <si>
    <t>530436400022002011</t>
  </si>
  <si>
    <t>53-09-13-104-041.000-015</t>
  </si>
  <si>
    <t>016-07230-00</t>
  </si>
  <si>
    <t>Benton, Kimberly A</t>
  </si>
  <si>
    <t>3401 W Indian Creek Dr</t>
  </si>
  <si>
    <t>3401 W Indian Creek DR</t>
  </si>
  <si>
    <t>Bloomington, IN 47403-3935</t>
  </si>
  <si>
    <t>007-11930-00 North Whitehall Square Lot 3</t>
  </si>
  <si>
    <t>1044</t>
  </si>
  <si>
    <t>530436400022000011</t>
  </si>
  <si>
    <t>53-09-02-400-003.183-015</t>
  </si>
  <si>
    <t>016-26823-83</t>
  </si>
  <si>
    <t>Benton, Valery &amp; Robert A</t>
  </si>
  <si>
    <t>624 S Bobcat Bnd</t>
  </si>
  <si>
    <t>624 S BOBCAT BND</t>
  </si>
  <si>
    <t>007-30031-05 CURRY INDUSTRIAL PARK LOT 5</t>
  </si>
  <si>
    <t>Small Shop</t>
  </si>
  <si>
    <t>1715</t>
  </si>
  <si>
    <t>530436401006000011</t>
  </si>
  <si>
    <t>53-08-20-100-030.008-008</t>
  </si>
  <si>
    <t>014-14982-08</t>
  </si>
  <si>
    <t>Berg, I Christopher &amp; Dana M</t>
  </si>
  <si>
    <t>4307 S Clear View Ct</t>
  </si>
  <si>
    <t>4307 S Clear View CT</t>
  </si>
  <si>
    <t>007-30031-06 CURRY INDUSTRIAL PARK LOT 6</t>
  </si>
  <si>
    <t>1717</t>
  </si>
  <si>
    <t>530436401003000011</t>
  </si>
  <si>
    <t>53-09-13-400-052.000-015</t>
  </si>
  <si>
    <t>016-00650-00</t>
  </si>
  <si>
    <t>Berich, Thomas H &amp; Lara Southerland</t>
  </si>
  <si>
    <t>635 Park St</t>
  </si>
  <si>
    <t>Ashland, OR 97520</t>
  </si>
  <si>
    <t>3714 W Sims LN</t>
  </si>
  <si>
    <t>Bloomington, IN 47403-4155</t>
  </si>
  <si>
    <t>007-30030-00 PT E1/2 36-9-2W 69.06A; PLAT 16</t>
  </si>
  <si>
    <t>530436100054000011</t>
  </si>
  <si>
    <t>016-30390-26</t>
  </si>
  <si>
    <t>53-09-02-201-014.000-015</t>
  </si>
  <si>
    <t>Berin, Michael P &amp; Maria M</t>
  </si>
  <si>
    <t>341 S Woodfield Ln</t>
  </si>
  <si>
    <t>341 S Woodfield LN</t>
  </si>
  <si>
    <t>Bloomington, IN 47403-9070</t>
  </si>
  <si>
    <t>007-30030-07 CURRY INDUSTRIAL PARK AREA C</t>
  </si>
  <si>
    <t>1712</t>
  </si>
  <si>
    <t>530436401002000011</t>
  </si>
  <si>
    <t>53-08-19-200-029.000-008</t>
  </si>
  <si>
    <t>014-07240-00</t>
  </si>
  <si>
    <t>Berns, Morgan C</t>
  </si>
  <si>
    <t>4090 S Rockport Rd</t>
  </si>
  <si>
    <t>4090 S Rockport RD</t>
  </si>
  <si>
    <t>Bloomington, IN 47403-9764</t>
  </si>
  <si>
    <t>007-30030-04 CURRY INDUSTRIAL PARK LOT 7</t>
  </si>
  <si>
    <t>1583</t>
  </si>
  <si>
    <t>530436401007000011</t>
  </si>
  <si>
    <t>016-30390-58</t>
  </si>
  <si>
    <t>53-09-02-200-079.000-015</t>
  </si>
  <si>
    <t>Best, David R</t>
  </si>
  <si>
    <t>5890 W Waterstone Trce</t>
  </si>
  <si>
    <t>5890 W Waterstone Trace</t>
  </si>
  <si>
    <t>007-30031-08 CURRY INDUSTRIAL PARK LOT 8</t>
  </si>
  <si>
    <t>Full Service Bank</t>
  </si>
  <si>
    <t>1575</t>
  </si>
  <si>
    <t>530436401011000011</t>
  </si>
  <si>
    <t>53-08-17-102-057.000-008</t>
  </si>
  <si>
    <t>014-02090-00</t>
  </si>
  <si>
    <t>Best, Tamara</t>
  </si>
  <si>
    <t>530 W Fairway Ln</t>
  </si>
  <si>
    <t>530 W Fairway LN</t>
  </si>
  <si>
    <t>016-30391-47</t>
  </si>
  <si>
    <t>53-09-02-200-154.000-015</t>
  </si>
  <si>
    <t>Bethea, Bryan</t>
  </si>
  <si>
    <t>517 S Crimson Ct</t>
  </si>
  <si>
    <t>517 S Crimson CT</t>
  </si>
  <si>
    <t>Bloomington, IN 47403-8953</t>
  </si>
  <si>
    <t>007-30031-01 CURRY INDUSTRIAL PARK PT LOT 1</t>
  </si>
  <si>
    <t>530436401009000011</t>
  </si>
  <si>
    <t>014-07858-26</t>
  </si>
  <si>
    <t>53-08-20-200-017.000-008</t>
  </si>
  <si>
    <t>Bettencourt, Lance Allan &amp; Jolene Ruth</t>
  </si>
  <si>
    <t>1681 W Dove Dr</t>
  </si>
  <si>
    <t>1681 W Dove DR</t>
  </si>
  <si>
    <t>Bloomington, IN 47403-8731</t>
  </si>
  <si>
    <t>007-30030-05 CURRY INDUSTRIAL PARK LOT 2</t>
  </si>
  <si>
    <t>1584</t>
  </si>
  <si>
    <t>530436401001000011</t>
  </si>
  <si>
    <t>53-09-13-101-031.000-015</t>
  </si>
  <si>
    <t>016-10550-00</t>
  </si>
  <si>
    <t>Bettler, Julia</t>
  </si>
  <si>
    <t>1316 S Palmer</t>
  </si>
  <si>
    <t>3002 S Yonkers ST</t>
  </si>
  <si>
    <t>Bloomington, IN 47403-3874</t>
  </si>
  <si>
    <t>007-30031-03 CURRY INDUSTRIAL PARK; LOT 3</t>
  </si>
  <si>
    <t>1589</t>
  </si>
  <si>
    <t>530436401008000011</t>
  </si>
  <si>
    <t>53-09-13-106-025.000-015</t>
  </si>
  <si>
    <t>016-21840-00</t>
  </si>
  <si>
    <t>1316 S Palmer Ave</t>
  </si>
  <si>
    <t>3722 S Tyler LN</t>
  </si>
  <si>
    <t>53-09-01-211-022.000-015</t>
  </si>
  <si>
    <t>016-10580-00</t>
  </si>
  <si>
    <t>Bettler, Richard</t>
  </si>
  <si>
    <t>825 S Hickory DR</t>
  </si>
  <si>
    <t>Bloomington, IN 47403-1833</t>
  </si>
  <si>
    <t>007-30031-04 CURRY INDUSTRIAL PARK LOT 4</t>
  </si>
  <si>
    <t>1574</t>
  </si>
  <si>
    <t>530436401005000011</t>
  </si>
  <si>
    <t>53-08-17-102-046.000-008</t>
  </si>
  <si>
    <t>014-30870-00</t>
  </si>
  <si>
    <t>Betz, Robert Joseph</t>
  </si>
  <si>
    <t>613 W Green Rd</t>
  </si>
  <si>
    <t>613 W Green RD</t>
  </si>
  <si>
    <t>007-30050-02 WHITEHALL CROSSING PT LOT 11; PLAT A4 .07A</t>
  </si>
  <si>
    <t>http://egis.39dn.com/egismonroein/plats/2002030685.IN.pdf</t>
  </si>
  <si>
    <t>WHITEHALL CROSSING</t>
  </si>
  <si>
    <t>530436405011000011</t>
  </si>
  <si>
    <t>014-07856-06</t>
  </si>
  <si>
    <t>53-08-20-205-031.000-008</t>
  </si>
  <si>
    <t>Bevis, Janet L. Declaration of Trust</t>
  </si>
  <si>
    <t>4602 S Eagleview Dr</t>
  </si>
  <si>
    <t>4602 S Eagleview DR</t>
  </si>
  <si>
    <t>Bloomington, IN 47403-9043</t>
  </si>
  <si>
    <t>007-30050-03 DEDICATED RIGHT OF WAY .37A; PLAT R2</t>
  </si>
  <si>
    <t>1374</t>
  </si>
  <si>
    <t>530436405003000011</t>
  </si>
  <si>
    <t>016-30391-67</t>
  </si>
  <si>
    <t>53-09-02-200-046.000-015</t>
  </si>
  <si>
    <t>Bewley, Travis &amp; Janet</t>
  </si>
  <si>
    <t>565 S Cobblestone Ct</t>
  </si>
  <si>
    <t>565 S Cobblestone CT</t>
  </si>
  <si>
    <t>007-30050-01 PT E1/2 NE 36-9-2W 6.59A</t>
  </si>
  <si>
    <t>1988</t>
  </si>
  <si>
    <t>1151</t>
  </si>
  <si>
    <t>530436100005000011</t>
  </si>
  <si>
    <t>53-08-17-108-002.000-008</t>
  </si>
  <si>
    <t>014-17410-22</t>
  </si>
  <si>
    <t>Beyers, Gabriel L &amp; Brandy M</t>
  </si>
  <si>
    <t>609 W Ryan Rd</t>
  </si>
  <si>
    <t>609 W Ryan RD</t>
  </si>
  <si>
    <t>Bloomington, IN 47403-4379</t>
  </si>
  <si>
    <t>007-30030-01 PT W1/2 E1/2 36-9-2W 2.10A; PLAT 152</t>
  </si>
  <si>
    <t>530436100034000011</t>
  </si>
  <si>
    <t>53-08-17-406-020.000-008</t>
  </si>
  <si>
    <t>014-08850-08</t>
  </si>
  <si>
    <t>Biddle, Kent E &amp; Barbara K</t>
  </si>
  <si>
    <t>609 W Whitethorn Way</t>
  </si>
  <si>
    <t>Bloomington, IN 47403-4382</t>
  </si>
  <si>
    <t>530436100043000011</t>
  </si>
  <si>
    <t>53-08-17-301-061.000-008</t>
  </si>
  <si>
    <t>014-17096-08</t>
  </si>
  <si>
    <t>Bidwell-Smith, Andrea K.</t>
  </si>
  <si>
    <t>3812 S Bushmill Dr</t>
  </si>
  <si>
    <t>3812 S Bushmill DR</t>
  </si>
  <si>
    <t>007-15590-01 BLGTN IND PK SEC 1 PT TRACT 1; 2.42A</t>
  </si>
  <si>
    <t>53011095-011</t>
  </si>
  <si>
    <t>28B RICHLAND TWP - COM</t>
  </si>
  <si>
    <t>http://egis.39dn.com/egismonroein/plats/B/B251_b.pdf</t>
  </si>
  <si>
    <t>BLMTG INDUST PARK</t>
  </si>
  <si>
    <t>1332</t>
  </si>
  <si>
    <t>530436101001000011</t>
  </si>
  <si>
    <t>53-08-18-103-003.324-008</t>
  </si>
  <si>
    <t>014-17098-24</t>
  </si>
  <si>
    <t>Bifulco, Derek</t>
  </si>
  <si>
    <t>3431 S McDougal St</t>
  </si>
  <si>
    <t>3431 S McDougal ST</t>
  </si>
  <si>
    <t>007-10690-00 PT SE NE 36-9-2W .49A &amp; .36A; PLAT 108</t>
  </si>
  <si>
    <t>53011009-011</t>
  </si>
  <si>
    <t>Logan Street - A</t>
  </si>
  <si>
    <t>1234</t>
  </si>
  <si>
    <t>530436100046000011</t>
  </si>
  <si>
    <t>53-08-20-100-030.013-008</t>
  </si>
  <si>
    <t>014-14982-13</t>
  </si>
  <si>
    <t>Binford, Frank E &amp; Leah J</t>
  </si>
  <si>
    <t>4330 S Clear View Ct</t>
  </si>
  <si>
    <t>4330 S Clear View CT</t>
  </si>
  <si>
    <t>007-32120-00 PT NE 36-9-2W .92A</t>
  </si>
  <si>
    <t>530436100047000011</t>
  </si>
  <si>
    <t>014-14981-24</t>
  </si>
  <si>
    <t>53-08-20-100-034.000-008</t>
  </si>
  <si>
    <t>Bing, Melinda K</t>
  </si>
  <si>
    <t>4204 S Clear View Dr</t>
  </si>
  <si>
    <t>4204 S Clear View DR</t>
  </si>
  <si>
    <t>53-08-20-106-033.000-008</t>
  </si>
  <si>
    <t>014-14985-88</t>
  </si>
  <si>
    <t>Bingham, Rodney &amp; Maritza</t>
  </si>
  <si>
    <t>805 W Whitestone St</t>
  </si>
  <si>
    <t>805 W Whitestone ST</t>
  </si>
  <si>
    <t>Bloomington, IN 47403-4869</t>
  </si>
  <si>
    <t>530436100013000011</t>
  </si>
  <si>
    <t>53-09-01-304-012.000-015</t>
  </si>
  <si>
    <t>016-18590-07</t>
  </si>
  <si>
    <t>Bingle, Brittany R</t>
  </si>
  <si>
    <t>4122 W Heritage Way</t>
  </si>
  <si>
    <t>007-11010-00 PT SE NE 36-9-2W .368A PLAT 95; PT SE NE 36-9-2W .046A PLAT 107</t>
  </si>
  <si>
    <t>1323</t>
  </si>
  <si>
    <t>530436100035000011</t>
  </si>
  <si>
    <t>016-30392-92</t>
  </si>
  <si>
    <t>53-01-63-039-292.000-015</t>
  </si>
  <si>
    <t>Binion, De'Andre L &amp; St John, Justice D</t>
  </si>
  <si>
    <t>5560 W Buckskin Ct</t>
  </si>
  <si>
    <t>5560 W Buckskin CT</t>
  </si>
  <si>
    <t>Bloomington, IN 47403-8740</t>
  </si>
  <si>
    <t>007-31560-00 PT NE NE 36-9-2W .37A; PLAT 79</t>
  </si>
  <si>
    <t>530436100020000011</t>
  </si>
  <si>
    <t>53-08-17-110-004.000-008</t>
  </si>
  <si>
    <t>014-02280-00</t>
  </si>
  <si>
    <t>Birch, Betty Joan</t>
  </si>
  <si>
    <t>525 W Lois Ln</t>
  </si>
  <si>
    <t>525 W Lois LN</t>
  </si>
  <si>
    <t>007-28650-00 PT NE 36-9-2W .37A</t>
  </si>
  <si>
    <t>719</t>
  </si>
  <si>
    <t>530436100026000011</t>
  </si>
  <si>
    <t>53-09-13-105-004.000-015</t>
  </si>
  <si>
    <t>016-12370-00</t>
  </si>
  <si>
    <t>Bissey, Julie</t>
  </si>
  <si>
    <t>3641 W Indian Creek Dr</t>
  </si>
  <si>
    <t>3641 W Indian Creek DR</t>
  </si>
  <si>
    <t>Bloomington, IN 47403-3939</t>
  </si>
  <si>
    <t>007-16340-00 PT NE NE 36-9-2W .37A; PLAT 156</t>
  </si>
  <si>
    <t>530436100041000011</t>
  </si>
  <si>
    <t>53-08-17-301-179.000-008</t>
  </si>
  <si>
    <t>014-17098-03</t>
  </si>
  <si>
    <t>Black, Kimberly D &amp; Rickey R</t>
  </si>
  <si>
    <t>3650 S Wickens St</t>
  </si>
  <si>
    <t>3650 S Wickens ST</t>
  </si>
  <si>
    <t>Bloomington, IN 47403-4594</t>
  </si>
  <si>
    <t>007-17380-00 PT NE NE 36-9-2W .37A &amp; .37A; PLAT 75</t>
  </si>
  <si>
    <t>261</t>
  </si>
  <si>
    <t>530436100007000011</t>
  </si>
  <si>
    <t>53-08-20-205-013.000-008</t>
  </si>
  <si>
    <t>014-07856-37</t>
  </si>
  <si>
    <t>Black, Molly</t>
  </si>
  <si>
    <t>4312 S Falcon Dr</t>
  </si>
  <si>
    <t>4312 S Falcon DR</t>
  </si>
  <si>
    <t>Bloomington, IN 47403-9044</t>
  </si>
  <si>
    <t>53-08-17-407-003.000-008</t>
  </si>
  <si>
    <t>014-03230-00</t>
  </si>
  <si>
    <t>Blackwell Contractors Inc</t>
  </si>
  <si>
    <t>PO BOX 3400</t>
  </si>
  <si>
    <t>3725 S Rogers ST</t>
  </si>
  <si>
    <t>Bloomington, IN 47403-4513</t>
  </si>
  <si>
    <t>007-18200-00 PT NE NE 36-9-2W .37A; PLAT 100</t>
  </si>
  <si>
    <t>1476</t>
  </si>
  <si>
    <t>530436100021000011</t>
  </si>
  <si>
    <t>53-08-17-407-031.000-008</t>
  </si>
  <si>
    <t>014-03240-00</t>
  </si>
  <si>
    <t>S Hays DR</t>
  </si>
  <si>
    <t>007-31940-00 PT E1/2 SE 36-9-2W; .50A</t>
  </si>
  <si>
    <t>530436100012000011</t>
  </si>
  <si>
    <t>014-17093-39</t>
  </si>
  <si>
    <t>53-08-17-302-048.000-008</t>
  </si>
  <si>
    <t>Blackwell, Shannon R &amp; Ryan R</t>
  </si>
  <si>
    <t>3945 S Bushmill Dr</t>
  </si>
  <si>
    <t>3945 S Bushmill DR</t>
  </si>
  <si>
    <t>007-27110-02 Bloomington Advancement Park Amendment 1 Lot B1</t>
  </si>
  <si>
    <t>http://egis.39dn.com/egismonroein/plats/2016005730.IN.pdf</t>
  </si>
  <si>
    <t>530436100042000011</t>
  </si>
  <si>
    <t>53-01-41-709-410.000-008</t>
  </si>
  <si>
    <t>014-17094-10</t>
  </si>
  <si>
    <t>Blair, Carol Ann</t>
  </si>
  <si>
    <t>3793 S Cramer Cir</t>
  </si>
  <si>
    <t>3793 S Cramer CIR</t>
  </si>
  <si>
    <t>007-27110-06 Bloomington Advancement Park Amendment 1 Lot B2</t>
  </si>
  <si>
    <t>Medium Manufacturing &amp; Assembly</t>
  </si>
  <si>
    <t>1628</t>
  </si>
  <si>
    <t>530436100016000011</t>
  </si>
  <si>
    <t>016-30391-97</t>
  </si>
  <si>
    <t>53-09-02-300-056.000-015</t>
  </si>
  <si>
    <t>Blair, Jennifer A</t>
  </si>
  <si>
    <t>687 S Bosell Ct</t>
  </si>
  <si>
    <t>687 S Bosell CT</t>
  </si>
  <si>
    <t>Bloomington, IN 47403-8704</t>
  </si>
  <si>
    <t>007-27110-04 BLOOMINGTON ADVANCEMENT PARK; PT PARCEL "D"; (3.04A)</t>
  </si>
  <si>
    <t>Industrial Truck Terminal</t>
  </si>
  <si>
    <t>530436100018000011</t>
  </si>
  <si>
    <t>53-09-12-300-041.000-015</t>
  </si>
  <si>
    <t>016-30420-00</t>
  </si>
  <si>
    <t>Blake, Michael T</t>
  </si>
  <si>
    <t>3980 W State Road 45</t>
  </si>
  <si>
    <t>007-27110-05 Bloomington Advancement Park Part Parcel "D" 3.9255 A</t>
  </si>
  <si>
    <t>1626</t>
  </si>
  <si>
    <t>530436100024000011</t>
  </si>
  <si>
    <t>016-03310-03</t>
  </si>
  <si>
    <t>53-09-13-405-015.000-015</t>
  </si>
  <si>
    <t>Blake, Michael Terry &amp; Sylvia Kathleen</t>
  </si>
  <si>
    <t>3931 W Woodhaven Dr</t>
  </si>
  <si>
    <t>3931 W Woodhaven DR</t>
  </si>
  <si>
    <t>007-27110-01 BLOOMINGTON ADVANCEMENT PARK PT; PARCEL D (.362A)</t>
  </si>
  <si>
    <t>530436100011000011</t>
  </si>
  <si>
    <t>53-05-31-203-022.000-004</t>
  </si>
  <si>
    <t>012-08650-22</t>
  </si>
  <si>
    <t>Blake, Stephen D &amp; Heather D</t>
  </si>
  <si>
    <t>PO Box 6045</t>
  </si>
  <si>
    <t>2351 W Industrial Park DR</t>
  </si>
  <si>
    <t>53-09-01-212-026.000-015</t>
  </si>
  <si>
    <t>016-17040-00</t>
  </si>
  <si>
    <t>Blake, Tadd A &amp; Lanelle Joyce</t>
  </si>
  <si>
    <t>524 S Village Dr</t>
  </si>
  <si>
    <t>524 S Village DR</t>
  </si>
  <si>
    <t>Bloomington, IN 47403-1910</t>
  </si>
  <si>
    <t>007-27110-03 Bloomington Advancement Park Part Parcel "C" 9.6245 A</t>
  </si>
  <si>
    <t>1531</t>
  </si>
  <si>
    <t>530436100033000011</t>
  </si>
  <si>
    <t>014-24690-00</t>
  </si>
  <si>
    <t>53-08-17-100-004.000-008</t>
  </si>
  <si>
    <t>Bland, Dirk R &amp; Nicki N</t>
  </si>
  <si>
    <t>3230 S Rogers St</t>
  </si>
  <si>
    <t>3230 S Rogers ST</t>
  </si>
  <si>
    <t>Bloomington, IN 47403-4352</t>
  </si>
  <si>
    <t>007-13570-02 PT E1/2 SE 25-9-2W 45.822 A Plat 126</t>
  </si>
  <si>
    <t>53011021-011</t>
  </si>
  <si>
    <t>Smith Pike -  A</t>
  </si>
  <si>
    <t>Vacant - Unplatted (40 or More Acres)</t>
  </si>
  <si>
    <t>1338</t>
  </si>
  <si>
    <t>530425400020000011</t>
  </si>
  <si>
    <t>016-29410-00</t>
  </si>
  <si>
    <t>53-09-12-402-045.000-015</t>
  </si>
  <si>
    <t>Bland, Rickey Raye</t>
  </si>
  <si>
    <t>2634 S Hickory Leaf Dr</t>
  </si>
  <si>
    <t>2634 S Hickory Leaf DR</t>
  </si>
  <si>
    <t>Bloomington, IN 47403-3130</t>
  </si>
  <si>
    <t>007-13570-00 PT S1/2 SE 25-9-2W 17.683 A; PLAT 28</t>
  </si>
  <si>
    <t>212</t>
  </si>
  <si>
    <t>530425400022000011</t>
  </si>
  <si>
    <t>016-30392-28</t>
  </si>
  <si>
    <t>53-09-02-300-087.000-015</t>
  </si>
  <si>
    <t>Blando, Kate &amp; Joseph Adrian</t>
  </si>
  <si>
    <t>630 S Fridley Ct</t>
  </si>
  <si>
    <t>630 S Fridley CT</t>
  </si>
  <si>
    <t>Bloomington, IN 47403-8712</t>
  </si>
  <si>
    <t>007-17870-00 PT SW SE 25-9-2W .704 A PLAT 29</t>
  </si>
  <si>
    <t>266</t>
  </si>
  <si>
    <t>530425400019000011</t>
  </si>
  <si>
    <t>012-11800-29</t>
  </si>
  <si>
    <t>53-05-29-100-018.029-004</t>
  </si>
  <si>
    <t>Blaser, Pan H &amp; Blaser, Curtis D</t>
  </si>
  <si>
    <t>102 Benedum Pl</t>
  </si>
  <si>
    <t>2439 N Stonelake CIR</t>
  </si>
  <si>
    <t>007-17880-02 PT W1/2 SE 25-9-2W 6.15A PLAT 124; RAGLE</t>
  </si>
  <si>
    <t>Commercial Warehouse</t>
  </si>
  <si>
    <t>269</t>
  </si>
  <si>
    <t>530425400023000011</t>
  </si>
  <si>
    <t>53-08-20-103-027.000-008</t>
  </si>
  <si>
    <t>014-14980-15</t>
  </si>
  <si>
    <t>Blauvelt, Linda D</t>
  </si>
  <si>
    <t>4001 S Clear View Dr</t>
  </si>
  <si>
    <t>4001 S Clear View DR</t>
  </si>
  <si>
    <t>007-25240-01 PT NW SE 25-9-2W 1.63A; PLAT 162</t>
  </si>
  <si>
    <t>1562</t>
  </si>
  <si>
    <t>530425400009000011</t>
  </si>
  <si>
    <t>014-17093-55</t>
  </si>
  <si>
    <t>53-08-17-302-052.000-008</t>
  </si>
  <si>
    <t>Blazak, Adam C</t>
  </si>
  <si>
    <t>3974 S Bushmill Dr</t>
  </si>
  <si>
    <t>3974 S Bushmill DR</t>
  </si>
  <si>
    <t>007-21786-00 PT E1/2 SW 25-9-2W 1.10A; PLAT 161</t>
  </si>
  <si>
    <t>1518</t>
  </si>
  <si>
    <t>530425300012000011</t>
  </si>
  <si>
    <t>016-08471-26</t>
  </si>
  <si>
    <t>53-09-11-102-001.000-015</t>
  </si>
  <si>
    <t>Bletzinger, Jason F &amp; Kara L</t>
  </si>
  <si>
    <t>5087 W Hanks Xing</t>
  </si>
  <si>
    <t>5087 W Hanks Crossing</t>
  </si>
  <si>
    <t>Bloomington, IN 47403-8820</t>
  </si>
  <si>
    <t>007-17860-00 PT E1/2 SW 25-9-2W 8.90A; PLAT 22</t>
  </si>
  <si>
    <t>1467</t>
  </si>
  <si>
    <t>530425300025000011</t>
  </si>
  <si>
    <t>53-05-30-400-013.000-004</t>
  </si>
  <si>
    <t>012-02630-01</t>
  </si>
  <si>
    <t>Bloomington Asset Management LLC</t>
  </si>
  <si>
    <t>PO Box 605</t>
  </si>
  <si>
    <t>Clear Creek, IN 47426</t>
  </si>
  <si>
    <t>1999 N Packing House RD</t>
  </si>
  <si>
    <t>Bloomington, IN 47404-1526</t>
  </si>
  <si>
    <t>007-17880-03 PT SW SE 25-9-2W .503A; PLAT 147</t>
  </si>
  <si>
    <t>1213</t>
  </si>
  <si>
    <t>530425400012000011</t>
  </si>
  <si>
    <t>53-08-20-400-103.000-008</t>
  </si>
  <si>
    <t>014-28040-01</t>
  </si>
  <si>
    <t>Bloomington Board Of Park</t>
  </si>
  <si>
    <t>Commissioners Pike</t>
  </si>
  <si>
    <t>53-08-20-400-096.000-008</t>
  </si>
  <si>
    <t>014-21600-01</t>
  </si>
  <si>
    <t>Commissioners Dr</t>
  </si>
  <si>
    <t>W Church LN</t>
  </si>
  <si>
    <t>007-24520-01 PT NW NE 36-9-2W 1.157A; PLAT 181</t>
  </si>
  <si>
    <t>1282</t>
  </si>
  <si>
    <t>530436100010000011</t>
  </si>
  <si>
    <t>53-09-02-400-011.000-015</t>
  </si>
  <si>
    <t>016-29520-02</t>
  </si>
  <si>
    <t>Bloomington Church Of Christ, Trustees Of</t>
  </si>
  <si>
    <t>4440 W Gifford Rd</t>
  </si>
  <si>
    <t>4440 W Gifford RD</t>
  </si>
  <si>
    <t>007-24520-00 PT W1/2 NE 36-9-2W 30.365 A PLAT 5</t>
  </si>
  <si>
    <t>Mobile Home Park</t>
  </si>
  <si>
    <t>1480</t>
  </si>
  <si>
    <t>530436100039000011</t>
  </si>
  <si>
    <t>53-08-17-100-026.000-008</t>
  </si>
  <si>
    <t>014-02420-00</t>
  </si>
  <si>
    <t>Bloomington Country Club, Inc.</t>
  </si>
  <si>
    <t>3000 S Rogers St</t>
  </si>
  <si>
    <t>3000 S Rogers ST</t>
  </si>
  <si>
    <t>Bloomington, IN 47403-4348</t>
  </si>
  <si>
    <t>014-17091-49</t>
  </si>
  <si>
    <t>53-08-17-304-048.000-008</t>
  </si>
  <si>
    <t>Bloomington Group LLC</t>
  </si>
  <si>
    <t>3869 S Cramer CIR</t>
  </si>
  <si>
    <t>012-08655-00 BLGTN IND PK SEC 1 PT TRACT 1; 1.00A</t>
  </si>
  <si>
    <t>53004063-004</t>
  </si>
  <si>
    <t>28 BLOOMINGTON TWP - COM</t>
  </si>
  <si>
    <t>2274</t>
  </si>
  <si>
    <t>530531203015000004</t>
  </si>
  <si>
    <t>014-17091-48</t>
  </si>
  <si>
    <t>53-08-17-304-047.000-008</t>
  </si>
  <si>
    <t>3871 S Cramer CIR</t>
  </si>
  <si>
    <t>012-08655-02 BLOOMINGTON INDUSTRIAL PARK SEC 1; PT TRACT 1 1.01A</t>
  </si>
  <si>
    <t>http://egis.39dn.com/egismonroein/plats/C/C362_b.pdf</t>
  </si>
  <si>
    <t>BLOOMINGTON INDUSTRI</t>
  </si>
  <si>
    <t>2128</t>
  </si>
  <si>
    <t>530531203016000004</t>
  </si>
  <si>
    <t>014-17091-52</t>
  </si>
  <si>
    <t>53-08-17-304-046.000-008</t>
  </si>
  <si>
    <t>3874 S Cramer CIR</t>
  </si>
  <si>
    <t>012-08655-01 BLOOMINGTON INDUSTRIAL PARK; SEC 1 PT TRACT 1 .85A T1G &amp; T1H</t>
  </si>
  <si>
    <t>2582</t>
  </si>
  <si>
    <t>530531203007000004</t>
  </si>
  <si>
    <t>014-17091-53</t>
  </si>
  <si>
    <t>53-08-17-304-083.000-008</t>
  </si>
  <si>
    <t>3876 S Cramer CIR</t>
  </si>
  <si>
    <t>53-09-01-402-008.000-015</t>
  </si>
  <si>
    <t>016-19541-01</t>
  </si>
  <si>
    <t>Bloomington Office Equities LLC</t>
  </si>
  <si>
    <t>200 Vista Dr</t>
  </si>
  <si>
    <t>Coldwater, MI 49036</t>
  </si>
  <si>
    <t>1663 S Liberty DR</t>
  </si>
  <si>
    <t>Bloomington, IN 47403-5161</t>
  </si>
  <si>
    <t>012-08650-28 BLGTN IND PK SEC 1 PT TRACT 1; 1.50A</t>
  </si>
  <si>
    <t>2397</t>
  </si>
  <si>
    <t>530531203003000004</t>
  </si>
  <si>
    <t>012-15526-04</t>
  </si>
  <si>
    <t>53-05-31-201-013.000-004</t>
  </si>
  <si>
    <t>Bloomington Shuttle Service Inc</t>
  </si>
  <si>
    <t>3200 W Venture Blvd</t>
  </si>
  <si>
    <t>1202 N Enterprise DR</t>
  </si>
  <si>
    <t>012-08650-00 BLGTN IND PK SEC 1 PT TRACT 1; 3.30A</t>
  </si>
  <si>
    <t>530531203010000004</t>
  </si>
  <si>
    <t>53-09-01-402-006.000-015</t>
  </si>
  <si>
    <t>016-19541-09</t>
  </si>
  <si>
    <t>Bloomington Tech Pk LLC</t>
  </si>
  <si>
    <t>1436 S Liberty Dr</t>
  </si>
  <si>
    <t>S Liberty DR</t>
  </si>
  <si>
    <t>012-08650-19 BLGTN IND PK SEC 1 PT TRACT 1; 3.12A</t>
  </si>
  <si>
    <t>2396</t>
  </si>
  <si>
    <t>530531203012000004</t>
  </si>
  <si>
    <t>53-09-01-402-011.000-015</t>
  </si>
  <si>
    <t>016-19541-06</t>
  </si>
  <si>
    <t>Bloomington Technology Pk LLC</t>
  </si>
  <si>
    <t>012-08650-30 BLGTN IND PK SEC 1 PT TRACT 1; 3.28A</t>
  </si>
  <si>
    <t>530531203020000004</t>
  </si>
  <si>
    <t>53-01-41-709-703.000-008</t>
  </si>
  <si>
    <t>014-17097-03</t>
  </si>
  <si>
    <t>Blount, Phyllis R</t>
  </si>
  <si>
    <t>3417 S McDougal Ct</t>
  </si>
  <si>
    <t>3417 S McDougal CT</t>
  </si>
  <si>
    <t>Bloomington, IN 47403-4646</t>
  </si>
  <si>
    <t>012-08650-22 BLGTN IND PK SEC 1 PT TRACT 1; TRACT 1R; .52A</t>
  </si>
  <si>
    <t>2123</t>
  </si>
  <si>
    <t>530531203022000004</t>
  </si>
  <si>
    <t>53-09-13-104-011.000-015</t>
  </si>
  <si>
    <t>016-10350-00</t>
  </si>
  <si>
    <t>Blue Butterfly Woman</t>
  </si>
  <si>
    <t>3140 S Arrow Ave</t>
  </si>
  <si>
    <t>3140 S Arrow AVE</t>
  </si>
  <si>
    <t>012-08650-21 BLGTN IND PK SEC 1 PT TRACT 1; TRACT 1Q .77A</t>
  </si>
  <si>
    <t>2122</t>
  </si>
  <si>
    <t>530531203021000004</t>
  </si>
  <si>
    <t>53-09-01-209-070.000-015</t>
  </si>
  <si>
    <t>016-17280-00</t>
  </si>
  <si>
    <t>Bluemountain LLC</t>
  </si>
  <si>
    <t>4323 W Moss Ln</t>
  </si>
  <si>
    <t>406 S Western DR</t>
  </si>
  <si>
    <t>Bloomington, IN 47403-1870</t>
  </si>
  <si>
    <t>012-08650-25 BLGTN IND PK SEC 1 PT TRACT 1; 1.08a; TRACT 1S</t>
  </si>
  <si>
    <t>530531203024000004</t>
  </si>
  <si>
    <t>53-09-13-300-004.000-015</t>
  </si>
  <si>
    <t>016-12670-00</t>
  </si>
  <si>
    <t>Blyly, Ryan E.</t>
  </si>
  <si>
    <t>3428 S Leonard Springs Rd</t>
  </si>
  <si>
    <t>3428 S Leonard Springs RD</t>
  </si>
  <si>
    <t>012-08650-24 BLGTN IND PK SEC 1 PT TRACT 1; .683A</t>
  </si>
  <si>
    <t>2125</t>
  </si>
  <si>
    <t>530531203017000004</t>
  </si>
  <si>
    <t>016-08670-02</t>
  </si>
  <si>
    <t>53-09-01-200-017.000-015</t>
  </si>
  <si>
    <t>Board Of Co Commissioners</t>
  </si>
  <si>
    <t>Courthouse Room 322</t>
  </si>
  <si>
    <t>W 3rd ST</t>
  </si>
  <si>
    <t>012-08650-27 BLGTN IND PK 1ST PT TRACT 1; .75A; T1U</t>
  </si>
  <si>
    <t>530531203011000004</t>
  </si>
  <si>
    <t>53-09-01-400-008.000-015</t>
  </si>
  <si>
    <t>016-05880-01</t>
  </si>
  <si>
    <t>Board Of Commissioners Monroe Co</t>
  </si>
  <si>
    <t>012-08650-17 BLOOMINGTON INDUSTRIAL PK SEC 3; PT LOT 17</t>
  </si>
  <si>
    <t>2119</t>
  </si>
  <si>
    <t>530531202007000004</t>
  </si>
  <si>
    <t>Other Commercial Structures</t>
  </si>
  <si>
    <t>Board Of Commissioners Monroe County, The</t>
  </si>
  <si>
    <t>Courthouse Room 220</t>
  </si>
  <si>
    <t>53-04-36-400-024.000-011</t>
  </si>
  <si>
    <t>007-31640-01</t>
  </si>
  <si>
    <t>012-08650-01 Bloomington Industrial Park Sec 2 Lot 7</t>
  </si>
  <si>
    <t>1912</t>
  </si>
  <si>
    <t>530531204001000004</t>
  </si>
  <si>
    <t>BLOOMINGTON, IN 47404</t>
  </si>
  <si>
    <t>Small Detached Retail of Less Than 10,000 Square Feet</t>
  </si>
  <si>
    <t>53-09-01-213-012.000-015</t>
  </si>
  <si>
    <t>016-01230-01</t>
  </si>
  <si>
    <t>972 S Kirby Rd</t>
  </si>
  <si>
    <t>53004035-004</t>
  </si>
  <si>
    <t>Hensonburg / Sanders - A</t>
  </si>
  <si>
    <t>http://egis.39dn.com/egismonroein/plats/B/B053_b.pdf</t>
  </si>
  <si>
    <t>SANDERS</t>
  </si>
  <si>
    <t>Monroe County Courthouse</t>
  </si>
  <si>
    <t>016-15310-00</t>
  </si>
  <si>
    <t>53004999-004</t>
  </si>
  <si>
    <t>BLOOMINGTON TWP - COMPLIANT</t>
  </si>
  <si>
    <t>2411</t>
  </si>
  <si>
    <t>007-30655-03</t>
  </si>
  <si>
    <t>N Waynes LN</t>
  </si>
  <si>
    <t>012-04300-00 Hensonburg Part Lot 2</t>
  </si>
  <si>
    <t>2518</t>
  </si>
  <si>
    <t>530531101020000004</t>
  </si>
  <si>
    <t>N LOESCH RD</t>
  </si>
  <si>
    <t>012-09680-00 Hensonburg Lot 16 &amp; Part Lots 11, 12, 13, 14, 15, &amp; 17</t>
  </si>
  <si>
    <t>1267</t>
  </si>
  <si>
    <t>530531101036000004</t>
  </si>
  <si>
    <t>W Jonathan DR</t>
  </si>
  <si>
    <t>012-08650-24</t>
  </si>
  <si>
    <t>53-05-31-203-017.000-004</t>
  </si>
  <si>
    <t>Bob Bland Enterprise LLC</t>
  </si>
  <si>
    <t>700 S Ransom Ln</t>
  </si>
  <si>
    <t>2423 W Industrial Park DR</t>
  </si>
  <si>
    <t>53-09-13-101-056.000-015</t>
  </si>
  <si>
    <t>016-22320-00</t>
  </si>
  <si>
    <t>Bock, Naomi</t>
  </si>
  <si>
    <t>3531 W Stafford Ct</t>
  </si>
  <si>
    <t>3531 W Stafford CT</t>
  </si>
  <si>
    <t>53-09-01-213-005.000-015</t>
  </si>
  <si>
    <t>016-02230-00</t>
  </si>
  <si>
    <t>Boddie, Henry Joe &amp; Dellsie Hooks</t>
  </si>
  <si>
    <t>540 S Curry Pike</t>
  </si>
  <si>
    <t>540 S Curry PIKE</t>
  </si>
  <si>
    <t>Bloomington, IN 47403-1944</t>
  </si>
  <si>
    <t>016-00750-00</t>
  </si>
  <si>
    <t>53-09-12-402-005.000-015</t>
  </si>
  <si>
    <t>Bodle, Dawn</t>
  </si>
  <si>
    <t>3732 W Maple Leaf Dr</t>
  </si>
  <si>
    <t>3732 W Maple Leaf DR</t>
  </si>
  <si>
    <t>Bloomington, IN 47403-3139</t>
  </si>
  <si>
    <t>012-26400-00 Hensonburg Part East Side Lot 17</t>
  </si>
  <si>
    <t>16169</t>
  </si>
  <si>
    <t>530531101021000004</t>
  </si>
  <si>
    <t>53-08-17-204-004.000-008</t>
  </si>
  <si>
    <t>014-35440-00</t>
  </si>
  <si>
    <t>Bogenschutz, Andrew P &amp; Rebecca K</t>
  </si>
  <si>
    <t>705 W Ladd Ave</t>
  </si>
  <si>
    <t>705 W Ladd AVE</t>
  </si>
  <si>
    <t>012-26410-00 Hensonburg Part Lot 18</t>
  </si>
  <si>
    <t>16170</t>
  </si>
  <si>
    <t>530531101012000004</t>
  </si>
  <si>
    <t>53-09-13-200-066.030-015</t>
  </si>
  <si>
    <t>016-29490-30</t>
  </si>
  <si>
    <t>Bogue, Kristin L</t>
  </si>
  <si>
    <t>Multi-Financial Services PO Box 13241</t>
  </si>
  <si>
    <t>Tallahassee, FL 32317</t>
  </si>
  <si>
    <t>3207 S Omaha Crossing DR</t>
  </si>
  <si>
    <t>012-04310-00 Hinsonburg Part Lot 19</t>
  </si>
  <si>
    <t>2216</t>
  </si>
  <si>
    <t>530531101033000004</t>
  </si>
  <si>
    <t>53-09-12-300-030.000-015</t>
  </si>
  <si>
    <t>016-15190-00</t>
  </si>
  <si>
    <t>Bolick, Judith Elaine &amp; Bolick , Erin Jean</t>
  </si>
  <si>
    <t>8010 W Ratliff Rd</t>
  </si>
  <si>
    <t>4136 W State Road 45</t>
  </si>
  <si>
    <t>012-04320-00 Hinsonburg Part Lot 20</t>
  </si>
  <si>
    <t>2217</t>
  </si>
  <si>
    <t>530531101011000004</t>
  </si>
  <si>
    <t>014-14981-09</t>
  </si>
  <si>
    <t>53-08-20-100-014.000-008</t>
  </si>
  <si>
    <t>Boling, Lana</t>
  </si>
  <si>
    <t>4229 S Clear View Dr</t>
  </si>
  <si>
    <t>4229 S Clear View DR</t>
  </si>
  <si>
    <t>012-04330-00 Hinsonburg Part Lot 21</t>
  </si>
  <si>
    <t>14125</t>
  </si>
  <si>
    <t>530531100042000004</t>
  </si>
  <si>
    <t>53-09-13-407-018.000-015</t>
  </si>
  <si>
    <t>016-30950-00</t>
  </si>
  <si>
    <t>Boling, Patricia S</t>
  </si>
  <si>
    <t>3738 Sims Ln</t>
  </si>
  <si>
    <t>3738 S Sims LN</t>
  </si>
  <si>
    <t>Bloomington, IN 47403-4102</t>
  </si>
  <si>
    <t>014-17170-01</t>
  </si>
  <si>
    <t>53-08-17-301-017.000-008</t>
  </si>
  <si>
    <t>Boling, Todd &amp; Beth</t>
  </si>
  <si>
    <t>203 W Pioneer Ave # 2</t>
  </si>
  <si>
    <t>Homer, AK 99603</t>
  </si>
  <si>
    <t>3849 S Rockport RD</t>
  </si>
  <si>
    <t>012-02640-00 PT NE NE 31-9-1W 0.464 A Plat 14</t>
  </si>
  <si>
    <t>2275</t>
  </si>
  <si>
    <t>530531100052000004</t>
  </si>
  <si>
    <t>014-01110-00</t>
  </si>
  <si>
    <t>53-01-40-111-000.000-008</t>
  </si>
  <si>
    <t>53-09-01-213-038.000-015</t>
  </si>
  <si>
    <t>016-04680-00</t>
  </si>
  <si>
    <t>Boltinghouse, Robert S &amp; Aleta D</t>
  </si>
  <si>
    <t>6503 Betula Dr</t>
  </si>
  <si>
    <t>Ellettsville, IN 47429</t>
  </si>
  <si>
    <t>621 S Village DR</t>
  </si>
  <si>
    <t>Bloomington, IN 47403-1911</t>
  </si>
  <si>
    <t>53-01-41-741-041.000-008</t>
  </si>
  <si>
    <t>014-17410-41</t>
  </si>
  <si>
    <t>Bomba, Elizabeth</t>
  </si>
  <si>
    <t>3166 S Cuffers Dr</t>
  </si>
  <si>
    <t>3166 S Cuffers DR</t>
  </si>
  <si>
    <t>012-14200-00 PT SW SE 30-9-1W 2.589 A Plat 17</t>
  </si>
  <si>
    <t>2026</t>
  </si>
  <si>
    <t>530530300040000004</t>
  </si>
  <si>
    <t>53-08-17-301-169.000-008</t>
  </si>
  <si>
    <t>014-17097-99</t>
  </si>
  <si>
    <t>Bonovich, David &amp; Mina</t>
  </si>
  <si>
    <t>3610 S Wickens St</t>
  </si>
  <si>
    <t>3610 S Wickens ST</t>
  </si>
  <si>
    <t>012-26480-02 Cowden Type D Tract 2</t>
  </si>
  <si>
    <t>http://egis.39dn.com/egismonroein/plats/2015002207.IN.pdf</t>
  </si>
  <si>
    <t>2808</t>
  </si>
  <si>
    <t>530530300036002004</t>
  </si>
  <si>
    <t>014-14981-21</t>
  </si>
  <si>
    <t>53-08-20-100-040.000-008</t>
  </si>
  <si>
    <t>Booher, Kevin J &amp; Ginger R</t>
  </si>
  <si>
    <t>4116 S Clear View Dr</t>
  </si>
  <si>
    <t>4116 S Clear View DR</t>
  </si>
  <si>
    <t>Bloomington, IN 47403-4812</t>
  </si>
  <si>
    <t>012-03780-00 PT SW 30-9-1W 0.497 A</t>
  </si>
  <si>
    <t>1261</t>
  </si>
  <si>
    <t>530530300006000004</t>
  </si>
  <si>
    <t>014-07858-15</t>
  </si>
  <si>
    <t>53-08-17-301-208.000-008</t>
  </si>
  <si>
    <t>Book, Rebecca A</t>
  </si>
  <si>
    <t>4265 S Mallard Ct</t>
  </si>
  <si>
    <t>4265 S Mallard CT</t>
  </si>
  <si>
    <t>012-03790-00 PT SW 30-9-1W 0.627 A</t>
  </si>
  <si>
    <t>1262</t>
  </si>
  <si>
    <t>530530300003000004</t>
  </si>
  <si>
    <t>53-08-20-205-003.000-008</t>
  </si>
  <si>
    <t>014-07856-12</t>
  </si>
  <si>
    <t>Booker, Thomas E &amp; Jacqulyne S</t>
  </si>
  <si>
    <t>4411 S Eagleview Dr</t>
  </si>
  <si>
    <t>4411 S Eagleview DR</t>
  </si>
  <si>
    <t>Bloomington, IN 47403-9034</t>
  </si>
  <si>
    <t>012-05940-00 PT SW 30-9-1W .309 A Plat 84</t>
  </si>
  <si>
    <t>530530300001000004</t>
  </si>
  <si>
    <t>53-01-41-709-429.000-008</t>
  </si>
  <si>
    <t>014-17094-29</t>
  </si>
  <si>
    <t>Boone, Ben L</t>
  </si>
  <si>
    <t>3841 S Cramer Cir</t>
  </si>
  <si>
    <t>3841 S Cramer CIR</t>
  </si>
  <si>
    <t>012-11170-00 PT SE SW 30-9-1W 0.496 A PLAT 65</t>
  </si>
  <si>
    <t>2418</t>
  </si>
  <si>
    <t>530530300011000004</t>
  </si>
  <si>
    <t>53-01-41-709-750.000-008</t>
  </si>
  <si>
    <t>014-17097-50</t>
  </si>
  <si>
    <t>Boone, Clarence W Jr</t>
  </si>
  <si>
    <t>1621 W Hennessey St</t>
  </si>
  <si>
    <t>1621 W Hennessey ST</t>
  </si>
  <si>
    <t>014-17093-40</t>
  </si>
  <si>
    <t>53-08-17-302-002.000-008</t>
  </si>
  <si>
    <t>Booney, Alfred S II &amp; Utoomporn</t>
  </si>
  <si>
    <t>3947 S Bushmill Dr</t>
  </si>
  <si>
    <t>3947 S Bushmill DR</t>
  </si>
  <si>
    <t>012-16920-00 PT NW NE 31-9-1W .063 A Plat 43 &amp; 0.14 Acre 25' Abandoned Railway</t>
  </si>
  <si>
    <t>2491</t>
  </si>
  <si>
    <t>530531100002000004</t>
  </si>
  <si>
    <t>53-09-13-107-034.000-015</t>
  </si>
  <si>
    <t>016-28800-00</t>
  </si>
  <si>
    <t>Borden, Robert M; Barbara R &amp; Fisher, Shanna</t>
  </si>
  <si>
    <t>3311 W Festive Dr</t>
  </si>
  <si>
    <t>3311 W Festive DR</t>
  </si>
  <si>
    <t>Bloomington, IN 47403-3901</t>
  </si>
  <si>
    <t>012-00710-00 PT NW NE 31-9-1W 0.129 A Plat 75</t>
  </si>
  <si>
    <t>530531100001000004</t>
  </si>
  <si>
    <t>53-09-13-107-001.000-015</t>
  </si>
  <si>
    <t>016-21580-00</t>
  </si>
  <si>
    <t>Borecky, Diana</t>
  </si>
  <si>
    <t>3901 S Yonkers St</t>
  </si>
  <si>
    <t>3901 S Yonkers ST</t>
  </si>
  <si>
    <t>Bloomington, IN 47403-3919</t>
  </si>
  <si>
    <t>012-03040-00 PT NW NE 31-9-1W .143 A; Plat 64</t>
  </si>
  <si>
    <t>530531100005000004</t>
  </si>
  <si>
    <t>53-09-12-402-026.000-015</t>
  </si>
  <si>
    <t>016-23740-00</t>
  </si>
  <si>
    <t>Borecky, Stephen P Jr</t>
  </si>
  <si>
    <t>3752 Oak Leaf Dr</t>
  </si>
  <si>
    <t>3752 W Oak Leaf DR</t>
  </si>
  <si>
    <t>012-21090-00 PT NW NE 31-9-1W 0.199 A; PLAT 79</t>
  </si>
  <si>
    <t>2519</t>
  </si>
  <si>
    <t>530531100003000004</t>
  </si>
  <si>
    <t>53-08-17-301-065.000-008</t>
  </si>
  <si>
    <t>014-17095-08</t>
  </si>
  <si>
    <t>Borman, James &amp; Laurie</t>
  </si>
  <si>
    <t>3827 S Bushmill Dr</t>
  </si>
  <si>
    <t>3827 S Bushmill DR</t>
  </si>
  <si>
    <t>012-15526-18 Enterprise Park Ph 2 Part Lot 18</t>
  </si>
  <si>
    <t>http://egis.39dn.com/egismonroein/plats/2007010347.IN.pdf</t>
  </si>
  <si>
    <t>530531205001018004</t>
  </si>
  <si>
    <t>016-30395-00</t>
  </si>
  <si>
    <t>53-01-63-041-107.000-015</t>
  </si>
  <si>
    <t>016-30411-07</t>
  </si>
  <si>
    <t>Bormann, David A &amp; A Omega</t>
  </si>
  <si>
    <t>656 S Fieldstone Blvd</t>
  </si>
  <si>
    <t>656 S Fieldstone BLVD</t>
  </si>
  <si>
    <t>012-15526-17 Enterprise Park Ph 2 Part Lot 17</t>
  </si>
  <si>
    <t>530531205001017004</t>
  </si>
  <si>
    <t>53-09-01-209-055.000-015</t>
  </si>
  <si>
    <t>016-00630-00</t>
  </si>
  <si>
    <t>Boruff, Donald &amp; Lucille J.</t>
  </si>
  <si>
    <t>807 S Western Dr</t>
  </si>
  <si>
    <t>807 S Western DR</t>
  </si>
  <si>
    <t>Bloomington, IN 47403-1876</t>
  </si>
  <si>
    <t>012-15526-16 Enterprise Park Ph 2 Part Lot 16</t>
  </si>
  <si>
    <t>530531205001016004</t>
  </si>
  <si>
    <t>53-08-20-106-035.000-008</t>
  </si>
  <si>
    <t>014-14980-68</t>
  </si>
  <si>
    <t>Boruff, Elizabeth M Trust</t>
  </si>
  <si>
    <t>605 W Estate Dr</t>
  </si>
  <si>
    <t>605 W Estate DR</t>
  </si>
  <si>
    <t>012-15526-05 ENTERPRISE PARK LOT 5</t>
  </si>
  <si>
    <t>Commercial Garage</t>
  </si>
  <si>
    <t>http://egis.39dn.com/egismonroein/plats/2011008278.IN.pdf</t>
  </si>
  <si>
    <t>ENTERPRISE PARK</t>
  </si>
  <si>
    <t>2319</t>
  </si>
  <si>
    <t>530531201011000004</t>
  </si>
  <si>
    <t>53-08-20-101-003.000-008</t>
  </si>
  <si>
    <t>014-24980-00</t>
  </si>
  <si>
    <t>Boruff, Jesse W &amp; Mildred M Trust W/l/e</t>
  </si>
  <si>
    <t>519 W Lois Ln</t>
  </si>
  <si>
    <t>4002 S Rogers ST</t>
  </si>
  <si>
    <t>012-15526-04 ENTERPRISE PARK LOT 4</t>
  </si>
  <si>
    <t>2212</t>
  </si>
  <si>
    <t>530531201013000004</t>
  </si>
  <si>
    <t>53-05-29-200-025.000-004</t>
  </si>
  <si>
    <t>012-02830-00</t>
  </si>
  <si>
    <t>Boruff, Roger</t>
  </si>
  <si>
    <t>4333 N Centennial Dr</t>
  </si>
  <si>
    <t>2204 W Arlington RD</t>
  </si>
  <si>
    <t>Bloomington, IN 47404-1544</t>
  </si>
  <si>
    <t>012-15526-06 ENTERPRISE PARK LOT 6</t>
  </si>
  <si>
    <t>http://egis.39dn.com/egismonroein/plats/C/C263_a.pdf</t>
  </si>
  <si>
    <t>2321</t>
  </si>
  <si>
    <t>530531201003000004</t>
  </si>
  <si>
    <t>014-17093-59</t>
  </si>
  <si>
    <t>53-08-17-302-008.000-008</t>
  </si>
  <si>
    <t>Bosley, Brian C</t>
  </si>
  <si>
    <t>3952 S Bushmill Dr</t>
  </si>
  <si>
    <t>3952 S Bushmill DR</t>
  </si>
  <si>
    <t>012-15526-07 ENTERPRISE PARK LOT 7</t>
  </si>
  <si>
    <t>2513</t>
  </si>
  <si>
    <t>530531201008000004</t>
  </si>
  <si>
    <t>016-08471-18</t>
  </si>
  <si>
    <t>53-09-11-102-002.000-015</t>
  </si>
  <si>
    <t>Boudreau, Thomas E &amp; Deborah A</t>
  </si>
  <si>
    <t>5000 W Hanks Xing</t>
  </si>
  <si>
    <t>5000 W Hanks Crossing</t>
  </si>
  <si>
    <t>012-15526-08 Enterprise Park Lot 8</t>
  </si>
  <si>
    <t>530531201005000004</t>
  </si>
  <si>
    <t>53-08-17-301-185.000-008</t>
  </si>
  <si>
    <t>014-17096-53</t>
  </si>
  <si>
    <t>Bourland, Scott A &amp; Melissa J</t>
  </si>
  <si>
    <t>3611 S Wickens St</t>
  </si>
  <si>
    <t>3611 S Wickens ST</t>
  </si>
  <si>
    <t>012-15525-01 Enterprise Park Roadway</t>
  </si>
  <si>
    <t>530531200001000004</t>
  </si>
  <si>
    <t>016-16010-02</t>
  </si>
  <si>
    <t>53-09-12-400-007.000-015</t>
  </si>
  <si>
    <t>Bower, John C &amp; Melissa J</t>
  </si>
  <si>
    <t>2745 S Danlyn St</t>
  </si>
  <si>
    <t>2745 S Danlyn RD</t>
  </si>
  <si>
    <t>Bloomington, IN 47403-3129</t>
  </si>
  <si>
    <t>012-15526-09 ENTERPRISE PARK LOT 9</t>
  </si>
  <si>
    <t>http://egis.39dn.com/egismonroein/plats/2006002444.IN.pdf</t>
  </si>
  <si>
    <t>530531201014000004</t>
  </si>
  <si>
    <t>016-03310-09</t>
  </si>
  <si>
    <t>53-09-13-405-013.000-015</t>
  </si>
  <si>
    <t>Bowery, Erven H &amp; Ho, Ling Chih</t>
  </si>
  <si>
    <t>3835 W Woodhaven Dr</t>
  </si>
  <si>
    <t>3835 W Woodhaven DR</t>
  </si>
  <si>
    <t>Bloomington, IN 47403-4185</t>
  </si>
  <si>
    <t>012-15526-10 ENTERPRISE PARK LOT 10</t>
  </si>
  <si>
    <t>2450</t>
  </si>
  <si>
    <t>530531201009000004</t>
  </si>
  <si>
    <t>53-09-13-103-037.000-015</t>
  </si>
  <si>
    <t>016-27540-00</t>
  </si>
  <si>
    <t>Bowlen, Darin A</t>
  </si>
  <si>
    <t>3531 W Fairington Dr</t>
  </si>
  <si>
    <t>3531 W Fairington DR</t>
  </si>
  <si>
    <t>Bloomington, IN 47403-3800</t>
  </si>
  <si>
    <t>012-15526-11 ENTERPRISE PARK LOT 11</t>
  </si>
  <si>
    <t>530531201012000004</t>
  </si>
  <si>
    <t>53-09-01-209-028.000-015</t>
  </si>
  <si>
    <t>016-11150-00</t>
  </si>
  <si>
    <t>Bowlen, Maivereen A</t>
  </si>
  <si>
    <t>857 S Western Dr</t>
  </si>
  <si>
    <t>857 S Western DR</t>
  </si>
  <si>
    <t>012-15526-12 ENTERPRISE PARK LOT 12A</t>
  </si>
  <si>
    <t>2669</t>
  </si>
  <si>
    <t>530531201015000004</t>
  </si>
  <si>
    <t>53-08-17-406-030.000-008</t>
  </si>
  <si>
    <t>014-08850-06</t>
  </si>
  <si>
    <t>Bowlen, Nancy C</t>
  </si>
  <si>
    <t>529 W Pargrave Pl</t>
  </si>
  <si>
    <t>529 W Pargrave Place</t>
  </si>
  <si>
    <t>012-15526-13 ENTERPRISE PARK LOT 13A</t>
  </si>
  <si>
    <t>530531201006000004</t>
  </si>
  <si>
    <t>53-09-02-100-004.013-015</t>
  </si>
  <si>
    <t>016-26811-13</t>
  </si>
  <si>
    <t>Bowles, Brett C &amp; Paige K</t>
  </si>
  <si>
    <t>5358 W Cobblestone St</t>
  </si>
  <si>
    <t>5358 W Cobblestone ST</t>
  </si>
  <si>
    <t>53-09-02-400-003.188-015</t>
  </si>
  <si>
    <t>016-26833-88</t>
  </si>
  <si>
    <t>Bowles, Gene A &amp; Callie R</t>
  </si>
  <si>
    <t>610 S Bobcat Bend</t>
  </si>
  <si>
    <t>610 S BOBOCAT BND</t>
  </si>
  <si>
    <t>012-15526-14 ENTERPRISE PARK LOT 14A</t>
  </si>
  <si>
    <t>530531201007000004</t>
  </si>
  <si>
    <t>53-04-36-302-002.000-011</t>
  </si>
  <si>
    <t>007-17950-00</t>
  </si>
  <si>
    <t>Bowman, Shirley; Middleton , Donna; Hill , Holly; Hill</t>
  </si>
  <si>
    <t>5970 N Crandall Ave</t>
  </si>
  <si>
    <t>4064 W Grand AVE</t>
  </si>
  <si>
    <t>012-15520-00 PT N1/2 31-9-1W 15.612 A Plat 65</t>
  </si>
  <si>
    <t>Vacant - Unplatted (10 to 19.99 Acres)</t>
  </si>
  <si>
    <t>1145</t>
  </si>
  <si>
    <t>530531200002000004</t>
  </si>
  <si>
    <t>016-29061-16</t>
  </si>
  <si>
    <t>53-09-13-411-003.000-015</t>
  </si>
  <si>
    <t>Boyd, Christopher T</t>
  </si>
  <si>
    <t>3303 W Jeffrey Rd</t>
  </si>
  <si>
    <t>3303 W Jeffrey RD</t>
  </si>
  <si>
    <t>012-15526-01 ENTERPRISE PARK LOT 1</t>
  </si>
  <si>
    <t>530531201010000004</t>
  </si>
  <si>
    <t>53-08-20-100-041.000-008</t>
  </si>
  <si>
    <t>014-00320-00</t>
  </si>
  <si>
    <t>Boyd, David M &amp; Susanne K</t>
  </si>
  <si>
    <t>4005 S Rogers St</t>
  </si>
  <si>
    <t>4005 S Rogers ST</t>
  </si>
  <si>
    <t>Bloomington, IN 47403-4823</t>
  </si>
  <si>
    <t>012-15526-03 ENTERPRISE PARK LOT 3</t>
  </si>
  <si>
    <t>530531201002000004</t>
  </si>
  <si>
    <t>53-05-29-100-055.000-004</t>
  </si>
  <si>
    <t>012-11803-23</t>
  </si>
  <si>
    <t>Boyd, Michael W &amp; Judith A</t>
  </si>
  <si>
    <t>2508 N Stonelake Cir</t>
  </si>
  <si>
    <t>2508 N Stonelake DR</t>
  </si>
  <si>
    <t>012-15526-02 ENTERPRISE PARK LOT 2</t>
  </si>
  <si>
    <t>2668</t>
  </si>
  <si>
    <t>530531201004000004</t>
  </si>
  <si>
    <t>53-01-41-709-739.000-008</t>
  </si>
  <si>
    <t>014-17097-39</t>
  </si>
  <si>
    <t>Boyer, Brian S &amp; Sara A</t>
  </si>
  <si>
    <t>1665 W Hennessey St</t>
  </si>
  <si>
    <t>1665 W Hennessey ST</t>
  </si>
  <si>
    <t>012-15525-00 PT NE NW 31-9-1W .304 A PLAT 108</t>
  </si>
  <si>
    <t>2061</t>
  </si>
  <si>
    <t>530531200008000004</t>
  </si>
  <si>
    <t>53-08-17-301-078.000-008</t>
  </si>
  <si>
    <t>014-17096-06</t>
  </si>
  <si>
    <t>Boyer, David G</t>
  </si>
  <si>
    <t>3822 S Bushmill Dr</t>
  </si>
  <si>
    <t>3822 S Bushmill DR</t>
  </si>
  <si>
    <t>012-24060-00 PT N1/2 NW 31-9-1W .457 A Plat 101</t>
  </si>
  <si>
    <t>1354</t>
  </si>
  <si>
    <t>530531200005000004</t>
  </si>
  <si>
    <t>53-01-63-041-112.000-015</t>
  </si>
  <si>
    <t>016-30411-12</t>
  </si>
  <si>
    <t>Boyer, Robert L &amp; Patricia M</t>
  </si>
  <si>
    <t>5733 W Daffodil Ct</t>
  </si>
  <si>
    <t>5733 W Daffodil CT</t>
  </si>
  <si>
    <t>012-01170-00 PT N1/2 NW 31-9-1W .591 A Plat 73</t>
  </si>
  <si>
    <t>13859</t>
  </si>
  <si>
    <t>530531200009000004</t>
  </si>
  <si>
    <t>014-07856-77</t>
  </si>
  <si>
    <t>53-08-20-204-006.000-008</t>
  </si>
  <si>
    <t>Brackee, Brian K &amp; Anna C</t>
  </si>
  <si>
    <t>1429 W Eagleview Dr</t>
  </si>
  <si>
    <t>1429 W Eagleview DR</t>
  </si>
  <si>
    <t>Bloomington, IN 47403-9047</t>
  </si>
  <si>
    <t>012-05080-00 PT N1/2 31-9-1W .591 A Plat 70</t>
  </si>
  <si>
    <t>14191</t>
  </si>
  <si>
    <t>530531200006000004</t>
  </si>
  <si>
    <t>53-09-13-102-014.000-015</t>
  </si>
  <si>
    <t>016-06840-00</t>
  </si>
  <si>
    <t>Bradfield, Gayla S.</t>
  </si>
  <si>
    <t>3711 S Tyler Ln</t>
  </si>
  <si>
    <t>3711 S Tyler LN</t>
  </si>
  <si>
    <t>Bloomington, IN 47403-3967</t>
  </si>
  <si>
    <t>012-19900-00 PT N1/2 31-9-1W .59 A; PLAT 71</t>
  </si>
  <si>
    <t>2244</t>
  </si>
  <si>
    <t>530531200001001004</t>
  </si>
  <si>
    <t>53-09-02-100-004.030-015</t>
  </si>
  <si>
    <t>016-26811-30</t>
  </si>
  <si>
    <t>Bradshaw, Lloyd M &amp; Janice R</t>
  </si>
  <si>
    <t>209 S Rockwood Crescent Ct</t>
  </si>
  <si>
    <t>209 S Rockwood Crescent CT</t>
  </si>
  <si>
    <t>53-09-02-400-009.173-015</t>
  </si>
  <si>
    <t>016-26822-73</t>
  </si>
  <si>
    <t>Bramwell, Michann A &amp; Orville D</t>
  </si>
  <si>
    <t>607 S Shale Crest Dr</t>
  </si>
  <si>
    <t>607 S Shale Crest DR</t>
  </si>
  <si>
    <t>53-09-01-211-014.000-015</t>
  </si>
  <si>
    <t>016-09420-00</t>
  </si>
  <si>
    <t>Branam, Curt A</t>
  </si>
  <si>
    <t>4142 W Middle Ct</t>
  </si>
  <si>
    <t>4142 W Middle CT</t>
  </si>
  <si>
    <t>Bloomington, IN 47403-1840</t>
  </si>
  <si>
    <t>012-15526-15 ENTERPRISE PARK LOT 15A; CONTR ROB'T &amp; NANCY MULLIS 2/17/05</t>
  </si>
  <si>
    <t>530531201001000004</t>
  </si>
  <si>
    <t>014-17093-66</t>
  </si>
  <si>
    <t>53-08-17-302-054.000-008</t>
  </si>
  <si>
    <t>Branam, Debra J</t>
  </si>
  <si>
    <t>3912 S Bushmill Dr</t>
  </si>
  <si>
    <t>3912 S Bushmill DR</t>
  </si>
  <si>
    <t>53-09-13-404-034.000-015</t>
  </si>
  <si>
    <t>016-03310-44</t>
  </si>
  <si>
    <t>Brane, Lawrence H &amp; Sara E</t>
  </si>
  <si>
    <t>C/O Zachary Sherfick &amp; J Power 3826 S Woodmere Ct</t>
  </si>
  <si>
    <t>3826 W Woodmere CT</t>
  </si>
  <si>
    <t>Bloomington, IN 47403-4127</t>
  </si>
  <si>
    <t>007-24770-00 PT SW SW 25-9-2W 1.84A; PLAT 74</t>
  </si>
  <si>
    <t>1285</t>
  </si>
  <si>
    <t>530425300010000011</t>
  </si>
  <si>
    <t>53-08-17-301-093.384-008</t>
  </si>
  <si>
    <t>014-17396-84</t>
  </si>
  <si>
    <t>Brap LLC</t>
  </si>
  <si>
    <t>2960 N Meridian St</t>
  </si>
  <si>
    <t>Indianapolis, IN 46280</t>
  </si>
  <si>
    <t>3493 S Wickens ST</t>
  </si>
  <si>
    <t>007-28150-08 Northwest Park Part Lot 8 (Part in Section 25 see 007-28150-88 for part in Section 26)</t>
  </si>
  <si>
    <t>1404</t>
  </si>
  <si>
    <t>530425301001000011</t>
  </si>
  <si>
    <t>53-09-01-210-010.000-015</t>
  </si>
  <si>
    <t>016-29230-00</t>
  </si>
  <si>
    <t>Brashaber, Charlotte Curry Daniel Revocable Living Trust</t>
  </si>
  <si>
    <t>4221 W Doyle Ave</t>
  </si>
  <si>
    <t>4221 W Doyle AVE</t>
  </si>
  <si>
    <t>Bloomington, IN 47403-2620</t>
  </si>
  <si>
    <t>53-09-01-300-029.000-015</t>
  </si>
  <si>
    <t>016-29200-00</t>
  </si>
  <si>
    <t>W Gifford RD</t>
  </si>
  <si>
    <t>53-08-18-103-003.362-008</t>
  </si>
  <si>
    <t>014-17098-62</t>
  </si>
  <si>
    <t>Brashear, Stefanie E &amp; Chad O Heacox</t>
  </si>
  <si>
    <t>1572 W Meeting House Ln</t>
  </si>
  <si>
    <t>1572 W Meeting House LN</t>
  </si>
  <si>
    <t>53-08-17-301-121.000-008</t>
  </si>
  <si>
    <t>014-17096-42</t>
  </si>
  <si>
    <t>Brauer, Jonathan &amp; Sara M</t>
  </si>
  <si>
    <t>3761 S Wickens St</t>
  </si>
  <si>
    <t>3761 S Wickens ST</t>
  </si>
  <si>
    <t>Bloomington, IN 47403-4595</t>
  </si>
  <si>
    <t>007-17880-01 PT SW SE 25-9-2W 6.193 A PLAT 123</t>
  </si>
  <si>
    <t>268</t>
  </si>
  <si>
    <t>530425400001000011</t>
  </si>
  <si>
    <t>014-34260-00</t>
  </si>
  <si>
    <t>53-08-17-100-016.000-008</t>
  </si>
  <si>
    <t>Braunlin, Linda L Revocable Trust</t>
  </si>
  <si>
    <t>6465 W Tarkington Ln</t>
  </si>
  <si>
    <t>2913 S Rogers ST</t>
  </si>
  <si>
    <t>007-18190-00 PT NE NE 36-9-2W .37A; PLAT 87</t>
  </si>
  <si>
    <t>530436100017000011</t>
  </si>
  <si>
    <t>53-09-12-401-014.000-015</t>
  </si>
  <si>
    <t>016-02640-00</t>
  </si>
  <si>
    <t>Braunlin, William G Irrevocable Trust 1%</t>
  </si>
  <si>
    <t>3914 N Sugar Ln E</t>
  </si>
  <si>
    <t>2345 S Hickory Leaf DR</t>
  </si>
  <si>
    <t>Bloomington, IN 47403-3123</t>
  </si>
  <si>
    <t>012-32420-00 HENSONBURG PT LOT 4 (.002A)</t>
  </si>
  <si>
    <t>530531101003000004</t>
  </si>
  <si>
    <t>53-09-12-400-008.005-015</t>
  </si>
  <si>
    <t>016-31640-05</t>
  </si>
  <si>
    <t>53-09-13-103-045.000-015</t>
  </si>
  <si>
    <t>016-02650-00</t>
  </si>
  <si>
    <t>Brawthen, Daryl R &amp; Janet L</t>
  </si>
  <si>
    <t>3701 W Fairington Dr</t>
  </si>
  <si>
    <t>3701 W Fairington DR</t>
  </si>
  <si>
    <t>Bloomington, IN 47403-3821</t>
  </si>
  <si>
    <t>012-08651-07 BLDG ON LEASED LAND; SEE 012-08651-07</t>
  </si>
  <si>
    <t>530120865107000004</t>
  </si>
  <si>
    <t>53-08-17-301-068.000-008</t>
  </si>
  <si>
    <t>014-17097-06</t>
  </si>
  <si>
    <t>Brckalorenz, Benjamin T &amp; Allison M</t>
  </si>
  <si>
    <t>1608 W Hennessey St</t>
  </si>
  <si>
    <t>1608 W Hennessey ST</t>
  </si>
  <si>
    <t>530435101005001011</t>
  </si>
  <si>
    <t>014-14981-08</t>
  </si>
  <si>
    <t>53-08-20-100-048.000-008</t>
  </si>
  <si>
    <t>Breedlove, Mark &amp; Valerie Helms-breedlove</t>
  </si>
  <si>
    <t>4233 S Clear View Dr</t>
  </si>
  <si>
    <t>4233 S Clear View DR</t>
  </si>
  <si>
    <t>016-30393-08</t>
  </si>
  <si>
    <t>53-01-63-039-308.000-015</t>
  </si>
  <si>
    <t>Breidenbach, Andrew P</t>
  </si>
  <si>
    <t>5183 W Bedrock Rd</t>
  </si>
  <si>
    <t>5183 W Bedrock RD</t>
  </si>
  <si>
    <t>Bloomington, IN 47403-8737</t>
  </si>
  <si>
    <t>016-00320-00 AIRPORT SEC I LOT 8</t>
  </si>
  <si>
    <t>53015030-015</t>
  </si>
  <si>
    <t>Airport Addition - F</t>
  </si>
  <si>
    <t>VAN BUREN TOWNSHIP</t>
  </si>
  <si>
    <t>http://egis.39dn.com/egismonroein/plats/B/B136_a.pdf</t>
  </si>
  <si>
    <t>AIRPORT</t>
  </si>
  <si>
    <t>5346</t>
  </si>
  <si>
    <t>530903103002000015</t>
  </si>
  <si>
    <t>016-03310-99</t>
  </si>
  <si>
    <t>53-09-13-401-051.000-015</t>
  </si>
  <si>
    <t>Brennan, Bridget H</t>
  </si>
  <si>
    <t>3507 W Yellowstone Ct</t>
  </si>
  <si>
    <t>3507 W Yellowstone CT</t>
  </si>
  <si>
    <t>016-05830-00 AIRPORT SEC 1 LOT 7</t>
  </si>
  <si>
    <t>33476</t>
  </si>
  <si>
    <t>530903103009000015</t>
  </si>
  <si>
    <t>53-08-17-105-003.000-008</t>
  </si>
  <si>
    <t>014-17410-51</t>
  </si>
  <si>
    <t>Brentwood Development Corp.</t>
  </si>
  <si>
    <t>1240 E Miller Dr</t>
  </si>
  <si>
    <t>S Cuffers DR</t>
  </si>
  <si>
    <t>016-30390-01 PT SW NW 2-8-2W 1.10A</t>
  </si>
  <si>
    <t>53015015-015</t>
  </si>
  <si>
    <t>Kirby Road - A</t>
  </si>
  <si>
    <t>4309</t>
  </si>
  <si>
    <t>530902200150000015</t>
  </si>
  <si>
    <t>014-17410-71</t>
  </si>
  <si>
    <t>53-01-41-741-073.000-008</t>
  </si>
  <si>
    <t>014-17410-73</t>
  </si>
  <si>
    <t>Brentwood, Development</t>
  </si>
  <si>
    <t>016-30390-05 PT W1/2 2-8-2W .33A</t>
  </si>
  <si>
    <t>53015025-015</t>
  </si>
  <si>
    <t>W State Road 48 - VB - A</t>
  </si>
  <si>
    <t>5833</t>
  </si>
  <si>
    <t>530902200018000015</t>
  </si>
  <si>
    <t>$5 MINIMUM PROPERTY TAX</t>
  </si>
  <si>
    <t>014-07856-73</t>
  </si>
  <si>
    <t>53-08-20-204-011.000-008</t>
  </si>
  <si>
    <t>Bretsch, Bart K &amp; Susan D</t>
  </si>
  <si>
    <t>1450 W Estate Dr</t>
  </si>
  <si>
    <t>1450 W Estate DR</t>
  </si>
  <si>
    <t>016-30390-03 PT SW NW 2-8-2W 1.10A</t>
  </si>
  <si>
    <t>5967</t>
  </si>
  <si>
    <t>530902200135000015</t>
  </si>
  <si>
    <t>014-14980-54</t>
  </si>
  <si>
    <t>53-08-20-106-001.000-008</t>
  </si>
  <si>
    <t>Brewer, James A &amp; Melissa</t>
  </si>
  <si>
    <t>4119 S Hedgewood Dr</t>
  </si>
  <si>
    <t>4119 S Hedgewood DR</t>
  </si>
  <si>
    <t>Bloomington, IN 47403-4857</t>
  </si>
  <si>
    <t>016-30395-00 STONECREST AT FIELDSTONE PH 2; COMMON AREA (20.50A) PLAT CA</t>
  </si>
  <si>
    <t>53015068-015</t>
  </si>
  <si>
    <t>Stonecrest @ Fieldstone - A</t>
  </si>
  <si>
    <t>http://egis.39dn.com/egismonroein/plats/C/C355_a.pdf</t>
  </si>
  <si>
    <t>STONECREST @ FIELDST</t>
  </si>
  <si>
    <t>6562</t>
  </si>
  <si>
    <t>530902200190000015</t>
  </si>
  <si>
    <t>53-08-20-400-052.000-008</t>
  </si>
  <si>
    <t>014-17700-00</t>
  </si>
  <si>
    <t>Brewer, John W &amp; Leanna</t>
  </si>
  <si>
    <t>555 W That Rd</t>
  </si>
  <si>
    <t>555 W That RD</t>
  </si>
  <si>
    <t>Bloomington, IN 47403-9725</t>
  </si>
  <si>
    <t>016-30390-58 STONECREST AT FIELDSTONE; PH 2 LOT 58</t>
  </si>
  <si>
    <t>53015069-015</t>
  </si>
  <si>
    <t>Stonecrest - F</t>
  </si>
  <si>
    <t>6479</t>
  </si>
  <si>
    <t>530902200079000015</t>
  </si>
  <si>
    <t>016-30391-77</t>
  </si>
  <si>
    <t>53-09-02-200-093.000-015</t>
  </si>
  <si>
    <t>Brewer, Michelle R</t>
  </si>
  <si>
    <t>523 S Fieldstone Blvd</t>
  </si>
  <si>
    <t>523 S Fieldstone BLVD</t>
  </si>
  <si>
    <t>Bloomington, IN 47403-8962</t>
  </si>
  <si>
    <t>016-30390-57 STONECREST AT FIELDSTONE; PH 2 LOT 57</t>
  </si>
  <si>
    <t>5726</t>
  </si>
  <si>
    <t>530902200041000015</t>
  </si>
  <si>
    <t>014-08850-92</t>
  </si>
  <si>
    <t>53-08-17-400-008.000-008</t>
  </si>
  <si>
    <t>014-04020-00</t>
  </si>
  <si>
    <t>Brewer, Steven F &amp; Nanette Esseck</t>
  </si>
  <si>
    <t>3636 S Rogers St</t>
  </si>
  <si>
    <t>3636 S Rogers ST</t>
  </si>
  <si>
    <t>Bloomington, IN 47403-4560</t>
  </si>
  <si>
    <t>016-30390-55 STONECREST AT FIELDSTONE; PH 2 LOT 55</t>
  </si>
  <si>
    <t>6619</t>
  </si>
  <si>
    <t>530902200159000015</t>
  </si>
  <si>
    <t>53-09-01-209-049.000-015</t>
  </si>
  <si>
    <t>016-10180-00</t>
  </si>
  <si>
    <t>Bridges, William R &amp; Marilyn B</t>
  </si>
  <si>
    <t>716 S Western Dr</t>
  </si>
  <si>
    <t>716 S Western DR</t>
  </si>
  <si>
    <t>Bloomington, IN 47403-1875</t>
  </si>
  <si>
    <t>016-30390-47 STONECREST AT FIELDSTONE; PH 2 LOT 47</t>
  </si>
  <si>
    <t>530902200107000015</t>
  </si>
  <si>
    <t>53-08-20-106-034.000-008</t>
  </si>
  <si>
    <t>014-14980-56</t>
  </si>
  <si>
    <t>Bridgett, Neal E &amp; Barbara D</t>
  </si>
  <si>
    <t>4207 S Hedgewood Dr</t>
  </si>
  <si>
    <t>4207 S Hedgewood DR</t>
  </si>
  <si>
    <t>Bloomington, IN 47403-4859</t>
  </si>
  <si>
    <t>016-30390-46 STONECREST @ FIELDSTONE 2ND LOT 46</t>
  </si>
  <si>
    <t>530902200045000015</t>
  </si>
  <si>
    <t>53-09-02-100-004.040-015</t>
  </si>
  <si>
    <t>016-26811-40</t>
  </si>
  <si>
    <t>Briggs, Andrew &amp; Janice</t>
  </si>
  <si>
    <t>226 S Cave Creek Dr</t>
  </si>
  <si>
    <t>226 S Cave Creek DR</t>
  </si>
  <si>
    <t>016-30390-45 STONECREST AT FIELDSTONE; PH 2 LOT 45</t>
  </si>
  <si>
    <t>5970</t>
  </si>
  <si>
    <t>530902200006001015</t>
  </si>
  <si>
    <t>53-09-01-213-035.000-015</t>
  </si>
  <si>
    <t>016-16060-00</t>
  </si>
  <si>
    <t>Briles, Ty</t>
  </si>
  <si>
    <t>733 S Village Dr</t>
  </si>
  <si>
    <t>733 S Village DR</t>
  </si>
  <si>
    <t>016-30390-44 STONECREST AT FIELDSTONE; PH 2 LOT 44</t>
  </si>
  <si>
    <t>530902200001044015</t>
  </si>
  <si>
    <t>016-08420-00</t>
  </si>
  <si>
    <t>53-09-01-209-046.000-015</t>
  </si>
  <si>
    <t>Brinegar, Maurice &amp; Audra Carol</t>
  </si>
  <si>
    <t>427 S Western Dr</t>
  </si>
  <si>
    <t>427 S Western DR</t>
  </si>
  <si>
    <t>Bloomington, IN 47403-1869</t>
  </si>
  <si>
    <t>016-30390-43 STONECREST AT FIELDSTONE; PH 2 LOT 43</t>
  </si>
  <si>
    <t>6603</t>
  </si>
  <si>
    <t>530902200059000015</t>
  </si>
  <si>
    <t>53-08-17-301-136.000-008</t>
  </si>
  <si>
    <t>014-17096-94</t>
  </si>
  <si>
    <t>Brinkley, Kelly</t>
  </si>
  <si>
    <t>3541 S McDougal St</t>
  </si>
  <si>
    <t>3541 S McDougal ST</t>
  </si>
  <si>
    <t>Bloomington, IN 47403-4638</t>
  </si>
  <si>
    <t>016-30390-42 STONECREST AT FIELDSTONE; PH 2 LOT 42</t>
  </si>
  <si>
    <t>5725</t>
  </si>
  <si>
    <t>530902200033000015</t>
  </si>
  <si>
    <t>016-30392-19</t>
  </si>
  <si>
    <t>53-09-02-300-021.000-015</t>
  </si>
  <si>
    <t>Brock, David A</t>
  </si>
  <si>
    <t>5691 W Bedrock Rd</t>
  </si>
  <si>
    <t>5691 W Bedrock RD</t>
  </si>
  <si>
    <t>Bloomington, IN 47403-8717</t>
  </si>
  <si>
    <t>016-30390-38 STONECREST AT FIELDSTONE; PH 1 SEC 2 LOT 38</t>
  </si>
  <si>
    <t>5850</t>
  </si>
  <si>
    <t>530902201011000015</t>
  </si>
  <si>
    <t>016-30390-43</t>
  </si>
  <si>
    <t>53-09-02-200-059.000-015</t>
  </si>
  <si>
    <t>Brock, Mary Anne</t>
  </si>
  <si>
    <t>424 S Woodfield Ln</t>
  </si>
  <si>
    <t>424 S Woodfield LN</t>
  </si>
  <si>
    <t>016-30390-37 STONECREST @ FIELDSTONE 1ST; SEC 2 LOT 37</t>
  </si>
  <si>
    <t>5848</t>
  </si>
  <si>
    <t>530902201007000015</t>
  </si>
  <si>
    <t>53-08-17-303-004.000-008</t>
  </si>
  <si>
    <t>014-17093-74</t>
  </si>
  <si>
    <t>Broderick, Alex J</t>
  </si>
  <si>
    <t>3878 S Bushmill Dr</t>
  </si>
  <si>
    <t>3878 S Bushmill DR</t>
  </si>
  <si>
    <t>016-30390-36 STONECREST AT FIELDSTONE; PH 1 SEC 2 LOT 36</t>
  </si>
  <si>
    <t>5846</t>
  </si>
  <si>
    <t>530902201016000015</t>
  </si>
  <si>
    <t>53-08-17-301-093.397-008</t>
  </si>
  <si>
    <t>014-17396-97</t>
  </si>
  <si>
    <t>Broe, Kevin M &amp; Andrea Lynn</t>
  </si>
  <si>
    <t>3625 S Glasgow Cir</t>
  </si>
  <si>
    <t>3625 S Glasgow CIR</t>
  </si>
  <si>
    <t>016-30390-35 STONECREST AT FIELDSTONE; PH 1 SEC 2 LOT 35</t>
  </si>
  <si>
    <t>5843</t>
  </si>
  <si>
    <t>530902201009000015</t>
  </si>
  <si>
    <t>53-09-13-104-022.000-015</t>
  </si>
  <si>
    <t>016-22790-00</t>
  </si>
  <si>
    <t>Broker, Jamie M</t>
  </si>
  <si>
    <t>3420 W Indian Creek Dr</t>
  </si>
  <si>
    <t>3420 W Indian Creek DR</t>
  </si>
  <si>
    <t>Bloomington, IN 47403-3936</t>
  </si>
  <si>
    <t>016-30390-34 STONECREST AT FIELDSTONE; PH 1 SEC 2 LOT 34</t>
  </si>
  <si>
    <t>5842</t>
  </si>
  <si>
    <t>530902201004000015</t>
  </si>
  <si>
    <t>53-08-17-303-014.000-008</t>
  </si>
  <si>
    <t>014-17093-20</t>
  </si>
  <si>
    <t>Brookbank, Sherry A</t>
  </si>
  <si>
    <t>3877 S Bushmill Dr</t>
  </si>
  <si>
    <t>3877 S Bushmill DR</t>
  </si>
  <si>
    <t>016-30390-33 STONECREST AT FIELDSTONE; PH 1 SEC 2 LOT 33</t>
  </si>
  <si>
    <t>5840</t>
  </si>
  <si>
    <t>530902201015000015</t>
  </si>
  <si>
    <t>53-09-13-400-032.000-015</t>
  </si>
  <si>
    <t>016-18790-00</t>
  </si>
  <si>
    <t>Brooks, Bryant Theron</t>
  </si>
  <si>
    <t>3802 Sims Ln</t>
  </si>
  <si>
    <t>3802 W Sims LN</t>
  </si>
  <si>
    <t>Bloomington, IN 47403-4158</t>
  </si>
  <si>
    <t>016-30390-32 STONECREST AT FIELDSTONE ; ; PH 1; SEC 2 LOT 32</t>
  </si>
  <si>
    <t>6599</t>
  </si>
  <si>
    <t>530902201002000015</t>
  </si>
  <si>
    <t>016-30392-38</t>
  </si>
  <si>
    <t>53-09-02-300-086.000-015</t>
  </si>
  <si>
    <t>Brown, Aaron L &amp; Kristin M</t>
  </si>
  <si>
    <t>5663 W Tensleep Rd</t>
  </si>
  <si>
    <t>5663 W Tensleep RD</t>
  </si>
  <si>
    <t>016-30390-31 STONECREST AT FIELDSTONE; PH 1 SEC 2 LOT 31</t>
  </si>
  <si>
    <t>5837</t>
  </si>
  <si>
    <t>530902201010000015</t>
  </si>
  <si>
    <t>53-08-17-102-019.000-008</t>
  </si>
  <si>
    <t>014-24350-00</t>
  </si>
  <si>
    <t>Brown, Anthony C. &amp; Pamela S.</t>
  </si>
  <si>
    <t>533 W Green Rd</t>
  </si>
  <si>
    <t>533 W Green RD</t>
  </si>
  <si>
    <t>016-30390-30 STONECREST @ FIELDSTONE 1ST; SEC 2 LOT 30</t>
  </si>
  <si>
    <t>530902201012000015</t>
  </si>
  <si>
    <t>53-08-20-106-025.000-008</t>
  </si>
  <si>
    <t>014-14985-96</t>
  </si>
  <si>
    <t>Brown, Brian K &amp; Leah B</t>
  </si>
  <si>
    <t>812 W Estate Dr</t>
  </si>
  <si>
    <t>812 W Estate DR</t>
  </si>
  <si>
    <t>Bloomington, IN 47403-4870</t>
  </si>
  <si>
    <t>016-30390-29 STONECREST AT FIELDSTONE; PH 1 SEC 2 LOT 29</t>
  </si>
  <si>
    <t>530902201001000015</t>
  </si>
  <si>
    <t>53-08-17-301-093.390-008</t>
  </si>
  <si>
    <t>014-17396-90</t>
  </si>
  <si>
    <t>Brown, Dan E &amp; Laurie L</t>
  </si>
  <si>
    <t>N29 W22 042 Kathryn Ct</t>
  </si>
  <si>
    <t>WAUKESHA, WI 53186</t>
  </si>
  <si>
    <t>3549 S Wickens ST</t>
  </si>
  <si>
    <t>016-30390-28 STONECREST AT FIELDSTONE; PH 1 SEC 2 LOT 28</t>
  </si>
  <si>
    <t>7497</t>
  </si>
  <si>
    <t>530902201006000015</t>
  </si>
  <si>
    <t>014-17093-53</t>
  </si>
  <si>
    <t>53-08-17-302-040.000-008</t>
  </si>
  <si>
    <t>Brown, David B</t>
  </si>
  <si>
    <t>3988 S Bushmill Dr</t>
  </si>
  <si>
    <t>3988 S Bushmill DR</t>
  </si>
  <si>
    <t>016-30390-27 STONECREST AT FIELDSTONE; PH 1 SEC 2 LOT 27</t>
  </si>
  <si>
    <t>6210</t>
  </si>
  <si>
    <t>530902201005000015</t>
  </si>
  <si>
    <t>53-08-17-301-093.350-008</t>
  </si>
  <si>
    <t>014-17098-50</t>
  </si>
  <si>
    <t>Brown, Deanne L</t>
  </si>
  <si>
    <t>3223 S Meeting House Ct</t>
  </si>
  <si>
    <t>3223 S Meeting House CT</t>
  </si>
  <si>
    <t>016-30390-26 STONECREST AT FIELDSTONE; PH 1 SEC 2 LOT 26</t>
  </si>
  <si>
    <t>6209</t>
  </si>
  <si>
    <t>530902201014000015</t>
  </si>
  <si>
    <t>53-08-20-103-015.000-008</t>
  </si>
  <si>
    <t>014-14980-23</t>
  </si>
  <si>
    <t>Brown, Fredina T</t>
  </si>
  <si>
    <t>810 W Hedgewood Dr</t>
  </si>
  <si>
    <t>810 W Hedgewood DR</t>
  </si>
  <si>
    <t>Bloomington, IN 47403-4862</t>
  </si>
  <si>
    <t>016-30390-25 STONECREST AT FIELDSTONE; PH 1 SEC 2 LOT 25</t>
  </si>
  <si>
    <t>6208</t>
  </si>
  <si>
    <t>530902201017000015</t>
  </si>
  <si>
    <t>53-09-12-400-027.000-015</t>
  </si>
  <si>
    <t>016-13140-00</t>
  </si>
  <si>
    <t>Brown, Gilbert R &amp; Minnie M Living Trust</t>
  </si>
  <si>
    <t>2611 S Leonard Springs Rd</t>
  </si>
  <si>
    <t>2611 S Leonard Springs RD</t>
  </si>
  <si>
    <t>Bloomington, IN 47403-3135</t>
  </si>
  <si>
    <t>016-30395-24 STONECREST AT FIELDSTONE; PH 1 SEC 1 LOT 24</t>
  </si>
  <si>
    <t>6567</t>
  </si>
  <si>
    <t>530902202006000015</t>
  </si>
  <si>
    <t>016-30392-82</t>
  </si>
  <si>
    <t>53-01-63-039-282.000-015</t>
  </si>
  <si>
    <t>Brown, Mary J</t>
  </si>
  <si>
    <t>5444 W Bedrock Rd</t>
  </si>
  <si>
    <t>5444 W Bedrock RD</t>
  </si>
  <si>
    <t>Bloomington, IN 47403-8729</t>
  </si>
  <si>
    <t>016-30395-23 STONECREST @ FIELDSTONE PH 1 SEC 1; LOT 23</t>
  </si>
  <si>
    <t>530902202003000015</t>
  </si>
  <si>
    <t>53-08-17-301-118.000-008</t>
  </si>
  <si>
    <t>014-17096-61</t>
  </si>
  <si>
    <t>Brown, Paul D &amp; Kristi</t>
  </si>
  <si>
    <t>3517 S Glasgow Cir</t>
  </si>
  <si>
    <t>3517 S Glasgow CIR</t>
  </si>
  <si>
    <t>016-30395-22 STONECREST @ FIELDSTONE PH 1 SEC 1; LOT 22</t>
  </si>
  <si>
    <t>5869</t>
  </si>
  <si>
    <t>530902202007000015</t>
  </si>
  <si>
    <t>53-09-13-104-015.000-015</t>
  </si>
  <si>
    <t>016-13920-00</t>
  </si>
  <si>
    <t>Brown, Paul E &amp; Jessica D</t>
  </si>
  <si>
    <t>3120 S Arrow Ave</t>
  </si>
  <si>
    <t>3120 S Arrow AVE</t>
  </si>
  <si>
    <t>016-30395-21 STONECREST @ FIELDSTONE PH 1 SEC 1; LOT 21</t>
  </si>
  <si>
    <t>5965</t>
  </si>
  <si>
    <t>530902202028000015</t>
  </si>
  <si>
    <t>53-01-63-041-152.000-015</t>
  </si>
  <si>
    <t>016-30411-52</t>
  </si>
  <si>
    <t>Brown, Teretha J</t>
  </si>
  <si>
    <t>5713 W Monarch Ct</t>
  </si>
  <si>
    <t>5713 W Monarch CT</t>
  </si>
  <si>
    <t>016-30395-20 STONECREST AT FIELDSTONE; PH 1 SEC 1 LOT 20</t>
  </si>
  <si>
    <t>530902202023000015</t>
  </si>
  <si>
    <t>016-16010-12</t>
  </si>
  <si>
    <t>53-09-12-400-024.000-015</t>
  </si>
  <si>
    <t>Brown, Thomas L</t>
  </si>
  <si>
    <t>2664 S Danlyn Rd</t>
  </si>
  <si>
    <t>2664 S Danlyn RD</t>
  </si>
  <si>
    <t>Bloomington, IN 47403-3107</t>
  </si>
  <si>
    <t>016-30395-19 STONECREST AT FIELDSTONE; PH 1 SEC 1 LOT 19</t>
  </si>
  <si>
    <t>530902202011000015</t>
  </si>
  <si>
    <t>53-08-17-100-030.000-008</t>
  </si>
  <si>
    <t>014-00150-00</t>
  </si>
  <si>
    <t>Brown, Wendell L &amp; Joan L</t>
  </si>
  <si>
    <t>2921 S Rogers St</t>
  </si>
  <si>
    <t>2921 S Rogers ST</t>
  </si>
  <si>
    <t>016-30395-18 STONECREST AT FIELDSTONE; PH 1 SEC 1 LOT 18</t>
  </si>
  <si>
    <t>5955</t>
  </si>
  <si>
    <t>530902202021000015</t>
  </si>
  <si>
    <t>53-09-13-404-002.000-015</t>
  </si>
  <si>
    <t>016-03310-74</t>
  </si>
  <si>
    <t>Browning, Cheryl Ann</t>
  </si>
  <si>
    <t>3824 W Woodmere Way</t>
  </si>
  <si>
    <t>Bloomington, IN 47403-4123</t>
  </si>
  <si>
    <t>016-30395-17 STONECREST @ FIELDSTONE 1ST; SEC 1 PT LOT 17</t>
  </si>
  <si>
    <t>530902202014000015</t>
  </si>
  <si>
    <t>53-08-17-406-022.000-008</t>
  </si>
  <si>
    <t>014-08850-32</t>
  </si>
  <si>
    <t>Bruce, Alexander M &amp; Erin E</t>
  </si>
  <si>
    <t>704 W Whitethorn Pl</t>
  </si>
  <si>
    <t>704 W Whitethorn Place</t>
  </si>
  <si>
    <t>Bloomington, IN 47403-4380</t>
  </si>
  <si>
    <t>016-30396-02 STONECREST @ FIELDSTONE PH 1 SEC 1; PT LOT 17</t>
  </si>
  <si>
    <t>53015074-015</t>
  </si>
  <si>
    <t>19 VAN BUREN TWP - BASE - COM/RES - A</t>
  </si>
  <si>
    <t>530902202019000015</t>
  </si>
  <si>
    <t>53-01-63-041-109.000-015</t>
  </si>
  <si>
    <t>016-30411-09</t>
  </si>
  <si>
    <t>Bruce, Delmar K &amp; Linda M</t>
  </si>
  <si>
    <t>5705 W Daffodil Ct</t>
  </si>
  <si>
    <t>5705 W Daffodil CT</t>
  </si>
  <si>
    <t>016-30396-00 STONECREST @ FIELDSTONE PH 1 SEC 1; PT LOT 16; .104A</t>
  </si>
  <si>
    <t>5972</t>
  </si>
  <si>
    <t>530902202015000015</t>
  </si>
  <si>
    <t>53-08-17-301-113.000-008</t>
  </si>
  <si>
    <t>014-17097-89</t>
  </si>
  <si>
    <t>Bruce, Kevin E R</t>
  </si>
  <si>
    <t>3729 S McDougal St</t>
  </si>
  <si>
    <t>3729 S McDougal ST</t>
  </si>
  <si>
    <t>016-30396-03 STONECREST @ FIELDSTONE PH 1 SEC 1; PT LOT 15</t>
  </si>
  <si>
    <t>530902202020000015</t>
  </si>
  <si>
    <t>53-04-36-303-007.000-011</t>
  </si>
  <si>
    <t>007-16470-00</t>
  </si>
  <si>
    <t>Bruce, Perry S &amp; Sheila R</t>
  </si>
  <si>
    <t>5727 E Mahalia Way</t>
  </si>
  <si>
    <t>4270 W 3rd ST</t>
  </si>
  <si>
    <t>016-30395-16 STONECREST @ FIELDSTONE PH 1 SEC 1; PT LOT 16</t>
  </si>
  <si>
    <t>6337</t>
  </si>
  <si>
    <t>530902202009000015</t>
  </si>
  <si>
    <t>53-09-01-209-071.000-015</t>
  </si>
  <si>
    <t>016-03270-00</t>
  </si>
  <si>
    <t>Bruce, Rex A. &amp; Norma J.</t>
  </si>
  <si>
    <t>880 S Western Dr</t>
  </si>
  <si>
    <t>880 S Western DR</t>
  </si>
  <si>
    <t>016-30395-15 STONECREST @ FIELDSTONE PH 1; SEC 1 PT LOT 15</t>
  </si>
  <si>
    <t>6674</t>
  </si>
  <si>
    <t>530902202013000015</t>
  </si>
  <si>
    <t>53-04-36-303-081.000-011</t>
  </si>
  <si>
    <t>007-24800-00</t>
  </si>
  <si>
    <t>Bruce, Roy Lawrence Jr &amp; Amy</t>
  </si>
  <si>
    <t>4192 W Broadway Ave</t>
  </si>
  <si>
    <t>4192 W Broadway AVE</t>
  </si>
  <si>
    <t>016-30395-14 STONECREST AT FIELDSTONE; PH 1 SEC 1 PT LOT 14</t>
  </si>
  <si>
    <t>5949</t>
  </si>
  <si>
    <t>530902202008000015</t>
  </si>
  <si>
    <t>53-09-02-400-003.121-015</t>
  </si>
  <si>
    <t>016-26823-21</t>
  </si>
  <si>
    <t>Brucker, Gabriel B &amp; Bertola-Brucker, Courtney Ann</t>
  </si>
  <si>
    <t>625 S Bobcat Bend</t>
  </si>
  <si>
    <t>625 S BOBCAT BND</t>
  </si>
  <si>
    <t>016-30395-13 STONECREST @ FIELDSTONE PH 1 SEC 1; LOT 13</t>
  </si>
  <si>
    <t>5865</t>
  </si>
  <si>
    <t>530902202025000015</t>
  </si>
  <si>
    <t>016-03315-02</t>
  </si>
  <si>
    <t>53-09-13-401-033.000-015</t>
  </si>
  <si>
    <t>Brumley, John H &amp; Painton, Kelly J</t>
  </si>
  <si>
    <t>3500 W Yellowstone Ct</t>
  </si>
  <si>
    <t>3500 W Yellowstone CT</t>
  </si>
  <si>
    <t>016-30395-12 STONECREST @ FIELDSTONE PH 1 SEC 1; LOT 12</t>
  </si>
  <si>
    <t>5945</t>
  </si>
  <si>
    <t>530902202005000015</t>
  </si>
  <si>
    <t>53-01-20-346-000.000-004</t>
  </si>
  <si>
    <t>012-03460-00</t>
  </si>
  <si>
    <t>Brummett, Chadd A</t>
  </si>
  <si>
    <t>3029 W Arlington Rd</t>
  </si>
  <si>
    <t>3029 W Arlington RD</t>
  </si>
  <si>
    <t>Bloomington, IN 47404-1559</t>
  </si>
  <si>
    <t>016-30395-11 STONECREST AT FIELDSTONE; PH 1 SEC 1 LOT 11</t>
  </si>
  <si>
    <t>530902202018000015</t>
  </si>
  <si>
    <t>53-08-20-301-003.000-008</t>
  </si>
  <si>
    <t>014-22640-05</t>
  </si>
  <si>
    <t>Brummett, Richard L &amp; Patricia S</t>
  </si>
  <si>
    <t>1363 W That Rd</t>
  </si>
  <si>
    <t>1363 W Shaw RD</t>
  </si>
  <si>
    <t>Bloomington, IN 47403-9726</t>
  </si>
  <si>
    <t>016-30395-10 STONECREST @ FIELDSTONE PH 1 SEC 1; LOT 10</t>
  </si>
  <si>
    <t>7597</t>
  </si>
  <si>
    <t>530902202004000015</t>
  </si>
  <si>
    <t>014-07858-11</t>
  </si>
  <si>
    <t>53-08-17-301-092.000-008</t>
  </si>
  <si>
    <t>Brummett, Russell E &amp; Samantha G</t>
  </si>
  <si>
    <t>1561 W Dove Dr</t>
  </si>
  <si>
    <t>1561 W Dove DR</t>
  </si>
  <si>
    <t>016-30395-09 STONECREST @ FIELDSTONE; PH I SEC I LOT 9</t>
  </si>
  <si>
    <t>6080</t>
  </si>
  <si>
    <t>530902202012000015</t>
  </si>
  <si>
    <t>012-03470-00</t>
  </si>
  <si>
    <t>53-05-30-300-002.000-004</t>
  </si>
  <si>
    <t>Brummett-Powell, Shelly &amp; William David Powell</t>
  </si>
  <si>
    <t>4742 Blue Springs Dr</t>
  </si>
  <si>
    <t>Spencer, IN 47460</t>
  </si>
  <si>
    <t>3030 W Vernal PIKE</t>
  </si>
  <si>
    <t>016-30395-08 STONECREST @ FIELDSTONE PH 1 SEC 1; LOT 8</t>
  </si>
  <si>
    <t>5935</t>
  </si>
  <si>
    <t>530902202002000015</t>
  </si>
  <si>
    <t>016-30392-68</t>
  </si>
  <si>
    <t>53-09-02-300-029.000-015</t>
  </si>
  <si>
    <t>Bruner, Jacob B &amp; Simpson, Jaime L</t>
  </si>
  <si>
    <t>651 S Solitude Ct</t>
  </si>
  <si>
    <t>651 S Solitude CT</t>
  </si>
  <si>
    <t>016-30390-54 STONECREST AT FIELDSTONE; PH 2 LOT 54</t>
  </si>
  <si>
    <t>530902200160000015</t>
  </si>
  <si>
    <t>016-30392-43</t>
  </si>
  <si>
    <t>53-09-02-300-028.000-015</t>
  </si>
  <si>
    <t>Bruner, Jason M &amp; Lisa M</t>
  </si>
  <si>
    <t>5714 W Tensleep Rd</t>
  </si>
  <si>
    <t>5714 W Tensleep RD</t>
  </si>
  <si>
    <t>Bloomington, IN 47403-8715</t>
  </si>
  <si>
    <t>016-30390-48 STONECREST AT FIELDSTONE; PH 2 LOT 48</t>
  </si>
  <si>
    <t>5974</t>
  </si>
  <si>
    <t>530902200013000015</t>
  </si>
  <si>
    <t>53-05-31-204-004.000-004</t>
  </si>
  <si>
    <t>012-08650-03</t>
  </si>
  <si>
    <t>Bryan Rental Inc</t>
  </si>
  <si>
    <t>1440 S Liberty Dr</t>
  </si>
  <si>
    <t>016-30390-49 STONECREST AT FIELDSTONE; PH 2 LOT 49</t>
  </si>
  <si>
    <t>530902200132000015</t>
  </si>
  <si>
    <t>53-05-31-204-006.000-004</t>
  </si>
  <si>
    <t>012-08650-02</t>
  </si>
  <si>
    <t>2332 W Industrial Park DR</t>
  </si>
  <si>
    <t>016-30390-50 STONECREST @ FIELDSTONE 2ND LOT 50</t>
  </si>
  <si>
    <t>530902200002050015</t>
  </si>
  <si>
    <t>012-08650-01</t>
  </si>
  <si>
    <t>53-05-31-204-001.000-004</t>
  </si>
  <si>
    <t>2356 W Industrial Park DR</t>
  </si>
  <si>
    <t>016-30390-51 STONECREST AT FIELDSTONE PH 2; LOT 51</t>
  </si>
  <si>
    <t>5978</t>
  </si>
  <si>
    <t>530902200146000015</t>
  </si>
  <si>
    <t>5980</t>
  </si>
  <si>
    <t>Bloomington, IN 47403-5118</t>
  </si>
  <si>
    <t>5851</t>
  </si>
  <si>
    <t>53-08-20-103-013.000-008</t>
  </si>
  <si>
    <t>014-14980-32</t>
  </si>
  <si>
    <t>Bryant, Christopher Michael &amp; Anna Barbara Kearney</t>
  </si>
  <si>
    <t>510 W Estate Dr</t>
  </si>
  <si>
    <t>510 W Estate DR</t>
  </si>
  <si>
    <t>Bloomington, IN 47403-4854</t>
  </si>
  <si>
    <t>016-30390-40 STONECREST AT FIELDSTONE PH 1; SEC 2 LOT 40</t>
  </si>
  <si>
    <t>530902201008000015</t>
  </si>
  <si>
    <t>53-09-01-213-043.000-015</t>
  </si>
  <si>
    <t>016-03300-00</t>
  </si>
  <si>
    <t>Bryant, Frank Jr. &amp; Shirley A.</t>
  </si>
  <si>
    <t>730 S Curry Pike</t>
  </si>
  <si>
    <t>730 S Curry PIKE</t>
  </si>
  <si>
    <t>Bloomington, IN 47403-1948</t>
  </si>
  <si>
    <t>016-30390-41 STONECREST AT FIELDSTONE; PH 1 SEC 2 LOT 41</t>
  </si>
  <si>
    <t>6477</t>
  </si>
  <si>
    <t>530902201003000015</t>
  </si>
  <si>
    <t>53-09-01-213-042.000-015</t>
  </si>
  <si>
    <t>016-23820-00</t>
  </si>
  <si>
    <t>Bryant, Steven R</t>
  </si>
  <si>
    <t>750 S Curry Pike</t>
  </si>
  <si>
    <t>750 S Curry PIKE</t>
  </si>
  <si>
    <t>016-30395-07 STONECREST @ FIELDSTONE PH 1 SEC 1; LOT 7</t>
  </si>
  <si>
    <t>6564</t>
  </si>
  <si>
    <t>530902202027000015</t>
  </si>
  <si>
    <t>53-09-12-400-004.009-015</t>
  </si>
  <si>
    <t>016-31640-09</t>
  </si>
  <si>
    <t>Bryniarski, Joseph &amp; Jill D</t>
  </si>
  <si>
    <t>3746 Oak Leaf Dr</t>
  </si>
  <si>
    <t>016-30395-06 STONECREST @ FIELDSTONE PH 1 SEC 1; LOT 6</t>
  </si>
  <si>
    <t>5862</t>
  </si>
  <si>
    <t>530902202016000015</t>
  </si>
  <si>
    <t>53-09-12-402-034.000-015</t>
  </si>
  <si>
    <t>016-24200-00</t>
  </si>
  <si>
    <t>3746 W Oak Leaf DR</t>
  </si>
  <si>
    <t>016-30395-05 STONECREST AT FIELDSTONE; PH 1 SEC 1 LOT 5</t>
  </si>
  <si>
    <t>6563</t>
  </si>
  <si>
    <t>530902202017000015</t>
  </si>
  <si>
    <t>016-04720-00</t>
  </si>
  <si>
    <t>53-09-12-402-030.000-015</t>
  </si>
  <si>
    <t>Brynildssen, Shawna , Matson &amp; John &amp; Judy</t>
  </si>
  <si>
    <t>3753 Oak Leaf Dr</t>
  </si>
  <si>
    <t>3753 W Oak Leaf DR</t>
  </si>
  <si>
    <t>Bloomington, IN 47403-3186</t>
  </si>
  <si>
    <t>016-30395-04 STONECREST @ FIELDSTONE PH 1 SEC 1; LOT 4</t>
  </si>
  <si>
    <t>530902202022000015</t>
  </si>
  <si>
    <t>53-05-29-200-022.000-004</t>
  </si>
  <si>
    <t>012-07770-00</t>
  </si>
  <si>
    <t>B-Town Enterprises LLC</t>
  </si>
  <si>
    <t>2837 N Blue Slopes Dr</t>
  </si>
  <si>
    <t>2213 W Arlington RD</t>
  </si>
  <si>
    <t>Bloomington, IN 47404-1543</t>
  </si>
  <si>
    <t>016-30395-03 STONECREST AT FIELDSTONE; PH 1 SEC 1 LOT 3</t>
  </si>
  <si>
    <t>5860</t>
  </si>
  <si>
    <t>530902202001000015</t>
  </si>
  <si>
    <t>53-05-29-200-032.000-004</t>
  </si>
  <si>
    <t>012-03540-00</t>
  </si>
  <si>
    <t>2211 W Arlington RD</t>
  </si>
  <si>
    <t>016-30395-02 STONECREST @ FIELDSTONE PH 1 SEC 1; LOT 2</t>
  </si>
  <si>
    <t>5858</t>
  </si>
  <si>
    <t>530902202026000015</t>
  </si>
  <si>
    <t>53-05-29-200-001.000-004</t>
  </si>
  <si>
    <t>012-00930-00</t>
  </si>
  <si>
    <t>2320 W Arlington RD</t>
  </si>
  <si>
    <t>Bloomington, IN 47404-1546</t>
  </si>
  <si>
    <t>014-07858-24</t>
  </si>
  <si>
    <t>53-08-20-200-008.000-008</t>
  </si>
  <si>
    <t>Buchanan, Micah W &amp; Melissa D</t>
  </si>
  <si>
    <t>1667 W Dove Dr</t>
  </si>
  <si>
    <t>1667 W Dove DR</t>
  </si>
  <si>
    <t>53-01-41-709-449.000-008</t>
  </si>
  <si>
    <t>014-17094-49</t>
  </si>
  <si>
    <t>Buck, Sheila D</t>
  </si>
  <si>
    <t>3828 S Cramer Cir</t>
  </si>
  <si>
    <t>3828 S Cramer CIR</t>
  </si>
  <si>
    <t>016-30390-86 STONECREST AT FIELDSTONE; PH 2 LOT 86</t>
  </si>
  <si>
    <t>530902200010001015</t>
  </si>
  <si>
    <t>014-17093-45</t>
  </si>
  <si>
    <t>53-08-17-302-043.000-008</t>
  </si>
  <si>
    <t>Buckley, Wendy</t>
  </si>
  <si>
    <t>3967 S Bushmill Dr</t>
  </si>
  <si>
    <t>3967 S Bushmill DR</t>
  </si>
  <si>
    <t>016-30390-87 STONECREST AT FIELDSTONE; PH 2 LOT 87</t>
  </si>
  <si>
    <t>7514</t>
  </si>
  <si>
    <t>530902200011000015</t>
  </si>
  <si>
    <t>53-09-13-103-069.000-015</t>
  </si>
  <si>
    <t>016-28840-00</t>
  </si>
  <si>
    <t>Buckner, J. Robert &amp; Mary C.</t>
  </si>
  <si>
    <t>3901 W Tapp Rd</t>
  </si>
  <si>
    <t>3901 W Tapp RD</t>
  </si>
  <si>
    <t>Bloomington, IN 47403-3156</t>
  </si>
  <si>
    <t>016-30390-88 STONECREST AT FIELDSTONE; PH 2 LOT 88</t>
  </si>
  <si>
    <t>6004</t>
  </si>
  <si>
    <t>530902200100000015</t>
  </si>
  <si>
    <t>53-04-36-302-011.000-011</t>
  </si>
  <si>
    <t>007-10120-00</t>
  </si>
  <si>
    <t>Buker, Barbara E.</t>
  </si>
  <si>
    <t>4088 W Grand Ave</t>
  </si>
  <si>
    <t>4088 W Grand AVE</t>
  </si>
  <si>
    <t>016-30390-89 STONECREST AT FIELDSTONE; PH 2 LOT 89</t>
  </si>
  <si>
    <t>5730</t>
  </si>
  <si>
    <t>530902200044000015</t>
  </si>
  <si>
    <t>53-08-17-301-217.000-008</t>
  </si>
  <si>
    <t>014-17096-64</t>
  </si>
  <si>
    <t>Bullman, Nicholas D</t>
  </si>
  <si>
    <t>1409 W Caber Ct</t>
  </si>
  <si>
    <t>1409 W Caber CT</t>
  </si>
  <si>
    <t>Bloomington, IN 47403-7906</t>
  </si>
  <si>
    <t>016-30390-90 STONECREST AT FIELDSTONE; PH 2 LOT 90</t>
  </si>
  <si>
    <t>7515</t>
  </si>
  <si>
    <t>530902200164000015</t>
  </si>
  <si>
    <t>53-09-01-212-034.000-015</t>
  </si>
  <si>
    <t>016-12430-00</t>
  </si>
  <si>
    <t>Bunch, PamElla M &amp; Ronald L</t>
  </si>
  <si>
    <t>4128 W Highland Ct</t>
  </si>
  <si>
    <t>4128 W Highland CT</t>
  </si>
  <si>
    <t>Bloomington, IN 47403-1836</t>
  </si>
  <si>
    <t>016-30390-91 STONECREST AT FIELDSTONE; PH 2 LOT 91</t>
  </si>
  <si>
    <t>530902200048000015</t>
  </si>
  <si>
    <t>53-08-17-403-016.000-008</t>
  </si>
  <si>
    <t>014-04580-08</t>
  </si>
  <si>
    <t>Bunnell, Adam K</t>
  </si>
  <si>
    <t>449 W Somersbe Pl</t>
  </si>
  <si>
    <t>449 W Somersbe Place</t>
  </si>
  <si>
    <t>016-30390-92 STONECREST AT FIELDSTONE; PH 2 LOT 92</t>
  </si>
  <si>
    <t>530902200123000015</t>
  </si>
  <si>
    <t>53-09-13-104-017.000-015</t>
  </si>
  <si>
    <t>016-03390-00</t>
  </si>
  <si>
    <t>Burch, Denise R</t>
  </si>
  <si>
    <t>3141 S Arrow Ave</t>
  </si>
  <si>
    <t>3141 S Arrow AVE</t>
  </si>
  <si>
    <t>Bloomington, IN 47403-3803</t>
  </si>
  <si>
    <t>016-30390-93 STONECREST AT FIELDSTONE; PH 2 LOT 93</t>
  </si>
  <si>
    <t>5732</t>
  </si>
  <si>
    <t>530902200165000015</t>
  </si>
  <si>
    <t>53-09-02-200-104.000-015</t>
  </si>
  <si>
    <t>016-30395-01</t>
  </si>
  <si>
    <t>Burch, Robert D &amp; Erma M</t>
  </si>
  <si>
    <t>5701 W Stoneview Way</t>
  </si>
  <si>
    <t>016-30390-94 STONECREST AT FIELDSTONE; PH 2 LOT 94</t>
  </si>
  <si>
    <t>6011</t>
  </si>
  <si>
    <t>530902200141000015</t>
  </si>
  <si>
    <t>014-09080-00</t>
  </si>
  <si>
    <t>53-08-17-401-015.000-008</t>
  </si>
  <si>
    <t>Burcham, Douglas Joe &amp; Rita Kay</t>
  </si>
  <si>
    <t>3313 S Rogers St</t>
  </si>
  <si>
    <t>3313 S Rogers ST</t>
  </si>
  <si>
    <t>Bloomington, IN 47403-4353</t>
  </si>
  <si>
    <t>016-30390-95 STONECREST AT FIELDSTONE; PH 2 LOT 95</t>
  </si>
  <si>
    <t>6012</t>
  </si>
  <si>
    <t>530902200162000015</t>
  </si>
  <si>
    <t>53-01-63-041-101.000-015</t>
  </si>
  <si>
    <t>016-30411-01</t>
  </si>
  <si>
    <t>Burder, Devon T</t>
  </si>
  <si>
    <t>698 S Fieldstone Blvd</t>
  </si>
  <si>
    <t>698 S Fieldstone BLVD</t>
  </si>
  <si>
    <t>016-30390-96 STONECREST AT FIELDSTONE; PH 2 LOT 96</t>
  </si>
  <si>
    <t>7516</t>
  </si>
  <si>
    <t>530902200043000015</t>
  </si>
  <si>
    <t>53-09-02-400-003.126-015</t>
  </si>
  <si>
    <t>016-26823-26</t>
  </si>
  <si>
    <t>Burgener, Mark</t>
  </si>
  <si>
    <t>5340 W Stonewood Dr</t>
  </si>
  <si>
    <t>5340 W STONEWOOD  DR</t>
  </si>
  <si>
    <t>016-30390-97 STONECREST AT FIELDSTONE; PH 2 LOT 97</t>
  </si>
  <si>
    <t>1187</t>
  </si>
  <si>
    <t>530902200085000015</t>
  </si>
  <si>
    <t>53-08-18-103-003.321-008</t>
  </si>
  <si>
    <t>014-17098-21</t>
  </si>
  <si>
    <t>Burgess, Cody R &amp; Sarah E</t>
  </si>
  <si>
    <t>3510 S McDougal St</t>
  </si>
  <si>
    <t>3510 S McDougal ST</t>
  </si>
  <si>
    <t>016-30390-98 STONECREST AT FIELDSTONE; PH 2 LOT 98</t>
  </si>
  <si>
    <t>6016</t>
  </si>
  <si>
    <t>530902200145000015</t>
  </si>
  <si>
    <t>016-03315-01</t>
  </si>
  <si>
    <t>53-09-13-401-032.000-015</t>
  </si>
  <si>
    <t>Burgess, Theresa A &amp; Rick D</t>
  </si>
  <si>
    <t>3501 W Yellowstone Ct</t>
  </si>
  <si>
    <t>3501 W Yellowstone CT</t>
  </si>
  <si>
    <t>016-30390-99 STONECREST AT FIELDSTONE; PH 2 LOT 99</t>
  </si>
  <si>
    <t>6672</t>
  </si>
  <si>
    <t>530902200008001015</t>
  </si>
  <si>
    <t>53-09-02-101-016.000-015</t>
  </si>
  <si>
    <t>016-03530-00</t>
  </si>
  <si>
    <t>Burk, Clifford F. Jr.</t>
  </si>
  <si>
    <t>3426 E Moffett Ln</t>
  </si>
  <si>
    <t>250 S Spriggs BLVD</t>
  </si>
  <si>
    <t>Bloomington, IN 47403-9609</t>
  </si>
  <si>
    <t>016-30390-75 STONECREST AT FIELDSTONE; PH 2 LOT 75</t>
  </si>
  <si>
    <t>7511</t>
  </si>
  <si>
    <t>530902200065000015</t>
  </si>
  <si>
    <t>53-09-02-200-084.000-015</t>
  </si>
  <si>
    <t>016-30391-52</t>
  </si>
  <si>
    <t>Burkett, Carla Kay</t>
  </si>
  <si>
    <t>568 S Crimson Ct</t>
  </si>
  <si>
    <t>568 S Crimson CT</t>
  </si>
  <si>
    <t>016-30390-76 STONECREST AT FIELDSTONE; PH 2 LOT 76</t>
  </si>
  <si>
    <t>5997</t>
  </si>
  <si>
    <t>530902200004001015</t>
  </si>
  <si>
    <t>53-09-01-202-017.000-015</t>
  </si>
  <si>
    <t>016-03580-00</t>
  </si>
  <si>
    <t>Burks, C. Robert</t>
  </si>
  <si>
    <t>401 S Village Dr</t>
  </si>
  <si>
    <t>401 S Village DR</t>
  </si>
  <si>
    <t>016-30390-77 STONECREST AT FIELDSTONE; PH 2 LOT 77</t>
  </si>
  <si>
    <t>6483</t>
  </si>
  <si>
    <t>530902200007001015</t>
  </si>
  <si>
    <t>016-18790-01</t>
  </si>
  <si>
    <t>53-09-13-406-006.000-015</t>
  </si>
  <si>
    <t>Burks, Frederick</t>
  </si>
  <si>
    <t>3617 S Leonard Springs Rd</t>
  </si>
  <si>
    <t>3615-3617 S Leonard Springs RD</t>
  </si>
  <si>
    <t>Bloomington, IN 47403-4027</t>
  </si>
  <si>
    <t>016-30390-78 STONECREST AT FIELDSTONE; PH 2 LOT 78</t>
  </si>
  <si>
    <t>5999</t>
  </si>
  <si>
    <t>530902200122000015</t>
  </si>
  <si>
    <t>53-09-01-212-029.000-015</t>
  </si>
  <si>
    <t>016-01480-00</t>
  </si>
  <si>
    <t>Burks, Richard E</t>
  </si>
  <si>
    <t>762 S Village Dr</t>
  </si>
  <si>
    <t>762 S Village DR</t>
  </si>
  <si>
    <t>Bloomington, IN 47403-1954</t>
  </si>
  <si>
    <t>016-30390-79 STONECREST AT FIELDSTONE; PH 2 LOT 79</t>
  </si>
  <si>
    <t>7512</t>
  </si>
  <si>
    <t>530902200003001015</t>
  </si>
  <si>
    <t>014-12590-00</t>
  </si>
  <si>
    <t>53-08-17-100-021.000-008</t>
  </si>
  <si>
    <t>014-25710-00</t>
  </si>
  <si>
    <t>Burks, Rick G</t>
  </si>
  <si>
    <t>430 W West Walls Dr</t>
  </si>
  <si>
    <t>430 W Walls DR</t>
  </si>
  <si>
    <t>016-30390-80 STONECREST AT FIELDSTONE; PH 2 LOT 80</t>
  </si>
  <si>
    <t>6653</t>
  </si>
  <si>
    <t>530902200108000015</t>
  </si>
  <si>
    <t>53-09-12-401-007.000-015</t>
  </si>
  <si>
    <t>016-03600-00</t>
  </si>
  <si>
    <t>Burks, Wilma M</t>
  </si>
  <si>
    <t>2420 S Hickory Leaf Dr</t>
  </si>
  <si>
    <t>2420 S Hickory Leaf DR</t>
  </si>
  <si>
    <t>Bloomington, IN 47403-3126</t>
  </si>
  <si>
    <t>016-30390-81 STONECREST AT FIELDSTONE; PH 2 LOT 81</t>
  </si>
  <si>
    <t>6216</t>
  </si>
  <si>
    <t>530902200120000015</t>
  </si>
  <si>
    <t>53-09-02-202-005.000-015</t>
  </si>
  <si>
    <t>016-30395-12</t>
  </si>
  <si>
    <t>Burns, Brittany</t>
  </si>
  <si>
    <t>319 S Windstone Ct</t>
  </si>
  <si>
    <t>319 S Windstone CT</t>
  </si>
  <si>
    <t>Bloomington, IN 47403-9055</t>
  </si>
  <si>
    <t>016-30390-85 STONECREST AT FIELDSTONE; PH 2 LOT 85</t>
  </si>
  <si>
    <t>7513</t>
  </si>
  <si>
    <t>530902200099000015</t>
  </si>
  <si>
    <t>016-03310-05</t>
  </si>
  <si>
    <t>53-09-13-405-018.000-015</t>
  </si>
  <si>
    <t>Burns, Christopher M &amp; Rebekah A</t>
  </si>
  <si>
    <t>3911 W Woodhaven Dr</t>
  </si>
  <si>
    <t>3911 W Woodhaven DR</t>
  </si>
  <si>
    <t>016-30390-84 STONECREST AT FIELDSTONE; PH 2 LOT 84</t>
  </si>
  <si>
    <t>530902200058000015</t>
  </si>
  <si>
    <t>53-08-17-104-020.000-008</t>
  </si>
  <si>
    <t>014-06930-00</t>
  </si>
  <si>
    <t>Burns, Dana E</t>
  </si>
  <si>
    <t>694 W Ladd Ave</t>
  </si>
  <si>
    <t>694 W Ladd AVE</t>
  </si>
  <si>
    <t>Bloomington, IN 47403-4335</t>
  </si>
  <si>
    <t>016-30390-83 STONECREST AT FIELDSTONE; PH 2 LOT 83</t>
  </si>
  <si>
    <t>6001</t>
  </si>
  <si>
    <t>530902200037000015</t>
  </si>
  <si>
    <t>014-07857-03</t>
  </si>
  <si>
    <t>53-08-17-301-045.000-008</t>
  </si>
  <si>
    <t>Burns, Stephen A &amp; Elsner , Ann E</t>
  </si>
  <si>
    <t>4017 S Crane Ct</t>
  </si>
  <si>
    <t>4017 S Crane CT</t>
  </si>
  <si>
    <t>016-30390-82 STONECREST AT FIELDSTONE; PH 2 LOT 82</t>
  </si>
  <si>
    <t>6000</t>
  </si>
  <si>
    <t>530902200130000015</t>
  </si>
  <si>
    <t>53-08-17-301-090.000-008</t>
  </si>
  <si>
    <t>014-07857-04</t>
  </si>
  <si>
    <t>Burns, Stephen A &amp; Elsner, Ann E</t>
  </si>
  <si>
    <t>4015 S Crane CT</t>
  </si>
  <si>
    <t>016-30390-74 STONECREST AT FIELDSTONE; PH 2 LOT 74</t>
  </si>
  <si>
    <t>530902200063000015</t>
  </si>
  <si>
    <t>53-09-01-210-004.000-015</t>
  </si>
  <si>
    <t>016-26870-00</t>
  </si>
  <si>
    <t>Burris, Carla J</t>
  </si>
  <si>
    <t>824 S Hickory Dr</t>
  </si>
  <si>
    <t>824 S Hickory DR</t>
  </si>
  <si>
    <t>016-30390-73 STONECREST AT FIELDSTONE; PH 2 LOT 73</t>
  </si>
  <si>
    <t>5994</t>
  </si>
  <si>
    <t>530902200040000015</t>
  </si>
  <si>
    <t>53-09-13-200-022.000-015</t>
  </si>
  <si>
    <t>016-29490-18</t>
  </si>
  <si>
    <t>Burris, James I &amp; Eula F</t>
  </si>
  <si>
    <t>4196 W Red Rock Rd</t>
  </si>
  <si>
    <t>4196 W Red Rock RD</t>
  </si>
  <si>
    <t>016-30390-72 STONECREST AT FIELDSTONE; PH 2 LOT 72</t>
  </si>
  <si>
    <t>6215</t>
  </si>
  <si>
    <t>530902200039000015</t>
  </si>
  <si>
    <t>53-08-17-301-137.000-008</t>
  </si>
  <si>
    <t>014-17096-46</t>
  </si>
  <si>
    <t>Burris, Michael &amp; Katie</t>
  </si>
  <si>
    <t>3721 Wickens Dr</t>
  </si>
  <si>
    <t>3721 S Wickens ST</t>
  </si>
  <si>
    <t>016-30390-71 STONECREST AT FIELDSTONE PH 2; LOT 71</t>
  </si>
  <si>
    <t>7508</t>
  </si>
  <si>
    <t>530902200139000015</t>
  </si>
  <si>
    <t>016-18110-13</t>
  </si>
  <si>
    <t>53-09-01-301-006.000-015</t>
  </si>
  <si>
    <t>Burt, Rachel J</t>
  </si>
  <si>
    <t>1312 S Hickory Grove Ln</t>
  </si>
  <si>
    <t>1312 S Hickory Grove LN</t>
  </si>
  <si>
    <t>Bloomington, IN 47403-2610</t>
  </si>
  <si>
    <t>016-30390-70 STONECREST AT FIELDSTONE; PH 2 LOT 70</t>
  </si>
  <si>
    <t>5992</t>
  </si>
  <si>
    <t>530902200119000015</t>
  </si>
  <si>
    <t>53-09-02-202-006.000-015</t>
  </si>
  <si>
    <t>016-30395-24</t>
  </si>
  <si>
    <t>Burton, Lynsie N</t>
  </si>
  <si>
    <t>348 S Windstone Ct</t>
  </si>
  <si>
    <t>348 S Windstone CT</t>
  </si>
  <si>
    <t>016-30390-69 STONECREST AT FIELDSTONE; PH 2 LOT 69</t>
  </si>
  <si>
    <t>530902200157000015</t>
  </si>
  <si>
    <t>53-09-01-300-043.000-015</t>
  </si>
  <si>
    <t>016-03690-00</t>
  </si>
  <si>
    <t>Busenbark, Harry J Jr &amp; Nancy J Trust W/l/e</t>
  </si>
  <si>
    <t>3363 S Westminster Way</t>
  </si>
  <si>
    <t>1242 S Curry PIKE</t>
  </si>
  <si>
    <t>Bloomington, IN 47403-2709</t>
  </si>
  <si>
    <t>016-30390-68 STONECREST AT FIELDSTONE; PH 2 LOT 68</t>
  </si>
  <si>
    <t>6637</t>
  </si>
  <si>
    <t>530902200055000015</t>
  </si>
  <si>
    <t>53-08-20-201-027.000-008</t>
  </si>
  <si>
    <t>014-07856-57</t>
  </si>
  <si>
    <t>Bush, April L</t>
  </si>
  <si>
    <t>1202 W Wren Cir</t>
  </si>
  <si>
    <t>1202 W Wren CIR</t>
  </si>
  <si>
    <t>016-30390-67 STONECREST AT FIELDSTONE; PH 2 LOT 67</t>
  </si>
  <si>
    <t>5990</t>
  </si>
  <si>
    <t>530902200118000015</t>
  </si>
  <si>
    <t>012-03790-00</t>
  </si>
  <si>
    <t>53-05-30-300-003.000-004</t>
  </si>
  <si>
    <t>Bush, Donald K &amp; Barbara J</t>
  </si>
  <si>
    <t>3118 W Vernal Pike</t>
  </si>
  <si>
    <t>3114 W Vernal PIKE</t>
  </si>
  <si>
    <t>Bloomington, IN 47404-2621</t>
  </si>
  <si>
    <t>016-30390-66 STONECREST AT FIELDSTONE; PH 2 LOT 66</t>
  </si>
  <si>
    <t>530902200137000015</t>
  </si>
  <si>
    <t>012-03780-00</t>
  </si>
  <si>
    <t>53-05-30-300-006.000-004</t>
  </si>
  <si>
    <t>Bush, Donald K. &amp; Barbara J.</t>
  </si>
  <si>
    <t>3118 W Vernal PIKE</t>
  </si>
  <si>
    <t>016-30390-65 STONECREST @ FIELDSTONE PH 2; LOT 65</t>
  </si>
  <si>
    <t>530902200076000015</t>
  </si>
  <si>
    <t>53-09-01-304-006.000-015</t>
  </si>
  <si>
    <t>016-18590-13</t>
  </si>
  <si>
    <t>Bush, Erin A</t>
  </si>
  <si>
    <t>4128 W Heritage Way</t>
  </si>
  <si>
    <t>016-30390-64 STONECREST AT FIELDSTONE PH 2; LOT 64</t>
  </si>
  <si>
    <t>7504</t>
  </si>
  <si>
    <t>530902200077000015</t>
  </si>
  <si>
    <t>014-17093-50</t>
  </si>
  <si>
    <t>53-08-17-302-012.000-008</t>
  </si>
  <si>
    <t>Bushey, Kyle R</t>
  </si>
  <si>
    <t>3997 S Bushmill Dr</t>
  </si>
  <si>
    <t>3997 S Bushmill DR</t>
  </si>
  <si>
    <t>016-30390-63 STONECREST AT FIELDSTONE; PH 2 LOT 63</t>
  </si>
  <si>
    <t>5986</t>
  </si>
  <si>
    <t>530902200097000015</t>
  </si>
  <si>
    <t>53-08-18-200-008.000-009</t>
  </si>
  <si>
    <t>Busted Block LLC</t>
  </si>
  <si>
    <t>W Tapp RD</t>
  </si>
  <si>
    <t>016-30390-62 STONECREST AT FIELDSTONE PH 2; LOT 62</t>
  </si>
  <si>
    <t>530902200152000015</t>
  </si>
  <si>
    <t>53-08-20-106-011.000-008</t>
  </si>
  <si>
    <t>014-14980-51</t>
  </si>
  <si>
    <t>Butcher, Aaron D &amp; Heather D</t>
  </si>
  <si>
    <t>4105 S Hedgewood Dr</t>
  </si>
  <si>
    <t>4105 S Hedgewood DR</t>
  </si>
  <si>
    <t>016-30390-61 STONECREST @ FIELDSTONE 2ND; LOT 61</t>
  </si>
  <si>
    <t>530902200112000015</t>
  </si>
  <si>
    <t>014-14981-20</t>
  </si>
  <si>
    <t>53-08-20-100-033.000-008</t>
  </si>
  <si>
    <t>Butcher, Lisa Ann</t>
  </si>
  <si>
    <t>4112 S Clear View Dr</t>
  </si>
  <si>
    <t>4112 S Clear View DR</t>
  </si>
  <si>
    <t>016-30390-60 STONECREST AT FIELDSTONE; PH 2 LOT 60</t>
  </si>
  <si>
    <t>530902200071000015</t>
  </si>
  <si>
    <t>53-08-17-100-300.432-008</t>
  </si>
  <si>
    <t>014-17396-32</t>
  </si>
  <si>
    <t>Butler, Daniel &amp; Monica</t>
  </si>
  <si>
    <t>3437 S Glasgow Cir</t>
  </si>
  <si>
    <t>3437 S Glasgow CIR</t>
  </si>
  <si>
    <t>016-30390-59 STONECREST AT FIELDSTONE; PH 2 LOT 59</t>
  </si>
  <si>
    <t>7499</t>
  </si>
  <si>
    <t>530902200016000015</t>
  </si>
  <si>
    <t>014-14981-04</t>
  </si>
  <si>
    <t>53-08-20-100-012.000-008</t>
  </si>
  <si>
    <t>Butler, Prince F &amp; Sheila S</t>
  </si>
  <si>
    <t>1920 E Wexley Rd</t>
  </si>
  <si>
    <t>4249 S Clear View DR</t>
  </si>
  <si>
    <t>016-30411-01 SUMMERFIELD @ FIELDSTONE LOT 1</t>
  </si>
  <si>
    <t>53015077-015</t>
  </si>
  <si>
    <t>Summerfield @ Fieldstone - V</t>
  </si>
  <si>
    <t>http://egis.39dn.com/egismonroein/plats/2006005256.IN.pdf</t>
  </si>
  <si>
    <t>Summerfield at Fieldstone</t>
  </si>
  <si>
    <t>530163041101000015</t>
  </si>
  <si>
    <t>53-08-17-404-011.000-008</t>
  </si>
  <si>
    <t>014-08851-96</t>
  </si>
  <si>
    <t>Buuck, John A &amp; Mary E</t>
  </si>
  <si>
    <t>3921 Fairington Dr</t>
  </si>
  <si>
    <t>3417 S Tulip AVE</t>
  </si>
  <si>
    <t>016-30411-02 SUMMERFIELD @ FIELDSTONE LOT 2</t>
  </si>
  <si>
    <t>530163041102000015</t>
  </si>
  <si>
    <t>016-11650-00</t>
  </si>
  <si>
    <t>53-09-12-200-021.001-015</t>
  </si>
  <si>
    <t>016-11650-01</t>
  </si>
  <si>
    <t>Byers, John E</t>
  </si>
  <si>
    <t>2150 S Curry Pike</t>
  </si>
  <si>
    <t>016-30411-03 SUMMERFIELD @ FIELDSTONE LOT 3</t>
  </si>
  <si>
    <t>530163041103000015</t>
  </si>
  <si>
    <t>53-09-12-200-021.002-015</t>
  </si>
  <si>
    <t>016-11650-02</t>
  </si>
  <si>
    <t>2150 S Curry PIKE</t>
  </si>
  <si>
    <t>016-30411-04 SUMMERFIELD @ FIELDSTONE LOT 4</t>
  </si>
  <si>
    <t>530163041104000015</t>
  </si>
  <si>
    <t>53-08-17-403-040.000-008</t>
  </si>
  <si>
    <t>014-04580-34</t>
  </si>
  <si>
    <t>Byers, John McMillan</t>
  </si>
  <si>
    <t>PO Box 694</t>
  </si>
  <si>
    <t>418 W Somersbe Place</t>
  </si>
  <si>
    <t>Bloomington, IN 47403-4543</t>
  </si>
  <si>
    <t>016-30411-05 SUMMERFIELD @ FIELDSTONE LOT 5</t>
  </si>
  <si>
    <t>530163041105000015</t>
  </si>
  <si>
    <t>016-30391-70</t>
  </si>
  <si>
    <t>53-09-02-200-089.000-015</t>
  </si>
  <si>
    <t>Byers, Richard S</t>
  </si>
  <si>
    <t>542 S Cobblestone Ct</t>
  </si>
  <si>
    <t>542 S Cobblestone CT</t>
  </si>
  <si>
    <t>016-30411-06 SUMMERFIELD @ FIELDSTONE LOT 6</t>
  </si>
  <si>
    <t>530163041106000015</t>
  </si>
  <si>
    <t>53-09-01-209-064.000-015</t>
  </si>
  <si>
    <t>016-25600-00</t>
  </si>
  <si>
    <t>Byers, Venia Louise Rev Trust</t>
  </si>
  <si>
    <t>837 S Western DR</t>
  </si>
  <si>
    <t>016-30411-07 SUMMERFIELD @ FIELDSTONE LOT 7</t>
  </si>
  <si>
    <t>530163041107000015</t>
  </si>
  <si>
    <t>53-09-13-102-032.000-015</t>
  </si>
  <si>
    <t>016-09240-00</t>
  </si>
  <si>
    <t>Byl, Aaron T &amp; Brecheen, Jacqueline C</t>
  </si>
  <si>
    <t>218 N Springview Rd</t>
  </si>
  <si>
    <t>Maryville, TN 37801</t>
  </si>
  <si>
    <t>3131 S Fairington DR</t>
  </si>
  <si>
    <t>Bloomington, IN 47403-3913</t>
  </si>
  <si>
    <t>016-30411-08 SUMMERFIELD @ FIELDSTONE LOT 8</t>
  </si>
  <si>
    <t>530163041108000015</t>
  </si>
  <si>
    <t>53-09-02-100-004.044-015</t>
  </si>
  <si>
    <t>016-26811-44</t>
  </si>
  <si>
    <t>Bynum, Christopher W</t>
  </si>
  <si>
    <t>234 S Cave Creek Dr</t>
  </si>
  <si>
    <t>234 S Cave Creek DR</t>
  </si>
  <si>
    <t>016-30411-09 SUMMERFIELD @ FIELDSTONE LOT 9</t>
  </si>
  <si>
    <t>530163041109000015</t>
  </si>
  <si>
    <t>016-03315-32</t>
  </si>
  <si>
    <t>53-09-13-401-045.000-015</t>
  </si>
  <si>
    <t>Bynum, Todd A. &amp; Joyce D.</t>
  </si>
  <si>
    <t>3406 W Fox Trail Ct</t>
  </si>
  <si>
    <t>3406 W Fox Trail CT</t>
  </si>
  <si>
    <t>Bloomington, IN 47403-4159</t>
  </si>
  <si>
    <t>016-30411-10 SUMMERFIELD @ FIELDSTONE LOT 10</t>
  </si>
  <si>
    <t>530163041110000015</t>
  </si>
  <si>
    <t>53-09-01-212-032.000-015</t>
  </si>
  <si>
    <t>016-26760-00</t>
  </si>
  <si>
    <t>Byrge, Kenneth D II &amp; Elizabeth A</t>
  </si>
  <si>
    <t>722 S Village Dr</t>
  </si>
  <si>
    <t>722 S Village DR</t>
  </si>
  <si>
    <t>016-30400-11 SUMMERFIELD @ FIELDSTONE COMMON AREA .92A TOTAL</t>
  </si>
  <si>
    <t>7599</t>
  </si>
  <si>
    <t>530902200174000015</t>
  </si>
  <si>
    <t>53-08-18-400-004.000-008</t>
  </si>
  <si>
    <t>014-02510-01</t>
  </si>
  <si>
    <t>C &amp; H Stone Company, Inc.</t>
  </si>
  <si>
    <t>PO Box 147</t>
  </si>
  <si>
    <t>4000 S Rockport RD</t>
  </si>
  <si>
    <t>BLOOMINGTON, IN 47403</t>
  </si>
  <si>
    <t>016-30411-11 Summerfield @ Fieldstone Lot 11</t>
  </si>
  <si>
    <t>http://egis.39dn.com/egismonroein/plats/2011008798.IN.pdf</t>
  </si>
  <si>
    <t>530163041111000015</t>
  </si>
  <si>
    <t>C &amp; S Holdings LLC</t>
  </si>
  <si>
    <t>1166 River Bluff Lake Dr</t>
  </si>
  <si>
    <t>Madison, IN 47250</t>
  </si>
  <si>
    <t>53-01-63-041-144.000-015</t>
  </si>
  <si>
    <t>016-30411-44</t>
  </si>
  <si>
    <t>5728 W Daffodil CT</t>
  </si>
  <si>
    <t>016-30411-17 SUMMERFIELD @ FIELDSTONE LOT 17</t>
  </si>
  <si>
    <t>530163041117000015</t>
  </si>
  <si>
    <t>53-01-63-041-145.000-015</t>
  </si>
  <si>
    <t>016-30411-45</t>
  </si>
  <si>
    <t>5722 W Daffodil CT</t>
  </si>
  <si>
    <t>016-30411-18 SUMMERFIELD @ FIELDSTONE LOT 18</t>
  </si>
  <si>
    <t>530163041118000015</t>
  </si>
  <si>
    <t>53-01-63-041-146.000-015</t>
  </si>
  <si>
    <t>016-30411-46</t>
  </si>
  <si>
    <t>5708 W Daffodil CT</t>
  </si>
  <si>
    <t>016-30411-19 SUMMERFIELD @ FIELDSTONE LOT 19</t>
  </si>
  <si>
    <t>530163041119000015</t>
  </si>
  <si>
    <t>53-01-63-041-149.000-015</t>
  </si>
  <si>
    <t>016-30411-49</t>
  </si>
  <si>
    <t>1498 E Leiutenant Ln</t>
  </si>
  <si>
    <t>5701 W Monarch CT</t>
  </si>
  <si>
    <t>016-30411-20 SUMMERFIELD @ FIELDSTONE LOT 20</t>
  </si>
  <si>
    <t>530163041120000015</t>
  </si>
  <si>
    <t>53-01-63-041-150.000-015</t>
  </si>
  <si>
    <t>016-30411-50</t>
  </si>
  <si>
    <t>5705 W Monarch CT</t>
  </si>
  <si>
    <t>016-30411-21 SUMMERFIELD @ FIELDSTONE LOT 21</t>
  </si>
  <si>
    <t>530163041121000015</t>
  </si>
  <si>
    <t>http://egis.39dn.com/egismonroein/plats/2016013188.IN.pdf</t>
  </si>
  <si>
    <t>53-01-63-041-192.000-015</t>
  </si>
  <si>
    <t>016-30411-92</t>
  </si>
  <si>
    <t>490 S Fieldstone BLVD</t>
  </si>
  <si>
    <t>016-30411-44 Summerfield at Fieldstone Amendment 3 Lot 44A</t>
  </si>
  <si>
    <t>530163041144000015</t>
  </si>
  <si>
    <t>53-01-63-041-193.000-015</t>
  </si>
  <si>
    <t>016-30411-93</t>
  </si>
  <si>
    <t>486 S Fieldstone BLVD</t>
  </si>
  <si>
    <t>016-30411-45 Summerfield at Fieldstone Amendment 3 Lot 45A</t>
  </si>
  <si>
    <t>530163041145000015</t>
  </si>
  <si>
    <t>53-01-63-041-194.000-015</t>
  </si>
  <si>
    <t>016-30411-94</t>
  </si>
  <si>
    <t>482 S Fieldstone BLVD</t>
  </si>
  <si>
    <t>016-30411-46 Summerfield at Fieldstone Amendment 3 Lot 46A</t>
  </si>
  <si>
    <t>530163041146000015</t>
  </si>
  <si>
    <t>016-30393-02</t>
  </si>
  <si>
    <t>53-01-63-039-302.000-015</t>
  </si>
  <si>
    <t>2800 Olcott Blvd</t>
  </si>
  <si>
    <t>4999 W Bedrock RD</t>
  </si>
  <si>
    <t>Bloomington, IN 47403-8738</t>
  </si>
  <si>
    <t>012-15526-03</t>
  </si>
  <si>
    <t>53-05-31-201-002.000-004</t>
  </si>
  <si>
    <t>C, &amp; R Realty Llp</t>
  </si>
  <si>
    <t>3200 W Venture BLVD</t>
  </si>
  <si>
    <t>Bloomington, IN 47404-2550</t>
  </si>
  <si>
    <t>016-30392-78</t>
  </si>
  <si>
    <t>53-01-63-039-278.000-015</t>
  </si>
  <si>
    <t>Cabezas, Jorge E Vasquez &amp; Stephanie M Willis</t>
  </si>
  <si>
    <t>5598 W Bedrock Rd</t>
  </si>
  <si>
    <t>5598 W Bedrock RD</t>
  </si>
  <si>
    <t>Bloomington, IN 47403-8702</t>
  </si>
  <si>
    <t>014-17093-83</t>
  </si>
  <si>
    <t>53-08-17-302-031.000-008</t>
  </si>
  <si>
    <t>Cadwell, William Tyler</t>
  </si>
  <si>
    <t>1557 W Edinburgh Bend</t>
  </si>
  <si>
    <t>016-30411-49 SUMMERFIELD @ FIELDSTONE LOT 49</t>
  </si>
  <si>
    <t>530163041149000015</t>
  </si>
  <si>
    <t>53-09-01-210-003.000-015</t>
  </si>
  <si>
    <t>016-03180-00</t>
  </si>
  <si>
    <t>Cage, Leah M</t>
  </si>
  <si>
    <t>724 S Hickory Dr</t>
  </si>
  <si>
    <t>724 S Hickory DR</t>
  </si>
  <si>
    <t>016-30411-50 SUMMERFIELD @ FIELDSTONE LOT 50</t>
  </si>
  <si>
    <t>530163041150000015</t>
  </si>
  <si>
    <t>53-09-01-213-022.000-015</t>
  </si>
  <si>
    <t>016-04020-00</t>
  </si>
  <si>
    <t>Cain, Dwight L &amp; Grace L</t>
  </si>
  <si>
    <t>600 S Curry Pike</t>
  </si>
  <si>
    <t>600 S Curry PIKE</t>
  </si>
  <si>
    <t>Bloomington, IN 47403-1946</t>
  </si>
  <si>
    <t>016-30411-51 SUMMERFIELD @ FIELDSTONE LOT 51</t>
  </si>
  <si>
    <t>530163041151000015</t>
  </si>
  <si>
    <t>53-08-17-404-001.000-008</t>
  </si>
  <si>
    <t>014-08851-01</t>
  </si>
  <si>
    <t>Caladbolg Corp</t>
  </si>
  <si>
    <t>3929 W Roll Ave</t>
  </si>
  <si>
    <t>526 W Pargrave  PL</t>
  </si>
  <si>
    <t>016-30411-52 SUMMERFIELD @ FIELDSTONE LOT 52</t>
  </si>
  <si>
    <t>530163041152000015</t>
  </si>
  <si>
    <t>53-01-63-041-122.000-015</t>
  </si>
  <si>
    <t>016-30411-22</t>
  </si>
  <si>
    <t>Calandrillo, Linda D</t>
  </si>
  <si>
    <t>5771 W Daffodil Ct</t>
  </si>
  <si>
    <t>5771 W Daffodil CT</t>
  </si>
  <si>
    <t>016-30411-53 SUMMERFIELD @ FIELDSTONE LOT 53</t>
  </si>
  <si>
    <t>530163041153000015</t>
  </si>
  <si>
    <t>53-09-01-302-023.000-015</t>
  </si>
  <si>
    <t>016-04030-00</t>
  </si>
  <si>
    <t>Caldwell Family Trust</t>
  </si>
  <si>
    <t>4404 E Walpole Ln</t>
  </si>
  <si>
    <t>4122 W Curry CT</t>
  </si>
  <si>
    <t>Bloomington, IN 47403-2702</t>
  </si>
  <si>
    <t>016-30411-54 SUMMERFIELD @ FIELDSTONE LOT 54</t>
  </si>
  <si>
    <t>530163041154000015</t>
  </si>
  <si>
    <t>016-21410-00</t>
  </si>
  <si>
    <t>53-09-13-107-010.000-015</t>
  </si>
  <si>
    <t>Calhoun, Shannon M</t>
  </si>
  <si>
    <t>6827 Lamp Post Ln</t>
  </si>
  <si>
    <t>Alexandria, VA 22306</t>
  </si>
  <si>
    <t>3420 W Tilson Place</t>
  </si>
  <si>
    <t>Bloomington, IN 47403-3930</t>
  </si>
  <si>
    <t>016-30411-55 SUMMERFIELD @ FIELDSTONE LOT 55</t>
  </si>
  <si>
    <t>530163041155000015</t>
  </si>
  <si>
    <t>53-08-17-301-171.000-008</t>
  </si>
  <si>
    <t>014-17096-48</t>
  </si>
  <si>
    <t>Calloway, Jeffrey G &amp; Amy E</t>
  </si>
  <si>
    <t>3701 S Wickens St</t>
  </si>
  <si>
    <t>3701 S Wickens ST</t>
  </si>
  <si>
    <t>016-30411-56 SUMMERFIELD @ FIELDSTONE LOT 56</t>
  </si>
  <si>
    <t>530163041156000015</t>
  </si>
  <si>
    <t>53-09-02-300-053.000-015</t>
  </si>
  <si>
    <t>016-30400-04</t>
  </si>
  <si>
    <t>Camden, Barbara J</t>
  </si>
  <si>
    <t>5080 W Gifford Rd</t>
  </si>
  <si>
    <t>5080 W Gifford RD</t>
  </si>
  <si>
    <t>Bloomington, IN 47403-9634</t>
  </si>
  <si>
    <t>016-30411-57 Summerfield at Fieldstone Amendment 3 Lot 57A</t>
  </si>
  <si>
    <t>530163041157000015</t>
  </si>
  <si>
    <t>014-17093-33</t>
  </si>
  <si>
    <t>53-08-17-302-041.000-008</t>
  </si>
  <si>
    <t>Camozzi, Mary Elizabeth</t>
  </si>
  <si>
    <t>3919 S Bushmill Dr</t>
  </si>
  <si>
    <t>3919 S Bushmill DR</t>
  </si>
  <si>
    <t>016-30411-58 Summerfield at Fieldstone Amendment 3 Lot 58A</t>
  </si>
  <si>
    <t>530163041158000015</t>
  </si>
  <si>
    <t>016-03310-01</t>
  </si>
  <si>
    <t>53-09-13-405-010.000-015</t>
  </si>
  <si>
    <t>Camp, Mary Elizabeth</t>
  </si>
  <si>
    <t>3521 S Leonard Springs Rd</t>
  </si>
  <si>
    <t>3521 S Leonard Springs RD</t>
  </si>
  <si>
    <t>Bloomington, IN 47403-4025</t>
  </si>
  <si>
    <t>016-30411-59 Summerfield at Fieldstone Amendment 3 Lot 59A</t>
  </si>
  <si>
    <t>530163041159000015</t>
  </si>
  <si>
    <t>53-09-13-103-025.000-015</t>
  </si>
  <si>
    <t>016-06580-00</t>
  </si>
  <si>
    <t>Campbell, Daniel Ward</t>
  </si>
  <si>
    <t>3911 W Fairington Dr</t>
  </si>
  <si>
    <t>3911 W Fairington DR</t>
  </si>
  <si>
    <t>Bloomington, IN 47403-3702</t>
  </si>
  <si>
    <t>016-30411-60 Summerfield at Fieldstone Amendment 3 Lot 60A</t>
  </si>
  <si>
    <t>530163041160000015</t>
  </si>
  <si>
    <t>53-08-18-200-001.000-008</t>
  </si>
  <si>
    <t>014-25540-02</t>
  </si>
  <si>
    <t>Campbell, Duncan C &amp; Cathrine A Spiaggia</t>
  </si>
  <si>
    <t>2300 W Tapp Road</t>
  </si>
  <si>
    <t>016-30411-61 Summerfield at Fieldstone Amendment 3 Lot 61A</t>
  </si>
  <si>
    <t>530163041161000015</t>
  </si>
  <si>
    <t>53-08-17-106-016.000-008</t>
  </si>
  <si>
    <t>014-17410-55</t>
  </si>
  <si>
    <t>Campbell, Ellen M</t>
  </si>
  <si>
    <t>652 W Ryan Rd</t>
  </si>
  <si>
    <t>652 W Ryan RD</t>
  </si>
  <si>
    <t>016-30411-62 Summerfield at Fieldstone Amendment 3 Lot 62A</t>
  </si>
  <si>
    <t>530163041162000015</t>
  </si>
  <si>
    <t>53-05-29-200-054.000-004</t>
  </si>
  <si>
    <t>012-08080-00</t>
  </si>
  <si>
    <t>Campbell, James B &amp; Sharon L</t>
  </si>
  <si>
    <t>2708 W Arlington Rd</t>
  </si>
  <si>
    <t>2704 W Arlington RD</t>
  </si>
  <si>
    <t>Bloomington, IN 47404-1554</t>
  </si>
  <si>
    <t>016-30411-65 SUMMERFIELD @ FIELDSTONE LOT 65</t>
  </si>
  <si>
    <t>530163041165000015</t>
  </si>
  <si>
    <t>53-05-29-200-038.000-004</t>
  </si>
  <si>
    <t>012-04030-00</t>
  </si>
  <si>
    <t>Campbell, James B. &amp; Sharon</t>
  </si>
  <si>
    <t>2708 W Arlington RD</t>
  </si>
  <si>
    <t>016-30411-66 SUMMERFIELD @ FIELDSTONE LOT 66</t>
  </si>
  <si>
    <t>530163041166000015</t>
  </si>
  <si>
    <t>016-03315-26</t>
  </si>
  <si>
    <t>53-09-13-401-005.000-015</t>
  </si>
  <si>
    <t>Campbell, James W &amp; Jeanne T</t>
  </si>
  <si>
    <t>3408 W Woodhaven Dr</t>
  </si>
  <si>
    <t>3408 W Woodhaven DR</t>
  </si>
  <si>
    <t>Bloomington, IN 47403-4133</t>
  </si>
  <si>
    <t>53-09-13-104-020.000-015</t>
  </si>
  <si>
    <t>016-23220-00</t>
  </si>
  <si>
    <t>Campbell, Johnny C</t>
  </si>
  <si>
    <t>3421 W Indian Creek Dr</t>
  </si>
  <si>
    <t>3421 W Indian Creek DR</t>
  </si>
  <si>
    <t>016-30411-67 SUMMERFIELD @ FIELDSTONE LOT 67</t>
  </si>
  <si>
    <t>530163041167000015</t>
  </si>
  <si>
    <t>53-08-17-301-093.344-008</t>
  </si>
  <si>
    <t>014-17098-44</t>
  </si>
  <si>
    <t>Campbell, Kevin A &amp; Liza M</t>
  </si>
  <si>
    <t>3524 S Wickens St</t>
  </si>
  <si>
    <t>3524 S Wickens ST</t>
  </si>
  <si>
    <t>016-30411-68 SUMMERFIELD @ FIELDSTONE LOT 68</t>
  </si>
  <si>
    <t>530163041168000015</t>
  </si>
  <si>
    <t>016-24470-00</t>
  </si>
  <si>
    <t>53-09-13-105-022.000-015</t>
  </si>
  <si>
    <t>Campbell, Stephen M &amp; Jill D</t>
  </si>
  <si>
    <t>3347 E Boltinghouse Rd</t>
  </si>
  <si>
    <t>3712 W Indian Creek DR</t>
  </si>
  <si>
    <t>Bloomington, IN 47403-3984</t>
  </si>
  <si>
    <t>016-30411-69 SUMMERFIELD @ FIELDSTONE LOT 69</t>
  </si>
  <si>
    <t>530163041169000015</t>
  </si>
  <si>
    <t>53-01-41-709-714.000-008</t>
  </si>
  <si>
    <t>014-17097-14</t>
  </si>
  <si>
    <t>Canada, Jeffery A &amp; Amber D</t>
  </si>
  <si>
    <t>1642 W Hennessey St</t>
  </si>
  <si>
    <t>1642 W Hennessey ST</t>
  </si>
  <si>
    <t>016-30411-70 SUMMERFIELD @ FIELDSTONE LOT 70</t>
  </si>
  <si>
    <t>530163041170000015</t>
  </si>
  <si>
    <t>53-09-02-300-094.000-015</t>
  </si>
  <si>
    <t>016-30400-01</t>
  </si>
  <si>
    <t>Candlewood Lane LLC</t>
  </si>
  <si>
    <t>5186 W Gifford Rd</t>
  </si>
  <si>
    <t>S Kirby RD</t>
  </si>
  <si>
    <t>016-30411-71 SUMMERFIELD @ FIELDSTONE LOT 71</t>
  </si>
  <si>
    <t>530163041171000015</t>
  </si>
  <si>
    <t>53-09-02-300-054.000-015</t>
  </si>
  <si>
    <t>016-30400-05</t>
  </si>
  <si>
    <t>016-30411-72 SUMMERFIELD @ FIELDSTONE LOT 72</t>
  </si>
  <si>
    <t>530163041172000015</t>
  </si>
  <si>
    <t>53-09-01-304-011.000-015</t>
  </si>
  <si>
    <t>016-18590-21</t>
  </si>
  <si>
    <t>Canfield Properties LLC</t>
  </si>
  <si>
    <t>3052 N Ramble Rd W</t>
  </si>
  <si>
    <t>4136 W Heritage Way</t>
  </si>
  <si>
    <t>016-30411-73 SUMMERFIELD @ FIELDSTONE LOT 73</t>
  </si>
  <si>
    <t>530163041173000015</t>
  </si>
  <si>
    <t>53-09-02-100-004.049-015</t>
  </si>
  <si>
    <t>016-26811-49</t>
  </si>
  <si>
    <t>Cannon, Tiffani L</t>
  </si>
  <si>
    <t>225 S Cave Creek Dr</t>
  </si>
  <si>
    <t>225 S Cave Creek DR</t>
  </si>
  <si>
    <t>016-30411-74 SUMMERFIELD @ FIELDSTONE LOT 74</t>
  </si>
  <si>
    <t>530163041174000015</t>
  </si>
  <si>
    <t>53-01-41-709-424.000-008</t>
  </si>
  <si>
    <t>014-17094-24</t>
  </si>
  <si>
    <t>Capio, Roy M. &amp; Jonnamarie W. Revocable Living Trust</t>
  </si>
  <si>
    <t>4972 E Heritage Woods Rd</t>
  </si>
  <si>
    <t>3831 S Cramer CIR</t>
  </si>
  <si>
    <t>016-30411-75 SUMMERFIELD @ FIELDSTONE LOT 75</t>
  </si>
  <si>
    <t>530163041175000015</t>
  </si>
  <si>
    <t>53-08-17-406-002.000-008</t>
  </si>
  <si>
    <t>014-08850-18</t>
  </si>
  <si>
    <t>Cappiello, Mary J.</t>
  </si>
  <si>
    <t>706 W Whitethorn Way</t>
  </si>
  <si>
    <t>016-30411-76 SUMMERFIELD @ FIELDSTONE LOT 76</t>
  </si>
  <si>
    <t>530163041176000015</t>
  </si>
  <si>
    <t>53-08-17-301-093.401-008</t>
  </si>
  <si>
    <t>014-17496-01</t>
  </si>
  <si>
    <t>Capps, Kimberly D</t>
  </si>
  <si>
    <t>3649 S Glasgow Cir</t>
  </si>
  <si>
    <t>3649 S Glasgow CIR</t>
  </si>
  <si>
    <t>016-30411-77 SUMMERFIELD @ FIELDSTONE LOT 77</t>
  </si>
  <si>
    <t>530163041177000015</t>
  </si>
  <si>
    <t>53-09-13-400-091.000-015</t>
  </si>
  <si>
    <t>016-14430-00</t>
  </si>
  <si>
    <t>Capps, Phillip D &amp; Lynda S</t>
  </si>
  <si>
    <t>3416 W Reba Ave</t>
  </si>
  <si>
    <t>3416 W Reba AVE</t>
  </si>
  <si>
    <t>016-30411-79 SUMMERFIELD @ FIELDSTONE LOT 79</t>
  </si>
  <si>
    <t>530163041179000015</t>
  </si>
  <si>
    <t>016-30392-57</t>
  </si>
  <si>
    <t>53-09-02-300-027.000-015</t>
  </si>
  <si>
    <t>Caputo, Anthony J &amp; Karen S</t>
  </si>
  <si>
    <t>5725 W Tensleep Rd</t>
  </si>
  <si>
    <t>5725 W Tensleep RD</t>
  </si>
  <si>
    <t>016-30411-80 SUMMERFIELD @ FIELDSTONE LOT 80</t>
  </si>
  <si>
    <t>530163041180000015</t>
  </si>
  <si>
    <t>53-05-31-203-025.000-004</t>
  </si>
  <si>
    <t>012-08650-06</t>
  </si>
  <si>
    <t>Cardinal-indiana Inc</t>
  </si>
  <si>
    <t>2490 W Industrial Park Dr</t>
  </si>
  <si>
    <t>2490 W Industrial Park DR</t>
  </si>
  <si>
    <t>Bloomington, IN 47404-2690</t>
  </si>
  <si>
    <t>016-30411-81 Summerfield at Fieldstone Amendment 3 Lot 81A</t>
  </si>
  <si>
    <t>530163041181000015</t>
  </si>
  <si>
    <t>53-09-01-211-001.000-015</t>
  </si>
  <si>
    <t>016-11780-00</t>
  </si>
  <si>
    <t>Cardwell, Wilma M Trust</t>
  </si>
  <si>
    <t>805 S Hickory Dr</t>
  </si>
  <si>
    <t>805 S Hickory DR</t>
  </si>
  <si>
    <t>016-30411-82 Summerfield at Fieldstone Amendment 3 Lot 82A</t>
  </si>
  <si>
    <t>530163041182000015</t>
  </si>
  <si>
    <t>012-08650-09</t>
  </si>
  <si>
    <t>53-05-31-203-008.000-004</t>
  </si>
  <si>
    <t>Carefree Enterprises LLC</t>
  </si>
  <si>
    <t>2452 W Industrial Park Dr</t>
  </si>
  <si>
    <t>2428 W Industrial Park DR</t>
  </si>
  <si>
    <t>016-30411-83 Summerfield at Fieldstone Amendment 3 Lot 83A</t>
  </si>
  <si>
    <t>530163041183000015</t>
  </si>
  <si>
    <t>53-05-31-203-023.000-004</t>
  </si>
  <si>
    <t>012-08650-08</t>
  </si>
  <si>
    <t>2452 W Industrial Park DR</t>
  </si>
  <si>
    <t>016-30411-84 Summerfield at Fieldstone Amendment 3 Lot 84A</t>
  </si>
  <si>
    <t>530163041184000015</t>
  </si>
  <si>
    <t>53-09-13-103-091.000-015</t>
  </si>
  <si>
    <t>016-04210-00</t>
  </si>
  <si>
    <t>Carl Richard Payne Rev Trust</t>
  </si>
  <si>
    <t>1373 Mel Currie Rd</t>
  </si>
  <si>
    <t>2801 S Leonard Springs RD</t>
  </si>
  <si>
    <t>Bloomington, IN 47403-3704</t>
  </si>
  <si>
    <t>016-30411-85 Summerfield at Fieldstone Amendment 3 Lot 85A</t>
  </si>
  <si>
    <t>530163041185000015</t>
  </si>
  <si>
    <t>53-09-12-201-007.000-015</t>
  </si>
  <si>
    <t>016-27720-00</t>
  </si>
  <si>
    <t>Carlson, Lee T &amp; Kristi L</t>
  </si>
  <si>
    <t>4031 W Woodlyn Dr</t>
  </si>
  <si>
    <t>4031 &amp; 4033 W Woodlyn Dr</t>
  </si>
  <si>
    <t>016-30411-86 Summerfield at Fieldstone Amendment 3 Lot 86A</t>
  </si>
  <si>
    <t>530163041186000015</t>
  </si>
  <si>
    <t>016-03310-95</t>
  </si>
  <si>
    <t>53-09-13-401-010.000-015</t>
  </si>
  <si>
    <t>3531 W Yellowstone Ct</t>
  </si>
  <si>
    <t>3531 W Yellowstone CT</t>
  </si>
  <si>
    <t>016-30411-87 Summerfield at Fieldstone Amendment 3 Lot 87A</t>
  </si>
  <si>
    <t>530163041187000015</t>
  </si>
  <si>
    <t>53-09-13-103-062.000-015</t>
  </si>
  <si>
    <t>016-04400-00</t>
  </si>
  <si>
    <t>Carmichael, Richard &amp; Sharon K</t>
  </si>
  <si>
    <t>3752 W Stafford Dr</t>
  </si>
  <si>
    <t>3752 W Stafford DR</t>
  </si>
  <si>
    <t>016-30411-88 Summerfield at Fieldstone Amendment 3 Lot 88A</t>
  </si>
  <si>
    <t>530163041188000015</t>
  </si>
  <si>
    <t>53-04-36-303-055.000-011</t>
  </si>
  <si>
    <t>007-10620-00</t>
  </si>
  <si>
    <t>Carmichael, Velma R.</t>
  </si>
  <si>
    <t>4250 W 3rd St</t>
  </si>
  <si>
    <t>4250 W 3rd ST</t>
  </si>
  <si>
    <t>Bloomington, IN 47404-4878</t>
  </si>
  <si>
    <t>016-30411-89 Summerfield at Fieldstone Amendment 3 Lot 89A</t>
  </si>
  <si>
    <t>530163041189000015</t>
  </si>
  <si>
    <t>53-09-02-301-002.000-015</t>
  </si>
  <si>
    <t>016-13710-01</t>
  </si>
  <si>
    <t>Carnegie, Scott A &amp; Stephanie R</t>
  </si>
  <si>
    <t>5344 W Gifford Rd</t>
  </si>
  <si>
    <t>5344 W Gifford RD</t>
  </si>
  <si>
    <t>016-30411-90 Summerfield at Fieldstone Amendment 3 Lot 90A</t>
  </si>
  <si>
    <t>530163041190000015</t>
  </si>
  <si>
    <t>53-08-17-301-093.417-008</t>
  </si>
  <si>
    <t>014-17496-17</t>
  </si>
  <si>
    <t>Carnes, James N &amp; Kara K</t>
  </si>
  <si>
    <t>3654 S Glasgow Cir</t>
  </si>
  <si>
    <t>3654 S Glasgow CIR</t>
  </si>
  <si>
    <t>016-30411-91 Summerfield at Fieldstone Amendment 3 Lot 91A</t>
  </si>
  <si>
    <t>530163041191000015</t>
  </si>
  <si>
    <t>014-17091-10</t>
  </si>
  <si>
    <t>53-08-17-304-064.000-008</t>
  </si>
  <si>
    <t>Carney, Amanda J</t>
  </si>
  <si>
    <t>1325 W Tiffany Ct</t>
  </si>
  <si>
    <t>1325 W Tiffany CT</t>
  </si>
  <si>
    <t>016-30411-92 Summerfield at Fieldstone Amendment 3 Lot 92A</t>
  </si>
  <si>
    <t>530163041192000015</t>
  </si>
  <si>
    <t>53-09-13-103-035.000-015</t>
  </si>
  <si>
    <t>016-04450-00</t>
  </si>
  <si>
    <t>Carney, William L &amp; William N</t>
  </si>
  <si>
    <t>3712 W Stafford Dr</t>
  </si>
  <si>
    <t>3712 W Stafford DR</t>
  </si>
  <si>
    <t>016-30411-93 Summerfield at Fieldstone Amendment 3 Lot 93A</t>
  </si>
  <si>
    <t>530163041193000015</t>
  </si>
  <si>
    <t>53-09-13-104-003.000-015</t>
  </si>
  <si>
    <t>016-17740-00</t>
  </si>
  <si>
    <t>Carpenter, Bruce M</t>
  </si>
  <si>
    <t>3700 W Race St</t>
  </si>
  <si>
    <t>3700 W Race ST</t>
  </si>
  <si>
    <t>Bloomington, IN 47403-3846</t>
  </si>
  <si>
    <t>016-30411-94 Summerfield at Fieldstone Amendment 3 Lot 94A</t>
  </si>
  <si>
    <t>530163041194000015</t>
  </si>
  <si>
    <t>53-08-17-301-041.000-008</t>
  </si>
  <si>
    <t>014-17096-37</t>
  </si>
  <si>
    <t>Carpenter, Jeffrey T &amp; Tayra D</t>
  </si>
  <si>
    <t>3825 S Wickens St</t>
  </si>
  <si>
    <t>3825 S Wickens ST</t>
  </si>
  <si>
    <t>Bloomington, IN 47403-4593</t>
  </si>
  <si>
    <t>016-30394-00 STONECREST @ FIELDSTONE PH 3; GENERAL COMMON AREA; 5.59A</t>
  </si>
  <si>
    <t>7596</t>
  </si>
  <si>
    <t>530902200091000015</t>
  </si>
  <si>
    <t>53-09-13-202-012.000-015</t>
  </si>
  <si>
    <t>016-29490-12</t>
  </si>
  <si>
    <t>Carpenter, Kimberly J</t>
  </si>
  <si>
    <t>4116 W Red Rock Rd</t>
  </si>
  <si>
    <t>4116 W Red Rock RD</t>
  </si>
  <si>
    <t>016-30391-00 STONECREST @ FIELDSTONE PH 3; LOT 100</t>
  </si>
  <si>
    <t>6018</t>
  </si>
  <si>
    <t>530902200075000015</t>
  </si>
  <si>
    <t>53-09-13-101-039.000-015</t>
  </si>
  <si>
    <t>016-17720-00</t>
  </si>
  <si>
    <t>Carr, J Kevin</t>
  </si>
  <si>
    <t>14039 E Timbertrace Dr</t>
  </si>
  <si>
    <t>Solsberry, IN 47459</t>
  </si>
  <si>
    <t>3012 S Market Place</t>
  </si>
  <si>
    <t>016-30391-01 STONECREST @ FIELDSTONE PH 3; LOT 101</t>
  </si>
  <si>
    <t>5733</t>
  </si>
  <si>
    <t>530902200023000015</t>
  </si>
  <si>
    <t>53-09-13-105-014.000-015</t>
  </si>
  <si>
    <t>016-01990-00</t>
  </si>
  <si>
    <t>Carr, J. Kevin</t>
  </si>
  <si>
    <t>Rr 2 Box 213 Dr</t>
  </si>
  <si>
    <t>3712 W Arrow AVE</t>
  </si>
  <si>
    <t>016-30391-02 STONECREST @ FIELDSTONE PH 3; LOT 102</t>
  </si>
  <si>
    <t>6218</t>
  </si>
  <si>
    <t>530902200056000015</t>
  </si>
  <si>
    <t>53-09-13-103-020.000-015</t>
  </si>
  <si>
    <t>016-12160-00</t>
  </si>
  <si>
    <t>Carr, Phillip G &amp; Alesa D</t>
  </si>
  <si>
    <t>3751 W Tapp Rd</t>
  </si>
  <si>
    <t>3751 W Tapp RD</t>
  </si>
  <si>
    <t>Bloomington, IN 47403-3152</t>
  </si>
  <si>
    <t>016-30391-03 STONECREST @ FIELDSTONE PH 3; LOT 103</t>
  </si>
  <si>
    <t>5737</t>
  </si>
  <si>
    <t>530902200138000015</t>
  </si>
  <si>
    <t>014-26860-00</t>
  </si>
  <si>
    <t>53-08-17-102-075.000-008</t>
  </si>
  <si>
    <t>Carrasco, Raul &amp; Rita</t>
  </si>
  <si>
    <t>650 W Fairway Ln</t>
  </si>
  <si>
    <t>650 W Fairway LN</t>
  </si>
  <si>
    <t>Bloomington, IN 47403-4320</t>
  </si>
  <si>
    <t>016-30391-04 STONECREST @ FIELDSTONE PH 3; LOT 104</t>
  </si>
  <si>
    <t>6021</t>
  </si>
  <si>
    <t>530902200140000015</t>
  </si>
  <si>
    <t>016-30392-98</t>
  </si>
  <si>
    <t>53-01-63-039-298.000-015</t>
  </si>
  <si>
    <t>Carrell, James M &amp; Shirley J</t>
  </si>
  <si>
    <t>5585 W Buckskin Ct</t>
  </si>
  <si>
    <t>5585 W Buckskin CT</t>
  </si>
  <si>
    <t>016-30391-05 STONECREST @ FIELDSTONE PH 3; LOT 105</t>
  </si>
  <si>
    <t>5739</t>
  </si>
  <si>
    <t>530902200121000015</t>
  </si>
  <si>
    <t>016-30392-30</t>
  </si>
  <si>
    <t>53-09-02-200-168.000-015</t>
  </si>
  <si>
    <t>Carrera, Rafael &amp; Arcelia</t>
  </si>
  <si>
    <t>5644 W Tensleep Rd</t>
  </si>
  <si>
    <t>5644 W Tensleep RD</t>
  </si>
  <si>
    <t>Bloomington, IN 47403-8713</t>
  </si>
  <si>
    <t>016-30391-06 STONECREST @ FIELDSTONE PH 3; LOT 106</t>
  </si>
  <si>
    <t>5740</t>
  </si>
  <si>
    <t>530902200131000015</t>
  </si>
  <si>
    <t>016-03310-96</t>
  </si>
  <si>
    <t>53-09-13-401-023.000-015</t>
  </si>
  <si>
    <t>Carroll, Brett A &amp; Crystal A</t>
  </si>
  <si>
    <t>3525 W Yellowstone Ct</t>
  </si>
  <si>
    <t>3525 W Yellowstone CT</t>
  </si>
  <si>
    <t>016-30391-07 STONECREST AT FIELDSTONE; PH 3 LOT 107</t>
  </si>
  <si>
    <t>7517</t>
  </si>
  <si>
    <t>530902200014000015</t>
  </si>
  <si>
    <t>53-08-17-301-011.000-008</t>
  </si>
  <si>
    <t>014-17096-17</t>
  </si>
  <si>
    <t>Carroll, Tony E &amp; Constance M Stewart</t>
  </si>
  <si>
    <t>1539 W Leighton Ln</t>
  </si>
  <si>
    <t>1539 W Leighton LN</t>
  </si>
  <si>
    <t>Bloomington, IN 47403-8949</t>
  </si>
  <si>
    <t>016-30391-08 STONECREST @ FIELDSTONE PH 3; LOT 108</t>
  </si>
  <si>
    <t>7518</t>
  </si>
  <si>
    <t>530902200031000015</t>
  </si>
  <si>
    <t>53-08-20-106-026.000-008</t>
  </si>
  <si>
    <t>014-14980-99</t>
  </si>
  <si>
    <t>Carson, Tim &amp; Sandra Lee</t>
  </si>
  <si>
    <t>712 W Estate Dr</t>
  </si>
  <si>
    <t>712 W Estate DR</t>
  </si>
  <si>
    <t>016-30391-09 STONECREST AT FIELDSTONE PH 3; LOT 109</t>
  </si>
  <si>
    <t>530902200060000015</t>
  </si>
  <si>
    <t>53-04-36-100-021.000-011</t>
  </si>
  <si>
    <t>007-18200-00</t>
  </si>
  <si>
    <t>Carter, Annette M</t>
  </si>
  <si>
    <t>1165 N Logan Rd</t>
  </si>
  <si>
    <t>1165 N Logan RD</t>
  </si>
  <si>
    <t>016-30391-10 STONECREST @ FIELDSTONE PH 3; LOT 110</t>
  </si>
  <si>
    <t>7520</t>
  </si>
  <si>
    <t>530902200102000015</t>
  </si>
  <si>
    <t>014-17097-63</t>
  </si>
  <si>
    <t>53-08-17-301-037.000-008</t>
  </si>
  <si>
    <t>Carter, Clyde William H III &amp; Aya</t>
  </si>
  <si>
    <t>3847 S McDougal St</t>
  </si>
  <si>
    <t>3846 S McDougal ST</t>
  </si>
  <si>
    <t>016-30391-11 STONECREST @ FIELDSTONE PH 3; LOT 111</t>
  </si>
  <si>
    <t>7521</t>
  </si>
  <si>
    <t>530902200061000015</t>
  </si>
  <si>
    <t>016-21160-00</t>
  </si>
  <si>
    <t>53-09-13-105-008.000-015</t>
  </si>
  <si>
    <t>Carter, Jeffrey H. &amp; Anita M.</t>
  </si>
  <si>
    <t>3801 W Maybury Mall</t>
  </si>
  <si>
    <t>016-30391-12 STONECREST @ FIELDSTONE PH 3; LOT 112</t>
  </si>
  <si>
    <t>7522</t>
  </si>
  <si>
    <t>530902200124000015</t>
  </si>
  <si>
    <t>53-09-12-201-010.000-015</t>
  </si>
  <si>
    <t>016-30430-00</t>
  </si>
  <si>
    <t>Carter, Kelly A &amp; Jeremy W</t>
  </si>
  <si>
    <t>4101 W Glen Oaks Dr</t>
  </si>
  <si>
    <t>4101 W Glen Oaks DR</t>
  </si>
  <si>
    <t>Bloomington, IN 47403-3117</t>
  </si>
  <si>
    <t>016-30391-13 STONECREST AT FIELDSTONE PH 3; LOT 113</t>
  </si>
  <si>
    <t>7523</t>
  </si>
  <si>
    <t>530902200105000015</t>
  </si>
  <si>
    <t>016-08471-14</t>
  </si>
  <si>
    <t>53-09-11-102-006.000-015</t>
  </si>
  <si>
    <t>Carter, Robert K</t>
  </si>
  <si>
    <t>5048 W Hanks Xing</t>
  </si>
  <si>
    <t>5048 W Hanks Crossing</t>
  </si>
  <si>
    <t>016-30391-14 STONECREST @ FIELDSTONE PH 3; LOT 114</t>
  </si>
  <si>
    <t>6032</t>
  </si>
  <si>
    <t>530902200125000015</t>
  </si>
  <si>
    <t>53-08-17-102-012.000-008</t>
  </si>
  <si>
    <t>014-23910-00</t>
  </si>
  <si>
    <t>Carter, Shirley</t>
  </si>
  <si>
    <t>692 W Green Rd</t>
  </si>
  <si>
    <t>692 W Green RD</t>
  </si>
  <si>
    <t>016-24080-00 PT NW 2-8-2W .50A; PLAT 32</t>
  </si>
  <si>
    <t>6373</t>
  </si>
  <si>
    <t>530902200007000015</t>
  </si>
  <si>
    <t>53-08-17-204-007.000-008</t>
  </si>
  <si>
    <t>014-23610-00</t>
  </si>
  <si>
    <t>Carter, Stephen M &amp; Rebecca A</t>
  </si>
  <si>
    <t>734 W Ladd Ave</t>
  </si>
  <si>
    <t>734 W Ladd AVE</t>
  </si>
  <si>
    <t>Bloomington, IN 47403-4336</t>
  </si>
  <si>
    <t>016-01660-00 PT NE NW 2-8-2W .83A; PLAT 26</t>
  </si>
  <si>
    <t>32995</t>
  </si>
  <si>
    <t>530902200002000015</t>
  </si>
  <si>
    <t>012-15526-12</t>
  </si>
  <si>
    <t>53-05-31-201-015.000-004</t>
  </si>
  <si>
    <t>Carter, William E &amp; Greta L Revocable Trust</t>
  </si>
  <si>
    <t>6060 W McNeely St</t>
  </si>
  <si>
    <t>1126 N AIR DR</t>
  </si>
  <si>
    <t>016-01660-01 PT NE NW 2-8-2W .17A; PLAT 88</t>
  </si>
  <si>
    <t>530902200003000015</t>
  </si>
  <si>
    <t>53-09-13-107-041.000-015</t>
  </si>
  <si>
    <t>016-19240-00</t>
  </si>
  <si>
    <t>Cartwright, Timothy R &amp; Tamera B</t>
  </si>
  <si>
    <t>3320 W Tilson Pl</t>
  </si>
  <si>
    <t>3320 W Tilson Place</t>
  </si>
  <si>
    <t>016-16740-00 PT NE NW 2-8-2W .949A; PLAT 27</t>
  </si>
  <si>
    <t>2960</t>
  </si>
  <si>
    <t>530902200004000015</t>
  </si>
  <si>
    <t>53-04-36-302-021.000-011</t>
  </si>
  <si>
    <t>007-29300-00</t>
  </si>
  <si>
    <t>Carver, Stevenho B</t>
  </si>
  <si>
    <t>4012 W Broadway Ave</t>
  </si>
  <si>
    <t>4012 W Broadway AVE</t>
  </si>
  <si>
    <t>016-16740-01 PT NE NW 2-8-2W .051A; PLAT 78</t>
  </si>
  <si>
    <t>5513</t>
  </si>
  <si>
    <t>530902200005000015</t>
  </si>
  <si>
    <t>53-08-18-103-003.325-008</t>
  </si>
  <si>
    <t>014-17098-25</t>
  </si>
  <si>
    <t>Carwile, Toby</t>
  </si>
  <si>
    <t>3230 S Parnel Ct</t>
  </si>
  <si>
    <t>3230 S Parnel CT</t>
  </si>
  <si>
    <t>016-30397-00 PT NE NW 2-8-2W .109A; PLAT 74</t>
  </si>
  <si>
    <t>530902200009001015</t>
  </si>
  <si>
    <t>53-09-13-103-043.000-015</t>
  </si>
  <si>
    <t>016-17960-00</t>
  </si>
  <si>
    <t>Casad, Michael L. &amp; Diane K.</t>
  </si>
  <si>
    <t>PO Box 145</t>
  </si>
  <si>
    <t>Smithville, IN 47458</t>
  </si>
  <si>
    <t>3802 W Stafford DR</t>
  </si>
  <si>
    <t>016-23770-00 PT NE NW 2-8-2W 1.71A &amp; 16.61A; PLAT 29</t>
  </si>
  <si>
    <t>Nursing Home &amp; Private Hospital</t>
  </si>
  <si>
    <t>5609</t>
  </si>
  <si>
    <t>530902200008000015</t>
  </si>
  <si>
    <t>016-21760-00</t>
  </si>
  <si>
    <t>53-09-13-106-017.000-015</t>
  </si>
  <si>
    <t>3821 W Indian Creek DR</t>
  </si>
  <si>
    <t>Bloomington, IN 47403-3942</t>
  </si>
  <si>
    <t>016-23770-01 PT NE NW 2 -8-2W .29A; PLAT 87</t>
  </si>
  <si>
    <t>530902200006000015</t>
  </si>
  <si>
    <t>016-30391-32</t>
  </si>
  <si>
    <t>53-09-02-200-095.000-015</t>
  </si>
  <si>
    <t>Case Carl Michael &amp; Mary Jane</t>
  </si>
  <si>
    <t>520 S Magnolia Ct</t>
  </si>
  <si>
    <t>520 S Magnolia CT</t>
  </si>
  <si>
    <t>53-01-63-041-172.000-015</t>
  </si>
  <si>
    <t>016-30411-72</t>
  </si>
  <si>
    <t>Cash, Sandra K</t>
  </si>
  <si>
    <t>5768 W Monarch Ct</t>
  </si>
  <si>
    <t>5768 W Monarch CT</t>
  </si>
  <si>
    <t>016-30391-82 STONECREST AT FIELDSTONE; PH 3 LOT 182</t>
  </si>
  <si>
    <t>6501</t>
  </si>
  <si>
    <t>530902200036000015</t>
  </si>
  <si>
    <t>53-09-13-104-016.000-015</t>
  </si>
  <si>
    <t>016-07640-00</t>
  </si>
  <si>
    <t>Cashman, Geoffrey A &amp; Katherine C</t>
  </si>
  <si>
    <t>3610 W Race St</t>
  </si>
  <si>
    <t>3610 W Race ST</t>
  </si>
  <si>
    <t>Bloomington, IN 47403-3844</t>
  </si>
  <si>
    <t>016-30391-81 STONECREST @ FIELDSTONE PH 3; LOT 181</t>
  </si>
  <si>
    <t>5811</t>
  </si>
  <si>
    <t>530902200020000015</t>
  </si>
  <si>
    <t>014-17093-92</t>
  </si>
  <si>
    <t>53-08-17-302-057.000-008</t>
  </si>
  <si>
    <t>Casillas, Maria L</t>
  </si>
  <si>
    <t>1558 W Edinburgh Bend</t>
  </si>
  <si>
    <t>016-30391-80 STONECREST @ FIELDSTONE PH 3; LOT 180</t>
  </si>
  <si>
    <t>5810</t>
  </si>
  <si>
    <t>530902200133000015</t>
  </si>
  <si>
    <t>53-05-30-400-002.000-004</t>
  </si>
  <si>
    <t>012-02630-00</t>
  </si>
  <si>
    <t>Cassady, Randy</t>
  </si>
  <si>
    <t>N Packing House RD</t>
  </si>
  <si>
    <t>016-30391-79 STONECREST AT FIELDSTONE PH 3; LOT 179</t>
  </si>
  <si>
    <t>7535</t>
  </si>
  <si>
    <t>530902200067000015</t>
  </si>
  <si>
    <t>53-05-31-100-052.000-004</t>
  </si>
  <si>
    <t>012-02640-00</t>
  </si>
  <si>
    <t>016-30391-78 STONECREST @ FIELDSTONE PH 3; LOT 178</t>
  </si>
  <si>
    <t>530902200028000015</t>
  </si>
  <si>
    <t>014-21600-00</t>
  </si>
  <si>
    <t>53-08-20-400-070.000-008</t>
  </si>
  <si>
    <t>898 W Church LN</t>
  </si>
  <si>
    <t>016-30391-77 STONECREST @ FIELDSTONE PH 3; LOT 177</t>
  </si>
  <si>
    <t>5809</t>
  </si>
  <si>
    <t>530902200093000015</t>
  </si>
  <si>
    <t>53-09-01-300-018.000-015</t>
  </si>
  <si>
    <t>016-16760-00</t>
  </si>
  <si>
    <t>Cassani, Reinaldo &amp; Truax, Tabitha M</t>
  </si>
  <si>
    <t>1430 S Curry Pike</t>
  </si>
  <si>
    <t>1430 S Curry PIKE</t>
  </si>
  <si>
    <t>Bloomington, IN 47403-2713</t>
  </si>
  <si>
    <t>016-30391-76 STONECREST @ FIELDSTONE PH 3; LOT 176</t>
  </si>
  <si>
    <t>7534</t>
  </si>
  <si>
    <t>530902200030000015</t>
  </si>
  <si>
    <t>53-09-13-200-066.027-015</t>
  </si>
  <si>
    <t>016-29490-27</t>
  </si>
  <si>
    <t>Castillo, Jannamaire</t>
  </si>
  <si>
    <t>4370 W Red Rock RD</t>
  </si>
  <si>
    <t>016-30391-75 STONECREST @ FIELDSTONE PH 3; LOT 175</t>
  </si>
  <si>
    <t>6497</t>
  </si>
  <si>
    <t>530902200073000015</t>
  </si>
  <si>
    <t>53-08-17-301-168.000-008</t>
  </si>
  <si>
    <t>014-17096-44</t>
  </si>
  <si>
    <t>Castillo, Jericho</t>
  </si>
  <si>
    <t>3741 S Wickens St</t>
  </si>
  <si>
    <t>3741 S Wickens ST</t>
  </si>
  <si>
    <t>016-30391-74 STONECREST @ FIELDSTONE PH 3; LOT 174</t>
  </si>
  <si>
    <t>5807</t>
  </si>
  <si>
    <t>530902200053000015</t>
  </si>
  <si>
    <t>53-08-17-407-019.000-008</t>
  </si>
  <si>
    <t>014-00030-00</t>
  </si>
  <si>
    <t>Castor, Scott C &amp; Scott T Mcclelland</t>
  </si>
  <si>
    <t>416 Cragmont St</t>
  </si>
  <si>
    <t>3540 S Hays DR</t>
  </si>
  <si>
    <t>016-30391-73 STONECREST @ FIELDSTONE 3RD LOT 173</t>
  </si>
  <si>
    <t>530902200151000015</t>
  </si>
  <si>
    <t>53-09-02-100-004.046-015</t>
  </si>
  <si>
    <t>016-26811-46</t>
  </si>
  <si>
    <t>Caudell, Tyler S &amp; Laci C</t>
  </si>
  <si>
    <t>238 S Cave Creek Dr</t>
  </si>
  <si>
    <t>238 S Cave Creek DR</t>
  </si>
  <si>
    <t>016-30391-72 STONECREST @ FIELDSTONE PH 3; LOT 172</t>
  </si>
  <si>
    <t>530902200017000015</t>
  </si>
  <si>
    <t>53-09-13-202-006.000-015</t>
  </si>
  <si>
    <t>016-29490-73</t>
  </si>
  <si>
    <t>Caylor, Walter S &amp; Janet Kay</t>
  </si>
  <si>
    <t>4009 W Cedar Chase Dr</t>
  </si>
  <si>
    <t>4009 W Cedar Chase DR</t>
  </si>
  <si>
    <t>Bloomington, IN 47403-1920</t>
  </si>
  <si>
    <t>016-30391-71 STONECREST @ FIELDSTONE PH 3; LOT 171</t>
  </si>
  <si>
    <t>5806</t>
  </si>
  <si>
    <t>530902200110000015</t>
  </si>
  <si>
    <t>53-08-17-301-196.000-008</t>
  </si>
  <si>
    <t>014-17097-08</t>
  </si>
  <si>
    <t>Cazzell, Matthew W &amp; Amy E</t>
  </si>
  <si>
    <t>3694 S McDougal St</t>
  </si>
  <si>
    <t>3694 S McDougal ST</t>
  </si>
  <si>
    <t>016-30391-70 STONECREST @ FIELDSTONE PH 3; LOT 170</t>
  </si>
  <si>
    <t>5804</t>
  </si>
  <si>
    <t>530902200089000015</t>
  </si>
  <si>
    <t>53-08-17-405-002.000-008</t>
  </si>
  <si>
    <t>014-08850-47</t>
  </si>
  <si>
    <t>Cecil, James K &amp; Stephanie M</t>
  </si>
  <si>
    <t>613 W Glen Arbor Way</t>
  </si>
  <si>
    <t>Bloomington, IN 47403-4538</t>
  </si>
  <si>
    <t>016-30391-69 STONECREST AT FIELDSTONE; PH 3 LOT 169</t>
  </si>
  <si>
    <t>5802</t>
  </si>
  <si>
    <t>530902200066000015</t>
  </si>
  <si>
    <t>53-09-13-200-066.040-015</t>
  </si>
  <si>
    <t>016-29490-40</t>
  </si>
  <si>
    <t>Cedar Chase Community Association INC</t>
  </si>
  <si>
    <t>Capital Reality 323 E Winslow Rd Ste 100</t>
  </si>
  <si>
    <t>3212 S Omaha Crossing DR</t>
  </si>
  <si>
    <t>016-30391-68 STONECREST @ FIELDSTONE PH 3; LOT 168</t>
  </si>
  <si>
    <t>7533</t>
  </si>
  <si>
    <t>530902200129000015</t>
  </si>
  <si>
    <t>53-09-13-200-066.041-015</t>
  </si>
  <si>
    <t>016-29490-41</t>
  </si>
  <si>
    <t>3261 S Sedona CT</t>
  </si>
  <si>
    <t>016-30391-67 STONECREST @ FIELDSTONE PH 3; LOT 167</t>
  </si>
  <si>
    <t>5801</t>
  </si>
  <si>
    <t>530902200046000015</t>
  </si>
  <si>
    <t>53-09-13-202-025.000-015</t>
  </si>
  <si>
    <t>016-29490-01</t>
  </si>
  <si>
    <t>Cedar Chase Dev Co LLC</t>
  </si>
  <si>
    <t>3908 S Old State Road 37 Ste C</t>
  </si>
  <si>
    <t>4000 W Cedar Chase DR</t>
  </si>
  <si>
    <t>016-30391-66 STONECREST @ FIELDSTONE PH 3; LOT 166</t>
  </si>
  <si>
    <t>6234</t>
  </si>
  <si>
    <t>530902200149000015</t>
  </si>
  <si>
    <t>53-09-13-200-043.000-015</t>
  </si>
  <si>
    <t>016-29490-97</t>
  </si>
  <si>
    <t>4197 W Red Rock RD</t>
  </si>
  <si>
    <t>016-30391-65 STONECREST @ FIELDSTONE PH 3; LOT 165</t>
  </si>
  <si>
    <t>5799</t>
  </si>
  <si>
    <t>530902200069000015</t>
  </si>
  <si>
    <t>53-09-13-200-024.000-015</t>
  </si>
  <si>
    <t>016-29490-87</t>
  </si>
  <si>
    <t>4190 W Chisholm TRL</t>
  </si>
  <si>
    <t>016-30391-64 STONECREST AT FIELDSTONE; PH 3 LOT 164</t>
  </si>
  <si>
    <t>5797</t>
  </si>
  <si>
    <t>530902200111000015</t>
  </si>
  <si>
    <t>Bloomington, IN 47403-1921</t>
  </si>
  <si>
    <t>6068</t>
  </si>
  <si>
    <t>007-27110-06</t>
  </si>
  <si>
    <t>53-04-36-100-016.000-011</t>
  </si>
  <si>
    <t>Central Supply Company, Inc</t>
  </si>
  <si>
    <t>8900 E 30th St</t>
  </si>
  <si>
    <t>Indianapolis, IN 46219</t>
  </si>
  <si>
    <t>1141 N Sunrise Greetings CT</t>
  </si>
  <si>
    <t>Bloomington, IN 47404-2547</t>
  </si>
  <si>
    <t>016-30391-60 STONECREST @ FIELDSTONE PH 3; LOT 160</t>
  </si>
  <si>
    <t>530902200078000015</t>
  </si>
  <si>
    <t>53-08-20-201-009.000-008</t>
  </si>
  <si>
    <t>014-07856-66</t>
  </si>
  <si>
    <t>Cervantes, Daniel L &amp; E Katerina D</t>
  </si>
  <si>
    <t>4110 S Falcon Dr</t>
  </si>
  <si>
    <t>4110 S Falcon DR</t>
  </si>
  <si>
    <t>Bloomington, IN 47403-9079</t>
  </si>
  <si>
    <t>016-30391-59 STONECREST @ FIELDSTONE PH 3; LOT 159</t>
  </si>
  <si>
    <t>530902200156000015</t>
  </si>
  <si>
    <t>53-08-17-403-010.000-008</t>
  </si>
  <si>
    <t>014-04580-20</t>
  </si>
  <si>
    <t>Cerwinske, Erin</t>
  </si>
  <si>
    <t>417 W Somersbe Pl</t>
  </si>
  <si>
    <t>417 W Somersbe Place</t>
  </si>
  <si>
    <t>016-30391-58 STONECREST @ FIELDSTONE PH 3; LOT 158</t>
  </si>
  <si>
    <t>530902200155000015</t>
  </si>
  <si>
    <t>53-04-35-101-001.000-011</t>
  </si>
  <si>
    <t>007-28150-22</t>
  </si>
  <si>
    <t>CGI Real Estate Holdings LLC</t>
  </si>
  <si>
    <t>PO Box 729</t>
  </si>
  <si>
    <t>4830 W Innovation DR</t>
  </si>
  <si>
    <t>016-30391-57 STONECREST @ FIELDSTONE PH 3; LOT 157</t>
  </si>
  <si>
    <t>6232</t>
  </si>
  <si>
    <t>530902200114000015</t>
  </si>
  <si>
    <t>53-08-17-109-010.000-008</t>
  </si>
  <si>
    <t>014-17410-05</t>
  </si>
  <si>
    <t>Chaffin, Jennifer Lynn</t>
  </si>
  <si>
    <t>550 W Ladd Ave</t>
  </si>
  <si>
    <t>550 W Ladd AVE</t>
  </si>
  <si>
    <t>016-30391-56 STONECREST @ FIELDSTONE 3RD; LOT 156</t>
  </si>
  <si>
    <t>6495</t>
  </si>
  <si>
    <t>530902200072000015</t>
  </si>
  <si>
    <t>016-30392-29</t>
  </si>
  <si>
    <t>53-09-02-200-171.000-015</t>
  </si>
  <si>
    <t>Chamberlain, Lafayette &amp; Martha J</t>
  </si>
  <si>
    <t>5650 W Tensleep Rd</t>
  </si>
  <si>
    <t>5650 W Tensleep RD</t>
  </si>
  <si>
    <t>016-30391-55 STONECREST @ FIELDSTONE 3RD; LOT 155</t>
  </si>
  <si>
    <t>530902200015000015</t>
  </si>
  <si>
    <t>53-08-20-106-051.000-008</t>
  </si>
  <si>
    <t>014-14980-83</t>
  </si>
  <si>
    <t>Chambers, Gary William &amp; Sandra Lynn</t>
  </si>
  <si>
    <t>701 W Whitestone St</t>
  </si>
  <si>
    <t>701 W Whitestone ST</t>
  </si>
  <si>
    <t>Bloomington, IN 47403-4868</t>
  </si>
  <si>
    <t>016-30391-54 STONECREST AT FIELDSTONE; PH 3 LOT 154</t>
  </si>
  <si>
    <t>5783</t>
  </si>
  <si>
    <t>530902200090000015</t>
  </si>
  <si>
    <t>53-04-36-303-105.000-011</t>
  </si>
  <si>
    <t>007-17320-00</t>
  </si>
  <si>
    <t>Chambers, Jo Ann &amp; Abram, Lori A</t>
  </si>
  <si>
    <t>4154 W Broadway Ave</t>
  </si>
  <si>
    <t>4154 W Broadway AVE</t>
  </si>
  <si>
    <t>016-30391-53 STONECREST @ FIELDSTONE PH 3; LOT 153</t>
  </si>
  <si>
    <t>1188</t>
  </si>
  <si>
    <t>530902200088000015</t>
  </si>
  <si>
    <t>53-04-36-303-080.000-011</t>
  </si>
  <si>
    <t>007-10780-00</t>
  </si>
  <si>
    <t>Chambers, Kenneth R &amp; Carolyn F</t>
  </si>
  <si>
    <t>4182 W Broadway Ave</t>
  </si>
  <si>
    <t>4182 W Broadway AVE</t>
  </si>
  <si>
    <t>016-30391-52 STONECREST AT FIELDSTONE; PH 3 LOT 152</t>
  </si>
  <si>
    <t>7528</t>
  </si>
  <si>
    <t>530902200084000015</t>
  </si>
  <si>
    <t>53-09-01-211-034.000-015</t>
  </si>
  <si>
    <t>016-13510-00</t>
  </si>
  <si>
    <t>Chambers, Stephen B &amp; Wade , David N</t>
  </si>
  <si>
    <t>4172 W Middle Ct</t>
  </si>
  <si>
    <t>4172 W Middle CT</t>
  </si>
  <si>
    <t>016-30391-51 STONECREST @ FIELDSTONE PH 3; LOT 151</t>
  </si>
  <si>
    <t>6063</t>
  </si>
  <si>
    <t>530902200109000015</t>
  </si>
  <si>
    <t>53-09-13-103-085.000-015</t>
  </si>
  <si>
    <t>016-01840-00</t>
  </si>
  <si>
    <t>Chambers, Willard D. &amp; Constance P.</t>
  </si>
  <si>
    <t>2901 S Leonard Springs Rd</t>
  </si>
  <si>
    <t>2901 S Leonard Springs RD</t>
  </si>
  <si>
    <t>Bloomington, IN 47403-3706</t>
  </si>
  <si>
    <t>016-30391-50 STONECREST @ FIELDSTONE PH 3; LOT 150</t>
  </si>
  <si>
    <t>530902200070000015</t>
  </si>
  <si>
    <t>53-08-17-301-143.000-008</t>
  </si>
  <si>
    <t>014-17097-97</t>
  </si>
  <si>
    <t>Champion, Virshawn M</t>
  </si>
  <si>
    <t>3631 S McDougal St</t>
  </si>
  <si>
    <t>3631 S McDougal ST</t>
  </si>
  <si>
    <t>016-30391-49 STONECREST @ FIELDSTONE PH 3; LOT 149</t>
  </si>
  <si>
    <t>5780</t>
  </si>
  <si>
    <t>530902200134000015</t>
  </si>
  <si>
    <t>53-09-02-100-004.026-015</t>
  </si>
  <si>
    <t>016-26811-26</t>
  </si>
  <si>
    <t>Chance, Gregory W &amp; Tina K</t>
  </si>
  <si>
    <t>5365 W Cobblestone St</t>
  </si>
  <si>
    <t>5365 W Cobblestone ST</t>
  </si>
  <si>
    <t>016-30391-48 STONECREST AT FIELDSTONE PH 3; LOT 148</t>
  </si>
  <si>
    <t>6228</t>
  </si>
  <si>
    <t>530902200113000015</t>
  </si>
  <si>
    <t>53-08-17-403-046.000-008</t>
  </si>
  <si>
    <t>014-04580-30</t>
  </si>
  <si>
    <t>Chandler, Craig R</t>
  </si>
  <si>
    <t>410 W Somersbe Pl</t>
  </si>
  <si>
    <t>410 W Somersbe Place</t>
  </si>
  <si>
    <t>016-30391-47 STONECREST @ FIELDSTONE 3RD; LOT 147</t>
  </si>
  <si>
    <t>530902200154000015</t>
  </si>
  <si>
    <t>53-08-17-110-010.000-008</t>
  </si>
  <si>
    <t>014-28430-00</t>
  </si>
  <si>
    <t>Chandler, Joel S</t>
  </si>
  <si>
    <t>507 W Lois Ln</t>
  </si>
  <si>
    <t>507 W Lois LN</t>
  </si>
  <si>
    <t>016-30391-46 STONECREST @ FIELDSTONE PH 3; LOT 146</t>
  </si>
  <si>
    <t>530902200021000015</t>
  </si>
  <si>
    <t>016-30392-33</t>
  </si>
  <si>
    <t>53-09-02-200-186.000-015</t>
  </si>
  <si>
    <t>Chang, Benjamin J</t>
  </si>
  <si>
    <t>5610 W Tensleep Rd</t>
  </si>
  <si>
    <t>5610 W Tensleep RD</t>
  </si>
  <si>
    <t>016-30391-45 STONECREST @ FIELDSTONE PH 3; LOT 145</t>
  </si>
  <si>
    <t>5777</t>
  </si>
  <si>
    <t>530902200024000015</t>
  </si>
  <si>
    <t>53-08-17-301-034.000-008</t>
  </si>
  <si>
    <t>014-17096-02</t>
  </si>
  <si>
    <t>Chanley, Luke W</t>
  </si>
  <si>
    <t>3850 S Bushmill Dr</t>
  </si>
  <si>
    <t>3850 S Bushmill DR</t>
  </si>
  <si>
    <t>016-30391-44 STONECREST @ FIELDSTONE PH 3; LOT 144</t>
  </si>
  <si>
    <t>530902200161000015</t>
  </si>
  <si>
    <t>53-08-17-303-006.000-008</t>
  </si>
  <si>
    <t>014-17093-16</t>
  </si>
  <si>
    <t>Chantar, Pornchanok</t>
  </si>
  <si>
    <t>3863 S Bushmill Dr</t>
  </si>
  <si>
    <t>3863 S Bushmill DR</t>
  </si>
  <si>
    <t>016-30391-43 STONECREST AT FIELDSTONE; PH 3 LOT 143</t>
  </si>
  <si>
    <t>7527</t>
  </si>
  <si>
    <t>530902200080000015</t>
  </si>
  <si>
    <t>53-08-17-405-004.000-008</t>
  </si>
  <si>
    <t>014-08850-41</t>
  </si>
  <si>
    <t>Chapman, Ruth Louise Revocable Trust</t>
  </si>
  <si>
    <t>3408 S Tulip Ave</t>
  </si>
  <si>
    <t>3408 S Tulip AVE</t>
  </si>
  <si>
    <t>Bloomington, IN 47403-4548</t>
  </si>
  <si>
    <t>016-30391-42 STONECREST @ FIELDSTONE PH 3; LOT 142</t>
  </si>
  <si>
    <t>5773</t>
  </si>
  <si>
    <t>530902200147000015</t>
  </si>
  <si>
    <t>53-08-17-102-076.000-008</t>
  </si>
  <si>
    <t>014-35080-00</t>
  </si>
  <si>
    <t>Charles, William D. &amp; Denisee Stamps</t>
  </si>
  <si>
    <t>602 W Green Rd</t>
  </si>
  <si>
    <t>602 W Green RD</t>
  </si>
  <si>
    <t>Bloomington, IN 47403-4327</t>
  </si>
  <si>
    <t>016-30391-41 STONECREST @ FIELDSTONE PH 3; LOT 141</t>
  </si>
  <si>
    <t>5771</t>
  </si>
  <si>
    <t>530902200064000015</t>
  </si>
  <si>
    <t>016-30391-12</t>
  </si>
  <si>
    <t>53-09-02-200-124.000-015</t>
  </si>
  <si>
    <t>Chastain, Randy Chester &amp; Angelina Dawn</t>
  </si>
  <si>
    <t>5500 W Cobblestone St</t>
  </si>
  <si>
    <t>5500 W Cobblestone ST</t>
  </si>
  <si>
    <t>Bloomington, IN 47403-8957</t>
  </si>
  <si>
    <t>016-30391-40 STONECREST AT FIELDSTONE PH 3; LOT 140</t>
  </si>
  <si>
    <t>530902200144000015</t>
  </si>
  <si>
    <t>53-08-17-100-300.412-008</t>
  </si>
  <si>
    <t>014-17396-12</t>
  </si>
  <si>
    <t>Chasteen, Steven C &amp; Elizabeth L</t>
  </si>
  <si>
    <t>3684 S Glasgow Cir</t>
  </si>
  <si>
    <t>3684 S Glasgow CIR</t>
  </si>
  <si>
    <t>016-30391-39 STONECREST @ FIELDSTONE PH 3; LOT 139</t>
  </si>
  <si>
    <t>6059</t>
  </si>
  <si>
    <t>530902200042000015</t>
  </si>
  <si>
    <t>53-09-02-400-003.122-015</t>
  </si>
  <si>
    <t>016-26823-22</t>
  </si>
  <si>
    <t>Chavers, Kyle M &amp; Kim</t>
  </si>
  <si>
    <t>5348 W Stonewood Dr</t>
  </si>
  <si>
    <t>5348  W STONEWOOD DR</t>
  </si>
  <si>
    <t>016-30391-38 STONECREST @ FIELDSTONE PH 3; LOT 138</t>
  </si>
  <si>
    <t>7526</t>
  </si>
  <si>
    <t>530902200022000015</t>
  </si>
  <si>
    <t>53-09-13-101-019.000-015</t>
  </si>
  <si>
    <t>016-04910-00</t>
  </si>
  <si>
    <t>Cheng, Sarah Sui Yuk</t>
  </si>
  <si>
    <t>3411 W Stafford Dr</t>
  </si>
  <si>
    <t>3411 W Stafford DR</t>
  </si>
  <si>
    <t>Bloomington, IN 47403-3849</t>
  </si>
  <si>
    <t>016-30391-37 STONECREST @ FIELDSTONE PH 3; LOT 137</t>
  </si>
  <si>
    <t>530902200081000015</t>
  </si>
  <si>
    <t>53-08-17-301-093.366-008</t>
  </si>
  <si>
    <t>014-17098-66</t>
  </si>
  <si>
    <t>Cherri, Matthew R &amp; Asley T</t>
  </si>
  <si>
    <t>1548 W Meeting House</t>
  </si>
  <si>
    <t>1548 W Meeting House LN</t>
  </si>
  <si>
    <t>016-30391-36 STONECREST @ FIELDSTONE PH 3; LOT 136</t>
  </si>
  <si>
    <t>530902200038000015</t>
  </si>
  <si>
    <t>016-03310-86</t>
  </si>
  <si>
    <t>53-09-13-401-037.000-015</t>
  </si>
  <si>
    <t>Cherri, Shawn T &amp; Marci A</t>
  </si>
  <si>
    <t>3609 W Woodcliff Ct</t>
  </si>
  <si>
    <t>3609 W Woodcliff CT</t>
  </si>
  <si>
    <t>Bloomington, IN 47403-4130</t>
  </si>
  <si>
    <t>016-30391-35 STONECREST @ FIELDSTONE PH 3; LOT 135</t>
  </si>
  <si>
    <t>6054</t>
  </si>
  <si>
    <t>530902200158000015</t>
  </si>
  <si>
    <t>53-09-13-104-031.000-015</t>
  </si>
  <si>
    <t>016-00490-00</t>
  </si>
  <si>
    <t>Chestnutwood, Mark &amp; Terri L</t>
  </si>
  <si>
    <t>306 Foxridge Dr</t>
  </si>
  <si>
    <t>Springville, IN 47462</t>
  </si>
  <si>
    <t>3611 W Race ST</t>
  </si>
  <si>
    <t>Bloomington, IN 47403-3843</t>
  </si>
  <si>
    <t>016-30391-34 STONECREST @ FIELDSTONE PH 3; LOT 134</t>
  </si>
  <si>
    <t>6223</t>
  </si>
  <si>
    <t>530902200096000015</t>
  </si>
  <si>
    <t>53-09-01-202-002.000-015</t>
  </si>
  <si>
    <t>016-07160-00</t>
  </si>
  <si>
    <t>Cheung, Robert Y</t>
  </si>
  <si>
    <t>4149 W Belle Ave</t>
  </si>
  <si>
    <t>4149 W Belle AVE</t>
  </si>
  <si>
    <t>Bloomington, IN 47403-1801</t>
  </si>
  <si>
    <t>016-30391-33 STONECREST @ FIELDSTONE PH 3; LOT 133</t>
  </si>
  <si>
    <t>530902200116000015</t>
  </si>
  <si>
    <t>53-08-17-401-012.000-008</t>
  </si>
  <si>
    <t>014-05660-00</t>
  </si>
  <si>
    <t>Childress, Philip L. &amp; Dana R.</t>
  </si>
  <si>
    <t>3403 S Rogers St</t>
  </si>
  <si>
    <t>3403 S Rogers ST</t>
  </si>
  <si>
    <t>Bloomington, IN 47403-4355</t>
  </si>
  <si>
    <t>016-30391-31 STONECREST @ FIELDSTONE PH 3; LOT 131</t>
  </si>
  <si>
    <t>530902200094000015</t>
  </si>
  <si>
    <t>53-09-01-304-021.000-015</t>
  </si>
  <si>
    <t>016-18590-24</t>
  </si>
  <si>
    <t>Chovanec, Rebecca A</t>
  </si>
  <si>
    <t>4137 W Heritage Way</t>
  </si>
  <si>
    <t>016-30391-30 STONECREST @ FIELDSTONE 3RD; LOT 130</t>
  </si>
  <si>
    <t>6491</t>
  </si>
  <si>
    <t>530902200029000015</t>
  </si>
  <si>
    <t>53-09-02-100-004.003-015</t>
  </si>
  <si>
    <t>016-26811-03</t>
  </si>
  <si>
    <t>Chriscinske, Mark L</t>
  </si>
  <si>
    <t>179 S Stonechase Crossing Rd</t>
  </si>
  <si>
    <t>179 S Stonechase Crossing</t>
  </si>
  <si>
    <t>016-30391-16 STONECREST @ FIELDSTONE PH 3; LOT 116</t>
  </si>
  <si>
    <t>530902200032000015</t>
  </si>
  <si>
    <t>53-09-13-400-083.000-015</t>
  </si>
  <si>
    <t>016-05020-00</t>
  </si>
  <si>
    <t>Christenberry, Frank D. &amp; Evelyn R.</t>
  </si>
  <si>
    <t>3735 Sims Ln</t>
  </si>
  <si>
    <t>3735 S Sims LN</t>
  </si>
  <si>
    <t>Bloomington, IN 47403-4188</t>
  </si>
  <si>
    <t>016-30391-15 STONECREST AT FIELDSTONE; PH 3 LOT 115</t>
  </si>
  <si>
    <t>5749</t>
  </si>
  <si>
    <t>530902200103000015</t>
  </si>
  <si>
    <t>016-30392-77</t>
  </si>
  <si>
    <t>53-09-02-300-076.000-015</t>
  </si>
  <si>
    <t>Christensen, Brian S &amp; Diane M</t>
  </si>
  <si>
    <t>606 S Solitude Ct</t>
  </si>
  <si>
    <t>606 S Solitude CT</t>
  </si>
  <si>
    <t>016-30391-17 STONECREST @ FIELDSTONE PH 3; LOT 117</t>
  </si>
  <si>
    <t>530902200083000015</t>
  </si>
  <si>
    <t>53-09-01-303-016.000-015</t>
  </si>
  <si>
    <t>016-18590-39</t>
  </si>
  <si>
    <t>Christman, Leland I &amp; Elizabeth A &amp; Christman , Teanna M</t>
  </si>
  <si>
    <t>1564 S Arbor Ridge Ct</t>
  </si>
  <si>
    <t>4154 W Heritage Way</t>
  </si>
  <si>
    <t>Bloomington, IN 47403-1903</t>
  </si>
  <si>
    <t>016-30391-18 STONECREST @ FIELDSTONE PH 3; LOT 118</t>
  </si>
  <si>
    <t>6036</t>
  </si>
  <si>
    <t>530902200005001015</t>
  </si>
  <si>
    <t>016-03310-30</t>
  </si>
  <si>
    <t>53-09-13-404-029.000-015</t>
  </si>
  <si>
    <t>Chuke, Jonnie</t>
  </si>
  <si>
    <t>3713 W Woodmere Way</t>
  </si>
  <si>
    <t>016-30391-19 STONECREST @ FIELDSTONE 3RD; LOT 119</t>
  </si>
  <si>
    <t>530902200148000015</t>
  </si>
  <si>
    <t>53-05-30-200-007.000-004</t>
  </si>
  <si>
    <t>012-04660-00</t>
  </si>
  <si>
    <t>Chumley, LLC; Gregory &amp; William Fell; Mark &amp; Bradford Gilardy;</t>
  </si>
  <si>
    <t>C/O Stampfli Associates PO Box 2628</t>
  </si>
  <si>
    <t>N Hunter LN</t>
  </si>
  <si>
    <t>016-30391-20 STONECREST @ FIELDSTONE PH 3; LOT 120</t>
  </si>
  <si>
    <t>5756</t>
  </si>
  <si>
    <t>530902200082000015</t>
  </si>
  <si>
    <t>016-08670-00</t>
  </si>
  <si>
    <t>53-09-01-200-018.000-015</t>
  </si>
  <si>
    <t>Church Of Jesus Christ Of Latter Day Saints, Corp Of The</t>
  </si>
  <si>
    <t>50 E North Temple</t>
  </si>
  <si>
    <t>Salt Lake City, UT 84150</t>
  </si>
  <si>
    <t>4235 W 3rd ST</t>
  </si>
  <si>
    <t>016-30391-21 STONECREST @ FIELDSTONE PH 3; LOT 121</t>
  </si>
  <si>
    <t>6038</t>
  </si>
  <si>
    <t>530902200026000015</t>
  </si>
  <si>
    <t>016-30392-42</t>
  </si>
  <si>
    <t>53-09-02-300-048.000-015</t>
  </si>
  <si>
    <t>Church, David</t>
  </si>
  <si>
    <t>5702 W Tensleep Rd</t>
  </si>
  <si>
    <t>5702 W Tensleep RD</t>
  </si>
  <si>
    <t>016-30391-22 STONECREST AT FIELDSTONE PH 3; LOT 122</t>
  </si>
  <si>
    <t>6221</t>
  </si>
  <si>
    <t>530902200025000015</t>
  </si>
  <si>
    <t>016-30390-96</t>
  </si>
  <si>
    <t>53-09-02-200-043.000-015</t>
  </si>
  <si>
    <t>Church, David Lee</t>
  </si>
  <si>
    <t>434 S Bay Hill CT</t>
  </si>
  <si>
    <t>016-30391-23 STONECREST AT FIELDSTONE; PH 3 LOT 123</t>
  </si>
  <si>
    <t>530902200136000015</t>
  </si>
  <si>
    <t>53-01-41-709-745.000-008</t>
  </si>
  <si>
    <t>014-17097-45</t>
  </si>
  <si>
    <t>Ciasto, Mary; Nugent, Christopher; &amp; Ciasto-Poor, Noah</t>
  </si>
  <si>
    <t>1641 W Hennessey St</t>
  </si>
  <si>
    <t>1641 W Hennessey ST</t>
  </si>
  <si>
    <t>016-30391-24 STONECREST @ FIELDSTONE 3RD; LOT 124</t>
  </si>
  <si>
    <t>530902200054000015</t>
  </si>
  <si>
    <t>53-01-41-709-437.000-008</t>
  </si>
  <si>
    <t>014-17094-37</t>
  </si>
  <si>
    <t>Cielo, Jessica</t>
  </si>
  <si>
    <t>3859 S Cramer Cir</t>
  </si>
  <si>
    <t>3859 S Cramer CIR</t>
  </si>
  <si>
    <t>016-30391-25 STONECREST @ FIELDSTONE PH 3; LOT 125</t>
  </si>
  <si>
    <t>6044</t>
  </si>
  <si>
    <t>530902200153000015</t>
  </si>
  <si>
    <t>53-09-13-200-066.053-015</t>
  </si>
  <si>
    <t>016-29490-53</t>
  </si>
  <si>
    <t>Cielo, Osbaldo</t>
  </si>
  <si>
    <t>4377 W Red Rock Rd</t>
  </si>
  <si>
    <t>4377 W Red Rock RD</t>
  </si>
  <si>
    <t>016-30391-26 STONECREST @ FIELDSTONE PH 3; LOT 126</t>
  </si>
  <si>
    <t>6046</t>
  </si>
  <si>
    <t>530902200019000015</t>
  </si>
  <si>
    <t>53-04-36-200-010.000-012</t>
  </si>
  <si>
    <t>008-00040-03</t>
  </si>
  <si>
    <t>Circle-Prosco Inc</t>
  </si>
  <si>
    <t>401 N Gates Dr</t>
  </si>
  <si>
    <t>303 N Curry PIKE</t>
  </si>
  <si>
    <t>016-30391-27 STONECREST AT FIELDSTONE; PH 3 LOT 127</t>
  </si>
  <si>
    <t>6488</t>
  </si>
  <si>
    <t>530902200052000015</t>
  </si>
  <si>
    <t>007-30031-04</t>
  </si>
  <si>
    <t>53-04-36-401-005.000-011</t>
  </si>
  <si>
    <t>Circle-prosco Inc</t>
  </si>
  <si>
    <t>401 N Gates DR</t>
  </si>
  <si>
    <t>Bloomington, IN 47404-4824</t>
  </si>
  <si>
    <t>016-30391-28 STONECREST @ FIELDSTONE PH 3; LOT 128</t>
  </si>
  <si>
    <t>5758</t>
  </si>
  <si>
    <t>530902200092000015</t>
  </si>
  <si>
    <t>016-03310-92</t>
  </si>
  <si>
    <t>53-09-13-401-048.000-015</t>
  </si>
  <si>
    <t>Cissell, Donald R &amp; Linda S</t>
  </si>
  <si>
    <t>3549 W Yellowstone Ct</t>
  </si>
  <si>
    <t>3549 W Yellowstone CT</t>
  </si>
  <si>
    <t>016-30391-29 STONECREST @ FIELDSTONE PH 3; LOT 129</t>
  </si>
  <si>
    <t>6051</t>
  </si>
  <si>
    <t>530902200068000015</t>
  </si>
  <si>
    <t>016-30392-39</t>
  </si>
  <si>
    <t>53-09-02-300-071.000-015</t>
  </si>
  <si>
    <t>CitiMortgage Inc</t>
  </si>
  <si>
    <t>1000 Technology Dr</t>
  </si>
  <si>
    <t>O'Fallen, MO 63368</t>
  </si>
  <si>
    <t>5602 W Bedrock RD</t>
  </si>
  <si>
    <t>016-30390-08 PT E1/2 W1/2 2-8-2W 5.70A; PLAT 72</t>
  </si>
  <si>
    <t>7496</t>
  </si>
  <si>
    <t>530902200128000015</t>
  </si>
  <si>
    <t>53-04-36-202-003.000-011</t>
  </si>
  <si>
    <t>007-32150-00</t>
  </si>
  <si>
    <t>City Of Bloomington</t>
  </si>
  <si>
    <t>PO Box 100</t>
  </si>
  <si>
    <t>016-30391-83 STONECREST @ FIELDSTONE PH 4; SEC 1 LOT 183</t>
  </si>
  <si>
    <t>http://egis.39dn.com/egismonroein/plats/2000018186.IN.pdf</t>
  </si>
  <si>
    <t>1189</t>
  </si>
  <si>
    <t>530902200035000015</t>
  </si>
  <si>
    <t>53-08-20-200-013.000-008</t>
  </si>
  <si>
    <t>014-01070-02</t>
  </si>
  <si>
    <t>City Of Bloomington Dept Of Parks &amp; Rec</t>
  </si>
  <si>
    <t>W That RD</t>
  </si>
  <si>
    <t>016-30391-85 STONECREST @ FIELDSTONE PH 4; SEC 1 LOT 185</t>
  </si>
  <si>
    <t>6243</t>
  </si>
  <si>
    <t>530902200012000015</t>
  </si>
  <si>
    <t>014-17105-00</t>
  </si>
  <si>
    <t>S Rockport RD</t>
  </si>
  <si>
    <t>53-04-36-405-003.000-011</t>
  </si>
  <si>
    <t>007-30050-03</t>
  </si>
  <si>
    <t>City Of Bloomington Redevelopment Commission</t>
  </si>
  <si>
    <t>N GATES DR</t>
  </si>
  <si>
    <t>016-30391-87 STONECREST AT FIELDSTONE; PH 4 SEC 1 LOT 187</t>
  </si>
  <si>
    <t>6506</t>
  </si>
  <si>
    <t>530902300069000015</t>
  </si>
  <si>
    <t>City of Bloomington, Indiana</t>
  </si>
  <si>
    <t>401 N Morton St</t>
  </si>
  <si>
    <t>53-08-20-206-004.000-008</t>
  </si>
  <si>
    <t>014-07850-09</t>
  </si>
  <si>
    <t>016-30392-22 STONECREST AT FIELDSTONE PH 4; SEC 2 LOT 222</t>
  </si>
  <si>
    <t>530902300098000015</t>
  </si>
  <si>
    <t>014-28040-02</t>
  </si>
  <si>
    <t>53-08-17-400-029.000-008</t>
  </si>
  <si>
    <t>014-90190-01</t>
  </si>
  <si>
    <t>City of Bloomington, Indiana, Board of Park Commissioners</t>
  </si>
  <si>
    <t>W GORDON PIKE</t>
  </si>
  <si>
    <t>016-30392-28 STONECREST @ FIELDSTONE PH 4; SEC 2 LOT 228</t>
  </si>
  <si>
    <t>6525</t>
  </si>
  <si>
    <t>530902300087000015</t>
  </si>
  <si>
    <t>53-08-17-102-060.000-008</t>
  </si>
  <si>
    <t>014-31210-00</t>
  </si>
  <si>
    <t>Claerbout, Mark E &amp; Patricia G Trust</t>
  </si>
  <si>
    <t>540 W Fairway Ln</t>
  </si>
  <si>
    <t>540 W Fairway LN</t>
  </si>
  <si>
    <t>016-30392-32 STONECREST AT FIELDSTONE ; ; PH 4; SEC 2 LOT 232</t>
  </si>
  <si>
    <t>6533</t>
  </si>
  <si>
    <t>530902200175000015</t>
  </si>
  <si>
    <t>53-08-20-100-030.016-008</t>
  </si>
  <si>
    <t>014-14982-16</t>
  </si>
  <si>
    <t>Clark Trust, The</t>
  </si>
  <si>
    <t>4300 S Clear View Ct</t>
  </si>
  <si>
    <t>4300 S Clear View CT</t>
  </si>
  <si>
    <t>016-30392-62 STONECREST @ FIELDSTONE PH 4 SEC 3 LOT 262</t>
  </si>
  <si>
    <t>http://egis.39dn.com/egismonroein/plats/2003032954.IN.pdf</t>
  </si>
  <si>
    <t>530902200181000015</t>
  </si>
  <si>
    <t>016-08471-43</t>
  </si>
  <si>
    <t>53-09-11-103-008.000-015</t>
  </si>
  <si>
    <t>Clark, Benjamin J &amp; Marsha Ann</t>
  </si>
  <si>
    <t>5122 W Hanks Xing</t>
  </si>
  <si>
    <t>5122 W Hanks Crossing</t>
  </si>
  <si>
    <t>016-30392-63 STONECREST @ FIELDSTONE PH 4; SEC 3 LOT 263</t>
  </si>
  <si>
    <t>530902200183000015</t>
  </si>
  <si>
    <t>016-21980-00</t>
  </si>
  <si>
    <t>53-09-13-106-014.000-015</t>
  </si>
  <si>
    <t>Clark, Denise K.</t>
  </si>
  <si>
    <t>3421 W Festive Dr</t>
  </si>
  <si>
    <t>3421 W Festive DR</t>
  </si>
  <si>
    <t>Bloomington, IN 47403-3903</t>
  </si>
  <si>
    <t>016-30392-64 STONECREST @ FIELDSTONE PH 4; SEC 3 LOT 264</t>
  </si>
  <si>
    <t>530902200182000015</t>
  </si>
  <si>
    <t>53-09-01-209-051.000-015</t>
  </si>
  <si>
    <t>016-06620-00</t>
  </si>
  <si>
    <t>Clark, Edna M Trust</t>
  </si>
  <si>
    <t>506 S Western Dr</t>
  </si>
  <si>
    <t>506 S Western DR</t>
  </si>
  <si>
    <t>Bloomington, IN 47403-1871</t>
  </si>
  <si>
    <t>016-26812-96 Stonechase Section 2 Common Area F-3; ;</t>
  </si>
  <si>
    <t>53015082-015</t>
  </si>
  <si>
    <t>Stonechase - 2-Story</t>
  </si>
  <si>
    <t>http://egis.39dn.com/egismonroein/plats/2012001016.IN.pdf</t>
  </si>
  <si>
    <t>Stonechase Sec 2</t>
  </si>
  <si>
    <t>530902400009996015</t>
  </si>
  <si>
    <t>53-09-01-300-026.000-015</t>
  </si>
  <si>
    <t>016-00430-00</t>
  </si>
  <si>
    <t>Clark, Gary D &amp; Deborah Lea</t>
  </si>
  <si>
    <t>1530 S Curry Pike</t>
  </si>
  <si>
    <t>1530 S Curry PIKE</t>
  </si>
  <si>
    <t>Bloomington, IN 47403-2715</t>
  </si>
  <si>
    <t>016-30392-65 STONECREST @ FIELDSTONE PH 4; SEC 3 LOT 265</t>
  </si>
  <si>
    <t>530902300089000015</t>
  </si>
  <si>
    <t>53-09-01-300-042.000-015</t>
  </si>
  <si>
    <t>016-00370-00</t>
  </si>
  <si>
    <t>Clark, Gary D. &amp; Deborah Lea</t>
  </si>
  <si>
    <t>1540 S Curry Pike</t>
  </si>
  <si>
    <t>1540 S Curry PIKE</t>
  </si>
  <si>
    <t>016-30392-66 STONECREST @ FIELDSTONE PH 4; SEC 3 LOT 266</t>
  </si>
  <si>
    <t>530902300058000015</t>
  </si>
  <si>
    <t>53-09-02-401-002.000-015</t>
  </si>
  <si>
    <t>016-29521-00</t>
  </si>
  <si>
    <t>Clark, Jack R &amp; Jacquelyn S</t>
  </si>
  <si>
    <t>4676 W Gifford Rd</t>
  </si>
  <si>
    <t>4676 W Gifford RD</t>
  </si>
  <si>
    <t>Bloomington, IN 47403-9265</t>
  </si>
  <si>
    <t>016-30392-67 STONECREST @ FIELDSTONE PH 4; SEC 3 LOT 267</t>
  </si>
  <si>
    <t>530902300065000015</t>
  </si>
  <si>
    <t>53-08-17-102-059.000-008</t>
  </si>
  <si>
    <t>014-01330-00</t>
  </si>
  <si>
    <t>Clark, Jamie M</t>
  </si>
  <si>
    <t>641 W Fairway Ln</t>
  </si>
  <si>
    <t>641 W Fairway LN</t>
  </si>
  <si>
    <t>Bloomington, IN 47403-4319</t>
  </si>
  <si>
    <t>016-30392-68 STONECREST @ FIELDSTONE PH 4; SEC 3 LOT 268</t>
  </si>
  <si>
    <t>530902300029000015</t>
  </si>
  <si>
    <t>012-11170-00</t>
  </si>
  <si>
    <t>53-05-30-300-011.000-004</t>
  </si>
  <si>
    <t>Clark, John &amp; Joyce</t>
  </si>
  <si>
    <t>3038 W Vernal Pike</t>
  </si>
  <si>
    <t>3038 W Vernal PIKE</t>
  </si>
  <si>
    <t>Bloomington, IN 47404-2619</t>
  </si>
  <si>
    <t>016-30392-69 STONECREST @ FIELDSTONE PH 4; SEC 3 LOT 269</t>
  </si>
  <si>
    <t>7587</t>
  </si>
  <si>
    <t>530902300077000015</t>
  </si>
  <si>
    <t>53-08-20-106-016.000-008</t>
  </si>
  <si>
    <t>014-14980-53</t>
  </si>
  <si>
    <t>Clark, Judie S</t>
  </si>
  <si>
    <t>4115 S Hedgewood Dr</t>
  </si>
  <si>
    <t>4115 S Hedgewood DR</t>
  </si>
  <si>
    <t>016-30392-70 STONECREST @ FIELDSTONE PH 4; SEC 3 LOT 270</t>
  </si>
  <si>
    <t>530902300084000015</t>
  </si>
  <si>
    <t>53-09-01-211-011.000-015</t>
  </si>
  <si>
    <t>016-31350-00</t>
  </si>
  <si>
    <t>Clark, Lessel Leon</t>
  </si>
  <si>
    <t>4138 W Doyle Ave</t>
  </si>
  <si>
    <t>4138 W Doyle AVE</t>
  </si>
  <si>
    <t>Bloomington, IN 47403-2604</t>
  </si>
  <si>
    <t>016-30392-71 STONECREST @ FIELDSTONE 4TH; SEC 3 LOT 271</t>
  </si>
  <si>
    <t>530902300096000015</t>
  </si>
  <si>
    <t>53-09-01-212-030.000-015</t>
  </si>
  <si>
    <t>016-26260-00</t>
  </si>
  <si>
    <t>Clark, Lois Jean &amp; Bruce D</t>
  </si>
  <si>
    <t>752 S Village Dr</t>
  </si>
  <si>
    <t>752 S Village DR</t>
  </si>
  <si>
    <t>016-30392-72 STONECREST @ FIELDSTONE PH 4; SEC 3 LOT 272</t>
  </si>
  <si>
    <t>7590</t>
  </si>
  <si>
    <t>530902300097000015</t>
  </si>
  <si>
    <t>016-04290-00</t>
  </si>
  <si>
    <t>53-09-12-402-020.000-015</t>
  </si>
  <si>
    <t>Clark, Michael &amp; Janelle</t>
  </si>
  <si>
    <t>2533 S Elm Leaf Dr</t>
  </si>
  <si>
    <t>2533 S Elm Leaf DR</t>
  </si>
  <si>
    <t>Bloomington, IN 47403-3108</t>
  </si>
  <si>
    <t>016-30392-73 STONECREST @ FIELDSTONE PH 4; SEC 3 LOT 273</t>
  </si>
  <si>
    <t>530902300080000015</t>
  </si>
  <si>
    <t>53-08-20-106-036.000-008</t>
  </si>
  <si>
    <t>014-14981-02</t>
  </si>
  <si>
    <t>Clark, Michael J</t>
  </si>
  <si>
    <t>606 W Estate Dr</t>
  </si>
  <si>
    <t>606 W Estate DR</t>
  </si>
  <si>
    <t>016-30392-74 STONECREST @ FIELDSTONE PH 4; SEC 3 LOT 274</t>
  </si>
  <si>
    <t>530902300064000015</t>
  </si>
  <si>
    <t>53-09-13-107-018.000-015</t>
  </si>
  <si>
    <t>016-30840-00</t>
  </si>
  <si>
    <t>Clark, Michael R &amp; Arnetta D</t>
  </si>
  <si>
    <t>3804 S Yonkers St</t>
  </si>
  <si>
    <t>3804 S Yonkers ST</t>
  </si>
  <si>
    <t>Bloomington, IN 47403-3908</t>
  </si>
  <si>
    <t>016-30392-75 STONECREST @ FIELDSTONE PH 4; SEC 3 LOT 275</t>
  </si>
  <si>
    <t>7593</t>
  </si>
  <si>
    <t>530902300038000015</t>
  </si>
  <si>
    <t>53-09-13-103-015.000-015</t>
  </si>
  <si>
    <t>016-17130-00</t>
  </si>
  <si>
    <t>Clark, Rodney C. &amp; Carolyn J.</t>
  </si>
  <si>
    <t>3501 W Fairington Dr</t>
  </si>
  <si>
    <t>3501 W Fairington DR</t>
  </si>
  <si>
    <t>016-30392-76 STONECREST @ FIELDSTONE PH 4; SEC 3 LOT 276</t>
  </si>
  <si>
    <t>530902300041000015</t>
  </si>
  <si>
    <t>016-08471-06</t>
  </si>
  <si>
    <t>53-09-11-102-003.000-015</t>
  </si>
  <si>
    <t>Clarke, Brandon Ronald &amp; Denise N</t>
  </si>
  <si>
    <t>4949 W Cornwell Ct</t>
  </si>
  <si>
    <t>4949 W Cornwell CT</t>
  </si>
  <si>
    <t>016-30392-77 STONECREST @ FIELDSTONE PH 4; SEC 3 LOT 277</t>
  </si>
  <si>
    <t>7595</t>
  </si>
  <si>
    <t>530902300076000015</t>
  </si>
  <si>
    <t>53-08-17-405-017.000-008</t>
  </si>
  <si>
    <t>014-08850-68</t>
  </si>
  <si>
    <t>Clarke, Lisa R</t>
  </si>
  <si>
    <t>612 W Glen Arbor Way</t>
  </si>
  <si>
    <t>016-30392-34 STONECREST AT FIELDSTONE PH 4; SEC 2 LOT 234</t>
  </si>
  <si>
    <t>6536</t>
  </si>
  <si>
    <t>530902300082000015</t>
  </si>
  <si>
    <t>53-09-13-407-006.000-015</t>
  </si>
  <si>
    <t>016-16800-00</t>
  </si>
  <si>
    <t>Clarner, Tracy J</t>
  </si>
  <si>
    <t>3636 Sims Ln</t>
  </si>
  <si>
    <t>3636 S Sims LN</t>
  </si>
  <si>
    <t>Bloomington, IN 47403-4154</t>
  </si>
  <si>
    <t>016-30392-35 STONECREST AT FIELDSTONE PH 4; SEC 2 LOT 235</t>
  </si>
  <si>
    <t>6538</t>
  </si>
  <si>
    <t>530902300079000015</t>
  </si>
  <si>
    <t>53-08-17-400-025.000-008</t>
  </si>
  <si>
    <t>014-36320-00</t>
  </si>
  <si>
    <t>Clay, Danny Mack</t>
  </si>
  <si>
    <t>3304 S Rogers St</t>
  </si>
  <si>
    <t>3304 S Rogers ST</t>
  </si>
  <si>
    <t>Bloomington, IN 47403-4354</t>
  </si>
  <si>
    <t>016-30392-36 STONECREST AT FIELDSTONE; PH 4 SEC 2 LOT 236</t>
  </si>
  <si>
    <t>6540</t>
  </si>
  <si>
    <t>530902300073000015</t>
  </si>
  <si>
    <t>53-01-40-613-000.000-008</t>
  </si>
  <si>
    <t>014-06130-00</t>
  </si>
  <si>
    <t>Clay, Kimberlee L L / E Clay , Clovis E</t>
  </si>
  <si>
    <t>2907 S Walls Dr</t>
  </si>
  <si>
    <t>2907 S Walls DR</t>
  </si>
  <si>
    <t>Bloomington, IN 47403-4369</t>
  </si>
  <si>
    <t>016-30392-38 STONECREST @ FIELDSTONE 4TH SEC 2 LOT 238</t>
  </si>
  <si>
    <t>530902300086000015</t>
  </si>
  <si>
    <t>53-01-41-709-430.000-008</t>
  </si>
  <si>
    <t>014-17094-30</t>
  </si>
  <si>
    <t>Clayton, Kerri L &amp; Kerrick, Phyllis J</t>
  </si>
  <si>
    <t>3843 S Cramer Cir</t>
  </si>
  <si>
    <t>3843 S Cramer CIR</t>
  </si>
  <si>
    <t>016-30392-39 STONECREST AT FIELDCREST PH 4; SEC 2 LOT 239</t>
  </si>
  <si>
    <t>6546</t>
  </si>
  <si>
    <t>530902300071000015</t>
  </si>
  <si>
    <t>53-09-11-400-006.003-015</t>
  </si>
  <si>
    <t>016-30600-03</t>
  </si>
  <si>
    <t>ClearNote Church Bloomington Inc</t>
  </si>
  <si>
    <t>2401 S Endwright Rd</t>
  </si>
  <si>
    <t>2201 S Endwright RD</t>
  </si>
  <si>
    <t>016-30392-78 STONECREST AT FIELDSTONE 4TH; PH 4 LOT 278</t>
  </si>
  <si>
    <t>http://egis.39dn.com/egismonroein/plats/2004025607.IN.pdf</t>
  </si>
  <si>
    <t>530163039278000015</t>
  </si>
  <si>
    <t>016-30580-00</t>
  </si>
  <si>
    <t>53-09-12-200-008.000-015</t>
  </si>
  <si>
    <t>016-30392-79 STONECREST AT FIELDSTONE 4TH; PH 4 LOT 279</t>
  </si>
  <si>
    <t>STONECREST PH 4</t>
  </si>
  <si>
    <t>530163039279000015</t>
  </si>
  <si>
    <t>53-09-11-400-006.002-015</t>
  </si>
  <si>
    <t>016-30600-02</t>
  </si>
  <si>
    <t>2721 S Endwright RD</t>
  </si>
  <si>
    <t>016-30392-80 STONECREST AT FIELDSTONE 4TH; PH 4 LOT 280</t>
  </si>
  <si>
    <t>530163039280000015</t>
  </si>
  <si>
    <t>53-09-01-300-012.000-015</t>
  </si>
  <si>
    <t>016-14500-00</t>
  </si>
  <si>
    <t>Cleary, William G</t>
  </si>
  <si>
    <t>4145 W Gifford Rd</t>
  </si>
  <si>
    <t>4145 W Gifford RD</t>
  </si>
  <si>
    <t>016-30392-83 STONECREST AT FIELDSTONE 4TH; PH 4 LOT 283</t>
  </si>
  <si>
    <t>530163039283000015</t>
  </si>
  <si>
    <t>53-08-17-405-011.000-008</t>
  </si>
  <si>
    <t>014-08850-65</t>
  </si>
  <si>
    <t>Clemens, Richard L</t>
  </si>
  <si>
    <t>624 W Glen Arbor Way</t>
  </si>
  <si>
    <t>016-30392-84 STONECREST AT FIELDSTONE 4TH; PH 4 LOT 284</t>
  </si>
  <si>
    <t>530163039284000015</t>
  </si>
  <si>
    <t>53-09-12-201-022.000-015</t>
  </si>
  <si>
    <t>016-30910-00</t>
  </si>
  <si>
    <t>Clemons, Ruth E</t>
  </si>
  <si>
    <t>4101 W Woodlyn Dr</t>
  </si>
  <si>
    <t>Bloomington, IN 47403-3164</t>
  </si>
  <si>
    <t>016-30392-85 STONECREST AT FIELDSTONE 4TH; PH 4 LOT 285; ;</t>
  </si>
  <si>
    <t>530163039285000015</t>
  </si>
  <si>
    <t>53-04-35-401-006.000-011</t>
  </si>
  <si>
    <t>007-19481-04</t>
  </si>
  <si>
    <t>CLF 555 N Daniels Way LLC</t>
  </si>
  <si>
    <t>Baxter Healthcare Corp-F Bonds PO Box 703 DF6-4W</t>
  </si>
  <si>
    <t>555 N Daniels Way</t>
  </si>
  <si>
    <t>016-30392-86 STONECREST AT FIELDSTONE 4TH; PH 4 LOT 286</t>
  </si>
  <si>
    <t>530163039286000015</t>
  </si>
  <si>
    <t>014-07856-08</t>
  </si>
  <si>
    <t>53-08-20-205-002.000-008</t>
  </si>
  <si>
    <t>Cline, Julie R</t>
  </si>
  <si>
    <t>4500 S Eagleview Dr</t>
  </si>
  <si>
    <t>4500 S Eagleview DR</t>
  </si>
  <si>
    <t>016-30392-87 STONECREST AT FIELDSTONE 4TH; PH 4 LOT 287</t>
  </si>
  <si>
    <t>530163039287000015</t>
  </si>
  <si>
    <t>014-14981-15</t>
  </si>
  <si>
    <t>53-08-20-100-019.000-008</t>
  </si>
  <si>
    <t>Cloe, Ryan M &amp; Vanessa L</t>
  </si>
  <si>
    <t>4113 S Clear View Dr</t>
  </si>
  <si>
    <t>4113 S Clear View DR</t>
  </si>
  <si>
    <t>016-30392-88 STONECREST AT FIELDSTONE 4TH; PH 4 LOT 288</t>
  </si>
  <si>
    <t>530163039288000015</t>
  </si>
  <si>
    <t>53-09-13-404-014.000-015</t>
  </si>
  <si>
    <t>016-03310-33</t>
  </si>
  <si>
    <t>Clontz, Donald E.</t>
  </si>
  <si>
    <t>3811 S Woodmere Ct</t>
  </si>
  <si>
    <t>3811 W Woodmere CT</t>
  </si>
  <si>
    <t>016-30392-89 STONECREST AT FIELDSTONE 4TH; PH 4 LOT 289</t>
  </si>
  <si>
    <t>530163039289000015</t>
  </si>
  <si>
    <t>53-05-31-203-024.000-004</t>
  </si>
  <si>
    <t>012-08650-25</t>
  </si>
  <si>
    <t>Cloud, G Ralph Trust &amp; Cloud, Todd D Trust &amp; Ison, Dennis C</t>
  </si>
  <si>
    <t>2005 Executive Dr</t>
  </si>
  <si>
    <t>Indianapolis, IN 46241</t>
  </si>
  <si>
    <t>2405 W Industrial Park DR</t>
  </si>
  <si>
    <t>016-30392-90 STONECREST AT FIELDSTONE 4TH; PH 4 LOT 290</t>
  </si>
  <si>
    <t>530163039290000015</t>
  </si>
  <si>
    <t>53-09-13-101-005.000-015</t>
  </si>
  <si>
    <t>016-18820-00</t>
  </si>
  <si>
    <t>Clough, Jon E. &amp; Jayma S.</t>
  </si>
  <si>
    <t>3811 W Stafford Dr</t>
  </si>
  <si>
    <t>3811 W Stafford DR</t>
  </si>
  <si>
    <t>016-30392-91 STONECREST AT FIELDSTONE 4TH; PH 4 LOT 291</t>
  </si>
  <si>
    <t>530163039291000015</t>
  </si>
  <si>
    <t>53-09-13-105-031.000-015</t>
  </si>
  <si>
    <t>016-17340-00</t>
  </si>
  <si>
    <t>Cloyd, Mary Felice</t>
  </si>
  <si>
    <t>3810 W Arrow Ct</t>
  </si>
  <si>
    <t>3810 W Arrow CT</t>
  </si>
  <si>
    <t>Bloomington, IN 47403-3806</t>
  </si>
  <si>
    <t>016-30392-92 STONECREST AT FIELDSTONE 4TH; PH 4 LOT 292</t>
  </si>
  <si>
    <t>530163039292000015</t>
  </si>
  <si>
    <t>53-04-36-300-003.005-011</t>
  </si>
  <si>
    <t>007-15610-05</t>
  </si>
  <si>
    <t>CMI Real Estate Holdings LLC</t>
  </si>
  <si>
    <t>750 N Daniels Way</t>
  </si>
  <si>
    <t>500 N PROFILE PKWY</t>
  </si>
  <si>
    <t>016-30392-93 STONECREST AT FIELDSTONE 4TH PH 4 LOT 293</t>
  </si>
  <si>
    <t>530163039293000015</t>
  </si>
  <si>
    <t>016-00520-00</t>
  </si>
  <si>
    <t>53-09-12-402-019.000-015</t>
  </si>
  <si>
    <t>Coake, Whitney</t>
  </si>
  <si>
    <t>3900 W Walnut Leaf Dr</t>
  </si>
  <si>
    <t>3900 W Walnut Leaf DR</t>
  </si>
  <si>
    <t>Bloomington, IN 47403-3159</t>
  </si>
  <si>
    <t>016-30392-94 STONECREST AT FIELDSTONE 4TH; PH 4 LOT 294</t>
  </si>
  <si>
    <t>530163039294000015</t>
  </si>
  <si>
    <t>016-03310-08</t>
  </si>
  <si>
    <t>53-09-13-405-006.000-015</t>
  </si>
  <si>
    <t>Cobb, Kary</t>
  </si>
  <si>
    <t>3843 W Woodhaven Dr</t>
  </si>
  <si>
    <t>3843 W Woodhaven DR</t>
  </si>
  <si>
    <t>016-30392-95 STONECREST AT FIELDSTONE 4TH; PH 4 LOT 295</t>
  </si>
  <si>
    <t>530163039295000015</t>
  </si>
  <si>
    <t>53-08-20-100-030.021-008</t>
  </si>
  <si>
    <t>014-14982-21</t>
  </si>
  <si>
    <t>Cobb, Michael &amp; Patricia</t>
  </si>
  <si>
    <t>847 W Baywood Dr</t>
  </si>
  <si>
    <t>847 W BAYWOOD DR</t>
  </si>
  <si>
    <t>016-30392-96 STONECREST AT FIELDSTONE 4TH; PH 4 LOT 296</t>
  </si>
  <si>
    <t>530163039296000015</t>
  </si>
  <si>
    <t>53-08-17-301-093.394-008</t>
  </si>
  <si>
    <t>014-17396-94</t>
  </si>
  <si>
    <t>Cochran Trust</t>
  </si>
  <si>
    <t>3607 S Glasgow Circle</t>
  </si>
  <si>
    <t>3607 S Glasgow CIR</t>
  </si>
  <si>
    <t>016-30392-97 STONECREST @ FIELDSTONE 4TH; PH 4 LOT 297</t>
  </si>
  <si>
    <t>530163039297000015</t>
  </si>
  <si>
    <t>53-09-02-300-044.000-015</t>
  </si>
  <si>
    <t>016-30400-03</t>
  </si>
  <si>
    <t>Cochrane, Clyde S III &amp; Shari L Forest</t>
  </si>
  <si>
    <t>5076 W Gifford Rd</t>
  </si>
  <si>
    <t>016-30392-98 STONECREST AT FIELDSTONE 4TH; PH 4 LOT 298</t>
  </si>
  <si>
    <t>530163039298000015</t>
  </si>
  <si>
    <t>53-09-02-300-022.000-015</t>
  </si>
  <si>
    <t>016-14990-00</t>
  </si>
  <si>
    <t>Cochrane, Clyde S III &amp; Shari L Foust</t>
  </si>
  <si>
    <t>5076 W Gifford RD</t>
  </si>
  <si>
    <t>016-30392-99 STONECREST AT FIELDSTONE 4TH; PH 4 LOT 299</t>
  </si>
  <si>
    <t>530163039299000015</t>
  </si>
  <si>
    <t>53-09-13-202-022.000-015</t>
  </si>
  <si>
    <t>016-29490-05</t>
  </si>
  <si>
    <t>Coddington, Beverly A</t>
  </si>
  <si>
    <t>4016 W Cedar Chase Dr</t>
  </si>
  <si>
    <t>4016 W Cedar Chase DR</t>
  </si>
  <si>
    <t>016-30393-00 STONECREST AT FIELDSTONE 4TH; PH 4 LOT 300</t>
  </si>
  <si>
    <t>530163039300000015</t>
  </si>
  <si>
    <t>53-04-36-100-008.000-011</t>
  </si>
  <si>
    <t>007-14010-00</t>
  </si>
  <si>
    <t>Coffey, James David</t>
  </si>
  <si>
    <t>PO Box 2573</t>
  </si>
  <si>
    <t>900 N Curry PIKE</t>
  </si>
  <si>
    <t>Bloomington, IN 47404-2541</t>
  </si>
  <si>
    <t>016-30393-02 STONECREST AT FIELDSTONE 4TH; PH 4 LOT 302</t>
  </si>
  <si>
    <t>http://egis.39dn.com/egismonroein/plats/2005024339.IN.pdf</t>
  </si>
  <si>
    <t>530163039302000015</t>
  </si>
  <si>
    <t>53-04-36-100-015.000-011</t>
  </si>
  <si>
    <t>007-14020-00</t>
  </si>
  <si>
    <t>016-30393-01 STONECREST AT FIELDSTONE 4TH; PH 4 LOT 301</t>
  </si>
  <si>
    <t>530163039301000015</t>
  </si>
  <si>
    <t>53-04-36-100-040.000-011</t>
  </si>
  <si>
    <t>007-14030-00</t>
  </si>
  <si>
    <t>016-30393-03 STONECREST AT FIELDSTONE 4TH; PH 4 LOT 303</t>
  </si>
  <si>
    <t>530163039303000015</t>
  </si>
  <si>
    <t>53-09-12-402-046.000-015</t>
  </si>
  <si>
    <t>016-24150-00</t>
  </si>
  <si>
    <t>Coffey, Joshua Daniel &amp; Lori Beth</t>
  </si>
  <si>
    <t>3739 Oak Leaf Dr</t>
  </si>
  <si>
    <t>3739 W Oak Leaf DR</t>
  </si>
  <si>
    <t>016-30393-04 STONECREST AT FIELDSTONE 4TH; PH 4 LOT 304</t>
  </si>
  <si>
    <t>530163039304000015</t>
  </si>
  <si>
    <t>016-30392-72</t>
  </si>
  <si>
    <t>53-09-02-300-097.000-015</t>
  </si>
  <si>
    <t>Coffey, Nancy Beth</t>
  </si>
  <si>
    <t>662 Solitude Ct</t>
  </si>
  <si>
    <t>662 S Solitude CT</t>
  </si>
  <si>
    <t>016-30393-05 STONECREST AT FIELDSTONE 4TH; PH 4 LOT 305</t>
  </si>
  <si>
    <t>530163039305000015</t>
  </si>
  <si>
    <t>014-14981-18</t>
  </si>
  <si>
    <t>53-08-20-100-023.000-008</t>
  </si>
  <si>
    <t>Coffman, Duane A &amp; Sarah M</t>
  </si>
  <si>
    <t>4104 S Clear View Dr</t>
  </si>
  <si>
    <t>4104 S Clear View DR</t>
  </si>
  <si>
    <t>016-30393-06 STONECREST AT FIELDSTONE 4TH; PH 4 LOT 306</t>
  </si>
  <si>
    <t>530163039306000015</t>
  </si>
  <si>
    <t>53-08-17-106-003.000-008</t>
  </si>
  <si>
    <t>014-17410-56</t>
  </si>
  <si>
    <t>Cofield, Daryle &amp; Michelle</t>
  </si>
  <si>
    <t>649 W Ryan Rd</t>
  </si>
  <si>
    <t>649 W Ryan RD</t>
  </si>
  <si>
    <t>016-30393-07 STONECREST AT FIELDSTONE 4TH; PH 4 LOT 307</t>
  </si>
  <si>
    <t>530163039307000015</t>
  </si>
  <si>
    <t>53-08-20-205-012.000-008</t>
  </si>
  <si>
    <t>014-07856-10</t>
  </si>
  <si>
    <t>Cohen, Terrance P &amp; Ellen K</t>
  </si>
  <si>
    <t>4406 S Eagleview Dr</t>
  </si>
  <si>
    <t>4406 S Eagleview DR</t>
  </si>
  <si>
    <t>016-30393-08 STONECREST AT FIELDSTONE 4TH; PH 4 LOT 308</t>
  </si>
  <si>
    <t>530163039308000015</t>
  </si>
  <si>
    <t>53-08-17-405-018.000-008</t>
  </si>
  <si>
    <t>014-08850-52</t>
  </si>
  <si>
    <t>Colbert, Matthew O &amp; Catherine D</t>
  </si>
  <si>
    <t>3325 S Glen Arbor Pl</t>
  </si>
  <si>
    <t>3325 S Glen Arbor  PL</t>
  </si>
  <si>
    <t>Bloomington, IN 47403-4542</t>
  </si>
  <si>
    <t>016-30393-09 STONECREST AT FIELDSTONE 4TH; PH 4 LOT 309</t>
  </si>
  <si>
    <t>530163039309000015</t>
  </si>
  <si>
    <t>53-09-02-100-018.000-015</t>
  </si>
  <si>
    <t>016-03350-00</t>
  </si>
  <si>
    <t>Colbert, Michael K &amp; Jan A</t>
  </si>
  <si>
    <t>5091 W State Road 48</t>
  </si>
  <si>
    <t>Bloomington, IN 47404-9717</t>
  </si>
  <si>
    <t>016-30393-10 STONECREST AT FIELDSTONE 4TH; PH 4 LOT 310</t>
  </si>
  <si>
    <t>530163039310000015</t>
  </si>
  <si>
    <t>014-00450-00</t>
  </si>
  <si>
    <t>53-08-17-102-027.000-008</t>
  </si>
  <si>
    <t>Colby, Teresa D</t>
  </si>
  <si>
    <t>501 W Green Rd</t>
  </si>
  <si>
    <t>501 W Green RD</t>
  </si>
  <si>
    <t>016-30393-11 STONECREST AT FIELDSTONE 4TH; PH 4 LOT 311</t>
  </si>
  <si>
    <t>530163039311000015</t>
  </si>
  <si>
    <t>53-09-13-103-092.000-015</t>
  </si>
  <si>
    <t>016-26320-00</t>
  </si>
  <si>
    <t>Cole, Shannon Jessee</t>
  </si>
  <si>
    <t>3942 W Fairington Dr</t>
  </si>
  <si>
    <t>3942 W Fairington DR</t>
  </si>
  <si>
    <t>016-30393-12 STONECREST AT FIELDSTONE 4TH; PH 4 LOT 312</t>
  </si>
  <si>
    <t>530163039312000015</t>
  </si>
  <si>
    <t>53-09-13-104-004.000-015</t>
  </si>
  <si>
    <t>016-00900-00</t>
  </si>
  <si>
    <t>Colleran, Daniel M. &amp; Twylla M.</t>
  </si>
  <si>
    <t>3730 W Race St</t>
  </si>
  <si>
    <t>3730 W Race ST</t>
  </si>
  <si>
    <t>016-30393-13 STONECREST AT FIELDSTONE 4TH; PH 4 LOT 313</t>
  </si>
  <si>
    <t>530163039313000015</t>
  </si>
  <si>
    <t>53-09-02-400-003.135-015</t>
  </si>
  <si>
    <t>016-26823-35</t>
  </si>
  <si>
    <t>Collings, Teresa &amp; Denney, Nicole</t>
  </si>
  <si>
    <t>5347 W Stonewood Dr</t>
  </si>
  <si>
    <t>5347 W STONEWOOD  DR</t>
  </si>
  <si>
    <t>016-30392-61 STONECREST AT FIELDSTONE PH 4; SEC 2 LOT 261</t>
  </si>
  <si>
    <t>530902300078000015</t>
  </si>
  <si>
    <t>53-09-13-102-022.000-015</t>
  </si>
  <si>
    <t>016-09250-00</t>
  </si>
  <si>
    <t>Collins, Bradley J</t>
  </si>
  <si>
    <t>3142 S Yonkers St</t>
  </si>
  <si>
    <t>3142 S Yonkers ST</t>
  </si>
  <si>
    <t>Bloomington, IN 47403-3976</t>
  </si>
  <si>
    <t>016-30392-60 STONECREST AT FIELDSTONE PH 4; SEC 2 LOT 260</t>
  </si>
  <si>
    <t>7577</t>
  </si>
  <si>
    <t>530902300036000015</t>
  </si>
  <si>
    <t>53-09-02-100-004.064-015</t>
  </si>
  <si>
    <t>016-26811-64</t>
  </si>
  <si>
    <t>Collins, David Christopher &amp; Angela Sue</t>
  </si>
  <si>
    <t>245 S Cave Creek Dr</t>
  </si>
  <si>
    <t>245 S Cave Creek DR</t>
  </si>
  <si>
    <t>016-30392-59 STONECREST AT FIELDSTONE; PH 4 SEC 2 LOT 259</t>
  </si>
  <si>
    <t>6559</t>
  </si>
  <si>
    <t>530902300047000015</t>
  </si>
  <si>
    <t>53-09-02-400-009.180-015</t>
  </si>
  <si>
    <t>016-26822-80</t>
  </si>
  <si>
    <t>Collins, David S &amp; Kelli A</t>
  </si>
  <si>
    <t>5360 W Stonewood Dr</t>
  </si>
  <si>
    <t>5360 W Stonewood DR</t>
  </si>
  <si>
    <t>016-30392-58 STONECREST @ FIELDSTONE 4TH; SEC 2 LOT 258</t>
  </si>
  <si>
    <t>530902300061000015</t>
  </si>
  <si>
    <t>014-08850-15</t>
  </si>
  <si>
    <t>53-08-17-406-028.000-008</t>
  </si>
  <si>
    <t>Collins, Dax W &amp; Karen J Thursby</t>
  </si>
  <si>
    <t>717 W Whitethorn Way</t>
  </si>
  <si>
    <t>016-30392-57 STONECREST @ FIELDSTONE 4TH; SEC 2 LOT 257</t>
  </si>
  <si>
    <t>530902300027000015</t>
  </si>
  <si>
    <t>014-08850-57</t>
  </si>
  <si>
    <t>53-08-17-405-029.000-008</t>
  </si>
  <si>
    <t>Collins, Kevin F &amp; Susan R</t>
  </si>
  <si>
    <t>715 W Glen Arbor Way</t>
  </si>
  <si>
    <t>Bloomington, IN 47403-4540</t>
  </si>
  <si>
    <t>016-30392-56 STONECREST AT FIELDSTONE PH 4; SEC 2 LOT 256</t>
  </si>
  <si>
    <t>530902300006000015</t>
  </si>
  <si>
    <t>014-17093-30</t>
  </si>
  <si>
    <t>53-08-17-302-006.000-008</t>
  </si>
  <si>
    <t>Colliver, Michael D &amp; Angela R</t>
  </si>
  <si>
    <t>3901 S Bushmill Dr</t>
  </si>
  <si>
    <t>3901 S Bushmill DR</t>
  </si>
  <si>
    <t>016-30392-55 STONECREST AT FIELDSTONE PH 4; SEC 2 LOT 255</t>
  </si>
  <si>
    <t>7573</t>
  </si>
  <si>
    <t>530902300025000015</t>
  </si>
  <si>
    <t>53-08-20-100-030.014-008</t>
  </si>
  <si>
    <t>014-14982-14</t>
  </si>
  <si>
    <t>Combs, John Craig</t>
  </si>
  <si>
    <t>4324 S Clear View Ct</t>
  </si>
  <si>
    <t>4324 S Clear View CT</t>
  </si>
  <si>
    <t>016-30392-54 STONECREST AT FIELDSTONE; PH 4 SEC 2 LOT 254</t>
  </si>
  <si>
    <t>530902300045000015</t>
  </si>
  <si>
    <t>53-09-02-202-026.000-015</t>
  </si>
  <si>
    <t>016-30395-02</t>
  </si>
  <si>
    <t>Combs, Judith A</t>
  </si>
  <si>
    <t>5705 W Stoneview Way</t>
  </si>
  <si>
    <t>016-30392-53 STONECREST AT FIELDSTONE PH 4; SEC 2 LOT 253</t>
  </si>
  <si>
    <t>7571</t>
  </si>
  <si>
    <t>530902300059000015</t>
  </si>
  <si>
    <t>53-09-13-104-032.000-015</t>
  </si>
  <si>
    <t>016-28320-00</t>
  </si>
  <si>
    <t>Comerford, Christina M</t>
  </si>
  <si>
    <t>3620 W Race St</t>
  </si>
  <si>
    <t>3620 W Race ST</t>
  </si>
  <si>
    <t>016-30392-52 STONECREST AT FIELDSTONE PH 4; SEC 2 LOT 252</t>
  </si>
  <si>
    <t>6551</t>
  </si>
  <si>
    <t>530902300095000015</t>
  </si>
  <si>
    <t>016-30390-83</t>
  </si>
  <si>
    <t>53-09-02-200-037.000-015</t>
  </si>
  <si>
    <t>Comingore, Patricia</t>
  </si>
  <si>
    <t>5717 W Waterstone Trce</t>
  </si>
  <si>
    <t>5717 W Waterstone Trace</t>
  </si>
  <si>
    <t>Bloomington, IN 47403-8917</t>
  </si>
  <si>
    <t>016-30392-51 STONECREST AT FIELDSTONE PH 4; SEC 2 LOT 251</t>
  </si>
  <si>
    <t>7570</t>
  </si>
  <si>
    <t>530902300083000015</t>
  </si>
  <si>
    <t>53-04-36-303-092.000-011</t>
  </si>
  <si>
    <t>007-22210-00</t>
  </si>
  <si>
    <t>Comingore, Scott Edward</t>
  </si>
  <si>
    <t>4180 W 3rd St</t>
  </si>
  <si>
    <t>4180 W 3rd ST</t>
  </si>
  <si>
    <t>016-30392-50 STONECREST AT FIELDSTONE PH 4; SEC 2 LOT 250</t>
  </si>
  <si>
    <t>7568</t>
  </si>
  <si>
    <t>530902300074000015</t>
  </si>
  <si>
    <t>53-04-36-401-001.000-011</t>
  </si>
  <si>
    <t>007-30030-05</t>
  </si>
  <si>
    <t>Commercial Buildings LLC</t>
  </si>
  <si>
    <t>3701 W Jonathan Dr</t>
  </si>
  <si>
    <t>3770 W Jonathan DR</t>
  </si>
  <si>
    <t>Bloomington, IN 47404-9661</t>
  </si>
  <si>
    <t>016-30392-49 STONECREST AT FIELDSTONE PH 4; SEC 2 LOT 249</t>
  </si>
  <si>
    <t>7566</t>
  </si>
  <si>
    <t>530902300091000015</t>
  </si>
  <si>
    <t>53-09-01-303-023.000-015</t>
  </si>
  <si>
    <t>016-18591-01</t>
  </si>
  <si>
    <t>Commons, @ Curry Homeowners</t>
  </si>
  <si>
    <t>C/o Jennifer Clark PO Box 343</t>
  </si>
  <si>
    <t>Monrovia, IN 46157</t>
  </si>
  <si>
    <t>016-30392-48 STONECREST AT FIELDSTONE PH 4; SEC 2 LOT 248</t>
  </si>
  <si>
    <t>530902300088000015</t>
  </si>
  <si>
    <t>53-09-01-303-006.000-015</t>
  </si>
  <si>
    <t>016-18590-00</t>
  </si>
  <si>
    <t>1420 S Curry PIKE</t>
  </si>
  <si>
    <t>016-30392-47 STONECREST @ FIELDSTONE PH 4; SEC 2 LOT 247</t>
  </si>
  <si>
    <t>6549</t>
  </si>
  <si>
    <t>530902300005000015</t>
  </si>
  <si>
    <t>53-09-01-304-020.000-015</t>
  </si>
  <si>
    <t>016-16760-02</t>
  </si>
  <si>
    <t>W Heritage Way</t>
  </si>
  <si>
    <t>016-30392-46 STONECREST AT FIELDSTONE PH 4; SEC 2 LOT 246</t>
  </si>
  <si>
    <t>7562</t>
  </si>
  <si>
    <t>530902300034000015</t>
  </si>
  <si>
    <t>53-09-13-201-009.000-015</t>
  </si>
  <si>
    <t>016-29490-65</t>
  </si>
  <si>
    <t>Compton, Kymberly Dale &amp; Turner, Michelle</t>
  </si>
  <si>
    <t>4109 W Cedar Chase Dr</t>
  </si>
  <si>
    <t>4109 W Cedar Chase DR</t>
  </si>
  <si>
    <t>016-30392-45 STONECREST @ FIELDSTONE 4TH; SEC 2 LOT 245</t>
  </si>
  <si>
    <t>530902300014000015</t>
  </si>
  <si>
    <t>53-01-41-709-730.000-008</t>
  </si>
  <si>
    <t>014-17097-30</t>
  </si>
  <si>
    <t>Comstock, Robert</t>
  </si>
  <si>
    <t>1714 W Hennessey St</t>
  </si>
  <si>
    <t>1714 W Hennessey ST</t>
  </si>
  <si>
    <t>Bloomington, IN 47403-4648</t>
  </si>
  <si>
    <t>016-30392-44 STONECREST AT FIELDSTONE PH 4; SEC 2 LOT 244</t>
  </si>
  <si>
    <t>7558</t>
  </si>
  <si>
    <t>530902300040000015</t>
  </si>
  <si>
    <t>53-09-02-400-012.000-015</t>
  </si>
  <si>
    <t>016-29520-01</t>
  </si>
  <si>
    <t>Conder Family Limited Partnership II</t>
  </si>
  <si>
    <t>1600 Endwright  Rd</t>
  </si>
  <si>
    <t>016-30392-43 STONECREST AT FIELDSTONE PH 4; SEC 2 LOT 243</t>
  </si>
  <si>
    <t>7556</t>
  </si>
  <si>
    <t>530902300028000015</t>
  </si>
  <si>
    <t>53-09-02-400-008.000-015</t>
  </si>
  <si>
    <t>016-09820-00</t>
  </si>
  <si>
    <t>Conder, Bruce E &amp; Lana J</t>
  </si>
  <si>
    <t>3560 S Garrison Chapel Rd</t>
  </si>
  <si>
    <t>5050 W Gifford RD</t>
  </si>
  <si>
    <t>016-30392-42 STONECREST AT FIELDSTONE PH 4; SEC 2 LOT 242</t>
  </si>
  <si>
    <t>7555</t>
  </si>
  <si>
    <t>530902300048000015</t>
  </si>
  <si>
    <t>53-09-02-400-007.000-015</t>
  </si>
  <si>
    <t>016-09830-00</t>
  </si>
  <si>
    <t>5060 W Gifford RD</t>
  </si>
  <si>
    <t>016-30392-41 STONECREST AT FIELDSTONE PH 4; SEC 2 LOT 241</t>
  </si>
  <si>
    <t>7552</t>
  </si>
  <si>
    <t>530902300017000015</t>
  </si>
  <si>
    <t>53-09-11-103-013.000-015</t>
  </si>
  <si>
    <t>016-08471-36</t>
  </si>
  <si>
    <t>Conder, James I &amp; Sheryl L</t>
  </si>
  <si>
    <t>5219 W Hanks Xing</t>
  </si>
  <si>
    <t>5219 W Hanks Crossing</t>
  </si>
  <si>
    <t>Bloomington, IN 47403-8833</t>
  </si>
  <si>
    <t>016-30392-40 STONECREST AT FIELDCREST PH 4; SEC 2 LOT 240</t>
  </si>
  <si>
    <t>7550</t>
  </si>
  <si>
    <t>530902300049000015</t>
  </si>
  <si>
    <t>016-05830-00</t>
  </si>
  <si>
    <t>53-09-03-103-009.000-015</t>
  </si>
  <si>
    <t>Conder, William I. Jr. &amp; Brenda R.</t>
  </si>
  <si>
    <t>630 S Kirby Rd</t>
  </si>
  <si>
    <t>630 S Kirby RD</t>
  </si>
  <si>
    <t>Bloomington, IN 47403-9390</t>
  </si>
  <si>
    <t>016-30391-95 STONECREST @ FIELDSTONE PH 4; SEC 1 LOT 195</t>
  </si>
  <si>
    <t>6258</t>
  </si>
  <si>
    <t>530902300030000015</t>
  </si>
  <si>
    <t>016-30390-84</t>
  </si>
  <si>
    <t>53-09-02-200-058.000-015</t>
  </si>
  <si>
    <t>Condes, Samuel C</t>
  </si>
  <si>
    <t>5711 W Waterstone Trce</t>
  </si>
  <si>
    <t>5711 W Waterstone Trace</t>
  </si>
  <si>
    <t>016-30391-96 STONECREST AT FIELDSTONE PH 4; SEC 1 LOT 196</t>
  </si>
  <si>
    <t>6509</t>
  </si>
  <si>
    <t>530902300018000015</t>
  </si>
  <si>
    <t>016-08471-20</t>
  </si>
  <si>
    <t>53-09-11-102-009.000-015</t>
  </si>
  <si>
    <t>Conley, Benjamin Ryan &amp; Stephanie</t>
  </si>
  <si>
    <t>5015 W Hanks Xing</t>
  </si>
  <si>
    <t>5015 W Hanks Crossing</t>
  </si>
  <si>
    <t>016-30391-97 STONECREST @ FIELDSTONE PH 4; SEC 1 LOT 197</t>
  </si>
  <si>
    <t>6261</t>
  </si>
  <si>
    <t>530902300056000015</t>
  </si>
  <si>
    <t>53-08-20-105-007.000-008</t>
  </si>
  <si>
    <t>014-14985-43</t>
  </si>
  <si>
    <t>Connelly, David M &amp; Cassandra L</t>
  </si>
  <si>
    <t>4103 S Hedgewood Ct</t>
  </si>
  <si>
    <t>4103 S Hedgewood CT</t>
  </si>
  <si>
    <t>Bloomington, IN 47403-4871</t>
  </si>
  <si>
    <t>016-30391-98 STONECREST AT FIELDSTONE; PH 4 SEC 1 LOT 198</t>
  </si>
  <si>
    <t>6262</t>
  </si>
  <si>
    <t>530902300016000015</t>
  </si>
  <si>
    <t>014-07856-97</t>
  </si>
  <si>
    <t>53-08-17-301-088.000-008</t>
  </si>
  <si>
    <t>Conner, David E &amp; Michele L</t>
  </si>
  <si>
    <t>1437 W Estate Dr</t>
  </si>
  <si>
    <t>1437 W Estate DR</t>
  </si>
  <si>
    <t>016-30391-99 STONECREST @ FIELDSTONE PH 4; SEC 1 LOT 199</t>
  </si>
  <si>
    <t>6264</t>
  </si>
  <si>
    <t>530902300062000015</t>
  </si>
  <si>
    <t>53-08-17-102-053.000-008</t>
  </si>
  <si>
    <t>014-32340-00</t>
  </si>
  <si>
    <t>Conner, Karen M &amp; David J</t>
  </si>
  <si>
    <t>580 W Fairway Ln</t>
  </si>
  <si>
    <t>580 W Fairway LN</t>
  </si>
  <si>
    <t>016-30392-00 STONECREST @ FIELDSTONE PH 4; SEC 1 LOT 200</t>
  </si>
  <si>
    <t>7537</t>
  </si>
  <si>
    <t>530902300007000015</t>
  </si>
  <si>
    <t>53-09-13-105-028.000-015</t>
  </si>
  <si>
    <t>016-21130-00</t>
  </si>
  <si>
    <t>Conner, Tim &amp; Dana King</t>
  </si>
  <si>
    <t>2891 Prairie Stream Way</t>
  </si>
  <si>
    <t>Columbus, IN 47203</t>
  </si>
  <si>
    <t>3631 W Indian Creek DR</t>
  </si>
  <si>
    <t>016-30392-01 STONECREST @ FIELDSTONE PH 4; SEC 1 LOT 201</t>
  </si>
  <si>
    <t>6511</t>
  </si>
  <si>
    <t>530902300026000015</t>
  </si>
  <si>
    <t>53-08-17-404-026.000-008</t>
  </si>
  <si>
    <t>014-08850-87</t>
  </si>
  <si>
    <t>Connolly, Megan Hansen &amp; Joseph Michael</t>
  </si>
  <si>
    <t>3430 S Weeping Willow Way</t>
  </si>
  <si>
    <t>016-30392-02 STONECREST AT FIELDSTONE PH 4; SEC 1 LOT 202</t>
  </si>
  <si>
    <t>530902300013000015</t>
  </si>
  <si>
    <t>53-08-17-200-005.000-008</t>
  </si>
  <si>
    <t>014-37080-01</t>
  </si>
  <si>
    <t>Conrad, Ryan &amp; Deanna</t>
  </si>
  <si>
    <t>3040 S Rockport Rd</t>
  </si>
  <si>
    <t>3040 S Rockport RD</t>
  </si>
  <si>
    <t>Bloomington, IN 47403-4202</t>
  </si>
  <si>
    <t>016-30392-03 STONECREST AT FIELDSTONE PH 4; SEC 1 LOT 203</t>
  </si>
  <si>
    <t>6269</t>
  </si>
  <si>
    <t>530902300046000015</t>
  </si>
  <si>
    <t>53-09-13-103-094.000-015</t>
  </si>
  <si>
    <t>016-13780-00</t>
  </si>
  <si>
    <t>Conway, Candice Lynn</t>
  </si>
  <si>
    <t>3702 W Fairington Dr</t>
  </si>
  <si>
    <t>3702 W Fairington DR</t>
  </si>
  <si>
    <t>Bloomington, IN 47403-3822</t>
  </si>
  <si>
    <t>016-30392-04 STONECREST AT FIELDSTONE PH 4; SEC 1 LOT 204</t>
  </si>
  <si>
    <t>6271</t>
  </si>
  <si>
    <t>530902300060000015</t>
  </si>
  <si>
    <t>53-09-13-103-031.000-015</t>
  </si>
  <si>
    <t>016-13770-00</t>
  </si>
  <si>
    <t>S Rayle Place</t>
  </si>
  <si>
    <t>016-30392-05 STONECREST AT FIELDSTONE PH 4; SEC 1 LOT 205</t>
  </si>
  <si>
    <t>6273</t>
  </si>
  <si>
    <t>530902300015000015</t>
  </si>
  <si>
    <t>016-30392-47</t>
  </si>
  <si>
    <t>53-09-02-300-005.000-015</t>
  </si>
  <si>
    <t>Conway, Jeffrey E</t>
  </si>
  <si>
    <t>5762 W Tensleep Rd</t>
  </si>
  <si>
    <t>5762 W Tensleep RD</t>
  </si>
  <si>
    <t>016-30392-06 STONECREST AT FIELDSTONE PH 4; SEC 1 LOT 206</t>
  </si>
  <si>
    <t>6275</t>
  </si>
  <si>
    <t>530902300008000015</t>
  </si>
  <si>
    <t>53-04-35-100-003.000-011</t>
  </si>
  <si>
    <t>007-19480-04</t>
  </si>
  <si>
    <t>Cook Inc</t>
  </si>
  <si>
    <t>PO Box 489</t>
  </si>
  <si>
    <t>750 A &amp; B N Daniels Way</t>
  </si>
  <si>
    <t>Bloomington, IN 47404-9120</t>
  </si>
  <si>
    <t>016-30392-07 STONECREST AT FIELDSTONE; PH 4 SEC 1 LOT 207</t>
  </si>
  <si>
    <t>530902300055000015</t>
  </si>
  <si>
    <t>007-19480-06</t>
  </si>
  <si>
    <t>53-04-35-400-009.000-011</t>
  </si>
  <si>
    <t>400 N Daniels  WAY</t>
  </si>
  <si>
    <t>016-30392-08 STONECREST @ FIELDSTONE 4TH; SEC 1 LOT 208; ;</t>
  </si>
  <si>
    <t>530902300009000015</t>
  </si>
  <si>
    <t>53-04-35-401-008.000-011</t>
  </si>
  <si>
    <t>007-19480-05</t>
  </si>
  <si>
    <t>750 C &amp; D N Daniels Way</t>
  </si>
  <si>
    <t>016-30392-09 STONECREST AT FIELDSTONE PH 4; SEC 1 LOT 209</t>
  </si>
  <si>
    <t>6278</t>
  </si>
  <si>
    <t>530902300035000015</t>
  </si>
  <si>
    <t>53-09-13-400-044.000-015</t>
  </si>
  <si>
    <t>016-25250-00</t>
  </si>
  <si>
    <t>Cook, Bradley B</t>
  </si>
  <si>
    <t>3805 S Sharon Dr</t>
  </si>
  <si>
    <t>3805 S Sharon DR</t>
  </si>
  <si>
    <t>Bloomington, IN 47403-4151</t>
  </si>
  <si>
    <t>016-30392-10 STONECREST AT FIELDSTONE PH 4; SEC 1 LOT 210</t>
  </si>
  <si>
    <t>6280</t>
  </si>
  <si>
    <t>530902300012000015</t>
  </si>
  <si>
    <t>53-08-20-103-005.000-008</t>
  </si>
  <si>
    <t>014-14980-27</t>
  </si>
  <si>
    <t>Cook, Bradley D &amp; Emily L</t>
  </si>
  <si>
    <t>702 W Hedgewood Dr</t>
  </si>
  <si>
    <t>702 W Hedgewood DR</t>
  </si>
  <si>
    <t>Bloomington, IN 47403-4806</t>
  </si>
  <si>
    <t>016-30392-11 STONECREST AT FIELDSTONE PH 4; SEC 1 LOT 211</t>
  </si>
  <si>
    <t>530902300037000015</t>
  </si>
  <si>
    <t>53-09-13-400-021.000-015</t>
  </si>
  <si>
    <t>016-07430-00</t>
  </si>
  <si>
    <t>Cook, James E. &amp; Virginia P.</t>
  </si>
  <si>
    <t>3841 S Sharon Dr</t>
  </si>
  <si>
    <t>3841 S Sharon DR</t>
  </si>
  <si>
    <t>016-30392-12 STONECREST AT FIELDSTONE PH 4; SEC 1 LOT 212</t>
  </si>
  <si>
    <t>6284</t>
  </si>
  <si>
    <t>530902300057000015</t>
  </si>
  <si>
    <t>016-29840-00</t>
  </si>
  <si>
    <t>53-09-13-400-020.000-015</t>
  </si>
  <si>
    <t>Cook, Michelle E &amp; Edmund G</t>
  </si>
  <si>
    <t>3845 S Sharon Dr</t>
  </si>
  <si>
    <t>3845 S Sharon DR</t>
  </si>
  <si>
    <t>016-30392-13 STONECREST AT FIELDSTONE PH 4; SEC 1 LOT 213</t>
  </si>
  <si>
    <t>530902300010000015</t>
  </si>
  <si>
    <t>53-09-11-103-001.000-015</t>
  </si>
  <si>
    <t>016-08471-32</t>
  </si>
  <si>
    <t>Cook, Peter T &amp; Cheryl L</t>
  </si>
  <si>
    <t>5161 W Hanks Xing</t>
  </si>
  <si>
    <t>5161 W Hanks Crossing</t>
  </si>
  <si>
    <t>016-30392-14 STONECREST AT FIELDSTONE; PH 4 SEC 1 LOT 214</t>
  </si>
  <si>
    <t>6513</t>
  </si>
  <si>
    <t>530902300063000015</t>
  </si>
  <si>
    <t>53-05-31-200-006.000-004</t>
  </si>
  <si>
    <t>012-05080-00</t>
  </si>
  <si>
    <t>Cooksey, Fredrick L. &amp; Laraine A.</t>
  </si>
  <si>
    <t>3349 W Vernal Pike</t>
  </si>
  <si>
    <t>3349 W Vernal PIKE</t>
  </si>
  <si>
    <t>Bloomington, IN 47404-2624</t>
  </si>
  <si>
    <t>016-30392-15 STONECREST AT FIELDSTONE PH 4; SEC 1 LOT 215</t>
  </si>
  <si>
    <t>6288</t>
  </si>
  <si>
    <t>530902300019000015</t>
  </si>
  <si>
    <t>016-30391-26</t>
  </si>
  <si>
    <t>53-09-02-200-019.000-015</t>
  </si>
  <si>
    <t>Cooksey, Lee A</t>
  </si>
  <si>
    <t>531 S Magnolia Ct</t>
  </si>
  <si>
    <t>531 S Magnolia CT</t>
  </si>
  <si>
    <t>016-30392-16 STONECREST AT FIELDSTONE PH 4; SEC 1 LOT 216</t>
  </si>
  <si>
    <t>530902300050000015</t>
  </si>
  <si>
    <t>53-09-01-209-063.000-015</t>
  </si>
  <si>
    <t>016-28660-00</t>
  </si>
  <si>
    <t>Coombs, Adam &amp; Karen F</t>
  </si>
  <si>
    <t>887 S Western Dr</t>
  </si>
  <si>
    <t>887 S Western DR</t>
  </si>
  <si>
    <t>016-30392-17 STONECREST AT FIELDSTONE PH 4; SEC 1 LOT 217</t>
  </si>
  <si>
    <t>7539</t>
  </si>
  <si>
    <t>530902300031000015</t>
  </si>
  <si>
    <t>53-09-02-400-009.157-015</t>
  </si>
  <si>
    <t>016-26822-57</t>
  </si>
  <si>
    <t>Coons, Daniel &amp; Lisa</t>
  </si>
  <si>
    <t>5486 W Stonechase Dr</t>
  </si>
  <si>
    <t>5486 W Stonewood DR</t>
  </si>
  <si>
    <t>016-30392-18 STONECREST AT FIELDSTONE PH 4; SEC 1 LOT 218</t>
  </si>
  <si>
    <t>530902300051000015</t>
  </si>
  <si>
    <t>016-30391-56</t>
  </si>
  <si>
    <t>53-09-02-200-072.000-015</t>
  </si>
  <si>
    <t>Coons, Laura Elaine</t>
  </si>
  <si>
    <t>532 S Crimson Ct</t>
  </si>
  <si>
    <t>532 S Crimson CT</t>
  </si>
  <si>
    <t>016-30392-19 STONECREST AT FIELDSTONE PH 4; SEC 1 LOT 219</t>
  </si>
  <si>
    <t>6292</t>
  </si>
  <si>
    <t>530902300021000015</t>
  </si>
  <si>
    <t>53-08-20-106-017.000-008</t>
  </si>
  <si>
    <t>014-14980-66</t>
  </si>
  <si>
    <t>Coons, Russell L &amp; Alberta C</t>
  </si>
  <si>
    <t>4110 S Hedgewood Dr</t>
  </si>
  <si>
    <t>4110 S Hedgewood DR</t>
  </si>
  <si>
    <t>Bloomington, IN 47403-4856</t>
  </si>
  <si>
    <t>016-30392-20 STONECREST AT FIELDSTONE PH 4; SEC 1 LOT 220</t>
  </si>
  <si>
    <t>6518</t>
  </si>
  <si>
    <t>530902300067000015</t>
  </si>
  <si>
    <t>016-03310-26</t>
  </si>
  <si>
    <t>53-09-13-405-012.000-015</t>
  </si>
  <si>
    <t>Cooper, Anita K &amp; Charles Dudley</t>
  </si>
  <si>
    <t>3611 S Leonard Springs Rd</t>
  </si>
  <si>
    <t>3611 S Leonard Springs RD</t>
  </si>
  <si>
    <t>016-30392-21 STONECREST AT FIELDSTONE PH 4; SEC 1 LOT 221</t>
  </si>
  <si>
    <t>6294</t>
  </si>
  <si>
    <t>530902300066000015</t>
  </si>
  <si>
    <t>53-09-13-404-030.000-015</t>
  </si>
  <si>
    <t>016-03310-76</t>
  </si>
  <si>
    <t>Cooper, Christina S</t>
  </si>
  <si>
    <t>3812 W Woodmere Way</t>
  </si>
  <si>
    <t>016-26812-99 Stonechase Section 2 Common Area K-3; ;</t>
  </si>
  <si>
    <t>530902400009999015</t>
  </si>
  <si>
    <t>53-09-12-201-021.000-015</t>
  </si>
  <si>
    <t>016-26080-00</t>
  </si>
  <si>
    <t>Cooper, Darrell W</t>
  </si>
  <si>
    <t>4022 W Glen Oaks Dr</t>
  </si>
  <si>
    <t>4022 W Glen Oaks DR</t>
  </si>
  <si>
    <t>Bloomington, IN 47403-3116</t>
  </si>
  <si>
    <t>016-26823-30 Stonechase Sec 3 Lot 130</t>
  </si>
  <si>
    <t>http://egis.39dn.com/egismonroein/plats/2013020997.IN.pdf</t>
  </si>
  <si>
    <t>Stonechase Sec 3</t>
  </si>
  <si>
    <t>530902400003130015</t>
  </si>
  <si>
    <t>53-01-42-508-000.000-008</t>
  </si>
  <si>
    <t>014-25080-00</t>
  </si>
  <si>
    <t>Cooper, James C &amp; Melissa</t>
  </si>
  <si>
    <t>3406 S Rogers St</t>
  </si>
  <si>
    <t>3406 S Rogers ST</t>
  </si>
  <si>
    <t>Bloomington, IN 47403-4356</t>
  </si>
  <si>
    <t>016-26823-31 Stonechase Sec 3 Lot 131</t>
  </si>
  <si>
    <t>530902400003131015</t>
  </si>
  <si>
    <t>016-03315-23</t>
  </si>
  <si>
    <t>53-09-13-401-025.000-015</t>
  </si>
  <si>
    <t>Cooper, Julia L</t>
  </si>
  <si>
    <t>3318 W Woodcreek Ct</t>
  </si>
  <si>
    <t>3318 W Woodcreek CT</t>
  </si>
  <si>
    <t>016-26823-32 Stonechase Sec 3 Lot 132</t>
  </si>
  <si>
    <t>530902400003132015</t>
  </si>
  <si>
    <t>53-09-13-400-010.000-015</t>
  </si>
  <si>
    <t>016-05150-00</t>
  </si>
  <si>
    <t>Cooper, Juluis A &amp; Jennifer A</t>
  </si>
  <si>
    <t>3610 W Jeffrey Rd</t>
  </si>
  <si>
    <t>3610 W Jeffrey RD</t>
  </si>
  <si>
    <t>Bloomington, IN 47403-4114</t>
  </si>
  <si>
    <t>016-26823-33 Stonechase Sec 3 Lot 133</t>
  </si>
  <si>
    <t>530902400003133015</t>
  </si>
  <si>
    <t>53-09-01-211-026.000-015</t>
  </si>
  <si>
    <t>016-16490-00</t>
  </si>
  <si>
    <t>Cooper, Philip V. &amp; Ruth Ann</t>
  </si>
  <si>
    <t>4160 W Middle Ct</t>
  </si>
  <si>
    <t>4160 W Middle CT</t>
  </si>
  <si>
    <t>016-26823-34 Stonechase Sec 3 Lot 134</t>
  </si>
  <si>
    <t>53015093-015</t>
  </si>
  <si>
    <t>Stonechase -1-Story</t>
  </si>
  <si>
    <t>530902400003134015</t>
  </si>
  <si>
    <t>53-09-02-200-075.000-015</t>
  </si>
  <si>
    <t>016-30391-00</t>
  </si>
  <si>
    <t>Cooprider, Karen M</t>
  </si>
  <si>
    <t>5660 W Cobblestone St</t>
  </si>
  <si>
    <t>5660 W Cobblestone ST</t>
  </si>
  <si>
    <t>Bloomington, IN 47403-8955</t>
  </si>
  <si>
    <t>016-26823-35 Stonechase Sec 3 Lot 135</t>
  </si>
  <si>
    <t>530902400003135015</t>
  </si>
  <si>
    <t>53-08-17-301-206.000-008</t>
  </si>
  <si>
    <t>014-17096-15</t>
  </si>
  <si>
    <t>Corbett, Benjamin A &amp; Rumer, Kristin L</t>
  </si>
  <si>
    <t>1531 W Leighton Ln</t>
  </si>
  <si>
    <t>1531 W Leighton LN</t>
  </si>
  <si>
    <t>016-26823-36 Stonechase Sec 3 Lot 136</t>
  </si>
  <si>
    <t>530902400003136015</t>
  </si>
  <si>
    <t>53-08-17-301-093.404-008</t>
  </si>
  <si>
    <t>014-17496-04</t>
  </si>
  <si>
    <t>Corcoran, James G II &amp; Krock, Kaitlyn L</t>
  </si>
  <si>
    <t>3667 S Glasgow Cir</t>
  </si>
  <si>
    <t>3667 S Glasgow CIR</t>
  </si>
  <si>
    <t>016-26823-37 Stonechase Sec 3 Lot 137</t>
  </si>
  <si>
    <t>530902400003137015</t>
  </si>
  <si>
    <t>53-08-17-301-025.000-008</t>
  </si>
  <si>
    <t>014-17095-03</t>
  </si>
  <si>
    <t>Cornett, Joshua &amp; Kelly B</t>
  </si>
  <si>
    <t>3807 S Bushmill Dr</t>
  </si>
  <si>
    <t>3807 S Bushmill DR</t>
  </si>
  <si>
    <t>016-26812-38 Stonechase Section 2 Lot 138; ;</t>
  </si>
  <si>
    <t>530902400009138015</t>
  </si>
  <si>
    <t>014-07858-22</t>
  </si>
  <si>
    <t>53-08-20-200-030.000-008</t>
  </si>
  <si>
    <t>Corns, Michael L &amp; Marsha K Anderson-Corns</t>
  </si>
  <si>
    <t>1639 W Dove Dr</t>
  </si>
  <si>
    <t>1639 W Dove DR</t>
  </si>
  <si>
    <t>016-26812-39 Stonechase Section 2 Lot 139; ;</t>
  </si>
  <si>
    <t>530902400009139015</t>
  </si>
  <si>
    <t>53-08-20-106-041.000-008</t>
  </si>
  <si>
    <t>014-14980-64</t>
  </si>
  <si>
    <t>Cornwell, Debby B</t>
  </si>
  <si>
    <t>606 W Cyprus Cir</t>
  </si>
  <si>
    <t>606 W Cyprus CIR</t>
  </si>
  <si>
    <t>Bloomington, IN 47403-4621</t>
  </si>
  <si>
    <t>016-26812-40 Stonechase Section 2 Lot 140; ;</t>
  </si>
  <si>
    <t>530902400009140015</t>
  </si>
  <si>
    <t>53-08-17-406-031.000-008</t>
  </si>
  <si>
    <t>014-08850-16</t>
  </si>
  <si>
    <t>Costin, John A &amp; Christine E</t>
  </si>
  <si>
    <t>714 W Whitethorn Way</t>
  </si>
  <si>
    <t>016-26812-41 Stonechase Section 2 Lot 141; ;</t>
  </si>
  <si>
    <t>530902400009141015</t>
  </si>
  <si>
    <t>53-09-13-102-019.000-015</t>
  </si>
  <si>
    <t>016-11140-00</t>
  </si>
  <si>
    <t>Costley Rentals South LLC</t>
  </si>
  <si>
    <t>1727 S Maxwell St</t>
  </si>
  <si>
    <t>3611 S Tyler LN</t>
  </si>
  <si>
    <t>Bloomington, IN 47403-3965</t>
  </si>
  <si>
    <t>016-26812-42 Stonechase Section 2 Lot 142; ;</t>
  </si>
  <si>
    <t>530902400009142015</t>
  </si>
  <si>
    <t>53-01-41-709-701.000-008</t>
  </si>
  <si>
    <t>014-17097-01</t>
  </si>
  <si>
    <t>Cote, Kenneth W &amp; Sarah R</t>
  </si>
  <si>
    <t>3408 S McDougal Ct</t>
  </si>
  <si>
    <t>3408 S McDougal CT</t>
  </si>
  <si>
    <t>016-26812-43 Stonechase Section 2 Lot 143; ;</t>
  </si>
  <si>
    <t>530902400009143015</t>
  </si>
  <si>
    <t>53-09-13-105-005.000-015</t>
  </si>
  <si>
    <t>016-00930-00</t>
  </si>
  <si>
    <t>Cottine, Cheryl L, Richard B &amp; Susan K</t>
  </si>
  <si>
    <t>310 Hendrix Blvd</t>
  </si>
  <si>
    <t>Lagrange, OH 44050</t>
  </si>
  <si>
    <t>3151 S Arrow AVE</t>
  </si>
  <si>
    <t>016-26812-44 Stonechase Section 2 Lot 144; ;</t>
  </si>
  <si>
    <t>530902400009144015</t>
  </si>
  <si>
    <t>014-32060-00</t>
  </si>
  <si>
    <t>53-08-17-110-001.000-008</t>
  </si>
  <si>
    <t>Couch,James D Jr</t>
  </si>
  <si>
    <t>311 Eastwood Dr</t>
  </si>
  <si>
    <t>Bedford, IN 47421</t>
  </si>
  <si>
    <t>3202 S Rogers ST</t>
  </si>
  <si>
    <t>016-26812-45 Stonechase Section 2 Lot 145; ;</t>
  </si>
  <si>
    <t>530902400009145015</t>
  </si>
  <si>
    <t>53-08-20-106-044.000-008</t>
  </si>
  <si>
    <t>014-14980-63</t>
  </si>
  <si>
    <t>Coulter, Moureen &amp; Levasseur, Audrey</t>
  </si>
  <si>
    <t>612 W Cyprus Cir</t>
  </si>
  <si>
    <t>612 W Cyprus CIR</t>
  </si>
  <si>
    <t>016-26812-46 Stonechase Section 2 Lot 146; ;</t>
  </si>
  <si>
    <t>530902400009146015</t>
  </si>
  <si>
    <t>53-08-17-100-024.000-008</t>
  </si>
  <si>
    <t>014-07070-00</t>
  </si>
  <si>
    <t>Country Club &amp; Rogers LLC</t>
  </si>
  <si>
    <t>Whitney Alan Gates 542 S College Ave</t>
  </si>
  <si>
    <t>2809 S Rogers ST</t>
  </si>
  <si>
    <t>Bloomington, IN 47403-4343</t>
  </si>
  <si>
    <t>016-26812-47 Stonechase Section 2 Lot 147; ;</t>
  </si>
  <si>
    <t>530902400009147015</t>
  </si>
  <si>
    <t>53-09-13-107-015.000-015</t>
  </si>
  <si>
    <t>016-23690-00</t>
  </si>
  <si>
    <t>Courtney, Angela</t>
  </si>
  <si>
    <t>3241 S Fairington Dr</t>
  </si>
  <si>
    <t>3241 S Fairington DR</t>
  </si>
  <si>
    <t>016-26812-48 Stonechase Section 2 Lot 148; ;</t>
  </si>
  <si>
    <t>530902400009148015</t>
  </si>
  <si>
    <t>008-11940-00</t>
  </si>
  <si>
    <t>53-04-36-400-022.002-011</t>
  </si>
  <si>
    <t>007-11941-02</t>
  </si>
  <si>
    <t>Cowden, Donald L Revocable Trust</t>
  </si>
  <si>
    <t>PO Box 2177</t>
  </si>
  <si>
    <t>110 N CURRY PIKE</t>
  </si>
  <si>
    <t>016-26812-49 Stonechase Section 2 Lot 149; ;</t>
  </si>
  <si>
    <t>530902400009149015</t>
  </si>
  <si>
    <t>53-04-36-400-022.000-011</t>
  </si>
  <si>
    <t>007-11930-00</t>
  </si>
  <si>
    <t>112 N CURRY PIKE</t>
  </si>
  <si>
    <t>016-26812-50 Stonechase Section 2 Lot 150; ;</t>
  </si>
  <si>
    <t>530902400009150015</t>
  </si>
  <si>
    <t>012-15525-01</t>
  </si>
  <si>
    <t>53-05-31-205-001.018-004</t>
  </si>
  <si>
    <t>012-15526-18</t>
  </si>
  <si>
    <t>2937 W Vernal PIKE</t>
  </si>
  <si>
    <t>016-26812-51 Stonechase Section 2 Lot 151; ;</t>
  </si>
  <si>
    <t>530902400009151015</t>
  </si>
  <si>
    <t>53-05-29-100-019.000-004</t>
  </si>
  <si>
    <t>012-11803-17</t>
  </si>
  <si>
    <t>Cowden, J.D. &amp; Tina Rene</t>
  </si>
  <si>
    <t>4210 Morgan Cir</t>
  </si>
  <si>
    <t>2421 N Stonelake CIR</t>
  </si>
  <si>
    <t>016-26812-57 Stonechase Section 2 Lot 157; ;</t>
  </si>
  <si>
    <t>530902400009157015</t>
  </si>
  <si>
    <t>53-09-13-104-018.000-015</t>
  </si>
  <si>
    <t>016-09040-00</t>
  </si>
  <si>
    <t>Cowden, William Wayne</t>
  </si>
  <si>
    <t>3521 W Indian Creek Dr</t>
  </si>
  <si>
    <t>3521 W Indian Creek DR</t>
  </si>
  <si>
    <t>Bloomington, IN 47403-3937</t>
  </si>
  <si>
    <t>016-26812-58 Stonechase Section 2 Lot 158; ;</t>
  </si>
  <si>
    <t>530902400009158015</t>
  </si>
  <si>
    <t>016-30392-34</t>
  </si>
  <si>
    <t>53-09-02-300-082.000-015</t>
  </si>
  <si>
    <t>Cox, Eric</t>
  </si>
  <si>
    <t>5611 W Tensleep Rd</t>
  </si>
  <si>
    <t>5611 W Tensleep RD</t>
  </si>
  <si>
    <t>016-26812-59 Stonechase Section 2 Lot 159; ;</t>
  </si>
  <si>
    <t>530902400009159015</t>
  </si>
  <si>
    <t>53-09-02-200-025.000-015</t>
  </si>
  <si>
    <t>016-30391-22</t>
  </si>
  <si>
    <t>Cox, Jeanine A Revocable Trust</t>
  </si>
  <si>
    <t>499 S Magnolia Ct</t>
  </si>
  <si>
    <t>499 S Magnolia CT</t>
  </si>
  <si>
    <t>016-26812-60 Stonechase Section 2 Lot 160; ;</t>
  </si>
  <si>
    <t>530902400009160015</t>
  </si>
  <si>
    <t>012-05230-00</t>
  </si>
  <si>
    <t>53-05-30-300-025.000-004</t>
  </si>
  <si>
    <t>Cox, Joseph D</t>
  </si>
  <si>
    <t>3350 W Vernal Pike</t>
  </si>
  <si>
    <t>3350 W Vernal PIKE</t>
  </si>
  <si>
    <t>Bloomington, IN 47404-2625</t>
  </si>
  <si>
    <t>016-26812-61 Stonechase Section 2 Lot 161</t>
  </si>
  <si>
    <t>530902400009161015</t>
  </si>
  <si>
    <t>016-00020-00</t>
  </si>
  <si>
    <t>53-09-13-101-060.000-015</t>
  </si>
  <si>
    <t>Cox, Nancy E</t>
  </si>
  <si>
    <t>3320 W Indian Creek Dr</t>
  </si>
  <si>
    <t>3320 W Indian Creek DR</t>
  </si>
  <si>
    <t>Bloomington, IN 47403-3934</t>
  </si>
  <si>
    <t>016-26812-62 Stonechase Section 2 Lot 162; ;</t>
  </si>
  <si>
    <t>530902400009162015</t>
  </si>
  <si>
    <t>53-09-01-211-023.000-015</t>
  </si>
  <si>
    <t>016-00380-00</t>
  </si>
  <si>
    <t>Cox, Tony &amp; Amy L</t>
  </si>
  <si>
    <t>815 S Hickory Dr</t>
  </si>
  <si>
    <t>815 S Hickory DR</t>
  </si>
  <si>
    <t>016-26812-63 Stonechase Section 2 Lot 163; ;</t>
  </si>
  <si>
    <t>530902400009163015</t>
  </si>
  <si>
    <t>CPW Properties LLC</t>
  </si>
  <si>
    <t>PO Box 236</t>
  </si>
  <si>
    <t>Bloomington, IN 47403-8929</t>
  </si>
  <si>
    <t>Exempt, Board of Education</t>
  </si>
  <si>
    <t>Cash Grain/General Farm</t>
  </si>
  <si>
    <t>014-17091-82</t>
  </si>
  <si>
    <t>53-08-17-304-016.000-008</t>
  </si>
  <si>
    <t>1433 W Westwind CT</t>
  </si>
  <si>
    <t>016-06710-02 PT NE NE 2-8-2W 1.67A; PLAT 89</t>
  </si>
  <si>
    <t>53015073-015</t>
  </si>
  <si>
    <t>17A VAN BUREN TWP - COM/RES - A</t>
  </si>
  <si>
    <t>530902100028000015</t>
  </si>
  <si>
    <t>014-17091-81</t>
  </si>
  <si>
    <t>53-08-17-304-071.000-008</t>
  </si>
  <si>
    <t>1437 W Westwind CT</t>
  </si>
  <si>
    <t>016-08670-00 PT NW NW 1-8-2W 9.69A PLAT 1; PRESIDING BISHOP</t>
  </si>
  <si>
    <t>5486</t>
  </si>
  <si>
    <t>530901200018000015</t>
  </si>
  <si>
    <t>53-01-41-709-473.000-008</t>
  </si>
  <si>
    <t>014-17094-73</t>
  </si>
  <si>
    <t>CPW Properties, LLC</t>
  </si>
  <si>
    <t>3784 S Cramer CIR</t>
  </si>
  <si>
    <t>016-08670-01 PT NW NW 1-8-2W 1.33A; PLAT 196</t>
  </si>
  <si>
    <t>53015072-015</t>
  </si>
  <si>
    <t>17 VAN BUREN TWP - COM</t>
  </si>
  <si>
    <t>530901200007000015</t>
  </si>
  <si>
    <t>53-08-17-102-064.000-008</t>
  </si>
  <si>
    <t>014-16510-00</t>
  </si>
  <si>
    <t>Craig, Kevin S. &amp; Carolyn Jean</t>
  </si>
  <si>
    <t>5225 Canyon Crest Dr Ste 7A</t>
  </si>
  <si>
    <t>Riverside, CA 92507</t>
  </si>
  <si>
    <t>611 W Fairway LN</t>
  </si>
  <si>
    <t>016-06710-01 PT NE NE 2-8-2W .336A; PLAT 77</t>
  </si>
  <si>
    <t>5342</t>
  </si>
  <si>
    <t>530902100016000015</t>
  </si>
  <si>
    <t>53-01-41-709-469.000-008</t>
  </si>
  <si>
    <t>014-17094-69</t>
  </si>
  <si>
    <t>Cramer Real Estate, LLC</t>
  </si>
  <si>
    <t>PO Box 1239</t>
  </si>
  <si>
    <t>Afton, WY 83110</t>
  </si>
  <si>
    <t>1471 W Rock Crest DR</t>
  </si>
  <si>
    <t>016-16610-00 PT NE NE 2-8-2W .27A; PLAT 23</t>
  </si>
  <si>
    <t>7251</t>
  </si>
  <si>
    <t>530902100008000015</t>
  </si>
  <si>
    <t>53-01-41-709-470.000-008</t>
  </si>
  <si>
    <t>014-17094-70</t>
  </si>
  <si>
    <t>1475 W Rock Crest DR</t>
  </si>
  <si>
    <t>016-16610-01 PT NE NE 2-8-2W .14A TOTAL; PLAT</t>
  </si>
  <si>
    <t>53015075-015</t>
  </si>
  <si>
    <t>19A VAN BUREN TWP - BASE - COM/RES - A</t>
  </si>
  <si>
    <t>530902100015000015</t>
  </si>
  <si>
    <t>53-09-01-209-067.000-015</t>
  </si>
  <si>
    <t>016-14950-00</t>
  </si>
  <si>
    <t>Crandall, Ruth Ann</t>
  </si>
  <si>
    <t>617 S Western Dr</t>
  </si>
  <si>
    <t>617 S Western DR</t>
  </si>
  <si>
    <t>Bloomington, IN 47403-1872</t>
  </si>
  <si>
    <t>016-26811-92 Stonechase Section 1 Common Area "B"</t>
  </si>
  <si>
    <t>http://egis.39dn.com/egismonroein/plats/2008000649.IN.pdf</t>
  </si>
  <si>
    <t>530902100004092015</t>
  </si>
  <si>
    <t>53-09-13-403-005.000-015</t>
  </si>
  <si>
    <t>016-29061-28</t>
  </si>
  <si>
    <t>Crane, Carri R</t>
  </si>
  <si>
    <t>3218 W Woodhaven Dr</t>
  </si>
  <si>
    <t>3218 W Woodhaven DR</t>
  </si>
  <si>
    <t>Bloomington, IN 47403-4196</t>
  </si>
  <si>
    <t>016-01900-01 PT NE NE 2-8-2W .04A; PLAT 93</t>
  </si>
  <si>
    <t>6988</t>
  </si>
  <si>
    <t>530902100003000015</t>
  </si>
  <si>
    <t>53-08-17-100-012.000-008</t>
  </si>
  <si>
    <t>014-02990-00</t>
  </si>
  <si>
    <t>Crane, Dave R</t>
  </si>
  <si>
    <t>2811 E David Dr</t>
  </si>
  <si>
    <t>2908 S Walls DR</t>
  </si>
  <si>
    <t>016-26811-91 Stonechase Section 1 Common Area "A"</t>
  </si>
  <si>
    <t>530902100004091015</t>
  </si>
  <si>
    <t>007-30031-08</t>
  </si>
  <si>
    <t>53-04-36-401-011.000-011</t>
  </si>
  <si>
    <t>Crane, Federal Credit Union</t>
  </si>
  <si>
    <t>1 W Gate Dr</t>
  </si>
  <si>
    <t>Odon, IN 47562</t>
  </si>
  <si>
    <t>3855 W Jonathan DR</t>
  </si>
  <si>
    <t>016-26810-02 PT N1/2 2-8-2W .261A; PLAT 85</t>
  </si>
  <si>
    <t>530902100029000015</t>
  </si>
  <si>
    <t>01202648-02</t>
  </si>
  <si>
    <t>53-05-30-300-036.002-004</t>
  </si>
  <si>
    <t>012-26480-02</t>
  </si>
  <si>
    <t>C-Ray Properties LLC</t>
  </si>
  <si>
    <t>7416 W Walker Ln</t>
  </si>
  <si>
    <t>3234 W Woodyard RD</t>
  </si>
  <si>
    <t>014-08560-00</t>
  </si>
  <si>
    <t>53-08-17-100-032.000-008</t>
  </si>
  <si>
    <t>Cree, R Shane I &amp; Inga</t>
  </si>
  <si>
    <t>306 W Walls Dr</t>
  </si>
  <si>
    <t>306 W Walls DR</t>
  </si>
  <si>
    <t>Bloomington, IN 47403-4372</t>
  </si>
  <si>
    <t>53-09-12-201-016.000-015</t>
  </si>
  <si>
    <t>016-14810-00</t>
  </si>
  <si>
    <t>Creek, Donald E &amp; Sandra M</t>
  </si>
  <si>
    <t>4212 W Woodlyn Dr</t>
  </si>
  <si>
    <t>Bloomington, IN 47403-3167</t>
  </si>
  <si>
    <t>016-27810-00 PT NE NE 2-8-2W .75A; PLAT 36</t>
  </si>
  <si>
    <t>530902100013000015</t>
  </si>
  <si>
    <t>016-30390-87</t>
  </si>
  <si>
    <t>53-09-02-200-011.000-015</t>
  </si>
  <si>
    <t>Crenshaw, Cidella R</t>
  </si>
  <si>
    <t>493 S Bay Hill Ct</t>
  </si>
  <si>
    <t>493 S Bay Hill CT</t>
  </si>
  <si>
    <t>016-27810-01 PT NE NE 2-8-2W .08A; PLAT 92</t>
  </si>
  <si>
    <t>530902100011000015</t>
  </si>
  <si>
    <t>016-03315-33</t>
  </si>
  <si>
    <t>53-09-13-401-001.000-015</t>
  </si>
  <si>
    <t>Creps, Stephen A.</t>
  </si>
  <si>
    <t>950 Woodridge Drive</t>
  </si>
  <si>
    <t>3412 W Fox Trail CT</t>
  </si>
  <si>
    <t>016-16770-01 PT N1/2 NE 2-8-1W .083A; PLAT 79</t>
  </si>
  <si>
    <t>5515</t>
  </si>
  <si>
    <t>530902100023000015</t>
  </si>
  <si>
    <t>53-09-02-400-003.189-015</t>
  </si>
  <si>
    <t>016-26833-89</t>
  </si>
  <si>
    <t>Crespo, William F</t>
  </si>
  <si>
    <t>606 S Bobcat Bend</t>
  </si>
  <si>
    <t>606 S BOBCAT BND</t>
  </si>
  <si>
    <t>016-16770-00 PT N1/2 NE 2-8-2W .737A; PLAT 39</t>
  </si>
  <si>
    <t>530902100024000015</t>
  </si>
  <si>
    <t>53-09-13-103-010.000-015</t>
  </si>
  <si>
    <t>016-17970-00</t>
  </si>
  <si>
    <t>Cress, Michael L &amp; Ellington, Erin D</t>
  </si>
  <si>
    <t>3902 W Fairington Dr</t>
  </si>
  <si>
    <t>3902 W Fairington DR</t>
  </si>
  <si>
    <t>016-22900-00 ROLLING MEADOWS LOT 1</t>
  </si>
  <si>
    <t>53015044-015</t>
  </si>
  <si>
    <t>Rolling Meadows - F/A</t>
  </si>
  <si>
    <t>6350</t>
  </si>
  <si>
    <t>530902101015000015</t>
  </si>
  <si>
    <t>53-09-01-209-032.000-015</t>
  </si>
  <si>
    <t>016-11020-00</t>
  </si>
  <si>
    <t>Crider, Steven D. &amp; Lana K.</t>
  </si>
  <si>
    <t>847 S Western Dr</t>
  </si>
  <si>
    <t>847 S Western DR</t>
  </si>
  <si>
    <t>016-06380-00 ROLLING MEADOWS LOT 2</t>
  </si>
  <si>
    <t>http://egis.39dn.com/egismonroein/plats/B/B169_a.pdf</t>
  </si>
  <si>
    <t>ROLLING MEADOWS 1ST</t>
  </si>
  <si>
    <t>4506</t>
  </si>
  <si>
    <t>530902101019000015</t>
  </si>
  <si>
    <t>53-09-12-400-008.000-015</t>
  </si>
  <si>
    <t>016-02500-00</t>
  </si>
  <si>
    <t>Cripe, Scott C &amp; Barbara Suzanne</t>
  </si>
  <si>
    <t>3930 W Tapp Rd</t>
  </si>
  <si>
    <t>3930 W Tapp RD</t>
  </si>
  <si>
    <t>Bloomington, IN 47403-3157</t>
  </si>
  <si>
    <t>016-23520-00 ROLLING MEADOWS LOT 3</t>
  </si>
  <si>
    <t>6070</t>
  </si>
  <si>
    <t>530902101018000015</t>
  </si>
  <si>
    <t>53-09-02-101-019.000-015</t>
  </si>
  <si>
    <t>016-06380-00</t>
  </si>
  <si>
    <t>Crockett, Samuel Gene &amp; Rosemary</t>
  </si>
  <si>
    <t>201 S Cheryl Ave</t>
  </si>
  <si>
    <t>201 S Cheryl AVE</t>
  </si>
  <si>
    <t>016-22720-00 ROLLING MEADOWS LOT 4</t>
  </si>
  <si>
    <t>4752</t>
  </si>
  <si>
    <t>530902101002000015</t>
  </si>
  <si>
    <t>53-04-36-303-019.000-011</t>
  </si>
  <si>
    <t>007-12130-00</t>
  </si>
  <si>
    <t>Croft, Brian J &amp; Denise J</t>
  </si>
  <si>
    <t>104 S Western Dr</t>
  </si>
  <si>
    <t>104 S Western DR</t>
  </si>
  <si>
    <t>Bloomington, IN 47404-4809</t>
  </si>
  <si>
    <t>016-20360-00 ROLLING MEADOWS LOT 5</t>
  </si>
  <si>
    <t>7319</t>
  </si>
  <si>
    <t>530902101005000015</t>
  </si>
  <si>
    <t>53-09-13-404-005.000-015</t>
  </si>
  <si>
    <t>016-03310-75</t>
  </si>
  <si>
    <t>Crohn, Rick E &amp; Michele R</t>
  </si>
  <si>
    <t>3818 W Woodmere Way</t>
  </si>
  <si>
    <t>016-00620-00 ROLLING MEADOWS LOT 6</t>
  </si>
  <si>
    <t>32885</t>
  </si>
  <si>
    <t>530902101011000015</t>
  </si>
  <si>
    <t>53-08-17-303-012.000-008</t>
  </si>
  <si>
    <t>014-17093-80</t>
  </si>
  <si>
    <t>Crohn, Trent A</t>
  </si>
  <si>
    <t>1535 W Edinburgh Bnd</t>
  </si>
  <si>
    <t>1535 W Edinburgh Bend</t>
  </si>
  <si>
    <t>016-19370-00 PT NW NE 2-8-2W .37A; PLAT 33</t>
  </si>
  <si>
    <t>530902100001000015</t>
  </si>
  <si>
    <t>016-30392-16</t>
  </si>
  <si>
    <t>53-09-02-300-050.000-015</t>
  </si>
  <si>
    <t>Crotzer, Adam G &amp; Sarah</t>
  </si>
  <si>
    <t>5677 W Bedrock Rd</t>
  </si>
  <si>
    <t>5677 W Bedrock RD</t>
  </si>
  <si>
    <t>016-19370-01 PT NW NE 2-8-2W .042A; PLAT 83</t>
  </si>
  <si>
    <t>530902100012000015</t>
  </si>
  <si>
    <t>53-08-17-407-001.000-008</t>
  </si>
  <si>
    <t>014-33860-00</t>
  </si>
  <si>
    <t>Crouch, Chester L. &amp; Alice</t>
  </si>
  <si>
    <t>410 W Rebecca St</t>
  </si>
  <si>
    <t>410 W Rebecca ST</t>
  </si>
  <si>
    <t>Bloomington, IN 47403-4512</t>
  </si>
  <si>
    <t>016-01360-01 PT NW NE 2-8-2W .11A TOTAL; PLAT 99</t>
  </si>
  <si>
    <t>530902100005000015</t>
  </si>
  <si>
    <t>53-08-17-407-028.000-008</t>
  </si>
  <si>
    <t>016-27430-00 PT NW NE 2-8-2W .65A; PLAT 47</t>
  </si>
  <si>
    <t>5647</t>
  </si>
  <si>
    <t>530902100002000015</t>
  </si>
  <si>
    <t>016-30392-12</t>
  </si>
  <si>
    <t>53-09-02-300-057.000-015</t>
  </si>
  <si>
    <t>Crouch, Greggory L</t>
  </si>
  <si>
    <t>5664 W Gunnar Ct</t>
  </si>
  <si>
    <t>5664 W Gunnar CT</t>
  </si>
  <si>
    <t>016-27430-01 PT NW NE 2-8-2W .08A; PLAT 101</t>
  </si>
  <si>
    <t>53015999-015</t>
  </si>
  <si>
    <t>VAN BUREN TWP - COMPLIANT</t>
  </si>
  <si>
    <t>530902100025000015</t>
  </si>
  <si>
    <t>53-09-01-302-022.000-015</t>
  </si>
  <si>
    <t>016-18140-00</t>
  </si>
  <si>
    <t>Crouch, Jeanelle E</t>
  </si>
  <si>
    <t>4152 Curry Court</t>
  </si>
  <si>
    <t>4152 W Curry CT</t>
  </si>
  <si>
    <t>016-23250-00 PT NW NE 2-8-2W .198A; PLAT 42</t>
  </si>
  <si>
    <t>5603</t>
  </si>
  <si>
    <t>530902100007000015</t>
  </si>
  <si>
    <t>53-09-01-213-027.000-015</t>
  </si>
  <si>
    <t>016-01430-00</t>
  </si>
  <si>
    <t>Crouch, Lula Mae</t>
  </si>
  <si>
    <t>821 S Village Dr</t>
  </si>
  <si>
    <t>821 S Village DR</t>
  </si>
  <si>
    <t>Bloomington, IN 47403-1955</t>
  </si>
  <si>
    <t>016-23250-01 PT NW NE 2-8-2W .022A; PLAT 76</t>
  </si>
  <si>
    <t>5604</t>
  </si>
  <si>
    <t>530902100026000015</t>
  </si>
  <si>
    <t>53-08-17-301-057.000-008</t>
  </si>
  <si>
    <t>014-17096-28</t>
  </si>
  <si>
    <t>Crouch, Timothy E &amp; Terri L</t>
  </si>
  <si>
    <t>1544 W Leighton Ln</t>
  </si>
  <si>
    <t>1544 W Leighton LN</t>
  </si>
  <si>
    <t>016-09300-00 PT NW NE 2-8-2W .75A; PLAT 28</t>
  </si>
  <si>
    <t>530902100010000015</t>
  </si>
  <si>
    <t>53-09-13-200-057.000-015</t>
  </si>
  <si>
    <t>016-29490-85</t>
  </si>
  <si>
    <t>Crouch, Valerie J</t>
  </si>
  <si>
    <t>4215 W Chisholm Trl</t>
  </si>
  <si>
    <t>4215 W Chisholm TRL</t>
  </si>
  <si>
    <t>016-09300-01 PT NW NE 2-8-2W .08A; PLAT 98</t>
  </si>
  <si>
    <t>530902100009000015</t>
  </si>
  <si>
    <t>53-04-36-301-009.000-011</t>
  </si>
  <si>
    <t>007-15330-00</t>
  </si>
  <si>
    <t>Crouse, Zachary C &amp; Price, Laura E</t>
  </si>
  <si>
    <t>4263 W Grand Ave</t>
  </si>
  <si>
    <t>4263 W Grand AVE</t>
  </si>
  <si>
    <t>Bloomington, IN 47404-4818</t>
  </si>
  <si>
    <t>016-03350-00 PT NW NE 2-8-2W .41A; PLAT 38</t>
  </si>
  <si>
    <t>4547</t>
  </si>
  <si>
    <t>530902100018000015</t>
  </si>
  <si>
    <t>53-09-12-201-036.000-015</t>
  </si>
  <si>
    <t>016-24420-00</t>
  </si>
  <si>
    <t>Crow, Russell Dean &amp; Shipley-crow , Lynn</t>
  </si>
  <si>
    <t>2231 S Fernwood Dr</t>
  </si>
  <si>
    <t>2231 S Fernwood DR</t>
  </si>
  <si>
    <t>Bloomington, IN 47403-3112</t>
  </si>
  <si>
    <t>016-23490-00 PT NW NE 2-8-2W .552A; PLAT 41</t>
  </si>
  <si>
    <t>5712</t>
  </si>
  <si>
    <t>530902100014000015</t>
  </si>
  <si>
    <t>53-05-29-100-005.000-004</t>
  </si>
  <si>
    <t>012-11803-16</t>
  </si>
  <si>
    <t>Crowe, Jimmie Keith &amp; Rhonda Lynn Revocable Trust</t>
  </si>
  <si>
    <t>2433 N Stonelake Cir</t>
  </si>
  <si>
    <t>2433 N Stonelake CIR</t>
  </si>
  <si>
    <t>016-23490-01 PT NW NE 2-8-2W .048A; PLAT 80</t>
  </si>
  <si>
    <t>5608</t>
  </si>
  <si>
    <t>530902100019000015</t>
  </si>
  <si>
    <t>53-09-02-200-004.000-015</t>
  </si>
  <si>
    <t>016-16740-00</t>
  </si>
  <si>
    <t>Crowe, Richard F &amp; Rebecca S</t>
  </si>
  <si>
    <t>5410 W State Road 48</t>
  </si>
  <si>
    <t>Bloomington, IN 47404-9729</t>
  </si>
  <si>
    <t>016-24260-00 ROLLING MEADOWS LOT 10</t>
  </si>
  <si>
    <t>4450</t>
  </si>
  <si>
    <t>530902101007000015</t>
  </si>
  <si>
    <t>53-09-01-304-009.000-015</t>
  </si>
  <si>
    <t>016-18590-16</t>
  </si>
  <si>
    <t>Crowe, Tory L</t>
  </si>
  <si>
    <t>4129 W Heritage Way</t>
  </si>
  <si>
    <t>016-19230-00 ROLLING MEADOWS LOT 9</t>
  </si>
  <si>
    <t>6370</t>
  </si>
  <si>
    <t>530902101013000015</t>
  </si>
  <si>
    <t>53-05-30-400-013.010-004</t>
  </si>
  <si>
    <t>012-02630-10</t>
  </si>
  <si>
    <t>Crown Castle</t>
  </si>
  <si>
    <t>2000 Corporate Dr</t>
  </si>
  <si>
    <t>Canonsburg, PA 15317</t>
  </si>
  <si>
    <t>1700 N PACKING HOUSE  RD</t>
  </si>
  <si>
    <t>016-23260-00 ROLLING MEADOWS LOT 7</t>
  </si>
  <si>
    <t>530902101014000015</t>
  </si>
  <si>
    <t>007-16460-00</t>
  </si>
  <si>
    <t>53-00-71-088-000.000-011</t>
  </si>
  <si>
    <t>007-10880-00</t>
  </si>
  <si>
    <t>Croy, Roger L &amp; Joyce A</t>
  </si>
  <si>
    <t>4260 W 3rd St</t>
  </si>
  <si>
    <t>4260 W 3rd ST</t>
  </si>
  <si>
    <t>016-20550-00 ROLLING MEADOWS LOT 8</t>
  </si>
  <si>
    <t>530902101003000015</t>
  </si>
  <si>
    <t>53-09-13-104-012.000-015</t>
  </si>
  <si>
    <t>016-07560-00</t>
  </si>
  <si>
    <t>Croy, Roger Lee &amp; Lois A.</t>
  </si>
  <si>
    <t>3430 W Indian Creek Dr</t>
  </si>
  <si>
    <t>3430 W Indian Creek DR</t>
  </si>
  <si>
    <t>016-18440-00 PT NE NW 2-8-2W; 0.297 A</t>
  </si>
  <si>
    <t>3727</t>
  </si>
  <si>
    <t>530902100017000015</t>
  </si>
  <si>
    <t>53-04-36-302-023.000-011</t>
  </si>
  <si>
    <t>007-07050-00</t>
  </si>
  <si>
    <t>Crum, Jo Ellen, Barbara June Carlile, Daniel Forest Brock W/L/E Brock, Margret Leona</t>
  </si>
  <si>
    <t>8165 Waterford Ln</t>
  </si>
  <si>
    <t>4013 W Grand AVE</t>
  </si>
  <si>
    <t>016-26811-95 Stonechase Section 1 Common Area "E"</t>
  </si>
  <si>
    <t>530902100004095015</t>
  </si>
  <si>
    <t>53-09-13-400-030.000-015</t>
  </si>
  <si>
    <t>016-06510-00</t>
  </si>
  <si>
    <t>Crum, Michael F</t>
  </si>
  <si>
    <t>3407 W Reba Ave</t>
  </si>
  <si>
    <t>3407 W Reba AVE</t>
  </si>
  <si>
    <t>016-20210-00 PT NW NE 2-8-2W .20A (292'X 30'); PLAT 69</t>
  </si>
  <si>
    <t>530902100020000015</t>
  </si>
  <si>
    <t>53-09-13-101-038.000-015</t>
  </si>
  <si>
    <t>016-01500-00</t>
  </si>
  <si>
    <t>Crumbaker, James A &amp; Julia F</t>
  </si>
  <si>
    <t>3321 W Indian Creek</t>
  </si>
  <si>
    <t>3321 W Indian Creek DR</t>
  </si>
  <si>
    <t>Bloomington, IN 47403-3933</t>
  </si>
  <si>
    <t>016-07590-00 ROLLING MEADOWS 2ND LOT 11</t>
  </si>
  <si>
    <t>5782</t>
  </si>
  <si>
    <t>530902101010000015</t>
  </si>
  <si>
    <t>53-01-63-041-175.000-015</t>
  </si>
  <si>
    <t>016-30411-75</t>
  </si>
  <si>
    <t>Cruz, Carlos Antonio &amp; Leticia Arizmendi Sanchez</t>
  </si>
  <si>
    <t>5744 W Monarch Ct</t>
  </si>
  <si>
    <t>5744 W Monarch CT</t>
  </si>
  <si>
    <t>016-06700-00 ROLLING MEADOWS 2ND LOT 12; PLAT #L12</t>
  </si>
  <si>
    <t>5635</t>
  </si>
  <si>
    <t>530902101009000015</t>
  </si>
  <si>
    <t>53-01-27-890-103.000-004</t>
  </si>
  <si>
    <t>012-78901-03</t>
  </si>
  <si>
    <t>Csx Transportation Inc</t>
  </si>
  <si>
    <t>500 Water St # C910</t>
  </si>
  <si>
    <t>Jacksonville, FL 32202</t>
  </si>
  <si>
    <t>016-25200-00 ROLLING MEADOWS 2ND LOT 13</t>
  </si>
  <si>
    <t>530902101004000015</t>
  </si>
  <si>
    <t>016-30392-08</t>
  </si>
  <si>
    <t>53-09-02-300-009.000-015</t>
  </si>
  <si>
    <t>Cuadra, Ignacio Jr &amp; Melissa</t>
  </si>
  <si>
    <t>5663 W Gunnar Ct</t>
  </si>
  <si>
    <t>5663 W Gunnar CT</t>
  </si>
  <si>
    <t>Bloomington, IN 47403-8719</t>
  </si>
  <si>
    <t>016-25400-00 ROLLING MEADOWS 2ND LOT 14</t>
  </si>
  <si>
    <t>6096</t>
  </si>
  <si>
    <t>530902101012000015</t>
  </si>
  <si>
    <t>53-01-63-041-180.000-015</t>
  </si>
  <si>
    <t>016-30411-80</t>
  </si>
  <si>
    <t>Culbertson, Shawn D</t>
  </si>
  <si>
    <t>PO Box 5955</t>
  </si>
  <si>
    <t>5702 W Monarch CT</t>
  </si>
  <si>
    <t>016-04440-00 ROLLING MEADOWS 2ND LOT 15</t>
  </si>
  <si>
    <t>5590</t>
  </si>
  <si>
    <t>530902101017000015</t>
  </si>
  <si>
    <t>53-09-01-202-011.000-015</t>
  </si>
  <si>
    <t>016-19220-00</t>
  </si>
  <si>
    <t>Cullison, Jacqueline L</t>
  </si>
  <si>
    <t>4044 W Belle Ave</t>
  </si>
  <si>
    <t>4044 W Belle AVE</t>
  </si>
  <si>
    <t>016-03530-00 ROLLING MEADOWS 2ND ADD LOT 16</t>
  </si>
  <si>
    <t>4200</t>
  </si>
  <si>
    <t>530902101016000015</t>
  </si>
  <si>
    <t>53-08-18-103-003.359-008</t>
  </si>
  <si>
    <t>014-17098-59</t>
  </si>
  <si>
    <t>Cullison, Joshua E &amp; Kate Bodack</t>
  </si>
  <si>
    <t>3209 S Dawson Ln</t>
  </si>
  <si>
    <t>3209 S Dawson LN</t>
  </si>
  <si>
    <t>016-07720-00 ROLLING MEADOWS 2ND ADD LOT 17</t>
  </si>
  <si>
    <t>1886</t>
  </si>
  <si>
    <t>530902101008000015</t>
  </si>
  <si>
    <t>53-08-17-406-034.000-008</t>
  </si>
  <si>
    <t>014-08850-23</t>
  </si>
  <si>
    <t>Culver, Robert W</t>
  </si>
  <si>
    <t>737 W Whitethorn Pl</t>
  </si>
  <si>
    <t>737 W Whitethorn Place</t>
  </si>
  <si>
    <t>016-18160-00 ROLLING MEADOWS 2ND LOT 18</t>
  </si>
  <si>
    <t>5991</t>
  </si>
  <si>
    <t>530902101001000015</t>
  </si>
  <si>
    <t>014-08851-03</t>
  </si>
  <si>
    <t>53-08-17-404-013.000-008</t>
  </si>
  <si>
    <t>Cummins, Alison M</t>
  </si>
  <si>
    <t>518 W Pargrave Pl</t>
  </si>
  <si>
    <t>518 W Pargrave Place</t>
  </si>
  <si>
    <t>016-26810-01 PT N1/2 NW 2-8-2W 1.00A; PLAT 67</t>
  </si>
  <si>
    <t>7419</t>
  </si>
  <si>
    <t>530902100021000015</t>
  </si>
  <si>
    <t>53-08-17-102-003.000-008</t>
  </si>
  <si>
    <t>014-07310-00</t>
  </si>
  <si>
    <t>Cunningham, Barbara A Trust</t>
  </si>
  <si>
    <t>552 W Green Rd</t>
  </si>
  <si>
    <t>552 W Green RD</t>
  </si>
  <si>
    <t>Bloomington, IN 47403-4325</t>
  </si>
  <si>
    <t>016-26811-93 Stonechase Section 1 Common Area "C"</t>
  </si>
  <si>
    <t>530902100004093015</t>
  </si>
  <si>
    <t>53-01-63-041-121.000-015</t>
  </si>
  <si>
    <t>016-30411-21</t>
  </si>
  <si>
    <t>Cunningham, Pamela</t>
  </si>
  <si>
    <t>5769 W Daffodil Ct</t>
  </si>
  <si>
    <t>5769 W Daffodil CT</t>
  </si>
  <si>
    <t>016-26811-09 Stonechase Section 1 Lot 9</t>
  </si>
  <si>
    <t>530902100004009015</t>
  </si>
  <si>
    <t>53-09-11-400-006.004-015</t>
  </si>
  <si>
    <t>016-30600-04</t>
  </si>
  <si>
    <t>Curell, David &amp; Annette</t>
  </si>
  <si>
    <t>2445 S Endwright Rd</t>
  </si>
  <si>
    <t>2445 S Endwright RD</t>
  </si>
  <si>
    <t>016-26811-10 Stonechase Section 1 Lot 10</t>
  </si>
  <si>
    <t>530902100004010015</t>
  </si>
  <si>
    <t>53-01-41-741-047.000-008</t>
  </si>
  <si>
    <t>014-17410-47</t>
  </si>
  <si>
    <t>Curry, Allyn O</t>
  </si>
  <si>
    <t>3154 S Cuffers Dr</t>
  </si>
  <si>
    <t>3154 S Cuffers DR</t>
  </si>
  <si>
    <t>016-26811-11 Stonechase Section 1 Lot 11</t>
  </si>
  <si>
    <t>530902100004011015</t>
  </si>
  <si>
    <t>53-09-13-107-011.000-015</t>
  </si>
  <si>
    <t>016-21630-00</t>
  </si>
  <si>
    <t>Curry, David M &amp; Cherry J</t>
  </si>
  <si>
    <t>3401 W Festive Dr</t>
  </si>
  <si>
    <t>3401 W Festive DR</t>
  </si>
  <si>
    <t>016-26811-12 Stonechase Section 1 Lot 12</t>
  </si>
  <si>
    <t>530902100004012015</t>
  </si>
  <si>
    <t>53-09-01-212-017.000-015</t>
  </si>
  <si>
    <t>016-04740-00</t>
  </si>
  <si>
    <t>Curtis, Dwight T &amp; Cleta</t>
  </si>
  <si>
    <t>4019 W Doyle Ave</t>
  </si>
  <si>
    <t>4019 W Doyle AVE</t>
  </si>
  <si>
    <t>Bloomington, IN 47403-2601</t>
  </si>
  <si>
    <t>016-26811-13 Stonechase Section 1 Lot 13</t>
  </si>
  <si>
    <t>530902100004013015</t>
  </si>
  <si>
    <t>53-08-17-301-013.000-008</t>
  </si>
  <si>
    <t>014-17096-25</t>
  </si>
  <si>
    <t>Cusack, George B &amp; Maryann W</t>
  </si>
  <si>
    <t>1566 W Leighton Ln</t>
  </si>
  <si>
    <t>1566 W Leighton LN</t>
  </si>
  <si>
    <t>016-26811-14 Stonechase Section 1 Lot 14</t>
  </si>
  <si>
    <t>530902100004014015</t>
  </si>
  <si>
    <t>016-03315-36</t>
  </si>
  <si>
    <t>53-09-13-401-057.000-015</t>
  </si>
  <si>
    <t>Cutler, Cherie &amp; Raper, Gary R.</t>
  </si>
  <si>
    <t>Gary R. Raper 1366 Mills Creek Rd</t>
  </si>
  <si>
    <t>3639 W Fox Trail Place</t>
  </si>
  <si>
    <t>Bloomington, IN 47403-4156</t>
  </si>
  <si>
    <t>016-26811-15 Stonechase Section 1 Lot 15</t>
  </si>
  <si>
    <t>530902100004015015</t>
  </si>
  <si>
    <t>53-09-13-103-079.000-015</t>
  </si>
  <si>
    <t>016-02600-00</t>
  </si>
  <si>
    <t>Cuttill, William Joseph Revocable Trust</t>
  </si>
  <si>
    <t>2812 S Yonkers St</t>
  </si>
  <si>
    <t>2812 S Yonkers ST</t>
  </si>
  <si>
    <t>016-26811-16 Stonechase Section 1 Lot 16</t>
  </si>
  <si>
    <t>530902100004016015</t>
  </si>
  <si>
    <t>53-08-17-406-001.000-008</t>
  </si>
  <si>
    <t>014-08850-34</t>
  </si>
  <si>
    <t>Dabney, Laura Cynthia</t>
  </si>
  <si>
    <t>608 W Whitethorn Way</t>
  </si>
  <si>
    <t>016-26811-17 Stonechase Section 1 Lot 17</t>
  </si>
  <si>
    <t>530902100004017015</t>
  </si>
  <si>
    <t>53-08-20-102-013.000-008</t>
  </si>
  <si>
    <t>014-14980-11</t>
  </si>
  <si>
    <t>Dafoe, Alan R &amp; Donna J</t>
  </si>
  <si>
    <t>811 W Gordon Pike</t>
  </si>
  <si>
    <t>811 W Gordon PIKE</t>
  </si>
  <si>
    <t>Bloomington, IN 47403-4331</t>
  </si>
  <si>
    <t>016-26811-18 Stonechase Section 1 Lot 18</t>
  </si>
  <si>
    <t>530902100004018015</t>
  </si>
  <si>
    <t>53-08-17-303-008.000-008</t>
  </si>
  <si>
    <t>014-17093-75</t>
  </si>
  <si>
    <t>Daley, James S</t>
  </si>
  <si>
    <t>1501 W Edinburgh Bnd</t>
  </si>
  <si>
    <t>1501 W Edinburgh Bend</t>
  </si>
  <si>
    <t>016-26811-19 Stonechase Section 1 Lot 19</t>
  </si>
  <si>
    <t>530902100004019015</t>
  </si>
  <si>
    <t>53-09-02-400-009.165-015</t>
  </si>
  <si>
    <t>016-26822-65</t>
  </si>
  <si>
    <t>Dalkilic, Mehmet M</t>
  </si>
  <si>
    <t>608 S Shale Crest Dr</t>
  </si>
  <si>
    <t>608 S Shale Crest DR</t>
  </si>
  <si>
    <t>016-26811-20 Stonechase Section 1 Lot 20</t>
  </si>
  <si>
    <t>530902100004020015</t>
  </si>
  <si>
    <t>016-08471-15</t>
  </si>
  <si>
    <t>53-09-11-102-019.000-015</t>
  </si>
  <si>
    <t>Dallas, Sheri A. &amp; Rhett Matthew</t>
  </si>
  <si>
    <t>5036 W Hanks Xing</t>
  </si>
  <si>
    <t>5036 W Hanks Crossing</t>
  </si>
  <si>
    <t>016-26811-21 Stonechase Section 1 Lot 21</t>
  </si>
  <si>
    <t>530902100004021015</t>
  </si>
  <si>
    <t>53-09-13-103-054.000-015</t>
  </si>
  <si>
    <t>016-10460-00</t>
  </si>
  <si>
    <t>Dalphin, Stephanie R &amp; John C</t>
  </si>
  <si>
    <t>3741 W Fairington Dr</t>
  </si>
  <si>
    <t>3741 W Fairington DR</t>
  </si>
  <si>
    <t>016-26811-94 Stonechase Section 1 Common Area "D"</t>
  </si>
  <si>
    <t>530902100004094015</t>
  </si>
  <si>
    <t>007-31560-00</t>
  </si>
  <si>
    <t>53-04-36-100-020.000-011</t>
  </si>
  <si>
    <t>Dalton, Jessica L</t>
  </si>
  <si>
    <t>1055 N Logan Rd</t>
  </si>
  <si>
    <t>1055 N Logan RD</t>
  </si>
  <si>
    <t>Bloomington, IN 47404-2582</t>
  </si>
  <si>
    <t>016-26811-96 Stonechase Section 1 Common Area "F"</t>
  </si>
  <si>
    <t>530902100004096015</t>
  </si>
  <si>
    <t>014-14981-36</t>
  </si>
  <si>
    <t>53-08-20-100-002.000-008</t>
  </si>
  <si>
    <t>Damon, Carole A</t>
  </si>
  <si>
    <t>800 W Baywood Dr</t>
  </si>
  <si>
    <t>800 W Baywood DR</t>
  </si>
  <si>
    <t>Bloomington, IN 47403-4820</t>
  </si>
  <si>
    <t>016-26811-40 Stonechase Section 1 Lot 40</t>
  </si>
  <si>
    <t>530902100004040015</t>
  </si>
  <si>
    <t>016-30393-01</t>
  </si>
  <si>
    <t>53-01-63-039-301.000-015</t>
  </si>
  <si>
    <t>Dang, Joseph &amp; Dang, Myvan</t>
  </si>
  <si>
    <t>1149 E Benson Ct</t>
  </si>
  <si>
    <t>4977 W Bedrock RD</t>
  </si>
  <si>
    <t>016-26811-41 Stonechase Section 1 Lot 41</t>
  </si>
  <si>
    <t>530902100004041015</t>
  </si>
  <si>
    <t>016-30393-09</t>
  </si>
  <si>
    <t>53-01-63-039-309.000-015</t>
  </si>
  <si>
    <t>5215 W Bedrock RD</t>
  </si>
  <si>
    <t>Bloomington, IN 47403-8736</t>
  </si>
  <si>
    <t>016-26811-42 Stonechase Section 1 Lot 42</t>
  </si>
  <si>
    <t>530902100004042015</t>
  </si>
  <si>
    <t>014-15650-00</t>
  </si>
  <si>
    <t>53-08-17-104-005.000-008</t>
  </si>
  <si>
    <t>Daniel, Dianna L</t>
  </si>
  <si>
    <t>645 W Ladd Ave</t>
  </si>
  <si>
    <t>645 W Ladd AVE</t>
  </si>
  <si>
    <t>Bloomington, IN 47403-4334</t>
  </si>
  <si>
    <t>016-26811-45 Stonechase Section 1 Lot 45</t>
  </si>
  <si>
    <t>530902100004045015</t>
  </si>
  <si>
    <t>53-09-02-100-027.000-015</t>
  </si>
  <si>
    <t>016-06710-00</t>
  </si>
  <si>
    <t>Daniel, Martha I</t>
  </si>
  <si>
    <t>4755 W State Road 48</t>
  </si>
  <si>
    <t>Bloomington, IN 47404-9710</t>
  </si>
  <si>
    <t>016-26811-46 Stonechase Section 1 Lot 46</t>
  </si>
  <si>
    <t>530902100004046015</t>
  </si>
  <si>
    <t>53-01-63-041-110.000-015</t>
  </si>
  <si>
    <t>016-30411-10</t>
  </si>
  <si>
    <t>Daniel, Nancy L</t>
  </si>
  <si>
    <t>5709 W Daffodil Ct</t>
  </si>
  <si>
    <t>5709 W Daffodil CT</t>
  </si>
  <si>
    <t>016-26811-47 Stonechase Section 1 Lot 47</t>
  </si>
  <si>
    <t>530902100004047015</t>
  </si>
  <si>
    <t>53-09-01-209-039.000-015</t>
  </si>
  <si>
    <t>016-06800-00</t>
  </si>
  <si>
    <t>Daniels, Jerry  LIFE EST: DANIELS, ROBERT L &amp; BARBARA J</t>
  </si>
  <si>
    <t>C/o Barbara Daniels 704 S Hickory Dr</t>
  </si>
  <si>
    <t>704 S Hickory DR</t>
  </si>
  <si>
    <t>016-26811-48 Stonechase Section 1 Lot 48</t>
  </si>
  <si>
    <t>530902100004048015</t>
  </si>
  <si>
    <t>53-05-29-100-002.000-004</t>
  </si>
  <si>
    <t>012-11803-20</t>
  </si>
  <si>
    <t>Danielson, Keith A. &amp; L/E Danielson, Marilyn J.</t>
  </si>
  <si>
    <t>Marilyn J. Danielson 2409 N Stonelake Cir</t>
  </si>
  <si>
    <t>2409 N Stonelake CIR</t>
  </si>
  <si>
    <t>016-26811-57 Stonechase Section 1 Lot 57</t>
  </si>
  <si>
    <t>530902100004057015</t>
  </si>
  <si>
    <t>53-08-17-403-035.000-008</t>
  </si>
  <si>
    <t>014-04580-21</t>
  </si>
  <si>
    <t>Danielson, Melinda F</t>
  </si>
  <si>
    <t>413 W Somersbe Pl</t>
  </si>
  <si>
    <t>413 W Somersbe Place</t>
  </si>
  <si>
    <t>016-26811-58 Stonechase Section 1 Lot 58</t>
  </si>
  <si>
    <t>530902100004058015</t>
  </si>
  <si>
    <t>016-30392-83</t>
  </si>
  <si>
    <t>53-01-63-039-283.000-015</t>
  </si>
  <si>
    <t>Danns, Dionne A</t>
  </si>
  <si>
    <t>5398 W Bedrock Rd</t>
  </si>
  <si>
    <t>5398 W Bedrock RD</t>
  </si>
  <si>
    <t>016-26811-59 Stonechase Section 1 Lot 59</t>
  </si>
  <si>
    <t>530902100004059015</t>
  </si>
  <si>
    <t>53-09-02-100-004.009-015</t>
  </si>
  <si>
    <t>016-26811-09</t>
  </si>
  <si>
    <t>Dart, Phillip E &amp; Judy A</t>
  </si>
  <si>
    <t>5350 W Cobblestone St</t>
  </si>
  <si>
    <t>5350 W Cobblestone ST</t>
  </si>
  <si>
    <t>016-26811-60 Stonechase Section 1 Lot 60</t>
  </si>
  <si>
    <t>530902400009060015</t>
  </si>
  <si>
    <t>016-03315-25</t>
  </si>
  <si>
    <t>53-09-13-401-059.000-015</t>
  </si>
  <si>
    <t>Daugherty, Stephen E</t>
  </si>
  <si>
    <t>3402 W Woodhaven Dr</t>
  </si>
  <si>
    <t>3402 W Woodhaven DR</t>
  </si>
  <si>
    <t>016-26811-61 Stonechase Section 2 Lot 61</t>
  </si>
  <si>
    <t>530902400009061015</t>
  </si>
  <si>
    <t>53-09-13-101-012.000-015</t>
  </si>
  <si>
    <t>016-01930-00</t>
  </si>
  <si>
    <t>Davidson, Clard &amp; Tiffany</t>
  </si>
  <si>
    <t>3132 S Market Pl</t>
  </si>
  <si>
    <t>3132 S Market Place</t>
  </si>
  <si>
    <t>Bloomington, IN 47403-3719</t>
  </si>
  <si>
    <t>016-26811-62 Stonechase Section 2 Lot 62; ;</t>
  </si>
  <si>
    <t>530902400009062015</t>
  </si>
  <si>
    <t>53-08-17-301-190.000-008</t>
  </si>
  <si>
    <t>014-17096-12</t>
  </si>
  <si>
    <t>Davidson, James D &amp; Coffman Mark A &amp; Jane E</t>
  </si>
  <si>
    <t>3800 S Bushmill Dr</t>
  </si>
  <si>
    <t>3800 S Bushmill DR</t>
  </si>
  <si>
    <t>016-26811-98 Stonechase Section 1 Common Area "H"</t>
  </si>
  <si>
    <t>530902100004098015</t>
  </si>
  <si>
    <t>014-07460-00</t>
  </si>
  <si>
    <t>53-08-17-104-011.000-008</t>
  </si>
  <si>
    <t>Davidson, James Scot &amp; Shelia D</t>
  </si>
  <si>
    <t>634 W Ladd Ave</t>
  </si>
  <si>
    <t>634 W Ladd AVE</t>
  </si>
  <si>
    <t>016-26811-22 Stonechase Section 1 Lot 22</t>
  </si>
  <si>
    <t>530902100004022015</t>
  </si>
  <si>
    <t>53-01-41-741-040.000-008</t>
  </si>
  <si>
    <t>014-17410-40</t>
  </si>
  <si>
    <t>Davidson, Kathy J</t>
  </si>
  <si>
    <t>3168 S Cuffers Dr</t>
  </si>
  <si>
    <t>3168 S Cuffers DR</t>
  </si>
  <si>
    <t>016-26811-23 Stonechase Section 1 Lot 23</t>
  </si>
  <si>
    <t>530902100004023015</t>
  </si>
  <si>
    <t>53-04-36-303-078.000-011</t>
  </si>
  <si>
    <t>007-13030-00</t>
  </si>
  <si>
    <t>Davidson, Kenneth R &amp; Davidson, John S &amp; Chesnut, Janice &amp; L / E Elizabeth Davidson</t>
  </si>
  <si>
    <t>4161 W Broadway Ave</t>
  </si>
  <si>
    <t>4161 W Broadway AVE</t>
  </si>
  <si>
    <t>Bloomington, IN 47404-4884</t>
  </si>
  <si>
    <t>016-26811-24 Stonechase Section 1 Lot 24</t>
  </si>
  <si>
    <t>530902100004024015</t>
  </si>
  <si>
    <t>53-09-02-101-003.000-015</t>
  </si>
  <si>
    <t>016-20550-00</t>
  </si>
  <si>
    <t>Davis, Bruce O</t>
  </si>
  <si>
    <t>225 S Spriggs Ct</t>
  </si>
  <si>
    <t>225 S Spriggs CT</t>
  </si>
  <si>
    <t>Bloomington, IN 47403-9610</t>
  </si>
  <si>
    <t>016-26811-25 Stonechase Section 1 Lot 25</t>
  </si>
  <si>
    <t>530902100004025015</t>
  </si>
  <si>
    <t>53-09-01-209-024.000-015</t>
  </si>
  <si>
    <t>016-00240-00</t>
  </si>
  <si>
    <t>Davis, Donald F Sr &amp; Rosemary W</t>
  </si>
  <si>
    <t>404 S Hickory Dr</t>
  </si>
  <si>
    <t>404 S Hickory DR</t>
  </si>
  <si>
    <t>Bloomington, IN 47403-1826</t>
  </si>
  <si>
    <t>016-26811-26 Stonechase Section 1 Lot 26</t>
  </si>
  <si>
    <t>530902100004026015</t>
  </si>
  <si>
    <t>53-09-13-103-070.000-015</t>
  </si>
  <si>
    <t>016-06870-00</t>
  </si>
  <si>
    <t>Davis, Gary Mike &amp; Helen Ann</t>
  </si>
  <si>
    <t>3501 W Tapp Rd</t>
  </si>
  <si>
    <t>3501 W Tapp RD</t>
  </si>
  <si>
    <t>Bloomington, IN 47403-3148</t>
  </si>
  <si>
    <t>016-26811-27 Stonechase Section 1 Lot 27</t>
  </si>
  <si>
    <t>530902100004027015</t>
  </si>
  <si>
    <t>53-08-17-100-300.435-008</t>
  </si>
  <si>
    <t>014-17396-35</t>
  </si>
  <si>
    <t>Davis, Jeffrey R &amp; Teresa R</t>
  </si>
  <si>
    <t>3425 S Glasgow Circle</t>
  </si>
  <si>
    <t>3425 S Glasgow CIR</t>
  </si>
  <si>
    <t>016-26811-28 Stonechase Section 1 Lot 28</t>
  </si>
  <si>
    <t>530902100004028015</t>
  </si>
  <si>
    <t>53-00-72-815-024.001-011</t>
  </si>
  <si>
    <t>007-28150-97</t>
  </si>
  <si>
    <t>Davis, Ronald D</t>
  </si>
  <si>
    <t>2609 S Trotters Run</t>
  </si>
  <si>
    <t>W Innovation CT</t>
  </si>
  <si>
    <t>016-26811-29 Stonechase Section 1 Lot 29</t>
  </si>
  <si>
    <t>530902100004029015</t>
  </si>
  <si>
    <t>53-08-17-301-105.000-008</t>
  </si>
  <si>
    <t>014-17095-14</t>
  </si>
  <si>
    <t>Davis, Shawn Ray</t>
  </si>
  <si>
    <t>3855 S Bushmill Dr</t>
  </si>
  <si>
    <t>3855 S Bushmill DR</t>
  </si>
  <si>
    <t>016-26811-30 Stonechase Section 1 Lot 30</t>
  </si>
  <si>
    <t>530902100004030015</t>
  </si>
  <si>
    <t>53-08-20-103-014.000-008</t>
  </si>
  <si>
    <t>014-14980-26</t>
  </si>
  <si>
    <t>Day, Kenneth G. &amp; Lana J.</t>
  </si>
  <si>
    <t>710 W Hedgewood Dr</t>
  </si>
  <si>
    <t>710 W Hedgewood DR</t>
  </si>
  <si>
    <t>016-26811-31 Stonechase Section 1 Lot 31</t>
  </si>
  <si>
    <t>530902100004031015</t>
  </si>
  <si>
    <t>53-01-63-041-106.000-015</t>
  </si>
  <si>
    <t>016-30411-06</t>
  </si>
  <si>
    <t>Day, Mary Jo</t>
  </si>
  <si>
    <t>670 S Fieldstone Blvd</t>
  </si>
  <si>
    <t>670 S Fieldstone BLVD</t>
  </si>
  <si>
    <t>016-26811-32 Stonechase Section 1 Lot 32</t>
  </si>
  <si>
    <t>530902100004032015</t>
  </si>
  <si>
    <t>53-08-17-405-026.000-008</t>
  </si>
  <si>
    <t>014-08850-56</t>
  </si>
  <si>
    <t>Day, Wesley G &amp; Alice M</t>
  </si>
  <si>
    <t>703 W Glen Arbor Way</t>
  </si>
  <si>
    <t>016-26811-33 Stonechase Section 1 Lot 33</t>
  </si>
  <si>
    <t>530902100004033015</t>
  </si>
  <si>
    <t>016-29060-44</t>
  </si>
  <si>
    <t>53-09-13-402-002.000-015</t>
  </si>
  <si>
    <t>Dayhuff, Brian S &amp; Kezia</t>
  </si>
  <si>
    <t>3225 W Reba Ct</t>
  </si>
  <si>
    <t>3225 W Reba CT</t>
  </si>
  <si>
    <t>Bloomington, IN 47403-4174</t>
  </si>
  <si>
    <t>016-26811-34 Stonechase Section 1 Lot 34</t>
  </si>
  <si>
    <t>530902100004034015</t>
  </si>
  <si>
    <t>53-08-17-301-093.369-008</t>
  </si>
  <si>
    <t>014-17098-69</t>
  </si>
  <si>
    <t>Dean, Norman S</t>
  </si>
  <si>
    <t>1530 W Meeting House Ln</t>
  </si>
  <si>
    <t>1530 W Meeting House LN</t>
  </si>
  <si>
    <t>016-26811-35 Stonechase Section 1 Lot 35</t>
  </si>
  <si>
    <t>530902100004035015</t>
  </si>
  <si>
    <t>53-09-13-101-067.000-015</t>
  </si>
  <si>
    <t>016-06960-00</t>
  </si>
  <si>
    <t>Dearing, Ralph R. &amp; Nancy S.</t>
  </si>
  <si>
    <t>2831 S Yonkers Ct</t>
  </si>
  <si>
    <t>2831 S Yonkers CT</t>
  </si>
  <si>
    <t>Bloomington, IN 47403-3809</t>
  </si>
  <si>
    <t>016-26811-36 Stonechase Section 1 Lot 36</t>
  </si>
  <si>
    <t>530902100004036015</t>
  </si>
  <si>
    <t>53-09-13-407-005.000-015</t>
  </si>
  <si>
    <t>016-19330-00</t>
  </si>
  <si>
    <t>Debro, Sherman C</t>
  </si>
  <si>
    <t>3634 Sims Ln</t>
  </si>
  <si>
    <t>3634 S Sims LN</t>
  </si>
  <si>
    <t>016-26811-37 Stonechase Section 1 Lot 37</t>
  </si>
  <si>
    <t>530902100004037015</t>
  </si>
  <si>
    <t>53-08-20-100-030.012-008</t>
  </si>
  <si>
    <t>014-14982-12</t>
  </si>
  <si>
    <t>Deckard, Alton &amp; Judy</t>
  </si>
  <si>
    <t>4331 S Clear View Ct</t>
  </si>
  <si>
    <t>4331 S Clear View CT</t>
  </si>
  <si>
    <t>016-26811-38 Stonechase Section 1 Lot 38</t>
  </si>
  <si>
    <t>530902100004038015</t>
  </si>
  <si>
    <t>012-05940-00</t>
  </si>
  <si>
    <t>53-05-30-300-001.000-004</t>
  </si>
  <si>
    <t>Deckard, Delmar C &amp; Nancy S</t>
  </si>
  <si>
    <t>3110 W Vernal Pike</t>
  </si>
  <si>
    <t>3110 W Vernal PIKE</t>
  </si>
  <si>
    <t>016-26811-39 Stonechase Section 1 Lot 39</t>
  </si>
  <si>
    <t>530902100004039015</t>
  </si>
  <si>
    <t>016-30390-68</t>
  </si>
  <si>
    <t>53-09-02-200-055.000-015</t>
  </si>
  <si>
    <t>Deckard, Douglas K &amp; Cindi M</t>
  </si>
  <si>
    <t>5827 W Waterstone Trce</t>
  </si>
  <si>
    <t>5827 W Waterstone Trace</t>
  </si>
  <si>
    <t>016-26811-97 Stonechase Section 1 Common Area "G"</t>
  </si>
  <si>
    <t>530902100004097015</t>
  </si>
  <si>
    <t>53-09-13-102-017.000-015</t>
  </si>
  <si>
    <t>016-07030-00</t>
  </si>
  <si>
    <t>Deckard, Foris R &amp; Deckard , Susan</t>
  </si>
  <si>
    <t>3511 S Tyler Ln</t>
  </si>
  <si>
    <t>3511 S Tyler LN</t>
  </si>
  <si>
    <t>Bloomington, IN 47403-3963</t>
  </si>
  <si>
    <t>016-26811-49 Stonechase Section 1 Lot 49</t>
  </si>
  <si>
    <t>530902100004049015</t>
  </si>
  <si>
    <t>53-09-01-212-009.000-015</t>
  </si>
  <si>
    <t>016-03320-00</t>
  </si>
  <si>
    <t>Deckard, Joseph P Revocable Trust &amp; Deckard, Betty L Revocable Trust &amp; Deckard, Jody H</t>
  </si>
  <si>
    <t>702 S Village Dr</t>
  </si>
  <si>
    <t>702 S Village DR</t>
  </si>
  <si>
    <t>016-26811-50 Stonechase Section 1 Lot 50</t>
  </si>
  <si>
    <t>530902100004050015</t>
  </si>
  <si>
    <t>53-08-20-207-001.000-008</t>
  </si>
  <si>
    <t>014-07850-00</t>
  </si>
  <si>
    <t>Deckard, Louisa M Trust (l/e)</t>
  </si>
  <si>
    <t>1200 W That Rd</t>
  </si>
  <si>
    <t>1200 W That RD</t>
  </si>
  <si>
    <t>Bloomington, IN 47403-9461</t>
  </si>
  <si>
    <t>016-26811-51 Stonechase Section 1 Lot 51</t>
  </si>
  <si>
    <t>530902100004051015</t>
  </si>
  <si>
    <t>53-09-12-402-047.000-015</t>
  </si>
  <si>
    <t>016-07090-00</t>
  </si>
  <si>
    <t>Deckard, Marvin J. &amp; Shirley A</t>
  </si>
  <si>
    <t>3731 Oak Leaf Dr</t>
  </si>
  <si>
    <t>3731 W Oak Leaf DR</t>
  </si>
  <si>
    <t>016-26811-52 Stonechase Section 1 Lot 52</t>
  </si>
  <si>
    <t>530902100004052015</t>
  </si>
  <si>
    <t>53-08-17-301-028.000-008</t>
  </si>
  <si>
    <t>014-17095-10</t>
  </si>
  <si>
    <t>Deckard, Michael J &amp; Sally K</t>
  </si>
  <si>
    <t>3839 S Bushmill Dr</t>
  </si>
  <si>
    <t>3839 S Bushmill DR</t>
  </si>
  <si>
    <t>016-26811-53 Stonechase Section 1 Lot 53</t>
  </si>
  <si>
    <t>530902100004053015</t>
  </si>
  <si>
    <t>016-29062-14</t>
  </si>
  <si>
    <t>53-09-13-400-042.000-015</t>
  </si>
  <si>
    <t>016-29062-04</t>
  </si>
  <si>
    <t>Deckard, Naomi Ruth</t>
  </si>
  <si>
    <t>3313 W Jordan Ct</t>
  </si>
  <si>
    <t>3313 W Jordan CT</t>
  </si>
  <si>
    <t>Bloomington, IN 47403-4103</t>
  </si>
  <si>
    <t>016-26811-54 Stonechase Section 1 Lot 54</t>
  </si>
  <si>
    <t>530902100004054015</t>
  </si>
  <si>
    <t>53-09-13-400-081.000-015</t>
  </si>
  <si>
    <t>016-29062-03</t>
  </si>
  <si>
    <t>3309 W Jordan Ct</t>
  </si>
  <si>
    <t>3309 W Jordan CT</t>
  </si>
  <si>
    <t>016-26811-55 Stonechase Section 1 Lot 55</t>
  </si>
  <si>
    <t>530902100004055015</t>
  </si>
  <si>
    <t>016-30392-41</t>
  </si>
  <si>
    <t>53-09-02-300-017.000-015</t>
  </si>
  <si>
    <t>Deckard, Rena L</t>
  </si>
  <si>
    <t>5694 W Tensleep Rd</t>
  </si>
  <si>
    <t>5694 W Tensleep RD</t>
  </si>
  <si>
    <t>016-26811-56 Stonechase Section 1 Lot 56</t>
  </si>
  <si>
    <t>530902100004056015</t>
  </si>
  <si>
    <t>53-09-12-400-079.000-015</t>
  </si>
  <si>
    <t>016-02280-01</t>
  </si>
  <si>
    <t>Deckard, Richard E Family Limited Partnership #201</t>
  </si>
  <si>
    <t>PO Box 110</t>
  </si>
  <si>
    <t>2623 S Leonard Springs RD</t>
  </si>
  <si>
    <t>016-26811-99 Stonechase Section 1 Common Area "I"</t>
  </si>
  <si>
    <t>530902100004099015</t>
  </si>
  <si>
    <t>53-09-12-400-081.000-015</t>
  </si>
  <si>
    <t>016-02280-00</t>
  </si>
  <si>
    <t>2625 S Leonard Springs RD</t>
  </si>
  <si>
    <t>016-26811-63 Stonechase Section 1 Lot 63</t>
  </si>
  <si>
    <t>530902100004063015</t>
  </si>
  <si>
    <t>016-29060-47</t>
  </si>
  <si>
    <t>53-09-13-402-001.000-015</t>
  </si>
  <si>
    <t>Deckard, Richard E Family Limited Partnership 206</t>
  </si>
  <si>
    <t>3221 W Reba CT</t>
  </si>
  <si>
    <t>016-26811-64 Stonechase Section 1 Lot 64</t>
  </si>
  <si>
    <t>530902100004064015</t>
  </si>
  <si>
    <t>53-09-13-402-006.000-015</t>
  </si>
  <si>
    <t>016-29060-41</t>
  </si>
  <si>
    <t>Deckard, Richard Family Trust</t>
  </si>
  <si>
    <t>3226 W Reba CT</t>
  </si>
  <si>
    <t>Bloomington, IN 47403-4166</t>
  </si>
  <si>
    <t>016-26811-65 Stonechase Section 1 Lot 65</t>
  </si>
  <si>
    <t>530902100004065015</t>
  </si>
  <si>
    <t>53-09-13-402-005.000-015</t>
  </si>
  <si>
    <t>016-29060-42</t>
  </si>
  <si>
    <t>3230 W Reba CT</t>
  </si>
  <si>
    <t>016-26811-66 Stonechase Section 1 Lot 66</t>
  </si>
  <si>
    <t>530902400009066015</t>
  </si>
  <si>
    <t>53-04-36-303-049.000-011</t>
  </si>
  <si>
    <t>007-26170-00</t>
  </si>
  <si>
    <t>Deckard, Sandra; Scott , Gary Lee W / L / E Edward &amp; Mary;</t>
  </si>
  <si>
    <t>1306 Hickory Springs Cir</t>
  </si>
  <si>
    <t>Catonsville, MD 21228</t>
  </si>
  <si>
    <t>4240 W 3rd ST</t>
  </si>
  <si>
    <t>016-26811-67 Stonechase Section 2 Lot 67; ;</t>
  </si>
  <si>
    <t>530902400009067015</t>
  </si>
  <si>
    <t>014-04580-05</t>
  </si>
  <si>
    <t>53-08-17-403-017.000-008</t>
  </si>
  <si>
    <t>Deckard, Shawn</t>
  </si>
  <si>
    <t>455 W Somersbe Pl</t>
  </si>
  <si>
    <t>455 W Somersbe Place</t>
  </si>
  <si>
    <t>016-26811-68 Stonechase Section 2 Lot 68; ;</t>
  </si>
  <si>
    <t>530902400009068015</t>
  </si>
  <si>
    <t>016-25510-00</t>
  </si>
  <si>
    <t>53-09-12-402-001.000-015</t>
  </si>
  <si>
    <t>Deckard, Susan Marie</t>
  </si>
  <si>
    <t>3770 W Maple Leaf Dr</t>
  </si>
  <si>
    <t>3770 W Maple Leaf DR</t>
  </si>
  <si>
    <t>016-26811-69 Stonechase Section 2 Lot 69; ;</t>
  </si>
  <si>
    <t>530902400009069015</t>
  </si>
  <si>
    <t>53-09-13-101-053.000-015</t>
  </si>
  <si>
    <t>016-01270-00</t>
  </si>
  <si>
    <t>Deckard, Valerie A</t>
  </si>
  <si>
    <t>3012 Farrington Street</t>
  </si>
  <si>
    <t>3012 S Fairington DR</t>
  </si>
  <si>
    <t>016-26811-70 Stonechase Section 2 Lot 70; ;</t>
  </si>
  <si>
    <t>530902400009070015</t>
  </si>
  <si>
    <t>53-09-13-107-045.000-015</t>
  </si>
  <si>
    <t>016-07340-00</t>
  </si>
  <si>
    <t>Decker, Jane L</t>
  </si>
  <si>
    <t>3252 W Fairington Ct</t>
  </si>
  <si>
    <t>3252 W Fairington CT</t>
  </si>
  <si>
    <t>Bloomington, IN 47403-3923</t>
  </si>
  <si>
    <t>016-26811-71 Stonechase Section 2 Lot 71; ;</t>
  </si>
  <si>
    <t>530902400009071015</t>
  </si>
  <si>
    <t>53-05-29-100-032.000-004</t>
  </si>
  <si>
    <t>012-11802-38</t>
  </si>
  <si>
    <t>Dede, Paul M</t>
  </si>
  <si>
    <t>2442 N Stonelake Cir</t>
  </si>
  <si>
    <t>2442 N Stonelake CIR</t>
  </si>
  <si>
    <t>016-26811-72 Stonechase Section 2 Lot 72; ;</t>
  </si>
  <si>
    <t>530902400009072015</t>
  </si>
  <si>
    <t>53-08-17-100-038.000-008</t>
  </si>
  <si>
    <t>014-30320-00</t>
  </si>
  <si>
    <t>Deer Valley Properties LLC</t>
  </si>
  <si>
    <t>PO Box 151</t>
  </si>
  <si>
    <t>Orleans, IN 47452</t>
  </si>
  <si>
    <t>2801 S Rogers ST</t>
  </si>
  <si>
    <t>016-26811-73 Stonechase Section 2 Lot 73; ;</t>
  </si>
  <si>
    <t>530902400009073015</t>
  </si>
  <si>
    <t>014-12500-00</t>
  </si>
  <si>
    <t>53-08-17-402-001.000-008</t>
  </si>
  <si>
    <t>DeFelice, E Gene</t>
  </si>
  <si>
    <t>3510 &amp;3512 S Rogers St</t>
  </si>
  <si>
    <t>3512 S Rogers ST</t>
  </si>
  <si>
    <t>Bloomington, IN 47403-4358</t>
  </si>
  <si>
    <t>016-26811-74 Stonechase Section 2 Lot 74; ;</t>
  </si>
  <si>
    <t>530902400009074015</t>
  </si>
  <si>
    <t>53-09-02-400-009.154-015</t>
  </si>
  <si>
    <t>016-26822-54</t>
  </si>
  <si>
    <t>Degener, Kyle G &amp; Courtney M</t>
  </si>
  <si>
    <t>5481 W Stonewood Dr</t>
  </si>
  <si>
    <t>5481 W Stonewood DR</t>
  </si>
  <si>
    <t>016-26811-75 Stonechase Section 2 Lot 75; ;</t>
  </si>
  <si>
    <t>530902400009075015</t>
  </si>
  <si>
    <t>014-14981-33</t>
  </si>
  <si>
    <t>53-08-20-100-004.000-008</t>
  </si>
  <si>
    <t>Deja, Dara S &amp; Ludmila Gail</t>
  </si>
  <si>
    <t>4240 S Clear View Dr</t>
  </si>
  <si>
    <t>4240 S Clear View DR</t>
  </si>
  <si>
    <t>016-26811-76 Stonechase Section 2 Lot 76; ;</t>
  </si>
  <si>
    <t>530902400009076015</t>
  </si>
  <si>
    <t>53-08-17-301-117.000-008</t>
  </si>
  <si>
    <t>014-17098-07</t>
  </si>
  <si>
    <t>Deja, Sabrina B</t>
  </si>
  <si>
    <t>3714 S Wickens St</t>
  </si>
  <si>
    <t>3714 S Wickens ST</t>
  </si>
  <si>
    <t>016-26811-77 Stonechase Section 2 Lot 77; ;</t>
  </si>
  <si>
    <t>530902400009077015</t>
  </si>
  <si>
    <t>53-09-01-212-035.000-015</t>
  </si>
  <si>
    <t>016-04580-00</t>
  </si>
  <si>
    <t>Delancy, Mary E</t>
  </si>
  <si>
    <t>4108 W Highland</t>
  </si>
  <si>
    <t>4108 W Highland CT</t>
  </si>
  <si>
    <t>016-26811-78 Stonechase Section 2 Lot 78; ;</t>
  </si>
  <si>
    <t>530902400009078015</t>
  </si>
  <si>
    <t>014-17093-35</t>
  </si>
  <si>
    <t>53-08-17-302-014.000-008</t>
  </si>
  <si>
    <t>Deliman, Amanda</t>
  </si>
  <si>
    <t>3927 S Bushmill Dr</t>
  </si>
  <si>
    <t>3927 S Bushmill DR</t>
  </si>
  <si>
    <t>016-26811-79 Stonechase Section 2 Lot 79; ;</t>
  </si>
  <si>
    <t>530902400009079015</t>
  </si>
  <si>
    <t>53-09-02-200-109.000-015</t>
  </si>
  <si>
    <t>016-30391-51</t>
  </si>
  <si>
    <t>Dell, Paul A &amp; Carol Ann</t>
  </si>
  <si>
    <t>553 S Crimson Ct</t>
  </si>
  <si>
    <t>553 S Crimson CT</t>
  </si>
  <si>
    <t>016-26812-98 Stonechase Section 2 Common Area J-3; ;</t>
  </si>
  <si>
    <t>530902400009998015</t>
  </si>
  <si>
    <t>53-08-17-301-205.000-008</t>
  </si>
  <si>
    <t>014-17096-99</t>
  </si>
  <si>
    <t>DeLong, Brian L &amp; Shah, Hena N</t>
  </si>
  <si>
    <t>3630 S McDougal St</t>
  </si>
  <si>
    <t>3630 S McDougal ST</t>
  </si>
  <si>
    <t>016-26811-80 Stonechase Section 2 Lot 80; ;</t>
  </si>
  <si>
    <t>530902400009080015</t>
  </si>
  <si>
    <t>53-08-17-200-001.016-008</t>
  </si>
  <si>
    <t>014-17414-16</t>
  </si>
  <si>
    <t>DeLong, John Tyler</t>
  </si>
  <si>
    <t>3114 S Cuffers Dr</t>
  </si>
  <si>
    <t>3114 S Cuffers DR</t>
  </si>
  <si>
    <t>016-26811-81 Stonechase Section 2 Lot 81; ;</t>
  </si>
  <si>
    <t>530902400009081015</t>
  </si>
  <si>
    <t>016-30391-23</t>
  </si>
  <si>
    <t>53-09-02-200-136.000-015</t>
  </si>
  <si>
    <t>DeLong, Mark</t>
  </si>
  <si>
    <t>507 S Magnolia Ct</t>
  </si>
  <si>
    <t>507 S Magnolia CT</t>
  </si>
  <si>
    <t>016-26811-82 Stonechase Section 2 Lot 82; ;</t>
  </si>
  <si>
    <t>530902400009082015</t>
  </si>
  <si>
    <t>53-09-02-200-175.000-015</t>
  </si>
  <si>
    <t>016-30392-32</t>
  </si>
  <si>
    <t>Delp, Dana A &amp; Jacqueline S</t>
  </si>
  <si>
    <t>5622 Tensleep</t>
  </si>
  <si>
    <t>5622 W Tensleep RD</t>
  </si>
  <si>
    <t>016-26811-83 Stonechase Section 2 Lot 83; ;</t>
  </si>
  <si>
    <t>530902400009083015</t>
  </si>
  <si>
    <t>016-30391-78</t>
  </si>
  <si>
    <t>53-09-02-200-028.000-015</t>
  </si>
  <si>
    <t>DeMoss, Brenton P &amp; Garrison Bryan</t>
  </si>
  <si>
    <t>535 S Fieldstone Blvd</t>
  </si>
  <si>
    <t>535 S Fieldstone BLVD</t>
  </si>
  <si>
    <t>016-26823-84 Stonechase Sec 3 Lot 84</t>
  </si>
  <si>
    <t>530902400003084015</t>
  </si>
  <si>
    <t>53-09-12-201-011.000-015</t>
  </si>
  <si>
    <t>016-04460-00</t>
  </si>
  <si>
    <t>Denney, Steven M &amp; Amysue S</t>
  </si>
  <si>
    <t>4031 W Glen Oaks Dr</t>
  </si>
  <si>
    <t>4031 W Glen Oaks DR</t>
  </si>
  <si>
    <t>Bloomington, IN 47403-3115</t>
  </si>
  <si>
    <t>016-26823-85 Stonechase Sec 3 Lot 85</t>
  </si>
  <si>
    <t>530902400003085015</t>
  </si>
  <si>
    <t>53-08-17-406-035.000-008</t>
  </si>
  <si>
    <t>014-08850-21</t>
  </si>
  <si>
    <t>Dennis, Darrell O &amp; Siobhan F</t>
  </si>
  <si>
    <t>725 W Whitethorn Pl</t>
  </si>
  <si>
    <t>725 W Whitethorn Place</t>
  </si>
  <si>
    <t>016-26823-86 Stonechase Sec 3 Lot 86</t>
  </si>
  <si>
    <t>530902400003086015</t>
  </si>
  <si>
    <t>53-08-17-102-034.000-008</t>
  </si>
  <si>
    <t>014-32860-00</t>
  </si>
  <si>
    <t>Dennis, Melody L &amp; Sam A</t>
  </si>
  <si>
    <t>621 W Fairway Ln</t>
  </si>
  <si>
    <t>621 W Fairway LN</t>
  </si>
  <si>
    <t>016-26823-87 Stonechase Sec 3 Lot 87</t>
  </si>
  <si>
    <t>530902400003087015</t>
  </si>
  <si>
    <t>53-08-17-301-147.000-008</t>
  </si>
  <si>
    <t>014-17096-55</t>
  </si>
  <si>
    <t>Dennist, Dedric R</t>
  </si>
  <si>
    <t>3565 S Glasgow Cir</t>
  </si>
  <si>
    <t>3565 S Glasgow CIR</t>
  </si>
  <si>
    <t>016-26823-89 Stonechase Sec 3 Lot 89</t>
  </si>
  <si>
    <t>530902400003089015</t>
  </si>
  <si>
    <t>53-01-40-838-000.000-008</t>
  </si>
  <si>
    <t>014-08380-00</t>
  </si>
  <si>
    <t>Denny, Ruth</t>
  </si>
  <si>
    <t>Garden Villa 100 S Curry Pike</t>
  </si>
  <si>
    <t>S Walls DR</t>
  </si>
  <si>
    <t>016-26823-91 Stonechase Sec 3 Lot 91</t>
  </si>
  <si>
    <t>530902100003091015</t>
  </si>
  <si>
    <t>014-33070-00</t>
  </si>
  <si>
    <t>53-08-17-110-009.000-008</t>
  </si>
  <si>
    <t>Denson, Gary L. &amp; Terri L.</t>
  </si>
  <si>
    <t>535 W Lois Ln</t>
  </si>
  <si>
    <t>535 W Lois LN</t>
  </si>
  <si>
    <t>016-26823-92 Stonechase Sec 3 Lot 92</t>
  </si>
  <si>
    <t>530902100003092015</t>
  </si>
  <si>
    <t>53-08-17-301-122.000-008</t>
  </si>
  <si>
    <t>014-17098-05</t>
  </si>
  <si>
    <t>Denton, Jason T &amp; Christina</t>
  </si>
  <si>
    <t>3698 S Wickens St</t>
  </si>
  <si>
    <t>3698 S Wickens ST</t>
  </si>
  <si>
    <t>016-26823-93 Stonechase Sec 3 Lot 93</t>
  </si>
  <si>
    <t>530902100003093015</t>
  </si>
  <si>
    <t>53-09-02-400-003.118-015</t>
  </si>
  <si>
    <t>016-26823-18</t>
  </si>
  <si>
    <t>Deremiah, Ronald J &amp; Kathy L</t>
  </si>
  <si>
    <t>619 S Bobcat Bend</t>
  </si>
  <si>
    <t>619 S BOBCAT BND</t>
  </si>
  <si>
    <t>016-26823-94 Stonechase Sec 3 Lot 94</t>
  </si>
  <si>
    <t>530902100003094015</t>
  </si>
  <si>
    <t>014-07856-28</t>
  </si>
  <si>
    <t>53-08-20-205-021.000-008</t>
  </si>
  <si>
    <t>Derheimer, Daniel G &amp; Carol L</t>
  </si>
  <si>
    <t>1202 W Estate Dr</t>
  </si>
  <si>
    <t>1202 W Estate DR</t>
  </si>
  <si>
    <t>Bloomington, IN 47403-9063</t>
  </si>
  <si>
    <t>016-26823-95 Stonechase Sec 3 Lot 95</t>
  </si>
  <si>
    <t>530902100003095015</t>
  </si>
  <si>
    <t>53-08-17-100-300.442-008</t>
  </si>
  <si>
    <t>014-17396-42</t>
  </si>
  <si>
    <t>Dermisek, Radovan</t>
  </si>
  <si>
    <t>3368 S Crafters Ct</t>
  </si>
  <si>
    <t>3368 S Crafters CT</t>
  </si>
  <si>
    <t>016-26823-96 Stonechase Sec 3 Lot 96</t>
  </si>
  <si>
    <t>530902100003096015</t>
  </si>
  <si>
    <t>53-09-13-200-067.000-015</t>
  </si>
  <si>
    <t>016-29490-26</t>
  </si>
  <si>
    <t>DeSantiago- Moreno, Manuel De Jesus &amp; Elva</t>
  </si>
  <si>
    <t>4366 W Red Rock Rd</t>
  </si>
  <si>
    <t>4366 W Red Rock RD</t>
  </si>
  <si>
    <t>Bloomington, IN 47403-1904</t>
  </si>
  <si>
    <t>016-26823-97 Stonechase Sec 3 Lot 97</t>
  </si>
  <si>
    <t>530902100003097015</t>
  </si>
  <si>
    <t>53-08-17-106-004.000-008</t>
  </si>
  <si>
    <t>014-17410-53</t>
  </si>
  <si>
    <t>Desmond, Joshua G</t>
  </si>
  <si>
    <t>3125 S Ryan Pl</t>
  </si>
  <si>
    <t>3125 S Ryan Place</t>
  </si>
  <si>
    <t>016-26823-98 Stonechase Sec 3 Lot 98</t>
  </si>
  <si>
    <t>530902100003098015</t>
  </si>
  <si>
    <t>53-01-41-709-426.000-008</t>
  </si>
  <si>
    <t>014-17094-26</t>
  </si>
  <si>
    <t>Desmond, Vincent E &amp; Kristine A</t>
  </si>
  <si>
    <t>3855 S Cramer Cir</t>
  </si>
  <si>
    <t>3835 S Cramer CIR</t>
  </si>
  <si>
    <t>016-26823-99 Stonechase Sec 3 Lot 99</t>
  </si>
  <si>
    <t>530902100003099015</t>
  </si>
  <si>
    <t>53-08-17-303-022.000-008</t>
  </si>
  <si>
    <t>014-17093-78</t>
  </si>
  <si>
    <t>Detra, Holly C</t>
  </si>
  <si>
    <t>1521 W Edinburgh Bnd</t>
  </si>
  <si>
    <t>1521 W Edinburgh Bend</t>
  </si>
  <si>
    <t>016-26823-00 Stonechase Sec 3 Lot 100</t>
  </si>
  <si>
    <t>530902100003100015</t>
  </si>
  <si>
    <t>53-08-17-403-034.000-008</t>
  </si>
  <si>
    <t>014-04580-38</t>
  </si>
  <si>
    <t>Detty, Justin &amp; Hillary</t>
  </si>
  <si>
    <t>430 W Somersbe Pl</t>
  </si>
  <si>
    <t>430 W Somersbe Place</t>
  </si>
  <si>
    <t>016-26823-01 Stonechase Sec 3 Lot 101</t>
  </si>
  <si>
    <t>530902100003101015</t>
  </si>
  <si>
    <t>53-01-41-709-738.000-008</t>
  </si>
  <si>
    <t>014-17097-38</t>
  </si>
  <si>
    <t>DeVille, Kevin E &amp; Wykes, Patricia J</t>
  </si>
  <si>
    <t>1669 W Hennessey St</t>
  </si>
  <si>
    <t>1669 W Hennessey ST</t>
  </si>
  <si>
    <t>016-26823-02 Stonechase Sec 3 Lot 102</t>
  </si>
  <si>
    <t>530902100003102015</t>
  </si>
  <si>
    <t>53-08-17-106-018.000-008</t>
  </si>
  <si>
    <t>014-17410-52</t>
  </si>
  <si>
    <t>Devine, Tyler A</t>
  </si>
  <si>
    <t>3121 S Ryan Pl</t>
  </si>
  <si>
    <t>3121 S Ryan Place</t>
  </si>
  <si>
    <t>016-26823-03 Stonechase Sec 3 Lot 103</t>
  </si>
  <si>
    <t>530902100003103015</t>
  </si>
  <si>
    <t>53-09-01-210-001.000-015</t>
  </si>
  <si>
    <t>016-30200-00</t>
  </si>
  <si>
    <t>Dewar, Valerie J</t>
  </si>
  <si>
    <t>2424 N Hartstrait Rd</t>
  </si>
  <si>
    <t>864 S Hickory DR</t>
  </si>
  <si>
    <t>016-26810-00 Stonechase Sec 3 Common Area E</t>
  </si>
  <si>
    <t>530902100004000015</t>
  </si>
  <si>
    <t>53-01-41-709-624.000-008</t>
  </si>
  <si>
    <t>014-17096-24</t>
  </si>
  <si>
    <t>Dewus, Michael A</t>
  </si>
  <si>
    <t>1574 W Leighton Ln</t>
  </si>
  <si>
    <t>1574 W Leighton LN</t>
  </si>
  <si>
    <t>016-26833-94 Stonechase Sec 3 Common Area C</t>
  </si>
  <si>
    <t>530902100303094015</t>
  </si>
  <si>
    <t>53-08-17-301-022.000-008</t>
  </si>
  <si>
    <t>014-17096-10</t>
  </si>
  <si>
    <t>Dhanawade, Rosh Joshua &amp; Amber Lynn</t>
  </si>
  <si>
    <t>3806 S Bushmill Dr</t>
  </si>
  <si>
    <t>3806 S Bushmill DR</t>
  </si>
  <si>
    <t>016-26823-08 Stonechase Sec 3 Lot 108</t>
  </si>
  <si>
    <t>530902100003108015</t>
  </si>
  <si>
    <t>53-08-17-303-021.000-008</t>
  </si>
  <si>
    <t>014-17093-79</t>
  </si>
  <si>
    <t>Dial, Ann S</t>
  </si>
  <si>
    <t>1529 W Edinburgh Bnd</t>
  </si>
  <si>
    <t>1529 W Edinburgh Bend</t>
  </si>
  <si>
    <t>016-26823-07 Stonechase Sec 3 Lot 107</t>
  </si>
  <si>
    <t>530902100003107015</t>
  </si>
  <si>
    <t>014-07858-30</t>
  </si>
  <si>
    <t>53-08-20-200-025.000-008</t>
  </si>
  <si>
    <t>Diamond, Susan Lynn &amp; De Veau, Eileen M &amp; Diamond, John A</t>
  </si>
  <si>
    <t>1690 W Dove Dr</t>
  </si>
  <si>
    <t>1690 W Dove DR</t>
  </si>
  <si>
    <t>Bloomington, IN 47403-8732</t>
  </si>
  <si>
    <t>016-26823-06 Stonechase Sec 3 Lot 106</t>
  </si>
  <si>
    <t>530902100003106015</t>
  </si>
  <si>
    <t>53-01-41-709-418.000-008</t>
  </si>
  <si>
    <t>014-17094-18</t>
  </si>
  <si>
    <t>Dick, Susan H</t>
  </si>
  <si>
    <t>3817 S Cramer Cir</t>
  </si>
  <si>
    <t>3817 S Cramer CIR</t>
  </si>
  <si>
    <t>016-26823-05 Stonechase Sec 3 Lot 105</t>
  </si>
  <si>
    <t>530902100003105015</t>
  </si>
  <si>
    <t>53-09-13-400-017.000-015</t>
  </si>
  <si>
    <t>016-07370-00</t>
  </si>
  <si>
    <t>Dick, Terry Max &amp; Karen L Revocable Trust</t>
  </si>
  <si>
    <t>C/O Dishman, Patricia A 3150 W Shaw Rd</t>
  </si>
  <si>
    <t>3803 S Sharon DR</t>
  </si>
  <si>
    <t>016-26823-04 Stonechase Sec 3 Lot 104</t>
  </si>
  <si>
    <t>530902100003104015</t>
  </si>
  <si>
    <t>016-03315-45</t>
  </si>
  <si>
    <t>53-09-13-401-021.000-015</t>
  </si>
  <si>
    <t>Dickerhoof, Roger B &amp; Greta L</t>
  </si>
  <si>
    <t>3606 W Woodhaven Dr</t>
  </si>
  <si>
    <t>3606 W Woodhaven DR</t>
  </si>
  <si>
    <t>Bloomington, IN 47403-4176</t>
  </si>
  <si>
    <t>016-26811-08 Stonechase Section 1 Lot 8</t>
  </si>
  <si>
    <t>530902100004008015</t>
  </si>
  <si>
    <t>016-30391-48</t>
  </si>
  <si>
    <t>53-09-02-200-113.000-015</t>
  </si>
  <si>
    <t>Dicks, Norman F &amp; Sater, Suzan E</t>
  </si>
  <si>
    <t>529 S Crimson Ct</t>
  </si>
  <si>
    <t>529 S Crimson CT</t>
  </si>
  <si>
    <t>016-26811-07 Stonechase Section 1 Lot 7</t>
  </si>
  <si>
    <t>530902100004007015</t>
  </si>
  <si>
    <t>53-09-01-212-037.000-015</t>
  </si>
  <si>
    <t>016-17850-00</t>
  </si>
  <si>
    <t>Dicristo, Ciro &amp; Dorothy M</t>
  </si>
  <si>
    <t>4119 W Doyle Ave</t>
  </si>
  <si>
    <t>4119 W Doyle AVE</t>
  </si>
  <si>
    <t>Bloomington, IN 47403-2603</t>
  </si>
  <si>
    <t>016-26811-06 Stonechase Section 1 Lot 6</t>
  </si>
  <si>
    <t>530902100004006015</t>
  </si>
  <si>
    <t>016-18110-14</t>
  </si>
  <si>
    <t>53-09-01-301-003.000-015</t>
  </si>
  <si>
    <t>Dieken, Johann &amp; Julie E</t>
  </si>
  <si>
    <t>3552 Siderwheel Dr</t>
  </si>
  <si>
    <t>Rockledge, FL 32955</t>
  </si>
  <si>
    <t>1306-1308 S Hickory Grove LN</t>
  </si>
  <si>
    <t>016-26811-05 Stonechase Section 1 Lot 5</t>
  </si>
  <si>
    <t>530902100004005015</t>
  </si>
  <si>
    <t>016-08471-10</t>
  </si>
  <si>
    <t>53-09-11-102-021.000-015</t>
  </si>
  <si>
    <t>Dillard, Daniel P &amp; Stephanie H</t>
  </si>
  <si>
    <t>4986 W Wendys Way</t>
  </si>
  <si>
    <t>016-26811-04 Stonechase Section 1 Lot 4</t>
  </si>
  <si>
    <t>530902100004004015</t>
  </si>
  <si>
    <t>53-04-36-303-067.000-011</t>
  </si>
  <si>
    <t>007-29070-00</t>
  </si>
  <si>
    <t>Dillman, Mary Lynn</t>
  </si>
  <si>
    <t>4143 W Grand Ave</t>
  </si>
  <si>
    <t>4143 W Grand AVE</t>
  </si>
  <si>
    <t>Bloomington, IN 47404-4816</t>
  </si>
  <si>
    <t>016-26811-03 Stonechase Section 1 Lot 3</t>
  </si>
  <si>
    <t>530902100004003015</t>
  </si>
  <si>
    <t>53-08-17-107-007.000-008</t>
  </si>
  <si>
    <t>014-17410-60</t>
  </si>
  <si>
    <t>Dillon, Bennett</t>
  </si>
  <si>
    <t>3123 S Ryan Ct</t>
  </si>
  <si>
    <t>3123 S Ryan CT</t>
  </si>
  <si>
    <t>016-26811-02 Stonechase Section 1 Lot 2</t>
  </si>
  <si>
    <t>530902100004002015</t>
  </si>
  <si>
    <t>53-05-29-200-052.000-004</t>
  </si>
  <si>
    <t>012-19210-00</t>
  </si>
  <si>
    <t>Dillon, Dana E &amp; Michael S</t>
  </si>
  <si>
    <t>2424 W Arlington Rd</t>
  </si>
  <si>
    <t>2424 W Arlington RD</t>
  </si>
  <si>
    <t>Bloomington, IN 47404-1548</t>
  </si>
  <si>
    <t>016-26811-01 Stonechase Section 1 Lot 1</t>
  </si>
  <si>
    <t>530902100004001015</t>
  </si>
  <si>
    <t>53-09-13-403-002.000-015</t>
  </si>
  <si>
    <t>016-29061-26</t>
  </si>
  <si>
    <t>Dilts, Jacqueline C</t>
  </si>
  <si>
    <t>3206 W Woodhaven Dr</t>
  </si>
  <si>
    <t>3206 W Woodhaven DR</t>
  </si>
  <si>
    <t>53-08-17-405-027.000-008</t>
  </si>
  <si>
    <t>014-08850-51</t>
  </si>
  <si>
    <t>Din, Mohammed Zahid &amp; Faiza</t>
  </si>
  <si>
    <t>3317 S Glen Arbor Pl</t>
  </si>
  <si>
    <t>3317 S Glen Arbor  PL</t>
  </si>
  <si>
    <t>016-35530-00 PT S1/2 SE 2-8-2W; 1.46A</t>
  </si>
  <si>
    <t>530902400005000015</t>
  </si>
  <si>
    <t>53-08-20-200-024.000-008</t>
  </si>
  <si>
    <t>014-07858-09</t>
  </si>
  <si>
    <t>4197 S Purple Finch DR</t>
  </si>
  <si>
    <t>016-18190-00 PT S1/2 SE 2-8-2W .54A</t>
  </si>
  <si>
    <t>53015010-015</t>
  </si>
  <si>
    <t>Gifford Road - A</t>
  </si>
  <si>
    <t>3722</t>
  </si>
  <si>
    <t>530902400003000015</t>
  </si>
  <si>
    <t>53-09-13-107-042.000-015</t>
  </si>
  <si>
    <t>016-30110-00</t>
  </si>
  <si>
    <t>Dixon, Nathan A</t>
  </si>
  <si>
    <t>3242 W Fairington Ct</t>
  </si>
  <si>
    <t>3242 W Fairington CT</t>
  </si>
  <si>
    <t>016-29520-02 PT SE SE 2-8-2W 1.06A</t>
  </si>
  <si>
    <t>4811</t>
  </si>
  <si>
    <t>530902400011000015</t>
  </si>
  <si>
    <t>53-08-17-301-093.396-008</t>
  </si>
  <si>
    <t>014-17396-96</t>
  </si>
  <si>
    <t>Dixson, Amber</t>
  </si>
  <si>
    <t>3619 S Glasgow Cir</t>
  </si>
  <si>
    <t>3619 S Glasgow CIR</t>
  </si>
  <si>
    <t>530903103007000015</t>
  </si>
  <si>
    <t>53-09-13-101-016.000-015</t>
  </si>
  <si>
    <t>016-16780-00</t>
  </si>
  <si>
    <t>Doane, Yvonna L</t>
  </si>
  <si>
    <t>3102 S Market Pl</t>
  </si>
  <si>
    <t>3102 S Market Place</t>
  </si>
  <si>
    <t>016-17280-00 HIGHLAND VILLAGE 8A LOT 375</t>
  </si>
  <si>
    <t>53015035-015</t>
  </si>
  <si>
    <t>Highland Village - VB - F</t>
  </si>
  <si>
    <t>http://egis.39dn.com/egismonroein/plats/B/B108_b.pdf</t>
  </si>
  <si>
    <t>HIGHLAND VILLAGE 8A</t>
  </si>
  <si>
    <t>530901209070000015</t>
  </si>
  <si>
    <t>53-08-20-100-030.047-008</t>
  </si>
  <si>
    <t>014-14982-47</t>
  </si>
  <si>
    <t>Dobbs, Charles M &amp; Ann R</t>
  </si>
  <si>
    <t>828 W Baywood Dr</t>
  </si>
  <si>
    <t>828 W BAYWOOD DR</t>
  </si>
  <si>
    <t>016-18680-00 HIGHLAND VILLAGE 8A LOT 374</t>
  </si>
  <si>
    <t>7291</t>
  </si>
  <si>
    <t>530901209036000015</t>
  </si>
  <si>
    <t>53-09-12-401-002.000-015</t>
  </si>
  <si>
    <t>016-07500-00</t>
  </si>
  <si>
    <t>Dobbs, Farrell H</t>
  </si>
  <si>
    <t>2330 Hickory Leaf Dr</t>
  </si>
  <si>
    <t>2330 S Hickory Leaf DR</t>
  </si>
  <si>
    <t>Bloomington, IN 47403-3124</t>
  </si>
  <si>
    <t>016-18250-00 HIGHLAND VILLAGE 8A LOT 373</t>
  </si>
  <si>
    <t>5642</t>
  </si>
  <si>
    <t>530901209020000015</t>
  </si>
  <si>
    <t>53-09-13-400-059.000-015</t>
  </si>
  <si>
    <t>016-29050-00</t>
  </si>
  <si>
    <t>Dobson, Nathan J. &amp; Jama M.</t>
  </si>
  <si>
    <t>3418 W Ooley Dr</t>
  </si>
  <si>
    <t>3418 W Ooley DR</t>
  </si>
  <si>
    <t>Bloomington, IN 47403-4142</t>
  </si>
  <si>
    <t>016-13960-00 HIGHLAND VILLAGE 8A LOT 372</t>
  </si>
  <si>
    <t>4589</t>
  </si>
  <si>
    <t>530901209025000015</t>
  </si>
  <si>
    <t>014-17097-84</t>
  </si>
  <si>
    <t>53-08-17-301-158.000-008</t>
  </si>
  <si>
    <t>Dodds, Dustin T</t>
  </si>
  <si>
    <t>3817 S McDougal St</t>
  </si>
  <si>
    <t>3817 S McDougal ST</t>
  </si>
  <si>
    <t>016-06620-00 HIGHLAND VILLAGE 8A LOT 371</t>
  </si>
  <si>
    <t>5774</t>
  </si>
  <si>
    <t>530901209051000015</t>
  </si>
  <si>
    <t>53-09-01-209-068.000-015</t>
  </si>
  <si>
    <t>016-22440-00</t>
  </si>
  <si>
    <t>Dodds, Lana J</t>
  </si>
  <si>
    <t>507 S Western Dr</t>
  </si>
  <si>
    <t>507 S Western DR</t>
  </si>
  <si>
    <t>Bloomington, IN 47403-1886</t>
  </si>
  <si>
    <t>016-00480-00 HIGHLAND VILLAGE 8A LOT 370</t>
  </si>
  <si>
    <t>6971</t>
  </si>
  <si>
    <t>530901209035000015</t>
  </si>
  <si>
    <t>014-07856-26</t>
  </si>
  <si>
    <t>53-08-20-205-015.000-008</t>
  </si>
  <si>
    <t>Doehla, George D &amp; D Rachelle</t>
  </si>
  <si>
    <t>1207 W Estate Dr</t>
  </si>
  <si>
    <t>1207 W Estate DR</t>
  </si>
  <si>
    <t>Bloomington, IN 47403-9046</t>
  </si>
  <si>
    <t>016-13610-00 HIGHLAND VILLAGE 8A LOT 369</t>
  </si>
  <si>
    <t>530901209003000015</t>
  </si>
  <si>
    <t>53-09-02-200-160.000-015</t>
  </si>
  <si>
    <t>016-30390-54</t>
  </si>
  <si>
    <t>Dollens, John B &amp; Barbara J</t>
  </si>
  <si>
    <t>497 S Woodfield Ln</t>
  </si>
  <si>
    <t>497 S Woodfield LN</t>
  </si>
  <si>
    <t>016-03340-00 HIGHLAND VILLAGE 8A LOT 368</t>
  </si>
  <si>
    <t>5578</t>
  </si>
  <si>
    <t>530901209037000015</t>
  </si>
  <si>
    <t>53-09-02-202-016.000-015</t>
  </si>
  <si>
    <t>016-30395-06</t>
  </si>
  <si>
    <t>Dominquez, Diana L &amp; Angel</t>
  </si>
  <si>
    <t>5721 W Stoneview Way</t>
  </si>
  <si>
    <t>016-19650-00 HIGHLAND VILLAGE 8A LOT 367</t>
  </si>
  <si>
    <t>5788</t>
  </si>
  <si>
    <t>530901209006000015</t>
  </si>
  <si>
    <t>016-02370-00</t>
  </si>
  <si>
    <t>53-09-01-211-003.000-015</t>
  </si>
  <si>
    <t>Donnelly, Kathleen M</t>
  </si>
  <si>
    <t>765 S Hickory Dr</t>
  </si>
  <si>
    <t>765 S Hickory DR</t>
  </si>
  <si>
    <t>Bloomington, IN 47403-1831</t>
  </si>
  <si>
    <t>016-13470-00 HIGHLAND VILLAGE 8A LOT 366</t>
  </si>
  <si>
    <t>5699</t>
  </si>
  <si>
    <t>530901209059000015</t>
  </si>
  <si>
    <t>016-30392-04</t>
  </si>
  <si>
    <t>53-09-02-300-060.000-015</t>
  </si>
  <si>
    <t>Donnelly, Rick L &amp; Suzanne E</t>
  </si>
  <si>
    <t>746 S Bosell Ct</t>
  </si>
  <si>
    <t>746 S Bosell CT</t>
  </si>
  <si>
    <t>016-31380-00 HIGHLAND VILLAGE 8A LOT 365</t>
  </si>
  <si>
    <t>5895</t>
  </si>
  <si>
    <t>530901209034000015</t>
  </si>
  <si>
    <t>53-09-13-404-038.000-015</t>
  </si>
  <si>
    <t>016-03310-82</t>
  </si>
  <si>
    <t>Doraci, Alfred &amp; Rudina</t>
  </si>
  <si>
    <t>3700 W Woodmere Way</t>
  </si>
  <si>
    <t>Bloomington, IN 47403-4125</t>
  </si>
  <si>
    <t>016-10910-00 HIGHLAND VILLAGE 8A LOT 364</t>
  </si>
  <si>
    <t>4030</t>
  </si>
  <si>
    <t>530901209009000015</t>
  </si>
  <si>
    <t>53-01-41-709-420.000-008</t>
  </si>
  <si>
    <t>014-17094-20</t>
  </si>
  <si>
    <t>Doran, Christopher Todd</t>
  </si>
  <si>
    <t>3821 S Cramer Cir</t>
  </si>
  <si>
    <t>3821 S Cramer CIR</t>
  </si>
  <si>
    <t>016-10180-00 HIGHLAND VILLAGE 8A LOT 363</t>
  </si>
  <si>
    <t>5882</t>
  </si>
  <si>
    <t>530901209049000015</t>
  </si>
  <si>
    <t>53-09-13-103-047.000-015</t>
  </si>
  <si>
    <t>016-15020-00</t>
  </si>
  <si>
    <t>Dorris, Dale W II</t>
  </si>
  <si>
    <t>3842 W Fairington Dr</t>
  </si>
  <si>
    <t>3842 W Fairington DR</t>
  </si>
  <si>
    <t>Bloomington, IN 47403-3824</t>
  </si>
  <si>
    <t>016-22040-00 HIGHLAND VILLAGE 8A LOT 362</t>
  </si>
  <si>
    <t>5819</t>
  </si>
  <si>
    <t>530901209030000015</t>
  </si>
  <si>
    <t>016-30392-64</t>
  </si>
  <si>
    <t>53-09-02-200-182.000-015</t>
  </si>
  <si>
    <t>Dosado, Daniel M</t>
  </si>
  <si>
    <t>5574 W Tensleep Rd</t>
  </si>
  <si>
    <t>5574 W Tensleep RD</t>
  </si>
  <si>
    <t>Bloomington, IN 47403-8727</t>
  </si>
  <si>
    <t>016-13060-00 HIGHLAND VILLAGE 8A LOT 361</t>
  </si>
  <si>
    <t>7197</t>
  </si>
  <si>
    <t>530901209029000015</t>
  </si>
  <si>
    <t>53-09-13-103-057.000-015</t>
  </si>
  <si>
    <t>016-07630-00</t>
  </si>
  <si>
    <t>Doub, William E. &amp; Marilyn Sue</t>
  </si>
  <si>
    <t>3932 W Fairington Dr</t>
  </si>
  <si>
    <t>3932 W Fairington DR</t>
  </si>
  <si>
    <t>Bloomington, IN 47403-3703</t>
  </si>
  <si>
    <t>016-14400-00 HIGHLAND VILLAGE 8A LOT 360</t>
  </si>
  <si>
    <t>5718</t>
  </si>
  <si>
    <t>530901209056000015</t>
  </si>
  <si>
    <t>007-28150-29</t>
  </si>
  <si>
    <t>53-04-26-401-010.000-011</t>
  </si>
  <si>
    <t>Double Hunt Properties LLC</t>
  </si>
  <si>
    <t>7275 Persimmon Lake Dr</t>
  </si>
  <si>
    <t>Seymour, IN 47274</t>
  </si>
  <si>
    <t>4719 W Vernal PIKE</t>
  </si>
  <si>
    <t>Bloomington, IN 47404-9334</t>
  </si>
  <si>
    <t>016-22150-00 HIGHLAND VILLAGE 8A LOT 359 &amp;; PT (20') LOT 358</t>
  </si>
  <si>
    <t>6060</t>
  </si>
  <si>
    <t>530901209076000015</t>
  </si>
  <si>
    <t>53-09-01-209-062.000-015</t>
  </si>
  <si>
    <t>016-10320-00</t>
  </si>
  <si>
    <t>Dougan, Susan J</t>
  </si>
  <si>
    <t>899 S Western Dr</t>
  </si>
  <si>
    <t>899 S Western DR</t>
  </si>
  <si>
    <t>016-16100-00 HIGHLAND VILLAGE 8A LOT 357 &amp;; PT (12') LOT 358</t>
  </si>
  <si>
    <t>5748</t>
  </si>
  <si>
    <t>530901209075000015</t>
  </si>
  <si>
    <t>53-04-36-302-007.000-011</t>
  </si>
  <si>
    <t>007-13760-00</t>
  </si>
  <si>
    <t>Dougherty, Terry J. &amp; Doris J.</t>
  </si>
  <si>
    <t>4140 W Grand Ave</t>
  </si>
  <si>
    <t>4140 W Grand AVE</t>
  </si>
  <si>
    <t>016-19970-00 HIGHLAND VILLAGE 8A LOT 356</t>
  </si>
  <si>
    <t>6317</t>
  </si>
  <si>
    <t>530901209042000015</t>
  </si>
  <si>
    <t>53-08-17-109-011.000-008</t>
  </si>
  <si>
    <t>014-17410-04</t>
  </si>
  <si>
    <t>Douglas, Andrew M L &amp; Rachel A</t>
  </si>
  <si>
    <t>560 W Ladd Ave</t>
  </si>
  <si>
    <t>560 W Ladd AVE</t>
  </si>
  <si>
    <t>016-02610-00 HIGHLAND VILLAGE 8A LOT 355</t>
  </si>
  <si>
    <t>3871</t>
  </si>
  <si>
    <t>530901209033000015</t>
  </si>
  <si>
    <t>53-09-13-101-049.000-015</t>
  </si>
  <si>
    <t>016-05030-00</t>
  </si>
  <si>
    <t>Douglas, Nathaniel J &amp; Tiffany</t>
  </si>
  <si>
    <t>3301 W Indian Creek Dr</t>
  </si>
  <si>
    <t>3301 W Indian Creek DR</t>
  </si>
  <si>
    <t>Bloomington, IN 47403-3922</t>
  </si>
  <si>
    <t>016-29220-00 HIGHLAND VILLAGE 8A LOT 354</t>
  </si>
  <si>
    <t>6444</t>
  </si>
  <si>
    <t>530901209053000015</t>
  </si>
  <si>
    <t>014-17093-90</t>
  </si>
  <si>
    <t>53-08-17-302-056.000-008</t>
  </si>
  <si>
    <t>Dowd, Ryan</t>
  </si>
  <si>
    <t>1566 W Edinburgh Bnd</t>
  </si>
  <si>
    <t>1566 W Edinburgh Bend</t>
  </si>
  <si>
    <t>016-13850-00 HIGHLAND VILLAGE 8A LOT 353</t>
  </si>
  <si>
    <t>34378</t>
  </si>
  <si>
    <t>530901209018000015</t>
  </si>
  <si>
    <t>53-09-02-400-009.140-015</t>
  </si>
  <si>
    <t>016-26822-40</t>
  </si>
  <si>
    <t>Downard, Jesse J &amp; Dedra A Cole</t>
  </si>
  <si>
    <t>5373 W Stonewood Dr</t>
  </si>
  <si>
    <t>5373 W Stonewood DR</t>
  </si>
  <si>
    <t>016-06950-00 HIGHLAND VILLAGE 8A LOT 352</t>
  </si>
  <si>
    <t>3504</t>
  </si>
  <si>
    <t>530901209052000015</t>
  </si>
  <si>
    <t>53-09-02-400-009.148-015</t>
  </si>
  <si>
    <t>016-26822-48</t>
  </si>
  <si>
    <t>Downs, Leneigha S &amp; Charles H</t>
  </si>
  <si>
    <t>5439 W Stonewood Dr</t>
  </si>
  <si>
    <t>5439 W Stonewood DR</t>
  </si>
  <si>
    <t>016-03270-00 HIGHLAND VILLAGE 8A LOT 351</t>
  </si>
  <si>
    <t>33155</t>
  </si>
  <si>
    <t>530901209071000015</t>
  </si>
  <si>
    <t>53-04-36-303-109.000-011</t>
  </si>
  <si>
    <t>007-25830-00</t>
  </si>
  <si>
    <t>Doyle, Daniel J</t>
  </si>
  <si>
    <t>4073 W Grand Ave</t>
  </si>
  <si>
    <t>4073 W Grand AVE</t>
  </si>
  <si>
    <t>016-05430-00 HIGHLAND VILLAGE 8A LOT 350</t>
  </si>
  <si>
    <t>530901209015000015</t>
  </si>
  <si>
    <t>53-09-13-404-019.000-015</t>
  </si>
  <si>
    <t>016-03310-52</t>
  </si>
  <si>
    <t>Drake, Elizabeth A</t>
  </si>
  <si>
    <t>3845 W Woodmere Way</t>
  </si>
  <si>
    <t>016-10590-00 HIGHLAND VILLAGE 8A LOT 349</t>
  </si>
  <si>
    <t>530901209005000015</t>
  </si>
  <si>
    <t>53-08-17-102-039.000-008</t>
  </si>
  <si>
    <t>014-30450-00</t>
  </si>
  <si>
    <t>Drake, Steven M</t>
  </si>
  <si>
    <t>553 W Green Rd</t>
  </si>
  <si>
    <t>553 W Green RD</t>
  </si>
  <si>
    <t>016-02580-00 HIGHLAND VILLAGE; 8A LOT 348</t>
  </si>
  <si>
    <t>2423</t>
  </si>
  <si>
    <t>530901209023000015</t>
  </si>
  <si>
    <t>016-27380-00</t>
  </si>
  <si>
    <t>53-09-12-400-043.000-015</t>
  </si>
  <si>
    <t>Drew, James David</t>
  </si>
  <si>
    <t>2603 S Leonard Springs Rd</t>
  </si>
  <si>
    <t>2603 S Leonard Springs RD</t>
  </si>
  <si>
    <t>016-24340-00 HIGHLAND VILLAGE 8A LOT 321</t>
  </si>
  <si>
    <t>5501</t>
  </si>
  <si>
    <t>530901209047000015</t>
  </si>
  <si>
    <t>53-09-12-400-054.000-015</t>
  </si>
  <si>
    <t>016-19070-00</t>
  </si>
  <si>
    <t>Drew, James W &amp; Janet M Trust</t>
  </si>
  <si>
    <t>3965 W Walnut Leaf Dr</t>
  </si>
  <si>
    <t>3965 W Walnut Leaf DR</t>
  </si>
  <si>
    <t>Bloomington, IN 47403-3158</t>
  </si>
  <si>
    <t>016-00890-00 HIGHLAND VILLAGE 8A LOT 322</t>
  </si>
  <si>
    <t>5350</t>
  </si>
  <si>
    <t>530901209026000015</t>
  </si>
  <si>
    <t>53-09-12-400-002.000-015</t>
  </si>
  <si>
    <t>016-19080-00</t>
  </si>
  <si>
    <t>Drew, Janet M. &amp; James W.</t>
  </si>
  <si>
    <t>016-08420-00 HIGHLAND VILLAGE 8A LOT 323</t>
  </si>
  <si>
    <t>6136</t>
  </si>
  <si>
    <t>530901209046000015</t>
  </si>
  <si>
    <t>53-08-17-403-038.000-008</t>
  </si>
  <si>
    <t>014-04580-35</t>
  </si>
  <si>
    <t>Drewes, John</t>
  </si>
  <si>
    <t>420 W Somersbe Place</t>
  </si>
  <si>
    <t>016-18710-00 HIGHLAND VILLAGE 8A LOT 324</t>
  </si>
  <si>
    <t>5541</t>
  </si>
  <si>
    <t>530901209019000015</t>
  </si>
  <si>
    <t>53-08-17-301-093.385-008</t>
  </si>
  <si>
    <t>014-17396-85</t>
  </si>
  <si>
    <t>Drichel, Donald &amp; Donna Irrevocable Home Trust &amp; w/l/e Donald R &amp; Donna J Drichel</t>
  </si>
  <si>
    <t>3509 S Wickens St</t>
  </si>
  <si>
    <t>3509 S Wickens ST</t>
  </si>
  <si>
    <t>016-22440-00 HIGHLAND VILLAGE 8A LOT 325</t>
  </si>
  <si>
    <t>6423</t>
  </si>
  <si>
    <t>530901209068000015</t>
  </si>
  <si>
    <t>53-09-02-400-009.145-015</t>
  </si>
  <si>
    <t>016-26822-45</t>
  </si>
  <si>
    <t>Droppo, Ruth A &amp; Meyer, Jessica A</t>
  </si>
  <si>
    <t>5411 W Stonewood Dr</t>
  </si>
  <si>
    <t>5411 W Stonewood DR</t>
  </si>
  <si>
    <t>016-17090-00 HIGHLAND VILLAGE 8A LOT 326</t>
  </si>
  <si>
    <t>530901209013000015</t>
  </si>
  <si>
    <t>53-09-01-213-039.000-015</t>
  </si>
  <si>
    <t>016-06850-00</t>
  </si>
  <si>
    <t>Drummond, Curtis &amp; Holly R Hines</t>
  </si>
  <si>
    <t>620 S Curry Pike</t>
  </si>
  <si>
    <t>620 S Curry PIKE</t>
  </si>
  <si>
    <t>016-12240-00 HIGHLAND VILLAGE 8A LOT 327</t>
  </si>
  <si>
    <t>34182</t>
  </si>
  <si>
    <t>530901209002000015</t>
  </si>
  <si>
    <t>53-08-17-405-007.000-008</t>
  </si>
  <si>
    <t>014-08850-43</t>
  </si>
  <si>
    <t>Dubinski, Robert J &amp; Roseanna</t>
  </si>
  <si>
    <t>3312 S Tulip Ave</t>
  </si>
  <si>
    <t>3312 S Tulip AVE</t>
  </si>
  <si>
    <t>Bloomington, IN 47403-4545</t>
  </si>
  <si>
    <t>016-16040-00 HIGHLAND VILLAGE 8A LOT 328</t>
  </si>
  <si>
    <t>530901209038000015</t>
  </si>
  <si>
    <t>53-09-13-101-032.000-015</t>
  </si>
  <si>
    <t>016-07730-00</t>
  </si>
  <si>
    <t>Duckworth, Farrell N. &amp; Sandra</t>
  </si>
  <si>
    <t>5621 W Gifford Rd</t>
  </si>
  <si>
    <t>3022 S Market Place</t>
  </si>
  <si>
    <t>Bloomington, IN 47403-3717</t>
  </si>
  <si>
    <t>016-12110-00 HIGHLAND VILLAGE 8A LOT 329</t>
  </si>
  <si>
    <t>5628</t>
  </si>
  <si>
    <t>530901209072000015</t>
  </si>
  <si>
    <t>53-08-17-200-001.011-008</t>
  </si>
  <si>
    <t>014-17414-11</t>
  </si>
  <si>
    <t>Dugan, Sean T &amp; Stephanie A Golberg-Dugan</t>
  </si>
  <si>
    <t>1498 E Commander Ct</t>
  </si>
  <si>
    <t>3124 S Cuffers DR</t>
  </si>
  <si>
    <t>016-14950-00 HIGHLAND VILLAGE 8A LOT 330</t>
  </si>
  <si>
    <t>6289</t>
  </si>
  <si>
    <t>530901209067000015</t>
  </si>
  <si>
    <t>014-17091-15</t>
  </si>
  <si>
    <t>53-08-17-304-096.000-008</t>
  </si>
  <si>
    <t>Dugger, Dana &amp; Hewetson, John</t>
  </si>
  <si>
    <t>707 E Moss Creek Dr</t>
  </si>
  <si>
    <t>1344 W Tiffany CT</t>
  </si>
  <si>
    <t>016-24400-00 HIGHLAND VILLAGE 8A LOT 331</t>
  </si>
  <si>
    <t>530901209057000015</t>
  </si>
  <si>
    <t>53-08-17-407-015.000-008</t>
  </si>
  <si>
    <t>014-37970-00</t>
  </si>
  <si>
    <t>Duhlon, Marvant M. &amp; Susan T.</t>
  </si>
  <si>
    <t>3671 S Hays Dr</t>
  </si>
  <si>
    <t>3671 S Hays DR</t>
  </si>
  <si>
    <t>016-01290-00 HIGHLAND VILLAGE 8A LOT 332</t>
  </si>
  <si>
    <t>530901209031000015</t>
  </si>
  <si>
    <t>53-08-19-200-063.004-008</t>
  </si>
  <si>
    <t>014-02670-06</t>
  </si>
  <si>
    <t>Duke Energy Indiana Inc</t>
  </si>
  <si>
    <t>Property Tax Department 550 S Tryon St # DEC41B</t>
  </si>
  <si>
    <t>Charlotte, NC 28202</t>
  </si>
  <si>
    <t>016-28650-00 HIGHLAND VILLAGE 8A LOT 333</t>
  </si>
  <si>
    <t>530901209065000015</t>
  </si>
  <si>
    <t>53-09-02-100-004.028-015</t>
  </si>
  <si>
    <t>016-26811-28</t>
  </si>
  <si>
    <t>Dumford, Amber &amp; Schropp, Dennis</t>
  </si>
  <si>
    <t>5371 W Cobblestone St</t>
  </si>
  <si>
    <t>5371 W Cobblestone ST</t>
  </si>
  <si>
    <t>016-31410-00 HIGHLAND VILLAGE 8A LOT 334</t>
  </si>
  <si>
    <t>530901209048000015</t>
  </si>
  <si>
    <t>53-09-13-103-026.000-015</t>
  </si>
  <si>
    <t>016-20680-00</t>
  </si>
  <si>
    <t>Dummitt, Wedsol &amp; Sharon M</t>
  </si>
  <si>
    <t>3711 W Tapp Rd</t>
  </si>
  <si>
    <t>3711 W Tapp RD</t>
  </si>
  <si>
    <t>016-17160-00 HIGHLAND VILLAGE 8A LOT 335</t>
  </si>
  <si>
    <t>530901209012000015</t>
  </si>
  <si>
    <t>014-32630-00</t>
  </si>
  <si>
    <t>53-08-17-400-009.000-008</t>
  </si>
  <si>
    <t>Dunatchik, David D &amp; Jane W Rev Trust</t>
  </si>
  <si>
    <t>3413 S Rogers St</t>
  </si>
  <si>
    <t>3413 S Rogers ST</t>
  </si>
  <si>
    <t>016-25730-00 HIGHLAND VILLAGE 8A LOT 336</t>
  </si>
  <si>
    <t>530901209073000015</t>
  </si>
  <si>
    <t>53-09-02-101-007.000-015</t>
  </si>
  <si>
    <t>016-24260-00</t>
  </si>
  <si>
    <t>Dunbar, James E. &amp; Barbara J.</t>
  </si>
  <si>
    <t>125 S Spriggs Blvd</t>
  </si>
  <si>
    <t>125 S Spriggs BLVD</t>
  </si>
  <si>
    <t>Bloomington, IN 47403-9608</t>
  </si>
  <si>
    <t>016-00630-00 HIGHLAND VILLAGE 8A LOT 337</t>
  </si>
  <si>
    <t>3530</t>
  </si>
  <si>
    <t>530901209055000015</t>
  </si>
  <si>
    <t>53-09-12-200-003.000-015</t>
  </si>
  <si>
    <t>016-23620-00</t>
  </si>
  <si>
    <t>2140 S Curry PIKE</t>
  </si>
  <si>
    <t>Bloomington, IN 47403-3131</t>
  </si>
  <si>
    <t>016-19610-00 HIGHLAND VILLAGE 8A LOT 338</t>
  </si>
  <si>
    <t>7306</t>
  </si>
  <si>
    <t>530901209043000015</t>
  </si>
  <si>
    <t>014-17093-84</t>
  </si>
  <si>
    <t>53-08-17-302-045.000-008</t>
  </si>
  <si>
    <t>Dunbar, John Marcus</t>
  </si>
  <si>
    <t>1571 W Edinburgh Bnd</t>
  </si>
  <si>
    <t>1571 W Edinburgh Bend</t>
  </si>
  <si>
    <t>016-25910-00 HIGHLAND VILLAGE 8A LOT 339</t>
  </si>
  <si>
    <t>530901209054000015</t>
  </si>
  <si>
    <t>53-09-13-102-010.000-015</t>
  </si>
  <si>
    <t>016-07790-00</t>
  </si>
  <si>
    <t>Dunbar, Ralph Everett &amp; Debra Ellen</t>
  </si>
  <si>
    <t>3201 S Fairington Dr</t>
  </si>
  <si>
    <t>3201 S Fairington DR</t>
  </si>
  <si>
    <t>016-25600-00 HIGHLAND VILLAGE 8A LOT 340</t>
  </si>
  <si>
    <t>530901209064000015</t>
  </si>
  <si>
    <t>53-05-31-204-002.000-004</t>
  </si>
  <si>
    <t>012-08650-04</t>
  </si>
  <si>
    <t>Duncan Supply Company, Inc.</t>
  </si>
  <si>
    <t>910 N Illinois St</t>
  </si>
  <si>
    <t>Indianapolis, IN 46204</t>
  </si>
  <si>
    <t>2282 W Industrial Park DR</t>
  </si>
  <si>
    <t>016-11020-00 HIGHLAND VILLAGE 8A LOT 341</t>
  </si>
  <si>
    <t>4048</t>
  </si>
  <si>
    <t>530901209032000015</t>
  </si>
  <si>
    <t>53-08-17-401-008.000-008</t>
  </si>
  <si>
    <t>014-27320-00</t>
  </si>
  <si>
    <t>Duncan, Brandon</t>
  </si>
  <si>
    <t>3225 S Rogers St</t>
  </si>
  <si>
    <t>405 W Terrace DR</t>
  </si>
  <si>
    <t>Bloomington, IN 47403-4339</t>
  </si>
  <si>
    <t>016-11150-00 HIGHLAND VILLAGE 8A LOT 342</t>
  </si>
  <si>
    <t>4632</t>
  </si>
  <si>
    <t>530901209028000015</t>
  </si>
  <si>
    <t>53-08-17-401-010.000-008</t>
  </si>
  <si>
    <t>014-25990-00</t>
  </si>
  <si>
    <t>3404 S Madison ST</t>
  </si>
  <si>
    <t>016-00450-00 HIGHLAND VILLAGE 8A LOT 343</t>
  </si>
  <si>
    <t>530901209017000015</t>
  </si>
  <si>
    <t>53-08-17-401-003.000-008</t>
  </si>
  <si>
    <t>014-11500-00</t>
  </si>
  <si>
    <t>3404 S Madison St</t>
  </si>
  <si>
    <t>3403 S Madison ST</t>
  </si>
  <si>
    <t>Bloomington, IN 47403-4338</t>
  </si>
  <si>
    <t>016-10480-00 HIGHLAND VILLAGE 8A LOT 344</t>
  </si>
  <si>
    <t>33990</t>
  </si>
  <si>
    <t>530901209016000015</t>
  </si>
  <si>
    <t>53-08-17-401-014.000-008</t>
  </si>
  <si>
    <t>014-09110-00</t>
  </si>
  <si>
    <t>3225 S Rogers ST</t>
  </si>
  <si>
    <t>Bloomington, IN 47403-4351</t>
  </si>
  <si>
    <t>016-28660-00 HIGHLAND VILLAGE 8A LOT 345</t>
  </si>
  <si>
    <t>6435</t>
  </si>
  <si>
    <t>530901209063000015</t>
  </si>
  <si>
    <t>016-29060-40</t>
  </si>
  <si>
    <t>53-09-13-402-008.000-015</t>
  </si>
  <si>
    <t>Duncan, Daniel W &amp; Jennifer R</t>
  </si>
  <si>
    <t>3222 W Reba Ct</t>
  </si>
  <si>
    <t>3222 W Reba CT</t>
  </si>
  <si>
    <t>016-18280-00 HIGHLAND VILLAGE 8A LOT 346</t>
  </si>
  <si>
    <t>7275</t>
  </si>
  <si>
    <t>530901209041000015</t>
  </si>
  <si>
    <t>53-08-17-401-009.000-008</t>
  </si>
  <si>
    <t>014-09090-00</t>
  </si>
  <si>
    <t>Duncan, Inez M Revocable Living Trust</t>
  </si>
  <si>
    <t>016-10320-00 HIGHLAND VILLAGE 8A LOT 347</t>
  </si>
  <si>
    <t>6190</t>
  </si>
  <si>
    <t>530901209062000015</t>
  </si>
  <si>
    <t>53-08-17-401-011.000-008</t>
  </si>
  <si>
    <t>014-09100-00</t>
  </si>
  <si>
    <t>Duncan, Inez M Trust</t>
  </si>
  <si>
    <t>016-26530-00 HIGHLAND VILLAGE 8B LOT 296</t>
  </si>
  <si>
    <t>http://egis.39dn.com/egismonroein/plats/B/B111_c.pdf</t>
  </si>
  <si>
    <t>HIGHLAND VILL 8B</t>
  </si>
  <si>
    <t>530901210016000015</t>
  </si>
  <si>
    <t>53-08-20-106-047.000-008</t>
  </si>
  <si>
    <t>014-14980-82</t>
  </si>
  <si>
    <t>Duncan, Joel D</t>
  </si>
  <si>
    <t>700 W Whitestone St</t>
  </si>
  <si>
    <t>700 W Whitestone ST</t>
  </si>
  <si>
    <t>Bloomington, IN 47403-4867</t>
  </si>
  <si>
    <t>016-25260-00 HIGHLAND VILLAGE 8B LOT 297</t>
  </si>
  <si>
    <t>530901210008000015</t>
  </si>
  <si>
    <t>53-09-13-104-026.000-015</t>
  </si>
  <si>
    <t>016-01850-00</t>
  </si>
  <si>
    <t>Duncan, John F</t>
  </si>
  <si>
    <t>4800 Possum Trot RD</t>
  </si>
  <si>
    <t>Unionville, IN 47468</t>
  </si>
  <si>
    <t>3500 W Indian Creek DR</t>
  </si>
  <si>
    <t>Bloomington, IN 47403-3938</t>
  </si>
  <si>
    <t>016-30200-00 HIGHLAND VILLAGE 8B LOT 298; VALARIE DEWAR LIVES IN NASHVILLE</t>
  </si>
  <si>
    <t>6206</t>
  </si>
  <si>
    <t>530901210001000015</t>
  </si>
  <si>
    <t>53-09-02-100-004.038-015</t>
  </si>
  <si>
    <t>016-26811-38</t>
  </si>
  <si>
    <t>Dungca, Joshua J &amp; Alicia S</t>
  </si>
  <si>
    <t>5403 W Cobblestone St</t>
  </si>
  <si>
    <t>5403 W Cobblestone ST</t>
  </si>
  <si>
    <t>016-16480-00 HIGHLAND VILLAGE 8B LOT 299</t>
  </si>
  <si>
    <t>530901210011000015</t>
  </si>
  <si>
    <t>53-09-13-105-012.000-015</t>
  </si>
  <si>
    <t>016-07850-00</t>
  </si>
  <si>
    <t>Dunlap, Daniel Lee W / L / E Mary</t>
  </si>
  <si>
    <t>3721 W Indian Creek Dr</t>
  </si>
  <si>
    <t>3721 W Indian Creek DR</t>
  </si>
  <si>
    <t>Bloomington, IN 47403-3941</t>
  </si>
  <si>
    <t>016-23240-00 HIGHLAND VILLAGE 8B LOT 300</t>
  </si>
  <si>
    <t>6356</t>
  </si>
  <si>
    <t>530901210002000015</t>
  </si>
  <si>
    <t>53-09-02-100-003.108-015</t>
  </si>
  <si>
    <t>016-26823-08</t>
  </si>
  <si>
    <t>Dunn, Clifford R &amp; Melissa R Johnson</t>
  </si>
  <si>
    <t>5341 W Hoge Dr</t>
  </si>
  <si>
    <t>5341 W HOGE DR</t>
  </si>
  <si>
    <t>016-15580-00 HIGHLAND VILLAGE 8B LOT 301</t>
  </si>
  <si>
    <t>5952</t>
  </si>
  <si>
    <t>530901210007000015</t>
  </si>
  <si>
    <t>53-09-01-209-075.000-015</t>
  </si>
  <si>
    <t>016-16100-00</t>
  </si>
  <si>
    <t>Dunn, Kenneth L &amp; Karla R</t>
  </si>
  <si>
    <t>826 S Western Dr</t>
  </si>
  <si>
    <t>826 S Western DR</t>
  </si>
  <si>
    <t>016-26870-00 HIGHLAND VILLAGE 8B LOT 302</t>
  </si>
  <si>
    <t>4472</t>
  </si>
  <si>
    <t>530901210004000015</t>
  </si>
  <si>
    <t>016-16010-13</t>
  </si>
  <si>
    <t>53-09-12-400-040.000-015</t>
  </si>
  <si>
    <t>Dunn, Michael William</t>
  </si>
  <si>
    <t>2656 S Danlyn Rd</t>
  </si>
  <si>
    <t>2656 S Danlyn RD</t>
  </si>
  <si>
    <t>016-31420-00 HIGHLAND VILLAGE 8B LOT 303; LOT 303</t>
  </si>
  <si>
    <t>4532</t>
  </si>
  <si>
    <t>530901210012000015</t>
  </si>
  <si>
    <t>53-09-01-212-031.000-015</t>
  </si>
  <si>
    <t>016-07890-00</t>
  </si>
  <si>
    <t>Durnal, Robert J. &amp; Phyllis A.</t>
  </si>
  <si>
    <t>605 S Hickory Dr</t>
  </si>
  <si>
    <t>605 S Hickory DR</t>
  </si>
  <si>
    <t>Bloomington, IN 47403-1829</t>
  </si>
  <si>
    <t>016-05950-00 HIGHLAND VILLAGE 8B LOT 304</t>
  </si>
  <si>
    <t>6202</t>
  </si>
  <si>
    <t>530901210014000015</t>
  </si>
  <si>
    <t>53-09-12-201-030.000-015</t>
  </si>
  <si>
    <t>016-07910-00</t>
  </si>
  <si>
    <t>Dutton, Carol J Trust</t>
  </si>
  <si>
    <t>4122 W Glen Oaks Dr</t>
  </si>
  <si>
    <t>4122 W Glen Oaks DR</t>
  </si>
  <si>
    <t>Bloomington, IN 47403-3118</t>
  </si>
  <si>
    <t>016-00130-00 HIGHLAND VILLAGE 8B LOT 305</t>
  </si>
  <si>
    <t>5680</t>
  </si>
  <si>
    <t>530901210006000015</t>
  </si>
  <si>
    <t>53-08-17-100-300.438-008</t>
  </si>
  <si>
    <t>014-17396-38</t>
  </si>
  <si>
    <t>Duvall, Billy L &amp; Julie A</t>
  </si>
  <si>
    <t>1543 S Arbors Ln</t>
  </si>
  <si>
    <t>3417 S Glasgow CIR</t>
  </si>
  <si>
    <t>016-11620-00 HIGHLAND VILLAGE 8B LOT 306</t>
  </si>
  <si>
    <t>5384</t>
  </si>
  <si>
    <t>530901210009000015</t>
  </si>
  <si>
    <t>016-30390-70</t>
  </si>
  <si>
    <t>53-09-02-200-119.000-015</t>
  </si>
  <si>
    <t>Duvall, Connie D &amp; Lowe , Donna E</t>
  </si>
  <si>
    <t>5805 W Waterstone Trce</t>
  </si>
  <si>
    <t>5805 W Waterstone Trace</t>
  </si>
  <si>
    <t>016-03180-00 HIGHLAND VILLAGE 8B LOT 307</t>
  </si>
  <si>
    <t>33145</t>
  </si>
  <si>
    <t>530901210003000015</t>
  </si>
  <si>
    <t>53-04-36-302-017.000-011</t>
  </si>
  <si>
    <t>007-13880-00</t>
  </si>
  <si>
    <t>Duvall, Louis E &amp; Billy L</t>
  </si>
  <si>
    <t>3210 S Leonard Springs Rd</t>
  </si>
  <si>
    <t>4002 W Broadway AVE</t>
  </si>
  <si>
    <t>016-09720-00 HIGHLAND VILLAGE 8A LOT 308</t>
  </si>
  <si>
    <t>5661</t>
  </si>
  <si>
    <t>530901209066000015</t>
  </si>
  <si>
    <t>53-09-13-404-047.000-015</t>
  </si>
  <si>
    <t>016-03310-66</t>
  </si>
  <si>
    <t>Duzan, Angela D</t>
  </si>
  <si>
    <t>3900 W Woodmere Way</t>
  </si>
  <si>
    <t>Bloomington, IN 47403-4122</t>
  </si>
  <si>
    <t>016-06800-00 HIGHLAND VILLAGE 8A LOT 309</t>
  </si>
  <si>
    <t>5637</t>
  </si>
  <si>
    <t>530901209039000015</t>
  </si>
  <si>
    <t>014-17093-61</t>
  </si>
  <si>
    <t>53-08-17-302-023.000-008</t>
  </si>
  <si>
    <t>Duzan, Jane</t>
  </si>
  <si>
    <t>3940 S Bushmill Dr</t>
  </si>
  <si>
    <t>3940 S Bushmill DR</t>
  </si>
  <si>
    <t>016-11530-00 HIGHLAND VILLAGE 8A LOT 310</t>
  </si>
  <si>
    <t>5622</t>
  </si>
  <si>
    <t>530901209058000015</t>
  </si>
  <si>
    <t>014-01890-00</t>
  </si>
  <si>
    <t>53-08-17-104-008.000-008</t>
  </si>
  <si>
    <t>Dye, Cynthia K</t>
  </si>
  <si>
    <t>635 W Ladd Ave</t>
  </si>
  <si>
    <t>635 W Ladd AVE</t>
  </si>
  <si>
    <t>016-01980-00 HIGHLAND VILLAGE 8A LOT 311</t>
  </si>
  <si>
    <t>5696</t>
  </si>
  <si>
    <t>530901209050000015</t>
  </si>
  <si>
    <t>53-09-12-201-037.000-015</t>
  </si>
  <si>
    <t>016-15960-00</t>
  </si>
  <si>
    <t>Dye, Debra K</t>
  </si>
  <si>
    <t>4222 W Woodlyn Dr</t>
  </si>
  <si>
    <t>016-01180-00 HIGHLAND VILLAGE 8A LOT 312</t>
  </si>
  <si>
    <t>6983</t>
  </si>
  <si>
    <t>530901209044000015</t>
  </si>
  <si>
    <t>53-09-12-201-045.000-015</t>
  </si>
  <si>
    <t>016-07940-00</t>
  </si>
  <si>
    <t>Dye, Edward R &amp; Dye,Thomas J</t>
  </si>
  <si>
    <t>4222 Woodlyn Dr</t>
  </si>
  <si>
    <t>2201 S Fernwood DR</t>
  </si>
  <si>
    <t>016-12830-00 HIGHLAND VILLAGE 8A LOT 313; L/E: HENDRICKS, LILLIAN</t>
  </si>
  <si>
    <t>5909</t>
  </si>
  <si>
    <t>530901209010000015</t>
  </si>
  <si>
    <t>53-09-02-200-044.000-015</t>
  </si>
  <si>
    <t>016-30390-89</t>
  </si>
  <si>
    <t>Dye, Michael</t>
  </si>
  <si>
    <t>471 S Bay Hill Ct</t>
  </si>
  <si>
    <t>471 S Bay Hill CT</t>
  </si>
  <si>
    <t>016-15270-00 HIGHLAND VILLAGE 8A LOT 314</t>
  </si>
  <si>
    <t>7223</t>
  </si>
  <si>
    <t>530901209001000015</t>
  </si>
  <si>
    <t>53-08-20-301-008.000-008</t>
  </si>
  <si>
    <t>014-22640-02</t>
  </si>
  <si>
    <t>Dyer, Henry L. &amp; Ruby J.</t>
  </si>
  <si>
    <t>4614 S Victor Pike</t>
  </si>
  <si>
    <t>4614 S Victor PIKE</t>
  </si>
  <si>
    <t>Bloomington, IN 47403-9738</t>
  </si>
  <si>
    <t>016-15710-00 HIGHLAND VILLAGE 8A LOT 315</t>
  </si>
  <si>
    <t>530901209014000015</t>
  </si>
  <si>
    <t>012-08650-07</t>
  </si>
  <si>
    <t>53-05-31-203-013.000-004</t>
  </si>
  <si>
    <t>Dyer, Michael &amp; Susan M</t>
  </si>
  <si>
    <t>2476 W Industrial Park Dr</t>
  </si>
  <si>
    <t>2476 W Industrial Park DR</t>
  </si>
  <si>
    <t>016-06940-00 HIGHLAND VILLAGE 8A LOT 316</t>
  </si>
  <si>
    <t>5442</t>
  </si>
  <si>
    <t>530901209060000015</t>
  </si>
  <si>
    <t>53-05-31-203-018.000-004</t>
  </si>
  <si>
    <t>012-08651-01</t>
  </si>
  <si>
    <t>E &amp; B Paving Inc</t>
  </si>
  <si>
    <t>286 W 300 North</t>
  </si>
  <si>
    <t>Anderson, IN 46012</t>
  </si>
  <si>
    <t>2520 W Industrial Park DR</t>
  </si>
  <si>
    <t>Bloomington, IN 47404-2691</t>
  </si>
  <si>
    <t>016-24390-00 HIGHLAND VILLAGE 8A LOT 317</t>
  </si>
  <si>
    <t>4771</t>
  </si>
  <si>
    <t>530901209045000015</t>
  </si>
  <si>
    <t>E R W Corp</t>
  </si>
  <si>
    <t>5098 W Fowler Rd</t>
  </si>
  <si>
    <t>3621</t>
  </si>
  <si>
    <t>014-14980-01</t>
  </si>
  <si>
    <t>S Rogers ST</t>
  </si>
  <si>
    <t>http://egis.39dn.com/egismonroein/plats/B/B100_b.pdf</t>
  </si>
  <si>
    <t>HIGHLAND VILLAGE 4TH</t>
  </si>
  <si>
    <t>5817</t>
  </si>
  <si>
    <t>53-08-20-100-030.027-008</t>
  </si>
  <si>
    <t>014-14982-27</t>
  </si>
  <si>
    <t>903 W BAYWOOD DR</t>
  </si>
  <si>
    <t>016-14450-00 HIGHLAND VILLAGE 4TH LOT 155; (JOINT TENANTS)</t>
  </si>
  <si>
    <t>4592</t>
  </si>
  <si>
    <t>530901202013000015</t>
  </si>
  <si>
    <t>53-08-20-100-030.026-008</t>
  </si>
  <si>
    <t>014-14982-26</t>
  </si>
  <si>
    <t>895 W BAYWOOD DR</t>
  </si>
  <si>
    <t>016-08450-00 HIGHLAND VILLAGE 4TH LOT 154</t>
  </si>
  <si>
    <t>530901202030000015</t>
  </si>
  <si>
    <t>53-08-20-100-030.025-008</t>
  </si>
  <si>
    <t>014-14982-25</t>
  </si>
  <si>
    <t>887 W BAYWOOD DR</t>
  </si>
  <si>
    <t>016-06130-00 HIGHLAND VILLAGE 4TH LOT 153; ;</t>
  </si>
  <si>
    <t>530901202023000015</t>
  </si>
  <si>
    <t>014-14982-99</t>
  </si>
  <si>
    <t>53-08-20-100-030.099-008</t>
  </si>
  <si>
    <t>300 W Country Club Dr</t>
  </si>
  <si>
    <t>W Baywood DR</t>
  </si>
  <si>
    <t>016-18450-00 HIGHLAND VILLAGE 4TH LOT 159</t>
  </si>
  <si>
    <t>530901202009000015</t>
  </si>
  <si>
    <t>014-14981-30</t>
  </si>
  <si>
    <t>53-08-20-100-020.000-008</t>
  </si>
  <si>
    <t>Eades, Benjamin David</t>
  </si>
  <si>
    <t>4228 S Clear View Dr</t>
  </si>
  <si>
    <t>4228 S Clear View DR</t>
  </si>
  <si>
    <t>016-24250-00 HIGHLAND VILLAGE 4TH LOT 160; LIFE ESTATE: SCHWAB, JULIUS M &amp;; OPAL M</t>
  </si>
  <si>
    <t>4768</t>
  </si>
  <si>
    <t>530901202015000015</t>
  </si>
  <si>
    <t>53-08-17-303-016.000-008</t>
  </si>
  <si>
    <t>014-17093-96</t>
  </si>
  <si>
    <t>Eades, Lisa</t>
  </si>
  <si>
    <t>1528 W Edinburgh Bend</t>
  </si>
  <si>
    <t>016-22780-00 HIGHLAND VILLAGE 4TH LOT 161</t>
  </si>
  <si>
    <t>530901202016000015</t>
  </si>
  <si>
    <t>53-09-12-401-010.000-015</t>
  </si>
  <si>
    <t>016-08020-00</t>
  </si>
  <si>
    <t>Eads, Forrest W &amp; Betty J Trust</t>
  </si>
  <si>
    <t>C/O  Old National Wealth Manag 2801 E Buick Cadillac Blvd</t>
  </si>
  <si>
    <t>2435 S Hickory Leaf DR</t>
  </si>
  <si>
    <t>016-27690-00 HIGHLAND VILLAGE 4TH LOT 162</t>
  </si>
  <si>
    <t>5525</t>
  </si>
  <si>
    <t>530901202021000015</t>
  </si>
  <si>
    <t>53-09-12-400-013.001-015</t>
  </si>
  <si>
    <t>016-31640-01</t>
  </si>
  <si>
    <t>Eads, Forrest W. &amp; Betty J. Trust</t>
  </si>
  <si>
    <t>C/O Old National Wealth Manage 2801 E Buick Cadillac Blvd</t>
  </si>
  <si>
    <t>s Hickory Leaf  DR</t>
  </si>
  <si>
    <t>016-09350-00 HIGHLAND VILLAGE 4TH LOT 163</t>
  </si>
  <si>
    <t>3531</t>
  </si>
  <si>
    <t>530901202022000015</t>
  </si>
  <si>
    <t>53-09-12-400-009.007-015</t>
  </si>
  <si>
    <t>016-31640-07</t>
  </si>
  <si>
    <t>C/O National Wealth Management 2801 E Buick Cadillac Blvd</t>
  </si>
  <si>
    <t>016-13260-00 HIGHLAND VILLAGE 4TH LOT 164; HMSTD ON 016-13250-00</t>
  </si>
  <si>
    <t>5393</t>
  </si>
  <si>
    <t>530901202012000015</t>
  </si>
  <si>
    <t>53-09-13-103-064.000-015</t>
  </si>
  <si>
    <t>016-10450-00</t>
  </si>
  <si>
    <t>Easterday, Vickie</t>
  </si>
  <si>
    <t>3751 W Fairington Dr</t>
  </si>
  <si>
    <t>3751 W Fairington DR</t>
  </si>
  <si>
    <t>016-05350-00 HIGHLAND VILLAGE 6TH LOT 210</t>
  </si>
  <si>
    <t>4567</t>
  </si>
  <si>
    <t>530901212022000015</t>
  </si>
  <si>
    <t>53-04-36-301-013.000-011</t>
  </si>
  <si>
    <t>007-16980-00</t>
  </si>
  <si>
    <t>Easterling, Darlene N</t>
  </si>
  <si>
    <t>4244 W Grand Ave</t>
  </si>
  <si>
    <t>4244 W Grand AVE</t>
  </si>
  <si>
    <t>Bloomington, IN 47404-4817</t>
  </si>
  <si>
    <t>016-26720-00 HIGHLAND VILLAGE 6TH LOT 209</t>
  </si>
  <si>
    <t>http://egis.39dn.com/egismonroein/plats/B/B102_a.pdf</t>
  </si>
  <si>
    <t>HIGHLAND VILL 6TH</t>
  </si>
  <si>
    <t>5867</t>
  </si>
  <si>
    <t>530901212027000015</t>
  </si>
  <si>
    <t>53-08-17-100-300.443-008</t>
  </si>
  <si>
    <t>014-17396-43</t>
  </si>
  <si>
    <t>Easton, Ryan P. &amp; Destiny J. Walden</t>
  </si>
  <si>
    <t>3413 S Glasgow Cir</t>
  </si>
  <si>
    <t>3413 S Glasgow CIR</t>
  </si>
  <si>
    <t>016-15340-00 HIGHLAND VILLAGE 6TH LOT 208</t>
  </si>
  <si>
    <t>530901212028000015</t>
  </si>
  <si>
    <t>016-30392-70</t>
  </si>
  <si>
    <t>53-09-02-300-084.000-015</t>
  </si>
  <si>
    <t>Easton, Tamara</t>
  </si>
  <si>
    <t>673 S Solitude Ct</t>
  </si>
  <si>
    <t>673 S Solitude CT</t>
  </si>
  <si>
    <t>016-04730-00 HIGHLAND VILLAGE 6TH LOT 207</t>
  </si>
  <si>
    <t>6177</t>
  </si>
  <si>
    <t>530901212023000015</t>
  </si>
  <si>
    <t>53-09-01-300-004.000-015</t>
  </si>
  <si>
    <t>016-15100-00</t>
  </si>
  <si>
    <t>Easton, Tamara M.</t>
  </si>
  <si>
    <t>4075 W Gifford RD</t>
  </si>
  <si>
    <t>Bloomington, IN 47403-2600</t>
  </si>
  <si>
    <t>016-29420-00 HIGHLAND VILLAGE 6TH LOT 206</t>
  </si>
  <si>
    <t>530901212036000015</t>
  </si>
  <si>
    <t>53-09-12-401-013.000-015</t>
  </si>
  <si>
    <t>016-08130-00</t>
  </si>
  <si>
    <t>Eaton, Stewart A.</t>
  </si>
  <si>
    <t>2340 S Hickory Leaf Dr</t>
  </si>
  <si>
    <t>2340 S Hickory Leaf DR</t>
  </si>
  <si>
    <t>016-30690-00 HIGHLAND VILLAGE 6TH LOT 205</t>
  </si>
  <si>
    <t>530901212016000015</t>
  </si>
  <si>
    <t>014-17411-13</t>
  </si>
  <si>
    <t>53-01-41-741-115.000-008</t>
  </si>
  <si>
    <t>014-17411-15</t>
  </si>
  <si>
    <t>Ebel-Orr, Emily</t>
  </si>
  <si>
    <t>3176 S Cuffers Dr</t>
  </si>
  <si>
    <t>3176 S Cuffers DR</t>
  </si>
  <si>
    <t>016-31540-00 HIGHLAND VILLAGE 6TH LOT 211</t>
  </si>
  <si>
    <t>6351</t>
  </si>
  <si>
    <t>530901212033000015</t>
  </si>
  <si>
    <t>53-08-17-303-002.000-008</t>
  </si>
  <si>
    <t>014-17093-23</t>
  </si>
  <si>
    <t>Ebel-Orr, Faye E</t>
  </si>
  <si>
    <t>3887 S Bushmill Dr</t>
  </si>
  <si>
    <t>3887 S Bushmill DR</t>
  </si>
  <si>
    <t>016-31530-00 HIGHLAND VILLAGE 6TH LOT 212</t>
  </si>
  <si>
    <t>530901212020000015</t>
  </si>
  <si>
    <t>53-08-17-102-062.000-008</t>
  </si>
  <si>
    <t>014-05400-00</t>
  </si>
  <si>
    <t>Eberhard, Kelli J &amp; Green, Terren E</t>
  </si>
  <si>
    <t>590 W Fairway Ln</t>
  </si>
  <si>
    <t>590 W Fairway LN</t>
  </si>
  <si>
    <t>016-12430-00 HIGHLAND VILLAGE 6TH LOT 213</t>
  </si>
  <si>
    <t>34206</t>
  </si>
  <si>
    <t>530901212034000015</t>
  </si>
  <si>
    <t>014-11100-00</t>
  </si>
  <si>
    <t>53-08-17-100-002.000-008</t>
  </si>
  <si>
    <t>Eck, Jon C &amp; Starr L</t>
  </si>
  <si>
    <t>3117 S Rogers St</t>
  </si>
  <si>
    <t>3117 S Rogers ST</t>
  </si>
  <si>
    <t>Bloomington, IN 47403-4349</t>
  </si>
  <si>
    <t>016-04580-00 HIGHLAND VILLAGE 6TH LOT 215</t>
  </si>
  <si>
    <t>5554</t>
  </si>
  <si>
    <t>530901212035000015</t>
  </si>
  <si>
    <t>014-07856-93</t>
  </si>
  <si>
    <t>53-08-17-301-210.000-008</t>
  </si>
  <si>
    <t>Eckes, Paul M &amp; Susan M</t>
  </si>
  <si>
    <t>1434 W Estate Dr</t>
  </si>
  <si>
    <t>1434 W Estate DR</t>
  </si>
  <si>
    <t>016-17040-00 HIGHLAND VILLAGE 6TH LOT 216</t>
  </si>
  <si>
    <t>5618</t>
  </si>
  <si>
    <t>530901212026000015</t>
  </si>
  <si>
    <t>53-09-01-209-040.000-015</t>
  </si>
  <si>
    <t>016-09180-00</t>
  </si>
  <si>
    <t>Edie, Wayne P &amp; Norma J</t>
  </si>
  <si>
    <t>4271 W Doyle Ave</t>
  </si>
  <si>
    <t>4271 W Doyle AVE</t>
  </si>
  <si>
    <t>016-07890-00 HIGHLAND VILLAGE 6TH LOT 217</t>
  </si>
  <si>
    <t>33693</t>
  </si>
  <si>
    <t>530901212031000015</t>
  </si>
  <si>
    <t>016-30391-92</t>
  </si>
  <si>
    <t>53-09-02-300-042.000-015</t>
  </si>
  <si>
    <t>Edmonds, Brian J &amp; Katherine M</t>
  </si>
  <si>
    <t>5644 W Bedrock Rd</t>
  </si>
  <si>
    <t>5644 W Bedrock RD</t>
  </si>
  <si>
    <t>016-08880-00 HIGHLAND VILLAGE 6TH LOT 218</t>
  </si>
  <si>
    <t>5844</t>
  </si>
  <si>
    <t>530901212012000015</t>
  </si>
  <si>
    <t>53-04-36-302-004.000-011</t>
  </si>
  <si>
    <t>007-19320-00</t>
  </si>
  <si>
    <t>Edwards, Dawn Renee</t>
  </si>
  <si>
    <t>4056 W Grand Ave</t>
  </si>
  <si>
    <t>4056 W Grand AVE</t>
  </si>
  <si>
    <t>016-28250-00 HIGHLAND VILLAGE 6TH LOT 219</t>
  </si>
  <si>
    <t>530901212002000015</t>
  </si>
  <si>
    <t>53-08-20-106-012.000-008</t>
  </si>
  <si>
    <t>014-14980-98</t>
  </si>
  <si>
    <t>Edwards, Douglas F &amp; Wilma L</t>
  </si>
  <si>
    <t>800 W Estate Dr</t>
  </si>
  <si>
    <t>800 W Estate DR</t>
  </si>
  <si>
    <t>016-25800-00 HIGHLAND VILLAGE 6TH LOT 220</t>
  </si>
  <si>
    <t>4259</t>
  </si>
  <si>
    <t>530901212005000015</t>
  </si>
  <si>
    <t>53-08-17-301-150.000-008</t>
  </si>
  <si>
    <t>014-17096-75</t>
  </si>
  <si>
    <t>Edwards, Eric J &amp; Jennifer L</t>
  </si>
  <si>
    <t>1436 W Glasgow Ct</t>
  </si>
  <si>
    <t>1436 W Glasgow CT</t>
  </si>
  <si>
    <t>Bloomington, IN 47403-7907</t>
  </si>
  <si>
    <t>016-25390-00 HIGHLAND VILLAGE 6TH LOT 221</t>
  </si>
  <si>
    <t>530901212003000015</t>
  </si>
  <si>
    <t>53-09-01-213-006.000-015</t>
  </si>
  <si>
    <t>016-15700-00</t>
  </si>
  <si>
    <t>Edwards, George P &amp; Twyla S &amp; Edwards, Sean Patrick</t>
  </si>
  <si>
    <t>4028 W Doyle Ave</t>
  </si>
  <si>
    <t>4028 W Doyle AVE</t>
  </si>
  <si>
    <t>Bloomington, IN 47403-2602</t>
  </si>
  <si>
    <t>016-04520-00 HIGHLAND VILLAGE 6TH LOT 222</t>
  </si>
  <si>
    <t>5553</t>
  </si>
  <si>
    <t>530901212006000015</t>
  </si>
  <si>
    <t>53-09-13-104-007.000-015</t>
  </si>
  <si>
    <t>016-08540-00</t>
  </si>
  <si>
    <t>Edwards, Larry Wayne; Edwards, Bert; Adams, Edythe L; &amp; Nichols, Sharon; W/L/E Melba Edwards</t>
  </si>
  <si>
    <t>C/O Melba Jean Edwards W/L/E 3011 S Arrow Ave</t>
  </si>
  <si>
    <t>3011 S Arrow AVE</t>
  </si>
  <si>
    <t>Bloomington, IN 47403-3801</t>
  </si>
  <si>
    <t>016-06390-00 HIGHLAND VILLAGE 6TH LOT 223</t>
  </si>
  <si>
    <t>7073</t>
  </si>
  <si>
    <t>530901212019000015</t>
  </si>
  <si>
    <t>53-09-01-213-001.000-015</t>
  </si>
  <si>
    <t>016-11660-00</t>
  </si>
  <si>
    <t>Edwards, Matthew Ryan &amp; Kathleen R</t>
  </si>
  <si>
    <t>541 S Village Dr</t>
  </si>
  <si>
    <t>541 S Village DR</t>
  </si>
  <si>
    <t>Bloomington, IN 47403-1909</t>
  </si>
  <si>
    <t>016-27330-00 HIGHLAND VILLAGE 6TH LOT 224</t>
  </si>
  <si>
    <t>4473</t>
  </si>
  <si>
    <t>530901212021000015</t>
  </si>
  <si>
    <t>53-08-17-303-025.000-008</t>
  </si>
  <si>
    <t>014-17093-98</t>
  </si>
  <si>
    <t>Edwards, Michael A</t>
  </si>
  <si>
    <t>1516 W Edinburgh Bnd</t>
  </si>
  <si>
    <t>1516 W Edinburgh Bend</t>
  </si>
  <si>
    <t>016-26750-00 HIGHLAND VILLAGE 6TH LOT 225</t>
  </si>
  <si>
    <t>530901212010000015</t>
  </si>
  <si>
    <t>53-09-02-100-004.041-015</t>
  </si>
  <si>
    <t>016-26811-41</t>
  </si>
  <si>
    <t>Edwards, Zachary &amp; Erin</t>
  </si>
  <si>
    <t>228 S Cave Creek Dr</t>
  </si>
  <si>
    <t>228 S Cave Creek DR</t>
  </si>
  <si>
    <t>016-01890-00 HIGHLAND VILLAGE 6TH LOT 226</t>
  </si>
  <si>
    <t>6125</t>
  </si>
  <si>
    <t>530901212018000015</t>
  </si>
  <si>
    <t>53-08-20-102-006.000-008</t>
  </si>
  <si>
    <t>014-14980-05</t>
  </si>
  <si>
    <t>Eells, Sara L</t>
  </si>
  <si>
    <t>611 W Gordon Pike</t>
  </si>
  <si>
    <t>611 W Gordon PIKE</t>
  </si>
  <si>
    <t>Bloomington, IN 47403-4577</t>
  </si>
  <si>
    <t>016-03320-00 HIGHLAND VILLAGE 6TH LOT 227</t>
  </si>
  <si>
    <t>530901212009000015</t>
  </si>
  <si>
    <t>016-30391-69</t>
  </si>
  <si>
    <t>53-09-02-200-066.000-015</t>
  </si>
  <si>
    <t>Egan, Victoria D</t>
  </si>
  <si>
    <t>558 S Cobblestone Ct</t>
  </si>
  <si>
    <t>558 S Cobblestone CT</t>
  </si>
  <si>
    <t>016-09260-00 HIGHLAND VILLAGE 6TH LOT 228</t>
  </si>
  <si>
    <t>6237</t>
  </si>
  <si>
    <t>530901212004000015</t>
  </si>
  <si>
    <t>53-08-17-301-093.333-008</t>
  </si>
  <si>
    <t>014-17098-33</t>
  </si>
  <si>
    <t>Eggleston, Samuel F &amp; Sara M Erbes</t>
  </si>
  <si>
    <t>1558 W Castle Ct</t>
  </si>
  <si>
    <t>1558 W Castle CT</t>
  </si>
  <si>
    <t>016-26760-00 HIGHLAND VILLAGE 6TH LOT 229</t>
  </si>
  <si>
    <t>530901212032000015</t>
  </si>
  <si>
    <t>53-09-13-107-019.000-015</t>
  </si>
  <si>
    <t>016-21430-00</t>
  </si>
  <si>
    <t>Ek, James A Jr &amp; Patricia G</t>
  </si>
  <si>
    <t>3222 S Fairington Dr</t>
  </si>
  <si>
    <t>3222 S Fairington DR</t>
  </si>
  <si>
    <t>Bloomington, IN 47403-3916</t>
  </si>
  <si>
    <t>016-19960-00 HIGHLAND VILLAGE 6TH LOT 230</t>
  </si>
  <si>
    <t>530901212025000015</t>
  </si>
  <si>
    <t>014-15010-00</t>
  </si>
  <si>
    <t>53-08-17-407-042.000-008</t>
  </si>
  <si>
    <t>Elgar, Jon</t>
  </si>
  <si>
    <t>3615 S Hays Dr</t>
  </si>
  <si>
    <t>3615 S Hays DR</t>
  </si>
  <si>
    <t>016-08590-00 HIGHLAND VILLAGE 6TH LOT 231</t>
  </si>
  <si>
    <t>6170</t>
  </si>
  <si>
    <t>530901212007000015</t>
  </si>
  <si>
    <t>53-09-13-407-016.000-015</t>
  </si>
  <si>
    <t>016-00210-00</t>
  </si>
  <si>
    <t>Elkins, Gloria A; Adkins, Gary L; Kelley, Kathy D; Adkins, David R &amp; O'Brien, Karen L</t>
  </si>
  <si>
    <t>3809 W Garden Ln</t>
  </si>
  <si>
    <t>3809 W Garden LN</t>
  </si>
  <si>
    <t>Bloomington, IN 47403-4179</t>
  </si>
  <si>
    <t>016-26260-00 HIGHLAND VILLAGE 6TH LOT 232</t>
  </si>
  <si>
    <t>530901212030000015</t>
  </si>
  <si>
    <t>016-16010-03</t>
  </si>
  <si>
    <t>53-09-12-400-022.000-015</t>
  </si>
  <si>
    <t>Elkins, Jeremy D</t>
  </si>
  <si>
    <t>PO Box 650</t>
  </si>
  <si>
    <t>Imperial, MO 63052</t>
  </si>
  <si>
    <t>2741 S Danlyn RD</t>
  </si>
  <si>
    <t>016-01480-00 HIGHLAND VILLAGE 6TH LOT 233</t>
  </si>
  <si>
    <t>530901212029000015</t>
  </si>
  <si>
    <t>014-07856-18</t>
  </si>
  <si>
    <t>53-08-20-205-033.000-008</t>
  </si>
  <si>
    <t>Elkins-Rulon, Cristal</t>
  </si>
  <si>
    <t>7143 S Mamie Eads Rd</t>
  </si>
  <si>
    <t>4316 S Eagleview CT</t>
  </si>
  <si>
    <t>016-14330-00 HIGHLAND VILLAGE 7TH LOT 259</t>
  </si>
  <si>
    <t>http://egis.39dn.com/egismonroein/plats/B/B105_b.pdf</t>
  </si>
  <si>
    <t>HIGHLAND VILL 7TH</t>
  </si>
  <si>
    <t>530901211025000015</t>
  </si>
  <si>
    <t>53-08-20-100-013.000-008</t>
  </si>
  <si>
    <t>014-14980-00</t>
  </si>
  <si>
    <t>Ellington, Jeffrey E &amp; Hope Habbe</t>
  </si>
  <si>
    <t>680 W That Rd</t>
  </si>
  <si>
    <t>016-05100-00 HIGHLAND VILLAGE 7TH LOT 260</t>
  </si>
  <si>
    <t>5329</t>
  </si>
  <si>
    <t>530901211018000015</t>
  </si>
  <si>
    <t>53-08-20-100-011.000-008</t>
  </si>
  <si>
    <t>014-14670-00</t>
  </si>
  <si>
    <t>680 W That RD</t>
  </si>
  <si>
    <t>016-16400-00 HIGHLAND VILLAGE 7TH LOT 261</t>
  </si>
  <si>
    <t>530901211032000015</t>
  </si>
  <si>
    <t>53-08-20-106-037.000-008</t>
  </si>
  <si>
    <t>014-14980-86</t>
  </si>
  <si>
    <t>Ellinwood, Cynthia J</t>
  </si>
  <si>
    <t>717 W Whitestone St</t>
  </si>
  <si>
    <t>717 W Whitestone ST</t>
  </si>
  <si>
    <t>016-27980-00 HIGHLAND VILLAGE 7TH LOT 262</t>
  </si>
  <si>
    <t>530901211005000015</t>
  </si>
  <si>
    <t>53-09-02-400-009.174-015</t>
  </si>
  <si>
    <t>016-26822-74</t>
  </si>
  <si>
    <t>Ellinwood, Michael A</t>
  </si>
  <si>
    <t>609 S Shale Crest Dr</t>
  </si>
  <si>
    <t>609 S Shale Crest DR</t>
  </si>
  <si>
    <t>016-15250-00 HIGHLAND VILLAGE 7TH LOT 263</t>
  </si>
  <si>
    <t>530901211013000015</t>
  </si>
  <si>
    <t>53-09-13-101-057.000-015</t>
  </si>
  <si>
    <t>016-15610-00</t>
  </si>
  <si>
    <t>Elliott, David L</t>
  </si>
  <si>
    <t>3511 W Stafford Dr</t>
  </si>
  <si>
    <t>3511 W Stafford DR</t>
  </si>
  <si>
    <t>016-09420-00 HIGHLAND VILLAGE 7TH LOT 264</t>
  </si>
  <si>
    <t>5520</t>
  </si>
  <si>
    <t>530901211014000015</t>
  </si>
  <si>
    <t>016-16880-00</t>
  </si>
  <si>
    <t>53-09-01-211-042.000-015</t>
  </si>
  <si>
    <t>Elliott, Layne M</t>
  </si>
  <si>
    <t>4129 W Middle Ct</t>
  </si>
  <si>
    <t>4129 W Middle CT</t>
  </si>
  <si>
    <t>016-15110-00 HIGHLAND VILLAGE 7TH LOT 265; MTG ON 013-13100-01</t>
  </si>
  <si>
    <t>34502</t>
  </si>
  <si>
    <t>530901211020000015</t>
  </si>
  <si>
    <t>53-09-01-211-020.000-015</t>
  </si>
  <si>
    <t>016-15110-00</t>
  </si>
  <si>
    <t>Elliott, Luther V &amp; Bessie L</t>
  </si>
  <si>
    <t>4148 W Middle Ct</t>
  </si>
  <si>
    <t>4148 W Middle CT</t>
  </si>
  <si>
    <t>016-06500-00 HIGHLAND VILLAGE 7TH LOT 266</t>
  </si>
  <si>
    <t>6119</t>
  </si>
  <si>
    <t>530901211007000015</t>
  </si>
  <si>
    <t>016-30391-86</t>
  </si>
  <si>
    <t>53-09-02-200-126.000-015</t>
  </si>
  <si>
    <t>Elliott, Tommy E</t>
  </si>
  <si>
    <t>647 S Fieldstone Blvd</t>
  </si>
  <si>
    <t>647 S Fieldstone BLVD</t>
  </si>
  <si>
    <t>Bloomington, IN 47403-8999</t>
  </si>
  <si>
    <t>016-16490-00 HIGHLAND VILLAGE 7TH LOT 267</t>
  </si>
  <si>
    <t>2162</t>
  </si>
  <si>
    <t>530901211026000015</t>
  </si>
  <si>
    <t>016-30392-80</t>
  </si>
  <si>
    <t>53-01-63-039-280.000-015</t>
  </si>
  <si>
    <t>Elliott-Felton, Julia F</t>
  </si>
  <si>
    <t>5506 W Bedrock Rd</t>
  </si>
  <si>
    <t>5506 W Bedrock RD</t>
  </si>
  <si>
    <t>016-04970-00 HIGHLAND VILLAGE 7TH LOT 268</t>
  </si>
  <si>
    <t>5328</t>
  </si>
  <si>
    <t>530901211035000015</t>
  </si>
  <si>
    <t>53-09-13-400-029.000-015</t>
  </si>
  <si>
    <t>016-00640-00</t>
  </si>
  <si>
    <t>Ellshoff, Denise J</t>
  </si>
  <si>
    <t>3721 Sims Ln</t>
  </si>
  <si>
    <t>3721 W Sims LN</t>
  </si>
  <si>
    <t>016-16660-00 HIGHLAND VILLAGE 7TH LOT 269</t>
  </si>
  <si>
    <t>530901211024000015</t>
  </si>
  <si>
    <t>53-08-20-205-035.000-008</t>
  </si>
  <si>
    <t>014-07856-17</t>
  </si>
  <si>
    <t>Emerick, Danyel F &amp; Dye, Rosanne C</t>
  </si>
  <si>
    <t>4310 S Eagleview Ct</t>
  </si>
  <si>
    <t>4310 S Eagleview CT</t>
  </si>
  <si>
    <t>016-13510-00 HIGHLAND VILLAGE 7TH LOT 270</t>
  </si>
  <si>
    <t>5700</t>
  </si>
  <si>
    <t>530901211034000015</t>
  </si>
  <si>
    <t>53-01-41-709-433.000-008</t>
  </si>
  <si>
    <t>014-17094-33</t>
  </si>
  <si>
    <t>Emerson, Heather</t>
  </si>
  <si>
    <t>3851 S Cramer Cir</t>
  </si>
  <si>
    <t>3851 S Cramer CIR</t>
  </si>
  <si>
    <t>016-16870-00 HIGHLAND VILLAGE 7TH LOT 271</t>
  </si>
  <si>
    <t>4341</t>
  </si>
  <si>
    <t>530901211016000015</t>
  </si>
  <si>
    <t>014-17097-82</t>
  </si>
  <si>
    <t>53-08-17-301-160.000-008</t>
  </si>
  <si>
    <t>Emerson-hunt, Nancy J</t>
  </si>
  <si>
    <t>3835 S McDougal St</t>
  </si>
  <si>
    <t>3835 S McDougal ST</t>
  </si>
  <si>
    <t>016-16050-00 HIGHLAND VILLAGE 7TH LOT 272</t>
  </si>
  <si>
    <t>530901211009000015</t>
  </si>
  <si>
    <t>53-09-13-107-007.000-015</t>
  </si>
  <si>
    <t>016-10080-00</t>
  </si>
  <si>
    <t>Emery, Scott W. &amp; Kathy D.</t>
  </si>
  <si>
    <t>3221 S Fairington Dr</t>
  </si>
  <si>
    <t>3221 S Fairington DR</t>
  </si>
  <si>
    <t>016-10280-00 HIGHLAND VILLAGE 7TH LOT 273</t>
  </si>
  <si>
    <t>33972</t>
  </si>
  <si>
    <t>530901211008000015</t>
  </si>
  <si>
    <t>007-28150-23</t>
  </si>
  <si>
    <t>53-04-35-101-007.000-011</t>
  </si>
  <si>
    <t>Emily, William K &amp; Emily, W Shane</t>
  </si>
  <si>
    <t>5936 E State Road 45 Apt 1</t>
  </si>
  <si>
    <t>4700 W Innovation DR</t>
  </si>
  <si>
    <t>016-22390-00 HIGHLAND VILLAGE 7TH LOT 274</t>
  </si>
  <si>
    <t>530901211030000015</t>
  </si>
  <si>
    <t>53-09-13-105-023.000-015</t>
  </si>
  <si>
    <t>016-09320-00</t>
  </si>
  <si>
    <t>Emmert, Georgia K &amp; Bagwell , Janice E</t>
  </si>
  <si>
    <t>3200 S Arrow Ave</t>
  </si>
  <si>
    <t>3200 S Arrow AVE</t>
  </si>
  <si>
    <t>016-00670-00 HIGHLAND VILLAGE 7TH LOT 275</t>
  </si>
  <si>
    <t>530901211015000015</t>
  </si>
  <si>
    <t>53-09-13-103-028.000-015</t>
  </si>
  <si>
    <t>016-04650-00</t>
  </si>
  <si>
    <t>Emmett, Megan Michelle</t>
  </si>
  <si>
    <t>3511 W Fairington Drive</t>
  </si>
  <si>
    <t>3511 W Fairington DR</t>
  </si>
  <si>
    <t>016-07350-00 HIGHLAND VILLAGE 7TH LOT 276</t>
  </si>
  <si>
    <t>7092</t>
  </si>
  <si>
    <t>530901211029000015</t>
  </si>
  <si>
    <t>53-01-41-709-702.000-008</t>
  </si>
  <si>
    <t>014-17097-02</t>
  </si>
  <si>
    <t>Endris, Jason M &amp; Tanya L Cox-</t>
  </si>
  <si>
    <t>3416 S McDougal Ct</t>
  </si>
  <si>
    <t>3416 S McDougal CT</t>
  </si>
  <si>
    <t>016-16880-00 HIGHLAND VILLAGE 7TH LOT 278</t>
  </si>
  <si>
    <t>5973</t>
  </si>
  <si>
    <t>530901211042000015</t>
  </si>
  <si>
    <t>53-08-20-106-032.000-008</t>
  </si>
  <si>
    <t>014-14980-84</t>
  </si>
  <si>
    <t>Engel, Nicholas J &amp; Cheryl A</t>
  </si>
  <si>
    <t>705 W Whitestone St</t>
  </si>
  <si>
    <t>705 W Whitestone ST</t>
  </si>
  <si>
    <t>016-09190-00 HIGHLAND VILLAGE 7TH LOT 279</t>
  </si>
  <si>
    <t>530901211036000015</t>
  </si>
  <si>
    <t>016-30391-95</t>
  </si>
  <si>
    <t>53-09-02-300-030.000-015</t>
  </si>
  <si>
    <t>English, Don William Sr &amp; Donna G</t>
  </si>
  <si>
    <t>633 S Bosell Ct</t>
  </si>
  <si>
    <t>633 S Bosell CT</t>
  </si>
  <si>
    <t>016-09210-00 HIGHLAND VILLAGE 7TH LOT 280</t>
  </si>
  <si>
    <t>5494</t>
  </si>
  <si>
    <t>530901211017000015</t>
  </si>
  <si>
    <t>53-08-17-301-132.000-008</t>
  </si>
  <si>
    <t>014-17096-51</t>
  </si>
  <si>
    <t>Enow, Georges T &amp; Doris A</t>
  </si>
  <si>
    <t>3631 S Wickens St</t>
  </si>
  <si>
    <t>3631 S Wickens ST</t>
  </si>
  <si>
    <t>016-18200-00 HIGHLAND VILLAGE 7TH LOT 281</t>
  </si>
  <si>
    <t>530901211041000015</t>
  </si>
  <si>
    <t>53-08-17-403-018.000-008</t>
  </si>
  <si>
    <t>014-04580-16</t>
  </si>
  <si>
    <t>Ensman, Catherine Louise</t>
  </si>
  <si>
    <t>433 W Somersbe Pl</t>
  </si>
  <si>
    <t>433 W Somersbe Place</t>
  </si>
  <si>
    <t>016-09230-00 HIGHLAND VILLAGE 7TH LOT 282</t>
  </si>
  <si>
    <t>33846</t>
  </si>
  <si>
    <t>530901211039000015</t>
  </si>
  <si>
    <t>53-09-01-211-028.000-015</t>
  </si>
  <si>
    <t>016-29590-00</t>
  </si>
  <si>
    <t>EPC Holdings 877 LLC</t>
  </si>
  <si>
    <t>1433 W Lawson Rd</t>
  </si>
  <si>
    <t>735 S Hickory DR</t>
  </si>
  <si>
    <t>016-08210-00 HIGHLAND VILLAGE 7TH LOT 283</t>
  </si>
  <si>
    <t>6134</t>
  </si>
  <si>
    <t>530901211037000015</t>
  </si>
  <si>
    <t>53-09-01-213-013.000-015</t>
  </si>
  <si>
    <t>016-16990-00</t>
  </si>
  <si>
    <t>820 S Curry PIKE</t>
  </si>
  <si>
    <t>Bloomington, IN 47403-1950</t>
  </si>
  <si>
    <t>016-11000-00 HIGHLAND VILLAGE 7TH LOT 284</t>
  </si>
  <si>
    <t>34035</t>
  </si>
  <si>
    <t>530901211040000015</t>
  </si>
  <si>
    <t>53-08-17-301-072.000-008</t>
  </si>
  <si>
    <t>014-17096-89</t>
  </si>
  <si>
    <t>Eppley, Christopher J &amp; Julia K</t>
  </si>
  <si>
    <t>1456 W Lockview St</t>
  </si>
  <si>
    <t>1456 W Lockview ST</t>
  </si>
  <si>
    <t>016-05850-00 HIGHLAND VILLAGE 6TH LOT 234</t>
  </si>
  <si>
    <t>6116</t>
  </si>
  <si>
    <t>530901212011000015</t>
  </si>
  <si>
    <t>53-09-11-102-029.000-015</t>
  </si>
  <si>
    <t>016-08471-13</t>
  </si>
  <si>
    <t>Erlien, Joshua D &amp; Sara</t>
  </si>
  <si>
    <t>5060 W Hanks Xing</t>
  </si>
  <si>
    <t>5060 W Hanks Crossing</t>
  </si>
  <si>
    <t>016-07760-00 HIGHLAND VILLAGE 6TH LOT 235</t>
  </si>
  <si>
    <t>5487</t>
  </si>
  <si>
    <t>530901212024000015</t>
  </si>
  <si>
    <t>53-09-02-200-125.000-015</t>
  </si>
  <si>
    <t>016-30391-14</t>
  </si>
  <si>
    <t>Ernest, Nathan Ryan</t>
  </si>
  <si>
    <t>5484 W Cobblestone St</t>
  </si>
  <si>
    <t>5484 W Cobblestone ST</t>
  </si>
  <si>
    <t>Bloomington, IN 47403-8959</t>
  </si>
  <si>
    <t>016-31350-00 HIGHLAND VILLAGE 7TH LOT 258</t>
  </si>
  <si>
    <t>7627</t>
  </si>
  <si>
    <t>530901211011000015</t>
  </si>
  <si>
    <t>53-08-20-100-030.046-008</t>
  </si>
  <si>
    <t>014-14982-46</t>
  </si>
  <si>
    <t>Ernst, Kerry L &amp; Barbara A</t>
  </si>
  <si>
    <t>838 W Baywood Dr</t>
  </si>
  <si>
    <t>838 W BAYWOOD DR</t>
  </si>
  <si>
    <t>016-22170-00 HIGHLAND VILLAGE 7TH LOT 257</t>
  </si>
  <si>
    <t>5594</t>
  </si>
  <si>
    <t>530901211006000015</t>
  </si>
  <si>
    <t>53-09-02-200-080.000-015</t>
  </si>
  <si>
    <t>016-30391-43</t>
  </si>
  <si>
    <t>Escue, Charles E &amp; Ochmaa D</t>
  </si>
  <si>
    <t>5587 W Cobblestone St</t>
  </si>
  <si>
    <t>5587 W Cobblestone ST</t>
  </si>
  <si>
    <t>016-14220-00 HIGHLAND VILLAGE 7TH LOT 256</t>
  </si>
  <si>
    <t>4591</t>
  </si>
  <si>
    <t>530901211031000015</t>
  </si>
  <si>
    <t>014-17097-67</t>
  </si>
  <si>
    <t>53-08-17-301-059.000-008</t>
  </si>
  <si>
    <t>Espinoza, Abelardo &amp; Guadalupe</t>
  </si>
  <si>
    <t>3872 S McDougal St</t>
  </si>
  <si>
    <t>3872 S McDougal ST</t>
  </si>
  <si>
    <t>016-02100-00 HIGHLAND VILLAGE 7TH LOT 285</t>
  </si>
  <si>
    <t>5526</t>
  </si>
  <si>
    <t>530901211021000015</t>
  </si>
  <si>
    <t>53-09-12-402-016.000-015</t>
  </si>
  <si>
    <t>016-16980-00</t>
  </si>
  <si>
    <t>Esquibel, Jose &amp; Carol</t>
  </si>
  <si>
    <t>375 W Maple Leaf Dr</t>
  </si>
  <si>
    <t>3754 W Maple Leaf DR</t>
  </si>
  <si>
    <t>016-10580-00 HIGHLAND VILLAGE 7TH LOT 286</t>
  </si>
  <si>
    <t>530901211022000015</t>
  </si>
  <si>
    <t>53-01-40-561-000.000-008</t>
  </si>
  <si>
    <t>014-05610-00</t>
  </si>
  <si>
    <t>Estes, Adam D</t>
  </si>
  <si>
    <t>606 W Soutar Dr</t>
  </si>
  <si>
    <t>606 W Soutar DR</t>
  </si>
  <si>
    <t>Bloomington, IN 47403-4366</t>
  </si>
  <si>
    <t>016-00380-00 HIGHLAND VILLAGE 7TH LOT 287</t>
  </si>
  <si>
    <t>530901211023000015</t>
  </si>
  <si>
    <t>53-01-42-955-000.000-008</t>
  </si>
  <si>
    <t>014-29550-00</t>
  </si>
  <si>
    <t>608 W Soutar DR</t>
  </si>
  <si>
    <t>016-11780-00 HIGHLAND VILLAGE 7TH LOT 288</t>
  </si>
  <si>
    <t>6203</t>
  </si>
  <si>
    <t>530901211001000015</t>
  </si>
  <si>
    <t>53-01-40-379-000.000-008</t>
  </si>
  <si>
    <t>014-03790-00</t>
  </si>
  <si>
    <t>614 W Soutar DR</t>
  </si>
  <si>
    <t>016-17570-00 HIGHLAND VILLAGE 7TH LOT 289</t>
  </si>
  <si>
    <t>6276</t>
  </si>
  <si>
    <t>530901211027000015</t>
  </si>
  <si>
    <t>53-09-13-404-053.000-015</t>
  </si>
  <si>
    <t>016-03310-65</t>
  </si>
  <si>
    <t>Eubanks, Linda F</t>
  </si>
  <si>
    <t>3906 S Woodmere Pl</t>
  </si>
  <si>
    <t>3906 S Woodmere Place</t>
  </si>
  <si>
    <t>016-02370-00 HIGHLAND VILLAGE 7TH LOT 290</t>
  </si>
  <si>
    <t>5702</t>
  </si>
  <si>
    <t>530901211003000015</t>
  </si>
  <si>
    <t>014-17093-29</t>
  </si>
  <si>
    <t>53-08-17-302-010.000-008</t>
  </si>
  <si>
    <t>Evans, Dylan C &amp; Strader, Sydney M</t>
  </si>
  <si>
    <t>1515 Shamrock Ct</t>
  </si>
  <si>
    <t>1515 W Shamrock CT</t>
  </si>
  <si>
    <t>Bloomington, IN 47403-8947</t>
  </si>
  <si>
    <t>016-19180-00 HIGHLAND VILLAGE 7TH LOT 291</t>
  </si>
  <si>
    <t>530901211019000015</t>
  </si>
  <si>
    <t>53-09-13-101-008.000-015</t>
  </si>
  <si>
    <t>016-28980-00</t>
  </si>
  <si>
    <t>Evans, William C &amp; Diana K</t>
  </si>
  <si>
    <t>3731 W Stafford Dr</t>
  </si>
  <si>
    <t>3731 W Stafford DR</t>
  </si>
  <si>
    <t>016-12220-00 HIGHLAND VILLAGE 7TH LOT 292</t>
  </si>
  <si>
    <t>5687</t>
  </si>
  <si>
    <t>530901211012000015</t>
  </si>
  <si>
    <t>53-05-29-200-051.000-004</t>
  </si>
  <si>
    <t>012-06220-00</t>
  </si>
  <si>
    <t>Evans, William J III &amp; Evans, Rachel K</t>
  </si>
  <si>
    <t>2208 W Arlington Rd</t>
  </si>
  <si>
    <t>2208 W Arlington RD</t>
  </si>
  <si>
    <t>016-29590-00 HIGHLAND VILLAGE 7TH LOT 293</t>
  </si>
  <si>
    <t>3098</t>
  </si>
  <si>
    <t>530901211028000015</t>
  </si>
  <si>
    <t>53-09-13-200-072.000-015</t>
  </si>
  <si>
    <t>016-29490-58</t>
  </si>
  <si>
    <t>Faalzada, Ahmed Z &amp; Shukria S</t>
  </si>
  <si>
    <t>4343 W Red Rock Rd</t>
  </si>
  <si>
    <t>4343 W Red Rock RD</t>
  </si>
  <si>
    <t>016-25920-00 HIGHLAND VILLAGE 7TH LOT 294</t>
  </si>
  <si>
    <t>530901211033000015</t>
  </si>
  <si>
    <t>016-30392-76</t>
  </si>
  <si>
    <t>53-09-02-300-041.000-015</t>
  </si>
  <si>
    <t>Factora, Troy</t>
  </si>
  <si>
    <t>610 S Solitude Ct</t>
  </si>
  <si>
    <t>610 S Solitude CT</t>
  </si>
  <si>
    <t>016-18920-00 HIGHLAND VILLAGE 7TH LOT 295</t>
  </si>
  <si>
    <t>7299</t>
  </si>
  <si>
    <t>530901211004000015</t>
  </si>
  <si>
    <t>53-08-17-401-016.000-008</t>
  </si>
  <si>
    <t>014-27300-00</t>
  </si>
  <si>
    <t>Fairchild, Carl E</t>
  </si>
  <si>
    <t>415 W Terrace Dr</t>
  </si>
  <si>
    <t>415 W Terrace DR</t>
  </si>
  <si>
    <t>016-06450-00 HIGHLAND VILLAGE 4TH ADD 151; L/E RAMPLEY, THELMA D. CROHN &amp;; RAMPLEY, CARLTON E.</t>
  </si>
  <si>
    <t>4579</t>
  </si>
  <si>
    <t>530901202027000015</t>
  </si>
  <si>
    <t>53-08-17-303-007.000-008</t>
  </si>
  <si>
    <t>014-17093-22</t>
  </si>
  <si>
    <t>Faith, Pamela</t>
  </si>
  <si>
    <t>3883 S Bushmill Dr</t>
  </si>
  <si>
    <t>3883 S Bushmill DR</t>
  </si>
  <si>
    <t>016-25520-00 HIGHLAND VILLAGE 4TH LOT 150</t>
  </si>
  <si>
    <t>530901202001000015</t>
  </si>
  <si>
    <t>014-14580-00</t>
  </si>
  <si>
    <t>53-08-17-407-030.000-008</t>
  </si>
  <si>
    <t>Falkenberg, Lois M &amp; Isaac K Heacock</t>
  </si>
  <si>
    <t>12448 Gates Ave</t>
  </si>
  <si>
    <t>Northfield, MN 55057</t>
  </si>
  <si>
    <t>3645 S Rogers ST</t>
  </si>
  <si>
    <t>016-00290-00 HIGHLAND VILLAGE 5TH LOT 204</t>
  </si>
  <si>
    <t>http://egis.39dn.com/egismonroein/plats/B/B101_b.pdf</t>
  </si>
  <si>
    <t>HIGHLAND VILL 5TH</t>
  </si>
  <si>
    <t>530901213011000015</t>
  </si>
  <si>
    <t>53-08-17-301-138.000-008</t>
  </si>
  <si>
    <t>014-17096-59</t>
  </si>
  <si>
    <t>Farber, Jennifer Jane</t>
  </si>
  <si>
    <t>3533 S Glasgow Cir</t>
  </si>
  <si>
    <t>3533 S Glasgow CIR</t>
  </si>
  <si>
    <t>016-06240-00 HIGHLAND VILLAGE 5TH LOT 203</t>
  </si>
  <si>
    <t>530901213016000015</t>
  </si>
  <si>
    <t>016-03310-93</t>
  </si>
  <si>
    <t>53-09-13-401-012.000-015</t>
  </si>
  <si>
    <t>Fargo, Thomas P. &amp; Pamela J.</t>
  </si>
  <si>
    <t>3543 W Yellowstone Ct</t>
  </si>
  <si>
    <t>3543 W Yellowstone CT</t>
  </si>
  <si>
    <t>016-03000-00 HIGHLAND VILLAGE 5TH LOT 202</t>
  </si>
  <si>
    <t>3879</t>
  </si>
  <si>
    <t>530901213040000015</t>
  </si>
  <si>
    <t>016-03310-18</t>
  </si>
  <si>
    <t>53-09-13-405-021.000-015</t>
  </si>
  <si>
    <t>Farquhar, James &amp; Kimberly</t>
  </si>
  <si>
    <t>3810 W Woodhaven Dr</t>
  </si>
  <si>
    <t>3810 W Woodhaven DR</t>
  </si>
  <si>
    <t>Bloomington, IN 47403-4184</t>
  </si>
  <si>
    <t>016-20070-00 HIGHLAND VILLAGE 5TH LOT 201</t>
  </si>
  <si>
    <t>6319</t>
  </si>
  <si>
    <t>530901213003000015</t>
  </si>
  <si>
    <t>53-09-01-209-004.000-015</t>
  </si>
  <si>
    <t>016-27190-00</t>
  </si>
  <si>
    <t>Farris, Norma J</t>
  </si>
  <si>
    <t>4251 W Doyle Ave</t>
  </si>
  <si>
    <t>4251 W Doyle AVE</t>
  </si>
  <si>
    <t>016-11660-00 HIGHLAND VILLAGE 5TH LOT 200; RECHARGED TO 016-99906-01</t>
  </si>
  <si>
    <t>530901213001000015</t>
  </si>
  <si>
    <t>53-09-02-400-009.155-015</t>
  </si>
  <si>
    <t>016-26822-55</t>
  </si>
  <si>
    <t>Fassino, John &amp; Karen</t>
  </si>
  <si>
    <t>5497 W Stonewood Dr</t>
  </si>
  <si>
    <t>5497 W Stonewood DR</t>
  </si>
  <si>
    <t>016-27760-00 HIGHLAND VILLAGE 5TH LOT 199</t>
  </si>
  <si>
    <t>6416</t>
  </si>
  <si>
    <t>530901213034000015</t>
  </si>
  <si>
    <t>016-03310-85</t>
  </si>
  <si>
    <t>53-09-13-401-043.000-015</t>
  </si>
  <si>
    <t>Faulkner, Thomas E.</t>
  </si>
  <si>
    <t>3615 W Woodcliff Ct</t>
  </si>
  <si>
    <t>3615 W Woodcliff CT</t>
  </si>
  <si>
    <t>016-04680-00 HIGHLAND VILLAGE 5TH LOT 198</t>
  </si>
  <si>
    <t>6175</t>
  </si>
  <si>
    <t>530901213038000015</t>
  </si>
  <si>
    <t>53-08-20-100-030.043-008</t>
  </si>
  <si>
    <t>014-14982-43</t>
  </si>
  <si>
    <t>Feagans, Gail A</t>
  </si>
  <si>
    <t>858 W Baywood Dr</t>
  </si>
  <si>
    <t>858 W BAYWOOD DR</t>
  </si>
  <si>
    <t>016-31040-00 HIGHLAND VILLAGE 5TH LOT 197</t>
  </si>
  <si>
    <t>530901213020000015</t>
  </si>
  <si>
    <t>53-08-17-108-009.000-008</t>
  </si>
  <si>
    <t>014-17410-16</t>
  </si>
  <si>
    <t>Feiner, Jeffrey L</t>
  </si>
  <si>
    <t>540 W Lois Ln</t>
  </si>
  <si>
    <t>540 W Lois LN</t>
  </si>
  <si>
    <t>016-08240-00 HIGHLAND VILLAGE 5TH LOT 196</t>
  </si>
  <si>
    <t>3017</t>
  </si>
  <si>
    <t>530901213015000015</t>
  </si>
  <si>
    <t>53-09-13-101-043.000-015</t>
  </si>
  <si>
    <t>016-02970-00</t>
  </si>
  <si>
    <t>Feitl, Marc</t>
  </si>
  <si>
    <t>3011 S Fairington Dr</t>
  </si>
  <si>
    <t>3011 S Fairington DR</t>
  </si>
  <si>
    <t>016-04820-00 HIGHLAND VILLAGE 5TH LOT 195</t>
  </si>
  <si>
    <t>6179</t>
  </si>
  <si>
    <t>530901213033000015</t>
  </si>
  <si>
    <t>53-09-13-103-051.000-015</t>
  </si>
  <si>
    <t>016-12500-00</t>
  </si>
  <si>
    <t>Felling, Chance L</t>
  </si>
  <si>
    <t>7960 N Thames Dr</t>
  </si>
  <si>
    <t>3521 W Tapp RD</t>
  </si>
  <si>
    <t>016-25210-00 HIGHLAND VILLAGE 5TH LOT 194</t>
  </si>
  <si>
    <t>3698</t>
  </si>
  <si>
    <t>530901213032000015</t>
  </si>
  <si>
    <t>014-17091-43</t>
  </si>
  <si>
    <t>53-08-17-304-088.000-008</t>
  </si>
  <si>
    <t>3881 S Cramer CIR</t>
  </si>
  <si>
    <t>016-08820-00 HIGHLAND VILLAGE 5TH LOT 193</t>
  </si>
  <si>
    <t>5595</t>
  </si>
  <si>
    <t>530901213030000015</t>
  </si>
  <si>
    <t>014-17091-42</t>
  </si>
  <si>
    <t>53-08-17-304-050.000-008</t>
  </si>
  <si>
    <t>3883 S Cramer CIR</t>
  </si>
  <si>
    <t>016-16060-00 HIGHLAND VILLAGE 5TH LOT 192</t>
  </si>
  <si>
    <t>530901213035000015</t>
  </si>
  <si>
    <t>014-17091-36</t>
  </si>
  <si>
    <t>53-08-17-304-080.000-008</t>
  </si>
  <si>
    <t>3897 S Cramer CIR</t>
  </si>
  <si>
    <t>016-06200-00 HIGHLAND VILLAGE 5TH LOT 191</t>
  </si>
  <si>
    <t>33519</t>
  </si>
  <si>
    <t>530901213019000015</t>
  </si>
  <si>
    <t>014-17091-35</t>
  </si>
  <si>
    <t>53-08-17-304-079.000-008</t>
  </si>
  <si>
    <t>3899 S Cramer CIR</t>
  </si>
  <si>
    <t>016-23980-00 HIGHLAND VILLAGE 5TH LOT 190</t>
  </si>
  <si>
    <t>3833</t>
  </si>
  <si>
    <t>530901213029000015</t>
  </si>
  <si>
    <t>53-08-17-304-035.000-008</t>
  </si>
  <si>
    <t>014-17091-59</t>
  </si>
  <si>
    <t>Felling, Shane</t>
  </si>
  <si>
    <t>1404 W Rock Crest DR</t>
  </si>
  <si>
    <t>016-29810-00 HIGHLAND VILLAGE 5TH LOT 189</t>
  </si>
  <si>
    <t>530901213041000015</t>
  </si>
  <si>
    <t>53-08-17-304-084.000-008</t>
  </si>
  <si>
    <t>014-17091-60</t>
  </si>
  <si>
    <t>1408 W Rock Crest DR</t>
  </si>
  <si>
    <t>016-06660-00 HIGHLAND VILLAGE 5TH LOT 188</t>
  </si>
  <si>
    <t>530901213028000015</t>
  </si>
  <si>
    <t>53-08-17-304-106.000-008</t>
  </si>
  <si>
    <t>014-17091-61</t>
  </si>
  <si>
    <t>1430 W Rock Crest DR</t>
  </si>
  <si>
    <t>016-17790-00 HIGHLAND VILLAGE 5TH LOT 187</t>
  </si>
  <si>
    <t>2170</t>
  </si>
  <si>
    <t>530901213007000015</t>
  </si>
  <si>
    <t>53-08-17-304-051.000-008</t>
  </si>
  <si>
    <t>014-17091-62</t>
  </si>
  <si>
    <t>1436 W Rock Crest DR</t>
  </si>
  <si>
    <t>016-01430-00 HIGHLAND VILLAGE 5TH LOT 186</t>
  </si>
  <si>
    <t>5358</t>
  </si>
  <si>
    <t>530901213027000015</t>
  </si>
  <si>
    <t>53-08-17-304-097.000-008</t>
  </si>
  <si>
    <t>014-17091-02</t>
  </si>
  <si>
    <t>Felling, Shane &amp; Chance Felling</t>
  </si>
  <si>
    <t>3993 S Cramer CIR</t>
  </si>
  <si>
    <t>016-15700-00 HIGHLAND VILLAGE 5TH LOT 185</t>
  </si>
  <si>
    <t>530901213006000015</t>
  </si>
  <si>
    <t>53-08-17-304-020.000-008</t>
  </si>
  <si>
    <t>014-17091-01</t>
  </si>
  <si>
    <t>3995 S Cramer CIR</t>
  </si>
  <si>
    <t>016-18300-00 HIGHLAND VILLAGE 4TH PT LOT 147</t>
  </si>
  <si>
    <t>5721</t>
  </si>
  <si>
    <t>530901202018000015</t>
  </si>
  <si>
    <t>53-09-13-402-004.000-015</t>
  </si>
  <si>
    <t>016-29060-43</t>
  </si>
  <si>
    <t>Felmy, Alan K &amp; Monica J</t>
  </si>
  <si>
    <t>3229 W Reba Ct</t>
  </si>
  <si>
    <t>3229 W Reba CT</t>
  </si>
  <si>
    <t>016-40170-00 HIGHLAND VILLAGE 4TH PT LOT 147; (ROADWAY E 10')</t>
  </si>
  <si>
    <t>530901202024000015</t>
  </si>
  <si>
    <t>53-08-20-100-029.000-008</t>
  </si>
  <si>
    <t>014-10830-00</t>
  </si>
  <si>
    <t>Fender, Virgil &amp; Glodene</t>
  </si>
  <si>
    <t>848 W That Rd</t>
  </si>
  <si>
    <t>848 W That RD</t>
  </si>
  <si>
    <t>016-02260-00 HIGHLAND VILLAGE 4TH PT LOT 148; EXC E 10'</t>
  </si>
  <si>
    <t>530901202010000015</t>
  </si>
  <si>
    <t>014-07856-92</t>
  </si>
  <si>
    <t>53-08-17-301-209.000-008</t>
  </si>
  <si>
    <t>Feng, Brian P &amp; Elizabeth M</t>
  </si>
  <si>
    <t>1436 W Estate Dr</t>
  </si>
  <si>
    <t>1436 W Estate DR</t>
  </si>
  <si>
    <t>016-40180-00 HIGHLAND VILLAGE 4TH PT LOT 148; (ROADWAY E 10 ')</t>
  </si>
  <si>
    <t>530901202028000015</t>
  </si>
  <si>
    <t>53-09-12-402-015.000-015</t>
  </si>
  <si>
    <t>016-26270-00</t>
  </si>
  <si>
    <t>Fenno, Ryan D &amp; Rebecca J Dagley</t>
  </si>
  <si>
    <t>3910 W Walnut Leaf Dr</t>
  </si>
  <si>
    <t>3910 W Walnut Leaf DR</t>
  </si>
  <si>
    <t>016-25120-00 HIGHLAND VILLAGE 4TH PT LOT 149; (EXCEPT E 10')</t>
  </si>
  <si>
    <t>530901202005000015</t>
  </si>
  <si>
    <t>53-08-17-102-033.000-008</t>
  </si>
  <si>
    <t>014-23210-00</t>
  </si>
  <si>
    <t>Ferguson, Ricky L.</t>
  </si>
  <si>
    <t>551 W Fairway Ln</t>
  </si>
  <si>
    <t>551 W Fairway LN</t>
  </si>
  <si>
    <t>Bloomington, IN 47403-4317</t>
  </si>
  <si>
    <t>017-16970-01 HIGHLAND VILLAGE 4TH PT BLK A; .004; ROADWAY; PLAT 171; ANNEXED 3-1-97 FROM 016-16970-01</t>
  </si>
  <si>
    <t>53016006-016</t>
  </si>
  <si>
    <t>18 VAN BUREN CITY - COM</t>
  </si>
  <si>
    <t>5794</t>
  </si>
  <si>
    <t>530901202033000016</t>
  </si>
  <si>
    <t>53-09-13-200-066.054-015</t>
  </si>
  <si>
    <t>016-29490-54</t>
  </si>
  <si>
    <t>Fernandez-Mayge, Walter &amp; Deyanira Pulido-Arene</t>
  </si>
  <si>
    <t>4375 W Red Rock Rd</t>
  </si>
  <si>
    <t>4375 W Red Rock RD</t>
  </si>
  <si>
    <t>016-01230-00 HIGHLAND VILLAGE 5TH PT LOT 165</t>
  </si>
  <si>
    <t>5685</t>
  </si>
  <si>
    <t>530901213017000015</t>
  </si>
  <si>
    <t>53-09-13-407-009.000-015</t>
  </si>
  <si>
    <t>016-05840-00</t>
  </si>
  <si>
    <t>Ferree, David A &amp; Judith A</t>
  </si>
  <si>
    <t>3722 S Sims Ln</t>
  </si>
  <si>
    <t>3722 S Sims LN</t>
  </si>
  <si>
    <t>016-01230-01 HIGHLAND VILLAGE 5TH PT LOT 165</t>
  </si>
  <si>
    <t>32947</t>
  </si>
  <si>
    <t>530901213012000015</t>
  </si>
  <si>
    <t>53-09-13-103-076.000-015</t>
  </si>
  <si>
    <t>016-05520-00</t>
  </si>
  <si>
    <t>Ferree, Josef Sean</t>
  </si>
  <si>
    <t>3752 W Fairington Dr</t>
  </si>
  <si>
    <t>3752 W Fairington DR</t>
  </si>
  <si>
    <t>016-00530-00 HIGHLAND VILLAGE 5TH PT LOT 166</t>
  </si>
  <si>
    <t>32875</t>
  </si>
  <si>
    <t>530901213026000015</t>
  </si>
  <si>
    <t>53-09-13-400-014.000-015</t>
  </si>
  <si>
    <t>016-01940-00</t>
  </si>
  <si>
    <t>Ferree, Max S. &amp; Betty E.</t>
  </si>
  <si>
    <t>3737 Sims Ln</t>
  </si>
  <si>
    <t>3737 S Sims LN</t>
  </si>
  <si>
    <t>016-00530-01 HIGHLAND VILLAGE 5TH PT (.01A)LOT 166</t>
  </si>
  <si>
    <t>32876</t>
  </si>
  <si>
    <t>530901213044000015</t>
  </si>
  <si>
    <t>53-04-36-303-036.000-011</t>
  </si>
  <si>
    <t>007-06060-00</t>
  </si>
  <si>
    <t>Ferris, Harry E &amp; Mary W</t>
  </si>
  <si>
    <t>4132 W Broadway Ave</t>
  </si>
  <si>
    <t>4132 W Broadway AVE</t>
  </si>
  <si>
    <t>016-29800-00 HIGHLAND VILLAGE 5TH PT LOT 167</t>
  </si>
  <si>
    <t>4815</t>
  </si>
  <si>
    <t>530901213023000015</t>
  </si>
  <si>
    <t>53-08-17-301-224.000-008</t>
  </si>
  <si>
    <t>014-17096-22</t>
  </si>
  <si>
    <t>Ferrufino, Elizabeth &amp; Bodamer, Stephanie L</t>
  </si>
  <si>
    <t>1567 W Leighton Ln</t>
  </si>
  <si>
    <t>1567 W Leighton LN</t>
  </si>
  <si>
    <t>016-29800-01 HIGHLAND VILLAGE 5TH PT LOT 167</t>
  </si>
  <si>
    <t>35968</t>
  </si>
  <si>
    <t>530901213025000015</t>
  </si>
  <si>
    <t>53-09-12-400-035.000-015</t>
  </si>
  <si>
    <t>016-04110-00</t>
  </si>
  <si>
    <t>Feschyn, Anthony Joseph</t>
  </si>
  <si>
    <t>3950 W Tapp Rd</t>
  </si>
  <si>
    <t>3950 W Tapp RD</t>
  </si>
  <si>
    <t>016-15300-00 HIGHLAND VILLAGE 5TH PT LOT 168</t>
  </si>
  <si>
    <t>5579</t>
  </si>
  <si>
    <t>530901213004000015</t>
  </si>
  <si>
    <t>53-09-12-201-026.000-015</t>
  </si>
  <si>
    <t>016-08640-00</t>
  </si>
  <si>
    <t>Feschyn, Oliver T. &amp; Carol</t>
  </si>
  <si>
    <t>4032 W Glen Oaks Dr</t>
  </si>
  <si>
    <t>4032 W Glen Oaks DR</t>
  </si>
  <si>
    <t>016-15300-01 HIGHLAND VILLAGE 5TH PT (.01A)LOT 168</t>
  </si>
  <si>
    <t>34524</t>
  </si>
  <si>
    <t>530901213002000015</t>
  </si>
  <si>
    <t>016-08471-27</t>
  </si>
  <si>
    <t>53-09-11-102-012.000-015</t>
  </si>
  <si>
    <t>Fesler, Jonathon B</t>
  </si>
  <si>
    <t>5101 W Hanks Xing</t>
  </si>
  <si>
    <t>5101 W Hanks Crossing</t>
  </si>
  <si>
    <t>016-02230-00 HIGHLAND VILLAGE 5TH LOT 169</t>
  </si>
  <si>
    <t>33053</t>
  </si>
  <si>
    <t>530901213005000015</t>
  </si>
  <si>
    <t>53-08-17-109-007.000-008</t>
  </si>
  <si>
    <t>014-17410-08</t>
  </si>
  <si>
    <t>Fesler, Michael James &amp; Diana Lynn</t>
  </si>
  <si>
    <t>541 W Ladd Ave</t>
  </si>
  <si>
    <t>541 W Ladd AVE</t>
  </si>
  <si>
    <t>Bloomington, IN 47403-4399</t>
  </si>
  <si>
    <t>016-04020-00 HIGHLAND VILLAGE 5TH LOT 170</t>
  </si>
  <si>
    <t>7033</t>
  </si>
  <si>
    <t>530901213022000015</t>
  </si>
  <si>
    <t>53-09-13-400-026.000-015</t>
  </si>
  <si>
    <t>016-16080-00</t>
  </si>
  <si>
    <t>Fields, Clinton T &amp; Susan R</t>
  </si>
  <si>
    <t>3426 W Ooley Dr</t>
  </si>
  <si>
    <t>3426 W Ooley DR</t>
  </si>
  <si>
    <t>Bloomington, IN 47403-4177</t>
  </si>
  <si>
    <t>016-06850-00 HIGHLAND VILLAGE 5TH LOT 171</t>
  </si>
  <si>
    <t>530901213039000015</t>
  </si>
  <si>
    <t>016-30390-86</t>
  </si>
  <si>
    <t>53-09-02-200-190.000-015</t>
  </si>
  <si>
    <t>Fieldstone Community Assoc Inc</t>
  </si>
  <si>
    <t>PO Box 2551</t>
  </si>
  <si>
    <t>S Fieldstone BLVD</t>
  </si>
  <si>
    <t>016-30630-00 HIGHLAND VILLAGE 5TH LOT 174</t>
  </si>
  <si>
    <t>7605</t>
  </si>
  <si>
    <t>530901213037000015</t>
  </si>
  <si>
    <t>53-09-02-200-091.000-015</t>
  </si>
  <si>
    <t>016-08440-00 HIGHLAND VILLAGE 5TH LOT 175</t>
  </si>
  <si>
    <t>4603</t>
  </si>
  <si>
    <t>530901213036000015</t>
  </si>
  <si>
    <t>53-09-02-200-128.000-015</t>
  </si>
  <si>
    <t>016-30390-08</t>
  </si>
  <si>
    <t>595 S Fieldstone BLVD</t>
  </si>
  <si>
    <t>016-11050-00 HIGHLAND VILLAGE 5TH LOT 176</t>
  </si>
  <si>
    <t>5518</t>
  </si>
  <si>
    <t>530901213031000015</t>
  </si>
  <si>
    <t>016-03315-29</t>
  </si>
  <si>
    <t>53-09-13-401-022.000-015</t>
  </si>
  <si>
    <t>Findley, Selina F &amp; Findley , Tiffany D</t>
  </si>
  <si>
    <t>3419 W Fox Trail Ct</t>
  </si>
  <si>
    <t>3419 W Fox Trail CT</t>
  </si>
  <si>
    <t>016-03300-00 HIGHLAND VILLAGE 5TH LOT 177</t>
  </si>
  <si>
    <t>33158</t>
  </si>
  <si>
    <t>530901213043000015</t>
  </si>
  <si>
    <t>016-03310-90</t>
  </si>
  <si>
    <t>53-09-13-401-047.000-015</t>
  </si>
  <si>
    <t>Fine, Byron A &amp; Christine M Zbikowski</t>
  </si>
  <si>
    <t>3612 W Woodcliff Ct</t>
  </si>
  <si>
    <t>3612 W Woodcliff CT</t>
  </si>
  <si>
    <t>016-23810-00 HIGHLAND VILLAGE 5TH LOT 178</t>
  </si>
  <si>
    <t>530901213024000015</t>
  </si>
  <si>
    <t>53-09-01-303-021.000-015</t>
  </si>
  <si>
    <t>016-18590-27</t>
  </si>
  <si>
    <t>Fink, Costanza</t>
  </si>
  <si>
    <t>4142 W Heritage Way</t>
  </si>
  <si>
    <t>Bloomington, IN 47403-1902</t>
  </si>
  <si>
    <t>016-23820-00 HIGHLAND VILLAGE 5TH LOT 179</t>
  </si>
  <si>
    <t>6071</t>
  </si>
  <si>
    <t>530901213042000015</t>
  </si>
  <si>
    <t>53-01-42-423-000.000-008</t>
  </si>
  <si>
    <t>014-24230-00</t>
  </si>
  <si>
    <t>Fischer, Barbara L &amp; Burnell C</t>
  </si>
  <si>
    <t>618 W Soutar Dr</t>
  </si>
  <si>
    <t>618 W Soutar DR</t>
  </si>
  <si>
    <t>016-30940-00 HIGHLAND VILLAGE 5TH LOT 181</t>
  </si>
  <si>
    <t>5567</t>
  </si>
  <si>
    <t>530901213014000015</t>
  </si>
  <si>
    <t>53-09-02-200-027.000-015</t>
  </si>
  <si>
    <t>016-30390-56</t>
  </si>
  <si>
    <t>Fish, Jason A &amp; Angie L</t>
  </si>
  <si>
    <t>5876 W Waterstone Trce</t>
  </si>
  <si>
    <t>5876 W Waterstone Trace</t>
  </si>
  <si>
    <t>016-18960-00 HIGHLAND VILLAGE 5TH LOT 182</t>
  </si>
  <si>
    <t>530901213009000015</t>
  </si>
  <si>
    <t>53-09-13-103-038.000-015</t>
  </si>
  <si>
    <t>016-08040-00</t>
  </si>
  <si>
    <t>Fish, Joshua A &amp; Chrystal R</t>
  </si>
  <si>
    <t>3912 W Fairington Dr</t>
  </si>
  <si>
    <t>3912 W Fairington DR</t>
  </si>
  <si>
    <t>016-16990-00 HIGHLAND VILLAGE 5TH LOT 183</t>
  </si>
  <si>
    <t>530901213013000015</t>
  </si>
  <si>
    <t>53-09-13-101-064.000-015</t>
  </si>
  <si>
    <t>016-08720-00</t>
  </si>
  <si>
    <t>Fish, Oscar E. &amp; Myra F.</t>
  </si>
  <si>
    <t>3303 W Indian Creek Dr</t>
  </si>
  <si>
    <t>3303 W Indian Creek DR</t>
  </si>
  <si>
    <t>016-29780-00 HIGHLAND VILLAGE 5TH LOT 184</t>
  </si>
  <si>
    <t>5960</t>
  </si>
  <si>
    <t>530901213008000015</t>
  </si>
  <si>
    <t>53-09-01-212-019.000-015</t>
  </si>
  <si>
    <t>016-06390-00</t>
  </si>
  <si>
    <t>Fisher, Donald C &amp; Kathy J</t>
  </si>
  <si>
    <t>622 S Village Dr</t>
  </si>
  <si>
    <t>622 S Village DR</t>
  </si>
  <si>
    <t>Bloomington, IN 47403-1912</t>
  </si>
  <si>
    <t>016-05880-01 PT W1/2 E1/2 1-8-2W 1.134A</t>
  </si>
  <si>
    <t>5465</t>
  </si>
  <si>
    <t>530901400008000015</t>
  </si>
  <si>
    <t>014-17093-94</t>
  </si>
  <si>
    <t>53-08-17-302-058.000-008</t>
  </si>
  <si>
    <t>Fisher, Jennifer S</t>
  </si>
  <si>
    <t>1544 W Edinburgh Bnd</t>
  </si>
  <si>
    <t>1544 W Edinburgh Bend</t>
  </si>
  <si>
    <t>530901212001000015</t>
  </si>
  <si>
    <t>53-09-01-213-029.000-015</t>
  </si>
  <si>
    <t>016-23980-00</t>
  </si>
  <si>
    <t>Fisher, Kathy Sare &amp; w/l/e Juanita J Sare Clendening</t>
  </si>
  <si>
    <t>753 S Village Dr</t>
  </si>
  <si>
    <t>753 S Village DR</t>
  </si>
  <si>
    <t>016-06930-00 HIGHLAND VILLAGE 6TH LOT 236</t>
  </si>
  <si>
    <t>4584</t>
  </si>
  <si>
    <t>530901212014000015</t>
  </si>
  <si>
    <t>53-09-01-303-004.000-015</t>
  </si>
  <si>
    <t>016-18590-38</t>
  </si>
  <si>
    <t>Fisse, Patricia A</t>
  </si>
  <si>
    <t>4151 W Heritage Way</t>
  </si>
  <si>
    <t>016-04740-00 HIGHLAND VILLAGE 6TH LOT 237</t>
  </si>
  <si>
    <t>4211</t>
  </si>
  <si>
    <t>530901212017000015</t>
  </si>
  <si>
    <t>53-09-01-209-042.000-015</t>
  </si>
  <si>
    <t>016-19970-00</t>
  </si>
  <si>
    <t>Fitch, Jonathan M &amp; Mayaflor S</t>
  </si>
  <si>
    <t>836 S Western Dr</t>
  </si>
  <si>
    <t>836 S Western DR</t>
  </si>
  <si>
    <t>016-15910-00 HIGHLAND VILLAGE 6TH LOT 238</t>
  </si>
  <si>
    <t>5958</t>
  </si>
  <si>
    <t>530901212013000015</t>
  </si>
  <si>
    <t>53-08-17-407-016.000-008</t>
  </si>
  <si>
    <t>014-08900-00</t>
  </si>
  <si>
    <t>Fitzgerald Real Estate Investments LLC</t>
  </si>
  <si>
    <t>2904 W Winterberry Ct</t>
  </si>
  <si>
    <t>016-24190-00 HIGHLAND VILLAGE 6TH LOT 239</t>
  </si>
  <si>
    <t>530901212008000015</t>
  </si>
  <si>
    <t>53-08-17-407-043.000-008</t>
  </si>
  <si>
    <t>014-08890-00</t>
  </si>
  <si>
    <t>PO BOX 6773</t>
  </si>
  <si>
    <t>3600 S Hays DR</t>
  </si>
  <si>
    <t>Bloomington, IN 47403-4509</t>
  </si>
  <si>
    <t>016-17850-00 HIGHLAND VILLAGE 6TH LOT 240</t>
  </si>
  <si>
    <t>6277</t>
  </si>
  <si>
    <t>530901212037000015</t>
  </si>
  <si>
    <t>014-07856-58</t>
  </si>
  <si>
    <t>53-08-20-201-017.000-008</t>
  </si>
  <si>
    <t>Flatt, Michael Glenn &amp; Carrie Jo</t>
  </si>
  <si>
    <t>1208 W Wren Cir</t>
  </si>
  <si>
    <t>1208 W Wren CIR</t>
  </si>
  <si>
    <t>016-01320-00 HIGHLAND VILLAGE 7TH LOT 241</t>
  </si>
  <si>
    <t>32956</t>
  </si>
  <si>
    <t>530901211043000015</t>
  </si>
  <si>
    <t>53-09-13-404-008.000-015</t>
  </si>
  <si>
    <t>016-03310-70</t>
  </si>
  <si>
    <t>Fleck, Noel Ross &amp; Hilary R</t>
  </si>
  <si>
    <t>3848 W Woodmere Way</t>
  </si>
  <si>
    <t>016-16390-00 HIGHLAND VILLAGE 7TH LOT 242</t>
  </si>
  <si>
    <t>5419</t>
  </si>
  <si>
    <t>530901211038000015</t>
  </si>
  <si>
    <t>53-08-17-301-093.387-008</t>
  </si>
  <si>
    <t>014-17396-87</t>
  </si>
  <si>
    <t>Fleck, Stuart Lee &amp; Cassandra L</t>
  </si>
  <si>
    <t>3525 S Wickens St</t>
  </si>
  <si>
    <t>3525 S Wickens ST</t>
  </si>
  <si>
    <t>016-26790-00 HIGHLAND VILLAGE 7TH LOT 243</t>
  </si>
  <si>
    <t>6490</t>
  </si>
  <si>
    <t>530901211010000015</t>
  </si>
  <si>
    <t>016-29062-08</t>
  </si>
  <si>
    <t>53-09-13-400-095.000-015</t>
  </si>
  <si>
    <t>Fleener, Garth D &amp; Adkins-Fleener, Karen</t>
  </si>
  <si>
    <t>3324 W Jordan Ct</t>
  </si>
  <si>
    <t>3324 W Jordan CT</t>
  </si>
  <si>
    <t>016-14790-00 HIGHLAND VILLAGE 8B LOT 244</t>
  </si>
  <si>
    <t>34477</t>
  </si>
  <si>
    <t>530901210015000015</t>
  </si>
  <si>
    <t>016-21310-00</t>
  </si>
  <si>
    <t>53-09-13-102-013.000-015</t>
  </si>
  <si>
    <t>Fleener, James E. &amp; Kathleen L</t>
  </si>
  <si>
    <t>2674 S Adams St Apt 4</t>
  </si>
  <si>
    <t>3161 S Yonkers ST</t>
  </si>
  <si>
    <t>Bloomington, IN 47403-3975</t>
  </si>
  <si>
    <t>016-29230-00 Highland Village 8B Lots 246 &amp; 245</t>
  </si>
  <si>
    <t>530901210010000015</t>
  </si>
  <si>
    <t>53-09-02-200-129.000-015</t>
  </si>
  <si>
    <t>016-30391-68</t>
  </si>
  <si>
    <t>Fleener, John W &amp; Janet P Trust</t>
  </si>
  <si>
    <t>570 S Cobblestone Ct</t>
  </si>
  <si>
    <t>570 S Cobblestone CT</t>
  </si>
  <si>
    <t>016-27840-00</t>
  </si>
  <si>
    <t>53-09-12-300-024.000-015</t>
  </si>
  <si>
    <t>Fleener, Mary Jane</t>
  </si>
  <si>
    <t>8790 S Lee Phillips Rd</t>
  </si>
  <si>
    <t>2340 S Curry PIKE</t>
  </si>
  <si>
    <t>Bloomington, IN 47403-3173</t>
  </si>
  <si>
    <t>016-24210-00 HIGHLAND VILLAGE 8A LOT 247</t>
  </si>
  <si>
    <t>530901209007000015</t>
  </si>
  <si>
    <t>53-04-36-303-060.000-011</t>
  </si>
  <si>
    <t>007-27150-00</t>
  </si>
  <si>
    <t>Fleener, Noel C</t>
  </si>
  <si>
    <t>205 S Sherwood Dr</t>
  </si>
  <si>
    <t>205 S Sherwood DR</t>
  </si>
  <si>
    <t>Bloomington, IN 47404-2510</t>
  </si>
  <si>
    <t>016-21100-00 Highland Village 8A Add Lot 248 (amended)</t>
  </si>
  <si>
    <t>http://egis.39dn.com/egismonroein/plats/2014005869.IN.pdf</t>
  </si>
  <si>
    <t>530901209061000015</t>
  </si>
  <si>
    <t>53-09-12-402-039.000-015</t>
  </si>
  <si>
    <t>016-08930-00</t>
  </si>
  <si>
    <t>Fleener, Timothy Ray &amp; w/l/e Rachel Joan Fleener</t>
  </si>
  <si>
    <t>2604 S Elm Leaf Dr</t>
  </si>
  <si>
    <t>2604 S Elm Leaf DR</t>
  </si>
  <si>
    <t>Bloomington, IN 47403-3111</t>
  </si>
  <si>
    <t>016-29510-00 HIGHLAND VILLAGE 8A LOT 250</t>
  </si>
  <si>
    <t>530901209011000015</t>
  </si>
  <si>
    <t>016-03315-19</t>
  </si>
  <si>
    <t>53-09-13-401-044.000-015</t>
  </si>
  <si>
    <t>Fleetwood-Martin, Nedra D &amp; Phillip K</t>
  </si>
  <si>
    <t>3301 W Woodcreek Ct</t>
  </si>
  <si>
    <t>3301 W Woodcreek CT</t>
  </si>
  <si>
    <t>016-09180-00 HIGHLAND VILLAGE 8A LOT 251</t>
  </si>
  <si>
    <t>7142</t>
  </si>
  <si>
    <t>530901209040000015</t>
  </si>
  <si>
    <t>53-09-02-400-003.128-015</t>
  </si>
  <si>
    <t>016-26823-28</t>
  </si>
  <si>
    <t>Fletcher, William P II &amp; Meghan  M</t>
  </si>
  <si>
    <t>5336 West Stonewood Dr</t>
  </si>
  <si>
    <t>5336 W STONEWOOD DR</t>
  </si>
  <si>
    <t>016-31020-00 HIGHLAND VILLAGE 8A LOT 252</t>
  </si>
  <si>
    <t>530901209022000015</t>
  </si>
  <si>
    <t>53-09-02-400-003.185-015</t>
  </si>
  <si>
    <t>016-26833-85</t>
  </si>
  <si>
    <t>Flores Rivera, Roberto R &amp; Melissa Velazquez</t>
  </si>
  <si>
    <t>618 S Bobcat Bend</t>
  </si>
  <si>
    <t>618 S BOBCAT BND</t>
  </si>
  <si>
    <t>016-13530-00 PT SE SW 1-8-2W 14.29A; Plat(s) 32, 3, &amp; 85</t>
  </si>
  <si>
    <t>34325</t>
  </si>
  <si>
    <t>530901300033000015</t>
  </si>
  <si>
    <t>53-01-41-709-440.000-008</t>
  </si>
  <si>
    <t>014-17094-40</t>
  </si>
  <si>
    <t>Flott, Julie A</t>
  </si>
  <si>
    <t>3865 S Cramer Cir</t>
  </si>
  <si>
    <t>3865 S Cramer CIR</t>
  </si>
  <si>
    <t>53-05-29-200-036.000-004</t>
  </si>
  <si>
    <t>012-13790-00</t>
  </si>
  <si>
    <t>Floyd, James E &amp; Glodene B</t>
  </si>
  <si>
    <t>2712 W Arlington Rd</t>
  </si>
  <si>
    <t>2712 W Arlington RD</t>
  </si>
  <si>
    <t>53-04-36-303-082.000-011</t>
  </si>
  <si>
    <t>007-28980-00</t>
  </si>
  <si>
    <t>Floyd, Steve L &amp; Janet L</t>
  </si>
  <si>
    <t>4033 W Grand Ave</t>
  </si>
  <si>
    <t>4033 W Grand AVE</t>
  </si>
  <si>
    <t>53-09-12-400-014.000-015</t>
  </si>
  <si>
    <t>016-09020-00</t>
  </si>
  <si>
    <t>Floyd, Violet</t>
  </si>
  <si>
    <t>732 E Pepperridge Dr</t>
  </si>
  <si>
    <t>2621 S Leonard Springs RD</t>
  </si>
  <si>
    <t>016-13530-01 PT NE SW 1-8-2W 1.26A</t>
  </si>
  <si>
    <t>5652</t>
  </si>
  <si>
    <t>530901300039000015</t>
  </si>
  <si>
    <t>53-09-13-103-082.000-015</t>
  </si>
  <si>
    <t>016-19410-00</t>
  </si>
  <si>
    <t>Flud, Jana L</t>
  </si>
  <si>
    <t>3811 W Tapp Rd</t>
  </si>
  <si>
    <t>3811 W Tapp RD</t>
  </si>
  <si>
    <t>Bloomington, IN 47403-3154</t>
  </si>
  <si>
    <t>53-04-36-303-056.000-011</t>
  </si>
  <si>
    <t>007-30140-00</t>
  </si>
  <si>
    <t>Fluke, Teresa L</t>
  </si>
  <si>
    <t>4131 W Broadway Ave</t>
  </si>
  <si>
    <t>4131 W Broadway AVE</t>
  </si>
  <si>
    <t>53-09-02-400-003.186-015</t>
  </si>
  <si>
    <t>016-26833-86</t>
  </si>
  <si>
    <t>Foley, Paul Michael III</t>
  </si>
  <si>
    <t>614 S Bobcat Bend</t>
  </si>
  <si>
    <t>614 S BOBCAT BND</t>
  </si>
  <si>
    <t>530901300036000015</t>
  </si>
  <si>
    <t>53-04-36-303-074.000-011</t>
  </si>
  <si>
    <t>007-10610-00</t>
  </si>
  <si>
    <t>Foley, Phillip D &amp; Connie J</t>
  </si>
  <si>
    <t>4080 W 3rd St</t>
  </si>
  <si>
    <t>4080 W 3rd ST</t>
  </si>
  <si>
    <t>016-24070-00 PT SW 1-8-2W 4.21A &amp; .79 A</t>
  </si>
  <si>
    <t>530901300019000015</t>
  </si>
  <si>
    <t>016-28190-01</t>
  </si>
  <si>
    <t>53-09-12-100-018.000-015</t>
  </si>
  <si>
    <t>Foret Claire Properties LLC</t>
  </si>
  <si>
    <t>2215 S Curry Pike</t>
  </si>
  <si>
    <t>2215 S Curry PIKE</t>
  </si>
  <si>
    <t>Bloomington, IN 47403-3170</t>
  </si>
  <si>
    <t>016-18110-15 HICKORY GROVE ESTATES LOT 15</t>
  </si>
  <si>
    <t>53015034-015</t>
  </si>
  <si>
    <t>Hickory Grove - A</t>
  </si>
  <si>
    <t>http://egis.39dn.com/egismonroein/plats/B/B371_b.pdf</t>
  </si>
  <si>
    <t>HICKORY GROVE ESTATE</t>
  </si>
  <si>
    <t>530901301007000015</t>
  </si>
  <si>
    <t>53-09-01-304-024.000-015</t>
  </si>
  <si>
    <t>016-18590-05</t>
  </si>
  <si>
    <t>Forss, Donald P. &amp; Terry A.</t>
  </si>
  <si>
    <t>4120 W Heritage Way</t>
  </si>
  <si>
    <t>016-18110-14 HICKORY GROVE ESTATES LOT 14; EXEMPTIONS ON 007-13650-94 FOR 02/03</t>
  </si>
  <si>
    <t>530901301003000015</t>
  </si>
  <si>
    <t>53-08-20-103-010.000-008</t>
  </si>
  <si>
    <t>014-14980-24</t>
  </si>
  <si>
    <t>Fosha, Joel F &amp; Sherilyn M Living Trust</t>
  </si>
  <si>
    <t>800 W Hedgewood Dr</t>
  </si>
  <si>
    <t>800 W Hedgewood DR</t>
  </si>
  <si>
    <t>016-18110-13 HICKORY GROVE ESTATES LOT 13</t>
  </si>
  <si>
    <t>530901301006000015</t>
  </si>
  <si>
    <t>53-05-29-100-004.000-004</t>
  </si>
  <si>
    <t>012-11803-19</t>
  </si>
  <si>
    <t>Fosnacht, Kevin J</t>
  </si>
  <si>
    <t>2411 N Stonelake Cir</t>
  </si>
  <si>
    <t>2411 N Stonelake CIR</t>
  </si>
  <si>
    <t>016-18110-12 HICKORY GROVE ESTATES LOT 12</t>
  </si>
  <si>
    <t>4661</t>
  </si>
  <si>
    <t>530901301009000015</t>
  </si>
  <si>
    <t>53-04-36-202-001.000-011</t>
  </si>
  <si>
    <t>007-16600-02</t>
  </si>
  <si>
    <t>Foster, Chris</t>
  </si>
  <si>
    <t>975 N Waynes Ln</t>
  </si>
  <si>
    <t>016-18110-11 HICKORY GROVE ESTATES LOT 11</t>
  </si>
  <si>
    <t>5989</t>
  </si>
  <si>
    <t>530901301008000015</t>
  </si>
  <si>
    <t>53-04-36-202-002.000-011</t>
  </si>
  <si>
    <t>007-16600-01</t>
  </si>
  <si>
    <t>975 N Waynes LN</t>
  </si>
  <si>
    <t>016-18110-10 HICKORY GROVE ESTATES LOT 10</t>
  </si>
  <si>
    <t>5988</t>
  </si>
  <si>
    <t>530901301013000015</t>
  </si>
  <si>
    <t>53-04-36-200-001.000-011</t>
  </si>
  <si>
    <t>007-31550-00</t>
  </si>
  <si>
    <t>891 N Waynes LN</t>
  </si>
  <si>
    <t>Bloomington, IN 47404-9762</t>
  </si>
  <si>
    <t>016-18110-09 HICKORY GROVE ESTATES LOT 9; ATTN A CANNATTA; ;</t>
  </si>
  <si>
    <t>53015090-015</t>
  </si>
  <si>
    <t>Van Buren Twp Manufactured Homes A - A</t>
  </si>
  <si>
    <t>6281</t>
  </si>
  <si>
    <t>530901301015000015</t>
  </si>
  <si>
    <t>53-04-36-200-002.000-011</t>
  </si>
  <si>
    <t>007-14680-00</t>
  </si>
  <si>
    <t>931 N Waynes LN</t>
  </si>
  <si>
    <t>016-18110-08 HICKORY GROVE ESTATES LOT 8</t>
  </si>
  <si>
    <t>530901301014000015</t>
  </si>
  <si>
    <t>53-09-13-105-033.000-015</t>
  </si>
  <si>
    <t>016-05410-00</t>
  </si>
  <si>
    <t>Foster, Kevin</t>
  </si>
  <si>
    <t>3701 W Arrow Ave</t>
  </si>
  <si>
    <t>3701 W Arrow AVE</t>
  </si>
  <si>
    <t>Bloomington, IN 47403-3807</t>
  </si>
  <si>
    <t>016-18110-07 HICKORY GROVE ESTATES LOT 7</t>
  </si>
  <si>
    <t>530901301012000015</t>
  </si>
  <si>
    <t>53-09-13-404-013.000-015</t>
  </si>
  <si>
    <t>016-03310-54</t>
  </si>
  <si>
    <t>Foutz, Ginger L</t>
  </si>
  <si>
    <t>3857 W Woodmere Way</t>
  </si>
  <si>
    <t>016-18110-06 HICKORY GROVE ESTATES LOT 6; ;</t>
  </si>
  <si>
    <t>7273</t>
  </si>
  <si>
    <t>530901301005000015</t>
  </si>
  <si>
    <t>53-09-02-100-004.011-015</t>
  </si>
  <si>
    <t>016-26811-11</t>
  </si>
  <si>
    <t>Fox, David K &amp; Amy A</t>
  </si>
  <si>
    <t>5354 W Cobblestone St</t>
  </si>
  <si>
    <t>5354 W Cobblestone ST</t>
  </si>
  <si>
    <t>016-18110-05 HICKORY GROVE ESTATES LOT 5</t>
  </si>
  <si>
    <t>7272</t>
  </si>
  <si>
    <t>530901301002000015</t>
  </si>
  <si>
    <t>53-09-12-201-042.000-015</t>
  </si>
  <si>
    <t>016-25370-00</t>
  </si>
  <si>
    <t>Fox, Fraya J</t>
  </si>
  <si>
    <t>4002 W Glen Oaks Dr</t>
  </si>
  <si>
    <t>4002 W Glen Oaks DR</t>
  </si>
  <si>
    <t>016-18110-04 HICKORY GROVE ESTATES LOT 4</t>
  </si>
  <si>
    <t>7271</t>
  </si>
  <si>
    <t>530901301010000015</t>
  </si>
  <si>
    <t>53-08-17-301-193.000-008</t>
  </si>
  <si>
    <t>014-17098-08</t>
  </si>
  <si>
    <t>Fox, Janet M</t>
  </si>
  <si>
    <t>3716 S Wickens St</t>
  </si>
  <si>
    <t>3716 S Wickens ST</t>
  </si>
  <si>
    <t>016-18110-03 HICKORY GROVE ESTATES LOT 3; ;</t>
  </si>
  <si>
    <t>7270</t>
  </si>
  <si>
    <t>530901301011000015</t>
  </si>
  <si>
    <t>53-09-02-202-009.000-015</t>
  </si>
  <si>
    <t>016-30395-16</t>
  </si>
  <si>
    <t>Fox, Jennifer J</t>
  </si>
  <si>
    <t>300 S Windstone Ct</t>
  </si>
  <si>
    <t>300 S Windstone CT</t>
  </si>
  <si>
    <t>016-18110-02 HICKORY GROVE ESTATES LOT 2</t>
  </si>
  <si>
    <t>5443</t>
  </si>
  <si>
    <t>530901301001000015</t>
  </si>
  <si>
    <t>53-09-13-107-021.000-015</t>
  </si>
  <si>
    <t>016-21620-00</t>
  </si>
  <si>
    <t>Francis, Jason R &amp; Marcie A</t>
  </si>
  <si>
    <t>3331 W Festive Dr</t>
  </si>
  <si>
    <t>3331 W Festive DR</t>
  </si>
  <si>
    <t>016-18110-01 HICKORY GROVE ESTATES LOT 1</t>
  </si>
  <si>
    <t>6345</t>
  </si>
  <si>
    <t>530901301004000015</t>
  </si>
  <si>
    <t>53-09-01-209-009.000-015</t>
  </si>
  <si>
    <t>016-10910-00</t>
  </si>
  <si>
    <t>Franklin, Marilyn Jo &amp; Marley, Cynthia J (Franklin)</t>
  </si>
  <si>
    <t>302 E Jefferson St</t>
  </si>
  <si>
    <t>706 S Western DR</t>
  </si>
  <si>
    <t>016-18490-00 PT SW SW 1-8-2W 3.668A; PLAT 12</t>
  </si>
  <si>
    <t>20 to 39 Family Apartments</t>
  </si>
  <si>
    <t>530901300003000015</t>
  </si>
  <si>
    <t>53-09-01-302-012.000-015</t>
  </si>
  <si>
    <t>016-02200-00</t>
  </si>
  <si>
    <t>Franklin, Ryan Warren</t>
  </si>
  <si>
    <t>411 N Spring St</t>
  </si>
  <si>
    <t>W Curry CT</t>
  </si>
  <si>
    <t>016-23990-00 PT SW SW 1-8-2W .24A; PLAT 41</t>
  </si>
  <si>
    <t>2 Family Dwell - Unplatted (0 to 9.99 Acres)</t>
  </si>
  <si>
    <t>7373</t>
  </si>
  <si>
    <t>530901300035000015</t>
  </si>
  <si>
    <t>53-09-01-211-039.000-015</t>
  </si>
  <si>
    <t>016-09230-00</t>
  </si>
  <si>
    <t>Franklin, Thomas R &amp; Joyce D Revocable Trust</t>
  </si>
  <si>
    <t>4111 W Middle Ct</t>
  </si>
  <si>
    <t>4111 W Middle CT</t>
  </si>
  <si>
    <t>016-23990-01 PT SW SW 1-8-2W .189A</t>
  </si>
  <si>
    <t>5830</t>
  </si>
  <si>
    <t>530901300010000015</t>
  </si>
  <si>
    <t>53-09-02-400-003.114-015</t>
  </si>
  <si>
    <t>016-26823-14</t>
  </si>
  <si>
    <t>Freeman, Connor &amp; Rubycz, Adriana</t>
  </si>
  <si>
    <t>611 S Bobcat Bend</t>
  </si>
  <si>
    <t>611 S BOBCAT BND</t>
  </si>
  <si>
    <t>016-14500-00 PT SW SW 1-8-2W .31A; HMSTD ON 001-04540-14</t>
  </si>
  <si>
    <t>4594</t>
  </si>
  <si>
    <t>530901300012000015</t>
  </si>
  <si>
    <t>53-09-12-201-028.000-015</t>
  </si>
  <si>
    <t>016-07470-00</t>
  </si>
  <si>
    <t>Freeman, Dirk R &amp; Christine D Trust</t>
  </si>
  <si>
    <t>4102 W Woodlyn Dr</t>
  </si>
  <si>
    <t>Bloomington, IN 47403-3165</t>
  </si>
  <si>
    <t>016-18880-00 PT SW SW 1-8-2W .34A; PLAT 54</t>
  </si>
  <si>
    <t>7298</t>
  </si>
  <si>
    <t>530901300005000015</t>
  </si>
  <si>
    <t>53-09-01-213-007.000-015</t>
  </si>
  <si>
    <t>016-17790-00</t>
  </si>
  <si>
    <t>Freeman, George A. &amp; Jane O.p.</t>
  </si>
  <si>
    <t>801 S Village Dr</t>
  </si>
  <si>
    <t>801 S Village DR</t>
  </si>
  <si>
    <t>016-14490-00 PT SW SW 1-8-2W .27A</t>
  </si>
  <si>
    <t>4593</t>
  </si>
  <si>
    <t>530901300031000015</t>
  </si>
  <si>
    <t>53-08-17-404-002.000-008</t>
  </si>
  <si>
    <t>014-08850-75</t>
  </si>
  <si>
    <t>Freeman, James H &amp; Neal, Patricia J</t>
  </si>
  <si>
    <t>PO Box 957</t>
  </si>
  <si>
    <t>Makawao, HI 96768</t>
  </si>
  <si>
    <t>3301 S Tulip AVE</t>
  </si>
  <si>
    <t>Bloomington, IN 47403-4546</t>
  </si>
  <si>
    <t>016-20450-00 PT S1/2 SW 1-8-2W .50A; HMSTD ON 001-04540-14</t>
  </si>
  <si>
    <t>530901300011000015</t>
  </si>
  <si>
    <t>53-09-02-400-009.181-015</t>
  </si>
  <si>
    <t>016-26822-81</t>
  </si>
  <si>
    <t>Freeman, James R &amp; Croy, Samantha</t>
  </si>
  <si>
    <t>5356 W Stonewood Dr</t>
  </si>
  <si>
    <t>5356 W Stonewood DR</t>
  </si>
  <si>
    <t>016-15100-00 PT S1/2 SW 1-8-2W .56A; PLAT 78</t>
  </si>
  <si>
    <t>530901300004000015</t>
  </si>
  <si>
    <t>53-09-12-201-012.000-015</t>
  </si>
  <si>
    <t>016-00600-00</t>
  </si>
  <si>
    <t>Freeman, Keith A &amp; Kristina A</t>
  </si>
  <si>
    <t>2212 S Curry Pike</t>
  </si>
  <si>
    <t>2212 S Curry PIKE</t>
  </si>
  <si>
    <t>53-08-20-205-040.000-008</t>
  </si>
  <si>
    <t>014-07856-19</t>
  </si>
  <si>
    <t>French, Ronald L &amp; Melinda L</t>
  </si>
  <si>
    <t>1300 W Eagleview Dr</t>
  </si>
  <si>
    <t>1300 W Eagleview CT</t>
  </si>
  <si>
    <t>Bloomington, IN 47403-8922</t>
  </si>
  <si>
    <t>53-08-20-106-009.000-008</t>
  </si>
  <si>
    <t>014-14985-76</t>
  </si>
  <si>
    <t>Frey, John &amp; Jayne</t>
  </si>
  <si>
    <t>810 W Whitestone St</t>
  </si>
  <si>
    <t>810 W Whitestone ST</t>
  </si>
  <si>
    <t>Bloomington, IN 47403-4866</t>
  </si>
  <si>
    <t>53-09-13-201-001.000-015</t>
  </si>
  <si>
    <t>016-29490-62</t>
  </si>
  <si>
    <t>Freygang, Thea</t>
  </si>
  <si>
    <t>4121 W Cedar Chase Dr</t>
  </si>
  <si>
    <t>4121 W Cedar Chase DR</t>
  </si>
  <si>
    <t>016-03810-00 PT NE 1-8-2W 1.08A; PLAT 78</t>
  </si>
  <si>
    <t>530901100019000015</t>
  </si>
  <si>
    <t>53-09-13-201-004.000-015</t>
  </si>
  <si>
    <t>016-29490-77</t>
  </si>
  <si>
    <t>Fries, Shawn Lynn &amp; Holly Ann</t>
  </si>
  <si>
    <t>4118 W Cedar Chase Dr</t>
  </si>
  <si>
    <t>4118 W Cedar Chase DR</t>
  </si>
  <si>
    <t>016-03820-02 PT SW NE 1-8-2W .328A</t>
  </si>
  <si>
    <t>33244</t>
  </si>
  <si>
    <t>530901100027000015</t>
  </si>
  <si>
    <t>53-01-41-709-414.000-008</t>
  </si>
  <si>
    <t>014-17094-14</t>
  </si>
  <si>
    <t>Frissell, Janice</t>
  </si>
  <si>
    <t>3809 S Cramer Cir</t>
  </si>
  <si>
    <t>3809 S Cramer CIR</t>
  </si>
  <si>
    <t>016-05860-01 PT SW NE 1-8-2W .168A</t>
  </si>
  <si>
    <t>5464</t>
  </si>
  <si>
    <t>530901100028000015</t>
  </si>
  <si>
    <t>53-08-20-105-003.000-008</t>
  </si>
  <si>
    <t>014-14985-47</t>
  </si>
  <si>
    <t>Fritz, Adam &amp; Brandi</t>
  </si>
  <si>
    <t>4104 S Hedgewood Ct</t>
  </si>
  <si>
    <t>4104 S Hedgewood CT</t>
  </si>
  <si>
    <t>016-01880-01 PT SW NE 1-8-2W .157A</t>
  </si>
  <si>
    <t>5399</t>
  </si>
  <si>
    <t>530901100003000015</t>
  </si>
  <si>
    <t>53-08-17-403-027.000-008</t>
  </si>
  <si>
    <t>014-04580-25</t>
  </si>
  <si>
    <t>Fullen, Joseph D &amp; Marilyn T</t>
  </si>
  <si>
    <t>400 W Somersbe Pl</t>
  </si>
  <si>
    <t>400 W Somersbe Place</t>
  </si>
  <si>
    <t>016-11420-01 PT NW NE 1-8-2W .119A</t>
  </si>
  <si>
    <t>5620</t>
  </si>
  <si>
    <t>530901100025000015</t>
  </si>
  <si>
    <t>53-09-13-200-068.000-015</t>
  </si>
  <si>
    <t>016-29490-25</t>
  </si>
  <si>
    <t>Fuller, Andrew W &amp; Chelsea D</t>
  </si>
  <si>
    <t>4328 W Red Rock Rd</t>
  </si>
  <si>
    <t>4328 W Red Rock RD</t>
  </si>
  <si>
    <t>016-31500-00 PT NW NE 1-8-2W 10.781A; Plat(s) 9, 76, 8, &amp; 25</t>
  </si>
  <si>
    <t>4843</t>
  </si>
  <si>
    <t>530901100007000015</t>
  </si>
  <si>
    <t>53-01-41-709-417.000-008</t>
  </si>
  <si>
    <t>014-17094-17</t>
  </si>
  <si>
    <t>Fuller, Daniel R &amp; Michelle M</t>
  </si>
  <si>
    <t>3815 S Cramer Cir</t>
  </si>
  <si>
    <t>3815 S Cramer CIR</t>
  </si>
  <si>
    <t>016-03310-24</t>
  </si>
  <si>
    <t>53-09-13-405-004.000-015</t>
  </si>
  <si>
    <t>Fuller, Donald A &amp; Debara L</t>
  </si>
  <si>
    <t>3930 W Woodhaven Dr</t>
  </si>
  <si>
    <t>3930 W Woodhaven DR</t>
  </si>
  <si>
    <t>Bloomington, IN 47403-4186</t>
  </si>
  <si>
    <t>53-08-17-303-013.000-008</t>
  </si>
  <si>
    <t>014-17093-76</t>
  </si>
  <si>
    <t>Fuller, Tara Jean Tripoli</t>
  </si>
  <si>
    <t>1507 W Edinburgh Bnd</t>
  </si>
  <si>
    <t>1507 W Edinburgh Bend</t>
  </si>
  <si>
    <t>016-05210-20 PT E1/2 1-8-2W 29.06A TOTAL; PLATS 11,26-28,46,61,68,77,91,175,176</t>
  </si>
  <si>
    <t>7050</t>
  </si>
  <si>
    <t>530901100040000015</t>
  </si>
  <si>
    <t>53-09-02-100-017.000-015</t>
  </si>
  <si>
    <t>016-18440-00</t>
  </si>
  <si>
    <t>Fuller, Thurman E</t>
  </si>
  <si>
    <t>5461 W State Road 48</t>
  </si>
  <si>
    <t>53-04-36-303-012.000-011</t>
  </si>
  <si>
    <t>007-29600-00</t>
  </si>
  <si>
    <t>Fuller, Vicki E</t>
  </si>
  <si>
    <t>4082 W Broadway Ave</t>
  </si>
  <si>
    <t>4082 W Broadway AVE</t>
  </si>
  <si>
    <t>016-05210-00 PT NE 1-8-2W 10.224A</t>
  </si>
  <si>
    <t>53015071-015</t>
  </si>
  <si>
    <t>16 VAN BUREN TWP - COM/RES - A</t>
  </si>
  <si>
    <t>33381</t>
  </si>
  <si>
    <t>530901100034000015</t>
  </si>
  <si>
    <t>53-08-19-200-049.000-008</t>
  </si>
  <si>
    <t>014-11065-00</t>
  </si>
  <si>
    <t>Fullerton LLC</t>
  </si>
  <si>
    <t>300 S State Road 446</t>
  </si>
  <si>
    <t>W Fullerton PIKE</t>
  </si>
  <si>
    <t>016-05210-02 Mirwec Lot B (Amended)</t>
  </si>
  <si>
    <t>http://egis.39dn.com/egismonroein/plats/2014002158.IN.pdf</t>
  </si>
  <si>
    <t>3956</t>
  </si>
  <si>
    <t>530901101001000015</t>
  </si>
  <si>
    <t>53-09-11-400-009.000-015</t>
  </si>
  <si>
    <t>016-30590-00</t>
  </si>
  <si>
    <t>Funkhouser, Donald Gene; Funkhouser , Roger G &amp;</t>
  </si>
  <si>
    <t>4720 W Airport Rd</t>
  </si>
  <si>
    <t>4720 W Airport RD</t>
  </si>
  <si>
    <t>Bloomington, IN 47403-9200</t>
  </si>
  <si>
    <t>016-05210-12 MIRWEC PT LOT A 1.38A; RDWY</t>
  </si>
  <si>
    <t>530901100041000015</t>
  </si>
  <si>
    <t>53-00-72-224-000.000-011</t>
  </si>
  <si>
    <t>007-22240-00</t>
  </si>
  <si>
    <t>Futurity Real Estate Investments, LLC</t>
  </si>
  <si>
    <t>6795 N Patterson Rd</t>
  </si>
  <si>
    <t>4170 W 3rd ST</t>
  </si>
  <si>
    <t>016-05210-09 MIRWEC PT LOT A; 2.11A; LA3</t>
  </si>
  <si>
    <t>MIRWEC</t>
  </si>
  <si>
    <t>6097</t>
  </si>
  <si>
    <t>530901101003000015</t>
  </si>
  <si>
    <t>53-08-17-406-003.000-008</t>
  </si>
  <si>
    <t>014-08850-01</t>
  </si>
  <si>
    <t>G &amp; S Dev. Corp.</t>
  </si>
  <si>
    <t>PO Box 471</t>
  </si>
  <si>
    <t>507 W Pargrave  PL</t>
  </si>
  <si>
    <t>016-05210-10 Mirwec Lot A-1 (Amended)</t>
  </si>
  <si>
    <t>530901101002000015</t>
  </si>
  <si>
    <t>014-08850-72</t>
  </si>
  <si>
    <t>53-08-17-404-021.000-008</t>
  </si>
  <si>
    <t>G &amp; S Rentals Of Blgtn LLC</t>
  </si>
  <si>
    <t>3221 S Tulip AVE</t>
  </si>
  <si>
    <t>014-08850-84</t>
  </si>
  <si>
    <t>53-08-17-404-024.000-008</t>
  </si>
  <si>
    <t>3435 S Weeping Willow Way</t>
  </si>
  <si>
    <t>016-05210-11 PT NE 1-8-2W 7.00A</t>
  </si>
  <si>
    <t>33383</t>
  </si>
  <si>
    <t>530901100001000015</t>
  </si>
  <si>
    <t>014-08850-82</t>
  </si>
  <si>
    <t>53-08-17-404-027.000-008</t>
  </si>
  <si>
    <t>G &amp; S Rentals Of Bloomington LLC</t>
  </si>
  <si>
    <t>3427 S Weeping Willow Way</t>
  </si>
  <si>
    <t>017-05210-13 PT SE NE 1-8-2W .461; PLAT 64; ANNEXED 3-1-04 FROM 016-05210-13</t>
  </si>
  <si>
    <t>53016009-016</t>
  </si>
  <si>
    <t>19C VAN BUREN CITY - BASE - COM/RES - A</t>
  </si>
  <si>
    <t>4290</t>
  </si>
  <si>
    <t>530170521013000016</t>
  </si>
  <si>
    <t>53-09-13-404-022.000-015</t>
  </si>
  <si>
    <t>016-03310-46</t>
  </si>
  <si>
    <t>Gabriel, Henry I</t>
  </si>
  <si>
    <t>3814 W Woodmere Way</t>
  </si>
  <si>
    <t>3814 W Woodmere CT</t>
  </si>
  <si>
    <t>016-03315-06</t>
  </si>
  <si>
    <t>53-09-13-401-007.000-015</t>
  </si>
  <si>
    <t>Gabriel, John N &amp; Ruth A</t>
  </si>
  <si>
    <t>3411 W Woodhaven Dr</t>
  </si>
  <si>
    <t>3411 W Woodhaven DR</t>
  </si>
  <si>
    <t>Bloomington, IN 47403-4134</t>
  </si>
  <si>
    <t>016-19541-07 BLOOMINGTON TECH PARK LOT 7; 17.55A</t>
  </si>
  <si>
    <t>Discount and Junior Department Store</t>
  </si>
  <si>
    <t>http://egis.39dn.com/egismonroein/plats/2000015453.IN.pdf</t>
  </si>
  <si>
    <t>6306</t>
  </si>
  <si>
    <t>530901402007000015</t>
  </si>
  <si>
    <t>53-08-17-301-093.335-008</t>
  </si>
  <si>
    <t>014-17098-35</t>
  </si>
  <si>
    <t>Gadlage, Jason M &amp; Sarah E</t>
  </si>
  <si>
    <t>1551 W Castle Ct</t>
  </si>
  <si>
    <t>1551 W Castle CT</t>
  </si>
  <si>
    <t>016-19541-15 BLOOMINGTON TECH PARK LOT 15; 2.49A</t>
  </si>
  <si>
    <t>http://egis.39dn.com/egismonroein/plats/C/C384_c.pdf</t>
  </si>
  <si>
    <t>BLOOMINGTON TECHNOLO</t>
  </si>
  <si>
    <t>6308</t>
  </si>
  <si>
    <t>530901402005000015</t>
  </si>
  <si>
    <t>53-09-12-201-014.000-015</t>
  </si>
  <si>
    <t>016-15680-00</t>
  </si>
  <si>
    <t>Gage, Brian K</t>
  </si>
  <si>
    <t>4121 W Glen Oaks Dr</t>
  </si>
  <si>
    <t>4121 W Glen Oaks DR</t>
  </si>
  <si>
    <t>016-19541-08 BLOOMINGTON TECH PARK LOT 8; 3.82A</t>
  </si>
  <si>
    <t>http://egis.39dn.com/egismonroein/plats/2005002068.IN.pdf</t>
  </si>
  <si>
    <t>7304</t>
  </si>
  <si>
    <t>530901402002000015</t>
  </si>
  <si>
    <t>53-04-36-101-001.000-011</t>
  </si>
  <si>
    <t>007-15590-01</t>
  </si>
  <si>
    <t>Gailes Gas &amp; Electric Inc</t>
  </si>
  <si>
    <t>PO Box 247</t>
  </si>
  <si>
    <t>Morgantown, IN 46160</t>
  </si>
  <si>
    <t>2025 W Industrial Park DR</t>
  </si>
  <si>
    <t>016-19541-09 BLOOMINGTON TECH PARK LOT 9</t>
  </si>
  <si>
    <t>6381</t>
  </si>
  <si>
    <t>530901402006000015</t>
  </si>
  <si>
    <t>53-05-31-203-014.000-004</t>
  </si>
  <si>
    <t>012-08651-00</t>
  </si>
  <si>
    <t>Gailes Gas &amp; Electric Inc.</t>
  </si>
  <si>
    <t>016-19541-11 BLOOMINGTON TECH PARK LOT 11</t>
  </si>
  <si>
    <t>1149</t>
  </si>
  <si>
    <t>530901402010000015</t>
  </si>
  <si>
    <t>53-09-13-410-006.000-015</t>
  </si>
  <si>
    <t>016-29061-36</t>
  </si>
  <si>
    <t>Galindo, George</t>
  </si>
  <si>
    <t>3704 SW 170th St</t>
  </si>
  <si>
    <t>Archer, FL 32618</t>
  </si>
  <si>
    <t>3702 S Judd AVE</t>
  </si>
  <si>
    <t>Bloomington, IN 47403-4120</t>
  </si>
  <si>
    <t>016-19541-10 Bloomington Technology Park Lot 10A&amp;10B</t>
  </si>
  <si>
    <t>Medical Clinic or Offices</t>
  </si>
  <si>
    <t>http://egis.39dn.com/egismonroein/plats/2010007561.IN.pdf</t>
  </si>
  <si>
    <t>6307</t>
  </si>
  <si>
    <t>530901402013000015</t>
  </si>
  <si>
    <t>53-08-20-102-003.000-008</t>
  </si>
  <si>
    <t>014-14980-02</t>
  </si>
  <si>
    <t>Gall, Mark A</t>
  </si>
  <si>
    <t>511 W Gordon Pike</t>
  </si>
  <si>
    <t>511 W Gordon PIKE</t>
  </si>
  <si>
    <t>53-01-41-709-753.000-008</t>
  </si>
  <si>
    <t>014-17097-53</t>
  </si>
  <si>
    <t>Galvin, Katie M</t>
  </si>
  <si>
    <t>1609 W Hennessey St</t>
  </si>
  <si>
    <t>1609 W Hennessey ST</t>
  </si>
  <si>
    <t>016-19541-97 BLOOMINGTON TECH PARK LOT 17</t>
  </si>
  <si>
    <t>6309</t>
  </si>
  <si>
    <t>530901402012000015</t>
  </si>
  <si>
    <t>53-08-20-102-002.000-008</t>
  </si>
  <si>
    <t>014-14980-12</t>
  </si>
  <si>
    <t>Galyan, Barry K. &amp; Brenda K.</t>
  </si>
  <si>
    <t>821 W Gordon Pike</t>
  </si>
  <si>
    <t>821 W Gordon PIKE</t>
  </si>
  <si>
    <t>016-19541-96 BLOOMINGTON TECH PARK LOT 16</t>
  </si>
  <si>
    <t>1150</t>
  </si>
  <si>
    <t>530901402003000015</t>
  </si>
  <si>
    <t>53-01-41-709-446.000-008</t>
  </si>
  <si>
    <t>014-17094-46</t>
  </si>
  <si>
    <t>Gamberg, Cheryl R., &amp; Duane V.</t>
  </si>
  <si>
    <t>2307 E Montclair Ct</t>
  </si>
  <si>
    <t>3836 S Cramer CIR</t>
  </si>
  <si>
    <t>016-19541-13 BLOOMINGTON TECH PARK LOT 13</t>
  </si>
  <si>
    <t>6386</t>
  </si>
  <si>
    <t>530901402014000015</t>
  </si>
  <si>
    <t>53-08-20-103-026.000-008</t>
  </si>
  <si>
    <t>014-14980-31</t>
  </si>
  <si>
    <t>Garcia, John P. &amp; Frances</t>
  </si>
  <si>
    <t>600 W Hedgewood Dr</t>
  </si>
  <si>
    <t>600 W Hedgewood DR</t>
  </si>
  <si>
    <t>016-19541-01 BLOOMINGTON TECH PARK LOT 1</t>
  </si>
  <si>
    <t>6305</t>
  </si>
  <si>
    <t>530901402008000015</t>
  </si>
  <si>
    <t>53-09-02-100-004.032-015</t>
  </si>
  <si>
    <t>016-26811-32</t>
  </si>
  <si>
    <t>Garcia, Jose L</t>
  </si>
  <si>
    <t>217 S Rockwood Crescent Ct</t>
  </si>
  <si>
    <t>217 S Rockwood Crescent CT</t>
  </si>
  <si>
    <t>016-19541-02 BLOOMINGTON TECH PARK LOT 2</t>
  </si>
  <si>
    <t>530901402001000015</t>
  </si>
  <si>
    <t>53-08-17-406-004.000-008</t>
  </si>
  <si>
    <t>014-08850-36</t>
  </si>
  <si>
    <t>Garcia, Maria L</t>
  </si>
  <si>
    <t>3518 S Tulip Ave</t>
  </si>
  <si>
    <t>3518 S Tulip AVE</t>
  </si>
  <si>
    <t>016-19541-03 BLOOMINGTON TECH PARK LOT 3</t>
  </si>
  <si>
    <t>Auto Sales &amp; Service</t>
  </si>
  <si>
    <t>7302</t>
  </si>
  <si>
    <t>530901402004000015</t>
  </si>
  <si>
    <t>53-09-13-200-066.034-015</t>
  </si>
  <si>
    <t>016-29490-34</t>
  </si>
  <si>
    <t>Garcia-Sanchez, Ismael &amp; Paredes-Rodriguez, Sarah</t>
  </si>
  <si>
    <t>3200 S Omaha Crossing Dr</t>
  </si>
  <si>
    <t>3200 S Omaha Crossing DR</t>
  </si>
  <si>
    <t>016-19541-04 BLOOMINGTON TECH PARK LOT 4</t>
  </si>
  <si>
    <t>7303</t>
  </si>
  <si>
    <t>530901402009000015</t>
  </si>
  <si>
    <t>53-04-36-100-039.000-011</t>
  </si>
  <si>
    <t>007-24520-00</t>
  </si>
  <si>
    <t>Garden Hill Mobile Home Park LLC</t>
  </si>
  <si>
    <t>4111 W Vernal Pike</t>
  </si>
  <si>
    <t>4111 W Vernal PIKE</t>
  </si>
  <si>
    <t>Bloomington, IN 47404-2558</t>
  </si>
  <si>
    <t>016-19541-20 BLOOMINGTON TECH PARK LOT 5A</t>
  </si>
  <si>
    <t>Hotel</t>
  </si>
  <si>
    <t>http://egis.39dn.com/egismonroein/plats/2005009520.IN.pdf</t>
  </si>
  <si>
    <t>530901402016000015</t>
  </si>
  <si>
    <t>53-04-36-303-070.000-011</t>
  </si>
  <si>
    <t>007-16060-00</t>
  </si>
  <si>
    <t>Gardner, Calvin A &amp; Vera</t>
  </si>
  <si>
    <t>4133 W Grand Ave</t>
  </si>
  <si>
    <t>4133 W Grand AVE</t>
  </si>
  <si>
    <t>016-19541-05 BLOOMINGTON TECH PARK LOT 5B</t>
  </si>
  <si>
    <t>6377</t>
  </si>
  <si>
    <t>530901402019000015</t>
  </si>
  <si>
    <t>014-14981-26</t>
  </si>
  <si>
    <t>53-08-20-100-025.000-008</t>
  </si>
  <si>
    <t>Gardner, Philip D &amp; Tammy</t>
  </si>
  <si>
    <t>4212 S Clear View Dr</t>
  </si>
  <si>
    <t>4212 S Clear View DR</t>
  </si>
  <si>
    <t>016-19541-06 BLOOMINGTON TECH PARK LOT 6</t>
  </si>
  <si>
    <t>6378</t>
  </si>
  <si>
    <t>530901402011000015</t>
  </si>
  <si>
    <t>53-09-13-404-052.000-015</t>
  </si>
  <si>
    <t>016-03310-61</t>
  </si>
  <si>
    <t>Gardner, Seth A</t>
  </si>
  <si>
    <t>3930 S Woodmere Pl</t>
  </si>
  <si>
    <t>3930 S Woodmere Place</t>
  </si>
  <si>
    <t>016-02180-00 CURRY COURT LOT 14</t>
  </si>
  <si>
    <t>53015056-015</t>
  </si>
  <si>
    <t>Curry Court - V</t>
  </si>
  <si>
    <t>http://egis.39dn.com/egismonroein/plats/C/C351_b.pdf</t>
  </si>
  <si>
    <t>CURRY COURT</t>
  </si>
  <si>
    <t>5401</t>
  </si>
  <si>
    <t>530901302024000015</t>
  </si>
  <si>
    <t>014-17093-68</t>
  </si>
  <si>
    <t>53-08-17-302-044.000-008</t>
  </si>
  <si>
    <t>Garner, Brett W &amp; Carrie L</t>
  </si>
  <si>
    <t>1543 W Shamrock Ct</t>
  </si>
  <si>
    <t>1543 W Shamrock CT</t>
  </si>
  <si>
    <t>Bloomington, IN 47403-8948</t>
  </si>
  <si>
    <t>53-09-13-200-013.000-015</t>
  </si>
  <si>
    <t>016-29490-94</t>
  </si>
  <si>
    <t>Garrison, Debra J</t>
  </si>
  <si>
    <t>4133 W Red Rock Rd</t>
  </si>
  <si>
    <t>4133 W Red Rock RD</t>
  </si>
  <si>
    <t>016-13560-10 Building on leased land (Land parcel 016-13530-00 PT SW 1-8-2W 9.38A Plat 3)</t>
  </si>
  <si>
    <t>34330</t>
  </si>
  <si>
    <t>530161356010000015</t>
  </si>
  <si>
    <t>012-11802-10</t>
  </si>
  <si>
    <t>53-05-29-100-006.000-004</t>
  </si>
  <si>
    <t>012-11802-09</t>
  </si>
  <si>
    <t>Garrison, Sylvia A</t>
  </si>
  <si>
    <t>2420 N Stonelake Cir</t>
  </si>
  <si>
    <t>2420 N Stonelake CIR</t>
  </si>
  <si>
    <t>530902400001000015</t>
  </si>
  <si>
    <t>53-04-36-201-004.000-011</t>
  </si>
  <si>
    <t>007-28150-10</t>
  </si>
  <si>
    <t>Garrison, Thomas &amp; Thomas LLC</t>
  </si>
  <si>
    <t>1300 N Loesch Rd</t>
  </si>
  <si>
    <t>1300 N Loesch RD</t>
  </si>
  <si>
    <t>Bloomington, IN 47404-9108</t>
  </si>
  <si>
    <t>016-30380-00 PT SW NW 2-8-2W 1.853A; PLAT 6</t>
  </si>
  <si>
    <t>530902200106000015</t>
  </si>
  <si>
    <t>007-20580-00</t>
  </si>
  <si>
    <t>53-04-36-302-015.000-011</t>
  </si>
  <si>
    <t>Gauck, Sue Ann</t>
  </si>
  <si>
    <t>PO Box 441</t>
  </si>
  <si>
    <t>4132 W Grand AVE</t>
  </si>
  <si>
    <t>016-30400-06 PT NW SW 2-8-2W 2.25A PLAT 58</t>
  </si>
  <si>
    <t>530902200178000015</t>
  </si>
  <si>
    <t>014-17091-03</t>
  </si>
  <si>
    <t>53-08-17-304-019.000-008</t>
  </si>
  <si>
    <t>Gaydusek, James A &amp; Jodi J</t>
  </si>
  <si>
    <t>374 Brittany Trl</t>
  </si>
  <si>
    <t>Elgin, IL 60120</t>
  </si>
  <si>
    <t>1310 W Tiffany CT</t>
  </si>
  <si>
    <t>016-30400-13 PT W1/2 2-8-2W .52A PLAT 94</t>
  </si>
  <si>
    <t>530902200189000015</t>
  </si>
  <si>
    <t>53-04-36-300-003.000-011</t>
  </si>
  <si>
    <t>007-15610-00</t>
  </si>
  <si>
    <t>GEA Bloomington Production Operations LLC</t>
  </si>
  <si>
    <t>301 N Curry Pike</t>
  </si>
  <si>
    <t>301 N Curry PIKE</t>
  </si>
  <si>
    <t>016-30400-08 PT W1/2 2-8-2W 1.16A; PLAT 71</t>
  </si>
  <si>
    <t>530902300093000015</t>
  </si>
  <si>
    <t>016-08471-30</t>
  </si>
  <si>
    <t>53-09-11-103-009.000-015</t>
  </si>
  <si>
    <t>Gehres, Timothy J &amp; Tetyana L</t>
  </si>
  <si>
    <t>5137 W Hanks Xing</t>
  </si>
  <si>
    <t>5137 W Hanks Crossing</t>
  </si>
  <si>
    <t>012-32740-00 PT NW NW 20-9-1W .14A</t>
  </si>
  <si>
    <t>530520200030000004</t>
  </si>
  <si>
    <t>53-08-17-301-216.000-008</t>
  </si>
  <si>
    <t>014-17097-56</t>
  </si>
  <si>
    <t>Geiger, Benjamin W &amp; Angela R</t>
  </si>
  <si>
    <t>3724 S McDougal St</t>
  </si>
  <si>
    <t>3724 S McDougal ST</t>
  </si>
  <si>
    <t>016-30401-01 FIELDSTONE INDUSTRIAL 1ST LOT 1; 1.83A</t>
  </si>
  <si>
    <t>53015888-015</t>
  </si>
  <si>
    <t>VAN BUREN TWP - DEVELOPER</t>
  </si>
  <si>
    <t>http://egis.39dn.com/egismonroein/plats/C/C393_d.pdf</t>
  </si>
  <si>
    <t>FIELDSTONE INDUSTR</t>
  </si>
  <si>
    <t>530902300090000015</t>
  </si>
  <si>
    <t>53-08-17-106-008.000-008</t>
  </si>
  <si>
    <t>014-17410-61</t>
  </si>
  <si>
    <t>Geiss, Craig J &amp; Lauren V</t>
  </si>
  <si>
    <t>3128 S Ryan Place</t>
  </si>
  <si>
    <t>016-30401-02 FIELDSTONE INDUSTRIAL 1ST LOT 2; 1.67A</t>
  </si>
  <si>
    <t>530902300092000015</t>
  </si>
  <si>
    <t>016-30391-54</t>
  </si>
  <si>
    <t>53-09-02-200-090.000-015</t>
  </si>
  <si>
    <t>Genda, Candace</t>
  </si>
  <si>
    <t>548 S Crimson Ct</t>
  </si>
  <si>
    <t>548 S Crimson CT</t>
  </si>
  <si>
    <t>016-30401-03 FIELDSTONE INDUSTRIAL 1ST LOT 3; 1.53A</t>
  </si>
  <si>
    <t>530902300070000015</t>
  </si>
  <si>
    <t>014-17414-05</t>
  </si>
  <si>
    <t>53-08-17-200-001.005-008</t>
  </si>
  <si>
    <t>Gennaro-Evans, Liza</t>
  </si>
  <si>
    <t>3132 S Cuffers Dr</t>
  </si>
  <si>
    <t>3132 S Cuffers DR</t>
  </si>
  <si>
    <t>016-30401-04 FIELDSTONE INDUSTRIAL 1ST LOT 4; 1.45A</t>
  </si>
  <si>
    <t>530902300039000015</t>
  </si>
  <si>
    <t>53-01-41-709-731.000-008</t>
  </si>
  <si>
    <t>014-17097-31</t>
  </si>
  <si>
    <t>Gentile, Nick A</t>
  </si>
  <si>
    <t>1713 W Hennessey St</t>
  </si>
  <si>
    <t>1713 W Hennessey ST</t>
  </si>
  <si>
    <t>016-30400-00 PT SW 2-8-2W 28.20 A Plat 7</t>
  </si>
  <si>
    <t>Vacant - Unplatted (20 to 29.99 Acres)</t>
  </si>
  <si>
    <t>5871</t>
  </si>
  <si>
    <t>530902300011000015</t>
  </si>
  <si>
    <t>53-09-02-200-106.000-015</t>
  </si>
  <si>
    <t>016-30380-00</t>
  </si>
  <si>
    <t>Gentry Services LLC</t>
  </si>
  <si>
    <t>PO Box 603</t>
  </si>
  <si>
    <t>016-28670-00 PT SW SW 2-8-2W 1.35A</t>
  </si>
  <si>
    <t>4239</t>
  </si>
  <si>
    <t>530902300001000015</t>
  </si>
  <si>
    <t>53-09-02-200-178.000-015</t>
  </si>
  <si>
    <t>016-30400-06</t>
  </si>
  <si>
    <t>780 S Fieldstone BLVD</t>
  </si>
  <si>
    <t>Bloomington, IN 47403-8853</t>
  </si>
  <si>
    <t>016-03200-00 PT SW 2-8-2W 1.00A</t>
  </si>
  <si>
    <t>3900</t>
  </si>
  <si>
    <t>530902300004000015</t>
  </si>
  <si>
    <t>53-09-02-200-189.000-015</t>
  </si>
  <si>
    <t>016-30400-13</t>
  </si>
  <si>
    <t>778 S Fieldstone BLVD</t>
  </si>
  <si>
    <t>016-23910-00 PT SW SW 2-8-2W 1.01A; PLAT #45</t>
  </si>
  <si>
    <t>6440</t>
  </si>
  <si>
    <t>530902300024000015</t>
  </si>
  <si>
    <t>53-09-02-300-093.000-015</t>
  </si>
  <si>
    <t>016-30400-08</t>
  </si>
  <si>
    <t>016-30400-02 PT S1/2 SW 2-8-2W 10.00A</t>
  </si>
  <si>
    <t>530902300003000015</t>
  </si>
  <si>
    <t>016-30392-44</t>
  </si>
  <si>
    <t>53-09-02-300-040.000-015</t>
  </si>
  <si>
    <t>Gentry, Edward</t>
  </si>
  <si>
    <t>5726 W Tensleep Rd</t>
  </si>
  <si>
    <t>5726 W Tensleep RD</t>
  </si>
  <si>
    <t>016-30400-14 PT SW 2-8-2W 30.23 A PLAT 95</t>
  </si>
  <si>
    <t>530902300081000015</t>
  </si>
  <si>
    <t>53-09-13-105-038.000-015</t>
  </si>
  <si>
    <t>016-06170-00</t>
  </si>
  <si>
    <t>Gentry, Larry</t>
  </si>
  <si>
    <t>3710 W Maybury Mall</t>
  </si>
  <si>
    <t>Bloomington, IN 47403-3723</t>
  </si>
  <si>
    <t>016-13710-01 HOWIE LOT 2 (6.92A)</t>
  </si>
  <si>
    <t>http://egis.39dn.com/egismonroein/plats/B/B268_a.pdf</t>
  </si>
  <si>
    <t>HOWIE</t>
  </si>
  <si>
    <t>6229</t>
  </si>
  <si>
    <t>530902301002000015</t>
  </si>
  <si>
    <t>53-08-20-102-012.000-008</t>
  </si>
  <si>
    <t>014-14980-04</t>
  </si>
  <si>
    <t>George, Edward J. &amp; Mary Ellen</t>
  </si>
  <si>
    <t>601 W Gordon Pike</t>
  </si>
  <si>
    <t>601 W Gordon PIKE</t>
  </si>
  <si>
    <t>016-13710-00 HOWIE LOT 1 (2.00A)</t>
  </si>
  <si>
    <t>2498</t>
  </si>
  <si>
    <t>530902301001000015</t>
  </si>
  <si>
    <t>016-30392-90</t>
  </si>
  <si>
    <t>53-01-63-039-290.000-015</t>
  </si>
  <si>
    <t>George, Holly N</t>
  </si>
  <si>
    <t>4972 W Bedrock Rd</t>
  </si>
  <si>
    <t>4972 W Bedrock RD</t>
  </si>
  <si>
    <t>016-30350-00 PT SW 2-8-2W 1.37A</t>
  </si>
  <si>
    <t>530902300023000015</t>
  </si>
  <si>
    <t>53-09-02-400-009.141-015</t>
  </si>
  <si>
    <t>016-26822-41</t>
  </si>
  <si>
    <t>Gerwig, Mark K</t>
  </si>
  <si>
    <t>5381 W Stonewood Dr</t>
  </si>
  <si>
    <t>5381 W Stonewood DR</t>
  </si>
  <si>
    <t>016-30400-01 PT SW 2-8-2W 17.61A; PLAT 49</t>
  </si>
  <si>
    <t>7</t>
  </si>
  <si>
    <t>530902300094000015</t>
  </si>
  <si>
    <t>53-01-41-709-450.000-008</t>
  </si>
  <si>
    <t>014-17094-50</t>
  </si>
  <si>
    <t>Geyer, Samantha E</t>
  </si>
  <si>
    <t>3826 S Cramer Cir</t>
  </si>
  <si>
    <t>3826 S Cramer CIR</t>
  </si>
  <si>
    <t>016-30401-00 PT SE SW 2-8-2W .05A; PLAT 68</t>
  </si>
  <si>
    <t>6081</t>
  </si>
  <si>
    <t>530902300002000015</t>
  </si>
  <si>
    <t>53-09-02-100-004.047-015</t>
  </si>
  <si>
    <t>016-26811-47</t>
  </si>
  <si>
    <t>Ghuloum, Mohammad</t>
  </si>
  <si>
    <t>240 S Cave Creek Dr</t>
  </si>
  <si>
    <t>240 S Cave Creek DR</t>
  </si>
  <si>
    <t>016-30400-05 CANDLEWOOD ESTATES; DEDICATED ROADWAY (.929A)</t>
  </si>
  <si>
    <t>4821</t>
  </si>
  <si>
    <t>530902300054000015</t>
  </si>
  <si>
    <t>53-08-17-301-093.342-008</t>
  </si>
  <si>
    <t>014-17098-42</t>
  </si>
  <si>
    <t>Gibson, Samuel M &amp; Sara M</t>
  </si>
  <si>
    <t>3540 S Wickens St</t>
  </si>
  <si>
    <t>3540 S Wickens ST</t>
  </si>
  <si>
    <t>016-30400-04 CANDLEWOOD ESTATES TRACT 2 (1.00A); HMSTD &amp; MTG ON 014-35500-12 FOR 03/04</t>
  </si>
  <si>
    <t>7598</t>
  </si>
  <si>
    <t>530902300053000015</t>
  </si>
  <si>
    <t>014-25410-00</t>
  </si>
  <si>
    <t>53-08-17-104-014.000-008</t>
  </si>
  <si>
    <t>Gibson, Sarah J</t>
  </si>
  <si>
    <t>684 W Ladd Ave</t>
  </si>
  <si>
    <t>684 W Ladd AVE</t>
  </si>
  <si>
    <t>016-30400-03 CANDLEWOOD ESTATES TRACT 1 (.541A)</t>
  </si>
  <si>
    <t>530902300044000015</t>
  </si>
  <si>
    <t>016-30392-24</t>
  </si>
  <si>
    <t>53-09-02-200-169.000-015</t>
  </si>
  <si>
    <t>Giddens, Chad C &amp; Molly M</t>
  </si>
  <si>
    <t>615 S Fridley Ct</t>
  </si>
  <si>
    <t>615 S Fridley CT</t>
  </si>
  <si>
    <t>016-14990-00 PT SE SW 2-8-2W .50A; PLAT 34</t>
  </si>
  <si>
    <t>530902300022000015</t>
  </si>
  <si>
    <t>53-08-20-102-014.000-008</t>
  </si>
  <si>
    <t>014-14980-14</t>
  </si>
  <si>
    <t>Giesler, Jason Edward &amp; Jennifer A Long</t>
  </si>
  <si>
    <t>911 W Gordon Pike</t>
  </si>
  <si>
    <t>911 W Gordon PIKE</t>
  </si>
  <si>
    <t>Bloomington, IN 47403-4573</t>
  </si>
  <si>
    <t>016-09820-00 PT SW SE 2-8-2W 5.00A; PLAT 12</t>
  </si>
  <si>
    <t>7154</t>
  </si>
  <si>
    <t>530902400008000015</t>
  </si>
  <si>
    <t>016-30391-99</t>
  </si>
  <si>
    <t>53-09-02-300-062.000-015</t>
  </si>
  <si>
    <t>Gilbert, Robert J &amp; Teresa L</t>
  </si>
  <si>
    <t>703 S Bosell Ct</t>
  </si>
  <si>
    <t>703 S Bosell CT</t>
  </si>
  <si>
    <t>016-09830-00 PT SW SE 2-8-2W 15.00A; PLAT 10</t>
  </si>
  <si>
    <t>7155</t>
  </si>
  <si>
    <t>530902400007000015</t>
  </si>
  <si>
    <t>53-08-17-103-001.000-008</t>
  </si>
  <si>
    <t>014-30660-00</t>
  </si>
  <si>
    <t>Gilday, Erica M</t>
  </si>
  <si>
    <t>3024 S Cuffers Dr</t>
  </si>
  <si>
    <t>3024 S Cuffers DR</t>
  </si>
  <si>
    <t>016-13050-00 PT S1/2 SE 2-8-2W 4.88A; PROPERTY LOC: 4980 W GIFFORD RD</t>
  </si>
  <si>
    <t>34273</t>
  </si>
  <si>
    <t>530902400010000015</t>
  </si>
  <si>
    <t>014-07856-83</t>
  </si>
  <si>
    <t>53-08-20-204-014.000-008</t>
  </si>
  <si>
    <t>Gillette, John E &amp; Carrie A</t>
  </si>
  <si>
    <t>1330 W Feathercrest Ct</t>
  </si>
  <si>
    <t>1330 W Feathercrest CT</t>
  </si>
  <si>
    <t>016-29521-00 KELLER LOT 1</t>
  </si>
  <si>
    <t>http://egis.39dn.com/egismonroein/plats/C/C200_d.pdf</t>
  </si>
  <si>
    <t>KELLER</t>
  </si>
  <si>
    <t>5824</t>
  </si>
  <si>
    <t>530902401002000015</t>
  </si>
  <si>
    <t>53-09-13-107-012.000-015</t>
  </si>
  <si>
    <t>016-21340-00</t>
  </si>
  <si>
    <t>Gilliam, Billy J Jr &amp; Laurien B</t>
  </si>
  <si>
    <t>3408 W Festive Dr</t>
  </si>
  <si>
    <t>3408 W Festive DR</t>
  </si>
  <si>
    <t>Bloomington, IN 47403-3902</t>
  </si>
  <si>
    <t>016-29520-00 KELLER LOT 2</t>
  </si>
  <si>
    <t>5750</t>
  </si>
  <si>
    <t>530902400002000015</t>
  </si>
  <si>
    <t>53-09-12-201-031.000-015</t>
  </si>
  <si>
    <t>016-10090-00</t>
  </si>
  <si>
    <t>Gilmore, Alvin E Revocable Trust</t>
  </si>
  <si>
    <t>4032 W Woodlyn Dr</t>
  </si>
  <si>
    <t>530902401001000015</t>
  </si>
  <si>
    <t>53-08-17-303-003.000-008</t>
  </si>
  <si>
    <t>014-17093-73</t>
  </si>
  <si>
    <t>Gines, Kimberly D</t>
  </si>
  <si>
    <t>3880 S Bushmill Dr</t>
  </si>
  <si>
    <t>3880 S Bushmill DR</t>
  </si>
  <si>
    <t>016-29520-01 PT S1/2 SE 2-8-2W 38.091 A Plat 50</t>
  </si>
  <si>
    <t>5708</t>
  </si>
  <si>
    <t>530902400012000015</t>
  </si>
  <si>
    <t>53-08-17-100-019.000-008</t>
  </si>
  <si>
    <t>Gingerich, Marilyn Margaret</t>
  </si>
  <si>
    <t>420 W Walls Dr</t>
  </si>
  <si>
    <t>420 W Walls DR</t>
  </si>
  <si>
    <t>016-29950-00 PT NE NE 11-8-2W 5.27A; PLAT 19</t>
  </si>
  <si>
    <t>7489</t>
  </si>
  <si>
    <t>530911100002000015</t>
  </si>
  <si>
    <t>53-09-01-213-031.000-015</t>
  </si>
  <si>
    <t>016-11050-00</t>
  </si>
  <si>
    <t>Githiri, Virginia T</t>
  </si>
  <si>
    <t>720 S Curry Pike</t>
  </si>
  <si>
    <t>720 S Curry PIKE</t>
  </si>
  <si>
    <t>016-19980-01 GIFFORD MEADOW LOT 1; (1.036A)</t>
  </si>
  <si>
    <t>4400</t>
  </si>
  <si>
    <t>530911101001000015</t>
  </si>
  <si>
    <t>016-30390-67</t>
  </si>
  <si>
    <t>53-09-02-200-118.000-015</t>
  </si>
  <si>
    <t>Glasscock, Sandra K</t>
  </si>
  <si>
    <t>5838 W Waterstone Trce</t>
  </si>
  <si>
    <t>5837 W Waterstone Trace</t>
  </si>
  <si>
    <t>016-19980-00 GIFFORD MEADOW LOT 2; (1.34A)</t>
  </si>
  <si>
    <t>4123</t>
  </si>
  <si>
    <t>530911101002000015</t>
  </si>
  <si>
    <t>53-08-20-106-007.000-008</t>
  </si>
  <si>
    <t>014-14980-60</t>
  </si>
  <si>
    <t>Glasscott, Michael O Jr &amp; Joana M</t>
  </si>
  <si>
    <t>4208 S Hedgewood Dr</t>
  </si>
  <si>
    <t>4208 S Hedgewood DR</t>
  </si>
  <si>
    <t>Bloomington, IN 47403-4858</t>
  </si>
  <si>
    <t>016-29940-00 PT NE NE 11-8-2W 2.26A; REV LIVING TRUST &amp; LIFE ESTATE</t>
  </si>
  <si>
    <t>5962</t>
  </si>
  <si>
    <t>530911100005000015</t>
  </si>
  <si>
    <t>53-09-12-300-036.000-015</t>
  </si>
  <si>
    <t>016-10150-00</t>
  </si>
  <si>
    <t>Glaze, Robert Joseph &amp; Perry, Theresa A</t>
  </si>
  <si>
    <t>4370 W State Road 45</t>
  </si>
  <si>
    <t>Bloomington, IN 47403-5128</t>
  </si>
  <si>
    <t>016-10570-00 PT NE NE 11-8-2W .40A</t>
  </si>
  <si>
    <t>3648</t>
  </si>
  <si>
    <t>530911100001000015</t>
  </si>
  <si>
    <t>53-09-13-104-034.000-015</t>
  </si>
  <si>
    <t>016-30300-00</t>
  </si>
  <si>
    <t>Glosser, Beverly K &amp; Roland D</t>
  </si>
  <si>
    <t>3350 W Indian Creek Dr</t>
  </si>
  <si>
    <t>3350 W Indian Creek DR</t>
  </si>
  <si>
    <t>Bloomington, IN 47403-3927</t>
  </si>
  <si>
    <t>012-28225-01 PT NW NW 20-9-1W .56A; PLAT 87</t>
  </si>
  <si>
    <t>53004012-004</t>
  </si>
  <si>
    <t>N State Road 37 - BT - A</t>
  </si>
  <si>
    <t>2594</t>
  </si>
  <si>
    <t>530520200027000004</t>
  </si>
  <si>
    <t>53-08-17-405-032.000-008</t>
  </si>
  <si>
    <t>014-08850-61</t>
  </si>
  <si>
    <t>Goble, Tyler S</t>
  </si>
  <si>
    <t>718 W Glen Arbor Way</t>
  </si>
  <si>
    <t>016-30600-03 PT E1/2 NE 11-8-2W 49.40 A; PLAT 71</t>
  </si>
  <si>
    <t>530911400006003015</t>
  </si>
  <si>
    <t>53-09-01-212-015.000-015</t>
  </si>
  <si>
    <t>016-24100-00</t>
  </si>
  <si>
    <t>Goddard, Heather O</t>
  </si>
  <si>
    <t>4118 W Highland Ct</t>
  </si>
  <si>
    <t>4118 W Highland CT</t>
  </si>
  <si>
    <t>016-05920-00 PT SW SW 1-8-2W 13.65A</t>
  </si>
  <si>
    <t>5466</t>
  </si>
  <si>
    <t>530901300027000015</t>
  </si>
  <si>
    <t>53-09-13-407-011.000-015</t>
  </si>
  <si>
    <t>016-19300-00</t>
  </si>
  <si>
    <t>Godsey, J. Charles &amp; Ruby</t>
  </si>
  <si>
    <t>3637 S Plaza Dr</t>
  </si>
  <si>
    <t>3637 S Plaza DR</t>
  </si>
  <si>
    <t>Bloomington, IN 47403-4145</t>
  </si>
  <si>
    <t>016-30580-00 PT W1/2 W1/2 12-8-2W 89.94 A; PLAT 2</t>
  </si>
  <si>
    <t>53015003-015</t>
  </si>
  <si>
    <t>Curry Pike - A</t>
  </si>
  <si>
    <t>530912200008000015</t>
  </si>
  <si>
    <t>53-09-01-211-040.000-015</t>
  </si>
  <si>
    <t>016-11000-00</t>
  </si>
  <si>
    <t>Goen, Dennis L &amp; Irene</t>
  </si>
  <si>
    <t>4107 W Middle Ct</t>
  </si>
  <si>
    <t>4107 W Middle CT</t>
  </si>
  <si>
    <t>016-01530-00 PT SW 12-8-2W 6.60A; PLAT 54</t>
  </si>
  <si>
    <t>53015023-015</t>
  </si>
  <si>
    <t>W State Road 45 - VB1 - A</t>
  </si>
  <si>
    <t>5691</t>
  </si>
  <si>
    <t>530912300017000015</t>
  </si>
  <si>
    <t>016-30392-18</t>
  </si>
  <si>
    <t>53-09-02-300-051.000-015</t>
  </si>
  <si>
    <t>Goffinet, Markus James &amp; Saft, Kyrstin Michele</t>
  </si>
  <si>
    <t>5685 W Bedrock Rd</t>
  </si>
  <si>
    <t>5685 W Bedrock RD</t>
  </si>
  <si>
    <t>016-04710-00 PT W1/2 SW 12-8-2W .958A; PLAT 102</t>
  </si>
  <si>
    <t>7044</t>
  </si>
  <si>
    <t>530912300063000015</t>
  </si>
  <si>
    <t>014-16670-00</t>
  </si>
  <si>
    <t>53-08-17-407-038.000-008</t>
  </si>
  <si>
    <t>Goffinet, Stacey L</t>
  </si>
  <si>
    <t>3616 S Hays Dr</t>
  </si>
  <si>
    <t>3616 S Hays DR</t>
  </si>
  <si>
    <t>016-24160-01 PT NW SW 12-8-2W .83A; PLAT 110</t>
  </si>
  <si>
    <t>530912300019000015</t>
  </si>
  <si>
    <t>53-08-17-301-176.000-008</t>
  </si>
  <si>
    <t>014-17096-52</t>
  </si>
  <si>
    <t>Golden, Aaron Lee &amp; Lily K</t>
  </si>
  <si>
    <t>3621 S Wickens St</t>
  </si>
  <si>
    <t>3621 S Wickens ST</t>
  </si>
  <si>
    <t>016-24160-00 PT N1/2 SW 12-8-2W 31.50A; PLAT 19</t>
  </si>
  <si>
    <t>53015087-015</t>
  </si>
  <si>
    <t>Van Buren Twp Manufactured Homes B - A</t>
  </si>
  <si>
    <t>1 Family Dwell - Unplatted (30 to 39.99 Acres)</t>
  </si>
  <si>
    <t>5616</t>
  </si>
  <si>
    <t>530912300025000015</t>
  </si>
  <si>
    <t>53-09-02-100-004.063-015</t>
  </si>
  <si>
    <t>016-26811-63</t>
  </si>
  <si>
    <t>Gonzalez-Feliciano, Michael</t>
  </si>
  <si>
    <t>243 S Cave Creek Dr</t>
  </si>
  <si>
    <t>243 S Cave Creek DR</t>
  </si>
  <si>
    <t>016-23410-00 PT SW 12-8-2W 2.23A</t>
  </si>
  <si>
    <t>2578</t>
  </si>
  <si>
    <t>530912300064000015</t>
  </si>
  <si>
    <t>53-08-20-201-020.000-008</t>
  </si>
  <si>
    <t>014-07856-48</t>
  </si>
  <si>
    <t>Gooch, Eric L &amp; Lisa L</t>
  </si>
  <si>
    <t>1212 W Dove Cir</t>
  </si>
  <si>
    <t>1212 W Dove CIR</t>
  </si>
  <si>
    <t>016-00790-00 PT NE SW 12-8-2W 3.102A; PLAT 100</t>
  </si>
  <si>
    <t>32898</t>
  </si>
  <si>
    <t>530912300020000015</t>
  </si>
  <si>
    <t>53-09-02-400-003.119-015</t>
  </si>
  <si>
    <t>016-26823-19</t>
  </si>
  <si>
    <t>Good, Logan &amp; Hicks, Ann Theresa</t>
  </si>
  <si>
    <t>621 S Bobcat Bnd</t>
  </si>
  <si>
    <t>621 S BOBCAT BND</t>
  </si>
  <si>
    <t>016-30420-00 PT NE SW 12-8-2W .898A; PLAT 236</t>
  </si>
  <si>
    <t>7600</t>
  </si>
  <si>
    <t>530912300041000015</t>
  </si>
  <si>
    <t>016-30391-13</t>
  </si>
  <si>
    <t>53-09-02-200-105.000-015</t>
  </si>
  <si>
    <t>Goode, Jesse</t>
  </si>
  <si>
    <t>5492 W Cobblestone St</t>
  </si>
  <si>
    <t>5492 W Cobblestone ST</t>
  </si>
  <si>
    <t>016-03880-00 PT NE SW 12-8-2W 6.51A; PLAT 21</t>
  </si>
  <si>
    <t>530912300023000015</t>
  </si>
  <si>
    <t>014-07856-84</t>
  </si>
  <si>
    <t>53-08-20-204-008.000-008</t>
  </si>
  <si>
    <t>Goodlett, Garth P &amp; Wendi L</t>
  </si>
  <si>
    <t>1323 W Feathercrest Ct</t>
  </si>
  <si>
    <t>1323 W Feathercrest CT</t>
  </si>
  <si>
    <t>016-27840-00 PT NE SW 12-8-2W 1.00A; PLAT 36</t>
  </si>
  <si>
    <t>5527</t>
  </si>
  <si>
    <t>530912300024000015</t>
  </si>
  <si>
    <t>53-09-02-400-009.061-015</t>
  </si>
  <si>
    <t>016-26821-61</t>
  </si>
  <si>
    <t>Goodpaster, James J</t>
  </si>
  <si>
    <t>252 S Cave Creek Dr</t>
  </si>
  <si>
    <t>252 S Cave Creek DR</t>
  </si>
  <si>
    <t>016-17100-00 PT NE SW 12-8-2W 1.00A; PLAT 20</t>
  </si>
  <si>
    <t>7256</t>
  </si>
  <si>
    <t>530912300065000015</t>
  </si>
  <si>
    <t>53-09-01-402-002.000-015</t>
  </si>
  <si>
    <t>016-19541-08</t>
  </si>
  <si>
    <t>Goodwill Industries Of Central In Inc</t>
  </si>
  <si>
    <t>1635 W Michigan St</t>
  </si>
  <si>
    <t>Indianapolis, IN 46222</t>
  </si>
  <si>
    <t>1284 S Liberty DR</t>
  </si>
  <si>
    <t>016-15670-00 WESTWOOD LOT 23</t>
  </si>
  <si>
    <t>53015051-015</t>
  </si>
  <si>
    <t>Westwood Addition - F</t>
  </si>
  <si>
    <t>http://egis.39dn.com/egismonroein/plats/B/B112_b.pdf</t>
  </si>
  <si>
    <t>WESTWOOD</t>
  </si>
  <si>
    <t>530912201040000015</t>
  </si>
  <si>
    <t>014-08851-98</t>
  </si>
  <si>
    <t>53-08-17-404-009.000-008</t>
  </si>
  <si>
    <t>Goodwin, Christopher O &amp; Naomi M</t>
  </si>
  <si>
    <t>3507 S Tulip Ave</t>
  </si>
  <si>
    <t>3507 S Tulip AVE</t>
  </si>
  <si>
    <t>Bloomington, IN 47403-4536</t>
  </si>
  <si>
    <t>016-11640-00 WESTWOOD LOT 24</t>
  </si>
  <si>
    <t>34111</t>
  </si>
  <si>
    <t>530912201024000015</t>
  </si>
  <si>
    <t>016-30392-23</t>
  </si>
  <si>
    <t>53-09-02-200-185.000-015</t>
  </si>
  <si>
    <t>Goodwin, Joseph F &amp; Joyce M</t>
  </si>
  <si>
    <t>627 S Fridley Ct</t>
  </si>
  <si>
    <t>627 S Fridley CT</t>
  </si>
  <si>
    <t>016-01050-00 WESTWOOD LOT 25</t>
  </si>
  <si>
    <t>6007</t>
  </si>
  <si>
    <t>530912201018000015</t>
  </si>
  <si>
    <t>53-08-17-301-146.000-008</t>
  </si>
  <si>
    <t>014-17096-91</t>
  </si>
  <si>
    <t>Goodwin, Justin E &amp; Angela S Maitland</t>
  </si>
  <si>
    <t>3580 S Wickens St</t>
  </si>
  <si>
    <t>3580 S Wickens ST</t>
  </si>
  <si>
    <t>Bloomington, IN 47403-4514</t>
  </si>
  <si>
    <t>016-04460-00 WESTWOOD LOT 28</t>
  </si>
  <si>
    <t>5591</t>
  </si>
  <si>
    <t>530912201011000015</t>
  </si>
  <si>
    <t>53-09-13-102-028.000-015</t>
  </si>
  <si>
    <t>016-25710-00</t>
  </si>
  <si>
    <t>Goodwin, Linda</t>
  </si>
  <si>
    <t>3141 S Yonkers St</t>
  </si>
  <si>
    <t>3141 S Yonkers ST</t>
  </si>
  <si>
    <t>016-30430-00 WESTWOOD LOT 29</t>
  </si>
  <si>
    <t>6344</t>
  </si>
  <si>
    <t>530912201010000015</t>
  </si>
  <si>
    <t>53-09-13-107-009.000-015</t>
  </si>
  <si>
    <t>016-21440-00</t>
  </si>
  <si>
    <t>Goodwin, Mary Frances</t>
  </si>
  <si>
    <t>3403 W Tilson Pl</t>
  </si>
  <si>
    <t>3403 W Tilson Place</t>
  </si>
  <si>
    <t>Bloomington, IN 47403-3931</t>
  </si>
  <si>
    <t>016-11040-00 WESTWOOD LOT 32</t>
  </si>
  <si>
    <t>34036</t>
  </si>
  <si>
    <t>530912201023000015</t>
  </si>
  <si>
    <t>53-09-02-202-025.000-015</t>
  </si>
  <si>
    <t>016-30395-13</t>
  </si>
  <si>
    <t>Gootee, Ashley M</t>
  </si>
  <si>
    <t>313 S Windstone Ct</t>
  </si>
  <si>
    <t>313 S Windstone CT</t>
  </si>
  <si>
    <t>016-15680-00 WESTWOOD LOT 33</t>
  </si>
  <si>
    <t>530912201014000015</t>
  </si>
  <si>
    <t>53-08-17-406-039.000-008</t>
  </si>
  <si>
    <t>014-08850-22</t>
  </si>
  <si>
    <t>Goy, S Eric &amp; Kimberly</t>
  </si>
  <si>
    <t>731 W Whitethorn Pl</t>
  </si>
  <si>
    <t>731 W Whitethorn Place</t>
  </si>
  <si>
    <t>016-15860-00 WESTWOOD LOT 36</t>
  </si>
  <si>
    <t>530912201015000015</t>
  </si>
  <si>
    <t>53-08-17-405-008.000-008</t>
  </si>
  <si>
    <t>014-08850-44</t>
  </si>
  <si>
    <t>Graebe, Eric E &amp; Jamie L</t>
  </si>
  <si>
    <t>3306 S Tulip Ave</t>
  </si>
  <si>
    <t>3306 S Tulip AVE</t>
  </si>
  <si>
    <t>016-10860-00 WESTWOOD LOT 37; ROY &amp; JOANN BOTH DISABLED</t>
  </si>
  <si>
    <t>5495</t>
  </si>
  <si>
    <t>530912201029000015</t>
  </si>
  <si>
    <t>53-09-13-104-024.000-015</t>
  </si>
  <si>
    <t>016-07200-00</t>
  </si>
  <si>
    <t>Grafe-wampler, Tami L</t>
  </si>
  <si>
    <t>3731 W Race St</t>
  </si>
  <si>
    <t>3731 W Race ST</t>
  </si>
  <si>
    <t>Bloomington, IN 47403-3845</t>
  </si>
  <si>
    <t>016-06400-00 WESTWOOD LOT 40</t>
  </si>
  <si>
    <t>530912201035000015</t>
  </si>
  <si>
    <t>53-08-17-301-130.000-008</t>
  </si>
  <si>
    <t>014-17098-02</t>
  </si>
  <si>
    <t>Graham, Greg A &amp; Serna-Graham, Christina D</t>
  </si>
  <si>
    <t>3640 S Wickens St</t>
  </si>
  <si>
    <t>3640 S Wickens ST</t>
  </si>
  <si>
    <t>016-20710-00 WESTWOOD LOT 41</t>
  </si>
  <si>
    <t>530912201039000015</t>
  </si>
  <si>
    <t>53-09-02-400-003.137-015</t>
  </si>
  <si>
    <t>016-26823-37</t>
  </si>
  <si>
    <t>Graham, Melissa R &amp; Marlon K</t>
  </si>
  <si>
    <t>5351 W Stonewood Dr</t>
  </si>
  <si>
    <t>5351 W STONEWOOD DR</t>
  </si>
  <si>
    <t>016-35400-00 PT SE NW 12-8-2W .35A</t>
  </si>
  <si>
    <t>530912200023000015</t>
  </si>
  <si>
    <t>53-09-02-100-004.021-015</t>
  </si>
  <si>
    <t>016-26811-21</t>
  </si>
  <si>
    <t>Gramlich, Don &amp; Kathryn</t>
  </si>
  <si>
    <t>5404 W Cobblestone St</t>
  </si>
  <si>
    <t>5404 W Cobblestone ST</t>
  </si>
  <si>
    <t>530912200024000015</t>
  </si>
  <si>
    <t>53-09-01-300-024.000-015</t>
  </si>
  <si>
    <t>Grand Slam Investments LLC</t>
  </si>
  <si>
    <t>1622 S Curry Pike</t>
  </si>
  <si>
    <t>1622 - 1698 S Curry PIKE</t>
  </si>
  <si>
    <t>Bloomington, IN 47403-2718</t>
  </si>
  <si>
    <t>016-29120-00 PT SE NW 12-8-2W .235A &amp; .235A; PLAT 125; STANDARD DEDUCTION ON 016-29110-00</t>
  </si>
  <si>
    <t>6159</t>
  </si>
  <si>
    <t>530912200031000015</t>
  </si>
  <si>
    <t>53-09-13-102-034.000-015</t>
  </si>
  <si>
    <t>016-21290-00</t>
  </si>
  <si>
    <t>Grannan, James A</t>
  </si>
  <si>
    <t>3122 S Yonkers St</t>
  </si>
  <si>
    <t>3122 S Yonkers ST</t>
  </si>
  <si>
    <t>016-29110-00 WESTWOOD LOT 42</t>
  </si>
  <si>
    <t>6158</t>
  </si>
  <si>
    <t>530912201034000015</t>
  </si>
  <si>
    <t>53-08-17-403-003.000-008</t>
  </si>
  <si>
    <t>014-04580-14</t>
  </si>
  <si>
    <t>Graves, Linda L</t>
  </si>
  <si>
    <t>437 W Somersbe Pl</t>
  </si>
  <si>
    <t>437 W Somersbe Place</t>
  </si>
  <si>
    <t>016-24420-00 WESTWOOD LOT 39</t>
  </si>
  <si>
    <t>3023</t>
  </si>
  <si>
    <t>530912201036000015</t>
  </si>
  <si>
    <t>53-08-17-108-005.000-008</t>
  </si>
  <si>
    <t>014-17410-18</t>
  </si>
  <si>
    <t>Gray, Austin Robert</t>
  </si>
  <si>
    <t>547 W Lois Ln</t>
  </si>
  <si>
    <t>547 W Lois LN</t>
  </si>
  <si>
    <t>016-19150-00 WESTWOOD LOT 38</t>
  </si>
  <si>
    <t>530912201025000015</t>
  </si>
  <si>
    <t>016-06810-00</t>
  </si>
  <si>
    <t>53-09-13-105-003.000-015</t>
  </si>
  <si>
    <t>Gray, Brian &amp; Crystal D</t>
  </si>
  <si>
    <t>3812 W Maybury Mall</t>
  </si>
  <si>
    <t>Bloomington, IN 47403-3725</t>
  </si>
  <si>
    <t>016-26550-00 WESTWOOD LOT 35</t>
  </si>
  <si>
    <t>530912201033000015</t>
  </si>
  <si>
    <t>53-09-01-302-018.000-015</t>
  </si>
  <si>
    <t>016-16850-00</t>
  </si>
  <si>
    <t>Gray, David M. &amp; Virginia L.</t>
  </si>
  <si>
    <t>4142 W Curry Ct</t>
  </si>
  <si>
    <t>4142 W Curry CT</t>
  </si>
  <si>
    <t>016-07910-00 WESTWOOD LOT 34</t>
  </si>
  <si>
    <t>530912201030000015</t>
  </si>
  <si>
    <t>53-09-13-107-023.000-015</t>
  </si>
  <si>
    <t>016-21540-00</t>
  </si>
  <si>
    <t>Gray, Rhonda S &amp; George P</t>
  </si>
  <si>
    <t>3822 S Yonkers St</t>
  </si>
  <si>
    <t>3822 S Yonkers ST</t>
  </si>
  <si>
    <t>016-26120-00 WESTWOOD LOT 31</t>
  </si>
  <si>
    <t>6391</t>
  </si>
  <si>
    <t>530912201019000015</t>
  </si>
  <si>
    <t>016-19541-02</t>
  </si>
  <si>
    <t>53-09-01-402-001.000-015</t>
  </si>
  <si>
    <t>GRD Bloomington In Biolife Holdings LLC</t>
  </si>
  <si>
    <t>C/O Marvin F Poer and Company 2211 York Road Suite 222</t>
  </si>
  <si>
    <t>Oak Brook, IL 60523</t>
  </si>
  <si>
    <t>1565 S Liberty DR</t>
  </si>
  <si>
    <t>Bloomington, IN 47403-5108</t>
  </si>
  <si>
    <t>016-18540-00 WESTWOOD LOT 30</t>
  </si>
  <si>
    <t>530912201020000015</t>
  </si>
  <si>
    <t>007-30655-00</t>
  </si>
  <si>
    <t>53-04-35-100-002.000-011</t>
  </si>
  <si>
    <t>007-30650-00</t>
  </si>
  <si>
    <t>Great Oak Tree LLC</t>
  </si>
  <si>
    <t>8302 S Anne Ave</t>
  </si>
  <si>
    <t>4320 W ZENITH DR</t>
  </si>
  <si>
    <t>016-26080-00 WESTWOOD LOT 26</t>
  </si>
  <si>
    <t>530912201021000015</t>
  </si>
  <si>
    <t>53-09-13-103-044.000-015</t>
  </si>
  <si>
    <t>016-18230-00</t>
  </si>
  <si>
    <t>Greathouse, Daniel C &amp; Wanda L</t>
  </si>
  <si>
    <t>3602 W Stafford Dr</t>
  </si>
  <si>
    <t>3602 W Stafford DR</t>
  </si>
  <si>
    <t>Bloomington, IN 47403-3854</t>
  </si>
  <si>
    <t>016-25370-00 WESTWOOD LOT 22</t>
  </si>
  <si>
    <t>6470</t>
  </si>
  <si>
    <t>530912201042000015</t>
  </si>
  <si>
    <t>014-07856-69</t>
  </si>
  <si>
    <t>53-08-20-204-013.000-008</t>
  </si>
  <si>
    <t>Gredy, Rebecca</t>
  </si>
  <si>
    <t>1440 W Estate Dr</t>
  </si>
  <si>
    <t>1440 W Estate DR</t>
  </si>
  <si>
    <t>016-24480-00 WESTWOOD LOT 21</t>
  </si>
  <si>
    <t>6454</t>
  </si>
  <si>
    <t>530912201009000015</t>
  </si>
  <si>
    <t>53-09-13-103-036.000-015</t>
  </si>
  <si>
    <t>016-30410-02</t>
  </si>
  <si>
    <t>Green, David B &amp; Gledia R</t>
  </si>
  <si>
    <t>3817 W Fairington Dr</t>
  </si>
  <si>
    <t>3817 W Fairington DR</t>
  </si>
  <si>
    <t>Bloomington, IN 47403-3823</t>
  </si>
  <si>
    <t>016-00600-00 WESTWOOD LOT 20</t>
  </si>
  <si>
    <t>5239</t>
  </si>
  <si>
    <t>530912201012000015</t>
  </si>
  <si>
    <t>53-09-01-211-013.000-015</t>
  </si>
  <si>
    <t>016-15250-00</t>
  </si>
  <si>
    <t>Green, Lanae M</t>
  </si>
  <si>
    <t>4136 W Middle Ct</t>
  </si>
  <si>
    <t>4136 W Middle CT</t>
  </si>
  <si>
    <t>016-09480-00 WESTWOOD LOT 19</t>
  </si>
  <si>
    <t>7148</t>
  </si>
  <si>
    <t>530912201008000015</t>
  </si>
  <si>
    <t>53-08-17-400-006.000-008</t>
  </si>
  <si>
    <t>014-35700-00</t>
  </si>
  <si>
    <t>Green, Lawrence A &amp; Dillon, Mary L</t>
  </si>
  <si>
    <t>3634 S Rogers St</t>
  </si>
  <si>
    <t>3634 S Rogers ST</t>
  </si>
  <si>
    <t>016-19820-00 WESTWOOD LOT 18</t>
  </si>
  <si>
    <t>6388</t>
  </si>
  <si>
    <t>530912201013000015</t>
  </si>
  <si>
    <t>012-11802-15</t>
  </si>
  <si>
    <t>53-05-29-100-024.000-004</t>
  </si>
  <si>
    <t>012-11802-06</t>
  </si>
  <si>
    <t>Greene, Earl &amp; Rosann</t>
  </si>
  <si>
    <t>2414 N Stonelake Cir</t>
  </si>
  <si>
    <t>2414 N Stonelake CIR</t>
  </si>
  <si>
    <t>016-27720-00 WESTWOOD LOT 17</t>
  </si>
  <si>
    <t>7432</t>
  </si>
  <si>
    <t>530912201007000015</t>
  </si>
  <si>
    <t>016-30391-46</t>
  </si>
  <si>
    <t>53-09-02-200-021.000-015</t>
  </si>
  <si>
    <t>Greene, Eric D</t>
  </si>
  <si>
    <t>509 S Crimson Ct</t>
  </si>
  <si>
    <t>509 S Crimson CT</t>
  </si>
  <si>
    <t>016-30910-00 WESTWOOD LOT 16</t>
  </si>
  <si>
    <t>5975</t>
  </si>
  <si>
    <t>530912201022000015</t>
  </si>
  <si>
    <t>53-08-17-106-002.000-008</t>
  </si>
  <si>
    <t>014-17410-68</t>
  </si>
  <si>
    <t>Greenlee, Joshua D</t>
  </si>
  <si>
    <t>19009 N CR 550 E</t>
  </si>
  <si>
    <t>Dunkirk, IN 47336</t>
  </si>
  <si>
    <t>681 W Ryan RD</t>
  </si>
  <si>
    <t>016-04370-00 WESTWOOD LOT 15</t>
  </si>
  <si>
    <t>530912201004000015</t>
  </si>
  <si>
    <t>016-20080-00</t>
  </si>
  <si>
    <t>53-09-13-400-084.000-015</t>
  </si>
  <si>
    <t>Greer, Christopher M</t>
  </si>
  <si>
    <t>3733 Sims Ln</t>
  </si>
  <si>
    <t>3733 S Sims LN</t>
  </si>
  <si>
    <t>016-04360-00 WESTWOOD ADD LOT 14</t>
  </si>
  <si>
    <t>5403</t>
  </si>
  <si>
    <t>530912201006000015</t>
  </si>
  <si>
    <t>53-09-02-100-004.052-015</t>
  </si>
  <si>
    <t>016-26811-52</t>
  </si>
  <si>
    <t>Greer, Jason Patrice &amp; Sarah M</t>
  </si>
  <si>
    <t>233 S Cave Creek Dr</t>
  </si>
  <si>
    <t>233 S Cave Creek DR</t>
  </si>
  <si>
    <t>016-26660-00 WESTWOOD LOT 13</t>
  </si>
  <si>
    <t>6120</t>
  </si>
  <si>
    <t>530912201003000015</t>
  </si>
  <si>
    <t>016-30392-35</t>
  </si>
  <si>
    <t>53-09-02-300-079.000-015</t>
  </si>
  <si>
    <t>Gregory, Honey M</t>
  </si>
  <si>
    <t>5623 W Tensleep Rd</t>
  </si>
  <si>
    <t>5623 W Tensleep RD</t>
  </si>
  <si>
    <t>016-20030-00 WESTWOOD LOT 12</t>
  </si>
  <si>
    <t>7315</t>
  </si>
  <si>
    <t>530912201005000015</t>
  </si>
  <si>
    <t>014-17097-78</t>
  </si>
  <si>
    <t>53-08-17-301-014.000-008</t>
  </si>
  <si>
    <t>Gresham, Lindsay Dawn; Gresham, Dean L &amp; Linda L</t>
  </si>
  <si>
    <t>3867 S McDougal St</t>
  </si>
  <si>
    <t>3867 S McDougal ST</t>
  </si>
  <si>
    <t>016-07940-00 WESTWOOD ADD LOT 11</t>
  </si>
  <si>
    <t>33698</t>
  </si>
  <si>
    <t>530912201045000015</t>
  </si>
  <si>
    <t>016-16010-10</t>
  </si>
  <si>
    <t>53-09-12-400-023.000-015</t>
  </si>
  <si>
    <t>Griffin, David Brian Jr &amp; Amber M</t>
  </si>
  <si>
    <t>2680 S Danlyn Rd</t>
  </si>
  <si>
    <t>2680 S Danlyn RD</t>
  </si>
  <si>
    <t>016-30850-00 WESTWOOD LOT 43</t>
  </si>
  <si>
    <t>4527</t>
  </si>
  <si>
    <t>530912201044000015</t>
  </si>
  <si>
    <t>016-03310-20</t>
  </si>
  <si>
    <t>53-09-13-405-019.000-015</t>
  </si>
  <si>
    <t>Griffin, Michael A &amp; Christine S</t>
  </si>
  <si>
    <t>3830 W Woodhaven Dr</t>
  </si>
  <si>
    <t>3830 W Woodhaven DR</t>
  </si>
  <si>
    <t>016-30860-00 PT SE NW 12-8-2W .47A; PLAT 106</t>
  </si>
  <si>
    <t>4528</t>
  </si>
  <si>
    <t>530912200010000015</t>
  </si>
  <si>
    <t>016-10500-00</t>
  </si>
  <si>
    <t>53-09-12-400-041.000-015</t>
  </si>
  <si>
    <t>Griffith, Paul R &amp; Griffith , Evelyn R Trustees</t>
  </si>
  <si>
    <t>2651 S Sunflower Dr</t>
  </si>
  <si>
    <t>2696 S Elm Leaf DR</t>
  </si>
  <si>
    <t>530912200016000015</t>
  </si>
  <si>
    <t>53-09-12-201-020.000-015</t>
  </si>
  <si>
    <t>016-18540-00</t>
  </si>
  <si>
    <t>Griggs, Denise Lynn &amp; Adams, Gregory Elisha II</t>
  </si>
  <si>
    <t>4102 W Glen Oaks Dr</t>
  </si>
  <si>
    <t>4102 W Glen Oaks DR</t>
  </si>
  <si>
    <t>016-12200-00 PT SE NW 12-8-2W .34; PLAT #98</t>
  </si>
  <si>
    <t>7187</t>
  </si>
  <si>
    <t>530912200017000015</t>
  </si>
  <si>
    <t>014-07856-81</t>
  </si>
  <si>
    <t>53-08-20-204-001.000-008</t>
  </si>
  <si>
    <t>Grimes, Harold J &amp; Pamela K</t>
  </si>
  <si>
    <t>1318 W Feathercrest Ct</t>
  </si>
  <si>
    <t>1318 W Feathercrest CT</t>
  </si>
  <si>
    <t>016-12190-00 WESTWOOD LOT 44</t>
  </si>
  <si>
    <t>7186</t>
  </si>
  <si>
    <t>530912201043000015</t>
  </si>
  <si>
    <t>53-09-02-400-009.060-015</t>
  </si>
  <si>
    <t>016-26811-60</t>
  </si>
  <si>
    <t>Grimes, Jennifer N</t>
  </si>
  <si>
    <t>250 S Cave Creek Dr</t>
  </si>
  <si>
    <t>250 S Cave Creek DR</t>
  </si>
  <si>
    <t>016-15960-00 WESTWOOD LOT 10</t>
  </si>
  <si>
    <t>530912201037000015</t>
  </si>
  <si>
    <t>53-09-01-202-015.000-015</t>
  </si>
  <si>
    <t>016-24250-00</t>
  </si>
  <si>
    <t>Grissom, Michelle R</t>
  </si>
  <si>
    <t>4144 W Daniel Ave</t>
  </si>
  <si>
    <t>4144 W Daniel AVE</t>
  </si>
  <si>
    <t>Bloomington, IN 47403-1806</t>
  </si>
  <si>
    <t>016-14810-00 WESTWOOD LOT 9</t>
  </si>
  <si>
    <t>5665</t>
  </si>
  <si>
    <t>530912201016000015</t>
  </si>
  <si>
    <t>53-09-13-101-014.000-015</t>
  </si>
  <si>
    <t>016-23450-00</t>
  </si>
  <si>
    <t>Groelsema, Robert J &amp; Marie-cecile</t>
  </si>
  <si>
    <t>3429 Stanford St</t>
  </si>
  <si>
    <t>Hyattsville, MD 20783</t>
  </si>
  <si>
    <t>3112 S Market Place</t>
  </si>
  <si>
    <t>016-27180-00 WESTWOOD LOT 8</t>
  </si>
  <si>
    <t>4773</t>
  </si>
  <si>
    <t>530912201001000015</t>
  </si>
  <si>
    <t>53-09-13-106-011.000-015</t>
  </si>
  <si>
    <t>016-21680-00</t>
  </si>
  <si>
    <t>Groff, George T. &amp; Sharon Sue</t>
  </si>
  <si>
    <t>3631 W Festive Dr</t>
  </si>
  <si>
    <t>3631 W Festive DR</t>
  </si>
  <si>
    <t>016-30810-00 WESTWOOD LOT 7</t>
  </si>
  <si>
    <t>7607</t>
  </si>
  <si>
    <t>530912201002000015</t>
  </si>
  <si>
    <t>53-04-36-303-035.000-011</t>
  </si>
  <si>
    <t>007-29360-00</t>
  </si>
  <si>
    <t>Gronek, Jeffrey W &amp; Linda A</t>
  </si>
  <si>
    <t>4050 W Broadway Ave</t>
  </si>
  <si>
    <t>4050 W Broadway AVE</t>
  </si>
  <si>
    <t>016-08560-00 WESTWOOD LOT 6</t>
  </si>
  <si>
    <t>530912201027000015</t>
  </si>
  <si>
    <t>53-09-13-101-002.000-015</t>
  </si>
  <si>
    <t>016-10560-00</t>
  </si>
  <si>
    <t>Gross, Loretta F</t>
  </si>
  <si>
    <t>3721 W Stafford Dr</t>
  </si>
  <si>
    <t>3721 W Stafford DR</t>
  </si>
  <si>
    <t>016-07470-00 WESTWOOD LOT 5</t>
  </si>
  <si>
    <t>6130</t>
  </si>
  <si>
    <t>530912201028000015</t>
  </si>
  <si>
    <t>53-08-17-301-093.353-008</t>
  </si>
  <si>
    <t>014-17098-53</t>
  </si>
  <si>
    <t>Gross, William D. &amp; Mary Lou Watson-Gross</t>
  </si>
  <si>
    <t>3218 S Meeting House Ct</t>
  </si>
  <si>
    <t>3218 S Meeting House CT</t>
  </si>
  <si>
    <t>Bloomington, IN 47403-4690</t>
  </si>
  <si>
    <t>016-10090-00 WESTWOOD ADD LOT 4</t>
  </si>
  <si>
    <t>33950</t>
  </si>
  <si>
    <t>530912201031000015</t>
  </si>
  <si>
    <t>016-30391-29</t>
  </si>
  <si>
    <t>53-09-02-200-068.000-015</t>
  </si>
  <si>
    <t>Grossman, Justin R</t>
  </si>
  <si>
    <t>547 S Magnolia Ct</t>
  </si>
  <si>
    <t>547 S Magnolia CT</t>
  </si>
  <si>
    <t>016-29180-00 WESTWOOD LOT 3</t>
  </si>
  <si>
    <t>6572</t>
  </si>
  <si>
    <t>530912201032000015</t>
  </si>
  <si>
    <t>53-09-01-209-005.000-015</t>
  </si>
  <si>
    <t>016-10590-00</t>
  </si>
  <si>
    <t>Grossnickle, Pamela Lynn</t>
  </si>
  <si>
    <t>886 S Western Dr</t>
  </si>
  <si>
    <t>886 S Western DR</t>
  </si>
  <si>
    <t>016-28340-00 WESTWOOD LOT 2</t>
  </si>
  <si>
    <t>5531</t>
  </si>
  <si>
    <t>530912201017000015</t>
  </si>
  <si>
    <t>016-30390-44</t>
  </si>
  <si>
    <t>53-09-02-200-001.044-015</t>
  </si>
  <si>
    <t>Grote, Dale J &amp; Diane</t>
  </si>
  <si>
    <t>436 S Woodfield Ln</t>
  </si>
  <si>
    <t>436 S Woodfield LN</t>
  </si>
  <si>
    <t>016-15990-00 WESTWOOD LOT 1</t>
  </si>
  <si>
    <t>530912201038000015</t>
  </si>
  <si>
    <t>53-09-02-100-004.002-015</t>
  </si>
  <si>
    <t>016-26811-02</t>
  </si>
  <si>
    <t>Grote, Luke A &amp; Audrey J</t>
  </si>
  <si>
    <t>177 S Stonechase Crossing Rd</t>
  </si>
  <si>
    <t>177 S Stonechase Crossing</t>
  </si>
  <si>
    <t>016-11650-01 Sowders Minor Lot 1</t>
  </si>
  <si>
    <t>http://egis.39dn.com/egismonroein/plats/2009005565.IN.pdf</t>
  </si>
  <si>
    <t>530912200021001015</t>
  </si>
  <si>
    <t>53-08-17-403-006.000-008</t>
  </si>
  <si>
    <t>014-04580-17</t>
  </si>
  <si>
    <t>Grotewold, Brad E; Grotewold, Blake E &amp; Grotewold, Jeanie J</t>
  </si>
  <si>
    <t>429 W Somersbe Pl</t>
  </si>
  <si>
    <t>429 W Somersbe Place</t>
  </si>
  <si>
    <t>016-11650-02 Sowders Minor Lot 2</t>
  </si>
  <si>
    <t>3 Family Dwell - Platted Lot</t>
  </si>
  <si>
    <t>530912200021002015</t>
  </si>
  <si>
    <t>53-08-20-206-001.000-008</t>
  </si>
  <si>
    <t>014-07850-03</t>
  </si>
  <si>
    <t>Groves, Daniel L</t>
  </si>
  <si>
    <t>1340 W That Rd</t>
  </si>
  <si>
    <t>1340 W That RD</t>
  </si>
  <si>
    <t>016-23620-00 PT SE NW 12-8-2W 2.30A</t>
  </si>
  <si>
    <t>4728</t>
  </si>
  <si>
    <t>530912200003000015</t>
  </si>
  <si>
    <t>53-05-31-203-010.000-004</t>
  </si>
  <si>
    <t>012-08650-00</t>
  </si>
  <si>
    <t>Grubb, Donald E &amp; Waneta J</t>
  </si>
  <si>
    <t>1498 E Lieutenant Ln</t>
  </si>
  <si>
    <t>2185 W Industrial Park DR</t>
  </si>
  <si>
    <t>016-22070-00 PT SE NW 12-8-2W 3.70A</t>
  </si>
  <si>
    <t>530912200015000015</t>
  </si>
  <si>
    <t>53-01-63-041-117.000-015</t>
  </si>
  <si>
    <t>016-30411-17</t>
  </si>
  <si>
    <t>Grubb, Donald E &amp; Waneta J Revocable Trust</t>
  </si>
  <si>
    <t>5753 W Daffodil CT</t>
  </si>
  <si>
    <t>530912200013000015</t>
  </si>
  <si>
    <t>014-17091-86</t>
  </si>
  <si>
    <t>53-08-17-304-104.000-008</t>
  </si>
  <si>
    <t>1501 E Cherry Ln</t>
  </si>
  <si>
    <t>1407 W Westwind CT</t>
  </si>
  <si>
    <t>016-05610-00 PT NE NW 12-8-2W 1.00A; PLAT 46</t>
  </si>
  <si>
    <t>5322</t>
  </si>
  <si>
    <t>530912200004000015</t>
  </si>
  <si>
    <t>014-17091-85</t>
  </si>
  <si>
    <t>53-08-17-304-042.000-008</t>
  </si>
  <si>
    <t>1411 W Westwind CT</t>
  </si>
  <si>
    <t>016-05550-00 PT NE NW 12-8-2W 1.00A; PLAT 37</t>
  </si>
  <si>
    <t>5320</t>
  </si>
  <si>
    <t>530912200029000015</t>
  </si>
  <si>
    <t>53-04-36-303-057.000-011</t>
  </si>
  <si>
    <t>007-25770-00</t>
  </si>
  <si>
    <t>Grubb, Kenneth D &amp; Ruby J</t>
  </si>
  <si>
    <t>206 S Sherwood Dr</t>
  </si>
  <si>
    <t>206 S Sherwood DR</t>
  </si>
  <si>
    <t>Bloomington, IN 47404-2509</t>
  </si>
  <si>
    <t>016-05600-00 PT NE NW 12-8-2W 1.00A; PLAT 61; MOBILE HOME ON REAL ESTATE</t>
  </si>
  <si>
    <t>5321</t>
  </si>
  <si>
    <t>530912200022000015</t>
  </si>
  <si>
    <t>53-09-13-105-016.000-015</t>
  </si>
  <si>
    <t>016-07020-00</t>
  </si>
  <si>
    <t>Grubb, Penny J</t>
  </si>
  <si>
    <t>3420 S Knightridge Rd</t>
  </si>
  <si>
    <t>3711 W Indian Creek DR</t>
  </si>
  <si>
    <t>016-04060-00 PT NE NW 12-8-2W 7.00A; PLAT 400</t>
  </si>
  <si>
    <t>530912200005000015</t>
  </si>
  <si>
    <t>016-19840-00</t>
  </si>
  <si>
    <t>53-09-12-400-070.000-015</t>
  </si>
  <si>
    <t>GTAZ LLC</t>
  </si>
  <si>
    <t>5400 S Harmony Rd</t>
  </si>
  <si>
    <t>3718 W Tapp RD</t>
  </si>
  <si>
    <t>016-01570-00 PT NE NW 12-8-2W .46A; PLAT 80</t>
  </si>
  <si>
    <t>5298</t>
  </si>
  <si>
    <t>530912200001000015</t>
  </si>
  <si>
    <t>53-01-20-865-107.000-004</t>
  </si>
  <si>
    <t>012-06851-07</t>
  </si>
  <si>
    <t>GTP Acquisition Partners II LLC</t>
  </si>
  <si>
    <t>C/O Property Tax Dept PO Box 723597</t>
  </si>
  <si>
    <t>Atlanta, GA 31139</t>
  </si>
  <si>
    <t>012-05050-00 NORTHWOODS 1ST LOT 1</t>
  </si>
  <si>
    <t>53004042-004</t>
  </si>
  <si>
    <t>Northwood Addition - F</t>
  </si>
  <si>
    <t>http://egis.39dn.com/egismonroein/plats/B/B143_a.pdf</t>
  </si>
  <si>
    <t>NORTHWOODS 1ST</t>
  </si>
  <si>
    <t>2243</t>
  </si>
  <si>
    <t>530517101002000004</t>
  </si>
  <si>
    <t>014-17093-44</t>
  </si>
  <si>
    <t>53-08-17-302-042.000-008</t>
  </si>
  <si>
    <t>Guess, Pamela S</t>
  </si>
  <si>
    <t>3963 S Bushmill Dr</t>
  </si>
  <si>
    <t>3963 S Bushmill DR</t>
  </si>
  <si>
    <t>016-01580-00 PT NE NW 12-8-2W 2.839A; PLAT 5</t>
  </si>
  <si>
    <t>5301</t>
  </si>
  <si>
    <t>530912200006000015</t>
  </si>
  <si>
    <t>014-17093-89</t>
  </si>
  <si>
    <t>53-08-17-302-033.000-008</t>
  </si>
  <si>
    <t>Gummere, Angela J &amp; Daniel S</t>
  </si>
  <si>
    <t>1570 W Edinburgh Bnd</t>
  </si>
  <si>
    <t>1570 W Edinburgh Bend</t>
  </si>
  <si>
    <t>016-01560-00 PT NE NW 12-8-2W 3.184A; PLAT 75</t>
  </si>
  <si>
    <t>530912200018000015</t>
  </si>
  <si>
    <t>53-08-20-105-005.000-008</t>
  </si>
  <si>
    <t>014-14985-46</t>
  </si>
  <si>
    <t>Gunderson, Mark H &amp; Pilar</t>
  </si>
  <si>
    <t>4108 S Hedgewood Ct</t>
  </si>
  <si>
    <t>4108 S Hedgewood CT</t>
  </si>
  <si>
    <t>016-01580-01 PT NE NW 12-8-2W 3.941A; PLAT 468</t>
  </si>
  <si>
    <t>530912200030000015</t>
  </si>
  <si>
    <t>53-04-36-303-097.000-011</t>
  </si>
  <si>
    <t>007-20020-00</t>
  </si>
  <si>
    <t>Gunn, Marylou &amp; Bonnie Marie Kelley</t>
  </si>
  <si>
    <t>4819 E Marcia Dr</t>
  </si>
  <si>
    <t>Mooresville, IN 46158</t>
  </si>
  <si>
    <t>4212 W Broadway AVE</t>
  </si>
  <si>
    <t>016-27400-01 PT NE NW 12-8-2W .033A</t>
  </si>
  <si>
    <t>530912200007000015</t>
  </si>
  <si>
    <t>016-30390-80</t>
  </si>
  <si>
    <t>53-09-02-200-108.000-015</t>
  </si>
  <si>
    <t>Gunterman, Paul Ryan &amp; Beltramini, Elizabeth</t>
  </si>
  <si>
    <t>474 S Stardust Cir</t>
  </si>
  <si>
    <t>474 S Stardust CIR</t>
  </si>
  <si>
    <t>016-27400-00 PT NE NW 12-8-2W .377A &amp; .06A; PLATS 57 &amp; 109</t>
  </si>
  <si>
    <t>7427</t>
  </si>
  <si>
    <t>530912200032000015</t>
  </si>
  <si>
    <t>53-09-02-400-009.151-015</t>
  </si>
  <si>
    <t>016-26822-51</t>
  </si>
  <si>
    <t>Gupta, Abhishek &amp; Amrutha Asthana</t>
  </si>
  <si>
    <t>5457 W Stonewood Dr</t>
  </si>
  <si>
    <t>5457 W Stonewood DR</t>
  </si>
  <si>
    <t>016-20420-00 PT NE NW 12-8-2W 2.47A; PLAT 64</t>
  </si>
  <si>
    <t>530912200011000015</t>
  </si>
  <si>
    <t>53-09-13-107-048.000-015</t>
  </si>
  <si>
    <t>016-10340-00</t>
  </si>
  <si>
    <t>Gurley, Linda</t>
  </si>
  <si>
    <t>3262 W Fairington Ct</t>
  </si>
  <si>
    <t>3262 W Fairington CT</t>
  </si>
  <si>
    <t>016-20440-00 PT NE NW 12-8-2W .14A; PLAT 114</t>
  </si>
  <si>
    <t>530912200009000015</t>
  </si>
  <si>
    <t>53-08-17-301-215.000-008</t>
  </si>
  <si>
    <t>014-17098-10</t>
  </si>
  <si>
    <t>Gustafson, Daniel W</t>
  </si>
  <si>
    <t>3724 S Wickens St</t>
  </si>
  <si>
    <t>3724 S Wickens ST</t>
  </si>
  <si>
    <t>016-20430-00 PT NE NW 12-8-2W 1.30A; PLAT 4</t>
  </si>
  <si>
    <t>530912200014000015</t>
  </si>
  <si>
    <t>53-05-30-300-022.000-004</t>
  </si>
  <si>
    <t>012-00140-00</t>
  </si>
  <si>
    <t>H2R LLC</t>
  </si>
  <si>
    <t>328 S Walnut St Ste 6</t>
  </si>
  <si>
    <t>3260 W Woodyard RD</t>
  </si>
  <si>
    <t>Bloomington, IN 47404-1418</t>
  </si>
  <si>
    <t>016-19200-00 PT NW NW 12-8-2W 1.30A; PLAT 65</t>
  </si>
  <si>
    <t>530912200026000015</t>
  </si>
  <si>
    <t>53-09-13-104-028.000-015</t>
  </si>
  <si>
    <t>016-10810-00</t>
  </si>
  <si>
    <t>Hack, Judith Hensley</t>
  </si>
  <si>
    <t>3601 W Indian Creek Dr</t>
  </si>
  <si>
    <t>3601 W Indian Creek DR</t>
  </si>
  <si>
    <t>016-19190-00 PT NE NW 12-8-2W .27A; PLAT 105</t>
  </si>
  <si>
    <t>530912200027000015</t>
  </si>
  <si>
    <t>53-01-40-892-000.000-008</t>
  </si>
  <si>
    <t>014-08920-00</t>
  </si>
  <si>
    <t>Hacker, Joseph II</t>
  </si>
  <si>
    <t>2909 S Walls Dr</t>
  </si>
  <si>
    <t>2909 S Walls DR</t>
  </si>
  <si>
    <t>016-22050-01 PT NE NW 12-8-2W .043A</t>
  </si>
  <si>
    <t>530912200020000015</t>
  </si>
  <si>
    <t>53-08-20-205-041.000-008</t>
  </si>
  <si>
    <t>014-07856-31</t>
  </si>
  <si>
    <t>Hacker, Patricia J Rev Trust</t>
  </si>
  <si>
    <t>4251 S Falcon Dr</t>
  </si>
  <si>
    <t>4251 S Falcon DR</t>
  </si>
  <si>
    <t>Bloomington, IN 47403-9048</t>
  </si>
  <si>
    <t>016-13400-01 PT NE NW 12-8-2W .238A</t>
  </si>
  <si>
    <t>5552</t>
  </si>
  <si>
    <t>530161340001000015</t>
  </si>
  <si>
    <t>53-09-13-105-034.000-015</t>
  </si>
  <si>
    <t>016-10120-00</t>
  </si>
  <si>
    <t>Hackler, Lisa Kay</t>
  </si>
  <si>
    <t>3811 W Arrow Ct</t>
  </si>
  <si>
    <t>3811 W Arrow CT</t>
  </si>
  <si>
    <t>016-13400-00 PT NE NW 12-8-2W 9.762A; PLAT 3</t>
  </si>
  <si>
    <t>4303</t>
  </si>
  <si>
    <t>530912200028000015</t>
  </si>
  <si>
    <t>53-09-02-200-036.000-015</t>
  </si>
  <si>
    <t>016-30391-82</t>
  </si>
  <si>
    <t>Hadley, Richard D &amp; Wanetta F</t>
  </si>
  <si>
    <t>583 S Fieldstone Blvd</t>
  </si>
  <si>
    <t>583 S Fieldstone BLVD</t>
  </si>
  <si>
    <t>016-15310-01 PT SE SW 1-8-2W .273A</t>
  </si>
  <si>
    <t>34525</t>
  </si>
  <si>
    <t>530901300034000015</t>
  </si>
  <si>
    <t>53-08-17-301-120.000-008</t>
  </si>
  <si>
    <t>014-17096-49</t>
  </si>
  <si>
    <t>Hafenbreidel, Mark S &amp; Jill A</t>
  </si>
  <si>
    <t>3651 S Wickens St</t>
  </si>
  <si>
    <t>3651 S Wickens ST</t>
  </si>
  <si>
    <t>016-15310-00 PT SE SW 1-8-2W 8.418A; PLAT 19</t>
  </si>
  <si>
    <t>6293</t>
  </si>
  <si>
    <t>530901300024000015</t>
  </si>
  <si>
    <t>014-17091-71</t>
  </si>
  <si>
    <t>53-08-17-304-078.000-008</t>
  </si>
  <si>
    <t>Hafer, Steven T &amp; Nancy J</t>
  </si>
  <si>
    <t>1410 W Westwind Ct</t>
  </si>
  <si>
    <t>1410 W Westwind CT</t>
  </si>
  <si>
    <t>016-13030-01 PT SE SW 1-8-2W .013A</t>
  </si>
  <si>
    <t>5638</t>
  </si>
  <si>
    <t>530901300006000015</t>
  </si>
  <si>
    <t>53-09-02-400-003.136-015</t>
  </si>
  <si>
    <t>016-26823-36</t>
  </si>
  <si>
    <t>Hafner, Eric James &amp; Hafner, Paul Steven</t>
  </si>
  <si>
    <t>5349 W Stonewood Dr</t>
  </si>
  <si>
    <t>5349 W STONEWOOD DR</t>
  </si>
  <si>
    <t>016-00370-02 PT SE SW 1-8-2W .075A</t>
  </si>
  <si>
    <t>5480</t>
  </si>
  <si>
    <t>530901300007000015</t>
  </si>
  <si>
    <t>53-08-17-301-133.000-008</t>
  </si>
  <si>
    <t>014-17096-85</t>
  </si>
  <si>
    <t>Hagenberg, Thomas C &amp; Heather K</t>
  </si>
  <si>
    <t>3552 S Glasgow Cir</t>
  </si>
  <si>
    <t>3552 S Glasgow CIR</t>
  </si>
  <si>
    <t>Bloomington, IN 47403-7901</t>
  </si>
  <si>
    <t>016-13030-00 PT SE SW 1-8-2W .797A; Plat(s) 24 &amp; 33</t>
  </si>
  <si>
    <t>530901300025000015</t>
  </si>
  <si>
    <t>016-08471-17</t>
  </si>
  <si>
    <t>53-09-11-102-025.000-015</t>
  </si>
  <si>
    <t>Hagerty, Nathan J &amp; Tanya K</t>
  </si>
  <si>
    <t>5012 W Hanks Xing</t>
  </si>
  <si>
    <t>5012 W Hanks Crossing</t>
  </si>
  <si>
    <t>53-09-01-303-020.000-015</t>
  </si>
  <si>
    <t>016-18590-29</t>
  </si>
  <si>
    <t>Hagner, Kyle P</t>
  </si>
  <si>
    <t>4144 W Heritage Way</t>
  </si>
  <si>
    <t>016-00370-01 PT SE SW 1-8-2W 4.287A</t>
  </si>
  <si>
    <t>4 to 19 Family Apartments</t>
  </si>
  <si>
    <t>5388</t>
  </si>
  <si>
    <t>530901300001001015</t>
  </si>
  <si>
    <t>53-09-02-400-009.072-015</t>
  </si>
  <si>
    <t>016-26821-72</t>
  </si>
  <si>
    <t>Hahn, Boyd N &amp; Mary Catherine</t>
  </si>
  <si>
    <t>5448 W Hoge Dr</t>
  </si>
  <si>
    <t>5448 W Hoge DR</t>
  </si>
  <si>
    <t>016-02320-00 PT SE SW 1-8-2W .728A</t>
  </si>
  <si>
    <t>5405</t>
  </si>
  <si>
    <t>530901300002000015</t>
  </si>
  <si>
    <t>53-09-13-200-070.000-015</t>
  </si>
  <si>
    <t>016-29490-74</t>
  </si>
  <si>
    <t>Hahn, Joanna</t>
  </si>
  <si>
    <t>4327 W Red Rock Rd</t>
  </si>
  <si>
    <t>4327 W Red Rock RD</t>
  </si>
  <si>
    <t>016-00370-00 PT SW 1-8-2W 1.96A</t>
  </si>
  <si>
    <t>3852</t>
  </si>
  <si>
    <t>530901300042000015</t>
  </si>
  <si>
    <t>53-08-20-205-025.000-008</t>
  </si>
  <si>
    <t>014-07856-29</t>
  </si>
  <si>
    <t>1208 W Estate Dr</t>
  </si>
  <si>
    <t>1208 W Estate DR</t>
  </si>
  <si>
    <t>016-00430-00 PT SW 1-8-2W 1.00A</t>
  </si>
  <si>
    <t>3853</t>
  </si>
  <si>
    <t>530901300026000015</t>
  </si>
  <si>
    <t>53-08-17-301-180.000-008</t>
  </si>
  <si>
    <t>014-17097-95</t>
  </si>
  <si>
    <t>Hahn, Mark I &amp; Kimberly A</t>
  </si>
  <si>
    <t>3651 S McDougal St</t>
  </si>
  <si>
    <t>3651 S McDougal ST</t>
  </si>
  <si>
    <t>016-16760-00 PT SE SW 1-8-2W .53A; PLAT 20</t>
  </si>
  <si>
    <t>5697</t>
  </si>
  <si>
    <t>530901300018000015</t>
  </si>
  <si>
    <t>53-08-17-108-004.000-008</t>
  </si>
  <si>
    <t>014-17410-23</t>
  </si>
  <si>
    <t>Hahn, Zachary D</t>
  </si>
  <si>
    <t>3206 S Tulip Ave</t>
  </si>
  <si>
    <t>3206 S Tulip AVE</t>
  </si>
  <si>
    <t>Bloomington, IN 47403-4360</t>
  </si>
  <si>
    <t>016-18590-02 COMMONS @ CURRY PH 1 LOT 2</t>
  </si>
  <si>
    <t>53015076-015</t>
  </si>
  <si>
    <t>Commons @ Curry - V</t>
  </si>
  <si>
    <t>http://egis.39dn.com/egismonroein/plats/C/C183_b.pdf</t>
  </si>
  <si>
    <t>THE COMMONS @ CURRY</t>
  </si>
  <si>
    <t>7280</t>
  </si>
  <si>
    <t>530901304023000015</t>
  </si>
  <si>
    <t>016-21480-00</t>
  </si>
  <si>
    <t>53-09-13-107-017.000-015</t>
  </si>
  <si>
    <t>Haium, David L &amp; Cherl D</t>
  </si>
  <si>
    <t>3421 W Tilson Pl</t>
  </si>
  <si>
    <t>3421 W Tilson Place</t>
  </si>
  <si>
    <t>016-18590-04 COMMONS @ CURRY PH 1 LOT 4</t>
  </si>
  <si>
    <t>530901304016000015</t>
  </si>
  <si>
    <t>016-03310-04</t>
  </si>
  <si>
    <t>53-09-13-405-024.000-015</t>
  </si>
  <si>
    <t>Hale, Larry R. &amp; Carolyn S.</t>
  </si>
  <si>
    <t>3921 W Woodhaven Dr</t>
  </si>
  <si>
    <t>3921 W Woodhaven DR</t>
  </si>
  <si>
    <t>016-18590-06 THE COMMONS @ CURRY PH I LOT 6</t>
  </si>
  <si>
    <t>5629</t>
  </si>
  <si>
    <t>530901304004000015</t>
  </si>
  <si>
    <t>53-08-18-103-003.328-008</t>
  </si>
  <si>
    <t>014-17098-28</t>
  </si>
  <si>
    <t>Haley, Carmalita M</t>
  </si>
  <si>
    <t>1567 W Meeting House Ln</t>
  </si>
  <si>
    <t>1567 W Meeting House LN</t>
  </si>
  <si>
    <t>016-18590-08 THE COMMONS @ CURRY PH I LOT 8</t>
  </si>
  <si>
    <t>4368</t>
  </si>
  <si>
    <t>530901304001000015</t>
  </si>
  <si>
    <t>Haley, Patricia J Revocable Trust</t>
  </si>
  <si>
    <t>3009 S Rogers St</t>
  </si>
  <si>
    <t>53-01-41-358-000.000-008</t>
  </si>
  <si>
    <t>014-13580-00</t>
  </si>
  <si>
    <t>016-18590-14 COMMONS @ CURRY PH 1 STG 2 LOT 14</t>
  </si>
  <si>
    <t>6286</t>
  </si>
  <si>
    <t>530901304015000015</t>
  </si>
  <si>
    <t>53-08-16-200-027.000-008</t>
  </si>
  <si>
    <t>014-13585-00</t>
  </si>
  <si>
    <t>016-18590-16 THE COMMONS @ CURRY PH I LOT 16</t>
  </si>
  <si>
    <t>530901304009000015</t>
  </si>
  <si>
    <t>53-01-41-362-000.000-008</t>
  </si>
  <si>
    <t>014-13620-00</t>
  </si>
  <si>
    <t>Haley, Patricia J Revocable Trust w/l/e</t>
  </si>
  <si>
    <t>016-18590-18 THE COMMONS @ CURRY PH I STG 2 LOT 18</t>
  </si>
  <si>
    <t>4377</t>
  </si>
  <si>
    <t>530901304022000015</t>
  </si>
  <si>
    <t>53-01-41-360-000.000-008</t>
  </si>
  <si>
    <t>014-13600-00</t>
  </si>
  <si>
    <t>3009 S Rogers ST</t>
  </si>
  <si>
    <t>Bloomington, IN 47403-4347</t>
  </si>
  <si>
    <t>016-18590-20 COMMONS @ CURRY 1ST STG 2 LOT 20</t>
  </si>
  <si>
    <t>530901304019000015</t>
  </si>
  <si>
    <t>53-09-01-213-034.000-015</t>
  </si>
  <si>
    <t>016-27760-00</t>
  </si>
  <si>
    <t>Hall, Angela S</t>
  </si>
  <si>
    <t>601 S Village Dr</t>
  </si>
  <si>
    <t>601 S Village DR</t>
  </si>
  <si>
    <t>016-18591-01 COMMONS @ CURRY COMMON AREA</t>
  </si>
  <si>
    <t>5655</t>
  </si>
  <si>
    <t>530901303023000015</t>
  </si>
  <si>
    <t>53-09-13-200-066.044-015</t>
  </si>
  <si>
    <t>016-29490-44</t>
  </si>
  <si>
    <t>Hall, Angella D</t>
  </si>
  <si>
    <t>3255 S Sedona Ct</t>
  </si>
  <si>
    <t>3255 S Sedona CT</t>
  </si>
  <si>
    <t>016-18590-26 COMMONS @ CURRY PH 2 STG 1 LOT 26</t>
  </si>
  <si>
    <t>530901303015000015</t>
  </si>
  <si>
    <t>53-08-20-100-044.000-008</t>
  </si>
  <si>
    <t>014-32230-00</t>
  </si>
  <si>
    <t>Hall, Brian F &amp; Lisette R</t>
  </si>
  <si>
    <t>4003 S Rogers St</t>
  </si>
  <si>
    <t>4003 S Rogers ST</t>
  </si>
  <si>
    <t>016-18590-28 THE COMMONS @ CURRY PH 2 STG 1 LOT 28</t>
  </si>
  <si>
    <t>5649</t>
  </si>
  <si>
    <t>530901303011000015</t>
  </si>
  <si>
    <t>53-09-13-400-051.000-015</t>
  </si>
  <si>
    <t>016-14900-00</t>
  </si>
  <si>
    <t>Hall, Edward &amp; Connie</t>
  </si>
  <si>
    <t>4720 S Walnut Street Pike</t>
  </si>
  <si>
    <t>3723 W Sims LN</t>
  </si>
  <si>
    <t>016-18590-30 THE COMMONS @ CURRY PH 2 STG 1 LOT 30</t>
  </si>
  <si>
    <t>5461</t>
  </si>
  <si>
    <t>530901303009000015</t>
  </si>
  <si>
    <t>014-07856-64</t>
  </si>
  <si>
    <t>53-08-20-201-001.000-008</t>
  </si>
  <si>
    <t>Hall, James H</t>
  </si>
  <si>
    <t>4020 S Falcon Dr</t>
  </si>
  <si>
    <t>4020 S Falcon DR</t>
  </si>
  <si>
    <t>Bloomington, IN 47403-8907</t>
  </si>
  <si>
    <t>016-18590-32 THE COMMONS AT CURRY; PH 2 STAGE 2 LOT 32</t>
  </si>
  <si>
    <t>530901303010000015</t>
  </si>
  <si>
    <t>53-09-01-302-007.000-015</t>
  </si>
  <si>
    <t>016-11080-00</t>
  </si>
  <si>
    <t>Hall, James Leroy</t>
  </si>
  <si>
    <t>4009 W Curry Ct # 40</t>
  </si>
  <si>
    <t>4009 - 4011 W Curry CT</t>
  </si>
  <si>
    <t>016-18590-34 THE COMMONS @ CURRY PH 2 STG 2; LOT 34</t>
  </si>
  <si>
    <t>5772</t>
  </si>
  <si>
    <t>530901303005000015</t>
  </si>
  <si>
    <t>016-30391-85</t>
  </si>
  <si>
    <t>53-09-02-200-012.000-015</t>
  </si>
  <si>
    <t>Hall, Kevin W &amp; Kimberly K</t>
  </si>
  <si>
    <t>635 S Fieldstone Blvd</t>
  </si>
  <si>
    <t>635 S Fieldstone BLVD</t>
  </si>
  <si>
    <t>016-18590-36 COMMONS @ CURRY PH 2 STG2 LOT 36</t>
  </si>
  <si>
    <t>6296</t>
  </si>
  <si>
    <t>530901303002000015</t>
  </si>
  <si>
    <t>53-09-12-400-019.000-015</t>
  </si>
  <si>
    <t>016-16010-15</t>
  </si>
  <si>
    <t>Hall, Larry Joe &amp; Rebecca Ethel</t>
  </si>
  <si>
    <t>2640 S Danlyn Rd</t>
  </si>
  <si>
    <t>2640 S Danlyn RD</t>
  </si>
  <si>
    <t>016-18590-38 THE COMMONS @ CURRY PH 2 STG 2 LOT 38</t>
  </si>
  <si>
    <t>530901303004000015</t>
  </si>
  <si>
    <t>53-00-72-815-015.000-011</t>
  </si>
  <si>
    <t>007-28150-15</t>
  </si>
  <si>
    <t>Hall, Larry W;Patricia D;Hall Signs inc;Hall Reality &amp; Hall Revocable Living Trust</t>
  </si>
  <si>
    <t>6102 E Sage Dr</t>
  </si>
  <si>
    <t>Paradise Valley, AZ 85253</t>
  </si>
  <si>
    <t>4495 W VERNAL PIKE</t>
  </si>
  <si>
    <t>016-18590-40 COMMONS @ CURRY PH 2 STAGE 3 LOT 40; THE</t>
  </si>
  <si>
    <t>5653</t>
  </si>
  <si>
    <t>530901303001000015</t>
  </si>
  <si>
    <t>53-00-72-815-015.001-011</t>
  </si>
  <si>
    <t>007-28150-98</t>
  </si>
  <si>
    <t>4495 W VERNAL  PIKE</t>
  </si>
  <si>
    <t>016-18590-42 COMMONS @ CURRY PH 2 STAGE 3 LOT 42; THE</t>
  </si>
  <si>
    <t>5654</t>
  </si>
  <si>
    <t>530901303022000015</t>
  </si>
  <si>
    <t>53-09-02-100-004.024-015</t>
  </si>
  <si>
    <t>016-26811-24</t>
  </si>
  <si>
    <t>Hall, Maria Lynne &amp; Wilson, Eric D</t>
  </si>
  <si>
    <t>5355 W Cobblestone St</t>
  </si>
  <si>
    <t>5355 W Cobblestone ST</t>
  </si>
  <si>
    <t>016-18590-44 COMMONS @ CURRY PH2 STG3 LOT 44</t>
  </si>
  <si>
    <t>530901303008000015</t>
  </si>
  <si>
    <t>53-09-12-402-014.000-015</t>
  </si>
  <si>
    <t>016-10970-00</t>
  </si>
  <si>
    <t>Hall, Mary Ann Trust</t>
  </si>
  <si>
    <t>3708 W Maple Leaf Dr</t>
  </si>
  <si>
    <t>3708 W Maple Leaf DR</t>
  </si>
  <si>
    <t>016-18590-00 COMMONS @ CURRY PH 2 COMMON AREA; INCLUDES PORTION OF HERITAGE WAY</t>
  </si>
  <si>
    <t>5646</t>
  </si>
  <si>
    <t>530901303006000015</t>
  </si>
  <si>
    <t>016-30392-62</t>
  </si>
  <si>
    <t>53-09-02-200-181.000-015</t>
  </si>
  <si>
    <t>Hall, Robert &amp; Catherine</t>
  </si>
  <si>
    <t>5600 W Tensleep Rd</t>
  </si>
  <si>
    <t>5600 W Tensleep RD</t>
  </si>
  <si>
    <t>016-16760-02 THE COMMONS @ CURRY PH I HERITAGE WAY(ROADWAY)</t>
  </si>
  <si>
    <t>5610</t>
  </si>
  <si>
    <t>530901304020000015</t>
  </si>
  <si>
    <t>53-04-35-101-008.000-011</t>
  </si>
  <si>
    <t>007-28150-33</t>
  </si>
  <si>
    <t>Hall, Sandra C &amp; Hall , Jessica K C / O Larry Hall</t>
  </si>
  <si>
    <t>Hall Sign Inc 4495 W Vernal Pike</t>
  </si>
  <si>
    <t>016-18590-45 COMMONS @ CURRY PH 2 STAGE 3 LOT 45; THE</t>
  </si>
  <si>
    <t>6299</t>
  </si>
  <si>
    <t>530901303003000015</t>
  </si>
  <si>
    <t>53-08-17-110-008.000-008</t>
  </si>
  <si>
    <t>014-13830-00</t>
  </si>
  <si>
    <t>Hallal, Patricia A.</t>
  </si>
  <si>
    <t>519 W Lois LN</t>
  </si>
  <si>
    <t>016-18590-43 COMMONS @ CURRY, THE; PH 2 STAGE 3 LOT 43</t>
  </si>
  <si>
    <t>530901303007000015</t>
  </si>
  <si>
    <t>53-09-12-201-029.000-015</t>
  </si>
  <si>
    <t>016-10860-00</t>
  </si>
  <si>
    <t>Halliday, Anthony R</t>
  </si>
  <si>
    <t>4211 W Glen Oaks Dr</t>
  </si>
  <si>
    <t>4211 W Glen Oaks DR</t>
  </si>
  <si>
    <t>Bloomington, IN 47403-3119</t>
  </si>
  <si>
    <t>016-18590-41 COMMONS @ CURRY PH 2 STG 3; LOT 41; CONTR SURIZAO/BECHINSKI 6/12/02</t>
  </si>
  <si>
    <t>6006</t>
  </si>
  <si>
    <t>530901303013000015</t>
  </si>
  <si>
    <t>53-09-12-201-023.000-015</t>
  </si>
  <si>
    <t>016-11040-00</t>
  </si>
  <si>
    <t>Halliday, Lauretta M</t>
  </si>
  <si>
    <t>4111 W Glen Oaks Dr</t>
  </si>
  <si>
    <t>4111 W Glen Oaks DR</t>
  </si>
  <si>
    <t>016-18590-39 COMMONS @ CURRY PH 2 STG 3; LOT 39; TEANNA LIVES HERE; LELAND'S HMSTD ON 007-01190-00</t>
  </si>
  <si>
    <t>6298</t>
  </si>
  <si>
    <t>530901303016000015</t>
  </si>
  <si>
    <t>53-08-17-301-126.000-008</t>
  </si>
  <si>
    <t>014-17097-07</t>
  </si>
  <si>
    <t>Halliday, Shonte R</t>
  </si>
  <si>
    <t>3696 S McDougal St</t>
  </si>
  <si>
    <t>3696 S McDougal ST</t>
  </si>
  <si>
    <t>016-18590-37 THE COMMONS @ CURRY PH 2; STAGE 2 LOT 37</t>
  </si>
  <si>
    <t>6297</t>
  </si>
  <si>
    <t>530901303014000015</t>
  </si>
  <si>
    <t>53-08-18-103-003.332-008</t>
  </si>
  <si>
    <t>014-17098-32</t>
  </si>
  <si>
    <t>Hallstein, Roy M &amp; Kathleen A &amp; Saenz, Zoe Marie</t>
  </si>
  <si>
    <t>5384 Woodstock Way</t>
  </si>
  <si>
    <t>San Jose, CA 95118</t>
  </si>
  <si>
    <t>3521 S McDougal ST</t>
  </si>
  <si>
    <t>016-18590-35 COMMONS @ CURRY 2ND STG2 LOT 35</t>
  </si>
  <si>
    <t>530901303012000015</t>
  </si>
  <si>
    <t>53-09-02-400-003.088-015</t>
  </si>
  <si>
    <t>016-26823-88</t>
  </si>
  <si>
    <t>Halstead, Matthew</t>
  </si>
  <si>
    <t>5360 W Hoge Dr</t>
  </si>
  <si>
    <t>5360 W HOGE DR</t>
  </si>
  <si>
    <t>016-18590-33 COMMONS @ CURRY PH2 STG2 LOT 33</t>
  </si>
  <si>
    <t>7289</t>
  </si>
  <si>
    <t>530901303018000015</t>
  </si>
  <si>
    <t>53-09-13-102-016.000-015</t>
  </si>
  <si>
    <t>016-11120-00</t>
  </si>
  <si>
    <t>Hamblen, Wendell D. &amp; Norma Sue</t>
  </si>
  <si>
    <t>3112 S Yonkers St</t>
  </si>
  <si>
    <t>3112 S Yonkers ST</t>
  </si>
  <si>
    <t>016-18590-31 COMMONS @ CURRY PH2 STG2 LOT 31</t>
  </si>
  <si>
    <t>6352</t>
  </si>
  <si>
    <t>530901303019000015</t>
  </si>
  <si>
    <t>53-08-17-301-152.000-008</t>
  </si>
  <si>
    <t>014-07858-10</t>
  </si>
  <si>
    <t>Hamilton, Charles A &amp; Theresia L Rev Trust</t>
  </si>
  <si>
    <t>1583 W Dove Dr</t>
  </si>
  <si>
    <t>1583 W Dove DR</t>
  </si>
  <si>
    <t>016-18590-29 COMMONS @ CURRY PH 2 STG 1; LOT 29</t>
  </si>
  <si>
    <t>530901303020000015</t>
  </si>
  <si>
    <t>53-09-01-209-073.000-015</t>
  </si>
  <si>
    <t>016-25730-00</t>
  </si>
  <si>
    <t>Hamilton, Joan</t>
  </si>
  <si>
    <t>4216 W Middle Ct</t>
  </si>
  <si>
    <t>4216 W Middle CT</t>
  </si>
  <si>
    <t>Bloomington, IN 47403-1842</t>
  </si>
  <si>
    <t>016-18590-27 COMMONS @ CURRY PH 2 STG 1 LOT 27</t>
  </si>
  <si>
    <t>7288</t>
  </si>
  <si>
    <t>530901303021000015</t>
  </si>
  <si>
    <t>53-08-17-407-025.000-008</t>
  </si>
  <si>
    <t>014-08910-00</t>
  </si>
  <si>
    <t>Hamilton, Marcia E</t>
  </si>
  <si>
    <t>5670 N 75 E</t>
  </si>
  <si>
    <t>Patoka, IN 47666</t>
  </si>
  <si>
    <t>3527 S Rogers ST</t>
  </si>
  <si>
    <t>Bloomington, IN 47403-4357</t>
  </si>
  <si>
    <t>016-18590-25 THE COMMONS @ CURRY PH 2 STG 1 LOT 25</t>
  </si>
  <si>
    <t>5455</t>
  </si>
  <si>
    <t>530901303017000015</t>
  </si>
  <si>
    <t>53-08-17-403-012.000-008</t>
  </si>
  <si>
    <t>014-04580-11</t>
  </si>
  <si>
    <t>Hamilton, Melinda L</t>
  </si>
  <si>
    <t>443 W Somersbe Pl</t>
  </si>
  <si>
    <t>443 W Somersbe Place</t>
  </si>
  <si>
    <t>016-18590-23 COMMONS @ CURRY PH1 STG2 LOT 23</t>
  </si>
  <si>
    <t>7286</t>
  </si>
  <si>
    <t>530901304013000015</t>
  </si>
  <si>
    <t>53-08-17-102-056.000-008</t>
  </si>
  <si>
    <t>014-04710-00</t>
  </si>
  <si>
    <t>Hamilton, Paul D &amp; Lindsey B</t>
  </si>
  <si>
    <t>581 W Fairway Ln</t>
  </si>
  <si>
    <t>581 W Fairway LN</t>
  </si>
  <si>
    <t>016-18590-19 COMMONS @ CURRY PH 1 STG 2 LOT 19</t>
  </si>
  <si>
    <t>530901304014000015</t>
  </si>
  <si>
    <t>016-29062-06</t>
  </si>
  <si>
    <t>53-09-13-400-098.000-015</t>
  </si>
  <si>
    <t>Hamilton, Ron R &amp; Jane E</t>
  </si>
  <si>
    <t>3321 W Jordan Ct</t>
  </si>
  <si>
    <t>3321 W Jordan CT</t>
  </si>
  <si>
    <t>016-18590-17 COMMONS @ CURRY PH 1 STG 2; LOT 17</t>
  </si>
  <si>
    <t>6287</t>
  </si>
  <si>
    <t>530901304005000015</t>
  </si>
  <si>
    <t>53-08-20-106-024.000-008</t>
  </si>
  <si>
    <t>014-14980-52</t>
  </si>
  <si>
    <t>Hamilton, Ronald E &amp; Teresa J</t>
  </si>
  <si>
    <t>4109 S Hedgewood Dr</t>
  </si>
  <si>
    <t>4109 S Hedgewood DR</t>
  </si>
  <si>
    <t>016-18590-15 COMMONS @ CURRY PH I STG 2 LOT 15</t>
  </si>
  <si>
    <t>1144</t>
  </si>
  <si>
    <t>530901304002000015</t>
  </si>
  <si>
    <t>53-08-17-301-042.000-008</t>
  </si>
  <si>
    <t>014-17096-38</t>
  </si>
  <si>
    <t>Hamilton, Wallace &amp; Sandra J</t>
  </si>
  <si>
    <t>3817 S Wickens St</t>
  </si>
  <si>
    <t>3817 S Wickens ST</t>
  </si>
  <si>
    <t>016-18590-13 COMMONS @ CURRY PH 1 STG 2 LOT 13</t>
  </si>
  <si>
    <t>530901304006000015</t>
  </si>
  <si>
    <t>53-09-11-103-002.000-015</t>
  </si>
  <si>
    <t>016-08471-35</t>
  </si>
  <si>
    <t>Hamman, Sean A &amp; Jami L Bennett</t>
  </si>
  <si>
    <t>5201 W Hanks Xing</t>
  </si>
  <si>
    <t>5201 W Hanks Crossing</t>
  </si>
  <si>
    <t>016-18590-11 COMMONS @ CURRY PH 1 STG 1; LOT 11</t>
  </si>
  <si>
    <t>7283</t>
  </si>
  <si>
    <t>530901304003000015</t>
  </si>
  <si>
    <t>014-17093-36</t>
  </si>
  <si>
    <t>53-08-17-302-015.000-008</t>
  </si>
  <si>
    <t>Hammel, Mallory R</t>
  </si>
  <si>
    <t>3931 S Bushmill Dr</t>
  </si>
  <si>
    <t>3931 S Bushmill DR</t>
  </si>
  <si>
    <t>016-18590-09 THE COMMONS @ CURRY PH I LOT 9</t>
  </si>
  <si>
    <t>5723</t>
  </si>
  <si>
    <t>530901304007000015</t>
  </si>
  <si>
    <t>016-19860-00</t>
  </si>
  <si>
    <t>53-09-12-402-044.000-015</t>
  </si>
  <si>
    <t>Hammock, David Michael &amp; Rebecca Jane</t>
  </si>
  <si>
    <t>2613 S Elm Leaf Dr</t>
  </si>
  <si>
    <t>2613 S Elm Leaf DR</t>
  </si>
  <si>
    <t>Bloomington, IN 47403-3110</t>
  </si>
  <si>
    <t>016-18590-07 COMMONS @ CURRY PH 1 LOT 7</t>
  </si>
  <si>
    <t>6285</t>
  </si>
  <si>
    <t>530901304012000015</t>
  </si>
  <si>
    <t>53-01-42-153-000.000-008</t>
  </si>
  <si>
    <t>014-21530-00</t>
  </si>
  <si>
    <t>Hammond, James D &amp; Carol J</t>
  </si>
  <si>
    <t>19 Shelter Cove Ln Ste 200</t>
  </si>
  <si>
    <t>Hilton Head Island, SC 29928</t>
  </si>
  <si>
    <t>600 W Soutar DR</t>
  </si>
  <si>
    <t>016-18590-05 THE COMMONS @ CURRY PH I LOT 5</t>
  </si>
  <si>
    <t>530901304024000015</t>
  </si>
  <si>
    <t>53-09-01-402-010.000-015</t>
  </si>
  <si>
    <t>016-19541-11</t>
  </si>
  <si>
    <t>Hammond, James D Revocable Trust</t>
  </si>
  <si>
    <t>c/o Full-O-Pep Appliances 1436 S Liberty Drive</t>
  </si>
  <si>
    <t>1302 - 1436 S Liberty DR</t>
  </si>
  <si>
    <t>016-18590-03 THE COMMONS @ CURRY PH I LOT 3</t>
  </si>
  <si>
    <t>5722</t>
  </si>
  <si>
    <t>530901304017000015</t>
  </si>
  <si>
    <t>016-03310-87</t>
  </si>
  <si>
    <t>53-09-13-401-054.000-015</t>
  </si>
  <si>
    <t>Han, Jie</t>
  </si>
  <si>
    <t>840 Ella St</t>
  </si>
  <si>
    <t>Pittsburgh, PA 15243</t>
  </si>
  <si>
    <t>3603 W Woodcliff CT</t>
  </si>
  <si>
    <t>016-18590-01 COMMONS @ CURRY 1ST LOT 1</t>
  </si>
  <si>
    <t>530901304025000015</t>
  </si>
  <si>
    <t>53-09-01-209-014.000-015</t>
  </si>
  <si>
    <t>016-15710-00</t>
  </si>
  <si>
    <t>Hancock, Denise</t>
  </si>
  <si>
    <t>524 S Hickory Dr</t>
  </si>
  <si>
    <t>524 S Hickory DR</t>
  </si>
  <si>
    <t>Bloomington, IN 47403-1828</t>
  </si>
  <si>
    <t>016-18591-00 PT SE SW 1-8-2W .385A; PLAT 94</t>
  </si>
  <si>
    <t>5735</t>
  </si>
  <si>
    <t>530901300001000015</t>
  </si>
  <si>
    <t>53-09-13-106-016.000-015</t>
  </si>
  <si>
    <t>016-21960-00</t>
  </si>
  <si>
    <t>Hancock, Rebecca L</t>
  </si>
  <si>
    <t>3410 W Festive Dr</t>
  </si>
  <si>
    <t>3410 W Festive DR</t>
  </si>
  <si>
    <t>016-22510-00 CURRY COURT LOT 28</t>
  </si>
  <si>
    <t>530901302029000015</t>
  </si>
  <si>
    <t>53-09-01-213-008.000-015</t>
  </si>
  <si>
    <t>016-29780-00</t>
  </si>
  <si>
    <t>Haney, Michell A</t>
  </si>
  <si>
    <t>840 S Curry Pike</t>
  </si>
  <si>
    <t>840 S Curry PIKE</t>
  </si>
  <si>
    <t>016-11080-00 CURRY COURT LOT 27</t>
  </si>
  <si>
    <t>7167</t>
  </si>
  <si>
    <t>530901302007000015</t>
  </si>
  <si>
    <t>53-09-13-101-015.000-015</t>
  </si>
  <si>
    <t>016-06910-00</t>
  </si>
  <si>
    <t>Hanlon, Johnny Robert</t>
  </si>
  <si>
    <t>165 W Market St</t>
  </si>
  <si>
    <t>3121 S Market Place</t>
  </si>
  <si>
    <t>016-08680-00 CURRY COURT LOT 26</t>
  </si>
  <si>
    <t>6171</t>
  </si>
  <si>
    <t>530901302013000015</t>
  </si>
  <si>
    <t>53-09-13-104-013.000-015</t>
  </si>
  <si>
    <t>016-20090-00</t>
  </si>
  <si>
    <t>165 W Market</t>
  </si>
  <si>
    <t>3020 S Arrow AVE</t>
  </si>
  <si>
    <t>Bloomington, IN 47403-3802</t>
  </si>
  <si>
    <t>016-14320-00 CURRY COURT LOT 25</t>
  </si>
  <si>
    <t>4063</t>
  </si>
  <si>
    <t>530901302006000015</t>
  </si>
  <si>
    <t>53-08-17-300-004.000-008</t>
  </si>
  <si>
    <t>014-17096-66</t>
  </si>
  <si>
    <t>Hanlon, Sean M &amp; Cosima A</t>
  </si>
  <si>
    <t>1408 W Caber Ct</t>
  </si>
  <si>
    <t>1408 W Caber CT</t>
  </si>
  <si>
    <t>016-04880-00 CURRY COURT LOT 24</t>
  </si>
  <si>
    <t>5754</t>
  </si>
  <si>
    <t>530901302002000015</t>
  </si>
  <si>
    <t>53-05-30-400-008.000-004</t>
  </si>
  <si>
    <t>012-02180-00</t>
  </si>
  <si>
    <t>Hanna Properties LLC</t>
  </si>
  <si>
    <t>3306 E Mulberry Ct</t>
  </si>
  <si>
    <t>016-03650-00 CURRY COURT LOT 23</t>
  </si>
  <si>
    <t>530901302017000015</t>
  </si>
  <si>
    <t>012-08651-02</t>
  </si>
  <si>
    <t>53-05-31-203-026.000-004</t>
  </si>
  <si>
    <t>Hanna, William K Trucking Inc</t>
  </si>
  <si>
    <t>2536 W Industrial Park DR</t>
  </si>
  <si>
    <t>016-23800-00 CURRY COURT SUB DIV LOT 22</t>
  </si>
  <si>
    <t>530901302016000015</t>
  </si>
  <si>
    <t>53-04-36-303-039.000-011</t>
  </si>
  <si>
    <t>007-20650-00</t>
  </si>
  <si>
    <t>Hannah, Mary Elizabeth</t>
  </si>
  <si>
    <t>4163 W Grand Ave</t>
  </si>
  <si>
    <t>4163 W Grand AVE</t>
  </si>
  <si>
    <t>016-07190-00 CURRY COURT LOT 21</t>
  </si>
  <si>
    <t>530901302021000015</t>
  </si>
  <si>
    <t>53-09-13-400-090.000-015</t>
  </si>
  <si>
    <t>016-09610-00</t>
  </si>
  <si>
    <t>Hannon, Scott A &amp; Larissa E</t>
  </si>
  <si>
    <t>3627 Sims Ln</t>
  </si>
  <si>
    <t>3627 W Sims LN</t>
  </si>
  <si>
    <t>Bloomington, IN 47403-4153</t>
  </si>
  <si>
    <t>016-15650-00 CURRY COURT LOT 20</t>
  </si>
  <si>
    <t>53015088-015</t>
  </si>
  <si>
    <t>Van Buren Twp Manufactured Homes C - A</t>
  </si>
  <si>
    <t>2509</t>
  </si>
  <si>
    <t>530901302020000015</t>
  </si>
  <si>
    <t>53-09-13-101-059.000-015</t>
  </si>
  <si>
    <t>016-02760-00</t>
  </si>
  <si>
    <t>Hanratty, William P &amp; Pamela L</t>
  </si>
  <si>
    <t>3331 W Indian Creek Dr</t>
  </si>
  <si>
    <t>3331 W Indian Creek DR</t>
  </si>
  <si>
    <t>016-01630-00 CURRY COURT LOT 19</t>
  </si>
  <si>
    <t>530901302005000015</t>
  </si>
  <si>
    <t>016-30391-17</t>
  </si>
  <si>
    <t>53-09-02-200-083.000-015</t>
  </si>
  <si>
    <t>Hapipat, Ben</t>
  </si>
  <si>
    <t>461 S Magnolia Ct</t>
  </si>
  <si>
    <t>461 S Magnolia CT</t>
  </si>
  <si>
    <t>016-02220-00 CURRY COURT LOT 18</t>
  </si>
  <si>
    <t>530901302001000015</t>
  </si>
  <si>
    <t>53-09-13-104-039.000-015</t>
  </si>
  <si>
    <t>016-27740-00</t>
  </si>
  <si>
    <t>Harden, David L &amp; Connie Sue</t>
  </si>
  <si>
    <t>3740 W Race St</t>
  </si>
  <si>
    <t>3740 W Race ST</t>
  </si>
  <si>
    <t>016-02210-00 CURRY COURT LOT 17; ;</t>
  </si>
  <si>
    <t>53015089-015</t>
  </si>
  <si>
    <t>Van Buren Twp Manufactured Homes Cedar Chase/Curry Ct - V</t>
  </si>
  <si>
    <t>530901302004000015</t>
  </si>
  <si>
    <t>53-08-17-406-024.000-008</t>
  </si>
  <si>
    <t>014-08850-37</t>
  </si>
  <si>
    <t>Hardesty, Jon C</t>
  </si>
  <si>
    <t>3512 S Tulip Ave</t>
  </si>
  <si>
    <t>3512 S Tulip AVE</t>
  </si>
  <si>
    <t>Bloomington, IN 47403-4383</t>
  </si>
  <si>
    <t>016-02200-00 CURRY COURT LOT 16</t>
  </si>
  <si>
    <t>7001</t>
  </si>
  <si>
    <t>530901302012000015</t>
  </si>
  <si>
    <t>53-08-17-403-009.000-008</t>
  </si>
  <si>
    <t>014-04580-19</t>
  </si>
  <si>
    <t>Hardesty, Juliet L &amp; Nathan Clifford Ingham</t>
  </si>
  <si>
    <t>421 W Somersbe Pl</t>
  </si>
  <si>
    <t>421 W Somersbe Place</t>
  </si>
  <si>
    <t>016-02190-00 CURRY COURT LOT 15</t>
  </si>
  <si>
    <t>7000</t>
  </si>
  <si>
    <t>530901302028000015</t>
  </si>
  <si>
    <t>53-09-13-106-002.000-015</t>
  </si>
  <si>
    <t>016-21990-00</t>
  </si>
  <si>
    <t>Hardesty, Rita Suzanne</t>
  </si>
  <si>
    <t>PO Box 488</t>
  </si>
  <si>
    <t>3505 W Festive DR</t>
  </si>
  <si>
    <t>530901302027000015</t>
  </si>
  <si>
    <t>53-08-17-200-002.000-008</t>
  </si>
  <si>
    <t>014-14040-00</t>
  </si>
  <si>
    <t>Hardin, Stephen E; Hardin, Rickey L; Hardin,Timothy J; &amp; Briles, Melvina S &amp; W/L/E Hardin, Hilda</t>
  </si>
  <si>
    <t>371 W Country Club Dr</t>
  </si>
  <si>
    <t>016-02170-00 CURRY COURT LOT 13</t>
  </si>
  <si>
    <t>6999</t>
  </si>
  <si>
    <t>530901302025000015</t>
  </si>
  <si>
    <t>53-09-13-407-017.000-015</t>
  </si>
  <si>
    <t>016-11560-00</t>
  </si>
  <si>
    <t>Harding, Robert J &amp; Alice L</t>
  </si>
  <si>
    <t>3700 W Garden Ln</t>
  </si>
  <si>
    <t>3700 W Garden LN</t>
  </si>
  <si>
    <t>Bloomington, IN 47403-4106</t>
  </si>
  <si>
    <t>016-02160-00 CURRY COURT LOT 12</t>
  </si>
  <si>
    <t>6998</t>
  </si>
  <si>
    <t>530901302003000015</t>
  </si>
  <si>
    <t>53-08-17-407-029.000-008</t>
  </si>
  <si>
    <t>014-14990-00</t>
  </si>
  <si>
    <t>Harding, Terri Sue &amp; Axsom, Dana Gale</t>
  </si>
  <si>
    <t>3805 S Rogers St</t>
  </si>
  <si>
    <t>W Gordon PIKE</t>
  </si>
  <si>
    <t>016-02150-00 CURRY COURT LOT 11</t>
  </si>
  <si>
    <t>530901302008000015</t>
  </si>
  <si>
    <t>014-29270-00</t>
  </si>
  <si>
    <t>53-08-17-407-002.000-008</t>
  </si>
  <si>
    <t>3805 S Rogers ST</t>
  </si>
  <si>
    <t>Bloomington, IN 47403-4515</t>
  </si>
  <si>
    <t>016-02140-00 CURRY COURT LOT 10; ;</t>
  </si>
  <si>
    <t>530901302014000015</t>
  </si>
  <si>
    <t>016-08471-37</t>
  </si>
  <si>
    <t>53-09-11-103-017.000-015</t>
  </si>
  <si>
    <t>Hardwick Family Trust</t>
  </si>
  <si>
    <t>5200 W Hanks Xing</t>
  </si>
  <si>
    <t>5200 W Hanks Crossing</t>
  </si>
  <si>
    <t>016-13880-00 CURRY COURT LOT 9</t>
  </si>
  <si>
    <t>530901302009000015</t>
  </si>
  <si>
    <t>53-09-13-107-028.000-015</t>
  </si>
  <si>
    <t>016-18090-00</t>
  </si>
  <si>
    <t>Hardy, Charles R. &amp; Myrna M.</t>
  </si>
  <si>
    <t>3978 W Coffey Ln</t>
  </si>
  <si>
    <t>3301 W Festive DR</t>
  </si>
  <si>
    <t>016-18140-00 CURRY COURT LOT 8</t>
  </si>
  <si>
    <t>530901302022000015</t>
  </si>
  <si>
    <t>53-09-02-100-004.012-015</t>
  </si>
  <si>
    <t>016-26811-12</t>
  </si>
  <si>
    <t>Hardy, David &amp; Elizabeth</t>
  </si>
  <si>
    <t>5356 W Cobblestone St</t>
  </si>
  <si>
    <t>5356 W Cobblestone ST</t>
  </si>
  <si>
    <t>016-16850-00 CURRY COURT LOT 7</t>
  </si>
  <si>
    <t>2164</t>
  </si>
  <si>
    <t>530901302018000015</t>
  </si>
  <si>
    <t>53-09-02-101-001.000-015</t>
  </si>
  <si>
    <t>016-18160-00</t>
  </si>
  <si>
    <t>Hardy, Paulene</t>
  </si>
  <si>
    <t>290 S Spriggs Blvd</t>
  </si>
  <si>
    <t>290 S Spriggs BLVD</t>
  </si>
  <si>
    <t>016-28300-00 CURRY COURT SUB-DIV LOT 6</t>
  </si>
  <si>
    <t>2617</t>
  </si>
  <si>
    <t>530901302019000015</t>
  </si>
  <si>
    <t>53-09-12-402-042.000-015</t>
  </si>
  <si>
    <t>016-17760-00</t>
  </si>
  <si>
    <t>Harker, Jessica</t>
  </si>
  <si>
    <t>3760 Oak Leaf Dr</t>
  </si>
  <si>
    <t>3760 W Oak Leaf DR</t>
  </si>
  <si>
    <t>016-04030-00 CURRY COURT SUB DIV LOT 5</t>
  </si>
  <si>
    <t>3479</t>
  </si>
  <si>
    <t>530901302023000015</t>
  </si>
  <si>
    <t>53-09-13-404-055.000-015</t>
  </si>
  <si>
    <t>016-03310-60</t>
  </si>
  <si>
    <t>Haro, Lilia M</t>
  </si>
  <si>
    <t>3936 W Woodmere Way</t>
  </si>
  <si>
    <t>016-16270-00 CURRY COURT LOT 4</t>
  </si>
  <si>
    <t>6312</t>
  </si>
  <si>
    <t>530901302010000015</t>
  </si>
  <si>
    <t>53-08-20-100-030.045-008</t>
  </si>
  <si>
    <t>014-14982-45</t>
  </si>
  <si>
    <t>Harper, Mark L &amp; Joyce M</t>
  </si>
  <si>
    <t>848 W Baywood Dr</t>
  </si>
  <si>
    <t>848 W BAYWOOD DR</t>
  </si>
  <si>
    <t>016-22400-00 CURRY COURT SUB DIV LOT 3</t>
  </si>
  <si>
    <t>2730</t>
  </si>
  <si>
    <t>530901302015000015</t>
  </si>
  <si>
    <t>53-01-41-709-748.000-008</t>
  </si>
  <si>
    <t>014-17097-48</t>
  </si>
  <si>
    <t>Harper, William G</t>
  </si>
  <si>
    <t>1629 W Hennessey St</t>
  </si>
  <si>
    <t>1629 W Hennessey ST</t>
  </si>
  <si>
    <t>016-01910-00 CURRY COURT LOT 2</t>
  </si>
  <si>
    <t>6025</t>
  </si>
  <si>
    <t>530901302011000015</t>
  </si>
  <si>
    <t>53-09-02-300-024.000-015</t>
  </si>
  <si>
    <t>016-23910-00</t>
  </si>
  <si>
    <t>Harpool, Ruth A &amp; Benedict , Janelle D</t>
  </si>
  <si>
    <t>5720 W Gifford Rd</t>
  </si>
  <si>
    <t>5720 W Gifford RD</t>
  </si>
  <si>
    <t>Bloomington, IN 47403-9635</t>
  </si>
  <si>
    <t>016-02420-00 CURRY COURT LOT 1</t>
  </si>
  <si>
    <t>7007</t>
  </si>
  <si>
    <t>530901302026000015</t>
  </si>
  <si>
    <t>53-04-36-303-010.000-011</t>
  </si>
  <si>
    <t>007-19020-00</t>
  </si>
  <si>
    <t>Harrah, William S. &amp; Sharlene</t>
  </si>
  <si>
    <t>4241 W Broadway Ave</t>
  </si>
  <si>
    <t>4241 W Broadway AVE</t>
  </si>
  <si>
    <t>Bloomington, IN 47404-4800</t>
  </si>
  <si>
    <t>016-03690-00 PT SW 1-8-2W .50A; PLAT 58</t>
  </si>
  <si>
    <t>5316</t>
  </si>
  <si>
    <t>530901300043000015</t>
  </si>
  <si>
    <t>53-01-63-041-156.000-015</t>
  </si>
  <si>
    <t>016-30411-56</t>
  </si>
  <si>
    <t>Harrell, Brian</t>
  </si>
  <si>
    <t>5729 W Monarch Ct</t>
  </si>
  <si>
    <t>5729 W Monarch CT</t>
  </si>
  <si>
    <t>016-27210-00 PT SW 1-8-2W 4.09A; PLAT 43</t>
  </si>
  <si>
    <t>530901300008000015</t>
  </si>
  <si>
    <t>014-07856-74</t>
  </si>
  <si>
    <t>53-08-20-204-010.000-008</t>
  </si>
  <si>
    <t>Harrell, Clint M &amp; Maggie M</t>
  </si>
  <si>
    <t>1451 W Estate Dr</t>
  </si>
  <si>
    <t>1451 W Estate DR</t>
  </si>
  <si>
    <t>016-03680-00 PT NE SW 1-8-2W .43A; PLAT 88</t>
  </si>
  <si>
    <t>530901300021000015</t>
  </si>
  <si>
    <t>53-04-36-303-083.000-011</t>
  </si>
  <si>
    <t>007-17000-00</t>
  </si>
  <si>
    <t>Harrell, John R. &amp; Martha J.</t>
  </si>
  <si>
    <t>4173 W Grand Ave</t>
  </si>
  <si>
    <t>4173 W Grand AVE</t>
  </si>
  <si>
    <t>016-27200-00 PT E1/2 SW 1-8-2W .34A; PLAT 42</t>
  </si>
  <si>
    <t>530901300015000015</t>
  </si>
  <si>
    <t>53-08-17-301-093.402-008</t>
  </si>
  <si>
    <t>014-17496-02</t>
  </si>
  <si>
    <t>Harrell, Joshua T &amp; Caroline E</t>
  </si>
  <si>
    <t>3655 S Glasgow Cir</t>
  </si>
  <si>
    <t>3655 S Glasgow CIR</t>
  </si>
  <si>
    <t>016-19550-01 PT W1/2 SE 1-8-2W 1.642A</t>
  </si>
  <si>
    <t>5664</t>
  </si>
  <si>
    <t>530901400010000015</t>
  </si>
  <si>
    <t>53-04-36-303-008.000-011</t>
  </si>
  <si>
    <t>007-17010-00</t>
  </si>
  <si>
    <t>Harrington, Carl E &amp; Rita J</t>
  </si>
  <si>
    <t>4061 W Broadway Ave</t>
  </si>
  <si>
    <t>4061 W Broadway AVE</t>
  </si>
  <si>
    <t>Bloomington, IN 47404-4882</t>
  </si>
  <si>
    <t>016-29890-00 PT NE SW 1-8-2W 1.047A; PLAT 5; CREDIT FOR REDUCED VALUE</t>
  </si>
  <si>
    <t>3 Family Dwell - Unplatted (0 to 9.99 Acres)</t>
  </si>
  <si>
    <t>5556</t>
  </si>
  <si>
    <t>530901300044000015</t>
  </si>
  <si>
    <t>53-01-41-741-048.000-008</t>
  </si>
  <si>
    <t>014-17410-48</t>
  </si>
  <si>
    <t>Harris, John H</t>
  </si>
  <si>
    <t>3152 S Cuffers Dr</t>
  </si>
  <si>
    <t>3152 S Cuffers DR</t>
  </si>
  <si>
    <t>016-27290-00 PT NE SW 1-8-2W .435A</t>
  </si>
  <si>
    <t>5752</t>
  </si>
  <si>
    <t>530901300028000015</t>
  </si>
  <si>
    <t>53-09-13-101-024.000-015</t>
  </si>
  <si>
    <t>016-12030-00</t>
  </si>
  <si>
    <t>Harris, Michael Lee</t>
  </si>
  <si>
    <t>3021 S Market Place</t>
  </si>
  <si>
    <t>Bloomington, IN 47403-3716</t>
  </si>
  <si>
    <t>016-27290-01 PT NE SW 1-8-2W .005A</t>
  </si>
  <si>
    <t>5853</t>
  </si>
  <si>
    <t>530901400005000015</t>
  </si>
  <si>
    <t>53-08-17-301-134.000-008</t>
  </si>
  <si>
    <t>014-17096-98</t>
  </si>
  <si>
    <t>Harris, Patricia K Trust</t>
  </si>
  <si>
    <t>3620 S Mc Dougal St</t>
  </si>
  <si>
    <t>3620 S McDougal ST</t>
  </si>
  <si>
    <t>016-19540-00 PT E1/2 1-8-2W 7.19A; PLAT 79</t>
  </si>
  <si>
    <t>530901400007000015</t>
  </si>
  <si>
    <t>016-29062-05</t>
  </si>
  <si>
    <t>53-09-13-400-096.000-015</t>
  </si>
  <si>
    <t>Harris, Rhonda Joanne</t>
  </si>
  <si>
    <t>3317 W Jordan Ct</t>
  </si>
  <si>
    <t>3317 W Jordan CT</t>
  </si>
  <si>
    <t>014-17091-51</t>
  </si>
  <si>
    <t>53-08-17-304-093.000-008</t>
  </si>
  <si>
    <t>Harris, Steven P &amp; Rossetti-Harris, Kristen A</t>
  </si>
  <si>
    <t>3862 S Cramer Cir</t>
  </si>
  <si>
    <t>3862 S Cramer CIR</t>
  </si>
  <si>
    <t>016-19550-00 Bryan Rental Inc - Liberty Park LLC Tract 2</t>
  </si>
  <si>
    <t>530901400001000015</t>
  </si>
  <si>
    <t>53-08-17-204-005.000-008</t>
  </si>
  <si>
    <t>014-23980-00</t>
  </si>
  <si>
    <t>Harris, William E. Jr. &amp; Cynthia M.</t>
  </si>
  <si>
    <t>724 W Ladd Ave</t>
  </si>
  <si>
    <t>724 W Ladd AVE</t>
  </si>
  <si>
    <t>016-19550-02 PT SE 1-8-2W 5.21A; PLAT 197</t>
  </si>
  <si>
    <t>530161955002000015</t>
  </si>
  <si>
    <t>53-08-17-406-017.000-008</t>
  </si>
  <si>
    <t>014-08850-27</t>
  </si>
  <si>
    <t>Hart, Louise A</t>
  </si>
  <si>
    <t>724 W Whitethorn Pl</t>
  </si>
  <si>
    <t>724 W Whitethorn Place</t>
  </si>
  <si>
    <t>016-19555-00 Bryan Rental Inc - Liberty Park LLC Tract 1</t>
  </si>
  <si>
    <t>http://egis.39dn.com/egismonroein/plats/2010007794.IN.pdf</t>
  </si>
  <si>
    <t>530901400006000015</t>
  </si>
  <si>
    <t>53-09-12-401-015.000-015</t>
  </si>
  <si>
    <t>016-03590-00</t>
  </si>
  <si>
    <t>Hartfield, William A &amp; Cecilia L</t>
  </si>
  <si>
    <t>2460 S Hickory Leaf Dr</t>
  </si>
  <si>
    <t>2438 S Hickory Leaf DR</t>
  </si>
  <si>
    <t>530901402020000015</t>
  </si>
  <si>
    <t>016-12120-00</t>
  </si>
  <si>
    <t>53-09-12-401-004.000-015</t>
  </si>
  <si>
    <t>Hartfield, William A. &amp; Cecilia</t>
  </si>
  <si>
    <t>2460 S Hickory Leaf DR</t>
  </si>
  <si>
    <t>016-19541-19 BLOOMINGTON TECHNOLOGY PARK LOT 14B</t>
  </si>
  <si>
    <t>http://egis.39dn.com/egismonroein/plats/2004023055.IN.pdf</t>
  </si>
  <si>
    <t>530901402018000015</t>
  </si>
  <si>
    <t>53-08-17-403-023.000-008</t>
  </si>
  <si>
    <t>014-04580-40</t>
  </si>
  <si>
    <t>Hartley, Cecilia A</t>
  </si>
  <si>
    <t>438 W Somersbe Pl</t>
  </si>
  <si>
    <t>438 W Somersbe Place</t>
  </si>
  <si>
    <t>530901402021000015</t>
  </si>
  <si>
    <t>53-08-17-301-093.414-008</t>
  </si>
  <si>
    <t>014-17496-14</t>
  </si>
  <si>
    <t>Hartley, Robert L III &amp; Kyle Ann</t>
  </si>
  <si>
    <t>3672 S Glasgow Cir</t>
  </si>
  <si>
    <t>3672 S Glasgow CIR</t>
  </si>
  <si>
    <t>016-19541-14 BLOOMINGTON TECH PARK LOT 14A</t>
  </si>
  <si>
    <t>530901402017000015</t>
  </si>
  <si>
    <t>53-08-20-106-048.000-008</t>
  </si>
  <si>
    <t>014-14980-58</t>
  </si>
  <si>
    <t>Hartman, Jerry K &amp; Sarah P</t>
  </si>
  <si>
    <t>500 W Baywood Dr</t>
  </si>
  <si>
    <t>500 W Baywood DR</t>
  </si>
  <si>
    <t>Bloomington, IN 47403-4875</t>
  </si>
  <si>
    <t>016-19541-12 BLOOMINGTON TECH PARK LOT 12</t>
  </si>
  <si>
    <t>530901402015000015</t>
  </si>
  <si>
    <t>016-30391-28</t>
  </si>
  <si>
    <t>53-09-02-200-092.000-015</t>
  </si>
  <si>
    <t>Hartman, Kathryn L</t>
  </si>
  <si>
    <t>543 S Magnolia Ct</t>
  </si>
  <si>
    <t>543 S Magnolia CT</t>
  </si>
  <si>
    <t>016-19550-03 PT SE 1-8-2W 10.37A; PLAT 198</t>
  </si>
  <si>
    <t>530161955003000015</t>
  </si>
  <si>
    <t>53-09-13-404-016.000-015</t>
  </si>
  <si>
    <t>016-03310-59</t>
  </si>
  <si>
    <t>Hartsock, Leslie S &amp; Tammie L</t>
  </si>
  <si>
    <t>3944 W Woodmere Way</t>
  </si>
  <si>
    <t>53-09-02-200-002.050-015</t>
  </si>
  <si>
    <t>016-30390-50</t>
  </si>
  <si>
    <t>Harvey, John J</t>
  </si>
  <si>
    <t>459 S Woodfield Ln</t>
  </si>
  <si>
    <t>459 S Woodfield LN</t>
  </si>
  <si>
    <t>016-15030-01 PT SW SE 1-8-2W .11A</t>
  </si>
  <si>
    <t>5670</t>
  </si>
  <si>
    <t>530901400003000015</t>
  </si>
  <si>
    <t>53-09-13-106-029.000-015</t>
  </si>
  <si>
    <t>016-21700-00</t>
  </si>
  <si>
    <t>Hatten, Arcelita R</t>
  </si>
  <si>
    <t>3611 W Festive Dr</t>
  </si>
  <si>
    <t>3611 W Festive DR</t>
  </si>
  <si>
    <t>016-24290-02 PARK 37 PH 9 PT LOT 19; R/O/W</t>
  </si>
  <si>
    <t>530901401003000015</t>
  </si>
  <si>
    <t>53-08-17-100-042.000-008</t>
  </si>
  <si>
    <t>014-14420-00</t>
  </si>
  <si>
    <t>Hauk, Lawrence L</t>
  </si>
  <si>
    <t>2923 S Rogers St</t>
  </si>
  <si>
    <t>2923 S Rogers ST</t>
  </si>
  <si>
    <t>016-15030-00 PT SW SE 1-8-2W 1.89A; PLAT 17</t>
  </si>
  <si>
    <t>6290</t>
  </si>
  <si>
    <t>530901400009000015</t>
  </si>
  <si>
    <t>53-08-17-102-068.000-008</t>
  </si>
  <si>
    <t>014-05790-00</t>
  </si>
  <si>
    <t>Haury, Michael</t>
  </si>
  <si>
    <t>660 W Fairway Ln</t>
  </si>
  <si>
    <t>670 W Fairway LN</t>
  </si>
  <si>
    <t>016-24290-00 PARK 37 PH 9 PT LOT 19</t>
  </si>
  <si>
    <t>http://egis.39dn.com/egismonroein/plats/C/C164_a.pdf</t>
  </si>
  <si>
    <t>PARK 37 PH 3</t>
  </si>
  <si>
    <t>5798</t>
  </si>
  <si>
    <t>530901401004000015</t>
  </si>
  <si>
    <t>53-08-17-102-071.000-008</t>
  </si>
  <si>
    <t>014-26140-00</t>
  </si>
  <si>
    <t>Haury, Michael W</t>
  </si>
  <si>
    <t>660 W Fairway LN</t>
  </si>
  <si>
    <t>016-24290-01 PARK 37 PH 3 LOT 4 (8.68A)</t>
  </si>
  <si>
    <t>530901401001000015</t>
  </si>
  <si>
    <t>53-05-29-100-028.000-004</t>
  </si>
  <si>
    <t>012-11802-37</t>
  </si>
  <si>
    <t>Hauser, Claudia G</t>
  </si>
  <si>
    <t>2440 N Stonelake Cir</t>
  </si>
  <si>
    <t>2440 N Stonelake CIR</t>
  </si>
  <si>
    <t>530901401002000015</t>
  </si>
  <si>
    <t>53-01-41-709-742.000-008</t>
  </si>
  <si>
    <t>014-17097-42</t>
  </si>
  <si>
    <t>Hausmann, Patricia J &amp; Tiggleman, Thomas J</t>
  </si>
  <si>
    <t>1653 W Hennessey St</t>
  </si>
  <si>
    <t>1653 W Hennessey ST</t>
  </si>
  <si>
    <t>016-06520-00 PT NW NE 12-8-2W 4.71A; PLAT 10</t>
  </si>
  <si>
    <t>2859</t>
  </si>
  <si>
    <t>530912100012000015</t>
  </si>
  <si>
    <t>53-01-63-041-124.000-015</t>
  </si>
  <si>
    <t>016-30411-24</t>
  </si>
  <si>
    <t>Hauss, Sharon A</t>
  </si>
  <si>
    <t>5789 W Daffodil Ct</t>
  </si>
  <si>
    <t>5789 W Daffodil CT</t>
  </si>
  <si>
    <t>016-01200-00 PT NW NE 12-8-2W 3.66A; PLAT 72</t>
  </si>
  <si>
    <t>530912100011000015</t>
  </si>
  <si>
    <t>53-08-17-301-214.000-008</t>
  </si>
  <si>
    <t>014-17097-57</t>
  </si>
  <si>
    <t>Havill, Julie</t>
  </si>
  <si>
    <t>3732 S McDougal St</t>
  </si>
  <si>
    <t>3732 S McDougal ST</t>
  </si>
  <si>
    <t>016-01200-01 PT NW NE 12-8-2W 1.22A; PLAT 471</t>
  </si>
  <si>
    <t>5280</t>
  </si>
  <si>
    <t>530912100015000015</t>
  </si>
  <si>
    <t>53-09-13-101-017.000-015</t>
  </si>
  <si>
    <t>016-28030-00</t>
  </si>
  <si>
    <t>Hawes, Allen W. &amp; Beverly J.</t>
  </si>
  <si>
    <t>3101 S Market Pl</t>
  </si>
  <si>
    <t>3101 S Market Place</t>
  </si>
  <si>
    <t>016-06520-01 PT NW NE 12-8-2W .445A</t>
  </si>
  <si>
    <t>5570</t>
  </si>
  <si>
    <t>530912100019000015</t>
  </si>
  <si>
    <t>53-08-17-301-051.000-008</t>
  </si>
  <si>
    <t>014-17096-21</t>
  </si>
  <si>
    <t>Hawes, Randall L &amp; Michelle L</t>
  </si>
  <si>
    <t>1559 W Leighton Ln</t>
  </si>
  <si>
    <t>1559 W Leighton LN</t>
  </si>
  <si>
    <t>016-22030-00 PT NW NE 12-8-2W 1.23A; PLAT 390</t>
  </si>
  <si>
    <t>5488</t>
  </si>
  <si>
    <t>530912100014000015</t>
  </si>
  <si>
    <t>014-07856-07</t>
  </si>
  <si>
    <t>53-08-20-205-032.000-008</t>
  </si>
  <si>
    <t>Hawk, Christopher W &amp; Stewart, Meridith M</t>
  </si>
  <si>
    <t>4510 S  Eagleview Dr</t>
  </si>
  <si>
    <t>4510 S Eagleview DR</t>
  </si>
  <si>
    <t>016-04000-00 PT NW NE 12-8-2W 1.38A; PLAT 79</t>
  </si>
  <si>
    <t>5445</t>
  </si>
  <si>
    <t>530912100002000015</t>
  </si>
  <si>
    <t>53-09-01-209-002.000-015</t>
  </si>
  <si>
    <t>016-12240-00</t>
  </si>
  <si>
    <t>Hawk, Donna K &amp; Christopher W</t>
  </si>
  <si>
    <t>527 S Western Dr</t>
  </si>
  <si>
    <t>527 S Western DR</t>
  </si>
  <si>
    <t>016-20790-00 PT W1/2 E1/2 12-8-2W 32.541A; PLAT 345, 103, &amp; 90</t>
  </si>
  <si>
    <t>35117</t>
  </si>
  <si>
    <t>530912100009000015</t>
  </si>
  <si>
    <t>016-19290-00</t>
  </si>
  <si>
    <t>53-09-13-400-068.000-015</t>
  </si>
  <si>
    <t>Hawkins, Jack L. &amp; Billie J.</t>
  </si>
  <si>
    <t>3454 W Ooley Dr</t>
  </si>
  <si>
    <t>3454 W Ooley DR</t>
  </si>
  <si>
    <t>016-29990-01 PARK 37 PH 1 LOT 1 (7.70A)</t>
  </si>
  <si>
    <t>http://egis.39dn.com/egismonroein/plats/C/C232_e.pdf</t>
  </si>
  <si>
    <t>PARK 37 PH 1</t>
  </si>
  <si>
    <t>35984</t>
  </si>
  <si>
    <t>530912101012000015</t>
  </si>
  <si>
    <t>53-08-20-205-028.000-008</t>
  </si>
  <si>
    <t>014-07856-25</t>
  </si>
  <si>
    <t>Hawkins, James G &amp; Mary G Trust</t>
  </si>
  <si>
    <t>1213 W Estate Dr</t>
  </si>
  <si>
    <t>1213 W Estate DR</t>
  </si>
  <si>
    <t>016-21120-00</t>
  </si>
  <si>
    <t>53-09-13-105-017.000-015</t>
  </si>
  <si>
    <t>Hawkins, James R &amp; Katie A</t>
  </si>
  <si>
    <t>3721 W Arrow Ave</t>
  </si>
  <si>
    <t>3721 W Arrow AVE</t>
  </si>
  <si>
    <t>53-04-36-303-013.000-011</t>
  </si>
  <si>
    <t>007-15320-00</t>
  </si>
  <si>
    <t>Hawkins, Katrina K</t>
  </si>
  <si>
    <t>4071 W Broadway Ave</t>
  </si>
  <si>
    <t>4071 W Broadway AVE</t>
  </si>
  <si>
    <t>016-28190-01 PT SW NE 12-8-2W .95A; PLAT 113</t>
  </si>
  <si>
    <t>1172</t>
  </si>
  <si>
    <t>530912100018000015</t>
  </si>
  <si>
    <t>53-09-01-210-014.000-015</t>
  </si>
  <si>
    <t>016-05950-00</t>
  </si>
  <si>
    <t>Hawkins, Kevin A &amp; Melissa A</t>
  </si>
  <si>
    <t>4201 W Middle Ct</t>
  </si>
  <si>
    <t>4201 W Middle CT</t>
  </si>
  <si>
    <t>Bloomington, IN 47403-1841</t>
  </si>
  <si>
    <t>016-12230-00 PT W1/2 E1/2 12-8-2W .62A &amp; .55A</t>
  </si>
  <si>
    <t>4068</t>
  </si>
  <si>
    <t>530912100006000015</t>
  </si>
  <si>
    <t>53-08-17-301-135.000-008</t>
  </si>
  <si>
    <t>014-17097-98</t>
  </si>
  <si>
    <t>Hawkins, Lloyd P Jr</t>
  </si>
  <si>
    <t>3621 S McDougal St</t>
  </si>
  <si>
    <t>3621 S McDougal ST</t>
  </si>
  <si>
    <t>53-09-13-407-007.000-015</t>
  </si>
  <si>
    <t>016-19280-00</t>
  </si>
  <si>
    <t>Hawkins, Margaret Rose</t>
  </si>
  <si>
    <t>3738 W Jeffrey Rd</t>
  </si>
  <si>
    <t>3738 W Jeffrey RD</t>
  </si>
  <si>
    <t>Bloomington, IN 47403-4116</t>
  </si>
  <si>
    <t>016-20795-00 PT NW SE 12-8-2W 1.00A</t>
  </si>
  <si>
    <t>Service Station</t>
  </si>
  <si>
    <t>530912400029000015</t>
  </si>
  <si>
    <t>53-08-17-100-300.446-008</t>
  </si>
  <si>
    <t>014-17396-46</t>
  </si>
  <si>
    <t>Hawkins, Travis B &amp; Sara R</t>
  </si>
  <si>
    <t>3401 S Glasgow Cir</t>
  </si>
  <si>
    <t>3401 S Glasgow CIR</t>
  </si>
  <si>
    <t>016-23140-00 PT NW SE 12-8-2W .25A</t>
  </si>
  <si>
    <t>3040</t>
  </si>
  <si>
    <t>530912400075000015</t>
  </si>
  <si>
    <t>016-30390-90</t>
  </si>
  <si>
    <t>53-09-02-200-164.000-015</t>
  </si>
  <si>
    <t>Hawkins, Wesley A</t>
  </si>
  <si>
    <t>463 S Bay Hill Ct</t>
  </si>
  <si>
    <t>463 S Bay Hill CT</t>
  </si>
  <si>
    <t>016-04860-00 PT NW SE 12-8-2W .526A; PLAT 364</t>
  </si>
  <si>
    <t>530912400028000015</t>
  </si>
  <si>
    <t>53-08-17-100-023.000-008</t>
  </si>
  <si>
    <t>014-07070-01</t>
  </si>
  <si>
    <t>Hawley, Brad &amp; Hawley, James</t>
  </si>
  <si>
    <t>2813 S Rogers St</t>
  </si>
  <si>
    <t>2813 S Rogers ST</t>
  </si>
  <si>
    <t>016-02770-00 PT NW SE 12-8-2W .769A; PLAT 329</t>
  </si>
  <si>
    <t>5519</t>
  </si>
  <si>
    <t>530912400044000015</t>
  </si>
  <si>
    <t>53-08-17-100-034.000-008</t>
  </si>
  <si>
    <t>014-21490-00</t>
  </si>
  <si>
    <t>016-26210-00 PT NW SE 12-8-2W .35A; PROPERTY ADDRESS: 3650 W. HIGHWAY 45 PLAT 34; SEE 016-26210-10</t>
  </si>
  <si>
    <t>5703</t>
  </si>
  <si>
    <t>530912400033000015</t>
  </si>
  <si>
    <t>014-07856-70</t>
  </si>
  <si>
    <t>53-08-20-204-017.000-008</t>
  </si>
  <si>
    <t>Hawranek, Walter R &amp; Patti</t>
  </si>
  <si>
    <t>1441 W Estate Dr</t>
  </si>
  <si>
    <t>1441 W Estate DR</t>
  </si>
  <si>
    <t>016-30600-04 PT E1/2 SE 11-8-2W 5.13 A PLAT 72</t>
  </si>
  <si>
    <t>53015001-015</t>
  </si>
  <si>
    <t>Airport Road - A</t>
  </si>
  <si>
    <t>530911400006004015</t>
  </si>
  <si>
    <t>53-01-63-041-116.000-015</t>
  </si>
  <si>
    <t>016-30411-16</t>
  </si>
  <si>
    <t>Hay, Roberta</t>
  </si>
  <si>
    <t>5749 W Daffodil Ct</t>
  </si>
  <si>
    <t>5749 W Daffodil CT</t>
  </si>
  <si>
    <t>016-30600-02 PT SE SE 11-8-2W 9.24 A PLAT 70</t>
  </si>
  <si>
    <t>530911400006002015</t>
  </si>
  <si>
    <t>014-07856-67</t>
  </si>
  <si>
    <t>53-08-20-201-025.000-008</t>
  </si>
  <si>
    <t>Hayduk, Kristie M</t>
  </si>
  <si>
    <t>4120 S Falcon Dr</t>
  </si>
  <si>
    <t>4120 S Falcon DR</t>
  </si>
  <si>
    <t>016-30600-05 PT SE SE 11-8-2W 8.08 A PLAT 73</t>
  </si>
  <si>
    <t>530911400006005015</t>
  </si>
  <si>
    <t>53-09-13-103-013.000-015</t>
  </si>
  <si>
    <t>016-25030-00</t>
  </si>
  <si>
    <t>Hayes, Jack A</t>
  </si>
  <si>
    <t>3921 W Fairington Dr</t>
  </si>
  <si>
    <t>3921 W Fairington DR</t>
  </si>
  <si>
    <t>016-30590-00 PT SE SE 11-8-2W 3.604A; PLAT 9; FUNKHOUSER, LISA D</t>
  </si>
  <si>
    <t>530911400009000015</t>
  </si>
  <si>
    <t>014-17097-80</t>
  </si>
  <si>
    <t>53-08-17-301-020.000-008</t>
  </si>
  <si>
    <t>Hays, Michelle L &amp; Kevin R</t>
  </si>
  <si>
    <t>3855 S McDougal St</t>
  </si>
  <si>
    <t>3855 S McDougal ST</t>
  </si>
  <si>
    <t>016-30590-01 PT SE SE 11-8-2W .626A; PLAT 62</t>
  </si>
  <si>
    <t>5870</t>
  </si>
  <si>
    <t>530911400011000015</t>
  </si>
  <si>
    <t>53-08-17-400-011.000-008</t>
  </si>
  <si>
    <t>014-02750-00</t>
  </si>
  <si>
    <t>Hays, Timothy</t>
  </si>
  <si>
    <t>3308 S Rogers St</t>
  </si>
  <si>
    <t>3308 S Rogers ST</t>
  </si>
  <si>
    <t>016-00080-00 PT NE NE 14-8-2W 1.00A; PLAT 15</t>
  </si>
  <si>
    <t>5271</t>
  </si>
  <si>
    <t>530914100031000015</t>
  </si>
  <si>
    <t>53-08-17-400-024.000-008</t>
  </si>
  <si>
    <t>014-14750-00</t>
  </si>
  <si>
    <t>Hays, Tony Deloyed</t>
  </si>
  <si>
    <t>3312 S Rogers St</t>
  </si>
  <si>
    <t>3312 S Rogers ST</t>
  </si>
  <si>
    <t>016-30600-00 PT E1/2 11-8-2W 65.28 A; PLAT 6</t>
  </si>
  <si>
    <t>530911400006000015</t>
  </si>
  <si>
    <t>016-03310-73</t>
  </si>
  <si>
    <t>53-09-13-404-007.000-015</t>
  </si>
  <si>
    <t>Hayslip, Kevin J</t>
  </si>
  <si>
    <t>3830 W Woodmere Way</t>
  </si>
  <si>
    <t>016-10150-00 PT SW 12-8-2W 1.00A; PLAT 49</t>
  </si>
  <si>
    <t>7157</t>
  </si>
  <si>
    <t>530912300036000015</t>
  </si>
  <si>
    <t>53-09-02-202-004.000-015</t>
  </si>
  <si>
    <t>016-30395-10</t>
  </si>
  <si>
    <t>Haywood, Stephen M &amp; Deborah A</t>
  </si>
  <si>
    <t>331 S Windstone Ct</t>
  </si>
  <si>
    <t>331 S Windstone CT</t>
  </si>
  <si>
    <t>016-15780-00 PT SW 12-8-2W 1.14A; PLAT 70</t>
  </si>
  <si>
    <t>34598</t>
  </si>
  <si>
    <t>530912300049000015</t>
  </si>
  <si>
    <t>53-01-63-041-115.000-015</t>
  </si>
  <si>
    <t>016-30411-15</t>
  </si>
  <si>
    <t>Haywood-Smith, Lynda J</t>
  </si>
  <si>
    <t>5745 W Daffodil Ct</t>
  </si>
  <si>
    <t>5745 W Daffodil CT</t>
  </si>
  <si>
    <t>016-15760-00 PT SW 12-8-2W 4.22A; PLAT 18</t>
  </si>
  <si>
    <t>5596</t>
  </si>
  <si>
    <t>530912300052000015</t>
  </si>
  <si>
    <t>53-04-36-303-103.000-011</t>
  </si>
  <si>
    <t>007-17580-00</t>
  </si>
  <si>
    <t>Hazel, Paul E Jr &amp; Claudia Lu</t>
  </si>
  <si>
    <t>4051 W Broadway Ave</t>
  </si>
  <si>
    <t>4051 W Broadway AVE</t>
  </si>
  <si>
    <t>016-15190-00 PT W1/2 SW 12-8-2W 3.00A; PLAT 89</t>
  </si>
  <si>
    <t>5481</t>
  </si>
  <si>
    <t>530912300030000015</t>
  </si>
  <si>
    <t>53-04-36-303-023.000-011</t>
  </si>
  <si>
    <t>007-19900-00</t>
  </si>
  <si>
    <t>Hazel, William D &amp; Sharon</t>
  </si>
  <si>
    <t>4110 W 3rd St</t>
  </si>
  <si>
    <t>4110 W 3rd ST</t>
  </si>
  <si>
    <t>016-16910-00 PT SW 12-8-2W 1.56A</t>
  </si>
  <si>
    <t>4689</t>
  </si>
  <si>
    <t>530912300031000015</t>
  </si>
  <si>
    <t>014-14981-13</t>
  </si>
  <si>
    <t>53-08-20-100-052.000-008</t>
  </si>
  <si>
    <t>Hazen, Douglas G I &amp; Marcella D</t>
  </si>
  <si>
    <t>821 W Whitestone St</t>
  </si>
  <si>
    <t>905 W Estate DR</t>
  </si>
  <si>
    <t>Bloomington, IN 47403-4821</t>
  </si>
  <si>
    <t>016-35520-02 Grandview Commercial Subdivision Lot 2</t>
  </si>
  <si>
    <t>Convenience Market With Gasoline Sales</t>
  </si>
  <si>
    <t>http://egis.39dn.com/egismonroein/plats/2006017893.IN.pdf</t>
  </si>
  <si>
    <t>530912400080001015</t>
  </si>
  <si>
    <t>53-08-20-106-046.000-008</t>
  </si>
  <si>
    <t>014-14985-92</t>
  </si>
  <si>
    <t>Hazen, Douglas Gi &amp; Marcella D</t>
  </si>
  <si>
    <t>821 W Whitestone ST</t>
  </si>
  <si>
    <t>016-35520-00 Grandview Commercial Subdivision Lot 1</t>
  </si>
  <si>
    <t>530912400080000015</t>
  </si>
  <si>
    <t>53-08-17-100-300.426-008</t>
  </si>
  <si>
    <t>014-17396-26</t>
  </si>
  <si>
    <t>Head, Mark D &amp; Cuffia-Head, Susan</t>
  </si>
  <si>
    <t>3461 S Glasgow Cir</t>
  </si>
  <si>
    <t>3461 S Glasgow CIR</t>
  </si>
  <si>
    <t>016-06110-00 PT NW SE 12-8-2W .67A &amp; .109A</t>
  </si>
  <si>
    <t>4577</t>
  </si>
  <si>
    <t>530912400036000015</t>
  </si>
  <si>
    <t>014-06290-00</t>
  </si>
  <si>
    <t>53-08-17-104-012.000-008</t>
  </si>
  <si>
    <t>Headley, Allan L &amp; Janice E Revocable Trust</t>
  </si>
  <si>
    <t>3907 N Kinser Pike</t>
  </si>
  <si>
    <t>604 W Ladd AVE</t>
  </si>
  <si>
    <t>016-21590-00</t>
  </si>
  <si>
    <t>53-09-13-107-029.000-015</t>
  </si>
  <si>
    <t>Head-Newsome, Jessica &amp; Head, Christopher</t>
  </si>
  <si>
    <t>3911 S Yonkers St</t>
  </si>
  <si>
    <t>3911 S Yonkers ST</t>
  </si>
  <si>
    <t>016-12900-00 PT NE SW 12-8-2W 1.022A; PLAT 59, 379, &amp; 47; W/REMAINDER INTEREST TO; COUTAR REMAINDER VIII LLC</t>
  </si>
  <si>
    <t>Convenience Market</t>
  </si>
  <si>
    <t>5912</t>
  </si>
  <si>
    <t>530912300033000015</t>
  </si>
  <si>
    <t>016-30390-00</t>
  </si>
  <si>
    <t>53-09-02-200-008.000-015</t>
  </si>
  <si>
    <t>016-23770-00</t>
  </si>
  <si>
    <t>Health Care REIT Inc</t>
  </si>
  <si>
    <t>4500 Dorr St</t>
  </si>
  <si>
    <t>Toledo, OH 43615</t>
  </si>
  <si>
    <t>363 S FIELDSTONE BLVD</t>
  </si>
  <si>
    <t>016-15450-00 PT SE 12-8-2W .50A; Plat 372</t>
  </si>
  <si>
    <t>53015017-015</t>
  </si>
  <si>
    <t>Leonard Springs Road - A</t>
  </si>
  <si>
    <t>3683</t>
  </si>
  <si>
    <t>530912400003000015</t>
  </si>
  <si>
    <t>53-09-01-213-016.000-015</t>
  </si>
  <si>
    <t>016-06240-00</t>
  </si>
  <si>
    <t>Heard, Barry W I &amp; Gretchen</t>
  </si>
  <si>
    <t>511 S Village Dr</t>
  </si>
  <si>
    <t>511 S Village DR</t>
  </si>
  <si>
    <t>016-17470-00 LEONARD SPRINGS LOT 1</t>
  </si>
  <si>
    <t>53015042-015</t>
  </si>
  <si>
    <t>Leonard Springs Addition - F/A</t>
  </si>
  <si>
    <t>http://egis.39dn.com/egismonroein/plats/B/B082_b.pdf</t>
  </si>
  <si>
    <t>LEONARD SPRINGS</t>
  </si>
  <si>
    <t>1141</t>
  </si>
  <si>
    <t>530912402010000015</t>
  </si>
  <si>
    <t>53-05-29-100-033.000-004</t>
  </si>
  <si>
    <t>012-11803-25</t>
  </si>
  <si>
    <t>Heaton, Donald &amp; Wildonna Edwards</t>
  </si>
  <si>
    <t>2516 N Stonelake Dr</t>
  </si>
  <si>
    <t>2516 N Stonelake DR</t>
  </si>
  <si>
    <t>016-06010-00 LEONARD SPRINGS LOT 2</t>
  </si>
  <si>
    <t>7070</t>
  </si>
  <si>
    <t>530912402013000015</t>
  </si>
  <si>
    <t>53-09-01-211-018.000-015</t>
  </si>
  <si>
    <t>016-05100-00</t>
  </si>
  <si>
    <t>Heckard, Casey</t>
  </si>
  <si>
    <t>4118 W Middle Ct</t>
  </si>
  <si>
    <t>4118 W Middle CT</t>
  </si>
  <si>
    <t>016-17180-00 LEONARD SPRINGS LOT 3</t>
  </si>
  <si>
    <t>530912402007000015</t>
  </si>
  <si>
    <t>016-30410-05</t>
  </si>
  <si>
    <t>53-09-13-103-083.000-015</t>
  </si>
  <si>
    <t>Heckard, William M &amp; Rita P</t>
  </si>
  <si>
    <t>2917 S Market Pl</t>
  </si>
  <si>
    <t>2917 S Market Place</t>
  </si>
  <si>
    <t>016-24240-00 LEONARD SPRINGS ADD LOT 4</t>
  </si>
  <si>
    <t>2591</t>
  </si>
  <si>
    <t>530912402003000015</t>
  </si>
  <si>
    <t>014-17091-50</t>
  </si>
  <si>
    <t>53-08-17-304-053.000-008</t>
  </si>
  <si>
    <t>Hedge, Timothy R</t>
  </si>
  <si>
    <t>3102 Stillmeadow Dr</t>
  </si>
  <si>
    <t>Indianapolis, IN 46214</t>
  </si>
  <si>
    <t>3860 S Cramer CIR</t>
  </si>
  <si>
    <t>016-00110-00 LEONARD SPRINGS LOT 5</t>
  </si>
  <si>
    <t>4380</t>
  </si>
  <si>
    <t>530912402008000015</t>
  </si>
  <si>
    <t>53-09-02-100-008.000-015</t>
  </si>
  <si>
    <t>016-16610-00</t>
  </si>
  <si>
    <t>Hedges, Timothy R</t>
  </si>
  <si>
    <t>4761 W State Road 48</t>
  </si>
  <si>
    <t>016-26270-00 LEONARD SPRINGS LOT 6</t>
  </si>
  <si>
    <t>530912402015000015</t>
  </si>
  <si>
    <t>53-08-17-301-093.381-008</t>
  </si>
  <si>
    <t>014-17396-81</t>
  </si>
  <si>
    <t>Hedrick, Michael Bates &amp; Dana Nicole Cahill</t>
  </si>
  <si>
    <t>3469 S Wickens St</t>
  </si>
  <si>
    <t>3469 S Wickens ST</t>
  </si>
  <si>
    <t>016-00520-00 LEONARD SPRINGS LOT 7</t>
  </si>
  <si>
    <t>5998</t>
  </si>
  <si>
    <t>530912402019000015</t>
  </si>
  <si>
    <t>53-09-01-209-021.000-015</t>
  </si>
  <si>
    <t>016-28350-00</t>
  </si>
  <si>
    <t>Heger, Grant S &amp; Eotvos, Melody T</t>
  </si>
  <si>
    <t>416 S Hickory Dr</t>
  </si>
  <si>
    <t>416 S Hickory DR</t>
  </si>
  <si>
    <t>016-04290-00 LEONARD SPRINGS LOT 13</t>
  </si>
  <si>
    <t>6085</t>
  </si>
  <si>
    <t>530912402020000015</t>
  </si>
  <si>
    <t>53-09-01-213-020.000-015</t>
  </si>
  <si>
    <t>016-31040-00</t>
  </si>
  <si>
    <t>Heinlein, Joyce E Revocable Trust</t>
  </si>
  <si>
    <t>631 S Village Dr</t>
  </si>
  <si>
    <t>631 S Village DR</t>
  </si>
  <si>
    <t>016-19470-00 LEONARD SPRINGS LOT 12</t>
  </si>
  <si>
    <t>3145</t>
  </si>
  <si>
    <t>530912402018000015</t>
  </si>
  <si>
    <t>53-08-20-106-052.000-008</t>
  </si>
  <si>
    <t>014-14980-65</t>
  </si>
  <si>
    <t>Heinzen, Michael &amp; Victoria</t>
  </si>
  <si>
    <t>600 W Cyprus Cir</t>
  </si>
  <si>
    <t>600 W Cyprus CIR</t>
  </si>
  <si>
    <t>016-02360-00 LEONARD SPRINGS LOT 11</t>
  </si>
  <si>
    <t>530912402011000015</t>
  </si>
  <si>
    <t>007-27110-02</t>
  </si>
  <si>
    <t>53-04-36-100-042.000-011</t>
  </si>
  <si>
    <t>Heitink Properties LLC</t>
  </si>
  <si>
    <t>107 Elm St Fl 10</t>
  </si>
  <si>
    <t>Stamford, CT 06902</t>
  </si>
  <si>
    <t>1150 N Sunrise Greetings CT</t>
  </si>
  <si>
    <t>016-19860-00 LEONARD SPRINGS LOT 10</t>
  </si>
  <si>
    <t>2994</t>
  </si>
  <si>
    <t>530912402044000015</t>
  </si>
  <si>
    <t>53-08-17-400-012.000-008</t>
  </si>
  <si>
    <t>014-32650-02</t>
  </si>
  <si>
    <t>Hellmich, Paul J</t>
  </si>
  <si>
    <t>3425 S Rogers St</t>
  </si>
  <si>
    <t>3425 S Rogers ST</t>
  </si>
  <si>
    <t>016-30140-00 LEONARD SPRINGS LOT 18</t>
  </si>
  <si>
    <t>530912402023000015</t>
  </si>
  <si>
    <t>53-09-02-100-003.106-015</t>
  </si>
  <si>
    <t>016-26823-06</t>
  </si>
  <si>
    <t>Helming, Dean</t>
  </si>
  <si>
    <t>5337 W Hoge Dr</t>
  </si>
  <si>
    <t>5337 W HOGE DR</t>
  </si>
  <si>
    <t>016-29680-00 LEONARD SPRINGS LOT 17</t>
  </si>
  <si>
    <t>1183</t>
  </si>
  <si>
    <t>530912402024000015</t>
  </si>
  <si>
    <t>53-08-17-301-058.000-008</t>
  </si>
  <si>
    <t>014-17096-32</t>
  </si>
  <si>
    <t>Helms, Barry L &amp; Kelly J</t>
  </si>
  <si>
    <t>1516 W Leighton Ln</t>
  </si>
  <si>
    <t>1516 W Leighton LN</t>
  </si>
  <si>
    <t>016-00540-00 LEONARD SPRINGS LOT 16</t>
  </si>
  <si>
    <t>6973</t>
  </si>
  <si>
    <t>530912402051000015</t>
  </si>
  <si>
    <t>016-30391-49</t>
  </si>
  <si>
    <t>53-09-02-200-134.000-015</t>
  </si>
  <si>
    <t>Helms, Brooke</t>
  </si>
  <si>
    <t>531 S Crimson Ct</t>
  </si>
  <si>
    <t>531 S Crimson CT</t>
  </si>
  <si>
    <t>016-04500-00 LEONARD SPRINGS LOT 15</t>
  </si>
  <si>
    <t>33315</t>
  </si>
  <si>
    <t>530912402025000015</t>
  </si>
  <si>
    <t>53-09-13-106-005.000-015</t>
  </si>
  <si>
    <t>016-21650-00</t>
  </si>
  <si>
    <t>Helms, Dennis &amp; Sheila A.</t>
  </si>
  <si>
    <t>3822 W Indian Creek Dr</t>
  </si>
  <si>
    <t>3822 W Indian Creek DR</t>
  </si>
  <si>
    <t>Bloomington, IN 47403-3988</t>
  </si>
  <si>
    <t>016-25890-00 LEONARD SPRINGS LOT 14</t>
  </si>
  <si>
    <t>6389</t>
  </si>
  <si>
    <t>530912402033000015</t>
  </si>
  <si>
    <t>014-15260-00</t>
  </si>
  <si>
    <t>53-08-17-100-018.000-008</t>
  </si>
  <si>
    <t>Helms, Phyllis Ann</t>
  </si>
  <si>
    <t>410 W Walls Dr</t>
  </si>
  <si>
    <t>410 W Walls DR</t>
  </si>
  <si>
    <t>Bloomington, IN 47403-4374</t>
  </si>
  <si>
    <t>016-12120-00 LEONARD SPRINGS 2ND LOT 7</t>
  </si>
  <si>
    <t>34170</t>
  </si>
  <si>
    <t>530912401004000015</t>
  </si>
  <si>
    <t>53-08-17-108-006.000-008</t>
  </si>
  <si>
    <t>014-17410-19</t>
  </si>
  <si>
    <t>Helms, Terry W &amp; Karen L</t>
  </si>
  <si>
    <t>3207 S Tulip Ave</t>
  </si>
  <si>
    <t>3207 S Tulip AVE</t>
  </si>
  <si>
    <t>016-03590-00 Leonard Springs 2nd Addition Lot 8A</t>
  </si>
  <si>
    <t>http://egis.39dn.com/egismonroein/plats/2008009294.IN.pdf</t>
  </si>
  <si>
    <t>5537</t>
  </si>
  <si>
    <t>530912401015000015</t>
  </si>
  <si>
    <t>016-18110-02</t>
  </si>
  <si>
    <t>53-09-01-301-001.000-015</t>
  </si>
  <si>
    <t>Helton, Daniel K &amp; Elizabeth A</t>
  </si>
  <si>
    <t>PO Box 2463</t>
  </si>
  <si>
    <t>1307 - 1309 S Hickory Grove LN</t>
  </si>
  <si>
    <t>016-03600-00 Leonard Springs 2nd Addition Lot 9A</t>
  </si>
  <si>
    <t>5538</t>
  </si>
  <si>
    <t>530912401007000015</t>
  </si>
  <si>
    <t>016-18110-01</t>
  </si>
  <si>
    <t>53-09-01-301-004.000-015</t>
  </si>
  <si>
    <t>1301 -1303 S Hickory Grove LN</t>
  </si>
  <si>
    <t>530912401005000015</t>
  </si>
  <si>
    <t>53-08-20-205-026.000-008</t>
  </si>
  <si>
    <t>014-07856-01</t>
  </si>
  <si>
    <t>Henderson, David J &amp; Hope L</t>
  </si>
  <si>
    <t>4611 S Eagleview Dr</t>
  </si>
  <si>
    <t>4611 S Eagleview DR</t>
  </si>
  <si>
    <t>016-15150-00 LEONARD SPRINGS 2ND LOT 10</t>
  </si>
  <si>
    <t>5572</t>
  </si>
  <si>
    <t>530912401012000015</t>
  </si>
  <si>
    <t>53-09-13-410-007.000-015</t>
  </si>
  <si>
    <t>016-29061-37</t>
  </si>
  <si>
    <t>Henderson, James O &amp; Shelly L</t>
  </si>
  <si>
    <t>3700 S Judd Ave</t>
  </si>
  <si>
    <t>3700 S Judd AVE</t>
  </si>
  <si>
    <t>016-08130-00 LEONARD SPRINGS 2ND ADD LOT 11</t>
  </si>
  <si>
    <t>http://egis.39dn.com/egismonroein/plats/B/B097_b.pdf</t>
  </si>
  <si>
    <t>LEONARD SPRINGS 2ND</t>
  </si>
  <si>
    <t>3456</t>
  </si>
  <si>
    <t>530912401013000015</t>
  </si>
  <si>
    <t>53-08-17-104-004.000-008</t>
  </si>
  <si>
    <t>014-01200-00</t>
  </si>
  <si>
    <t>Hendon, Nolan H</t>
  </si>
  <si>
    <t>695 W Ladd Ave</t>
  </si>
  <si>
    <t>695 W Ladd AVE</t>
  </si>
  <si>
    <t>016-07500-00 LEONARD SPRINGS 2ND LOT 12</t>
  </si>
  <si>
    <t>33647</t>
  </si>
  <si>
    <t>530912401002000015</t>
  </si>
  <si>
    <t>53-09-01-209-010.000-015</t>
  </si>
  <si>
    <t>016-12830-00</t>
  </si>
  <si>
    <t>Hendricks, Michael R &amp; Hendricks , David M</t>
  </si>
  <si>
    <t>C/O Lillian Hendricks 604 S Hickory Dr</t>
  </si>
  <si>
    <t>604 S Hickory DR</t>
  </si>
  <si>
    <t>Bloomington, IN 47403-1830</t>
  </si>
  <si>
    <t>016-29130-00 LEONARD SPRINGS 2ND PT LOT 13&amp;14</t>
  </si>
  <si>
    <t>530912401011000015</t>
  </si>
  <si>
    <t>016-03315-17</t>
  </si>
  <si>
    <t>53-09-13-401-056.000-015</t>
  </si>
  <si>
    <t>Hendrix, Doris I</t>
  </si>
  <si>
    <t>3311 W Woodcreek Ct</t>
  </si>
  <si>
    <t>3311 W Woodcreek CT</t>
  </si>
  <si>
    <t>53-04-36-303-048.000-011</t>
  </si>
  <si>
    <t>007-19160-00</t>
  </si>
  <si>
    <t>Hendrix, Kathy &amp; Evans, Brittani &amp; Hodge, Katelyn</t>
  </si>
  <si>
    <t>8683 W Hedrick</t>
  </si>
  <si>
    <t>Gosport, IN 47433</t>
  </si>
  <si>
    <t>4220 W 3rd ST</t>
  </si>
  <si>
    <t>016-29130-01 LEONARD SPRINGS 2ND PT LOTS 13 &amp; 14; (2835 SQ FT)</t>
  </si>
  <si>
    <t>4247</t>
  </si>
  <si>
    <t>530912401018000015</t>
  </si>
  <si>
    <t>53-09-01-202-022.000-015</t>
  </si>
  <si>
    <t>016-09350-00</t>
  </si>
  <si>
    <t>Henline, Eli</t>
  </si>
  <si>
    <t>4114 W Daniel Ave</t>
  </si>
  <si>
    <t>4114 W Daniel AVE</t>
  </si>
  <si>
    <t>016-29360-00 PT SE NE 12-8-2W .697A</t>
  </si>
  <si>
    <t>4809</t>
  </si>
  <si>
    <t>530912100025000015</t>
  </si>
  <si>
    <t>53-08-18-103-003.320-008</t>
  </si>
  <si>
    <t>014-17098-20</t>
  </si>
  <si>
    <t>Henning, Dustin Allan &amp; Drake, Emily Guillermina</t>
  </si>
  <si>
    <t>3319 S Dawson Ln</t>
  </si>
  <si>
    <t>3319 S Dawson LN</t>
  </si>
  <si>
    <t>016-07380-01 LEONARD SPRINGS 2ND PT LOT 1</t>
  </si>
  <si>
    <t>4522</t>
  </si>
  <si>
    <t>530912401006000015</t>
  </si>
  <si>
    <t>53-09-13-101-001.000-015</t>
  </si>
  <si>
    <t>016-31370-00</t>
  </si>
  <si>
    <t>Henry, David G &amp; Fiona M</t>
  </si>
  <si>
    <t>3011 S Market Pl</t>
  </si>
  <si>
    <t>3011 S Market Place</t>
  </si>
  <si>
    <t>016-07380-00 LEONARD SPRINGS 2ND PT LOT 1; PLAT 1B</t>
  </si>
  <si>
    <t>5347</t>
  </si>
  <si>
    <t>530912401003000015</t>
  </si>
  <si>
    <t>53-09-13-107-032.000-015</t>
  </si>
  <si>
    <t>016-18060-00</t>
  </si>
  <si>
    <t>Henry, Heather L</t>
  </si>
  <si>
    <t>3232 S Yonkers St</t>
  </si>
  <si>
    <t>3232 S Yonkers ST</t>
  </si>
  <si>
    <t>Bloomington, IN 47403-3978</t>
  </si>
  <si>
    <t>016-31640-03 PT NE SE 12-8-2W .05A; PLAT 342</t>
  </si>
  <si>
    <t>5893</t>
  </si>
  <si>
    <t>530912100005000015</t>
  </si>
  <si>
    <t>53-08-20-100-030.023-008</t>
  </si>
  <si>
    <t>014-14982-23</t>
  </si>
  <si>
    <t>Henson, Thomas P &amp; Mary L</t>
  </si>
  <si>
    <t>2008 Granada Ct</t>
  </si>
  <si>
    <t>Weidman, MI 48893</t>
  </si>
  <si>
    <t>867 W BAYWOOD DR</t>
  </si>
  <si>
    <t>016-31640-04 PT NE SE 12-8-2W .47A</t>
  </si>
  <si>
    <t>530912400014004015</t>
  </si>
  <si>
    <t>014-15430-00</t>
  </si>
  <si>
    <t>53-08-17-102-072.000-008</t>
  </si>
  <si>
    <t>Hepfer, Dale A &amp; Hepfer, Jerri M</t>
  </si>
  <si>
    <t>640 W Fairway Ln</t>
  </si>
  <si>
    <t>640 W Fairway LN</t>
  </si>
  <si>
    <t>016-14710-00 LEONARD SPRINGS LOT 2</t>
  </si>
  <si>
    <t>5479</t>
  </si>
  <si>
    <t>530912401008000015</t>
  </si>
  <si>
    <t>53-08-17-102-067.000-008</t>
  </si>
  <si>
    <t>014-12760-00</t>
  </si>
  <si>
    <t>Hepfer, Gregory J. &amp; Nasrin</t>
  </si>
  <si>
    <t>600 W Fairway Ln</t>
  </si>
  <si>
    <t>600 W Fairway LN</t>
  </si>
  <si>
    <t>016-02640-00 LEONARD SPRINGS 2ND LOT 3</t>
  </si>
  <si>
    <t>2821</t>
  </si>
  <si>
    <t>530912401014000015</t>
  </si>
  <si>
    <t>53-04-36-303-045.000-011</t>
  </si>
  <si>
    <t>007-00970-00</t>
  </si>
  <si>
    <t>Herendeen, Logan</t>
  </si>
  <si>
    <t>4040 W 3rd St</t>
  </si>
  <si>
    <t>4040 W 3rd ST</t>
  </si>
  <si>
    <t>530912401001000015</t>
  </si>
  <si>
    <t>53-08-17-301-093.399-008</t>
  </si>
  <si>
    <t>014-17396-99</t>
  </si>
  <si>
    <t>Herman, Lawrence A</t>
  </si>
  <si>
    <t>3637 S Glasgow Cir</t>
  </si>
  <si>
    <t>3637 S Glasgow CIR</t>
  </si>
  <si>
    <t>016-31640-05 PT NE SE 12-8-2W .70A</t>
  </si>
  <si>
    <t>530912400008005015</t>
  </si>
  <si>
    <t>016-30391-37</t>
  </si>
  <si>
    <t>53-09-02-200-081.000-015</t>
  </si>
  <si>
    <t>Hernandez, Marco A</t>
  </si>
  <si>
    <t>482 S Magnolia Ct</t>
  </si>
  <si>
    <t>482 S Magnolia CT</t>
  </si>
  <si>
    <t>016-31640-06 PT NE SE 12-8-2W .93A</t>
  </si>
  <si>
    <t>530912400010006015</t>
  </si>
  <si>
    <t>53-08-17-100-300.441-008</t>
  </si>
  <si>
    <t>014-17396-41</t>
  </si>
  <si>
    <t>Hernandez, Wendy S &amp; Steve H</t>
  </si>
  <si>
    <t>3360 S Crafters Ct</t>
  </si>
  <si>
    <t>3360 S Crafters CT</t>
  </si>
  <si>
    <t>016-26890-00 LEONARD SPRINGS 2ND LOT 4</t>
  </si>
  <si>
    <t>530912401016000015</t>
  </si>
  <si>
    <t>53-08-17-301-128.000-008</t>
  </si>
  <si>
    <t>014-17097-04</t>
  </si>
  <si>
    <t>Hernly, Alexandra M &amp; Minsterketter, Jason T</t>
  </si>
  <si>
    <t>3409 S McDougal Ct</t>
  </si>
  <si>
    <t>3409 S McDougal CT</t>
  </si>
  <si>
    <t>016-08020-00 LEONARD SPRINGS 2ND LOT 5</t>
  </si>
  <si>
    <t>5477</t>
  </si>
  <si>
    <t>530912401010000015</t>
  </si>
  <si>
    <t>53-09-01-202-005.000-015</t>
  </si>
  <si>
    <t>016-25120-00</t>
  </si>
  <si>
    <t>Hero, Ashley</t>
  </si>
  <si>
    <t>430 S Curry Pike</t>
  </si>
  <si>
    <t>430 S Curry PIKE</t>
  </si>
  <si>
    <t>Bloomington, IN 47403-1942</t>
  </si>
  <si>
    <t>016-31640-01 PT NE SE 12-8-2W .91A</t>
  </si>
  <si>
    <t>5897</t>
  </si>
  <si>
    <t>530912400013001015</t>
  </si>
  <si>
    <t>53-09-01-211-030.000-015</t>
  </si>
  <si>
    <t>016-22390-00</t>
  </si>
  <si>
    <t>Herr, Nathan</t>
  </si>
  <si>
    <t>4155 W Middle Ct</t>
  </si>
  <si>
    <t>4155 W Middle CT</t>
  </si>
  <si>
    <t>016-31640-07 PT NE SE 12-8-2W .20A</t>
  </si>
  <si>
    <t>5898</t>
  </si>
  <si>
    <t>530912400009007015</t>
  </si>
  <si>
    <t>016-08471-31</t>
  </si>
  <si>
    <t>53-09-11-103-014.000-015</t>
  </si>
  <si>
    <t>Herrera, Marie</t>
  </si>
  <si>
    <t>5149 W Hanks Crossing</t>
  </si>
  <si>
    <t>016-31640-08 PT NE SE 12-8-2W .04A; PLAT 347</t>
  </si>
  <si>
    <t>6353</t>
  </si>
  <si>
    <t>530912400012008015</t>
  </si>
  <si>
    <t>53-08-17-110-007.000-008</t>
  </si>
  <si>
    <t>014-15450-00</t>
  </si>
  <si>
    <t>Hesler, William E &amp; Margaret E</t>
  </si>
  <si>
    <t>520 W Lois Ln</t>
  </si>
  <si>
    <t>520 W Lois LN</t>
  </si>
  <si>
    <t>016-31640-09 PT NE SE 12-8-2W .34A</t>
  </si>
  <si>
    <t>530912400004009015</t>
  </si>
  <si>
    <t>53-08-20-205-004.000-008</t>
  </si>
  <si>
    <t>014-07856-11</t>
  </si>
  <si>
    <t>Hess, Deborah K</t>
  </si>
  <si>
    <t>4417 S Eagleview Dr</t>
  </si>
  <si>
    <t>4417 S Eagleview DR</t>
  </si>
  <si>
    <t>016-31640-02 PT NE SE 12-8-2W .96A; PLAT 341</t>
  </si>
  <si>
    <t>530912400011002015</t>
  </si>
  <si>
    <t>016-03315-37</t>
  </si>
  <si>
    <t>53-09-13-401-039.000-015</t>
  </si>
  <si>
    <t>Heuring, Michael Allen</t>
  </si>
  <si>
    <t>3633 W Fox Trail Pl</t>
  </si>
  <si>
    <t>3633 W Fox Trail Place</t>
  </si>
  <si>
    <t>016-26430-00 LEONARD SPRINGS 2ND LOT 6</t>
  </si>
  <si>
    <t>6112</t>
  </si>
  <si>
    <t>530912401009000015</t>
  </si>
  <si>
    <t>53-05-31-203-007.000-004</t>
  </si>
  <si>
    <t>012-08655-01</t>
  </si>
  <si>
    <t>Hewitt, Edward J &amp; Hewitt, Linda B &amp; Hewitt, Scott E</t>
  </si>
  <si>
    <t>9320 Clubhouse Dr</t>
  </si>
  <si>
    <t>Foley, AL 36535</t>
  </si>
  <si>
    <t>2121 W Industrial Park DR</t>
  </si>
  <si>
    <t>016-17760-00 LEONARD SPRINGS LOT 42</t>
  </si>
  <si>
    <t>530912402042000015</t>
  </si>
  <si>
    <t>53-09-01-209-008.000-015</t>
  </si>
  <si>
    <t>016-03500-00</t>
  </si>
  <si>
    <t>Hickman, Allen J &amp; Willette</t>
  </si>
  <si>
    <t>PO Box 3356</t>
  </si>
  <si>
    <t>4236 W Doyle AVE</t>
  </si>
  <si>
    <t>Bloomington, IN 47403-2621</t>
  </si>
  <si>
    <t>016-23740-00 LEONARD SPRINGS LOT 43</t>
  </si>
  <si>
    <t>530912402026000015</t>
  </si>
  <si>
    <t>53-08-17-301-093.413-008</t>
  </si>
  <si>
    <t>014-17496-13</t>
  </si>
  <si>
    <t>Hickman, Jennifer Kathryn &amp; Jordan Canada</t>
  </si>
  <si>
    <t>3678 S Glasgow Circle</t>
  </si>
  <si>
    <t>3678 S Glasgow CIR</t>
  </si>
  <si>
    <t>016-24200-00 LEONARD SPRINGS LOT 44</t>
  </si>
  <si>
    <t>530912402034000015</t>
  </si>
  <si>
    <t>53-09-13-104-037.000-015</t>
  </si>
  <si>
    <t>016-17890-00</t>
  </si>
  <si>
    <t>Hickman, Morris R &amp; Mary C</t>
  </si>
  <si>
    <t>3510 W Indian Creek Dr</t>
  </si>
  <si>
    <t>3510 W Indian Creek DR</t>
  </si>
  <si>
    <t>016-31640-10 PT NE SE 12-8-2W .34A</t>
  </si>
  <si>
    <t>530912400001010015</t>
  </si>
  <si>
    <t>53-09-13-104-030.000-015</t>
  </si>
  <si>
    <t>016-13010-00</t>
  </si>
  <si>
    <t>Hickman, Morris R. &amp; Mary C.</t>
  </si>
  <si>
    <t>3431 W Indian Creek Dr</t>
  </si>
  <si>
    <t>3431 W Indian Creek DR</t>
  </si>
  <si>
    <t>016-29000-00 LEONARD SPRINGS LOT 45</t>
  </si>
  <si>
    <t>530912402027000015</t>
  </si>
  <si>
    <t>53-08-17-102-035.000-008</t>
  </si>
  <si>
    <t>014-19190-00</t>
  </si>
  <si>
    <t>Hickman, Scott K &amp; Angela D</t>
  </si>
  <si>
    <t>531 W Fairway Ln</t>
  </si>
  <si>
    <t>531 W Fairway LN</t>
  </si>
  <si>
    <t>016-03210-00 LEONARD SPRINGS LOT 46</t>
  </si>
  <si>
    <t>5547</t>
  </si>
  <si>
    <t>530912402035000015</t>
  </si>
  <si>
    <t>016-18490-00</t>
  </si>
  <si>
    <t>53-09-01-300-003.000-015</t>
  </si>
  <si>
    <t>Hickory Grove Apartments LLC</t>
  </si>
  <si>
    <t>4301 - 4378 W Gifford RD</t>
  </si>
  <si>
    <t>Bloomington, IN 47403-2609</t>
  </si>
  <si>
    <t>016-31640-11 PT NE SE 12-8-2W .34A; PLAT 350</t>
  </si>
  <si>
    <t>6095</t>
  </si>
  <si>
    <t>530912400005011015</t>
  </si>
  <si>
    <t>016-18110-12</t>
  </si>
  <si>
    <t>53-09-01-301-009.000-015</t>
  </si>
  <si>
    <t>Hickory Grove LLC</t>
  </si>
  <si>
    <t>2013 Quarry Rd</t>
  </si>
  <si>
    <t>Salem, IN 47167</t>
  </si>
  <si>
    <t>1316-1318 S Hickory Grove LN</t>
  </si>
  <si>
    <t>016-31640-12 PT NE SE 12-8-2W .34A; PLAT 115</t>
  </si>
  <si>
    <t>530912400002012015</t>
  </si>
  <si>
    <t>014-14985-93</t>
  </si>
  <si>
    <t>53-08-20-106-019.000-008</t>
  </si>
  <si>
    <t>Hicks, Charles P &amp; Myra O</t>
  </si>
  <si>
    <t>900 W Estate Dr</t>
  </si>
  <si>
    <t>900 W Estate DR</t>
  </si>
  <si>
    <t>Bloomington, IN 47403-4872</t>
  </si>
  <si>
    <t>016-19600-00 LEONARD SPRINGS LOT 47</t>
  </si>
  <si>
    <t>7305</t>
  </si>
  <si>
    <t>530912402038000015</t>
  </si>
  <si>
    <t>014-07856-63</t>
  </si>
  <si>
    <t>53-08-20-201-008.000-008</t>
  </si>
  <si>
    <t>Hicks, James R &amp; Marilyn S Revocable Trusts</t>
  </si>
  <si>
    <t>4010 S Falcon Dr</t>
  </si>
  <si>
    <t>4010 S Falcon DR</t>
  </si>
  <si>
    <t>016-27100-00 LEONARD SPRINGS LOT 48</t>
  </si>
  <si>
    <t>530912402052000015</t>
  </si>
  <si>
    <t>53-09-02-400-010.000-015</t>
  </si>
  <si>
    <t>016-13050-00</t>
  </si>
  <si>
    <t>Hicks, Marvin Merle &amp; Judith B</t>
  </si>
  <si>
    <t>4980 W Gifford Rd</t>
  </si>
  <si>
    <t>4980 W Gifford RD</t>
  </si>
  <si>
    <t>Bloomington, IN 47403-9266</t>
  </si>
  <si>
    <t>016-31640-13 PT NE SE 12-8-2W .34A</t>
  </si>
  <si>
    <t>530912400006013015</t>
  </si>
  <si>
    <t>014-07856-53</t>
  </si>
  <si>
    <t>53-08-20-201-007.000-008</t>
  </si>
  <si>
    <t>Hidbrader, Kari L</t>
  </si>
  <si>
    <t>1305 W Wren Cir</t>
  </si>
  <si>
    <t>1305 W Wren CIR</t>
  </si>
  <si>
    <t>Bloomington, IN 47403-8905</t>
  </si>
  <si>
    <t>016-31640-14 PT NE SE 12-8-2W .34A; PLAT 352</t>
  </si>
  <si>
    <t>530912400003014015</t>
  </si>
  <si>
    <t>016-30390-51</t>
  </si>
  <si>
    <t>53-09-02-200-146.000-015</t>
  </si>
  <si>
    <t>Higdon, Donald W Jr &amp; Cynthia K</t>
  </si>
  <si>
    <t>447 S Woodfield Ln</t>
  </si>
  <si>
    <t>447 S Woodfield LN</t>
  </si>
  <si>
    <t>016-13350-00 LEONARD SPRINGS LOT 49</t>
  </si>
  <si>
    <t>530912402043000015</t>
  </si>
  <si>
    <t>016-30391-62</t>
  </si>
  <si>
    <t>53-09-02-200-115.000-015</t>
  </si>
  <si>
    <t>Higgins, Patrick W</t>
  </si>
  <si>
    <t>507 S Cobblestone Ct</t>
  </si>
  <si>
    <t>507 S Cobblestone CT</t>
  </si>
  <si>
    <t>016-17480-00 Leonard Springs Part Lot 50</t>
  </si>
  <si>
    <t>7263</t>
  </si>
  <si>
    <t>530912402053000015</t>
  </si>
  <si>
    <t>53-09-02-101-015.000-015</t>
  </si>
  <si>
    <t>016-22900-00</t>
  </si>
  <si>
    <t>Higgins, Richard L &amp; Patricia L</t>
  </si>
  <si>
    <t>65 S Cheryl Ave</t>
  </si>
  <si>
    <t>65 S Cheryl AVE</t>
  </si>
  <si>
    <t>016-31640-15 PT NE SE 12-8-2W .398A Plat 353</t>
  </si>
  <si>
    <t>7630</t>
  </si>
  <si>
    <t>530912400007015015</t>
  </si>
  <si>
    <t>53-04-35-400-007.000-011</t>
  </si>
  <si>
    <t>007-31690-00</t>
  </si>
  <si>
    <t>Highland Faith Assembly Of God, Trustees Of</t>
  </si>
  <si>
    <t>4782 W State Road 48</t>
  </si>
  <si>
    <t>53-04-35-400-014.000-011</t>
  </si>
  <si>
    <t>007-30850-00</t>
  </si>
  <si>
    <t>4754 W State Road 48</t>
  </si>
  <si>
    <t>Bloomington, IN 47404-9726</t>
  </si>
  <si>
    <t>53-04-36-300-002.001-011</t>
  </si>
  <si>
    <t>007-31710-00</t>
  </si>
  <si>
    <t>Highland Village Church Of Christ, Trustees Of</t>
  </si>
  <si>
    <t>4000 W 3rd St</t>
  </si>
  <si>
    <t>200 S Curry PIKE</t>
  </si>
  <si>
    <t>Bloomington, IN 47404-4855</t>
  </si>
  <si>
    <t>016-36020-00 LEONARD SPRINGS PT LOT 50; (11' X 247')</t>
  </si>
  <si>
    <t>530912402050000015</t>
  </si>
  <si>
    <t>53-04-36-300-001.001-011</t>
  </si>
  <si>
    <t>007-31700-00</t>
  </si>
  <si>
    <t>4000 W 3rd ST</t>
  </si>
  <si>
    <t>53-08-17-301-174.000-008</t>
  </si>
  <si>
    <t>014-17096-69</t>
  </si>
  <si>
    <t>Highland, Andrew &amp; Anita</t>
  </si>
  <si>
    <t>3481 S Glasgow Cir</t>
  </si>
  <si>
    <t>3481 S Glasgow CIR</t>
  </si>
  <si>
    <t>016-36010-00 LEONARD SPRINGS PT LOT 31 (.06A); (11' X 222')</t>
  </si>
  <si>
    <t>530912402036000015</t>
  </si>
  <si>
    <t>53-08-18-103-003.455-008</t>
  </si>
  <si>
    <t>014-17999-55</t>
  </si>
  <si>
    <t>Highlands Homeowners Association Inc</t>
  </si>
  <si>
    <t>11711 N College Ave Ste 100</t>
  </si>
  <si>
    <t>Carmel, IN 46032</t>
  </si>
  <si>
    <t>W Meeting House LN</t>
  </si>
  <si>
    <t>Bloomington, IN 47403-4689</t>
  </si>
  <si>
    <t>016-13690-00 LEONARD SPRINGS PT LOT 31</t>
  </si>
  <si>
    <t>34360</t>
  </si>
  <si>
    <t>530912402032000015</t>
  </si>
  <si>
    <t>53-01-41-709-952.000-008</t>
  </si>
  <si>
    <t>014-17099-52</t>
  </si>
  <si>
    <t>PO Box 5163</t>
  </si>
  <si>
    <t>W Hennessey ST</t>
  </si>
  <si>
    <t>016-13860-00 LEONARD SPRINGS LOT 33</t>
  </si>
  <si>
    <t>34379</t>
  </si>
  <si>
    <t>530912402031000015</t>
  </si>
  <si>
    <t>53-08-18-103-003.454-008</t>
  </si>
  <si>
    <t>014-17067-54</t>
  </si>
  <si>
    <t>S McDougal ST</t>
  </si>
  <si>
    <t>016-15510-00 LEONARD SPRINGS LOT 34</t>
  </si>
  <si>
    <t>6301</t>
  </si>
  <si>
    <t>530912402049000015</t>
  </si>
  <si>
    <t>53-01-41-709-951.000-008</t>
  </si>
  <si>
    <t>014-17099-51</t>
  </si>
  <si>
    <t>PO Box 1695</t>
  </si>
  <si>
    <t>016-07090-00 LEONARD SPRINGS ADD LOT 35</t>
  </si>
  <si>
    <t>33598</t>
  </si>
  <si>
    <t>530912402047000015</t>
  </si>
  <si>
    <t>53-01-41-709-950.000-008</t>
  </si>
  <si>
    <t>014-17099-50</t>
  </si>
  <si>
    <t>016-12590-00 LEONARD SPRINGS LOT 37</t>
  </si>
  <si>
    <t>5632</t>
  </si>
  <si>
    <t>530912402048000015</t>
  </si>
  <si>
    <t>53-01-41-708-900.000-008</t>
  </si>
  <si>
    <t>014-17089-00</t>
  </si>
  <si>
    <t>W Leighton LN</t>
  </si>
  <si>
    <t>016-04720-00 LEONARD SPRINGS LOT 38</t>
  </si>
  <si>
    <t>530912402030000015</t>
  </si>
  <si>
    <t>53-01-41-709-000.000-008</t>
  </si>
  <si>
    <t>016-07860-00 LEONARD SPRINGS LOT 39</t>
  </si>
  <si>
    <t>530912402040000015</t>
  </si>
  <si>
    <t>014-25650-00</t>
  </si>
  <si>
    <t>53-08-17-102-011.000-008</t>
  </si>
  <si>
    <t>Hildebrand, Dana M &amp; Jens, Mark W</t>
  </si>
  <si>
    <t>632 W Green Rd</t>
  </si>
  <si>
    <t>632 W Green RD</t>
  </si>
  <si>
    <t>016-00190-00 LEONARD SPRINGS LOT 40</t>
  </si>
  <si>
    <t>6964</t>
  </si>
  <si>
    <t>530912402029000015</t>
  </si>
  <si>
    <t>53-08-20-201-010.000-008</t>
  </si>
  <si>
    <t>014-07856-51</t>
  </si>
  <si>
    <t>Hildreth, J Michael</t>
  </si>
  <si>
    <t>4111 S Falcon Dr</t>
  </si>
  <si>
    <t>4111 S Falcon DR</t>
  </si>
  <si>
    <t>016-25510-00 LEONARD SPRINGS LOT 21</t>
  </si>
  <si>
    <t>7397</t>
  </si>
  <si>
    <t>530912402001000015</t>
  </si>
  <si>
    <t>016-21270-00</t>
  </si>
  <si>
    <t>53-09-13-102-001.000-015</t>
  </si>
  <si>
    <t>Hill, Charles D. &amp; Frances M.</t>
  </si>
  <si>
    <t>3212 S Yonkers St</t>
  </si>
  <si>
    <t>3212 S Yonkers ST</t>
  </si>
  <si>
    <t>016-14700-00 LEONARD SPRINGS LOT 22</t>
  </si>
  <si>
    <t>34465</t>
  </si>
  <si>
    <t>530912402021000015</t>
  </si>
  <si>
    <t>53-09-13-202-005.000-015</t>
  </si>
  <si>
    <t>016-29490-07</t>
  </si>
  <si>
    <t>Hill, Cody</t>
  </si>
  <si>
    <t>4024 W Cedar Chase Dr</t>
  </si>
  <si>
    <t>4024 W Cedar Chase DR</t>
  </si>
  <si>
    <t>016-16980-00 LEONARD SPRINGS LOT 23</t>
  </si>
  <si>
    <t>7255</t>
  </si>
  <si>
    <t>530912402016000015</t>
  </si>
  <si>
    <t>53-04-36-302-012.000-011</t>
  </si>
  <si>
    <t>007-17940-00</t>
  </si>
  <si>
    <t>Hill, Donald L. &amp; Carolyn S.</t>
  </si>
  <si>
    <t>4148 W Grand Ave</t>
  </si>
  <si>
    <t>4148 W Grand AVE</t>
  </si>
  <si>
    <t>016-28630-00 LEONARD SPRINGS LOT 24</t>
  </si>
  <si>
    <t>1176</t>
  </si>
  <si>
    <t>530912402017000015</t>
  </si>
  <si>
    <t>53-09-02-201-002.000-015</t>
  </si>
  <si>
    <t>016-30390-32</t>
  </si>
  <si>
    <t>Hill, Jonathon A &amp; Courtney B</t>
  </si>
  <si>
    <t>332 S Woodfield Ln</t>
  </si>
  <si>
    <t>332 S Woodfield LN</t>
  </si>
  <si>
    <t>016-26740-00 LEONARD SPRINGS LOT 25</t>
  </si>
  <si>
    <t>5639</t>
  </si>
  <si>
    <t>530912402022000015</t>
  </si>
  <si>
    <t>53-09-13-103-050.000-015</t>
  </si>
  <si>
    <t>016-03770-00</t>
  </si>
  <si>
    <t>Hill, Kenneth W &amp; Madonna K</t>
  </si>
  <si>
    <t>3801 W Tapp Rd</t>
  </si>
  <si>
    <t>3801 W Tapp RD</t>
  </si>
  <si>
    <t>016-00750-00 LEONARD SPRINGS LOT 26</t>
  </si>
  <si>
    <t>5682</t>
  </si>
  <si>
    <t>530912402005000015</t>
  </si>
  <si>
    <t>53-09-02-100-004.008-015</t>
  </si>
  <si>
    <t>016-26811-08</t>
  </si>
  <si>
    <t>Hill, Kevin B &amp; Tawni</t>
  </si>
  <si>
    <t>189 S Stonechase Crossing Rd</t>
  </si>
  <si>
    <t>189 S Stonechase Crossing</t>
  </si>
  <si>
    <t>016-26630-00 LEONARD SPRINGS LOT 27</t>
  </si>
  <si>
    <t>6401</t>
  </si>
  <si>
    <t>530912402002000015</t>
  </si>
  <si>
    <t>014-17093-85</t>
  </si>
  <si>
    <t>53-08-17-302-022.000-008</t>
  </si>
  <si>
    <t>Hillenburg, Aimee</t>
  </si>
  <si>
    <t>1583 W Edinburgh Bnd</t>
  </si>
  <si>
    <t>1583 W Edinburgh Bend</t>
  </si>
  <si>
    <t>016-18520-00 LEONARD SPRINGS LOT 28</t>
  </si>
  <si>
    <t>7279</t>
  </si>
  <si>
    <t>530912402006000015</t>
  </si>
  <si>
    <t>016-03315-31</t>
  </si>
  <si>
    <t>53-09-13-401-042.000-015</t>
  </si>
  <si>
    <t>Hines, Amy &amp; Krouse, Alexander</t>
  </si>
  <si>
    <t>3400 W Fox Trail Ct</t>
  </si>
  <si>
    <t>3400 W Fox Trail CT</t>
  </si>
  <si>
    <t>016-10970-00 LEONARD SPRINGS LOT 29</t>
  </si>
  <si>
    <t>6195</t>
  </si>
  <si>
    <t>530912402014000015</t>
  </si>
  <si>
    <t>53-08-20-205-023.000-008</t>
  </si>
  <si>
    <t>014-07856-22</t>
  </si>
  <si>
    <t>Hinkle, Charles E &amp; Melissa O</t>
  </si>
  <si>
    <t>4307 S Falcon Dr</t>
  </si>
  <si>
    <t>4307 S Falcon DR</t>
  </si>
  <si>
    <t>016-18100-00 Leonard Springs Part Lot 30</t>
  </si>
  <si>
    <t>7269</t>
  </si>
  <si>
    <t>530912402009000015</t>
  </si>
  <si>
    <t>53-09-02-101-009.000-015</t>
  </si>
  <si>
    <t>016-06700-00</t>
  </si>
  <si>
    <t>Hinman, Howard E</t>
  </si>
  <si>
    <t>140 S Spriggs Blvd</t>
  </si>
  <si>
    <t>140 S Spriggs BLVD</t>
  </si>
  <si>
    <t>53-08-17-301-172.000-008</t>
  </si>
  <si>
    <t>014-17097-05</t>
  </si>
  <si>
    <t>Hinshaw, Donna</t>
  </si>
  <si>
    <t>3650 S McDougal St</t>
  </si>
  <si>
    <t>3650 S McDougal ST</t>
  </si>
  <si>
    <t>016-36030-00 LEONARD SPRINGS PT LOT 30; (11.24' X 222')</t>
  </si>
  <si>
    <t>530912402012000015</t>
  </si>
  <si>
    <t>014-17093-63</t>
  </si>
  <si>
    <t>53-08-17-302-039.000-008</t>
  </si>
  <si>
    <t>3930 S Bushmill Dr</t>
  </si>
  <si>
    <t>3930 S Bushmill DR</t>
  </si>
  <si>
    <t>53-09-01-304-004.000-015</t>
  </si>
  <si>
    <t>016-18590-06</t>
  </si>
  <si>
    <t>Hirst, Heidi E.</t>
  </si>
  <si>
    <t>4119 W Heritage Way</t>
  </si>
  <si>
    <t>012-08650-27</t>
  </si>
  <si>
    <t>53-05-31-203-011.000-004</t>
  </si>
  <si>
    <t>His Properties LLC</t>
  </si>
  <si>
    <t>3697 W Milton Ln</t>
  </si>
  <si>
    <t>2479 W Industrial Park DR</t>
  </si>
  <si>
    <t>Bloomington, IN 47404-2601</t>
  </si>
  <si>
    <t>016-36120-00 PT SE 12-8-2W .38A</t>
  </si>
  <si>
    <t>530912400062000015</t>
  </si>
  <si>
    <t>53-09-01-202-012.000-015</t>
  </si>
  <si>
    <t>016-13260-00</t>
  </si>
  <si>
    <t>Hitchcock, Lyman C &amp; Gloria A Trustee</t>
  </si>
  <si>
    <t>3303 S Garrison Chapel Rd</t>
  </si>
  <si>
    <t>4104 W Daniel AVE</t>
  </si>
  <si>
    <t>53-09-13-101-041.000-015</t>
  </si>
  <si>
    <t>016-28710-00</t>
  </si>
  <si>
    <t>Hitchings, Patrick D</t>
  </si>
  <si>
    <t>3122 S Market Pl</t>
  </si>
  <si>
    <t>3122 S Market Place</t>
  </si>
  <si>
    <t>53-09-13-103-032.000-015</t>
  </si>
  <si>
    <t>016-13270-00</t>
  </si>
  <si>
    <t>Hite, William C</t>
  </si>
  <si>
    <t>2811 S Rayle Pl</t>
  </si>
  <si>
    <t>2811 S Rayle Place</t>
  </si>
  <si>
    <t>016-25430-00 PT SE SE 12-8-2W 1.479 A Plat 22</t>
  </si>
  <si>
    <t>53015026-015</t>
  </si>
  <si>
    <t>Tapp Road - VB - A</t>
  </si>
  <si>
    <t>530912400063000015</t>
  </si>
  <si>
    <t>53-05-29-200-023.000-005</t>
  </si>
  <si>
    <t>013-11795-00</t>
  </si>
  <si>
    <t>Hoadley, B G Inc</t>
  </si>
  <si>
    <t>PO Box 1224</t>
  </si>
  <si>
    <t>016-25420-00 Leonard Springs Strip S Of Maple Leaf Drive; .064 A</t>
  </si>
  <si>
    <t>5845</t>
  </si>
  <si>
    <t>530912400042000015</t>
  </si>
  <si>
    <t>53-05-20-300-001.000-004</t>
  </si>
  <si>
    <t>012-11820-00</t>
  </si>
  <si>
    <t>Hoadley, B. G. Inc.</t>
  </si>
  <si>
    <t>W Hunter Valley RD</t>
  </si>
  <si>
    <t>016-25420-02 LEONARD SPRINGS 310' X 18' STRIP; S OF MAPLE LEAF DRIVE; .13A</t>
  </si>
  <si>
    <t>6379</t>
  </si>
  <si>
    <t>530912400076000015</t>
  </si>
  <si>
    <t>53-05-29-200-026.000-004</t>
  </si>
  <si>
    <t>012-11745-00</t>
  </si>
  <si>
    <t>016-17590-00 Metherall Part Lot 1</t>
  </si>
  <si>
    <t>4648</t>
  </si>
  <si>
    <t>530912403003000015</t>
  </si>
  <si>
    <t>53-05-29-200-028.000-004</t>
  </si>
  <si>
    <t>012-11760-00</t>
  </si>
  <si>
    <t>2306 W Arlington RD</t>
  </si>
  <si>
    <t>016-17600-00 Metherall Part Lots 2 &amp; 3</t>
  </si>
  <si>
    <t>4650</t>
  </si>
  <si>
    <t>530912403002000015</t>
  </si>
  <si>
    <t>53-05-29-200-015.000-004</t>
  </si>
  <si>
    <t>012-11750-00</t>
  </si>
  <si>
    <t>53-09-02-400-009.164-015</t>
  </si>
  <si>
    <t>016-26822-64</t>
  </si>
  <si>
    <t>Hoadley, Michael A</t>
  </si>
  <si>
    <t>5402 W Stonewood Dr</t>
  </si>
  <si>
    <t>5402 W Stonewood DR</t>
  </si>
  <si>
    <t>016-16010-01 POPLAR HILL LOT 1</t>
  </si>
  <si>
    <t>53015067-015</t>
  </si>
  <si>
    <t>Poplar Hill Subdivision - F/A</t>
  </si>
  <si>
    <t>530912400058000015</t>
  </si>
  <si>
    <t>53-08-20-103-007.000-008</t>
  </si>
  <si>
    <t>014-14980-17</t>
  </si>
  <si>
    <t>Hochstetler, Brian E &amp; Amy B</t>
  </si>
  <si>
    <t>4004 S Clear View Dr</t>
  </si>
  <si>
    <t>4004 S Clear View DR</t>
  </si>
  <si>
    <t>Bloomington, IN 47403-4810</t>
  </si>
  <si>
    <t>016-16010-02 POPLAR HILL LOT 2</t>
  </si>
  <si>
    <t>530912400007000015</t>
  </si>
  <si>
    <t>53-09-02-400-003.190-015</t>
  </si>
  <si>
    <t>016-26833-90</t>
  </si>
  <si>
    <t>Hocutt, Zachary &amp; Janelle</t>
  </si>
  <si>
    <t>602 S Bobcat Bend</t>
  </si>
  <si>
    <t>602 S BOBCAT BND</t>
  </si>
  <si>
    <t>016-16010-03 POPLAR HILL LOT 3</t>
  </si>
  <si>
    <t>7238</t>
  </si>
  <si>
    <t>530912400022000015</t>
  </si>
  <si>
    <t>53-04-36-303-084.000-011</t>
  </si>
  <si>
    <t>007-12090-00</t>
  </si>
  <si>
    <t>Hoesman, Debra R</t>
  </si>
  <si>
    <t>4183 W Grand Ave</t>
  </si>
  <si>
    <t>4183 W Grand AVE</t>
  </si>
  <si>
    <t>016-16010-04 Poplar Hill Part Lot 4</t>
  </si>
  <si>
    <t>530912400050000015</t>
  </si>
  <si>
    <t>53-01-41-741-039.000-008</t>
  </si>
  <si>
    <t>014-17410-39</t>
  </si>
  <si>
    <t>Hofferth, John W &amp; Lesa G</t>
  </si>
  <si>
    <t>3170 S Cuffers Dr</t>
  </si>
  <si>
    <t>3170 S Cuffers DR</t>
  </si>
  <si>
    <t>53-08-17-301-093.347-008</t>
  </si>
  <si>
    <t>014-17098-47</t>
  </si>
  <si>
    <t>Hoggatt, Michael &amp; Jessica</t>
  </si>
  <si>
    <t>3500 S Wickens St</t>
  </si>
  <si>
    <t>3500 S Wickens ST</t>
  </si>
  <si>
    <t>016-25440-00 PT SE 12-8-2W 0.169A Plat 362</t>
  </si>
  <si>
    <t>4202</t>
  </si>
  <si>
    <t>530912400072000015</t>
  </si>
  <si>
    <t>53-09-01-209-006.000-015</t>
  </si>
  <si>
    <t>016-19650-00</t>
  </si>
  <si>
    <t>Hogue, James Eugene &amp; Annie Michelle</t>
  </si>
  <si>
    <t>606 S Western Dr</t>
  </si>
  <si>
    <t>606 S Western DR</t>
  </si>
  <si>
    <t>Bloomington, IN 47403-1873</t>
  </si>
  <si>
    <t>530912400052000015</t>
  </si>
  <si>
    <t>53-08-20-100-030.015-008</t>
  </si>
  <si>
    <t>014-14982-15</t>
  </si>
  <si>
    <t>Hohman, Joyce Ann Revocable Living Trust</t>
  </si>
  <si>
    <t>4318 S Clear View Ct</t>
  </si>
  <si>
    <t>4318 S Clear View CT</t>
  </si>
  <si>
    <t>016-16010-15 POPLAR HILL LOT 15</t>
  </si>
  <si>
    <t>5966</t>
  </si>
  <si>
    <t>530912400019000015</t>
  </si>
  <si>
    <t>53-08-17-301-052.000-008</t>
  </si>
  <si>
    <t>014-17096-19</t>
  </si>
  <si>
    <t>Hojnicki, Corey &amp; Caryn</t>
  </si>
  <si>
    <t>1547 W Leighton Ln</t>
  </si>
  <si>
    <t>1547 W Leighton LN</t>
  </si>
  <si>
    <t>016-16010-14 POPLAR HILL LOT 14</t>
  </si>
  <si>
    <t>530912400051000015</t>
  </si>
  <si>
    <t>53-08-17-100-300.407-008</t>
  </si>
  <si>
    <t>014-17396-07</t>
  </si>
  <si>
    <t>Hoke, Charles R &amp; Jennifer L</t>
  </si>
  <si>
    <t>3226 E Kensington Park Dr</t>
  </si>
  <si>
    <t>3685 S Glasgow CIR</t>
  </si>
  <si>
    <t>016-16010-13 POPLAR HILL LOT 13</t>
  </si>
  <si>
    <t>530912400040000015</t>
  </si>
  <si>
    <t>014-17093-67</t>
  </si>
  <si>
    <t>53-08-17-302-025.000-008</t>
  </si>
  <si>
    <t>Holguin, Elaina C</t>
  </si>
  <si>
    <t>1537 W Shamrock Ct</t>
  </si>
  <si>
    <t>1537 W Shamrock CT</t>
  </si>
  <si>
    <t>016-16010-12 POPLAR HILL LOT 12</t>
  </si>
  <si>
    <t>7242</t>
  </si>
  <si>
    <t>530912400024000015</t>
  </si>
  <si>
    <t>53-09-13-107-053.000-015</t>
  </si>
  <si>
    <t>016-30180-00</t>
  </si>
  <si>
    <t>Holicky, Thomas Louis &amp; Sarah J</t>
  </si>
  <si>
    <t>3272 W Fairington Ct</t>
  </si>
  <si>
    <t>3272 W Fairington CT</t>
  </si>
  <si>
    <t>016-16010-11 POPLAR HILL LOT 11</t>
  </si>
  <si>
    <t>530912400012000015</t>
  </si>
  <si>
    <t>53-08-17-106-001.000-008</t>
  </si>
  <si>
    <t>014-17410-58</t>
  </si>
  <si>
    <t>Holland, Jeffrey</t>
  </si>
  <si>
    <t>665 W Ryan Rd</t>
  </si>
  <si>
    <t>665 W Ryan RD</t>
  </si>
  <si>
    <t>016-16010-10 POPLAR HILL LOT 10</t>
  </si>
  <si>
    <t>530912400023000015</t>
  </si>
  <si>
    <t>016-30392-56</t>
  </si>
  <si>
    <t>53-09-02-300-006.000-015</t>
  </si>
  <si>
    <t>Holland, Kathleen S</t>
  </si>
  <si>
    <t>5737 W Tensleep Rd</t>
  </si>
  <si>
    <t>5737 W Tensleep RD</t>
  </si>
  <si>
    <t>016-16010-09 POPLAR HILL LOT 9</t>
  </si>
  <si>
    <t>6265</t>
  </si>
  <si>
    <t>530912400010000015</t>
  </si>
  <si>
    <t>53-09-13-101-048.000-015</t>
  </si>
  <si>
    <t>016-14870-00</t>
  </si>
  <si>
    <t>Hollars, Danny O I &amp; Teresa</t>
  </si>
  <si>
    <t>3012 S Yonkers St</t>
  </si>
  <si>
    <t>3012 S Yonkers ST</t>
  </si>
  <si>
    <t>016-16010-08 POPLAR HILL LOT 8</t>
  </si>
  <si>
    <t>530912400009000015</t>
  </si>
  <si>
    <t>53-08-17-102-018.000-008</t>
  </si>
  <si>
    <t>014-06410-00</t>
  </si>
  <si>
    <t>Hollers, Larry E &amp; Melissa J Smith</t>
  </si>
  <si>
    <t>682 W Green Rd</t>
  </si>
  <si>
    <t>682 W Green RD</t>
  </si>
  <si>
    <t>016-16010-07 POPLAR HILL LOT 7</t>
  </si>
  <si>
    <t>7241</t>
  </si>
  <si>
    <t>530912400011000015</t>
  </si>
  <si>
    <t>53-09-01-304-018.000-015</t>
  </si>
  <si>
    <t>016-18590-22</t>
  </si>
  <si>
    <t>Holm, Jan C &amp; Linda J</t>
  </si>
  <si>
    <t>36 Morton Way</t>
  </si>
  <si>
    <t>Batesville, IN 47006</t>
  </si>
  <si>
    <t>4135 W Heritage Way</t>
  </si>
  <si>
    <t>016-16010-06 POPLAR HILL LOT 6</t>
  </si>
  <si>
    <t>530912400061000015</t>
  </si>
  <si>
    <t>53-09-02-100-021.000-015</t>
  </si>
  <si>
    <t>016-26810-01</t>
  </si>
  <si>
    <t>Holman, John C &amp; Linda P</t>
  </si>
  <si>
    <t>350 S Spriggs Blvd</t>
  </si>
  <si>
    <t>350 S Spriggs BLVD</t>
  </si>
  <si>
    <t>Bloomington, IN 47403-8854</t>
  </si>
  <si>
    <t>016-16010-05 POPLAR HILL LOT 5</t>
  </si>
  <si>
    <t>530912400039000015</t>
  </si>
  <si>
    <t>53-04-35-400-015.000-011</t>
  </si>
  <si>
    <t>007-14530-00</t>
  </si>
  <si>
    <t>Holmes, Joyce E Trust</t>
  </si>
  <si>
    <t>5020 N Aldrin Ct</t>
  </si>
  <si>
    <t>4730 W State Road 48</t>
  </si>
  <si>
    <t>53-09-02-400-003.131-015</t>
  </si>
  <si>
    <t>016-26823-31</t>
  </si>
  <si>
    <t>Holmgren, Larry A &amp; Carolyn A</t>
  </si>
  <si>
    <t>5339 W Stonewood Dr</t>
  </si>
  <si>
    <t>5339 W STONEWOOD DR</t>
  </si>
  <si>
    <t>016-22710-01 PT S1/2 SE 12-8-2W 9.506 A Plat 360</t>
  </si>
  <si>
    <t>4722</t>
  </si>
  <si>
    <t>530912400053000015</t>
  </si>
  <si>
    <t>007-24770-00</t>
  </si>
  <si>
    <t>53-04-25-300-010.000-011</t>
  </si>
  <si>
    <t>Holmstrom, Clay D</t>
  </si>
  <si>
    <t>4388 W Vernal Pike</t>
  </si>
  <si>
    <t>4388 W Vernal PIKE</t>
  </si>
  <si>
    <t>016-22710-00 PT SE SE 12-8-2W 1.00A</t>
  </si>
  <si>
    <t>4721</t>
  </si>
  <si>
    <t>530912400038000015</t>
  </si>
  <si>
    <t>016-21900-00</t>
  </si>
  <si>
    <t>53-09-13-106-023.000-015</t>
  </si>
  <si>
    <t>Holt, Tyra L.</t>
  </si>
  <si>
    <t>3911 S Tyler Ln</t>
  </si>
  <si>
    <t>3911 S Tyler LN</t>
  </si>
  <si>
    <t>Bloomington, IN 47403-3987</t>
  </si>
  <si>
    <t>016-19840-00 PT SW SE 12-8-2W 2.00A; PLAT 94</t>
  </si>
  <si>
    <t>7313</t>
  </si>
  <si>
    <t>530912400070000015</t>
  </si>
  <si>
    <t>53-08-20-103-004.000-008</t>
  </si>
  <si>
    <t>014-14980-28</t>
  </si>
  <si>
    <t>Holtsclaw, James W</t>
  </si>
  <si>
    <t>620 W Hedgewood Dr</t>
  </si>
  <si>
    <t>620 W Hedgewood DR</t>
  </si>
  <si>
    <t>016-25420-01 PT S1/2 SE 12-8-2W 1.57A</t>
  </si>
  <si>
    <t>4780</t>
  </si>
  <si>
    <t>530912400026000015</t>
  </si>
  <si>
    <t>53-09-13-107-002.000-015</t>
  </si>
  <si>
    <t>016-30870-00</t>
  </si>
  <si>
    <t>Honeycutt, Justin A &amp; Melissa S</t>
  </si>
  <si>
    <t>3931 S Yonkers St</t>
  </si>
  <si>
    <t>3931 S Yonkers ST</t>
  </si>
  <si>
    <t>016-10500-00 PT SW SE 12-8-2W 2.27A; PLAT 384</t>
  </si>
  <si>
    <t>4269</t>
  </si>
  <si>
    <t>530912400041000015</t>
  </si>
  <si>
    <t>53-08-17-401-002.000-008</t>
  </si>
  <si>
    <t>014-18280-00</t>
  </si>
  <si>
    <t>Honeycutt, L D</t>
  </si>
  <si>
    <t>LYander D Honeycutt 4025 S Gran Haven Dr</t>
  </si>
  <si>
    <t>421 W Terrace Dr</t>
  </si>
  <si>
    <t>Bloomington, IN 47403-4367</t>
  </si>
  <si>
    <t>016-23210-00 PT SW SE 12-8-2W 2.00A; PLAT 385</t>
  </si>
  <si>
    <t>6354</t>
  </si>
  <si>
    <t>530912400071000015</t>
  </si>
  <si>
    <t>53-08-17-102-036.000-008</t>
  </si>
  <si>
    <t>014-16330-00</t>
  </si>
  <si>
    <t>Hood, Betty Jo</t>
  </si>
  <si>
    <t>517 W Fairway Ln</t>
  </si>
  <si>
    <t>517 W Fairway LN</t>
  </si>
  <si>
    <t>016-20630-00 PT SE 12-8-2W 1.00A</t>
  </si>
  <si>
    <t>4696</t>
  </si>
  <si>
    <t>530912400034000015</t>
  </si>
  <si>
    <t>016-08400-00</t>
  </si>
  <si>
    <t>53-09-12-400-001.000-015</t>
  </si>
  <si>
    <t>Hood, Megan L</t>
  </si>
  <si>
    <t>3945 W Walnut Leaf Dr</t>
  </si>
  <si>
    <t>3945 W Walnut Leaf DR</t>
  </si>
  <si>
    <t>016-19460-00 PT SE 12-8-2W 3.27A</t>
  </si>
  <si>
    <t>2539</t>
  </si>
  <si>
    <t>530912400013000015</t>
  </si>
  <si>
    <t>53-09-12-201-002.000-015</t>
  </si>
  <si>
    <t>016-30810-00</t>
  </si>
  <si>
    <t>Hook, Bryan J</t>
  </si>
  <si>
    <t>4122 W Woodlyn Dr</t>
  </si>
  <si>
    <t>016-08930-00 Leonard Springs Lots 9 &amp; 8</t>
  </si>
  <si>
    <t>530912402039000015</t>
  </si>
  <si>
    <t>012-08650-20</t>
  </si>
  <si>
    <t>53-05-31-203-019.000-004</t>
  </si>
  <si>
    <t>Hoosier Hills Food Bank Inc</t>
  </si>
  <si>
    <t>PO Box 697</t>
  </si>
  <si>
    <t>2333 W Industrial Park DR</t>
  </si>
  <si>
    <t>Bloomington, IN 47404-2605</t>
  </si>
  <si>
    <t>53-05-31-203-021.000-004</t>
  </si>
  <si>
    <t>012-08650-21</t>
  </si>
  <si>
    <t>016-29470-00 PT SE 12-8-2W .57A; PLAT 40 &amp; 99</t>
  </si>
  <si>
    <t>5907</t>
  </si>
  <si>
    <t>530912400030000015</t>
  </si>
  <si>
    <t>53-08-17-301-016.000-008</t>
  </si>
  <si>
    <t>014-17096-27</t>
  </si>
  <si>
    <t>Hooten, Roscoe J III &amp; Jill V</t>
  </si>
  <si>
    <t>1550 W Leighton Ln</t>
  </si>
  <si>
    <t>1550 W Leighton LN</t>
  </si>
  <si>
    <t>53-09-13-102-003.000-015</t>
  </si>
  <si>
    <t>016-17000-00</t>
  </si>
  <si>
    <t>Hopkins, Brandon</t>
  </si>
  <si>
    <t>3701 S Tyler Ln</t>
  </si>
  <si>
    <t>3701 S Tyler LN</t>
  </si>
  <si>
    <t>016-05510-00 PT SW SE 12-8-2W .30A &amp; .21A; PLAT 375</t>
  </si>
  <si>
    <t>4223</t>
  </si>
  <si>
    <t>530912400016000015</t>
  </si>
  <si>
    <t>53-09-13-200-066.047-015</t>
  </si>
  <si>
    <t>016-29490-47</t>
  </si>
  <si>
    <t>Horn, Crystal</t>
  </si>
  <si>
    <t>3250 S Sedona Ct</t>
  </si>
  <si>
    <t>3250 S Sedona CT</t>
  </si>
  <si>
    <t>016-06695-00 PT SW SE 12-8-2W .04A; CONTR PHILLIP M RUPERT 4/26/04</t>
  </si>
  <si>
    <t>6211</t>
  </si>
  <si>
    <t>530912400031000015</t>
  </si>
  <si>
    <t>53-08-20-200-033.000-008</t>
  </si>
  <si>
    <t>014-07858-31</t>
  </si>
  <si>
    <t>Hosea, Todd M &amp; Cindy M</t>
  </si>
  <si>
    <t>1682 W Dove Dr</t>
  </si>
  <si>
    <t>1682 W Dove DR</t>
  </si>
  <si>
    <t>016-08400-00 PT SE SE 12-8-2W .26A; PLAT 388</t>
  </si>
  <si>
    <t>530912400001000015</t>
  </si>
  <si>
    <t>014-16420-00</t>
  </si>
  <si>
    <t>53-08-17-104-021.000-008</t>
  </si>
  <si>
    <t>Hosey, Timothy &amp; Mary Sue</t>
  </si>
  <si>
    <t>664 W Ladd Ave</t>
  </si>
  <si>
    <t>664 W Ladd AVE</t>
  </si>
  <si>
    <t>016-28310-00 PT SW SE 12-8-2W .295A; PLAT 386</t>
  </si>
  <si>
    <t>5667</t>
  </si>
  <si>
    <t>530912400004000015</t>
  </si>
  <si>
    <t>53-09-13-105-035.000-015</t>
  </si>
  <si>
    <t>016-28960-00</t>
  </si>
  <si>
    <t>Hosler, James H. &amp; Victoria A.</t>
  </si>
  <si>
    <t>3812 W Arrow Ct</t>
  </si>
  <si>
    <t>3812 W Arrow CT</t>
  </si>
  <si>
    <t>016-19070-00 PT SE 12-8-2W .27A</t>
  </si>
  <si>
    <t>5542</t>
  </si>
  <si>
    <t>530912400054000015</t>
  </si>
  <si>
    <t>53-09-01-300-033.000-015</t>
  </si>
  <si>
    <t>016-13530-00</t>
  </si>
  <si>
    <t>Hospitality House Inc</t>
  </si>
  <si>
    <t>1100 S Curry Pike</t>
  </si>
  <si>
    <t>1100 S Curry PIKE</t>
  </si>
  <si>
    <t>Bloomington, IN 47403-2629</t>
  </si>
  <si>
    <t>016-27380-00 PT SW SE 12-8-2W .55A; PLAT 356</t>
  </si>
  <si>
    <t>6409</t>
  </si>
  <si>
    <t>530912400043000015</t>
  </si>
  <si>
    <t>53-09-13-403-008.000-015</t>
  </si>
  <si>
    <t>016-29061-35</t>
  </si>
  <si>
    <t>Hottell, Nathan Kyle &amp; Piper Rae</t>
  </si>
  <si>
    <t>3951 Highview Way</t>
  </si>
  <si>
    <t>3201 W Woodhaven DR</t>
  </si>
  <si>
    <t>016-13140-00 PT SW SE 12-8-2W; .50A; PLAT 370</t>
  </si>
  <si>
    <t>5551</t>
  </si>
  <si>
    <t>530912400027000015</t>
  </si>
  <si>
    <t>53-09-12-201-032.000-015</t>
  </si>
  <si>
    <t>016-29180-00</t>
  </si>
  <si>
    <t>Houghtelin, Bruce A Sr , Virginia M &amp; Denise V</t>
  </si>
  <si>
    <t>4022 W Woodlyn Dr</t>
  </si>
  <si>
    <t>016-09020-00 PT SE 12-8-2W .50A; PLAT 357</t>
  </si>
  <si>
    <t>530912400014000015</t>
  </si>
  <si>
    <t>53-09-13-202-018.000-015</t>
  </si>
  <si>
    <t>016-29490-92</t>
  </si>
  <si>
    <t>Houpt, Eva K Rev Trust; Houpt, Robert R &amp; w/l/e Eva &amp; Robert</t>
  </si>
  <si>
    <t>4121 W Red Rock Rd</t>
  </si>
  <si>
    <t>4121 W Red Rock RD</t>
  </si>
  <si>
    <t>016-11090-00 PT SW SE 12-8-2W .92A; PLAT 338</t>
  </si>
  <si>
    <t>6253</t>
  </si>
  <si>
    <t>530912400025000015</t>
  </si>
  <si>
    <t>53-09-12-200-005.000-015</t>
  </si>
  <si>
    <t>016-04060-00</t>
  </si>
  <si>
    <t>Housing Associates LLC</t>
  </si>
  <si>
    <t>Tom Orman PO Box 2177</t>
  </si>
  <si>
    <t>1930 S Curry PIKE</t>
  </si>
  <si>
    <t>Bloomington, IN 47403-3105</t>
  </si>
  <si>
    <t>016-06680-00 PT SW SE 12-8-2W .66A; PLAT 39</t>
  </si>
  <si>
    <t>5575</t>
  </si>
  <si>
    <t>530912400077000015</t>
  </si>
  <si>
    <t>53-08-17-110-006.000-008</t>
  </si>
  <si>
    <t>014-16460-00</t>
  </si>
  <si>
    <t>Houston, Margaret J</t>
  </si>
  <si>
    <t>516 W Lois Ln</t>
  </si>
  <si>
    <t>516 W Lois LN</t>
  </si>
  <si>
    <t>016-02280-01 RICHARD DECKARD LOT 1</t>
  </si>
  <si>
    <t>http://egis.39dn.com/egismonroein/plats/2005004514.IN.pdf</t>
  </si>
  <si>
    <t>530912400079000015</t>
  </si>
  <si>
    <t>53-09-01-202-014.000-015</t>
  </si>
  <si>
    <t>016-18380-00</t>
  </si>
  <si>
    <t>Howard, William L II</t>
  </si>
  <si>
    <t>4116 W Belle Ave</t>
  </si>
  <si>
    <t>4116 W Belle AVE</t>
  </si>
  <si>
    <t>016-02280-00 RICHARD DECKARD LOT 2</t>
  </si>
  <si>
    <t>5369</t>
  </si>
  <si>
    <t>530912400081000015</t>
  </si>
  <si>
    <t>53-09-01-209-054.000-015</t>
  </si>
  <si>
    <t>016-25910-00</t>
  </si>
  <si>
    <t>Howell, Monty &amp; Sharon</t>
  </si>
  <si>
    <t>827 S Western Dr</t>
  </si>
  <si>
    <t>827 S Western DR</t>
  </si>
  <si>
    <t>016-05280-00 PT SE 12-8-2W 5.00A</t>
  </si>
  <si>
    <t>3592</t>
  </si>
  <si>
    <t>530912400017000015</t>
  </si>
  <si>
    <t>53-08-17-100-300.427-008</t>
  </si>
  <si>
    <t>014-17396-27</t>
  </si>
  <si>
    <t>Howell, Nicholas Scott &amp; Lindsey Joann</t>
  </si>
  <si>
    <t>3457 S Glasgow Cir</t>
  </si>
  <si>
    <t>3457 S Glasgow CIR</t>
  </si>
  <si>
    <t>016-20650-00 PT SW SE 12-8-2W .34A &amp; .34A; PLAT 383 &amp; 41</t>
  </si>
  <si>
    <t>5803</t>
  </si>
  <si>
    <t>530912400069000015</t>
  </si>
  <si>
    <t>53-05-31-203-016.000-004</t>
  </si>
  <si>
    <t>012-08655-02</t>
  </si>
  <si>
    <t>HREH LLC</t>
  </si>
  <si>
    <t>2115 N Industrial Dr</t>
  </si>
  <si>
    <t>2115 W Industrial Park DR</t>
  </si>
  <si>
    <t>Bloomington, IN 47404-2604</t>
  </si>
  <si>
    <t>53-08-17-301-093.368-008</t>
  </si>
  <si>
    <t>014-17098-68</t>
  </si>
  <si>
    <t>Hren, Joseph</t>
  </si>
  <si>
    <t>1536 W Meeting House Ln</t>
  </si>
  <si>
    <t>1536 W Meeting House LN</t>
  </si>
  <si>
    <t>016-22830-00 PT SE 12-8-2W .66A</t>
  </si>
  <si>
    <t>530912400060000015</t>
  </si>
  <si>
    <t>016-30392-99</t>
  </si>
  <si>
    <t>53-01-63-039-299.000-015</t>
  </si>
  <si>
    <t>Hrnciar, Daniel R</t>
  </si>
  <si>
    <t>5591 W Buckskin Ct</t>
  </si>
  <si>
    <t>5591 W Buckskin CT</t>
  </si>
  <si>
    <t>016-04110-00 PT SW SE 12-8-2W .63A; PLAT 387</t>
  </si>
  <si>
    <t>530912400035000015</t>
  </si>
  <si>
    <t>53-01-41-709-725.000-008</t>
  </si>
  <si>
    <t>014-17097-25</t>
  </si>
  <si>
    <t>HSBC Bank USA NA</t>
  </si>
  <si>
    <t>1661 Worthington Rd Ste 100</t>
  </si>
  <si>
    <t>West Palm Beach, FL 33409</t>
  </si>
  <si>
    <t>3420 S McDougal ST</t>
  </si>
  <si>
    <t>Bloomington, IN 47403-4679</t>
  </si>
  <si>
    <t>016-02500-00 PT SW SE 12-8-2W .67</t>
  </si>
  <si>
    <t>5408</t>
  </si>
  <si>
    <t>530912400008000015</t>
  </si>
  <si>
    <t>016-08471-16</t>
  </si>
  <si>
    <t>53-09-11-102-024.000-015</t>
  </si>
  <si>
    <t>Hubbard, Kenneth D &amp; Alisica D</t>
  </si>
  <si>
    <t>5024 W Hanks Xing</t>
  </si>
  <si>
    <t>5024 W Hanks Crossing</t>
  </si>
  <si>
    <t>016-18460-00 PT SE 12-8-2W .53A</t>
  </si>
  <si>
    <t>530912400049000015</t>
  </si>
  <si>
    <t>53-09-13-103-024.000-015</t>
  </si>
  <si>
    <t>016-13760-00</t>
  </si>
  <si>
    <t>Hubbard, Ruby M, Hubbard, Ricky C, Hubbard, Rusty D, Pierce, Bonnie R &amp; Hubbard, Ronald B</t>
  </si>
  <si>
    <t>3931 W Fairington Dr</t>
  </si>
  <si>
    <t>3931 W Fairington DR</t>
  </si>
  <si>
    <t>016-15950-00 PT SE 12-8-2W .45A</t>
  </si>
  <si>
    <t>2931</t>
  </si>
  <si>
    <t>530912400048000015</t>
  </si>
  <si>
    <t>53-09-13-103-059.000-015</t>
  </si>
  <si>
    <t>016-18400-00</t>
  </si>
  <si>
    <t>Huber, Kristi Lynn &amp; Huber, Janet S</t>
  </si>
  <si>
    <t>219 Sycamore Dr</t>
  </si>
  <si>
    <t>3911 W Tapp RD</t>
  </si>
  <si>
    <t>016-12980-00 PT SE 12-8-2W .55A</t>
  </si>
  <si>
    <t>5917</t>
  </si>
  <si>
    <t>530912400059000015</t>
  </si>
  <si>
    <t>53-09-02-400-009.142-015</t>
  </si>
  <si>
    <t>016-26822-42</t>
  </si>
  <si>
    <t>Huccaby, Brent &amp; Tiffany</t>
  </si>
  <si>
    <t>5391 W Stonewood Dr</t>
  </si>
  <si>
    <t>5391 W Stonewood DR</t>
  </si>
  <si>
    <t>016-19990-00 PT SW SE 12-8-2W .66A; 97'X 150'; Plat 101 &amp; 100'X150' Plat 374</t>
  </si>
  <si>
    <t>5558</t>
  </si>
  <si>
    <t>530912400021000015</t>
  </si>
  <si>
    <t>014-07857-08</t>
  </si>
  <si>
    <t>53-08-17-301-189.000-008</t>
  </si>
  <si>
    <t>Huck, Wayne R &amp; Joyce M</t>
  </si>
  <si>
    <t>4014 S Crane Ct</t>
  </si>
  <si>
    <t>4014 S Crane CT</t>
  </si>
  <si>
    <t>53-08-20-104-001.000-008</t>
  </si>
  <si>
    <t>014-14985-50</t>
  </si>
  <si>
    <t>Hudson, Phillip D &amp; Vicki L</t>
  </si>
  <si>
    <t>4012 S Clear View Dr</t>
  </si>
  <si>
    <t>4012 S Clear View DR</t>
  </si>
  <si>
    <t>53-09-13-103-052.000-015</t>
  </si>
  <si>
    <t>016-14800-00</t>
  </si>
  <si>
    <t>Hudson, Phillip W. &amp; Sherry A.</t>
  </si>
  <si>
    <t>3732 W Stafford Dr</t>
  </si>
  <si>
    <t>3732 W Stafford DR</t>
  </si>
  <si>
    <t>016-04210-00 VAN BUREN PARK 1ST LOT 1</t>
  </si>
  <si>
    <t>53015048-015</t>
  </si>
  <si>
    <t>Van Buren Park - F/A</t>
  </si>
  <si>
    <t>530913103091000015</t>
  </si>
  <si>
    <t>53-05-29-100-054.000-004</t>
  </si>
  <si>
    <t>012-11802-02</t>
  </si>
  <si>
    <t>Hudson, Ronald L &amp; Terri B</t>
  </si>
  <si>
    <t>2404 N Stonelake Cir</t>
  </si>
  <si>
    <t>2404 N Stonelake CIR</t>
  </si>
  <si>
    <t>016-12970-00 VAN BUREN PARK 1ST LOT 34</t>
  </si>
  <si>
    <t>http://egis.39dn.com/egismonroein/plats/B/B276_b.pdf</t>
  </si>
  <si>
    <t>VAN BUREN PARK 1ST</t>
  </si>
  <si>
    <t>530913103019000015</t>
  </si>
  <si>
    <t>53-08-17-301-093.375-008</t>
  </si>
  <si>
    <t>014-17098-75</t>
  </si>
  <si>
    <t>Huertas, Eduardo &amp; Palomino, Maria del Carmen Tejedor</t>
  </si>
  <si>
    <t>3480 S Wickens St</t>
  </si>
  <si>
    <t>3480 S Wickens ST</t>
  </si>
  <si>
    <t>016-26320-00 VAN BUREN PARK 1ST LOT 33</t>
  </si>
  <si>
    <t>3067</t>
  </si>
  <si>
    <t>530913103092000015</t>
  </si>
  <si>
    <t>53-09-13-103-027.000-015</t>
  </si>
  <si>
    <t>016-20380-00</t>
  </si>
  <si>
    <t>Huff, Alice E</t>
  </si>
  <si>
    <t>3511 W Tapp Rd</t>
  </si>
  <si>
    <t>3511 W Tapp RD</t>
  </si>
  <si>
    <t>016-09520-00 VAN BUREN PARK 1ST ADD LOT 2</t>
  </si>
  <si>
    <t>33886</t>
  </si>
  <si>
    <t>530913103040000015</t>
  </si>
  <si>
    <t>016-28310-00</t>
  </si>
  <si>
    <t>53-09-12-400-004.000-015</t>
  </si>
  <si>
    <t>Huff, James W</t>
  </si>
  <si>
    <t>3955 W Walnut Leaf Dr</t>
  </si>
  <si>
    <t>3955 W Walnut Leaf DR</t>
  </si>
  <si>
    <t>016-28810-00 VAN BUREN PARK 1ST LOT 3</t>
  </si>
  <si>
    <t>35874</t>
  </si>
  <si>
    <t>530913103080000015</t>
  </si>
  <si>
    <t>53-01-63-041-126.000-015</t>
  </si>
  <si>
    <t>Huffman, Michael K &amp; Lorrie J</t>
  </si>
  <si>
    <t>5805 W Daffodil Ct</t>
  </si>
  <si>
    <t>5805 W Daffodil CT</t>
  </si>
  <si>
    <t>016-18400-00 VAN BUREN PARK 1ST LOT 4</t>
  </si>
  <si>
    <t>5451</t>
  </si>
  <si>
    <t>530913103059000015</t>
  </si>
  <si>
    <t>016-30392-11</t>
  </si>
  <si>
    <t>53-09-02-300-037.000-015</t>
  </si>
  <si>
    <t>Hughes, Daniel &amp; Cynthia</t>
  </si>
  <si>
    <t>5672 W Gunnar Ct</t>
  </si>
  <si>
    <t>5672 W Gunnar CT</t>
  </si>
  <si>
    <t>016-28840-00 VAN BUREN PARK 1ST LOT 5</t>
  </si>
  <si>
    <t>3062</t>
  </si>
  <si>
    <t>530913103069000015</t>
  </si>
  <si>
    <t>53-08-17-405-025.000-008</t>
  </si>
  <si>
    <t>014-08850-58</t>
  </si>
  <si>
    <t>Hughes, Thomas G &amp; Anita R</t>
  </si>
  <si>
    <t>721 W Glen Arbor Way</t>
  </si>
  <si>
    <t>016-22540-00 VAN BUREN PARK 1ST LOT 6</t>
  </si>
  <si>
    <t>530913103060000015</t>
  </si>
  <si>
    <t>016-30392-14</t>
  </si>
  <si>
    <t>53-09-02-300-063.000-015</t>
  </si>
  <si>
    <t>Hughey, Julie A &amp; Carol M</t>
  </si>
  <si>
    <t>676 S Bosell Ct</t>
  </si>
  <si>
    <t>676 S Bosell CT</t>
  </si>
  <si>
    <t>016-01720-00 VAN BUREN PARK 1ST ADD LOT 7</t>
  </si>
  <si>
    <t>6124</t>
  </si>
  <si>
    <t>530913103081000015</t>
  </si>
  <si>
    <t>53-08-17-107-011.000-008</t>
  </si>
  <si>
    <t>014-17410-38</t>
  </si>
  <si>
    <t>Hui, David &amp; Alice Wong</t>
  </si>
  <si>
    <t>3122 S Ryan Ct</t>
  </si>
  <si>
    <t>3122 S Ryan CT</t>
  </si>
  <si>
    <t>016-29850-00 VAN BUREN PARK 1ST LOT 8</t>
  </si>
  <si>
    <t>35972</t>
  </si>
  <si>
    <t>530913103041000015</t>
  </si>
  <si>
    <t>014-07856-50</t>
  </si>
  <si>
    <t>53-08-20-201-016.000-008</t>
  </si>
  <si>
    <t>Hulse, Jess III &amp; Ashley</t>
  </si>
  <si>
    <t>4121 S Falcon Dr</t>
  </si>
  <si>
    <t>4121 S Falcon DR</t>
  </si>
  <si>
    <t>016-19410-00 VAN BUREN PARK 1ST LOT 9</t>
  </si>
  <si>
    <t>5545</t>
  </si>
  <si>
    <t>530913103082000015</t>
  </si>
  <si>
    <t>014-07856-49</t>
  </si>
  <si>
    <t>53-08-20-201-005.000-008</t>
  </si>
  <si>
    <t>Humbard, Bobby Dean &amp; Tonya D</t>
  </si>
  <si>
    <t>1302 W Dove Cir</t>
  </si>
  <si>
    <t>1302 W Dove CIR</t>
  </si>
  <si>
    <t>Bloomington, IN 47403-8903</t>
  </si>
  <si>
    <t>016-03770-00 VAN BUREN PARK 1ST LOT 10</t>
  </si>
  <si>
    <t>5318</t>
  </si>
  <si>
    <t>530913103050000015</t>
  </si>
  <si>
    <t>53-09-13-107-027.000-015</t>
  </si>
  <si>
    <t>016-15690-00</t>
  </si>
  <si>
    <t>Humphrey, Christine Ann L / E Robert E &amp; Sally J Bruce</t>
  </si>
  <si>
    <t>3212 S Fairington Dr</t>
  </si>
  <si>
    <t>3212 S Fairington DR</t>
  </si>
  <si>
    <t>016-12160-00 VAN BUREN PARK 1ST LOT 11</t>
  </si>
  <si>
    <t>6263</t>
  </si>
  <si>
    <t>530913103020000015</t>
  </si>
  <si>
    <t>53-09-13-406-005.000-015</t>
  </si>
  <si>
    <t>016-18790-04</t>
  </si>
  <si>
    <t>Humphrey, Jeffrey L. &amp; Tina L.</t>
  </si>
  <si>
    <t>3900 Sims Ln</t>
  </si>
  <si>
    <t>3900 W Sims LN</t>
  </si>
  <si>
    <t>016-17060-00 VAN BUREN PARK 1ST LOT 12</t>
  </si>
  <si>
    <t>5757</t>
  </si>
  <si>
    <t>530913103033000015</t>
  </si>
  <si>
    <t>014-14982-02</t>
  </si>
  <si>
    <t>53-08-20-100-030.002-008</t>
  </si>
  <si>
    <t>Humphreys, Clayton W II &amp; Deborah C</t>
  </si>
  <si>
    <t>603 W Baywood Dr</t>
  </si>
  <si>
    <t>603 W Baywood DR</t>
  </si>
  <si>
    <t>016-08600-00 VAN BUREN PARK 1ST LOT 13</t>
  </si>
  <si>
    <t>530913103021000015</t>
  </si>
  <si>
    <t>53-01-63-041-166.000-015</t>
  </si>
  <si>
    <t>016-30411-66</t>
  </si>
  <si>
    <t>Hung, Johnny Y</t>
  </si>
  <si>
    <t>5771 W Monarch Ct</t>
  </si>
  <si>
    <t>5771 W Monarch CT</t>
  </si>
  <si>
    <t>016-14360-00 VAN BUREN PARK 1ST LOT 14</t>
  </si>
  <si>
    <t>5660</t>
  </si>
  <si>
    <t>530913103042000015</t>
  </si>
  <si>
    <t>53-08-20-205-006.000-008</t>
  </si>
  <si>
    <t>014-07856-36</t>
  </si>
  <si>
    <t>Hunt, Janice E</t>
  </si>
  <si>
    <t>4306 S Falcon Dr</t>
  </si>
  <si>
    <t>4306 S Falcon DR</t>
  </si>
  <si>
    <t>016-20680-00 VAN BUREN PARK 1ST LOT 15</t>
  </si>
  <si>
    <t>530913103026000015</t>
  </si>
  <si>
    <t>53-09-13-200-066.038-015</t>
  </si>
  <si>
    <t>016-29490-38</t>
  </si>
  <si>
    <t>Hunt, Melissa</t>
  </si>
  <si>
    <t>3208 S Omaha Crossing Dr</t>
  </si>
  <si>
    <t>3208 S Omaha Crossing DR</t>
  </si>
  <si>
    <t>016-07630-00 VAN BUREN PARK 1ST ADD LOT 32</t>
  </si>
  <si>
    <t>33660</t>
  </si>
  <si>
    <t>530913103057000015</t>
  </si>
  <si>
    <t>014-17093-88</t>
  </si>
  <si>
    <t>53-08-17-302-018.000-008</t>
  </si>
  <si>
    <t>Hunter, Jacob R</t>
  </si>
  <si>
    <t>1574 W Edinburgh Bnd</t>
  </si>
  <si>
    <t>1574 W Edinburgh Bend</t>
  </si>
  <si>
    <t>016-04670-00 VAN BUREN PARK 1ST LOT 31</t>
  </si>
  <si>
    <t>530913103009000015</t>
  </si>
  <si>
    <t>53-09-11-102-007.000-015</t>
  </si>
  <si>
    <t>016-08471-23</t>
  </si>
  <si>
    <t>Hunter, Susan J &amp; Richard W</t>
  </si>
  <si>
    <t>5051 W Hanks Xing</t>
  </si>
  <si>
    <t>5051 W Hanks Crossing</t>
  </si>
  <si>
    <t>016-08040-00 VAN BUREN PARK 1ST LOT 30</t>
  </si>
  <si>
    <t>530913103038000015</t>
  </si>
  <si>
    <t>53-08-17-301-031.000-008</t>
  </si>
  <si>
    <t>014-17095-09</t>
  </si>
  <si>
    <t>Huntington, Brian P &amp; Lyn M</t>
  </si>
  <si>
    <t>3835 S Bushmill Dr</t>
  </si>
  <si>
    <t>3835 S Bushmill DR</t>
  </si>
  <si>
    <t>016-17970-00 VAN BUREN PARK 1ST LOT 29</t>
  </si>
  <si>
    <t>6341</t>
  </si>
  <si>
    <t>530913103010000015</t>
  </si>
  <si>
    <t>53-05-31-203-003.000-004</t>
  </si>
  <si>
    <t>012-08650-28</t>
  </si>
  <si>
    <t>Huntley, David Rex &amp; Karlene B</t>
  </si>
  <si>
    <t>7323 W Gifford Rd</t>
  </si>
  <si>
    <t>016-15020-00 VAN BUREN PARK 1ST LOT 28</t>
  </si>
  <si>
    <t>34499</t>
  </si>
  <si>
    <t>530913103047000015</t>
  </si>
  <si>
    <t>53-04-36-303-108.000-011</t>
  </si>
  <si>
    <t>007-12140-00</t>
  </si>
  <si>
    <t>Huntoon, Harry E &amp; Marilyn L</t>
  </si>
  <si>
    <t>4053 W Grand Ave</t>
  </si>
  <si>
    <t>4053 W Grand AVE</t>
  </si>
  <si>
    <t>016-19090-00 VAN BUREN PARK 1ST LOT 27</t>
  </si>
  <si>
    <t>34937</t>
  </si>
  <si>
    <t>530913103017000015</t>
  </si>
  <si>
    <t>53-09-01-212-011.000-015</t>
  </si>
  <si>
    <t>016-05850-00</t>
  </si>
  <si>
    <t>Hupp, Phillip E &amp; Barbara A</t>
  </si>
  <si>
    <t>822 S Village Dr</t>
  </si>
  <si>
    <t>822 S Village DR</t>
  </si>
  <si>
    <t>Bloomington, IN 47403-1956</t>
  </si>
  <si>
    <t>016-23700-00 VAN BUREN PARK 1ST ADD LOT 26</t>
  </si>
  <si>
    <t>35409</t>
  </si>
  <si>
    <t>530913103030000015</t>
  </si>
  <si>
    <t>53-09-02-400-003.129-015</t>
  </si>
  <si>
    <t>016-26823-29</t>
  </si>
  <si>
    <t>Hurst, William Thomas &amp; Sharon K Adams</t>
  </si>
  <si>
    <t>5334 W Stonewood Dr</t>
  </si>
  <si>
    <t>5334 W STONEWOOD DR</t>
  </si>
  <si>
    <t>016-14470-00 VAN BUREN PARK 1ST LOT 25</t>
  </si>
  <si>
    <t>6236</t>
  </si>
  <si>
    <t>530913103018000015</t>
  </si>
  <si>
    <t>53-09-13-200-066.036-015</t>
  </si>
  <si>
    <t>016-29490-36</t>
  </si>
  <si>
    <t>Hurtado-Ramirez, Maria Del Carmen</t>
  </si>
  <si>
    <t>3204 S Omaha Crossing Dr</t>
  </si>
  <si>
    <t>3204 S Omaha Crossing DR</t>
  </si>
  <si>
    <t>016-01370-00 VAN BUREN PARK 1ST LOT 24</t>
  </si>
  <si>
    <t>5689</t>
  </si>
  <si>
    <t>530913103039000015</t>
  </si>
  <si>
    <t>53-09-02-400-009.147-015</t>
  </si>
  <si>
    <t>016-26822-47</t>
  </si>
  <si>
    <t>Hussain, Tassawar</t>
  </si>
  <si>
    <t>5427 W Stonewood Dr</t>
  </si>
  <si>
    <t>5427 W Stonewood DR</t>
  </si>
  <si>
    <t>016-05520-00 VAN BUREN PARK 1ST LOT 23</t>
  </si>
  <si>
    <t>530913103076000015</t>
  </si>
  <si>
    <t>53-05-29-100-009.000-004</t>
  </si>
  <si>
    <t>012-11802-12</t>
  </si>
  <si>
    <t>Hust, Darrell V &amp; Lillian E</t>
  </si>
  <si>
    <t>2426 N Stonelake Cir</t>
  </si>
  <si>
    <t>2426 N Stonelake CIR</t>
  </si>
  <si>
    <t>016-09860-00 VAN BUREN PARK 1ST ADD LOT 22</t>
  </si>
  <si>
    <t>5424</t>
  </si>
  <si>
    <t>530913103048000015</t>
  </si>
  <si>
    <t>53-09-02-400-009.166-015</t>
  </si>
  <si>
    <t>016-26822-66</t>
  </si>
  <si>
    <t>Hutchinson, Christopher L &amp; Krista N</t>
  </si>
  <si>
    <t>606 S Shale Crest Dr</t>
  </si>
  <si>
    <t>606 S Shale Crest DR</t>
  </si>
  <si>
    <t>016-25270-00 VAN BUREN PARK 1ST LOT 21</t>
  </si>
  <si>
    <t>7394</t>
  </si>
  <si>
    <t>530913103077000015</t>
  </si>
  <si>
    <t>53-09-02-201-004.000-015</t>
  </si>
  <si>
    <t>016-30390-34</t>
  </si>
  <si>
    <t>Huter, Thomas B &amp; Sharon K</t>
  </si>
  <si>
    <t>11413 Winding Wood Dr</t>
  </si>
  <si>
    <t>Indianapolis, IN 46235</t>
  </si>
  <si>
    <t>344 S Woodfield LN</t>
  </si>
  <si>
    <t>016-20010-00 VAN BUREN PARK 1ST LOT 20</t>
  </si>
  <si>
    <t>5793</t>
  </si>
  <si>
    <t>530913103066000015</t>
  </si>
  <si>
    <t>53-08-17-407-040.000-008</t>
  </si>
  <si>
    <t>014-13560-00</t>
  </si>
  <si>
    <t>Hutson, Nancy Hillen</t>
  </si>
  <si>
    <t>3539 S Hays Dr</t>
  </si>
  <si>
    <t>3539 S Hays DR</t>
  </si>
  <si>
    <t>Bloomington, IN 47403-4505</t>
  </si>
  <si>
    <t>016-22840-00 VAN BUREN PARK 1ST LOT 19</t>
  </si>
  <si>
    <t>35328</t>
  </si>
  <si>
    <t>530913103058000015</t>
  </si>
  <si>
    <t>53-08-20-105-008.000-008</t>
  </si>
  <si>
    <t>014-14985-49</t>
  </si>
  <si>
    <t>Huys, Alan T &amp; Mona W</t>
  </si>
  <si>
    <t>15941 14th Rd</t>
  </si>
  <si>
    <t>Plymouth, IN 46563</t>
  </si>
  <si>
    <t>915 W Hedgewood DR</t>
  </si>
  <si>
    <t>Bloomington, IN 47403-4861</t>
  </si>
  <si>
    <t>016-13780-00 VAN BUREN PARK 1ST LOT 18</t>
  </si>
  <si>
    <t>5930</t>
  </si>
  <si>
    <t>530913103094000015</t>
  </si>
  <si>
    <t>016-23390-00</t>
  </si>
  <si>
    <t>53-09-13-103-003.000-015</t>
  </si>
  <si>
    <t>Ibison, Anita J Lawlis</t>
  </si>
  <si>
    <t>3532 W Stafford Dr</t>
  </si>
  <si>
    <t>3532 W Stafford DR</t>
  </si>
  <si>
    <t>Bloomington, IN 47403-3852</t>
  </si>
  <si>
    <t>016-13770-00 VAN BUREN PARK 1ST LOT 17; STANDARD DEDUCTION ON 016-13780-00</t>
  </si>
  <si>
    <t>5929</t>
  </si>
  <si>
    <t>530913103031000015</t>
  </si>
  <si>
    <t>016-21370-00</t>
  </si>
  <si>
    <t>53-09-13-107-038.000-015</t>
  </si>
  <si>
    <t>Ice, Terry L.</t>
  </si>
  <si>
    <t>3241 S Yonkers St</t>
  </si>
  <si>
    <t>3241 S Yonkers ST</t>
  </si>
  <si>
    <t>Bloomington, IN 47403-3977</t>
  </si>
  <si>
    <t>016-29390-00 VAN BUREN PARK 1ST LOT 16</t>
  </si>
  <si>
    <t>6446</t>
  </si>
  <si>
    <t>530913103086000015</t>
  </si>
  <si>
    <t>53-09-02-200-148.000-015</t>
  </si>
  <si>
    <t>016-30391-19</t>
  </si>
  <si>
    <t>Ignatowski, Nicole</t>
  </si>
  <si>
    <t>477 S Magnolia Ct</t>
  </si>
  <si>
    <t>477 S Magnolia CT</t>
  </si>
  <si>
    <t>016-17620-00 VAN BUREN PARK 1ST LOT 35</t>
  </si>
  <si>
    <t>7264</t>
  </si>
  <si>
    <t>530913103089000015</t>
  </si>
  <si>
    <t>53-09-01-209-001.000-015</t>
  </si>
  <si>
    <t>016-15270-00</t>
  </si>
  <si>
    <t>Igo, Diana D</t>
  </si>
  <si>
    <t>534 S Hickory Dr</t>
  </si>
  <si>
    <t>534 S Hickory DR</t>
  </si>
  <si>
    <t>016-13270-00 VAN BUREN PARK 1ST LOT 54</t>
  </si>
  <si>
    <t>5457</t>
  </si>
  <si>
    <t>530913103032000015</t>
  </si>
  <si>
    <t>53-01-61-356-010.000-015</t>
  </si>
  <si>
    <t>016-13560-10</t>
  </si>
  <si>
    <t>Indiana Home Care Corporation</t>
  </si>
  <si>
    <t>3800 W Gifford Rd</t>
  </si>
  <si>
    <t>3800 W Gifford RD</t>
  </si>
  <si>
    <t>Bloomington, IN 47403-2612</t>
  </si>
  <si>
    <t>016-07300-00 VAN BUREN PARK 1ST LOT 53</t>
  </si>
  <si>
    <t>530913103093000015</t>
  </si>
  <si>
    <t>53-05-30-400-007.000-004</t>
  </si>
  <si>
    <t>012-02270-00</t>
  </si>
  <si>
    <t>Indiana Limestone Acquisitions LLC</t>
  </si>
  <si>
    <t>123 S College Avenue</t>
  </si>
  <si>
    <t>W State Road 46</t>
  </si>
  <si>
    <t>016-06870-00 VAN BUREN PARK 1ST ADD LOT 38</t>
  </si>
  <si>
    <t>33576</t>
  </si>
  <si>
    <t>530913103070000015</t>
  </si>
  <si>
    <t>53-08-16-200-039.000-008</t>
  </si>
  <si>
    <t>014-17365-00</t>
  </si>
  <si>
    <t>6250 N River Rd Attn: Real Estate Tax Dept</t>
  </si>
  <si>
    <t>Des Plaines, IL 60018</t>
  </si>
  <si>
    <t>W Country Club DR</t>
  </si>
  <si>
    <t>016-01260-00 Van Buren Park 1st Part Lot 39</t>
  </si>
  <si>
    <t>530913103061000015</t>
  </si>
  <si>
    <t>53-09-02-200-018.000-015</t>
  </si>
  <si>
    <t>016-30390-05</t>
  </si>
  <si>
    <t>Indiana Performance Properties LLC</t>
  </si>
  <si>
    <t>37 Rue Mediterra Dr</t>
  </si>
  <si>
    <t>Henderson, NV 89011</t>
  </si>
  <si>
    <t>016-24410-00 Van Buren Park 1st Part Lot 40</t>
  </si>
  <si>
    <t>6090</t>
  </si>
  <si>
    <t>530913103071000015</t>
  </si>
  <si>
    <t>53-09-02-300-090.000-015</t>
  </si>
  <si>
    <t>016-30401-01</t>
  </si>
  <si>
    <t>791 S Fieldstone BLVD</t>
  </si>
  <si>
    <t>016-11430-00 Van Buren Park 1st Part Lot 41</t>
  </si>
  <si>
    <t>3044</t>
  </si>
  <si>
    <t>530913103087000015</t>
  </si>
  <si>
    <t>53-09-02-300-092.000-015</t>
  </si>
  <si>
    <t>016-30401-02</t>
  </si>
  <si>
    <t>783 S Fieldstone BLVD</t>
  </si>
  <si>
    <t>53-09-02-300-070.000-015</t>
  </si>
  <si>
    <t>016-30401-03</t>
  </si>
  <si>
    <t>771 S Fieldstone BLVD</t>
  </si>
  <si>
    <t>016-20690-00 VAN BUREN PARK 1ST LOT 52</t>
  </si>
  <si>
    <t>3639</t>
  </si>
  <si>
    <t>530913103067000015</t>
  </si>
  <si>
    <t>53-09-02-300-039.000-015</t>
  </si>
  <si>
    <t>016-30401-04</t>
  </si>
  <si>
    <t>763 S Fieldstone BLVD</t>
  </si>
  <si>
    <t>016-29250-00 VAN BUREN PARK 1ST LOT 51</t>
  </si>
  <si>
    <t>4302</t>
  </si>
  <si>
    <t>530913103068000015</t>
  </si>
  <si>
    <t>53-04-36-401-008.000-011</t>
  </si>
  <si>
    <t>007-30031-03</t>
  </si>
  <si>
    <t>Indiana University Credit Union</t>
  </si>
  <si>
    <t>Attn: Andrew M Allard 105 E Winslow Rd</t>
  </si>
  <si>
    <t>301 N Gates DR</t>
  </si>
  <si>
    <t>016-16120-00 VAN BUREN PARK 1ST LOT 49</t>
  </si>
  <si>
    <t>1939</t>
  </si>
  <si>
    <t>530913103078000015</t>
  </si>
  <si>
    <t>53-01-20-256-000.000-004</t>
  </si>
  <si>
    <t>012-02560-00</t>
  </si>
  <si>
    <t>Indiana University Health Bloomington Inc</t>
  </si>
  <si>
    <t>601 W 2nd St</t>
  </si>
  <si>
    <t>2501 W Hunter Valley RD</t>
  </si>
  <si>
    <t>016-14720-00 VAN BUREN PARK 1ST LOT 48</t>
  </si>
  <si>
    <t>34466</t>
  </si>
  <si>
    <t>530913103046000015</t>
  </si>
  <si>
    <t>53-05-30-200-016.000-004</t>
  </si>
  <si>
    <t>012-09850-02</t>
  </si>
  <si>
    <t>016-24110-00 VAN BUREN PARK 1ST LOT 47</t>
  </si>
  <si>
    <t>6088</t>
  </si>
  <si>
    <t>530913103016000015</t>
  </si>
  <si>
    <t>53-05-30-200-016.007-004</t>
  </si>
  <si>
    <t>012-09850-07</t>
  </si>
  <si>
    <t>016-18850-00 VAN BUREN PARK 1ST LOT 46</t>
  </si>
  <si>
    <t>34916</t>
  </si>
  <si>
    <t>530913103074000015</t>
  </si>
  <si>
    <t>53-05-30-200-016.008-004</t>
  </si>
  <si>
    <t>012-09851-08</t>
  </si>
  <si>
    <t>016-26860-00 VAN BUREN PARK 2ND LOT 172; DEDUCTIONS IN BROWN COUNTY</t>
  </si>
  <si>
    <t>http://egis.39dn.com/egismonroein/plats/B/B117_a.pdf</t>
  </si>
  <si>
    <t>VAN BUREN PARK 2ND</t>
  </si>
  <si>
    <t>5640</t>
  </si>
  <si>
    <t>530913101044000015</t>
  </si>
  <si>
    <t>53-05-30-200-009.000-004</t>
  </si>
  <si>
    <t>012-24310-00</t>
  </si>
  <si>
    <t>W Woodyard RD</t>
  </si>
  <si>
    <t>016-02970-00 VAN BUREN PARK 2ND LOT 173</t>
  </si>
  <si>
    <t>530913101043000015</t>
  </si>
  <si>
    <t>53-04-25-101-005.000-011</t>
  </si>
  <si>
    <t>007-30640-01</t>
  </si>
  <si>
    <t>C/O IU Health-Real Estate Dept 950 N Meridian-S 1200</t>
  </si>
  <si>
    <t>3912 W Woodyard RD</t>
  </si>
  <si>
    <t>Bloomington, IN 47404-1408</t>
  </si>
  <si>
    <t>016-00020-00 VAN BUREN PARK 2ND LOT 174</t>
  </si>
  <si>
    <t>5993</t>
  </si>
  <si>
    <t>530913101060000015</t>
  </si>
  <si>
    <t>53-04-25-100-048.000-011</t>
  </si>
  <si>
    <t>007-00930-01</t>
  </si>
  <si>
    <t>4018 W Woodyard RD</t>
  </si>
  <si>
    <t>016-03400-00 VAN BUREN PARK 2ND LOT 175</t>
  </si>
  <si>
    <t>2430</t>
  </si>
  <si>
    <t>530913101042000015</t>
  </si>
  <si>
    <t>53-04-25-101-001.000-011</t>
  </si>
  <si>
    <t>007-30640-10</t>
  </si>
  <si>
    <t>C/O IUH-Real Estate Dept 950 N Meridian -S 1200</t>
  </si>
  <si>
    <t>2905 N Lintel DR</t>
  </si>
  <si>
    <t>Bloomington, IN 47404-1415</t>
  </si>
  <si>
    <t>016-14870-00 VAN BUREN PARK 2ND LOT 176</t>
  </si>
  <si>
    <t>530913101048000015</t>
  </si>
  <si>
    <t>53-04-25-101-004.099-011</t>
  </si>
  <si>
    <t>007-30640-99</t>
  </si>
  <si>
    <t>016-10550-00 VAN BUREN PARK 2ND LOT 177</t>
  </si>
  <si>
    <t>33996</t>
  </si>
  <si>
    <t>530913101031000015</t>
  </si>
  <si>
    <t>53-04-25-101-003.000-011</t>
  </si>
  <si>
    <t>007-30640-20</t>
  </si>
  <si>
    <t>2901 N Stone Carver DR</t>
  </si>
  <si>
    <t>016-16130-00 VAN BUREN PARK 2ND LOT 178</t>
  </si>
  <si>
    <t>530913101037000015</t>
  </si>
  <si>
    <t>53-09-01-402-013.000-015</t>
  </si>
  <si>
    <t>016-19541-10</t>
  </si>
  <si>
    <t>C/O IUH-Real Estate Dept 950 N Meridian-S 1200</t>
  </si>
  <si>
    <t>1520 S Liberty DR</t>
  </si>
  <si>
    <t>Bloomington, IN 47403-5167</t>
  </si>
  <si>
    <t>016-18000-00 VAN BUREN PARK 1ST LOT 45</t>
  </si>
  <si>
    <t>530913103075000015</t>
  </si>
  <si>
    <t>53-09-13-103-077.000-015</t>
  </si>
  <si>
    <t>016-25270-00</t>
  </si>
  <si>
    <t>Ingels, Jonathan &amp; Maxwell, Shannon M</t>
  </si>
  <si>
    <t>3732 W Fairington Dr</t>
  </si>
  <si>
    <t>3732 W Fairington DR</t>
  </si>
  <si>
    <t>016-30900-00 VAN BUREN PARK 1ST LOT 44</t>
  </si>
  <si>
    <t>6579</t>
  </si>
  <si>
    <t>530913103029000015</t>
  </si>
  <si>
    <t>53-08-17-200-003.000-008</t>
  </si>
  <si>
    <t>014-37080-02</t>
  </si>
  <si>
    <t>Ingram Rockport LLC</t>
  </si>
  <si>
    <t>3050 S Rockport Rd</t>
  </si>
  <si>
    <t>3044 &amp; 3050 S Rockport RD</t>
  </si>
  <si>
    <t>016-07360-00 VAN BUREN PARK 1ST ADD LOT 43</t>
  </si>
  <si>
    <t>5337</t>
  </si>
  <si>
    <t>530913103056000015</t>
  </si>
  <si>
    <t>53-09-01-302-015.000-015</t>
  </si>
  <si>
    <t>016-22400-00</t>
  </si>
  <si>
    <t>Inman, Dennis R &amp; Irene E</t>
  </si>
  <si>
    <t>4102 W Curry Ct</t>
  </si>
  <si>
    <t>4102 W Curry CT</t>
  </si>
  <si>
    <t>016-02600-00 VAN BUREN PARK 1ST LOT 42</t>
  </si>
  <si>
    <t>3555</t>
  </si>
  <si>
    <t>530913103079000015</t>
  </si>
  <si>
    <t>53-04-36-201-006.000-011</t>
  </si>
  <si>
    <t>007-28150-11</t>
  </si>
  <si>
    <t>Interchange Investments LLC</t>
  </si>
  <si>
    <t>1252 N Loesch Rd</t>
  </si>
  <si>
    <t>1252 N Loesch RD</t>
  </si>
  <si>
    <t>Bloomington, IN 47404-9107</t>
  </si>
  <si>
    <t>016-17450-00 PT W1/2 NE 13-8-2W 8.09A; PLAT 127 &amp; 123</t>
  </si>
  <si>
    <t>40 or More Family Apartments</t>
  </si>
  <si>
    <t>6332</t>
  </si>
  <si>
    <t>530913100002000015</t>
  </si>
  <si>
    <t>53-09-13-102-004.000-015</t>
  </si>
  <si>
    <t>016-22880-00</t>
  </si>
  <si>
    <t>Ira, Melissa J</t>
  </si>
  <si>
    <t>3702 S Tyler Ln</t>
  </si>
  <si>
    <t>3702 S Tyler LN</t>
  </si>
  <si>
    <t>016-30960-00 PT NE NW 13-8-2W .86A; PLAT 29</t>
  </si>
  <si>
    <t>6349</t>
  </si>
  <si>
    <t>530913200051000015</t>
  </si>
  <si>
    <t>53-08-17-301-062.000-008</t>
  </si>
  <si>
    <t>014-17096-29</t>
  </si>
  <si>
    <t>Irvin, Kimberly</t>
  </si>
  <si>
    <t>1538 W Leighton Ln</t>
  </si>
  <si>
    <t>1538 W Leighton LN</t>
  </si>
  <si>
    <t>53-09-01-303-001.000-015</t>
  </si>
  <si>
    <t>016-18590-40</t>
  </si>
  <si>
    <t>Isidro, Eduardo &amp; Lopez, Luz Maria</t>
  </si>
  <si>
    <t>4153 W Heritage Way</t>
  </si>
  <si>
    <t>016-01840-00 VAN BUREN PARK 1ST LOT 83</t>
  </si>
  <si>
    <t>3864</t>
  </si>
  <si>
    <t>530913103085000015</t>
  </si>
  <si>
    <t>014-06280-00</t>
  </si>
  <si>
    <t>53-08-17-104-016.000-008</t>
  </si>
  <si>
    <t>Isom, Elizabeth May</t>
  </si>
  <si>
    <t>624 W Ladd Ave</t>
  </si>
  <si>
    <t>624 W Ladd AVE</t>
  </si>
  <si>
    <t>016-13760-00 VAN BUREN PARK 1ST LOT 84</t>
  </si>
  <si>
    <t>34372</t>
  </si>
  <si>
    <t>530913103024000015</t>
  </si>
  <si>
    <t>016-30390-66</t>
  </si>
  <si>
    <t>53-09-02-200-137.000-015</t>
  </si>
  <si>
    <t>Isom, Vincent E &amp; Clarisa</t>
  </si>
  <si>
    <t>5847 W Waterstone Trce</t>
  </si>
  <si>
    <t>5847 W Waterstone Trace</t>
  </si>
  <si>
    <t>016-25030-00 VAN BUREN PARK 1ST LOT 85</t>
  </si>
  <si>
    <t>3694</t>
  </si>
  <si>
    <t>530913103013000015</t>
  </si>
  <si>
    <t>53-09-13-101-009.000-015</t>
  </si>
  <si>
    <t>016-16890-00</t>
  </si>
  <si>
    <t>Iverson, Frances Judith</t>
  </si>
  <si>
    <t>3711 W Stafford Dr</t>
  </si>
  <si>
    <t>3711 W Stafford DR</t>
  </si>
  <si>
    <t>016-06580-00 VAN BUREN PARK 1ST LOT 86</t>
  </si>
  <si>
    <t>4581</t>
  </si>
  <si>
    <t>530913103025000015</t>
  </si>
  <si>
    <t>53-08-17-301-093.349-008</t>
  </si>
  <si>
    <t>014-17098-49</t>
  </si>
  <si>
    <t>Ivey, Brooke B &amp; James V</t>
  </si>
  <si>
    <t>1513 W Meeting House Ln</t>
  </si>
  <si>
    <t>1513 W Meeting House LN</t>
  </si>
  <si>
    <t>016-12380-00 VAN BUREN PARK 1ST LOT 87</t>
  </si>
  <si>
    <t>5908</t>
  </si>
  <si>
    <t>530913103088000015</t>
  </si>
  <si>
    <t>53-08-17-104-003.000-008</t>
  </si>
  <si>
    <t>014-00830-00</t>
  </si>
  <si>
    <t>Ivey, Kenneth S &amp; Davis, Jodie M</t>
  </si>
  <si>
    <t>625 W Ladd Ave</t>
  </si>
  <si>
    <t>625 W Ladd AVE</t>
  </si>
  <si>
    <t>016-09740-00 VAN BUREN PARK 1ST ADD LOT 88</t>
  </si>
  <si>
    <t>33913</t>
  </si>
  <si>
    <t>530913103073000015</t>
  </si>
  <si>
    <t>53-04-35-400-005.000-011</t>
  </si>
  <si>
    <t>007-19480-00</t>
  </si>
  <si>
    <t>Ivy Tech State College</t>
  </si>
  <si>
    <t>C/o Doug Giles 200 N Daniels Way</t>
  </si>
  <si>
    <t>200 N Daniels Way</t>
  </si>
  <si>
    <t>016-00150-00 VAN BUREN PARK 1ST LOT 89; ;</t>
  </si>
  <si>
    <t>5995</t>
  </si>
  <si>
    <t>530913103072000015</t>
  </si>
  <si>
    <t>53-04-35-400-016.000-011</t>
  </si>
  <si>
    <t>501 N Profile Parkway</t>
  </si>
  <si>
    <t>016-20620-00 VAN BUREN PARK 2ND LOT 90</t>
  </si>
  <si>
    <t>530913101020000015</t>
  </si>
  <si>
    <t>53-04-36-200-015.000-011</t>
  </si>
  <si>
    <t>007-30110-01</t>
  </si>
  <si>
    <t>J&amp;J Quality Rentals LLC</t>
  </si>
  <si>
    <t>PO Box 424</t>
  </si>
  <si>
    <t>955 N Curry PIKE</t>
  </si>
  <si>
    <t>016-10270-00 VAN BUREN PARK 2ND LOT 91</t>
  </si>
  <si>
    <t>7161</t>
  </si>
  <si>
    <t>530913101004000015</t>
  </si>
  <si>
    <t>53-08-20-106-005.000-008</t>
  </si>
  <si>
    <t>014-14980-70</t>
  </si>
  <si>
    <t>Jackowiak, Edward Steven &amp; Catherine Michelle</t>
  </si>
  <si>
    <t>705 W Estate Dr</t>
  </si>
  <si>
    <t>705 W Estate DR</t>
  </si>
  <si>
    <t>016-17720-00 VAN BUREN PARK 2ND LOT 92; HMSTD FILED ON 016-01990-00; ;</t>
  </si>
  <si>
    <t>530913101039000015</t>
  </si>
  <si>
    <t>014-14981-22</t>
  </si>
  <si>
    <t>53-08-20-100-051.000-008</t>
  </si>
  <si>
    <t>Jackson, Bradford H</t>
  </si>
  <si>
    <t>4120 S Clear View Dr</t>
  </si>
  <si>
    <t>4120 S Clear View DR</t>
  </si>
  <si>
    <t>016-07730-00 VAN BUREN PARK 2ND ADD LOT 93</t>
  </si>
  <si>
    <t>33671</t>
  </si>
  <si>
    <t>530913101032000015</t>
  </si>
  <si>
    <t>53-09-02-200-053.000-015</t>
  </si>
  <si>
    <t>016-30391-74</t>
  </si>
  <si>
    <t>Jackson, Brady S &amp; Kristi R</t>
  </si>
  <si>
    <t>502 S Cobblestone Ct</t>
  </si>
  <si>
    <t>502 S Cobblestone CT</t>
  </si>
  <si>
    <t>016-28860-00 VAN BUREN PARK 2ND LOT 94</t>
  </si>
  <si>
    <t>5890</t>
  </si>
  <si>
    <t>530913101018000015</t>
  </si>
  <si>
    <t>53-08-17-301-200.000-008</t>
  </si>
  <si>
    <t>014-17097-96</t>
  </si>
  <si>
    <t>Jackson, Candy A</t>
  </si>
  <si>
    <t>3641 S McDougal St</t>
  </si>
  <si>
    <t>3641 S McDougal ST</t>
  </si>
  <si>
    <t>016-16780-00 VAN BUREN PARK 2ND LOT 95</t>
  </si>
  <si>
    <t>7254</t>
  </si>
  <si>
    <t>530913101016000015</t>
  </si>
  <si>
    <t>53-09-13-104-014.000-015</t>
  </si>
  <si>
    <t>016-14350-00</t>
  </si>
  <si>
    <t>Jackson, Charles L. &amp; Diane</t>
  </si>
  <si>
    <t>3130 S Arrow Ave</t>
  </si>
  <si>
    <t>3130 S Arrow AVE</t>
  </si>
  <si>
    <t>016-23450-00 VAN BUREN PARK 2ND LOT 96</t>
  </si>
  <si>
    <t>6357</t>
  </si>
  <si>
    <t>530913101014000015</t>
  </si>
  <si>
    <t>014-07858-18</t>
  </si>
  <si>
    <t>53-08-20-200-027.000-008</t>
  </si>
  <si>
    <t>Jackson, JeNey J &amp; Audra C</t>
  </si>
  <si>
    <t>4292 S Mallard Ct</t>
  </si>
  <si>
    <t>4292 S Mallard CT</t>
  </si>
  <si>
    <t>016-01930-00 VAN BUREN PARK 2ND LOT 98</t>
  </si>
  <si>
    <t>6989</t>
  </si>
  <si>
    <t>530913101012000015</t>
  </si>
  <si>
    <t>53-09-01-209-030.000-015</t>
  </si>
  <si>
    <t>016-22040-00</t>
  </si>
  <si>
    <t>Jackson, Ross A &amp; Arlena F</t>
  </si>
  <si>
    <t>726 S Western Dr</t>
  </si>
  <si>
    <t>726 S Western DR</t>
  </si>
  <si>
    <t>016-18730-00 VAN BUREN PARK 2ND LOT 99</t>
  </si>
  <si>
    <t>530913101010000015</t>
  </si>
  <si>
    <t>53-09-01-209-037.000-015</t>
  </si>
  <si>
    <t>016-03340-00</t>
  </si>
  <si>
    <t>Jackson, Sonja A. B. (1%) &amp; LaVonne, Laural L (99%)</t>
  </si>
  <si>
    <t>536 S Western Dr</t>
  </si>
  <si>
    <t>536 S Western DR</t>
  </si>
  <si>
    <t>530913101040000015</t>
  </si>
  <si>
    <t>016-23210-00</t>
  </si>
  <si>
    <t>53-09-12-400-071.000-015</t>
  </si>
  <si>
    <t>Jacobs, James Lloyd</t>
  </si>
  <si>
    <t>3720 W Tapp Rd</t>
  </si>
  <si>
    <t>3720 W Tapp RD</t>
  </si>
  <si>
    <t>Bloomington, IN 47403-3153</t>
  </si>
  <si>
    <t>016-30410-00 VAN BUREN PARK 1ST LOT 55A</t>
  </si>
  <si>
    <t>3083</t>
  </si>
  <si>
    <t>530913103090000015</t>
  </si>
  <si>
    <t>53-09-12-400-034.000-015</t>
  </si>
  <si>
    <t>016-20630-00</t>
  </si>
  <si>
    <t>3724 W Tapp RD</t>
  </si>
  <si>
    <t>016-30410-01 VAN BUREN PARK 1ST LOT 55-B</t>
  </si>
  <si>
    <t>530913103014000015</t>
  </si>
  <si>
    <t>53-09-02-400-003.125-015</t>
  </si>
  <si>
    <t>016-26823-25</t>
  </si>
  <si>
    <t>Jacobs, Jo Anne</t>
  </si>
  <si>
    <t>5342 W Stonewood Dr</t>
  </si>
  <si>
    <t>5342 W STONEWOOD DR</t>
  </si>
  <si>
    <t>016-30410-02 VAN BUREN PARK 1ST LOT 55-C</t>
  </si>
  <si>
    <t>6082</t>
  </si>
  <si>
    <t>530913103036000015</t>
  </si>
  <si>
    <t>53-09-01-213-026.000-015</t>
  </si>
  <si>
    <t>016-00530-00</t>
  </si>
  <si>
    <t>Jacobs, Larry D &amp; Debra C</t>
  </si>
  <si>
    <t>500 S Curry Pike</t>
  </si>
  <si>
    <t>500 S Curry PIKE</t>
  </si>
  <si>
    <t>016-20340-00 VAN BUREN PARK 1ST LOT 56</t>
  </si>
  <si>
    <t>530913103004000015</t>
  </si>
  <si>
    <t>53-09-13-106-019.000-015</t>
  </si>
  <si>
    <t>016-21660-00</t>
  </si>
  <si>
    <t>Jacobs, Melanee</t>
  </si>
  <si>
    <t>3902 W Indian Creek Dr</t>
  </si>
  <si>
    <t>3902 W Indian Creek DR</t>
  </si>
  <si>
    <t>Bloomington, IN 47403-3981</t>
  </si>
  <si>
    <t>016-16440-00 VAN BUREN PARK 1ST LOT 57</t>
  </si>
  <si>
    <t>5969</t>
  </si>
  <si>
    <t>530913103005000015</t>
  </si>
  <si>
    <t>53-09-02-200-063.000-015</t>
  </si>
  <si>
    <t>016-30390-74</t>
  </si>
  <si>
    <t>Jacobs, Raymond &amp; Joan</t>
  </si>
  <si>
    <t>5765 W Waterstone Trce</t>
  </si>
  <si>
    <t>5765 W Waterstone Trace</t>
  </si>
  <si>
    <t>016-10450-00 VAN BUREN PARK 1ST ADD LOT 58</t>
  </si>
  <si>
    <t>530913103064000015</t>
  </si>
  <si>
    <t>53-08-20-106-030.000-008</t>
  </si>
  <si>
    <t>014-14985-77</t>
  </si>
  <si>
    <t>Jacobs, William J &amp; Betty Elkins</t>
  </si>
  <si>
    <t>800 W Whitestone St</t>
  </si>
  <si>
    <t>800 W Whitestone ST</t>
  </si>
  <si>
    <t>016-10460-00 VAN BUREN PARK 1ST LOT 59</t>
  </si>
  <si>
    <t>530913103054000015</t>
  </si>
  <si>
    <t>014-17690-00</t>
  </si>
  <si>
    <t>53-08-17-102-065.000-008</t>
  </si>
  <si>
    <t>Jacoby, Larry Gene</t>
  </si>
  <si>
    <t>671 Fairway Lane</t>
  </si>
  <si>
    <t>671 W Fairway LN</t>
  </si>
  <si>
    <t>016-17980-00 VAN BUREN PARK 1ST LOT 60</t>
  </si>
  <si>
    <t>530913103055000015</t>
  </si>
  <si>
    <t>53-09-02-400-009.071-015</t>
  </si>
  <si>
    <t>016-26821-71</t>
  </si>
  <si>
    <t>Jaeckel, Chad Richard &amp; Stacey</t>
  </si>
  <si>
    <t>5460 W Hoge Dr</t>
  </si>
  <si>
    <t>5460 W Hoge DR</t>
  </si>
  <si>
    <t>016-15520-00 VAN BUREN PARK 1ST LOT 61</t>
  </si>
  <si>
    <t>4609</t>
  </si>
  <si>
    <t>530913103065000015</t>
  </si>
  <si>
    <t>53-09-01-202-023.000-015</t>
  </si>
  <si>
    <t>016-06130-00</t>
  </si>
  <si>
    <t>James, Nusawan</t>
  </si>
  <si>
    <t>4105 W Belle Ave</t>
  </si>
  <si>
    <t>4105 W Belle AVE</t>
  </si>
  <si>
    <t>016-27600-00 VAN BUREN PARK 1ST LOT 62</t>
  </si>
  <si>
    <t>530913103006000015</t>
  </si>
  <si>
    <t>016-16010-04</t>
  </si>
  <si>
    <t>53-09-12-400-050.000-015</t>
  </si>
  <si>
    <t>James, Roy V II</t>
  </si>
  <si>
    <t>2737 S Danlyn Rd</t>
  </si>
  <si>
    <t>2737 S Danlyn RD</t>
  </si>
  <si>
    <t>016-02650-00 VAN BUREN PARK 1ST LOT 63</t>
  </si>
  <si>
    <t>33105</t>
  </si>
  <si>
    <t>530913103045000015</t>
  </si>
  <si>
    <t>53-04-36-303-059.000-011</t>
  </si>
  <si>
    <t>007-19120-00</t>
  </si>
  <si>
    <t>Jamison, Norma D. &amp; Earl I.</t>
  </si>
  <si>
    <t>4141 W Broadway Ave</t>
  </si>
  <si>
    <t>4141 W Broadway AVE</t>
  </si>
  <si>
    <t>016-30490-00 VAN BUREN PARK 1ST LOT 64</t>
  </si>
  <si>
    <t>7602</t>
  </si>
  <si>
    <t>530913103007000015</t>
  </si>
  <si>
    <t>53-09-01-202-013.000-015</t>
  </si>
  <si>
    <t>016-14450-00</t>
  </si>
  <si>
    <t>Janson, Eleanor M. &amp; Bex , Janet</t>
  </si>
  <si>
    <t>4129 W Belle Ave</t>
  </si>
  <si>
    <t>4129 W Belle AVE</t>
  </si>
  <si>
    <t>016-27540-00 VAN BUREN PARK 1ST LOT 65</t>
  </si>
  <si>
    <t>530913103037000015</t>
  </si>
  <si>
    <t>016-30391-42</t>
  </si>
  <si>
    <t>53-09-02-200-147.000-015</t>
  </si>
  <si>
    <t>Jarboe, Allen M</t>
  </si>
  <si>
    <t>1014 Collection Creek Way</t>
  </si>
  <si>
    <t>Virginia Beach, VA 23454</t>
  </si>
  <si>
    <t>5575 W Cobblestone ST</t>
  </si>
  <si>
    <t>016-04040-00 VAN BUREN PARK 1ST LOT 66</t>
  </si>
  <si>
    <t>5433</t>
  </si>
  <si>
    <t>530913103008000015</t>
  </si>
  <si>
    <t>016-19541-97</t>
  </si>
  <si>
    <t>53-09-01-402-012.000-015</t>
  </si>
  <si>
    <t>Jastrenski Holdings LLC</t>
  </si>
  <si>
    <t>1550 S Liberty Dr</t>
  </si>
  <si>
    <t>1550 S Liberty DR</t>
  </si>
  <si>
    <t>016-04650-00 VAN BUREN PARK 1ST LOT 67; PROPERTY LOC: 3511 W FAIRINGTON ST</t>
  </si>
  <si>
    <t>7043</t>
  </si>
  <si>
    <t>530913103028000015</t>
  </si>
  <si>
    <t>53-09-12-201-027.000-015</t>
  </si>
  <si>
    <t>016-08560-00</t>
  </si>
  <si>
    <t>Jaynes, Pamela K</t>
  </si>
  <si>
    <t>4112 W Woodlyn Dr</t>
  </si>
  <si>
    <t>016-17130-00 VAN BUREN PARK 1ST LOT 68</t>
  </si>
  <si>
    <t>5600</t>
  </si>
  <si>
    <t>530913103015000015</t>
  </si>
  <si>
    <t>53-09-02-400-003.191-015</t>
  </si>
  <si>
    <t>016-26833-91</t>
  </si>
  <si>
    <t>Jedlicka, Jason</t>
  </si>
  <si>
    <t>600 S Bobcat Bend</t>
  </si>
  <si>
    <t>600 S BOBCAT BND</t>
  </si>
  <si>
    <t>016-19450-00 VAN BUREN PARK 1ST LOT 69</t>
  </si>
  <si>
    <t>34974</t>
  </si>
  <si>
    <t>530913103084000015</t>
  </si>
  <si>
    <t>53-01-41-709-435.000-008</t>
  </si>
  <si>
    <t>014-17094-35</t>
  </si>
  <si>
    <t>Jeffers, Gregory A</t>
  </si>
  <si>
    <t>3855 S Cramer CIR</t>
  </si>
  <si>
    <t>016-00200-00 VAN BUREN PARK 1ST ADD LOT 70</t>
  </si>
  <si>
    <t>5505</t>
  </si>
  <si>
    <t>530913103023000015</t>
  </si>
  <si>
    <t>53-08-18-103-003.330-008</t>
  </si>
  <si>
    <t>014-17098-30</t>
  </si>
  <si>
    <t>Jeffers, Matthew D &amp; Annette</t>
  </si>
  <si>
    <t>3247 S Parnel Ct</t>
  </si>
  <si>
    <t>3247 S Parnel CT</t>
  </si>
  <si>
    <t>016-15570-00 VAN BUREN PARK 1ST ADD LOT 71</t>
  </si>
  <si>
    <t>5736</t>
  </si>
  <si>
    <t>530913103012000015</t>
  </si>
  <si>
    <t>016-30391-63</t>
  </si>
  <si>
    <t>53-09-02-200-034.000-015</t>
  </si>
  <si>
    <t>Jefferson, Kevin R</t>
  </si>
  <si>
    <t>519 S Cobblestone Ct</t>
  </si>
  <si>
    <t>519 S Cobblestone CT</t>
  </si>
  <si>
    <t>016-10980-00 VAN BUREN PARK 1ST LOT 72</t>
  </si>
  <si>
    <t>3651</t>
  </si>
  <si>
    <t>530913103022000015</t>
  </si>
  <si>
    <t>53-08-20-301-005.000-008</t>
  </si>
  <si>
    <t>014-22640-04</t>
  </si>
  <si>
    <t>Jeffress, Tammy L</t>
  </si>
  <si>
    <t>1375 W That Rd</t>
  </si>
  <si>
    <t>1375 W Shaw RD</t>
  </si>
  <si>
    <t>016-23390-00 VAN BUREN PARK 1ST LOT 73</t>
  </si>
  <si>
    <t>6069</t>
  </si>
  <si>
    <t>530913103003000015</t>
  </si>
  <si>
    <t>53-09-13-202-015.000-015</t>
  </si>
  <si>
    <t>016-29490-06</t>
  </si>
  <si>
    <t>Jenkins, Kimberly M &amp; Kevin L</t>
  </si>
  <si>
    <t>4020 W Cedar Chase Dr</t>
  </si>
  <si>
    <t>4020 W Cedar Chase DR</t>
  </si>
  <si>
    <t>016-18230-00 VAN BUREN PARK 1ST LOT 74</t>
  </si>
  <si>
    <t>1910</t>
  </si>
  <si>
    <t>530913103044000015</t>
  </si>
  <si>
    <t>53-08-17-108-001.000-008</t>
  </si>
  <si>
    <t>014-17410-21</t>
  </si>
  <si>
    <t>Jenks, Lisa A</t>
  </si>
  <si>
    <t>3215 S Tulip Ave</t>
  </si>
  <si>
    <t>3215 S Tulip AVE</t>
  </si>
  <si>
    <t>016-19630-00 VAN BUREN PARK 1ST LOT 75</t>
  </si>
  <si>
    <t>5666</t>
  </si>
  <si>
    <t>530913103002000015</t>
  </si>
  <si>
    <t>53-09-12-201-024.000-015</t>
  </si>
  <si>
    <t>016-11640-00</t>
  </si>
  <si>
    <t>Jennings, Kevin R &amp; April E</t>
  </si>
  <si>
    <t>4011 W Glen Oaks Dr</t>
  </si>
  <si>
    <t>4011 W Glen Oaks DR</t>
  </si>
  <si>
    <t>016-04450-00 VAN BUREN PARK 1ST LOT 76</t>
  </si>
  <si>
    <t>33307</t>
  </si>
  <si>
    <t>530913103035000015</t>
  </si>
  <si>
    <t>014-07856-89</t>
  </si>
  <si>
    <t>53-08-20-203-003.000-008</t>
  </si>
  <si>
    <t>Jenshak, Bradley K &amp; Phyllis A</t>
  </si>
  <si>
    <t>1480 W Eagleview Dr</t>
  </si>
  <si>
    <t>1480 W Eagleview DR</t>
  </si>
  <si>
    <t>Bloomington, IN 47403-9049</t>
  </si>
  <si>
    <t>016-13900-00 VAN BUREN PARK 1ST LOT 77</t>
  </si>
  <si>
    <t>530913103053000015</t>
  </si>
  <si>
    <t>014-07858-19</t>
  </si>
  <si>
    <t>53-08-20-200-018.000-008</t>
  </si>
  <si>
    <t>Jerke, Travis &amp; Kathy</t>
  </si>
  <si>
    <t>4278 S Mallard Ct</t>
  </si>
  <si>
    <t>4278 S Mallard CT</t>
  </si>
  <si>
    <t>016-14800-00 VAN BUREN PARK 1ST LOT 78</t>
  </si>
  <si>
    <t>4317</t>
  </si>
  <si>
    <t>530913103052000015</t>
  </si>
  <si>
    <t>53-09-13-107-046.000-015</t>
  </si>
  <si>
    <t>016-14690-00</t>
  </si>
  <si>
    <t>Jerrell, Phillip D. &amp; Wilma R.</t>
  </si>
  <si>
    <t>3321 W Tilson Pl</t>
  </si>
  <si>
    <t>3321 W Tilson Place</t>
  </si>
  <si>
    <t>Bloomington, IN 47403-3959</t>
  </si>
  <si>
    <t>016-00140-00 VAN BUREN PARK 1ST ADD LOT 79</t>
  </si>
  <si>
    <t>32845</t>
  </si>
  <si>
    <t>530913103063000015</t>
  </si>
  <si>
    <t>53-09-13-105-002.000-015</t>
  </si>
  <si>
    <t>016-16620-00</t>
  </si>
  <si>
    <t>Jessen, Elma T &amp; Jessen , Timothy D</t>
  </si>
  <si>
    <t>3632 W Indian Creek Dr</t>
  </si>
  <si>
    <t>3632 W Indian Creek DR</t>
  </si>
  <si>
    <t>016-04400-00 VAN BUREN PARK 1ST LOT 80</t>
  </si>
  <si>
    <t>33305</t>
  </si>
  <si>
    <t>530913103062000015</t>
  </si>
  <si>
    <t>53-09-12-402-021.000-015</t>
  </si>
  <si>
    <t>016-14700-00</t>
  </si>
  <si>
    <t>Jewart, Harry B &amp; Phyllis L</t>
  </si>
  <si>
    <t>3762 W Maple Leaf Dr</t>
  </si>
  <si>
    <t>3762 W Maple Leaf DR</t>
  </si>
  <si>
    <t>016-17960-00 VAN BUREN PARK 1ST LOT 81</t>
  </si>
  <si>
    <t>4656</t>
  </si>
  <si>
    <t>530913103043000015</t>
  </si>
  <si>
    <t>53-09-13-106-020.000-015</t>
  </si>
  <si>
    <t>016-21770-00</t>
  </si>
  <si>
    <t>Jimerson, Lisa J</t>
  </si>
  <si>
    <t>3811 W Indian Creek Dr</t>
  </si>
  <si>
    <t>3811 W Indian Creek DR</t>
  </si>
  <si>
    <t>016-17950-00 VAN BUREN PARK 1ST LOT 82</t>
  </si>
  <si>
    <t>530913103034000015</t>
  </si>
  <si>
    <t>53-04-36-303-090.000-011</t>
  </si>
  <si>
    <t>007-21550-00</t>
  </si>
  <si>
    <t>John E Byers LLC</t>
  </si>
  <si>
    <t>4060 W 3rd ST</t>
  </si>
  <si>
    <t>016-30410-03 VAN BUREN PARK 1ST LOT 55-D</t>
  </si>
  <si>
    <t>4835</t>
  </si>
  <si>
    <t>530913103001000015</t>
  </si>
  <si>
    <t>53-09-01-209-045.000-015</t>
  </si>
  <si>
    <t>016-24390-00</t>
  </si>
  <si>
    <t>502 S Hickory DR</t>
  </si>
  <si>
    <t>016-30410-04 VAN BUREN PARK 1ST LOT 55-E</t>
  </si>
  <si>
    <t>530913103011000015</t>
  </si>
  <si>
    <t>53-09-01-202-004.000-015</t>
  </si>
  <si>
    <t>016-27700-00</t>
  </si>
  <si>
    <t>390 S Curry PIKE</t>
  </si>
  <si>
    <t>Bloomington, IN 47403-1940</t>
  </si>
  <si>
    <t>016-30410-05 VAN BUREN PARK 1ST LOT 55-F</t>
  </si>
  <si>
    <t>4260</t>
  </si>
  <si>
    <t>530913103083000015</t>
  </si>
  <si>
    <t>3953</t>
  </si>
  <si>
    <t>Bloomington, IN 47403-1805</t>
  </si>
  <si>
    <t>3049</t>
  </si>
  <si>
    <t>53-05-29-100-012.000-004</t>
  </si>
  <si>
    <t>Johns, Christina M</t>
  </si>
  <si>
    <t>2422 N Stonelake Cir</t>
  </si>
  <si>
    <t>2422 N Stonelake CIR</t>
  </si>
  <si>
    <t>016-20480-00 VAN BUREN PARK 2ND ADD LOT 103</t>
  </si>
  <si>
    <t>4733</t>
  </si>
  <si>
    <t>530913101030000015</t>
  </si>
  <si>
    <t>016-21390-00</t>
  </si>
  <si>
    <t>53-09-13-107-024.000-015</t>
  </si>
  <si>
    <t>Johns, Matthew C</t>
  </si>
  <si>
    <t>3520 W Tilson Pl</t>
  </si>
  <si>
    <t>3520 W Tilson Place</t>
  </si>
  <si>
    <t>Bloomington, IN 47403-3932</t>
  </si>
  <si>
    <t>016-06910-00 VAN BUREN PARK 2ND LOT 102</t>
  </si>
  <si>
    <t>530913101015000015</t>
  </si>
  <si>
    <t>53-08-17-100-300.411-008</t>
  </si>
  <si>
    <t>014-17396-11</t>
  </si>
  <si>
    <t>Johns, Maurice K &amp; Shawnice R</t>
  </si>
  <si>
    <t>3690 S Glasgow Cir</t>
  </si>
  <si>
    <t>3690 S Glasgow CIR</t>
  </si>
  <si>
    <t>016-15010-00 VAN BUREN PARK 2ND LOT 101</t>
  </si>
  <si>
    <t>6244</t>
  </si>
  <si>
    <t>530913101013000015</t>
  </si>
  <si>
    <t>53-08-17-406-023.000-008</t>
  </si>
  <si>
    <t>014-08850-02</t>
  </si>
  <si>
    <t>Johnson, Archie &amp; Betty</t>
  </si>
  <si>
    <t>511 W Pargrave Pl</t>
  </si>
  <si>
    <t>511 W Pargrave Place</t>
  </si>
  <si>
    <t>016-26090-00 VAN BUREN PARK 2ND LOT 100</t>
  </si>
  <si>
    <t>530913101011000015</t>
  </si>
  <si>
    <t>53-09-13-103-046.000-015</t>
  </si>
  <si>
    <t>016-14720-00</t>
  </si>
  <si>
    <t>Johnson, Carl &amp; Lois E.</t>
  </si>
  <si>
    <t>2911 S Fairington Dr</t>
  </si>
  <si>
    <t>2911 S Fairington DR</t>
  </si>
  <si>
    <t>Bloomington, IN 47403-3909</t>
  </si>
  <si>
    <t>016-09810-00 VAN BUREN PARK 2ND LOT 214</t>
  </si>
  <si>
    <t>5532</t>
  </si>
  <si>
    <t>530913101035000015</t>
  </si>
  <si>
    <t>53-08-20-205-034.000-008</t>
  </si>
  <si>
    <t>014-07856-35</t>
  </si>
  <si>
    <t>Johnson, Dennis L &amp; Kathy S</t>
  </si>
  <si>
    <t>4300 S Falcon Dr</t>
  </si>
  <si>
    <t>4300 S Falcon DR</t>
  </si>
  <si>
    <t>016-08890-00 VAN BUREN PARK 3RD ADD LOT 110</t>
  </si>
  <si>
    <t>http://egis.39dn.com/egismonroein/plats/B/B121_b.pdf</t>
  </si>
  <si>
    <t>VAN BUREN PARK 3RD</t>
  </si>
  <si>
    <t>5511</t>
  </si>
  <si>
    <t>530913104005000015</t>
  </si>
  <si>
    <t>53-08-17-407-041.000-008</t>
  </si>
  <si>
    <t>014-07230-00</t>
  </si>
  <si>
    <t>Johnson, Dennis L. &amp; Linda J.</t>
  </si>
  <si>
    <t>3545 S Hays Dr</t>
  </si>
  <si>
    <t>3545 S Hays DR</t>
  </si>
  <si>
    <t>016-20090-00 VAN BUREN PARK 3RD LOT 111</t>
  </si>
  <si>
    <t>5560</t>
  </si>
  <si>
    <t>530913104013000015</t>
  </si>
  <si>
    <t>53-08-17-301-093.356-008</t>
  </si>
  <si>
    <t>014-17098-56</t>
  </si>
  <si>
    <t>Johnson, Derek A &amp; Emilie S</t>
  </si>
  <si>
    <t>1549 W Meeting House Ln</t>
  </si>
  <si>
    <t>1549 W Meeting House LN</t>
  </si>
  <si>
    <t>016-17680-00 VAN BUREN PARK 3RD LOT 112</t>
  </si>
  <si>
    <t>530913104010000015</t>
  </si>
  <si>
    <t>53-01-41-709-720.000-008</t>
  </si>
  <si>
    <t>014-17097-20</t>
  </si>
  <si>
    <t>Johnson, Gabriel R &amp; Nicole K</t>
  </si>
  <si>
    <t>1678 W Hennessey St</t>
  </si>
  <si>
    <t>1678 W Hennessey ST</t>
  </si>
  <si>
    <t>016-08650-00 VAN BUREN PARK 3RD LOT 113</t>
  </si>
  <si>
    <t>7132</t>
  </si>
  <si>
    <t>530913104009000015</t>
  </si>
  <si>
    <t>014-27960-00</t>
  </si>
  <si>
    <t>53-08-17-102-081.000-008</t>
  </si>
  <si>
    <t>Johnson, George W Jr</t>
  </si>
  <si>
    <t>612 W Fairway Ln</t>
  </si>
  <si>
    <t>612 W Fairway LN</t>
  </si>
  <si>
    <t>016-13920-00 VAN BUREN PARK 3RD LOT 114</t>
  </si>
  <si>
    <t>7208</t>
  </si>
  <si>
    <t>530913104015000015</t>
  </si>
  <si>
    <t>014-17091-06</t>
  </si>
  <si>
    <t>53-08-17-304-068.000-008</t>
  </si>
  <si>
    <t>Johnson, James E &amp; Beverly D</t>
  </si>
  <si>
    <t>729 Seminary St</t>
  </si>
  <si>
    <t>Vincennes, IN 47591</t>
  </si>
  <si>
    <t>3989 S Cramer CIR</t>
  </si>
  <si>
    <t>016-14350-00 VAN BUREN PARK 3RD LOT 115</t>
  </si>
  <si>
    <t>34433</t>
  </si>
  <si>
    <t>530913104014000015</t>
  </si>
  <si>
    <t>014-17091-05</t>
  </si>
  <si>
    <t>53-08-17-304-098.000-008</t>
  </si>
  <si>
    <t>3991 S Cramer CIR</t>
  </si>
  <si>
    <t>016-10350-00 VAN BUREN PARK 3RD LOT 116</t>
  </si>
  <si>
    <t>6191</t>
  </si>
  <si>
    <t>530913104011000015</t>
  </si>
  <si>
    <t>53-09-13-105-029.000-015</t>
  </si>
  <si>
    <t>016-14760-00</t>
  </si>
  <si>
    <t>Johnson, James L. &amp; Mary E.</t>
  </si>
  <si>
    <t>3612 W Indian Creek Dr</t>
  </si>
  <si>
    <t>3612 W Indian Creek DR</t>
  </si>
  <si>
    <t>016-16570-00 VAN BUREN PARK 3RD LOT 117</t>
  </si>
  <si>
    <t>530913104027000015</t>
  </si>
  <si>
    <t>53-09-13-103-039.000-015</t>
  </si>
  <si>
    <t>016-01370-00</t>
  </si>
  <si>
    <t>Johnson, Janet L Revocable Trust</t>
  </si>
  <si>
    <t>3802 W Fairington Dr</t>
  </si>
  <si>
    <t>3802 W Fairington DR</t>
  </si>
  <si>
    <t>016-09320-00 VAN BUREN PARK 4TH ADD LOT 118</t>
  </si>
  <si>
    <t>http://egis.39dn.com/egismonroein/plats/B/B132_a.pdf</t>
  </si>
  <si>
    <t>VAN BUREN PARK 4TH</t>
  </si>
  <si>
    <t>6238</t>
  </si>
  <si>
    <t>530913105023000015</t>
  </si>
  <si>
    <t>53-09-13-200-066.052-015</t>
  </si>
  <si>
    <t>016-29490-52</t>
  </si>
  <si>
    <t>Johnson, Jason E</t>
  </si>
  <si>
    <t>3260 S Sedona Ct</t>
  </si>
  <si>
    <t>3260 S Sedona CT</t>
  </si>
  <si>
    <t>016-17340-00 VAN BUREN PARK 4TH LOT 119</t>
  </si>
  <si>
    <t>4093</t>
  </si>
  <si>
    <t>530913105031000015</t>
  </si>
  <si>
    <t>53-08-17-301-093.323-008</t>
  </si>
  <si>
    <t>014-17098-98</t>
  </si>
  <si>
    <t>Johnson, Jeffrey D</t>
  </si>
  <si>
    <t>3530 S McDougal St</t>
  </si>
  <si>
    <t>3530 S McDougal ST</t>
  </si>
  <si>
    <t>016-28960-00 VAN BUREN PARK 4TH LOT 120</t>
  </si>
  <si>
    <t>1967</t>
  </si>
  <si>
    <t>530913105035000015</t>
  </si>
  <si>
    <t>53-08-20-203-004.000-008</t>
  </si>
  <si>
    <t>014-07856-90</t>
  </si>
  <si>
    <t>Johnson, Jimmie D &amp; Mary Ann</t>
  </si>
  <si>
    <t>1468 W Eagleview Dr</t>
  </si>
  <si>
    <t>1468 W Eagleview DR</t>
  </si>
  <si>
    <t>016-18700-00 VAN BUREN PARK 4TH LOT 121</t>
  </si>
  <si>
    <t>7293</t>
  </si>
  <si>
    <t>530913105032000015</t>
  </si>
  <si>
    <t>014-08850-73</t>
  </si>
  <si>
    <t>53-08-17-404-014.000-008</t>
  </si>
  <si>
    <t>Johnson, Larry Dale</t>
  </si>
  <si>
    <t>3225 S Tulip Ave</t>
  </si>
  <si>
    <t>3225 S Tulip AVE</t>
  </si>
  <si>
    <t>016-10120-00 VAN BUREN PARK 4TH LOT 122</t>
  </si>
  <si>
    <t>5489</t>
  </si>
  <si>
    <t>530913105034000015</t>
  </si>
  <si>
    <t>53-09-01-210-015.000-015</t>
  </si>
  <si>
    <t>016-14790-00</t>
  </si>
  <si>
    <t>Johnson, Larry E. &amp; Deborah E.</t>
  </si>
  <si>
    <t>4201 W Doyle Ave</t>
  </si>
  <si>
    <t>4201 W Doyle AVE</t>
  </si>
  <si>
    <t>016-21120-00 VAN BUREN PARK 4TH LOT 123</t>
  </si>
  <si>
    <t>530913105017000015</t>
  </si>
  <si>
    <t>53-09-13-202-013.000-015</t>
  </si>
  <si>
    <t>016-29490-11</t>
  </si>
  <si>
    <t>Johnson, Liane L; Gary D &amp; Dobrowski, Norman E</t>
  </si>
  <si>
    <t>39 N Helton Rd</t>
  </si>
  <si>
    <t>4112 W Red Rock RD</t>
  </si>
  <si>
    <t>016-05370-00 VAN BUREN PARK 4TH LOT 124</t>
  </si>
  <si>
    <t>7062</t>
  </si>
  <si>
    <t>530913105001000015</t>
  </si>
  <si>
    <t>016-30391-65</t>
  </si>
  <si>
    <t>53-09-02-200-069.000-015</t>
  </si>
  <si>
    <t>Johnson, Mary K</t>
  </si>
  <si>
    <t>535 S Cobblestone Ct</t>
  </si>
  <si>
    <t>535 S Cobblestone CT</t>
  </si>
  <si>
    <t>016-05410-00 VAN BUREN PARK 4TH LOT 225</t>
  </si>
  <si>
    <t>6103</t>
  </si>
  <si>
    <t>530913105033000015</t>
  </si>
  <si>
    <t>53-09-13-105-036.000-015</t>
  </si>
  <si>
    <t>016-14830-00</t>
  </si>
  <si>
    <t>Johnson, Richard K. &amp; Marjorie B.</t>
  </si>
  <si>
    <t>3642 W Indian Creek Dr</t>
  </si>
  <si>
    <t>3642 W Indian Creek DR</t>
  </si>
  <si>
    <t>016-24470-00 VAN BUREN PARK 4TH LOT 200</t>
  </si>
  <si>
    <t>7383</t>
  </si>
  <si>
    <t>530913105022000015</t>
  </si>
  <si>
    <t>014-17093-49</t>
  </si>
  <si>
    <t>53-08-17-302-060.000-008</t>
  </si>
  <si>
    <t>Johnson, Robert S &amp; Lila D</t>
  </si>
  <si>
    <t>3993 S Bushmill Dr</t>
  </si>
  <si>
    <t>3993 S Bushmill DR</t>
  </si>
  <si>
    <t>016-28120-00 VAN BUREN PARK 4TH LOT 201</t>
  </si>
  <si>
    <t>7438</t>
  </si>
  <si>
    <t>530913105037000015</t>
  </si>
  <si>
    <t>53-09-13-200-020.000-015</t>
  </si>
  <si>
    <t>016-29490-22</t>
  </si>
  <si>
    <t>Johnson, Rodney &amp; Nakia Wells</t>
  </si>
  <si>
    <t>4260 W Red Rock Rd</t>
  </si>
  <si>
    <t>4260 W Red Rock RD</t>
  </si>
  <si>
    <t>Bloomington, IN 47403-1929</t>
  </si>
  <si>
    <t>016-06170-00 VAN BUREN PARK 4TH LOT 202 &amp;; E1/2 LOT 203</t>
  </si>
  <si>
    <t>530913105038000015</t>
  </si>
  <si>
    <t>014-04580-02</t>
  </si>
  <si>
    <t>53-08-17-403-021.000-008</t>
  </si>
  <si>
    <t>Johnson, Susan A &amp; Tuttle, Angela Dee</t>
  </si>
  <si>
    <t>465 W Somersbe Pl</t>
  </si>
  <si>
    <t>465 W Somersbe Place</t>
  </si>
  <si>
    <t>016-17170-00 VAN BUREN PARK 4TH LOT 204 &amp;; PT (W37.5') LOT 203</t>
  </si>
  <si>
    <t>530913105039000015</t>
  </si>
  <si>
    <t>53-09-01-209-035.000-015</t>
  </si>
  <si>
    <t>016-00480-00</t>
  </si>
  <si>
    <t>Johnson, Talia L</t>
  </si>
  <si>
    <t>516 S Western Dr</t>
  </si>
  <si>
    <t>516 S Western DR</t>
  </si>
  <si>
    <t>016-19870-00 VAN BUREN PARK 4TH LOT 205; ;</t>
  </si>
  <si>
    <t>530913105006000015</t>
  </si>
  <si>
    <t>53-09-02-100-003.107-015</t>
  </si>
  <si>
    <t>016-26823-07</t>
  </si>
  <si>
    <t>Johnson, Timothy M &amp; Sara D</t>
  </si>
  <si>
    <t>5339 W Hoge Dr</t>
  </si>
  <si>
    <t>5339 W HOGE DR</t>
  </si>
  <si>
    <t>016-06810-00 VAN BUREN PARK 4TH LOT 206</t>
  </si>
  <si>
    <t>6121</t>
  </si>
  <si>
    <t>530913105003000015</t>
  </si>
  <si>
    <t>53-04-36-303-068.000-011</t>
  </si>
  <si>
    <t>007-12080-00</t>
  </si>
  <si>
    <t>Johnson, William L &amp; Marilyn</t>
  </si>
  <si>
    <t>4042 W Broadway Ave</t>
  </si>
  <si>
    <t>4042 W Broadway AVE</t>
  </si>
  <si>
    <t>016-14440-00 VAN BUREN PARK 4TH LOT 207</t>
  </si>
  <si>
    <t>5562</t>
  </si>
  <si>
    <t>530913105011000015</t>
  </si>
  <si>
    <t>53-08-17-301-093.354-008</t>
  </si>
  <si>
    <t>014-17098-54</t>
  </si>
  <si>
    <t>Johnson, Wyatt &amp; Hattie L</t>
  </si>
  <si>
    <t>1537 W Meeting House Ln</t>
  </si>
  <si>
    <t>1537 W Meeting House LN</t>
  </si>
  <si>
    <t>016-14830-00 VAN BUREN PARK 4TH LOT 126</t>
  </si>
  <si>
    <t>34481</t>
  </si>
  <si>
    <t>530913105036000015</t>
  </si>
  <si>
    <t>53-09-13-400-074.000-015</t>
  </si>
  <si>
    <t>016-09630-00</t>
  </si>
  <si>
    <t>Johnston, D. Bruce &amp; Jyme L.</t>
  </si>
  <si>
    <t>4420 S Leonard Springs Rd</t>
  </si>
  <si>
    <t>W Reba CT</t>
  </si>
  <si>
    <t>016-01990-00 VAN BUREN PARK 4TH LOT 127</t>
  </si>
  <si>
    <t>3865</t>
  </si>
  <si>
    <t>530913105014000015</t>
  </si>
  <si>
    <t>53-09-13-400-039.000-015</t>
  </si>
  <si>
    <t>016-09620-00</t>
  </si>
  <si>
    <t>W Sims LN</t>
  </si>
  <si>
    <t>016-15560-00 VAN BUREN PARK 4TH LOT 128</t>
  </si>
  <si>
    <t>5951</t>
  </si>
  <si>
    <t>530913105007000015</t>
  </si>
  <si>
    <t>53-04-36-301-001.000-011</t>
  </si>
  <si>
    <t>007-19130-00</t>
  </si>
  <si>
    <t>Johnston, David K. &amp; Karen S.</t>
  </si>
  <si>
    <t>4164 W Grand Ave</t>
  </si>
  <si>
    <t>4164 W Grand AVE</t>
  </si>
  <si>
    <t>016-00930-00 VAN BUREN PARK 4TH LOT 129</t>
  </si>
  <si>
    <t>5684</t>
  </si>
  <si>
    <t>530913105005000015</t>
  </si>
  <si>
    <t>53-09-13-404-003.000-015</t>
  </si>
  <si>
    <t>016-03310-67</t>
  </si>
  <si>
    <t>Johnston, Wilbert L. &amp; Terri L.</t>
  </si>
  <si>
    <t>3866 W Woodmere Way</t>
  </si>
  <si>
    <t>016-03390-00 VAN BUREN PARK 3RD LOT 130</t>
  </si>
  <si>
    <t>530913104017000015</t>
  </si>
  <si>
    <t>53-09-13-202-024.000-015</t>
  </si>
  <si>
    <t>016-29490-08</t>
  </si>
  <si>
    <t>Jones, Carol Sue</t>
  </si>
  <si>
    <t>4100 W Red Rock Rd</t>
  </si>
  <si>
    <t>4100 W Red Rock RD</t>
  </si>
  <si>
    <t>016-04690-00 VAN BUREN PARK 3RD LOT 131</t>
  </si>
  <si>
    <t>6176</t>
  </si>
  <si>
    <t>530913104008000015</t>
  </si>
  <si>
    <t>53-09-13-101-003.000-015</t>
  </si>
  <si>
    <t>016-14020-00</t>
  </si>
  <si>
    <t>Jones, Celia L</t>
  </si>
  <si>
    <t>3311 W Indian Creek Dr</t>
  </si>
  <si>
    <t>3311 W Indian Creek DR</t>
  </si>
  <si>
    <t>016-01190-00 VAN BUREN PARK 3RD LOT 132</t>
  </si>
  <si>
    <t>530913104023000015</t>
  </si>
  <si>
    <t>53-09-13-102-011.000-015</t>
  </si>
  <si>
    <t>016-15180-00</t>
  </si>
  <si>
    <t>3311 W Indian Dr</t>
  </si>
  <si>
    <t>3202 S Yonkers ST</t>
  </si>
  <si>
    <t>016-24430-00 VAN BUREN PARK 3RD LOT 133</t>
  </si>
  <si>
    <t>7381</t>
  </si>
  <si>
    <t>530913104036000015</t>
  </si>
  <si>
    <t>53-09-01-211-038.000-015</t>
  </si>
  <si>
    <t>016-16390-00</t>
  </si>
  <si>
    <t>Jones, Charles Larry &amp; Shirley E</t>
  </si>
  <si>
    <t>4149 W Doyle Ave</t>
  </si>
  <si>
    <t>4149 W Doyle AVE</t>
  </si>
  <si>
    <t>016-07200-00 VAN BUREN PARK 3RD LOT 134</t>
  </si>
  <si>
    <t>530913104024000015</t>
  </si>
  <si>
    <t>53-08-17-400-019.000-008</t>
  </si>
  <si>
    <t>014-25080-01</t>
  </si>
  <si>
    <t>Jones, David W &amp; Sally A Macleod</t>
  </si>
  <si>
    <t>3404 S Rogers St</t>
  </si>
  <si>
    <t>3404 S Rogers ST</t>
  </si>
  <si>
    <t>016-07330-00 VAN BUREN PARK 3RD LOT 135</t>
  </si>
  <si>
    <t>530913104035000015</t>
  </si>
  <si>
    <t>53-09-13-200-010.000-015</t>
  </si>
  <si>
    <t>016-29490-89</t>
  </si>
  <si>
    <t>Jones, Debra Lynn &amp; Russell S</t>
  </si>
  <si>
    <t>4148 W Chisholm Trl</t>
  </si>
  <si>
    <t>4148 W Chisholm TRL</t>
  </si>
  <si>
    <t>016-03920-00 VAN BUREN PARK 3RD LOT 136</t>
  </si>
  <si>
    <t>530913104021000015</t>
  </si>
  <si>
    <t>53-09-01-202-020.000-015</t>
  </si>
  <si>
    <t>016-07010-00</t>
  </si>
  <si>
    <t>Jones, Esther</t>
  </si>
  <si>
    <t>4146 W Belle Ave</t>
  </si>
  <si>
    <t>4146 W Belle AVE</t>
  </si>
  <si>
    <t>016-00490-00 VAN BUREN PARK 3RD LOT 137; ;</t>
  </si>
  <si>
    <t>6972</t>
  </si>
  <si>
    <t>530913104031000015</t>
  </si>
  <si>
    <t>53-08-17-303-011.000-008</t>
  </si>
  <si>
    <t>014-17093-72</t>
  </si>
  <si>
    <t>Jones, Gregory &amp; Jones, Billie E</t>
  </si>
  <si>
    <t>3886 S Bushmill Dr</t>
  </si>
  <si>
    <t>3886 S Bushmill DR</t>
  </si>
  <si>
    <t>016-10690-00 VAN BUREN PARK 3RD LOT 138</t>
  </si>
  <si>
    <t>4044</t>
  </si>
  <si>
    <t>530913104038000015</t>
  </si>
  <si>
    <t>53-08-17-106-005.000-008</t>
  </si>
  <si>
    <t>014-17410-59</t>
  </si>
  <si>
    <t>Jones, Janssen B &amp; Nicole N</t>
  </si>
  <si>
    <t>673 W Ryan Rd</t>
  </si>
  <si>
    <t>673 W Ryan RD</t>
  </si>
  <si>
    <t>016-14760-00 VAN BUREN PARK 4TH LOT 139</t>
  </si>
  <si>
    <t>34471</t>
  </si>
  <si>
    <t>530913105029000015</t>
  </si>
  <si>
    <t>53-09-13-103-023.000-015</t>
  </si>
  <si>
    <t>016-00200-00</t>
  </si>
  <si>
    <t>Jones, Jeffrey S</t>
  </si>
  <si>
    <t>3502 W Stafford DR</t>
  </si>
  <si>
    <t>016-25320-00 VAN BUREN PARK 4TH LOT 140</t>
  </si>
  <si>
    <t>3030</t>
  </si>
  <si>
    <t>530913105019000015</t>
  </si>
  <si>
    <t>53-09-13-106-035.000-015</t>
  </si>
  <si>
    <t>016-21810-00</t>
  </si>
  <si>
    <t>3802 S Tyler LN</t>
  </si>
  <si>
    <t>Bloomington, IN 47403-3926</t>
  </si>
  <si>
    <t>016-16620-00 VAN BUREN PARK 4TH LOT 141</t>
  </si>
  <si>
    <t>530913105002000015</t>
  </si>
  <si>
    <t>53-09-13-102-026.000-015</t>
  </si>
  <si>
    <t>016-19570-00</t>
  </si>
  <si>
    <t>3111 S Fairington DR</t>
  </si>
  <si>
    <t>016-25700-00 VAN BUREN PARK 2ND LOT 142</t>
  </si>
  <si>
    <t>530913101051000015</t>
  </si>
  <si>
    <t>016-03315-46</t>
  </si>
  <si>
    <t>53-09-13-401-008.000-015</t>
  </si>
  <si>
    <t>Jones, Jeffrey S.</t>
  </si>
  <si>
    <t>Pendragon Properties Inc. 3929 W Roll Ave</t>
  </si>
  <si>
    <t>3612 W Woodhaven DR</t>
  </si>
  <si>
    <t>016-28320-00 VAN BUREN PARK 3RD LOT 165</t>
  </si>
  <si>
    <t>530913104032000015</t>
  </si>
  <si>
    <t>53-09-13-202-010.000-015</t>
  </si>
  <si>
    <t>016-29490-09</t>
  </si>
  <si>
    <t>Jones, Jerri A</t>
  </si>
  <si>
    <t>4104 W Red Rock Rd</t>
  </si>
  <si>
    <t>4104 W Red Rock RD</t>
  </si>
  <si>
    <t>016-07640-00 VAN BUREN PARK 3RD LOT 164</t>
  </si>
  <si>
    <t>7096</t>
  </si>
  <si>
    <t>530913104016000015</t>
  </si>
  <si>
    <t>014-17093-38</t>
  </si>
  <si>
    <t>53-08-17-302-050.000-008</t>
  </si>
  <si>
    <t>Jones, Joy E Revocable Living Trust</t>
  </si>
  <si>
    <t>3941 S Bushmill Dr</t>
  </si>
  <si>
    <t>3941 S Bushmill DR</t>
  </si>
  <si>
    <t>016-28980-00 VAN BUREN PARK 2ND LOT 143</t>
  </si>
  <si>
    <t>530913101008000015</t>
  </si>
  <si>
    <t>53-08-17-301-148.000-008</t>
  </si>
  <si>
    <t>014-17096-76</t>
  </si>
  <si>
    <t>Jones, Kevin J &amp; Bennie A</t>
  </si>
  <si>
    <t>1437 W Glasgow Ct</t>
  </si>
  <si>
    <t>1437 W Glasgow CT</t>
  </si>
  <si>
    <t>016-10560-00 VAN BUREN PARK 2ND LOT 144</t>
  </si>
  <si>
    <t>4271</t>
  </si>
  <si>
    <t>530913101002000015</t>
  </si>
  <si>
    <t>014-02330-00</t>
  </si>
  <si>
    <t>53-08-17-407-021.000-008</t>
  </si>
  <si>
    <t>Jones, Phillip M &amp; Wilma Jean</t>
  </si>
  <si>
    <t>801 S Gatewood Dr</t>
  </si>
  <si>
    <t>3631 S Rogers ST</t>
  </si>
  <si>
    <t>016-16890-00 VAN BUREN PARK 2ND LOT 145</t>
  </si>
  <si>
    <t>530913101009000015</t>
  </si>
  <si>
    <t>53-08-17-406-007.000-008</t>
  </si>
  <si>
    <t>014-08850-05</t>
  </si>
  <si>
    <t>Jones, Richard H &amp; Clydea H</t>
  </si>
  <si>
    <t>525 W Pargrave Place</t>
  </si>
  <si>
    <t>016-17990-00 VAN BUREN PARK 2ND LOT 146</t>
  </si>
  <si>
    <t>530913101007000015</t>
  </si>
  <si>
    <t>53-09-01-300-021.000-015</t>
  </si>
  <si>
    <t>016-03680-00</t>
  </si>
  <si>
    <t>Jones, Robert C</t>
  </si>
  <si>
    <t>1240 S Curry Pike</t>
  </si>
  <si>
    <t>1240 S Curry PIKE</t>
  </si>
  <si>
    <t>016-31440-00 VAN BUREN PARK 2ND LOT 147</t>
  </si>
  <si>
    <t>4832</t>
  </si>
  <si>
    <t>530913101047000015</t>
  </si>
  <si>
    <t>016-18110-06</t>
  </si>
  <si>
    <t>53-09-01-301-005.000-015</t>
  </si>
  <si>
    <t>Jordan River Homes, LLC</t>
  </si>
  <si>
    <t>4224 E Cambridge Dr</t>
  </si>
  <si>
    <t>1331-1333 S Hickory Grove LN</t>
  </si>
  <si>
    <t>016-18900-00 VAN BUREN PARK 2ND LOT 148</t>
  </si>
  <si>
    <t>530913101050000015</t>
  </si>
  <si>
    <t>016-18110-05</t>
  </si>
  <si>
    <t>53-09-01-301-002.000-015</t>
  </si>
  <si>
    <t>1325-1327 S Hickory Grove LN</t>
  </si>
  <si>
    <t>016-22320-00 VAN BUREN PARK 2ND LOT 149</t>
  </si>
  <si>
    <t>5820</t>
  </si>
  <si>
    <t>530913101056000015</t>
  </si>
  <si>
    <t>016-18110-04</t>
  </si>
  <si>
    <t>53-09-01-301-010.000-015</t>
  </si>
  <si>
    <t>1319-1321 S Hickory Grove LN</t>
  </si>
  <si>
    <t>016-25180-00 VAN BUREN PARK 2ND LOT 150</t>
  </si>
  <si>
    <t>35531</t>
  </si>
  <si>
    <t>530913101063000015</t>
  </si>
  <si>
    <t>016-18110-03</t>
  </si>
  <si>
    <t>53-09-01-301-011.000-015</t>
  </si>
  <si>
    <t>1313 - 1315 S Hickory Grove LN</t>
  </si>
  <si>
    <t>016-15610-00 VAN BUREN PARK 2ND LOT 151; ;</t>
  </si>
  <si>
    <t>1933</t>
  </si>
  <si>
    <t>530913101057000015</t>
  </si>
  <si>
    <t>53-09-02-301-001.000-015</t>
  </si>
  <si>
    <t>016-13710-00</t>
  </si>
  <si>
    <t>Jordan, George B</t>
  </si>
  <si>
    <t>5190 W Gifford Rd</t>
  </si>
  <si>
    <t>5190 W Gifford RD</t>
  </si>
  <si>
    <t>016-00470-00 VAN BUREN PARK 2ND LOT 152</t>
  </si>
  <si>
    <t>2922</t>
  </si>
  <si>
    <t>530913101033000015</t>
  </si>
  <si>
    <t>53-08-17-301-115.000-008</t>
  </si>
  <si>
    <t>014-17097-91</t>
  </si>
  <si>
    <t>Jordan, Renee F</t>
  </si>
  <si>
    <t>3715 S McDougal St</t>
  </si>
  <si>
    <t>3715 S McDougal ST</t>
  </si>
  <si>
    <t>016-04910-00 VAN BUREN PARK 2ND LOT 153</t>
  </si>
  <si>
    <t>5410</t>
  </si>
  <si>
    <t>530913101019000015</t>
  </si>
  <si>
    <t>53-08-18-103-003.313-008</t>
  </si>
  <si>
    <t>014-17067-13</t>
  </si>
  <si>
    <t>Jordan, Robert D &amp; Jacqueline</t>
  </si>
  <si>
    <t>3318 S Dawson Ln</t>
  </si>
  <si>
    <t>3318 S Dawson LN</t>
  </si>
  <si>
    <t>016-17770-00 VAN BUREN PARK 2ND LOT 154</t>
  </si>
  <si>
    <t>530913101061000015</t>
  </si>
  <si>
    <t>53-08-17-406-040.000-008</t>
  </si>
  <si>
    <t>014-08850-24</t>
  </si>
  <si>
    <t>Joseph, Scott N &amp; Stacy A</t>
  </si>
  <si>
    <t>736 W Whitethorn Pl</t>
  </si>
  <si>
    <t>736 W Whitethorn Place</t>
  </si>
  <si>
    <t>016-01270-00 VAN BUREN PARK 2ND LOT 155</t>
  </si>
  <si>
    <t>4396</t>
  </si>
  <si>
    <t>530913101053000015</t>
  </si>
  <si>
    <t>53-00-71-194-000.000-011</t>
  </si>
  <si>
    <t>007-11940-00</t>
  </si>
  <si>
    <t>JSD Enterprises LLC</t>
  </si>
  <si>
    <t>108 N Curry PIKE</t>
  </si>
  <si>
    <t>016-30300-00 VAN BUREN PARK 3RD LOT 157</t>
  </si>
  <si>
    <t>4519</t>
  </si>
  <si>
    <t>530913104034000015</t>
  </si>
  <si>
    <t>53-09-13-200-048.000-015</t>
  </si>
  <si>
    <t>016-29490-83</t>
  </si>
  <si>
    <t>Judd, Sandra J</t>
  </si>
  <si>
    <t>4163 W Chisolm Ct</t>
  </si>
  <si>
    <t>4163 W Chisholm TRL</t>
  </si>
  <si>
    <t>016-08160-00 VAN BUREN PARK 3RD LOT 158</t>
  </si>
  <si>
    <t>4007</t>
  </si>
  <si>
    <t>530913104033000015</t>
  </si>
  <si>
    <t>53-08-17-106-006.000-008</t>
  </si>
  <si>
    <t>014-17410-70</t>
  </si>
  <si>
    <t>Julian, Matthew Henry &amp; Caitlin Elise</t>
  </si>
  <si>
    <t>3132 S Ryan Place</t>
  </si>
  <si>
    <t>016-02530-00 VAN BUREN PARK 3RD LOT 159</t>
  </si>
  <si>
    <t>5312</t>
  </si>
  <si>
    <t>530913104006000015</t>
  </si>
  <si>
    <t>016-30392-69</t>
  </si>
  <si>
    <t>53-09-02-300-077.000-015</t>
  </si>
  <si>
    <t>Julian, Stuart Taylor &amp; Sarah Elizabeth</t>
  </si>
  <si>
    <t>659 S Solitude Ct</t>
  </si>
  <si>
    <t>659 S Solitude CT</t>
  </si>
  <si>
    <t>016-22790-00 VAN BUREN PARK 3RD LOT 160</t>
  </si>
  <si>
    <t>530913104022000015</t>
  </si>
  <si>
    <t>53-09-02-201-012.000-015</t>
  </si>
  <si>
    <t>016-30390-30</t>
  </si>
  <si>
    <t>Junken, Jedidiah D &amp; Melissa J</t>
  </si>
  <si>
    <t>320 S Woodfield Ln</t>
  </si>
  <si>
    <t>320 S Woodfield LN</t>
  </si>
  <si>
    <t>016-07560-00 VAN BUREN PARK 3RD LOT 161</t>
  </si>
  <si>
    <t>2866</t>
  </si>
  <si>
    <t>530913104012000015</t>
  </si>
  <si>
    <t>53-09-02-400-009.159-015</t>
  </si>
  <si>
    <t>016-26822-59</t>
  </si>
  <si>
    <t>Junkins, Steven Louis &amp; Marsha G</t>
  </si>
  <si>
    <t>5462 W Stonewood Dr</t>
  </si>
  <si>
    <t>5462 W Stonewood DR</t>
  </si>
  <si>
    <t>016-01850-00 VAN BUREN PARK 3RD LOT 162</t>
  </si>
  <si>
    <t>530913104026000015</t>
  </si>
  <si>
    <t>016-30410-04</t>
  </si>
  <si>
    <t>53-09-13-103-011.000-015</t>
  </si>
  <si>
    <t>Juric, Delilah J</t>
  </si>
  <si>
    <t>3822 W Stafford Dr</t>
  </si>
  <si>
    <t>3822 W Stafford DR</t>
  </si>
  <si>
    <t>016-17890-00 VAN BUREN PARK 3RD LOT 163; HMSTD FILED ON 016-13010-00</t>
  </si>
  <si>
    <t>5630</t>
  </si>
  <si>
    <t>530913104037000015</t>
  </si>
  <si>
    <t>53-04-36-200-013.000-012</t>
  </si>
  <si>
    <t>008-00040-00</t>
  </si>
  <si>
    <t>JWJ Ventures LLC</t>
  </si>
  <si>
    <t>710 Terrace Lake Dr</t>
  </si>
  <si>
    <t>Columbus, IN 47201</t>
  </si>
  <si>
    <t>309 N Curry PIKE</t>
  </si>
  <si>
    <t>016-07230-00 VAN BUREN PARK 3RD LOT 184</t>
  </si>
  <si>
    <t>530913104041000015</t>
  </si>
  <si>
    <t>53-05-30-400-004.000-004</t>
  </si>
  <si>
    <t>012-02630-03</t>
  </si>
  <si>
    <t>K &amp; S Rolloff Holdings LLC</t>
  </si>
  <si>
    <t>4810 W State Road 45</t>
  </si>
  <si>
    <t>1778 N Packing House RD</t>
  </si>
  <si>
    <t>016-15930-00 VAN BUREN PARK 3RD LOT 185</t>
  </si>
  <si>
    <t>530913104025000015</t>
  </si>
  <si>
    <t>53-08-20-205-016.000-008</t>
  </si>
  <si>
    <t>014-07856-40</t>
  </si>
  <si>
    <t>Kabrick, Chris &amp; Jane E</t>
  </si>
  <si>
    <t>1401 W Eagleview Dr</t>
  </si>
  <si>
    <t>1401 W Eagleview DR</t>
  </si>
  <si>
    <t>016-23220-00 VAN BUREN PARK 3RD LOT 186</t>
  </si>
  <si>
    <t>530913104020000015</t>
  </si>
  <si>
    <t>53-09-12-401-011.000-015</t>
  </si>
  <si>
    <t>016-29130-00</t>
  </si>
  <si>
    <t>Kagemann, Giovanna</t>
  </si>
  <si>
    <t>2310 S Hickory Leaf Dr</t>
  </si>
  <si>
    <t>2310 S Hickory Leaf DR</t>
  </si>
  <si>
    <t>016-01510-00 VAN BUREN PARK 3RD LOT 188</t>
  </si>
  <si>
    <t>530913104019000015</t>
  </si>
  <si>
    <t>53-09-02-400-003.123-015</t>
  </si>
  <si>
    <t>016-26823-23</t>
  </si>
  <si>
    <t>Kale, Bradley S</t>
  </si>
  <si>
    <t>5346 W Stonewood Dr</t>
  </si>
  <si>
    <t>5346 W STONEWOOD DR</t>
  </si>
  <si>
    <t>016-06150-00 VAN BUREN PARK 3RD LOT 189</t>
  </si>
  <si>
    <t>5339</t>
  </si>
  <si>
    <t>530913104029000015</t>
  </si>
  <si>
    <t>016-30391-06</t>
  </si>
  <si>
    <t>53-09-02-200-131.000-015</t>
  </si>
  <si>
    <t>Kalmon, Cody M &amp; Whitney E</t>
  </si>
  <si>
    <t>5588 W Cobblestone St</t>
  </si>
  <si>
    <t>5588 W Cobblestone ST</t>
  </si>
  <si>
    <t>016-09040-00 VAN BUREN PARK 3RD LOT 190</t>
  </si>
  <si>
    <t>530913104018000015</t>
  </si>
  <si>
    <t>53-08-17-301-093.391-008</t>
  </si>
  <si>
    <t>014-17396-91</t>
  </si>
  <si>
    <t>Kang, Dae Yul</t>
  </si>
  <si>
    <t>3557 S Wickens St</t>
  </si>
  <si>
    <t>3557 S Wickens ST</t>
  </si>
  <si>
    <t>016-10810-00 VAN BUREN PARK 3RD LOT 191</t>
  </si>
  <si>
    <t>530913104028000015</t>
  </si>
  <si>
    <t>53-09-13-106-009.000-015</t>
  </si>
  <si>
    <t>016-21750-00</t>
  </si>
  <si>
    <t>Kannapel, Benjamin &amp; Olsen, Samantha D</t>
  </si>
  <si>
    <t>3901 W Indian Creek Dr</t>
  </si>
  <si>
    <t>3901 W Indian Creek DR</t>
  </si>
  <si>
    <t>Bloomington, IN 47403-3920</t>
  </si>
  <si>
    <t>016-19490-00 VAN BUREN PARK 4TH LOT 192</t>
  </si>
  <si>
    <t>4719</t>
  </si>
  <si>
    <t>530913105018000015</t>
  </si>
  <si>
    <t>016-30391-50</t>
  </si>
  <si>
    <t>53-09-02-200-070.000-015</t>
  </si>
  <si>
    <t>Kapperman, Barrett G &amp; Sherry L</t>
  </si>
  <si>
    <t>545 S Crimson Ct</t>
  </si>
  <si>
    <t>545 S Crimson CT</t>
  </si>
  <si>
    <t>016-28900-00 VAN BUREN PARK 4TH LOT 193</t>
  </si>
  <si>
    <t>1177</t>
  </si>
  <si>
    <t>530913105024000015</t>
  </si>
  <si>
    <t>014-14981-05</t>
  </si>
  <si>
    <t>53-08-20-100-036.000-008</t>
  </si>
  <si>
    <t>Karaboja, Xhevdet I &amp; Anila H</t>
  </si>
  <si>
    <t>4245 S Clear View Dr</t>
  </si>
  <si>
    <t>4245 S Clear View DR</t>
  </si>
  <si>
    <t>016-21130-00 VAN BUREN PARK 4TH LOT 194</t>
  </si>
  <si>
    <t>530913105028000015</t>
  </si>
  <si>
    <t>53-08-17-102-069.000-008</t>
  </si>
  <si>
    <t>014-05630-00</t>
  </si>
  <si>
    <t>Karaffa, Paul A &amp; Marni Dickson Karaffa</t>
  </si>
  <si>
    <t>622 W Fairway Ln</t>
  </si>
  <si>
    <t>622 W Fairway LN</t>
  </si>
  <si>
    <t>016-12370-00 VAN BUREN PARK 4TH LOT 195</t>
  </si>
  <si>
    <t>530913105004000015</t>
  </si>
  <si>
    <t>53-08-17-101-005.000-008</t>
  </si>
  <si>
    <t>014-18320-00</t>
  </si>
  <si>
    <t>Karl, James F &amp; Bonnie L</t>
  </si>
  <si>
    <t>2911 S Soutar Dr</t>
  </si>
  <si>
    <t>2911 S Soutar DR</t>
  </si>
  <si>
    <t>016-21140-00 VAN BUREN PARK 4TH LOT 196</t>
  </si>
  <si>
    <t>7333</t>
  </si>
  <si>
    <t>530913105013000015</t>
  </si>
  <si>
    <t>53-08-20-205-030.000-008</t>
  </si>
  <si>
    <t>014-07856-38</t>
  </si>
  <si>
    <t>Karty, Jonathan Allen &amp; Jacquelyn Jean</t>
  </si>
  <si>
    <t>4318 S Falcon Dr</t>
  </si>
  <si>
    <t>4318 S Falcon DR</t>
  </si>
  <si>
    <t>016-07020-00 VAN BUREN PARK 4TH LOT 197</t>
  </si>
  <si>
    <t>530913105016000015</t>
  </si>
  <si>
    <t>53-08-17-406-036.000-008</t>
  </si>
  <si>
    <t>014-08850-26</t>
  </si>
  <si>
    <t>Karty, Judith E</t>
  </si>
  <si>
    <t>728 W Whitethorn Pl</t>
  </si>
  <si>
    <t>728 W Whitethorn Place</t>
  </si>
  <si>
    <t>016-07850-00 VAN BUREN PARK 4TH LOT 198</t>
  </si>
  <si>
    <t>7098</t>
  </si>
  <si>
    <t>530913105012000015</t>
  </si>
  <si>
    <t>016-03315-10</t>
  </si>
  <si>
    <t>53-09-13-401-028.000-015</t>
  </si>
  <si>
    <t>Kaserman, Mollie R</t>
  </si>
  <si>
    <t>3304 W Woodhaven Dr</t>
  </si>
  <si>
    <t>3304 W Woodhaven DR</t>
  </si>
  <si>
    <t>Bloomington, IN 47403-4131</t>
  </si>
  <si>
    <t>016-29300-00 VAN BUREN PARK 4TH LOT 199</t>
  </si>
  <si>
    <t>4827</t>
  </si>
  <si>
    <t>530913105010000015</t>
  </si>
  <si>
    <t>014-17093-65</t>
  </si>
  <si>
    <t>53-08-17-302-013.000-008</t>
  </si>
  <si>
    <t>Kaul, Shivi &amp; Alok</t>
  </si>
  <si>
    <t>3918 S Bushmill Dr</t>
  </si>
  <si>
    <t>3918 S Bushmill DR</t>
  </si>
  <si>
    <t>016-10140-00 VAN BUREN PARK 4TH LOT 257</t>
  </si>
  <si>
    <t>5881</t>
  </si>
  <si>
    <t>530913105009000015</t>
  </si>
  <si>
    <t>014-07857-06</t>
  </si>
  <si>
    <t>53-08-17-301-094.000-008</t>
  </si>
  <si>
    <t>Kawanishi, Hideki &amp; Tammy</t>
  </si>
  <si>
    <t>4011 S Crane Ct</t>
  </si>
  <si>
    <t>4011 S Crane CT</t>
  </si>
  <si>
    <t>016-21180-00 VAN BUREN PARK 4TH LOT 256</t>
  </si>
  <si>
    <t>4703</t>
  </si>
  <si>
    <t>530913105025000015</t>
  </si>
  <si>
    <t>53-09-01-213-015.000-015</t>
  </si>
  <si>
    <t>016-08240-00</t>
  </si>
  <si>
    <t>Kay, Hannah R</t>
  </si>
  <si>
    <t>4016 W Loroy Ave</t>
  </si>
  <si>
    <t>4016 W Loroy AVE</t>
  </si>
  <si>
    <t>Bloomington, IN 47403-1952</t>
  </si>
  <si>
    <t>016-21770-00 VAN BUREN PARK 8TH LOT 255</t>
  </si>
  <si>
    <t>http://egis.39dn.com/egismonroein/plats/B/B181_a.pdf</t>
  </si>
  <si>
    <t>VAN BUREN PARK 8TH</t>
  </si>
  <si>
    <t>6052</t>
  </si>
  <si>
    <t>530913106020000015</t>
  </si>
  <si>
    <t>016-30392-65</t>
  </si>
  <si>
    <t>53-09-02-300-089.000-015</t>
  </si>
  <si>
    <t>Kay, John D</t>
  </si>
  <si>
    <t>625 S Solitude Ct</t>
  </si>
  <si>
    <t>625 S Solitude CT</t>
  </si>
  <si>
    <t>016-21760-00 VAN BUREN PARK 8TH ADD LOT 254</t>
  </si>
  <si>
    <t>4198</t>
  </si>
  <si>
    <t>530913106017000015</t>
  </si>
  <si>
    <t>016-08471-21</t>
  </si>
  <si>
    <t>53-09-11-102-020.000-015</t>
  </si>
  <si>
    <t>Kay, Tamara L &amp; Christopher Crabtree</t>
  </si>
  <si>
    <t>5027 W Hanks Xing</t>
  </si>
  <si>
    <t>5027 W Hanks Crossing</t>
  </si>
  <si>
    <t>016-21750-00 VAN BUREN PARK 8TH LOT 253</t>
  </si>
  <si>
    <t>6335</t>
  </si>
  <si>
    <t>530913106009000015</t>
  </si>
  <si>
    <t>53-09-01-304-008.000-015</t>
  </si>
  <si>
    <t>016-18590-10</t>
  </si>
  <si>
    <t>Keays, Joseph M. &amp; Robert Francis</t>
  </si>
  <si>
    <t>4123 W Heritage Way</t>
  </si>
  <si>
    <t>016-21740-00 VAN BUREN PARK 8TH LOT 252</t>
  </si>
  <si>
    <t>5585</t>
  </si>
  <si>
    <t>530913106041000015</t>
  </si>
  <si>
    <t>014-17091-28</t>
  </si>
  <si>
    <t>53-08-17-304-056.000-008</t>
  </si>
  <si>
    <t>Keeler, Joan M</t>
  </si>
  <si>
    <t>3927 S Cramer Cir</t>
  </si>
  <si>
    <t>3927 S Cramer CIR</t>
  </si>
  <si>
    <t>016-21730-00 VAN BUREN PARK 8TH LOT 251</t>
  </si>
  <si>
    <t>530913106037000015</t>
  </si>
  <si>
    <t>53-09-02-400-002.000-015</t>
  </si>
  <si>
    <t>016-29520-00</t>
  </si>
  <si>
    <t>Keller, Lawrence J</t>
  </si>
  <si>
    <t>4674 W Gifford Rd</t>
  </si>
  <si>
    <t>4674 W Gifford RD</t>
  </si>
  <si>
    <t>016-21720-00 VAN BUREN PARK 8TH LOT 250</t>
  </si>
  <si>
    <t>3797</t>
  </si>
  <si>
    <t>530913106040000015</t>
  </si>
  <si>
    <t>53-09-01-211-031.000-015</t>
  </si>
  <si>
    <t>016-14220-00</t>
  </si>
  <si>
    <t>Keller, Lawrence J.</t>
  </si>
  <si>
    <t>4156 &amp; 4158 W Doyle AVE</t>
  </si>
  <si>
    <t>016-21780-00 VAN BUREN PARK 8TH LOT 258</t>
  </si>
  <si>
    <t>530913106024000015</t>
  </si>
  <si>
    <t>53-09-13-103-019.000-015</t>
  </si>
  <si>
    <t>016-12970-00</t>
  </si>
  <si>
    <t>Keller, Sandra L</t>
  </si>
  <si>
    <t>2811 S Leonard Springs Rd</t>
  </si>
  <si>
    <t>2811 S Leonard Springs RD</t>
  </si>
  <si>
    <t>016-21790-00 VAN BUREN PARK 8TH LOT 259</t>
  </si>
  <si>
    <t>6417</t>
  </si>
  <si>
    <t>530913106033000015</t>
  </si>
  <si>
    <t>016-21210-00</t>
  </si>
  <si>
    <t>53-09-13-102-009.000-015</t>
  </si>
  <si>
    <t>Kelley, James C &amp; Judith A</t>
  </si>
  <si>
    <t>3602 S Tyler Ln</t>
  </si>
  <si>
    <t>3602 S Tyler LN</t>
  </si>
  <si>
    <t>Bloomington, IN 47403-3966</t>
  </si>
  <si>
    <t>016-21800-00 VAN BUREN PARK 8TH LOT 260</t>
  </si>
  <si>
    <t>5815</t>
  </si>
  <si>
    <t>530913106007000015</t>
  </si>
  <si>
    <t>53-09-13-101-063.000-015</t>
  </si>
  <si>
    <t>016-25180-00</t>
  </si>
  <si>
    <t>Kelly, Jaema L &amp; Christian S</t>
  </si>
  <si>
    <t>3521 S Stafford Ct</t>
  </si>
  <si>
    <t>3521 W Stafford CT</t>
  </si>
  <si>
    <t>Bloomington, IN 47403-3810</t>
  </si>
  <si>
    <t>016-21810-00 VAN BUREN PARK 8TH LOT 261</t>
  </si>
  <si>
    <t>530913106035000015</t>
  </si>
  <si>
    <t>53-09-02-200-117.000-015</t>
  </si>
  <si>
    <t>016-30391-61</t>
  </si>
  <si>
    <t>Kelly, Robert E &amp; Sue E</t>
  </si>
  <si>
    <t>501 S Cobblestone Ct</t>
  </si>
  <si>
    <t>501 S Cobblestone CT</t>
  </si>
  <si>
    <t>016-21820-00 VAN BUREN PARK 8TH LOT 262</t>
  </si>
  <si>
    <t>6053</t>
  </si>
  <si>
    <t>530913106036000015</t>
  </si>
  <si>
    <t>53-01-41-709-427.000-008</t>
  </si>
  <si>
    <t>014-17094-27</t>
  </si>
  <si>
    <t>Kelmer, Michele</t>
  </si>
  <si>
    <t>5184 W Hanks Cross</t>
  </si>
  <si>
    <t>3837 S Cramer CIR</t>
  </si>
  <si>
    <t>016-21840-00 VAN BUREN PARK 8TH LOT 264</t>
  </si>
  <si>
    <t>5587</t>
  </si>
  <si>
    <t>530913106025000015</t>
  </si>
  <si>
    <t>016-08471-38</t>
  </si>
  <si>
    <t>53-09-11-103-018.000-015</t>
  </si>
  <si>
    <t>Kelmer, Michele M &amp; Kaposonore, Victor</t>
  </si>
  <si>
    <t>5184 W Hanks Xing</t>
  </si>
  <si>
    <t>5184 W Hanks Crossing</t>
  </si>
  <si>
    <t>016-21190-00 VAN BUREN PARK 6TH LOT 265</t>
  </si>
  <si>
    <t>http://egis.39dn.com/egismonroein/plats/B/B151_a.pdf</t>
  </si>
  <si>
    <t>VAN BUREN PARK 6TH</t>
  </si>
  <si>
    <t>530913102023000015</t>
  </si>
  <si>
    <t>53-08-17-109-012.000-008</t>
  </si>
  <si>
    <t>014-17410-06</t>
  </si>
  <si>
    <t>Kelp, Nicholas P</t>
  </si>
  <si>
    <t>540 W Ladd Ave</t>
  </si>
  <si>
    <t>540 W Ladd AVE</t>
  </si>
  <si>
    <t>016-22880-00 VAN BUREN PARK 6TH LOT 266</t>
  </si>
  <si>
    <t>5663</t>
  </si>
  <si>
    <t>530913102004000015</t>
  </si>
  <si>
    <t>53-09-01-213-033.000-015</t>
  </si>
  <si>
    <t>016-04820-00</t>
  </si>
  <si>
    <t>Kemp, Dustin &amp; Conrad, Sara</t>
  </si>
  <si>
    <t>703 S Village Dr</t>
  </si>
  <si>
    <t>703 S Village DR</t>
  </si>
  <si>
    <t>016-21200-00 VAN BUREN PARK 6TH ADD LOT 267</t>
  </si>
  <si>
    <t>530913102008000015</t>
  </si>
  <si>
    <t>53-09-13-404-026.000-015</t>
  </si>
  <si>
    <t>016-03310-32</t>
  </si>
  <si>
    <t>Kemp, Joshua W &amp; Bennett, Jeremy M</t>
  </si>
  <si>
    <t>3807 S Woodmere Ct</t>
  </si>
  <si>
    <t>3807 W Woodmere CT</t>
  </si>
  <si>
    <t>016-21210-00 VAN BUREN PARK 6TH LOT 268</t>
  </si>
  <si>
    <t>5692</t>
  </si>
  <si>
    <t>530913102009000015</t>
  </si>
  <si>
    <t>016-29062-10</t>
  </si>
  <si>
    <t>53-09-13-400-055.000-015</t>
  </si>
  <si>
    <t>Kennington, Corey D</t>
  </si>
  <si>
    <t>3316 W Jordan Ct</t>
  </si>
  <si>
    <t>3316 W Jordan CT</t>
  </si>
  <si>
    <t>016-21220-00 VAN BUREN PARK 6TH LOT 269</t>
  </si>
  <si>
    <t>7334</t>
  </si>
  <si>
    <t>530913102021000015</t>
  </si>
  <si>
    <t>53-08-17-301-109.000-008</t>
  </si>
  <si>
    <t>014-17097-58</t>
  </si>
  <si>
    <t>Keough, Sean &amp; Goodfellow-Keough, Dawn</t>
  </si>
  <si>
    <t>3738 S McDougal St</t>
  </si>
  <si>
    <t>3738 S McDougal ST</t>
  </si>
  <si>
    <t>016-21230-00 VAN BUREN PARK 6TH LOT 270</t>
  </si>
  <si>
    <t>530913102012000015</t>
  </si>
  <si>
    <t>53-09-13-406-002.000-015</t>
  </si>
  <si>
    <t>016-18790-05</t>
  </si>
  <si>
    <t>Kern, Mary B.</t>
  </si>
  <si>
    <t>3812 Sims Ln</t>
  </si>
  <si>
    <t>3812 W Sims LN</t>
  </si>
  <si>
    <t>016-21240-00 VAN BUREN PARK 6TH LOT 271</t>
  </si>
  <si>
    <t>530913102027000015</t>
  </si>
  <si>
    <t>014-16550-00</t>
  </si>
  <si>
    <t>53-08-17-102-021.000-008</t>
  </si>
  <si>
    <t>Kerr, Marc &amp; Baker , Linda</t>
  </si>
  <si>
    <t>643 W Green Rd</t>
  </si>
  <si>
    <t>643 W Green RD</t>
  </si>
  <si>
    <t>016-21250-00 VAN BUREN PARK 6TH LOT 272</t>
  </si>
  <si>
    <t>530913102025000015</t>
  </si>
  <si>
    <t>53-08-17-107-006.000-008</t>
  </si>
  <si>
    <t>014-17410-36</t>
  </si>
  <si>
    <t>Kessler, Mary Lou</t>
  </si>
  <si>
    <t>3130 S Ryan Ct</t>
  </si>
  <si>
    <t>3130 S Ryan CT</t>
  </si>
  <si>
    <t>016-01800-00 VAN BUREN PARK 6TH LOT 273; PROPERTY LOC: 3412 W TYLER LANE</t>
  </si>
  <si>
    <t>4398</t>
  </si>
  <si>
    <t>530913102033000015</t>
  </si>
  <si>
    <t>53-08-17-406-012.000-008</t>
  </si>
  <si>
    <t>014-08850-28</t>
  </si>
  <si>
    <t>Kestranek, Leigh</t>
  </si>
  <si>
    <t>720 W Whitethorn Pl</t>
  </si>
  <si>
    <t>720 W Whitethorn Place</t>
  </si>
  <si>
    <t>016-04070-00 VAN BUREN PARK 6TH LOT 274</t>
  </si>
  <si>
    <t>5324</t>
  </si>
  <si>
    <t>530913102036000015</t>
  </si>
  <si>
    <t>53-09-13-106-006.000-015</t>
  </si>
  <si>
    <t>016-21970-00</t>
  </si>
  <si>
    <t>Ketcham, Daniel W. &amp; Glenda I.</t>
  </si>
  <si>
    <t>3411 W Festive Dr</t>
  </si>
  <si>
    <t>3411 W Festive DR</t>
  </si>
  <si>
    <t>016-23070-00 VAN BUREN PARK 6TH LOT 275</t>
  </si>
  <si>
    <t>4176</t>
  </si>
  <si>
    <t>530913102007000015</t>
  </si>
  <si>
    <t>53-08-17-301-093.338-008</t>
  </si>
  <si>
    <t>014-17098-38</t>
  </si>
  <si>
    <t>Ketchum, Ryan &amp; Kimberly</t>
  </si>
  <si>
    <t>3572 S Wickens St</t>
  </si>
  <si>
    <t>3572 S Wickens ST</t>
  </si>
  <si>
    <t>016-01700-00 VAN BUREN PARK 6TH LOT 307</t>
  </si>
  <si>
    <t>5304</t>
  </si>
  <si>
    <t>530913102037000015</t>
  </si>
  <si>
    <t>53-01-41-709-451.000-008</t>
  </si>
  <si>
    <t>014-17094-51</t>
  </si>
  <si>
    <t>Key, Terry L &amp; Barbara J</t>
  </si>
  <si>
    <t>3806 S Cramer Cir</t>
  </si>
  <si>
    <t>3806 S Cramer CIR</t>
  </si>
  <si>
    <t>016-19850-00 VAN BUREN PARK 6TH LOT 308</t>
  </si>
  <si>
    <t>5473</t>
  </si>
  <si>
    <t>530913102020000015</t>
  </si>
  <si>
    <t>53-08-17-301-093.423-008</t>
  </si>
  <si>
    <t>014-17496-23</t>
  </si>
  <si>
    <t>Key, Wesley P &amp; Kelly C</t>
  </si>
  <si>
    <t>3618 S Glasgow Cir</t>
  </si>
  <si>
    <t>3618 S Glasgow CIR</t>
  </si>
  <si>
    <t>016-29190-00 VAN BUREN PARK 6TH LOT 309</t>
  </si>
  <si>
    <t>1179</t>
  </si>
  <si>
    <t>530913102002000015</t>
  </si>
  <si>
    <t>53-08-17-301-093.334-008</t>
  </si>
  <si>
    <t>014-17098-34</t>
  </si>
  <si>
    <t>Khanna, Rajesh K &amp; Ruchika</t>
  </si>
  <si>
    <t>1550 W Castle Ct</t>
  </si>
  <si>
    <t>1550 W Castle CT</t>
  </si>
  <si>
    <t>016-07030-00 VAN BUREN PARK 6TH LOT 310</t>
  </si>
  <si>
    <t>530913102017000015</t>
  </si>
  <si>
    <t>53-08-17-102-038.000-008</t>
  </si>
  <si>
    <t>014-01350-00</t>
  </si>
  <si>
    <t>Kidd, Devta Linda</t>
  </si>
  <si>
    <t>651 W Fairway Ln</t>
  </si>
  <si>
    <t>651 W Fairway LN</t>
  </si>
  <si>
    <t>016-11140-00 VAN BUREN PARK 6TH LOT 311</t>
  </si>
  <si>
    <t>530913102019000015</t>
  </si>
  <si>
    <t>53-09-13-202-004.000-015</t>
  </si>
  <si>
    <t>016-29490-71</t>
  </si>
  <si>
    <t>Kidwell, Linda R</t>
  </si>
  <si>
    <t>4017 W Cedar Chase Dr</t>
  </si>
  <si>
    <t>4017 W Cedar Chase DR</t>
  </si>
  <si>
    <t>016-17000-00 VAN BUREN PARK 6TH LOT 312</t>
  </si>
  <si>
    <t>6320</t>
  </si>
  <si>
    <t>530913102003000015</t>
  </si>
  <si>
    <t>53-09-13-202-002.000-015</t>
  </si>
  <si>
    <t>016-29490-70</t>
  </si>
  <si>
    <t>Kidwell, Robert L</t>
  </si>
  <si>
    <t>4021 W Cedar Chase Dr</t>
  </si>
  <si>
    <t>4021 W Cedar Chase DR</t>
  </si>
  <si>
    <t>016-06840-00 VAN BUREN 6TH LOT 313</t>
  </si>
  <si>
    <t>2861</t>
  </si>
  <si>
    <t>530913102014000015</t>
  </si>
  <si>
    <t>53-09-01-213-017.000-015</t>
  </si>
  <si>
    <t>016-01230-00</t>
  </si>
  <si>
    <t>Kiefer, Bryan J</t>
  </si>
  <si>
    <t>440 S Curry Pike</t>
  </si>
  <si>
    <t>440 S Curry PIKE</t>
  </si>
  <si>
    <t>016-21850-00 VAN BUREN PARK 8TH LOT 314</t>
  </si>
  <si>
    <t>530913106010000015</t>
  </si>
  <si>
    <t>53-08-20-400-051.000-008</t>
  </si>
  <si>
    <t>014-14170-00</t>
  </si>
  <si>
    <t>Kieffaber, Gary</t>
  </si>
  <si>
    <t>725 W That Rd</t>
  </si>
  <si>
    <t>577 W That RD</t>
  </si>
  <si>
    <t>016-21860-00 VAN BUREN PARK 8TH LOT 315</t>
  </si>
  <si>
    <t>530913106008000015</t>
  </si>
  <si>
    <t>53-08-20-400-050.000-008</t>
  </si>
  <si>
    <t>014-14175-00</t>
  </si>
  <si>
    <t>577-665 W That RD</t>
  </si>
  <si>
    <t>016-21870-00 VAN BUREN PARK 8TH LOT 316; ;</t>
  </si>
  <si>
    <t>4204</t>
  </si>
  <si>
    <t>530913106028000015</t>
  </si>
  <si>
    <t>53-08-20-400-081.000-008</t>
  </si>
  <si>
    <t>014-18670-00</t>
  </si>
  <si>
    <t>Kieffaber, Gary L</t>
  </si>
  <si>
    <t>016-21880-00 VAN BUREN PARK 8TH LOT 317</t>
  </si>
  <si>
    <t>7343</t>
  </si>
  <si>
    <t>530913106039000015</t>
  </si>
  <si>
    <t>53-08-20-400-075.000-008</t>
  </si>
  <si>
    <t>014-18655-00</t>
  </si>
  <si>
    <t>799 W That RD</t>
  </si>
  <si>
    <t>016-21390-00 VAN BUREN PARK 7TH LOT 318</t>
  </si>
  <si>
    <t>http://egis.39dn.com/egismonroein/plats/B/B180_b.pdf</t>
  </si>
  <si>
    <t>VAN BUREN PARK 7TH</t>
  </si>
  <si>
    <t>5698</t>
  </si>
  <si>
    <t>530913107024000015</t>
  </si>
  <si>
    <t>53-08-20-400-055.000-008</t>
  </si>
  <si>
    <t>014-18675-00</t>
  </si>
  <si>
    <t>725 W That RD</t>
  </si>
  <si>
    <t>016-21400-00 VAN BUREN PARK 7TH LOT 319</t>
  </si>
  <si>
    <t>5683</t>
  </si>
  <si>
    <t>530913107025000015</t>
  </si>
  <si>
    <t>53-08-20-400-079.000-008</t>
  </si>
  <si>
    <t>014-18680-00</t>
  </si>
  <si>
    <t>689 W Shaw RD</t>
  </si>
  <si>
    <t>016-21410-00 VAN BUREN PARK 7TH LOT 320</t>
  </si>
  <si>
    <t>6049</t>
  </si>
  <si>
    <t>530913107010000015</t>
  </si>
  <si>
    <t>53-08-20-400-083.000-008</t>
  </si>
  <si>
    <t>014-18690-00</t>
  </si>
  <si>
    <t>Kieffaber, Marie L &amp; John A</t>
  </si>
  <si>
    <t>665 W That RD</t>
  </si>
  <si>
    <t>016-21420-00 VAN BUREN PARK 7TH ADD LOT 321</t>
  </si>
  <si>
    <t>5482</t>
  </si>
  <si>
    <t>530913107003000015</t>
  </si>
  <si>
    <t>53-08-20-400-080.000-008</t>
  </si>
  <si>
    <t>014-18650-00</t>
  </si>
  <si>
    <t>Kieffaber, Marie L.</t>
  </si>
  <si>
    <t>016-08060-00 VAN BUREN PARK 7TH LOT 322</t>
  </si>
  <si>
    <t>2595</t>
  </si>
  <si>
    <t>530913107026000015</t>
  </si>
  <si>
    <t>53-09-13-106-032.000-015</t>
  </si>
  <si>
    <t>016-21920-00</t>
  </si>
  <si>
    <t>Kile, William C &amp; Lori E</t>
  </si>
  <si>
    <t>4985 W Woodland Dr</t>
  </si>
  <si>
    <t>3520 W Festive DR</t>
  </si>
  <si>
    <t>Bloomington, IN 47403-3904</t>
  </si>
  <si>
    <t>016-19240-00 VAN BUREN PARK 7TH LOT 323</t>
  </si>
  <si>
    <t>6015</t>
  </si>
  <si>
    <t>530913107041000015</t>
  </si>
  <si>
    <t>53-08-17-301-093.351-008</t>
  </si>
  <si>
    <t>014-17098-51</t>
  </si>
  <si>
    <t>Killion, Douglas &amp; Katie</t>
  </si>
  <si>
    <t>3231 S Meeting House Ct</t>
  </si>
  <si>
    <t>3231 S Meeting House CT</t>
  </si>
  <si>
    <t>016-10340-00 VAN BUREN PARK 7TH LOT 325</t>
  </si>
  <si>
    <t>6246</t>
  </si>
  <si>
    <t>530913107048000015</t>
  </si>
  <si>
    <t>53-08-17-403-047.000-008</t>
  </si>
  <si>
    <t>014-04580-37</t>
  </si>
  <si>
    <t>Killion, Ricky M &amp; Cheryl A</t>
  </si>
  <si>
    <t>424 W Somersbe Pl</t>
  </si>
  <si>
    <t>424 W Somersbe Place</t>
  </si>
  <si>
    <t>016-07340-00 VAN BUREN PARK 7TH LOT 326</t>
  </si>
  <si>
    <t>530913107045000015</t>
  </si>
  <si>
    <t>53-08-20-106-045.000-008</t>
  </si>
  <si>
    <t>014-14980-62</t>
  </si>
  <si>
    <t>Kilzer, Joel R &amp; Joel Ray</t>
  </si>
  <si>
    <t>607 W Cyprus Cir</t>
  </si>
  <si>
    <t>607 W Cyprus CIR</t>
  </si>
  <si>
    <t>016-30110-00 VAN BUREN PARK 7TH LOT 327</t>
  </si>
  <si>
    <t>530913107042000015</t>
  </si>
  <si>
    <t>53-01-41-709-716.000-008</t>
  </si>
  <si>
    <t>014-17097-16</t>
  </si>
  <si>
    <t>Kim, Eugene &amp; Lori L</t>
  </si>
  <si>
    <t>1654 W Hennessey St</t>
  </si>
  <si>
    <t>1654 W Hennessey ST</t>
  </si>
  <si>
    <t>016-24270-00 VAN BUREN PARK 7TH ADD LOT 328</t>
  </si>
  <si>
    <t>2753</t>
  </si>
  <si>
    <t>530913107044000015</t>
  </si>
  <si>
    <t>007-14960-01</t>
  </si>
  <si>
    <t>53-04-35-300-024.000-011</t>
  </si>
  <si>
    <t>Kimble, Royce L &amp; Gena M</t>
  </si>
  <si>
    <t>681 N Knapp Rd</t>
  </si>
  <si>
    <t>681 N Knapp RD</t>
  </si>
  <si>
    <t>Bloomington, IN 47404-9363</t>
  </si>
  <si>
    <t>016-21430-00 VAN BUREN PARK 7TH LOT 329</t>
  </si>
  <si>
    <t>530913107019000015</t>
  </si>
  <si>
    <t>016-30390-53</t>
  </si>
  <si>
    <t>53-09-02-200-163.000-015</t>
  </si>
  <si>
    <t>Kinder, Jennifer L</t>
  </si>
  <si>
    <t>417 S Woodfield Ln</t>
  </si>
  <si>
    <t>417 S Woodfield LN</t>
  </si>
  <si>
    <t>016-15690-00 VAN BUREN PARK 7TH LOT 330</t>
  </si>
  <si>
    <t>5500</t>
  </si>
  <si>
    <t>530913107027000015</t>
  </si>
  <si>
    <t>016-03315-18</t>
  </si>
  <si>
    <t>53-09-13-401-053.000-015</t>
  </si>
  <si>
    <t>Kinder, Timothy V</t>
  </si>
  <si>
    <t>3305 W Woodcreek Ct</t>
  </si>
  <si>
    <t>3305 W Woodcreek CT</t>
  </si>
  <si>
    <t>016-21890-00 VAN BUREN PARK 8TH LOT 341; ;</t>
  </si>
  <si>
    <t>530913106042000015</t>
  </si>
  <si>
    <t>53-09-02-100-024.000-015</t>
  </si>
  <si>
    <t>016-16770-00</t>
  </si>
  <si>
    <t>King, David F &amp; Turpin , Kathy Jo</t>
  </si>
  <si>
    <t>11 S Cheryl Ave</t>
  </si>
  <si>
    <t>11 S Cheryl AVE</t>
  </si>
  <si>
    <t>016-21900-00 VAN BUREN PARK 8TH LOT 342</t>
  </si>
  <si>
    <t>4715</t>
  </si>
  <si>
    <t>530913106023000015</t>
  </si>
  <si>
    <t>016-30392-89</t>
  </si>
  <si>
    <t>53-01-63-039-289.000-015</t>
  </si>
  <si>
    <t>King, Lucille T</t>
  </si>
  <si>
    <t>4994 W Bedrock Rd</t>
  </si>
  <si>
    <t>4994 W Bedrock RD</t>
  </si>
  <si>
    <t>016-21910-00 VAN BUREN PARK 8TH LOT 343</t>
  </si>
  <si>
    <t>3670</t>
  </si>
  <si>
    <t>530913106038000015</t>
  </si>
  <si>
    <t>014-07856-96</t>
  </si>
  <si>
    <t>53-08-17-301-087.000-008</t>
  </si>
  <si>
    <t>Kinser, Dana H</t>
  </si>
  <si>
    <t>1439 Estate Dr</t>
  </si>
  <si>
    <t>1439 W Estate DR</t>
  </si>
  <si>
    <t>016-21920-00 VAN BUREN PARK 8TH LOT 344</t>
  </si>
  <si>
    <t>530913106032000015</t>
  </si>
  <si>
    <t>53-09-12-400-014.004-015</t>
  </si>
  <si>
    <t>016-31640-04</t>
  </si>
  <si>
    <t>Kinser, Hazel , Gary &amp; Connie; Peggy Prince; Betty Elkins</t>
  </si>
  <si>
    <t>2335 S Hickory Leaf Dr</t>
  </si>
  <si>
    <t>016-21930-00 VAN BUREN PARK 8TH LOT 345</t>
  </si>
  <si>
    <t>3802</t>
  </si>
  <si>
    <t>530913106022000015</t>
  </si>
  <si>
    <t>53-09-12-401-008.000-015</t>
  </si>
  <si>
    <t>016-14710-00</t>
  </si>
  <si>
    <t>2335 S Hickory Leaf DR</t>
  </si>
  <si>
    <t>016-21940-00 VAN BUREN PARK 8TH LOT 346</t>
  </si>
  <si>
    <t>3803</t>
  </si>
  <si>
    <t>530913106015000015</t>
  </si>
  <si>
    <t>53-08-20-205-039.000-008</t>
  </si>
  <si>
    <t>014-07856-23</t>
  </si>
  <si>
    <t>Kinser, Mark L &amp; Janette M</t>
  </si>
  <si>
    <t>4301 S Falcon Dr</t>
  </si>
  <si>
    <t>4301 S Falcon DR</t>
  </si>
  <si>
    <t>016-21950-00 VAN BUREN PARK 8TH LOT 347</t>
  </si>
  <si>
    <t>4207</t>
  </si>
  <si>
    <t>530913106003000015</t>
  </si>
  <si>
    <t>53-08-20-205-007.000-008</t>
  </si>
  <si>
    <t>014-07856-24</t>
  </si>
  <si>
    <t>1301 W Estate DR</t>
  </si>
  <si>
    <t>016-21960-00 VAN BUREN PARK 8TH LOT 348</t>
  </si>
  <si>
    <t>7344</t>
  </si>
  <si>
    <t>530913106016000015</t>
  </si>
  <si>
    <t>53-09-12-400-021.000-015</t>
  </si>
  <si>
    <t>016-19990-00</t>
  </si>
  <si>
    <t>Kinser, Susan</t>
  </si>
  <si>
    <t>2747 S Leonard Springs Rd</t>
  </si>
  <si>
    <t>2747 S Leonard Springs RD</t>
  </si>
  <si>
    <t>Bloomington, IN 47403-3137</t>
  </si>
  <si>
    <t>016-21350-00 VAN BUREN PARK 7TH LOT 350</t>
  </si>
  <si>
    <t>3782</t>
  </si>
  <si>
    <t>530913107035000015</t>
  </si>
  <si>
    <t>016-30391-05</t>
  </si>
  <si>
    <t>53-09-02-200-121.000-015</t>
  </si>
  <si>
    <t>Kirby, Ricky W</t>
  </si>
  <si>
    <t>5600 W Cobblestone St</t>
  </si>
  <si>
    <t>5600 W Cobblestone ST</t>
  </si>
  <si>
    <t>016-21500-00 VAN BUREN PARK 7TH LOT 351</t>
  </si>
  <si>
    <t>5583</t>
  </si>
  <si>
    <t>530913107049000015</t>
  </si>
  <si>
    <t>53-09-02-202-002.000-015</t>
  </si>
  <si>
    <t>016-30395-08</t>
  </si>
  <si>
    <t>Kirchgassner, James J &amp; Sansone-Kirchgassner, Vicki E</t>
  </si>
  <si>
    <t>2820 Eagle Lake Dr</t>
  </si>
  <si>
    <t>Orlando, FL 32837</t>
  </si>
  <si>
    <t>343 S Windstone CT</t>
  </si>
  <si>
    <t>016-21510-00 VAN BUREN PARK 7TH LOT 352</t>
  </si>
  <si>
    <t>3661</t>
  </si>
  <si>
    <t>530913107050000015</t>
  </si>
  <si>
    <t>016-03310-88</t>
  </si>
  <si>
    <t>53-09-13-401-035.000-015</t>
  </si>
  <si>
    <t>Kirk, Judith A.</t>
  </si>
  <si>
    <t>3600 W Woodcliff Ct</t>
  </si>
  <si>
    <t>3600 W Woodcliff CT</t>
  </si>
  <si>
    <t>016-21520-00 VAN BUREN PARK 7TH LOT 353</t>
  </si>
  <si>
    <t>6333</t>
  </si>
  <si>
    <t>530913107013000015</t>
  </si>
  <si>
    <t>53-09-01-300-001.000-015</t>
  </si>
  <si>
    <t>016-18591-00</t>
  </si>
  <si>
    <t>Kirk, Myra J</t>
  </si>
  <si>
    <t>1420 S Curry Pike</t>
  </si>
  <si>
    <t>016-21530-00 VAN BUREN PARK 7TH LOT 354</t>
  </si>
  <si>
    <t>6050</t>
  </si>
  <si>
    <t>530913107008000015</t>
  </si>
  <si>
    <t>53-08-17-405-013.000-008</t>
  </si>
  <si>
    <t>014-08850-67</t>
  </si>
  <si>
    <t>Kirtland, John W &amp; Sharon V</t>
  </si>
  <si>
    <t>616 W Glen Arbor Way</t>
  </si>
  <si>
    <t>016-21540-00 VAN BUREN PARK 7TH LOT 355</t>
  </si>
  <si>
    <t>530913107023000015</t>
  </si>
  <si>
    <t>016-21320-00</t>
  </si>
  <si>
    <t>53-09-13-102-005.000-015</t>
  </si>
  <si>
    <t>Kirtland, John William &amp; Sharon V.</t>
  </si>
  <si>
    <t>3211 S Yonkers ST</t>
  </si>
  <si>
    <t>016-30840-00 VAN BUREN PARK 7TH LOT 356</t>
  </si>
  <si>
    <t>4526</t>
  </si>
  <si>
    <t>530913107018000015</t>
  </si>
  <si>
    <t>014-14985-87</t>
  </si>
  <si>
    <t>53-08-20-106-002.000-008</t>
  </si>
  <si>
    <t>Kirts, Rex W &amp; Beth Ann</t>
  </si>
  <si>
    <t>801 W Whitestone St</t>
  </si>
  <si>
    <t>801 W Whitestone ST</t>
  </si>
  <si>
    <t>016-23750-00 VAN BUREN PARK 7TH ADD LOT 331</t>
  </si>
  <si>
    <t>3719</t>
  </si>
  <si>
    <t>530913107043000015</t>
  </si>
  <si>
    <t>53-09-02-400-009.066-015</t>
  </si>
  <si>
    <t>016-26811-66</t>
  </si>
  <si>
    <t>Kiser, Thomas A &amp; Janet S</t>
  </si>
  <si>
    <t>249 S cave Creek Dr</t>
  </si>
  <si>
    <t>249 S Cave Creek DR</t>
  </si>
  <si>
    <t>016-31290-00 VAN BUREN PARK 7TH LOT 332</t>
  </si>
  <si>
    <t>530913107005000015</t>
  </si>
  <si>
    <t>016-18790-02</t>
  </si>
  <si>
    <t>53-09-13-406-001.000-015</t>
  </si>
  <si>
    <t>Klein, James B &amp; Sexton , John W</t>
  </si>
  <si>
    <t>3621 S Leonard Springs Rd</t>
  </si>
  <si>
    <t>3621 S Leonard Springs RD</t>
  </si>
  <si>
    <t>016-14690-00 VAN BUREN PARK 7TH LOT 333</t>
  </si>
  <si>
    <t>3580</t>
  </si>
  <si>
    <t>530913107046000015</t>
  </si>
  <si>
    <t>53-08-17-100-044.000-008</t>
  </si>
  <si>
    <t>014-14680-00</t>
  </si>
  <si>
    <t>Kleinbauer, L Mark &amp; Susan K</t>
  </si>
  <si>
    <t>2815 S Rogers St</t>
  </si>
  <si>
    <t>2815 S Rogers ST</t>
  </si>
  <si>
    <t>016-21440-00 VAN BUREN PARK 7TH LOT 334</t>
  </si>
  <si>
    <t>7339</t>
  </si>
  <si>
    <t>530913107009000015</t>
  </si>
  <si>
    <t>53-01-63-041-108.000-015</t>
  </si>
  <si>
    <t>016-30411-08</t>
  </si>
  <si>
    <t>Kleindorfer, Carle Gwinn, Flick, Beverly Jean, Blevins, Teresa J W/L/E Garland, Patricia J</t>
  </si>
  <si>
    <t>652 S Fieldstone Blvd</t>
  </si>
  <si>
    <t>652 S Fieldstone BLVD</t>
  </si>
  <si>
    <t>016-21450-00 VAN BUREN PARK 7TH LOT 335</t>
  </si>
  <si>
    <t>6331</t>
  </si>
  <si>
    <t>530913107037000015</t>
  </si>
  <si>
    <t>012-11800-00</t>
  </si>
  <si>
    <t>53-05-29-100-018.032-004</t>
  </si>
  <si>
    <t>012-11800-32</t>
  </si>
  <si>
    <t>Kleiner, Kristopher</t>
  </si>
  <si>
    <t>2447 N Stonelake Cir</t>
  </si>
  <si>
    <t>2447 N Stonelake CIR</t>
  </si>
  <si>
    <t>016-21460-00 VAN BUREN PARK 7TH LOT 336</t>
  </si>
  <si>
    <t>5483</t>
  </si>
  <si>
    <t>530913107022000015</t>
  </si>
  <si>
    <t>016-03315-21</t>
  </si>
  <si>
    <t>53-09-13-401-050.000-015</t>
  </si>
  <si>
    <t>Kline, Debra S &amp; Hardesty, Terri L</t>
  </si>
  <si>
    <t>3306 W Woodcreek Ct</t>
  </si>
  <si>
    <t>3306 W Woodcreek CT</t>
  </si>
  <si>
    <t>016-21470-00 VAN BUREN PARK 7TH LOT 337</t>
  </si>
  <si>
    <t>530913107014000015</t>
  </si>
  <si>
    <t>53-09-13-102-037.000-015</t>
  </si>
  <si>
    <t>016-01700-00</t>
  </si>
  <si>
    <t>Klodzen, Terri A</t>
  </si>
  <si>
    <t>3401 S Tyler Ln</t>
  </si>
  <si>
    <t>3401 S Tyler LN</t>
  </si>
  <si>
    <t>Bloomington, IN 47403-3961</t>
  </si>
  <si>
    <t>016-21480-00 VAN BUREN PARK 7TH LOT 338</t>
  </si>
  <si>
    <t>5765</t>
  </si>
  <si>
    <t>530913107017000015</t>
  </si>
  <si>
    <t>53-08-17-301-177.000-008</t>
  </si>
  <si>
    <t>014-17096-47</t>
  </si>
  <si>
    <t>Kluesner, Linus W &amp; Nancy M</t>
  </si>
  <si>
    <t>3711 S Wickens St</t>
  </si>
  <si>
    <t>3711 S Wickens ST</t>
  </si>
  <si>
    <t>016-21330-00 VAN BUREN PARK 7TH LOT 340</t>
  </si>
  <si>
    <t>4739</t>
  </si>
  <si>
    <t>530913107030000015</t>
  </si>
  <si>
    <t>53-08-17-406-019.000-008</t>
  </si>
  <si>
    <t>014-08850-11</t>
  </si>
  <si>
    <t>Knaus, Terry W</t>
  </si>
  <si>
    <t>701 W Whitethorn Way</t>
  </si>
  <si>
    <t>016-19510-00 VAN BUREN PARK 7TH LOT 285</t>
  </si>
  <si>
    <t>530913107051000015</t>
  </si>
  <si>
    <t>53-09-12-201-040.000-015</t>
  </si>
  <si>
    <t>016-15670-00</t>
  </si>
  <si>
    <t>Knerler, Norma Lou</t>
  </si>
  <si>
    <t>2302 S Curry Pike</t>
  </si>
  <si>
    <t>2302 S Curry PIKE</t>
  </si>
  <si>
    <t>016-23690-00 VAN BUREN PARK 7TH LOT 284</t>
  </si>
  <si>
    <t>530913107015000015</t>
  </si>
  <si>
    <t>53-09-13-300-009.000-015</t>
  </si>
  <si>
    <t>016-12650-00</t>
  </si>
  <si>
    <t>Knight, Bennie</t>
  </si>
  <si>
    <t>8235 S Fairfax Rd</t>
  </si>
  <si>
    <t>3420 S Leonard Springs RD</t>
  </si>
  <si>
    <t>016-15530-00 VAN BUREN PARK 7TH LOT 283</t>
  </si>
  <si>
    <t>2944</t>
  </si>
  <si>
    <t>530913107039000015</t>
  </si>
  <si>
    <t>016-30391-64</t>
  </si>
  <si>
    <t>53-09-02-200-111.000-015</t>
  </si>
  <si>
    <t>Knight, Kylon &amp; Melissa J</t>
  </si>
  <si>
    <t>527 S Cobblestone Ct</t>
  </si>
  <si>
    <t>527 S Cobblestone CT</t>
  </si>
  <si>
    <t>016-10080-00 VAN BUREN PARK 7TH LOT 282</t>
  </si>
  <si>
    <t>5533</t>
  </si>
  <si>
    <t>530913107007000015</t>
  </si>
  <si>
    <t>53-08-17-301-116.000-008</t>
  </si>
  <si>
    <t>014-17098-09</t>
  </si>
  <si>
    <t>KNN Properties LLC</t>
  </si>
  <si>
    <t>4019 S Crane Ct</t>
  </si>
  <si>
    <t>3720 S Wickens ST</t>
  </si>
  <si>
    <t>016-14460-00 VAN BUREN PARK 6TH LOT 281</t>
  </si>
  <si>
    <t>530913102031000015</t>
  </si>
  <si>
    <t>53-01-63-041-102.000-015</t>
  </si>
  <si>
    <t>016-30411-02</t>
  </si>
  <si>
    <t>Knott, Greg S</t>
  </si>
  <si>
    <t>3997 W Furr Ct</t>
  </si>
  <si>
    <t>692 S Fieldstone BLVD</t>
  </si>
  <si>
    <t>016-07790-00 VAN BUREN PARK 6TH LOT 280</t>
  </si>
  <si>
    <t>2454</t>
  </si>
  <si>
    <t>530913102010000015</t>
  </si>
  <si>
    <t>53-09-02-400-009.150-015</t>
  </si>
  <si>
    <t>016-26822-50</t>
  </si>
  <si>
    <t>Knowles, Thomas G &amp; Jessica</t>
  </si>
  <si>
    <t>5449 W Stonewood Dr</t>
  </si>
  <si>
    <t>5449 W Stonewood DR</t>
  </si>
  <si>
    <t>016-14420-00 VAN BUREN PARK 6TH LOT 279</t>
  </si>
  <si>
    <t>530913102018000015</t>
  </si>
  <si>
    <t>53-05-29-100-059.000-004</t>
  </si>
  <si>
    <t>012-11803-24</t>
  </si>
  <si>
    <t>Knuth, Erica L</t>
  </si>
  <si>
    <t>2101 Market St #702</t>
  </si>
  <si>
    <t>Philadelphia, PA 19103</t>
  </si>
  <si>
    <t>2512 N Stonelake DR</t>
  </si>
  <si>
    <t>016-09240-00 VAN BUREN PARK 6TH LOT 278</t>
  </si>
  <si>
    <t>530913102032000015</t>
  </si>
  <si>
    <t>012-11802-08</t>
  </si>
  <si>
    <t>53-05-29-100-042.000-004</t>
  </si>
  <si>
    <t>012-11802-07</t>
  </si>
  <si>
    <t>Koch, Edward R &amp; Christine A</t>
  </si>
  <si>
    <t>2416 N Stonelake Cir</t>
  </si>
  <si>
    <t>2416 N Stonelake CIR</t>
  </si>
  <si>
    <t>016-21260-00 VAN BUREN PARK 6TH LOT 277</t>
  </si>
  <si>
    <t>530913102006000015</t>
  </si>
  <si>
    <t>53-09-13-410-001.000-015</t>
  </si>
  <si>
    <t>016-29061-19</t>
  </si>
  <si>
    <t>Koch, Phyllis J &amp; Koch, Jerimy R</t>
  </si>
  <si>
    <t>3706 S Judd Ave</t>
  </si>
  <si>
    <t>3706 S Judd AVE</t>
  </si>
  <si>
    <t>016-19570-00 VAN BUREN PARK 6TH LOT 276</t>
  </si>
  <si>
    <t>530913102026000015</t>
  </si>
  <si>
    <t>012-15526-14</t>
  </si>
  <si>
    <t>53-05-31-201-007.000-004</t>
  </si>
  <si>
    <t>Koontz Rental LLC</t>
  </si>
  <si>
    <t>704 E Crestline Dr</t>
  </si>
  <si>
    <t>1077 N Air DR</t>
  </si>
  <si>
    <t>Bloomington, IN 47404-9102</t>
  </si>
  <si>
    <t>016-02760-00 VAN BUREN PARK 2ND LOT 183</t>
  </si>
  <si>
    <t>5313</t>
  </si>
  <si>
    <t>530913101059000015</t>
  </si>
  <si>
    <t>53-09-01-209-060.000-015</t>
  </si>
  <si>
    <t>016-06940-00</t>
  </si>
  <si>
    <t>Koontz, Lowell E. &amp; Carol S.</t>
  </si>
  <si>
    <t>4624 W Harvest Ln</t>
  </si>
  <si>
    <t>512 S Hickory DR</t>
  </si>
  <si>
    <t>016-01500-00 VAN BUREN PARK 2ND LOT 182</t>
  </si>
  <si>
    <t>6019</t>
  </si>
  <si>
    <t>530913101038000015</t>
  </si>
  <si>
    <t>53-09-01-209-015.000-015</t>
  </si>
  <si>
    <t>016-05430-00</t>
  </si>
  <si>
    <t>Koontz, Martha Evelyn</t>
  </si>
  <si>
    <t>884 S Western Dr</t>
  </si>
  <si>
    <t>884 S Western DR</t>
  </si>
  <si>
    <t>016-14020-00 VAN BUREN PARK 2ND LOT 181</t>
  </si>
  <si>
    <t>5711</t>
  </si>
  <si>
    <t>530913101003000015</t>
  </si>
  <si>
    <t>007-28150-04</t>
  </si>
  <si>
    <t>53-04-26-401-004.000-011</t>
  </si>
  <si>
    <t>Koorsen Properties LLC</t>
  </si>
  <si>
    <t>2719 N Arlington Ave</t>
  </si>
  <si>
    <t>Indianapolis, IN 46218</t>
  </si>
  <si>
    <t>4710 W Vernal PIKE</t>
  </si>
  <si>
    <t>016-08720-00 VAN BUREN PARK 2ND ADD LOT 180</t>
  </si>
  <si>
    <t>5506</t>
  </si>
  <si>
    <t>530913101064000015</t>
  </si>
  <si>
    <t>016-12900-00</t>
  </si>
  <si>
    <t>53-09-12-300-033.000-015</t>
  </si>
  <si>
    <t>Kooshtard Property Viii LLC</t>
  </si>
  <si>
    <t>C/o Johnson Oil Co PO Box 347</t>
  </si>
  <si>
    <t>Columbus, IN 47202</t>
  </si>
  <si>
    <t>2520 S Leonard Springs RD</t>
  </si>
  <si>
    <t>016-11120-00 VAN BUREN PARK 6TH LOT 296</t>
  </si>
  <si>
    <t>34042</t>
  </si>
  <si>
    <t>530913102016000015</t>
  </si>
  <si>
    <t>53-08-17-404-012.000-008</t>
  </si>
  <si>
    <t>014-08850-91</t>
  </si>
  <si>
    <t>Kort, Andrew Thomas &amp; Kim-Kort, Rachel Mihee</t>
  </si>
  <si>
    <t>3406 Weeping Willow Way</t>
  </si>
  <si>
    <t>3406 S Weeping Willow Way</t>
  </si>
  <si>
    <t>016-21290-00 VAN BUREN PARK 6TH LOT 295</t>
  </si>
  <si>
    <t>6408</t>
  </si>
  <si>
    <t>530913102034000015</t>
  </si>
  <si>
    <t>53-09-02-400-009.082-015</t>
  </si>
  <si>
    <t>016-26821-82</t>
  </si>
  <si>
    <t>Korte, Bradley W &amp; Genevieve N</t>
  </si>
  <si>
    <t>5374 W Hoge Dr</t>
  </si>
  <si>
    <t>5374 W Hoge DR</t>
  </si>
  <si>
    <t>016-21280-00 VAN BUREN 6TH LOT 294</t>
  </si>
  <si>
    <t>3780</t>
  </si>
  <si>
    <t>530913102029000015</t>
  </si>
  <si>
    <t>53-08-17-404-010.000-008</t>
  </si>
  <si>
    <t>014-08850-80</t>
  </si>
  <si>
    <t>Koss, Alan &amp; Layer, Errin</t>
  </si>
  <si>
    <t>3419 S Weeping Willow Way</t>
  </si>
  <si>
    <t>016-09250-00 VAN BUREN PARK 6TH LOT 293</t>
  </si>
  <si>
    <t>5852</t>
  </si>
  <si>
    <t>530913102022000015</t>
  </si>
  <si>
    <t>014-07856-61</t>
  </si>
  <si>
    <t>53-08-20-201-028.000-008</t>
  </si>
  <si>
    <t>Kouns, Sandra R</t>
  </si>
  <si>
    <t>4001 S Falcon Dr</t>
  </si>
  <si>
    <t>4001 S Falcon DR</t>
  </si>
  <si>
    <t>016-19380-00 VAN BUREN PARK 6TH LOT 292</t>
  </si>
  <si>
    <t>530913102024000015</t>
  </si>
  <si>
    <t>53-09-13-404-017.000-015</t>
  </si>
  <si>
    <t>016-03310-56</t>
  </si>
  <si>
    <t>Kramer, Jo Anne</t>
  </si>
  <si>
    <t>3873 W Woodmere Way</t>
  </si>
  <si>
    <t>016-15180-00 VAN BUREN PARK 6TH LOT 291</t>
  </si>
  <si>
    <t>530913102011000015</t>
  </si>
  <si>
    <t>014-19280-00</t>
  </si>
  <si>
    <t>53-08-17-104-009.000-008</t>
  </si>
  <si>
    <t>Kraus, Charles A &amp; Jane F; Kraus, Jeffrey Alan</t>
  </si>
  <si>
    <t>675 W Ladd Ave</t>
  </si>
  <si>
    <t>675 W Ladd AVE</t>
  </si>
  <si>
    <t>016-21270-00 VAN BUREN PARK 6TH LOT 290</t>
  </si>
  <si>
    <t>3778</t>
  </si>
  <si>
    <t>530913102001000015</t>
  </si>
  <si>
    <t>012-15526-05</t>
  </si>
  <si>
    <t>53-05-31-201-011.000-004</t>
  </si>
  <si>
    <t>Krebbs, Jerry &amp; Phyllis</t>
  </si>
  <si>
    <t>1302 N Enterprise Dr</t>
  </si>
  <si>
    <t>1302 N Enterprise DR</t>
  </si>
  <si>
    <t>Bloomington, IN 47404-2592</t>
  </si>
  <si>
    <t>016-18070-00 VAN BUREN PARK 7TH LOT 289</t>
  </si>
  <si>
    <t>530913107016000015</t>
  </si>
  <si>
    <t>016-29061-30</t>
  </si>
  <si>
    <t>53-09-13-403-007.000-015</t>
  </si>
  <si>
    <t>Krebbs, Michael R &amp; Melissa J</t>
  </si>
  <si>
    <t>3230 W Woodhaven Dr</t>
  </si>
  <si>
    <t>3230 W Woodhaven DR</t>
  </si>
  <si>
    <t>016-18060-00 VAN BUREN PARK 7TH LOT 288</t>
  </si>
  <si>
    <t>6279</t>
  </si>
  <si>
    <t>530913107032000015</t>
  </si>
  <si>
    <t>53-08-17-102-032.000-008</t>
  </si>
  <si>
    <t>014-20930-00</t>
  </si>
  <si>
    <t>Krebbs, Peggy</t>
  </si>
  <si>
    <t>603 W Green Rd</t>
  </si>
  <si>
    <t>603 W Green RD</t>
  </si>
  <si>
    <t>016-18050-00 VAN BUREN PARK 7TH ADD LOT 287</t>
  </si>
  <si>
    <t>5987</t>
  </si>
  <si>
    <t>530913107006000015</t>
  </si>
  <si>
    <t>014-17093-86</t>
  </si>
  <si>
    <t>53-08-17-302-009.000-008</t>
  </si>
  <si>
    <t>Kress, Don E &amp; Brittany J</t>
  </si>
  <si>
    <t>1584 W Edinburgh Bnd</t>
  </si>
  <si>
    <t>1584 W Edinburgh Bend</t>
  </si>
  <si>
    <t>016-28010-00 VAN BUREN PARK 7TH ADD LOT 286</t>
  </si>
  <si>
    <t>3811</t>
  </si>
  <si>
    <t>530913107052000015</t>
  </si>
  <si>
    <t>53-01-41-709-419.000-008</t>
  </si>
  <si>
    <t>014-17094-19</t>
  </si>
  <si>
    <t>Kruszynski, Trisha M</t>
  </si>
  <si>
    <t>3819 S Cramer Cir</t>
  </si>
  <si>
    <t>3819 S Cramer CIR</t>
  </si>
  <si>
    <t>016-19690-00 VAN BUREN PARK 2ND LOT 381</t>
  </si>
  <si>
    <t>530913101052000015</t>
  </si>
  <si>
    <t>53-05-29-100-031.000-004</t>
  </si>
  <si>
    <t>Kuebler, Sandra</t>
  </si>
  <si>
    <t>2410 N Stonelake Cir</t>
  </si>
  <si>
    <t>2410 N Stonelake CIR</t>
  </si>
  <si>
    <t>016-06960-00 VAN BUREN PARK 2ND LOT 382</t>
  </si>
  <si>
    <t>33584</t>
  </si>
  <si>
    <t>530913101067000015</t>
  </si>
  <si>
    <t>53-09-02-400-009.075-015</t>
  </si>
  <si>
    <t>016-26821-75</t>
  </si>
  <si>
    <t>Kuhlman, James R &amp; Thuong T Kuhlman-Vu</t>
  </si>
  <si>
    <t>5412 W Hoge Dr</t>
  </si>
  <si>
    <t>5412 W Hoge DR</t>
  </si>
  <si>
    <t>016-07770-00 VAN BUREN PARK 2ND LOT 383</t>
  </si>
  <si>
    <t>3995</t>
  </si>
  <si>
    <t>530913101062000015</t>
  </si>
  <si>
    <t>014-07856-95</t>
  </si>
  <si>
    <t>53-08-17-301-211.000-008</t>
  </si>
  <si>
    <t>Kulis, James M &amp; Harriet M</t>
  </si>
  <si>
    <t>1430 W Estate Dr</t>
  </si>
  <si>
    <t>1430 W Estate DR</t>
  </si>
  <si>
    <t>016-10330-00 Van Buren Park 2nd Add Part Lot 384</t>
  </si>
  <si>
    <t>33977</t>
  </si>
  <si>
    <t>530913101021000015</t>
  </si>
  <si>
    <t>53-09-02-400-009.146-015</t>
  </si>
  <si>
    <t>016-26822-46</t>
  </si>
  <si>
    <t>Kumar, Rakesh</t>
  </si>
  <si>
    <t>5419 W Stonewood Dr</t>
  </si>
  <si>
    <t>5419 W Stonewood DR</t>
  </si>
  <si>
    <t>53-08-17-404-017.000-008</t>
  </si>
  <si>
    <t>014-08850-88</t>
  </si>
  <si>
    <t>Kunkler, Brandon</t>
  </si>
  <si>
    <t>3418 S Weeping Willow Way</t>
  </si>
  <si>
    <t>016-01590-00 VAN BUREN PARK 2ND LOT 385</t>
  </si>
  <si>
    <t>530913101055000015</t>
  </si>
  <si>
    <t>016-08471-44</t>
  </si>
  <si>
    <t>53-09-11-103-016.000-015</t>
  </si>
  <si>
    <t>Kunz, Troy A</t>
  </si>
  <si>
    <t>5110 W Hanks Xing</t>
  </si>
  <si>
    <t>5110 W Hanks Crossing</t>
  </si>
  <si>
    <t>016-29070-00 VAN BUREN PARK 2ND LOT 386</t>
  </si>
  <si>
    <t>4808</t>
  </si>
  <si>
    <t>530913101026000015</t>
  </si>
  <si>
    <t>014-17091-12</t>
  </si>
  <si>
    <t>53-08-17-304-054.000-008</t>
  </si>
  <si>
    <t>Kutza, Dawn</t>
  </si>
  <si>
    <t>1333 W Tiffany Ct</t>
  </si>
  <si>
    <t>1333 W Tiffany CT</t>
  </si>
  <si>
    <t>016-02950-00 VAN BUREN PARK 2ND LOT 387</t>
  </si>
  <si>
    <t>4413</t>
  </si>
  <si>
    <t>530913101023000015</t>
  </si>
  <si>
    <t>53-08-17-403-036.000-008</t>
  </si>
  <si>
    <t>014-04580-24</t>
  </si>
  <si>
    <t>Kutza, Scott W</t>
  </si>
  <si>
    <t>401 W Somersbe Pl</t>
  </si>
  <si>
    <t>401 W Somersbe Place</t>
  </si>
  <si>
    <t>016-30160-00 VAN BUREN PARK 2ND PT LOT 388</t>
  </si>
  <si>
    <t>530913101029000015</t>
  </si>
  <si>
    <t>53-09-12-400-039.000-015</t>
  </si>
  <si>
    <t>016-16010-05</t>
  </si>
  <si>
    <t>Kuznetsov, Josh &amp; Lyudmila</t>
  </si>
  <si>
    <t>2720 S Danlyn Rd</t>
  </si>
  <si>
    <t>2720 S Danlyn RD</t>
  </si>
  <si>
    <t>Bloomington, IN 47403-3122</t>
  </si>
  <si>
    <t>016-36100-00 VAN BUREN PARK 2ND PT LOT 388 (.14A)</t>
  </si>
  <si>
    <t>530913101022000015</t>
  </si>
  <si>
    <t>53-08-17-106-013.000-008</t>
  </si>
  <si>
    <t>014-17410-62</t>
  </si>
  <si>
    <t>Kyles, Sylvester &amp; Tina M</t>
  </si>
  <si>
    <t>PO Box 103</t>
  </si>
  <si>
    <t>3124 S Ryan Place</t>
  </si>
  <si>
    <t>016-36080-00 VAN BUREN PARK 2ND PT LOT 380</t>
  </si>
  <si>
    <t>530913101028000015</t>
  </si>
  <si>
    <t>53-08-16-200-052.000-008</t>
  </si>
  <si>
    <t>014-19350-00</t>
  </si>
  <si>
    <t>L &amp; N Investment Corp.</t>
  </si>
  <si>
    <t>C/o Seaboard System Railroad 500 Water St Rm 1208</t>
  </si>
  <si>
    <t>016-20050-00 VAN BUREN PARK 2ND PT LOT 380</t>
  </si>
  <si>
    <t>7316</t>
  </si>
  <si>
    <t>530913101068000015</t>
  </si>
  <si>
    <t>53-08-16-200-063.000-008</t>
  </si>
  <si>
    <t>014-19360-00</t>
  </si>
  <si>
    <t>016-36090-00 VAN BUREN PARK 2ND PT LOT 379</t>
  </si>
  <si>
    <t>530913101045000015</t>
  </si>
  <si>
    <t>014-07856-62</t>
  </si>
  <si>
    <t>53-08-20-201-023.000-008</t>
  </si>
  <si>
    <t>LaBarr, Monique M</t>
  </si>
  <si>
    <t>4000 S Falcon Dr</t>
  </si>
  <si>
    <t>4000 S Falcon DR</t>
  </si>
  <si>
    <t>016-08780-00 VAN BUREN PARK 2ND PT LOT 379</t>
  </si>
  <si>
    <t>7135</t>
  </si>
  <si>
    <t>530913101066000015</t>
  </si>
  <si>
    <t>53-08-17-100-041.000-008</t>
  </si>
  <si>
    <t>014-25020-00</t>
  </si>
  <si>
    <t>LaBella, John M &amp; Jessica L</t>
  </si>
  <si>
    <t>3116 S Rogers St</t>
  </si>
  <si>
    <t>3116 S Rogers ST</t>
  </si>
  <si>
    <t>Bloomington, IN 47403-4350</t>
  </si>
  <si>
    <t>016-11680-00 Van Buren Park 2nd Part Lot 378</t>
  </si>
  <si>
    <t>530913101065000015</t>
  </si>
  <si>
    <t>53-08-17-110-012.000-008</t>
  </si>
  <si>
    <t>014-07740-00</t>
  </si>
  <si>
    <t>Labella, John M &amp; Jessica L</t>
  </si>
  <si>
    <t>504 W Lois Ln</t>
  </si>
  <si>
    <t>504 W Lois LN</t>
  </si>
  <si>
    <t>016-23110-00 Van Buren Park 2nd Part Lot 377</t>
  </si>
  <si>
    <t>530913101034000015</t>
  </si>
  <si>
    <t>53-08-17-301-191.000-008</t>
  </si>
  <si>
    <t>014-17095-12</t>
  </si>
  <si>
    <t>Lacanienta, Larry</t>
  </si>
  <si>
    <t>3847 S Bushmill Dr</t>
  </si>
  <si>
    <t>3847 S Bushmill DR</t>
  </si>
  <si>
    <t>016-12270-00 Van Buren Park 2nd Part Lot 376</t>
  </si>
  <si>
    <t>530913101058000015</t>
  </si>
  <si>
    <t>014-07856-43</t>
  </si>
  <si>
    <t>53-08-20-201-002.000-008</t>
  </si>
  <si>
    <t>Ladow, Todd R &amp; Toni L</t>
  </si>
  <si>
    <t>1301 W Dove Cir</t>
  </si>
  <si>
    <t>1301 W Dove CIR</t>
  </si>
  <si>
    <t>53-08-17-102-048.000-008</t>
  </si>
  <si>
    <t>014-12890-00</t>
  </si>
  <si>
    <t>Lady, Daniel W &amp; Toni D</t>
  </si>
  <si>
    <t>501 W Fairway Ln</t>
  </si>
  <si>
    <t>501 W Fairway LN</t>
  </si>
  <si>
    <t>016-36060-00 VAN BUREN PARK 2ND PT LOT 377 (.08A)</t>
  </si>
  <si>
    <t>530913101027000015</t>
  </si>
  <si>
    <t>53-08-17-301-107.000-008</t>
  </si>
  <si>
    <t>014-17096-40</t>
  </si>
  <si>
    <t>Ladyman, Ted &amp; Margaret G</t>
  </si>
  <si>
    <t>3801 S Wickens St</t>
  </si>
  <si>
    <t>3801 S Wickens ST</t>
  </si>
  <si>
    <t>016-36110-00 VAN BUREN PARK 2ND PT LOT 376</t>
  </si>
  <si>
    <t>530913101036000015</t>
  </si>
  <si>
    <t>53-09-02-201-007.000-015</t>
  </si>
  <si>
    <t>016-30390-37</t>
  </si>
  <si>
    <t>Laffoon, Dennis E Jr &amp; Rochelle C Brown</t>
  </si>
  <si>
    <t>400 S Woodfield Ln</t>
  </si>
  <si>
    <t>400 S Woodfield LN</t>
  </si>
  <si>
    <t>53-08-17-301-197.000-008</t>
  </si>
  <si>
    <t>014-17097-92</t>
  </si>
  <si>
    <t>Lagana, Steven Joseph</t>
  </si>
  <si>
    <t>3697 S McDougal St</t>
  </si>
  <si>
    <t>3697 S McDougal ST</t>
  </si>
  <si>
    <t>016-36070-00 VAN BUREN PARK 2ND PT LOT 297</t>
  </si>
  <si>
    <t>530913101006000015</t>
  </si>
  <si>
    <t>53-09-01-212-007.000-015</t>
  </si>
  <si>
    <t>016-08590-00</t>
  </si>
  <si>
    <t>Lagneaux, Maurice</t>
  </si>
  <si>
    <t>742 S Village Dr</t>
  </si>
  <si>
    <t>742 S Village DR</t>
  </si>
  <si>
    <t>016-05030-00 Van Buren Park 2nd Part Lot 297</t>
  </si>
  <si>
    <t>7047</t>
  </si>
  <si>
    <t>530913101049000015</t>
  </si>
  <si>
    <t>014-17093-27</t>
  </si>
  <si>
    <t>53-08-17-302-003.000-008</t>
  </si>
  <si>
    <t>Lake, Charles E Jr &amp; Leanne R</t>
  </si>
  <si>
    <t>1503 W Shamrock Ct</t>
  </si>
  <si>
    <t>1503 W Shamrock CT</t>
  </si>
  <si>
    <t>016-21300-00 Van Buren Park 6th Add Part Lot 298</t>
  </si>
  <si>
    <t>6329</t>
  </si>
  <si>
    <t>530913102035000015</t>
  </si>
  <si>
    <t>53-09-13-102-024.000-015</t>
  </si>
  <si>
    <t>016-19380-00</t>
  </si>
  <si>
    <t>Lakin, Kimberly A</t>
  </si>
  <si>
    <t>3152 S Yonkers St</t>
  </si>
  <si>
    <t>3152 S Yonkers ST</t>
  </si>
  <si>
    <t>016-07180-00 Van Buren Park 6th Add Part Lot 299</t>
  </si>
  <si>
    <t>33607</t>
  </si>
  <si>
    <t>530913102015000015</t>
  </si>
  <si>
    <t>014-17097-81</t>
  </si>
  <si>
    <t>53-08-17-301-023.000-008</t>
  </si>
  <si>
    <t>Lakshmanan, Subramanian &amp; Kalyani</t>
  </si>
  <si>
    <t>3843 S McDougal St</t>
  </si>
  <si>
    <t>3843 S McDougal ST</t>
  </si>
  <si>
    <t>016-19390-00 Van Buren Park 6th Part Lot 300</t>
  </si>
  <si>
    <t>34968</t>
  </si>
  <si>
    <t>530913102030000015</t>
  </si>
  <si>
    <t>53-04-36-303-065.000-011</t>
  </si>
  <si>
    <t>007-21470-00</t>
  </si>
  <si>
    <t>Lally, Patrick &amp; Lisa</t>
  </si>
  <si>
    <t>4232 W Broadway Ave</t>
  </si>
  <si>
    <t>4232 W Broadway AVE</t>
  </si>
  <si>
    <t>016-25710-00 Van Buren Park 6th Part Lot 301</t>
  </si>
  <si>
    <t>530913102028000015</t>
  </si>
  <si>
    <t>53-09-01-303-008.000-015</t>
  </si>
  <si>
    <t>016-18590-44</t>
  </si>
  <si>
    <t>Lamanna, Scott G &amp; Olga Lucia Vargas-lamanna</t>
  </si>
  <si>
    <t>1843 Chamberlain Ave SE</t>
  </si>
  <si>
    <t>Grand Rapids, MI 49506</t>
  </si>
  <si>
    <t>4157 W Heritage Way</t>
  </si>
  <si>
    <t>016-21310-00 Van Buren Park 6th Add Part Lot 302</t>
  </si>
  <si>
    <t>1864</t>
  </si>
  <si>
    <t>530913102013000015</t>
  </si>
  <si>
    <t>016-30391-03</t>
  </si>
  <si>
    <t>53-09-02-200-138.000-015</t>
  </si>
  <si>
    <t>Lamb, Micah J &amp; Erin Alexandra</t>
  </si>
  <si>
    <t>5624 W Cobblestone St</t>
  </si>
  <si>
    <t>5624 W Cobblestone ST</t>
  </si>
  <si>
    <t>016-21320-00 Van Buren Park 6th Part Lot 303</t>
  </si>
  <si>
    <t>1866</t>
  </si>
  <si>
    <t>530913102005000015</t>
  </si>
  <si>
    <t>014-17091-70</t>
  </si>
  <si>
    <t>53-08-17-304-025.000-008</t>
  </si>
  <si>
    <t>Lambert, Andrew N</t>
  </si>
  <si>
    <t>1406 W Westwind Ct</t>
  </si>
  <si>
    <t>1406 W Westwind CT</t>
  </si>
  <si>
    <t>016-21360-00 Van Buren Park 7th Part Lot 304</t>
  </si>
  <si>
    <t>6410</t>
  </si>
  <si>
    <t>530913107020000015</t>
  </si>
  <si>
    <t>53-01-41-709-733.000-008</t>
  </si>
  <si>
    <t>014-17097-33</t>
  </si>
  <si>
    <t>Lampkins, Eustan</t>
  </si>
  <si>
    <t>1689 W Hennessey St</t>
  </si>
  <si>
    <t>1689 W Hennessey ST</t>
  </si>
  <si>
    <t>016-21370-00 Van Buren Park 7th Part Lot 305</t>
  </si>
  <si>
    <t>1872</t>
  </si>
  <si>
    <t>530913107038000015</t>
  </si>
  <si>
    <t>53-09-01-211-009.000-015</t>
  </si>
  <si>
    <t>016-16050-00</t>
  </si>
  <si>
    <t>Lanam, Leslie C &amp; Sarah E</t>
  </si>
  <si>
    <t>705 S Hickory Dr</t>
  </si>
  <si>
    <t>705 S Hickory DR</t>
  </si>
  <si>
    <t>016-21380-00 Van Buren Park 7th Part Lot 306</t>
  </si>
  <si>
    <t>530913107054000015</t>
  </si>
  <si>
    <t>016-30391-66</t>
  </si>
  <si>
    <t>53-09-02-200-149.000-015</t>
  </si>
  <si>
    <t>Landgraff, Thomas D &amp; Norma</t>
  </si>
  <si>
    <t>543 S Cobblestone Ct</t>
  </si>
  <si>
    <t>543 S Cobblestone CT</t>
  </si>
  <si>
    <t>53-09-01-209-026.000-015</t>
  </si>
  <si>
    <t>016-00890-00</t>
  </si>
  <si>
    <t>Lane, Jill R</t>
  </si>
  <si>
    <t>8425 W Evans Rd</t>
  </si>
  <si>
    <t>417 S Western DR</t>
  </si>
  <si>
    <t>016-21550-00 VAN BUREN PARK 7TH LOT 357</t>
  </si>
  <si>
    <t>4194</t>
  </si>
  <si>
    <t>530913107047000015</t>
  </si>
  <si>
    <t>53-08-17-403-044.000-008</t>
  </si>
  <si>
    <t>014-04580-31</t>
  </si>
  <si>
    <t>Lane, Marshal Scott &amp; Susan K</t>
  </si>
  <si>
    <t>412 W Somersbe Pl</t>
  </si>
  <si>
    <t>412 W Somersbe Place</t>
  </si>
  <si>
    <t>016-21560-00 VAN BUREN PARK 7TH LOT 358</t>
  </si>
  <si>
    <t>6413</t>
  </si>
  <si>
    <t>530913107004000015</t>
  </si>
  <si>
    <t>53-09-13-103-078.000-015</t>
  </si>
  <si>
    <t>016-16120-00</t>
  </si>
  <si>
    <t>Lane, Roger D &amp; Marilyn K</t>
  </si>
  <si>
    <t>1520 Dutch Ridge Rd</t>
  </si>
  <si>
    <t>Heltonville, IN 47436</t>
  </si>
  <si>
    <t>2901 S Fairington DR</t>
  </si>
  <si>
    <t>016-21570-00 VAN BUREN PARK 7TH LOT 359</t>
  </si>
  <si>
    <t>4414</t>
  </si>
  <si>
    <t>530913107036000015</t>
  </si>
  <si>
    <t>016-03315-15</t>
  </si>
  <si>
    <t>53-09-13-401-052.000-015</t>
  </si>
  <si>
    <t>Lane, Terry L &amp; Laura F</t>
  </si>
  <si>
    <t>3325 W Woodcreek Ct</t>
  </si>
  <si>
    <t>3325 W Woodcreek CT</t>
  </si>
  <si>
    <t>Bloomington, IN 47403-4132</t>
  </si>
  <si>
    <t>016-21580-00 VAN BUREN PARK 7TH LOT 360</t>
  </si>
  <si>
    <t>5768</t>
  </si>
  <si>
    <t>530913107001000015</t>
  </si>
  <si>
    <t>016-30391-90</t>
  </si>
  <si>
    <t>53-09-02-300-020.000-015</t>
  </si>
  <si>
    <t>Lane, Vergil L II &amp; Vanessa R</t>
  </si>
  <si>
    <t>5662 W Bedrock Rd</t>
  </si>
  <si>
    <t>5662 W Bedrock RD</t>
  </si>
  <si>
    <t>016-21590-00 VAN BUREN PARK 7TH LOT 361</t>
  </si>
  <si>
    <t>5584</t>
  </si>
  <si>
    <t>530913107029000015</t>
  </si>
  <si>
    <t>014-07857-11</t>
  </si>
  <si>
    <t>53-08-17-301-156.000-008</t>
  </si>
  <si>
    <t>Lane, William G &amp; Rosann</t>
  </si>
  <si>
    <t>1510 W Dove Dr</t>
  </si>
  <si>
    <t>1510 W Dove DR</t>
  </si>
  <si>
    <t>Bloomington, IN 47403-8734</t>
  </si>
  <si>
    <t>016-21600-00 VAN BUREN PARK 7TH LOT 362</t>
  </si>
  <si>
    <t>5769</t>
  </si>
  <si>
    <t>530913107040000015</t>
  </si>
  <si>
    <t>53-09-13-201-005.000-015</t>
  </si>
  <si>
    <t>016-29490-61</t>
  </si>
  <si>
    <t>Lang, Garrett</t>
  </si>
  <si>
    <t>4125 W Cedar Chase Dr</t>
  </si>
  <si>
    <t>4125 W Cedar Chase DR</t>
  </si>
  <si>
    <t>016-30870-00 VAN BUREN PARK 7TH LOT 363</t>
  </si>
  <si>
    <t>530913107002000015</t>
  </si>
  <si>
    <t>53-09-13-400-067.000-015</t>
  </si>
  <si>
    <t>016-18425-00</t>
  </si>
  <si>
    <t>Langley, Dean C &amp; Mary A</t>
  </si>
  <si>
    <t>3465 W Ooley Dr</t>
  </si>
  <si>
    <t>W Ooley DR</t>
  </si>
  <si>
    <t>016-18090-00 VAN BUREN PARK 7TH LOT 364</t>
  </si>
  <si>
    <t>5592</t>
  </si>
  <si>
    <t>530913107028000015</t>
  </si>
  <si>
    <t>53-09-13-400-065.000-015</t>
  </si>
  <si>
    <t>016-18420-00</t>
  </si>
  <si>
    <t>3465 W Ooley DR</t>
  </si>
  <si>
    <t>Bloomington, IN 47403-4141</t>
  </si>
  <si>
    <t>016-28800-00 VAN BUREN PARK 7TH LOT 365</t>
  </si>
  <si>
    <t>5786</t>
  </si>
  <si>
    <t>530913107034000015</t>
  </si>
  <si>
    <t>53-08-17-407-044.000-008</t>
  </si>
  <si>
    <t>014-25930-00</t>
  </si>
  <si>
    <t>Langley, Glen J &amp; Denise A</t>
  </si>
  <si>
    <t>5544 S Rockport Rd</t>
  </si>
  <si>
    <t>3701 S Hays DR</t>
  </si>
  <si>
    <t>Bloomington, IN 47403-4510</t>
  </si>
  <si>
    <t>016-21610-00 VAN BUREN PARK 7TH LOT 366</t>
  </si>
  <si>
    <t>2719</t>
  </si>
  <si>
    <t>530913107033000015</t>
  </si>
  <si>
    <t>014-15000-00</t>
  </si>
  <si>
    <t>53-08-17-407-033.000-008</t>
  </si>
  <si>
    <t>3631 S Hays DR</t>
  </si>
  <si>
    <t>016-21620-00 VAN BUREN PARK 7TH LOT 367</t>
  </si>
  <si>
    <t>530913107021000015</t>
  </si>
  <si>
    <t>53-05-31-200-005.000-004</t>
  </si>
  <si>
    <t>012-24060-00</t>
  </si>
  <si>
    <t>Langley, Robert C &amp; Helen V</t>
  </si>
  <si>
    <t>3299 W Vernal Pike</t>
  </si>
  <si>
    <t>3299 W Vernal PIKE</t>
  </si>
  <si>
    <t>Bloomington, IN 47404-2622</t>
  </si>
  <si>
    <t>016-21630-00 VAN BUREN PARK 7TH LOT 368</t>
  </si>
  <si>
    <t>5813</t>
  </si>
  <si>
    <t>530913107011000015</t>
  </si>
  <si>
    <t>53-09-02-400-009.070-015</t>
  </si>
  <si>
    <t>016-26821-70</t>
  </si>
  <si>
    <t>Lannan, Ronald &amp; McKeen, Susan K</t>
  </si>
  <si>
    <t>5472 W Hoge Dr</t>
  </si>
  <si>
    <t>5472 W Hoge DR</t>
  </si>
  <si>
    <t>016-21970-00 VAN BUREN PARK 8TH LOT 369</t>
  </si>
  <si>
    <t>3806</t>
  </si>
  <si>
    <t>530913106006000015</t>
  </si>
  <si>
    <t>53-04-36-301-012.000-011</t>
  </si>
  <si>
    <t>007-15250-00</t>
  </si>
  <si>
    <t>Lapadula, Rebecca Jane</t>
  </si>
  <si>
    <t>185 Pierce Dr</t>
  </si>
  <si>
    <t>Richlands, NC 28574</t>
  </si>
  <si>
    <t>4236 W Grand AVE</t>
  </si>
  <si>
    <t>016-21980-00 VAN BUREN PARK 8TH LOT 370</t>
  </si>
  <si>
    <t>4209</t>
  </si>
  <si>
    <t>530913106014000015</t>
  </si>
  <si>
    <t>53-01-41-741-117.000-008</t>
  </si>
  <si>
    <t>014-17411-17</t>
  </si>
  <si>
    <t>Larson, Anne G</t>
  </si>
  <si>
    <t>3180 S Cuffers Dr</t>
  </si>
  <si>
    <t>3180 S Cuffers DR</t>
  </si>
  <si>
    <t>016-21990-00 VAN BUREN PARK 8TH LOT 371; HMSTD ON 007-23270-02</t>
  </si>
  <si>
    <t>530913106002000015</t>
  </si>
  <si>
    <t>53-09-01-213-040.000-015</t>
  </si>
  <si>
    <t>016-03000-00</t>
  </si>
  <si>
    <t>Lashbrooks, Laura Kay</t>
  </si>
  <si>
    <t>521 S Village Dr</t>
  </si>
  <si>
    <t>016-22000-00 VAN BUREN PARK 8TH LOT 372</t>
  </si>
  <si>
    <t>530913106013000015</t>
  </si>
  <si>
    <t>53-08-17-301-093.365-008</t>
  </si>
  <si>
    <t>014-17098-65</t>
  </si>
  <si>
    <t>Laskaris, Nicholas E &amp; Maia A</t>
  </si>
  <si>
    <t>1554 W Meeting House Ln</t>
  </si>
  <si>
    <t>1554 W Meeting House LN</t>
  </si>
  <si>
    <t>016-22010-00 VAN BUREN PARK 8TH LOT 373</t>
  </si>
  <si>
    <t>7345</t>
  </si>
  <si>
    <t>530913106001000015</t>
  </si>
  <si>
    <t>53-04-36-303-069.000-011</t>
  </si>
  <si>
    <t>007-20160-00</t>
  </si>
  <si>
    <t>LaSota, Mildred W &amp; Shipley, Vicki Ann</t>
  </si>
  <si>
    <t>4062 W Broadway Ave</t>
  </si>
  <si>
    <t>4062 W Broadway AVE</t>
  </si>
  <si>
    <t>016-22020-00 VAN BUREN PARK 8TH LOT 374</t>
  </si>
  <si>
    <t>2263</t>
  </si>
  <si>
    <t>530913106012000015</t>
  </si>
  <si>
    <t>53-09-13-400-060.000-015</t>
  </si>
  <si>
    <t>016-29062-02</t>
  </si>
  <si>
    <t>Lassen, Robert</t>
  </si>
  <si>
    <t>3305 W Jordan Ct</t>
  </si>
  <si>
    <t>3305 W Jordan CT</t>
  </si>
  <si>
    <t>016-03740-00 VAN BUREN PARK 8TH LOT 375 &amp;; PT LOT 249</t>
  </si>
  <si>
    <t>6078</t>
  </si>
  <si>
    <t>530913106043000015</t>
  </si>
  <si>
    <t>53-08-20-103-001.000-008</t>
  </si>
  <si>
    <t>014-14980-25</t>
  </si>
  <si>
    <t>Laszlo, Shawn C &amp; Mary C</t>
  </si>
  <si>
    <t>718 W Hedgewood Dr</t>
  </si>
  <si>
    <t>718 W Hedgewood DR</t>
  </si>
  <si>
    <t>016-21710-01 VAN BUREN PARK SEC 8 PT LOT 249; (EXCEPT EAST 10')</t>
  </si>
  <si>
    <t>3001</t>
  </si>
  <si>
    <t>530913106030000015</t>
  </si>
  <si>
    <t>53-08-17-404-003.000-008</t>
  </si>
  <si>
    <t>014-08851-90</t>
  </si>
  <si>
    <t>Latimer, James &amp; Danielle</t>
  </si>
  <si>
    <t>3523 S Tulip Ave</t>
  </si>
  <si>
    <t>3523 S Tulip AVE</t>
  </si>
  <si>
    <t>016-21700-00 VAN BUREN PARK 8TH LOT 248</t>
  </si>
  <si>
    <t>530913106029000015</t>
  </si>
  <si>
    <t>53-09-02-100-004.023-015</t>
  </si>
  <si>
    <t>016-26811-23</t>
  </si>
  <si>
    <t>Latimer, Julia Sharon</t>
  </si>
  <si>
    <t>5353 W Cobblestone St</t>
  </si>
  <si>
    <t>5353 W Cobblestone ST</t>
  </si>
  <si>
    <t>016-21690-00 VAN BUREN PARK 8TH LOT 247</t>
  </si>
  <si>
    <t>530913106026000015</t>
  </si>
  <si>
    <t>53-08-20-103-012.000-008</t>
  </si>
  <si>
    <t>014-14980-20</t>
  </si>
  <si>
    <t>Laucella, Keith T &amp; Karen E</t>
  </si>
  <si>
    <t>910 W Hedgewood Dr</t>
  </si>
  <si>
    <t>910 W Hedgewood DR</t>
  </si>
  <si>
    <t>Bloomington, IN 47403-4860</t>
  </si>
  <si>
    <t>016-21680-00 VAN BUREN PARK 8TH LOT 246</t>
  </si>
  <si>
    <t>3796</t>
  </si>
  <si>
    <t>530913106011000015</t>
  </si>
  <si>
    <t>014-04830-00</t>
  </si>
  <si>
    <t>53-08-17-402-003.000-008</t>
  </si>
  <si>
    <t>Laughlin, John I &amp; Betty J</t>
  </si>
  <si>
    <t>7065 S Fairfax Rd</t>
  </si>
  <si>
    <t>511 W San Juan DR</t>
  </si>
  <si>
    <t>Bloomington, IN 47403-4385</t>
  </si>
  <si>
    <t>016-08480-00 VAN BUREN PARK 8TH LOT 245</t>
  </si>
  <si>
    <t>5503</t>
  </si>
  <si>
    <t>530913106027000015</t>
  </si>
  <si>
    <t>53-09-13-104-002.000-015</t>
  </si>
  <si>
    <t>016-28000-00</t>
  </si>
  <si>
    <t>Lavender, Billy Joe &amp; Diana Sue</t>
  </si>
  <si>
    <t>3710 W Race St</t>
  </si>
  <si>
    <t>3710 W Race ST</t>
  </si>
  <si>
    <t>016-25350-00 VAN BUREN PARK 8TH LOT 244</t>
  </si>
  <si>
    <t>3843</t>
  </si>
  <si>
    <t>530913106021000015</t>
  </si>
  <si>
    <t>014-17097-65</t>
  </si>
  <si>
    <t>53-08-17-301-018.000-008</t>
  </si>
  <si>
    <t>Lavender, Christopher &amp; Kimberly</t>
  </si>
  <si>
    <t>3864 S McDougal St</t>
  </si>
  <si>
    <t>3864 S McDougal ST</t>
  </si>
  <si>
    <t>016-13910-00 VAN BUREN PARK 8TH ADD LOT 243</t>
  </si>
  <si>
    <t>530913106031000015</t>
  </si>
  <si>
    <t>53-09-13-202-003.000-015</t>
  </si>
  <si>
    <t>016-29490-72</t>
  </si>
  <si>
    <t>Lavender, Eugene F Jr &amp; Deana R</t>
  </si>
  <si>
    <t>4013 W Cedar Chase Dr</t>
  </si>
  <si>
    <t>4013 W Cedar Chase DR</t>
  </si>
  <si>
    <t>016-21670-00 VAN BUREN PARK 8TH ADD LOT 242</t>
  </si>
  <si>
    <t>6334</t>
  </si>
  <si>
    <t>530913106004000015</t>
  </si>
  <si>
    <t>53-08-18-103-003.227-008</t>
  </si>
  <si>
    <t>014-17097-27</t>
  </si>
  <si>
    <t>Lavengood, Wanda Gail</t>
  </si>
  <si>
    <t>3440 S McDougal St</t>
  </si>
  <si>
    <t>3440 S McDougal ST</t>
  </si>
  <si>
    <t>016-21660-00 VAN BUREN PARK 8TH LOT 241</t>
  </si>
  <si>
    <t>5770</t>
  </si>
  <si>
    <t>530913106019000015</t>
  </si>
  <si>
    <t>53-09-01-213-009.000-015</t>
  </si>
  <si>
    <t>016-18960-00</t>
  </si>
  <si>
    <t>Lawmaster, Kathy C</t>
  </si>
  <si>
    <t>800 S Curry Pike</t>
  </si>
  <si>
    <t>800 S Curry PIKE</t>
  </si>
  <si>
    <t>016-21650-00 VAN BUREN PARK 8TH LOT 240</t>
  </si>
  <si>
    <t>2563</t>
  </si>
  <si>
    <t>530913106005000015</t>
  </si>
  <si>
    <t>53-04-36-303-077.000-011</t>
  </si>
  <si>
    <t>007-17920-00</t>
  </si>
  <si>
    <t>Lawrence, James A &amp; Tammi S</t>
  </si>
  <si>
    <t>4210 W 3rd St</t>
  </si>
  <si>
    <t>4210 W 3rd ST</t>
  </si>
  <si>
    <t>016-21640-00 VAN BUREN PARK 8TH LOT 239</t>
  </si>
  <si>
    <t>530913106034000015</t>
  </si>
  <si>
    <t>53-08-17-301-175.000-008</t>
  </si>
  <si>
    <t>014-17098-01</t>
  </si>
  <si>
    <t>Lawrence, James Christian &amp; Lyndy Marie</t>
  </si>
  <si>
    <t>3630 S Wickens St</t>
  </si>
  <si>
    <t>3630 S Wickens ST</t>
  </si>
  <si>
    <t>016-14410-00 VAN BUREN PARK 4TH LOT 238</t>
  </si>
  <si>
    <t>6283</t>
  </si>
  <si>
    <t>530913105030000015</t>
  </si>
  <si>
    <t>016-18190-00</t>
  </si>
  <si>
    <t>53-09-02-400-003.000-015</t>
  </si>
  <si>
    <t>Lawrence, Morris W &amp; Diana K</t>
  </si>
  <si>
    <t>4420 W Gifford Rd</t>
  </si>
  <si>
    <t>4420 W Gifford RD</t>
  </si>
  <si>
    <t>Bloomington, IN 47403-9262</t>
  </si>
  <si>
    <t>016-21170-00 VAN BUREN PARK 4TH LOT 237</t>
  </si>
  <si>
    <t>6328</t>
  </si>
  <si>
    <t>530913105021000015</t>
  </si>
  <si>
    <t>53-09-02-400-009.077-015</t>
  </si>
  <si>
    <t>016-26821-77</t>
  </si>
  <si>
    <t>Lawrie, Steven D &amp; McEwen, Karen L</t>
  </si>
  <si>
    <t>5394 W Hoge Dr</t>
  </si>
  <si>
    <t>5394 W Hoge DR</t>
  </si>
  <si>
    <t>016-30010-00 VAN BUREN PARK 4TH LOT 236</t>
  </si>
  <si>
    <t>530913105020000015</t>
  </si>
  <si>
    <t>53-09-13-106-040.000-015</t>
  </si>
  <si>
    <t>016-21720-00</t>
  </si>
  <si>
    <t>Laws, Aaron C &amp; Crystal M</t>
  </si>
  <si>
    <t>3922 S Tyler Ln</t>
  </si>
  <si>
    <t>3922 S Tyler LN</t>
  </si>
  <si>
    <t>Bloomington, IN 47403-3986</t>
  </si>
  <si>
    <t>016-08810-00 VAN BUREN PARK 4TH LOT 235</t>
  </si>
  <si>
    <t>530913105027000015</t>
  </si>
  <si>
    <t>53-09-13-200-066.035-015</t>
  </si>
  <si>
    <t>016-29490-35</t>
  </si>
  <si>
    <t>Lawson, Paula J</t>
  </si>
  <si>
    <t>Multi-Financial Services PO Box 13238</t>
  </si>
  <si>
    <t>3202 S Omaha Crossing DR</t>
  </si>
  <si>
    <t>016-21160-00 VAN BUREN PARK 4TH ADD LOT 234</t>
  </si>
  <si>
    <t>3013</t>
  </si>
  <si>
    <t>530913105008000015</t>
  </si>
  <si>
    <t>53-09-01-210-013.000-015</t>
  </si>
  <si>
    <t>016-00910-00</t>
  </si>
  <si>
    <t>Lawyer, Dan &amp; Beth</t>
  </si>
  <si>
    <t>4206 W Doyle Ave</t>
  </si>
  <si>
    <t>4206 W Doyle AVE</t>
  </si>
  <si>
    <t>016-10940-00 VAN BUREN PARK 4TH LOT 233</t>
  </si>
  <si>
    <t>530913105026000015</t>
  </si>
  <si>
    <t>53-09-01-303-007.000-015</t>
  </si>
  <si>
    <t>016-18590-43</t>
  </si>
  <si>
    <t>Layman, Eric</t>
  </si>
  <si>
    <t>4158 W Heritage Way</t>
  </si>
  <si>
    <t>016-19660-00 VAN BUREN PARK 4TH LOT 232</t>
  </si>
  <si>
    <t>2540</t>
  </si>
  <si>
    <t>530913105015000015</t>
  </si>
  <si>
    <t>53-09-02-400-003.133-015</t>
  </si>
  <si>
    <t>016-26823-33</t>
  </si>
  <si>
    <t>Le, Hoang &amp; Stacy Nguyen</t>
  </si>
  <si>
    <t>5343 W Stonewood Dr</t>
  </si>
  <si>
    <t>5343 W STONEWOOD DR</t>
  </si>
  <si>
    <t>016-31630-00 PT NE 13-8-2W 13.00A</t>
  </si>
  <si>
    <t>530913100001000015</t>
  </si>
  <si>
    <t>016-30390-48</t>
  </si>
  <si>
    <t>53-09-02-200-013.000-015</t>
  </si>
  <si>
    <t>Leach, Shirley A</t>
  </si>
  <si>
    <t>485 S Woodfield Ln</t>
  </si>
  <si>
    <t>485 S Woodfield LN</t>
  </si>
  <si>
    <t>016-29490-01 CEDAR CHASE PH 1 SEC 1 LOT 1</t>
  </si>
  <si>
    <t>53015055-015</t>
  </si>
  <si>
    <t>Cedar Chase - V</t>
  </si>
  <si>
    <t>http://egis.39dn.com/egismonroein/plats/C/C238_d.pdf</t>
  </si>
  <si>
    <t>CEDAR CHASE PH 1 SEC</t>
  </si>
  <si>
    <t>530913202025000015</t>
  </si>
  <si>
    <t>016-03315-42</t>
  </si>
  <si>
    <t>53-09-13-401-013.000-015</t>
  </si>
  <si>
    <t>Leahy, Kevin C &amp; Patty A</t>
  </si>
  <si>
    <t>3508 W Woodhaven Dr</t>
  </si>
  <si>
    <t>3508 W Woodhaven DR</t>
  </si>
  <si>
    <t>Bloomington, IN 47403-4135</t>
  </si>
  <si>
    <t>016-29490-02 CEDAR CHASE 1ST SEC 1 LOT 2</t>
  </si>
  <si>
    <t>530913202017000015</t>
  </si>
  <si>
    <t>53-08-20-205-019.000-008</t>
  </si>
  <si>
    <t>014-07856-20</t>
  </si>
  <si>
    <t>Lebano, Edoardo A &amp; Mary V</t>
  </si>
  <si>
    <t>4323 S Falcon Dr</t>
  </si>
  <si>
    <t>4323 S Falcon DR</t>
  </si>
  <si>
    <t>016-29490-03 CEDAR CHASE PH 1 SEC 1 LOT 3</t>
  </si>
  <si>
    <t>530913202016000015</t>
  </si>
  <si>
    <t>53-08-17-404-008.000-008</t>
  </si>
  <si>
    <t>014-08850-79</t>
  </si>
  <si>
    <t>Lebano, Margherita M</t>
  </si>
  <si>
    <t>3415 S Weeping Willow Way</t>
  </si>
  <si>
    <t>016-29490-04 CEDAR CHASE PH 1 SEC 1 LOT 4</t>
  </si>
  <si>
    <t>5818</t>
  </si>
  <si>
    <t>530913202007000015</t>
  </si>
  <si>
    <t>,</t>
  </si>
  <si>
    <t>53-01-21-260-000.000-004</t>
  </si>
  <si>
    <t>012-12600-00</t>
  </si>
  <si>
    <t>Ledge Wall Quarry LLC</t>
  </si>
  <si>
    <t>PO Box 26</t>
  </si>
  <si>
    <t>Washburn, WI 54891</t>
  </si>
  <si>
    <t>016-29490-05 CEDAR CHASE PH 1 SEC 1 LOT 5</t>
  </si>
  <si>
    <t>530913202022000015</t>
  </si>
  <si>
    <t>53-05-30-400-014.000-004</t>
  </si>
  <si>
    <t>012-02220-00</t>
  </si>
  <si>
    <t>016-29490-08 CEDAR CHASE PH 1 SEC 1 LOT 8</t>
  </si>
  <si>
    <t>6580</t>
  </si>
  <si>
    <t>530913202024000015</t>
  </si>
  <si>
    <t>53-01-41-709-736.000-008</t>
  </si>
  <si>
    <t>014-17097-36</t>
  </si>
  <si>
    <t>Lee, Erika &amp; Simon</t>
  </si>
  <si>
    <t>1677 W Hennessey St</t>
  </si>
  <si>
    <t>1677 W Hennessey ST</t>
  </si>
  <si>
    <t>016-29490-09 CEDAR CHASE PH 1 SEC 1 LOT 9</t>
  </si>
  <si>
    <t>6581</t>
  </si>
  <si>
    <t>530913202010000015</t>
  </si>
  <si>
    <t>53-09-13-102-020.000-015</t>
  </si>
  <si>
    <t>016-19850-00</t>
  </si>
  <si>
    <t>Lee, Maria S N</t>
  </si>
  <si>
    <t>3421 S Tyler Ln</t>
  </si>
  <si>
    <t>3421 S Tyler LN</t>
  </si>
  <si>
    <t>016-29490-10 CEDAR CHASE PH 1 SEC 1 LOT 10</t>
  </si>
  <si>
    <t>7475</t>
  </si>
  <si>
    <t>530913202011000015</t>
  </si>
  <si>
    <t>53-01-63-041-171.000-015</t>
  </si>
  <si>
    <t>016-30411-71</t>
  </si>
  <si>
    <t>Lee, Mary J</t>
  </si>
  <si>
    <t>5772 W Monarch Ct</t>
  </si>
  <si>
    <t>5772 W Monarch CT</t>
  </si>
  <si>
    <t>016-29490-11 CEDAR CHASE PH 1 SEC 1 LOT 11</t>
  </si>
  <si>
    <t>6165</t>
  </si>
  <si>
    <t>530913202013000015</t>
  </si>
  <si>
    <t>53-09-01-209-018.000-015</t>
  </si>
  <si>
    <t>016-13850-00</t>
  </si>
  <si>
    <t>Lee, Michael</t>
  </si>
  <si>
    <t>1018 E Dale St</t>
  </si>
  <si>
    <t>Colorado Springs, CO 80903</t>
  </si>
  <si>
    <t>866 S Western DR</t>
  </si>
  <si>
    <t>016-29490-12 CEDAR CHASE PH 1 SEC 1 LOT 12</t>
  </si>
  <si>
    <t>530913202012000015</t>
  </si>
  <si>
    <t>016-30390-27</t>
  </si>
  <si>
    <t>53-09-02-201-005.000-015</t>
  </si>
  <si>
    <t>Lee, William R Jr &amp; Amy D</t>
  </si>
  <si>
    <t>335 S Woodfield Ln</t>
  </si>
  <si>
    <t>335 S Woodfield LN</t>
  </si>
  <si>
    <t>016-29490-13 CEDAR CHASE PH 1 SEC 1 LOT 13</t>
  </si>
  <si>
    <t>6166</t>
  </si>
  <si>
    <t>530913202020000015</t>
  </si>
  <si>
    <t>016-30391-91</t>
  </si>
  <si>
    <t>53-09-02-300-068.000-015</t>
  </si>
  <si>
    <t>Leffel, Joseph Kemmel II</t>
  </si>
  <si>
    <t>5658 W Bedrock Rd</t>
  </si>
  <si>
    <t>5658 W Bedrock RD</t>
  </si>
  <si>
    <t>016-29490-14 CEDAR CHASE PH 1 SEC 1 LOT 14</t>
  </si>
  <si>
    <t>6584</t>
  </si>
  <si>
    <t>530913202019000015</t>
  </si>
  <si>
    <t>014-06650-00</t>
  </si>
  <si>
    <t>53-08-17-102-029.000-008</t>
  </si>
  <si>
    <t>Leffler, James H</t>
  </si>
  <si>
    <t>502 E Cardinal Glen Dr</t>
  </si>
  <si>
    <t>633 W Green RD</t>
  </si>
  <si>
    <t>016-29490-15 CEDAR CHASE PH 2 SEC 2 LOT 15</t>
  </si>
  <si>
    <t>http://egis.39dn.com/egismonroein/plats/C/C316_a.pdf</t>
  </si>
  <si>
    <t>CEDAR CHASE PHASE II</t>
  </si>
  <si>
    <t>1180</t>
  </si>
  <si>
    <t>530913200016000015</t>
  </si>
  <si>
    <t>016-30390-99</t>
  </si>
  <si>
    <t>53-09-02-200-008.001-015</t>
  </si>
  <si>
    <t>Lefler, Gregory Sean</t>
  </si>
  <si>
    <t>490 S Bay Hill Ct</t>
  </si>
  <si>
    <t>490 S Bay Hill CT</t>
  </si>
  <si>
    <t>016-29490-16 CEDAR CHASE 2ND SEC 2 LOT 16; ;</t>
  </si>
  <si>
    <t>530913200026000015</t>
  </si>
  <si>
    <t>53-09-02-202-011.000-015</t>
  </si>
  <si>
    <t>016-30395-19</t>
  </si>
  <si>
    <t>Legroux, Donald C &amp; Shirley A</t>
  </si>
  <si>
    <t>318 S Windstone Ct</t>
  </si>
  <si>
    <t>318 S Windstone CT</t>
  </si>
  <si>
    <t>016-29490-17 CEDAR CHASE PH 2 SEC 2 LOT 17</t>
  </si>
  <si>
    <t>6169</t>
  </si>
  <si>
    <t>530913200015000015</t>
  </si>
  <si>
    <t>016-17160-00</t>
  </si>
  <si>
    <t>53-09-01-209-012.000-015</t>
  </si>
  <si>
    <t>Lehman, Mary K Revocable Trust</t>
  </si>
  <si>
    <t>4154 W Daniel Ave</t>
  </si>
  <si>
    <t>737 S Western DR</t>
  </si>
  <si>
    <t>Bloomington, IN 47403-1874</t>
  </si>
  <si>
    <t>016-29490-18 CEDAR CHASE PH 2 SEC 2 LOT 18</t>
  </si>
  <si>
    <t>530913200022000015</t>
  </si>
  <si>
    <t>53-09-01-202-009.000-015</t>
  </si>
  <si>
    <t>016-18450-00</t>
  </si>
  <si>
    <t>Lehman, Samuel R &amp; Lehman, Mary K</t>
  </si>
  <si>
    <t>4154 W Daniel AVE</t>
  </si>
  <si>
    <t>016-29490-19 CEDAR CHASE PH 2 SEC 2 LOT 19; ; laura lives here</t>
  </si>
  <si>
    <t>6451</t>
  </si>
  <si>
    <t>530913200012000015</t>
  </si>
  <si>
    <t>53-09-02-100-004.027-015</t>
  </si>
  <si>
    <t>016-26811-27</t>
  </si>
  <si>
    <t>Lehman, William H</t>
  </si>
  <si>
    <t>5396 W Cobblestone St</t>
  </si>
  <si>
    <t>5369 W Cobblestone ST</t>
  </si>
  <si>
    <t>016-29490-20 CEDAR CHASE PH 2 SEC 2 LOT 20</t>
  </si>
  <si>
    <t>530913200021000015</t>
  </si>
  <si>
    <t>53-08-17-301-093.322-008</t>
  </si>
  <si>
    <t>014-17098-99</t>
  </si>
  <si>
    <t>Leinenbach, Justin M &amp; Courtney D</t>
  </si>
  <si>
    <t>3520 S McDougal St</t>
  </si>
  <si>
    <t>3520 S McDougal ST</t>
  </si>
  <si>
    <t>016-29490-21 CEDAR CHASE PH 2 SEC 2 LOT 21</t>
  </si>
  <si>
    <t>530913200011000015</t>
  </si>
  <si>
    <t>53-08-18-103-003.322-008</t>
  </si>
  <si>
    <t>014-17098-22</t>
  </si>
  <si>
    <t>016-29490-22 CEDAR CHASE PH 2 SEC 2 LOT 22</t>
  </si>
  <si>
    <t>530913200020000015</t>
  </si>
  <si>
    <t>53-09-13-410-002.000-015</t>
  </si>
  <si>
    <t>016-29061-20</t>
  </si>
  <si>
    <t>Leininger, Barbara G</t>
  </si>
  <si>
    <t>3707 S Judd Ave</t>
  </si>
  <si>
    <t>3707 S Judd AVE</t>
  </si>
  <si>
    <t>016-29490-23 CEDAR CHASE PH 2 SEC 2 LOT 23</t>
  </si>
  <si>
    <t>530913200036000015</t>
  </si>
  <si>
    <t>53-09-01-211-007.000-015</t>
  </si>
  <si>
    <t>016-06500-00</t>
  </si>
  <si>
    <t>Lemieux, Robin L</t>
  </si>
  <si>
    <t>4156 W Middle Ct</t>
  </si>
  <si>
    <t>4156 W Middle CT</t>
  </si>
  <si>
    <t>016-29490-24 CEDAR CHASE PH 2 SEC 3 LOT 24</t>
  </si>
  <si>
    <t>530913200049000015</t>
  </si>
  <si>
    <t>53-08-18-103-003.228-008</t>
  </si>
  <si>
    <t>014-17097-28</t>
  </si>
  <si>
    <t>Lemonds, Janice M</t>
  </si>
  <si>
    <t>3450 S McDougal St</t>
  </si>
  <si>
    <t>3450 S McDougal ST</t>
  </si>
  <si>
    <t>016-29490-25 CEDAR CHASE PH 2 SEC 3 LOT 25</t>
  </si>
  <si>
    <t>530913200068000015</t>
  </si>
  <si>
    <t>016-30390-79</t>
  </si>
  <si>
    <t>53-09-02-200-152.000-015</t>
  </si>
  <si>
    <t>016-30390-62</t>
  </si>
  <si>
    <t>Lemons, Candice M</t>
  </si>
  <si>
    <t>511 S Westlake Ct</t>
  </si>
  <si>
    <t>511 S Westlake CT</t>
  </si>
  <si>
    <t>Bloomington, IN 47403-8916</t>
  </si>
  <si>
    <t>016-29490-26 CEDAR CHASE PH 2 SEC 3 LOT 26; LOC: 4366 RED ROCK RD</t>
  </si>
  <si>
    <t>530913200067000015</t>
  </si>
  <si>
    <t>53-01-63-041-113.000-015</t>
  </si>
  <si>
    <t>016-30411-13</t>
  </si>
  <si>
    <t>Lenn, Terry Rance &amp; Vicki Beal</t>
  </si>
  <si>
    <t>5737 W Daffodil Ct</t>
  </si>
  <si>
    <t>5737 W Daffodil CT</t>
  </si>
  <si>
    <t>016-29490-27 Cedar Chase Ph 3 Sec 1 Lot 27</t>
  </si>
  <si>
    <t>http://egis.39dn.com/egismonroein/plats/2009013286.IN.pdf</t>
  </si>
  <si>
    <t>Cedar Chase Ph 3</t>
  </si>
  <si>
    <t>530913200066027015</t>
  </si>
  <si>
    <t>53-05-31-101-041.000-004</t>
  </si>
  <si>
    <t>012-10500-00</t>
  </si>
  <si>
    <t>Lenning, Freddie C., Michael A. Sr. &amp; Michael A. II</t>
  </si>
  <si>
    <t>3812 W Woodyard Rd</t>
  </si>
  <si>
    <t>2811 W Hensonburg RD</t>
  </si>
  <si>
    <t>016-29490-28 Cedar Chase Ph 3 Sec 2 Lot 28</t>
  </si>
  <si>
    <t>http://egis.39dn.com/egismonroein/plats/2009018569.IN.pdf</t>
  </si>
  <si>
    <t>530913200066028015</t>
  </si>
  <si>
    <t>016-30391-10</t>
  </si>
  <si>
    <t>53-09-02-200-102.000-015</t>
  </si>
  <si>
    <t>Lenning, Steven &amp; Elizabeth</t>
  </si>
  <si>
    <t>5522 W Cobblestone St</t>
  </si>
  <si>
    <t>5522 W Cobblestone ST</t>
  </si>
  <si>
    <t>016-29490-29 Cedar Chase Ph 3 Sec 2 Lot 29</t>
  </si>
  <si>
    <t>530913200066029015</t>
  </si>
  <si>
    <t>53-09-13-103-005.000-015</t>
  </si>
  <si>
    <t>016-16440-00</t>
  </si>
  <si>
    <t>Lennon, Phillip Paul</t>
  </si>
  <si>
    <t>3801 W Fairington Dr</t>
  </si>
  <si>
    <t>3801 W Fairington DR</t>
  </si>
  <si>
    <t>016-29490-30 Cedar Chase Ph 3 Sec 2 Lot 30</t>
  </si>
  <si>
    <t>530913200066030015</t>
  </si>
  <si>
    <t>53-08-20-103-020.000-008</t>
  </si>
  <si>
    <t>014-14980-29</t>
  </si>
  <si>
    <t>Lent, Randall L &amp; Lisa K</t>
  </si>
  <si>
    <t>612 W Hedgewood Dr</t>
  </si>
  <si>
    <t>612 W Hedgewood DR</t>
  </si>
  <si>
    <t>016-29490-31 Cedar Chase Ph 3 Sec 2 Lot 31</t>
  </si>
  <si>
    <t>530913200066031015</t>
  </si>
  <si>
    <t>53-09-13-200-066.039-015</t>
  </si>
  <si>
    <t>016-29490-39</t>
  </si>
  <si>
    <t>Lentz, Linda</t>
  </si>
  <si>
    <t>3210 S Omaha Crossing Dr</t>
  </si>
  <si>
    <t>3210 S Omaha Crossing DR</t>
  </si>
  <si>
    <t>016-29490-32 Cedar Chase Ph 3 Sec 2 Lot 32</t>
  </si>
  <si>
    <t>530913200066032015</t>
  </si>
  <si>
    <t>016-08471-25</t>
  </si>
  <si>
    <t>53-09-11-102-023.000-015</t>
  </si>
  <si>
    <t>Leonard, Larry W &amp; Stephanie A</t>
  </si>
  <si>
    <t>5075 W Hanks Xing</t>
  </si>
  <si>
    <t>5075 W Hanks Crossing</t>
  </si>
  <si>
    <t>016-29490-33 Cedar Chase Ph 3 Sec 2 Lot 33</t>
  </si>
  <si>
    <t>530913200066033015</t>
  </si>
  <si>
    <t>53-08-17-301-093.340-008</t>
  </si>
  <si>
    <t>014-17098-40</t>
  </si>
  <si>
    <t>Leopold, Mary A</t>
  </si>
  <si>
    <t>3556 S Wickens St</t>
  </si>
  <si>
    <t>3556 S Wickens ST</t>
  </si>
  <si>
    <t>016-29490-97 CEDAR CHASE PH 2 SEC 2 LOT 97</t>
  </si>
  <si>
    <t>http://egis.39dn.com/egismonroein/plats/2006023651.IN.pdf</t>
  </si>
  <si>
    <t>6201</t>
  </si>
  <si>
    <t>530913200043000015</t>
  </si>
  <si>
    <t>53-08-17-301-140.000-008</t>
  </si>
  <si>
    <t>014-17096-50</t>
  </si>
  <si>
    <t>Lerner, Brian &amp; Gingrich, Joselyn</t>
  </si>
  <si>
    <t>3641 S Wickens St</t>
  </si>
  <si>
    <t>3641 S Wickens ST</t>
  </si>
  <si>
    <t>016-29490-96 CEDAR CHASE PH 2 SEC 2 LOT 96</t>
  </si>
  <si>
    <t>6200</t>
  </si>
  <si>
    <t>530913200014000015</t>
  </si>
  <si>
    <t>53-09-13-404-023.000-015</t>
  </si>
  <si>
    <t>016-03310-55</t>
  </si>
  <si>
    <t>Lessig, Alan R. &amp; Peggy Sue</t>
  </si>
  <si>
    <t>3867 W Woodmere Way</t>
  </si>
  <si>
    <t>016-29490-94 CEDAR CHASE PH 2 SEC 2 LOT 94</t>
  </si>
  <si>
    <t>6473</t>
  </si>
  <si>
    <t>530913200013000015</t>
  </si>
  <si>
    <t>53-01-41-709-452.000-008</t>
  </si>
  <si>
    <t>014-17094-52</t>
  </si>
  <si>
    <t>Lester, Nicholas</t>
  </si>
  <si>
    <t>3804 S Cramer Cir</t>
  </si>
  <si>
    <t>3804 S Cramer CIR</t>
  </si>
  <si>
    <t>016-29490-93 CEDAR CHASE PH 1 SEC 1 LOT 93</t>
  </si>
  <si>
    <t>530913202008000015</t>
  </si>
  <si>
    <t>53-08-20-102-010.000-008</t>
  </si>
  <si>
    <t>014-14980-10</t>
  </si>
  <si>
    <t>Letner, John W &amp; Kimberly M</t>
  </si>
  <si>
    <t>801 W Gordon Pike</t>
  </si>
  <si>
    <t>801 W Gordon PIKE</t>
  </si>
  <si>
    <t>016-29490-92 CEDAR CHASE PH 1 SEC 1 LOT 92</t>
  </si>
  <si>
    <t>6471</t>
  </si>
  <si>
    <t>530913202018000015</t>
  </si>
  <si>
    <t>53-09-01-209-047.000-015</t>
  </si>
  <si>
    <t>016-24340-00</t>
  </si>
  <si>
    <t>Lettelleir, Ann M</t>
  </si>
  <si>
    <t>407 S Western Dr</t>
  </si>
  <si>
    <t>407 S Western DR</t>
  </si>
  <si>
    <t>016-29490-91 CEDAR CHASE PH 1 SEC 1 LOT 91</t>
  </si>
  <si>
    <t>6469</t>
  </si>
  <si>
    <t>530913202001000015</t>
  </si>
  <si>
    <t>53-08-17-301-159.000-008</t>
  </si>
  <si>
    <t>014-17095-13</t>
  </si>
  <si>
    <t>Leturgez, Michael D &amp; Traci L</t>
  </si>
  <si>
    <t>3851 S Bushmill Dr</t>
  </si>
  <si>
    <t>3851 S Bushmill DR</t>
  </si>
  <si>
    <t>016-29490-90 CEDAR CHASE PH 2 SEC 1 LOT 90</t>
  </si>
  <si>
    <t>6197</t>
  </si>
  <si>
    <t>530913200018000015</t>
  </si>
  <si>
    <t>53-08-17-301-093.355-008</t>
  </si>
  <si>
    <t>014-17098-55</t>
  </si>
  <si>
    <t>Lewis, Nicholas W</t>
  </si>
  <si>
    <t>1543 W Meeting House Ln</t>
  </si>
  <si>
    <t>1543 W Meeting House LN</t>
  </si>
  <si>
    <t>016-29490-89 CEDAR CHASE PH 2 SEC 1 LOT 89</t>
  </si>
  <si>
    <t>6194</t>
  </si>
  <si>
    <t>530913200010000015</t>
  </si>
  <si>
    <t>53-08-17-100-300.433-008</t>
  </si>
  <si>
    <t>014-17396-33</t>
  </si>
  <si>
    <t>Lewis, Timothy D &amp; Sarah R</t>
  </si>
  <si>
    <t>3433 S Glasgow Cir</t>
  </si>
  <si>
    <t>3433 S Glasgow CIR</t>
  </si>
  <si>
    <t>016-29490-88 CEDAR CHASE PH 2 SEC 1 LOT 88</t>
  </si>
  <si>
    <t>6192</t>
  </si>
  <si>
    <t>530913200058000015</t>
  </si>
  <si>
    <t>53-09-13-103-055.000-015</t>
  </si>
  <si>
    <t>016-17980-00</t>
  </si>
  <si>
    <t>Lewis, William E &amp; Tracey L</t>
  </si>
  <si>
    <t>3731 W Fairington Dr</t>
  </si>
  <si>
    <t>3731 W Fairington DR</t>
  </si>
  <si>
    <t>016-29490-87 CEDAR CHASE PH 2 SEC 1 LOT 87</t>
  </si>
  <si>
    <t>530913200024000015</t>
  </si>
  <si>
    <t>53-09-02-100-003.093-015</t>
  </si>
  <si>
    <t>016-26823-93</t>
  </si>
  <si>
    <t>Li, Changqing &amp; Yang, Jinjin</t>
  </si>
  <si>
    <t>5350 W Hoge Dr</t>
  </si>
  <si>
    <t>5350 W HOGE DR</t>
  </si>
  <si>
    <t>016-29490-34 Cedar Chase Ph 3 Sec 2 Lot 34</t>
  </si>
  <si>
    <t>530913200066034015</t>
  </si>
  <si>
    <t>53-01-61-955-002.000-015</t>
  </si>
  <si>
    <t>016-19550-02</t>
  </si>
  <si>
    <t>Liberty Business Park LLC</t>
  </si>
  <si>
    <t>2005 S Rogers St Ofc59 Pike</t>
  </si>
  <si>
    <t>1331 S Curry PIKE</t>
  </si>
  <si>
    <t>Bloomington, IN 47403-2721</t>
  </si>
  <si>
    <t>016-29490-35 Cedar Chase Ph 3 Sec 2 Lot 35</t>
  </si>
  <si>
    <t>530913200066035015</t>
  </si>
  <si>
    <t>53-09-01-402-017.000-015</t>
  </si>
  <si>
    <t>016-19541-14</t>
  </si>
  <si>
    <t>Liberty Drive Medical Office Facility LLC</t>
  </si>
  <si>
    <t>1101 E Whisnand Rd</t>
  </si>
  <si>
    <t>1444 S Liberty DR</t>
  </si>
  <si>
    <t>016-29490-36 Cedar Chase Ph 3 Sec 2 Lot 36</t>
  </si>
  <si>
    <t>530913200066036015</t>
  </si>
  <si>
    <t>53-01-61-955-003.000-015</t>
  </si>
  <si>
    <t>016-19550-03</t>
  </si>
  <si>
    <t>Liberty Park LLC</t>
  </si>
  <si>
    <t>2005 S Rogers St Ofc 59</t>
  </si>
  <si>
    <t>016-29490-37 Cedar Chase Ph 3 Sec 2 Lot 37</t>
  </si>
  <si>
    <t>530913200066037015</t>
  </si>
  <si>
    <t>016-30391-45</t>
  </si>
  <si>
    <t>53-09-02-200-024.000-015</t>
  </si>
  <si>
    <t>Liebig, Michael T</t>
  </si>
  <si>
    <t>PO Box 673</t>
  </si>
  <si>
    <t>Crane, IN 47522</t>
  </si>
  <si>
    <t>501 S Crimson CT</t>
  </si>
  <si>
    <t>016-29490-38 Cedar Chase Ph 3 Sec 2 Lot 38</t>
  </si>
  <si>
    <t>530913200066038015</t>
  </si>
  <si>
    <t>014-20070-00</t>
  </si>
  <si>
    <t>53-08-20-300-018.000-008</t>
  </si>
  <si>
    <t>Lighthouse Christian Academy Inc</t>
  </si>
  <si>
    <t>1201 W That Rd</t>
  </si>
  <si>
    <t>1191 &amp; 1201 W That RD</t>
  </si>
  <si>
    <t>016-29490-39 Cedar Chase Ph 3 Sec 2 Lot 39</t>
  </si>
  <si>
    <t>530913200066039015</t>
  </si>
  <si>
    <t>53-09-02-400-009.178-015</t>
  </si>
  <si>
    <t>016-26822-78</t>
  </si>
  <si>
    <t>Ligmanowski, Lacey</t>
  </si>
  <si>
    <t>5368 W Stonewood Dr</t>
  </si>
  <si>
    <t>5368 W Stonewood DR</t>
  </si>
  <si>
    <t>016-29490-40 Cedar Chase Ph 3 Sec 2 Lot 40</t>
  </si>
  <si>
    <t>530913200066040015</t>
  </si>
  <si>
    <t>53-09-13-103-012.000-015</t>
  </si>
  <si>
    <t>016-15570-00</t>
  </si>
  <si>
    <t>Lillard, Kevin L &amp; Carmen K</t>
  </si>
  <si>
    <t>3512 W Stafford Dr</t>
  </si>
  <si>
    <t>3512 W Stafford DR</t>
  </si>
  <si>
    <t>016-29490-41 Cedar Chase Ph 3 Sec 2 Lot 41</t>
  </si>
  <si>
    <t>530913200066041015</t>
  </si>
  <si>
    <t>53-09-01-212-010.000-015</t>
  </si>
  <si>
    <t>016-26750-00</t>
  </si>
  <si>
    <t>Lin, Zoe Jinyu &amp; Lin, Da Shu</t>
  </si>
  <si>
    <t>642 S Village Dr</t>
  </si>
  <si>
    <t>642 S Village DR</t>
  </si>
  <si>
    <t>016-29490-42 Cedar Chase Ph 3 Sec 2 Lot 42</t>
  </si>
  <si>
    <t>530913200066042015</t>
  </si>
  <si>
    <t>53-08-17-301-093.371-008</t>
  </si>
  <si>
    <t>014-17098-71</t>
  </si>
  <si>
    <t>Lindsey, Anthony R</t>
  </si>
  <si>
    <t>1518 W Meeting House Ln</t>
  </si>
  <si>
    <t>1518 W Meeting House LN</t>
  </si>
  <si>
    <t>016-29490-43 Cedar Chase Ph 3 Sec 2 Lot 43</t>
  </si>
  <si>
    <t>530913200066043015</t>
  </si>
  <si>
    <t>53-09-01-210-011.000-015</t>
  </si>
  <si>
    <t>016-16480-00</t>
  </si>
  <si>
    <t>Lindsey, Mildred Maxine</t>
  </si>
  <si>
    <t>854 S Hickory Dr</t>
  </si>
  <si>
    <t>854 S Hickory DR</t>
  </si>
  <si>
    <t>016-29490-44 Cedar Chase Ph 3 Sec 2 Lot 44</t>
  </si>
  <si>
    <t>530913200066044015</t>
  </si>
  <si>
    <t>53-01-41-709-722.000-008</t>
  </si>
  <si>
    <t>014-17097-22</t>
  </si>
  <si>
    <t>Lingenfelter, Aaron C</t>
  </si>
  <si>
    <t>1690 W Hennessey St</t>
  </si>
  <si>
    <t>1690 W Hennessey ST</t>
  </si>
  <si>
    <t>016-29490-45 Cedar Chase Ph 3 Sec 2 Lot 45</t>
  </si>
  <si>
    <t>530913200066045015</t>
  </si>
  <si>
    <t>53-04-36-303-075.000-011</t>
  </si>
  <si>
    <t>007-20570-00</t>
  </si>
  <si>
    <t>Link, David A &amp; Margaret</t>
  </si>
  <si>
    <t>213 S Western Dr</t>
  </si>
  <si>
    <t>213 S Western DR</t>
  </si>
  <si>
    <t>Bloomington, IN 47404-4812</t>
  </si>
  <si>
    <t>016-29490-46 Cedar Chase Ph 3 Sec 2 Lot 46</t>
  </si>
  <si>
    <t>530913200066046015</t>
  </si>
  <si>
    <t>53-09-01-212-021.000-015</t>
  </si>
  <si>
    <t>016-27330-00</t>
  </si>
  <si>
    <t>Linn, David C Revocable Living Trust For the Benefit of Linn, David C and then For the Benefit of Linn, Esther Morgan</t>
  </si>
  <si>
    <t>3348 S Rolling Oak Dr</t>
  </si>
  <si>
    <t>632 S Village DR</t>
  </si>
  <si>
    <t>016-29490-47 Cedar Chase Ph 3 Sec 2 Lot 47</t>
  </si>
  <si>
    <t>530913200066047015</t>
  </si>
  <si>
    <t>53-09-01-202-019.000-015</t>
  </si>
  <si>
    <t>016-00840-00</t>
  </si>
  <si>
    <t>Linn, David C Revocable Trust w/life estate Linn, David Peter</t>
  </si>
  <si>
    <t>David Peter Linn 3348 S Rolling Oak Dr</t>
  </si>
  <si>
    <t>4156 W Belle AVE</t>
  </si>
  <si>
    <t>016-29490-48 Cedar Chase Ph 3 Sec 2 Lot 48</t>
  </si>
  <si>
    <t>530913200066048015</t>
  </si>
  <si>
    <t>53-09-01-212-022.000-015</t>
  </si>
  <si>
    <t>016-05350-00</t>
  </si>
  <si>
    <t>Linn, David C w/l/e; Linn, David Peter w/l/e; &amp; Linn, Ethan</t>
  </si>
  <si>
    <t>503 S Hickory DR</t>
  </si>
  <si>
    <t>Bloomington, IN 47403-1827</t>
  </si>
  <si>
    <t>016-29490-49 Cedar Chase Ph 3 Sec 2 Lot 49</t>
  </si>
  <si>
    <t>530913200066049015</t>
  </si>
  <si>
    <t>53-09-13-106-043.000-015</t>
  </si>
  <si>
    <t>016-03740-00</t>
  </si>
  <si>
    <t>Lintermuth, Vernon D &amp; Pendleton, William R Pendleton</t>
  </si>
  <si>
    <t>3541 W Festive Dr</t>
  </si>
  <si>
    <t>3541 W Festive DR</t>
  </si>
  <si>
    <t>016-29490-50 Cedar Chase Ph 3 Sec 2 Lot 50</t>
  </si>
  <si>
    <t>530913200066050015</t>
  </si>
  <si>
    <t>53-04-36-301-016.000-011</t>
  </si>
  <si>
    <t>007-12390-00</t>
  </si>
  <si>
    <t>Linxwiler, Michael D &amp; Linda L &amp; Linxwiler, Zachary Dean</t>
  </si>
  <si>
    <t>6824 W May Rd</t>
  </si>
  <si>
    <t>4212 W Grand AVE</t>
  </si>
  <si>
    <t>016-29490-51 Cedar Chase Ph 3 Sec 2 Lot 51</t>
  </si>
  <si>
    <t>530913200066051015</t>
  </si>
  <si>
    <t>53-09-12-300-063.000-015</t>
  </si>
  <si>
    <t>016-04710-00</t>
  </si>
  <si>
    <t>Lipp, Cynthia A Powell</t>
  </si>
  <si>
    <t>2775 Forestview Ave</t>
  </si>
  <si>
    <t>Rocky River, OH 44116</t>
  </si>
  <si>
    <t>4000 W State Road 45</t>
  </si>
  <si>
    <t>Bloomington, IN 47403-3160</t>
  </si>
  <si>
    <t>016-29490-52 Cedar Chase Ph 3 Sec 2 Lot 52</t>
  </si>
  <si>
    <t>530913200066052015</t>
  </si>
  <si>
    <t>53-08-20-100-030.024-008</t>
  </si>
  <si>
    <t>014-14982-24</t>
  </si>
  <si>
    <t>Lipschultz, Nancy L</t>
  </si>
  <si>
    <t>877 W Baywood Dr</t>
  </si>
  <si>
    <t>877 W BAYWOOD DR</t>
  </si>
  <si>
    <t>016-29491-03 Cedar Chase Ph 3 Sec 2 Lot 103</t>
  </si>
  <si>
    <t>530913200066103015</t>
  </si>
  <si>
    <t>53-08-17-102-005.000-008</t>
  </si>
  <si>
    <t>014-04550-00</t>
  </si>
  <si>
    <t>Little, Ella &amp; Blake, Diana</t>
  </si>
  <si>
    <t>522 W Green Rd</t>
  </si>
  <si>
    <t>522 W Green RD</t>
  </si>
  <si>
    <t>016-29491-02 Cedar Chase Ph 3 Sec 2 Lot 102</t>
  </si>
  <si>
    <t>530913200066102015</t>
  </si>
  <si>
    <t>53-09-13-106-024.000-015</t>
  </si>
  <si>
    <t>016-21780-00</t>
  </si>
  <si>
    <t>Litwin, Max</t>
  </si>
  <si>
    <t>3902 S Tyler Ln</t>
  </si>
  <si>
    <t>3902 S Tyler LN</t>
  </si>
  <si>
    <t>016-29491-01 Cedar Chase Ph 3 Sec 2 Lot 101</t>
  </si>
  <si>
    <t>530913200066101015</t>
  </si>
  <si>
    <t>016-30392-37</t>
  </si>
  <si>
    <t>53-09-02-300-072.000-015</t>
  </si>
  <si>
    <t>Litz, Kevin &amp; Bethany</t>
  </si>
  <si>
    <t>5645 W Tensleep Rd</t>
  </si>
  <si>
    <t>5645 W Tensleep RD</t>
  </si>
  <si>
    <t>016-29491-00 Cedar Chase Ph 3 Sec 2 Lot 100</t>
  </si>
  <si>
    <t>530913200066100015</t>
  </si>
  <si>
    <t>53-08-17-301-093.415-008</t>
  </si>
  <si>
    <t>014-17496-15</t>
  </si>
  <si>
    <t>Liu, Xiaojing &amp; Chen, Lixin</t>
  </si>
  <si>
    <t>3666 S Glasgow Cir</t>
  </si>
  <si>
    <t>3666 S Glasgow CIR</t>
  </si>
  <si>
    <t>016-29490-99 Cedar Chase Ph 3 Sec 2 Lot 99</t>
  </si>
  <si>
    <t>530913200066099015</t>
  </si>
  <si>
    <t>53-08-18-103-003.226-008</t>
  </si>
  <si>
    <t>014-17097-26</t>
  </si>
  <si>
    <t>Livingston, Alan L &amp; Cindi L</t>
  </si>
  <si>
    <t>3430 S McDougal St</t>
  </si>
  <si>
    <t>3430 S McDougal ST</t>
  </si>
  <si>
    <t>016-29490-98 Cedar Chase Ph 3 Sec 2 Lot 98</t>
  </si>
  <si>
    <t>530913200066098015</t>
  </si>
  <si>
    <t>53-08-17-102-049.000-008</t>
  </si>
  <si>
    <t>014-28740-00</t>
  </si>
  <si>
    <t>Livingston, Joshua J P</t>
  </si>
  <si>
    <t>511 W Fairway Ln</t>
  </si>
  <si>
    <t>511 W Fairway LN</t>
  </si>
  <si>
    <t>016-29490-53 Cedar Chase Ph 3 Sec 2 Lot 53</t>
  </si>
  <si>
    <t>530913200066053015</t>
  </si>
  <si>
    <t>53-08-17-301-127.000-008</t>
  </si>
  <si>
    <t>014-17096-60</t>
  </si>
  <si>
    <t>Liza Marie Lacanienta, LLC</t>
  </si>
  <si>
    <t>3525 S Glasgow CIR</t>
  </si>
  <si>
    <t>016-29490-54 Cedar Chase Ph 3 Sec 2 Lot 54</t>
  </si>
  <si>
    <t>530913200066054015</t>
  </si>
  <si>
    <t>016-19541-96</t>
  </si>
  <si>
    <t>53-09-01-402-003.000-015</t>
  </si>
  <si>
    <t>Lk Associates LLC</t>
  </si>
  <si>
    <t>7645 W Airport Rd</t>
  </si>
  <si>
    <t>1590 S Liberty DR</t>
  </si>
  <si>
    <t>016-29490-55 Cedar Chase Ph 3 Sec 2 Lot 55</t>
  </si>
  <si>
    <t>530913200066055015</t>
  </si>
  <si>
    <t>53-09-02-201-010.000-015</t>
  </si>
  <si>
    <t>016-30390-31</t>
  </si>
  <si>
    <t>Loar, Bradley S &amp; Valenda L</t>
  </si>
  <si>
    <t>326 S Woodfield Ln</t>
  </si>
  <si>
    <t>326 S Woodfield LN</t>
  </si>
  <si>
    <t>016-29490-56 Cedar Chase Ph 3 Sec 1 Lot 56</t>
  </si>
  <si>
    <t>530913200066056015</t>
  </si>
  <si>
    <t>53-08-17-404-020.000-008</t>
  </si>
  <si>
    <t>014-08850-77</t>
  </si>
  <si>
    <t>Lochmiller, Chad R &amp; Lester, Jessica N</t>
  </si>
  <si>
    <t>3409 S Weeping Willow Way</t>
  </si>
  <si>
    <t>016-29490-57 CEDAR CHASE PH 2 SEC 3 LOT 57</t>
  </si>
  <si>
    <t>530913200069000015</t>
  </si>
  <si>
    <t>53-09-13-107-051.000-015</t>
  </si>
  <si>
    <t>016-19510-00</t>
  </si>
  <si>
    <t>Locke, Jane A &amp; Bennett , Cassie L</t>
  </si>
  <si>
    <t>3312 W Tilson Pl</t>
  </si>
  <si>
    <t>3312 W Tilson Place</t>
  </si>
  <si>
    <t>016-29490-58 CEDAR CHASE 2ND SEC 3 LOT; 58</t>
  </si>
  <si>
    <t>530913200072000015</t>
  </si>
  <si>
    <t>53-09-13-103-009.000-015</t>
  </si>
  <si>
    <t>016-04670-00</t>
  </si>
  <si>
    <t>Loewenthal, Serena Y. &amp; U. Tamara</t>
  </si>
  <si>
    <t>3922 W Fairington Dr</t>
  </si>
  <si>
    <t>3922 W Fairington DR</t>
  </si>
  <si>
    <t>016-29490-74 CEDAR CHASE 2ND SEC 3 LOT 74</t>
  </si>
  <si>
    <t>530913200070000015</t>
  </si>
  <si>
    <t>53-05-30-100-006.009-004</t>
  </si>
  <si>
    <t>012-09850-09</t>
  </si>
  <si>
    <t>Logan Land Development LLC</t>
  </si>
  <si>
    <t>1900 S Liberty Dr</t>
  </si>
  <si>
    <t>BLOOMINGTON, IN 47408</t>
  </si>
  <si>
    <t>016-29490-86 CEDAR CHASE PH 2 SEC 3 LOT 86</t>
  </si>
  <si>
    <t>530913200017000015</t>
  </si>
  <si>
    <t>53-05-30-100-006.008-004</t>
  </si>
  <si>
    <t>012-09850-08</t>
  </si>
  <si>
    <t>016-29490-85 CEDAR CHASE PH 2 SEC 1 LOT 85</t>
  </si>
  <si>
    <t>530913200057000015</t>
  </si>
  <si>
    <t>53-09-13-200-012.000-015</t>
  </si>
  <si>
    <t>016-29490-19</t>
  </si>
  <si>
    <t>Logan, Laura A &amp; Patricia A</t>
  </si>
  <si>
    <t>4214 W Red Rock Rd</t>
  </si>
  <si>
    <t>4214 W Red Rock RD</t>
  </si>
  <si>
    <t>016-29490-84 CEDAR CHASE PH 2 SEC 1 LOT 84</t>
  </si>
  <si>
    <t>6189</t>
  </si>
  <si>
    <t>530913200042000015</t>
  </si>
  <si>
    <t>53-05-29-100-016.000-004</t>
  </si>
  <si>
    <t>012-11802-01</t>
  </si>
  <si>
    <t>Loman, Scott S. &amp; Shearn, James W.</t>
  </si>
  <si>
    <t>2402 N Stonelake Cir</t>
  </si>
  <si>
    <t>2402 N Stonelake CIR</t>
  </si>
  <si>
    <t>016-29490-83 CEDAR CHASE 2ND SEC 1 LOT 83</t>
  </si>
  <si>
    <t>530913200048000015</t>
  </si>
  <si>
    <t>53-01-63-041-168.000-015</t>
  </si>
  <si>
    <t>016-30411-68</t>
  </si>
  <si>
    <t>Lombard, Max S &amp; Jean C</t>
  </si>
  <si>
    <t>905 Woodcreek Ct</t>
  </si>
  <si>
    <t>Euless, TX 76039</t>
  </si>
  <si>
    <t>5779 W Monarch CT</t>
  </si>
  <si>
    <t>016-29490-82 CEDAR CHASE PH 2 SEC 1 LOT 82</t>
  </si>
  <si>
    <t>6186</t>
  </si>
  <si>
    <t>530913200041000015</t>
  </si>
  <si>
    <t>53-08-17-200-001.002-008</t>
  </si>
  <si>
    <t>014-17414-02</t>
  </si>
  <si>
    <t>Lone, CaSandra</t>
  </si>
  <si>
    <t>3142 S Cuffers Dr</t>
  </si>
  <si>
    <t>3142 S Cuffers DR</t>
  </si>
  <si>
    <t>016-29490-81 CEDAR CHASE PH 2 SEC 1 LOT 81</t>
  </si>
  <si>
    <t>6465</t>
  </si>
  <si>
    <t>530913200056000015</t>
  </si>
  <si>
    <t>014-05370-00</t>
  </si>
  <si>
    <t>53-08-17-100-037.000-008</t>
  </si>
  <si>
    <t>Long, Marie-Noelle C</t>
  </si>
  <si>
    <t>2905 S Rogers St</t>
  </si>
  <si>
    <t>2905 S Rogers ST</t>
  </si>
  <si>
    <t>Bloomington, IN 47403-4345</t>
  </si>
  <si>
    <t>016-29490-80 CEDAR CHASE PH 1 SEC 1 LOT 80</t>
  </si>
  <si>
    <t>6182</t>
  </si>
  <si>
    <t>530913202023000015</t>
  </si>
  <si>
    <t>53-04-36-303-037.000-011</t>
  </si>
  <si>
    <t>007-15310-00</t>
  </si>
  <si>
    <t>Long, Sarah Elizabeth</t>
  </si>
  <si>
    <t>4252 W Broadway Ave</t>
  </si>
  <si>
    <t>4252 W Broadway AVE</t>
  </si>
  <si>
    <t>016-29490-79 CEDAR CHASE PH 1 SEC 1 LOT 79</t>
  </si>
  <si>
    <t>5956</t>
  </si>
  <si>
    <t>530913202026000015</t>
  </si>
  <si>
    <t>53-08-17-102-058.000-008</t>
  </si>
  <si>
    <t>014-25370-00</t>
  </si>
  <si>
    <t>Long, Steven A. &amp; Diann Roberta</t>
  </si>
  <si>
    <t>631 W Fairway Ln</t>
  </si>
  <si>
    <t>631 W Fairway LN</t>
  </si>
  <si>
    <t>016-29490-78 CEDAR CHASE PH 1 SEC 2 LOT 78</t>
  </si>
  <si>
    <t>530913201006000015</t>
  </si>
  <si>
    <t>53-09-02-200-073.000-015</t>
  </si>
  <si>
    <t>016-30391-75</t>
  </si>
  <si>
    <t>Long, Virginia S</t>
  </si>
  <si>
    <t>503 S Fieldstone Blvd</t>
  </si>
  <si>
    <t>503 S Fieldstone BLVD</t>
  </si>
  <si>
    <t>016-29490-77 CEDAR CHASE PH 1 SEC 2 LOT 77</t>
  </si>
  <si>
    <t>530913201004000015</t>
  </si>
  <si>
    <t>53-08-17-200-007.000-008</t>
  </si>
  <si>
    <t>014-30910-00</t>
  </si>
  <si>
    <t>Loop, Joseph L &amp; Rachel Mcnary</t>
  </si>
  <si>
    <t>3035 S Rockport Rd</t>
  </si>
  <si>
    <t>3035 S Rockport RD</t>
  </si>
  <si>
    <t>Bloomington, IN 47403-4207</t>
  </si>
  <si>
    <t>016-29490-76 CEDAR CHASE PH 1 SEC 2 LOT 76</t>
  </si>
  <si>
    <t>6463</t>
  </si>
  <si>
    <t>530913201007000015</t>
  </si>
  <si>
    <t>53-09-01-211-019.000-015</t>
  </si>
  <si>
    <t>016-19180-00</t>
  </si>
  <si>
    <t>Lopez, Linda</t>
  </si>
  <si>
    <t>755 S Hickory Dr</t>
  </si>
  <si>
    <t>755 S Hickory DR</t>
  </si>
  <si>
    <t>016-29490-75 CEDAR CHASE PH 1 SEC 2 LOT 75</t>
  </si>
  <si>
    <t>5953</t>
  </si>
  <si>
    <t>530913201011000015</t>
  </si>
  <si>
    <t>53-09-01-209-056.000-015</t>
  </si>
  <si>
    <t>016-14400-00</t>
  </si>
  <si>
    <t>Lorenzen, Warren T</t>
  </si>
  <si>
    <t>746 S Western Dr</t>
  </si>
  <si>
    <t>746 S Western DR</t>
  </si>
  <si>
    <t>016-29490-59 CEDAR CHASE PH 1 SEC 2 LOT 59</t>
  </si>
  <si>
    <t>530913201012000015</t>
  </si>
  <si>
    <t>014-17093-60</t>
  </si>
  <si>
    <t>53-08-17-302-024.000-008</t>
  </si>
  <si>
    <t>Lortz, Lindsey A</t>
  </si>
  <si>
    <t>3946 S Bushmill Dr</t>
  </si>
  <si>
    <t>3946 S Bushmill DR</t>
  </si>
  <si>
    <t>016-29490-60 CEDAR CHASE PH 1 SEC 2 LOT 60</t>
  </si>
  <si>
    <t>6458</t>
  </si>
  <si>
    <t>530913201010000015</t>
  </si>
  <si>
    <t>53-04-36-303-033.000-011</t>
  </si>
  <si>
    <t>007-18700-00</t>
  </si>
  <si>
    <t>Losee, Daryl D &amp; Sherri G</t>
  </si>
  <si>
    <t>4111 W Broadway Ave</t>
  </si>
  <si>
    <t>4111 W Broadway AVE</t>
  </si>
  <si>
    <t>016-29490-61 CEDAR CHASE PH 1 SEC 2 LOT 61</t>
  </si>
  <si>
    <t>6460</t>
  </si>
  <si>
    <t>530913201005000015</t>
  </si>
  <si>
    <t>53-04-36-200-009.000-011</t>
  </si>
  <si>
    <t>007-20700-00</t>
  </si>
  <si>
    <t>Louisville, Nashville R.r. Co. Seaboard System Railroad, Inc.</t>
  </si>
  <si>
    <t>500 Water St Rm 1208</t>
  </si>
  <si>
    <t>N CURRY PIKE</t>
  </si>
  <si>
    <t>016-29490-62 CEDAR CHASE 1ST SEC 2 LOT 62</t>
  </si>
  <si>
    <t>530913201001000015</t>
  </si>
  <si>
    <t>014-17091-09</t>
  </si>
  <si>
    <t>53-08-17-304-002.000-008</t>
  </si>
  <si>
    <t>Love, Nicole</t>
  </si>
  <si>
    <t>1321 W Tiffany Ct</t>
  </si>
  <si>
    <t>1321 W Tiffany CT</t>
  </si>
  <si>
    <t>016-29490-63 CEDAR CHASE PH 1 SEC 2 LOT 63</t>
  </si>
  <si>
    <t>530913201002000015</t>
  </si>
  <si>
    <t>014-25000-00</t>
  </si>
  <si>
    <t>53-08-17-101-006.000-008</t>
  </si>
  <si>
    <t>Loveless, Janice</t>
  </si>
  <si>
    <t>PO Box 485</t>
  </si>
  <si>
    <t>Carrollton, KY 41008</t>
  </si>
  <si>
    <t>2923 S O'Neal DR</t>
  </si>
  <si>
    <t>016-29490-64 CEDAR CHASE PH 1 SEC 2 LOT 64</t>
  </si>
  <si>
    <t>530913201003000015</t>
  </si>
  <si>
    <t>53-08-17-101-007.000-008</t>
  </si>
  <si>
    <t>014-03070-00</t>
  </si>
  <si>
    <t>Loveless, Justin W</t>
  </si>
  <si>
    <t>610 W Soutar Dr</t>
  </si>
  <si>
    <t>610 W Soutar DR</t>
  </si>
  <si>
    <t>016-29490-65 CEDAR CHASE PH 1 SEC 2 LOT 65</t>
  </si>
  <si>
    <t>530913201009000015</t>
  </si>
  <si>
    <t>53-08-17-102-009.000-008</t>
  </si>
  <si>
    <t>014-06830-00</t>
  </si>
  <si>
    <t>Lovig, Daniel T &amp; Lorraine T</t>
  </si>
  <si>
    <t>572 W Green Rd</t>
  </si>
  <si>
    <t>572 W Green RD</t>
  </si>
  <si>
    <t>016-29490-66 CEDAR CHASE 1ST SEC 2 LOT 66</t>
  </si>
  <si>
    <t>530913201008000015</t>
  </si>
  <si>
    <t>016-03310-19</t>
  </si>
  <si>
    <t>53-09-13-405-011.000-015</t>
  </si>
  <si>
    <t>Lower, Teleia</t>
  </si>
  <si>
    <t>3820 W Woodhaven Dr</t>
  </si>
  <si>
    <t>3820 W Woodhaven DR</t>
  </si>
  <si>
    <t>016-29490-67 CEDAR CHASE PH 1 SEC 1 LOT 67</t>
  </si>
  <si>
    <t>530913202021000015</t>
  </si>
  <si>
    <t>53-08-17-200-001.013-008</t>
  </si>
  <si>
    <t>014-17414-13</t>
  </si>
  <si>
    <t>Lowry, Samantha M</t>
  </si>
  <si>
    <t>3120 S Cuffers Dr</t>
  </si>
  <si>
    <t>3120 S Cuffers DR</t>
  </si>
  <si>
    <t>016-29490-68 CEDAR CHASE PH 1 SEC 1 LOT 68</t>
  </si>
  <si>
    <t>6585</t>
  </si>
  <si>
    <t>530913202014000015</t>
  </si>
  <si>
    <t>53-09-12-300-031.000-015</t>
  </si>
  <si>
    <t>016-16910-00</t>
  </si>
  <si>
    <t>LTB Holdings LLC</t>
  </si>
  <si>
    <t>4050 W State Road 45</t>
  </si>
  <si>
    <t>016-29490-69 CEDAR CHASE PH 1 SEC 1 LOT 69</t>
  </si>
  <si>
    <t>6180</t>
  </si>
  <si>
    <t>530913202009000015</t>
  </si>
  <si>
    <t>53-09-01-213-024.000-015</t>
  </si>
  <si>
    <t>016-23810-00</t>
  </si>
  <si>
    <t>LTRG1349 LLC</t>
  </si>
  <si>
    <t>1715 S Walnut St</t>
  </si>
  <si>
    <t>740 S Curry PIKE</t>
  </si>
  <si>
    <t>016-29490-70 CEDAR CHASE PH 1 SEC 1 LOT 70</t>
  </si>
  <si>
    <t>530913202002000015</t>
  </si>
  <si>
    <t>53-08-17-102-073.000-008</t>
  </si>
  <si>
    <t>014-35430-00</t>
  </si>
  <si>
    <t>Luallen, Arlene K</t>
  </si>
  <si>
    <t>680 W Fairway Ln</t>
  </si>
  <si>
    <t>680 W Fairway LN</t>
  </si>
  <si>
    <t>016-29490-71 CEDAR CHASE PH 1 SEC 1 LOT 71</t>
  </si>
  <si>
    <t>7483</t>
  </si>
  <si>
    <t>530913202004000015</t>
  </si>
  <si>
    <t>53-09-01-303-012.000-015</t>
  </si>
  <si>
    <t>016-18590-35</t>
  </si>
  <si>
    <t>Luallen, Karen S &amp; Luallen, Bobby Joe</t>
  </si>
  <si>
    <t>4150 W Heritage Way</t>
  </si>
  <si>
    <t>016-29490-72 CEDAR CHASE 1ST SEC 1 LOT 72</t>
  </si>
  <si>
    <t>6586</t>
  </si>
  <si>
    <t>530913202003000015</t>
  </si>
  <si>
    <t>53-09-13-200-015.000-015</t>
  </si>
  <si>
    <t>016-29490-17</t>
  </si>
  <si>
    <t>Lucas, Jordan A &amp; Lucas, Gary L</t>
  </si>
  <si>
    <t>4170 W Red Rock Rd</t>
  </si>
  <si>
    <t>4170 W Red Rock RD</t>
  </si>
  <si>
    <t>016-29490-73 CEDAR CHASE PH 1 SEC 1 LOT 73</t>
  </si>
  <si>
    <t>530913202006000015</t>
  </si>
  <si>
    <t>016-03310-98</t>
  </si>
  <si>
    <t>53-09-13-401-055.000-015</t>
  </si>
  <si>
    <t>Luidhardt, Gene &amp; Annie</t>
  </si>
  <si>
    <t>3513 W Yellowstone Ct</t>
  </si>
  <si>
    <t>3513 W Yellowstone CT</t>
  </si>
  <si>
    <t>016-12670-00 PT SW 13-8-2W 3.68 A PLAT 60</t>
  </si>
  <si>
    <t>530913300004000015</t>
  </si>
  <si>
    <t>53-09-13-200-066.031-015</t>
  </si>
  <si>
    <t>016-29490-31</t>
  </si>
  <si>
    <t>Luna, Jason M &amp; Valkyrie, Samantha A</t>
  </si>
  <si>
    <t>3205 S Omaha Crossing Dr</t>
  </si>
  <si>
    <t>3205 S Omaha Crossing DR</t>
  </si>
  <si>
    <t>016-12650-00 PT SW 13-8-2W 1.00A; PLAT 6</t>
  </si>
  <si>
    <t>5540</t>
  </si>
  <si>
    <t>530913300009000015</t>
  </si>
  <si>
    <t>53-09-01-202-007.000-015</t>
  </si>
  <si>
    <t>016-05560-00</t>
  </si>
  <si>
    <t>Lunsford, Lawrence</t>
  </si>
  <si>
    <t>2950 Carowinds Ct</t>
  </si>
  <si>
    <t>4014 W Belle AVE</t>
  </si>
  <si>
    <t>Bloomington, IN 47403-1906</t>
  </si>
  <si>
    <t>016-16410-00 PT SW 13-8-2W 2.00A</t>
  </si>
  <si>
    <t>5695</t>
  </si>
  <si>
    <t>530913300015000015</t>
  </si>
  <si>
    <t>014-07856-82</t>
  </si>
  <si>
    <t>53-08-20-204-004.000-008</t>
  </si>
  <si>
    <t>Lutes, Michael J &amp; Tracee D</t>
  </si>
  <si>
    <t>1324 W Feathercrest Ct</t>
  </si>
  <si>
    <t>1324 W Feathercrest CT</t>
  </si>
  <si>
    <t>016-02590-00 PT SW 13-8-2W 1.63A; PLAT 34</t>
  </si>
  <si>
    <t>6033</t>
  </si>
  <si>
    <t>530913300017000015</t>
  </si>
  <si>
    <t>53-08-17-301-220.000-008</t>
  </si>
  <si>
    <t>014-17096-68</t>
  </si>
  <si>
    <t>Lutes, Paul A</t>
  </si>
  <si>
    <t>3485 S Glasgow Cir</t>
  </si>
  <si>
    <t>3485 S Glasgow CIR</t>
  </si>
  <si>
    <t>016-26250-00 PT NE SW 13-8-2W 2.29A</t>
  </si>
  <si>
    <t>4213</t>
  </si>
  <si>
    <t>530913300016000015</t>
  </si>
  <si>
    <t>53-08-17-301-093.367-008</t>
  </si>
  <si>
    <t>014-17098-67</t>
  </si>
  <si>
    <t>Lynam, Daniel A &amp; Megan A</t>
  </si>
  <si>
    <t>1542 W Meeting House Ln</t>
  </si>
  <si>
    <t>1542 W Meeting House LN</t>
  </si>
  <si>
    <t>016-03310-58 WOODHAVEN ESTATES PH 3 LOT 55</t>
  </si>
  <si>
    <t>53015053-015</t>
  </si>
  <si>
    <t>Woodhaven Estates - F/A</t>
  </si>
  <si>
    <t>http://egis.39dn.com/egismonroein/plats/B/B369</t>
  </si>
  <si>
    <t>6057</t>
  </si>
  <si>
    <t>530913404039000015</t>
  </si>
  <si>
    <t>014-07856-71</t>
  </si>
  <si>
    <t>53-08-20-204-016.000-008</t>
  </si>
  <si>
    <t>Lynch, Dana L &amp; Tad K</t>
  </si>
  <si>
    <t>1446 W Estate Dr</t>
  </si>
  <si>
    <t>1446 W Estate DR</t>
  </si>
  <si>
    <t>016-03310-59 WOODHAVEN ESTATES PH 3 LOT 56</t>
  </si>
  <si>
    <t>http://egis.39dn.com/egismonroein/plats/B/B369_a.pdf</t>
  </si>
  <si>
    <t>WOODHAVEN ESTATES PH</t>
  </si>
  <si>
    <t>1125</t>
  </si>
  <si>
    <t>530913404016000015</t>
  </si>
  <si>
    <t>53-09-13-103-033.000-015</t>
  </si>
  <si>
    <t>016-17060-00</t>
  </si>
  <si>
    <t>Lyon, Danny Earl W/L/E Lyon, Barbara L</t>
  </si>
  <si>
    <t>3741 W Tapp Rd</t>
  </si>
  <si>
    <t>3741 W Tapp RD</t>
  </si>
  <si>
    <t>016-03310-60 WOODHAVEN ESTATES PH 3 LOT 57</t>
  </si>
  <si>
    <t>530913404055000015</t>
  </si>
  <si>
    <t>53-01-63-041-111.000-015</t>
  </si>
  <si>
    <t>016-30411-11</t>
  </si>
  <si>
    <t>Lyons, Janice R</t>
  </si>
  <si>
    <t>5729 W Daffodil Ct</t>
  </si>
  <si>
    <t>5729 W Daffodil CT</t>
  </si>
  <si>
    <t>016-03310-61 WOODHAVEN ESTATES PH 3 LOT 58</t>
  </si>
  <si>
    <t>530913404052000015</t>
  </si>
  <si>
    <t>016-15450-00</t>
  </si>
  <si>
    <t>53-09-12-400-003.000-015</t>
  </si>
  <si>
    <t>Lyons, Joshua T &amp; Kayla M</t>
  </si>
  <si>
    <t>2545 S Leonard Springs Rd</t>
  </si>
  <si>
    <t>2545 S Leonard Springs RD</t>
  </si>
  <si>
    <t>Bloomington, IN 47403-3133</t>
  </si>
  <si>
    <t>016-03310-62 WOODHAVEN ESTATES PH 3 LOT 59</t>
  </si>
  <si>
    <t>530913404046000015</t>
  </si>
  <si>
    <t>53-09-02-300-011.000-015</t>
  </si>
  <si>
    <t>016-30400-00</t>
  </si>
  <si>
    <t>M &amp; M Wiley Property LLC (1/4%) &amp; Hays, Donald L &amp; J Margie Revocable Living Trust (1/4%) &amp; Wiley, Robert Gene Russell (1/4%) &amp; Davis, Gay Nancy Jane (1/4%)</t>
  </si>
  <si>
    <t>825 S Kirby RD</t>
  </si>
  <si>
    <t>Bloomington, IN 47403-9391</t>
  </si>
  <si>
    <t>016-03310-63 WOODHAVEN ESTATES PH 3 LOT 60</t>
  </si>
  <si>
    <t>5719</t>
  </si>
  <si>
    <t>530913404041000015</t>
  </si>
  <si>
    <t>53-09-02-300-081.000-015</t>
  </si>
  <si>
    <t>016-30400-14</t>
  </si>
  <si>
    <t>016-03310-64 WOODHAVEN ESTATES PH 3 LOT 61</t>
  </si>
  <si>
    <t>6061</t>
  </si>
  <si>
    <t>530913404050000015</t>
  </si>
  <si>
    <t>014-14981-29</t>
  </si>
  <si>
    <t>53-08-20-100-035.000-008</t>
  </si>
  <si>
    <t>Maas, Deborah K</t>
  </si>
  <si>
    <t>4224 S Clear View Dr</t>
  </si>
  <si>
    <t>4224 S Clear View DR</t>
  </si>
  <si>
    <t>016-03310-65 WOODHAVEN ESTATES PH 3 LOT 62</t>
  </si>
  <si>
    <t>530913404053000015</t>
  </si>
  <si>
    <t>016-30392-91</t>
  </si>
  <si>
    <t>53-01-63-039-291.000-015</t>
  </si>
  <si>
    <t>Machado, Alwyn &amp; Rubina D Revocable Trust</t>
  </si>
  <si>
    <t>5578 W Buckskin Ct</t>
  </si>
  <si>
    <t>5578 W Buckskin CT</t>
  </si>
  <si>
    <t>016-03310-66 WOODHAVEN ESTATES 3RD LOT 63</t>
  </si>
  <si>
    <t>530913404047000015</t>
  </si>
  <si>
    <t>53-08-17-301-019.000-008</t>
  </si>
  <si>
    <t>014-17096-26</t>
  </si>
  <si>
    <t>Macintosh, James Cameron III &amp; Kirchoff, Alisha L</t>
  </si>
  <si>
    <t>1558 W Leighton Ln</t>
  </si>
  <si>
    <t>1558 W Leighton LN</t>
  </si>
  <si>
    <t>016-03310-84 WOODHAVEN ESTATES PH III COMMON AREA; CREDIT FOR REDUCED VALUE</t>
  </si>
  <si>
    <t>530913404058000015</t>
  </si>
  <si>
    <t>007-22090-00</t>
  </si>
  <si>
    <t>53-04-36-400-012.000-011</t>
  </si>
  <si>
    <t>MacKay, Dr Allan A</t>
  </si>
  <si>
    <t>44 Allendale Place</t>
  </si>
  <si>
    <t>Terre Haute, IN 47802</t>
  </si>
  <si>
    <t>100 N Curry PIKE</t>
  </si>
  <si>
    <t>Bloomington, IN 47404-2593</t>
  </si>
  <si>
    <t>016-03310-67 WOODHAVEN ESTATES PHASE III LOT 64</t>
  </si>
  <si>
    <t>3913</t>
  </si>
  <si>
    <t>530913404003000015</t>
  </si>
  <si>
    <t>53-04-36-204-001.000-011</t>
  </si>
  <si>
    <t>007-29060-02</t>
  </si>
  <si>
    <t>Mackinac LLC</t>
  </si>
  <si>
    <t>PO Box 40</t>
  </si>
  <si>
    <t>4100 W Profile Parkway</t>
  </si>
  <si>
    <t>016-03310-68 WOODHAVEN ESTATES PH 3 LOT 65</t>
  </si>
  <si>
    <t>7024</t>
  </si>
  <si>
    <t>530913404009000015</t>
  </si>
  <si>
    <t>016-30392-31</t>
  </si>
  <si>
    <t>53-09-02-200-187.000-015</t>
  </si>
  <si>
    <t>Maclean, Shawn</t>
  </si>
  <si>
    <t>5636 W Tensleep Rd</t>
  </si>
  <si>
    <t>5636 W Tensleep RD</t>
  </si>
  <si>
    <t>016-03310-69 WOODHAVEN ESTATES PH 3 LOT 66</t>
  </si>
  <si>
    <t>4163</t>
  </si>
  <si>
    <t>530913404001000015</t>
  </si>
  <si>
    <t>016-08471-40</t>
  </si>
  <si>
    <t>53-09-11-103-003.000-015</t>
  </si>
  <si>
    <t>Maddox, Joe D</t>
  </si>
  <si>
    <t>5160 W Hanks Xing</t>
  </si>
  <si>
    <t>5160 W Hanks Crossing</t>
  </si>
  <si>
    <t>016-03310-70 WOODHAVEN ESTATES PH 3 LOT 67</t>
  </si>
  <si>
    <t>530913404008000015</t>
  </si>
  <si>
    <t>016-30391-93</t>
  </si>
  <si>
    <t>53-09-02-300-032.000-015</t>
  </si>
  <si>
    <t>Madera, Jose G &amp; Maria R</t>
  </si>
  <si>
    <t>5636 W Bedrock Rd</t>
  </si>
  <si>
    <t>5636 W Bedrock RD</t>
  </si>
  <si>
    <t>016-03310-71 WOODHAVEN ESTATES PHASE III LOT 68</t>
  </si>
  <si>
    <t>5392</t>
  </si>
  <si>
    <t>530913404004000015</t>
  </si>
  <si>
    <t>014-17097-64</t>
  </si>
  <si>
    <t>53-08-17-301-060.000-008</t>
  </si>
  <si>
    <t>Magner, Harry D &amp; Shirley A</t>
  </si>
  <si>
    <t>3858 S McDougal St</t>
  </si>
  <si>
    <t>3858 S McDougal ST</t>
  </si>
  <si>
    <t>016-03310-72 WOODHAVEN ESTATES PH 3 LOT 69</t>
  </si>
  <si>
    <t>6062</t>
  </si>
  <si>
    <t>530913404006000015</t>
  </si>
  <si>
    <t>016-25310-00</t>
  </si>
  <si>
    <t>53-09-12-300-062.000-015</t>
  </si>
  <si>
    <t>Mai, Nga</t>
  </si>
  <si>
    <t>2544 S Leonard Springs Rd</t>
  </si>
  <si>
    <t>2544 S Leonard Springs RD</t>
  </si>
  <si>
    <t>Bloomington, IN 47403-3134</t>
  </si>
  <si>
    <t>016-03310-73 WOODHAVEN ESTATES PH 3 LOT 70</t>
  </si>
  <si>
    <t>530913404007000015</t>
  </si>
  <si>
    <t>53-05-31-100-002.000-004</t>
  </si>
  <si>
    <t>012-16920-00</t>
  </si>
  <si>
    <t>Maidi, Ben &amp; Ali Maidi &amp; Chabane Maidi &amp; Dawood Maidi &amp; Rachid Maidi</t>
  </si>
  <si>
    <t>602 S High St</t>
  </si>
  <si>
    <t>2837 W Vernal PIKE</t>
  </si>
  <si>
    <t>Bloomington, IN 47404-2614</t>
  </si>
  <si>
    <t>016-03310-74 WOODHAVEN ESTATES PH 3 LOT 71</t>
  </si>
  <si>
    <t>5300</t>
  </si>
  <si>
    <t>530913404002000015</t>
  </si>
  <si>
    <t>53-09-12-300-019.000-015</t>
  </si>
  <si>
    <t>016-24160-01</t>
  </si>
  <si>
    <t>Main, Patrick D</t>
  </si>
  <si>
    <t>6396 E Bender Rd</t>
  </si>
  <si>
    <t>4074 W State Road 45</t>
  </si>
  <si>
    <t>016-03310-75 WOODHAVEN ESTATES PH 3 LOT 72</t>
  </si>
  <si>
    <t>530913404005000015</t>
  </si>
  <si>
    <t>016-18110-08</t>
  </si>
  <si>
    <t>53-09-01-301-014.000-015</t>
  </si>
  <si>
    <t>Makurat, Steven R &amp; Alma J</t>
  </si>
  <si>
    <t>2700 N Russell Rd</t>
  </si>
  <si>
    <t>1343-1345 S Hickory Grove LN</t>
  </si>
  <si>
    <t>016-03310-76 WOODHAVEN ESTATES PH 3 LOT 73</t>
  </si>
  <si>
    <t>6153</t>
  </si>
  <si>
    <t>530913404030000015</t>
  </si>
  <si>
    <t>014-04580-01</t>
  </si>
  <si>
    <t>53-08-17-403-011.000-008</t>
  </si>
  <si>
    <t>Malichi, Chad &amp; Victoria</t>
  </si>
  <si>
    <t>467 W Somersbe Pl</t>
  </si>
  <si>
    <t>467 W Somersbe Place</t>
  </si>
  <si>
    <t>016-03310-77 WOODHAVEN ESTATES PH 3 LOT 74</t>
  </si>
  <si>
    <t>5528</t>
  </si>
  <si>
    <t>530913404018000015</t>
  </si>
  <si>
    <t>53-04-36-301-005.000-011</t>
  </si>
  <si>
    <t>007-12830-00</t>
  </si>
  <si>
    <t>Malicoat, Doug Ray</t>
  </si>
  <si>
    <t>8071 S Zikes Rd</t>
  </si>
  <si>
    <t>4273 W Grand AVE</t>
  </si>
  <si>
    <t>016-03310-78 WOODHAVEN ESTATES PH 3 LOT 75</t>
  </si>
  <si>
    <t>5277</t>
  </si>
  <si>
    <t>530913404011000015</t>
  </si>
  <si>
    <t>53-01-63-041-179.000-015</t>
  </si>
  <si>
    <t>016-30411-79</t>
  </si>
  <si>
    <t>Maloian, Paula J</t>
  </si>
  <si>
    <t>5706 W Monarch Ct</t>
  </si>
  <si>
    <t>5706 W Monarch CT</t>
  </si>
  <si>
    <t>016-03310-79 WOODHAVEN ESTATES PHASE III LOT 76</t>
  </si>
  <si>
    <t>5353</t>
  </si>
  <si>
    <t>530913404027000015</t>
  </si>
  <si>
    <t>014-20760-00</t>
  </si>
  <si>
    <t>53-08-17-100-017.000-008</t>
  </si>
  <si>
    <t>Malone, Ronald D &amp; Reva B</t>
  </si>
  <si>
    <t>431 W Walls Dr</t>
  </si>
  <si>
    <t>431 W Walls DR</t>
  </si>
  <si>
    <t>Bloomington, IN 47403-4373</t>
  </si>
  <si>
    <t>016-03310-80 WOODHAVEN ESTATES PH 3 LOT 77</t>
  </si>
  <si>
    <t>6154</t>
  </si>
  <si>
    <t>530913404033000015</t>
  </si>
  <si>
    <t>014-17097-69</t>
  </si>
  <si>
    <t>53-08-17-301-074.000-008</t>
  </si>
  <si>
    <t>Mandavilli, Praveen &amp; Sravanthi Gudisa</t>
  </si>
  <si>
    <t>3880 S McDougal St</t>
  </si>
  <si>
    <t>3880 S McDougal ST</t>
  </si>
  <si>
    <t>016-03310-81 WOODHAVEN ESTATES PH 3 LOT 78</t>
  </si>
  <si>
    <t>530913404015000015</t>
  </si>
  <si>
    <t>53-08-17-301-093.403-008</t>
  </si>
  <si>
    <t>014-17496-03</t>
  </si>
  <si>
    <t>Mangham, Will G</t>
  </si>
  <si>
    <t>3661 S Glasgow Cir</t>
  </si>
  <si>
    <t>3661 S Glasgow CIR</t>
  </si>
  <si>
    <t>016-03310-82 WOODHAVEN ESTATES PHASE III LOT 79</t>
  </si>
  <si>
    <t>3933</t>
  </si>
  <si>
    <t>530913404038000015</t>
  </si>
  <si>
    <t>53-09-13-107-022.000-015</t>
  </si>
  <si>
    <t>016-21460-00</t>
  </si>
  <si>
    <t>Manigault, Rachel K</t>
  </si>
  <si>
    <t>3409 W Tilson Pl</t>
  </si>
  <si>
    <t>3409 W Tilson Place</t>
  </si>
  <si>
    <t>016-03315-47 WOODHAVEN ESTATES PH 4 LOT 142</t>
  </si>
  <si>
    <t>530913401016000015</t>
  </si>
  <si>
    <t>014-17091-97</t>
  </si>
  <si>
    <t>53-08-17-304-040.000-008</t>
  </si>
  <si>
    <t>014-17091-98</t>
  </si>
  <si>
    <t>Mankav LLC</t>
  </si>
  <si>
    <t>2702 E Brigs Bnd</t>
  </si>
  <si>
    <t>3720 S Cramer CIR</t>
  </si>
  <si>
    <t>016-03315-46 WOODHAVEN ESTATES PH IV LOT 141</t>
  </si>
  <si>
    <t>http://egis.39dn.com/egismonroein/plats/C/C017_a.pdf</t>
  </si>
  <si>
    <t>5535</t>
  </si>
  <si>
    <t>530913401008000015</t>
  </si>
  <si>
    <t>53-08-17-304-102.000-008</t>
  </si>
  <si>
    <t>3716 S Cramer CIR</t>
  </si>
  <si>
    <t>016-03315-45 WOODHAVEN ESTATES PH 4 LOT 140</t>
  </si>
  <si>
    <t>5397</t>
  </si>
  <si>
    <t>530913401021000015</t>
  </si>
  <si>
    <t>014-23300-00</t>
  </si>
  <si>
    <t>53-08-17-407-008.000-008</t>
  </si>
  <si>
    <t>Mann, Ashley N</t>
  </si>
  <si>
    <t>3636 S Hays Dr</t>
  </si>
  <si>
    <t>3636 S Hays DR</t>
  </si>
  <si>
    <t>016-03315-44 WOODHAVEN ESTATES PH IV LOT 139</t>
  </si>
  <si>
    <t>4197</t>
  </si>
  <si>
    <t>530913401024000015</t>
  </si>
  <si>
    <t>016-30392-86</t>
  </si>
  <si>
    <t>53-01-63-039-286.000-015</t>
  </si>
  <si>
    <t>Manning, Debra J</t>
  </si>
  <si>
    <t>5212 W Bedrock Rd</t>
  </si>
  <si>
    <t>5212 W Bedrock RD</t>
  </si>
  <si>
    <t>016-03315-43 WOODHAVEN ESTATES PH IV LOT 138</t>
  </si>
  <si>
    <t>530913401009000015</t>
  </si>
  <si>
    <t>014-17093-82</t>
  </si>
  <si>
    <t>53-08-17-302-032.000-008</t>
  </si>
  <si>
    <t>Mannix Properties LLC</t>
  </si>
  <si>
    <t>PO Box 1433 720 Oak Run</t>
  </si>
  <si>
    <t>Nashville, IN 47448</t>
  </si>
  <si>
    <t>1549 W Edinburgh Bend</t>
  </si>
  <si>
    <t>016-03315-42 WOODHAVEN ESTATES PH 4 LOT 137</t>
  </si>
  <si>
    <t>5436</t>
  </si>
  <si>
    <t>530913401013000015</t>
  </si>
  <si>
    <t>53-09-01-209-058.000-015</t>
  </si>
  <si>
    <t>016-11530-00</t>
  </si>
  <si>
    <t>Manns, Sojourner Ann</t>
  </si>
  <si>
    <t>634 S Hickory Dr</t>
  </si>
  <si>
    <t>634 S Hickory DR</t>
  </si>
  <si>
    <t>016-03315-41 WOODHAVEN ESTATES 4TH LOT 136</t>
  </si>
  <si>
    <t>530913401060000015</t>
  </si>
  <si>
    <t>53-04-36-302-003.000-011</t>
  </si>
  <si>
    <t>007-20990-00</t>
  </si>
  <si>
    <t>Manwaring, William A. &amp; Priscilla Osovski</t>
  </si>
  <si>
    <t>4040 W Grand Ave</t>
  </si>
  <si>
    <t>4040 W Grand AVE</t>
  </si>
  <si>
    <t>016-03315-48 WOODHAVEN ESTATES 4TH COMMON AREA</t>
  </si>
  <si>
    <t>530913401064000015</t>
  </si>
  <si>
    <t>016-16010-14</t>
  </si>
  <si>
    <t>53-09-12-400-051.000-015</t>
  </si>
  <si>
    <t>Marler, Kwang H</t>
  </si>
  <si>
    <t>2648 S Danlyn Rd</t>
  </si>
  <si>
    <t>2648 S Danlyn RD</t>
  </si>
  <si>
    <t>016-03315-40 WOODHAVEN ESTATES PH IV LOT 135</t>
  </si>
  <si>
    <t>5390</t>
  </si>
  <si>
    <t>530913401014000015</t>
  </si>
  <si>
    <t>016-30391-87</t>
  </si>
  <si>
    <t>53-09-02-300-069.000-015</t>
  </si>
  <si>
    <t>Marquez, Carmen</t>
  </si>
  <si>
    <t>5692 W Bedrock Rd</t>
  </si>
  <si>
    <t>5692 W Bedrock RD</t>
  </si>
  <si>
    <t>016-03315-39 WOODHAVEN ESTATES PH 4 LOT 134</t>
  </si>
  <si>
    <t>530913401034000015</t>
  </si>
  <si>
    <t>53-08-17-100-300.379-008</t>
  </si>
  <si>
    <t>014-17396-79</t>
  </si>
  <si>
    <t>Marru, Suresh &amp; Srilatha</t>
  </si>
  <si>
    <t>3453 S Wickens St</t>
  </si>
  <si>
    <t>3453 S Wickens ST</t>
  </si>
  <si>
    <t>016-03315-38 WOODHAVEN ESTATES PH IV LOT 133</t>
  </si>
  <si>
    <t>530913401041000015</t>
  </si>
  <si>
    <t>53-01-63-041-178.000-015</t>
  </si>
  <si>
    <t>016-30411-78</t>
  </si>
  <si>
    <t>Marschand, Betsy L</t>
  </si>
  <si>
    <t>5726 W Monarch Ct</t>
  </si>
  <si>
    <t>5726 W Monarch CT</t>
  </si>
  <si>
    <t>016-03315-37 WOODHAVEN ESTATES PH IV 132</t>
  </si>
  <si>
    <t>5386</t>
  </si>
  <si>
    <t>530913401039000015</t>
  </si>
  <si>
    <t>53-09-13-202-023.000-015</t>
  </si>
  <si>
    <t>016-29490-80</t>
  </si>
  <si>
    <t>Marshall, Gregory W &amp; Mary Jane</t>
  </si>
  <si>
    <t>4103 W Chisholm Trl</t>
  </si>
  <si>
    <t>4103 W Chisholm TRL</t>
  </si>
  <si>
    <t>016-03315-36 WOODHAVEN ESTATES PH 4 LOT 131</t>
  </si>
  <si>
    <t>4192</t>
  </si>
  <si>
    <t>530913401057000015</t>
  </si>
  <si>
    <t>53-09-02-101-005.000-015</t>
  </si>
  <si>
    <t>016-20360-00</t>
  </si>
  <si>
    <t>Marshall, Lynette P &amp; James I</t>
  </si>
  <si>
    <t>82 S Cheryl Ave</t>
  </si>
  <si>
    <t>82 S Cheryl AVE</t>
  </si>
  <si>
    <t>016-03310-48 WOODHAVEN ESTATES PH 3 LOT 45</t>
  </si>
  <si>
    <t>5265</t>
  </si>
  <si>
    <t>530913404051000015</t>
  </si>
  <si>
    <t>53-09-13-105-001.000-015</t>
  </si>
  <si>
    <t>016-05370-00</t>
  </si>
  <si>
    <t>Martel, Kelly</t>
  </si>
  <si>
    <t>3711 W Arrow Ave</t>
  </si>
  <si>
    <t>3711 W Arrow AVE</t>
  </si>
  <si>
    <t>016-03310-49 WOODHAVEN ESTATES PH 3 LOT 46</t>
  </si>
  <si>
    <t>5717</t>
  </si>
  <si>
    <t>530913404012000015</t>
  </si>
  <si>
    <t>014-12280-00</t>
  </si>
  <si>
    <t>53-08-17-402-002.000-008</t>
  </si>
  <si>
    <t>Martin, Chase B &amp; Amy P Payne</t>
  </si>
  <si>
    <t>505 W San Juan Dr</t>
  </si>
  <si>
    <t>505 W San Juan DR</t>
  </si>
  <si>
    <t>016-03310-50 WOODHAVEN ESTATES PH 3 LOT 47</t>
  </si>
  <si>
    <t>EXEMPT PROPERTY OWNED BY A MUNICPAL HOUSING AUTHORITY</t>
  </si>
  <si>
    <t>7022</t>
  </si>
  <si>
    <t>530913404025000015</t>
  </si>
  <si>
    <t>53-01-63-041-170.000-015</t>
  </si>
  <si>
    <t>016-30411-70</t>
  </si>
  <si>
    <t>Martin, David A &amp; Pyle, Lindsey C</t>
  </si>
  <si>
    <t>5776 W Monarch Ct</t>
  </si>
  <si>
    <t>5776 W Monarch CT</t>
  </si>
  <si>
    <t>016-03310-51 WOODHAVEN ESTATES PH 3 LOT 48</t>
  </si>
  <si>
    <t>530913404036000015</t>
  </si>
  <si>
    <t>016-03315-41</t>
  </si>
  <si>
    <t>53-09-13-401-060.000-015</t>
  </si>
  <si>
    <t>Martin, Estel</t>
  </si>
  <si>
    <t>3501 W Fox Trail Pl</t>
  </si>
  <si>
    <t>3501 W Fox Trail Place</t>
  </si>
  <si>
    <t>016-03310-52 WOODHAVEN ESTATES PH 3 LOT 49</t>
  </si>
  <si>
    <t>530913404019000015</t>
  </si>
  <si>
    <t>53-09-02-300-004.000-015</t>
  </si>
  <si>
    <t>016-03200-00</t>
  </si>
  <si>
    <t>Martin, James F. &amp; Susan M.</t>
  </si>
  <si>
    <t>5860 W Gifford Rd</t>
  </si>
  <si>
    <t>5860 W Gifford RD</t>
  </si>
  <si>
    <t>Bloomington, IN 47403-9636</t>
  </si>
  <si>
    <t>016-03310-53 WOODHAVEN ESTATES PH 3 LOT 50</t>
  </si>
  <si>
    <t>5561</t>
  </si>
  <si>
    <t>530913404035000015</t>
  </si>
  <si>
    <t>53-04-36-301-010.000-011</t>
  </si>
  <si>
    <t>007-13150-00</t>
  </si>
  <si>
    <t>Martin, Jan E</t>
  </si>
  <si>
    <t>4233 W Grand Ave</t>
  </si>
  <si>
    <t>4233 W Grand AVE</t>
  </si>
  <si>
    <t>016-03310-54 WOODHAVEN ESTATES PH 3 LOT 51</t>
  </si>
  <si>
    <t>6056</t>
  </si>
  <si>
    <t>530913404013000015</t>
  </si>
  <si>
    <t>53-09-01-209-013.000-015</t>
  </si>
  <si>
    <t>016-17090-00</t>
  </si>
  <si>
    <t>Martin, Joyce M</t>
  </si>
  <si>
    <t>517 S Western Dr</t>
  </si>
  <si>
    <t>517 S Western DR</t>
  </si>
  <si>
    <t>016-03310-55 WOODHAVEN ESTATES 3RD LOT 52</t>
  </si>
  <si>
    <t>3902</t>
  </si>
  <si>
    <t>530913404023000015</t>
  </si>
  <si>
    <t>014-14982-05</t>
  </si>
  <si>
    <t>53-08-20-100-030.005-008</t>
  </si>
  <si>
    <t>Martin, Kathleen E Living Trust</t>
  </si>
  <si>
    <t>709 W Baywood Dr</t>
  </si>
  <si>
    <t>709 W Baywood DR</t>
  </si>
  <si>
    <t>016-03310-56 WOODHAVEN ESTATES PH 3 LOT 53</t>
  </si>
  <si>
    <t>530913404017000015</t>
  </si>
  <si>
    <t>53-08-17-100-300.436-008</t>
  </si>
  <si>
    <t>014-17396-36</t>
  </si>
  <si>
    <t>Martin, Samuel Bryan &amp; Nancy Anne</t>
  </si>
  <si>
    <t>3421 S Glasgow Cir</t>
  </si>
  <si>
    <t>3421 S Glasgow CIR</t>
  </si>
  <si>
    <t>016-03310-57 WOODHAVEN ESTATES PH 3 LOT 54</t>
  </si>
  <si>
    <t>530913404028000015</t>
  </si>
  <si>
    <t>53-09-02-202-014.000-015</t>
  </si>
  <si>
    <t>016-30395-17</t>
  </si>
  <si>
    <t>Martin, Shayna K</t>
  </si>
  <si>
    <t>306 S Windstone Ct</t>
  </si>
  <si>
    <t>306 S Windstone CT</t>
  </si>
  <si>
    <t>016-03310-25 WOODHAVEN ESTATES PH II PT COMMON; AREA; CREDIT FOR REDUCED VALUE</t>
  </si>
  <si>
    <t>3887</t>
  </si>
  <si>
    <t>530913404040000015</t>
  </si>
  <si>
    <t>53-09-12-201-019.000-015</t>
  </si>
  <si>
    <t>016-26120-00</t>
  </si>
  <si>
    <t>Martin, Timothy Dale &amp; San , Patricia E Wong Swie</t>
  </si>
  <si>
    <t>4112 W Glen Oaks Dr</t>
  </si>
  <si>
    <t>4112 W Glen Oaks DR</t>
  </si>
  <si>
    <t>016-03310-24 WOODHAVEN ESTATES PHASE I LOT 24</t>
  </si>
  <si>
    <t>530913405004000015</t>
  </si>
  <si>
    <t>53-08-17-107-001.000-008</t>
  </si>
  <si>
    <t>014-17410-31</t>
  </si>
  <si>
    <t>Martindale, Matthew S &amp; Elizabeth A</t>
  </si>
  <si>
    <t>617 W Ryan Rd</t>
  </si>
  <si>
    <t>617 W Ryan RD</t>
  </si>
  <si>
    <t>016-03310-23 WOODHAVEN ESTATES PH 2 LOT 23; L/E KATHLEEN BERRY</t>
  </si>
  <si>
    <t>530913405003000015</t>
  </si>
  <si>
    <t>53-08-20-102-001.000-008</t>
  </si>
  <si>
    <t>014-14980-13</t>
  </si>
  <si>
    <t>Martinez, Alfredo &amp; Ofelia</t>
  </si>
  <si>
    <t>901 W Gordon Pike</t>
  </si>
  <si>
    <t>901 W Gordon PIKE</t>
  </si>
  <si>
    <t>016-03310-22 WOODHAVEN ESTATES PH 2 LOT 22</t>
  </si>
  <si>
    <t>530913405002000015</t>
  </si>
  <si>
    <t>014-07858-27</t>
  </si>
  <si>
    <t>53-08-20-200-015.000-008</t>
  </si>
  <si>
    <t>Martinez, Frank &amp; Denise</t>
  </si>
  <si>
    <t>1689 W Dove Dr</t>
  </si>
  <si>
    <t>1689 W Dove DR</t>
  </si>
  <si>
    <t>016-03310-21 WOODHAVEN ESTATES PHASE II LOT 21</t>
  </si>
  <si>
    <t>3917</t>
  </si>
  <si>
    <t>530913405014000015</t>
  </si>
  <si>
    <t>016-30392-02</t>
  </si>
  <si>
    <t>53-09-02-300-013.000-015</t>
  </si>
  <si>
    <t>Mask, William S &amp; Lisa L</t>
  </si>
  <si>
    <t>735 S Bosell Ct</t>
  </si>
  <si>
    <t>735 S Bosell CT</t>
  </si>
  <si>
    <t>016-03310-20 WOODHAVEN ESTATES PHASE II LOT 20</t>
  </si>
  <si>
    <t>4156</t>
  </si>
  <si>
    <t>530913405019000015</t>
  </si>
  <si>
    <t>016-30391-57</t>
  </si>
  <si>
    <t>53-09-02-200-114.000-015</t>
  </si>
  <si>
    <t>Mason, Kerry R &amp; Andrew D</t>
  </si>
  <si>
    <t>524 S Crimson Ct</t>
  </si>
  <si>
    <t>524 S Crimson CT</t>
  </si>
  <si>
    <t>016-03310-19 WOODHAVEN ESTATES PH 2 LOT 19</t>
  </si>
  <si>
    <t>5422</t>
  </si>
  <si>
    <t>530913405011000015</t>
  </si>
  <si>
    <t>53-08-17-301-093.373-008</t>
  </si>
  <si>
    <t>014-17098-73</t>
  </si>
  <si>
    <t>Massengill, Dennis R &amp; Kimberly S</t>
  </si>
  <si>
    <t>1506 W Meeting House Ln</t>
  </si>
  <si>
    <t>1506 W Meeting House LN</t>
  </si>
  <si>
    <t>016-03310-18 WOODHAVEN ESTATES 2ND LOT 18</t>
  </si>
  <si>
    <t>530913405021000015</t>
  </si>
  <si>
    <t>016-30392-97</t>
  </si>
  <si>
    <t>53-01-63-039-297.000-015</t>
  </si>
  <si>
    <t>Massette, Ryan J &amp; Susan J</t>
  </si>
  <si>
    <t>5571 W Buckskin Ct</t>
  </si>
  <si>
    <t>5571 W Buckskin CT</t>
  </si>
  <si>
    <t>016-03310-17 WOODHAVEN ESTATES PH 2 LOT 17</t>
  </si>
  <si>
    <t>530913405022000015</t>
  </si>
  <si>
    <t>53-04-36-303-047.000-011</t>
  </si>
  <si>
    <t>007-18810-00</t>
  </si>
  <si>
    <t>Massey, Christopher</t>
  </si>
  <si>
    <t>C/o Rudolph Savich 505 N Walnut St</t>
  </si>
  <si>
    <t>4160 W 3rd ST</t>
  </si>
  <si>
    <t>016-03310-16 WOODHAVEN ESTATES PH 2 LOT 16</t>
  </si>
  <si>
    <t>530913405020000015</t>
  </si>
  <si>
    <t>53-08-17-301-186.000-008</t>
  </si>
  <si>
    <t>014-17096-74</t>
  </si>
  <si>
    <t>Massey, Landon K &amp; Cheryl A</t>
  </si>
  <si>
    <t>1428 W Glasgow Ct</t>
  </si>
  <si>
    <t>1428 W Glasgow CT</t>
  </si>
  <si>
    <t>016-03310-15 WOODHAVEN ESTATES PHASE II LOT 15</t>
  </si>
  <si>
    <t>3911</t>
  </si>
  <si>
    <t>530913405007000015</t>
  </si>
  <si>
    <t>53-08-17-301-149.000-008</t>
  </si>
  <si>
    <t>014-17096-86</t>
  </si>
  <si>
    <t>Massey, Leah K</t>
  </si>
  <si>
    <t>3600 S Glasgow Cir</t>
  </si>
  <si>
    <t>3600 S Glasgow CIR</t>
  </si>
  <si>
    <t>Bloomington, IN 47403-7904</t>
  </si>
  <si>
    <t>016-03310-28 WOODHAVEN ESTATES PH 3 LOT 25</t>
  </si>
  <si>
    <t>530913404048000015</t>
  </si>
  <si>
    <t>014-17414-06</t>
  </si>
  <si>
    <t>53-08-17-200-001.006-008</t>
  </si>
  <si>
    <t>Mastalerz, Maria</t>
  </si>
  <si>
    <t>3130 S Cuffers Dr</t>
  </si>
  <si>
    <t>3130 S Cuffers DR</t>
  </si>
  <si>
    <t>016-03310-29 WOODHAVEN ESTATES PH 3 LOT 26</t>
  </si>
  <si>
    <t>5336</t>
  </si>
  <si>
    <t>530913404031000015</t>
  </si>
  <si>
    <t>53-09-13-103-072.000-015</t>
  </si>
  <si>
    <t>016-00150-00</t>
  </si>
  <si>
    <t>Matavuli, Stacey C</t>
  </si>
  <si>
    <t>3403 N Jinni Lynn Ct</t>
  </si>
  <si>
    <t>2922 S Market Place</t>
  </si>
  <si>
    <t>016-03310-30 WOODHAVEN ESTATES PH 3 LOT 27</t>
  </si>
  <si>
    <t>5710</t>
  </si>
  <si>
    <t>530913404029000015</t>
  </si>
  <si>
    <t>53-05-29-200-027.002-004</t>
  </si>
  <si>
    <t>012-11750-02</t>
  </si>
  <si>
    <t>Matharu Property Management LLC</t>
  </si>
  <si>
    <t>1212 W Rappel Ave</t>
  </si>
  <si>
    <t>2361 W RAPPEL AVE</t>
  </si>
  <si>
    <t>016-03310-31 WOODHAVEN ESTATES PH 3 LOT 28</t>
  </si>
  <si>
    <t>530913404054000015</t>
  </si>
  <si>
    <t>016-30391-20</t>
  </si>
  <si>
    <t>53-09-02-200-082.000-015</t>
  </si>
  <si>
    <t>Mathers, Eli E &amp; Natalie S</t>
  </si>
  <si>
    <t>483 S Magnolia Ct</t>
  </si>
  <si>
    <t>483 S Magnolia CT</t>
  </si>
  <si>
    <t>016-03310-32 WOODHAVEN ESTATES PHASE III LOT 29</t>
  </si>
  <si>
    <t>4427</t>
  </si>
  <si>
    <t>530913404026000015</t>
  </si>
  <si>
    <t>53-08-17-301-093.352-008</t>
  </si>
  <si>
    <t>014-17098-52</t>
  </si>
  <si>
    <t>Mathis, Jason M &amp; Heather M</t>
  </si>
  <si>
    <t>3226 S Meeting House Ct</t>
  </si>
  <si>
    <t>3226 S Meeting House CT</t>
  </si>
  <si>
    <t>016-03310-33 WOODHAVEN ESTATES PHASE III LOT 30</t>
  </si>
  <si>
    <t>4429</t>
  </si>
  <si>
    <t>530913404014000015</t>
  </si>
  <si>
    <t>53-08-17-303-020.000-008</t>
  </si>
  <si>
    <t>014-17094-01</t>
  </si>
  <si>
    <t>Matlock, Marycarole</t>
  </si>
  <si>
    <t>3858 S Bushmill Dr</t>
  </si>
  <si>
    <t>3858 S Bushmill DR</t>
  </si>
  <si>
    <t>016-03310-34 WOODHAVEN ESTATES PH 3 LOT 31</t>
  </si>
  <si>
    <t>5557</t>
  </si>
  <si>
    <t>530913404021000015</t>
  </si>
  <si>
    <t>53-08-17-303-019.000-008</t>
  </si>
  <si>
    <t>014-17093-15</t>
  </si>
  <si>
    <t>Matthews, Andrew L</t>
  </si>
  <si>
    <t>3859 S Bushmill Dr</t>
  </si>
  <si>
    <t>3859 S Bushmill DR</t>
  </si>
  <si>
    <t>016-03310-35 WOODHAVEN ESTATES PHASE III LOT 32</t>
  </si>
  <si>
    <t>530913404032000015</t>
  </si>
  <si>
    <t>53-09-01-210-007.000-015</t>
  </si>
  <si>
    <t>016-15580-00</t>
  </si>
  <si>
    <t>Matthews, John M &amp; Catherine M</t>
  </si>
  <si>
    <t>834 S Hickory Dr</t>
  </si>
  <si>
    <t>834 S Hickory DR</t>
  </si>
  <si>
    <t>016-03310-36 WOODHAVEN ESTATES PH 3 LOT 33</t>
  </si>
  <si>
    <t>1124</t>
  </si>
  <si>
    <t>530913404020000015</t>
  </si>
  <si>
    <t>53-09-13-404-027.000-015</t>
  </si>
  <si>
    <t>016-03310-79</t>
  </si>
  <si>
    <t>Matthews, Steven T</t>
  </si>
  <si>
    <t>3720 W Woodmere Way</t>
  </si>
  <si>
    <t>016-03310-37 WOODHAVEN ESTATES PH 3 LOT 34</t>
  </si>
  <si>
    <t>530913404057000015</t>
  </si>
  <si>
    <t>53-09-13-104-036.000-015</t>
  </si>
  <si>
    <t>016-24430-00</t>
  </si>
  <si>
    <t>Maxson, Michael</t>
  </si>
  <si>
    <t>3111 S Arrow Ave</t>
  </si>
  <si>
    <t>3111 S Arrow AVE</t>
  </si>
  <si>
    <t>016-03310-38 WOODHAVEN ESTATES PH 3 LOT 35</t>
  </si>
  <si>
    <t>530913404056000015</t>
  </si>
  <si>
    <t>53-08-17-301-035.000-008</t>
  </si>
  <si>
    <t>014-17096-05</t>
  </si>
  <si>
    <t>Maxwell, Carol Ann</t>
  </si>
  <si>
    <t>3826 S Bushmill Dr</t>
  </si>
  <si>
    <t>3826 S Bushmill DR</t>
  </si>
  <si>
    <t>016-03310-39 WOODHAVEN ESTATES PH 3 LOT 36</t>
  </si>
  <si>
    <t>530913404037000015</t>
  </si>
  <si>
    <t>53-05-29-200-041.000-004</t>
  </si>
  <si>
    <t>012-03620-00</t>
  </si>
  <si>
    <t>May, Daniel &amp; Mary Beth</t>
  </si>
  <si>
    <t>2212 W Arlington Rd</t>
  </si>
  <si>
    <t>2212 W Arlington RD</t>
  </si>
  <si>
    <t>016-03310-40 WOODHAVEN ESTATES PH 3 LOT 37</t>
  </si>
  <si>
    <t>530913404042000015</t>
  </si>
  <si>
    <t>53-09-01-209-059.000-015</t>
  </si>
  <si>
    <t>016-13470-00</t>
  </si>
  <si>
    <t>May, Don &amp; Sara</t>
  </si>
  <si>
    <t>616 S Western Dr</t>
  </si>
  <si>
    <t>616 S Western DR</t>
  </si>
  <si>
    <t>016-03310-41 WOODHAVEN ESTATES PH 3 LOT 38</t>
  </si>
  <si>
    <t>530913404049000015</t>
  </si>
  <si>
    <t>016-03310-10</t>
  </si>
  <si>
    <t>53-09-13-405-008.000-015</t>
  </si>
  <si>
    <t>May, Lyle D &amp; Julie L</t>
  </si>
  <si>
    <t>3825 W Woodhaven Dr</t>
  </si>
  <si>
    <t>3825 W Woodhaven DR</t>
  </si>
  <si>
    <t>016-03310-42 WOODHAVEN ESTATES PH 3 LOT 39</t>
  </si>
  <si>
    <t>530913404043000015</t>
  </si>
  <si>
    <t>53-04-36-303-031.000-011</t>
  </si>
  <si>
    <t>007-21210-00</t>
  </si>
  <si>
    <t>May, Margaret Sue</t>
  </si>
  <si>
    <t>4123 W Grand Ave</t>
  </si>
  <si>
    <t>4123 W Grand AVE</t>
  </si>
  <si>
    <t>016-03310-43 WOODHAVEN ESTATES PH 3 LOT 40</t>
  </si>
  <si>
    <t>530913404045000015</t>
  </si>
  <si>
    <t>53-08-20-203-001.000-008</t>
  </si>
  <si>
    <t>014-07856-87</t>
  </si>
  <si>
    <t>May, Phillip R &amp; Marjorie H</t>
  </si>
  <si>
    <t>1479 W Eagleview Dr</t>
  </si>
  <si>
    <t>1479 W Eagleview DR</t>
  </si>
  <si>
    <t>016-03310-44 WOODHAVEN ESTATES PH 3 LOT 41</t>
  </si>
  <si>
    <t>5715</t>
  </si>
  <si>
    <t>530913404034000015</t>
  </si>
  <si>
    <t>53-09-13-400-088.000-015</t>
  </si>
  <si>
    <t>016-06160-00</t>
  </si>
  <si>
    <t>May, Rickey G</t>
  </si>
  <si>
    <t>3617 Sims Ln</t>
  </si>
  <si>
    <t>3617 W Sims LN</t>
  </si>
  <si>
    <t>016-03310-45 WOODHAVEN ESTATES PH 3 LOT 42</t>
  </si>
  <si>
    <t>5716</t>
  </si>
  <si>
    <t>530913404024000015</t>
  </si>
  <si>
    <t>53-09-12-402-010.000-015</t>
  </si>
  <si>
    <t>016-17470-00</t>
  </si>
  <si>
    <t>May, Robert W</t>
  </si>
  <si>
    <t>2603 N Smith Pike</t>
  </si>
  <si>
    <t>3960 W Walnut Leaf DR</t>
  </si>
  <si>
    <t>016-03310-46 WOODHAVEN ESTATES 3RD LOT 43</t>
  </si>
  <si>
    <t>530913404022000015</t>
  </si>
  <si>
    <t>53-09-13-104-025.000-015</t>
  </si>
  <si>
    <t>016-15930-00</t>
  </si>
  <si>
    <t>May, Shirley I</t>
  </si>
  <si>
    <t>3411 W Indian Creek Dr</t>
  </si>
  <si>
    <t>3411 W Indian Creek DR</t>
  </si>
  <si>
    <t>016-03310-47 WOODHAVEN ESTATES PHASE III LOT 44</t>
  </si>
  <si>
    <t>5343</t>
  </si>
  <si>
    <t>530913404010000015</t>
  </si>
  <si>
    <t>53-01-41-709-422.000-008</t>
  </si>
  <si>
    <t>014-17094-22</t>
  </si>
  <si>
    <t>Mayberry, Lynn M</t>
  </si>
  <si>
    <t>3825 S Cramer Cir</t>
  </si>
  <si>
    <t>3825 S Cramer CIR</t>
  </si>
  <si>
    <t>016-03310-26 WOODHAVEN ESTATES PH 2 LOT 1B</t>
  </si>
  <si>
    <t>7018</t>
  </si>
  <si>
    <t>530913405012000015</t>
  </si>
  <si>
    <t>53-08-17-403-030.000-008</t>
  </si>
  <si>
    <t>014-04580-26</t>
  </si>
  <si>
    <t>Mayer, Joyce Y Living Trust</t>
  </si>
  <si>
    <t>1009 S College Ave</t>
  </si>
  <si>
    <t>Greencastle, IN 46135</t>
  </si>
  <si>
    <t>402 W Somersbe Place</t>
  </si>
  <si>
    <t>016-03310-01 WOODHAVEN ESTATES PH 2 LOT 1A</t>
  </si>
  <si>
    <t>530913405010000015</t>
  </si>
  <si>
    <t>53-09-02-202-008.000-015</t>
  </si>
  <si>
    <t>016-30395-14</t>
  </si>
  <si>
    <t>Maynen, Jeffrey D &amp; Dawn M</t>
  </si>
  <si>
    <t>307 S Windstone Ct</t>
  </si>
  <si>
    <t>307 S Windstone CT</t>
  </si>
  <si>
    <t>016-03310-02 WOODHAVEN ESTATES PH 2 LOT 2</t>
  </si>
  <si>
    <t>530913405025000015</t>
  </si>
  <si>
    <t>53-04-36-302-027.000-011</t>
  </si>
  <si>
    <t>007-14950-00</t>
  </si>
  <si>
    <t>Mayo, Eric</t>
  </si>
  <si>
    <t>4032 W Grand Ave</t>
  </si>
  <si>
    <t>4032 W Grand AVE</t>
  </si>
  <si>
    <t>016-03310-03 WOODHAVEN ESTATES PH 2 LOT 3</t>
  </si>
  <si>
    <t>530913405015000015</t>
  </si>
  <si>
    <t>53-09-13-404-012.000-015</t>
  </si>
  <si>
    <t>016-03310-49</t>
  </si>
  <si>
    <t>Mc Artor, Veryleana A</t>
  </si>
  <si>
    <t>3815 W Woodmere Way</t>
  </si>
  <si>
    <t>016-03310-04 WOODHAVEN ESTATES PH 2 LOT 4</t>
  </si>
  <si>
    <t>3904</t>
  </si>
  <si>
    <t>530913405024000015</t>
  </si>
  <si>
    <t>53-09-01-202-030.000-015</t>
  </si>
  <si>
    <t>016-08450-00</t>
  </si>
  <si>
    <t>Mc Intosh, Irene M</t>
  </si>
  <si>
    <t>4117 W Belle Ave</t>
  </si>
  <si>
    <t>4117 W Belle AVE</t>
  </si>
  <si>
    <t>016-03310-05 WOODHAVEN ESTATES PH 2 LOT 5</t>
  </si>
  <si>
    <t>530913405018000015</t>
  </si>
  <si>
    <t>53-09-02-400-009.177-015</t>
  </si>
  <si>
    <t>016-26822-77</t>
  </si>
  <si>
    <t>McAllister, Deanna</t>
  </si>
  <si>
    <t>5379 W Stonewood Dr</t>
  </si>
  <si>
    <t>5376 W Stonewood DR</t>
  </si>
  <si>
    <t>016-03310-06 WOODHAVEN ESTATES PHASE II LOT 6</t>
  </si>
  <si>
    <t>4419</t>
  </si>
  <si>
    <t>530913405023000015</t>
  </si>
  <si>
    <t>53-08-17-301-055.000-008</t>
  </si>
  <si>
    <t>014-17096-03</t>
  </si>
  <si>
    <t>McCaffery, Kevin W</t>
  </si>
  <si>
    <t>3842 S Bushmill Dr</t>
  </si>
  <si>
    <t>3842 S Bushmill DR</t>
  </si>
  <si>
    <t>016-03310-07 WOODHAVEN ESTATES PH 2 LOT 7</t>
  </si>
  <si>
    <t>5383</t>
  </si>
  <si>
    <t>530913405005000015</t>
  </si>
  <si>
    <t>53-09-12-402-006.000-015</t>
  </si>
  <si>
    <t>016-18520-00</t>
  </si>
  <si>
    <t>McCammon, Nicholas &amp; Susan</t>
  </si>
  <si>
    <t>3716 W Maple Leaf Dr</t>
  </si>
  <si>
    <t>3716 W Maple Leaf DR</t>
  </si>
  <si>
    <t>016-03310-08 WOODHAVEN ESTATES PH 2 LOT 8</t>
  </si>
  <si>
    <t>530913405006000015</t>
  </si>
  <si>
    <t>014-17097-83</t>
  </si>
  <si>
    <t>53-08-17-301-106.000-008</t>
  </si>
  <si>
    <t>McCann, Caleb E &amp; Dara D</t>
  </si>
  <si>
    <t>3829 S McDougal St</t>
  </si>
  <si>
    <t>3829 S McDougal ST</t>
  </si>
  <si>
    <t>016-03310-09 WOODHAVEN ESTATES PHASE II LOT 9</t>
  </si>
  <si>
    <t>3563</t>
  </si>
  <si>
    <t>530913405013000015</t>
  </si>
  <si>
    <t>53-08-17-403-039.000-008</t>
  </si>
  <si>
    <t>014-04580-32</t>
  </si>
  <si>
    <t>McCarty, James L</t>
  </si>
  <si>
    <t>414 W Somersbe Pl</t>
  </si>
  <si>
    <t>414 W Somersbe Place</t>
  </si>
  <si>
    <t>016-03310-10 WOODHAVEN ESTATES PHASE II LOT 10</t>
  </si>
  <si>
    <t>5259</t>
  </si>
  <si>
    <t>530913405008000015</t>
  </si>
  <si>
    <t>53-09-02-202-028.000-015</t>
  </si>
  <si>
    <t>016-30395-21</t>
  </si>
  <si>
    <t>McClain, Ryan M</t>
  </si>
  <si>
    <t>330 S Windstone Ct</t>
  </si>
  <si>
    <t>330 S Windstone CT</t>
  </si>
  <si>
    <t>016-03310-11 WOODHAVEN ESTATES PH 2 LOT 11</t>
  </si>
  <si>
    <t>530913405016000015</t>
  </si>
  <si>
    <t>53-09-13-410-004.000-015</t>
  </si>
  <si>
    <t>016-29061-38</t>
  </si>
  <si>
    <t>McClary, Ronald J &amp; Sandra K</t>
  </si>
  <si>
    <t>3401 W Reba Ave</t>
  </si>
  <si>
    <t>3401 W Reba AVE</t>
  </si>
  <si>
    <t>016-03310-12 WOODHAVEN ESTATES PH 2 LOT 12</t>
  </si>
  <si>
    <t>6145</t>
  </si>
  <si>
    <t>530913405001000015</t>
  </si>
  <si>
    <t>53-01-42-336-000.000-008</t>
  </si>
  <si>
    <t>014-23360-00</t>
  </si>
  <si>
    <t>McClintock, Clovis D &amp; Hattie Marie</t>
  </si>
  <si>
    <t>Don McClintock 305 W Walls Dr</t>
  </si>
  <si>
    <t>305 W Walls DR</t>
  </si>
  <si>
    <t>Bloomington, IN 47403-4371</t>
  </si>
  <si>
    <t>016-03310-14 WOODHAVEN ESTATES PH 2 LOT 14</t>
  </si>
  <si>
    <t>530913405009000015</t>
  </si>
  <si>
    <t>016-21360-00</t>
  </si>
  <si>
    <t>53-09-13-107-020.000-015</t>
  </si>
  <si>
    <t>McClung, Brian M &amp; Stephanie C Ems-McClung</t>
  </si>
  <si>
    <t>3221 S Yonkers St</t>
  </si>
  <si>
    <t>3221 S Yonkers ST</t>
  </si>
  <si>
    <t>016-03310-83 WOODHAVEN ESTATES PH 3 LOT 80</t>
  </si>
  <si>
    <t>5302</t>
  </si>
  <si>
    <t>530913404044000015</t>
  </si>
  <si>
    <t>53-05-29-200-048.000-004</t>
  </si>
  <si>
    <t>012-07265-00</t>
  </si>
  <si>
    <t>McClung, Lois Faye Revocable Trust</t>
  </si>
  <si>
    <t>2122 W Arlington Rd</t>
  </si>
  <si>
    <t>016-03310-85 WOODHAVEN ESTATES PH IV LOT 81</t>
  </si>
  <si>
    <t>5355</t>
  </si>
  <si>
    <t>530913401043000015</t>
  </si>
  <si>
    <t>53-05-29-200-012.000-004</t>
  </si>
  <si>
    <t>012-07270-00</t>
  </si>
  <si>
    <t>2122 W Arlington RD</t>
  </si>
  <si>
    <t>Bloomington, IN 47404-1542</t>
  </si>
  <si>
    <t>016-03310-86 WOODHAVEN ESTATES PH 4 LOT 82</t>
  </si>
  <si>
    <t>6065</t>
  </si>
  <si>
    <t>530913401037000015</t>
  </si>
  <si>
    <t>53-05-29-200-050.000-004</t>
  </si>
  <si>
    <t>012-07260-00</t>
  </si>
  <si>
    <t>016-03310-87 WOODHAVEN ESTATES PH 4 LOT 83</t>
  </si>
  <si>
    <t>4488</t>
  </si>
  <si>
    <t>530913401054000015</t>
  </si>
  <si>
    <t>53-08-17-405-023.000-008</t>
  </si>
  <si>
    <t>014-08850-55</t>
  </si>
  <si>
    <t>McClure, Dianne E</t>
  </si>
  <si>
    <t>3308 S Glen Arbor Pl</t>
  </si>
  <si>
    <t>3308 S Glen Arbor  PL</t>
  </si>
  <si>
    <t>Bloomington, IN 47403-4541</t>
  </si>
  <si>
    <t>016-03310-88 WOODHAVEN ESTATES PH IV LOT 84</t>
  </si>
  <si>
    <t>5395</t>
  </si>
  <si>
    <t>530913401035000015</t>
  </si>
  <si>
    <t>53-09-02-200-139.000-015</t>
  </si>
  <si>
    <t>016-30390-71</t>
  </si>
  <si>
    <t>McCoin, Linnda</t>
  </si>
  <si>
    <t>5797 W Waterstone Trce</t>
  </si>
  <si>
    <t>5797 W Waterstone Trace</t>
  </si>
  <si>
    <t>016-03310-89 WOODHAVEN ESTATES PH 4 LOT 85</t>
  </si>
  <si>
    <t>530913401036000015</t>
  </si>
  <si>
    <t>53-09-12-400-036.000-015</t>
  </si>
  <si>
    <t>016-06110-00</t>
  </si>
  <si>
    <t>McCollough, C. Robert</t>
  </si>
  <si>
    <t>2103 S Grovesnor Pl</t>
  </si>
  <si>
    <t>3695 W State Road 45</t>
  </si>
  <si>
    <t>Bloomington, IN 47403-5110</t>
  </si>
  <si>
    <t>016-03310-91 WOODHAVEN ESTATES PH IV LOT 87</t>
  </si>
  <si>
    <t>4168</t>
  </si>
  <si>
    <t>530913401046000015</t>
  </si>
  <si>
    <t>014-11110-00</t>
  </si>
  <si>
    <t>53-08-17-110-005.000-008</t>
  </si>
  <si>
    <t>McConahay, Mark &amp; Kathleen</t>
  </si>
  <si>
    <t>3120 S Rogers St</t>
  </si>
  <si>
    <t>3120 S Rogers ST</t>
  </si>
  <si>
    <t>016-03310-92 WOODHAVEN ESTATES PH IV LOT 88</t>
  </si>
  <si>
    <t>4170</t>
  </si>
  <si>
    <t>530913401048000015</t>
  </si>
  <si>
    <t>53-09-01-202-026.000-015</t>
  </si>
  <si>
    <t>016-10670-00</t>
  </si>
  <si>
    <t>McConnell, Joyce A</t>
  </si>
  <si>
    <t>4126 W Belle Ave</t>
  </si>
  <si>
    <t>4126 W Belle AVE</t>
  </si>
  <si>
    <t>016-03310-93 WOODHAVEN ESTATES PH IV LOT 89</t>
  </si>
  <si>
    <t>5400</t>
  </si>
  <si>
    <t>530913401012000015</t>
  </si>
  <si>
    <t>53-09-01-212-033.000-015</t>
  </si>
  <si>
    <t>016-31540-00</t>
  </si>
  <si>
    <t>McCormick, Patricia</t>
  </si>
  <si>
    <t>4148 W Highland Ct</t>
  </si>
  <si>
    <t>4148 W Highland CT</t>
  </si>
  <si>
    <t>016-03310-94 WOODHAVEN ESTATES PH IV LOT 90</t>
  </si>
  <si>
    <t>5402</t>
  </si>
  <si>
    <t>530913401018000015</t>
  </si>
  <si>
    <t>53-08-17-102-006.000-008</t>
  </si>
  <si>
    <t>014-23500-00</t>
  </si>
  <si>
    <t>McCoy, Morris D. &amp; Alice</t>
  </si>
  <si>
    <t>C/O Kathleen McCoy 2929 Olcott Blvd</t>
  </si>
  <si>
    <t>512 W Green RD</t>
  </si>
  <si>
    <t>016-03310-95 WOODHAVEN ESTATES PH 4 LOT 91</t>
  </si>
  <si>
    <t>530913401010000015</t>
  </si>
  <si>
    <t>53-08-17-407-046.000-008</t>
  </si>
  <si>
    <t>014-23480-00</t>
  </si>
  <si>
    <t>McCoy-Lawrence, Sherrilyn M</t>
  </si>
  <si>
    <t>3650 S Hays Dr</t>
  </si>
  <si>
    <t>3650 S Hays DR</t>
  </si>
  <si>
    <t>016-03310-96 WOODHAVEN ESTATES PH IV LOT 92</t>
  </si>
  <si>
    <t>4499</t>
  </si>
  <si>
    <t>530913401023000015</t>
  </si>
  <si>
    <t>53-09-13-103-081.000-015</t>
  </si>
  <si>
    <t>016-01720-00</t>
  </si>
  <si>
    <t>McCracken, Linda O</t>
  </si>
  <si>
    <t>114 Oak Ln</t>
  </si>
  <si>
    <t>3831 W Tapp RD</t>
  </si>
  <si>
    <t>016-03310-97 WOODHAVEN ESTATES PH 4 LOT 93</t>
  </si>
  <si>
    <t>5359</t>
  </si>
  <si>
    <t>530913401017000015</t>
  </si>
  <si>
    <t>53-09-13-103-006.000-015</t>
  </si>
  <si>
    <t>016-27600-00</t>
  </si>
  <si>
    <t>3711 W Fairington DR</t>
  </si>
  <si>
    <t>016-03310-98 WOODHAVEN ESTATES PH 4 LOT 94</t>
  </si>
  <si>
    <t>530913401055000015</t>
  </si>
  <si>
    <t>53-09-13-107-025.000-015</t>
  </si>
  <si>
    <t>016-21400-00</t>
  </si>
  <si>
    <t>3510 W Tilson Place</t>
  </si>
  <si>
    <t>016-03310-99 WOODHAVEN ESTATES PH 4 LOT 95</t>
  </si>
  <si>
    <t>530913401051000015</t>
  </si>
  <si>
    <t>53-08-17-407-024.000-008</t>
  </si>
  <si>
    <t>014-04980-00</t>
  </si>
  <si>
    <t>3535 S Hays DR</t>
  </si>
  <si>
    <t>016-03315-01 WOODHAVEN ESTATES PH 4 LOT 96</t>
  </si>
  <si>
    <t>6067</t>
  </si>
  <si>
    <t>530913401032000015</t>
  </si>
  <si>
    <t>53-08-17-301-067.000-008</t>
  </si>
  <si>
    <t>014-17096-36</t>
  </si>
  <si>
    <t>McCreary, Kimberly H</t>
  </si>
  <si>
    <t>3833 S Wickens St</t>
  </si>
  <si>
    <t>3833 S Wickens ST</t>
  </si>
  <si>
    <t>016-03315-02 WOODHAVEN ESTATES PH IV LOT 97</t>
  </si>
  <si>
    <t>5368</t>
  </si>
  <si>
    <t>530913401033000015</t>
  </si>
  <si>
    <t>53-09-02-200-031.000-015</t>
  </si>
  <si>
    <t>016-30391-08</t>
  </si>
  <si>
    <t>McCroskey, Brian</t>
  </si>
  <si>
    <t>5542 W Cobblestone St</t>
  </si>
  <si>
    <t>5542 W Cobblestone ST</t>
  </si>
  <si>
    <t>016-03315-03 WOODHAVEN ESTATES PH 4 LOT 98</t>
  </si>
  <si>
    <t>5530</t>
  </si>
  <si>
    <t>530913401030000015</t>
  </si>
  <si>
    <t>53-09-02-400-009.153-015</t>
  </si>
  <si>
    <t>016-26812-53</t>
  </si>
  <si>
    <t>McCune, Darcie</t>
  </si>
  <si>
    <t>5473 W Stonewood Dr</t>
  </si>
  <si>
    <t>5473 W Stonewood DR</t>
  </si>
  <si>
    <t>016-03315-04 WOODHAVEN ESTATES PH 4 LOT 99</t>
  </si>
  <si>
    <t>530913401015000015</t>
  </si>
  <si>
    <t>53-09-02-101-018.000-015</t>
  </si>
  <si>
    <t>016-23520-00</t>
  </si>
  <si>
    <t>McCutchan, James W &amp; Jean A Trust</t>
  </si>
  <si>
    <t>255 S Cheryl Ave</t>
  </si>
  <si>
    <t>255 S Cheryl AVE</t>
  </si>
  <si>
    <t>016-03315-05 WOODHAVEN ESTATES PH 4 LOT 100</t>
  </si>
  <si>
    <t>5305</t>
  </si>
  <si>
    <t>530913401031000015</t>
  </si>
  <si>
    <t>53-05-31-203-006.000-004</t>
  </si>
  <si>
    <t>012-08650-23</t>
  </si>
  <si>
    <t>MCD Machine Incorporated</t>
  </si>
  <si>
    <t>2345 W Industrial Park Dr</t>
  </si>
  <si>
    <t>2345 W Industrial Park DR</t>
  </si>
  <si>
    <t>Bloomington, IN 47404-2602</t>
  </si>
  <si>
    <t>016-03315-06 WOODHAVEN ESTATES PH 4 LOT 101</t>
  </si>
  <si>
    <t>530913401007000015</t>
  </si>
  <si>
    <t>53-09-02-101-004.000-015</t>
  </si>
  <si>
    <t>016-25200-00</t>
  </si>
  <si>
    <t>McDaniel, Alvin &amp; Peggy</t>
  </si>
  <si>
    <t>180 S Spriggs Blvd</t>
  </si>
  <si>
    <t>180 S Spriggs BLVD</t>
  </si>
  <si>
    <t>016-03315-07 WOODHAVEN ESTATES PH 4 LOT 102</t>
  </si>
  <si>
    <t>530913401011000015</t>
  </si>
  <si>
    <t>53-04-36-302-026.000-011</t>
  </si>
  <si>
    <t>007-23910-00</t>
  </si>
  <si>
    <t>McDaniel, Nora E &amp; Michael J</t>
  </si>
  <si>
    <t>5051 E Calvertville Rd</t>
  </si>
  <si>
    <t>Bloomfield, IN 47424</t>
  </si>
  <si>
    <t>4014 W Grand AVE</t>
  </si>
  <si>
    <t>016-03315-08 WOODHAVEN ESTATES PH IV LOT 103</t>
  </si>
  <si>
    <t>530913401006000015</t>
  </si>
  <si>
    <t>016-30391-34</t>
  </si>
  <si>
    <t>53-09-02-200-096.000-015</t>
  </si>
  <si>
    <t>Mcdonald, Darrel L. Jr. &amp; Caitlin G.</t>
  </si>
  <si>
    <t>506 S Magnolia Ct</t>
  </si>
  <si>
    <t>506 S Magnolia CT</t>
  </si>
  <si>
    <t>016-29061-31 GARDEN ACRES 5TH PH 2 LOT 31</t>
  </si>
  <si>
    <t>53015033-015</t>
  </si>
  <si>
    <t>Garden Acres - F</t>
  </si>
  <si>
    <t>http://egis.39dn.com/egismonroein/plats/C/C115_b.pdf</t>
  </si>
  <si>
    <t>GARDEN ACRES 5TH PH</t>
  </si>
  <si>
    <t>530913403001000015</t>
  </si>
  <si>
    <t>53-09-01-304-019.000-015</t>
  </si>
  <si>
    <t>016-18590-20</t>
  </si>
  <si>
    <t>McDonough, Maureen</t>
  </si>
  <si>
    <t>4133 W Heritage Way</t>
  </si>
  <si>
    <t>016-29061-32 GARDEN ACRES 5TH PH 2 PT LOT 32; EXC S 2'</t>
  </si>
  <si>
    <t>7460</t>
  </si>
  <si>
    <t>530913403006000015</t>
  </si>
  <si>
    <t>53-08-20-100-030.020-008</t>
  </si>
  <si>
    <t>014-14982-20</t>
  </si>
  <si>
    <t>McElhinney, Dean K &amp; Sandra D</t>
  </si>
  <si>
    <t>837 W Baywood Dr</t>
  </si>
  <si>
    <t>837 W BAYWOOD DR</t>
  </si>
  <si>
    <t>016-29061-33 GARDEN ACRES 5TH PH 2; PT LOTS 32 &amp; 33</t>
  </si>
  <si>
    <t>7461</t>
  </si>
  <si>
    <t>530913403010000015</t>
  </si>
  <si>
    <t>53-05-31-101-011.000-004</t>
  </si>
  <si>
    <t>012-04320-00</t>
  </si>
  <si>
    <t>McElhinney, Shayne</t>
  </si>
  <si>
    <t>PO Box 86</t>
  </si>
  <si>
    <t>016-29061-34 GARDEN ACRES 5TH PH 2 LOT 34 &amp; PT 33 (S 2' OF LOT 33)</t>
  </si>
  <si>
    <t>5805</t>
  </si>
  <si>
    <t>530913403011000015</t>
  </si>
  <si>
    <t>53-05-31-100-042.000-004</t>
  </si>
  <si>
    <t>012-04330-00</t>
  </si>
  <si>
    <t>016-29061-35 GARDEN ACRES 5TH PH 2 LOT 35</t>
  </si>
  <si>
    <t>5900</t>
  </si>
  <si>
    <t>530913403008000015</t>
  </si>
  <si>
    <t>53-09-01-209-076.000-015</t>
  </si>
  <si>
    <t>016-22150-00</t>
  </si>
  <si>
    <t>McGee, Louis M Jr Revocable Trust</t>
  </si>
  <si>
    <t>756 S Western Dr</t>
  </si>
  <si>
    <t>756 S Western DR</t>
  </si>
  <si>
    <t>016-05340-00 PT SE 13-8-2W .64A; PLAT 118</t>
  </si>
  <si>
    <t>53015007-015</t>
  </si>
  <si>
    <t>Fullerton Pike - A</t>
  </si>
  <si>
    <t>5602</t>
  </si>
  <si>
    <t>530913400070000015</t>
  </si>
  <si>
    <t>53-08-17-403-043.000-008</t>
  </si>
  <si>
    <t>014-04580-28</t>
  </si>
  <si>
    <t>McGee, Thomas E</t>
  </si>
  <si>
    <t>406 W Somersbe Pl</t>
  </si>
  <si>
    <t>406 W Somersbe Place</t>
  </si>
  <si>
    <t>016-08510-00 PT NE SE 13-8-2W .58A (GRDN ACRES 13)PLAT 114</t>
  </si>
  <si>
    <t>530913400073000015</t>
  </si>
  <si>
    <t>53-08-17-301-219.000-008</t>
  </si>
  <si>
    <t>014-17096-62</t>
  </si>
  <si>
    <t>McGhie, Thomas W</t>
  </si>
  <si>
    <t>3509 S Glasgow Cir</t>
  </si>
  <si>
    <t>3509 S Glasgow CIR</t>
  </si>
  <si>
    <t>016-06510-00 PT NE SE 13-8-2W .50A; PLAT 89</t>
  </si>
  <si>
    <t>5471</t>
  </si>
  <si>
    <t>530913400030000015</t>
  </si>
  <si>
    <t>53-01-63-041-155.000-015</t>
  </si>
  <si>
    <t>016-30411-55</t>
  </si>
  <si>
    <t>McGill, Kelly L</t>
  </si>
  <si>
    <t>5725 W Monarch Ct</t>
  </si>
  <si>
    <t>5725 W Monarch CT</t>
  </si>
  <si>
    <t>016-14430-00 PT NW SE 13-8-2W 1.08A; PLAT 113 &amp; 112</t>
  </si>
  <si>
    <t>530913400091000015</t>
  </si>
  <si>
    <t>016-03315-11</t>
  </si>
  <si>
    <t>53-09-13-401-020.000-015</t>
  </si>
  <si>
    <t>McGinn, Danny B &amp; Belinda A</t>
  </si>
  <si>
    <t>11414 Buchanan Lane</t>
  </si>
  <si>
    <t>Seffner, FL 33584</t>
  </si>
  <si>
    <t>3310 W Woodhaven DR</t>
  </si>
  <si>
    <t>53-09-02-400-009.161-015</t>
  </si>
  <si>
    <t>016-26822-61</t>
  </si>
  <si>
    <t>McGinnis, Nicholas J &amp; Ashley M</t>
  </si>
  <si>
    <t>5438 W Stonewood Dr</t>
  </si>
  <si>
    <t>5438 W Stonewood DR</t>
  </si>
  <si>
    <t>016-29060-40 GARDEN ACRES SEC 5 PH 5 LOT 40</t>
  </si>
  <si>
    <t>http://egis.39dn.com/egismonroein/plats/C/C262_c.pdf</t>
  </si>
  <si>
    <t>GARDEN ACRES SEC 5 P</t>
  </si>
  <si>
    <t>530913402008000015</t>
  </si>
  <si>
    <t>53-09-02-201-001.000-015</t>
  </si>
  <si>
    <t>016-30390-29</t>
  </si>
  <si>
    <t>McGlasson, Thomas M. Jr. &amp; Jorja</t>
  </si>
  <si>
    <t>323 S Woodfield Ln</t>
  </si>
  <si>
    <t>323 S Woodfield LN</t>
  </si>
  <si>
    <t>016-29060-41 GARDEN ACRES SEC 5 PH 5 LOT 41</t>
  </si>
  <si>
    <t>530913402006000015</t>
  </si>
  <si>
    <t>53-09-12-400-077.000-015</t>
  </si>
  <si>
    <t>016-06680-00</t>
  </si>
  <si>
    <t>McGlaun, Randall J &amp; Kristina M</t>
  </si>
  <si>
    <t>3941 W Walnut Leaf Dr</t>
  </si>
  <si>
    <t>3941 W Walnut Leaf DR</t>
  </si>
  <si>
    <t>016-29060-42 GARDEN ACRES SEC 5 PH 5 LOT 42</t>
  </si>
  <si>
    <t>530913402005000015</t>
  </si>
  <si>
    <t>53-09-01-209-069.000-015</t>
  </si>
  <si>
    <t>016-18890-00</t>
  </si>
  <si>
    <t>McGlothlin, James D &amp; McGlothlin, Jerry D Sr</t>
  </si>
  <si>
    <t>L/E McGlothlin, Betty Louise 424 S Hickory Dr</t>
  </si>
  <si>
    <t>424 S Hickory DR</t>
  </si>
  <si>
    <t>016-09630-00 PT N1/2 SE 13-8-2W .75A; PLAT #128</t>
  </si>
  <si>
    <t>530913400074000015</t>
  </si>
  <si>
    <t>53-09-02-202-013.000-015</t>
  </si>
  <si>
    <t>016-30395-15</t>
  </si>
  <si>
    <t>McGlothlin, Kyle</t>
  </si>
  <si>
    <t>301 S Windstone Ct</t>
  </si>
  <si>
    <t>301 S Windstone CT</t>
  </si>
  <si>
    <t>016-29060-43 GARDEN ACRES 5TH PH 5 LOT 43</t>
  </si>
  <si>
    <t>530913402004000015</t>
  </si>
  <si>
    <t>53-08-17-100-300.429-008</t>
  </si>
  <si>
    <t>014-17396-29</t>
  </si>
  <si>
    <t>McGowan, Daniel &amp; Cara</t>
  </si>
  <si>
    <t>3449 S Glasgow Cir</t>
  </si>
  <si>
    <t>3449 S Glasgow CIR</t>
  </si>
  <si>
    <t>016-29060-44 GARDEN ACRES SEC 5 PH 5 LOT 44</t>
  </si>
  <si>
    <t>530913402002000015</t>
  </si>
  <si>
    <t>53-04-36-301-006.000-011</t>
  </si>
  <si>
    <t>007-19170-00</t>
  </si>
  <si>
    <t>McGrath, Doris E &amp; Owens, J Jordan</t>
  </si>
  <si>
    <t>2272 E Cape Cod Dr</t>
  </si>
  <si>
    <t>4220 W Grand AVE</t>
  </si>
  <si>
    <t>016-29060-47 GARDEN ACRES SEC 5 PH 5 LOT 47</t>
  </si>
  <si>
    <t>530913402001000015</t>
  </si>
  <si>
    <t>016-30392-63</t>
  </si>
  <si>
    <t>53-09-02-200-183.000-015</t>
  </si>
  <si>
    <t>McGuire, Joshua</t>
  </si>
  <si>
    <t>5588 W Tensleep Rd</t>
  </si>
  <si>
    <t>5588 W Tensleep RD</t>
  </si>
  <si>
    <t>016-29060-46 GARDEN ACRES SEC 5 PH 5 LOT 46</t>
  </si>
  <si>
    <t>5690</t>
  </si>
  <si>
    <t>530913402003000015</t>
  </si>
  <si>
    <t>53-08-17-102-052.000-008</t>
  </si>
  <si>
    <t>014-20330-00</t>
  </si>
  <si>
    <t>McGuire, Judith A</t>
  </si>
  <si>
    <t>PO Box 3216</t>
  </si>
  <si>
    <t>510 W Fairway LN</t>
  </si>
  <si>
    <t>016-29060-45 GARDEN ACRES SEC 5 PH 5 LOT 45</t>
  </si>
  <si>
    <t>530913402007000015</t>
  </si>
  <si>
    <t>016-30391-76</t>
  </si>
  <si>
    <t>53-09-02-200-030.000-015</t>
  </si>
  <si>
    <t>McHaley, Travis M &amp; Taylor, Debora J</t>
  </si>
  <si>
    <t>515 S Fieldstone Blvd</t>
  </si>
  <si>
    <t>515 S Fieldstone BLVD</t>
  </si>
  <si>
    <t>016-27870-00 PT NE SE 13-8-2W .84A; PLAT 126</t>
  </si>
  <si>
    <t>530913400069000015</t>
  </si>
  <si>
    <t>53-09-01-211-043.000-015</t>
  </si>
  <si>
    <t>016-01320-00</t>
  </si>
  <si>
    <t>McIntosh, Lynn B</t>
  </si>
  <si>
    <t>4139 W Doyle Ave</t>
  </si>
  <si>
    <t>4139 W Doyle AVE</t>
  </si>
  <si>
    <t>016-09620-00 PT N1/2 SE 13-8-2W .57A; PLAT #129</t>
  </si>
  <si>
    <t>530913400039000015</t>
  </si>
  <si>
    <t>016-30390-63</t>
  </si>
  <si>
    <t>53-09-02-200-097.000-015</t>
  </si>
  <si>
    <t>McIntosh, Teresa</t>
  </si>
  <si>
    <t>5883 W Waterstone Trce</t>
  </si>
  <si>
    <t>5883 W Waterstone Trace</t>
  </si>
  <si>
    <t>016-09610-00 PT NW SE 13-8-2W .84A; PLAT 66</t>
  </si>
  <si>
    <t>530913400090000015</t>
  </si>
  <si>
    <t>016-30392-49</t>
  </si>
  <si>
    <t>53-09-02-300-091.000-015</t>
  </si>
  <si>
    <t>McIntyre, Melinda D</t>
  </si>
  <si>
    <t>5786 W Tensleep Rd</t>
  </si>
  <si>
    <t>5786 W Tensleep RD</t>
  </si>
  <si>
    <t>016-09380-00 PT NW SE 13-8-2W .99A; PLAT 121</t>
  </si>
  <si>
    <t>7145</t>
  </si>
  <si>
    <t>530913400058000015</t>
  </si>
  <si>
    <t>53-05-29-100-027.000-004</t>
  </si>
  <si>
    <t>012-16500-00</t>
  </si>
  <si>
    <t>McKamey, Jeffrey S &amp; Smith, Joe W</t>
  </si>
  <si>
    <t>2905 N Kinser PIKE</t>
  </si>
  <si>
    <t>Bloomington, IN 47404-1859</t>
  </si>
  <si>
    <t>530913400089000015</t>
  </si>
  <si>
    <t>53-01-41-709-425.000-008</t>
  </si>
  <si>
    <t>014-17094-25</t>
  </si>
  <si>
    <t>McKay, Clinton D</t>
  </si>
  <si>
    <t>3833 S Cramer Cir</t>
  </si>
  <si>
    <t>3833 S Cramer CIR</t>
  </si>
  <si>
    <t>016-29060-06 PT NW SE 13-8-2W .43A; PLAT 153</t>
  </si>
  <si>
    <t>5746</t>
  </si>
  <si>
    <t>530913400040000015</t>
  </si>
  <si>
    <t>53-04-36-301-003.000-011</t>
  </si>
  <si>
    <t>007-22700-00</t>
  </si>
  <si>
    <t>McKee, Gary W. &amp; Violet G.</t>
  </si>
  <si>
    <t>4172 W Grand Ave</t>
  </si>
  <si>
    <t>4172 W Grand AVE</t>
  </si>
  <si>
    <t>016-06160-00 PT NW SE 13-8-2W .38A</t>
  </si>
  <si>
    <t>33512</t>
  </si>
  <si>
    <t>530913400088000015</t>
  </si>
  <si>
    <t>53-04-36-303-064.000-011</t>
  </si>
  <si>
    <t>007-22710-00</t>
  </si>
  <si>
    <t>McKee, George B. &amp; Fe Christine E.</t>
  </si>
  <si>
    <t>4152 W Broadway Ave</t>
  </si>
  <si>
    <t>4152 W Broadway AVE</t>
  </si>
  <si>
    <t>016-00650-00 PT NW SE 13-8-2W .38A; PLAT 78</t>
  </si>
  <si>
    <t>6976</t>
  </si>
  <si>
    <t>530913400052000015</t>
  </si>
  <si>
    <t>53-09-13-200-026.000-015</t>
  </si>
  <si>
    <t>016-29490-16</t>
  </si>
  <si>
    <t>McKee, Jamie Lynn</t>
  </si>
  <si>
    <t>4158 W Red Rock Rd</t>
  </si>
  <si>
    <t>4158 W Red Rock RD</t>
  </si>
  <si>
    <t>016-00640-00 PT NW SE 13-8-2W .38A; PLAT 70</t>
  </si>
  <si>
    <t>530913400029000015</t>
  </si>
  <si>
    <t>53-04-36-301-002.000-011</t>
  </si>
  <si>
    <t>007-27140-00</t>
  </si>
  <si>
    <t>McKee, Violeta G &amp; Michelle L</t>
  </si>
  <si>
    <t>4180 W Grand Ave</t>
  </si>
  <si>
    <t>4180 W Grand AVE</t>
  </si>
  <si>
    <t>016-14900-00 PT SE 13-8-2W .25A; Plat 72</t>
  </si>
  <si>
    <t>34488</t>
  </si>
  <si>
    <t>530913400051000015</t>
  </si>
  <si>
    <t>53-09-13-400-033.000-015</t>
  </si>
  <si>
    <t>016-11070-00</t>
  </si>
  <si>
    <t>McKenna, Christine &amp; Eartheart, Bret Davis</t>
  </si>
  <si>
    <t>3449 W Ooley Dr</t>
  </si>
  <si>
    <t>3449 W Ooley DR</t>
  </si>
  <si>
    <t>016-18790-00 CEDARVIEW LOT 7</t>
  </si>
  <si>
    <t>5467</t>
  </si>
  <si>
    <t>530913400032000015</t>
  </si>
  <si>
    <t>53-08-17-109-013.000-008</t>
  </si>
  <si>
    <t>014-17410-09</t>
  </si>
  <si>
    <t>McKenney, Sarah V</t>
  </si>
  <si>
    <t>551 W Ladd Ave</t>
  </si>
  <si>
    <t>551 W Ladd AVE</t>
  </si>
  <si>
    <t>016-18790-06 CEDARVIEW LOT 6</t>
  </si>
  <si>
    <t>http://egis.39dn.com/egismonroein/plats/B/B317_a.pdf</t>
  </si>
  <si>
    <t>CEDARVIEW</t>
  </si>
  <si>
    <t>7297</t>
  </si>
  <si>
    <t>530913406003000015</t>
  </si>
  <si>
    <t>53-08-20-106-028.000-008</t>
  </si>
  <si>
    <t>014-14980-80</t>
  </si>
  <si>
    <t>McKibben, Lawrence E &amp; Debra K</t>
  </si>
  <si>
    <t>708 W Whitestone St</t>
  </si>
  <si>
    <t>708 W Whitestone ST</t>
  </si>
  <si>
    <t>016-18790-05 CEDARVIEW LOT 5</t>
  </si>
  <si>
    <t>6010</t>
  </si>
  <si>
    <t>530913406002000015</t>
  </si>
  <si>
    <t>016-30390-49</t>
  </si>
  <si>
    <t>53-09-02-200-132.000-015</t>
  </si>
  <si>
    <t>McKillen, James M &amp; Monroe, Edward Louis</t>
  </si>
  <si>
    <t>471 S Woodfield Ln</t>
  </si>
  <si>
    <t>471 S Woodfield LN</t>
  </si>
  <si>
    <t>016-18790-04 CEDARVIEW LOT 4</t>
  </si>
  <si>
    <t>4675</t>
  </si>
  <si>
    <t>530913406005000015</t>
  </si>
  <si>
    <t>53-09-01-302-011.000-015</t>
  </si>
  <si>
    <t>016-01910-00</t>
  </si>
  <si>
    <t>McKinley, Brian &amp; Csilla</t>
  </si>
  <si>
    <t>4020 W Curry Ct</t>
  </si>
  <si>
    <t>4020 W Curry CT</t>
  </si>
  <si>
    <t>Bloomington, IN 47403-2704</t>
  </si>
  <si>
    <t>016-18790-01 CEDARVIEW LOT 1; ;</t>
  </si>
  <si>
    <t>530913406006000015</t>
  </si>
  <si>
    <t>53-09-02-400-003.085-015</t>
  </si>
  <si>
    <t>016-26823-85</t>
  </si>
  <si>
    <t>McLeish, Andrew C</t>
  </si>
  <si>
    <t>5366 W Hoge Dr</t>
  </si>
  <si>
    <t>5366 W HOGE DR</t>
  </si>
  <si>
    <t>016-18790-03 CEDARVIEW LOT 3</t>
  </si>
  <si>
    <t>530913406004000015</t>
  </si>
  <si>
    <t>53-04-36-303-046.000-011</t>
  </si>
  <si>
    <t>007-12960-00</t>
  </si>
  <si>
    <t>McMillan, David R &amp; Tamara J</t>
  </si>
  <si>
    <t>4120 W Third St</t>
  </si>
  <si>
    <t>4120 W 3rd ST</t>
  </si>
  <si>
    <t>016-18790-02 CEDARVIEW LOT 2</t>
  </si>
  <si>
    <t>530913406001000015</t>
  </si>
  <si>
    <t>53-08-20-103-016.000-008</t>
  </si>
  <si>
    <t>014-14980-22</t>
  </si>
  <si>
    <t>McMillan, Norman L &amp; Mary Lou</t>
  </si>
  <si>
    <t>820 W Hedgewood Dr</t>
  </si>
  <si>
    <t>820 W Hedgewood DR</t>
  </si>
  <si>
    <t>016-27730-03 PT NW SE 13-8-2W .29A; PLAT 151</t>
  </si>
  <si>
    <t>5888</t>
  </si>
  <si>
    <t>530913400049000015</t>
  </si>
  <si>
    <t>53-08-17-301-093.337-008</t>
  </si>
  <si>
    <t>014-17098-37</t>
  </si>
  <si>
    <t>McMurray, Thomas J &amp; Courtney N</t>
  </si>
  <si>
    <t>1567 W Castle Ct</t>
  </si>
  <si>
    <t>1567 W Castle CT</t>
  </si>
  <si>
    <t>Bloomington, IN 47403-4682</t>
  </si>
  <si>
    <t>016-27730-00 PT NW SE 13-8-2W .27A; PLAT 130</t>
  </si>
  <si>
    <t>5886</t>
  </si>
  <si>
    <t>530913400028000015</t>
  </si>
  <si>
    <t>53-09-02-200-145.000-015</t>
  </si>
  <si>
    <t>016-30390-98</t>
  </si>
  <si>
    <t>McPherson, Steven M</t>
  </si>
  <si>
    <t>478 S Bay Hill Ct</t>
  </si>
  <si>
    <t>478 S Bay Hill CT</t>
  </si>
  <si>
    <t>016-30450-00 GARDEN ACRES 3RD LOT 17</t>
  </si>
  <si>
    <t>http://egis.39dn.com/egismonroein/plats/B/B081_d.pdf</t>
  </si>
  <si>
    <t>GARDEN ACRES 3RD</t>
  </si>
  <si>
    <t>530913407003000015</t>
  </si>
  <si>
    <t>53-09-13-103-074.000-015</t>
  </si>
  <si>
    <t>016-18850-00</t>
  </si>
  <si>
    <t>McRae, Murl G &amp; Margaret S</t>
  </si>
  <si>
    <t>2931 S Fairington Dr</t>
  </si>
  <si>
    <t>2931 S Fairington DR</t>
  </si>
  <si>
    <t>016-23270-00 GARDEN ACRES 3RD LOT 18</t>
  </si>
  <si>
    <t>3680</t>
  </si>
  <si>
    <t>530913407002000015</t>
  </si>
  <si>
    <t>53-08-17-301-093.424-008</t>
  </si>
  <si>
    <t>014-17496-24</t>
  </si>
  <si>
    <t>McRoberts, Daniel E &amp; Alyssa A</t>
  </si>
  <si>
    <t>3612 S Glasgow Cir</t>
  </si>
  <si>
    <t>3612 S Glasgow CIR</t>
  </si>
  <si>
    <t>016-29100-00 GARDEN ACRES 3RD LOT 16</t>
  </si>
  <si>
    <t>5701</t>
  </si>
  <si>
    <t>530913407004000015</t>
  </si>
  <si>
    <t>53-08-17-405-030.000-008</t>
  </si>
  <si>
    <t>014-08850-50</t>
  </si>
  <si>
    <t>McWhirter, Dennis A</t>
  </si>
  <si>
    <t>3309 S Glen Arbor Place</t>
  </si>
  <si>
    <t>3309 S Glen Arbor  PL</t>
  </si>
  <si>
    <t>016-28270-00 PT SE 13-8-2W .36A; PLAT 58</t>
  </si>
  <si>
    <t>5875</t>
  </si>
  <si>
    <t>530913400072000015</t>
  </si>
  <si>
    <t>53-04-36-200-016.000-011</t>
  </si>
  <si>
    <t>007-30110-00</t>
  </si>
  <si>
    <t>MDV Spartannash LLC</t>
  </si>
  <si>
    <t>Attn: Real Estate PO Box 355</t>
  </si>
  <si>
    <t>Minneapolis, MN 55440</t>
  </si>
  <si>
    <t>311 N Curry PIKE</t>
  </si>
  <si>
    <t>016-27930-00 PT SE 13-8-2W .63A</t>
  </si>
  <si>
    <t>530913400025000015</t>
  </si>
  <si>
    <t>53-04-36-200-016.013-011</t>
  </si>
  <si>
    <t>007-30110-13</t>
  </si>
  <si>
    <t>1238 N LOESCH RD</t>
  </si>
  <si>
    <t>016-00660-00 GARDEN ACRES 3RD LOT 19</t>
  </si>
  <si>
    <t>2062</t>
  </si>
  <si>
    <t>530913407015000015</t>
  </si>
  <si>
    <t>53-04-36-200-016.014-011</t>
  </si>
  <si>
    <t>007-30110-14</t>
  </si>
  <si>
    <t>1204 N LOESCH RD</t>
  </si>
  <si>
    <t>016-19330-00 GARDEN ACRES 3RD LOT 20</t>
  </si>
  <si>
    <t>530913407005000015</t>
  </si>
  <si>
    <t>53-04-36-100-033.000-011</t>
  </si>
  <si>
    <t>007-27110-03</t>
  </si>
  <si>
    <t>Attn:  Real Estate PO Box 355</t>
  </si>
  <si>
    <t>3963 W Vernal PIKE</t>
  </si>
  <si>
    <t>016-16800-00 GARDEN ACRES 3RD LOT 21</t>
  </si>
  <si>
    <t>6272</t>
  </si>
  <si>
    <t>530913407006000015</t>
  </si>
  <si>
    <t>53-09-13-106-018.000-015</t>
  </si>
  <si>
    <t>016-21830-00</t>
  </si>
  <si>
    <t>Meadowland Investments LLC</t>
  </si>
  <si>
    <t>3732 S Tyler Ln</t>
  </si>
  <si>
    <t>3732 S Tyler LN</t>
  </si>
  <si>
    <t>016-19300-00 GARDEN ACRES 3RD LOT 15</t>
  </si>
  <si>
    <t>2538</t>
  </si>
  <si>
    <t>530913407011000015</t>
  </si>
  <si>
    <t>53-09-13-202-009.000-015</t>
  </si>
  <si>
    <t>016-29490-69</t>
  </si>
  <si>
    <t>9444 S Harbour Pointe Dr</t>
  </si>
  <si>
    <t>4025 W Cedar Chase DR</t>
  </si>
  <si>
    <t>016-08050-00 GARDEN ACRES 3RD LOT 14</t>
  </si>
  <si>
    <t>530913407020000015</t>
  </si>
  <si>
    <t>53-09-13-404-010.000-015</t>
  </si>
  <si>
    <t>016-03310-47</t>
  </si>
  <si>
    <t>Meadows, Myla J</t>
  </si>
  <si>
    <t>3808 S Woodmere Ct</t>
  </si>
  <si>
    <t>3808 W Woodmere CT</t>
  </si>
  <si>
    <t>016-11690-00 GARDEN ACRES 3RD LOT 13</t>
  </si>
  <si>
    <t>5507</t>
  </si>
  <si>
    <t>530913407019000015</t>
  </si>
  <si>
    <t>016-03310-22</t>
  </si>
  <si>
    <t>53-09-13-405-002.000-015</t>
  </si>
  <si>
    <t>Means, Forrest &amp; Lisa</t>
  </si>
  <si>
    <t>3900 W Woodhaven Dr</t>
  </si>
  <si>
    <t>3900 W Woodhaven DR</t>
  </si>
  <si>
    <t>016-27820-00 GARDEN ACRES 3RD LOT 12</t>
  </si>
  <si>
    <t>530913407014000015</t>
  </si>
  <si>
    <t>53-08-17-301-093.386-008</t>
  </si>
  <si>
    <t>014-17396-86</t>
  </si>
  <si>
    <t>Mechinus, Jesse R &amp; Crystal R</t>
  </si>
  <si>
    <t>3517 S Wickens St</t>
  </si>
  <si>
    <t>3517 S Wickens ST</t>
  </si>
  <si>
    <t>016-11560-00 GARDEN ACRES 3RD LOT 11</t>
  </si>
  <si>
    <t>4280</t>
  </si>
  <si>
    <t>530913407017000015</t>
  </si>
  <si>
    <t>53-09-12-300-049.000-015</t>
  </si>
  <si>
    <t>016-15780-00</t>
  </si>
  <si>
    <t>Medlock, Stephen Tanner</t>
  </si>
  <si>
    <t>4298 W State Road 45</t>
  </si>
  <si>
    <t>Bloomington, IN 47403-5126</t>
  </si>
  <si>
    <t>016-05840-00 GARDEN ACRES 3RD LOT 10</t>
  </si>
  <si>
    <t>7067</t>
  </si>
  <si>
    <t>530913407009000015</t>
  </si>
  <si>
    <t>53-09-12-300-052.000-015</t>
  </si>
  <si>
    <t>016-15760-00</t>
  </si>
  <si>
    <t>016-30250-00 GARDEN ACRES 3RD LOT 9 &amp;; E 10' LOT 8</t>
  </si>
  <si>
    <t>3078</t>
  </si>
  <si>
    <t>530913407021000015</t>
  </si>
  <si>
    <t>53-09-12-402-049.000-015</t>
  </si>
  <si>
    <t>016-15510-00</t>
  </si>
  <si>
    <t>Meehan, Lawrence W</t>
  </si>
  <si>
    <t>3727 Oak Leaf Dr</t>
  </si>
  <si>
    <t>3727 W Oak Leaf DR</t>
  </si>
  <si>
    <t>016-29010-00 GARDEN ACRES 3RD PT LOT 8; PLAT #3</t>
  </si>
  <si>
    <t>5744</t>
  </si>
  <si>
    <t>530913407013000015</t>
  </si>
  <si>
    <t>53-09-02-400-003.116-015</t>
  </si>
  <si>
    <t>016-26823-16</t>
  </si>
  <si>
    <t>Meek, Brian K &amp; Kammie K</t>
  </si>
  <si>
    <t>615 S Bobcat Bend</t>
  </si>
  <si>
    <t>615 S BOBCAT BND</t>
  </si>
  <si>
    <t>016-00210-00 GARDEN ACRES 3RD LOT 7</t>
  </si>
  <si>
    <t>530913407016000015</t>
  </si>
  <si>
    <t>016-21500-00</t>
  </si>
  <si>
    <t>53-09-13-107-049.000-015</t>
  </si>
  <si>
    <t>Meer, Soledad M</t>
  </si>
  <si>
    <t>336 S Wilmington Ct</t>
  </si>
  <si>
    <t>3320 W Festive DR</t>
  </si>
  <si>
    <t>Bloomington, IN 47403-3900</t>
  </si>
  <si>
    <t>016-29770-00 GARDEN ACRES 3RD LOT 6</t>
  </si>
  <si>
    <t>7487</t>
  </si>
  <si>
    <t>530913407010000015</t>
  </si>
  <si>
    <t>53-08-20-201-026.000-008</t>
  </si>
  <si>
    <t>014-07856-46</t>
  </si>
  <si>
    <t>Mehringer, Ashley Dawn</t>
  </si>
  <si>
    <t>1200 W Dove Cir</t>
  </si>
  <si>
    <t>1200 W Dove CIR</t>
  </si>
  <si>
    <t>016-17630-00 GARDEN ACRES 3RD LOT 5</t>
  </si>
  <si>
    <t>530913407008000015</t>
  </si>
  <si>
    <t>53-08-17-301-030.000-008</t>
  </si>
  <si>
    <t>014-17095-02</t>
  </si>
  <si>
    <t>Meisenheimer, Calvin L</t>
  </si>
  <si>
    <t>3805 S Bushmill Dr</t>
  </si>
  <si>
    <t>3805 S Bushmill DR</t>
  </si>
  <si>
    <t>016-19280-00 GARDEN ACRES 3RD LOT 4</t>
  </si>
  <si>
    <t>2692</t>
  </si>
  <si>
    <t>530913407007000015</t>
  </si>
  <si>
    <t>53-08-20-103-022.000-008</t>
  </si>
  <si>
    <t>014-14980-34</t>
  </si>
  <si>
    <t>Mellencamp, John J.</t>
  </si>
  <si>
    <t>5087 Lower Schooner Rd</t>
  </si>
  <si>
    <t>500 W Estate DR</t>
  </si>
  <si>
    <t>016-11550-00 GARDEN ACRES 3RD LOT 3</t>
  </si>
  <si>
    <t>7176</t>
  </si>
  <si>
    <t>530913407012000015</t>
  </si>
  <si>
    <t>53-08-17-107-005.000-008</t>
  </si>
  <si>
    <t>014-17410-35</t>
  </si>
  <si>
    <t>Melton, Betty Louise Revocable Trust</t>
  </si>
  <si>
    <t>636 W Ryan Rd</t>
  </si>
  <si>
    <t>636 W Ryan RD</t>
  </si>
  <si>
    <t>Bloomington, IN 47403-4364</t>
  </si>
  <si>
    <t>016-25500-00 GARDEN ACRES 3RD LOT 2</t>
  </si>
  <si>
    <t>530913407001000015</t>
  </si>
  <si>
    <t>012-19900-00</t>
  </si>
  <si>
    <t>53-05-31-200-001.001-004</t>
  </si>
  <si>
    <t>Melvin, Nancy E</t>
  </si>
  <si>
    <t>3415 W Vernal Pike</t>
  </si>
  <si>
    <t>3415 W Vernal PIKE</t>
  </si>
  <si>
    <t>016-30950-00 GARDEN ACRES 3RD LOT 1</t>
  </si>
  <si>
    <t>5816</t>
  </si>
  <si>
    <t>530913407018000015</t>
  </si>
  <si>
    <t>53-09-01-402-007.000-015</t>
  </si>
  <si>
    <t>016-19541-07</t>
  </si>
  <si>
    <t>Menard Inc</t>
  </si>
  <si>
    <t>5101 Menard Drive</t>
  </si>
  <si>
    <t>Eau Claire, WI 54703</t>
  </si>
  <si>
    <t>1285 S Liberty DR</t>
  </si>
  <si>
    <t>016-26030-00 PT SE 13-8-2W .46A</t>
  </si>
  <si>
    <t>530913400046000015</t>
  </si>
  <si>
    <t>53-09-01-402-005.000-015</t>
  </si>
  <si>
    <t>016-19541-15</t>
  </si>
  <si>
    <t>016-20080-00 PT SE 13-8-2W .37A; PLAT 68</t>
  </si>
  <si>
    <t>6026</t>
  </si>
  <si>
    <t>530913400084000015</t>
  </si>
  <si>
    <t>014-07856-68</t>
  </si>
  <si>
    <t>53-01-40-785-668.000-008</t>
  </si>
  <si>
    <t>Mensendiek, Mildred &amp; Kevin D</t>
  </si>
  <si>
    <t>4200 S Falcon Dr</t>
  </si>
  <si>
    <t>4200 S Falcon DR</t>
  </si>
  <si>
    <t>016-05020-00 PT SE 13-8-2W .37A; GARDEN ACRES</t>
  </si>
  <si>
    <t>33368</t>
  </si>
  <si>
    <t>530913400083000015</t>
  </si>
  <si>
    <t>53-08-18-103-003.363-008</t>
  </si>
  <si>
    <t>014-17098-63</t>
  </si>
  <si>
    <t>Mercado-Alicea, Victor L &amp; Feliciano-Reyes, Adoracion</t>
  </si>
  <si>
    <t>1566 W Meeting House Ln</t>
  </si>
  <si>
    <t>1566 W Meeting House LN</t>
  </si>
  <si>
    <t>016-18425-00 PT SE 13-8-2W .74A; STANDARD DEDUCTION ON 016-18420-00</t>
  </si>
  <si>
    <t>530913400067000015</t>
  </si>
  <si>
    <t>53-09-13-403-001.000-015</t>
  </si>
  <si>
    <t>016-29061-31</t>
  </si>
  <si>
    <t>Merlau, Julie &amp; Curt</t>
  </si>
  <si>
    <t>3229 W Woodhaven Dr</t>
  </si>
  <si>
    <t>3229 W Woodhaven DR</t>
  </si>
  <si>
    <t>016-18420-00 PT SE 13-8-2W .57A</t>
  </si>
  <si>
    <t>530913400065000015</t>
  </si>
  <si>
    <t>53-08-17-404-018.000-008</t>
  </si>
  <si>
    <t>014-08851-95</t>
  </si>
  <si>
    <t>Mero, Patrick V &amp; Alison L</t>
  </si>
  <si>
    <t>3409 S Tulip Ave</t>
  </si>
  <si>
    <t>3409 S Tulip AVE</t>
  </si>
  <si>
    <t>016-11070-00 PT SE SE 13-8-2W .48A PLAT 83</t>
  </si>
  <si>
    <t>530913400033000015</t>
  </si>
  <si>
    <t>53-08-17-100-300.445-008</t>
  </si>
  <si>
    <t>014-17396-45</t>
  </si>
  <si>
    <t>Merten, Charles Robert &amp; Myong S</t>
  </si>
  <si>
    <t>3405 S Glasgow Cir</t>
  </si>
  <si>
    <t>3405 S Glasgow CIR</t>
  </si>
  <si>
    <t>016-29060-01 PT SE 13-8-2W .45A (LOT 61)</t>
  </si>
  <si>
    <t>4242</t>
  </si>
  <si>
    <t>530913400015000015</t>
  </si>
  <si>
    <t>53-09-01-211-012.000-015</t>
  </si>
  <si>
    <t>016-12220-00</t>
  </si>
  <si>
    <t>Messmacher, Thomas H &amp; Kathryn J</t>
  </si>
  <si>
    <t>745 S Hickory Dr</t>
  </si>
  <si>
    <t>745 S Hickory DR</t>
  </si>
  <si>
    <t>016-29060-02 PT SE 13-8-2W .58A (LOT 62)</t>
  </si>
  <si>
    <t>4243</t>
  </si>
  <si>
    <t>530913400079000015</t>
  </si>
  <si>
    <t>53-08-17-103-010.000-008</t>
  </si>
  <si>
    <t>014-21650-00</t>
  </si>
  <si>
    <t>Messmer, Duane C &amp; Evelyn M</t>
  </si>
  <si>
    <t>225 W Harrison St #324</t>
  </si>
  <si>
    <t>801 W Fairway LN</t>
  </si>
  <si>
    <t>Bloomington, IN 47403-4304</t>
  </si>
  <si>
    <t>016-29060-03 PT SE 13-8-2W .48A (LOT 63)</t>
  </si>
  <si>
    <t>4244</t>
  </si>
  <si>
    <t>530913400078000015</t>
  </si>
  <si>
    <t>016-30392-75</t>
  </si>
  <si>
    <t>53-09-02-300-038.000-015</t>
  </si>
  <si>
    <t>Meyer, Keith D &amp; Jennifer</t>
  </si>
  <si>
    <t>624 S Solitude Ct</t>
  </si>
  <si>
    <t>624 S Solitude CT</t>
  </si>
  <si>
    <t>016-19320-00 PT SE 13-8-2W .60A</t>
  </si>
  <si>
    <t>2696</t>
  </si>
  <si>
    <t>530913400008000015</t>
  </si>
  <si>
    <t>016-30392-61</t>
  </si>
  <si>
    <t>53-09-02-300-078.000-015</t>
  </si>
  <si>
    <t>Meyer, Nicole E</t>
  </si>
  <si>
    <t>5687 W Tensleep Rd</t>
  </si>
  <si>
    <t>5687 W Tensleep RD</t>
  </si>
  <si>
    <t>016-05150-00 PT SE SE 13-8-2W .44A &amp; .81A; PLATS 137 &amp; 125</t>
  </si>
  <si>
    <t>530913400010000015</t>
  </si>
  <si>
    <t>53-09-11-103-005.000-015</t>
  </si>
  <si>
    <t>016-08471-33</t>
  </si>
  <si>
    <t>Meyers, Sara E</t>
  </si>
  <si>
    <t>5177 W Hanks Xing</t>
  </si>
  <si>
    <t>5177 W Hanks Crossing</t>
  </si>
  <si>
    <t>016-01940-00 PT SE 13-8-2W .38A</t>
  </si>
  <si>
    <t>2834</t>
  </si>
  <si>
    <t>530913400014000015</t>
  </si>
  <si>
    <t>016-30392-50</t>
  </si>
  <si>
    <t>53-09-02-300-074.000-015</t>
  </si>
  <si>
    <t>Mezger, Jeffrey L &amp; Kelly D</t>
  </si>
  <si>
    <t>5798 W Tensleep Rd</t>
  </si>
  <si>
    <t>5798 W Tensleep RD</t>
  </si>
  <si>
    <t>016-04080-00 PT SE 13-8-2W .25A; PLAT 71</t>
  </si>
  <si>
    <t>6083</t>
  </si>
  <si>
    <t>530913400006000015</t>
  </si>
  <si>
    <t>53-08-17-301-093.372-008</t>
  </si>
  <si>
    <t>014-17098-72</t>
  </si>
  <si>
    <t>Michael, Scott A &amp; Rhonda L</t>
  </si>
  <si>
    <t>1512 W Meeting House Ln</t>
  </si>
  <si>
    <t>1512 W Meeting House LN</t>
  </si>
  <si>
    <t>016-27630-00 PT SE SE 13-8-2W .30A; PLAT 43</t>
  </si>
  <si>
    <t>5883</t>
  </si>
  <si>
    <t>530913400036000015</t>
  </si>
  <si>
    <t>53-09-02-400-009.170-015</t>
  </si>
  <si>
    <t>016-26822-70</t>
  </si>
  <si>
    <t>Michael, Scott W &amp; Grazia</t>
  </si>
  <si>
    <t>601 S Shale Crest Dr</t>
  </si>
  <si>
    <t>601 S Shale Crest DR</t>
  </si>
  <si>
    <t>016-22750-00 PT NE SE 13-8-2W .38A; PLAT 119</t>
  </si>
  <si>
    <t>530913400031000015</t>
  </si>
  <si>
    <t>53-04-36-200-020.000-012</t>
  </si>
  <si>
    <t>008-00080-00</t>
  </si>
  <si>
    <t>MiddleCourt Real Estate I, LLC</t>
  </si>
  <si>
    <t>350 W 11th St</t>
  </si>
  <si>
    <t>4060 W Profile Parkway</t>
  </si>
  <si>
    <t>Bloomington, IN 47404-2554</t>
  </si>
  <si>
    <t>016-29060-04 PT SE SE 13-8-2W .34A</t>
  </si>
  <si>
    <t>4245</t>
  </si>
  <si>
    <t>530913400048000015</t>
  </si>
  <si>
    <t>53-09-02-100-004.018-015</t>
  </si>
  <si>
    <t>016-26811-18</t>
  </si>
  <si>
    <t>Middleton, Robert E &amp; Way-Middleton, Sheila Y</t>
  </si>
  <si>
    <t>5368 W Cobblestone St</t>
  </si>
  <si>
    <t>5368 W Cobblestone ST</t>
  </si>
  <si>
    <t>016-25190-00 PT SE 13-8-2W .34A</t>
  </si>
  <si>
    <t>530913400047000015</t>
  </si>
  <si>
    <t>53-09-13-200-056.000-015</t>
  </si>
  <si>
    <t>016-29490-81</t>
  </si>
  <si>
    <t>MidFirst Bank</t>
  </si>
  <si>
    <t>c/o Midland Mortgage 999 NW Grand Blvd, Suite 100</t>
  </si>
  <si>
    <t>Oklahoma City, OK 73118</t>
  </si>
  <si>
    <t>4121 W Chisholm TRL</t>
  </si>
  <si>
    <t>016-29061-39 GARDEN ACRES 5TH PH 1 LOT 39</t>
  </si>
  <si>
    <t>530913410009000015</t>
  </si>
  <si>
    <t>53-08-17-100-006.000-008</t>
  </si>
  <si>
    <t>014-29240-00</t>
  </si>
  <si>
    <t>Miers, Jennifer</t>
  </si>
  <si>
    <t>3212 S Rogers St</t>
  </si>
  <si>
    <t>3212 S Rogers ST</t>
  </si>
  <si>
    <t>016-29061-38 GARDEN ACRES 5TH PH 1 LOT 38</t>
  </si>
  <si>
    <t>7462</t>
  </si>
  <si>
    <t>530913410004000015</t>
  </si>
  <si>
    <t>53-08-17-303-023.000-008</t>
  </si>
  <si>
    <t>014-17093-19</t>
  </si>
  <si>
    <t>Mikolaitis, Peter J &amp; Mary Beth</t>
  </si>
  <si>
    <t>3873 S Bushmill Dr</t>
  </si>
  <si>
    <t>3873 S Bushmill DR</t>
  </si>
  <si>
    <t>016-29061-37 GARDEN ACRES 5TH PH 1 LOT 37</t>
  </si>
  <si>
    <t>530913410007000015</t>
  </si>
  <si>
    <t>014-17097-86</t>
  </si>
  <si>
    <t>53-08-17-301-098.000-008</t>
  </si>
  <si>
    <t>Miller, Adam J</t>
  </si>
  <si>
    <t>3757 S McDougal St</t>
  </si>
  <si>
    <t>3757 S McDougal ST</t>
  </si>
  <si>
    <t>016-29061-36 GARDEN ACRES 5TH PH 1 LOT 36</t>
  </si>
  <si>
    <t>530913410006000015</t>
  </si>
  <si>
    <t>53-01-41-709-407.000-008</t>
  </si>
  <si>
    <t>014-17094-07</t>
  </si>
  <si>
    <t>Miller, Bonita</t>
  </si>
  <si>
    <t>3781 S Cramer Cir</t>
  </si>
  <si>
    <t>3781 S Cramer CIR</t>
  </si>
  <si>
    <t>016-30230-00 PT SE 13-8-2W .57A</t>
  </si>
  <si>
    <t>530913400080000015</t>
  </si>
  <si>
    <t>53-09-13-103-056.000-015</t>
  </si>
  <si>
    <t>016-07360-00</t>
  </si>
  <si>
    <t>Miller, Bradley C</t>
  </si>
  <si>
    <t>1312 Valparaiso Dr</t>
  </si>
  <si>
    <t>Florence, SC 29501</t>
  </si>
  <si>
    <t>2822 S Yonkers ST</t>
  </si>
  <si>
    <t>Bloomington, IN 47403-3870</t>
  </si>
  <si>
    <t>016-29061-19 GARDEN ACRES 5TH PH 1 PT LOT 19</t>
  </si>
  <si>
    <t>530913410001000015</t>
  </si>
  <si>
    <t>53-09-13-200-066.103-015</t>
  </si>
  <si>
    <t>016-29491-03</t>
  </si>
  <si>
    <t>Miller, Brian A</t>
  </si>
  <si>
    <t>4389 W Red Rock Rd</t>
  </si>
  <si>
    <t>4389 W Red Rock RD</t>
  </si>
  <si>
    <t>016-25330-00 PT SE SE 13-8-2W .42A &amp; GARDEN; ACRES SEC 5 PH 1 PT LOT 19</t>
  </si>
  <si>
    <t>530913400099000015</t>
  </si>
  <si>
    <t>53-09-01-211-024.000-015</t>
  </si>
  <si>
    <t>016-16660-00</t>
  </si>
  <si>
    <t>Miller, Colby C &amp; Jenna Crosbie</t>
  </si>
  <si>
    <t>4168 W Middle Ct</t>
  </si>
  <si>
    <t>4168 W Middle CT</t>
  </si>
  <si>
    <t>016-29060-05 PT SE SE 13-8-2W .48A</t>
  </si>
  <si>
    <t>530913400076000015</t>
  </si>
  <si>
    <t>53-09-01-211-021.000-015</t>
  </si>
  <si>
    <t>016-02100-00</t>
  </si>
  <si>
    <t>Miller, David C Jr &amp; Celene M</t>
  </si>
  <si>
    <t>835 S Hickory Dr</t>
  </si>
  <si>
    <t>835 S Hickory DR</t>
  </si>
  <si>
    <t>016-26360-00 PT SE 13-8-2W .41A; (LOT 43)</t>
  </si>
  <si>
    <t>3705</t>
  </si>
  <si>
    <t>530913400004000015</t>
  </si>
  <si>
    <t>016-08471-42</t>
  </si>
  <si>
    <t>53-09-11-103-007.000-015</t>
  </si>
  <si>
    <t>Miller, Eric J &amp; Stacey L</t>
  </si>
  <si>
    <t>5134 W Hanks Crossing</t>
  </si>
  <si>
    <t>016-07480-00 PT SE 13-8-2W .41A; PLAT #82</t>
  </si>
  <si>
    <t>5448</t>
  </si>
  <si>
    <t>530913400002000015</t>
  </si>
  <si>
    <t>53-08-17-402-008.000-008</t>
  </si>
  <si>
    <t>014-30270-00</t>
  </si>
  <si>
    <t>Miller, Gregory Rex &amp; Connie K Shaker</t>
  </si>
  <si>
    <t>514 W San Juan Dr</t>
  </si>
  <si>
    <t>514 W San Juan DR</t>
  </si>
  <si>
    <t>016-12960-00 PT SE 13-8-2W .43A; PLAT 79</t>
  </si>
  <si>
    <t>6217</t>
  </si>
  <si>
    <t>530913400005000015</t>
  </si>
  <si>
    <t>53-08-17-104-015.000-008</t>
  </si>
  <si>
    <t>014-06260-01</t>
  </si>
  <si>
    <t>Miller, Jeff A &amp; Dawna M Walls</t>
  </si>
  <si>
    <t>614 W Ladd Ave</t>
  </si>
  <si>
    <t>614 W Ladd AVE</t>
  </si>
  <si>
    <t>016-19360-00 PT SE SE 13-8-2W .64A</t>
  </si>
  <si>
    <t>530913400012000015</t>
  </si>
  <si>
    <t>53-08-20-106-042.000-008</t>
  </si>
  <si>
    <t>014-14980-61</t>
  </si>
  <si>
    <t>Miller, Jeffrey A. &amp; Lori A.</t>
  </si>
  <si>
    <t>601 W Cyprus Cir</t>
  </si>
  <si>
    <t>601 W Cyprus CIR</t>
  </si>
  <si>
    <t>016-29050-00 PT SE 13-8-2W .76A; (LOT 59/5TH ADDITION); PLAT #111</t>
  </si>
  <si>
    <t>5745</t>
  </si>
  <si>
    <t>530913400059000015</t>
  </si>
  <si>
    <t>014-14985-45</t>
  </si>
  <si>
    <t>53-08-20-105-006.000-008</t>
  </si>
  <si>
    <t>Miller, Joel J General Trust</t>
  </si>
  <si>
    <t>4113 S Hedgewood Ct</t>
  </si>
  <si>
    <t>4113 S Hedgewood CT</t>
  </si>
  <si>
    <t>016-16080-00 PT SE SE 13-8-2W .63A; PLAT 106</t>
  </si>
  <si>
    <t>7245</t>
  </si>
  <si>
    <t>530913400026000015</t>
  </si>
  <si>
    <t>016-06010-00</t>
  </si>
  <si>
    <t>53-09-12-402-013.000-015</t>
  </si>
  <si>
    <t>Miller, John &amp; Martha Cornell</t>
  </si>
  <si>
    <t>3950 W Walnut Leaf Dr</t>
  </si>
  <si>
    <t>3950 W Walnut Leaf DR</t>
  </si>
  <si>
    <t>016-19310-00 PT SE 13-8-2W .88A; PLAT 91</t>
  </si>
  <si>
    <t>5785</t>
  </si>
  <si>
    <t>530913400066000015</t>
  </si>
  <si>
    <t>53-08-20-106-031.000-008</t>
  </si>
  <si>
    <t>014-14980-85</t>
  </si>
  <si>
    <t>Miller, John M &amp; Melissa R</t>
  </si>
  <si>
    <t>711 W Whitestone St</t>
  </si>
  <si>
    <t>711 W Whitestone ST</t>
  </si>
  <si>
    <t>016-26370-00 PT SE 13-8-2W .53A</t>
  </si>
  <si>
    <t>2016</t>
  </si>
  <si>
    <t>530913400034000015</t>
  </si>
  <si>
    <t>53-08-17-204-006.000-008</t>
  </si>
  <si>
    <t>014-26840-00</t>
  </si>
  <si>
    <t>Miller, Joshua</t>
  </si>
  <si>
    <t>714 W Ladd AVe</t>
  </si>
  <si>
    <t>714 W Ladd AVE</t>
  </si>
  <si>
    <t>016-19290-00 PT SE 13-8-2W .33A</t>
  </si>
  <si>
    <t>2694</t>
  </si>
  <si>
    <t>530913400068000015</t>
  </si>
  <si>
    <t>016-30392-20</t>
  </si>
  <si>
    <t>53-09-02-300-067.000-015</t>
  </si>
  <si>
    <t>Miller, Kathleen E</t>
  </si>
  <si>
    <t>673 S Fieldstone Blvd</t>
  </si>
  <si>
    <t>673 S Fieldstone BLVD</t>
  </si>
  <si>
    <t>016-22760-00 PT SE 13-8-2W .50A</t>
  </si>
  <si>
    <t>3826</t>
  </si>
  <si>
    <t>530913400057000015</t>
  </si>
  <si>
    <t>53-08-17-404-006.000-008</t>
  </si>
  <si>
    <t>014-08850-78</t>
  </si>
  <si>
    <t>Miller, Mark &amp; Leslie</t>
  </si>
  <si>
    <t>3411 S Weeping Willow Way</t>
  </si>
  <si>
    <t>016-29030-00 Garden Acres 2nd Lot 26 &amp; Lot 25</t>
  </si>
  <si>
    <t>http://egis.39dn.com/egismonroein/plats/B/B069_b.pdf</t>
  </si>
  <si>
    <t>GARDEN ACRES 2ND</t>
  </si>
  <si>
    <t>530913409015000015</t>
  </si>
  <si>
    <t>016-03310-12</t>
  </si>
  <si>
    <t>53-09-13-405-001.000-015</t>
  </si>
  <si>
    <t>Miller, Mark Stephen</t>
  </si>
  <si>
    <t>3731 W Woodhaven Dr</t>
  </si>
  <si>
    <t>3731 W Woodhaven DR</t>
  </si>
  <si>
    <t>016-12860-00 GARDEN ACRES 2ND LOT 24</t>
  </si>
  <si>
    <t>530913409012000015</t>
  </si>
  <si>
    <t>53-09-11-100-001.000-015</t>
  </si>
  <si>
    <t>016-10570-00</t>
  </si>
  <si>
    <t>Miller, Nell S &amp; Smith, Robert B</t>
  </si>
  <si>
    <t>PO Box 285</t>
  </si>
  <si>
    <t>Jesup, GA 31598</t>
  </si>
  <si>
    <t>4595 W Gifford RD</t>
  </si>
  <si>
    <t>Bloomington, IN 47403-9263</t>
  </si>
  <si>
    <t>016-12490-00 PT SE 13-8-2W .55A; PLAT 73</t>
  </si>
  <si>
    <t>5447</t>
  </si>
  <si>
    <t>530913400082000015</t>
  </si>
  <si>
    <t>53-09-01-211-016.000-015</t>
  </si>
  <si>
    <t>016-16870-00</t>
  </si>
  <si>
    <t>Miller, Richard A &amp; Sandra J</t>
  </si>
  <si>
    <t>625 S Hickory Dr</t>
  </si>
  <si>
    <t>625 S Hickory DR</t>
  </si>
  <si>
    <t>016-07370-00 PT SE SE 13-8-2W .44A PLAT 75</t>
  </si>
  <si>
    <t>6128</t>
  </si>
  <si>
    <t>530913400017000015</t>
  </si>
  <si>
    <t>53-01-63-041-119.000-015</t>
  </si>
  <si>
    <t>016-30411-19</t>
  </si>
  <si>
    <t>Miller, Robert L &amp; Loralyn</t>
  </si>
  <si>
    <t>5761 W Daffodil Ct</t>
  </si>
  <si>
    <t>5761 W Daffodil CT</t>
  </si>
  <si>
    <t>016-25250-00 PT SE 13-8-2W .45A</t>
  </si>
  <si>
    <t>3201</t>
  </si>
  <si>
    <t>530913400044000015</t>
  </si>
  <si>
    <t>016-03315-47</t>
  </si>
  <si>
    <t>53-09-13-401-016.000-015</t>
  </si>
  <si>
    <t>Miller, Robin S &amp; Henderson-Miller, Lesli</t>
  </si>
  <si>
    <t>3618 W Woodhaven Dr</t>
  </si>
  <si>
    <t>3618 W Woodhaven DR</t>
  </si>
  <si>
    <t>016-07430-00 PT SE SE 13-8-2W .70A</t>
  </si>
  <si>
    <t>3989</t>
  </si>
  <si>
    <t>530913400021000015</t>
  </si>
  <si>
    <t>53-08-17-301-110.000-008</t>
  </si>
  <si>
    <t>014-17096-16</t>
  </si>
  <si>
    <t>Miller, Ronnie W &amp; Karen G</t>
  </si>
  <si>
    <t>1535 W Leighton Ln</t>
  </si>
  <si>
    <t>1535 W Leighton LN</t>
  </si>
  <si>
    <t>016-29840-00 PT SE SE 13-8-2W .35A; PLAT 67</t>
  </si>
  <si>
    <t>5961</t>
  </si>
  <si>
    <t>530913400020000015</t>
  </si>
  <si>
    <t>53-08-17-301-145.000-008</t>
  </si>
  <si>
    <t>014-17096-73</t>
  </si>
  <si>
    <t>Miller, Seth &amp; Stacey D</t>
  </si>
  <si>
    <t>1420 W Glasgow Ct</t>
  </si>
  <si>
    <t>1420 W Glasgow CT</t>
  </si>
  <si>
    <t>016-30391-41</t>
  </si>
  <si>
    <t>53-09-02-200-064.000-015</t>
  </si>
  <si>
    <t>Mills, Adam R &amp; Anna I</t>
  </si>
  <si>
    <t>5567 W Cobblestone St</t>
  </si>
  <si>
    <t>5567 W Cobblestone ST</t>
  </si>
  <si>
    <t>53-09-13-106-038.000-015</t>
  </si>
  <si>
    <t>016-21910-00</t>
  </si>
  <si>
    <t>Mills, Curtis C &amp; Chesley, Nicole</t>
  </si>
  <si>
    <t>3921 S Tyler Ln</t>
  </si>
  <si>
    <t>3921 S Tyler LN</t>
  </si>
  <si>
    <t>530913400024000015</t>
  </si>
  <si>
    <t>53-09-01-303-018.000-015</t>
  </si>
  <si>
    <t>016-18590-33</t>
  </si>
  <si>
    <t>Minch, Duane Harold &amp; Jill E Kenealy-Minch</t>
  </si>
  <si>
    <t>4148 W Heritage Way</t>
  </si>
  <si>
    <t>016-29061-18 GARDEN ACRES SEC 5 PH 4 LOT 18</t>
  </si>
  <si>
    <t>http://egis.39dn.com/egismonroein/plats/C/C184_c.pdf</t>
  </si>
  <si>
    <t>GARDEN ACRES S5 PH 3</t>
  </si>
  <si>
    <t>5925</t>
  </si>
  <si>
    <t>530913411001000015</t>
  </si>
  <si>
    <t>53-08-20-100-030.010-008</t>
  </si>
  <si>
    <t>014-14982-10</t>
  </si>
  <si>
    <t>Miracle, Robert &amp; Judith</t>
  </si>
  <si>
    <t>4319 S Clear View Ct</t>
  </si>
  <si>
    <t>4319 S Clear View CT</t>
  </si>
  <si>
    <t>016-29061-17 GARDEN ACRES SEC 5 PH 3 LOT 17</t>
  </si>
  <si>
    <t>530913411002000015</t>
  </si>
  <si>
    <t>53-08-20-100-030.009-008</t>
  </si>
  <si>
    <t>014-14982-09</t>
  </si>
  <si>
    <t>4313 S Clear View DR</t>
  </si>
  <si>
    <t>016-29061-16 GARDEN ACRES SEC 5 PH 3 LOT 16</t>
  </si>
  <si>
    <t>530913411003000015</t>
  </si>
  <si>
    <t>53-09-01-101-001.000-015</t>
  </si>
  <si>
    <t>016-05210-02</t>
  </si>
  <si>
    <t>Mirwec Film, Inc.</t>
  </si>
  <si>
    <t>PO Box 2263</t>
  </si>
  <si>
    <t>601 S Liberty DR</t>
  </si>
  <si>
    <t>Bloomington, IN 47403-1925</t>
  </si>
  <si>
    <t>016-29062-14 GARDEN ACRES 5TH PH 4 LOT 14</t>
  </si>
  <si>
    <t>http://egis.39dn.com/egismonroein/plats/C/C237_a.pdf</t>
  </si>
  <si>
    <t>GARDEN ACRES PH 5</t>
  </si>
  <si>
    <t>5936</t>
  </si>
  <si>
    <t>530913400093000015</t>
  </si>
  <si>
    <t>016-30392-22</t>
  </si>
  <si>
    <t>53-09-02-300-098.000-015</t>
  </si>
  <si>
    <t>Misiewicz, Lukasz</t>
  </si>
  <si>
    <t>631 S Fridley Ct</t>
  </si>
  <si>
    <t>631 S Fridley CT</t>
  </si>
  <si>
    <t>016-29062-13 GARDEN ACRES 5TH PH 4 LOT 13</t>
  </si>
  <si>
    <t>6569</t>
  </si>
  <si>
    <t>530913400043000015</t>
  </si>
  <si>
    <t>012-15526-06</t>
  </si>
  <si>
    <t>53-05-31-201-003.000-004</t>
  </si>
  <si>
    <t>Mitchell, Christine</t>
  </si>
  <si>
    <t>3420 Olcott Blvd</t>
  </si>
  <si>
    <t>3110 &amp; 3112 W Venture BLVD</t>
  </si>
  <si>
    <t>016-29062-12 GARDEN ACRES 5TH PH 4 LOT 12</t>
  </si>
  <si>
    <t>7465</t>
  </si>
  <si>
    <t>530913400053000015</t>
  </si>
  <si>
    <t>53-09-13-106-031.000-015</t>
  </si>
  <si>
    <t>016-13910-00</t>
  </si>
  <si>
    <t>Mitchell, Linda C</t>
  </si>
  <si>
    <t>3922 W Indian Creek Dr</t>
  </si>
  <si>
    <t>3922 W Indian Creek DR</t>
  </si>
  <si>
    <t>016-29062-11 GARDEN ACRES 5TH PH 4 LOT 11</t>
  </si>
  <si>
    <t>7464</t>
  </si>
  <si>
    <t>530913400061000015</t>
  </si>
  <si>
    <t>016-08471-07</t>
  </si>
  <si>
    <t>53-09-11-102-016.000-015</t>
  </si>
  <si>
    <t>Mitchell, Michael C &amp; Gail A</t>
  </si>
  <si>
    <t>4957 W Cornwell Ct</t>
  </si>
  <si>
    <t>4957 W Cornwell CT</t>
  </si>
  <si>
    <t>016-29062-10 GARDEN ACRES 5TH PH 4 LOT 10</t>
  </si>
  <si>
    <t>7463</t>
  </si>
  <si>
    <t>530913400055000015</t>
  </si>
  <si>
    <t>53-08-17-110-003.000-008</t>
  </si>
  <si>
    <t>014-30330-00</t>
  </si>
  <si>
    <t>Mitchell, Monica L</t>
  </si>
  <si>
    <t>2216 S Sussex Dr</t>
  </si>
  <si>
    <t>513 W Lois LN</t>
  </si>
  <si>
    <t>016-29062-09 GARDEN ACRES 5TH PH 4 LOT 9</t>
  </si>
  <si>
    <t>6156</t>
  </si>
  <si>
    <t>530913400023000015</t>
  </si>
  <si>
    <t>53-09-13-201-011.000-015</t>
  </si>
  <si>
    <t>016-29490-75</t>
  </si>
  <si>
    <t>Mitchell, Thomas J &amp; Beverly B</t>
  </si>
  <si>
    <t>4130 W Cedar Chase Dr</t>
  </si>
  <si>
    <t>4130 W Cedar Chase DR</t>
  </si>
  <si>
    <t>016-29062-08 GARDEN ACRES 5TH PH 4 LOT 8</t>
  </si>
  <si>
    <t>6557</t>
  </si>
  <si>
    <t>530913400095000015</t>
  </si>
  <si>
    <t>53-09-13-107-004.000-015</t>
  </si>
  <si>
    <t>016-21560-00</t>
  </si>
  <si>
    <t>Mitchell, Vaughn G</t>
  </si>
  <si>
    <t>3811 S Yonkers St</t>
  </si>
  <si>
    <t>3811 S Yonkers ST</t>
  </si>
  <si>
    <t>Bloomington, IN 47403-3917</t>
  </si>
  <si>
    <t>016-29062-07 GARDEN ACRES 5TH PH 4 LOT 7; JEANA'S HMSTD ON 005-05660-00</t>
  </si>
  <si>
    <t>6555</t>
  </si>
  <si>
    <t>530913400094000015</t>
  </si>
  <si>
    <t>016-08471-02</t>
  </si>
  <si>
    <t>53-09-11-102-027.000-015</t>
  </si>
  <si>
    <t>Mitchner, Jennifer J &amp; Rick L</t>
  </si>
  <si>
    <t>4952 W Wendys Way</t>
  </si>
  <si>
    <t>016-29062-06 Garden Acres 5th Ph 4 Part Lot 6</t>
  </si>
  <si>
    <t>6155</t>
  </si>
  <si>
    <t>530913400098000015</t>
  </si>
  <si>
    <t>53-05-29-100-036.000-004</t>
  </si>
  <si>
    <t>012-11802-14</t>
  </si>
  <si>
    <t>Mizgalski, Tina L; Jennifer Galvan; Kelly L &amp; Tracy N Rank</t>
  </si>
  <si>
    <t>5540 Fairmount Ave</t>
  </si>
  <si>
    <t>Downers Grove, IL 60516</t>
  </si>
  <si>
    <t>2430 N Stonelake CIR</t>
  </si>
  <si>
    <t>016-29062-05 GARDEN ACRES 5TH PH 4 LOT 5</t>
  </si>
  <si>
    <t>530913400096000015</t>
  </si>
  <si>
    <t>53-08-20-205-029.000-008</t>
  </si>
  <si>
    <t>014-07856-14</t>
  </si>
  <si>
    <t>Moberg, Russell J &amp; Jill M</t>
  </si>
  <si>
    <t>4325 S Eagleview Ct</t>
  </si>
  <si>
    <t>4325 S Eagleview CT</t>
  </si>
  <si>
    <t>016-29062-04 GARDEN ACRES 5TH PH 4 LOT 4; CONTR: SMITH, LARRY &amp; CATHY 02/28/05</t>
  </si>
  <si>
    <t>530913400042000015</t>
  </si>
  <si>
    <t>014-04580-36</t>
  </si>
  <si>
    <t>53-08-17-403-037.000-008</t>
  </si>
  <si>
    <t>Moberly, Brent A</t>
  </si>
  <si>
    <t>422 Somsbe Place</t>
  </si>
  <si>
    <t>422 W Somersbe Place</t>
  </si>
  <si>
    <t>016-29062-03 GARDEN ACRES 5TH PH 4 LOT 3; CONTR HUSTON 2/22/05</t>
  </si>
  <si>
    <t>530913400081000015</t>
  </si>
  <si>
    <t>53-09-02-101-002.000-015</t>
  </si>
  <si>
    <t>016-22720-00</t>
  </si>
  <si>
    <t>Mobley, Frank M Jr &amp; Julia M</t>
  </si>
  <si>
    <t>240 S Cheryl Ave</t>
  </si>
  <si>
    <t>240 S Cheryl AVE</t>
  </si>
  <si>
    <t>016-29062-02 GARDEN ACRES 5TH PH 4 LOT 2</t>
  </si>
  <si>
    <t>6442</t>
  </si>
  <si>
    <t>530913400060000015</t>
  </si>
  <si>
    <t>53-09-01-300-044.000-015</t>
  </si>
  <si>
    <t>016-29890-00</t>
  </si>
  <si>
    <t>Mobley, Joan</t>
  </si>
  <si>
    <t>1220 S Curry Pike</t>
  </si>
  <si>
    <t>1220 S Curry PIKE</t>
  </si>
  <si>
    <t>016-29062-01 Garden Acres 5th Ph 4 Part Lot 1</t>
  </si>
  <si>
    <t>530913400092000015</t>
  </si>
  <si>
    <t>53-08-17-204-008.000-008</t>
  </si>
  <si>
    <t>014-20310-00</t>
  </si>
  <si>
    <t>Mobley, Rhonda J</t>
  </si>
  <si>
    <t>704 W Ladd Ave</t>
  </si>
  <si>
    <t>704 W Ladd AVE</t>
  </si>
  <si>
    <t>53-09-01-300-015.000-015</t>
  </si>
  <si>
    <t>016-27200-00</t>
  </si>
  <si>
    <t>Mobley, Vernal &amp; Joan</t>
  </si>
  <si>
    <t>016-29060-09 PT SE SE 13-8-2W .302 A Plat 165</t>
  </si>
  <si>
    <t>5920</t>
  </si>
  <si>
    <t>530913400019000015</t>
  </si>
  <si>
    <t>53-09-12-401-012.000-015</t>
  </si>
  <si>
    <t>016-15150-00</t>
  </si>
  <si>
    <t>Mobley, Vernal L</t>
  </si>
  <si>
    <t>2350 S Hickory Leaf DR</t>
  </si>
  <si>
    <t>53-09-02-300-003.000-015</t>
  </si>
  <si>
    <t>016-30400-02</t>
  </si>
  <si>
    <t>Mohney Homes Inc</t>
  </si>
  <si>
    <t>2404 W Industrial Park Dr</t>
  </si>
  <si>
    <t>016-30400-11</t>
  </si>
  <si>
    <t>53-09-02-200-174.000-015</t>
  </si>
  <si>
    <t>Mohney Homes Inc.</t>
  </si>
  <si>
    <t>016-02330-00 PT NE NE 24-8-2W 2.747 A Plat 6</t>
  </si>
  <si>
    <t>6127</t>
  </si>
  <si>
    <t>530924100007000015</t>
  </si>
  <si>
    <t>53-08-17-109-002.000-008</t>
  </si>
  <si>
    <t>014-17410-11</t>
  </si>
  <si>
    <t>Mohr, Eric J &amp; Hilda</t>
  </si>
  <si>
    <t>571 W Ladd Ave</t>
  </si>
  <si>
    <t>571 W Ladd AVE</t>
  </si>
  <si>
    <t>016-03315-35 WOODHAVEN ESTATES PH 4 LOT 130</t>
  </si>
  <si>
    <t>5731</t>
  </si>
  <si>
    <t>530913401026000015</t>
  </si>
  <si>
    <t>53-09-02-200-116.000-015</t>
  </si>
  <si>
    <t>016-30391-33</t>
  </si>
  <si>
    <t>Molique, Jean</t>
  </si>
  <si>
    <t>514 S Magnolia Ct</t>
  </si>
  <si>
    <t>514 S Magnolia CT</t>
  </si>
  <si>
    <t>016-03315-34 WOODHAVEN ESTATES PH 4 LOT 129</t>
  </si>
  <si>
    <t>7029</t>
  </si>
  <si>
    <t>530913401027000015</t>
  </si>
  <si>
    <t>53-09-02-400-003.115-015</t>
  </si>
  <si>
    <t>016-26823-15</t>
  </si>
  <si>
    <t>Momgaudas, Regina Revocable Trust</t>
  </si>
  <si>
    <t>613 S Bobcat Bend</t>
  </si>
  <si>
    <t>613 S BOBCAT BND</t>
  </si>
  <si>
    <t>016-03315-33 WOODHAVEN ESTATES PH IV LOT 128</t>
  </si>
  <si>
    <t>5381</t>
  </si>
  <si>
    <t>530913401001000015</t>
  </si>
  <si>
    <t>53-01-20-256-002.000-004</t>
  </si>
  <si>
    <t>012-02560-02</t>
  </si>
  <si>
    <t>Monroe Co Commissioners</t>
  </si>
  <si>
    <t>Courthouse 322 Dr</t>
  </si>
  <si>
    <t>016-03315-32 WOODHAVEN ESTATES PH IV LOT 127</t>
  </si>
  <si>
    <t>5379</t>
  </si>
  <si>
    <t>530913401045000015</t>
  </si>
  <si>
    <t>53-00-73-064-003.000-011</t>
  </si>
  <si>
    <t>007-30640-03</t>
  </si>
  <si>
    <t>016-03315-31 WOODHAVEN ESTATES PH 4 LOT 126</t>
  </si>
  <si>
    <t>530913401042000015</t>
  </si>
  <si>
    <t>53-09-02-400-006.000-015</t>
  </si>
  <si>
    <t>016-35540-00</t>
  </si>
  <si>
    <t>Monroe Co Community School Corp</t>
  </si>
  <si>
    <t>315 E North Dr</t>
  </si>
  <si>
    <t>016-03315-28 WOODHAVEN ESTATES PH 4 LOT 123</t>
  </si>
  <si>
    <t>5374</t>
  </si>
  <si>
    <t>530913401038000015</t>
  </si>
  <si>
    <t>53-09-02-400-004.000-015</t>
  </si>
  <si>
    <t>016-35540-01</t>
  </si>
  <si>
    <t>900 S PARK SQUARE DR</t>
  </si>
  <si>
    <t>016-03315-29 WOODHAVEN ESTATES PH 4 LOT 124</t>
  </si>
  <si>
    <t>530913401022000015</t>
  </si>
  <si>
    <t>53-08-17-400-010.000-008</t>
  </si>
  <si>
    <t>014-45390-00</t>
  </si>
  <si>
    <t>016-03315-30 WOODHAVEN ESTATES PH 4 LOT 125</t>
  </si>
  <si>
    <t>1127</t>
  </si>
  <si>
    <t>530913401040000015</t>
  </si>
  <si>
    <t>53-09-01-202-024.000-015</t>
  </si>
  <si>
    <t>016-40170-00</t>
  </si>
  <si>
    <t>Monroe County</t>
  </si>
  <si>
    <t>S CURRY PIKE</t>
  </si>
  <si>
    <t>016-03315-19 WOODHAVEN ESTATES PH 4 LOT 114</t>
  </si>
  <si>
    <t>530913401044000015</t>
  </si>
  <si>
    <t>53-09-01-202-028.000-015</t>
  </si>
  <si>
    <t>016-40180-00</t>
  </si>
  <si>
    <t>016-03315-18 WOODHAVEN ESTATES PH IV LOT 113</t>
  </si>
  <si>
    <t>4183</t>
  </si>
  <si>
    <t>530913401053000015</t>
  </si>
  <si>
    <t>007-13570-00</t>
  </si>
  <si>
    <t>53-04-25-400-022.000-011</t>
  </si>
  <si>
    <t>Monroe County Board of Commissioners</t>
  </si>
  <si>
    <t>Monroe County Courthouse 100 West kirkwood Ave Room 322</t>
  </si>
  <si>
    <t>4140 W Vernal PIKE</t>
  </si>
  <si>
    <t>Bloomington, IN 47404-2540</t>
  </si>
  <si>
    <t>016-03315-17 WOODHAVEN ESTATES PH 4 LOT 112</t>
  </si>
  <si>
    <t>530913401056000015</t>
  </si>
  <si>
    <t>Monroe County Commissioners</t>
  </si>
  <si>
    <t>53-04-25-300-012.000-011</t>
  </si>
  <si>
    <t>007-21786-00</t>
  </si>
  <si>
    <t>Courthouse 322</t>
  </si>
  <si>
    <t>016-03315-15 WOODHAVEN ESTATES 4TH LOT 110</t>
  </si>
  <si>
    <t>4181</t>
  </si>
  <si>
    <t>530913401052000015</t>
  </si>
  <si>
    <t>53-09-02-400-005.000-015</t>
  </si>
  <si>
    <t>016-35530-00</t>
  </si>
  <si>
    <t>Monroe County Community Schoool Corp</t>
  </si>
  <si>
    <t>016-03315-14 WOODHAVEN ESTATES PH 4 LOT 109</t>
  </si>
  <si>
    <t>4179</t>
  </si>
  <si>
    <t>530913401019000015</t>
  </si>
  <si>
    <t>53-05-31-202-001.000-004</t>
  </si>
  <si>
    <t>012-08650-18</t>
  </si>
  <si>
    <t>Monroe County Real Estate Investment LLC</t>
  </si>
  <si>
    <t>1155 E 54th St</t>
  </si>
  <si>
    <t>Indianapolis, IN 46220</t>
  </si>
  <si>
    <t>2140 W Industrial Park DR</t>
  </si>
  <si>
    <t>016-03315-13 WOODHAVEN ESTATES PH 4 LOT 108</t>
  </si>
  <si>
    <t>5286</t>
  </si>
  <si>
    <t>530913401004000015</t>
  </si>
  <si>
    <t>014-12090-00</t>
  </si>
  <si>
    <t>53-08-19-200-048.000-008</t>
  </si>
  <si>
    <t>Monroe Liberty LLC</t>
  </si>
  <si>
    <t>9040 E Hickman Branch Rd</t>
  </si>
  <si>
    <t>2201 W Fullerton PIKE</t>
  </si>
  <si>
    <t>Bloomington, IN 47403-4206</t>
  </si>
  <si>
    <t>016-03315-12 WOODHAVEN ESTATES PH IV LOT 107</t>
  </si>
  <si>
    <t>5284</t>
  </si>
  <si>
    <t>530913401003000015</t>
  </si>
  <si>
    <t>016-02330-00</t>
  </si>
  <si>
    <t>53-09-24-100-007.000-015</t>
  </si>
  <si>
    <t>Monroe Medical Arts LLC</t>
  </si>
  <si>
    <t>PO Box 6354</t>
  </si>
  <si>
    <t>3209 W Fullerton PIKE</t>
  </si>
  <si>
    <t>Bloomington, IN 47403-4057</t>
  </si>
  <si>
    <t>016-03315-11 WOODHAVEN ESTATES PH IV LOT 106</t>
  </si>
  <si>
    <t>4177</t>
  </si>
  <si>
    <t>530913401020000015</t>
  </si>
  <si>
    <t>53-08-19-200-058.000-008</t>
  </si>
  <si>
    <t>014-02670-05</t>
  </si>
  <si>
    <t>Monroe Medical Park Association, Inc</t>
  </si>
  <si>
    <t>016-03315-10 WOODHAVEN ESTATES 4TH LOT 105</t>
  </si>
  <si>
    <t>530913401028000015</t>
  </si>
  <si>
    <t>53-09-01-303-014.000-015</t>
  </si>
  <si>
    <t>016-18590-37</t>
  </si>
  <si>
    <t>Monroe, Michael B</t>
  </si>
  <si>
    <t>4152 W Heritage Way</t>
  </si>
  <si>
    <t>016-03315-09 WOODHAVEN ESTATES PH 4 LOT 104</t>
  </si>
  <si>
    <t>7028</t>
  </si>
  <si>
    <t>530913401002000015</t>
  </si>
  <si>
    <t>53-08-17-405-005.000-008</t>
  </si>
  <si>
    <t>014-08850-62</t>
  </si>
  <si>
    <t>Monsey, Susan</t>
  </si>
  <si>
    <t>712 W Glen Arbor Way</t>
  </si>
  <si>
    <t>016-29061-30 GARDEN ACRES 5TH PH 2 LOT 30</t>
  </si>
  <si>
    <t>530913403007000015</t>
  </si>
  <si>
    <t>014-17097-75</t>
  </si>
  <si>
    <t>53-08-17-301-164.000-008</t>
  </si>
  <si>
    <t>Montano, Socrates</t>
  </si>
  <si>
    <t>945 S Fenbrook Ct</t>
  </si>
  <si>
    <t>3879 S McDougal ST</t>
  </si>
  <si>
    <t>016-29061-29 GARDEN ACRES 5TH PH 2 LOT 29</t>
  </si>
  <si>
    <t>530913403003000015</t>
  </si>
  <si>
    <t>53-09-02-100-004.019-015</t>
  </si>
  <si>
    <t>016-26811-19</t>
  </si>
  <si>
    <t>Monteilh, Eugene Jr &amp; Maria</t>
  </si>
  <si>
    <t>5370 W Cobblestone St</t>
  </si>
  <si>
    <t>5370 W Cobblestone ST</t>
  </si>
  <si>
    <t>016-29061-28 GARDEN ACRES 5TH PH 2 LOT 28</t>
  </si>
  <si>
    <t>530913403005000015</t>
  </si>
  <si>
    <t>53-08-17-103-008.000-008</t>
  </si>
  <si>
    <t>014-13900-00</t>
  </si>
  <si>
    <t>Montgomery, Michael A</t>
  </si>
  <si>
    <t>800 W Fairway Ln</t>
  </si>
  <si>
    <t>800 W Fairway LN</t>
  </si>
  <si>
    <t>Bloomington, IN 47403-4323</t>
  </si>
  <si>
    <t>016-29061-27 GARDEN ACRES 5TH PH 2 LOT 27</t>
  </si>
  <si>
    <t>1178</t>
  </si>
  <si>
    <t>530913403004000015</t>
  </si>
  <si>
    <t>016-03315-04</t>
  </si>
  <si>
    <t>53-09-13-401-015.000-015</t>
  </si>
  <si>
    <t>Monty, Cyrus L</t>
  </si>
  <si>
    <t>3540 W Yellowstone Ct</t>
  </si>
  <si>
    <t>3540 W Yellowstone CT</t>
  </si>
  <si>
    <t>016-29061-26 GARDEN ACRES SEC 5 PH 2 LOT 26</t>
  </si>
  <si>
    <t>530913403002000015</t>
  </si>
  <si>
    <t>53-08-20-201-018.000-008</t>
  </si>
  <si>
    <t>014-07856-52</t>
  </si>
  <si>
    <t>Mood, Matthew K &amp; Sandra</t>
  </si>
  <si>
    <t>1313 W Wren Cir</t>
  </si>
  <si>
    <t>1313 W Wren CIR</t>
  </si>
  <si>
    <t>016-29061-25 GARDEN ACRES 5TH PH 2 LOT 25</t>
  </si>
  <si>
    <t>530913403009000015</t>
  </si>
  <si>
    <t>53-08-17-303-010.000-008</t>
  </si>
  <si>
    <t>014-17093-21</t>
  </si>
  <si>
    <t>Moody, Nathaniel Benjamin &amp; Nicole E</t>
  </si>
  <si>
    <t>3879 S Bushmill Dr</t>
  </si>
  <si>
    <t>3879 S Bushmill DR</t>
  </si>
  <si>
    <t>016-29061-24 GARDEN ACRES 5TH PH 1 LOT 24</t>
  </si>
  <si>
    <t>530913410010000015</t>
  </si>
  <si>
    <t>53-08-17-102-022.000-008</t>
  </si>
  <si>
    <t>014-23820-00</t>
  </si>
  <si>
    <t>Mooney, Maribeth</t>
  </si>
  <si>
    <t>563 W Green Rd</t>
  </si>
  <si>
    <t>563 W Green RD</t>
  </si>
  <si>
    <t>016-29061-23 GARDEN ACRES 5TH PH 1 LOT 23</t>
  </si>
  <si>
    <t>530913410008000015</t>
  </si>
  <si>
    <t>53-09-12-402-037.000-015</t>
  </si>
  <si>
    <t>016-10620-00</t>
  </si>
  <si>
    <t>Moorcroft, Alice Marie &amp; Purvis, Philip S</t>
  </si>
  <si>
    <t>2515 S Hickory Leaf Dr</t>
  </si>
  <si>
    <t>2515 S Hickory Leaf DR</t>
  </si>
  <si>
    <t>Bloomington, IN 47403-3127</t>
  </si>
  <si>
    <t>016-29061-22 GARDEN ACRES 5TH PH 1 LOT 22</t>
  </si>
  <si>
    <t>6149</t>
  </si>
  <si>
    <t>530913410003000015</t>
  </si>
  <si>
    <t>014-01110-02</t>
  </si>
  <si>
    <t>53-08-18-400-001.000-008</t>
  </si>
  <si>
    <t>Moore, Brian E &amp; Carla S</t>
  </si>
  <si>
    <t>1553 Jefferson St</t>
  </si>
  <si>
    <t>Madison, WI 53711</t>
  </si>
  <si>
    <t>4001 S Rockport RD</t>
  </si>
  <si>
    <t>016-29061-21 GARDEN ACRES 5TH PH 1 LOT 21</t>
  </si>
  <si>
    <t>5800</t>
  </si>
  <si>
    <t>530913410005000015</t>
  </si>
  <si>
    <t>014-01110-01</t>
  </si>
  <si>
    <t>53-01-40-111-001.000-008</t>
  </si>
  <si>
    <t>4001 S Rockport Rd</t>
  </si>
  <si>
    <t>016-29061-20 Garden Acres 5th Ph 1 Part Lot 20</t>
  </si>
  <si>
    <t>5694</t>
  </si>
  <si>
    <t>530913410002000015</t>
  </si>
  <si>
    <t>014-17170-03</t>
  </si>
  <si>
    <t>53-01-41-717-003.000-008</t>
  </si>
  <si>
    <t>016-08500-00 PT SE SE 13-8-2W 0.246 A; Plat #115</t>
  </si>
  <si>
    <t>5504</t>
  </si>
  <si>
    <t>530913400038000015</t>
  </si>
  <si>
    <t>53-08-17-301-001.000-008</t>
  </si>
  <si>
    <t>014-07851-01</t>
  </si>
  <si>
    <t>Moore, Chad A &amp; Tonya</t>
  </si>
  <si>
    <t>1401 W Gordon Pike</t>
  </si>
  <si>
    <t>016-22620-00 PT SE 13-8-2W .35A; PLAT 120</t>
  </si>
  <si>
    <t>530913400011000015</t>
  </si>
  <si>
    <t>53-08-17-301-049.000-008</t>
  </si>
  <si>
    <t>014-07850-04</t>
  </si>
  <si>
    <t>1401 W Gordon PIKE</t>
  </si>
  <si>
    <t>Bloomington, IN 47403-4535</t>
  </si>
  <si>
    <t>016-22670-00 PT SE SE 13-8-2W .169 A Plat 107</t>
  </si>
  <si>
    <t>530913400007000015</t>
  </si>
  <si>
    <t>53-04-36-302-008.000-011</t>
  </si>
  <si>
    <t>007-22120-00</t>
  </si>
  <si>
    <t>Moore, David A; Bultman, Marilyn J; &amp; Moore, Eric J; W/L/E Moore, Mary E</t>
  </si>
  <si>
    <t>840 E Reynard Dr</t>
  </si>
  <si>
    <t>4072 W Grand AVE</t>
  </si>
  <si>
    <t>016-18860-00 PT SE SE 13-8-2W .179 A Plat 85</t>
  </si>
  <si>
    <t>530913400056000015</t>
  </si>
  <si>
    <t>53-09-13-103-088.000-015</t>
  </si>
  <si>
    <t>016-12380-00</t>
  </si>
  <si>
    <t>Moore, Dennis Joe</t>
  </si>
  <si>
    <t>2902 S Market Pl</t>
  </si>
  <si>
    <t>2902 S Market Place</t>
  </si>
  <si>
    <t>53-09-12-402-048.000-015</t>
  </si>
  <si>
    <t>016-12590-00</t>
  </si>
  <si>
    <t>Moore, Hillary Megan</t>
  </si>
  <si>
    <t>3747 Oak Leaf Dr</t>
  </si>
  <si>
    <t>3747 W Oak Leaf DR</t>
  </si>
  <si>
    <t>016-11580-00 PT SE SE 13-8-2W .173 A Plat 76</t>
  </si>
  <si>
    <t>5446</t>
  </si>
  <si>
    <t>530913400071000015</t>
  </si>
  <si>
    <t>016-30390-25</t>
  </si>
  <si>
    <t>53-09-02-201-017.000-015</t>
  </si>
  <si>
    <t>Moore, Jeffrey A &amp; Laura S</t>
  </si>
  <si>
    <t>347 S Woodfield Ln</t>
  </si>
  <si>
    <t>347 S Woodfield LN</t>
  </si>
  <si>
    <t>53-04-36-302-005.000-011</t>
  </si>
  <si>
    <t>007-13300-00</t>
  </si>
  <si>
    <t>Moore, Jennifer L</t>
  </si>
  <si>
    <t>4024 W Grand Ave</t>
  </si>
  <si>
    <t>4024 W Grand AVE</t>
  </si>
  <si>
    <t>016-31510-00 PT SE SE 13-8-2W 0.606 A Plat 77</t>
  </si>
  <si>
    <t>530913400045000015</t>
  </si>
  <si>
    <t>016-30391-89</t>
  </si>
  <si>
    <t>53-09-02-300-043.000-015</t>
  </si>
  <si>
    <t>Moore, Jeremy A</t>
  </si>
  <si>
    <t>5676 W Bedrock Rd</t>
  </si>
  <si>
    <t>5676 W Bedrock RD</t>
  </si>
  <si>
    <t>53-09-12-400-017.000-015</t>
  </si>
  <si>
    <t>016-05280-00</t>
  </si>
  <si>
    <t>Moore, Jerry &amp; Mary Eileen</t>
  </si>
  <si>
    <t>2731 S Leonard Springs Rd</t>
  </si>
  <si>
    <t>2731 S Leonard Springs RD</t>
  </si>
  <si>
    <t>014-02520-00 PT W1/2 SW 18-8-1W 6.92A</t>
  </si>
  <si>
    <t>53008121-008</t>
  </si>
  <si>
    <t>64b PERRY TWP - BASE - COM/RES</t>
  </si>
  <si>
    <t>PERRY TOWNSHIP</t>
  </si>
  <si>
    <t>2034</t>
  </si>
  <si>
    <t>530818300002000008</t>
  </si>
  <si>
    <t>014-04130-00</t>
  </si>
  <si>
    <t>53-08-17-100-035.000-008</t>
  </si>
  <si>
    <t>Moore, Kelly Ann</t>
  </si>
  <si>
    <t>2293 Sieboldt Quarry Rd</t>
  </si>
  <si>
    <t>2911 S Rogers ST</t>
  </si>
  <si>
    <t>53-08-17-405-009.000-008</t>
  </si>
  <si>
    <t>014-08850-64</t>
  </si>
  <si>
    <t>Moore, Maurice Duane &amp; Denise A</t>
  </si>
  <si>
    <t>700 W Glen Arbor Way</t>
  </si>
  <si>
    <t>016-30390-76</t>
  </si>
  <si>
    <t>53-09-02-200-004.001-015</t>
  </si>
  <si>
    <t>Moorer, Diana P</t>
  </si>
  <si>
    <t>9615 Jaybird Ln</t>
  </si>
  <si>
    <t>Land O Lakes, FL 34638</t>
  </si>
  <si>
    <t>463 S Stardust CIR</t>
  </si>
  <si>
    <t>53-09-13-106-012.000-015</t>
  </si>
  <si>
    <t>016-22020-00</t>
  </si>
  <si>
    <t>Mora, Cecilia</t>
  </si>
  <si>
    <t>3531 W Festive Dr</t>
  </si>
  <si>
    <t>3531 W Festive DR</t>
  </si>
  <si>
    <t>014-02670-01 Monroe Medical Park 1st Part Lot 1</t>
  </si>
  <si>
    <t>53008123-008</t>
  </si>
  <si>
    <t>15B PERRY TWP - COM</t>
  </si>
  <si>
    <t>http://egis.39dn.com/egismonroein/plats/2005024338.IN.pdf</t>
  </si>
  <si>
    <t>Monroe Medical Park</t>
  </si>
  <si>
    <t>530819200061000008</t>
  </si>
  <si>
    <t>53-08-20-100-006.000-008</t>
  </si>
  <si>
    <t>014-14981-32</t>
  </si>
  <si>
    <t>Mora, Luis Eduardo</t>
  </si>
  <si>
    <t>4236 S Clear View Dr</t>
  </si>
  <si>
    <t>4236 S Clear View DR</t>
  </si>
  <si>
    <t>53-09-13-403-006.000-015</t>
  </si>
  <si>
    <t>016-29061-32</t>
  </si>
  <si>
    <t>Moreland, Ken &amp; Julie R</t>
  </si>
  <si>
    <t>3223 W Woodhaven Dr</t>
  </si>
  <si>
    <t>3223 W Woodhaven DR</t>
  </si>
  <si>
    <t>014-02670-02 Monroe Medical Park 1st Part Lot 2</t>
  </si>
  <si>
    <t>530819200059000008</t>
  </si>
  <si>
    <t>53-08-17-301-093.370-008</t>
  </si>
  <si>
    <t>014-17098-70</t>
  </si>
  <si>
    <t>Moreno, Ricardo J &amp; Soto, Jessica</t>
  </si>
  <si>
    <t>1524 W Meeting House Ln</t>
  </si>
  <si>
    <t>1524 W Meeting House LN</t>
  </si>
  <si>
    <t>014-02670-05 MONROE MEDICAL PARK 1ST LOT 5</t>
  </si>
  <si>
    <t>530819200058000008</t>
  </si>
  <si>
    <t>53-09-02-100-004.048-015</t>
  </si>
  <si>
    <t>016-26811-48</t>
  </si>
  <si>
    <t>Morgan, Douglas N &amp; Kendra J</t>
  </si>
  <si>
    <t>242 S Cave Creek Dr</t>
  </si>
  <si>
    <t>242 S Cave Creek DR</t>
  </si>
  <si>
    <t>014-02670-06 Monroe Medical Park 1st Lot 4B</t>
  </si>
  <si>
    <t>http://egis.39dn.com/egismonroein/plats/2008018812.IN.pdf</t>
  </si>
  <si>
    <t>530819200063004008</t>
  </si>
  <si>
    <t>016-30391-38</t>
  </si>
  <si>
    <t>53-09-02-200-022.000-015</t>
  </si>
  <si>
    <t>Morgan, Perry T</t>
  </si>
  <si>
    <t>474 S Magnolia Ct</t>
  </si>
  <si>
    <t>474 S Magnolia CT</t>
  </si>
  <si>
    <t>014-02670-04 Monroe Medical Park 1st Lot 4A</t>
  </si>
  <si>
    <t>530819200063000008</t>
  </si>
  <si>
    <t>53-08-20-206-003.000-008</t>
  </si>
  <si>
    <t>014-07850-05</t>
  </si>
  <si>
    <t>Moriarity, Myron &amp; Gail</t>
  </si>
  <si>
    <t>1370 W That Rd</t>
  </si>
  <si>
    <t>1370 W That RD</t>
  </si>
  <si>
    <t>014-02670-03 Monroe Medical Park Ph 1 Amendment 2 Lot 3</t>
  </si>
  <si>
    <t>http://egis.39dn.com/egismonroein/plats/2016001946.IN.pdf</t>
  </si>
  <si>
    <t>530819200060000008</t>
  </si>
  <si>
    <t>53-09-02-202-018.000-015</t>
  </si>
  <si>
    <t>016-30395-11</t>
  </si>
  <si>
    <t>Morris, Bryan</t>
  </si>
  <si>
    <t>325 S Windstone Ct</t>
  </si>
  <si>
    <t>325 S Windstone CT</t>
  </si>
  <si>
    <t>014-02670-00 Monroe Medical Park Type E Lot 1</t>
  </si>
  <si>
    <t>http://egis.39dn.com/egismonroein/plats/2016001948.IN.pdf</t>
  </si>
  <si>
    <t>530819200064000008</t>
  </si>
  <si>
    <t>53-09-13-101-062.000-015</t>
  </si>
  <si>
    <t>016-07770-00</t>
  </si>
  <si>
    <t>Morris, Jackie L &amp; Kathy J</t>
  </si>
  <si>
    <t>2821 S Yonkers St</t>
  </si>
  <si>
    <t>2821 S Yonkers ST</t>
  </si>
  <si>
    <t>Bloomington, IN 47403-3869</t>
  </si>
  <si>
    <t>53-09-01-302-013.000-015</t>
  </si>
  <si>
    <t>016-08680-00</t>
  </si>
  <si>
    <t>Morris, James T &amp; Michelle L Burgin</t>
  </si>
  <si>
    <t>4021 W Curry Ct</t>
  </si>
  <si>
    <t>4021 W Curry CT</t>
  </si>
  <si>
    <t>Bloomington, IN 47403-2703</t>
  </si>
  <si>
    <t>014-11065-00 PT W1/2 NW 19-8-1W 2.947 A Plat 149</t>
  </si>
  <si>
    <t>53008019-008</t>
  </si>
  <si>
    <t>Rockport Road - PT - A</t>
  </si>
  <si>
    <t>3919</t>
  </si>
  <si>
    <t>530819200049000008</t>
  </si>
  <si>
    <t>AG</t>
  </si>
  <si>
    <t>53-08-17-204-002.000-008</t>
  </si>
  <si>
    <t>014-04770-00</t>
  </si>
  <si>
    <t>Morris, Jeffrey Michael &amp; Radecki, Allana Janice</t>
  </si>
  <si>
    <t>8759 S Rockport Rd</t>
  </si>
  <si>
    <t>725 W Ladd AVE</t>
  </si>
  <si>
    <t>014-12090-00 PT NW 19-8-1W 1.06 A Plat 2</t>
  </si>
  <si>
    <t>530819200048000008</t>
  </si>
  <si>
    <t>53-08-17-301-033.000-008</t>
  </si>
  <si>
    <t>014-17096-18</t>
  </si>
  <si>
    <t>Morris, Maria K</t>
  </si>
  <si>
    <t>1541 W Leighton Ln</t>
  </si>
  <si>
    <t>1541 W Leighton LN</t>
  </si>
  <si>
    <t>014-04210-00 PT NW 19-8-1W 1.483 A Plat 39</t>
  </si>
  <si>
    <t>530819200057000008</t>
  </si>
  <si>
    <t>53-08-17-301-093.383-008</t>
  </si>
  <si>
    <t>014-17396-83</t>
  </si>
  <si>
    <t>Morris, Roger &amp; Jianing</t>
  </si>
  <si>
    <t>3485 S Wickens St</t>
  </si>
  <si>
    <t>3485 S Wickens ST</t>
  </si>
  <si>
    <t>014-04140-00 PT NW 19-8-1W 14.43 A; Plat 41</t>
  </si>
  <si>
    <t>530819200031000008</t>
  </si>
  <si>
    <t>016-03310-06</t>
  </si>
  <si>
    <t>53-09-13-405-023.000-015</t>
  </si>
  <si>
    <t>Morrison, Angela Ann</t>
  </si>
  <si>
    <t>3901 W Woodhaven Dr</t>
  </si>
  <si>
    <t>3901 W Woodhaven DR</t>
  </si>
  <si>
    <t>014-08990-00 PT NE NW 19-8-1W 0.773 A Plat 34</t>
  </si>
  <si>
    <t>530819200028000008</t>
  </si>
  <si>
    <t>53-09-13-403-003.000-015</t>
  </si>
  <si>
    <t>016-29061-29</t>
  </si>
  <si>
    <t>Morrison, Garry L &amp; Carter, Shirley A</t>
  </si>
  <si>
    <t>3224 W Woodhaven Dr</t>
  </si>
  <si>
    <t>3224 W Woodhaven DR</t>
  </si>
  <si>
    <t>014-07240-00 PT NE NW 19-8-1W 0.821 A Plat 32</t>
  </si>
  <si>
    <t>3162</t>
  </si>
  <si>
    <t>530819200029000008</t>
  </si>
  <si>
    <t>014-17093-54</t>
  </si>
  <si>
    <t>53-08-17-302-055.000-008</t>
  </si>
  <si>
    <t>Morrison, Travis S</t>
  </si>
  <si>
    <t>3980 S Bushmill Dr</t>
  </si>
  <si>
    <t>3980 S Bushmill DR</t>
  </si>
  <si>
    <t>014-04270-00 PT NE NW 19-8-1W .449 A Plat 44</t>
  </si>
  <si>
    <t>3448</t>
  </si>
  <si>
    <t>530819200056000008</t>
  </si>
  <si>
    <t>016-30392-21</t>
  </si>
  <si>
    <t>53-09-02-300-066.000-015</t>
  </si>
  <si>
    <t>Morrow, Jeffrey M &amp; Savoldi, Chris A</t>
  </si>
  <si>
    <t>9125 S Front Nine Dr</t>
  </si>
  <si>
    <t>685 S Fieldstone BLVD</t>
  </si>
  <si>
    <t>014-35970-00 PT NE NW 19-8-1W .79A; PLAT 35</t>
  </si>
  <si>
    <t>530819200047000008</t>
  </si>
  <si>
    <t>53-08-17-301-101.000-008</t>
  </si>
  <si>
    <t>014-17098-12</t>
  </si>
  <si>
    <t>Morrow, Joseph Edward Jr &amp; Trisha Ann</t>
  </si>
  <si>
    <t>3732 S Wickens Dr</t>
  </si>
  <si>
    <t>3732 S Wickens ST</t>
  </si>
  <si>
    <t>014-19550-00PT NE NW 19-8-1W .342 A Plat 30</t>
  </si>
  <si>
    <t>530819200037000008</t>
  </si>
  <si>
    <t>53-08-17-100-007.000-008</t>
  </si>
  <si>
    <t>014-22950-00</t>
  </si>
  <si>
    <t>Morrow, Robert E Sr &amp; Judith C Revocable Living Trust W/L/E Morrow, Robert E Sr</t>
  </si>
  <si>
    <t>3207 S Rogers St</t>
  </si>
  <si>
    <t>3207 S Rogers ST</t>
  </si>
  <si>
    <t>014-06760-00 PT NW 19-8-1W .213 A</t>
  </si>
  <si>
    <t>530819200036000008</t>
  </si>
  <si>
    <t>53-04-36-301-011.000-011</t>
  </si>
  <si>
    <t>007-22230-00</t>
  </si>
  <si>
    <t>Moser, Katheryn</t>
  </si>
  <si>
    <t>4253 W Grand Ave</t>
  </si>
  <si>
    <t>4253 W Grand AVE</t>
  </si>
  <si>
    <t>014-08590-00 PT NW NE 19-8-1W 0.256 A; Plat 3</t>
  </si>
  <si>
    <t>3245</t>
  </si>
  <si>
    <t>530819100016000008</t>
  </si>
  <si>
    <t>53-09-01-209-016.000-015</t>
  </si>
  <si>
    <t>016-10480-00</t>
  </si>
  <si>
    <t>Mosier, Bonnie R</t>
  </si>
  <si>
    <t>877 S Western Dr</t>
  </si>
  <si>
    <t>877 S Western DR</t>
  </si>
  <si>
    <t>53-09-13-200-066.048-015</t>
  </si>
  <si>
    <t>016-29490-48</t>
  </si>
  <si>
    <t>Mosier, Ryan P &amp; Amanda D</t>
  </si>
  <si>
    <t>3252 S Sedona Ct</t>
  </si>
  <si>
    <t>3252 S Sedona CT</t>
  </si>
  <si>
    <t>014-02510-01 PT S1/2 18-8-1W 54.321 A Plat 17</t>
  </si>
  <si>
    <t>53008179-008</t>
  </si>
  <si>
    <t>PERRY TWP - QUARRY - COM</t>
  </si>
  <si>
    <t>2033</t>
  </si>
  <si>
    <t>530818400004000008</t>
  </si>
  <si>
    <t>53-08-17-403-041.000-008</t>
  </si>
  <si>
    <t>014-04580-33</t>
  </si>
  <si>
    <t>Mosley, Darran K</t>
  </si>
  <si>
    <t>416 W Somersbe Pl</t>
  </si>
  <si>
    <t>416 W Somersbe Place</t>
  </si>
  <si>
    <t>014-01110-02 PT SE 18-8-1W 15.26A; PLAT 33</t>
  </si>
  <si>
    <t>4101</t>
  </si>
  <si>
    <t>530818400001000008</t>
  </si>
  <si>
    <t>53-09-02-400-003.120-015</t>
  </si>
  <si>
    <t>016-26823-20</t>
  </si>
  <si>
    <t>Moss, Michelle</t>
  </si>
  <si>
    <t>623 S Bobcat Bend</t>
  </si>
  <si>
    <t>623 S BOBCAT BND</t>
  </si>
  <si>
    <t>014-01110-01 PT SE 18-8-1W 16.57A; PLAT 32</t>
  </si>
  <si>
    <t>4098</t>
  </si>
  <si>
    <t>530140111001000008</t>
  </si>
  <si>
    <t>016-30395-03</t>
  </si>
  <si>
    <t>53-09-02-202-001.000-015</t>
  </si>
  <si>
    <t>Moss, Saundra K</t>
  </si>
  <si>
    <t>5709 W Stoneview Way</t>
  </si>
  <si>
    <t>014-01110-03 PT SE 18-8-1W 4.74A; PLAT 27</t>
  </si>
  <si>
    <t>Exempt, Park District</t>
  </si>
  <si>
    <t>http://egis.39dn.com/egismonroein/plats/C/C382_c.pdf</t>
  </si>
  <si>
    <t>HIGHLANDS</t>
  </si>
  <si>
    <t>3063</t>
  </si>
  <si>
    <t>530140111003000008</t>
  </si>
  <si>
    <t>53-01-41-709-715.000-008</t>
  </si>
  <si>
    <t>014-17097-15</t>
  </si>
  <si>
    <t>Motsinger, Stephanie J</t>
  </si>
  <si>
    <t>1648 W Hennessey St</t>
  </si>
  <si>
    <t>1648 W Hennessey ST</t>
  </si>
  <si>
    <t>53-08-17-404-005.000-008</t>
  </si>
  <si>
    <t>014-08851-93</t>
  </si>
  <si>
    <t>Motz, Gary J</t>
  </si>
  <si>
    <t>3311 S Tulip Ave</t>
  </si>
  <si>
    <t>3311 S Tulip AVE</t>
  </si>
  <si>
    <t>014-17170-03 PT SW SW 17-8-1W .24A; PLAT 132</t>
  </si>
  <si>
    <t>4536</t>
  </si>
  <si>
    <t>530141717003000008</t>
  </si>
  <si>
    <t>014-17093-32</t>
  </si>
  <si>
    <t>53-08-17-302-004.000-008</t>
  </si>
  <si>
    <t>Moubray, Jo Ann</t>
  </si>
  <si>
    <t>3913 S Bushmill Dr</t>
  </si>
  <si>
    <t>3913 S Bushmill DR</t>
  </si>
  <si>
    <t>014-17170-02 PT SW SW 17-8-1W .51A Plat 24</t>
  </si>
  <si>
    <t>3511</t>
  </si>
  <si>
    <t>530141717002000008</t>
  </si>
  <si>
    <t>53-09-13-104-019.000-015</t>
  </si>
  <si>
    <t>016-01510-00</t>
  </si>
  <si>
    <t>Moyer, Philip J &amp; Amy R</t>
  </si>
  <si>
    <t>3501 W Indian Creek Dr</t>
  </si>
  <si>
    <t>3501 W Indian Creek DR</t>
  </si>
  <si>
    <t>014-17170-01 PT SW SW 17-8-1W 1.35A; PLAT 130</t>
  </si>
  <si>
    <t>4533</t>
  </si>
  <si>
    <t>530817301017000008</t>
  </si>
  <si>
    <t>53-08-19-200-059.000-008</t>
  </si>
  <si>
    <t>014-02670-02</t>
  </si>
  <si>
    <t>Mpt Of Bloomington LLC</t>
  </si>
  <si>
    <t>1000 Urban Center Dr Ste 501</t>
  </si>
  <si>
    <t>Birmingham, AL 35242</t>
  </si>
  <si>
    <t>4011 S Monroe Medical Pk BLVD</t>
  </si>
  <si>
    <t>014-01110-00 PT SE 18-8-1W 13.96A; PLAT 15</t>
  </si>
  <si>
    <t>4095</t>
  </si>
  <si>
    <t>530140111000000008</t>
  </si>
  <si>
    <t>53-09-01-303-019.000-015</t>
  </si>
  <si>
    <t>016-18590-31</t>
  </si>
  <si>
    <t>Muckerheide, Scott &amp; Mary Ann</t>
  </si>
  <si>
    <t>PO Box 7812</t>
  </si>
  <si>
    <t>4146 W Heritage Way</t>
  </si>
  <si>
    <t>014-17098-13 HIGHLANDS PH 5 SEC 2 LOT 313; COMMON AREA 3.58A</t>
  </si>
  <si>
    <t>53008089-008</t>
  </si>
  <si>
    <t>Highlands - A</t>
  </si>
  <si>
    <t>530141709813000008</t>
  </si>
  <si>
    <t>53-08-18-103-003.319-008</t>
  </si>
  <si>
    <t>014-17098-19</t>
  </si>
  <si>
    <t>Mullen, Robert E</t>
  </si>
  <si>
    <t>3327 S Dawson Ln</t>
  </si>
  <si>
    <t>3327 S Dawson LN</t>
  </si>
  <si>
    <t>014-17096-98 HIGHLANDS PH 5 SEC 4 LOT 198</t>
  </si>
  <si>
    <t>53008142-008</t>
  </si>
  <si>
    <t>Highland Homes - 1 Story - F/A</t>
  </si>
  <si>
    <t>http://egis.39dn.com/egismonroein/plats/2004007527.IN.pdf</t>
  </si>
  <si>
    <t>530817301134000008</t>
  </si>
  <si>
    <t>53-08-17-301-004.000-008</t>
  </si>
  <si>
    <t>014-07857-00</t>
  </si>
  <si>
    <t>Mullins, Matthew L &amp; Debra J Kakos</t>
  </si>
  <si>
    <t>1413 W Dove Dr</t>
  </si>
  <si>
    <t>1413 W Dove DR</t>
  </si>
  <si>
    <t>Bloomington, IN 47403-8723</t>
  </si>
  <si>
    <t>53-09-13-202-007.000-015</t>
  </si>
  <si>
    <t>016-29490-04</t>
  </si>
  <si>
    <t>Mullis, Larry K &amp; Harriet</t>
  </si>
  <si>
    <t>4012 W Cedar Chase Dr</t>
  </si>
  <si>
    <t>4012 W Cedar Chase DR</t>
  </si>
  <si>
    <t>53-09-01-302-029.000-015</t>
  </si>
  <si>
    <t>016-22510-00</t>
  </si>
  <si>
    <t>Mullis, Oran H &amp; Kelly D</t>
  </si>
  <si>
    <t>2635 E Scott Rd</t>
  </si>
  <si>
    <t>1400 - 1402 S Curry PIKE</t>
  </si>
  <si>
    <t>014-02510-00 PT S1/2 18-8-1W 73.175 A Plat 12</t>
  </si>
  <si>
    <t>2032</t>
  </si>
  <si>
    <t>530818400005000008</t>
  </si>
  <si>
    <t>53-09-13-104-006.000-015</t>
  </si>
  <si>
    <t>016-02530-00</t>
  </si>
  <si>
    <t>Mulryan, William F. &amp; Mary F.</t>
  </si>
  <si>
    <t>3410 W Indian Creek Dr</t>
  </si>
  <si>
    <t>3410 W Indian Creek DR</t>
  </si>
  <si>
    <t>014-01110-04 PT NE NE 18-8-1W .176A Plat 28</t>
  </si>
  <si>
    <t>3064</t>
  </si>
  <si>
    <t>530818400002000008</t>
  </si>
  <si>
    <t>012-11802-13</t>
  </si>
  <si>
    <t>53-05-29-100-003.000-004</t>
  </si>
  <si>
    <t>Munden, Ronald J &amp; Diane P</t>
  </si>
  <si>
    <t>124 E Indiana Ave</t>
  </si>
  <si>
    <t>2428 N Stonelake CIR</t>
  </si>
  <si>
    <t>014-02510-02 PT NE SE 18-8-1W .383A Plat 24</t>
  </si>
  <si>
    <t>3101</t>
  </si>
  <si>
    <t>530818400003000008</t>
  </si>
  <si>
    <t>53-08-20-103-006.000-008</t>
  </si>
  <si>
    <t>014-14980-38</t>
  </si>
  <si>
    <t>Mundy, J. Mark &amp; Shirley L.</t>
  </si>
  <si>
    <t>615 W Hedgewood Dr</t>
  </si>
  <si>
    <t>615 W Hedgewood DR</t>
  </si>
  <si>
    <t>Bloomington, IN 47403-4808</t>
  </si>
  <si>
    <t>53-09-01-213-041.000-015</t>
  </si>
  <si>
    <t>016-29810-00</t>
  </si>
  <si>
    <t>Mundy, Zachariah J</t>
  </si>
  <si>
    <t>763 S Village Dr</t>
  </si>
  <si>
    <t>763 S Village DR</t>
  </si>
  <si>
    <t>014-25540-02 PT N1/2 18-8-1W 32.23A; PLAT 7</t>
  </si>
  <si>
    <t>4275</t>
  </si>
  <si>
    <t>530818200001000008</t>
  </si>
  <si>
    <t>53-04-36-303-066.000-011</t>
  </si>
  <si>
    <t>007-22300-00</t>
  </si>
  <si>
    <t>Munger, Darla Kay</t>
  </si>
  <si>
    <t>4063 W Grand Ave</t>
  </si>
  <si>
    <t>4063 W Grand AVE</t>
  </si>
  <si>
    <t>014-17105-00 WICKENS PT LOT 3; 43.426A</t>
  </si>
  <si>
    <t>530141710500000008</t>
  </si>
  <si>
    <t>53-08-17-405-021.000-008</t>
  </si>
  <si>
    <t>014-08850-60</t>
  </si>
  <si>
    <t>Munson, Carrie E &amp; William J</t>
  </si>
  <si>
    <t>724 W Glen Arbor Way</t>
  </si>
  <si>
    <t>014-17150-01 PT S1/2 NE 18-8-1W .80A Plat 29 L3A Trail Thru Wickens Lot 3</t>
  </si>
  <si>
    <t>3510</t>
  </si>
  <si>
    <t>530818103001000008</t>
  </si>
  <si>
    <t>53-09-12-400-080.001-015</t>
  </si>
  <si>
    <t>016-35520-02</t>
  </si>
  <si>
    <t>Murphy Oil USA Inc</t>
  </si>
  <si>
    <t>Attn:  Ad Valoram Tax</t>
  </si>
  <si>
    <t>EL DORADO, AR 71731</t>
  </si>
  <si>
    <t>3311 W State Road 45</t>
  </si>
  <si>
    <t>014-17105-01 WICKENS PT LOT 3; .044A &amp; .63A PLAT L3B</t>
  </si>
  <si>
    <t>53008122-008</t>
  </si>
  <si>
    <t>64C PERRY TWP - BASE - COM/RES - A</t>
  </si>
  <si>
    <t>3509</t>
  </si>
  <si>
    <t>530818103002000008</t>
  </si>
  <si>
    <t>53-09-13-404-045.000-015</t>
  </si>
  <si>
    <t>016-03310-43</t>
  </si>
  <si>
    <t>Murphy, Allan R</t>
  </si>
  <si>
    <t>3832 W Woodmere Ct</t>
  </si>
  <si>
    <t>3832 W Woodmere CT</t>
  </si>
  <si>
    <t>016-30390-60</t>
  </si>
  <si>
    <t>53-09-02-200-071.000-015</t>
  </si>
  <si>
    <t>Murphy, Erin E</t>
  </si>
  <si>
    <t>523 S West Lake Ct</t>
  </si>
  <si>
    <t>523 S West Lake CT</t>
  </si>
  <si>
    <t>014-17170-00 Highlands Parcel I Tract 2 6.34 Acre</t>
  </si>
  <si>
    <t>http://egis.39dn.com/egismonroein/plats/2010016637.IN.pdf</t>
  </si>
  <si>
    <t>530141717000000008</t>
  </si>
  <si>
    <t>016-30392-66</t>
  </si>
  <si>
    <t>53-09-02-300-058.000-015</t>
  </si>
  <si>
    <t>Murphy, Larry D &amp; Lee Ann</t>
  </si>
  <si>
    <t>627 S Solitude Ct</t>
  </si>
  <si>
    <t>627 S Solitude CT</t>
  </si>
  <si>
    <t>014-17170-10 Highlands Parcel I Tract 1</t>
  </si>
  <si>
    <t>530818200204010008</t>
  </si>
  <si>
    <t>53-09-02-100-004.035-015</t>
  </si>
  <si>
    <t>016-26811-35</t>
  </si>
  <si>
    <t>Murty, John &amp; Cassandra J.C.</t>
  </si>
  <si>
    <t>208 S Rockwood Crescent Ct</t>
  </si>
  <si>
    <t>208 S Rockwood Crescent CT</t>
  </si>
  <si>
    <t>014-07857-01</t>
  </si>
  <si>
    <t>53-08-17-301-044.000-008</t>
  </si>
  <si>
    <t>Musselman Family Revocable Trust</t>
  </si>
  <si>
    <t>1410 W Dove Dr</t>
  </si>
  <si>
    <t>1410 W Dove DR</t>
  </si>
  <si>
    <t>014-17170-98 Highlands Parcel K (see 014-17170-30 for portion in section 17)</t>
  </si>
  <si>
    <t>530818200204098008</t>
  </si>
  <si>
    <t>53-08-20-106-020.000-008</t>
  </si>
  <si>
    <t>014-14985-97</t>
  </si>
  <si>
    <t>Mutchler, David C &amp; Sandra J</t>
  </si>
  <si>
    <t>40 Potomac Ave</t>
  </si>
  <si>
    <t>Terre Haute, IN 47803</t>
  </si>
  <si>
    <t>806 W Estate DR</t>
  </si>
  <si>
    <t>014-17170-30 Highlands Parcel K (see 014-17170-98 for portion in section 18)</t>
  </si>
  <si>
    <t>530817100102030008</t>
  </si>
  <si>
    <t>53-09-13-103-040.000-015</t>
  </si>
  <si>
    <t>016-09520-00</t>
  </si>
  <si>
    <t>Myagmarjav, Baterdene &amp; Fischel, Leann Claire</t>
  </si>
  <si>
    <t>3931 W Tapp Rd</t>
  </si>
  <si>
    <t>3931 W Tapp RD</t>
  </si>
  <si>
    <t>014-17170-20 Highlands Parcel J</t>
  </si>
  <si>
    <t>530817100102020008</t>
  </si>
  <si>
    <t>53-04-36-303-029.000-011</t>
  </si>
  <si>
    <t>007-25760-00</t>
  </si>
  <si>
    <t>Myers, Charles H</t>
  </si>
  <si>
    <t>691 S Kirby Rd</t>
  </si>
  <si>
    <t>4230 W 3rd ST</t>
  </si>
  <si>
    <t>014-17170-99 Wickens Pt Lot 2 12.67 A; ; Parcel E</t>
  </si>
  <si>
    <t>530817100102099008</t>
  </si>
  <si>
    <t>53-09-02-200-087.000-015</t>
  </si>
  <si>
    <t>016-30390-02</t>
  </si>
  <si>
    <t>Myers, Charles H II</t>
  </si>
  <si>
    <t>691 S Kirby RD</t>
  </si>
  <si>
    <t>014-14040-00 PT NW NW 17-8-1W 4.00A; &amp; MELVINA S BRILES; PLAT 3</t>
  </si>
  <si>
    <t>530817200002000008</t>
  </si>
  <si>
    <t>53-09-02-202-021.000-015</t>
  </si>
  <si>
    <t>016-30395-18</t>
  </si>
  <si>
    <t>6250 W State Road 48</t>
  </si>
  <si>
    <t>312 S Windstone CT</t>
  </si>
  <si>
    <t>014-30910-00 PT NW NW 17-8-1W 4.00A</t>
  </si>
  <si>
    <t>3779</t>
  </si>
  <si>
    <t>530817200007000008</t>
  </si>
  <si>
    <t>53-09-11-100-004.000-015</t>
  </si>
  <si>
    <t>016-08470-01</t>
  </si>
  <si>
    <t>Myers, Dale</t>
  </si>
  <si>
    <t>2222 S Endwright Rd</t>
  </si>
  <si>
    <t>2222 S Endwright RD</t>
  </si>
  <si>
    <t>Bloomington, IN 47403-9222</t>
  </si>
  <si>
    <t>53-09-13-107-031.000-015</t>
  </si>
  <si>
    <t>016-21490-00</t>
  </si>
  <si>
    <t>Myers, Daniel</t>
  </si>
  <si>
    <t>3511 W Tilson Pl</t>
  </si>
  <si>
    <t>3511 W Tilson Place</t>
  </si>
  <si>
    <t>Bloomington, IN 47403-3979</t>
  </si>
  <si>
    <t>http://egis.39dn.com/egismonroein/plats/C/C228_a.pdf</t>
  </si>
  <si>
    <t>WOOLERY PLAN COM 4</t>
  </si>
  <si>
    <t>530817203004000009</t>
  </si>
  <si>
    <t>53-09-01-303-010.000-015</t>
  </si>
  <si>
    <t>016-18590-32</t>
  </si>
  <si>
    <t>Myers, David Lee Sr</t>
  </si>
  <si>
    <t>4145 W Heritage Way</t>
  </si>
  <si>
    <t>015-37081-05 WOOLERY PLANNED COMMUNITY PH 4 LOT 5 (2.64A); ANNEXED 3/1/04 FROM 014-37081-05</t>
  </si>
  <si>
    <t>53009180-009</t>
  </si>
  <si>
    <t>64 PERRY CITY - BASE - COM</t>
  </si>
  <si>
    <t>4758</t>
  </si>
  <si>
    <t>530817203001000009</t>
  </si>
  <si>
    <t>53-08-17-301-165.000-008</t>
  </si>
  <si>
    <t>014-17096-34</t>
  </si>
  <si>
    <t>Myers, Jacob A</t>
  </si>
  <si>
    <t>1504 W Leighton Ln</t>
  </si>
  <si>
    <t>1504 W Leighton LN</t>
  </si>
  <si>
    <t>014-37080-02 PT NW NW 17-8-1W 2.09A</t>
  </si>
  <si>
    <t>3684</t>
  </si>
  <si>
    <t>530817200003000008</t>
  </si>
  <si>
    <t>014-14981-19</t>
  </si>
  <si>
    <t>53-08-20-100-022.000-008</t>
  </si>
  <si>
    <t>Myers, Matthew S &amp; Valerie M</t>
  </si>
  <si>
    <t>4108 S Clear View Dr</t>
  </si>
  <si>
    <t>4108 S Clear View DR</t>
  </si>
  <si>
    <t>014-37080-01 PT NW NW 17-8-1W 3.44 A Plat 121</t>
  </si>
  <si>
    <t>868</t>
  </si>
  <si>
    <t>530817200005000008</t>
  </si>
  <si>
    <t>53-08-17-102-002.000-008</t>
  </si>
  <si>
    <t>014-23200-00</t>
  </si>
  <si>
    <t>Myers, Roscoe C &amp; Fern R</t>
  </si>
  <si>
    <t>542 W Green Rd</t>
  </si>
  <si>
    <t>542 W Green RD</t>
  </si>
  <si>
    <t>014-04240-00 PT NW NW 17-8-1W 4.61 A Plat 116</t>
  </si>
  <si>
    <t>742</t>
  </si>
  <si>
    <t>530817200006000008</t>
  </si>
  <si>
    <t>53-09-02-200-054.000-015</t>
  </si>
  <si>
    <t>016-30391-24</t>
  </si>
  <si>
    <t>MYERS, SANDRA A</t>
  </si>
  <si>
    <t>515 S Magnolia Ct</t>
  </si>
  <si>
    <t>515 S Magnolia CT</t>
  </si>
  <si>
    <t>014-17396-46 Highlands Ph 6 Sec 3 Lot 446</t>
  </si>
  <si>
    <t>http://egis.39dn.com/egismonroein/plats/2008017816.IN.pdf</t>
  </si>
  <si>
    <t>530817100300446008</t>
  </si>
  <si>
    <t>53-09-02-300-001.000-015</t>
  </si>
  <si>
    <t>016-28670-00</t>
  </si>
  <si>
    <t>Myers, Thomas E</t>
  </si>
  <si>
    <t>5940 W Gifford Rd</t>
  </si>
  <si>
    <t>5940 W Gifford RD</t>
  </si>
  <si>
    <t>Bloomington, IN 47403-9637</t>
  </si>
  <si>
    <t>014-17396-45 Highlands Ph 6 Sec 3 Lot 445</t>
  </si>
  <si>
    <t>530817100300445008</t>
  </si>
  <si>
    <t>016-30392-26</t>
  </si>
  <si>
    <t>53-09-02-200-172.000-015</t>
  </si>
  <si>
    <t>Myers, Tien H</t>
  </si>
  <si>
    <t>604 S Fridley Ct</t>
  </si>
  <si>
    <t>604 S Fridley CT</t>
  </si>
  <si>
    <t>014-17396-44 Highlands Ph 6 Sec 3 Lot 444</t>
  </si>
  <si>
    <t>530817100300444008</t>
  </si>
  <si>
    <t>53-08-17-403-004.000-008</t>
  </si>
  <si>
    <t>014-04580-04</t>
  </si>
  <si>
    <t>Mynark, Richard G</t>
  </si>
  <si>
    <t>461 W Somersbe Pl</t>
  </si>
  <si>
    <t>461 W Somersbe Place</t>
  </si>
  <si>
    <t>014-17396-43 Highlands Ph 6 Sec 3 Lot 443</t>
  </si>
  <si>
    <t>530817100300443008</t>
  </si>
  <si>
    <t>014-17093-47</t>
  </si>
  <si>
    <t>53-08-17-302-011.000-008</t>
  </si>
  <si>
    <t>Naderpoor, Anwar M &amp; Mary Kasim &amp; Nawadi, Fawzia</t>
  </si>
  <si>
    <t>3313 S Forrester St</t>
  </si>
  <si>
    <t>3981 S Bushmill DR</t>
  </si>
  <si>
    <t>014-17096-48 HIGHLANDS PH 6 SEC 1 LOT 148</t>
  </si>
  <si>
    <t>http://egis.39dn.com/egismonroein/plats/2003011125.IN.pdf</t>
  </si>
  <si>
    <t>530817301171000008</t>
  </si>
  <si>
    <t>53-09-02-400-003.182-015</t>
  </si>
  <si>
    <t>016-26823-82</t>
  </si>
  <si>
    <t>Naldi, Steven P</t>
  </si>
  <si>
    <t>5354 W Stonewood Dr</t>
  </si>
  <si>
    <t>5354 W STONEWOOD DR</t>
  </si>
  <si>
    <t>014-17096-47 HIGHLANDS 6TH SEC 1 LOT 147</t>
  </si>
  <si>
    <t>530817301177000008</t>
  </si>
  <si>
    <t>016-30392-00</t>
  </si>
  <si>
    <t>53-09-02-300-007.000-015</t>
  </si>
  <si>
    <t>Nalin, Christopher M &amp; Whalen, Ashley</t>
  </si>
  <si>
    <t>711 S Bosell Ct</t>
  </si>
  <si>
    <t>711 S Bosell CT</t>
  </si>
  <si>
    <t>014-17096-46 HIGHLANDS PH 6 SEC 1 LOT 146</t>
  </si>
  <si>
    <t>790</t>
  </si>
  <si>
    <t>530817301137000008</t>
  </si>
  <si>
    <t>53-09-12-402-003.000-015</t>
  </si>
  <si>
    <t>016-24240-00</t>
  </si>
  <si>
    <t>Nardine, Marcie A</t>
  </si>
  <si>
    <t>3930 W Walnut Leaf Dr</t>
  </si>
  <si>
    <t>3930 W Walnut Leaf DR</t>
  </si>
  <si>
    <t>014-17096-45 HIGHLANDS PH 6 SEC 1 LOT 145</t>
  </si>
  <si>
    <t>530817301163000008</t>
  </si>
  <si>
    <t>016-03310-11</t>
  </si>
  <si>
    <t>53-09-13-405-016.000-015</t>
  </si>
  <si>
    <t>Nash, Gregory Terrance</t>
  </si>
  <si>
    <t>3801 W Woodhaven Dr</t>
  </si>
  <si>
    <t>3801 W Woodhaven DR</t>
  </si>
  <si>
    <t>014-17096-44 HIGHLANDS PH 6 SEC 1 LOT 144</t>
  </si>
  <si>
    <t>530817301168000008</t>
  </si>
  <si>
    <t>53-08-17-301-097.000-008</t>
  </si>
  <si>
    <t>014-17096-13</t>
  </si>
  <si>
    <t>Naugle, Joshua J &amp; Cassandra L</t>
  </si>
  <si>
    <t>1523 W Leighton Ln</t>
  </si>
  <si>
    <t>1523 W Leighton LN</t>
  </si>
  <si>
    <t>014-17096-43 HIGHLANDS PH 6 SEC 1 LOT 143</t>
  </si>
  <si>
    <t>530817301114000008</t>
  </si>
  <si>
    <t>53-01-41-741-064.000-008</t>
  </si>
  <si>
    <t>014-17410-64</t>
  </si>
  <si>
    <t>Neary, Brian D &amp; Michele A</t>
  </si>
  <si>
    <t>3119 S Cuffers Dr</t>
  </si>
  <si>
    <t>3119 S Cuffers DR</t>
  </si>
  <si>
    <t>Bloomington, IN 47403-4363</t>
  </si>
  <si>
    <t>014-17096-42 HIGHLANDS PH 6 SEC 1 LOT 142</t>
  </si>
  <si>
    <t>530817301121000008</t>
  </si>
  <si>
    <t>53-08-17-405-001.000-008</t>
  </si>
  <si>
    <t>014-08850-48</t>
  </si>
  <si>
    <t>Neff, Debra A &amp; Siwko-Bajon, Paul G</t>
  </si>
  <si>
    <t>617 W Glen Arbor Way</t>
  </si>
  <si>
    <t>014-17096-41 HIGHLANDS 6TH SEC 1 LOT 141</t>
  </si>
  <si>
    <t>530817301167000008</t>
  </si>
  <si>
    <t>53-01-41-709-740.000-008</t>
  </si>
  <si>
    <t>014-17097-40</t>
  </si>
  <si>
    <t>Neill, Jonathan Garry &amp; Kyle Kay</t>
  </si>
  <si>
    <t>1661 W Hennessey St</t>
  </si>
  <si>
    <t>1661 W Hennessey ST</t>
  </si>
  <si>
    <t>014-17096-40 HIGHLANDS PH 6 SEC 1 LOT 140</t>
  </si>
  <si>
    <t>530817301107000008</t>
  </si>
  <si>
    <t>53-08-17-102-023.000-008</t>
  </si>
  <si>
    <t>014-20810-00</t>
  </si>
  <si>
    <t>Nelson, Brian W.</t>
  </si>
  <si>
    <t>573 W Green Rd</t>
  </si>
  <si>
    <t>573 W Green RD</t>
  </si>
  <si>
    <t>014-17096-39 HIGHLANDS PH 6 SEC 1 LOT 139</t>
  </si>
  <si>
    <t>530817301112000008</t>
  </si>
  <si>
    <t>53-09-13-106-003.000-015</t>
  </si>
  <si>
    <t>016-21950-00</t>
  </si>
  <si>
    <t>Nelson, Pamela M.</t>
  </si>
  <si>
    <t>3420 W Festive Dr</t>
  </si>
  <si>
    <t>3420 W Festive DR</t>
  </si>
  <si>
    <t>014-17096-38 HIGHLANDS PH 6 SEC 1 LOT 138</t>
  </si>
  <si>
    <t>530817301042000008</t>
  </si>
  <si>
    <t>53-08-17-100-013.000-008</t>
  </si>
  <si>
    <t>014-18040-00</t>
  </si>
  <si>
    <t>Nentrup, Susan Jane</t>
  </si>
  <si>
    <t>2904 S Walls Dr</t>
  </si>
  <si>
    <t>2904 S Walls DR</t>
  </si>
  <si>
    <t>Bloomington, IN 47403-4370</t>
  </si>
  <si>
    <t>014-17096-37 HIGHLANDS PH 6 SEC 1 LOT 137</t>
  </si>
  <si>
    <t>530817301041000008</t>
  </si>
  <si>
    <t>53-08-18-200-204.010-008</t>
  </si>
  <si>
    <t>014-17170-10</t>
  </si>
  <si>
    <t>New Richland 1 Inc</t>
  </si>
  <si>
    <t>525 S Landmark Ave</t>
  </si>
  <si>
    <t>014-17396-49 Highlands Ph 6 Sec 3 Lot 449 Common Area</t>
  </si>
  <si>
    <t>530817100300449008</t>
  </si>
  <si>
    <t>53-01-41-710-500.000-008</t>
  </si>
  <si>
    <t>014-17096-73 HIGHLANDS 6TH SEC 2 LOT 173</t>
  </si>
  <si>
    <t>http://egis.39dn.com/egismonroein/plats/2004021158.IN.pdf</t>
  </si>
  <si>
    <t>530817301145000008</t>
  </si>
  <si>
    <t>53-01-41-717-000.000-008</t>
  </si>
  <si>
    <t>New Richland 2 Inc</t>
  </si>
  <si>
    <t>PO Box 205</t>
  </si>
  <si>
    <t>014-17096-74 HIGHLANDS 6TH SEC 2 LOT 174</t>
  </si>
  <si>
    <t>530817301186000008</t>
  </si>
  <si>
    <t>53-08-18-200-204.098-008</t>
  </si>
  <si>
    <t>014-17170-98</t>
  </si>
  <si>
    <t>014-17096-75 HIGHLANDS 6TH SEC 2 LOT 175</t>
  </si>
  <si>
    <t>530817301150000008</t>
  </si>
  <si>
    <t>53-08-17-100-102.030-008</t>
  </si>
  <si>
    <t>014-17170-30</t>
  </si>
  <si>
    <t>014-17096-76 HIGHLANDS 6TH SEC 2 LOT 176</t>
  </si>
  <si>
    <t>530817301148000008</t>
  </si>
  <si>
    <t>53-08-17-100-102.020-008</t>
  </si>
  <si>
    <t>014-17170-20</t>
  </si>
  <si>
    <t>014-17096-77 HIGHLANDS 6TH SEC 2 LOT 177</t>
  </si>
  <si>
    <t>530817301201000008</t>
  </si>
  <si>
    <t>53-08-17-100-102.099-008</t>
  </si>
  <si>
    <t>014-17170-99</t>
  </si>
  <si>
    <t>New Richland 2 INC</t>
  </si>
  <si>
    <t>014-17096-78 HIGHLANDS 6TH SEC 2 LOT 178</t>
  </si>
  <si>
    <t>530817301183000008</t>
  </si>
  <si>
    <t>http://egis.39dn.com/egismonroein/plats/2007017885.IN.pdf</t>
  </si>
  <si>
    <t>53-09-12-200-015.000-015</t>
  </si>
  <si>
    <t>016-22070-00</t>
  </si>
  <si>
    <t>Newforth, Craig &amp; Marcia</t>
  </si>
  <si>
    <t>624 W Ryans Run</t>
  </si>
  <si>
    <t>2120 S Curry PIKE</t>
  </si>
  <si>
    <t>014-17496-22 Highlands Ph 6 Sec 3 Lot 422</t>
  </si>
  <si>
    <t>530817301093422008</t>
  </si>
  <si>
    <t>53-09-12-201-025.000-015</t>
  </si>
  <si>
    <t>016-19150-00</t>
  </si>
  <si>
    <t>Newland, John S. &amp; Betty M.</t>
  </si>
  <si>
    <t>4212 W Glen Oaks Dr</t>
  </si>
  <si>
    <t>4212 W Glen Oaks DR</t>
  </si>
  <si>
    <t>Bloomington, IN 47403-3120</t>
  </si>
  <si>
    <t>014-17496-21 Highlands Ph 6 Sec 3 Lot 421</t>
  </si>
  <si>
    <t>530817301093421008</t>
  </si>
  <si>
    <t>014-14990-01</t>
  </si>
  <si>
    <t>53-08-17-407-006.000-008</t>
  </si>
  <si>
    <t>Newlin, John S &amp; Martha J</t>
  </si>
  <si>
    <t>420 W Gordon Pike</t>
  </si>
  <si>
    <t>420 W Gordon PIKE</t>
  </si>
  <si>
    <t>Bloomington, IN 47403-4569</t>
  </si>
  <si>
    <t>014-17496-20 Highlands Ph 6 Sec 3 Lot 420</t>
  </si>
  <si>
    <t>530817301093420008</t>
  </si>
  <si>
    <t>53-09-13-102-007.000-015</t>
  </si>
  <si>
    <t>016-23070-00</t>
  </si>
  <si>
    <t>Newlin-Blackwell, Liam</t>
  </si>
  <si>
    <t>3112 S Fairington Dr</t>
  </si>
  <si>
    <t>3112 S Fairington DR</t>
  </si>
  <si>
    <t>Bloomington, IN 47403-3914</t>
  </si>
  <si>
    <t>014-17496-19 Highlands Ph 6 Sec 3 Lot 419</t>
  </si>
  <si>
    <t>530817301093419008</t>
  </si>
  <si>
    <t>53-01-41-709-735.000-008</t>
  </si>
  <si>
    <t>014-17097-35</t>
  </si>
  <si>
    <t>Newnum, Kyle D &amp; Julia M</t>
  </si>
  <si>
    <t>1681 W Hennessey St</t>
  </si>
  <si>
    <t>1681 W Hennessey ST</t>
  </si>
  <si>
    <t>014-17496-18 Highlands Ph 6 Sec 3 Lot 418</t>
  </si>
  <si>
    <t>530817301093418008</t>
  </si>
  <si>
    <t>014-35070-00</t>
  </si>
  <si>
    <t>53-08-17-402-007.000-008</t>
  </si>
  <si>
    <t>Newquist, Angela R</t>
  </si>
  <si>
    <t>3412 S Rogers St</t>
  </si>
  <si>
    <t>3412 S Rogers ST</t>
  </si>
  <si>
    <t>014-17496-17 Highlands Ph 6 Sec 3 Lot 417</t>
  </si>
  <si>
    <t>http://egis.39dn.com/egismonroein/plats/20070022795.IN.pdf</t>
  </si>
  <si>
    <t>530817301093417008</t>
  </si>
  <si>
    <t>53-09-02-200-140.000-015</t>
  </si>
  <si>
    <t>016-30391-04</t>
  </si>
  <si>
    <t>Newquist, Dayne W</t>
  </si>
  <si>
    <t>5612 W Cobblestone St</t>
  </si>
  <si>
    <t>5612 W Cobblestone ST</t>
  </si>
  <si>
    <t>014-17496-16 Highlands Ph 6 Sec 3 Lot 416</t>
  </si>
  <si>
    <t>530817301093416008</t>
  </si>
  <si>
    <t>53-09-13-200-066.100-015</t>
  </si>
  <si>
    <t>016-29491-00</t>
  </si>
  <si>
    <t>Newsome, Nicole L</t>
  </si>
  <si>
    <t>4383 W Red Rock Rd</t>
  </si>
  <si>
    <t>4383 W Red Rock RD</t>
  </si>
  <si>
    <t>014-17496-15 Highlands Ph 6 Sec 3 Lot 415</t>
  </si>
  <si>
    <t>http://egis.39dn.com/egismonroein/plats/20070022795IN.pdf</t>
  </si>
  <si>
    <t>530817301093415008</t>
  </si>
  <si>
    <t>53-09-02-200-026.000-015</t>
  </si>
  <si>
    <t>016-30391-21</t>
  </si>
  <si>
    <t>Newton, Laura A</t>
  </si>
  <si>
    <t>491 S Magnolia Ct</t>
  </si>
  <si>
    <t>491 S Magnolia CT</t>
  </si>
  <si>
    <t>014-17496-14 Highlands Ph 6 Sec 3 Lot 414</t>
  </si>
  <si>
    <t>http://egis.39dn.com/egismonroein/plats/2007022795.IN.pdf</t>
  </si>
  <si>
    <t>530817301093414008</t>
  </si>
  <si>
    <t>014-07857-02</t>
  </si>
  <si>
    <t>53-08-17-301-089.000-008</t>
  </si>
  <si>
    <t>Nguyen, Kevin D &amp; Natalie S</t>
  </si>
  <si>
    <t>4019 S Crane CT</t>
  </si>
  <si>
    <t>014-17496-13 Highlands Ph 6 Sec 3 Lot 413</t>
  </si>
  <si>
    <t>530817301093413008</t>
  </si>
  <si>
    <t>014-17093-52</t>
  </si>
  <si>
    <t>53-08-17-302-026.000-008</t>
  </si>
  <si>
    <t>Nguyen, Khanh &amp; Hong</t>
  </si>
  <si>
    <t>3992 S Bushmill Dr</t>
  </si>
  <si>
    <t>3992 S Bushmill DR</t>
  </si>
  <si>
    <t>014-17396-12 Highlands Ph 6 Sec 3 Lot 412</t>
  </si>
  <si>
    <t>530817100300412008</t>
  </si>
  <si>
    <t>53-09-02-100-003.100-015</t>
  </si>
  <si>
    <t>016-26823-00</t>
  </si>
  <si>
    <t>Nguyen, Thanh V &amp; Ha N</t>
  </si>
  <si>
    <t>5336 W Hoge Dr</t>
  </si>
  <si>
    <t>5336 W HOGE DR</t>
  </si>
  <si>
    <t>014-17396-11 Highlands Ph 6 Sec 3 Lot 411</t>
  </si>
  <si>
    <t>530817100300411008</t>
  </si>
  <si>
    <t>016-30393-00</t>
  </si>
  <si>
    <t>53-01-63-039-300.000-015</t>
  </si>
  <si>
    <t>Nguyen, Trung</t>
  </si>
  <si>
    <t>4930 W Bedrock Rd</t>
  </si>
  <si>
    <t>4930 W Bedrock RD</t>
  </si>
  <si>
    <t>014-17396-10 Highlands Ph 6 Sec 3 Lot 410</t>
  </si>
  <si>
    <t>530817100300410008</t>
  </si>
  <si>
    <t>53-08-20-205-024.000-008</t>
  </si>
  <si>
    <t>014-07856-30</t>
  </si>
  <si>
    <t>Nguyen, Xuan T &amp; Hang T</t>
  </si>
  <si>
    <t>1300 W Estate Dr</t>
  </si>
  <si>
    <t>1300 W Estate DR</t>
  </si>
  <si>
    <t>Bloomington, IN 47403-9062</t>
  </si>
  <si>
    <t>014-17396-08 Highlands Ph 6 Sec 3 Lot 408</t>
  </si>
  <si>
    <t>530817100300408008</t>
  </si>
  <si>
    <t>53-04-36-301-019.000-011</t>
  </si>
  <si>
    <t>007-12840-00</t>
  </si>
  <si>
    <t>Nichols, Wayne D &amp; Janet S</t>
  </si>
  <si>
    <t>4288 E Robinson Rd</t>
  </si>
  <si>
    <t>4260 W Grand AVE</t>
  </si>
  <si>
    <t>014-17396-07 Highlands Ph 6 Sec 3 Lot 407</t>
  </si>
  <si>
    <t>530817100300407008</t>
  </si>
  <si>
    <t>53-09-02-201-016.000-015</t>
  </si>
  <si>
    <t>016-30390-36</t>
  </si>
  <si>
    <t>Nichols, Zachary J &amp; Amber N</t>
  </si>
  <si>
    <t>356 S Woodfield Ln</t>
  </si>
  <si>
    <t>356 S Woodfield LN</t>
  </si>
  <si>
    <t>014-17496-06 Highlands Ph 6 Sec 3 Lot 406</t>
  </si>
  <si>
    <t>530817301093406008</t>
  </si>
  <si>
    <t>53-08-17-301-027.000-008</t>
  </si>
  <si>
    <t>014-17096-33</t>
  </si>
  <si>
    <t>Nicholson, Brian D &amp; Kim K</t>
  </si>
  <si>
    <t>1510 W Leighton Ln</t>
  </si>
  <si>
    <t>1510 W Leighton LN</t>
  </si>
  <si>
    <t>014-17496-05 Highlands Ph 6 Sec 3 Lot 405</t>
  </si>
  <si>
    <t>530817301093405008</t>
  </si>
  <si>
    <t>016-30391-02</t>
  </si>
  <si>
    <t>53-09-02-200-056.000-015</t>
  </si>
  <si>
    <t>Nicholson, Justin R &amp; Liesel E</t>
  </si>
  <si>
    <t>5636 W Cobblestone St</t>
  </si>
  <si>
    <t>5636 W Cobblestone ST</t>
  </si>
  <si>
    <t>014-17496-04 Highlands Ph 6 Sec 3 Lot 404</t>
  </si>
  <si>
    <t>530817301093404008</t>
  </si>
  <si>
    <t>53-08-17-110-011.000-008</t>
  </si>
  <si>
    <t>014-24310-00</t>
  </si>
  <si>
    <t>Nicholson, Sally A</t>
  </si>
  <si>
    <t>512 W Lois LN</t>
  </si>
  <si>
    <t>014-17496-03 Highlands Ph 6 Sec 3 Lot 403</t>
  </si>
  <si>
    <t>530817301093403008</t>
  </si>
  <si>
    <t>53-08-17-106-014.000-008</t>
  </si>
  <si>
    <t>014-17410-57</t>
  </si>
  <si>
    <t>Nickel, Nathan &amp; Sarah A</t>
  </si>
  <si>
    <t>657 W Ryan Rd</t>
  </si>
  <si>
    <t>657 W Ryan RD</t>
  </si>
  <si>
    <t>014-17496-02 Highlands Ph 6 Sec 3 Lot 402</t>
  </si>
  <si>
    <t>530817301093402008</t>
  </si>
  <si>
    <t>016-30391-72</t>
  </si>
  <si>
    <t>53-09-02-200-017.000-015</t>
  </si>
  <si>
    <t>Nickless, Logan J &amp; Nicole L</t>
  </si>
  <si>
    <t>522 S Cobblestone Ct</t>
  </si>
  <si>
    <t>522 S Cobblestone CT</t>
  </si>
  <si>
    <t>014-17496-01 Highlands Ph 6 Sec 3 Lot 401</t>
  </si>
  <si>
    <t>530817301093401008</t>
  </si>
  <si>
    <t>016-03315-20</t>
  </si>
  <si>
    <t>53-09-13-401-061.000-015</t>
  </si>
  <si>
    <t>Niebrugge, Robert William III &amp; Amber L</t>
  </si>
  <si>
    <t>3300 W Woodcreek Ct</t>
  </si>
  <si>
    <t>3300 W Woodcreek CT</t>
  </si>
  <si>
    <t>014-17496-00 Highlands Ph 6 Sec 3 Lot 400</t>
  </si>
  <si>
    <t>530817301093400008</t>
  </si>
  <si>
    <t>53-09-02-100-004.058-015</t>
  </si>
  <si>
    <t>016-26811-58</t>
  </si>
  <si>
    <t>Niekamp, Gerald &amp; Patricia</t>
  </si>
  <si>
    <t>7238 Hellwarth Rd</t>
  </si>
  <si>
    <t>Celina, OH 45822</t>
  </si>
  <si>
    <t>246 S Cave Creek DR</t>
  </si>
  <si>
    <t>014-17396-99 Highlands Ph 6 Sec 3 Lot 399</t>
  </si>
  <si>
    <t>530817301093399008</t>
  </si>
  <si>
    <t>016-30392-71</t>
  </si>
  <si>
    <t>53-09-02-300-096.000-015</t>
  </si>
  <si>
    <t>Niess, Adam Dennis &amp; Anne Christine</t>
  </si>
  <si>
    <t>676 S Solitude Ct</t>
  </si>
  <si>
    <t>676 S Solitude CT</t>
  </si>
  <si>
    <t>014-17396-98 Highlands Ph 6 Sec 3 Lot 398</t>
  </si>
  <si>
    <t>530817301093398008</t>
  </si>
  <si>
    <t>53-09-13-407-019.000-015</t>
  </si>
  <si>
    <t>016-11690-00</t>
  </si>
  <si>
    <t>Nikirk, Kenneth D. &amp; Betty J.</t>
  </si>
  <si>
    <t>442 W Banta Rd</t>
  </si>
  <si>
    <t>Indianapolis, IN 46217</t>
  </si>
  <si>
    <t>3710 W Garden LN</t>
  </si>
  <si>
    <t>014-17396-97 Highlands Ph 6 Sec 3 Lot 397</t>
  </si>
  <si>
    <t>530817301093397008</t>
  </si>
  <si>
    <t>53-09-13-103-029.000-015</t>
  </si>
  <si>
    <t>016-30900-00</t>
  </si>
  <si>
    <t>Nisbet, Richard L &amp; Shelley K</t>
  </si>
  <si>
    <t>2902 S Yonkers St</t>
  </si>
  <si>
    <t>2902 S Yonkers ST</t>
  </si>
  <si>
    <t>Bloomington, IN 47403-3872</t>
  </si>
  <si>
    <t>014-17396-96 Highlands Ph 6 Sec 3 Lot 396</t>
  </si>
  <si>
    <t>530817301093396008</t>
  </si>
  <si>
    <t>53-09-02-202-012.000-015</t>
  </si>
  <si>
    <t>016-30395-09</t>
  </si>
  <si>
    <t>Nistelbeck, Kimberly E</t>
  </si>
  <si>
    <t>337 S Windstone Ct</t>
  </si>
  <si>
    <t>337 S Windstone CT</t>
  </si>
  <si>
    <t>014-17396-95 Highlands Ph 6 Sec 3 Lot 395</t>
  </si>
  <si>
    <t>530817301093395008</t>
  </si>
  <si>
    <t>53-09-01-212-024.000-015</t>
  </si>
  <si>
    <t>016-07760-00</t>
  </si>
  <si>
    <t>Niswander, Gilbert W &amp; Nancy A</t>
  </si>
  <si>
    <t>862 S Village Dr</t>
  </si>
  <si>
    <t>862 S Village DR</t>
  </si>
  <si>
    <t>014-17396-94 Highlands Ph 6 Sec 3 Lot 394</t>
  </si>
  <si>
    <t>530817301093394008</t>
  </si>
  <si>
    <t>53-01-41-709-729.000-008</t>
  </si>
  <si>
    <t>014-17097-29</t>
  </si>
  <si>
    <t>Nix, Mathew S. &amp; Katie J</t>
  </si>
  <si>
    <t>1708 W Hennessey St</t>
  </si>
  <si>
    <t>1708 W Hennessey ST</t>
  </si>
  <si>
    <t>014-17096-88 HIGHLANDS PH 6 SEC 2 LOT 188</t>
  </si>
  <si>
    <t>http://egis.39dn.com/egismonroein/plats/2004016797.IN.pdf</t>
  </si>
  <si>
    <t>530817301202000008</t>
  </si>
  <si>
    <t>53-09-13-107-039.000-015</t>
  </si>
  <si>
    <t>016-15530-00</t>
  </si>
  <si>
    <t>Nixon, Anthony &amp; Emily J</t>
  </si>
  <si>
    <t>3231 S Fairington Dr</t>
  </si>
  <si>
    <t>3231 S Fairington DR</t>
  </si>
  <si>
    <t>014-17096-89 HIGHLANDS 6TH SEC 2 LOT 189</t>
  </si>
  <si>
    <t>530817301072000008</t>
  </si>
  <si>
    <t>014-14982-06</t>
  </si>
  <si>
    <t>53-08-20-100-030.006-008</t>
  </si>
  <si>
    <t>Nixon, David W &amp; Deborah A</t>
  </si>
  <si>
    <t>715 W Baywood Dr</t>
  </si>
  <si>
    <t>715 W Baywood DR</t>
  </si>
  <si>
    <t>014-17096-90 HIGHLANDS PH 6 SEC 2 LOT 190</t>
  </si>
  <si>
    <t>530817301223000008</t>
  </si>
  <si>
    <t>53-09-13-104-021.000-015</t>
  </si>
  <si>
    <t>016-03920-00</t>
  </si>
  <si>
    <t>Nixon, Emily Jo</t>
  </si>
  <si>
    <t>3711 W Race ST</t>
  </si>
  <si>
    <t>014-17396-93 Highlands Ph 6 Sec 3 Lot 393</t>
  </si>
  <si>
    <t>http://egis.39dn.com/egismonroein/plats/2006024319.IN.pdf</t>
  </si>
  <si>
    <t>530817301093393008</t>
  </si>
  <si>
    <t>014-07857-10</t>
  </si>
  <si>
    <t>53-08-17-301-003.000-008</t>
  </si>
  <si>
    <t>Noel, Bradley C &amp; Joni S</t>
  </si>
  <si>
    <t>4018 S Crane Ct</t>
  </si>
  <si>
    <t>4018 S Crane CT</t>
  </si>
  <si>
    <t>014-17396-92 Highlands Ph 6 Sec 3 Lot 392</t>
  </si>
  <si>
    <t>530817301093392008</t>
  </si>
  <si>
    <t>53-09-02-400-003.117-015</t>
  </si>
  <si>
    <t>016-26823-17</t>
  </si>
  <si>
    <t>Nolte, Lorraine</t>
  </si>
  <si>
    <t>617 S Bobcat Bend</t>
  </si>
  <si>
    <t>617 S BOBCAT BND</t>
  </si>
  <si>
    <t>014-17396-91 Highlands Ph 6 Sec 3 Lot 391</t>
  </si>
  <si>
    <t>530817301093391008</t>
  </si>
  <si>
    <t>53-09-02-100-004.004-015</t>
  </si>
  <si>
    <t>016-26811-04</t>
  </si>
  <si>
    <t>Nolte, Lynn K</t>
  </si>
  <si>
    <t>181 S Stonechase Crossing Rd</t>
  </si>
  <si>
    <t>181 S Stonechase Crossing</t>
  </si>
  <si>
    <t>014-17396-90 Highlands Ph 6 Sec 3 Lot 390</t>
  </si>
  <si>
    <t>530817301093390008</t>
  </si>
  <si>
    <t>53-09-02-400-003.087-015</t>
  </si>
  <si>
    <t>016-26823-87</t>
  </si>
  <si>
    <t>Noorzad, Soraya &amp; Ehsan</t>
  </si>
  <si>
    <t>5362 W Hoge Dr</t>
  </si>
  <si>
    <t>5362 W HOGE DR</t>
  </si>
  <si>
    <t>014-17396-89 Highlands Ph 6 Sec 3 Lot 389</t>
  </si>
  <si>
    <t>530817301093389008</t>
  </si>
  <si>
    <t>53-09-02-100-003.097-015</t>
  </si>
  <si>
    <t>016-26823-97</t>
  </si>
  <si>
    <t>Norbu, Lhundup N. &amp; Taylor-Norbu, Theresa L.</t>
  </si>
  <si>
    <t>5342 W Hoge Dr</t>
  </si>
  <si>
    <t>5342 W HOGE DR</t>
  </si>
  <si>
    <t>014-17396-88 Highlands Ph 6 Sec 3 Lot 388</t>
  </si>
  <si>
    <t>530817301093388008</t>
  </si>
  <si>
    <t>53-01-41-709-711.000-008</t>
  </si>
  <si>
    <t>014-17097-11</t>
  </si>
  <si>
    <t>Norris, Michael A &amp; Kara A</t>
  </si>
  <si>
    <t>1624 W Hennessey St</t>
  </si>
  <si>
    <t>1624 W Hennessey ST</t>
  </si>
  <si>
    <t>014-17396-86 Highlands Ph 6 Sec 3 Lot 386</t>
  </si>
  <si>
    <t>530817301093386008</t>
  </si>
  <si>
    <t>53-08-17-102-007.000-008</t>
  </si>
  <si>
    <t>014-30770-00</t>
  </si>
  <si>
    <t>Norris, Richene R</t>
  </si>
  <si>
    <t>562 W Green Rd</t>
  </si>
  <si>
    <t>562 W Green RD</t>
  </si>
  <si>
    <t>014-17396-85 Highlands Ph 6 Sec 3 Lot 385</t>
  </si>
  <si>
    <t>530817301093385008</t>
  </si>
  <si>
    <t>53-04-36-201-001.000-011</t>
  </si>
  <si>
    <t>007-28150-14</t>
  </si>
  <si>
    <t>Northwest Park LLC</t>
  </si>
  <si>
    <t>810 Auto Mall Rd PO Box 40</t>
  </si>
  <si>
    <t>014-17396-84 Highlands Ph 6 Sec 3 Lot 384</t>
  </si>
  <si>
    <t>530817301093384008</t>
  </si>
  <si>
    <t>53-04-36-201-005.000-011</t>
  </si>
  <si>
    <t>007-28150-12</t>
  </si>
  <si>
    <t>014-17396-83 Highlands Ph 6 Sec 3 Lot 383</t>
  </si>
  <si>
    <t>530817301093383008</t>
  </si>
  <si>
    <t>53-04-36-201-007.000-011</t>
  </si>
  <si>
    <t>007-28150-09</t>
  </si>
  <si>
    <t>014-17396-82 Highlands Ph 6 Sec 3 Lot 382</t>
  </si>
  <si>
    <t>530817301093382008</t>
  </si>
  <si>
    <t>007-23160-00</t>
  </si>
  <si>
    <t>53-04-36-303-102.000-011</t>
  </si>
  <si>
    <t>Norton, Charles E &amp; Karen J</t>
  </si>
  <si>
    <t>4031 W Broadway Ave</t>
  </si>
  <si>
    <t>4031 W Broadway AVE</t>
  </si>
  <si>
    <t>014-17396-81 Highlands Ph 6 Sec 3 Lot 381</t>
  </si>
  <si>
    <t>530817301093381008</t>
  </si>
  <si>
    <t>53-09-01-303-005.000-015</t>
  </si>
  <si>
    <t>016-18590-34</t>
  </si>
  <si>
    <t>Novak, Melodye R</t>
  </si>
  <si>
    <t>4147 W Heritage Way</t>
  </si>
  <si>
    <t>014-17396-80 Highlands Ph 6 Sec 3 Lot 380</t>
  </si>
  <si>
    <t>530817301093380008</t>
  </si>
  <si>
    <t>53-09-13-410-008.000-015</t>
  </si>
  <si>
    <t>016-29061-23</t>
  </si>
  <si>
    <t>Nowlin, Michael R &amp; Charmaine D</t>
  </si>
  <si>
    <t>3701 S Judd Ave</t>
  </si>
  <si>
    <t>3701 S Judd AVE</t>
  </si>
  <si>
    <t>014-17396-79 Highlands Ph 6 Sec 3 Lot 379</t>
  </si>
  <si>
    <t>530817100300379008</t>
  </si>
  <si>
    <t>53-09-13-400-012.000-015</t>
  </si>
  <si>
    <t>016-19360-00</t>
  </si>
  <si>
    <t>Nowling, Barry</t>
  </si>
  <si>
    <t>3402 W Ooley Dr</t>
  </si>
  <si>
    <t>3402 W Ooley DR</t>
  </si>
  <si>
    <t>014-17396-77 Highlands Ph 6 Sec 3 Lot 377</t>
  </si>
  <si>
    <t>530817100300377008</t>
  </si>
  <si>
    <t>53-09-13-101-054.000-015</t>
  </si>
  <si>
    <t>016-05130-00</t>
  </si>
  <si>
    <t>Nowling, Colby Lee &amp; Betty M.</t>
  </si>
  <si>
    <t>3821 W Stafford Dr</t>
  </si>
  <si>
    <t>3821 W Stafford DR</t>
  </si>
  <si>
    <t>014-17098-76 Highlands Phase 5 Section 6 Lot 376</t>
  </si>
  <si>
    <t>http://egis.39dn.com/egismonroein/plats/2007009368.IN.pdf</t>
  </si>
  <si>
    <t>530817301093376008</t>
  </si>
  <si>
    <t>53-09-13-101-004.000-015</t>
  </si>
  <si>
    <t>016-10270-00</t>
  </si>
  <si>
    <t>Nunez, Adam R</t>
  </si>
  <si>
    <t>3002 S Market Pl</t>
  </si>
  <si>
    <t>3002 S Market Place</t>
  </si>
  <si>
    <t>014-17098-75 Highlands Phase 5 Section 6 Lot 375</t>
  </si>
  <si>
    <t>530817301093375008</t>
  </si>
  <si>
    <t>53-08-17-301-084.000-008</t>
  </si>
  <si>
    <t>014-17096-14</t>
  </si>
  <si>
    <t>Nunn, Russell L &amp; Lori S</t>
  </si>
  <si>
    <t>1527 W Leighton Ln</t>
  </si>
  <si>
    <t>1527 W Leighton LN</t>
  </si>
  <si>
    <t>014-17098-74 Highlands Phase 5 Section 6 Lot 374</t>
  </si>
  <si>
    <t>530817301093374008</t>
  </si>
  <si>
    <t>53-09-01-213-004.000-015</t>
  </si>
  <si>
    <t>016-15300-00</t>
  </si>
  <si>
    <t>O' Hart, Jeffrey F &amp; Crites, Jennifer D</t>
  </si>
  <si>
    <t>530 S Curry Pike</t>
  </si>
  <si>
    <t>530 S Curry PIKE</t>
  </si>
  <si>
    <t>014-17098-73 Highlands Phase 5 Section 6 Lot 373</t>
  </si>
  <si>
    <t>530817301093373008</t>
  </si>
  <si>
    <t>53-09-01-300-005.000-015</t>
  </si>
  <si>
    <t>016-18880-00</t>
  </si>
  <si>
    <t>O'Brien, Dennis</t>
  </si>
  <si>
    <t>4249 W Gifford Rd</t>
  </si>
  <si>
    <t>4249 W Gifford RD</t>
  </si>
  <si>
    <t>014-17098-72 Highlands Phase 5 Section 6 Lot 372</t>
  </si>
  <si>
    <t>530817301093372008</t>
  </si>
  <si>
    <t>014-17097-61</t>
  </si>
  <si>
    <t>53-08-17-301-064.000-008</t>
  </si>
  <si>
    <t>OConner, Duane E</t>
  </si>
  <si>
    <t>67 Hatfeild Mead</t>
  </si>
  <si>
    <t>Morden Surrey SM45PF, UK SM45P</t>
  </si>
  <si>
    <t>3830 S McDougal ST</t>
  </si>
  <si>
    <t>014-17098-71 Highlands Phase 5 Section 6 Lot 371</t>
  </si>
  <si>
    <t>530817301093371008</t>
  </si>
  <si>
    <t>53-09-13-103-002.000-015</t>
  </si>
  <si>
    <t>016-19630-00</t>
  </si>
  <si>
    <t>OConnor, Dawn M</t>
  </si>
  <si>
    <t>3702 W Stafford Dr</t>
  </si>
  <si>
    <t>3702 W Stafford DR</t>
  </si>
  <si>
    <t>014-17098-70 Highlands Phase 5 Section 6 Lot 370</t>
  </si>
  <si>
    <t>530817301093370008</t>
  </si>
  <si>
    <t>53-09-02-202-003.000-015</t>
  </si>
  <si>
    <t>016-30395-23</t>
  </si>
  <si>
    <t>OConnor, Eleanor Caldwell</t>
  </si>
  <si>
    <t>342 S Windstone Ct</t>
  </si>
  <si>
    <t>342 S Windstone CT</t>
  </si>
  <si>
    <t>014-17098-69 Highlands Phase 5 Section 6 Lot 369</t>
  </si>
  <si>
    <t>530817301093369008</t>
  </si>
  <si>
    <t>53-09-02-100-004.015-015</t>
  </si>
  <si>
    <t>016-26811-15</t>
  </si>
  <si>
    <t>OConnor, John M &amp; Axsom, Rachel</t>
  </si>
  <si>
    <t>5362 W Cobblestone St</t>
  </si>
  <si>
    <t>5362 W Cobblestone ST</t>
  </si>
  <si>
    <t>014-17098-68 Highlands Phase 5 Section 6 Lot 368</t>
  </si>
  <si>
    <t>530817301093368008</t>
  </si>
  <si>
    <t>53-09-13-105-019.000-015</t>
  </si>
  <si>
    <t>016-25320-00</t>
  </si>
  <si>
    <t>OConnor, Margrethe C.</t>
  </si>
  <si>
    <t>3622 W Indian Creek Dr</t>
  </si>
  <si>
    <t>3622 W Indian Creek DR</t>
  </si>
  <si>
    <t>014-17098-67 Highlands Phase 5 Section 6 Lot 367</t>
  </si>
  <si>
    <t>530817301093367008</t>
  </si>
  <si>
    <t>53-09-13-107-037.000-015</t>
  </si>
  <si>
    <t>016-21450-00</t>
  </si>
  <si>
    <t>O'Dell, Delila J</t>
  </si>
  <si>
    <t>3407 W Tilson Pl</t>
  </si>
  <si>
    <t>3407 W Tilson Place</t>
  </si>
  <si>
    <t>014-17098-66 Highlands Phase 5 Section 6 Lot 366</t>
  </si>
  <si>
    <t>530817301093366008</t>
  </si>
  <si>
    <t>53-08-17-301-166.000-008</t>
  </si>
  <si>
    <t>014-17098-11</t>
  </si>
  <si>
    <t>Oden, Joyce Bingham</t>
  </si>
  <si>
    <t>3728 S Wickens St</t>
  </si>
  <si>
    <t>3728 S Wickens ST</t>
  </si>
  <si>
    <t>014-17098-65 Highlands Phase 5 Section 6 Lot 365A portion in sec 17 see 014-17998-65 for portion in sec 18</t>
  </si>
  <si>
    <t>RESIDENTIAL PARCEL CLASSIFIED AS VACANT BUT IS PART OF THE SUPPORT LAND FOR ANOTHER PARCEL</t>
  </si>
  <si>
    <t>530817301093365008</t>
  </si>
  <si>
    <t>016-21380-00</t>
  </si>
  <si>
    <t>53-09-13-107-054.000-015</t>
  </si>
  <si>
    <t>O'Donnell, John Brian &amp; Maria Danuta Mastalerz</t>
  </si>
  <si>
    <t>2680 S Wexley Rd</t>
  </si>
  <si>
    <t>3251 S Yonkers ST</t>
  </si>
  <si>
    <t>014-17098-64 Highlands Phase 5 Section 6 Lot 364</t>
  </si>
  <si>
    <t>Highlands</t>
  </si>
  <si>
    <t>530818103003364008</t>
  </si>
  <si>
    <t>53-09-01-213-030.000-015</t>
  </si>
  <si>
    <t>016-08820-00</t>
  </si>
  <si>
    <t>Odulio, Benjamin</t>
  </si>
  <si>
    <t>723 S Village Dr</t>
  </si>
  <si>
    <t>723 S Village DR</t>
  </si>
  <si>
    <t>014-17098-63 Highlands Phase 5 Section 6 Lot 363</t>
  </si>
  <si>
    <t>530818103003363008</t>
  </si>
  <si>
    <t>53-04-36-100-026.000-011</t>
  </si>
  <si>
    <t>007-28650-00</t>
  </si>
  <si>
    <t>Oeding, Sheila K</t>
  </si>
  <si>
    <t>1075 N Logan Rd</t>
  </si>
  <si>
    <t>1075 N Logan RD</t>
  </si>
  <si>
    <t>014-17098-62 Highlands Phase 5 Section 6 Lot 362</t>
  </si>
  <si>
    <t>530818103003362008</t>
  </si>
  <si>
    <t>016-03315-34</t>
  </si>
  <si>
    <t>53-09-13-401-027.000-015</t>
  </si>
  <si>
    <t>Ogden, Joshua D &amp; Megan A</t>
  </si>
  <si>
    <t>3418 W Fox Trail Ct</t>
  </si>
  <si>
    <t>3418 W Fox Trail CT</t>
  </si>
  <si>
    <t>014-17098-61 Highlands Phase 5 Section 6 Lot 361</t>
  </si>
  <si>
    <t>530818103003361008</t>
  </si>
  <si>
    <t>53-09-02-100-004.017-015</t>
  </si>
  <si>
    <t>016-26811-17</t>
  </si>
  <si>
    <t>O'Hagan, Heather M</t>
  </si>
  <si>
    <t>5366 W Cobblestone St</t>
  </si>
  <si>
    <t>5366 W Cobblestone ST</t>
  </si>
  <si>
    <t>014-17098-30 Highlands Ph 5 Sec 5 Lot 330</t>
  </si>
  <si>
    <t>http://egis.39dn.com/egismonroein/plats/2006008712.IN.pdf</t>
  </si>
  <si>
    <t>WICKENS</t>
  </si>
  <si>
    <t>530818103003330008</t>
  </si>
  <si>
    <t>53-09-01-302-021.000-015</t>
  </si>
  <si>
    <t>016-07190-00</t>
  </si>
  <si>
    <t>OLeary, Sean S &amp; Maurice D Lankford</t>
  </si>
  <si>
    <t>4141 W Curry Ct</t>
  </si>
  <si>
    <t>4141 W Curry CT</t>
  </si>
  <si>
    <t>Bloomington, IN 47403-2701</t>
  </si>
  <si>
    <t>014-17098-29 Highlands Ph 5 Sec 5 Lot 329</t>
  </si>
  <si>
    <t>530818103003329008</t>
  </si>
  <si>
    <t>53-09-01-209-029.000-015</t>
  </si>
  <si>
    <t>016-13060-00</t>
  </si>
  <si>
    <t>Olges, Kathleen L</t>
  </si>
  <si>
    <t>736 S Western Dr</t>
  </si>
  <si>
    <t>736 S Western DR</t>
  </si>
  <si>
    <t>014-17098-28 Highlands Phase 5 Section 6 Lot 328</t>
  </si>
  <si>
    <t>530818103003328008</t>
  </si>
  <si>
    <t>53-09-02-202-022.000-015</t>
  </si>
  <si>
    <t>016-30395-04</t>
  </si>
  <si>
    <t>Olivera, Francis P IV &amp; Laura A</t>
  </si>
  <si>
    <t>5713 W Stoneview Way</t>
  </si>
  <si>
    <t>014-17098-27 Highlands Phase 5 Section 6 Lot 327</t>
  </si>
  <si>
    <t>530818103003327008</t>
  </si>
  <si>
    <t>53-09-01-212-008.000-015</t>
  </si>
  <si>
    <t>016-24190-00</t>
  </si>
  <si>
    <t>Olsen, Eleonore G</t>
  </si>
  <si>
    <t>406 2nd Ave</t>
  </si>
  <si>
    <t>Bradley Beach, NJ 07720</t>
  </si>
  <si>
    <t>4109 W Doyle AVE</t>
  </si>
  <si>
    <t>014-17098-26 Highlands Ph 5 Sec 5 Lot 326</t>
  </si>
  <si>
    <t>530818103003326008</t>
  </si>
  <si>
    <t>016-30393-07</t>
  </si>
  <si>
    <t>53-01-63-039-307.000-015</t>
  </si>
  <si>
    <t>Olsson, S L &amp; Martha S</t>
  </si>
  <si>
    <t>5101 W Bedrock Rd</t>
  </si>
  <si>
    <t>5101 W Bedrock RD</t>
  </si>
  <si>
    <t>014-17098-25 Highlands Ph 5 Sec 5 Lot 325</t>
  </si>
  <si>
    <t>530818103003325008</t>
  </si>
  <si>
    <t>016-30393-06</t>
  </si>
  <si>
    <t>53-01-63-039-306.000-015</t>
  </si>
  <si>
    <t>Olsson, Sherwin &amp; Martha</t>
  </si>
  <si>
    <t>5612 W Elkhorn CT</t>
  </si>
  <si>
    <t>014-17098-24 Highlands Ph 5 Sec 5 Lot 324</t>
  </si>
  <si>
    <t>530818103003324008</t>
  </si>
  <si>
    <t>53-08-17-103-002.000-008</t>
  </si>
  <si>
    <t>014-24660-00</t>
  </si>
  <si>
    <t>OMullane, Martha A</t>
  </si>
  <si>
    <t>3204 S Colfax Dr</t>
  </si>
  <si>
    <t>3204 S Colfax DR</t>
  </si>
  <si>
    <t>Bloomington, IN 47403-4303</t>
  </si>
  <si>
    <t>014-17097-29 HIGHLANDS 5TH SEC 4 LOT 229</t>
  </si>
  <si>
    <t>http://egis.39dn.com/egismonroein/plats/2005014729.IN.pdf</t>
  </si>
  <si>
    <t>530141709729000008</t>
  </si>
  <si>
    <t>53-08-17-100-300.428-008</t>
  </si>
  <si>
    <t>014-17396-28</t>
  </si>
  <si>
    <t>Onis, Jeffrey &amp; Allison</t>
  </si>
  <si>
    <t>3453 S Glasgow Cir</t>
  </si>
  <si>
    <t>3453 S Glasgow CIR</t>
  </si>
  <si>
    <t>014-17097-30 HIGHLANDS 5TH SEC 4 LOT 230</t>
  </si>
  <si>
    <t>530141709730000008</t>
  </si>
  <si>
    <t>53-09-13-103-084.000-015</t>
  </si>
  <si>
    <t>016-19450-00</t>
  </si>
  <si>
    <t>Ooley, Ira Jr. &amp; Grace E.</t>
  </si>
  <si>
    <t>3402 W Stafford Dr</t>
  </si>
  <si>
    <t>3402 W Stafford DR</t>
  </si>
  <si>
    <t>Bloomington, IN 47403-3850</t>
  </si>
  <si>
    <t>014-17098-60 Highlands Phase 5 Section 6 Lot 360</t>
  </si>
  <si>
    <t>530818103003360008</t>
  </si>
  <si>
    <t>53-08-20-106-008.000-008</t>
  </si>
  <si>
    <t>014-14980-79</t>
  </si>
  <si>
    <t>Orr, James A &amp; Carol S</t>
  </si>
  <si>
    <t>712 W Whitestone St</t>
  </si>
  <si>
    <t>712 W Whitestone ST</t>
  </si>
  <si>
    <t>014-17098-59 Highlands Ph 5 Sec 5 Lot 359</t>
  </si>
  <si>
    <t>530818103003359008</t>
  </si>
  <si>
    <t>53-08-17-301-195.000-008</t>
  </si>
  <si>
    <t>014-17098-06</t>
  </si>
  <si>
    <t>Orr, Matthew J &amp; Angelica L</t>
  </si>
  <si>
    <t>3710 S Wickens St</t>
  </si>
  <si>
    <t>3710 S Wickens ST</t>
  </si>
  <si>
    <t>014-17098-58 Highlands Ph 5 Sec 5 Lot 358</t>
  </si>
  <si>
    <t>530818103003358008</t>
  </si>
  <si>
    <t>014-14981-35</t>
  </si>
  <si>
    <t>53-08-20-100-005.000-008</t>
  </si>
  <si>
    <t>Orr, Melissa A</t>
  </si>
  <si>
    <t>4248 S Clear View Dr</t>
  </si>
  <si>
    <t>4248 S Clear View DR</t>
  </si>
  <si>
    <t>014-17098-31 Highlands Ph 5 Sec 5 Lot 331</t>
  </si>
  <si>
    <t>530818103003331008</t>
  </si>
  <si>
    <t>016-19470-00</t>
  </si>
  <si>
    <t>53-09-12-402-018.000-015</t>
  </si>
  <si>
    <t>Osborn, Thomas E. &amp; Theresa A.</t>
  </si>
  <si>
    <t>2543 S Elm Leaf Dr</t>
  </si>
  <si>
    <t>2543 S Elm Leaf DR</t>
  </si>
  <si>
    <t>014-17098-32 Highlands Ph 5 Sec 5 Lot 332A; ; Portion in section 18 see 014-17098-97 for portion in section 17</t>
  </si>
  <si>
    <t>530818103003332008</t>
  </si>
  <si>
    <t>016-03310-89</t>
  </si>
  <si>
    <t>53-09-13-401-036.000-015</t>
  </si>
  <si>
    <t>Osborne, Richard M &amp; Priscilla B</t>
  </si>
  <si>
    <t>3606 W Woodcliff Ct</t>
  </si>
  <si>
    <t>3606 W Woodcliff CT</t>
  </si>
  <si>
    <t>014-17098-33 Highlands Ph 5 Sec 5 Lot 333</t>
  </si>
  <si>
    <t>530817301093333008</t>
  </si>
  <si>
    <t>53-04-36-203-001.000-011</t>
  </si>
  <si>
    <t>007-29060-00</t>
  </si>
  <si>
    <t>Oshkosh LLC</t>
  </si>
  <si>
    <t>C/OFfirst Capital Group PO Box 40</t>
  </si>
  <si>
    <t>920 N Waynes LN</t>
  </si>
  <si>
    <t>014-17098-34 Highlands Ph 5 Sec 5 Lot 334</t>
  </si>
  <si>
    <t>530817301093334008</t>
  </si>
  <si>
    <t>53-04-36-204-002.000-011</t>
  </si>
  <si>
    <t>007-29060-01</t>
  </si>
  <si>
    <t>C/O First Capital Group PO Box 40</t>
  </si>
  <si>
    <t>Bloomington, IN 47404-2546</t>
  </si>
  <si>
    <t>014-17098-35 Highlands Ph 5 Sec 5 Lot 335</t>
  </si>
  <si>
    <t>530817301093335008</t>
  </si>
  <si>
    <t>53-09-13-103-065.000-015</t>
  </si>
  <si>
    <t>016-15520-00</t>
  </si>
  <si>
    <t>Osmundsen, Richard K. &amp; Ramkal Doris</t>
  </si>
  <si>
    <t>3721 W Fairington Dr</t>
  </si>
  <si>
    <t>3721 W Fairington DR</t>
  </si>
  <si>
    <t>014-17098-36 Highlands Ph 5 Sec 5 Lot 336</t>
  </si>
  <si>
    <t>530817301093336008</t>
  </si>
  <si>
    <t>014-17091-83</t>
  </si>
  <si>
    <t>53-08-17-304-013.000-008</t>
  </si>
  <si>
    <t>Osterman, Shelia</t>
  </si>
  <si>
    <t>1423 W Westwind Ct</t>
  </si>
  <si>
    <t>1423 W Westwind CT</t>
  </si>
  <si>
    <t>014-17098-37 Highlands Ph 5 Sec 5 Lot 337</t>
  </si>
  <si>
    <t>530817301093337008</t>
  </si>
  <si>
    <t>014-07856-65</t>
  </si>
  <si>
    <t>53-08-20-201-003.000-008</t>
  </si>
  <si>
    <t>Ostermeier, Robert &amp; Linda</t>
  </si>
  <si>
    <t>4100 S Falcon Dr</t>
  </si>
  <si>
    <t>4100 S Falcon DR</t>
  </si>
  <si>
    <t>014-17096-94 HIGHLANDS PH 5 SEC 3 LOT 194</t>
  </si>
  <si>
    <t>http://egis.39dn.com/egismonroein/plats/2003034752.IN.pdf</t>
  </si>
  <si>
    <t>530817301136000008</t>
  </si>
  <si>
    <t>53-09-01-209-041.000-015</t>
  </si>
  <si>
    <t>016-18280-00</t>
  </si>
  <si>
    <t>Oswalt, Melody Jo &amp; Mark Edward Mullis C / O Opal Mullis</t>
  </si>
  <si>
    <t>897 S Western Dr</t>
  </si>
  <si>
    <t>897 S Western DR</t>
  </si>
  <si>
    <t>014-17096-93 HIGHLANDS PH 5 SEC 3 LOT 193</t>
  </si>
  <si>
    <t>530817301204000008</t>
  </si>
  <si>
    <t>53-09-01-303-003.000-015</t>
  </si>
  <si>
    <t>016-18590-45</t>
  </si>
  <si>
    <t>Otto, Susan</t>
  </si>
  <si>
    <t>PO BOX 407 C/O Bloomfield State Bank</t>
  </si>
  <si>
    <t>4160 W Heritage Way</t>
  </si>
  <si>
    <t>014-17096-92 HIGHLANDS PH 5 SEC 3 LOT 192</t>
  </si>
  <si>
    <t>530817301182000008</t>
  </si>
  <si>
    <t>53-08-17-301-102.000-008</t>
  </si>
  <si>
    <t>014-17097-88</t>
  </si>
  <si>
    <t>Overfield, Michael J &amp; Erin M</t>
  </si>
  <si>
    <t>3735 S McDougal St</t>
  </si>
  <si>
    <t>3735 S McDougal ST</t>
  </si>
  <si>
    <t>014-17096-91 HIGHLANDS PH 5 SEC 3 LOT 191</t>
  </si>
  <si>
    <t>530817301146000008</t>
  </si>
  <si>
    <t>53-08-17-101-002.000-008</t>
  </si>
  <si>
    <t>014-02900-00</t>
  </si>
  <si>
    <t>Overton, Jeffrey L</t>
  </si>
  <si>
    <t>3725 Aspen Dr</t>
  </si>
  <si>
    <t>Evansville, IN 47711</t>
  </si>
  <si>
    <t>604 W Soutar DR</t>
  </si>
  <si>
    <t>014-17098-38 Highlands Ph 5 Sec 6 Lot 338</t>
  </si>
  <si>
    <t>530817301093338008</t>
  </si>
  <si>
    <t>53-09-12-400-031.000-015</t>
  </si>
  <si>
    <t>016-06695-00</t>
  </si>
  <si>
    <t>Owen Community Bank</t>
  </si>
  <si>
    <t>Attn: Julia Strouse PO Box 187</t>
  </si>
  <si>
    <t>W Walnut Leaf DR</t>
  </si>
  <si>
    <t>014-17098-39 Highlands Ph 5 Sec 6 Lot 339</t>
  </si>
  <si>
    <t>530817301093339008</t>
  </si>
  <si>
    <t>53-09-12-400-015.000-015</t>
  </si>
  <si>
    <t>016-06690-00</t>
  </si>
  <si>
    <t>3939 W Walnut Leaf DR</t>
  </si>
  <si>
    <t>014-17098-40 Highlands Ph 5 Sec 6 Lot 340</t>
  </si>
  <si>
    <t>530817301093340008</t>
  </si>
  <si>
    <t>016-05210-10</t>
  </si>
  <si>
    <t>53-09-01-101-002.000-015</t>
  </si>
  <si>
    <t>Owen County State Bank</t>
  </si>
  <si>
    <t>201 W Morgan St, PO Box 151</t>
  </si>
  <si>
    <t>701 S Liberty DR</t>
  </si>
  <si>
    <t>014-17098-41 Highlands Ph 5 Sec 6 Lot 341</t>
  </si>
  <si>
    <t>530817301093341008</t>
  </si>
  <si>
    <t>016-29061-07</t>
  </si>
  <si>
    <t>53-09-13-411-002.000-015</t>
  </si>
  <si>
    <t>016-29061-17</t>
  </si>
  <si>
    <t>Owen, Geoffrey W &amp; Cheryl E</t>
  </si>
  <si>
    <t>3305 W Jeffrey Rd</t>
  </si>
  <si>
    <t>3305 W Jeffrey RD</t>
  </si>
  <si>
    <t>Bloomington, IN 47403-4107</t>
  </si>
  <si>
    <t>014-17098-42 Highlands Ph 5 Sec 6 Lot 342</t>
  </si>
  <si>
    <t>530817301093342008</t>
  </si>
  <si>
    <t>53-08-17-107-008.000-008</t>
  </si>
  <si>
    <t>014-17410-28</t>
  </si>
  <si>
    <t>Owens, Brandon Kyle</t>
  </si>
  <si>
    <t>3127 S Ryan Ct</t>
  </si>
  <si>
    <t>3127 S Ryan CT</t>
  </si>
  <si>
    <t>014-17098-43 Highlands Ph 5 Sec 6 Lot 343</t>
  </si>
  <si>
    <t>530817301093343008</t>
  </si>
  <si>
    <t>53-09-01-202-021.000-015</t>
  </si>
  <si>
    <t>016-27690-00</t>
  </si>
  <si>
    <t>Owings, Austin Otis &amp; Owings, Phyllis Joan</t>
  </si>
  <si>
    <t>4124 W Daniel Ave</t>
  </si>
  <si>
    <t>4124 W Daniel AVE</t>
  </si>
  <si>
    <t>014-17098-44 Highlands Ph 5 Sec 6 Lot 344</t>
  </si>
  <si>
    <t>530817301093344008</t>
  </si>
  <si>
    <t>53-09-13-107-036.000-015</t>
  </si>
  <si>
    <t>016-21570-00</t>
  </si>
  <si>
    <t>Oxley, Francis C. III &amp; Jane</t>
  </si>
  <si>
    <t>3821 S Yonkers St</t>
  </si>
  <si>
    <t>3821 S Yonkers ST</t>
  </si>
  <si>
    <t>014-17098-45 Highlands Ph 5 Sec 6 Lot 345</t>
  </si>
  <si>
    <t>530817301093345008</t>
  </si>
  <si>
    <t>53-08-17-200-001.009-008</t>
  </si>
  <si>
    <t>014-17414-09</t>
  </si>
  <si>
    <t>P and P property management &amp; Bowden, Tisa L</t>
  </si>
  <si>
    <t>1101 E Benson Ct</t>
  </si>
  <si>
    <t>3136 S Cuffers DR</t>
  </si>
  <si>
    <t>014-17098-46 Highlands Ph 5 Sec 6 Lot 346</t>
  </si>
  <si>
    <t>530817301093346008</t>
  </si>
  <si>
    <t>53-09-13-105-026.000-015</t>
  </si>
  <si>
    <t>016-10940-00</t>
  </si>
  <si>
    <t>Pace, Stacey M</t>
  </si>
  <si>
    <t>3811 W Maybury Mall</t>
  </si>
  <si>
    <t>014-17098-47 Highlands Ph 5 Sec 6 Lot 347</t>
  </si>
  <si>
    <t>530817301093347008</t>
  </si>
  <si>
    <t>016-30392-45</t>
  </si>
  <si>
    <t>53-09-02-300-014.000-015</t>
  </si>
  <si>
    <t>Packard, Clayton C &amp; Courtney A</t>
  </si>
  <si>
    <t>5738 W Tensleep Rd</t>
  </si>
  <si>
    <t>5738 W Tensleep RD</t>
  </si>
  <si>
    <t>014-17098-48 Highlands Phase 5 Section 6 Lot 348</t>
  </si>
  <si>
    <t>530817301093348008</t>
  </si>
  <si>
    <t>53-01-41-709-717.000-008</t>
  </si>
  <si>
    <t>014-17097-17</t>
  </si>
  <si>
    <t>Packard, Mitchell H &amp; Molly</t>
  </si>
  <si>
    <t>1660 W Hennessey St</t>
  </si>
  <si>
    <t>1660 W Hennessey ST</t>
  </si>
  <si>
    <t>014-17098-49 Highlands Phase 5 Section 6 Lot 349</t>
  </si>
  <si>
    <t>530817301093349008</t>
  </si>
  <si>
    <t>016-30393-04</t>
  </si>
  <si>
    <t>53-01-63-039-304.000-015</t>
  </si>
  <si>
    <t>Page, Brian C &amp; Amber E</t>
  </si>
  <si>
    <t>5623 W Elkhorn Ct</t>
  </si>
  <si>
    <t>5623 W Elkhorn CT</t>
  </si>
  <si>
    <t>014-17098-50 Highlands Phase 5 Section 6 Lot 350</t>
  </si>
  <si>
    <t>530817301093350008</t>
  </si>
  <si>
    <t>53-09-02-100-004.056-015</t>
  </si>
  <si>
    <t>016-26811-56</t>
  </si>
  <si>
    <t>Page, Jason M &amp; Amanda J</t>
  </si>
  <si>
    <t>241 S Cave Creek Dr</t>
  </si>
  <si>
    <t>241 S Cave Creek DR</t>
  </si>
  <si>
    <t>014-17098-51 Highlands Phase 5 Section 6 Lot 351</t>
  </si>
  <si>
    <t>530817301093351008</t>
  </si>
  <si>
    <t>53-09-13-407-008.000-015</t>
  </si>
  <si>
    <t>016-17630-00</t>
  </si>
  <si>
    <t>Pagel, Christopher A</t>
  </si>
  <si>
    <t>3739 S Plaza Dr</t>
  </si>
  <si>
    <t>3739 S Plaza DR</t>
  </si>
  <si>
    <t>Bloomington, IN 47403-4147</t>
  </si>
  <si>
    <t>014-17098-52 Highlands Phase 5 Section 6 Lot 352</t>
  </si>
  <si>
    <t>530817301093352008</t>
  </si>
  <si>
    <t>014-05880-00</t>
  </si>
  <si>
    <t>53-01-40-588-000.000-008</t>
  </si>
  <si>
    <t>Paine, Bryan</t>
  </si>
  <si>
    <t>2645 E Ciana Ct</t>
  </si>
  <si>
    <t>2921 S Soutar DR</t>
  </si>
  <si>
    <t>014-17098-53 Highlands Phase 5 Section 6 Lot 353</t>
  </si>
  <si>
    <t>530817301093353008</t>
  </si>
  <si>
    <t>53-08-17-106-010.000-008</t>
  </si>
  <si>
    <t>014-17410-65</t>
  </si>
  <si>
    <t>Paine, Gary A &amp; Melony K</t>
  </si>
  <si>
    <t>320 S Pleasant Ridge Rd</t>
  </si>
  <si>
    <t>3125 S Cuffers DR</t>
  </si>
  <si>
    <t>014-17098-54 Highlands Phase 5 Section 6 Lot 354</t>
  </si>
  <si>
    <t>530817301093354008</t>
  </si>
  <si>
    <t>53-08-17-403-045.000-008</t>
  </si>
  <si>
    <t>014-04580-29</t>
  </si>
  <si>
    <t>Pal, Dharmendra &amp; Seema Choudhary</t>
  </si>
  <si>
    <t>408 W Somersbe Pl</t>
  </si>
  <si>
    <t>408 W Somersbe Place</t>
  </si>
  <si>
    <t>014-17098-55 Highlands Phase 5 Section 6 Lot 355</t>
  </si>
  <si>
    <t>530817301093355008</t>
  </si>
  <si>
    <t>53-08-17-301-183.000-008</t>
  </si>
  <si>
    <t>014-17096-78</t>
  </si>
  <si>
    <t>Palmer, Amy &amp; John</t>
  </si>
  <si>
    <t>3480 S Glasgow Cir</t>
  </si>
  <si>
    <t>3480 S Glasgow CIR</t>
  </si>
  <si>
    <t>Bloomington, IN 47403-7903</t>
  </si>
  <si>
    <t>014-17098-56 Highlands Phase 5 Section 6 Lot 356</t>
  </si>
  <si>
    <t>530817301093356008</t>
  </si>
  <si>
    <t>53-09-01-210-009.000-015</t>
  </si>
  <si>
    <t>016-11620-00</t>
  </si>
  <si>
    <t>Palmer, Mary E &amp; Brown, Virginia L Trust</t>
  </si>
  <si>
    <t>734 S Hickory Dr</t>
  </si>
  <si>
    <t>734 S Hickory DR</t>
  </si>
  <si>
    <t>014-17098-57 Highlands Phase 5 Section 6 Lot 357A portion in sec 17 see 014-17998-57 for portion in sec 18</t>
  </si>
  <si>
    <t>530817301093357008</t>
  </si>
  <si>
    <t>53-09-02-400-009.179-015</t>
  </si>
  <si>
    <t>016-26822-79</t>
  </si>
  <si>
    <t>Pandolfo, William &amp; Selina</t>
  </si>
  <si>
    <t>5364 W Stonewood Dr</t>
  </si>
  <si>
    <t>5364 W Stonewood DR</t>
  </si>
  <si>
    <t>014-17999-55 Highlands Phase 5 Section 6 Lot 455B CA portion in sec 18 see 014-17099-55 for portion in sec 17</t>
  </si>
  <si>
    <t>530818103003455008</t>
  </si>
  <si>
    <t>016-30390-41</t>
  </si>
  <si>
    <t>53-09-02-201-003.000-015</t>
  </si>
  <si>
    <t>Pani, Alejandrina</t>
  </si>
  <si>
    <t>5805 W Stoneview Way</t>
  </si>
  <si>
    <t>Bloomington, IN 47403-9056</t>
  </si>
  <si>
    <t>014-17097-99 HIGHLANDS PH 5 SEC 3 LOT 299</t>
  </si>
  <si>
    <t>530817301169000008</t>
  </si>
  <si>
    <t>53-09-13-101-061.000-015</t>
  </si>
  <si>
    <t>016-17770-00</t>
  </si>
  <si>
    <t>Panigada, Jose Leonardo &amp; Maria Sofia</t>
  </si>
  <si>
    <t>3002 S Fairington Dr</t>
  </si>
  <si>
    <t>3002 S Fairington DR</t>
  </si>
  <si>
    <t>Bloomington, IN 47403-3912</t>
  </si>
  <si>
    <t>014-17098-00 HIGHLANDS PH 5 SEC 3 LOT 300; ;</t>
  </si>
  <si>
    <t>530817301144000008</t>
  </si>
  <si>
    <t>53-01-41-709-436.000-008</t>
  </si>
  <si>
    <t>014-17094-36</t>
  </si>
  <si>
    <t>Pape, Sarah A</t>
  </si>
  <si>
    <t>3857 S Cramer Cir</t>
  </si>
  <si>
    <t>3857 S Cramer CIR</t>
  </si>
  <si>
    <t>014-17098-01 HIGHLANDS PH 5 SEC 3 LOT 301</t>
  </si>
  <si>
    <t>530817301175000008</t>
  </si>
  <si>
    <t>016-30392-51</t>
  </si>
  <si>
    <t>53-09-02-300-083.000-015</t>
  </si>
  <si>
    <t>Papenmeier, Douglas M &amp; Carolina S</t>
  </si>
  <si>
    <t>5797 W Tensleep Rd</t>
  </si>
  <si>
    <t>5797 W Tensleep RD</t>
  </si>
  <si>
    <t>014-17098-02 HIGHLANDS PH 5 SEC 3 LOT 302</t>
  </si>
  <si>
    <t>4518</t>
  </si>
  <si>
    <t>530817301130000008</t>
  </si>
  <si>
    <t>014-14985-42</t>
  </si>
  <si>
    <t>53-08-20-105-002.000-008</t>
  </si>
  <si>
    <t>Papke, Norman &amp; Arllys</t>
  </si>
  <si>
    <t>805 W Hedgewood Dr</t>
  </si>
  <si>
    <t>805 W Hedgewood DR</t>
  </si>
  <si>
    <t>Bloomington, IN 47403-4863</t>
  </si>
  <si>
    <t>014-17098-03 HIGHLANDS PH 5 SEC 3 LOT 303</t>
  </si>
  <si>
    <t>530817301179000008</t>
  </si>
  <si>
    <t>53-09-13-400-082.000-015</t>
  </si>
  <si>
    <t>016-12490-00</t>
  </si>
  <si>
    <t>Pappas, Lindsay A &amp; Thomas K</t>
  </si>
  <si>
    <t>3801 S Sharon Dr</t>
  </si>
  <si>
    <t>3801 S Sharon DR</t>
  </si>
  <si>
    <t>014-17098-04 HIGHLANDS PH 5 SEC 2 LOT 304</t>
  </si>
  <si>
    <t>http://egis.39dn.com/egismonroein/plats/2002030504.IN.pdf</t>
  </si>
  <si>
    <t>4520</t>
  </si>
  <si>
    <t>530817301173000008</t>
  </si>
  <si>
    <t>53-08-19-200-047.000-008</t>
  </si>
  <si>
    <t>014-35970-00</t>
  </si>
  <si>
    <t>Paquette, Tina M</t>
  </si>
  <si>
    <t>4060 S Rockport Rd</t>
  </si>
  <si>
    <t>4060 S Rockport RD</t>
  </si>
  <si>
    <t>014-17098-05 HIGHLANDS PH 5 SEC 2 LOT 305</t>
  </si>
  <si>
    <t>530817301122000008</t>
  </si>
  <si>
    <t>53-08-17-301-144.000-008</t>
  </si>
  <si>
    <t>014-17098-00</t>
  </si>
  <si>
    <t>Parameswaran, Manoj &amp; Spotts, Elizabeth H</t>
  </si>
  <si>
    <t>3620 S Wickens St</t>
  </si>
  <si>
    <t>3620 S Wickens ST</t>
  </si>
  <si>
    <t>014-17097-92 HIGHLANDS PH 5 SEC 2 LOT 292</t>
  </si>
  <si>
    <t>4507</t>
  </si>
  <si>
    <t>530817301197000008</t>
  </si>
  <si>
    <t>53-08-17-301-093.405-008</t>
  </si>
  <si>
    <t>014-17496-05</t>
  </si>
  <si>
    <t>Park, Hae Sook</t>
  </si>
  <si>
    <t>3673 S Glasgow Cir</t>
  </si>
  <si>
    <t>3673 S Glasgow CIR</t>
  </si>
  <si>
    <t>014-17097-93 HIGHLANDS PH 5 SEC 2 LOT 293</t>
  </si>
  <si>
    <t>530817301129000008</t>
  </si>
  <si>
    <t>53-08-17-200-001.012-008</t>
  </si>
  <si>
    <t>014-17414-12</t>
  </si>
  <si>
    <t>Park, Joong M &amp; Sandra</t>
  </si>
  <si>
    <t>3122 S Cuffers Dr</t>
  </si>
  <si>
    <t>3122 S Cuffers DR</t>
  </si>
  <si>
    <t>014-17097-94 HIGHLANDS PH 5 SEC 3 LOT 294</t>
  </si>
  <si>
    <t>530817301178000008</t>
  </si>
  <si>
    <t>53-09-01-212-018.000-015</t>
  </si>
  <si>
    <t>016-01890-00</t>
  </si>
  <si>
    <t>Parker, Christopher A</t>
  </si>
  <si>
    <t>700 S Village Dr</t>
  </si>
  <si>
    <t>014-17097-95 HIGHLANDS PH 5 SEC 3 LOT 295</t>
  </si>
  <si>
    <t>530817301180000008</t>
  </si>
  <si>
    <t>53-08-20-204-007.000-008</t>
  </si>
  <si>
    <t>014-07856-85</t>
  </si>
  <si>
    <t>Parker, Jeffrey T &amp; Laura T</t>
  </si>
  <si>
    <t>1315 W Feathercrest Ct</t>
  </si>
  <si>
    <t>1315 W Feathercrest CT</t>
  </si>
  <si>
    <t>014-17097-96 HIGHLANDS PH 5 SEC 3 LOT 296</t>
  </si>
  <si>
    <t>530817301200000008</t>
  </si>
  <si>
    <t>53-08-17-301-139.000-008</t>
  </si>
  <si>
    <t>014-17096-58</t>
  </si>
  <si>
    <t>Parker, Kyle Lee &amp; Dara M</t>
  </si>
  <si>
    <t>3541 S Glasgow Cir</t>
  </si>
  <si>
    <t>3541 S Glasgow CIR</t>
  </si>
  <si>
    <t>014-17097-97 HIGHLANDS PH 5 SEC 3 LOT 297</t>
  </si>
  <si>
    <t>530817301143000008</t>
  </si>
  <si>
    <t>016-18110-10</t>
  </si>
  <si>
    <t>53-09-01-301-013.000-015</t>
  </si>
  <si>
    <t>Parker, Larry James &amp; Mary Carol</t>
  </si>
  <si>
    <t>2320 Madison Ave</t>
  </si>
  <si>
    <t>Cincinnati, OH 45212</t>
  </si>
  <si>
    <t>1332 - 1334 S Hickory Grove LN</t>
  </si>
  <si>
    <t>014-17097-98 HIGHLANDS PH 5 SEC 3 LOT 298</t>
  </si>
  <si>
    <t>530817301135000008</t>
  </si>
  <si>
    <t>53-09-13-106-013.000-015</t>
  </si>
  <si>
    <t>016-22000-00</t>
  </si>
  <si>
    <t>Parkes, James Allen</t>
  </si>
  <si>
    <t>7101 E Pine Grove Rd</t>
  </si>
  <si>
    <t>3511 W Festive DR</t>
  </si>
  <si>
    <t>014-17098-06 HIGHLANDS PH 5 SEC 2 LOT 306</t>
  </si>
  <si>
    <t>530817301195000008</t>
  </si>
  <si>
    <t>014-17091-07</t>
  </si>
  <si>
    <t>53-08-17-304-007.000-008</t>
  </si>
  <si>
    <t>Parkhouse Properties LLC</t>
  </si>
  <si>
    <t>5688 S Nature Trail Drive</t>
  </si>
  <si>
    <t>3987 S Cramer CIR</t>
  </si>
  <si>
    <t>014-17098-07 HIGHLANDS PH 5 SEC 2 LOT 307</t>
  </si>
  <si>
    <t>4524</t>
  </si>
  <si>
    <t>530817301117000008</t>
  </si>
  <si>
    <t>014-17093-58</t>
  </si>
  <si>
    <t>53-08-17-302-051.000-008</t>
  </si>
  <si>
    <t>Parkinson, Wayne &amp; Carol F</t>
  </si>
  <si>
    <t>3956 S Bushmill Dr</t>
  </si>
  <si>
    <t>3956 S Bushmill DR</t>
  </si>
  <si>
    <t>014-17098-08 HIGHLANDS 5TH SEC 2 LOT 308; ;</t>
  </si>
  <si>
    <t>530817301193000008</t>
  </si>
  <si>
    <t>016-12980-00</t>
  </si>
  <si>
    <t>53-09-12-400-059.000-015</t>
  </si>
  <si>
    <t>Parlette, Thomas R</t>
  </si>
  <si>
    <t>2745 S Leonard Springs Rd</t>
  </si>
  <si>
    <t>2745 S Leonard Springs RD</t>
  </si>
  <si>
    <t>014-17098-09 HIGHLANDS PH 5 SEC 2 LOT 309</t>
  </si>
  <si>
    <t>530817301116000008</t>
  </si>
  <si>
    <t>53-08-17-200-001.001-008</t>
  </si>
  <si>
    <t>014-17414-01</t>
  </si>
  <si>
    <t>Parmenter, Megan E</t>
  </si>
  <si>
    <t>3144 S Cuffers Dr</t>
  </si>
  <si>
    <t>3144 S Cuffers DR</t>
  </si>
  <si>
    <t>014-17098-10 HIGHLANDS PH 5 SEC 2 LOT 310</t>
  </si>
  <si>
    <t>530817301215000008</t>
  </si>
  <si>
    <t>53-09-02-100-004.055-015</t>
  </si>
  <si>
    <t>016-26811-55</t>
  </si>
  <si>
    <t>Parodi, Christopher</t>
  </si>
  <si>
    <t>239 S Cave Creek Dr</t>
  </si>
  <si>
    <t>239 S Cave Creek DR</t>
  </si>
  <si>
    <t>014-17098-11 HIGHLANDS PH 5 SEC 2 LOT 311; ;</t>
  </si>
  <si>
    <t>530817301166000008</t>
  </si>
  <si>
    <t>016-29062-07</t>
  </si>
  <si>
    <t>53-09-13-400-094.000-015</t>
  </si>
  <si>
    <t>Parrott, Jeana L; Nolan &amp; Edwynna D Turner</t>
  </si>
  <si>
    <t>7978 S Breeden Rd</t>
  </si>
  <si>
    <t>3325 W Jordan CT</t>
  </si>
  <si>
    <t>014-17098-12 HIGHLANDS PH 5 SEC 2 LOT 312</t>
  </si>
  <si>
    <t>530817301101000008</t>
  </si>
  <si>
    <t>53-08-17-102-024.000-008</t>
  </si>
  <si>
    <t>014-25170-00</t>
  </si>
  <si>
    <t>Parrott, Joseph M &amp; Janet S Family Trust</t>
  </si>
  <si>
    <t>543 W Green Rd</t>
  </si>
  <si>
    <t>543 W Green RD</t>
  </si>
  <si>
    <t>014-17089-00 HIGHLANDS PH 5 SEC 1 COMMON AREA; 1.31A</t>
  </si>
  <si>
    <t>530141708900000008</t>
  </si>
  <si>
    <t>53-08-17-403-002.000-008</t>
  </si>
  <si>
    <t>014-04580-15</t>
  </si>
  <si>
    <t>Parrott, Kourtney</t>
  </si>
  <si>
    <t>435 W Somersbe Pl</t>
  </si>
  <si>
    <t>435 W Somersbe Place</t>
  </si>
  <si>
    <t>014-17096-34 HIGHLANDS PH 3 LOT 134</t>
  </si>
  <si>
    <t>53008090-008</t>
  </si>
  <si>
    <t>Highlands - F</t>
  </si>
  <si>
    <t>http://egis.39dn.com/egismonroein/plats/2000013334.IN.pdf</t>
  </si>
  <si>
    <t>530817301165000008</t>
  </si>
  <si>
    <t>53-08-17-303-015.000-008</t>
  </si>
  <si>
    <t>014-17093-17</t>
  </si>
  <si>
    <t>Parsons, Connie Lee</t>
  </si>
  <si>
    <t>3867 S Bushmill Dr</t>
  </si>
  <si>
    <t>3867 S Bushmill DR</t>
  </si>
  <si>
    <t>014-17096-33 HIGHLANDS PH 3 LOT 133</t>
  </si>
  <si>
    <t>530817301027000008</t>
  </si>
  <si>
    <t>53-01-63-041-176.000-015</t>
  </si>
  <si>
    <t>016-30411-76</t>
  </si>
  <si>
    <t>Partenheimer, Channing J &amp; Roberta J</t>
  </si>
  <si>
    <t>5740 W Monarch Ct</t>
  </si>
  <si>
    <t>5740 W Monarch CT</t>
  </si>
  <si>
    <t>014-17096-32 HIGHLANDS PH 3 LOT 132</t>
  </si>
  <si>
    <t>530817301058000008</t>
  </si>
  <si>
    <t>53-08-17-100-300.430-008</t>
  </si>
  <si>
    <t>014-17396-30</t>
  </si>
  <si>
    <t>Parungao, Dondon</t>
  </si>
  <si>
    <t>3445 S Glasgow Cir</t>
  </si>
  <si>
    <t>3445 S Glasgow CIR</t>
  </si>
  <si>
    <t>014-17096-31 HIGHLANDS PH 3 LOT 131</t>
  </si>
  <si>
    <t>3721</t>
  </si>
  <si>
    <t>530817301056000008</t>
  </si>
  <si>
    <t>53-09-13-404-033.000-015</t>
  </si>
  <si>
    <t>016-03310-80</t>
  </si>
  <si>
    <t>Pate, Gayla &amp; Seth</t>
  </si>
  <si>
    <t>3712 W Woodmere Way</t>
  </si>
  <si>
    <t>014-17096-30 HIGHLANDS PH 3 LOT 130</t>
  </si>
  <si>
    <t>530817301063000008</t>
  </si>
  <si>
    <t>53-09-13-101-042.000-015</t>
  </si>
  <si>
    <t>016-03400-00</t>
  </si>
  <si>
    <t>Pate, Michael D. &amp; Jacqueline</t>
  </si>
  <si>
    <t>3310 W Indian Creek Dr</t>
  </si>
  <si>
    <t>3310 W Indian Creek DR</t>
  </si>
  <si>
    <t>014-17096-29 HIGHLANDS PH 3 LOT 129</t>
  </si>
  <si>
    <t>530817301062000008</t>
  </si>
  <si>
    <t>53-09-12-201-013.000-015</t>
  </si>
  <si>
    <t>016-19820-00</t>
  </si>
  <si>
    <t>Pate, Sharon A</t>
  </si>
  <si>
    <t>4021 W Woodlyn Dr</t>
  </si>
  <si>
    <t>Bloomington, IN 47403-3162</t>
  </si>
  <si>
    <t>014-17096-28 HIGHLANDS PH 3 LOT 128</t>
  </si>
  <si>
    <t>4433</t>
  </si>
  <si>
    <t>530817301057000008</t>
  </si>
  <si>
    <t>53-08-17-301-093.343-008</t>
  </si>
  <si>
    <t>014-17098-43</t>
  </si>
  <si>
    <t>Patel, Pratik &amp; Hiteksha</t>
  </si>
  <si>
    <t>3532 S Wickens St</t>
  </si>
  <si>
    <t>3532 S Wickens ST</t>
  </si>
  <si>
    <t>014-17096-27 HIGHLANDS PH 3 LOT 127</t>
  </si>
  <si>
    <t>3716</t>
  </si>
  <si>
    <t>530817301016000008</t>
  </si>
  <si>
    <t>53-08-18-103-003.316-008</t>
  </si>
  <si>
    <t>014-17098-16</t>
  </si>
  <si>
    <t>Patten, Travis &amp; Morgan</t>
  </si>
  <si>
    <t>3342 S Dawson Ln</t>
  </si>
  <si>
    <t>3342 S Dawson LN</t>
  </si>
  <si>
    <t>014-17096-26 HIGHLANDS PH 4 LOT 126</t>
  </si>
  <si>
    <t>530817301019000008</t>
  </si>
  <si>
    <t>53-08-18-103-003.361-008</t>
  </si>
  <si>
    <t>014-17098-61</t>
  </si>
  <si>
    <t>Patterson, Lawrence D &amp; Nancy N Revocable Trust</t>
  </si>
  <si>
    <t>1578 W Meeting House Ln</t>
  </si>
  <si>
    <t>1578 W Meeting House LN</t>
  </si>
  <si>
    <t>014-17096-25 HIGHLANDS PH 4 LOT 125</t>
  </si>
  <si>
    <t>530817301013000008</t>
  </si>
  <si>
    <t>53-09-13-105-006.000-015</t>
  </si>
  <si>
    <t>016-19870-00</t>
  </si>
  <si>
    <t>Patterson, Steven F.</t>
  </si>
  <si>
    <t>1213 S Madison St</t>
  </si>
  <si>
    <t>3800 W Maybury Mall</t>
  </si>
  <si>
    <t>014-17096-24 HIGHLANDS PH 4 LOT 124</t>
  </si>
  <si>
    <t>3711</t>
  </si>
  <si>
    <t>530141709624000008</t>
  </si>
  <si>
    <t>016-30390-95</t>
  </si>
  <si>
    <t>53-09-02-200-162.000-015</t>
  </si>
  <si>
    <t>Patton, Fred N</t>
  </si>
  <si>
    <t>422 S Bay Hill Ct</t>
  </si>
  <si>
    <t>422 S Bay Hill CT</t>
  </si>
  <si>
    <t>014-17097-75 HIGHLANDS PH 5 SEC 1 LOT 275</t>
  </si>
  <si>
    <t>3993</t>
  </si>
  <si>
    <t>530817301164000008</t>
  </si>
  <si>
    <t>53-08-20-100-047.000-008</t>
  </si>
  <si>
    <t>014-08620-00</t>
  </si>
  <si>
    <t>Pauketat, Timothy R &amp; Alt, Susan M</t>
  </si>
  <si>
    <t>800 W That Rd</t>
  </si>
  <si>
    <t>800 W That RD</t>
  </si>
  <si>
    <t>014-17097-76 HIGHLANDS PH 5 SEC 1 LOT 276; ;</t>
  </si>
  <si>
    <t>530817301075000008</t>
  </si>
  <si>
    <t>53-01-41-709-713.000-008</t>
  </si>
  <si>
    <t>014-17097-13</t>
  </si>
  <si>
    <t>Paulley, Christy Jo &amp; Joseph O</t>
  </si>
  <si>
    <t>1636 W Hennessey St</t>
  </si>
  <si>
    <t>1636 W Hennessey ST</t>
  </si>
  <si>
    <t>014-17097-77 HIGHLANDS PH 5 SEC 1 LOT 277</t>
  </si>
  <si>
    <t>4493</t>
  </si>
  <si>
    <t>530817301012000008</t>
  </si>
  <si>
    <t>53-09-01-209-053.000-015</t>
  </si>
  <si>
    <t>016-29220-00</t>
  </si>
  <si>
    <t>Paulsen, Justin M &amp; Angela R</t>
  </si>
  <si>
    <t>856 W Western Dr</t>
  </si>
  <si>
    <t>856 S Western DR</t>
  </si>
  <si>
    <t>014-17097-78 HIGHLANDS PH 5 SEC 1 LOT 278</t>
  </si>
  <si>
    <t>530817301014000008</t>
  </si>
  <si>
    <t>014-25380-00</t>
  </si>
  <si>
    <t>53-08-17-104-018.000-008</t>
  </si>
  <si>
    <t>Paurazas, Joseph Andrew &amp; Mary Louise</t>
  </si>
  <si>
    <t>644 W Ladd Ave</t>
  </si>
  <si>
    <t>644 W Ladd AVE</t>
  </si>
  <si>
    <t>014-17097-79 HIGHLANDS PH 5 SEC 1 LOT 279</t>
  </si>
  <si>
    <t>530817301015000008</t>
  </si>
  <si>
    <t>53-09-01-211-041.000-015</t>
  </si>
  <si>
    <t>016-18200-00</t>
  </si>
  <si>
    <t>Pavey, William L</t>
  </si>
  <si>
    <t>4115 W Middle Ct</t>
  </si>
  <si>
    <t>4115 W Middle CT</t>
  </si>
  <si>
    <t>014-17097-80 HIGHLANDS PH 5 SEC 1 LOT 280</t>
  </si>
  <si>
    <t>530817301020000008</t>
  </si>
  <si>
    <t>53-09-13-404-039.000-015</t>
  </si>
  <si>
    <t>016-03310-58</t>
  </si>
  <si>
    <t>Payne, Carl Richard Revocable Trust</t>
  </si>
  <si>
    <t>1373 E Mel Currie Rd</t>
  </si>
  <si>
    <t>3950 W Woodmere Way</t>
  </si>
  <si>
    <t>014-17097-81 HIGHLANDS PH 5 SEC 1 LOT 281</t>
  </si>
  <si>
    <t>530817301023000008</t>
  </si>
  <si>
    <t>53-09-01-209-034.000-015</t>
  </si>
  <si>
    <t>016-31380-00</t>
  </si>
  <si>
    <t>Payne, Evelyn J</t>
  </si>
  <si>
    <t>626 S Western Dr</t>
  </si>
  <si>
    <t>626 S Western DR</t>
  </si>
  <si>
    <t>014-17097-82 HIGHLANDS PH 5 SEC 1 LOT 282</t>
  </si>
  <si>
    <t>4496</t>
  </si>
  <si>
    <t>530817301160000008</t>
  </si>
  <si>
    <t>53-01-63-041-173.000-015</t>
  </si>
  <si>
    <t>016-30411-73</t>
  </si>
  <si>
    <t>Payne, Gerald L &amp; Jeanette</t>
  </si>
  <si>
    <t>5758 W Monarch Ct</t>
  </si>
  <si>
    <t>5758 W Monarch CT</t>
  </si>
  <si>
    <t>014-17097-83 HIGHLANDS PH 5 SEC 1 LOT 283</t>
  </si>
  <si>
    <t>530817301106000008</t>
  </si>
  <si>
    <t>53-09-01-211-025.000-015</t>
  </si>
  <si>
    <t>016-14330-00</t>
  </si>
  <si>
    <t>Payne, Lisa C</t>
  </si>
  <si>
    <t>4112 W Middle Ct</t>
  </si>
  <si>
    <t>4112 W Middle CT</t>
  </si>
  <si>
    <t>014-17097-84 HIGHLANDS PH 5 SEC 1 LOT 284</t>
  </si>
  <si>
    <t>4015</t>
  </si>
  <si>
    <t>530817301158000008</t>
  </si>
  <si>
    <t>014-35420-00</t>
  </si>
  <si>
    <t>53-08-17-102-074.000-008</t>
  </si>
  <si>
    <t>Payne, Melanie Jo &amp; Wanzer , Susan Place</t>
  </si>
  <si>
    <t>690 W Fairway Ln</t>
  </si>
  <si>
    <t>690 W Fairway LN</t>
  </si>
  <si>
    <t>014-17097-85 HIGHLANDS PH 5 SEC 1 LOT 285</t>
  </si>
  <si>
    <t>4018</t>
  </si>
  <si>
    <t>530817301213000008</t>
  </si>
  <si>
    <t>53-08-20-103-018.000-008</t>
  </si>
  <si>
    <t>014-14980-41</t>
  </si>
  <si>
    <t>Payne, Thomas E &amp; Kelly L</t>
  </si>
  <si>
    <t>717 W Hedgewood Dr</t>
  </si>
  <si>
    <t>717 W Hedgewood DR</t>
  </si>
  <si>
    <t>Bloomington, IN 47403-4809</t>
  </si>
  <si>
    <t>014-17097-86 HIGHLANDS 5TH SEC 1 LOT 286</t>
  </si>
  <si>
    <t>530817301098000008</t>
  </si>
  <si>
    <t>53-09-01-212-025.000-015</t>
  </si>
  <si>
    <t>016-19960-00</t>
  </si>
  <si>
    <t>Payne, Vincent G. &amp; Regina M.</t>
  </si>
  <si>
    <t>732 S Village Dr</t>
  </si>
  <si>
    <t>732 S Village DR</t>
  </si>
  <si>
    <t>014-17097-87 HIGHLANDS PH 5 SEC 2 LOT 287</t>
  </si>
  <si>
    <t>530817301192000008</t>
  </si>
  <si>
    <t>53-09-01-212-006.000-015</t>
  </si>
  <si>
    <t>016-04520-00</t>
  </si>
  <si>
    <t>Payton, Ronald E</t>
  </si>
  <si>
    <t>4101 W Highland Ct</t>
  </si>
  <si>
    <t>4101 W Highland CT</t>
  </si>
  <si>
    <t>Bloomington, IN 47403-1835</t>
  </si>
  <si>
    <t>014-17097-88 HIGHLANDS PH 5 SEC 2 LOT 288</t>
  </si>
  <si>
    <t>4501</t>
  </si>
  <si>
    <t>530817301102000008</t>
  </si>
  <si>
    <t>53-09-01-211-035.000-015</t>
  </si>
  <si>
    <t>016-04970-00</t>
  </si>
  <si>
    <t>Peach, Nathan D &amp; Randi R</t>
  </si>
  <si>
    <t>4164 W Middle Ct</t>
  </si>
  <si>
    <t>4164 W Middle CT</t>
  </si>
  <si>
    <t>014-17097-89 HIGHLANDS PH 5 SEC 2 LOT 289</t>
  </si>
  <si>
    <t>530817301113000008</t>
  </si>
  <si>
    <t>53-09-01-302-001.000-015</t>
  </si>
  <si>
    <t>016-02220-00</t>
  </si>
  <si>
    <t>Pearson, Jeromy &amp; Michell</t>
  </si>
  <si>
    <t>4201 W Curry Ct</t>
  </si>
  <si>
    <t>014-17097-90 HIGHLANDS PH 5 SEC 2 LOT 290</t>
  </si>
  <si>
    <t>4503</t>
  </si>
  <si>
    <t>530817301162000008</t>
  </si>
  <si>
    <t>53-09-01-302-005.000-015</t>
  </si>
  <si>
    <t>016-01630-00</t>
  </si>
  <si>
    <t>Pearson, Jeromy J &amp; Michell</t>
  </si>
  <si>
    <t>4201 W Curry CT</t>
  </si>
  <si>
    <t>Bloomington, IN 47403-2705</t>
  </si>
  <si>
    <t>014-17097-91 HIGHLANDS PH 5 SEC 2 LOT 291</t>
  </si>
  <si>
    <t>4505</t>
  </si>
  <si>
    <t>530817301115000008</t>
  </si>
  <si>
    <t>53-08-20-103-023.000-008</t>
  </si>
  <si>
    <t>014-14980-36</t>
  </si>
  <si>
    <t>Pease, Bob &amp; Linda L.</t>
  </si>
  <si>
    <t>4101 S Hedgewood Dr</t>
  </si>
  <si>
    <t>4101 S Hedgewood DR</t>
  </si>
  <si>
    <t>014-17097-28 Highlands Ph 5 Sec 5 Lot 228</t>
  </si>
  <si>
    <t>530818103003228008</t>
  </si>
  <si>
    <t>53-08-17-402-010.000-008</t>
  </si>
  <si>
    <t>014-25500-00</t>
  </si>
  <si>
    <t>Pece, Milan Leon</t>
  </si>
  <si>
    <t>513 W San Juan Dr</t>
  </si>
  <si>
    <t>513 W San Juan DR</t>
  </si>
  <si>
    <t>014-17097-27 Highlands Ph 5 Sec 5 Lot 227</t>
  </si>
  <si>
    <t>530818103003227008</t>
  </si>
  <si>
    <t>53-09-02-400-009.068-015</t>
  </si>
  <si>
    <t>016-26821-68</t>
  </si>
  <si>
    <t>Peckham, William F</t>
  </si>
  <si>
    <t>5498 W Hoge Dr</t>
  </si>
  <si>
    <t>5498 W Hoge DR</t>
  </si>
  <si>
    <t>014-17097-26 Highlands Ph 5 Sec 5 Lot 226</t>
  </si>
  <si>
    <t>530818103003226008</t>
  </si>
  <si>
    <t>53-09-02-200-141.000-015</t>
  </si>
  <si>
    <t>016-30390-94</t>
  </si>
  <si>
    <t>Pecorelli, Joseph P &amp; Judith A &amp; Pecorelli, Joseph D</t>
  </si>
  <si>
    <t>1525 Brittainy Oaks Trl NE</t>
  </si>
  <si>
    <t>Warren, OH 44484</t>
  </si>
  <si>
    <t>410 S Bay Hill CT</t>
  </si>
  <si>
    <t>014-17097-25 HIGHLANDS 5TH SEC 4 LOT 225</t>
  </si>
  <si>
    <t>530141709725000008</t>
  </si>
  <si>
    <t>53-08-20-106-003.000-008</t>
  </si>
  <si>
    <t>014-14980-78</t>
  </si>
  <si>
    <t>Pedigo, Aaron E &amp; Abigail E</t>
  </si>
  <si>
    <t>716 W Whitestone St</t>
  </si>
  <si>
    <t>716 W Whitestone ST</t>
  </si>
  <si>
    <t>014-17097-24 HIGHLANDS 5TH SEC 4 LOT 224</t>
  </si>
  <si>
    <t>530141709724000008</t>
  </si>
  <si>
    <t>53-09-01-213-021.000-015</t>
  </si>
  <si>
    <t>016-04590-00</t>
  </si>
  <si>
    <t>Pedro, James</t>
  </si>
  <si>
    <t>5415 W Ocean Dr</t>
  </si>
  <si>
    <t>760 S Curry PIKE</t>
  </si>
  <si>
    <t>014-17097-23 HIGHLANDS 5TH SEC 4 LOT 223</t>
  </si>
  <si>
    <t>530141709723000008</t>
  </si>
  <si>
    <t>016-29930-00</t>
  </si>
  <si>
    <t>53-01-62-993-000.000-015</t>
  </si>
  <si>
    <t>Peffley, Erin</t>
  </si>
  <si>
    <t>200 W Madison St</t>
  </si>
  <si>
    <t>Franklin, IN 46131</t>
  </si>
  <si>
    <t>3540 W Fullerton PIKE</t>
  </si>
  <si>
    <t>Bloomington, IN 47403-4104</t>
  </si>
  <si>
    <t>014-17097-22 HIGHLANDS 5TH SEC 4 LOT 222</t>
  </si>
  <si>
    <t>530141709722000008</t>
  </si>
  <si>
    <t>014-13950-00</t>
  </si>
  <si>
    <t>53-08-17-402-004.000-008</t>
  </si>
  <si>
    <t>Pelican Property Services LLC</t>
  </si>
  <si>
    <t>3610 S Leonard Springs Rd</t>
  </si>
  <si>
    <t>508 &amp; 510 W San Juan DR</t>
  </si>
  <si>
    <t>014-17097-21 HIGHLANDS 5TH SEC 4 LOT 221</t>
  </si>
  <si>
    <t>530141709721000008</t>
  </si>
  <si>
    <t>53-09-02-200-005.001-015</t>
  </si>
  <si>
    <t>016-30391-18</t>
  </si>
  <si>
    <t>Pendill-Weatherbee, Heather L</t>
  </si>
  <si>
    <t>469 S Magnolia Ct</t>
  </si>
  <si>
    <t>469 S Magnolia CT</t>
  </si>
  <si>
    <t>014-17097-20 HIGHLANDS 5TH SEC 4 LOT 220</t>
  </si>
  <si>
    <t>530141709720000008</t>
  </si>
  <si>
    <t>53-09-11-102-008.000-015</t>
  </si>
  <si>
    <t>016-08471-22</t>
  </si>
  <si>
    <t>Pennington, Ronald A</t>
  </si>
  <si>
    <t>5039 W Hanks Xing</t>
  </si>
  <si>
    <t>5039 W Hanks Crossing</t>
  </si>
  <si>
    <t>014-17097-19 HIGHLANDS 5TH SEC 4 LOT 219</t>
  </si>
  <si>
    <t>530141709719000008</t>
  </si>
  <si>
    <t>53-04-36-100-007.000-011</t>
  </si>
  <si>
    <t>007-17380-00</t>
  </si>
  <si>
    <t>Peragallo, Luca &amp; Mallette, Greg</t>
  </si>
  <si>
    <t>1135 N Logan Rd</t>
  </si>
  <si>
    <t>1135 N Logan RD</t>
  </si>
  <si>
    <t>014-17097-17 HIGHLANDS 5TH SEC 4 LOT 217</t>
  </si>
  <si>
    <t>530141709717000008</t>
  </si>
  <si>
    <t>53-08-20-205-037.000-008</t>
  </si>
  <si>
    <t>014-07856-34</t>
  </si>
  <si>
    <t>Perez, Dennis &amp; Linda</t>
  </si>
  <si>
    <t>4250 S Falcon Dr</t>
  </si>
  <si>
    <t>4250 S Falcon DR</t>
  </si>
  <si>
    <t>014-17097-16 HIGHLANDS 5TH SEC 4 LOT 216</t>
  </si>
  <si>
    <t>530141709716000008</t>
  </si>
  <si>
    <t>53-08-18-103-003.358-008</t>
  </si>
  <si>
    <t>014-17098-58</t>
  </si>
  <si>
    <t>Perez, Moises Cruz &amp; Laura Eugenia Serrano Silva</t>
  </si>
  <si>
    <t>3217 S Dawson Ln</t>
  </si>
  <si>
    <t>3217 S Dawson LN</t>
  </si>
  <si>
    <t>014-17097-15 HIGHLANDS 5TH SEC 4 LOT 215</t>
  </si>
  <si>
    <t>530141709715000008</t>
  </si>
  <si>
    <t>53-09-02-400-009.080-015</t>
  </si>
  <si>
    <t>016-26821-80</t>
  </si>
  <si>
    <t>Perez, Roberto</t>
  </si>
  <si>
    <t>5382 W Hoge Dr</t>
  </si>
  <si>
    <t>5382 W Hoge DR</t>
  </si>
  <si>
    <t>014-17097-14 HIGHLANDS 5TH SEC 4 LOT 214</t>
  </si>
  <si>
    <t>530141709714000008</t>
  </si>
  <si>
    <t>53-09-12-100-015.000-015</t>
  </si>
  <si>
    <t>016-01200-01</t>
  </si>
  <si>
    <t>Perfection Bakeries Inc.</t>
  </si>
  <si>
    <t>Perfection Bakeries (Aunt Mill 350 Pearl St</t>
  </si>
  <si>
    <t>Fort Wayne, IN 46802</t>
  </si>
  <si>
    <t>1805 S Curry PIKE</t>
  </si>
  <si>
    <t>014-17097-13 HIGHLANDS 5TH SEC 4 LOT 213</t>
  </si>
  <si>
    <t>530141709713000008</t>
  </si>
  <si>
    <t>53-09-02-100-010.000-015</t>
  </si>
  <si>
    <t>016-09300-00</t>
  </si>
  <si>
    <t>Perian, Travis R &amp; Cara L</t>
  </si>
  <si>
    <t>5075 W State Road 48</t>
  </si>
  <si>
    <t>014-17097-12 HIGHLANDS 5TH SEC 4 LOT 212</t>
  </si>
  <si>
    <t>530141709712000008</t>
  </si>
  <si>
    <t>53-09-02-100-004.033-015</t>
  </si>
  <si>
    <t>016-26811-33</t>
  </si>
  <si>
    <t>Perry, Christopher T &amp; Jennifer B</t>
  </si>
  <si>
    <t>216 S Rockwood Crescent Ct</t>
  </si>
  <si>
    <t>216 S Rockwood Crescent CT</t>
  </si>
  <si>
    <t>014-17097-11 HIGHLANDS 5TH SEC 4 LOT 211</t>
  </si>
  <si>
    <t>530141709711000008</t>
  </si>
  <si>
    <t>53-08-17-407-020.000-008</t>
  </si>
  <si>
    <t>014-32280-00</t>
  </si>
  <si>
    <t>Perry, Harold &amp; Joy Hays Drive Irrevocable Trust</t>
  </si>
  <si>
    <t>Brian &amp; Joseph Perry 3641 S Hays Dr</t>
  </si>
  <si>
    <t>3641 S Hays DR</t>
  </si>
  <si>
    <t>014-17097-10 HIGHLANDS 5TH SEC 4 LOT 210</t>
  </si>
  <si>
    <t>530141709710000008</t>
  </si>
  <si>
    <t>53-09-13-200-066.029-015</t>
  </si>
  <si>
    <t>016-29490-29</t>
  </si>
  <si>
    <t>Perry, Joni L</t>
  </si>
  <si>
    <t>PO Box 13238</t>
  </si>
  <si>
    <t>3209 S Omaha Crossing DR</t>
  </si>
  <si>
    <t>014-14981-34</t>
  </si>
  <si>
    <t>53-08-20-100-003.000-008</t>
  </si>
  <si>
    <t>Perry, Larry D &amp; Roslyn G</t>
  </si>
  <si>
    <t>4244 S Clear View Dr</t>
  </si>
  <si>
    <t>4244 S Clear View DR</t>
  </si>
  <si>
    <t>014-17097-09 HIGHLANDS 5TH SEC 4 LOT 209</t>
  </si>
  <si>
    <t>530141709709000008</t>
  </si>
  <si>
    <t>016-00110-00</t>
  </si>
  <si>
    <t>53-09-12-402-008.000-015</t>
  </si>
  <si>
    <t>Perry, Randall R &amp; Kathy E</t>
  </si>
  <si>
    <t>3920 W Walnut Leaf Dr</t>
  </si>
  <si>
    <t>3920 W Walnut Leaf DR</t>
  </si>
  <si>
    <t>014-17097-06 HIGHLANDS PH 5 SEC 2 LOT 206</t>
  </si>
  <si>
    <t>530817301068000008</t>
  </si>
  <si>
    <t>53-09-12-402-031.000-015</t>
  </si>
  <si>
    <t>016-13860-00</t>
  </si>
  <si>
    <t>Perry, Randall R &amp; Kathy E &amp; Ainsworth, Robert G Jr &amp; Erin D</t>
  </si>
  <si>
    <t>3715 Oak Leaf Dr</t>
  </si>
  <si>
    <t>3715 W Oak Leaf DR</t>
  </si>
  <si>
    <t>014-17097-07 HIGHLANDS PH 5 SEC 2 LOT 207</t>
  </si>
  <si>
    <t>4461</t>
  </si>
  <si>
    <t>530817301126000008</t>
  </si>
  <si>
    <t>014-14981-17</t>
  </si>
  <si>
    <t>53-08-20-100-018.000-008</t>
  </si>
  <si>
    <t>Perry, Travis A &amp; Kimberly N</t>
  </si>
  <si>
    <t>4105 S Clear View Dr</t>
  </si>
  <si>
    <t>4105 S Clear View DR</t>
  </si>
  <si>
    <t>014-17097-08 HIGHLANDS PH 5 SEC 2 LOT 208</t>
  </si>
  <si>
    <t>4463</t>
  </si>
  <si>
    <t>530817301196000008</t>
  </si>
  <si>
    <t>53-01-41-709-749.000-008</t>
  </si>
  <si>
    <t>014-17097-49</t>
  </si>
  <si>
    <t>Peske, Thomas W Jr &amp; Christel A</t>
  </si>
  <si>
    <t>1625 W Hennessey St</t>
  </si>
  <si>
    <t>1625 W Hennessey ST</t>
  </si>
  <si>
    <t>014-17097-05 HIGHLANDS 5TH SEC 4 LOT 205</t>
  </si>
  <si>
    <t>530817301172000008</t>
  </si>
  <si>
    <t>014-06190-00</t>
  </si>
  <si>
    <t>53-08-17-104-017.000-008</t>
  </si>
  <si>
    <t>Peterson, Beverly B Revocable Trust U/A</t>
  </si>
  <si>
    <t>c/o Rusty L Moody 132 Rudgear Dr</t>
  </si>
  <si>
    <t>Walnut Creek, CA 94596</t>
  </si>
  <si>
    <t>674 W Ladd AVE</t>
  </si>
  <si>
    <t>014-17097-04 HIGHLANDS PH 5 SEC 4 LOT 204</t>
  </si>
  <si>
    <t>530817301128000008</t>
  </si>
  <si>
    <t>014-24210-00</t>
  </si>
  <si>
    <t>53-08-17-407-009.000-008</t>
  </si>
  <si>
    <t>Petkus, Donald A</t>
  </si>
  <si>
    <t>3669 S Hays Dr</t>
  </si>
  <si>
    <t>3669 S Hays DR</t>
  </si>
  <si>
    <t>014-17097-03 HIGHLANDS PH 5 SEC 4 LOT 203</t>
  </si>
  <si>
    <t>530141709703000008</t>
  </si>
  <si>
    <t>53-09-02-100-004.051-015</t>
  </si>
  <si>
    <t>016-26811-51</t>
  </si>
  <si>
    <t>Petrina, Renee M &amp; Maksl, Adam M</t>
  </si>
  <si>
    <t>231 S Cave Creek Dr</t>
  </si>
  <si>
    <t>231 S Cave Creek DR</t>
  </si>
  <si>
    <t>014-17097-02 HIGHLANDS PH 5 SEC 4 LOT 202</t>
  </si>
  <si>
    <t>530141709702000008</t>
  </si>
  <si>
    <t>53-08-17-100-300.437-008</t>
  </si>
  <si>
    <t>014-17396-37</t>
  </si>
  <si>
    <t>Petty, Gregory J &amp; Palazzolo, Antoinette Rose</t>
  </si>
  <si>
    <t>3419 S Glasgow Cir</t>
  </si>
  <si>
    <t>3419 S Glasgow CIR</t>
  </si>
  <si>
    <t>53-09-13-102-025.000-015</t>
  </si>
  <si>
    <t>016-21250-00</t>
  </si>
  <si>
    <t>Pfeiffer, Stanley D II &amp; Sharisa L</t>
  </si>
  <si>
    <t>3422 S Tyler Ln</t>
  </si>
  <si>
    <t>3422 S Tyler LN</t>
  </si>
  <si>
    <t>Bloomington, IN 47403-3962</t>
  </si>
  <si>
    <t>014-17097-01 HIGHLANDS PH 5 SEC 4 LOT 201</t>
  </si>
  <si>
    <t>530141709701000008</t>
  </si>
  <si>
    <t>014-17093-93</t>
  </si>
  <si>
    <t>53-08-17-302-046.000-008</t>
  </si>
  <si>
    <t>Phan, Anh Hoang &amp; Nguyen, Trieu Phuong Thi</t>
  </si>
  <si>
    <t>1550 W Edinburgh Bnd</t>
  </si>
  <si>
    <t>1550 W Edinburgh Bend</t>
  </si>
  <si>
    <t>014-17099-52 HIGHLANDS 5TH SEC 4 LOT 452; COMMON AREA</t>
  </si>
  <si>
    <t>http://egis.39dn.com/egismonroein/plats/D/D066_h.pdf</t>
  </si>
  <si>
    <t>530141709952000008</t>
  </si>
  <si>
    <t>016-30392-46</t>
  </si>
  <si>
    <t>53-09-02-300-034.000-015</t>
  </si>
  <si>
    <t>Phelps, Elizabeth A</t>
  </si>
  <si>
    <t>5750 W Tensleep Rd</t>
  </si>
  <si>
    <t>5750 W Tensleep RD</t>
  </si>
  <si>
    <t>014-17067-54 Highlands Ph 5 Sec 5 Lot 454 CA</t>
  </si>
  <si>
    <t>530818103003454008</t>
  </si>
  <si>
    <t>53-09-02-400-009.149-015</t>
  </si>
  <si>
    <t>016-26822-49</t>
  </si>
  <si>
    <t>Phelps, Michael W &amp; Tina S</t>
  </si>
  <si>
    <t>5445 W Stonewood Dr</t>
  </si>
  <si>
    <t>5445 W Stonewood DR</t>
  </si>
  <si>
    <t>014-17097-00 HIGHLANDS 5TH SEC 4 LOT 200</t>
  </si>
  <si>
    <t>530817301141000008</t>
  </si>
  <si>
    <t>016-03315-14</t>
  </si>
  <si>
    <t>53-09-13-401-019.000-015</t>
  </si>
  <si>
    <t>Phelps, Terry W &amp; Cheryl A</t>
  </si>
  <si>
    <t>3328 W Woodhaven Dr</t>
  </si>
  <si>
    <t>3328 W Woodhaven DR</t>
  </si>
  <si>
    <t>014-17096-99 HIGHLANDS PH 5 SEC 4 LOT 199</t>
  </si>
  <si>
    <t>530817301205000008</t>
  </si>
  <si>
    <t>53-05-29-100-049.000-004</t>
  </si>
  <si>
    <t>Phillips, Bert F &amp; Karen F</t>
  </si>
  <si>
    <t>2418 N Stonelake Cir</t>
  </si>
  <si>
    <t>2418 N Stonelake CIR</t>
  </si>
  <si>
    <t>016-30391-40</t>
  </si>
  <si>
    <t>53-09-02-200-144.000-015</t>
  </si>
  <si>
    <t>Phillips, Kathryn E</t>
  </si>
  <si>
    <t>5555 W Cobblestone St</t>
  </si>
  <si>
    <t>5555 W Cobblestone ST</t>
  </si>
  <si>
    <t>014-17096-97 HIGHLANDS PH 5 SEC 4 LOT 197</t>
  </si>
  <si>
    <t>530817301071000008</t>
  </si>
  <si>
    <t>53-08-17-301-111.000-008</t>
  </si>
  <si>
    <t>014-17095-01</t>
  </si>
  <si>
    <t>Phillips, Robert Scott</t>
  </si>
  <si>
    <t>3801 S Bushmill Dr</t>
  </si>
  <si>
    <t>3801 S Bushmill DR</t>
  </si>
  <si>
    <t>014-17096-96 HIGHLANDS PH 5 SEC 4 LOT 196</t>
  </si>
  <si>
    <t>530817301070000008</t>
  </si>
  <si>
    <t>53-09-13-202-026.000-015</t>
  </si>
  <si>
    <t>016-29490-79</t>
  </si>
  <si>
    <t>Phillips, Scott A &amp; Friederike E</t>
  </si>
  <si>
    <t>4101 W Red Rock Rd</t>
  </si>
  <si>
    <t>4101 W Red Rock RD</t>
  </si>
  <si>
    <t>014-17096-95 HIGHLANDS PH 5 SEC 4 LOT 195</t>
  </si>
  <si>
    <t>530817301203000008</t>
  </si>
  <si>
    <t>53-09-12-400-010.000-015</t>
  </si>
  <si>
    <t>016-16010-09</t>
  </si>
  <si>
    <t>Phillips, Susan Jill</t>
  </si>
  <si>
    <t>2688 S Danlyn Rd</t>
  </si>
  <si>
    <t>2688 S Danlyn RD</t>
  </si>
  <si>
    <t>014-17098-98 Highlands Ph 5 Sec 5 Lot 323</t>
  </si>
  <si>
    <t>530817301093323008</t>
  </si>
  <si>
    <t>53-09-12-100-012.000-015</t>
  </si>
  <si>
    <t>016-06520-00</t>
  </si>
  <si>
    <t>PIC Industrial Park LLC</t>
  </si>
  <si>
    <t>4101 W Sierra Dr</t>
  </si>
  <si>
    <t>3900 - 3950  W Farmer AVE</t>
  </si>
  <si>
    <t>014-17098-99 Highlands Ph 5 Sec 5 Lot 322B; ; Portion in section 17 see 014-17098-22 for portion in section 18</t>
  </si>
  <si>
    <t>530817301093322008</t>
  </si>
  <si>
    <t>016-03315-13</t>
  </si>
  <si>
    <t>53-09-13-401-004.000-015</t>
  </si>
  <si>
    <t>Pickett, Andre &amp; Marcia L</t>
  </si>
  <si>
    <t>3322 W Woodhaven Dr</t>
  </si>
  <si>
    <t>3322 W Woodhaven DR</t>
  </si>
  <si>
    <t>014-17098-22 Highlands Ph 5 Sec 5 Lot 322A; ; Portion in section 18 see 014-17098-99 for portion in section 17</t>
  </si>
  <si>
    <t>530818103003322008</t>
  </si>
  <si>
    <t>53-09-02-400-009.172-015</t>
  </si>
  <si>
    <t>016-26822-72</t>
  </si>
  <si>
    <t>Pienkos, Jules E &amp; Sarah E</t>
  </si>
  <si>
    <t>605 S Shale Crest Dr</t>
  </si>
  <si>
    <t>605 S Shale Crest DR</t>
  </si>
  <si>
    <t>014-17098-21 Highlands Ph 5 Sec 5 Lot 321</t>
  </si>
  <si>
    <t>530818103003321008</t>
  </si>
  <si>
    <t>53-09-13-400-093.000-015</t>
  </si>
  <si>
    <t>Pieper, Karen &amp; Frederick</t>
  </si>
  <si>
    <t>3300 W Jordan Ct</t>
  </si>
  <si>
    <t>3300 W Jordan CT</t>
  </si>
  <si>
    <t>014-17098-20 Highlands Ph 5 Sec 5 Lot 320</t>
  </si>
  <si>
    <t>530818103003320008</t>
  </si>
  <si>
    <t>53-09-02-100-014.000-015</t>
  </si>
  <si>
    <t>016-23490-00</t>
  </si>
  <si>
    <t>Pierce, Dennis H &amp; Tina M</t>
  </si>
  <si>
    <t>11 S Spriggs Blvd</t>
  </si>
  <si>
    <t>11 S Spriggs BLVD</t>
  </si>
  <si>
    <t>Bloomington, IN 47403-9626</t>
  </si>
  <si>
    <t>014-17098-19 Highlands Ph 5 Sec 5 Lot 319</t>
  </si>
  <si>
    <t>530818103003319008</t>
  </si>
  <si>
    <t>53-05-31-200-002.000-004</t>
  </si>
  <si>
    <t>012-15520-00</t>
  </si>
  <si>
    <t>Pierce, Tina M</t>
  </si>
  <si>
    <t>Rose Burton 3425 W Vernal Pike</t>
  </si>
  <si>
    <t>3425 W Vernal PIKE</t>
  </si>
  <si>
    <t>014-17098-18 Highlands Ph 5 Sec 5 Lot 318</t>
  </si>
  <si>
    <t>530818103003318008</t>
  </si>
  <si>
    <t>016-08471-04</t>
  </si>
  <si>
    <t>53-09-11-102-010.000-015</t>
  </si>
  <si>
    <t>Piercy, Joseph F &amp; Marcilla A</t>
  </si>
  <si>
    <t>4942 W Cornwell Ct</t>
  </si>
  <si>
    <t>4942 W Cornwell CT</t>
  </si>
  <si>
    <t>014-17098-17 Highlands Ph 5 Sec 5 Lot 317</t>
  </si>
  <si>
    <t>530818103003317008</t>
  </si>
  <si>
    <t>016-30392-15</t>
  </si>
  <si>
    <t>53-09-02-300-019.000-015</t>
  </si>
  <si>
    <t>Pierson, Joel A &amp; Dana D</t>
  </si>
  <si>
    <t>5661 W Bedrock Rd</t>
  </si>
  <si>
    <t>5661 W Bedrock RD</t>
  </si>
  <si>
    <t>014-17098-16 Highlands Ph 5 Sec 5 Lot 316</t>
  </si>
  <si>
    <t>530818103003316008</t>
  </si>
  <si>
    <t>014-25960-00</t>
  </si>
  <si>
    <t>53-08-17-407-037.000-008</t>
  </si>
  <si>
    <t>Pierson, Robert E Jr</t>
  </si>
  <si>
    <t>3622 S Hays Dr</t>
  </si>
  <si>
    <t>3622 S Hays DR</t>
  </si>
  <si>
    <t>014-17098-15 Highlands Ph 5 Sec 5 Lot 315</t>
  </si>
  <si>
    <t>530818103003315008</t>
  </si>
  <si>
    <t>53-08-17-105-001.000-008</t>
  </si>
  <si>
    <t>Pierz, Daniel M</t>
  </si>
  <si>
    <t>3148 S Cuffers Dr</t>
  </si>
  <si>
    <t>3148 S Cuffers DR</t>
  </si>
  <si>
    <t>Bloomington, IN 47403-4361</t>
  </si>
  <si>
    <t>014-17098-14 Highlands Ph 5 Sec 5 Lot 314</t>
  </si>
  <si>
    <t>530818103003314008</t>
  </si>
  <si>
    <t>014-14982-01</t>
  </si>
  <si>
    <t>53-08-20-100-030.001-008</t>
  </si>
  <si>
    <t>Pike, James A &amp; Christi J</t>
  </si>
  <si>
    <t>503 W Baywood Dr</t>
  </si>
  <si>
    <t>503 W Baywood DR</t>
  </si>
  <si>
    <t>014-17067-13 Highlands Ph 5 Sec 5 Lot 313</t>
  </si>
  <si>
    <t>530818103003313008</t>
  </si>
  <si>
    <t>53-09-01-212-005.000-015</t>
  </si>
  <si>
    <t>016-25800-00</t>
  </si>
  <si>
    <t>Ping, Robert E &amp; Wanita E</t>
  </si>
  <si>
    <t>4119 W Highland Ct</t>
  </si>
  <si>
    <t>4119 W Highland CT</t>
  </si>
  <si>
    <t>014-17097-31 HIGHLANDS 5TH SEC 4 LOT 231</t>
  </si>
  <si>
    <t>530141709731000008</t>
  </si>
  <si>
    <t>014-07856-75</t>
  </si>
  <si>
    <t>53-08-20-204-002.000-008</t>
  </si>
  <si>
    <t>Ping, Teresa A</t>
  </si>
  <si>
    <t>1445 W Eagleview Dr</t>
  </si>
  <si>
    <t>1445 W Eagleview  DR</t>
  </si>
  <si>
    <t>014-17097-32 HIGHLANDS 5TH SEC 4 LOT 232</t>
  </si>
  <si>
    <t>530141709732000008</t>
  </si>
  <si>
    <t>53-09-13-404-015.000-015</t>
  </si>
  <si>
    <t>016-03310-81</t>
  </si>
  <si>
    <t>Piper, Derek &amp; Cynthia</t>
  </si>
  <si>
    <t>3706 W Woodmere Way</t>
  </si>
  <si>
    <t>014-17097-33 HIGHLANDS 5TH SEC 4 LOT 233</t>
  </si>
  <si>
    <t>530141709733000008</t>
  </si>
  <si>
    <t>53-09-02-400-009.156-015</t>
  </si>
  <si>
    <t>016-26822-56</t>
  </si>
  <si>
    <t>Pirani, Badruddin &amp; Ashley</t>
  </si>
  <si>
    <t>5498 W Stonewood Dr</t>
  </si>
  <si>
    <t>5498 W Stonewood DR</t>
  </si>
  <si>
    <t>014-17097-34 HIGHLANDS 5TH SEC 4 LOT 234</t>
  </si>
  <si>
    <t>530141709734000008</t>
  </si>
  <si>
    <t>53-08-17-301-119.000-008</t>
  </si>
  <si>
    <t>014-17096-63</t>
  </si>
  <si>
    <t>Piret, Brian H &amp; Tracy</t>
  </si>
  <si>
    <t>3501 S Glasgow Cir</t>
  </si>
  <si>
    <t>3501 S Glasgow CIR</t>
  </si>
  <si>
    <t>014-17097-35 HIGHLANDS 5TH SEC 4 LOT 235</t>
  </si>
  <si>
    <t>530141709735000008</t>
  </si>
  <si>
    <t>014-17097-60</t>
  </si>
  <si>
    <t>53-08-17-301-026.000-008</t>
  </si>
  <si>
    <t>Piskos, Michael J</t>
  </si>
  <si>
    <t>3760 S McDougal St</t>
  </si>
  <si>
    <t>3760 S McDougal ST</t>
  </si>
  <si>
    <t>014-17097-36 HIGHLANDS 5TH SEC 4 LOT 236</t>
  </si>
  <si>
    <t>530141709736000008</t>
  </si>
  <si>
    <t>53-09-02-200-003.001-015</t>
  </si>
  <si>
    <t>Pitkin/Larsen Living Trust</t>
  </si>
  <si>
    <t>5025 E Heritage Woods Rd</t>
  </si>
  <si>
    <t>454 S Stardust CIR</t>
  </si>
  <si>
    <t>014-17097-37 HIGHLANDS 5TH SEC 4 LOT 237</t>
  </si>
  <si>
    <t>530141709737000008</t>
  </si>
  <si>
    <t>014-07858-07</t>
  </si>
  <si>
    <t>53-08-20-200-031.000-008</t>
  </si>
  <si>
    <t>Pitner, Gregory G &amp; Donna E</t>
  </si>
  <si>
    <t>1697 W Dove Dr</t>
  </si>
  <si>
    <t>4151 S Purple Finch DR</t>
  </si>
  <si>
    <t>014-17097-38 HIGHLANDS 5TH SEC 4 LOT 238</t>
  </si>
  <si>
    <t>530141709738000008</t>
  </si>
  <si>
    <t>53-09-02-200-060.000-015</t>
  </si>
  <si>
    <t>016-30391-09</t>
  </si>
  <si>
    <t>Piwoszkin, Jenna L</t>
  </si>
  <si>
    <t>5530 W Cobblestone St</t>
  </si>
  <si>
    <t>5530 W Cobblestone ST</t>
  </si>
  <si>
    <t>014-17097-39 HIGHLANDS 5TH SEC 4 LOT 239</t>
  </si>
  <si>
    <t>530141709739000008</t>
  </si>
  <si>
    <t>53-09-02-400-009.062-015</t>
  </si>
  <si>
    <t>016-26821-62</t>
  </si>
  <si>
    <t>Pizano, Miguel A Caballero</t>
  </si>
  <si>
    <t>254 S Cave Creek Dr</t>
  </si>
  <si>
    <t>254 S Cave Creek DR</t>
  </si>
  <si>
    <t>014-17099-51 HIGHLANDS 5TH SEC 4 LOT 451; COMMON AREA</t>
  </si>
  <si>
    <t>530141709951000008</t>
  </si>
  <si>
    <t>53-09-13-102-015.000-015</t>
  </si>
  <si>
    <t>016-07180-00</t>
  </si>
  <si>
    <t>Platinum Development LLC</t>
  </si>
  <si>
    <t>408 S Walnut St</t>
  </si>
  <si>
    <t>3121 S Yonkers ST</t>
  </si>
  <si>
    <t>014-17097-40 HIGHLANDS 5TH SEC 4 LOT 240</t>
  </si>
  <si>
    <t>530141709740000008</t>
  </si>
  <si>
    <t>53-08-17-405-003.000-008</t>
  </si>
  <si>
    <t>014-08850-46</t>
  </si>
  <si>
    <t>Platter, Larry</t>
  </si>
  <si>
    <t>607 W Glen Arbor Way</t>
  </si>
  <si>
    <t>014-17097-41 HIGHLANDS 5TH SEC 4 LOT 241</t>
  </si>
  <si>
    <t>530141709741000008</t>
  </si>
  <si>
    <t>53-08-17-301-114.000-008</t>
  </si>
  <si>
    <t>014-17096-43</t>
  </si>
  <si>
    <t>Podicheti, Murali &amp; Jagirdar, Roopa Kiran</t>
  </si>
  <si>
    <t>3751 S Wickens St</t>
  </si>
  <si>
    <t>3751 S Wickens ST</t>
  </si>
  <si>
    <t>014-17097-42 HIGHLANDS 5TH SEC 4 LOT 242</t>
  </si>
  <si>
    <t>530141709742000008</t>
  </si>
  <si>
    <t>53-09-01-304-001.000-015</t>
  </si>
  <si>
    <t>016-18590-08</t>
  </si>
  <si>
    <t>Poe, George &amp; Rebecca S.</t>
  </si>
  <si>
    <t>4121 W Heritage Way</t>
  </si>
  <si>
    <t>014-17097-43 HIGHLANDS 5TH SEC 4 LOT 243</t>
  </si>
  <si>
    <t>530141709743000008</t>
  </si>
  <si>
    <t>014-14982-03</t>
  </si>
  <si>
    <t>53-08-20-100-030.003-008</t>
  </si>
  <si>
    <t>Poland, Roger A &amp; Debra J Ahrins-Poland</t>
  </si>
  <si>
    <t>613 W Baywood Dr</t>
  </si>
  <si>
    <t>613 W Baywood DR</t>
  </si>
  <si>
    <t>014-17097-44 HIGHLANDS 5TH SEC 4 LOT 244</t>
  </si>
  <si>
    <t>530141709744000008</t>
  </si>
  <si>
    <t>016-03310-17</t>
  </si>
  <si>
    <t>53-09-13-405-022.000-015</t>
  </si>
  <si>
    <t>Ponce, Julie A</t>
  </si>
  <si>
    <t>3800 W Woodhaven Dr</t>
  </si>
  <si>
    <t>3800 W Woodhaven DR</t>
  </si>
  <si>
    <t>014-17097-45 HIGHLANDS 5TH SEC 4 LOT 245</t>
  </si>
  <si>
    <t>530141709745000008</t>
  </si>
  <si>
    <t>53-09-01-211-008.000-015</t>
  </si>
  <si>
    <t>016-10280-00</t>
  </si>
  <si>
    <t>Ponton, Thomas A &amp; Carlyn S Revocable Living Trust</t>
  </si>
  <si>
    <t>4213 Morgan Cir</t>
  </si>
  <si>
    <t>4167 W Middle CT</t>
  </si>
  <si>
    <t>014-17097-46 HIGHLANDS 5TH SEC 4 LOT 246</t>
  </si>
  <si>
    <t>530141709746000008</t>
  </si>
  <si>
    <t>53-09-01-300-031.000-015</t>
  </si>
  <si>
    <t>016-14490-00</t>
  </si>
  <si>
    <t>Ponton, Thomas A &amp; Carolyn S Revocable Living Trust</t>
  </si>
  <si>
    <t>4149 W Gifford RD</t>
  </si>
  <si>
    <t>014-17097-47 HIGHLANDS 5TH SEC 4 LOT 247</t>
  </si>
  <si>
    <t>530141709747000008</t>
  </si>
  <si>
    <t>53-09-01-300-011.000-015</t>
  </si>
  <si>
    <t>016-20450-00</t>
  </si>
  <si>
    <t>4101 W Gifford RD</t>
  </si>
  <si>
    <t>014-17097-48 HIGHLANDS 5TH SEC 4 LOT 248</t>
  </si>
  <si>
    <t>530141709748000008</t>
  </si>
  <si>
    <t>53-08-17-102-008.000-008</t>
  </si>
  <si>
    <t>014-16950-00</t>
  </si>
  <si>
    <t>Poole, Cara E</t>
  </si>
  <si>
    <t>592 W Green Rd</t>
  </si>
  <si>
    <t>592 W Green RD</t>
  </si>
  <si>
    <t>014-17097-49 HIGHLANDS 5TH SEC 4 LOT 249</t>
  </si>
  <si>
    <t>530141709749000008</t>
  </si>
  <si>
    <t>53-09-02-400-003.110-015</t>
  </si>
  <si>
    <t>016-26823-10</t>
  </si>
  <si>
    <t>Popp, Nathan S.</t>
  </si>
  <si>
    <t>603 S Bobcat Bend</t>
  </si>
  <si>
    <t>603 S BOBCAT BND</t>
  </si>
  <si>
    <t>014-17097-50 HIGHLANDS 5TH SEC 4 LOT 250</t>
  </si>
  <si>
    <t>530141709750000008</t>
  </si>
  <si>
    <t>53-09-13-200-036.000-015</t>
  </si>
  <si>
    <t>016-29490-23</t>
  </si>
  <si>
    <t>Porter, Barbara</t>
  </si>
  <si>
    <t>4286 W Red Rock Rd</t>
  </si>
  <si>
    <t>4286 W Red Rock RD</t>
  </si>
  <si>
    <t>014-17099-50 HIGHLANDS 5TH SEC 4 LOT 450; COMMON AREA</t>
  </si>
  <si>
    <t>530141709950000008</t>
  </si>
  <si>
    <t>016-08471-05</t>
  </si>
  <si>
    <t>53-09-11-102-017.000-015</t>
  </si>
  <si>
    <t>Porter, Cody A &amp; Meghan R</t>
  </si>
  <si>
    <t>4943 W Cornwell Ct</t>
  </si>
  <si>
    <t>4943 W Cornwell CT</t>
  </si>
  <si>
    <t>53-09-02-201-009.000-015</t>
  </si>
  <si>
    <t>016-30390-35</t>
  </si>
  <si>
    <t>Porter, Diana L</t>
  </si>
  <si>
    <t>350 S Woodfield Ln</t>
  </si>
  <si>
    <t>350 S Woodfield LN</t>
  </si>
  <si>
    <t>53-09-12-402-022.000-015</t>
  </si>
  <si>
    <t>016-26740-00</t>
  </si>
  <si>
    <t>Porter, Donald G &amp; Bonita A</t>
  </si>
  <si>
    <t>3740 W Maple Leaf Dr</t>
  </si>
  <si>
    <t>3740 W Maple Leaf DR</t>
  </si>
  <si>
    <t>014-17097-51 HIGHLANDS 5TH SEC 4 LOT 251</t>
  </si>
  <si>
    <t>530141709751000008</t>
  </si>
  <si>
    <t>014-07856-79</t>
  </si>
  <si>
    <t>53-08-20-204-009.000-008</t>
  </si>
  <si>
    <t>Porter, Stephen Lee &amp; Sandra Jean</t>
  </si>
  <si>
    <t>1415 W Eagleview Dr</t>
  </si>
  <si>
    <t>1415 W Eagleview DR</t>
  </si>
  <si>
    <t>014-17097-52 HIGHLANDS 5TH SEC 4 LOT 252</t>
  </si>
  <si>
    <t>530141709752000008</t>
  </si>
  <si>
    <t>016-08471-28</t>
  </si>
  <si>
    <t>53-09-11-103-010.000-015</t>
  </si>
  <si>
    <t>Potter, Maureen E</t>
  </si>
  <si>
    <t>5113 W Hanks Xing</t>
  </si>
  <si>
    <t>5113 W Hanks Crossing</t>
  </si>
  <si>
    <t>014-17097-53 HIGHLANDS 5TH SEC 4 LOT 253</t>
  </si>
  <si>
    <t>530141709753000008</t>
  </si>
  <si>
    <t>53-09-01-209-050.000-015</t>
  </si>
  <si>
    <t>016-01980-00</t>
  </si>
  <si>
    <t>Powell, Alberta</t>
  </si>
  <si>
    <t>624 S Hickory Dr</t>
  </si>
  <si>
    <t>624 S Hickory DR</t>
  </si>
  <si>
    <t>014-17097-54 HIGHLANDS PH 5 SEC 2 LOT 254</t>
  </si>
  <si>
    <t>4465</t>
  </si>
  <si>
    <t>530141709754000008</t>
  </si>
  <si>
    <t>016-05340-00</t>
  </si>
  <si>
    <t>53-09-13-400-070.000-015</t>
  </si>
  <si>
    <t>Powell, Darell C &amp; Lois E</t>
  </si>
  <si>
    <t>3404 W Reba Ave</t>
  </si>
  <si>
    <t>3404 W Reba AVE</t>
  </si>
  <si>
    <t>014-17097-55 HIGHLANDS PH 5 SEC 2 LOT 255</t>
  </si>
  <si>
    <t>530817301194000008</t>
  </si>
  <si>
    <t>53-08-17-405-024.000-008</t>
  </si>
  <si>
    <t>014-08850-45</t>
  </si>
  <si>
    <t>Powell, Nathan L &amp; Rachel L</t>
  </si>
  <si>
    <t>601 W Glen Arbor Way</t>
  </si>
  <si>
    <t>014-17097-56 HIGHLANDS PH 5 SEC 2 LOT 256</t>
  </si>
  <si>
    <t>530817301216000008</t>
  </si>
  <si>
    <t>53-09-01-303-009.000-015</t>
  </si>
  <si>
    <t>016-18590-30</t>
  </si>
  <si>
    <t>Powell, Thomas Boyden</t>
  </si>
  <si>
    <t>4143 W Heritage Way</t>
  </si>
  <si>
    <t>014-17097-57 HIGHLANDS PH 5 SEC 2 LOT 257</t>
  </si>
  <si>
    <t>530817301214000008</t>
  </si>
  <si>
    <t>016-29030-00</t>
  </si>
  <si>
    <t>53-09-13-409-015.000-015</t>
  </si>
  <si>
    <t>Powell, Troy E &amp; Carol J</t>
  </si>
  <si>
    <t>3601 W Jeffrey Rd</t>
  </si>
  <si>
    <t>3601 W Jeffrey RD</t>
  </si>
  <si>
    <t>Bloomington, IN 47403-4113</t>
  </si>
  <si>
    <t>014-17097-58 HIGHLANDS PH 5 SEC 2 LOT 258</t>
  </si>
  <si>
    <t>530817301109000008</t>
  </si>
  <si>
    <t>016-12860-00</t>
  </si>
  <si>
    <t>53-09-13-409-012.000-015</t>
  </si>
  <si>
    <t>S Sharon DR</t>
  </si>
  <si>
    <t>014-17097-59 HIGHLANDS PH 5 SEC 2 LOT 259</t>
  </si>
  <si>
    <t>530817301099000008</t>
  </si>
  <si>
    <t>53-09-12-201-044.000-015</t>
  </si>
  <si>
    <t>016-30850-00</t>
  </si>
  <si>
    <t>Prather, Richard G &amp; Bowlen , Mary Alice</t>
  </si>
  <si>
    <t>2202 S Fernwood Dr</t>
  </si>
  <si>
    <t>2202 S Fernwood DR</t>
  </si>
  <si>
    <t>014-17097-60 HIGHLANDS PH 5 SEC 1 LOT 260</t>
  </si>
  <si>
    <t>530817301026000008</t>
  </si>
  <si>
    <t>53-09-12-200-010.000-015</t>
  </si>
  <si>
    <t>016-30860-00</t>
  </si>
  <si>
    <t>014-17097-61 HIGHLANDS PH 5 SEC 1 LOT 261</t>
  </si>
  <si>
    <t>4477</t>
  </si>
  <si>
    <t>530817301064000008</t>
  </si>
  <si>
    <t>53-08-17-200-001.014-008</t>
  </si>
  <si>
    <t>014-17414-14</t>
  </si>
  <si>
    <t>Preston, Samantha J</t>
  </si>
  <si>
    <t>3118 S Cuffers Dr</t>
  </si>
  <si>
    <t>3118 S Cuffers DR</t>
  </si>
  <si>
    <t>014-17097-62 HIGHLANDS PH 5 SEC 1 LOT 262</t>
  </si>
  <si>
    <t>4479</t>
  </si>
  <si>
    <t>530817301079000008</t>
  </si>
  <si>
    <t>53-09-12-200-004.000-015</t>
  </si>
  <si>
    <t>016-05610-00</t>
  </si>
  <si>
    <t>Prewitt, Dwight &amp; Esther E Joint Revocable Trust</t>
  </si>
  <si>
    <t>1540 E Linda Ln</t>
  </si>
  <si>
    <t>2110 S Curry PIKE</t>
  </si>
  <si>
    <t>014-17097-63 HIGHLANDS PH 5 SEC 1 LOT 263</t>
  </si>
  <si>
    <t>530817301037000008</t>
  </si>
  <si>
    <t>53-09-12-200-029.000-015</t>
  </si>
  <si>
    <t>016-05550-00</t>
  </si>
  <si>
    <t>2020 S Curry PIKE</t>
  </si>
  <si>
    <t>Bloomington, IN 47403-3106</t>
  </si>
  <si>
    <t>014-17097-64 HIGHLANDS PH 5 SEC 1 LOT 264</t>
  </si>
  <si>
    <t>530817301060000008</t>
  </si>
  <si>
    <t>53-09-12-200-022.000-015</t>
  </si>
  <si>
    <t>016-05600-00</t>
  </si>
  <si>
    <t>2010 S Curry PIKE</t>
  </si>
  <si>
    <t>014-17097-65 HIGHLANDS PH 5 SEC 1 LOT 265</t>
  </si>
  <si>
    <t>530817301018000008</t>
  </si>
  <si>
    <t>53-08-17-301-093.336-008</t>
  </si>
  <si>
    <t>014-17098-36</t>
  </si>
  <si>
    <t>Price, Bryan W; Kathy R &amp; Price, Amy</t>
  </si>
  <si>
    <t>3316 W Cockrell Rd</t>
  </si>
  <si>
    <t>1559 W Castle CT</t>
  </si>
  <si>
    <t>014-17097-66 HIGHLANDS PH 5 SEC 1 LOT 266</t>
  </si>
  <si>
    <t>4485</t>
  </si>
  <si>
    <t>530817301076000008</t>
  </si>
  <si>
    <t>53-08-17-102-004.000-008</t>
  </si>
  <si>
    <t>014-26040-00</t>
  </si>
  <si>
    <t>Price, C Sean &amp; McIntosh, Jessica L</t>
  </si>
  <si>
    <t>502 W Green Rd</t>
  </si>
  <si>
    <t>502 W Green RD</t>
  </si>
  <si>
    <t>014-17097-67 HIGHLANDS PH 5 SEC 1 LOT 267</t>
  </si>
  <si>
    <t>4486</t>
  </si>
  <si>
    <t>530817301059000008</t>
  </si>
  <si>
    <t>53-09-13-400-073.000-015</t>
  </si>
  <si>
    <t>016-08510-00</t>
  </si>
  <si>
    <t>Price, Larry D. &amp; Donna D.</t>
  </si>
  <si>
    <t>3410 W Reba Ave</t>
  </si>
  <si>
    <t>3410 W Reba AVE</t>
  </si>
  <si>
    <t>014-17097-68 HIGHLANDS PH 5 SEC 1 LOT 268</t>
  </si>
  <si>
    <t>530817301053000008</t>
  </si>
  <si>
    <t>53-08-17-103-007.000-008</t>
  </si>
  <si>
    <t>014-21750-00</t>
  </si>
  <si>
    <t>Price, William R &amp; Teresa S</t>
  </si>
  <si>
    <t>806 W Fairway Ln</t>
  </si>
  <si>
    <t>806 W Fairway LN</t>
  </si>
  <si>
    <t>014-17097-69 HIGHLANDS PH 5 SEC 1 LOT 269</t>
  </si>
  <si>
    <t>530817301074000008</t>
  </si>
  <si>
    <t>53-04-36-301-014.000-011</t>
  </si>
  <si>
    <t>007-14040-00</t>
  </si>
  <si>
    <t>Pridemore, Diana</t>
  </si>
  <si>
    <t>4252 W Grand Ave</t>
  </si>
  <si>
    <t>4252 W Grand AVE</t>
  </si>
  <si>
    <t>014-17097-70 HIGHLANDS PH 5 SEC 1 LOT 270</t>
  </si>
  <si>
    <t>530817301024000008</t>
  </si>
  <si>
    <t>53-09-13-103-049.000-015</t>
  </si>
  <si>
    <t>016-09960-00</t>
  </si>
  <si>
    <t>Prince, Anthony J &amp; Megan H</t>
  </si>
  <si>
    <t>3502 W Fairington Dr</t>
  </si>
  <si>
    <t>3502 W Fairington DR</t>
  </si>
  <si>
    <t>Bloomington, IN 47403-3818</t>
  </si>
  <si>
    <t>014-17097-71 HIGHLANDS PH 5 SEC 1 LOT 271</t>
  </si>
  <si>
    <t>3985</t>
  </si>
  <si>
    <t>530817301212000008</t>
  </si>
  <si>
    <t>53-09-13-103-075.000-015</t>
  </si>
  <si>
    <t>016-18000-00</t>
  </si>
  <si>
    <t>Prince, Crystal</t>
  </si>
  <si>
    <t>2912 S Yonkers St</t>
  </si>
  <si>
    <t>2912 S Yonkers ST</t>
  </si>
  <si>
    <t>014-17097-72 HIGHLANDS PH 5 SEC 1 LOT 272</t>
  </si>
  <si>
    <t>3988</t>
  </si>
  <si>
    <t>530817301108000008</t>
  </si>
  <si>
    <t>53-01-41-709-441.000-008</t>
  </si>
  <si>
    <t>014-17094-41</t>
  </si>
  <si>
    <t>Prince, Emilie S</t>
  </si>
  <si>
    <t>3850 S Cramer Cir</t>
  </si>
  <si>
    <t>3850 S Cramer CIR</t>
  </si>
  <si>
    <t>014-17097-73 HIGHLANDS PH 5 SEC 1 LOT 273</t>
  </si>
  <si>
    <t>796</t>
  </si>
  <si>
    <t>530817301096000008</t>
  </si>
  <si>
    <t>014-26260-00</t>
  </si>
  <si>
    <t>53-08-17-407-022.000-008</t>
  </si>
  <si>
    <t>Prince, John L.</t>
  </si>
  <si>
    <t>3601 S Rogers St</t>
  </si>
  <si>
    <t>3601 S Rogers ST</t>
  </si>
  <si>
    <t>014-17097-74 HIGHLANDS PH 5 SEC 1 LOT 274</t>
  </si>
  <si>
    <t>4491</t>
  </si>
  <si>
    <t>530817301095000008</t>
  </si>
  <si>
    <t>53-08-20-201-015.000-008</t>
  </si>
  <si>
    <t>014-07856-47</t>
  </si>
  <si>
    <t>Prince, Toby D &amp; Shari R</t>
  </si>
  <si>
    <t>1207 W Dove Cir</t>
  </si>
  <si>
    <t>1207 W Dove CIR</t>
  </si>
  <si>
    <t>53-09-01-202-029.000-015</t>
  </si>
  <si>
    <t>016-29400-00</t>
  </si>
  <si>
    <t>Pritchett Living Trust</t>
  </si>
  <si>
    <t>4139 W Belle Ave</t>
  </si>
  <si>
    <t>4139 W Belle AVE</t>
  </si>
  <si>
    <t>014-17090-00 HIGHLANDS PH 4 COMMON AREA; .23A</t>
  </si>
  <si>
    <t>530141709000000008</t>
  </si>
  <si>
    <t>53-09-13-103-086.000-015</t>
  </si>
  <si>
    <t>016-29390-00</t>
  </si>
  <si>
    <t>Pritchett, Camila J</t>
  </si>
  <si>
    <t>2802 S Rayle Pl</t>
  </si>
  <si>
    <t>2802 S Rayle Place</t>
  </si>
  <si>
    <t>Bloomington, IN 47403-3848</t>
  </si>
  <si>
    <t>014-17096-23 HIGHLANDS PH 4 PT LOT 123</t>
  </si>
  <si>
    <t>530817301050000008</t>
  </si>
  <si>
    <t>53-08-18-400-005.000-008</t>
  </si>
  <si>
    <t>014-02510-00</t>
  </si>
  <si>
    <t>Professional Golfcar Corp</t>
  </si>
  <si>
    <t>PO Box 250</t>
  </si>
  <si>
    <t>3996 S Rockport RD</t>
  </si>
  <si>
    <t>014-17096-22 HIGHLANDS PH 4 LOT 122</t>
  </si>
  <si>
    <t>4430</t>
  </si>
  <si>
    <t>530817301224000008</t>
  </si>
  <si>
    <t>53-09-13-103-067.000-015</t>
  </si>
  <si>
    <t>016-20690-00</t>
  </si>
  <si>
    <t>Provenzale, James Vincent &amp; Sara Lynn</t>
  </si>
  <si>
    <t>5280 E Ratliff Rd</t>
  </si>
  <si>
    <t>3522 W Fairington DR</t>
  </si>
  <si>
    <t>014-17096-21 HIGHLANDS PH 4 LOT 121</t>
  </si>
  <si>
    <t>530817301051000008</t>
  </si>
  <si>
    <t>53-09-13-103-060.000-015</t>
  </si>
  <si>
    <t>016-22540-00</t>
  </si>
  <si>
    <t>Prudhomme, Josh</t>
  </si>
  <si>
    <t>6961 E dee Lick Rd</t>
  </si>
  <si>
    <t>3841 W Tapp RD</t>
  </si>
  <si>
    <t>014-17096-20 HIGHLANDS PH 4 LOT 120</t>
  </si>
  <si>
    <t>4428</t>
  </si>
  <si>
    <t>530817301010000008</t>
  </si>
  <si>
    <t>53-09-12-201-039.000-015</t>
  </si>
  <si>
    <t>016-20710-00</t>
  </si>
  <si>
    <t>Pruett, Roger D &amp; Marsha J</t>
  </si>
  <si>
    <t>4301 W Glen Oaks Dr</t>
  </si>
  <si>
    <t>4301 W Glen Oaks DR</t>
  </si>
  <si>
    <t>Bloomington, IN 47403-3121</t>
  </si>
  <si>
    <t>014-17096-19 HIGHLANDS PH 3 LOT 119</t>
  </si>
  <si>
    <t>3951</t>
  </si>
  <si>
    <t>530817301052000008</t>
  </si>
  <si>
    <t>53-08-17-404-033.000-008</t>
  </si>
  <si>
    <t>014-08850-76</t>
  </si>
  <si>
    <t>Prus, Jessica C &amp; Harris, Jeremiah P</t>
  </si>
  <si>
    <t>3405 S Weeping Willow Way</t>
  </si>
  <si>
    <t>014-17096-18 HIGHLANDS PH 3 LOT 118</t>
  </si>
  <si>
    <t>530817301033000008</t>
  </si>
  <si>
    <t>53-09-01-302-024.000-015</t>
  </si>
  <si>
    <t>016-02180-00</t>
  </si>
  <si>
    <t>Public Investment Corp</t>
  </si>
  <si>
    <t>014-17096-17 HIGHLANDS PH 3 LOT 117</t>
  </si>
  <si>
    <t>530817301011000008</t>
  </si>
  <si>
    <t>53-09-01-300-027.000-015</t>
  </si>
  <si>
    <t>016-05920-00</t>
  </si>
  <si>
    <t>4101 W Sierra DR</t>
  </si>
  <si>
    <t>014-17096-16 HIGHLANDS PH 3 LOT 116</t>
  </si>
  <si>
    <t>3948</t>
  </si>
  <si>
    <t>530817301110000008</t>
  </si>
  <si>
    <t>53-09-12-200-001.000-015</t>
  </si>
  <si>
    <t>016-01570-00</t>
  </si>
  <si>
    <t>1920 S Curry PIKE</t>
  </si>
  <si>
    <t>Bloomington, IN 47403-5144</t>
  </si>
  <si>
    <t>014-17096-15 HIGHLANDS PH 3 LOT 115</t>
  </si>
  <si>
    <t>530817301206000008</t>
  </si>
  <si>
    <t>3489</t>
  </si>
  <si>
    <t>53-09-12-200-018.000-015</t>
  </si>
  <si>
    <t>016-01560-00</t>
  </si>
  <si>
    <t>Public Investment Corporation</t>
  </si>
  <si>
    <t>1900 S Curry PIKE</t>
  </si>
  <si>
    <t>014-17096-04 HIGHLANDS PH 3 LOT 104</t>
  </si>
  <si>
    <t>3687</t>
  </si>
  <si>
    <t>530817301021000008</t>
  </si>
  <si>
    <t>53-09-12-200-030.000-015</t>
  </si>
  <si>
    <t>016-01580-01</t>
  </si>
  <si>
    <t>014-17096-03 HIGHLANDS PH 3 LOT 103</t>
  </si>
  <si>
    <t>530817301055000008</t>
  </si>
  <si>
    <t>53-09-12-200-032.000-015</t>
  </si>
  <si>
    <t>016-27400-00</t>
  </si>
  <si>
    <t>1818 S Curry PIKE</t>
  </si>
  <si>
    <t>Bloomington, IN 47403-2723</t>
  </si>
  <si>
    <t>014-17096-02 HIGHLANDS PH 3 LOT 102</t>
  </si>
  <si>
    <t>530817301034000008</t>
  </si>
  <si>
    <t>http://egis.39dn.com/egismonroein/plats/2000001729.IN.pdf</t>
  </si>
  <si>
    <t>HIGHLANDS PH 2</t>
  </si>
  <si>
    <t>3444</t>
  </si>
  <si>
    <t>http://egis.39dn.com/egismonroein/plats/C/C265_b.pdf</t>
  </si>
  <si>
    <t>THE HIGHLANDS</t>
  </si>
  <si>
    <t>53-04-36-100-005.000-011</t>
  </si>
  <si>
    <t>007-30050-01</t>
  </si>
  <si>
    <t>Public Service Co Of In Inc</t>
  </si>
  <si>
    <t>Duke Energy Corp property Tax 550 S Tryon St # DEC41B</t>
  </si>
  <si>
    <t>014-17093-92 HIGHLANDS PH 1 LOT 92</t>
  </si>
  <si>
    <t>3840</t>
  </si>
  <si>
    <t>530817302057000008</t>
  </si>
  <si>
    <t>53-08-20-100-010.000-008</t>
  </si>
  <si>
    <t>014-26435-00</t>
  </si>
  <si>
    <t>Public Service Company Of Indiana, Inc.</t>
  </si>
  <si>
    <t>Duke Energy Indiana Property T 550 S Tryon St # DEC41B</t>
  </si>
  <si>
    <t>014-17093-91 HIGHLANDS PH 1 LOT 91</t>
  </si>
  <si>
    <t>530817302034000008</t>
  </si>
  <si>
    <t>53-09-01-213-003.000-015</t>
  </si>
  <si>
    <t>016-20070-00</t>
  </si>
  <si>
    <t>Puett, Jesse L &amp; Judith A</t>
  </si>
  <si>
    <t>531 S Village Dr</t>
  </si>
  <si>
    <t>531 S Village DR</t>
  </si>
  <si>
    <t>014-17093-90 HIGHLANDS PH 1 LOT 90</t>
  </si>
  <si>
    <t>530817302056000008</t>
  </si>
  <si>
    <t>016-30390-82</t>
  </si>
  <si>
    <t>53-09-02-200-130.000-015</t>
  </si>
  <si>
    <t>Puhr, Patrick Martin Jr &amp; Lynn</t>
  </si>
  <si>
    <t>5733 W Waterstone Trce</t>
  </si>
  <si>
    <t>5733 W Waterstone Trace</t>
  </si>
  <si>
    <t>014-17093-89 THE HIGHLANDS PH 1 LOT 89</t>
  </si>
  <si>
    <t>3425</t>
  </si>
  <si>
    <t>530817302033000008</t>
  </si>
  <si>
    <t>014-17093-26</t>
  </si>
  <si>
    <t>53-08-17-302-049.000-008</t>
  </si>
  <si>
    <t>Pulley, Amber M</t>
  </si>
  <si>
    <t>3897 S Bushmill Dr</t>
  </si>
  <si>
    <t>3897 S Bushmill DR</t>
  </si>
  <si>
    <t>014-17093-88 THE HIGHLANDS PH 1 LOT 88</t>
  </si>
  <si>
    <t>530817302018000008</t>
  </si>
  <si>
    <t>53-09-01-209-061.000-015</t>
  </si>
  <si>
    <t>016-21100-00</t>
  </si>
  <si>
    <t>Purcell, Roger Lee &amp; Joyce A</t>
  </si>
  <si>
    <t>4241 W Doyle Ave</t>
  </si>
  <si>
    <t>4241 W Doyle AVE</t>
  </si>
  <si>
    <t>014-17093-87 THE HIGHLANDS PH 1 LOT 87; ;</t>
  </si>
  <si>
    <t>3422</t>
  </si>
  <si>
    <t>530817302027000008</t>
  </si>
  <si>
    <t>53-09-12-402-017.000-015</t>
  </si>
  <si>
    <t>016-28630-00</t>
  </si>
  <si>
    <t>Puro, Timothy O &amp; Victoria L</t>
  </si>
  <si>
    <t>3748 W Maple Leaf Dr</t>
  </si>
  <si>
    <t>3748 W Maple Leaf DR</t>
  </si>
  <si>
    <t>014-17093-86 THE HIGHLANDS PH 1 LOT 86; ;</t>
  </si>
  <si>
    <t>530817302009000008</t>
  </si>
  <si>
    <t>53-09-11-102-018.000-015</t>
  </si>
  <si>
    <t>016-08471-24</t>
  </si>
  <si>
    <t>Pursell, Robert G &amp; Miranda L</t>
  </si>
  <si>
    <t>5063 W Hanks Xing</t>
  </si>
  <si>
    <t>5063 W Hanks Crossing</t>
  </si>
  <si>
    <t>014-17093-59 HIGHLANDS 1ST LOT 59</t>
  </si>
  <si>
    <t>530817302008000008</t>
  </si>
  <si>
    <t>53-08-17-109-004.000-008</t>
  </si>
  <si>
    <t>014-17410-01</t>
  </si>
  <si>
    <t>Purtlebaugh, Tonya B &amp; Donald S</t>
  </si>
  <si>
    <t>590 W Ladd Ave</t>
  </si>
  <si>
    <t>590 W Ladd AVE</t>
  </si>
  <si>
    <t>014-17093-58 HIGHLANDS PH 1 LOT 58</t>
  </si>
  <si>
    <t>530817302051000008</t>
  </si>
  <si>
    <t>016-03315-16</t>
  </si>
  <si>
    <t>53-09-13-401-029.000-015</t>
  </si>
  <si>
    <t>Pyle, Daniel S &amp; Emily S Wilson</t>
  </si>
  <si>
    <t>3317 W Woodcreek Ct</t>
  </si>
  <si>
    <t>3317 W Woodcreek CT</t>
  </si>
  <si>
    <t>014-17093-57 HIGHLANDS PH 1 LOT 57</t>
  </si>
  <si>
    <t>3715</t>
  </si>
  <si>
    <t>530817302030000008</t>
  </si>
  <si>
    <t>53-01-63-041-120.000-015</t>
  </si>
  <si>
    <t>016-30411-20</t>
  </si>
  <si>
    <t>Qazi, Mahnaz A</t>
  </si>
  <si>
    <t>3633 Heron Preserve Trl</t>
  </si>
  <si>
    <t>Fort Wayne, IN 46814</t>
  </si>
  <si>
    <t>5765 W Daffodil CT</t>
  </si>
  <si>
    <t>014-17093-56 THE HIGHLANDS PH 1 LOT 56</t>
  </si>
  <si>
    <t>3371</t>
  </si>
  <si>
    <t>530817302029000008</t>
  </si>
  <si>
    <t>53-09-02-400-009.158-015</t>
  </si>
  <si>
    <t>016-26812-58</t>
  </si>
  <si>
    <t>Qiao, Yi</t>
  </si>
  <si>
    <t>5474 W Stonewood Dr</t>
  </si>
  <si>
    <t>5474 W Stonewood DR</t>
  </si>
  <si>
    <t>014-17093-55 HIGHLANDS 1ST LOT 55</t>
  </si>
  <si>
    <t>530817302052000008</t>
  </si>
  <si>
    <t>53-08-17-107-004.000-008</t>
  </si>
  <si>
    <t>014-17410-30</t>
  </si>
  <si>
    <t>Quadlin, Sean &amp; Yurk, Natasha</t>
  </si>
  <si>
    <t>610 W Ryan Rd</t>
  </si>
  <si>
    <t>610 W Ryan RD</t>
  </si>
  <si>
    <t>014-17093-54 THE HIGHLANDS PH 1 LOT 54</t>
  </si>
  <si>
    <t>3837</t>
  </si>
  <si>
    <t>530817302055000008</t>
  </si>
  <si>
    <t>014-07858-21</t>
  </si>
  <si>
    <t>53-08-20-200-029.000-008</t>
  </si>
  <si>
    <t>Quality Construction Corporation</t>
  </si>
  <si>
    <t>PO Box 3131</t>
  </si>
  <si>
    <t>1621 W Dove DR</t>
  </si>
  <si>
    <t>014-17093-53 THE HIGHLANDS PH 1 LOT 53</t>
  </si>
  <si>
    <t>3368</t>
  </si>
  <si>
    <t>530817302040000008</t>
  </si>
  <si>
    <t>014-07858-05</t>
  </si>
  <si>
    <t>53-08-20-200-002.000-008</t>
  </si>
  <si>
    <t>4117 S Purple Finch DR</t>
  </si>
  <si>
    <t>014-17093-52 HIGHLANDS 1ST LOT 52</t>
  </si>
  <si>
    <t>530817302026000008</t>
  </si>
  <si>
    <t>014-07858-06</t>
  </si>
  <si>
    <t>53-08-20-200-020.000-008</t>
  </si>
  <si>
    <t>4133 S Purple Finch DR</t>
  </si>
  <si>
    <t>014-17093-51 HIGHLANDS 1ST LOT 51</t>
  </si>
  <si>
    <t>530817302037000008</t>
  </si>
  <si>
    <t>014-07858-08</t>
  </si>
  <si>
    <t>53-08-20-200-009.000-008</t>
  </si>
  <si>
    <t>4175 S Purple Finch DR</t>
  </si>
  <si>
    <t>014-17093-50 THE HIGHLANDS PH 1 LOT 50</t>
  </si>
  <si>
    <t>3366</t>
  </si>
  <si>
    <t>530817302012000008</t>
  </si>
  <si>
    <t>014-34140-00</t>
  </si>
  <si>
    <t>53-08-17-407-032.000-008</t>
  </si>
  <si>
    <t>Quality Realty &amp; Dev LLC</t>
  </si>
  <si>
    <t>3630 S Hays DR</t>
  </si>
  <si>
    <t>014-17093-49 HIGHLANDS PH 1 LOT 49</t>
  </si>
  <si>
    <t>3704</t>
  </si>
  <si>
    <t>530817302060000008</t>
  </si>
  <si>
    <t>53-08-20-102-009.000-008</t>
  </si>
  <si>
    <t>014-14980-09</t>
  </si>
  <si>
    <t>Qualls, George A &amp; Barbara S</t>
  </si>
  <si>
    <t>721 W Gordon Pike</t>
  </si>
  <si>
    <t>721 W Gordon PIKE</t>
  </si>
  <si>
    <t>Bloomington, IN 47403-4376</t>
  </si>
  <si>
    <t>014-17093-48 THE HIGHLANDS PH 1 LOT 48</t>
  </si>
  <si>
    <t>3702</t>
  </si>
  <si>
    <t>530817302007000008</t>
  </si>
  <si>
    <t>53-08-17-301-093.348-008</t>
  </si>
  <si>
    <t>014-17098-48</t>
  </si>
  <si>
    <t>Queen, Eric G &amp; Monica L</t>
  </si>
  <si>
    <t>1507 W Meeting House Ln</t>
  </si>
  <si>
    <t>1507 W Meeting House LN</t>
  </si>
  <si>
    <t>014-17093-47 THE HIGHLANDS PH 1 LOT 47</t>
  </si>
  <si>
    <t>530817302011000008</t>
  </si>
  <si>
    <t>53-09-13-200-058.000-015</t>
  </si>
  <si>
    <t>016-29490-88</t>
  </si>
  <si>
    <t>Query, Dustin M &amp; Small, Neeta A</t>
  </si>
  <si>
    <t>4164 W Chisholm Trl</t>
  </si>
  <si>
    <t>4164 W Chisholm TRL</t>
  </si>
  <si>
    <t>014-17093-46 HIGHLANDS PH 1 LOT 46</t>
  </si>
  <si>
    <t>4397</t>
  </si>
  <si>
    <t>530817302017000008</t>
  </si>
  <si>
    <t>53-08-18-103-003.317-008</t>
  </si>
  <si>
    <t>014-17098-17</t>
  </si>
  <si>
    <t>Quesenberry, Terry Wayne &amp; Aissa J</t>
  </si>
  <si>
    <t>3343 S Dawson Ln</t>
  </si>
  <si>
    <t>3343 S Dawson LN</t>
  </si>
  <si>
    <t>014-17093-45 THE HIGHLANDS PH 1 LOT 45</t>
  </si>
  <si>
    <t>530817302043000008</t>
  </si>
  <si>
    <t>016-30392-13</t>
  </si>
  <si>
    <t>53-09-02-300-010.000-015</t>
  </si>
  <si>
    <t>Quick, Rachel Ann</t>
  </si>
  <si>
    <t>688 S Bosell Ct</t>
  </si>
  <si>
    <t>688 S Bosell CT</t>
  </si>
  <si>
    <t>014-17093-44 THE HIGHLANDS PH 1 LOT 44</t>
  </si>
  <si>
    <t>3697</t>
  </si>
  <si>
    <t>530817302042000008</t>
  </si>
  <si>
    <t>53-08-20-105-001.000-008</t>
  </si>
  <si>
    <t>014-14985-48</t>
  </si>
  <si>
    <t>Quigley, Terry A &amp; Lisa C</t>
  </si>
  <si>
    <t>905 W Hedgewood Dr</t>
  </si>
  <si>
    <t>905 W Hedgewood DR</t>
  </si>
  <si>
    <t>014-17093-43 THE HIGHLANDS PH 1 LOT 43</t>
  </si>
  <si>
    <t>3695</t>
  </si>
  <si>
    <t>530817302053000008</t>
  </si>
  <si>
    <t>53-09-12-400-069.000-015</t>
  </si>
  <si>
    <t>016-20650-00</t>
  </si>
  <si>
    <t>Rader, John J &amp; Jennifer A</t>
  </si>
  <si>
    <t>3880 W Tapp Rd</t>
  </si>
  <si>
    <t>3880 W Tapp RD</t>
  </si>
  <si>
    <t>Bloomington, IN 47403-3155</t>
  </si>
  <si>
    <t>014-17093-41 THE HIGHLANDS PH 1 LOT 41</t>
  </si>
  <si>
    <t>4394</t>
  </si>
  <si>
    <t>530817302016000008</t>
  </si>
  <si>
    <t>016-30390-72</t>
  </si>
  <si>
    <t>53-09-02-200-039.000-015</t>
  </si>
  <si>
    <t>Rader, Jordan S</t>
  </si>
  <si>
    <t>5789 W Waterstone Trce</t>
  </si>
  <si>
    <t>5789 W Waterstone Trace</t>
  </si>
  <si>
    <t>014-17093-40 THE HIGHLANDS PH 1 LOT 40</t>
  </si>
  <si>
    <t>530817302002000008</t>
  </si>
  <si>
    <t>53-09-02-200-165.000-015</t>
  </si>
  <si>
    <t>016-30390-93</t>
  </si>
  <si>
    <t>Raderstorf, Kenneth F III</t>
  </si>
  <si>
    <t>423 S Bay Hill Ct</t>
  </si>
  <si>
    <t>423 S Bay Hill CT</t>
  </si>
  <si>
    <t>014-17093-39 THE HIGHLANDS PH 1 LOT 39</t>
  </si>
  <si>
    <t>3360</t>
  </si>
  <si>
    <t>530817302048000008</t>
  </si>
  <si>
    <t>53-09-02-400-009.163-015</t>
  </si>
  <si>
    <t>016-26822-63</t>
  </si>
  <si>
    <t>Ragonese, Thomas M &amp; Sarah M</t>
  </si>
  <si>
    <t>5414 W Stonewood Dr</t>
  </si>
  <si>
    <t>5414 W Stonewood DR</t>
  </si>
  <si>
    <t>014-17093-38 THE HIGHLANDS PH 1 LOT 38</t>
  </si>
  <si>
    <t>530817302050000008</t>
  </si>
  <si>
    <t>016-05510-00</t>
  </si>
  <si>
    <t>53-09-12-400-016.000-015</t>
  </si>
  <si>
    <t>Rainbolt, John Roger</t>
  </si>
  <si>
    <t>3935 Walnut Leaf Dr</t>
  </si>
  <si>
    <t>3935 W Walnut Leaf DR</t>
  </si>
  <si>
    <t>014-17093-37 THE HIGHLANDS PH 1 LOT 37</t>
  </si>
  <si>
    <t>3686</t>
  </si>
  <si>
    <t>530817302005000008</t>
  </si>
  <si>
    <t>53-08-20-106-022.000-008</t>
  </si>
  <si>
    <t>014-14981-00</t>
  </si>
  <si>
    <t>Rainey, Pamela S</t>
  </si>
  <si>
    <t>706 W Estate Dr</t>
  </si>
  <si>
    <t>706 W Estate DR</t>
  </si>
  <si>
    <t>014-17093-36 THE HIGHLANDS PH 1 LOT 36</t>
  </si>
  <si>
    <t>4390</t>
  </si>
  <si>
    <t>530817302015000008</t>
  </si>
  <si>
    <t>53-08-17-107-010.000-008</t>
  </si>
  <si>
    <t>014-17410-34</t>
  </si>
  <si>
    <t>Raj, Antony S &amp; Elliott, Amy M</t>
  </si>
  <si>
    <t>641 W Ryan Rd</t>
  </si>
  <si>
    <t>641 W Ryan RD</t>
  </si>
  <si>
    <t>014-17093-35 THE HIGHLANDS PH 1 LOT 35</t>
  </si>
  <si>
    <t>3682</t>
  </si>
  <si>
    <t>530817302014000008</t>
  </si>
  <si>
    <t>53-08-17-301-167.000-008</t>
  </si>
  <si>
    <t>014-17096-41</t>
  </si>
  <si>
    <t>Rajaii, Mohammad &amp; Jalane Deckard</t>
  </si>
  <si>
    <t>3771 S Wickens St</t>
  </si>
  <si>
    <t>3771 S Wickens ST</t>
  </si>
  <si>
    <t>014-17093-34 HIGHLANDS 1ST LOT 34</t>
  </si>
  <si>
    <t>530817302047000008</t>
  </si>
  <si>
    <t>53-08-17-301-093.382-008</t>
  </si>
  <si>
    <t>014-17396-82</t>
  </si>
  <si>
    <t>Rajamani, Elan &amp; Premarani</t>
  </si>
  <si>
    <t>3477 S Wickens St</t>
  </si>
  <si>
    <t>3477 S Wickens ST</t>
  </si>
  <si>
    <t>014-17093-33 HIGHLANDS PH 1 PT LOT 33</t>
  </si>
  <si>
    <t>530817302041000008</t>
  </si>
  <si>
    <t>016-03315-35</t>
  </si>
  <si>
    <t>53-09-13-401-026.000-015</t>
  </si>
  <si>
    <t>Raley, Andria B</t>
  </si>
  <si>
    <t>3424 W Fox Trail Ct</t>
  </si>
  <si>
    <t>3424 W Fox Trail CT</t>
  </si>
  <si>
    <t>014-17093-32 THE HIGHLANDS PH 1 LOT 32</t>
  </si>
  <si>
    <t>3358</t>
  </si>
  <si>
    <t>530817302004000008</t>
  </si>
  <si>
    <t>53-09-13-202-011.000-015</t>
  </si>
  <si>
    <t>016-29490-10</t>
  </si>
  <si>
    <t>Ramirez, Eduardo Hurtado &amp; Belinda Johnson-Hurtado</t>
  </si>
  <si>
    <t>4108 W Red Rock Rd</t>
  </si>
  <si>
    <t>4108 W Red Rock RD</t>
  </si>
  <si>
    <t>014-17093-31 HIGHLANDS PH 1 LOT 31</t>
  </si>
  <si>
    <t>530817302036000008</t>
  </si>
  <si>
    <t>53-09-13-404-042.000-015</t>
  </si>
  <si>
    <t>016-03310-40</t>
  </si>
  <si>
    <t>Ramsey, Debra Lynn</t>
  </si>
  <si>
    <t>3850 S Woodmere Ct</t>
  </si>
  <si>
    <t>3850 W Woodmere CT</t>
  </si>
  <si>
    <t>014-17093-30 HIGHLANDS PH 1 LOT 30</t>
  </si>
  <si>
    <t>3675</t>
  </si>
  <si>
    <t>530817302006000008</t>
  </si>
  <si>
    <t>016-03310-91</t>
  </si>
  <si>
    <t>53-09-13-401-046.000-015</t>
  </si>
  <si>
    <t>Ramsey, Ronald W &amp; Judith</t>
  </si>
  <si>
    <t>3618 W Woodcliff Ct</t>
  </si>
  <si>
    <t>3618 W Woodcliff CT</t>
  </si>
  <si>
    <t>014-17093-29 HIGHLANDS PH 1 LOT 29</t>
  </si>
  <si>
    <t>3356</t>
  </si>
  <si>
    <t>530817302010000008</t>
  </si>
  <si>
    <t>53-08-17-100-300.431-008</t>
  </si>
  <si>
    <t>014-17396-31</t>
  </si>
  <si>
    <t>Randle, David</t>
  </si>
  <si>
    <t>3441 S Glasgow Cir</t>
  </si>
  <si>
    <t>3441 S Glasgow CIR</t>
  </si>
  <si>
    <t>014-17093-28 HIGHLANDS PH 1 LOT 28</t>
  </si>
  <si>
    <t>3655</t>
  </si>
  <si>
    <t>530817302001000008</t>
  </si>
  <si>
    <t>53-09-13-103-004.000-015</t>
  </si>
  <si>
    <t>016-20340-00</t>
  </si>
  <si>
    <t>Ranz, Julie T</t>
  </si>
  <si>
    <t>3811 W Fairington Dr</t>
  </si>
  <si>
    <t>3811 W Fairington DR</t>
  </si>
  <si>
    <t>014-17093-27 HIGHLANDS PH 1 LOT 27</t>
  </si>
  <si>
    <t>3654</t>
  </si>
  <si>
    <t>530817302003000008</t>
  </si>
  <si>
    <t>53-08-20-106-018.000-008</t>
  </si>
  <si>
    <t>014-14985-95</t>
  </si>
  <si>
    <t>Raper, Bret &amp; Angela F Parker</t>
  </si>
  <si>
    <t>818 W Estate Dr</t>
  </si>
  <si>
    <t>818 W Estate DR</t>
  </si>
  <si>
    <t>014-17093-66 THE HIGHLANDS PH 1 LOT 66</t>
  </si>
  <si>
    <t>3725</t>
  </si>
  <si>
    <t>530817302054000008</t>
  </si>
  <si>
    <t>53-09-13-104-008.000-015</t>
  </si>
  <si>
    <t>016-04690-00</t>
  </si>
  <si>
    <t>Raper, Louise Ella &amp; Raper , Joyce Ann</t>
  </si>
  <si>
    <t>3131 S Arrow Ave</t>
  </si>
  <si>
    <t>3131 S Arrow AVE</t>
  </si>
  <si>
    <t>014-17093-65 HIGHLANDS PH 1 LOT 65</t>
  </si>
  <si>
    <t>3378</t>
  </si>
  <si>
    <t>530817302013000008</t>
  </si>
  <si>
    <t>53-09-13-400-092.000-015</t>
  </si>
  <si>
    <t>016-29062-01</t>
  </si>
  <si>
    <t>Raper, Mark A &amp; Ranatta S</t>
  </si>
  <si>
    <t>9606 W St Rd 45</t>
  </si>
  <si>
    <t>3301 W Jordan CT</t>
  </si>
  <si>
    <t>014-17093-64 THE HIGHLANDS PH 1 LOT 64</t>
  </si>
  <si>
    <t>3656</t>
  </si>
  <si>
    <t>530817302061000008</t>
  </si>
  <si>
    <t>53-09-13-103-021.000-015</t>
  </si>
  <si>
    <t>016-08600-00</t>
  </si>
  <si>
    <t>Rariden, Nathan Lee</t>
  </si>
  <si>
    <t>3731 W Tapp Rd</t>
  </si>
  <si>
    <t>3731 W Tapp RD</t>
  </si>
  <si>
    <t>014-17093-63 HIGHLANDS 1ST LOT 63</t>
  </si>
  <si>
    <t>530817302039000008</t>
  </si>
  <si>
    <t>014-17093-41</t>
  </si>
  <si>
    <t>53-08-17-302-016.000-008</t>
  </si>
  <si>
    <t>Rasche, Shane M</t>
  </si>
  <si>
    <t>3951 S Bushmill Dr</t>
  </si>
  <si>
    <t>3951 S Bushmill DR</t>
  </si>
  <si>
    <t>014-17093-62 THE HIGHLANDS PH 1 LOT 62</t>
  </si>
  <si>
    <t>530817302038000008</t>
  </si>
  <si>
    <t>016-29062-13</t>
  </si>
  <si>
    <t>53-09-13-400-043.000-015</t>
  </si>
  <si>
    <t>Rasner, Donald L &amp; Linda L</t>
  </si>
  <si>
    <t>3304 W Jordan Ct</t>
  </si>
  <si>
    <t>3304 W Jordan CT</t>
  </si>
  <si>
    <t>014-17093-61 THE HIGHLANDS PH 1 LOT 61</t>
  </si>
  <si>
    <t>3373</t>
  </si>
  <si>
    <t>530817302023000008</t>
  </si>
  <si>
    <t>016-30392-73</t>
  </si>
  <si>
    <t>53-09-02-300-080.000-015</t>
  </si>
  <si>
    <t>Rastall, Anthony J &amp; Karan L</t>
  </si>
  <si>
    <t>654 S Solitude Ct</t>
  </si>
  <si>
    <t>654 S Solitude CT</t>
  </si>
  <si>
    <t>014-17093-60 HIGHLANDS PH 1 LOT 60</t>
  </si>
  <si>
    <t>530817302024000008</t>
  </si>
  <si>
    <t>53-09-13-107-016.000-015</t>
  </si>
  <si>
    <t>016-18070-00</t>
  </si>
  <si>
    <t>Ratliff, Pamela Treadway</t>
  </si>
  <si>
    <t>3222 S Yonkers St</t>
  </si>
  <si>
    <t>3222 S Yonkers ST</t>
  </si>
  <si>
    <t>014-17093-85 THE HIGHLANDS PH 1 LOT 85</t>
  </si>
  <si>
    <t>530817302022000008</t>
  </si>
  <si>
    <t>53-08-17-101-008.000-008</t>
  </si>
  <si>
    <t>014-02050-00</t>
  </si>
  <si>
    <t>Ratts, Larry D &amp; Patterson, Karen A</t>
  </si>
  <si>
    <t>602 W Souter Dr</t>
  </si>
  <si>
    <t>602 W Soutar DR</t>
  </si>
  <si>
    <t>014-17093-84 THE HIGHLANDS PH 1 LOT 84</t>
  </si>
  <si>
    <t>530817302045000008</t>
  </si>
  <si>
    <t>53-08-17-301-204.000-008</t>
  </si>
  <si>
    <t>014-17096-93</t>
  </si>
  <si>
    <t>Ratts, Tracy F &amp; Michelle L</t>
  </si>
  <si>
    <t>3551 S McDougal St</t>
  </si>
  <si>
    <t>3551 S McDougal ST</t>
  </si>
  <si>
    <t>014-17093-83 THE HIGHLANDS PH 1 LOT 83; ;</t>
  </si>
  <si>
    <t>530817302031000008</t>
  </si>
  <si>
    <t>53-08-17-405-015.000-008</t>
  </si>
  <si>
    <t>014-08850-42</t>
  </si>
  <si>
    <t>Rawlins, Eric Carl Jr</t>
  </si>
  <si>
    <t>3400 S Tulip Ave</t>
  </si>
  <si>
    <t>3400 S Tulip AVE</t>
  </si>
  <si>
    <t>014-17093-82 HIGHLANDS PH 1 LOT 82</t>
  </si>
  <si>
    <t>530817302032000008</t>
  </si>
  <si>
    <t>014-07858-25</t>
  </si>
  <si>
    <t>53-08-20-200-028.000-008</t>
  </si>
  <si>
    <t>Ray, David A &amp; W Gale</t>
  </si>
  <si>
    <t>1675 W Dove Dr</t>
  </si>
  <si>
    <t>1675 W Dove DR</t>
  </si>
  <si>
    <t>014-17093-81 THE HIGHLANDS PH 1 LOT 81</t>
  </si>
  <si>
    <t>3412</t>
  </si>
  <si>
    <t>530817302020000008</t>
  </si>
  <si>
    <t>53-09-01-209-003.000-015</t>
  </si>
  <si>
    <t>016-13610-00</t>
  </si>
  <si>
    <t>Rayl, Joshua D</t>
  </si>
  <si>
    <t>526 S Western Dr</t>
  </si>
  <si>
    <t>526 S Western DR</t>
  </si>
  <si>
    <t>014-17093-80 HIGHLANDS PH 2 LOT 80</t>
  </si>
  <si>
    <t>4403</t>
  </si>
  <si>
    <t>530817303012000008</t>
  </si>
  <si>
    <t>53-09-02-400-009.167-015</t>
  </si>
  <si>
    <t>016-26822-67</t>
  </si>
  <si>
    <t>Rayzor, Natalia &amp; Jeffrey S</t>
  </si>
  <si>
    <t>604 S Shale Crest Dr</t>
  </si>
  <si>
    <t>604 S Shale Crest DR</t>
  </si>
  <si>
    <t>014-17093-79 THE HIGHLANDS PH 2 LOT 79</t>
  </si>
  <si>
    <t>530817303021000008</t>
  </si>
  <si>
    <t>007-27110-05</t>
  </si>
  <si>
    <t>53-04-36-100-024.000-011</t>
  </si>
  <si>
    <t>RC One LP</t>
  </si>
  <si>
    <t>PO Box 3111</t>
  </si>
  <si>
    <t>3895 W Vernal PIKE</t>
  </si>
  <si>
    <t>Bloomington, IN 47404-2533</t>
  </si>
  <si>
    <t>014-17093-78 THE HIGHLANDS PH 2 LOT 78</t>
  </si>
  <si>
    <t>4401</t>
  </si>
  <si>
    <t>530817303022000008</t>
  </si>
  <si>
    <t>016-21600-00</t>
  </si>
  <si>
    <t>53-09-13-107-040.000-015</t>
  </si>
  <si>
    <t>Rea, Dan L &amp; Gail Bridges-Rea Trust</t>
  </si>
  <si>
    <t>3921 S Yonkers St</t>
  </si>
  <si>
    <t>3921 S Yonkers ST</t>
  </si>
  <si>
    <t>014-17093-77 THE HIGHLANDS PH 2 LOT 77</t>
  </si>
  <si>
    <t>530817303017000008</t>
  </si>
  <si>
    <t>016-21510-00</t>
  </si>
  <si>
    <t>53-09-13-107-050.000-015</t>
  </si>
  <si>
    <t>Ready, John I &amp; Pearl L Revocable Trust</t>
  </si>
  <si>
    <t>3912 S Yonkers St</t>
  </si>
  <si>
    <t>3912 S Yonkers ST</t>
  </si>
  <si>
    <t>014-17093-76 THE HIGHLANDS PH 2 LOT 76</t>
  </si>
  <si>
    <t>3399</t>
  </si>
  <si>
    <t>530817303013000008</t>
  </si>
  <si>
    <t>014-25040-00</t>
  </si>
  <si>
    <t>53-08-17-102-020.000-008</t>
  </si>
  <si>
    <t>Reamer, Abagail B</t>
  </si>
  <si>
    <t>583 W Green Rd</t>
  </si>
  <si>
    <t>583 W Green RD</t>
  </si>
  <si>
    <t>014-17093-75 HIGHLANDS PH 2 LOT 75</t>
  </si>
  <si>
    <t>3396</t>
  </si>
  <si>
    <t>530817303008000008</t>
  </si>
  <si>
    <t>53-08-17-405-020.000-008</t>
  </si>
  <si>
    <t>014-08850-49</t>
  </si>
  <si>
    <t>Reece, Gregory M &amp; Jones, Angel D</t>
  </si>
  <si>
    <t>623 W Glen Arbor Way</t>
  </si>
  <si>
    <t>014-17093-74 HIGHLANDS 2ND LOT 74</t>
  </si>
  <si>
    <t>530817303004000008</t>
  </si>
  <si>
    <t>53-05-29-200-016.000-004</t>
  </si>
  <si>
    <t>012-20620-00</t>
  </si>
  <si>
    <t>Reed Quarries, Inc.</t>
  </si>
  <si>
    <t>PO Box 64</t>
  </si>
  <si>
    <t>(TO BE ASSIGNED)</t>
  </si>
  <si>
    <t>014-17093-70 THE HIGHLANDS PH 1 LOT 70</t>
  </si>
  <si>
    <t>3729</t>
  </si>
  <si>
    <t>530817302019000008</t>
  </si>
  <si>
    <t>53-05-20-300-033.000-004</t>
  </si>
  <si>
    <t>012-20630-00</t>
  </si>
  <si>
    <t>Bloomington, IN 47404-1602</t>
  </si>
  <si>
    <t>014-17093-69 HIGHLANDS PH 1 LOT 69</t>
  </si>
  <si>
    <t>530817302028000008</t>
  </si>
  <si>
    <t>016-21230-00</t>
  </si>
  <si>
    <t>53-09-13-102-012.000-015</t>
  </si>
  <si>
    <t>Reese, Christopher D</t>
  </si>
  <si>
    <t>3502 S Tyler Ln</t>
  </si>
  <si>
    <t>3502 S Tyler LN</t>
  </si>
  <si>
    <t>Bloomington, IN 47403-3964</t>
  </si>
  <si>
    <t>014-17093-68 HIGHLANDS PH 1 LOT 68</t>
  </si>
  <si>
    <t>3381</t>
  </si>
  <si>
    <t>530817302044000008</t>
  </si>
  <si>
    <t>53-08-17-405-014.000-008</t>
  </si>
  <si>
    <t>014-08850-40</t>
  </si>
  <si>
    <t>Rees-krebs, Margaret J</t>
  </si>
  <si>
    <t>3416 S Tulip Ave</t>
  </si>
  <si>
    <t>3416 S Tulip AVE</t>
  </si>
  <si>
    <t>014-17093-67 HIGHLANDS PH 1 LOT 67</t>
  </si>
  <si>
    <t>530817302025000008</t>
  </si>
  <si>
    <t>53-09-13-404-032.000-015</t>
  </si>
  <si>
    <t>016-03310-35</t>
  </si>
  <si>
    <t>Regions Bank</t>
  </si>
  <si>
    <t>1900 Charles Bryan Bankruptcy/foreclosure</t>
  </si>
  <si>
    <t>Cordova, TN 38016</t>
  </si>
  <si>
    <t>3821 W Woodmere CT</t>
  </si>
  <si>
    <t>014-17095-01 HIGHLANDS PH 3 LOT 1</t>
  </si>
  <si>
    <t>4424</t>
  </si>
  <si>
    <t>530817301111000008</t>
  </si>
  <si>
    <t>016-21880-00</t>
  </si>
  <si>
    <t>53-09-13-106-039.000-015</t>
  </si>
  <si>
    <t>Reid, Caleb A</t>
  </si>
  <si>
    <t>3801 S Tyler Ln</t>
  </si>
  <si>
    <t>3801 S Tyler LN</t>
  </si>
  <si>
    <t>Bloomington, IN 47403-3925</t>
  </si>
  <si>
    <t>014-17095-02 HIGHLANDS PH 3 LOT 2</t>
  </si>
  <si>
    <t>3665</t>
  </si>
  <si>
    <t>530817301030000008</t>
  </si>
  <si>
    <t>53-08-20-100-030.044-008</t>
  </si>
  <si>
    <t>014-14982-44</t>
  </si>
  <si>
    <t>Reif, Amy Elizabeth</t>
  </si>
  <si>
    <t>852 W Baywood Dr</t>
  </si>
  <si>
    <t>852 W BAYWOOD DR</t>
  </si>
  <si>
    <t>014-17095-03 HIGHLANDS PH 3 LOT 3</t>
  </si>
  <si>
    <t>3667</t>
  </si>
  <si>
    <t>530817301025000008</t>
  </si>
  <si>
    <t>53-09-12-402-040.000-015</t>
  </si>
  <si>
    <t>016-07860-00</t>
  </si>
  <si>
    <t>Reilly, Michalene &amp; Hollon, Tracy A</t>
  </si>
  <si>
    <t>3761 W Oak Leaf Dr</t>
  </si>
  <si>
    <t>3761 W Oak Leaf DR</t>
  </si>
  <si>
    <t>014-17095-04 HIGHLANDS PH 3 LOT 4</t>
  </si>
  <si>
    <t>4425</t>
  </si>
  <si>
    <t>530817301029000008</t>
  </si>
  <si>
    <t>016-30390-55</t>
  </si>
  <si>
    <t>53-09-02-200-159.000-015</t>
  </si>
  <si>
    <t>Reinhart, Adam B &amp; Stacey L</t>
  </si>
  <si>
    <t>494 S Woodfield Ln</t>
  </si>
  <si>
    <t>494 S Woodfield LN</t>
  </si>
  <si>
    <t>014-17095-05 HIGHLANDS PH 3 LOT 5</t>
  </si>
  <si>
    <t>3671</t>
  </si>
  <si>
    <t>530817301040000008</t>
  </si>
  <si>
    <t>53-04-36-401-006.000-011</t>
  </si>
  <si>
    <t>007-30031-05</t>
  </si>
  <si>
    <t>Reiter, Matthew S &amp; Cheryl A</t>
  </si>
  <si>
    <t>5920 N Crandall Ave</t>
  </si>
  <si>
    <t>3301 W Jonathan DR</t>
  </si>
  <si>
    <t>014-17095-06 HIGHLANDS PH 3 LOT 6</t>
  </si>
  <si>
    <t>3673</t>
  </si>
  <si>
    <t>530817301032000008</t>
  </si>
  <si>
    <t>53-09-02-400-009.138-015</t>
  </si>
  <si>
    <t>016-26822-38</t>
  </si>
  <si>
    <t>Reliford, Sutton O &amp; Margarita V</t>
  </si>
  <si>
    <t>5353 W Stonewood Dr</t>
  </si>
  <si>
    <t>5353 W Stonewood DR</t>
  </si>
  <si>
    <t>014-17095-07 HIGHLANDS PH 3 LOT 7</t>
  </si>
  <si>
    <t>3674</t>
  </si>
  <si>
    <t>530817301066000008</t>
  </si>
  <si>
    <t>53-08-17-407-036.000-008</t>
  </si>
  <si>
    <t>014-18960-00</t>
  </si>
  <si>
    <t>Remmers, Judith A.</t>
  </si>
  <si>
    <t>3637 S Rogers St</t>
  </si>
  <si>
    <t>3637 S Rogers ST</t>
  </si>
  <si>
    <t>014-17095-08 HIGHLANDS PH 3 LOT 8</t>
  </si>
  <si>
    <t>530817301065000008</t>
  </si>
  <si>
    <t>53-09-02-100-004.037-015</t>
  </si>
  <si>
    <t>016-26811-37</t>
  </si>
  <si>
    <t>Rendleman, Connie &amp; Wilford</t>
  </si>
  <si>
    <t>200 S Rockwood Crescent Ct</t>
  </si>
  <si>
    <t>200 S Rockwood Crescent CT</t>
  </si>
  <si>
    <t>014-17095-09 HIGHLANDS PH 3 LOT 9</t>
  </si>
  <si>
    <t>3465</t>
  </si>
  <si>
    <t>530817301031000008</t>
  </si>
  <si>
    <t>53-01-40-785-699.000-008</t>
  </si>
  <si>
    <t>014-07856-99</t>
  </si>
  <si>
    <t>Rensink, Jay &amp; Jill</t>
  </si>
  <si>
    <t>1423 W Dove Dr</t>
  </si>
  <si>
    <t>1423 W Dove DR</t>
  </si>
  <si>
    <t>014-17095-10 HIGHLANDS PH 3 LOT 10</t>
  </si>
  <si>
    <t>3468</t>
  </si>
  <si>
    <t>530817301028000008</t>
  </si>
  <si>
    <t>53-01-41-709-741.000-008</t>
  </si>
  <si>
    <t>014-17097-41</t>
  </si>
  <si>
    <t>Reott, Rebecca M &amp; Sherrin, Steven L</t>
  </si>
  <si>
    <t>1657 W Hennessey St</t>
  </si>
  <si>
    <t>1657 W Hennessey ST</t>
  </si>
  <si>
    <t>014-17095-11 HIGHLANDS PH 3 LOT 11</t>
  </si>
  <si>
    <t>530817301080000008</t>
  </si>
  <si>
    <t>016-30411-25</t>
  </si>
  <si>
    <t>53-01-63-041-125.000-015</t>
  </si>
  <si>
    <t>Reschke, Det Lef A &amp; Laura</t>
  </si>
  <si>
    <t>5801 W Daffodil Ct</t>
  </si>
  <si>
    <t>5801 W Daffodil CT</t>
  </si>
  <si>
    <t>014-17095-12 HIGHLANDS PH 3 LOT 12</t>
  </si>
  <si>
    <t>530817301191000008</t>
  </si>
  <si>
    <t>53-01-63-041-167.000-015</t>
  </si>
  <si>
    <t>016-30411-67</t>
  </si>
  <si>
    <t>Resler, Ivan Cory</t>
  </si>
  <si>
    <t>5775 W Monarch Ct</t>
  </si>
  <si>
    <t>5775 W Monarch CT</t>
  </si>
  <si>
    <t>014-17095-13 HIGHLANDS PH 3 LOT 13</t>
  </si>
  <si>
    <t>530817301159000008</t>
  </si>
  <si>
    <t>53-08-17-102-078.000-008</t>
  </si>
  <si>
    <t>014-01560-00</t>
  </si>
  <si>
    <t>Ress, Michele E</t>
  </si>
  <si>
    <t>523 W Green Rd</t>
  </si>
  <si>
    <t>523 W Green RD</t>
  </si>
  <si>
    <t>014-17095-14 HIGHLANDS PH 3 LOT 14</t>
  </si>
  <si>
    <t>3681</t>
  </si>
  <si>
    <t>530817301105000008</t>
  </si>
  <si>
    <t>53-08-17-403-020.000-008</t>
  </si>
  <si>
    <t>014-04580-07</t>
  </si>
  <si>
    <t>Reuter, Casey A</t>
  </si>
  <si>
    <t>451 Somersbe Place</t>
  </si>
  <si>
    <t>451 W Somersbe Place</t>
  </si>
  <si>
    <t>014-17093-15 HIGHLANDS PH 2 LOT 15</t>
  </si>
  <si>
    <t>530817303019000008</t>
  </si>
  <si>
    <t>016-03315-43</t>
  </si>
  <si>
    <t>53-09-13-401-009.000-015</t>
  </si>
  <si>
    <t>Rey, Walter &amp; Eunyoung</t>
  </si>
  <si>
    <t>3514 W Woodhaven Dr</t>
  </si>
  <si>
    <t>3514 W Woodhaven DR</t>
  </si>
  <si>
    <t>014-17093-16 HIGHLANDS PH 2 LOT 16</t>
  </si>
  <si>
    <t>3643</t>
  </si>
  <si>
    <t>530817303006000008</t>
  </si>
  <si>
    <t>53-01-41-709-712.000-008</t>
  </si>
  <si>
    <t>014-17097-12</t>
  </si>
  <si>
    <t>Reyes, Noli &amp; Victoria T</t>
  </si>
  <si>
    <t>16526 Buchet Dr</t>
  </si>
  <si>
    <t>Granada Hills, CA 91344</t>
  </si>
  <si>
    <t>1630 W Hennessey ST</t>
  </si>
  <si>
    <t>014-17093-17 HIGHLANDS PH 2 LOT 17</t>
  </si>
  <si>
    <t>3339</t>
  </si>
  <si>
    <t>530817303015000008</t>
  </si>
  <si>
    <t>53-09-01-302-017.000-015</t>
  </si>
  <si>
    <t>016-03650-00</t>
  </si>
  <si>
    <t>Reynolds, James D</t>
  </si>
  <si>
    <t>4121 W Curry Ct</t>
  </si>
  <si>
    <t>4121 W Curry CT</t>
  </si>
  <si>
    <t>014-17093-18 HIGHLANDS PH 2 LOT 18</t>
  </si>
  <si>
    <t>3645</t>
  </si>
  <si>
    <t>530817303005000008</t>
  </si>
  <si>
    <t>53-09-01-302-010.000-015</t>
  </si>
  <si>
    <t>016-16270-00</t>
  </si>
  <si>
    <t>Reynolds, James H &amp; Margaret R</t>
  </si>
  <si>
    <t>4112 W Curry Ct</t>
  </si>
  <si>
    <t>4112 W Curry CT</t>
  </si>
  <si>
    <t>014-17093-19 HIGHLANDS PH 2 LOT 19</t>
  </si>
  <si>
    <t>530817303023000008</t>
  </si>
  <si>
    <t>53-08-17-200-006.000-008</t>
  </si>
  <si>
    <t>014-04240-00</t>
  </si>
  <si>
    <t>Reynolds, Joshua D &amp; Laura L</t>
  </si>
  <si>
    <t>3020 S Rockport Rd</t>
  </si>
  <si>
    <t>3020 &amp; 3022 S Rockport RD</t>
  </si>
  <si>
    <t>014-17093-20 HIGHLANDS PH 2 LOT 20</t>
  </si>
  <si>
    <t>3834</t>
  </si>
  <si>
    <t>530817303014000008</t>
  </si>
  <si>
    <t>014-07856-05</t>
  </si>
  <si>
    <t>53-08-20-205-014.000-008</t>
  </si>
  <si>
    <t>Reynolds, Norris G</t>
  </si>
  <si>
    <t>4610 S Eagleview Dr</t>
  </si>
  <si>
    <t>4610 S Eagleview DR</t>
  </si>
  <si>
    <t>014-17093-21 HIGHLANDS PH 2 LOT 21</t>
  </si>
  <si>
    <t>4382</t>
  </si>
  <si>
    <t>530817303010000008</t>
  </si>
  <si>
    <t>53-08-17-301-071.000-008</t>
  </si>
  <si>
    <t>014-17096-97</t>
  </si>
  <si>
    <t>Reynolds, Shane &amp; Carrie</t>
  </si>
  <si>
    <t>3610 S McDougal St</t>
  </si>
  <si>
    <t>3610 S McDougal ST</t>
  </si>
  <si>
    <t>014-17093-22 HIGHLANDS PH 2 LOT 22</t>
  </si>
  <si>
    <t>787</t>
  </si>
  <si>
    <t>530817303007000008</t>
  </si>
  <si>
    <t>014-14981-11</t>
  </si>
  <si>
    <t>53-08-20-100-016.000-008</t>
  </si>
  <si>
    <t>Rhodes, Brian G &amp; Heather D</t>
  </si>
  <si>
    <t>4213 Clear Creek Dr</t>
  </si>
  <si>
    <t>4213 S Clear View DR</t>
  </si>
  <si>
    <t>014-17093-23 HIGHLANDS PH 2 LOT 23</t>
  </si>
  <si>
    <t>4387</t>
  </si>
  <si>
    <t>530817303002000008</t>
  </si>
  <si>
    <t>53-09-13-103-017.000-015</t>
  </si>
  <si>
    <t>016-19090-00</t>
  </si>
  <si>
    <t>Rhule, Matthew F</t>
  </si>
  <si>
    <t>3832 W Fairington Dr</t>
  </si>
  <si>
    <t>3832 W Fairington DR</t>
  </si>
  <si>
    <t>014-17093-24 HIGHLANDS PH 2 LOT 24</t>
  </si>
  <si>
    <t>3652</t>
  </si>
  <si>
    <t>530817303001000008</t>
  </si>
  <si>
    <t>53-08-20-103-002.000-008</t>
  </si>
  <si>
    <t>014-14980-39</t>
  </si>
  <si>
    <t>Rhyne, Lee D &amp; Darlene M</t>
  </si>
  <si>
    <t>701 W Hedgewood Dr</t>
  </si>
  <si>
    <t>701 W Hedgewood DR</t>
  </si>
  <si>
    <t>014-17093-25 HIGHLANDS PH 2 LOT 25</t>
  </si>
  <si>
    <t>530817303009000008</t>
  </si>
  <si>
    <t>53-08-17-100-043.000-008</t>
  </si>
  <si>
    <t>014-27360-00</t>
  </si>
  <si>
    <t>Rice Brothers Properties LLC</t>
  </si>
  <si>
    <t>3801 W Maple Leaf Dr</t>
  </si>
  <si>
    <t>2821 S Rogers ST</t>
  </si>
  <si>
    <t>014-17091-00 BATCHELOR HEIGHTS SEC 1 COMMON AREA</t>
  </si>
  <si>
    <t>530817304109000008</t>
  </si>
  <si>
    <t>014-27370-00</t>
  </si>
  <si>
    <t>53-08-17-100-014.000-008</t>
  </si>
  <si>
    <t>2831 - 2901 S Rogers ST</t>
  </si>
  <si>
    <t>014-17090-22 BATCHELOR HEIGHTS SEC 2 COMMON; AREA</t>
  </si>
  <si>
    <t>53008144-008</t>
  </si>
  <si>
    <t>Batchelor Heights 2 - V</t>
  </si>
  <si>
    <t>http://egis.39dn.com/egismonroein/plats/C/C315_a.pdf</t>
  </si>
  <si>
    <t>BATCHELOR HEIGHTS S2</t>
  </si>
  <si>
    <t>530817300003000008</t>
  </si>
  <si>
    <t>53-09-02-100-004.057-015</t>
  </si>
  <si>
    <t>016-26811-57</t>
  </si>
  <si>
    <t>Rice, Deborah A</t>
  </si>
  <si>
    <t>244 S Cave Creek Dr</t>
  </si>
  <si>
    <t>244 S Cave Creek DR</t>
  </si>
  <si>
    <t>014-17094-12 BATCHELOR HEIGHTS SEC 2 LOT 112</t>
  </si>
  <si>
    <t>3857</t>
  </si>
  <si>
    <t>530141709412000008</t>
  </si>
  <si>
    <t>53-09-13-400-038.000-015</t>
  </si>
  <si>
    <t>016-08500-00</t>
  </si>
  <si>
    <t>Rice, James David &amp; Janet Carol &amp; Rice, William Robert &amp; Nancy Camille</t>
  </si>
  <si>
    <t>3501 E Winston St</t>
  </si>
  <si>
    <t>S Judd AVE</t>
  </si>
  <si>
    <t>014-17094-13 BATCHELOR HEIGHTS SEC 2 LOT 113</t>
  </si>
  <si>
    <t>530141709413000008</t>
  </si>
  <si>
    <t>53-08-17-100-029.000-008</t>
  </si>
  <si>
    <t>014-27430-00</t>
  </si>
  <si>
    <t>Rice, James David &amp; Janet Carol AB Living Trust</t>
  </si>
  <si>
    <t>014-17094-15 BATCHELOR HEIGHTS SEC 2 LOT 115</t>
  </si>
  <si>
    <t>http://egis.39dn.com/egismonroein/plats/2007002095.IN.pdf</t>
  </si>
  <si>
    <t>530141709415000008</t>
  </si>
  <si>
    <t>53-09-12-400-072.000-015</t>
  </si>
  <si>
    <t>016-25440-00</t>
  </si>
  <si>
    <t>Rice, William R. &amp; Nancy C.</t>
  </si>
  <si>
    <t>014-17094-14 BATCHELOR HEIGHTS SEC 2 LOT 114</t>
  </si>
  <si>
    <t>530141709414000008</t>
  </si>
  <si>
    <t>016-22710-01</t>
  </si>
  <si>
    <t>53-09-12-400-053.000-015</t>
  </si>
  <si>
    <t>3510 W Tapp RD</t>
  </si>
  <si>
    <t>Bloomington, IN 47403-3149</t>
  </si>
  <si>
    <t>014-17094-16 BATCHELOR HEIGHTS SEC 2 LOT 116</t>
  </si>
  <si>
    <t>530141709416000008</t>
  </si>
  <si>
    <t>016-25420-01</t>
  </si>
  <si>
    <t>53-09-12-400-026.000-015</t>
  </si>
  <si>
    <t>3801 W Maple Leaf DR</t>
  </si>
  <si>
    <t>Bloomington, IN 47403-5135</t>
  </si>
  <si>
    <t>014-17094-17 BATCHELOR HEIGHTS SEC 2 LOT 117</t>
  </si>
  <si>
    <t>530141709417000008</t>
  </si>
  <si>
    <t>53-08-17-100-028.000-008</t>
  </si>
  <si>
    <t>014-27510-00</t>
  </si>
  <si>
    <t>Rice, Wm. R. &amp; Nancy C.</t>
  </si>
  <si>
    <t>2839 S Rogers ST</t>
  </si>
  <si>
    <t>014-17094-18 BATCHELOR HEIGHTS SEC 2 LOT 118</t>
  </si>
  <si>
    <t>http://egis.39dn.com/egismonroein/plats/C/C264_d.pdf</t>
  </si>
  <si>
    <t>BATCHELOR HEIGHTS SE</t>
  </si>
  <si>
    <t>530141709418000008</t>
  </si>
  <si>
    <t>014-07858-23</t>
  </si>
  <si>
    <t>53-08-20-200-012.000-008</t>
  </si>
  <si>
    <t>Richards, Bruce M &amp; Jennifer L</t>
  </si>
  <si>
    <t>1651 W Dove Dr</t>
  </si>
  <si>
    <t>1651 W Dove DR</t>
  </si>
  <si>
    <t>014-17094-19 BATCHELOR HEIGHTS SEC 2 LOT 119</t>
  </si>
  <si>
    <t>530141709419000008</t>
  </si>
  <si>
    <t>53-09-12-400-049.000-015</t>
  </si>
  <si>
    <t>016-18460-00</t>
  </si>
  <si>
    <t>Richards, Joe R</t>
  </si>
  <si>
    <t>3920 W Tapp Rd</t>
  </si>
  <si>
    <t>3920 W Tapp RD</t>
  </si>
  <si>
    <t>014-17094-20 BATCHELOR HEIGHTS SEC 2 LOT 120</t>
  </si>
  <si>
    <t>530141709420000008</t>
  </si>
  <si>
    <t>53-09-01-202-016.000-015</t>
  </si>
  <si>
    <t>016-22780-00</t>
  </si>
  <si>
    <t>Richardson, Donald L. &amp; Nancy Jane</t>
  </si>
  <si>
    <t>4134 W Daniel Ave</t>
  </si>
  <si>
    <t>4134 W Daniel AVE</t>
  </si>
  <si>
    <t>014-17094-21 BATCHELOR HEIGHTS SEC 2 LOT 121</t>
  </si>
  <si>
    <t>530141709421000008</t>
  </si>
  <si>
    <t>53-09-02-400-009.083-015</t>
  </si>
  <si>
    <t>016-26821-83</t>
  </si>
  <si>
    <t>Richardson, Jamie L &amp; Sarah J</t>
  </si>
  <si>
    <t>5370 W Hoge Dr</t>
  </si>
  <si>
    <t>5370 W Hoge DR</t>
  </si>
  <si>
    <t>014-17094-22 BATCHELOR HEIGHTS SEC 2 LOT 122</t>
  </si>
  <si>
    <t>530141709422000008</t>
  </si>
  <si>
    <t>53-09-13-105-030.000-015</t>
  </si>
  <si>
    <t>016-14410-00</t>
  </si>
  <si>
    <t>Richardson, Joy E</t>
  </si>
  <si>
    <t>3701 W Maybury Mall</t>
  </si>
  <si>
    <t>014-17094-23 BATCHELOR HEIGHTS SEC 2 LOT 123</t>
  </si>
  <si>
    <t>530141709423000008</t>
  </si>
  <si>
    <t>53-09-12-400-060.000-015</t>
  </si>
  <si>
    <t>016-22830-00</t>
  </si>
  <si>
    <t>Richardson, Kenneth &amp; Ruth</t>
  </si>
  <si>
    <t>3890 W Tapp Rd</t>
  </si>
  <si>
    <t>3890 W Tapp RD</t>
  </si>
  <si>
    <t>014-17094-24 BATCHELOR HEIGHTS SEC 2 LOT 124</t>
  </si>
  <si>
    <t>530141709424000008</t>
  </si>
  <si>
    <t>53-08-17-301-157.000-008</t>
  </si>
  <si>
    <t>014-07858-49</t>
  </si>
  <si>
    <t>Richardson, Michael D &amp; Maranda L</t>
  </si>
  <si>
    <t>2725 S Jalen Ct</t>
  </si>
  <si>
    <t>1572 W Dove DR</t>
  </si>
  <si>
    <t>014-17094-25 BATCHELOR HEIGHTS SEC 2 LOT 125</t>
  </si>
  <si>
    <t>530141709425000008</t>
  </si>
  <si>
    <t>53-01-43-735-000.000-008</t>
  </si>
  <si>
    <t>014-37350-00</t>
  </si>
  <si>
    <t>Richardson, Ricky Warren &amp; Margaret Ann</t>
  </si>
  <si>
    <t>2905 S Walls Dr</t>
  </si>
  <si>
    <t>2905 S Walls DR</t>
  </si>
  <si>
    <t>014-17094-26 BATCHELOR HEIGHTS SEC 2 LOT 126</t>
  </si>
  <si>
    <t>530141709426000008</t>
  </si>
  <si>
    <t>53-09-13-103-058.000-015</t>
  </si>
  <si>
    <t>016-22840-00</t>
  </si>
  <si>
    <t>Richardson, Robert O &amp; Edith T</t>
  </si>
  <si>
    <t>3712 W Fairington Dr</t>
  </si>
  <si>
    <t>3712 W Fairington DR</t>
  </si>
  <si>
    <t>014-17094-27 BATCHELOR HEIGHTS SEC 2 LOT 127</t>
  </si>
  <si>
    <t>http://egis.39dn.com/egismonroein/plats/2008004621.IN.pdf</t>
  </si>
  <si>
    <t>530141709427000008</t>
  </si>
  <si>
    <t>53-08-17-106-017.000-008</t>
  </si>
  <si>
    <t>014-17410-67</t>
  </si>
  <si>
    <t>Richardson, Ryan &amp; Lora</t>
  </si>
  <si>
    <t>3133 S Cuffers Dr</t>
  </si>
  <si>
    <t>3133 S Cuffers DR</t>
  </si>
  <si>
    <t>014-17094-28 BATCHELOR HEIGHTS SEC 2 LOT 128</t>
  </si>
  <si>
    <t>530141709428000008</t>
  </si>
  <si>
    <t>53-09-13-103-007.000-015</t>
  </si>
  <si>
    <t>016-30490-00</t>
  </si>
  <si>
    <t>Richardson, Vivian L &amp; Melton, Walter Jr</t>
  </si>
  <si>
    <t>3451 Fairington Dr</t>
  </si>
  <si>
    <t>3541 W Fairington DR</t>
  </si>
  <si>
    <t>014-17094-29 BATCHELOR HEIGHTS SEC 2 LOT 129</t>
  </si>
  <si>
    <t>530141709429000008</t>
  </si>
  <si>
    <t>53-08-17-300-003.000-008</t>
  </si>
  <si>
    <t>014-17090-22</t>
  </si>
  <si>
    <t>Richland Const Co Inc</t>
  </si>
  <si>
    <t>PO Box 1306</t>
  </si>
  <si>
    <t>014-17094-32 BATCHELOR HEIGHTS SEC 2 LOT 132</t>
  </si>
  <si>
    <t>530141709432000008</t>
  </si>
  <si>
    <t>53-08-17-301-161.000-008</t>
  </si>
  <si>
    <t>014-17096-35</t>
  </si>
  <si>
    <t>S Wickens ST</t>
  </si>
  <si>
    <t>014-17094-33 BATCHELOR HEIGHTS SEC 2 LOT 133</t>
  </si>
  <si>
    <t>530141709433000008</t>
  </si>
  <si>
    <t>53-08-17-406-041.000-008</t>
  </si>
  <si>
    <t>014-08850-25</t>
  </si>
  <si>
    <t>Rickert, Janice Lynn &amp; Vandewiele , Carolyn M.</t>
  </si>
  <si>
    <t>732 W Whitethorn Pl</t>
  </si>
  <si>
    <t>732 W Whitethorn Place</t>
  </si>
  <si>
    <t>014-17094-34 BATCHELOR HEIGHTS SEC 2 LOT 134</t>
  </si>
  <si>
    <t>530141709434000008</t>
  </si>
  <si>
    <t>016-30392-95</t>
  </si>
  <si>
    <t>53-01-63-039-295.000-015</t>
  </si>
  <si>
    <t>Rico, Esteban &amp; Sheri</t>
  </si>
  <si>
    <t>5563 W Buckskin Ct</t>
  </si>
  <si>
    <t>5563 W Buckskin CT</t>
  </si>
  <si>
    <t>014-17094-35 BATCHELOR HEIGHTS SEC 2 LOT 135</t>
  </si>
  <si>
    <t>530141709435000008</t>
  </si>
  <si>
    <t>53-09-02-101-013.000-015</t>
  </si>
  <si>
    <t>016-19230-00</t>
  </si>
  <si>
    <t>Ridge, Scott D &amp; Loretta S</t>
  </si>
  <si>
    <t>210 S Spriggs Ct</t>
  </si>
  <si>
    <t>210 S Spriggs CT</t>
  </si>
  <si>
    <t>014-17094-36 BATCHELOR HEIGHTS SEC 2 LOT 136</t>
  </si>
  <si>
    <t>530141709436000008</t>
  </si>
  <si>
    <t>53-08-20-106-027.000-008</t>
  </si>
  <si>
    <t>014-14980-57</t>
  </si>
  <si>
    <t>Ridner, Sean J &amp; Angela D</t>
  </si>
  <si>
    <t>4213 S Hedgewood Dr</t>
  </si>
  <si>
    <t>4213 S Hedgewood DR</t>
  </si>
  <si>
    <t>014-17094-37 BATCHELOR HEIGHTS SEC 2 LOT 137</t>
  </si>
  <si>
    <t>530141709437000008</t>
  </si>
  <si>
    <t>53-08-17-303-026.000-008</t>
  </si>
  <si>
    <t>014-17093-99</t>
  </si>
  <si>
    <t>Riendeau, Danielle &amp; Lucas, Stephen E</t>
  </si>
  <si>
    <t>1510 W Edinburgh Bnd</t>
  </si>
  <si>
    <t>1510 W Edinburgh Bend</t>
  </si>
  <si>
    <t>014-17094-38 BATCHELOR HEIGHTS SEC 2 LOT 138</t>
  </si>
  <si>
    <t>530141709438000008</t>
  </si>
  <si>
    <t>53-08-17-403-015.000-008</t>
  </si>
  <si>
    <t>014-04580-39</t>
  </si>
  <si>
    <t>Rifkowitz, Lewis</t>
  </si>
  <si>
    <t>PO 5189 Uog Station</t>
  </si>
  <si>
    <t>Mangilao, GU 96923</t>
  </si>
  <si>
    <t>434 W Somersbe Place</t>
  </si>
  <si>
    <t>014-17094-39 BATCHELOR HEIGHTS SEC 2 LOT 139</t>
  </si>
  <si>
    <t>530141709439000008</t>
  </si>
  <si>
    <t>014-17093-62</t>
  </si>
  <si>
    <t>53-08-17-302-038.000-008</t>
  </si>
  <si>
    <t>Rigali, Sharleene Adrianna</t>
  </si>
  <si>
    <t>3936 S Bushmill Dr</t>
  </si>
  <si>
    <t>3936 S Bushmill DR</t>
  </si>
  <si>
    <t>014-17094-40 BATCHELOR HEIGHTS SEC 2 LOT 140</t>
  </si>
  <si>
    <t>530141709440000008</t>
  </si>
  <si>
    <t>53-04-36-303-014.000-011</t>
  </si>
  <si>
    <t>007-28250-00</t>
  </si>
  <si>
    <t>Riggs, Burton E. &amp; Barbara A.</t>
  </si>
  <si>
    <t>4091 W Broadway Ave</t>
  </si>
  <si>
    <t>4091 W Broadway AVE</t>
  </si>
  <si>
    <t>016-19460-00</t>
  </si>
  <si>
    <t>53-09-12-400-013.000-015</t>
  </si>
  <si>
    <t>Riggs, Richard E. &amp; Marguerite E.</t>
  </si>
  <si>
    <t>2700 S Elm Leaf Dr</t>
  </si>
  <si>
    <t>2700 S Elm Leaf DR</t>
  </si>
  <si>
    <t>Bloomington, IN 47403-3190</t>
  </si>
  <si>
    <t>014-17090-21 BATCHELOR HEIGHTS SEC 2 GARAGE E5</t>
  </si>
  <si>
    <t>53008133-008</t>
  </si>
  <si>
    <t>Batchelor Heights - garages</t>
  </si>
  <si>
    <t>530141709021000008</t>
  </si>
  <si>
    <t>53-01-63-041-105.000-015</t>
  </si>
  <si>
    <t>016-30411-05</t>
  </si>
  <si>
    <t>Rigsby, Janice N</t>
  </si>
  <si>
    <t>674 S Fieldstone Blvd</t>
  </si>
  <si>
    <t>674 S Fieldstone BLVD</t>
  </si>
  <si>
    <t>014-17090-20 BATCHELOR HEIGHTS SEC 2 GARAGE E4</t>
  </si>
  <si>
    <t>530141709020000008</t>
  </si>
  <si>
    <t>53-05-29-100-001.000-004</t>
  </si>
  <si>
    <t>012-11803-15</t>
  </si>
  <si>
    <t>Rimstidt, Robert &amp; Nelda S</t>
  </si>
  <si>
    <t>2437 N Stonelake Cir</t>
  </si>
  <si>
    <t>2437 N Stonelake CIR</t>
  </si>
  <si>
    <t>014-17090-19 BATCHELOR HEIGHTS SEC 2 GARAGE E3</t>
  </si>
  <si>
    <t>530141709019000008</t>
  </si>
  <si>
    <t>53-09-01-304-002.000-015</t>
  </si>
  <si>
    <t>016-18590-15</t>
  </si>
  <si>
    <t>Ritchey, Debra J</t>
  </si>
  <si>
    <t>4130 W Heritage Way</t>
  </si>
  <si>
    <t>014-17090-18 BATCHELOR HEIGHTS SEC 2; GARAGE E2</t>
  </si>
  <si>
    <t>530141709018000008</t>
  </si>
  <si>
    <t>53-09-13-200-066.033-015</t>
  </si>
  <si>
    <t>016-29490-33</t>
  </si>
  <si>
    <t>Rivas, Gloria G</t>
  </si>
  <si>
    <t>3201 S Omaha Crossing Dr</t>
  </si>
  <si>
    <t>3201 S Omaha Crossing DR</t>
  </si>
  <si>
    <t>014-17090-17 BATCHELOR HEIGHTS SEC 2 GARAGE E1</t>
  </si>
  <si>
    <t>530141709017000008</t>
  </si>
  <si>
    <t>53-09-13-200-066.049-015</t>
  </si>
  <si>
    <t>016-29490-49</t>
  </si>
  <si>
    <t>Rivera, Carrie B</t>
  </si>
  <si>
    <t>3254 S Sedona Ct</t>
  </si>
  <si>
    <t>3254 S Sedona CT</t>
  </si>
  <si>
    <t>014-17091-49 BATCHELOR HEIGHTS SEC 1 LOT 49</t>
  </si>
  <si>
    <t>53008129-008</t>
  </si>
  <si>
    <t>Batchelor Heights 1 - V</t>
  </si>
  <si>
    <t>3310</t>
  </si>
  <si>
    <t>530817304048000008</t>
  </si>
  <si>
    <t>53-01-41-709-453.000-008</t>
  </si>
  <si>
    <t>014-17094-53</t>
  </si>
  <si>
    <t>Rivera, Luis E Ramirez</t>
  </si>
  <si>
    <t>PO Box 2714</t>
  </si>
  <si>
    <t>1488 W Rock Crest DR</t>
  </si>
  <si>
    <t>014-17091-48 BATCHELOR HEIGHTS SEC 1 LOT 48</t>
  </si>
  <si>
    <t>3309</t>
  </si>
  <si>
    <t>530817304047000008</t>
  </si>
  <si>
    <t>012-15526-01</t>
  </si>
  <si>
    <t>53-05-31-201-010.000-004</t>
  </si>
  <si>
    <t>RM Bland Enterprises LLC</t>
  </si>
  <si>
    <t>3210 W Venture Blvd</t>
  </si>
  <si>
    <t>3210 W Venture BLVD</t>
  </si>
  <si>
    <t>014-17091-47 BATCHELOR HEIGHTS SEC 1 LOT 47A</t>
  </si>
  <si>
    <t>3628</t>
  </si>
  <si>
    <t>530817304092000008</t>
  </si>
  <si>
    <t>53-09-13-404-037.000-015</t>
  </si>
  <si>
    <t>016-03310-39</t>
  </si>
  <si>
    <t>Roach, John F &amp; Vickie R</t>
  </si>
  <si>
    <t>3847 S Woodmere Ct</t>
  </si>
  <si>
    <t>3847 W Woodmere CT</t>
  </si>
  <si>
    <t>014-17091-46 BATCHELOR HEIGHTS SEC 1 LOT 46A</t>
  </si>
  <si>
    <t>3627</t>
  </si>
  <si>
    <t>530817304090000008</t>
  </si>
  <si>
    <t>014-17093-46</t>
  </si>
  <si>
    <t>53-08-17-302-017.000-008</t>
  </si>
  <si>
    <t>Roach, Marcia A</t>
  </si>
  <si>
    <t>3975 S Bushmill Dr</t>
  </si>
  <si>
    <t>3975 S Bushmill DR</t>
  </si>
  <si>
    <t>014-17091-45 BATCHELOR HEIGHTS SEC 1 LOT 45A</t>
  </si>
  <si>
    <t>3626</t>
  </si>
  <si>
    <t>530817304091000008</t>
  </si>
  <si>
    <t>53-09-02-202-007.000-015</t>
  </si>
  <si>
    <t>016-30395-22</t>
  </si>
  <si>
    <t>Roane, Scott A &amp; Jenise A</t>
  </si>
  <si>
    <t>336 S Windstone Ct</t>
  </si>
  <si>
    <t>336 S Windstone CT</t>
  </si>
  <si>
    <t>014-17091-44 BATCHELOR HEIGHTS SEC 1 LOT 44A</t>
  </si>
  <si>
    <t>3625</t>
  </si>
  <si>
    <t>530817304089000008</t>
  </si>
  <si>
    <t>53-08-17-100-003.000-008</t>
  </si>
  <si>
    <t>014-35940-00</t>
  </si>
  <si>
    <t>Roberson, Joshua L</t>
  </si>
  <si>
    <t>3217 S Rogers St</t>
  </si>
  <si>
    <t>3217 S Rogers ST</t>
  </si>
  <si>
    <t>014-17091-43 BATCHELOR HEIGHTS SEC 1 LOT 43</t>
  </si>
  <si>
    <t>3308</t>
  </si>
  <si>
    <t>530817304088000008</t>
  </si>
  <si>
    <t>014-17414-03</t>
  </si>
  <si>
    <t>53-08-17-200-001.003-008</t>
  </si>
  <si>
    <t>Roberson, Kenneth L</t>
  </si>
  <si>
    <t>3140 S Cuffers Dr</t>
  </si>
  <si>
    <t>3140 S Cuffers DR</t>
  </si>
  <si>
    <t>014-17091-42 BATCHELOR HEIGHTS SEC 1 LOT 42</t>
  </si>
  <si>
    <t>3307</t>
  </si>
  <si>
    <t>530817304050000008</t>
  </si>
  <si>
    <t>016-31410-00</t>
  </si>
  <si>
    <t>53-09-01-209-048.000-015</t>
  </si>
  <si>
    <t>Roberts, Catherine &amp; William Jr</t>
  </si>
  <si>
    <t>727 S Western Dr</t>
  </si>
  <si>
    <t>727 S Western DR</t>
  </si>
  <si>
    <t>014-17091-41 BATCHELOR HEIGHTS SEC 1 LOT 41</t>
  </si>
  <si>
    <t>3624</t>
  </si>
  <si>
    <t>530817304018000008</t>
  </si>
  <si>
    <t>53-04-36-303-028.000-011</t>
  </si>
  <si>
    <t>007-29630-00</t>
  </si>
  <si>
    <t>Roberts, Christopher M &amp; Diane D</t>
  </si>
  <si>
    <t>4150 W 3rd St</t>
  </si>
  <si>
    <t>4150 W 3rd ST</t>
  </si>
  <si>
    <t>014-17091-40 BATCHELOR HEIGHTS SEC 1 LOT 40</t>
  </si>
  <si>
    <t>3623</t>
  </si>
  <si>
    <t>530817304029000008</t>
  </si>
  <si>
    <t>016-08471-12</t>
  </si>
  <si>
    <t>53-09-11-102-011.000-015</t>
  </si>
  <si>
    <t>Roberts, Faron</t>
  </si>
  <si>
    <t>5074 W Hanks Xing</t>
  </si>
  <si>
    <t>5074 W Hanks Crossing</t>
  </si>
  <si>
    <t>014-17091-39 BATCHELOR HEIGHTS SEC 1 LOT 39</t>
  </si>
  <si>
    <t>3622</t>
  </si>
  <si>
    <t>530817304034000008</t>
  </si>
  <si>
    <t>53-08-20-200-001.001-008</t>
  </si>
  <si>
    <t>014-02940-00</t>
  </si>
  <si>
    <t>Roberts, Gary Douglas &amp; Stephanie J</t>
  </si>
  <si>
    <t>1330 W That Rd</t>
  </si>
  <si>
    <t>1330 W That RD</t>
  </si>
  <si>
    <t>014-17091-38 BATCHELOR HEIGHTS SEC 1 LOT 38</t>
  </si>
  <si>
    <t>530817304033000008</t>
  </si>
  <si>
    <t>53-08-20-106-013.000-008</t>
  </si>
  <si>
    <t>014-14980-69</t>
  </si>
  <si>
    <t>Roberts, Michael D &amp; Roberts, Jeffrey L &amp; w/l/e Alta L Polly Hurd</t>
  </si>
  <si>
    <t>611 Estate Drive</t>
  </si>
  <si>
    <t>611 W Estate DR</t>
  </si>
  <si>
    <t>014-17091-37 BATCHELOR HEIGHTS SEC 1 LOT 37</t>
  </si>
  <si>
    <t>3620</t>
  </si>
  <si>
    <t>530817304077000008</t>
  </si>
  <si>
    <t>53-09-13-102-036.000-015</t>
  </si>
  <si>
    <t>016-04070-00</t>
  </si>
  <si>
    <t>Roberts, Susan N</t>
  </si>
  <si>
    <t>3402 S Tyler Ln</t>
  </si>
  <si>
    <t>3402 S Tyler LN</t>
  </si>
  <si>
    <t>014-17091-36 BATCHELOR HEIGHTS SEC 1 LOT 36</t>
  </si>
  <si>
    <t>3306</t>
  </si>
  <si>
    <t>530817304080000008</t>
  </si>
  <si>
    <t>53-08-17-301-066.000-008</t>
  </si>
  <si>
    <t>014-17095-07</t>
  </si>
  <si>
    <t>Roberts, Tammy Jo</t>
  </si>
  <si>
    <t>3823 S Bushmill Dr</t>
  </si>
  <si>
    <t>3823 S Bushmill DR</t>
  </si>
  <si>
    <t>014-17091-35 BATCHELOR HEIGHTS SEC 1 LOT 35</t>
  </si>
  <si>
    <t>3305</t>
  </si>
  <si>
    <t>530817304079000008</t>
  </si>
  <si>
    <t>53-09-13-410-010.000-015</t>
  </si>
  <si>
    <t>016-29061-24</t>
  </si>
  <si>
    <t>Robertson, Betty J</t>
  </si>
  <si>
    <t>PO Box 1491</t>
  </si>
  <si>
    <t>3695 S Judd AVE</t>
  </si>
  <si>
    <t>Bloomington, IN 47403-4197</t>
  </si>
  <si>
    <t>014-17091-34 BATCHELOR HEIGHTS SEC 1 LOT 34</t>
  </si>
  <si>
    <t>530817304024000008</t>
  </si>
  <si>
    <t>53-08-18-103-003.327-008</t>
  </si>
  <si>
    <t>014-17098-27</t>
  </si>
  <si>
    <t>Robertson, Clint &amp; Brenda</t>
  </si>
  <si>
    <t>1573 W Meeting House Ln</t>
  </si>
  <si>
    <t>1573 W Meeting House LN</t>
  </si>
  <si>
    <t>014-17091-33 BATCHELOR HEIGHTS SEC 1 LOT 33</t>
  </si>
  <si>
    <t>3805</t>
  </si>
  <si>
    <t>530817304044000008</t>
  </si>
  <si>
    <t>016-03315-08</t>
  </si>
  <si>
    <t>53-09-13-401-006.000-015</t>
  </si>
  <si>
    <t>Robertson, Derek C &amp; Melissa D</t>
  </si>
  <si>
    <t>3331 W Woodhaven Dr</t>
  </si>
  <si>
    <t>3331 W Woodhaven DR</t>
  </si>
  <si>
    <t>014-17091-32 BATCHELOR HEIGHTS SEC 1 LOT 32</t>
  </si>
  <si>
    <t>3804</t>
  </si>
  <si>
    <t>530817304017000008</t>
  </si>
  <si>
    <t>53-08-20-400-102.000-008</t>
  </si>
  <si>
    <t>014-28040-00</t>
  </si>
  <si>
    <t>Robertson, Don M &amp; Janet S</t>
  </si>
  <si>
    <t>4691 S Victor Pike</t>
  </si>
  <si>
    <t>4691 S Victor PIKE</t>
  </si>
  <si>
    <t>Bloomington, IN 47403-9739</t>
  </si>
  <si>
    <t>014-17091-31 BATCHELOR HEIGHTS SEC 1 LOT 31</t>
  </si>
  <si>
    <t>530817304076000008</t>
  </si>
  <si>
    <t>53-09-02-200-135.000-015</t>
  </si>
  <si>
    <t>016-30390-03</t>
  </si>
  <si>
    <t>Robertson, Erika Marie</t>
  </si>
  <si>
    <t>555 S Kirby Rd</t>
  </si>
  <si>
    <t>555 S Kirby RD</t>
  </si>
  <si>
    <t>Bloomington, IN 47403-9389</t>
  </si>
  <si>
    <t>014-17091-30 BATCHELOR HEIGHTS SEC 1 LOT 30</t>
  </si>
  <si>
    <t>530817304058000008</t>
  </si>
  <si>
    <t>53-09-12-201-001.000-015</t>
  </si>
  <si>
    <t>016-27180-00</t>
  </si>
  <si>
    <t>Robertson, Ernie Jay</t>
  </si>
  <si>
    <t>4210 W Woodlyn Dr</t>
  </si>
  <si>
    <t>014-17091-29 BATCHELOR HEIGHTS SEC 1 LOT 29</t>
  </si>
  <si>
    <t>530817304103000008</t>
  </si>
  <si>
    <t>53-09-01-209-019.000-015</t>
  </si>
  <si>
    <t>016-18710-00</t>
  </si>
  <si>
    <t>Robertson, Genevieve R &amp; Wilson, Catherine G</t>
  </si>
  <si>
    <t>437 S Western Dr</t>
  </si>
  <si>
    <t>437 S Western DR</t>
  </si>
  <si>
    <t>014-17091-28 BATCHELOR HEIGHTS SEC 1 LOT 28</t>
  </si>
  <si>
    <t>3304</t>
  </si>
  <si>
    <t>530817304056000008</t>
  </si>
  <si>
    <t>53-09-13-202-016.000-015</t>
  </si>
  <si>
    <t>016-29490-03</t>
  </si>
  <si>
    <t>Robertson, James Earl</t>
  </si>
  <si>
    <t>4008 W Cedar Chase Dr</t>
  </si>
  <si>
    <t>4008 W Cedar Chase DR</t>
  </si>
  <si>
    <t>014-17091-27 BATCHELOR HEIGHTS SEC 1 LOT 27</t>
  </si>
  <si>
    <t>3617</t>
  </si>
  <si>
    <t>530817304055000008</t>
  </si>
  <si>
    <t>53-08-20-106-006.000-008</t>
  </si>
  <si>
    <t>014-14985-89</t>
  </si>
  <si>
    <t>Robertson, John L &amp; Alma Marie</t>
  </si>
  <si>
    <t>809 W Whitestone St</t>
  </si>
  <si>
    <t>809 W Whitestone ST</t>
  </si>
  <si>
    <t>014-17091-26 BATCHELOR HEIGHTS SEC 1 LOT 26</t>
  </si>
  <si>
    <t>774</t>
  </si>
  <si>
    <t>530817304065000008</t>
  </si>
  <si>
    <t>53-09-13-202-001.000-015</t>
  </si>
  <si>
    <t>016-29490-91</t>
  </si>
  <si>
    <t>Robinson, George F III &amp; Kathy A</t>
  </si>
  <si>
    <t>4107 W Red Rock Rd</t>
  </si>
  <si>
    <t>4107 W Red Rock RD</t>
  </si>
  <si>
    <t>014-17091-25 BATCHELOR HEIGHTS SEC 1 LOT 25</t>
  </si>
  <si>
    <t>773</t>
  </si>
  <si>
    <t>530817304004000008</t>
  </si>
  <si>
    <t>016-30391-44</t>
  </si>
  <si>
    <t>53-09-02-200-161.000-015</t>
  </si>
  <si>
    <t>Robinson, Ian O</t>
  </si>
  <si>
    <t>497 S Crimson Ct</t>
  </si>
  <si>
    <t>497 S Crimson CT</t>
  </si>
  <si>
    <t>014-17091-24 BATCHELOR HEIGHTS SEC 1 LOT 24</t>
  </si>
  <si>
    <t>772</t>
  </si>
  <si>
    <t>530817304069000008</t>
  </si>
  <si>
    <t>016-30390-92</t>
  </si>
  <si>
    <t>53-09-02-200-123.000-015</t>
  </si>
  <si>
    <t>Robinson, Neil A &amp; Katherine E</t>
  </si>
  <si>
    <t>431 S Bay Hill Ct</t>
  </si>
  <si>
    <t>431 S Bay Hill CT</t>
  </si>
  <si>
    <t>014-17091-23 BATCHELOR HEIGHTS SEC 1 LOT 23</t>
  </si>
  <si>
    <t>771</t>
  </si>
  <si>
    <t>530817304062000008</t>
  </si>
  <si>
    <t>53-09-01-209-025.000-015</t>
  </si>
  <si>
    <t>016-13960-00</t>
  </si>
  <si>
    <t>Robinson, Patricia Sue</t>
  </si>
  <si>
    <t>436 S Western Dr</t>
  </si>
  <si>
    <t>436 S Western DR</t>
  </si>
  <si>
    <t>014-17091-16 BATCHELOR HEIGHTS SEC 1 LOT 16</t>
  </si>
  <si>
    <t>530817304026000008</t>
  </si>
  <si>
    <t>53-09-02-400-003.089-015</t>
  </si>
  <si>
    <t>016-26823-89</t>
  </si>
  <si>
    <t>Robles, Johnny Jr</t>
  </si>
  <si>
    <t>5358 W Hoge Dr</t>
  </si>
  <si>
    <t>5358 W HOGE DR</t>
  </si>
  <si>
    <t>014-17091-17 BATCHELOR HEIGHTS SEC 1 LOT 17</t>
  </si>
  <si>
    <t>530817304067000008</t>
  </si>
  <si>
    <t>53-05-29-200-047.000-004</t>
  </si>
  <si>
    <t>012-03730-00</t>
  </si>
  <si>
    <t>Rodgers, Glen A Revocable Living Trust</t>
  </si>
  <si>
    <t>7759 S Strain Ridge Rd</t>
  </si>
  <si>
    <t>2314 W Arlington RD</t>
  </si>
  <si>
    <t>014-17091-18 BATCHELOR HEIGHTS SEC 1 LOT 18</t>
  </si>
  <si>
    <t>766</t>
  </si>
  <si>
    <t>530817304066000008</t>
  </si>
  <si>
    <t>53-09-02-100-007.000-015</t>
  </si>
  <si>
    <t>016-23250-00</t>
  </si>
  <si>
    <t>Rodick, Rodger J &amp; Anne L</t>
  </si>
  <si>
    <t>211 S Spriggs Ct</t>
  </si>
  <si>
    <t>211 S Spriggs CT</t>
  </si>
  <si>
    <t>014-17091-19 BATCHELOR HEIGHTS SEC 1 LOT 19</t>
  </si>
  <si>
    <t>767</t>
  </si>
  <si>
    <t>530817304022000008</t>
  </si>
  <si>
    <t>53-09-02-101-014.000-015</t>
  </si>
  <si>
    <t>016-23260-00</t>
  </si>
  <si>
    <t>Rodick, Rodger J. &amp; Anne L.</t>
  </si>
  <si>
    <t>014-17091-20 BATCHELOR HEIGHTS SEC 1 LOT 20</t>
  </si>
  <si>
    <t>768</t>
  </si>
  <si>
    <t>530817304006000008</t>
  </si>
  <si>
    <t>53-09-13-404-054.000-015</t>
  </si>
  <si>
    <t>016-03310-31</t>
  </si>
  <si>
    <t>Roesel, Dustin K &amp; Kaspar , Laura D</t>
  </si>
  <si>
    <t>3801 S Woodmere Ct</t>
  </si>
  <si>
    <t>3801 W Woodmere CT</t>
  </si>
  <si>
    <t>014-17091-21 BATCHELOR HEIGHTS SEC 1 LOT 21</t>
  </si>
  <si>
    <t>769</t>
  </si>
  <si>
    <t>530817304003000008</t>
  </si>
  <si>
    <t>53-09-13-407-001.000-015</t>
  </si>
  <si>
    <t>016-25500-00</t>
  </si>
  <si>
    <t>Rogers, Alice M &amp; Cindy G Wilbur</t>
  </si>
  <si>
    <t>3704 W Jeffrey Rd</t>
  </si>
  <si>
    <t>3704 W Jeffrey RD</t>
  </si>
  <si>
    <t>014-17091-22 BATCHELOR HEIGHTS SEC 1 LOT 22</t>
  </si>
  <si>
    <t>770</t>
  </si>
  <si>
    <t>530817304001000008</t>
  </si>
  <si>
    <t>53-09-01-304-025.000-015</t>
  </si>
  <si>
    <t>016-18590-01</t>
  </si>
  <si>
    <t>Rogers, Brian D &amp; Rogers, Don S &amp; Rogers, Alecia J</t>
  </si>
  <si>
    <t>4116 W Heritage Way</t>
  </si>
  <si>
    <t>014-17091-15 BATCHELOR HEIGHTS SEC 1 LOT 15</t>
  </si>
  <si>
    <t>530817304096000008</t>
  </si>
  <si>
    <t>016-08471-01</t>
  </si>
  <si>
    <t>53-09-11-102-026.000-015</t>
  </si>
  <si>
    <t>Rogers, Kevin Scott &amp; Meredith Anne Park</t>
  </si>
  <si>
    <t>4940 W Wendys Way</t>
  </si>
  <si>
    <t>014-17091-14 BATCHELOR HEIGHTS SEC 1 LOT 14</t>
  </si>
  <si>
    <t>530817304094000008</t>
  </si>
  <si>
    <t>014-23960-00</t>
  </si>
  <si>
    <t>53-08-17-102-013.000-008</t>
  </si>
  <si>
    <t>Rogers, Linda L.</t>
  </si>
  <si>
    <t>642 W Green Rd</t>
  </si>
  <si>
    <t>642 W Green RD</t>
  </si>
  <si>
    <t>014-17091-03 BATCHELOR HEIGHTS SEC 1 LOT 3; NOT AN INDIANA RESIDENT</t>
  </si>
  <si>
    <t>3297</t>
  </si>
  <si>
    <t>530817304019000008</t>
  </si>
  <si>
    <t>014-11800-00</t>
  </si>
  <si>
    <t>53-08-17-102-043.000-008</t>
  </si>
  <si>
    <t>Rogers, Mary J &amp; Rogers, Charles R &amp; Philpott, Sandra L</t>
  </si>
  <si>
    <t>663 W Green Rd</t>
  </si>
  <si>
    <t>663 W Green RD</t>
  </si>
  <si>
    <t>014-17091-04 BATCHELOR HEIGHTS SEC 1 LOT 4</t>
  </si>
  <si>
    <t>3298</t>
  </si>
  <si>
    <t>530817304095000008</t>
  </si>
  <si>
    <t>53-09-13-200-066.043-015</t>
  </si>
  <si>
    <t>016-29490-43</t>
  </si>
  <si>
    <t>Rogers, Noah &amp; Natasha</t>
  </si>
  <si>
    <t>3257 S Sedona Ct</t>
  </si>
  <si>
    <t>3257 S Sedona CT</t>
  </si>
  <si>
    <t>014-17091-09 BATCHELOR HEIGHTS SEC 1 LOT 9</t>
  </si>
  <si>
    <t>530817304002000008</t>
  </si>
  <si>
    <t>016-30392-48</t>
  </si>
  <si>
    <t>53-09-02-300-088.000-015</t>
  </si>
  <si>
    <t>Rogers, Sandra A &amp; Rogers, Clifford E</t>
  </si>
  <si>
    <t>5774 W Tensleep Rd</t>
  </si>
  <si>
    <t>5774 W Tensleep RD</t>
  </si>
  <si>
    <t>014-17091-10 BATCHELOR HEIGHTS SEC 1 LOT 10</t>
  </si>
  <si>
    <t>530817304064000008</t>
  </si>
  <si>
    <t>53-09-13-404-046.000-015</t>
  </si>
  <si>
    <t>016-03310-62</t>
  </si>
  <si>
    <t>Rogers, Timothy A &amp; Erika L</t>
  </si>
  <si>
    <t>3924 S Woodmere Pl</t>
  </si>
  <si>
    <t>3924 S Woodmere Place</t>
  </si>
  <si>
    <t>014-17091-11 BATCHELOR HEIGHTS SEC 1 LOT 11</t>
  </si>
  <si>
    <t>530817304063000008</t>
  </si>
  <si>
    <t>014-24180-00</t>
  </si>
  <si>
    <t>53-08-17-407-007.000-008</t>
  </si>
  <si>
    <t>Rogers, Wygonda Kay &amp; Jones, Carrie E</t>
  </si>
  <si>
    <t>411 W Rebecca St</t>
  </si>
  <si>
    <t>411 W Rebecca ST</t>
  </si>
  <si>
    <t>014-17091-12 BATCHELOR HEIGHTS SEC 1 LOT 12</t>
  </si>
  <si>
    <t>530817304054000008</t>
  </si>
  <si>
    <t>53-09-13-104-005.000-015</t>
  </si>
  <si>
    <t>016-08890-00</t>
  </si>
  <si>
    <t>Roland, Gregory P &amp; Pamela K</t>
  </si>
  <si>
    <t>3010 S Arrow Ave</t>
  </si>
  <si>
    <t>3010 S Arrow AVE</t>
  </si>
  <si>
    <t>014-17091-13 BATCHELOR HEIGHTS SEC 1 LOT 13</t>
  </si>
  <si>
    <t>530817304021000008</t>
  </si>
  <si>
    <t>53-09-12-300-064.000-015</t>
  </si>
  <si>
    <t>016-23410-00</t>
  </si>
  <si>
    <t>Rollins, Chom Yae</t>
  </si>
  <si>
    <t>4044 W State Road 45</t>
  </si>
  <si>
    <t>014-17091-08 BATCHELOR HEIGHTS SEC 1 LOT 8</t>
  </si>
  <si>
    <t>530817304099000008</t>
  </si>
  <si>
    <t>53-09-02-100-004.034-015</t>
  </si>
  <si>
    <t>016-26811-34</t>
  </si>
  <si>
    <t>Rollins, Derek D &amp; Kelly D</t>
  </si>
  <si>
    <t>212 S Rockwood Crescent Ct</t>
  </si>
  <si>
    <t>212 S Rockwood Crescent CT</t>
  </si>
  <si>
    <t>014-17091-07 BATCHELOR HEIGHTS SEC 1 LOT 7</t>
  </si>
  <si>
    <t>3299</t>
  </si>
  <si>
    <t>530817304007000008</t>
  </si>
  <si>
    <t>53-09-02-100-004.007-015</t>
  </si>
  <si>
    <t>016-26811-07</t>
  </si>
  <si>
    <t>Rollins, Jack D &amp; Linda S</t>
  </si>
  <si>
    <t>187 S Stonechase Crossing</t>
  </si>
  <si>
    <t>014-17091-06 BATCHELOR HEIGHTS SEC 1 LOT 6</t>
  </si>
  <si>
    <t>3636</t>
  </si>
  <si>
    <t>530817304068000008</t>
  </si>
  <si>
    <t>53-09-02-400-003.130-015</t>
  </si>
  <si>
    <t>016-26823-30</t>
  </si>
  <si>
    <t>Romero, Matthew B &amp; Adriana V</t>
  </si>
  <si>
    <t>5337 W Stonewood Dr</t>
  </si>
  <si>
    <t>5337 W STONEWOOD DR</t>
  </si>
  <si>
    <t>014-17091-05 BATCHELOR HEIGHTS SEC 1 LOT 5</t>
  </si>
  <si>
    <t>3635</t>
  </si>
  <si>
    <t>530817304098000008</t>
  </si>
  <si>
    <t>53-09-02-100-003.104-015</t>
  </si>
  <si>
    <t>016-26823-04</t>
  </si>
  <si>
    <t>Romoser, Amy</t>
  </si>
  <si>
    <t>5333 W Hoge Dr</t>
  </si>
  <si>
    <t>5333 W HOGE DR</t>
  </si>
  <si>
    <t>014-17091-02 BATCHELOR HEIGHTS SEC 1 LOT 2</t>
  </si>
  <si>
    <t>530817304097000008</t>
  </si>
  <si>
    <t>014-17093-71</t>
  </si>
  <si>
    <t>53-08-17-302-021.000-008</t>
  </si>
  <si>
    <t>Ronald, Michael P &amp; Kelly L</t>
  </si>
  <si>
    <t>1530 W Shamrock Ct</t>
  </si>
  <si>
    <t>1530 W Shamrock CT</t>
  </si>
  <si>
    <t>014-17091-01 BATCHELOR HEIGHTS SEC 1 LOT 1</t>
  </si>
  <si>
    <t>530817304020000008</t>
  </si>
  <si>
    <t>53-08-20-106-043.000-008</t>
  </si>
  <si>
    <t>014-14985-75</t>
  </si>
  <si>
    <t>Root, James E &amp; Kathi L</t>
  </si>
  <si>
    <t>820 W Whitestone St</t>
  </si>
  <si>
    <t>820 W Whitestone ST</t>
  </si>
  <si>
    <t>014-17091-99 BATCHELOR HEIGHTS SEC 1 LOT 99</t>
  </si>
  <si>
    <t>3829</t>
  </si>
  <si>
    <t>530817304010000008</t>
  </si>
  <si>
    <t>53-08-18-103-003.364-008</t>
  </si>
  <si>
    <t>014-17098-64</t>
  </si>
  <si>
    <t>Root, John E &amp; Jennifer L May</t>
  </si>
  <si>
    <t>1560 W Meeting House Ln</t>
  </si>
  <si>
    <t>1560 W Meeting House LN</t>
  </si>
  <si>
    <t>014-17092-00 BATCHELOR HEIGHTS SEC 1 LOT 100</t>
  </si>
  <si>
    <t>3830</t>
  </si>
  <si>
    <t>530817304011000008</t>
  </si>
  <si>
    <t>53-08-20-205-011.000-008</t>
  </si>
  <si>
    <t>014-07856-27</t>
  </si>
  <si>
    <t>Root, Jordan D &amp; Lindsay E</t>
  </si>
  <si>
    <t>1201 W Estate Dr</t>
  </si>
  <si>
    <t>1201 W Estate DR</t>
  </si>
  <si>
    <t>014-17092-01 BATCHELOR HEIGHTS SEC 1 LOT 101</t>
  </si>
  <si>
    <t>3831</t>
  </si>
  <si>
    <t>530817304101000008</t>
  </si>
  <si>
    <t>53-01-41-741-116.000-008</t>
  </si>
  <si>
    <t>014-17411-16</t>
  </si>
  <si>
    <t>Rosa, Iris</t>
  </si>
  <si>
    <t>3946 Guilford Ave</t>
  </si>
  <si>
    <t>Indianapolis, IN 46205</t>
  </si>
  <si>
    <t>3178 S Cuffers DR</t>
  </si>
  <si>
    <t>014-17092-02 BATCHELOR HEIGHTS SEC 1 LOT 102</t>
  </si>
  <si>
    <t>3832</t>
  </si>
  <si>
    <t>530817304074000008</t>
  </si>
  <si>
    <t>53-04-36-100-018.000-011</t>
  </si>
  <si>
    <t>007-27110-04</t>
  </si>
  <si>
    <t>Rose Properties LLC</t>
  </si>
  <si>
    <t>5294 S Leonard Springs Rd</t>
  </si>
  <si>
    <t>1200 N Sunrise Greetings CT</t>
  </si>
  <si>
    <t>014-17092-03 BATCHELOR HEIGHTS SEC 1 LOT 103</t>
  </si>
  <si>
    <t>530817304075000008</t>
  </si>
  <si>
    <t>53-09-13-101-037.000-015</t>
  </si>
  <si>
    <t>016-16130-00</t>
  </si>
  <si>
    <t>Rose, Charity F</t>
  </si>
  <si>
    <t>2932 S Yonkers St</t>
  </si>
  <si>
    <t>2932 S Yonkers ST</t>
  </si>
  <si>
    <t>014-17090-01 BATCHELOR HEIGHTS SEC 2 GARAGE A1</t>
  </si>
  <si>
    <t>530141709001000008</t>
  </si>
  <si>
    <t>53-09-01-209-022.000-015</t>
  </si>
  <si>
    <t>016-31020-00</t>
  </si>
  <si>
    <t>Rose, Frederick J</t>
  </si>
  <si>
    <t>4281 W Doyle Ave</t>
  </si>
  <si>
    <t>4281 W Doyle AVE</t>
  </si>
  <si>
    <t>014-17090-02 BATCHELOR HEIGHTS SEC 2 GARAGE A2</t>
  </si>
  <si>
    <t>530141709002000008</t>
  </si>
  <si>
    <t>53-09-12-401-003.000-015</t>
  </si>
  <si>
    <t>016-07380-00</t>
  </si>
  <si>
    <t>Rose, James H &amp; Betty B</t>
  </si>
  <si>
    <t>2325 S Hickory Leaf Dr</t>
  </si>
  <si>
    <t>2325 S Hickory Leaf DR</t>
  </si>
  <si>
    <t>014-17090-03 BATCHELOR HEIGHTS SEC 2 GARAGE A3</t>
  </si>
  <si>
    <t>530141709003000008</t>
  </si>
  <si>
    <t>53-09-12-100-005.000-015</t>
  </si>
  <si>
    <t>016-31640-03</t>
  </si>
  <si>
    <t>014-17090-04 BATCHELOR HEIGHTS SEC 2 GARAGE A4</t>
  </si>
  <si>
    <t>530141709004000008</t>
  </si>
  <si>
    <t>53-09-02-100-004.010-015</t>
  </si>
  <si>
    <t>016-26811-10</t>
  </si>
  <si>
    <t>Rosenbeck, Brian L</t>
  </si>
  <si>
    <t>5352 W Cobblestone St</t>
  </si>
  <si>
    <t>5352 W Cobblestone ST</t>
  </si>
  <si>
    <t>014-17090-05 BATCHELOR HEIGHTS SEC 2 GARAGE B1</t>
  </si>
  <si>
    <t>530141709005000008</t>
  </si>
  <si>
    <t>53-08-20-106-038.000-008</t>
  </si>
  <si>
    <t>014-14980-72</t>
  </si>
  <si>
    <t>Rosenfeld, Michael J &amp; Nancy G Magill</t>
  </si>
  <si>
    <t>715 W Estate Dr</t>
  </si>
  <si>
    <t>715 W Estate DR</t>
  </si>
  <si>
    <t>014-17090-06 BATCHELOR HEIGHTS SEC 2 GARAGE B2</t>
  </si>
  <si>
    <t>530141709006000008</t>
  </si>
  <si>
    <t>53-09-01-212-012.000-015</t>
  </si>
  <si>
    <t>016-08880-00</t>
  </si>
  <si>
    <t>Rosenplot, Jeffrey M &amp; Amy A</t>
  </si>
  <si>
    <t>4139 W Highland Ct</t>
  </si>
  <si>
    <t>4139 W Highland CT</t>
  </si>
  <si>
    <t>014-17090-07 BATCHELOR HEIGHTS SEC 2 GARAGE B3</t>
  </si>
  <si>
    <t>530141709007000008</t>
  </si>
  <si>
    <t>53-08-20-103-011.000-008</t>
  </si>
  <si>
    <t>014-14980-21</t>
  </si>
  <si>
    <t>Ross, Janice Rochelle</t>
  </si>
  <si>
    <t>900 W Hedgewood Dr</t>
  </si>
  <si>
    <t>900 W Hedgewood DR</t>
  </si>
  <si>
    <t>014-17090-08 BATCHELOR HEIGHTS SEC 2 GARAGE B4</t>
  </si>
  <si>
    <t>530141709008000008</t>
  </si>
  <si>
    <t>53-08-17-102-044.000-008</t>
  </si>
  <si>
    <t>014-34340-00</t>
  </si>
  <si>
    <t>Ross, Joseph S Trust</t>
  </si>
  <si>
    <t>2632 Donna Dr</t>
  </si>
  <si>
    <t>Williamston, MI 48895</t>
  </si>
  <si>
    <t>591 W Fairway LN</t>
  </si>
  <si>
    <t>014-17090-09 BATCHELOR HEIGHTS SEC 2 GARAGE C1</t>
  </si>
  <si>
    <t>530141709009000008</t>
  </si>
  <si>
    <t>53-09-12-400-061.000-015</t>
  </si>
  <si>
    <t>016-16010-06</t>
  </si>
  <si>
    <t>Ross, Mark H &amp; Marcia A</t>
  </si>
  <si>
    <t>2712 S Danlyn Rd</t>
  </si>
  <si>
    <t>2712 S Danlyn RD</t>
  </si>
  <si>
    <t>014-17090-10 BATCHELOR HEIGHTS SEC 2 GARAGE C2</t>
  </si>
  <si>
    <t>530141709010000008</t>
  </si>
  <si>
    <t>53-08-17-102-015.000-008</t>
  </si>
  <si>
    <t>014-23970-00</t>
  </si>
  <si>
    <t>Ross-ridge, Lois &amp; Walter A Ridge</t>
  </si>
  <si>
    <t>652 W Green Rd</t>
  </si>
  <si>
    <t>652 W Green RD</t>
  </si>
  <si>
    <t>014-17090-11 BATCHELOR HEIGHTS SEC 2 GARAGE C3</t>
  </si>
  <si>
    <t>530141709011000008</t>
  </si>
  <si>
    <t>53-01-41-709-428.000-008</t>
  </si>
  <si>
    <t>014-17094-28</t>
  </si>
  <si>
    <t>Roth, Benjamin L</t>
  </si>
  <si>
    <t>3839 S Cramer Cir</t>
  </si>
  <si>
    <t>3839 S Cramer CIR</t>
  </si>
  <si>
    <t>014-17090-12 BATCHELOR HEIGHTS SEC 2 GARAGE C4</t>
  </si>
  <si>
    <t>530141709012000008</t>
  </si>
  <si>
    <t>53-08-17-301-093.388-008</t>
  </si>
  <si>
    <t>014-17396-88</t>
  </si>
  <si>
    <t>Roundtree, Vernard</t>
  </si>
  <si>
    <t>3533 S Wickens St</t>
  </si>
  <si>
    <t>3533 S Wickens ST</t>
  </si>
  <si>
    <t>014-17090-13 BATCHELOR HEIGHTS SEC 2 GARAGE D1</t>
  </si>
  <si>
    <t>530141709013000008</t>
  </si>
  <si>
    <t>016-30393-13</t>
  </si>
  <si>
    <t>53-01-63-039-313.000-015</t>
  </si>
  <si>
    <t>Rousey, Michael E &amp; Cheryl L</t>
  </si>
  <si>
    <t>5595 W Bedrock Rd</t>
  </si>
  <si>
    <t>5595 W Bedrock RD</t>
  </si>
  <si>
    <t>Bloomington, IN 47403-8703</t>
  </si>
  <si>
    <t>014-17090-14 BATCHELOR HEIGHTS SEC 2 GARAGE D2</t>
  </si>
  <si>
    <t>530141709014000008</t>
  </si>
  <si>
    <t>53-08-17-100-300.425-008</t>
  </si>
  <si>
    <t>014-17396-25</t>
  </si>
  <si>
    <t>Rowe, Catherine C</t>
  </si>
  <si>
    <t>3465 S Glasgow Cir</t>
  </si>
  <si>
    <t>3465 S Glasgow CIR</t>
  </si>
  <si>
    <t>014-17090-15 BATCHELOR HEIGHTS SEC 2 GARAGE D3</t>
  </si>
  <si>
    <t>530141709015000008</t>
  </si>
  <si>
    <t>007-30031-01</t>
  </si>
  <si>
    <t>53-04-36-401-009.000-011</t>
  </si>
  <si>
    <t>RPC Bloomington LLC</t>
  </si>
  <si>
    <t>2101 Cedar Springs Rd Suite 1600</t>
  </si>
  <si>
    <t>Dallas, TX 75201</t>
  </si>
  <si>
    <t>3950 W Jonathan DR</t>
  </si>
  <si>
    <t>014-17090-16 BATCHELOR HEIGHTS SEC 2 GARAGE D4</t>
  </si>
  <si>
    <t>530141709016000008</t>
  </si>
  <si>
    <t>53-05-29-200-030.000-004</t>
  </si>
  <si>
    <t>012-21220-00</t>
  </si>
  <si>
    <t>RSD Holding LLC</t>
  </si>
  <si>
    <t>2502 W Arlington RD</t>
  </si>
  <si>
    <t>Bloomington, IN 47404-1550</t>
  </si>
  <si>
    <t>014-17094-05 BATCHELOR HEIGHTS SEC 2 LOT 105</t>
  </si>
  <si>
    <t>530141709405000008</t>
  </si>
  <si>
    <t>016-21220-00</t>
  </si>
  <si>
    <t>53-09-13-102-021.000-015</t>
  </si>
  <si>
    <t>RSSJ Rentals LLC</t>
  </si>
  <si>
    <t>1635 N College Ave</t>
  </si>
  <si>
    <t>3512 S Tyler LN</t>
  </si>
  <si>
    <t>014-17094-06 BATCHELOR HEIGHTS SEC 2 LOT 106</t>
  </si>
  <si>
    <t>530141709406000008</t>
  </si>
  <si>
    <t>53-08-19-200-028.000-008</t>
  </si>
  <si>
    <t>014-08990-00</t>
  </si>
  <si>
    <t>4100 S Rockport RD</t>
  </si>
  <si>
    <t>014-17094-07 BATCHELOR HEIGHTS SEC 2 LOT 107</t>
  </si>
  <si>
    <t>530141709407000008</t>
  </si>
  <si>
    <t>53-09-13-101-044.000-015</t>
  </si>
  <si>
    <t>016-26860-00</t>
  </si>
  <si>
    <t>RSSJ Rentals, LLC</t>
  </si>
  <si>
    <t>3001 S Fairington DR</t>
  </si>
  <si>
    <t>Bloomington, IN 47403-3911</t>
  </si>
  <si>
    <t>014-17094-08 BATCHELOR HEIGHTS SEC 2 LOT 108</t>
  </si>
  <si>
    <t>530141709408000008</t>
  </si>
  <si>
    <t>53-01-41-741-044.000-008</t>
  </si>
  <si>
    <t>014-17410-44</t>
  </si>
  <si>
    <t>Rubeck, Brent Ryan</t>
  </si>
  <si>
    <t>PO Box 771791</t>
  </si>
  <si>
    <t>Naples, FL 34107</t>
  </si>
  <si>
    <t>3160 S Cuffers DR</t>
  </si>
  <si>
    <t>014-17094-09 BATCHELOR HEIGHTS SEC 2 LOT 109</t>
  </si>
  <si>
    <t>530141709409000008</t>
  </si>
  <si>
    <t>53-01-41-741-043.000-008</t>
  </si>
  <si>
    <t>014-17410-43</t>
  </si>
  <si>
    <t>Rubeck, Ronald R &amp; M Kathleen</t>
  </si>
  <si>
    <t>3162 S Cuffers DR</t>
  </si>
  <si>
    <t>014-17094-10 BATCHELOR HEIGHTS SEC 2 LOT 110</t>
  </si>
  <si>
    <t>530141709410000008</t>
  </si>
  <si>
    <t>53-08-17-200-001.099-008</t>
  </si>
  <si>
    <t>014-17414-99</t>
  </si>
  <si>
    <t>Rucola Dev Corp</t>
  </si>
  <si>
    <t>C/o Rubeck &amp; Co 1240 E Miller Dr</t>
  </si>
  <si>
    <t>014-17094-52 BATCHELOR HEIGHTS SEC 2 LOT 152</t>
  </si>
  <si>
    <t>530141709452000008</t>
  </si>
  <si>
    <t>014-17414-08</t>
  </si>
  <si>
    <t>53-08-17-200-001.008-008</t>
  </si>
  <si>
    <t>C/o Rubeck &amp; Co PO Box 771791</t>
  </si>
  <si>
    <t>3126 S Cuffers DR</t>
  </si>
  <si>
    <t>014-17094-51 BATCHELOR HEIGHTS SEC 2 LOT 151</t>
  </si>
  <si>
    <t>530141709451000008</t>
  </si>
  <si>
    <t>014-17414-07</t>
  </si>
  <si>
    <t>53-08-17-200-001.007-008</t>
  </si>
  <si>
    <t>3128 S Cuffers DR</t>
  </si>
  <si>
    <t>014-17094-50 BATCHELOR HEIGHTS SEC 2 LOT 150</t>
  </si>
  <si>
    <t>530141709450000008</t>
  </si>
  <si>
    <t>53-08-17-100-001.001-008</t>
  </si>
  <si>
    <t>C/o Rubeck 1240 E Miller Dr</t>
  </si>
  <si>
    <t>014-17094-49 BATCHELOR HEIGHTS SEC 2 LOT 149</t>
  </si>
  <si>
    <t>530141709449000008</t>
  </si>
  <si>
    <t>53-08-17-200-001.000-008</t>
  </si>
  <si>
    <t>014-17410-27</t>
  </si>
  <si>
    <t>014-17094-47 BATCHELOR HEIGHTS SEC 2 LOT 147</t>
  </si>
  <si>
    <t>530141709447000008</t>
  </si>
  <si>
    <t>53-09-13-104-027.000-015</t>
  </si>
  <si>
    <t>016-16570-00</t>
  </si>
  <si>
    <t>Ruddick, Lukacs Daniel</t>
  </si>
  <si>
    <t>3150 S Arrow Ave</t>
  </si>
  <si>
    <t>3150 S Arrow AVE</t>
  </si>
  <si>
    <t>014-17094-46 BATCHELOR HEIGHTS SEC 2 LOT 146</t>
  </si>
  <si>
    <t>530141709446000008</t>
  </si>
  <si>
    <t>53-01-41-709-743.000-008</t>
  </si>
  <si>
    <t>014-17097-43</t>
  </si>
  <si>
    <t>Rude, Thomas A &amp; Pamela S</t>
  </si>
  <si>
    <t>1649 W Hennessey St</t>
  </si>
  <si>
    <t>1649 W Hennessey ST</t>
  </si>
  <si>
    <t>014-17094-45 BATCHELOR HEIGHTS SEC 2 LOT 145</t>
  </si>
  <si>
    <t>530141709445000008</t>
  </si>
  <si>
    <t>53-08-17-109-001.000-008</t>
  </si>
  <si>
    <t>014-17410-12</t>
  </si>
  <si>
    <t>Rudicil, David D &amp; Jennifer C Galey</t>
  </si>
  <si>
    <t>581 W Ladd Ave</t>
  </si>
  <si>
    <t>581 W Ladd AVE</t>
  </si>
  <si>
    <t>014-17094-44 BATCHELOR HEIGHTS SEC 2 LOT 144</t>
  </si>
  <si>
    <t>530141709444000008</t>
  </si>
  <si>
    <t>53-08-17-102-070.000-008</t>
  </si>
  <si>
    <t>014-11090-00</t>
  </si>
  <si>
    <t>Rudicil, Karen K</t>
  </si>
  <si>
    <t>630 W Fairway Ln</t>
  </si>
  <si>
    <t>630 W Fairway LN</t>
  </si>
  <si>
    <t>014-17094-43 BATCHELOR HEIGHTS SEC 2 LOT 143</t>
  </si>
  <si>
    <t>530141709443000008</t>
  </si>
  <si>
    <t>016-21240-00</t>
  </si>
  <si>
    <t>53-09-13-102-027.000-015</t>
  </si>
  <si>
    <t>Rudkin, Jeffrey Scott</t>
  </si>
  <si>
    <t>3432 S Tyler Ln</t>
  </si>
  <si>
    <t>3432 S Tyler LN</t>
  </si>
  <si>
    <t>014-17094-42 BATCHELOR HEIGHTS SEC 2 LOT 142</t>
  </si>
  <si>
    <t>530141709442000008</t>
  </si>
  <si>
    <t>53-09-13-106-004.000-015</t>
  </si>
  <si>
    <t>016-21670-00</t>
  </si>
  <si>
    <t>Rue, Mason</t>
  </si>
  <si>
    <t>3912 W Indian Creek Dr</t>
  </si>
  <si>
    <t>3912 W Indian Creek DR</t>
  </si>
  <si>
    <t>014-17094-41 BATCHELOR HEIGHTS SEC 2 LOT 141</t>
  </si>
  <si>
    <t>530141709441000008</t>
  </si>
  <si>
    <t>53-09-13-400-053.000-015</t>
  </si>
  <si>
    <t>016-29062-12</t>
  </si>
  <si>
    <t>Ruhter, Matthew A &amp; Mary C</t>
  </si>
  <si>
    <t>3308 W Jordan Ct</t>
  </si>
  <si>
    <t>3308 W Jordan CT</t>
  </si>
  <si>
    <t>014-17091-50 BATCHELOR HEIGHTS SEC 1 PT LOT 50; EXC E 2.01'</t>
  </si>
  <si>
    <t>530817304053000008</t>
  </si>
  <si>
    <t>53-01-41-709-752.000-008</t>
  </si>
  <si>
    <t>014-17097-52</t>
  </si>
  <si>
    <t>Ruiz-Rosales, Jose Enrique &amp; Luz Maria Lemus-Silva</t>
  </si>
  <si>
    <t>1613 W Hennessey St</t>
  </si>
  <si>
    <t>1613 W Hennessey ST</t>
  </si>
  <si>
    <t>014-17091-51 BATCHELOR HEIGHTS SEC 1 LOT 51 &amp;; PT LOT 50 (E 2.01')</t>
  </si>
  <si>
    <t>530817304093000008</t>
  </si>
  <si>
    <t>53-09-12-400-025.000-015</t>
  </si>
  <si>
    <t>016-11090-00</t>
  </si>
  <si>
    <t>Rupert, Phillip &amp; Elena</t>
  </si>
  <si>
    <t>3937 W Walnut Leaf Dr</t>
  </si>
  <si>
    <t>3937 W Walnut Leaf DR</t>
  </si>
  <si>
    <t>014-17091-52 BATCHELOR HEIGHTS SEC 1 LOT 52</t>
  </si>
  <si>
    <t>3631</t>
  </si>
  <si>
    <t>530817304046000008</t>
  </si>
  <si>
    <t>53-08-17-200-001.015-008</t>
  </si>
  <si>
    <t>014-17414-15</t>
  </si>
  <si>
    <t>Rush, Judy L</t>
  </si>
  <si>
    <t>3116 S Cuffers Dr</t>
  </si>
  <si>
    <t>3116 S Cuffers DR</t>
  </si>
  <si>
    <t>014-17091-53 BATCHELOR HEIGHTS SEC 1 LOT 53</t>
  </si>
  <si>
    <t>3632</t>
  </si>
  <si>
    <t>530817304083000008</t>
  </si>
  <si>
    <t>53-09-13-102-023.000-015</t>
  </si>
  <si>
    <t>016-21190-00</t>
  </si>
  <si>
    <t>Rushton, Rona D.</t>
  </si>
  <si>
    <t>3712 S Tyler Ln</t>
  </si>
  <si>
    <t>3712 S Tyler LN</t>
  </si>
  <si>
    <t>014-17091-54 BATCHELOR HEIGHTS SEC 1 LOT 54</t>
  </si>
  <si>
    <t>3808</t>
  </si>
  <si>
    <t>530817304108000008</t>
  </si>
  <si>
    <t>53-09-13-201-012.000-015</t>
  </si>
  <si>
    <t>016-29490-59</t>
  </si>
  <si>
    <t>Russell, Finley L &amp; Melissa A</t>
  </si>
  <si>
    <t>4133 W Cedar Chase Dr</t>
  </si>
  <si>
    <t>4133 W Cedar Chase DR</t>
  </si>
  <si>
    <t>014-17091-55 BATCHELOR HEIGHTS SEC 1 LOT 55</t>
  </si>
  <si>
    <t>3809</t>
  </si>
  <si>
    <t>530817304043000008</t>
  </si>
  <si>
    <t>014-31640-00</t>
  </si>
  <si>
    <t>53-08-20-101-001.000-008</t>
  </si>
  <si>
    <t>Russell, Matthew S</t>
  </si>
  <si>
    <t>4000 S Rogers St</t>
  </si>
  <si>
    <t>4000 S Rogers ST</t>
  </si>
  <si>
    <t>014-17091-56 BATCHELOR HEIGHTS SEC 1 LOT 56</t>
  </si>
  <si>
    <t>3810</t>
  </si>
  <si>
    <t>530817304107000008</t>
  </si>
  <si>
    <t>012-11800-31</t>
  </si>
  <si>
    <t>53-05-29-100-018.031-004</t>
  </si>
  <si>
    <t>Rutledge, Linda E</t>
  </si>
  <si>
    <t>2445 N Stonelake Cir</t>
  </si>
  <si>
    <t>2445 N Stonelake CIR</t>
  </si>
  <si>
    <t>014-17091-57 BATCHELOR HEIGHTS SEC 1 LOT 57</t>
  </si>
  <si>
    <t>530817304052000008</t>
  </si>
  <si>
    <t>53-09-13-107-043.000-015</t>
  </si>
  <si>
    <t>016-23750-00</t>
  </si>
  <si>
    <t>Ryan, Marshall J. &amp; Sandy K.</t>
  </si>
  <si>
    <t>3802 S Yonkers St</t>
  </si>
  <si>
    <t>3802 S Yonkers ST</t>
  </si>
  <si>
    <t>014-17091-58 BATCHELOR HEIGHTS SEC 1 LOT 58</t>
  </si>
  <si>
    <t>3812</t>
  </si>
  <si>
    <t>530817304037000008</t>
  </si>
  <si>
    <t>016-30390-61</t>
  </si>
  <si>
    <t>53-09-02-200-112.000-015</t>
  </si>
  <si>
    <t>Rybicki, Cyril &amp; Alexis</t>
  </si>
  <si>
    <t>517 S West Lake Ct</t>
  </si>
  <si>
    <t>517 S West Lake CT</t>
  </si>
  <si>
    <t>014-17091-59 BATCHELOR HEIGHTS SEC 1 LOT 59</t>
  </si>
  <si>
    <t>3633</t>
  </si>
  <si>
    <t>530817304035000008</t>
  </si>
  <si>
    <t>53-09-01-401-004.000-015</t>
  </si>
  <si>
    <t>016-24290-00</t>
  </si>
  <si>
    <t>Sabin Corporation</t>
  </si>
  <si>
    <t>c/o Cook Group Inc PO Box 1608</t>
  </si>
  <si>
    <t>3800 W Constitution AVE</t>
  </si>
  <si>
    <t>Bloomington, IN 47403-3176</t>
  </si>
  <si>
    <t>014-17091-60 BATCHELOR HEIGHTS SEC 1 LOT 60</t>
  </si>
  <si>
    <t>3634</t>
  </si>
  <si>
    <t>530817304084000008</t>
  </si>
  <si>
    <t>53-09-01-401-001.000-015</t>
  </si>
  <si>
    <t>016-24290-01</t>
  </si>
  <si>
    <t>014-17091-61 BATCHELOR HEIGHTS SEC 1 LOT 61</t>
  </si>
  <si>
    <t>530817304106000008</t>
  </si>
  <si>
    <t>53-09-01-211-036.000-015</t>
  </si>
  <si>
    <t>016-09190-00</t>
  </si>
  <si>
    <t>Sadler, Walter L &amp; Patricia</t>
  </si>
  <si>
    <t>415 Garden Dr</t>
  </si>
  <si>
    <t>4123 W Middle CT</t>
  </si>
  <si>
    <t>014-17091-62 BATCHELOR HEIGHTS SEC 1 LOT 62</t>
  </si>
  <si>
    <t>530817304051000008</t>
  </si>
  <si>
    <t>53-09-01-302-016.000-015</t>
  </si>
  <si>
    <t>016-23800-00</t>
  </si>
  <si>
    <t>Saks, Jack M. &amp; Linda Carlene</t>
  </si>
  <si>
    <t>4131 W Curry Ct</t>
  </si>
  <si>
    <t>4131 W Curry CT</t>
  </si>
  <si>
    <t>014-17094-64 BATCHELOR HEIGHTS SEC 2 LOT 164</t>
  </si>
  <si>
    <t>530141709464000008</t>
  </si>
  <si>
    <t>53-09-13-102-033.000-015</t>
  </si>
  <si>
    <t>016-01800-00</t>
  </si>
  <si>
    <t>Salisbury, James D. &amp; Richalyn J.</t>
  </si>
  <si>
    <t>3412 S Tyler Ln</t>
  </si>
  <si>
    <t>3412 S Tyler LN</t>
  </si>
  <si>
    <t>014-17094-63 BATCHELOR HEIGHTS SEC 2 LOT 163</t>
  </si>
  <si>
    <t>530141709463000008</t>
  </si>
  <si>
    <t>014-17097-74</t>
  </si>
  <si>
    <t>53-08-17-301-095.000-008</t>
  </si>
  <si>
    <t>Saltzman, Michael D &amp; Tamara J</t>
  </si>
  <si>
    <t>3903 S McDougal St</t>
  </si>
  <si>
    <t>3903 S McDougal ST</t>
  </si>
  <si>
    <t>014-17094-62 BATCHELOR HEIGHTS SEC 2 LOT 162</t>
  </si>
  <si>
    <t>530141709462000008</t>
  </si>
  <si>
    <t>53-08-17-301-142.000-008</t>
  </si>
  <si>
    <t>014-17096-84</t>
  </si>
  <si>
    <t>Salyer, Kari E</t>
  </si>
  <si>
    <t>3544 S Glasgow Cir</t>
  </si>
  <si>
    <t>3544 S Glasgow CIR</t>
  </si>
  <si>
    <t>014-17094-61 BATCHELOR HEIGHTS SEC 2 LOT 161</t>
  </si>
  <si>
    <t>530141709461000008</t>
  </si>
  <si>
    <t>53-09-13-200-041.000-015</t>
  </si>
  <si>
    <t>016-29490-82</t>
  </si>
  <si>
    <t>Salzano, Olivia</t>
  </si>
  <si>
    <t>4147 W Chisholm Trl</t>
  </si>
  <si>
    <t>4147 W Chisholm TRL</t>
  </si>
  <si>
    <t>014-17094-60 BATCHELOR HEIGHTS SEC 2 LOT 160</t>
  </si>
  <si>
    <t>530141709460000008</t>
  </si>
  <si>
    <t>53-09-02-400-009.079-015</t>
  </si>
  <si>
    <t>016-26821-79</t>
  </si>
  <si>
    <t>Sanchez-Figueroa, Noel &amp; Norma Garrafa</t>
  </si>
  <si>
    <t>5386 W Hoge Dr</t>
  </si>
  <si>
    <t>5386 W Hoge DR</t>
  </si>
  <si>
    <t>014-17094-59 BATCHELOR HEIGHTS SEC 2 LOT 159</t>
  </si>
  <si>
    <t>530141709459000008</t>
  </si>
  <si>
    <t>53-09-13-101-018.000-015</t>
  </si>
  <si>
    <t>016-28860-00</t>
  </si>
  <si>
    <t>Sander, Steven H &amp; Pamela A</t>
  </si>
  <si>
    <t>3032 S Market Pl</t>
  </si>
  <si>
    <t>3032 S Market Place</t>
  </si>
  <si>
    <t>014-17094-58 BATCHELOR HEIGHTS SEC 2 LOT 158</t>
  </si>
  <si>
    <t>530141709458000008</t>
  </si>
  <si>
    <t>53-01-41-709-719.000-008</t>
  </si>
  <si>
    <t>014-17097-19</t>
  </si>
  <si>
    <t>Sanders, Bryan O</t>
  </si>
  <si>
    <t>1672 W Hennessey St</t>
  </si>
  <si>
    <t>1672 W Hennessey ST</t>
  </si>
  <si>
    <t>014-17094-57 BATCHELOR HEIGHTS SEC 2 LOT 157</t>
  </si>
  <si>
    <t>530141709457000008</t>
  </si>
  <si>
    <t>016-30392-67</t>
  </si>
  <si>
    <t>53-09-02-300-065.000-015</t>
  </si>
  <si>
    <t>Sanders, David B</t>
  </si>
  <si>
    <t>2055 N Hartstrait Rd</t>
  </si>
  <si>
    <t>639 S Solitude CT</t>
  </si>
  <si>
    <t>014-17094-56 BATCHELOR HEIGHTS SEC 2 LOT 156</t>
  </si>
  <si>
    <t>530141709456000008</t>
  </si>
  <si>
    <t>53-09-13-201-003.000-015</t>
  </si>
  <si>
    <t>016-29490-64</t>
  </si>
  <si>
    <t>Sanders, Nickolas R</t>
  </si>
  <si>
    <t>4113 W Cedar Chase Dr</t>
  </si>
  <si>
    <t>4113 W Cedar Chase DR</t>
  </si>
  <si>
    <t>014-17094-55 BATCHELOR HEIGHTS SEC 2 LOT 155</t>
  </si>
  <si>
    <t>530141709455000008</t>
  </si>
  <si>
    <t>53-09-01-212-003.000-015</t>
  </si>
  <si>
    <t>016-25390-00</t>
  </si>
  <si>
    <t>Sanders, Robert Eugene &amp; Betty Louise Revocable Living Trust</t>
  </si>
  <si>
    <t>4109 W Highland Ct</t>
  </si>
  <si>
    <t>4109 W Highland CT</t>
  </si>
  <si>
    <t>014-17094-54 BATCHELOR HEIGHTS SEC 2 LOT 154</t>
  </si>
  <si>
    <t>530141709454000008</t>
  </si>
  <si>
    <t>016-25770-00</t>
  </si>
  <si>
    <t>53-09-12-402-004.000-015</t>
  </si>
  <si>
    <t>Sandoval, Moises Lopez &amp; Gutierrez, Javier F &amp; Dillard, Donna J &amp; Dillard, Michael Ray &amp; Sandoval, Edilberto Francisco Lopez</t>
  </si>
  <si>
    <t>2624 S Hickory Leaf Dr</t>
  </si>
  <si>
    <t>2624 S Hickory Leaf DR</t>
  </si>
  <si>
    <t>014-17094-53 BATCHELOR HEIGHTS SEC 2 LOT 153</t>
  </si>
  <si>
    <t>530141709453000008</t>
  </si>
  <si>
    <t>53-04-36-303-025.000-011</t>
  </si>
  <si>
    <t>007-25840-00</t>
  </si>
  <si>
    <t>Santiago Collado, Cynthia I</t>
  </si>
  <si>
    <t>4092 W Broadway Ave</t>
  </si>
  <si>
    <t>4092 W Broadway AVE</t>
  </si>
  <si>
    <t>014-17092-04 BATCHELOR HEIGHTS SEC 1 GARAGE U</t>
  </si>
  <si>
    <t>780</t>
  </si>
  <si>
    <t>530817304082000008</t>
  </si>
  <si>
    <t>53-09-13-200-049.000-015</t>
  </si>
  <si>
    <t>016-29490-24</t>
  </si>
  <si>
    <t>Santiago, Oscar De &amp; Maria Del Carmen Garcia</t>
  </si>
  <si>
    <t>4304 W Red Rock Rd</t>
  </si>
  <si>
    <t>4304 W Red Rock RD</t>
  </si>
  <si>
    <t>014-17092-05 BATCHELOR HEIGHTS SEC 1 GARAGE V</t>
  </si>
  <si>
    <t>781</t>
  </si>
  <si>
    <t>530817304015000008</t>
  </si>
  <si>
    <t>53-09-01-202-034.000-015</t>
  </si>
  <si>
    <t>016-19890-00</t>
  </si>
  <si>
    <t>Santo, Christy J &amp; Santo, James R</t>
  </si>
  <si>
    <t>4166 W Belle Ave</t>
  </si>
  <si>
    <t>4166 W Belle AVE</t>
  </si>
  <si>
    <t>014-17092-06 BATCHELOR HEIGHTS SEC 1 GARAGE W</t>
  </si>
  <si>
    <t>782</t>
  </si>
  <si>
    <t>530817304081000008</t>
  </si>
  <si>
    <t>53-09-01-400-001.000-015</t>
  </si>
  <si>
    <t>016-19550-00</t>
  </si>
  <si>
    <t>Saran Industries LLC</t>
  </si>
  <si>
    <t>225 W Washington St #2200</t>
  </si>
  <si>
    <t>Chicago, IL 60606</t>
  </si>
  <si>
    <t>1425 S Curry PIKE</t>
  </si>
  <si>
    <t>Bloomington, IN 47403-2708</t>
  </si>
  <si>
    <t>014-17092-08 BATCHELOR HEIGHTS SEC 1 GARAGE Y</t>
  </si>
  <si>
    <t>530817304085000008</t>
  </si>
  <si>
    <t>016-30390-73</t>
  </si>
  <si>
    <t>53-09-02-200-040.000-015</t>
  </si>
  <si>
    <t>Sarchet, Martha L</t>
  </si>
  <si>
    <t>5777 W Waterstone Trce</t>
  </si>
  <si>
    <t>5777 W Waterstone Trace</t>
  </si>
  <si>
    <t>014-17092-09 BATCHELOR HEIGHTS SEC 1 GARAGE Z</t>
  </si>
  <si>
    <t>785</t>
  </si>
  <si>
    <t>530817304030000008</t>
  </si>
  <si>
    <t>53-04-36-303-011.000-011</t>
  </si>
  <si>
    <t>007-25980-00</t>
  </si>
  <si>
    <t>Sare, Forrest W. &amp; Catherine J</t>
  </si>
  <si>
    <t>3722 N Woodview Hills Dr</t>
  </si>
  <si>
    <t>4261 W Broadway AVE</t>
  </si>
  <si>
    <t>014-17091-75 BATCHELOR HEIGHTS SEC 1 LOT 75</t>
  </si>
  <si>
    <t>779</t>
  </si>
  <si>
    <t>530817304014000008</t>
  </si>
  <si>
    <t>53-09-13-103-001.000-015</t>
  </si>
  <si>
    <t>016-30410-03</t>
  </si>
  <si>
    <t>Sargent, Peggy D</t>
  </si>
  <si>
    <t>3818 W Stafford Dr</t>
  </si>
  <si>
    <t>3818 W Stafford DR</t>
  </si>
  <si>
    <t>014-17091-74 BATCHELOR HEIGHTS SEC 1 LOT 74</t>
  </si>
  <si>
    <t>778</t>
  </si>
  <si>
    <t>530817304061000008</t>
  </si>
  <si>
    <t>016-24070-00</t>
  </si>
  <si>
    <t>53-09-01-300-019.000-015</t>
  </si>
  <si>
    <t>Sater, Charles L &amp; Marilyn</t>
  </si>
  <si>
    <t>4433 W Gifford Rd</t>
  </si>
  <si>
    <t>4433 W Gifford RD</t>
  </si>
  <si>
    <t>014-17091-73 BATCHELOR HEIGHTS SEC 1 LOT 73</t>
  </si>
  <si>
    <t>777</t>
  </si>
  <si>
    <t>530817304105000008</t>
  </si>
  <si>
    <t>53-09-02-200-150.000-015</t>
  </si>
  <si>
    <t>016-30390-01</t>
  </si>
  <si>
    <t>Sater, Milton E &amp; Sandra J</t>
  </si>
  <si>
    <t>565 S Kirby Rd</t>
  </si>
  <si>
    <t>565 S Kirby RD</t>
  </si>
  <si>
    <t>014-17091-72 BATCHELOR HEIGHTS SEC 1 LOT 72</t>
  </si>
  <si>
    <t>776</t>
  </si>
  <si>
    <t>530817304045000008</t>
  </si>
  <si>
    <t>53-05-29-100-037.000-004</t>
  </si>
  <si>
    <t>012-11803-22</t>
  </si>
  <si>
    <t>Satter, Richard E &amp; Ethel A</t>
  </si>
  <si>
    <t>2504 N Stonelake Cir</t>
  </si>
  <si>
    <t>2504 N Stonelake DR</t>
  </si>
  <si>
    <t>Bloomington, IN 47404-1521</t>
  </si>
  <si>
    <t>014-17091-71 BATCHELOR HEIGHTS SEC 1 LOT 71</t>
  </si>
  <si>
    <t>775</t>
  </si>
  <si>
    <t>530817304078000008</t>
  </si>
  <si>
    <t>53-09-02-400-009.143-015</t>
  </si>
  <si>
    <t>016-26822-43</t>
  </si>
  <si>
    <t>Sauter, Daniel R &amp; Lorien M</t>
  </si>
  <si>
    <t>5397 W Stonewood Dr</t>
  </si>
  <si>
    <t>5397 W Stonewood DR</t>
  </si>
  <si>
    <t>014-17091-70 BATCHELOR HEIGHTS SEC 1 LOT 70</t>
  </si>
  <si>
    <t>3317</t>
  </si>
  <si>
    <t>530817304025000008</t>
  </si>
  <si>
    <t>53-09-02-400-003.113-015</t>
  </si>
  <si>
    <t>016-26823-13</t>
  </si>
  <si>
    <t>Savell, Mark</t>
  </si>
  <si>
    <t>609 S Bobcat Bend</t>
  </si>
  <si>
    <t>609 S BOBCAT BND</t>
  </si>
  <si>
    <t>014-17091-69 BATCHELOR HEIGHTS SEC 1 LOT 69</t>
  </si>
  <si>
    <t>3817</t>
  </si>
  <si>
    <t>530817304032000008</t>
  </si>
  <si>
    <t>53-09-13-101-050.000-015</t>
  </si>
  <si>
    <t>016-18900-00</t>
  </si>
  <si>
    <t>Sawyer, Joyce</t>
  </si>
  <si>
    <t>PO BOX 803</t>
  </si>
  <si>
    <t>3541 W Stafford CT</t>
  </si>
  <si>
    <t>014-17091-68 BATCHELOR HEIGHTS SEC 1 LOT 68</t>
  </si>
  <si>
    <t>3816</t>
  </si>
  <si>
    <t>530817304027000008</t>
  </si>
  <si>
    <t>53-09-02-100-004.042-015</t>
  </si>
  <si>
    <t>016-26811-42</t>
  </si>
  <si>
    <t>Sayles, Nicholas M</t>
  </si>
  <si>
    <t>230 S Cave Creek Dr</t>
  </si>
  <si>
    <t>230 S Cave Creek DR</t>
  </si>
  <si>
    <t>014-17091-67 BATCHELOR HEIGHTS SEC 1 LOT 67</t>
  </si>
  <si>
    <t>Condominium Unit - Platted Lot</t>
  </si>
  <si>
    <t>3815</t>
  </si>
  <si>
    <t>530817304049000008</t>
  </si>
  <si>
    <t>53-08-17-107-002.000-008</t>
  </si>
  <si>
    <t>014-17410-33</t>
  </si>
  <si>
    <t>Sayre, Katherine M</t>
  </si>
  <si>
    <t>625 W Ryan Rd</t>
  </si>
  <si>
    <t>625 W Ryan RD</t>
  </si>
  <si>
    <t>014-17091-66 BATCHELOR HEIGHTS SEC 1 LOT 66</t>
  </si>
  <si>
    <t>3814</t>
  </si>
  <si>
    <t>530817304086000008</t>
  </si>
  <si>
    <t>53-08-17-402-009.000-008</t>
  </si>
  <si>
    <t>014-29450-00</t>
  </si>
  <si>
    <t>Scaggs, Linda L</t>
  </si>
  <si>
    <t>512 W Pargrave Pl</t>
  </si>
  <si>
    <t>512 W Pargrave Place</t>
  </si>
  <si>
    <t>014-17091-65 BATCHELOR HEIGHTS SEC 1 LOT 65</t>
  </si>
  <si>
    <t>3813</t>
  </si>
  <si>
    <t>530817304028000008</t>
  </si>
  <si>
    <t>53-09-13-103-016.000-015</t>
  </si>
  <si>
    <t>016-24110-00</t>
  </si>
  <si>
    <t>Scank, Florence T</t>
  </si>
  <si>
    <t>2921 S Fairington Dr</t>
  </si>
  <si>
    <t>2921 S Fairington DR</t>
  </si>
  <si>
    <t>014-17091-64 BATCHELOR HEIGHTS SEC 1 LOT 64A</t>
  </si>
  <si>
    <t>3316</t>
  </si>
  <si>
    <t>530817304087000008</t>
  </si>
  <si>
    <t>53-09-13-202-021.000-015</t>
  </si>
  <si>
    <t>016-29490-67</t>
  </si>
  <si>
    <t>Scank, Janet M &amp; Paul L</t>
  </si>
  <si>
    <t>4101 W Cedar Chase Dr</t>
  </si>
  <si>
    <t>4101 W Cedar Chase DR</t>
  </si>
  <si>
    <t>014-17091-63 BATCHELOR HEIGHTS SEC 1 LOT 63A</t>
  </si>
  <si>
    <t>530817304036000008</t>
  </si>
  <si>
    <t>53-08-20-100-049.000-008</t>
  </si>
  <si>
    <t>014-00310-00</t>
  </si>
  <si>
    <t>Schaad, William F</t>
  </si>
  <si>
    <t>4623 S Stansifer Ln</t>
  </si>
  <si>
    <t>4115 S Rogers ST</t>
  </si>
  <si>
    <t>Bloomington, IN 47403-4825</t>
  </si>
  <si>
    <t>014-17094-65 BATCHELOR HEIGHTS SEC 2 LOT 165</t>
  </si>
  <si>
    <t>530141709465000008</t>
  </si>
  <si>
    <t>016-30391-27</t>
  </si>
  <si>
    <t>53-09-02-200-052.000-015</t>
  </si>
  <si>
    <t>Schaaf, Larry J J &amp; Linda M</t>
  </si>
  <si>
    <t>539 S Magnolia Ct</t>
  </si>
  <si>
    <t>539 S Magnolia CT</t>
  </si>
  <si>
    <t>014-17094-66 BATCHELOR HEIGHTS SEC 2 LOT 166</t>
  </si>
  <si>
    <t>530141709466000008</t>
  </si>
  <si>
    <t>53-09-02-100-004.014-015</t>
  </si>
  <si>
    <t>016-26811-14</t>
  </si>
  <si>
    <t>Schaefer, Matthew M &amp; Staggs, Tyler E</t>
  </si>
  <si>
    <t>5360 W Cobblestone St</t>
  </si>
  <si>
    <t>5360 W Cobblestone ST</t>
  </si>
  <si>
    <t>014-17094-67 BATCHELOR HEIGHTS SEC 2 LOT 167</t>
  </si>
  <si>
    <t>530141709467000008</t>
  </si>
  <si>
    <t>53-08-17-301-093.380-008</t>
  </si>
  <si>
    <t>014-17396-80</t>
  </si>
  <si>
    <t>Schaeffer, Jeremy R &amp; Manda R</t>
  </si>
  <si>
    <t>3461 S Wickens St</t>
  </si>
  <si>
    <t>3461 S Wickens ST</t>
  </si>
  <si>
    <t>014-17094-68 BATCHELOR HEIGHTS SEC 2 LOT 168</t>
  </si>
  <si>
    <t>530141709468000008</t>
  </si>
  <si>
    <t>53-08-17-301-050.000-008</t>
  </si>
  <si>
    <t>014-17096-23</t>
  </si>
  <si>
    <t>Schaeuble, Adam &amp; Marissa A</t>
  </si>
  <si>
    <t>7811 W eller Rd</t>
  </si>
  <si>
    <t>1577 W Leighton LN</t>
  </si>
  <si>
    <t>014-17094-69 BATCHELOR HEIGHTS SEC 2 LOT 169</t>
  </si>
  <si>
    <t>530141709469000008</t>
  </si>
  <si>
    <t>014-01720-00</t>
  </si>
  <si>
    <t>53-08-17-104-006.000-008</t>
  </si>
  <si>
    <t>Schepper, Christopher N</t>
  </si>
  <si>
    <t>655 W Ladd Ave</t>
  </si>
  <si>
    <t>655 W Ladd AVE</t>
  </si>
  <si>
    <t>014-17094-70 BATCHELOR HEIGHTS SEC 2 LOT 170</t>
  </si>
  <si>
    <t>530141709470000008</t>
  </si>
  <si>
    <t>014-28750-00</t>
  </si>
  <si>
    <t>53-01-42-875-000.000-008</t>
  </si>
  <si>
    <t>Scherschel, Allison &amp; Allen, Lisa</t>
  </si>
  <si>
    <t>3375 S Walnut St</t>
  </si>
  <si>
    <t>611 W Soutar DR</t>
  </si>
  <si>
    <t>Bloomington, IN 47403-4365</t>
  </si>
  <si>
    <t>014-17094-71 BATCHELOR HEIGHTS SEC 2 LOT 171</t>
  </si>
  <si>
    <t>530141709471000008</t>
  </si>
  <si>
    <t>014-07856-04</t>
  </si>
  <si>
    <t>53-08-20-205-001.000-008</t>
  </si>
  <si>
    <t>Schlegel, Stephen B &amp; Susan D</t>
  </si>
  <si>
    <t>4505 S Eagleview Dr</t>
  </si>
  <si>
    <t>4505 S Eagleview DR</t>
  </si>
  <si>
    <t>014-17094-72 BATCHELOR HEIGHTS SEC 2 LOT 172</t>
  </si>
  <si>
    <t>530141709472000008</t>
  </si>
  <si>
    <t>53-09-13-201-008.000-015</t>
  </si>
  <si>
    <t>016-29490-66</t>
  </si>
  <si>
    <t>Schloesser, Jeremiah</t>
  </si>
  <si>
    <t>4105 W Cedar Chase Dr</t>
  </si>
  <si>
    <t>4105 W Cedar Chase DR</t>
  </si>
  <si>
    <t>014-17094-73 BATCHELOR HEIGHTS SEC 2 LOT 173</t>
  </si>
  <si>
    <t>3915</t>
  </si>
  <si>
    <t>530141709473000008</t>
  </si>
  <si>
    <t>014-14981-06</t>
  </si>
  <si>
    <t>53-08-20-100-039.000-008</t>
  </si>
  <si>
    <t>Schmidt, Kevin &amp; Christina</t>
  </si>
  <si>
    <t>4241 S Clear View Dr</t>
  </si>
  <si>
    <t>4241 S Clear View DR</t>
  </si>
  <si>
    <t>014-17094-74 BATCHELOR HEIGHTS SEC 2 LOT 174</t>
  </si>
  <si>
    <t>530141709474000008</t>
  </si>
  <si>
    <t>53-09-02-100-004.053-015</t>
  </si>
  <si>
    <t>016-26811-53</t>
  </si>
  <si>
    <t>Schmidt, Wade L</t>
  </si>
  <si>
    <t>235 S Cave Creek Dr</t>
  </si>
  <si>
    <t>235 S Cave Creek DR</t>
  </si>
  <si>
    <t>014-17094-75 BATCHELOR HEIGHTS SEC 2 LOT 175</t>
  </si>
  <si>
    <t>530141709475000008</t>
  </si>
  <si>
    <t>014-17414-04</t>
  </si>
  <si>
    <t>53-08-17-200-001.004-008</t>
  </si>
  <si>
    <t>Schmitz, Matthew Paul &amp; Vera Beth</t>
  </si>
  <si>
    <t>3138 S Cuffers Dr</t>
  </si>
  <si>
    <t>3138 S Cuffers DR</t>
  </si>
  <si>
    <t>014-17094-76 BATCHELOR HEIGHTS SEC 2 LOT 176</t>
  </si>
  <si>
    <t>530141709476000008</t>
  </si>
  <si>
    <t>53-09-01-303-013.000-015</t>
  </si>
  <si>
    <t>016-18590-41</t>
  </si>
  <si>
    <t>Schnell, Daniel A</t>
  </si>
  <si>
    <t>% W Surizao &amp; P Bechinski 4156 W Heritage Way</t>
  </si>
  <si>
    <t>4156 W Heritage Way</t>
  </si>
  <si>
    <t>014-17094-77 BATCHELOR HEIGHTS SEC 2 LOT 177</t>
  </si>
  <si>
    <t>530141709477000008</t>
  </si>
  <si>
    <t>53-09-13-101-011.000-015</t>
  </si>
  <si>
    <t>016-26090-00</t>
  </si>
  <si>
    <t>Scholten, Nathan &amp; Jessica</t>
  </si>
  <si>
    <t>3141 S Market Pl</t>
  </si>
  <si>
    <t>3141 S Market Place</t>
  </si>
  <si>
    <t>014-17094-78 BATCHELOR HEIGHTS SEC 2 LOT 178</t>
  </si>
  <si>
    <t>530141709478000008</t>
  </si>
  <si>
    <t>53-09-01-213-018.000-015</t>
  </si>
  <si>
    <t>016-04900-00</t>
  </si>
  <si>
    <t>Schooley, Scott B &amp; April S</t>
  </si>
  <si>
    <t>630 S Curry Pike</t>
  </si>
  <si>
    <t>630 S Curry PIKE</t>
  </si>
  <si>
    <t>014-17094-79 BATCHELOR HEIGHTS SEC 2 LOT 179</t>
  </si>
  <si>
    <t>530141709479000008</t>
  </si>
  <si>
    <t>53-09-01-209-036.000-015</t>
  </si>
  <si>
    <t>016-18680-00</t>
  </si>
  <si>
    <t>Schooling, Telita Kay</t>
  </si>
  <si>
    <t>416 S Western Dr</t>
  </si>
  <si>
    <t>416 S Western DR</t>
  </si>
  <si>
    <t>014-17094-80 BATCHELOR HEIGHTS SEC 2 LOT 180</t>
  </si>
  <si>
    <t>530141709480000008</t>
  </si>
  <si>
    <t>53-08-17-303-005.000-008</t>
  </si>
  <si>
    <t>014-17093-18</t>
  </si>
  <si>
    <t>Schroeder, Aaron Z</t>
  </si>
  <si>
    <t>3869 S Bushmill Dr</t>
  </si>
  <si>
    <t>3869 S Bushmill DR</t>
  </si>
  <si>
    <t>014-17094-81 BATCHELOR HEIGHTS SEC 2 LOT 181</t>
  </si>
  <si>
    <t>530141709481000008</t>
  </si>
  <si>
    <t>53-08-20-103-008.000-008</t>
  </si>
  <si>
    <t>014-14980-42</t>
  </si>
  <si>
    <t>Schroeder, Douglas L &amp; Kathleen L</t>
  </si>
  <si>
    <t>725 W Hedgewood Dr</t>
  </si>
  <si>
    <t>725 W Hedgewood DR</t>
  </si>
  <si>
    <t>014-17094-82 BATCHELOR HEIGHTS SEC 2 LOT 182</t>
  </si>
  <si>
    <t>530141709482000008</t>
  </si>
  <si>
    <t>53-09-01-209-007.000-015</t>
  </si>
  <si>
    <t>016-24210-00</t>
  </si>
  <si>
    <t>Schuetz, Thomas R &amp; Betty A</t>
  </si>
  <si>
    <t>4231 W Doyle Ave</t>
  </si>
  <si>
    <t>4231 W Doyle AVE</t>
  </si>
  <si>
    <t>014-17094-83 BATCHELOR HEIGHTS SEC 2 LOT 183</t>
  </si>
  <si>
    <t>530141709483000008</t>
  </si>
  <si>
    <t>53-09-12-201-035.000-015</t>
  </si>
  <si>
    <t>016-06400-00</t>
  </si>
  <si>
    <t>Schuler, Michael A &amp; Joyce A</t>
  </si>
  <si>
    <t>4221 W Glen Oaks Dr</t>
  </si>
  <si>
    <t>4221 W Glen Oaks DR</t>
  </si>
  <si>
    <t>014-17094-84 BATCHELOR HEIGHTS SEC 2 LOT 184</t>
  </si>
  <si>
    <t>530141709484000008</t>
  </si>
  <si>
    <t>016-18110-15</t>
  </si>
  <si>
    <t>53-09-01-301-007.000-015</t>
  </si>
  <si>
    <t>Schumm, Michael J &amp; Karen A</t>
  </si>
  <si>
    <t>7435 S Rockport Rd</t>
  </si>
  <si>
    <t>1300 -1302 S Hickory Grove LN</t>
  </si>
  <si>
    <t>014-17094-85 BATCHELOR HEIGHTS SEC 2 LOT 185</t>
  </si>
  <si>
    <t>530141709485000008</t>
  </si>
  <si>
    <t>53-08-20-106-014.000-008</t>
  </si>
  <si>
    <t>014-14985-94</t>
  </si>
  <si>
    <t>Schunk, David A &amp; Abby</t>
  </si>
  <si>
    <t>824 W Estate Dr</t>
  </si>
  <si>
    <t>824 W Estate DR</t>
  </si>
  <si>
    <t>014-17094-86 BATCHELOR HEIGHTS SEC 2 LOT 186</t>
  </si>
  <si>
    <t>530141709486000008</t>
  </si>
  <si>
    <t>53-08-20-103-024.000-008</t>
  </si>
  <si>
    <t>014-14980-35</t>
  </si>
  <si>
    <t>Schunk, David G &amp; Lisa K</t>
  </si>
  <si>
    <t>501 W Estate Dr</t>
  </si>
  <si>
    <t>501 W Estate DR</t>
  </si>
  <si>
    <t>014-17091-98 BATCHELOR HEIGHTS SEC 1 LOT 98</t>
  </si>
  <si>
    <t>3332</t>
  </si>
  <si>
    <t>530817304040000008</t>
  </si>
  <si>
    <t>53-08-17-303-017.000-008</t>
  </si>
  <si>
    <t>014-17093-77</t>
  </si>
  <si>
    <t>Schutte, Carissa</t>
  </si>
  <si>
    <t>1513 W Edinburgh Bnd</t>
  </si>
  <si>
    <t>1513 W Edinburgh Bend</t>
  </si>
  <si>
    <t>014-17091-97 BATCHELOR HEIGHTS SEC 1 LOT 97</t>
  </si>
  <si>
    <t>3331</t>
  </si>
  <si>
    <t>530817304102000008</t>
  </si>
  <si>
    <t>53-08-17-105-002.000-008</t>
  </si>
  <si>
    <t>Scifres, Joel A</t>
  </si>
  <si>
    <t>3172 S Cuffers Dr</t>
  </si>
  <si>
    <t>3172 S Cuffers DR</t>
  </si>
  <si>
    <t>014-17091-96 BATCHELOR HTS SEC 1 LOT 96 &amp;; PT (W 2.46') LOT 95</t>
  </si>
  <si>
    <t>530817304110000008</t>
  </si>
  <si>
    <t>016-03315-30</t>
  </si>
  <si>
    <t>53-09-13-401-040.000-015</t>
  </si>
  <si>
    <t>Sciscoe, Brandon</t>
  </si>
  <si>
    <t>3413 Fox Trail Ct</t>
  </si>
  <si>
    <t>3413 W Fox Trail CT</t>
  </si>
  <si>
    <t>014-17091-95 BATCHELOR HTS SEC 1 PT LOT 95</t>
  </si>
  <si>
    <t>530817304073000008</t>
  </si>
  <si>
    <t>53-09-02-200-033.000-015</t>
  </si>
  <si>
    <t>016-30390-42</t>
  </si>
  <si>
    <t>Sciscoe, Cheryl</t>
  </si>
  <si>
    <t>412 S Woodfield Ln</t>
  </si>
  <si>
    <t>412 S Woodfield LN</t>
  </si>
  <si>
    <t>014-17091-94 BATCHELOR HEIGHTS SEC 1 LOT 94; &amp; PT LOT 93</t>
  </si>
  <si>
    <t>3828</t>
  </si>
  <si>
    <t>530817304057000008</t>
  </si>
  <si>
    <t>016-30391-96</t>
  </si>
  <si>
    <t>53-09-02-300-018.000-015</t>
  </si>
  <si>
    <t>Scott, Carey</t>
  </si>
  <si>
    <t>675 S Bosell Ct</t>
  </si>
  <si>
    <t>675 S Bosell CT</t>
  </si>
  <si>
    <t>014-17091-93 BATCHELOR HEIGHTS SEC 1 LOT 93</t>
  </si>
  <si>
    <t>3827</t>
  </si>
  <si>
    <t>530817304100000008</t>
  </si>
  <si>
    <t>53-08-17-405-012.000-008</t>
  </si>
  <si>
    <t>014-08850-69</t>
  </si>
  <si>
    <t>Scott, Jamie L</t>
  </si>
  <si>
    <t>608 W Glen Arbor Way</t>
  </si>
  <si>
    <t>014-17091-92 BATCHELOR HEIGHTS SEC 1 LOT 92</t>
  </si>
  <si>
    <t>530817304005000008</t>
  </si>
  <si>
    <t>53-09-13-200-066.099-015</t>
  </si>
  <si>
    <t>016-29490-99</t>
  </si>
  <si>
    <t>Scott, Jennifer R</t>
  </si>
  <si>
    <t>4381 W Red Rock Rd</t>
  </si>
  <si>
    <t>4381 W Red Rock RD</t>
  </si>
  <si>
    <t>014-17091-91 BATCHELOR HEIGHTS SEC 1 LOT 91</t>
  </si>
  <si>
    <t>3825</t>
  </si>
  <si>
    <t>530817304038000008</t>
  </si>
  <si>
    <t>53-09-01-209-031.000-015</t>
  </si>
  <si>
    <t>016-01290-00</t>
  </si>
  <si>
    <t>Scott, Michele E</t>
  </si>
  <si>
    <t>707 S Western Dr</t>
  </si>
  <si>
    <t>707 S Western DR</t>
  </si>
  <si>
    <t>014-17091-90 BATCHELOR HEIGHTS SEC 1 LOT 90</t>
  </si>
  <si>
    <t>530817304039000008</t>
  </si>
  <si>
    <t>53-09-13-201-010.000-015</t>
  </si>
  <si>
    <t>016-29490-60</t>
  </si>
  <si>
    <t>Scott, Robert &amp; Angela</t>
  </si>
  <si>
    <t>4129 W Cedar Chase Dr</t>
  </si>
  <si>
    <t>4129 W Cedar Chase DR</t>
  </si>
  <si>
    <t>014-17091-89 BATCHELOR HEIGHTS SEC 1 LOT 89</t>
  </si>
  <si>
    <t>530817304012000008</t>
  </si>
  <si>
    <t>016-29061-18</t>
  </si>
  <si>
    <t>53-09-13-411-001.000-015</t>
  </si>
  <si>
    <t>Scott, Thomas L Jr &amp; Jessica Shaw-scott</t>
  </si>
  <si>
    <t>3307 W Jeffrey Rd</t>
  </si>
  <si>
    <t>3307 W Jeffrey RD</t>
  </si>
  <si>
    <t>014-17091-88 BATCHELOR HEIGHTS SEC 1 LOT 88</t>
  </si>
  <si>
    <t>3824</t>
  </si>
  <si>
    <t>530817304070000008</t>
  </si>
  <si>
    <t>53-09-01-303-011.000-015</t>
  </si>
  <si>
    <t>016-18590-28</t>
  </si>
  <si>
    <t>Scutt, Morris V</t>
  </si>
  <si>
    <t>4141 W Heritage Way</t>
  </si>
  <si>
    <t>014-17091-87 BATCHELOR HEIGHTS SEC 1 LOT 87</t>
  </si>
  <si>
    <t>530817304072000008</t>
  </si>
  <si>
    <t>53-08-20-203-005.000-008</t>
  </si>
  <si>
    <t>014-07856-88</t>
  </si>
  <si>
    <t>Seader, Donald J &amp; Melinda J</t>
  </si>
  <si>
    <t>1488 W Eagleview Dr</t>
  </si>
  <si>
    <t>1488 W Eagleview DR</t>
  </si>
  <si>
    <t>014-17091-85 BATCHELOR HEIGHTS SEC 1 LOT 85A</t>
  </si>
  <si>
    <t>3640</t>
  </si>
  <si>
    <t>530817304042000008</t>
  </si>
  <si>
    <t>53-01-41-709-754.000-008</t>
  </si>
  <si>
    <t>014-17097-54</t>
  </si>
  <si>
    <t>Sears, John P</t>
  </si>
  <si>
    <t>1605 W Hennessey St</t>
  </si>
  <si>
    <t>1605 W Hennessey ST</t>
  </si>
  <si>
    <t>014-17091-84 BATCHELOR HEIGHTS SEC 1 LOT 84A</t>
  </si>
  <si>
    <t>530817304041000008</t>
  </si>
  <si>
    <t>53-09-13-407-002.000-015</t>
  </si>
  <si>
    <t>016-23270-00</t>
  </si>
  <si>
    <t>Sears, Owen D &amp; Audrey L</t>
  </si>
  <si>
    <t>3634 S Plaza Dr</t>
  </si>
  <si>
    <t>3634 S Plaza DR</t>
  </si>
  <si>
    <t>Bloomington, IN 47403-4146</t>
  </si>
  <si>
    <t>014-17091-83 BATCHELOR HEIGHTS SEC 1 LOT 83A</t>
  </si>
  <si>
    <t>530817304013000008</t>
  </si>
  <si>
    <t>014-17093-28</t>
  </si>
  <si>
    <t>53-08-17-302-001.000-008</t>
  </si>
  <si>
    <t>Sebastian, Richard W &amp; Cosette</t>
  </si>
  <si>
    <t>1509 W Shamrock Ct</t>
  </si>
  <si>
    <t>1509 W Shamrock CT</t>
  </si>
  <si>
    <t>014-17091-82 BATCHELOR HEIGHTS SEC 1 LOT 82</t>
  </si>
  <si>
    <t>530817304016000008</t>
  </si>
  <si>
    <t>53-09-13-201-006.000-015</t>
  </si>
  <si>
    <t>016-29490-78</t>
  </si>
  <si>
    <t>Secretary of Housing and Urban Development</t>
  </si>
  <si>
    <t>2401 NW 23RD ST Suite 1D</t>
  </si>
  <si>
    <t>Oklahoma City, OK 73107</t>
  </si>
  <si>
    <t>4114 W Cedar Chase DR</t>
  </si>
  <si>
    <t>014-17091-81 BATCHELOR HEIGHTS SEC 1 LOT 81</t>
  </si>
  <si>
    <t>530817304071000008</t>
  </si>
  <si>
    <t>53-09-13-404-025.000-015</t>
  </si>
  <si>
    <t>016-03310-50</t>
  </si>
  <si>
    <t>2401 NW 23rd St Suite 1D Shepherd Mall Office Complex</t>
  </si>
  <si>
    <t>3831 W Woodmere Way</t>
  </si>
  <si>
    <t>014-17091-80 BATCHELOR HEIGHTS SEC 1 LOT 80A</t>
  </si>
  <si>
    <t>3822</t>
  </si>
  <si>
    <t>530817304008000008</t>
  </si>
  <si>
    <t>53-09-01-302-025.000-015</t>
  </si>
  <si>
    <t>016-02170-00</t>
  </si>
  <si>
    <t>Seeber, John</t>
  </si>
  <si>
    <t>PO Box 366</t>
  </si>
  <si>
    <t>014-17091-79 BATCHELOR HEIGHTS SEC 1 LOT 79A</t>
  </si>
  <si>
    <t>3821</t>
  </si>
  <si>
    <t>530817304059000008</t>
  </si>
  <si>
    <t>53-05-30-300-040.000-004</t>
  </si>
  <si>
    <t>012-14200-00</t>
  </si>
  <si>
    <t>Seeber, John E Jr</t>
  </si>
  <si>
    <t>2904 W Vernal PIKE</t>
  </si>
  <si>
    <t>Bloomington, IN 47404-2617</t>
  </si>
  <si>
    <t>014-17091-78 BATCHELOR HEIGHTS SEC 1 LOT 78A</t>
  </si>
  <si>
    <t>3820</t>
  </si>
  <si>
    <t>530817304023000008</t>
  </si>
  <si>
    <t>53-09-01-402-015.000-015</t>
  </si>
  <si>
    <t>016-19541-12</t>
  </si>
  <si>
    <t>Seeber, Thomas M; Seeber, John E &amp; King, John M</t>
  </si>
  <si>
    <t>c/o WS Property Group, Inc. 1557 S Piazza Dr</t>
  </si>
  <si>
    <t>1456 S Liberty DR</t>
  </si>
  <si>
    <t>014-17091-77 BATCHELOR HEIGHTS SEC 1 LOT 77A</t>
  </si>
  <si>
    <t>3819</t>
  </si>
  <si>
    <t>530817304060000008</t>
  </si>
  <si>
    <t>53-09-13-200-066.045-015</t>
  </si>
  <si>
    <t>016-29490-45</t>
  </si>
  <si>
    <t>Segura-Silva, Emanuel &amp; Blanca Reyes-Sanchez</t>
  </si>
  <si>
    <t>3253 S Sedona Ct</t>
  </si>
  <si>
    <t>3253 S Sedona CT</t>
  </si>
  <si>
    <t>014-17091-76 BATCHELOR HEIGHTS SEC 1 LOT 76A</t>
  </si>
  <si>
    <t>3818</t>
  </si>
  <si>
    <t>530817304009000008</t>
  </si>
  <si>
    <t>53-09-12-402-041.000-015</t>
  </si>
  <si>
    <t>016-24380-00</t>
  </si>
  <si>
    <t>Seibert, Robert &amp; Betty Sue</t>
  </si>
  <si>
    <t>3707 Oak Leaf Dr</t>
  </si>
  <si>
    <t>3707 W Oak Leaf DR</t>
  </si>
  <si>
    <t>014-17096-35 HIGHLANDS PH 6 SEC 1 LOT 135</t>
  </si>
  <si>
    <t>530817301161000008</t>
  </si>
  <si>
    <t>53-09-02-100-003.102-015</t>
  </si>
  <si>
    <t>016-26823-02</t>
  </si>
  <si>
    <t>Sejmanovic, Enver &amp; Gleda</t>
  </si>
  <si>
    <t>5332 W Hoge Dr</t>
  </si>
  <si>
    <t>5332 W HOGE DR</t>
  </si>
  <si>
    <t>014-02420-00 PT NW NE 17-8-1W 35.475 A</t>
  </si>
  <si>
    <t>Golf Course or Country Club</t>
  </si>
  <si>
    <t>530817100026000008</t>
  </si>
  <si>
    <t>53-09-02-200-088.000-015</t>
  </si>
  <si>
    <t>016-30391-53</t>
  </si>
  <si>
    <t>Self, Benjamin L &amp; Raver, Tonya</t>
  </si>
  <si>
    <t>556 S Crimson Ct</t>
  </si>
  <si>
    <t>556 S Crimson CT</t>
  </si>
  <si>
    <t>53-09-01-209-057.000-015</t>
  </si>
  <si>
    <t>016-24400-00</t>
  </si>
  <si>
    <t>Sellars, Richard Lee</t>
  </si>
  <si>
    <t>627 S Western Dr</t>
  </si>
  <si>
    <t>627 S Western DR</t>
  </si>
  <si>
    <t>53-08-17-405-022.000-008</t>
  </si>
  <si>
    <t>014-08850-53</t>
  </si>
  <si>
    <t>Senior, Ted A &amp; Mary L</t>
  </si>
  <si>
    <t>3324 S Glen Arbor Pl</t>
  </si>
  <si>
    <t>3324 S Glen Arbor Place</t>
  </si>
  <si>
    <t>53-09-02-100-003.099-015</t>
  </si>
  <si>
    <t>016-26823-99</t>
  </si>
  <si>
    <t>Serrano-Vargas, Heidi &amp; Rodriguez-Colon, Edwin Omar</t>
  </si>
  <si>
    <t>5338 W Hoge Dr</t>
  </si>
  <si>
    <t>5338 W HOGE DR</t>
  </si>
  <si>
    <t>53-01-41-741-045.000-008</t>
  </si>
  <si>
    <t>014-17410-45</t>
  </si>
  <si>
    <t>Sesom LLC</t>
  </si>
  <si>
    <t>C/O Owen A Lauer 1643 S Bellemeade Dr</t>
  </si>
  <si>
    <t>3158 S Cuffers DR</t>
  </si>
  <si>
    <t>53-09-02-100-004.001-015</t>
  </si>
  <si>
    <t>016-26811-01</t>
  </si>
  <si>
    <t>Sexton, Dennis W &amp; Sally M</t>
  </si>
  <si>
    <t>175 S Stonechase Crossing Rd</t>
  </si>
  <si>
    <t>175 S Stonechase Crossing</t>
  </si>
  <si>
    <t>016-30392-54</t>
  </si>
  <si>
    <t>53-09-02-300-045.000-015</t>
  </si>
  <si>
    <t>Sexton, Heather M</t>
  </si>
  <si>
    <t>5761 W Tensleep Rd</t>
  </si>
  <si>
    <t>5761 W Tensleep RD</t>
  </si>
  <si>
    <t>014-17810-00</t>
  </si>
  <si>
    <t>53-08-17-403-029.000-008</t>
  </si>
  <si>
    <t>Sexton, Mark E. &amp; Tina E.</t>
  </si>
  <si>
    <t>47 Heritage Dr</t>
  </si>
  <si>
    <t>3521 S Rogers ST</t>
  </si>
  <si>
    <t>014-36380-00 QUAIL RIDGE UNIT A-1</t>
  </si>
  <si>
    <t>53008181-008</t>
  </si>
  <si>
    <t>QUAIL RIDGE CONDO/ GOLF COURSE</t>
  </si>
  <si>
    <t>http://egis.39dn.com/egismonroein/plats/HB/HB026_c.pdf</t>
  </si>
  <si>
    <t>QUAIL RIDGE</t>
  </si>
  <si>
    <t>4151</t>
  </si>
  <si>
    <t>530143638000000008</t>
  </si>
  <si>
    <t>53-09-12-300-065.000-015</t>
  </si>
  <si>
    <t>016-17100-00</t>
  </si>
  <si>
    <t>Sexton, Mitchell K &amp; Teresa L</t>
  </si>
  <si>
    <t>4340 N Maple Grove Rd</t>
  </si>
  <si>
    <t>2330 S Curry PIKE</t>
  </si>
  <si>
    <t>014-10790-00 QUAIL RIDGE UNIT A-2</t>
  </si>
  <si>
    <t>3475</t>
  </si>
  <si>
    <t>530817101003000008</t>
  </si>
  <si>
    <t>53-04-36-303-061.000-011</t>
  </si>
  <si>
    <t>007-26350-00</t>
  </si>
  <si>
    <t>Sexton, Richard L &amp; Beth Ann</t>
  </si>
  <si>
    <t>4221 W Broadway Ave</t>
  </si>
  <si>
    <t>4221 W Broadway AVE</t>
  </si>
  <si>
    <t>014-05880-00 QUAIL RIDGE UNIT B-3</t>
  </si>
  <si>
    <t>530140588000000008</t>
  </si>
  <si>
    <t>53-08-17-102-050.000-008</t>
  </si>
  <si>
    <t>014-29410-00</t>
  </si>
  <si>
    <t>Sexton, Roscoe I &amp; Janice E</t>
  </si>
  <si>
    <t>561 W Fairway Ln</t>
  </si>
  <si>
    <t>561 W Fairway LN</t>
  </si>
  <si>
    <t>014-35600-00 QUAIL RIDGE UNIT B-5</t>
  </si>
  <si>
    <t>3848</t>
  </si>
  <si>
    <t>530143560000000008</t>
  </si>
  <si>
    <t>53-09-02-400-009.176-015</t>
  </si>
  <si>
    <t>016-26822-76</t>
  </si>
  <si>
    <t>Seymour, Kenneth A Jr &amp; Rhonda J</t>
  </si>
  <si>
    <t>5384 W Stonewood Dr</t>
  </si>
  <si>
    <t>5384 W Stonewood DR</t>
  </si>
  <si>
    <t>014-21530-00 QUAIL RIDGE UNIT C-6</t>
  </si>
  <si>
    <t>530142153000000008</t>
  </si>
  <si>
    <t>53-08-17-301-093.395-008</t>
  </si>
  <si>
    <t>014-17396-95</t>
  </si>
  <si>
    <t>Shaevitz, Jason M &amp; Kari B</t>
  </si>
  <si>
    <t>3613 S Glasgow Cir</t>
  </si>
  <si>
    <t>3613 S Glasgow CIR</t>
  </si>
  <si>
    <t>014-02050-00 QUAIL RIDGE UNIT C-7</t>
  </si>
  <si>
    <t>530817101008000008</t>
  </si>
  <si>
    <t>53-09-01-302-002.000-015</t>
  </si>
  <si>
    <t>016-04880-00</t>
  </si>
  <si>
    <t>Shaffer, Shane D &amp; Alyssa E</t>
  </si>
  <si>
    <t>4111 W Curry Ct</t>
  </si>
  <si>
    <t>4111 W Curry CT</t>
  </si>
  <si>
    <t>014-02900-00 QUAIL RIDGE UNIT D-8</t>
  </si>
  <si>
    <t>530817101002000008</t>
  </si>
  <si>
    <t>53-08-17-301-093.345-008</t>
  </si>
  <si>
    <t>014-17098-45</t>
  </si>
  <si>
    <t>Shah, Akash</t>
  </si>
  <si>
    <t>3516 S Wickens St</t>
  </si>
  <si>
    <t>3516 S Wickens ST</t>
  </si>
  <si>
    <t>014-05610-00 QUAIL RIDGE UNIT D-9</t>
  </si>
  <si>
    <t>530140561000000008</t>
  </si>
  <si>
    <t>53-08-18-103-003.331-008</t>
  </si>
  <si>
    <t>014-17098-31</t>
  </si>
  <si>
    <t>Shah, Ashish &amp; Deepa</t>
  </si>
  <si>
    <t>3511 S McDougal St</t>
  </si>
  <si>
    <t>3511 S McDougal ST</t>
  </si>
  <si>
    <t>014-29550-00 QUAIL RIDGE UNIT D-10</t>
  </si>
  <si>
    <t>530142955000000008</t>
  </si>
  <si>
    <t>53-01-41-709-709.000-008</t>
  </si>
  <si>
    <t>014-17097-09</t>
  </si>
  <si>
    <t>qqqq, IN 47403</t>
  </si>
  <si>
    <t>1616 W Hennessey ST</t>
  </si>
  <si>
    <t>014-03070-00 QUAIL RIDGE UNIT E-11</t>
  </si>
  <si>
    <t>530817101007000008</t>
  </si>
  <si>
    <t>53-09-02-201-006.000-015</t>
  </si>
  <si>
    <t>016-30390-28</t>
  </si>
  <si>
    <t>Shahadey, Michael A &amp; Melissa</t>
  </si>
  <si>
    <t>329 S Woodfield Ln</t>
  </si>
  <si>
    <t>329 S Woodfield LN</t>
  </si>
  <si>
    <t>014-29570-00 QUAIL RIDGE UNIT E-12</t>
  </si>
  <si>
    <t>3800</t>
  </si>
  <si>
    <t>530142957000000008</t>
  </si>
  <si>
    <t>53-05-29-200-049.000-005</t>
  </si>
  <si>
    <t>013-12585-00</t>
  </si>
  <si>
    <t>Shahbahrami, Farrokh Sr Revocable Trust</t>
  </si>
  <si>
    <t>201 N Illinois St #1900 PO Box 33961</t>
  </si>
  <si>
    <t>Indianapolis, IN 46244</t>
  </si>
  <si>
    <t>W Arlington Rd</t>
  </si>
  <si>
    <t>014-03790-00 QUAIL RIDGE UNIT E-13</t>
  </si>
  <si>
    <t>530140379000000008</t>
  </si>
  <si>
    <t>53-09-02-400-009.076-015</t>
  </si>
  <si>
    <t>016-26821-76</t>
  </si>
  <si>
    <t>Shank, Tyler J &amp; Jana L</t>
  </si>
  <si>
    <t>5400 W Hoge Dr</t>
  </si>
  <si>
    <t>5400 W Hoge DR</t>
  </si>
  <si>
    <t>014-24230-00 QUAIL RIDGE UNIT EE-15</t>
  </si>
  <si>
    <t>530142423000000008</t>
  </si>
  <si>
    <t>53-09-02-100-004.054-015</t>
  </si>
  <si>
    <t>016-26811-54</t>
  </si>
  <si>
    <t>Shankar, Anurag &amp; Lisa Ensman</t>
  </si>
  <si>
    <t>237 S Cave Creek Dr</t>
  </si>
  <si>
    <t>237 S Cave Creek DR</t>
  </si>
  <si>
    <t>53-01-43-638-000.000-008</t>
  </si>
  <si>
    <t>014-36380-00</t>
  </si>
  <si>
    <t>Sharp, Thomas W &amp; Kathleen Y</t>
  </si>
  <si>
    <t>2941 S Soutar Dr</t>
  </si>
  <si>
    <t>2941 S Soutar DR</t>
  </si>
  <si>
    <t>014-21510-00 QUAIL RIDGE UNIT F-16</t>
  </si>
  <si>
    <t>53008130-008</t>
  </si>
  <si>
    <t>Quail Ridge Condos - V</t>
  </si>
  <si>
    <t>3558</t>
  </si>
  <si>
    <t>530817101004000008</t>
  </si>
  <si>
    <t>016-19610-00</t>
  </si>
  <si>
    <t>53-09-01-209-043.000-015</t>
  </si>
  <si>
    <t>Sharpe, Richard C &amp; Mary F Trust</t>
  </si>
  <si>
    <t>817 S Western Dr</t>
  </si>
  <si>
    <t>817 S Western DR</t>
  </si>
  <si>
    <t>014-28750-00 QUAIL RIDGE UNIT FF-17</t>
  </si>
  <si>
    <t>530142875000000008</t>
  </si>
  <si>
    <t>53-09-02-100-020.000-015</t>
  </si>
  <si>
    <t>016-20210-00</t>
  </si>
  <si>
    <t>Sharr, Karen G</t>
  </si>
  <si>
    <t>110 S Spriggs Blvd</t>
  </si>
  <si>
    <t>E Spriggs RD</t>
  </si>
  <si>
    <t>014-25000-00 QUAIL RIDGE UNIT G20</t>
  </si>
  <si>
    <t>530817101006000008</t>
  </si>
  <si>
    <t>53-09-02-101-010.000-015</t>
  </si>
  <si>
    <t>016-07590-00</t>
  </si>
  <si>
    <t>110 S Spriggs BLVD</t>
  </si>
  <si>
    <t>014-21520-00 QUAIL RIDGE UNIT G-19; LIVING TRUST (TALBERT, PHYLLIS L); BANK ONE TRUSTEE</t>
  </si>
  <si>
    <t>530142152000000008</t>
  </si>
  <si>
    <t>53-09-02-100-003.098-015</t>
  </si>
  <si>
    <t>016-26823-98</t>
  </si>
  <si>
    <t>Shaw, David A &amp; Margaret A</t>
  </si>
  <si>
    <t>5340 W Hoge Dr</t>
  </si>
  <si>
    <t>5340 W HOGE DR</t>
  </si>
  <si>
    <t>014-33110-00 QUAIL RIDGE UNIT G-18; PROP LOCATION: 2943 S O'NEAL DR</t>
  </si>
  <si>
    <t>3216</t>
  </si>
  <si>
    <t>530143311000000008</t>
  </si>
  <si>
    <t>53-09-11-100-002.000-015</t>
  </si>
  <si>
    <t>016-29950-00</t>
  </si>
  <si>
    <t>Shaw, Robert V</t>
  </si>
  <si>
    <t>2005 S Rogers St</t>
  </si>
  <si>
    <t>1601 S Endwright RD</t>
  </si>
  <si>
    <t>53-09-11-101-002.000-015</t>
  </si>
  <si>
    <t>016-19980-00</t>
  </si>
  <si>
    <t>Shaw, Robert V &amp; Nancy L</t>
  </si>
  <si>
    <t>4681 W Gifford Rd</t>
  </si>
  <si>
    <t>4681 W Gifford RD</t>
  </si>
  <si>
    <t>53-09-01-400-007.000-015</t>
  </si>
  <si>
    <t>016-19540-00</t>
  </si>
  <si>
    <t>1180 S Liberty DR</t>
  </si>
  <si>
    <t>Bloomington, IN 47403-5120</t>
  </si>
  <si>
    <t>53-09-01-212-016.000-015</t>
  </si>
  <si>
    <t>016-30690-00</t>
  </si>
  <si>
    <t>Shaw, Robert V &amp; Nancy L &amp; Scott, Brady Robert</t>
  </si>
  <si>
    <t>2005 S Rogers St #59</t>
  </si>
  <si>
    <t>504 S Village DR</t>
  </si>
  <si>
    <t>53-09-11-101-001.000-015</t>
  </si>
  <si>
    <t>016-19980-01</t>
  </si>
  <si>
    <t>Shaw, Russell E</t>
  </si>
  <si>
    <t>4685 W Gifford Rd</t>
  </si>
  <si>
    <t>4685 W Gifford RD</t>
  </si>
  <si>
    <t>53-08-17-301-093.419-008</t>
  </si>
  <si>
    <t>014-17496-19</t>
  </si>
  <si>
    <t>Shawcroft, Bruce D &amp; Mari</t>
  </si>
  <si>
    <t>3642 S Glasgow Cir</t>
  </si>
  <si>
    <t>3642 S Glasgow CIR</t>
  </si>
  <si>
    <t>016-04370-00</t>
  </si>
  <si>
    <t>53-09-12-201-004.000-015</t>
  </si>
  <si>
    <t>Shay, Patrick A &amp; Christina S</t>
  </si>
  <si>
    <t>4111 W Woodlyn Dr</t>
  </si>
  <si>
    <t>53-08-17-100-033.000-008</t>
  </si>
  <si>
    <t>014-16360-00</t>
  </si>
  <si>
    <t>Sheck, Aaron D</t>
  </si>
  <si>
    <t>2900 S Walls Dr</t>
  </si>
  <si>
    <t>2900 S Walls DR</t>
  </si>
  <si>
    <t>014-27290-00 COUNTRY CLUB MANORS LOT 1</t>
  </si>
  <si>
    <t>53008040-008</t>
  </si>
  <si>
    <t>Country Club Manor - F</t>
  </si>
  <si>
    <t>http://egis.39dn.com/egismonroein/plats/B/B068_a.pdf</t>
  </si>
  <si>
    <t>COUNTRY</t>
  </si>
  <si>
    <t>530817102054000008</t>
  </si>
  <si>
    <t>53-08-17-301-093.341-008</t>
  </si>
  <si>
    <t>014-17098-41</t>
  </si>
  <si>
    <t>Shedd, Kirby R</t>
  </si>
  <si>
    <t>3548 S Wickens St</t>
  </si>
  <si>
    <t>3548 S Wickens ST</t>
  </si>
  <si>
    <t>014-20330-00 COUNTRY CLUB MANORS LOT 2</t>
  </si>
  <si>
    <t>530817102052000008</t>
  </si>
  <si>
    <t>014-14981-14</t>
  </si>
  <si>
    <t>53-08-20-100-053.000-008</t>
  </si>
  <si>
    <t>Sheehan, Luke A &amp; Elizabeth C</t>
  </si>
  <si>
    <t>4117 S Clear View Dr</t>
  </si>
  <si>
    <t>4117 S Clear View DR</t>
  </si>
  <si>
    <t>014-02090-00 COUNTRY CLUB MANORS LOTS 4 &amp; 3</t>
  </si>
  <si>
    <t>530817102057000008</t>
  </si>
  <si>
    <t>53-09-13-105-007.000-015</t>
  </si>
  <si>
    <t>016-15560-00</t>
  </si>
  <si>
    <t>Sheffler, Robert N &amp; Constance S</t>
  </si>
  <si>
    <t>3330 W Festive Dr</t>
  </si>
  <si>
    <t>3722 W Arrow AVE</t>
  </si>
  <si>
    <t>Bloomington, IN 47403-3808</t>
  </si>
  <si>
    <t>016-21350-00</t>
  </si>
  <si>
    <t>53-09-13-107-035.000-015</t>
  </si>
  <si>
    <t>Sheffler, Robert N. &amp; Constance S.</t>
  </si>
  <si>
    <t>3330 W Festive DR</t>
  </si>
  <si>
    <t>014-31210-00 COUNTRY CLUB MANORS LOT 5</t>
  </si>
  <si>
    <t>3206</t>
  </si>
  <si>
    <t>530817102060000008</t>
  </si>
  <si>
    <t>53-04-36-101-002.000-011</t>
  </si>
  <si>
    <t>007-15590-00</t>
  </si>
  <si>
    <t>Shelby Bloomington LLC</t>
  </si>
  <si>
    <t>3913 E Larry Wayne Dr</t>
  </si>
  <si>
    <t>W INDUSTRIAL DR</t>
  </si>
  <si>
    <t>014-37380-00 COUNTRY CLUB MANOR LOT 6</t>
  </si>
  <si>
    <t>530817102061000008</t>
  </si>
  <si>
    <t>53-05-31-202-007.000-004</t>
  </si>
  <si>
    <t>012-08650-17</t>
  </si>
  <si>
    <t>2118 W Industrial Park DR</t>
  </si>
  <si>
    <t>Bloomington, IN 47404-2687</t>
  </si>
  <si>
    <t>014-27570-00 COUNTRY CLUB MANORS LOT 7</t>
  </si>
  <si>
    <t>530817102080000008</t>
  </si>
  <si>
    <t>012-08650-31</t>
  </si>
  <si>
    <t>53-05-31-202-006.000-004</t>
  </si>
  <si>
    <t>2120- 2126 W Industrial PK DR</t>
  </si>
  <si>
    <t>014-19660-00 COUNTRY CLUB MANORS LOT 8</t>
  </si>
  <si>
    <t>3767</t>
  </si>
  <si>
    <t>530817102055000008</t>
  </si>
  <si>
    <t>53-09-13-400-047.000-015</t>
  </si>
  <si>
    <t>016-25190-00</t>
  </si>
  <si>
    <t>Shelton, Joseph D &amp; Louise</t>
  </si>
  <si>
    <t>3412 W Reba Ave</t>
  </si>
  <si>
    <t>3412 W Reba AVE</t>
  </si>
  <si>
    <t>014-32340-00 COUNTRY CLUB MANORS LOT 9</t>
  </si>
  <si>
    <t>4884</t>
  </si>
  <si>
    <t>530817102053000008</t>
  </si>
  <si>
    <t>53-09-13-107-005.000-015</t>
  </si>
  <si>
    <t>016-31290-00</t>
  </si>
  <si>
    <t>Sheperd, Brian L &amp; J Randlyn</t>
  </si>
  <si>
    <t>3311 W Tilson Pl</t>
  </si>
  <si>
    <t>3311 W Tilson Place</t>
  </si>
  <si>
    <t>014-05400-00 COUNTRY CLUB MANORS LOT 10</t>
  </si>
  <si>
    <t>530817102062000008</t>
  </si>
  <si>
    <t>53-09-13-404-024.000-015</t>
  </si>
  <si>
    <t>016-03310-45</t>
  </si>
  <si>
    <t>Sherfick, Stuart A &amp; Robin M</t>
  </si>
  <si>
    <t>3820 S Woodmere Ct</t>
  </si>
  <si>
    <t>3820 W Woodmere CT</t>
  </si>
  <si>
    <t>014-12760-00 COUNTRY CLUB MANORS LOT 11</t>
  </si>
  <si>
    <t>2925</t>
  </si>
  <si>
    <t>530817102067000008</t>
  </si>
  <si>
    <t>53-09-02-400-003.184-015</t>
  </si>
  <si>
    <t>016-26833-84</t>
  </si>
  <si>
    <t>Sherman, William &amp; Sheryl</t>
  </si>
  <si>
    <t>622 S Bobcat Bend</t>
  </si>
  <si>
    <t>622 S BOBCAT BND</t>
  </si>
  <si>
    <t>014-27960-00 COUNTRY CLUB MANORS LOT 12</t>
  </si>
  <si>
    <t>3741</t>
  </si>
  <si>
    <t>530817102081000008</t>
  </si>
  <si>
    <t>016-03310-21</t>
  </si>
  <si>
    <t>53-09-13-405-014.000-015</t>
  </si>
  <si>
    <t>Sherrill, Sheri L</t>
  </si>
  <si>
    <t>3838 W Woodhaven Dr</t>
  </si>
  <si>
    <t>3838 W Woodhaven DR</t>
  </si>
  <si>
    <t>014-05630-00 COUNTRY CLUB MANORS LOT 13</t>
  </si>
  <si>
    <t>530817102069000008</t>
  </si>
  <si>
    <t>53-09-01-210-008.000-015</t>
  </si>
  <si>
    <t>016-25260-00</t>
  </si>
  <si>
    <t>Shertzer, Kenneth L</t>
  </si>
  <si>
    <t>874 S Hickory Dr</t>
  </si>
  <si>
    <t>874 S Hickory DR</t>
  </si>
  <si>
    <t>014-11090-00 COUNTRY CLUB MANORS LOT 14</t>
  </si>
  <si>
    <t>2955</t>
  </si>
  <si>
    <t>530817102070000008</t>
  </si>
  <si>
    <t>53-08-17-405-019.000-008</t>
  </si>
  <si>
    <t>014-08850-71</t>
  </si>
  <si>
    <t>Shettlesworth, Ryan C</t>
  </si>
  <si>
    <t>600 W Glen Arbor Way</t>
  </si>
  <si>
    <t>014-15430-00 COUNTRY CLUB MANORS LOT 15</t>
  </si>
  <si>
    <t>530817102072000008</t>
  </si>
  <si>
    <t>53-05-29-100-017.000-004</t>
  </si>
  <si>
    <t>012-11802-11</t>
  </si>
  <si>
    <t>Shewmaker, Kathryn L</t>
  </si>
  <si>
    <t>2424 N Stonelake Cir</t>
  </si>
  <si>
    <t>2424 N Stonelake CIR</t>
  </si>
  <si>
    <t>014-26860-00 COUNTRY CLUB MANORS LOT 16</t>
  </si>
  <si>
    <t>530817102075000008</t>
  </si>
  <si>
    <t>53-05-31-101-010.000-004</t>
  </si>
  <si>
    <t>012-09400-00</t>
  </si>
  <si>
    <t>Shields, Charles R II &amp; Janna L</t>
  </si>
  <si>
    <t>1772 W Jeremy Dr</t>
  </si>
  <si>
    <t>2827 W Vernal PIKE</t>
  </si>
  <si>
    <t>014-26140-00 COUNTRY CLUB MANORS LOT 17</t>
  </si>
  <si>
    <t>530817102071000008</t>
  </si>
  <si>
    <t>53-08-17-102-042.000-008</t>
  </si>
  <si>
    <t>014-26100-00</t>
  </si>
  <si>
    <t>Shields, Donna Jo</t>
  </si>
  <si>
    <t>681 W Fairway Ln</t>
  </si>
  <si>
    <t>681 W Fairway LN</t>
  </si>
  <si>
    <t>014-05790-00 COUNTRY CLUB MANORS LOT 18</t>
  </si>
  <si>
    <t>530817102068000008</t>
  </si>
  <si>
    <t>53-09-13-407-021.000-015</t>
  </si>
  <si>
    <t>016-30250-00</t>
  </si>
  <si>
    <t>Shields, Joyce M</t>
  </si>
  <si>
    <t>3805 W Garden Ln</t>
  </si>
  <si>
    <t>3805 W Garden LN</t>
  </si>
  <si>
    <t>014-35430-00 COUNTRY CLUB MANORS LOT 19</t>
  </si>
  <si>
    <t>2863</t>
  </si>
  <si>
    <t>530817102073000008</t>
  </si>
  <si>
    <t>53-04-36-301-017.000-011</t>
  </si>
  <si>
    <t>007-26610-00</t>
  </si>
  <si>
    <t>Shields, Robert D. &amp; Rebecca</t>
  </si>
  <si>
    <t>4228 W Grand Ave</t>
  </si>
  <si>
    <t>4228 W Grand AVE</t>
  </si>
  <si>
    <t>014-35420-00 COUNTRY CLUB MANORS LOT 20</t>
  </si>
  <si>
    <t>4554</t>
  </si>
  <si>
    <t>530817102074000008</t>
  </si>
  <si>
    <t>53-09-13-400-099.000-015</t>
  </si>
  <si>
    <t>016-25330-00</t>
  </si>
  <si>
    <t>Shields, Virgil Dean &amp; Betty June</t>
  </si>
  <si>
    <t>3708 S Judd Ave</t>
  </si>
  <si>
    <t>3708 S Judd AVE</t>
  </si>
  <si>
    <t>014-13900-00 COUNTRY CLUB MANORS 4TH LOT 1 &amp; LOT 2</t>
  </si>
  <si>
    <t>530817103008000008</t>
  </si>
  <si>
    <t>53-04-36-302-022.000-011</t>
  </si>
  <si>
    <t>007-00980-00</t>
  </si>
  <si>
    <t>Shiflet, Peggy S</t>
  </si>
  <si>
    <t>4022 W Broadway Ave</t>
  </si>
  <si>
    <t>4022 W Broadway AVE</t>
  </si>
  <si>
    <t>http://egis.39dn.com/egismonroein/plats/B/B083_b.pdf</t>
  </si>
  <si>
    <t>COUNTRY CL MAN 4TH</t>
  </si>
  <si>
    <t>530817103006000008</t>
  </si>
  <si>
    <t>53-09-13-410-003.000-015</t>
  </si>
  <si>
    <t>016-29061-22</t>
  </si>
  <si>
    <t>Shipley, Jerry R</t>
  </si>
  <si>
    <t>3703 S Judd Ave</t>
  </si>
  <si>
    <t>3703 S Judd AVE</t>
  </si>
  <si>
    <t>014-21750-00 COUNTRY CLUB MANORS 4TH LOT 3</t>
  </si>
  <si>
    <t>3846</t>
  </si>
  <si>
    <t>530817103007000008</t>
  </si>
  <si>
    <t>53-09-12-402-025.000-015</t>
  </si>
  <si>
    <t>016-04500-00</t>
  </si>
  <si>
    <t>Shipley, Kip D &amp; Lindsay J</t>
  </si>
  <si>
    <t>2520 S Hickory Leaf Dr</t>
  </si>
  <si>
    <t>2520 S Hickory Leaf DR</t>
  </si>
  <si>
    <t>Bloomington, IN 47403-3128</t>
  </si>
  <si>
    <t>014-21650-00 COUNTRY CLUB MANORS 4TH LOT 4</t>
  </si>
  <si>
    <t>530817103010000008</t>
  </si>
  <si>
    <t>53-08-20-206-002.000-008</t>
  </si>
  <si>
    <t>014-07850-02</t>
  </si>
  <si>
    <t>Shirley, David F &amp; Janet C</t>
  </si>
  <si>
    <t>PO Box 359</t>
  </si>
  <si>
    <t>1350 W That RD</t>
  </si>
  <si>
    <t>014-14910-00 COUNTRY CLUB MANORS 4TH LOT 5</t>
  </si>
  <si>
    <t>3709</t>
  </si>
  <si>
    <t>530817103004000008</t>
  </si>
  <si>
    <t>53-09-02-100-004.059-015</t>
  </si>
  <si>
    <t>016-26811-59</t>
  </si>
  <si>
    <t>Shonk, Gregory &amp; Bowden, Mica E</t>
  </si>
  <si>
    <t>248 S Cave Creek Dr</t>
  </si>
  <si>
    <t>248 S Cave Creek DR</t>
  </si>
  <si>
    <t>014-24660-00 COUNTRY CLUB MANORS 4TH LOT 6</t>
  </si>
  <si>
    <t>3567</t>
  </si>
  <si>
    <t>530817103002000008</t>
  </si>
  <si>
    <t>53-09-13-200-066.037-015</t>
  </si>
  <si>
    <t>016-29490-37</t>
  </si>
  <si>
    <t>Shore, Lisa</t>
  </si>
  <si>
    <t>3206 S Omaha Crossing Dr</t>
  </si>
  <si>
    <t>3206 S Omaha Crossing DR</t>
  </si>
  <si>
    <t>014-23610-00 COUNTRY CLUB MANORS 3RD LOT 104 &amp; COUNTRY CLUB MANORS 4TH LOT 7</t>
  </si>
  <si>
    <t>http://egis.39dn.com/egismonroein/plats/B/B080_b.pdf</t>
  </si>
  <si>
    <t>COUNTRY CL MAN 3RD</t>
  </si>
  <si>
    <t>530817204007000008</t>
  </si>
  <si>
    <t>016-21740-00</t>
  </si>
  <si>
    <t>53-09-13-106-041.000-015</t>
  </si>
  <si>
    <t>Shride, James E &amp; Amber L</t>
  </si>
  <si>
    <t>3911 W Indian Creek Dr</t>
  </si>
  <si>
    <t>3911 W Indian Creek DR</t>
  </si>
  <si>
    <t>016-30392-79</t>
  </si>
  <si>
    <t>53-01-63-039-279.000-015</t>
  </si>
  <si>
    <t>Shrum, James C &amp; Rebecca L</t>
  </si>
  <si>
    <t>5554 W Bedrock Rd</t>
  </si>
  <si>
    <t>5554 W Bedrock RD</t>
  </si>
  <si>
    <t>014-23980-00 COUNTRY CLUB MANORS 3RD LOT 103</t>
  </si>
  <si>
    <t>23865</t>
  </si>
  <si>
    <t>530817204005000008</t>
  </si>
  <si>
    <t>016-30391-25</t>
  </si>
  <si>
    <t>53-09-02-200-153.000-015</t>
  </si>
  <si>
    <t>Shupert, Jeffrey &amp; Mindy</t>
  </si>
  <si>
    <t>521 S Magnolia Ct</t>
  </si>
  <si>
    <t>521 S Magnolia CT</t>
  </si>
  <si>
    <t>014-26840-00 COUNTRY CLUB MANORS 3RD LOT 102</t>
  </si>
  <si>
    <t>3928</t>
  </si>
  <si>
    <t>530817204006000008</t>
  </si>
  <si>
    <t>53-08-20-102-004.000-008</t>
  </si>
  <si>
    <t>014-14980-08</t>
  </si>
  <si>
    <t>Sieboldt, Scott A</t>
  </si>
  <si>
    <t>711 W Gordon Pike</t>
  </si>
  <si>
    <t>711 W Gordon PIKE</t>
  </si>
  <si>
    <t>014-20310-00 COUNTRY CLUB MANORS 3RD LOT 101</t>
  </si>
  <si>
    <t>530817204008000008</t>
  </si>
  <si>
    <t>53-09-13-202-019.000-015</t>
  </si>
  <si>
    <t>016-29490-14</t>
  </si>
  <si>
    <t>Siedl, Kenneth L &amp; Carla Y</t>
  </si>
  <si>
    <t>4124 W Red Rock Rd</t>
  </si>
  <si>
    <t>4124 W Red Rock RD</t>
  </si>
  <si>
    <t>014-04600-00 COUNTRY CLUB MANORS 4TH LOT 8</t>
  </si>
  <si>
    <t>22623</t>
  </si>
  <si>
    <t>530817103003000008</t>
  </si>
  <si>
    <t>53-08-20-100-030.018-008</t>
  </si>
  <si>
    <t>014-14982-18</t>
  </si>
  <si>
    <t>Siegel, Martin A &amp; Bauder, Douglas E</t>
  </si>
  <si>
    <t>817 W Baywood Dr</t>
  </si>
  <si>
    <t>817 W BAYWOOD DR</t>
  </si>
  <si>
    <t>014-30660-00 COUNTRY CLUB MANORS 4TH LOT 9</t>
  </si>
  <si>
    <t>530817103001000008</t>
  </si>
  <si>
    <t>014-08850-29</t>
  </si>
  <si>
    <t>53-08-17-406-018.000-008</t>
  </si>
  <si>
    <t>Silay, Kemal &amp; June B</t>
  </si>
  <si>
    <t>716 W Whitethorn Pl</t>
  </si>
  <si>
    <t>716 W Whitethorn Place</t>
  </si>
  <si>
    <t>014-18530-00 COUNTRY CLUB MANORS 4TH LOT 10</t>
  </si>
  <si>
    <t>530817103005000008</t>
  </si>
  <si>
    <t>53-09-01-212-004.000-015</t>
  </si>
  <si>
    <t>016-09260-00</t>
  </si>
  <si>
    <t>Silver Consulting Inc</t>
  </si>
  <si>
    <t>4898 High Chaparral Rd</t>
  </si>
  <si>
    <t>Marshall, WI 53559</t>
  </si>
  <si>
    <t>712 S Village DR</t>
  </si>
  <si>
    <t>014-23490-00 COUNTRY CLUB MANORS LOT 21</t>
  </si>
  <si>
    <t>2224</t>
  </si>
  <si>
    <t>530817102066000008</t>
  </si>
  <si>
    <t>53-09-01-209-038.000-015</t>
  </si>
  <si>
    <t>016-16040-00</t>
  </si>
  <si>
    <t>Silvers, Norma J</t>
  </si>
  <si>
    <t>537 S Western Dr</t>
  </si>
  <si>
    <t>537 S Western DR</t>
  </si>
  <si>
    <t>014-26100-00 COUNTRY CLUB MANORS LOT 22</t>
  </si>
  <si>
    <t>24030</t>
  </si>
  <si>
    <t>530817102042000008</t>
  </si>
  <si>
    <t>53-09-02-100-004.065-015</t>
  </si>
  <si>
    <t>016-26811-65</t>
  </si>
  <si>
    <t>Silwal, Narayan</t>
  </si>
  <si>
    <t>247 S Cave Creek Dr</t>
  </si>
  <si>
    <t>247 S Cave Creek DR</t>
  </si>
  <si>
    <t>014-17690-00 COUNTRY CLUB MANORS LOT 23</t>
  </si>
  <si>
    <t>530817102065000008</t>
  </si>
  <si>
    <t>53-04-36-201-008.000-011</t>
  </si>
  <si>
    <t>007-28150-13</t>
  </si>
  <si>
    <t>Simanton, David E &amp; Patricia L</t>
  </si>
  <si>
    <t>Simanton Mechanical 1297 N Loesch Road</t>
  </si>
  <si>
    <t>1297 N Loesch RD</t>
  </si>
  <si>
    <t>014-23460-00 COUNTRY CLUB MANORS LOT 24</t>
  </si>
  <si>
    <t>3630</t>
  </si>
  <si>
    <t>530817102079000008</t>
  </si>
  <si>
    <t>016-30391-55</t>
  </si>
  <si>
    <t>53-09-02-200-015.000-015</t>
  </si>
  <si>
    <t>Simmons, Christopher R</t>
  </si>
  <si>
    <t>540 S Crimson Ct</t>
  </si>
  <si>
    <t>540 S Crimson CT</t>
  </si>
  <si>
    <t>014-01350-00 COUNTRY CLUB MANORS LOT 25</t>
  </si>
  <si>
    <t>530817102038000008</t>
  </si>
  <si>
    <t>53-08-17-301-199.000-008</t>
  </si>
  <si>
    <t>014-17096-56</t>
  </si>
  <si>
    <t>Simmons, Nicholas &amp; Nicole</t>
  </si>
  <si>
    <t>3557 S Glasgow Cir</t>
  </si>
  <si>
    <t>3557 S Glasgow CIR</t>
  </si>
  <si>
    <t>014-01330-00 COUNTRY CLUB MANORS LOT 26</t>
  </si>
  <si>
    <t>3379</t>
  </si>
  <si>
    <t>530817102059000008</t>
  </si>
  <si>
    <t>53-08-17-301-131.000-008</t>
  </si>
  <si>
    <t>014-17096-79</t>
  </si>
  <si>
    <t>Simmons, Susan &amp; Gregory</t>
  </si>
  <si>
    <t>3488 S Glasgow Cir</t>
  </si>
  <si>
    <t>3488 S Glasgow CIR</t>
  </si>
  <si>
    <t>014-25370-00 COUNTRY CLUB MANORS LOT 27</t>
  </si>
  <si>
    <t>3844</t>
  </si>
  <si>
    <t>530817102058000008</t>
  </si>
  <si>
    <t>53-09-01-202-006.000-015</t>
  </si>
  <si>
    <t>016-25460-00</t>
  </si>
  <si>
    <t>Simon Family Trust, The Simon, Cecil &amp; Carol Trustees</t>
  </si>
  <si>
    <t>4165 W Belle Ave</t>
  </si>
  <si>
    <t>4165 W Belle AVE</t>
  </si>
  <si>
    <t>014-32860-00 COUNTRY CLUB MANORS LOT 28</t>
  </si>
  <si>
    <t>4893</t>
  </si>
  <si>
    <t>530817102034000008</t>
  </si>
  <si>
    <t>53-08-17-301-173.000-008</t>
  </si>
  <si>
    <t>014-17098-04</t>
  </si>
  <si>
    <t>Simpson, Andrew Ross</t>
  </si>
  <si>
    <t>3694 S Wickens St</t>
  </si>
  <si>
    <t>3694 S Wickens ST</t>
  </si>
  <si>
    <t>014-16510-00 COUNTRY CLUB MANORS LOT 29</t>
  </si>
  <si>
    <t>23330</t>
  </si>
  <si>
    <t>530817102064000008</t>
  </si>
  <si>
    <t>53-09-13-106-030.000-015</t>
  </si>
  <si>
    <t>016-21710-01</t>
  </si>
  <si>
    <t>Simpson, David &amp; Cynthia</t>
  </si>
  <si>
    <t>3601 W Festive Dr</t>
  </si>
  <si>
    <t>3601 W Festive DR</t>
  </si>
  <si>
    <t>014-33820-00 COUNTRY CLUB MANORS LOT 30</t>
  </si>
  <si>
    <t>3118</t>
  </si>
  <si>
    <t>530817102037000008</t>
  </si>
  <si>
    <t>014-17097-76</t>
  </si>
  <si>
    <t>53-08-17-301-075.000-008</t>
  </si>
  <si>
    <t>Simpson, Grant L &amp; Julie K Kraft</t>
  </si>
  <si>
    <t>3875 S Mc Dougal St</t>
  </si>
  <si>
    <t>3875 S McDougal ST</t>
  </si>
  <si>
    <t>014-23910-00 COUNTRY CLUB MANORS LOT 60</t>
  </si>
  <si>
    <t>530817102012000008</t>
  </si>
  <si>
    <t>53-08-20-103-009.000-008</t>
  </si>
  <si>
    <t>014-14980-18</t>
  </si>
  <si>
    <t>Simpson, Harold V I &amp; Jane</t>
  </si>
  <si>
    <t>4008 S Clear View Dr</t>
  </si>
  <si>
    <t>4008 S Clear View DR</t>
  </si>
  <si>
    <t>014-06410-00 COUNTRY CLUB MANORS LOT 59</t>
  </si>
  <si>
    <t>530817102018000008</t>
  </si>
  <si>
    <t>53-09-13-403-004.000-015</t>
  </si>
  <si>
    <t>016-29061-27</t>
  </si>
  <si>
    <t>Sims, Camisha R</t>
  </si>
  <si>
    <t>3212 W Woodhaven Dr</t>
  </si>
  <si>
    <t>3212 W Woodhaven DR</t>
  </si>
  <si>
    <t>014-07990-00 COUNTRY CLUB MANORS LOT 58</t>
  </si>
  <si>
    <t>530817102017000008</t>
  </si>
  <si>
    <t>53-09-13-101-025.000-015</t>
  </si>
  <si>
    <t>016-05910-00</t>
  </si>
  <si>
    <t>Sims, John E &amp; Evelyn P</t>
  </si>
  <si>
    <t>2922 S Yonkers St</t>
  </si>
  <si>
    <t>2922 S Yonkers ST</t>
  </si>
  <si>
    <t>014-35530-00 COUNTRY CLUB MANORS LOT 57</t>
  </si>
  <si>
    <t>4561</t>
  </si>
  <si>
    <t>530817102014000008</t>
  </si>
  <si>
    <t>53-08-17-303-024.000-008</t>
  </si>
  <si>
    <t>014-17094-00</t>
  </si>
  <si>
    <t>Sims, Matthew A &amp; Melanie V</t>
  </si>
  <si>
    <t>3864 S Bushmill Dr</t>
  </si>
  <si>
    <t>3864 S Bushmill DR</t>
  </si>
  <si>
    <t>014-23970-00 COUNTRY CLUB MANORS LOT 56</t>
  </si>
  <si>
    <t>834</t>
  </si>
  <si>
    <t>530817102015000008</t>
  </si>
  <si>
    <t>016-30392-87</t>
  </si>
  <si>
    <t>53-01-63-039-287.000-015</t>
  </si>
  <si>
    <t>Sims, Thomas J &amp; Jennifer L</t>
  </si>
  <si>
    <t>2760 NE 64th Lane</t>
  </si>
  <si>
    <t>Ocala, FL 34479</t>
  </si>
  <si>
    <t>5148 W Bedrock RD</t>
  </si>
  <si>
    <t>014-23960-00 COUNTRY CLUB MANORS LOT 55</t>
  </si>
  <si>
    <t>2228</t>
  </si>
  <si>
    <t>530817102013000008</t>
  </si>
  <si>
    <t>53-08-18-103-003.326-008</t>
  </si>
  <si>
    <t>014-17098-26</t>
  </si>
  <si>
    <t>Singh, Lakhwinderjit</t>
  </si>
  <si>
    <t>3231 S Parnel Ct</t>
  </si>
  <si>
    <t>3231 S Parnel CT</t>
  </si>
  <si>
    <t>014-25650-00 COUNTRY CLUB MANORS LOT 54</t>
  </si>
  <si>
    <t>530817102011000008</t>
  </si>
  <si>
    <t>53-09-01-202-001.000-015</t>
  </si>
  <si>
    <t>016-25520-00</t>
  </si>
  <si>
    <t>Sink, Mark Alan</t>
  </si>
  <si>
    <t>431 S Village Dr</t>
  </si>
  <si>
    <t>431 S Village DR</t>
  </si>
  <si>
    <t>014-25640-00 COUNTRY CLUB MANORS LOT 53</t>
  </si>
  <si>
    <t>530817102016000008</t>
  </si>
  <si>
    <t>53-05-29-100-018.039-004</t>
  </si>
  <si>
    <t>012-11800-39</t>
  </si>
  <si>
    <t>Sinn, Nancy L</t>
  </si>
  <si>
    <t>2446 N Stonelake Cir</t>
  </si>
  <si>
    <t>2446 N Stonelake CIR</t>
  </si>
  <si>
    <t>014-29420-00 COUNTRY CLUB MANORS LOT 52</t>
  </si>
  <si>
    <t>530817102077000008</t>
  </si>
  <si>
    <t>53-04-36-303-016.000-011</t>
  </si>
  <si>
    <t>007-17740-00</t>
  </si>
  <si>
    <t>Sinn, Robert F &amp; Kathleen S</t>
  </si>
  <si>
    <t>4112 W Boradway Ave</t>
  </si>
  <si>
    <t>4112 W Broadway AVE</t>
  </si>
  <si>
    <t>014-35080-00 COUNTRY CLUB MANORS LOT 51</t>
  </si>
  <si>
    <t>24561</t>
  </si>
  <si>
    <t>530817102076000008</t>
  </si>
  <si>
    <t>016-03315-12</t>
  </si>
  <si>
    <t>53-09-13-401-003.000-015</t>
  </si>
  <si>
    <t>Sissman, Jim L &amp; Teresa</t>
  </si>
  <si>
    <t>3316 W Woodhaven Dr</t>
  </si>
  <si>
    <t>3316 W Woodhaven DR</t>
  </si>
  <si>
    <t>014-34340-00 COUNTRY CLUB MANORS LOT 31</t>
  </si>
  <si>
    <t>3222</t>
  </si>
  <si>
    <t>530817102044000008</t>
  </si>
  <si>
    <t>53-09-13-411-004.000-015</t>
  </si>
  <si>
    <t>016-29061-15</t>
  </si>
  <si>
    <t>Skeens, Gregory W &amp; Laura K</t>
  </si>
  <si>
    <t>3800 S Judd Ave</t>
  </si>
  <si>
    <t>3800 S Judd AVE</t>
  </si>
  <si>
    <t>Bloomington, IN 47403-4171</t>
  </si>
  <si>
    <t>014-04710-00 COUNTRY CLUB MANORS LOT 32 &amp; PT W1/2 LOT 33</t>
  </si>
  <si>
    <t>530817102056000008</t>
  </si>
  <si>
    <t>53-09-12-400-009.000-015</t>
  </si>
  <si>
    <t>016-16010-08</t>
  </si>
  <si>
    <t>Skelton, Robert L II &amp; Lauren E</t>
  </si>
  <si>
    <t>2696 S Danlyn Rd</t>
  </si>
  <si>
    <t>2696 S Danlyn RD</t>
  </si>
  <si>
    <t>53-08-17-301-093.389-008</t>
  </si>
  <si>
    <t>014-17396-89</t>
  </si>
  <si>
    <t>Skender, Davorin K &amp; Joelle C</t>
  </si>
  <si>
    <t>3541 S Wickens St</t>
  </si>
  <si>
    <t>3541 S Wickens ST</t>
  </si>
  <si>
    <t>014-29410-00 COUNTRY CLUB MANORS LOTS E1/2 LOT 33; &amp; LOT 34</t>
  </si>
  <si>
    <t>2805</t>
  </si>
  <si>
    <t>530817102050000008</t>
  </si>
  <si>
    <t>53-08-17-301-093.392-008</t>
  </si>
  <si>
    <t>014-17396-92</t>
  </si>
  <si>
    <t>Slaughter, Owen &amp; Courtney</t>
  </si>
  <si>
    <t>3565 S Wickens St</t>
  </si>
  <si>
    <t>3565 S Wickens ST</t>
  </si>
  <si>
    <t>53-04-36-303-107.000-011</t>
  </si>
  <si>
    <t>007-26960-00</t>
  </si>
  <si>
    <t>Slessinger, Louis E. Jr. &amp; Barbara A.</t>
  </si>
  <si>
    <t>4242 W Broadway Ave</t>
  </si>
  <si>
    <t>4242 W Broadway AVE</t>
  </si>
  <si>
    <t>014-23210-00 COUNTRY CLUB MANORS LOT 35</t>
  </si>
  <si>
    <t>3121</t>
  </si>
  <si>
    <t>530817102033000008</t>
  </si>
  <si>
    <t>53-08-17-400-018.000-008</t>
  </si>
  <si>
    <t>014-00810-00</t>
  </si>
  <si>
    <t>Slinkard, Brian L &amp; Christina G</t>
  </si>
  <si>
    <t>212 Leatherwood Creek Ests</t>
  </si>
  <si>
    <t>3415 S Rogers ST</t>
  </si>
  <si>
    <t>014-10590-00 COUNTRY CLUB MANORS LOT 36</t>
  </si>
  <si>
    <t>530817102047000008</t>
  </si>
  <si>
    <t>016-30391-73</t>
  </si>
  <si>
    <t>53-09-02-200-151.000-015</t>
  </si>
  <si>
    <t>Sloan, Stephen T</t>
  </si>
  <si>
    <t>3812 Heather Way</t>
  </si>
  <si>
    <t>Somerset, KY 42503</t>
  </si>
  <si>
    <t>510 S Cobblestone CT</t>
  </si>
  <si>
    <t>014-19190-00 COUNTRY CLUB MANORS LOT 37</t>
  </si>
  <si>
    <t>3528</t>
  </si>
  <si>
    <t>530817102035000008</t>
  </si>
  <si>
    <t>53-08-20-100-043.000-008</t>
  </si>
  <si>
    <t>014-14981-16</t>
  </si>
  <si>
    <t>Slone, James E &amp; Lisa M</t>
  </si>
  <si>
    <t>4109 S Clear View Dr</t>
  </si>
  <si>
    <t>4109 S Clear View DR</t>
  </si>
  <si>
    <t>014-16330-00 COUNTRY CLUB MANORS LOT 38</t>
  </si>
  <si>
    <t>530817102036000008</t>
  </si>
  <si>
    <t>53-01-43-560-000.000-008</t>
  </si>
  <si>
    <t>014-35600-00</t>
  </si>
  <si>
    <t>Slota, Timothy A &amp; Dorothy J</t>
  </si>
  <si>
    <t>2901 S Soutar Dr</t>
  </si>
  <si>
    <t>2901 S Soutar DR</t>
  </si>
  <si>
    <t>014-28740-00 COUNTRY CLUB MANORS LOT 39</t>
  </si>
  <si>
    <t>530817102049000008</t>
  </si>
  <si>
    <t>53-09-13-407-020.000-015</t>
  </si>
  <si>
    <t>016-08050-00</t>
  </si>
  <si>
    <t>Slowik, Gregg A &amp; Brock , Pamela J</t>
  </si>
  <si>
    <t>3738 W Garden Ln</t>
  </si>
  <si>
    <t>3738 W Garden LN</t>
  </si>
  <si>
    <t>014-12890-00 COUNTRY CLUB MANORS LOT 40</t>
  </si>
  <si>
    <t>3595</t>
  </si>
  <si>
    <t>530817102048000008</t>
  </si>
  <si>
    <t>53-04-36-301-018.000-011</t>
  </si>
  <si>
    <t>007-27090-00</t>
  </si>
  <si>
    <t>Small Town Properties LLC</t>
  </si>
  <si>
    <t>665 N Walnut St</t>
  </si>
  <si>
    <t>4156 W Grand AVE</t>
  </si>
  <si>
    <t>014-16950-00 COUNTRY CLUB MANORS LOT 50</t>
  </si>
  <si>
    <t>3484</t>
  </si>
  <si>
    <t>530817102008000008</t>
  </si>
  <si>
    <t>53-04-36-302-014.000-011</t>
  </si>
  <si>
    <t>007-26230-00</t>
  </si>
  <si>
    <t>4124 W Grand AVE</t>
  </si>
  <si>
    <t>014-33390-00 COUNTRY CLUB MANORS LOT 49</t>
  </si>
  <si>
    <t>530817102010000008</t>
  </si>
  <si>
    <t>53-04-36-302-020.000-011</t>
  </si>
  <si>
    <t>007-19950-00</t>
  </si>
  <si>
    <t>4116 W Grand AVE</t>
  </si>
  <si>
    <t>014-06830-00 COUNTRY CLUB MANORS LOT 48</t>
  </si>
  <si>
    <t>2878</t>
  </si>
  <si>
    <t>530817102009000008</t>
  </si>
  <si>
    <t>014-30860-00</t>
  </si>
  <si>
    <t>53-08-17-104-019.000-008</t>
  </si>
  <si>
    <t>Smallwood, Ralph Jr. &amp; Ruby</t>
  </si>
  <si>
    <t>654 W Ladd Ave</t>
  </si>
  <si>
    <t>654 W Ladd AVE</t>
  </si>
  <si>
    <t>014-04550-00 COUNTRY CLUB MANORS LOT 43</t>
  </si>
  <si>
    <t>3138</t>
  </si>
  <si>
    <t>530817102005000008</t>
  </si>
  <si>
    <t>53-09-02-100-004.043-015</t>
  </si>
  <si>
    <t>016-26811-43</t>
  </si>
  <si>
    <t>Smardzewski, John S &amp; Monica D</t>
  </si>
  <si>
    <t>232 S Cave Creek Dr</t>
  </si>
  <si>
    <t>232 S Cave Creek DR</t>
  </si>
  <si>
    <t>014-23500-00 COUNTRY CLUB MANORS LOT 42</t>
  </si>
  <si>
    <t>530817102006000008</t>
  </si>
  <si>
    <t>53-08-17-301-099.000-008</t>
  </si>
  <si>
    <t>014-17097-59</t>
  </si>
  <si>
    <t>Smart, David L &amp; Andrea N</t>
  </si>
  <si>
    <t>3746 S McDougal St</t>
  </si>
  <si>
    <t>3746 S McDougal ST</t>
  </si>
  <si>
    <t>014-26040-00 COUNTRY CLUB MANORS LOT 41</t>
  </si>
  <si>
    <t>4760</t>
  </si>
  <si>
    <t>530817102004000008</t>
  </si>
  <si>
    <t>53-09-13-403-009.000-015</t>
  </si>
  <si>
    <t>016-29061-25</t>
  </si>
  <si>
    <t>Smiley, Zachary T &amp; Krebbs, Ashley N</t>
  </si>
  <si>
    <t>3200 W Woodhaven Dr</t>
  </si>
  <si>
    <t>3200 W Woodhaven DR</t>
  </si>
  <si>
    <t>014-36660-00 COUNTRY CLUB MANORS LOT 61</t>
  </si>
  <si>
    <t>4922</t>
  </si>
  <si>
    <t>530817102031000008</t>
  </si>
  <si>
    <t>012-15526-07</t>
  </si>
  <si>
    <t>53-05-31-201-008.000-004</t>
  </si>
  <si>
    <t>Smith &amp; Son Auto Repair Inc</t>
  </si>
  <si>
    <t>3101 W Venture BLVD</t>
  </si>
  <si>
    <t>014-03640-00 COUNTRY CLUB MANORS LOT 62</t>
  </si>
  <si>
    <t>530817102030000008</t>
  </si>
  <si>
    <t>53-08-20-100-030.022-008</t>
  </si>
  <si>
    <t>014-14982-22</t>
  </si>
  <si>
    <t>Smith Revocable Living Trust, The</t>
  </si>
  <si>
    <t>857 W Baywood Dr</t>
  </si>
  <si>
    <t>857 W BAYWOOD DR</t>
  </si>
  <si>
    <t>014-00670-00 COUNTRY CLUB MANORS LOT 63</t>
  </si>
  <si>
    <t>530817102026000008</t>
  </si>
  <si>
    <t>53-09-02-400-003.187-015</t>
  </si>
  <si>
    <t>016-26833-87</t>
  </si>
  <si>
    <t>Smith, Aaron J &amp; Kali I</t>
  </si>
  <si>
    <t>612 S Bobcat Bend</t>
  </si>
  <si>
    <t>612 S BOBCAT BND</t>
  </si>
  <si>
    <t>014-11800-00 COUNTRY CLUB MANORS LOT 64</t>
  </si>
  <si>
    <t>2961</t>
  </si>
  <si>
    <t>530817102043000008</t>
  </si>
  <si>
    <t>53-08-17-301-093.418-008</t>
  </si>
  <si>
    <t>014-17496-18</t>
  </si>
  <si>
    <t>Smith, Adam W</t>
  </si>
  <si>
    <t>3648 S Glasgow Cir</t>
  </si>
  <si>
    <t>3648 S Glasgow CIR</t>
  </si>
  <si>
    <t>014-14130-00 COUNTRY CLUB MANORS LOT 65</t>
  </si>
  <si>
    <t>4321</t>
  </si>
  <si>
    <t>530817102040000008</t>
  </si>
  <si>
    <t>53-08-17-301-124.000-008</t>
  </si>
  <si>
    <t>014-17096-80</t>
  </si>
  <si>
    <t>Smith, Beverly L</t>
  </si>
  <si>
    <t>3512 S Glasgow Cir</t>
  </si>
  <si>
    <t>3512 S Glasgow CIR</t>
  </si>
  <si>
    <t>014-16550-00 COUNTRY CLUB MANORS LOT 66</t>
  </si>
  <si>
    <t>3596</t>
  </si>
  <si>
    <t>530817102021000008</t>
  </si>
  <si>
    <t>53-08-17-100-300.440-008</t>
  </si>
  <si>
    <t>014-17396-40</t>
  </si>
  <si>
    <t>Smith, Christopher D</t>
  </si>
  <si>
    <t>PO BOX 5544</t>
  </si>
  <si>
    <t>3369 S Crafters CT</t>
  </si>
  <si>
    <t>014-06650-00 COUNTRY CLUB MANORS LOT 67</t>
  </si>
  <si>
    <t>530817102029000008</t>
  </si>
  <si>
    <t>53-09-02-200-103.000-015</t>
  </si>
  <si>
    <t>016-30391-15</t>
  </si>
  <si>
    <t>Smith, Cynthia A</t>
  </si>
  <si>
    <t>5495 W Cobblestone St</t>
  </si>
  <si>
    <t>5495 W Cobblestone ST</t>
  </si>
  <si>
    <t>Bloomington, IN 47403-8960</t>
  </si>
  <si>
    <t>014-26370-00 COUNTRY CLUB MANORS LOT 68</t>
  </si>
  <si>
    <t>4764</t>
  </si>
  <si>
    <t>530817102028000008</t>
  </si>
  <si>
    <t>014-07856-39</t>
  </si>
  <si>
    <t>53-08-20-205-010.000-008</t>
  </si>
  <si>
    <t>Smith, David M &amp; Katie E</t>
  </si>
  <si>
    <t>4324 S Falcon Dr</t>
  </si>
  <si>
    <t>4324 S Falcon DR</t>
  </si>
  <si>
    <t>014-30870-00 COUNTRY CLUB MANORS LOT 69</t>
  </si>
  <si>
    <t>530817102046000008</t>
  </si>
  <si>
    <t>016-25890-00</t>
  </si>
  <si>
    <t>53-09-12-402-033.000-015</t>
  </si>
  <si>
    <t>Smith, Donald E &amp; Beverly J Trust</t>
  </si>
  <si>
    <t>2510 S Hickory Leaf Dr</t>
  </si>
  <si>
    <t>2510 S Hickory Leaf DR</t>
  </si>
  <si>
    <t>014-20930-00 COUNTRY CLUB MANORS LOT 70</t>
  </si>
  <si>
    <t>4608</t>
  </si>
  <si>
    <t>530817102032000008</t>
  </si>
  <si>
    <t>007-10690-00</t>
  </si>
  <si>
    <t>53-04-36-100-046.000-011</t>
  </si>
  <si>
    <t>Smith, Douglas D</t>
  </si>
  <si>
    <t>1035 N Logan Rd</t>
  </si>
  <si>
    <t>1035 N Logan RD</t>
  </si>
  <si>
    <t>014-25410-00 COUNTRY CLUB MANORS 2ND LOT 89</t>
  </si>
  <si>
    <t>http://egis.39dn.com/egismonroein/plats/B/B076_a.pdf</t>
  </si>
  <si>
    <t>MANORS</t>
  </si>
  <si>
    <t>530817104014000008</t>
  </si>
  <si>
    <t>53-08-17-109-008.000-008</t>
  </si>
  <si>
    <t>014-17410-07</t>
  </si>
  <si>
    <t>Smith, Elizabeth R &amp; Pfoertner, Joshua D</t>
  </si>
  <si>
    <t>530 W Ladd Ave</t>
  </si>
  <si>
    <t>530 W Ladd AVE</t>
  </si>
  <si>
    <t>014-06190-00 COUNTRY CLUB MANORS 2ND LOT 88</t>
  </si>
  <si>
    <t>530817104017000008</t>
  </si>
  <si>
    <t>53-09-02-400-009.168-015</t>
  </si>
  <si>
    <t>016-26822-68</t>
  </si>
  <si>
    <t>Smith, Eric M</t>
  </si>
  <si>
    <t>602 S Shale Crest Dr</t>
  </si>
  <si>
    <t>602 S Shale Crest DR</t>
  </si>
  <si>
    <t>014-16420-00 COUNTRY CLUB MANORS 2ND LOT 87</t>
  </si>
  <si>
    <t>23324</t>
  </si>
  <si>
    <t>530817104021000008</t>
  </si>
  <si>
    <t>53-09-01-302-006.000-015</t>
  </si>
  <si>
    <t>016-14320-00</t>
  </si>
  <si>
    <t>Smith, Jerry W &amp; Shelia D</t>
  </si>
  <si>
    <t>4101 W Curry Ct</t>
  </si>
  <si>
    <t>4101 W Curry CT</t>
  </si>
  <si>
    <t>014-30860-00 COUNTRY CLUB MANORS 2ND LOT 86</t>
  </si>
  <si>
    <t>530817104019000008</t>
  </si>
  <si>
    <t>53-08-20-206-005.000-008</t>
  </si>
  <si>
    <t>014-07850-01</t>
  </si>
  <si>
    <t>Smith, John Lewis &amp; Mary Esther</t>
  </si>
  <si>
    <t>1360 W That Rd</t>
  </si>
  <si>
    <t>1360 W That RD</t>
  </si>
  <si>
    <t>014-25380-00 COUNTRY CLUB MANORS 2ND LOT 85</t>
  </si>
  <si>
    <t>1975</t>
  </si>
  <si>
    <t>63</t>
  </si>
  <si>
    <t>530817104018000008</t>
  </si>
  <si>
    <t>014-17093-69</t>
  </si>
  <si>
    <t>53-08-17-302-028.000-008</t>
  </si>
  <si>
    <t>Smith, Joshua A</t>
  </si>
  <si>
    <t>1540 W Shamrock Ct</t>
  </si>
  <si>
    <t>1540 W Shamrock CT</t>
  </si>
  <si>
    <t>014-07460-00 COUNTRY CLUB MANORS 2ND LOT 84</t>
  </si>
  <si>
    <t>530817104011000008</t>
  </si>
  <si>
    <t>016-30391-60</t>
  </si>
  <si>
    <t>53-09-02-200-078.000-015</t>
  </si>
  <si>
    <t>Smith, Kirsten N</t>
  </si>
  <si>
    <t>496 S Crimson Ct</t>
  </si>
  <si>
    <t>496 S Crimson CT</t>
  </si>
  <si>
    <t>014-06280-00 COUNTRY CLUB MANORS 2ND LOT 83</t>
  </si>
  <si>
    <t>22702</t>
  </si>
  <si>
    <t>530817104016000008</t>
  </si>
  <si>
    <t>53-01-63-041-103.000-015</t>
  </si>
  <si>
    <t>016-30411-03</t>
  </si>
  <si>
    <t>Smith, Lawrence R &amp; Jacomina H</t>
  </si>
  <si>
    <t>690 S Fieldstone Blvd</t>
  </si>
  <si>
    <t>690 S Fieldstone BLVD</t>
  </si>
  <si>
    <t>014-06260-01 COUNTRY CLUB MANORS 2ND LOT 82</t>
  </si>
  <si>
    <t>3154</t>
  </si>
  <si>
    <t>530817104015000008</t>
  </si>
  <si>
    <t>53-09-02-200-061.000-015</t>
  </si>
  <si>
    <t>016-30391-11</t>
  </si>
  <si>
    <t>Smith, Lowell S &amp; Norma J &amp; Smith, Cynthia A</t>
  </si>
  <si>
    <t>5510 W Cobblestone St</t>
  </si>
  <si>
    <t>5510 W Cobblestone ST</t>
  </si>
  <si>
    <t>530817104013000008</t>
  </si>
  <si>
    <t>016-30391-83</t>
  </si>
  <si>
    <t>53-09-02-200-035.000-015</t>
  </si>
  <si>
    <t>Smith, Matthew B &amp; Amber D</t>
  </si>
  <si>
    <t>611 S Fieldstone Blvd</t>
  </si>
  <si>
    <t>611 S Fieldstone BLVD</t>
  </si>
  <si>
    <t>014-06290-00 COUNTRY CLUB MANORS 2ND LOT 81</t>
  </si>
  <si>
    <t>530817104012000008</t>
  </si>
  <si>
    <t>53-08-17-402-006.000-008</t>
  </si>
  <si>
    <t>014-12930-00</t>
  </si>
  <si>
    <t>Smith, Matthew Jared &amp; Allison Elaine</t>
  </si>
  <si>
    <t>504 W Pargrave Pl</t>
  </si>
  <si>
    <t>504 W Pargrave Place</t>
  </si>
  <si>
    <t>014-31800-00 COUNTRY CLUB MANORS LOT 71</t>
  </si>
  <si>
    <t>530817102025000008</t>
  </si>
  <si>
    <t>016-03315-28</t>
  </si>
  <si>
    <t>53-09-13-401-038.000-015</t>
  </si>
  <si>
    <t>Smith, Michael S &amp; Alison E</t>
  </si>
  <si>
    <t>3504 W Fox Trail Pl</t>
  </si>
  <si>
    <t>3504 W Fox Trail Place</t>
  </si>
  <si>
    <t>Bloomington, IN 47403-4175</t>
  </si>
  <si>
    <t>014-25040-00 COUNTRY CLUB MANORS LOT 72</t>
  </si>
  <si>
    <t>530817102020000008</t>
  </si>
  <si>
    <t>53-08-17-404-030.000-008</t>
  </si>
  <si>
    <t>014-08851-92</t>
  </si>
  <si>
    <t>Smith, Michelle J &amp; Michael D</t>
  </si>
  <si>
    <t>3400 S Weeping Willow Way</t>
  </si>
  <si>
    <t>014-20810-00 COUNTRY CLUB MANORS LOT 73</t>
  </si>
  <si>
    <t>2728</t>
  </si>
  <si>
    <t>530817102023000008</t>
  </si>
  <si>
    <t>53-01-41-709-415.000-008</t>
  </si>
  <si>
    <t>014-17094-15</t>
  </si>
  <si>
    <t>Smith, Misty B</t>
  </si>
  <si>
    <t>3807 S Cramer Cir</t>
  </si>
  <si>
    <t>3807 S Cramer CIR</t>
  </si>
  <si>
    <t>014-23820-00 COUNTRY CLUB MANORS LOT 74</t>
  </si>
  <si>
    <t>3433</t>
  </si>
  <si>
    <t>530817102022000008</t>
  </si>
  <si>
    <t>53-08-17-403-025.000-008</t>
  </si>
  <si>
    <t>014-04580-23</t>
  </si>
  <si>
    <t>Smith, Nancy C Revocable Trust</t>
  </si>
  <si>
    <t>637 E Sand Hollar Rd</t>
  </si>
  <si>
    <t>405 W Somersbe Place</t>
  </si>
  <si>
    <t>014-30450-00 COUNTRY CLUB MANORS LOT 75</t>
  </si>
  <si>
    <t>4326</t>
  </si>
  <si>
    <t>530817102039000008</t>
  </si>
  <si>
    <t>014-07857-07</t>
  </si>
  <si>
    <t>53-08-17-301-104.000-008</t>
  </si>
  <si>
    <t>Smith, Nicholas G &amp; Tiffany S Hoyt-smith</t>
  </si>
  <si>
    <t>4012 S Crane Ct</t>
  </si>
  <si>
    <t>4012 S Crane CT</t>
  </si>
  <si>
    <t>014-25170-00 COUNTRY CLUB MANORS LOT 76</t>
  </si>
  <si>
    <t>3657</t>
  </si>
  <si>
    <t>530817102024000008</t>
  </si>
  <si>
    <t>014-07856-91</t>
  </si>
  <si>
    <t>53-08-17-301-085.000-008</t>
  </si>
  <si>
    <t>Smith, Philip D &amp; Karen A</t>
  </si>
  <si>
    <t>1438 W Estate Dr</t>
  </si>
  <si>
    <t>1438 W Estate DR</t>
  </si>
  <si>
    <t>014-24350-00 COUNTRY CLUB MANORS LOT 77</t>
  </si>
  <si>
    <t>23915</t>
  </si>
  <si>
    <t>530817102019000008</t>
  </si>
  <si>
    <t>014-14982-04</t>
  </si>
  <si>
    <t>53-08-20-100-030.004-008</t>
  </si>
  <si>
    <t>Smith, Philip J &amp; Gloria J</t>
  </si>
  <si>
    <t>703 W Baywood Dr</t>
  </si>
  <si>
    <t>703 W Baywood DR</t>
  </si>
  <si>
    <t>014-01560-00 COUNTRY CLUB MANORS LOT 78</t>
  </si>
  <si>
    <t>3327</t>
  </si>
  <si>
    <t>530817102078000008</t>
  </si>
  <si>
    <t>53-09-13-400-046.000-015</t>
  </si>
  <si>
    <t>016-26030-00</t>
  </si>
  <si>
    <t>Smith, Shirley R.</t>
  </si>
  <si>
    <t>7350 E State Road 45</t>
  </si>
  <si>
    <t>3731 S Sims LN</t>
  </si>
  <si>
    <t>014-00460-00 COUNTRY CLUB MANORS LOT 79</t>
  </si>
  <si>
    <t>3437</t>
  </si>
  <si>
    <t>530817102045000008</t>
  </si>
  <si>
    <t>53-08-17-406-013.000-008</t>
  </si>
  <si>
    <t>014-08850-03</t>
  </si>
  <si>
    <t>Smith, Stephen G &amp; Beth A</t>
  </si>
  <si>
    <t>507 W Pargrave Pl</t>
  </si>
  <si>
    <t>507 W Pargrave Place</t>
  </si>
  <si>
    <t>014-00450-00 COUNTRY CLUB MANORS LOT 80</t>
  </si>
  <si>
    <t>530817102027000008</t>
  </si>
  <si>
    <t>014-17093-70</t>
  </si>
  <si>
    <t>53-08-17-302-019.000-008</t>
  </si>
  <si>
    <t>Smith, Thomas A &amp; Stephanie N</t>
  </si>
  <si>
    <t>1536 W Shamrock Ct</t>
  </si>
  <si>
    <t>1536 W Shamrock CT</t>
  </si>
  <si>
    <t>014-17410-01 COUNTRY CLUB HILLS PH 1 LOT 1</t>
  </si>
  <si>
    <t>53008039-008</t>
  </si>
  <si>
    <t>Country Club Hills - F/A</t>
  </si>
  <si>
    <t>http://egis.39dn.com/egismonroein/plats/B/B395_b.pdf</t>
  </si>
  <si>
    <t>COUNTRY CLUB</t>
  </si>
  <si>
    <t>3739</t>
  </si>
  <si>
    <t>530817109004000008</t>
  </si>
  <si>
    <t>53-09-13-404-035.000-015</t>
  </si>
  <si>
    <t>016-03310-53</t>
  </si>
  <si>
    <t>Smith, Thomas J &amp; Jessica J</t>
  </si>
  <si>
    <t>3851 W Woodmere Way</t>
  </si>
  <si>
    <t>014-17410-02 COUNTRY CLUB HILLS PH 1 LOT 2</t>
  </si>
  <si>
    <t>4041</t>
  </si>
  <si>
    <t>530817109006000008</t>
  </si>
  <si>
    <t>53-08-17-301-125.000-008</t>
  </si>
  <si>
    <t>014-17096-82</t>
  </si>
  <si>
    <t>Smith, Tommy D &amp; Cheryl W</t>
  </si>
  <si>
    <t>3528 S Glasgow Cir</t>
  </si>
  <si>
    <t>3528 S Glasgow CIR</t>
  </si>
  <si>
    <t>014-17410-03 COUNTRY CLUB HILLS PH 1 LOT 3</t>
  </si>
  <si>
    <t>530817109005000008</t>
  </si>
  <si>
    <t>53-04-36-303-098.000-011</t>
  </si>
  <si>
    <t>007-20030-00</t>
  </si>
  <si>
    <t>Smith, Walter D &amp; Smith, Sandra L</t>
  </si>
  <si>
    <t>4193 W Grand Ave</t>
  </si>
  <si>
    <t>4193 W Grand AVE</t>
  </si>
  <si>
    <t>014-17410-04 COUNTRY CLUB HILLS PH 1 LOT 4</t>
  </si>
  <si>
    <t>4124</t>
  </si>
  <si>
    <t>530817109011000008</t>
  </si>
  <si>
    <t>53-09-13-107-014.000-015</t>
  </si>
  <si>
    <t>016-21470-00</t>
  </si>
  <si>
    <t>Smith, William E III</t>
  </si>
  <si>
    <t>3411 W Tilson Pl</t>
  </si>
  <si>
    <t>3411 W Tilson Place</t>
  </si>
  <si>
    <t>014-17410-05 COUNTRY CLUB HILLS PH 1 LOT 5</t>
  </si>
  <si>
    <t>530817109010000008</t>
  </si>
  <si>
    <t>016-30392-03</t>
  </si>
  <si>
    <t>53-09-02-300-046.000-015</t>
  </si>
  <si>
    <t>Smithson, Jason C &amp; Jasmine</t>
  </si>
  <si>
    <t>747 S Bosell Ct</t>
  </si>
  <si>
    <t>747 S Bosell CT</t>
  </si>
  <si>
    <t>014-17410-06 COUNTRY CLUB HILLS PH 1 LOT 6</t>
  </si>
  <si>
    <t>4544</t>
  </si>
  <si>
    <t>530817109012000008</t>
  </si>
  <si>
    <t>53-09-02-300-002.000-015</t>
  </si>
  <si>
    <t>016-30401-00</t>
  </si>
  <si>
    <t>Smithville Telephone Co Inc</t>
  </si>
  <si>
    <t>1600 W Temperance St</t>
  </si>
  <si>
    <t>5088 W Gifford RD</t>
  </si>
  <si>
    <t>014-17410-07 COUNTRY CLUB HILLS PH 1 LOT 7</t>
  </si>
  <si>
    <t>3391</t>
  </si>
  <si>
    <t>530817109008000008</t>
  </si>
  <si>
    <t>53-09-01-304-013.000-015</t>
  </si>
  <si>
    <t>016-18590-23</t>
  </si>
  <si>
    <t>Smith-Weiss, Lois</t>
  </si>
  <si>
    <t>4070 N Killion Ct</t>
  </si>
  <si>
    <t>4138 W Heritage Way</t>
  </si>
  <si>
    <t>014-25020-00 PT SE NE 17-8-1W 1.55A PLAT 70; CONTR JOHN &amp; JESSICA LABELLA 7/19/04</t>
  </si>
  <si>
    <t>53008022-008</t>
  </si>
  <si>
    <t>Rogers Street - A</t>
  </si>
  <si>
    <t>530817100041000008</t>
  </si>
  <si>
    <t>53-09-13-103-053.000-015</t>
  </si>
  <si>
    <t>016-13900-00</t>
  </si>
  <si>
    <t>Smock, Katherine E</t>
  </si>
  <si>
    <t>3722 W Stafford Dr</t>
  </si>
  <si>
    <t>3722 W Stafford DR</t>
  </si>
  <si>
    <t>014-17410-08 COUNTRY CLUB HILLS PH 1 LOT 8</t>
  </si>
  <si>
    <t>2260</t>
  </si>
  <si>
    <t>530817109007000008</t>
  </si>
  <si>
    <t>53-04-36-303-052.000-011</t>
  </si>
  <si>
    <t>007-11960-00</t>
  </si>
  <si>
    <t>Smock, Mary A</t>
  </si>
  <si>
    <t>4050 W 3rd St</t>
  </si>
  <si>
    <t>4050 W 3rd ST</t>
  </si>
  <si>
    <t>014-17410-09 COUNTRY CLUB HILLS PH 1 LOT 9</t>
  </si>
  <si>
    <t>2688</t>
  </si>
  <si>
    <t>530817109013000008</t>
  </si>
  <si>
    <t>53-08-20-204-012.000-008</t>
  </si>
  <si>
    <t>014-07856-72</t>
  </si>
  <si>
    <t>Snapp, D Michael</t>
  </si>
  <si>
    <t>1447 W Estate Dr</t>
  </si>
  <si>
    <t>1447 W Estate DR</t>
  </si>
  <si>
    <t>014-17410-10 COUNTRY CLUB HILLS PH 1 LOT 10</t>
  </si>
  <si>
    <t>530817109009000008</t>
  </si>
  <si>
    <t>53-09-13-103-030.000-015</t>
  </si>
  <si>
    <t>016-23700-00</t>
  </si>
  <si>
    <t>Snapp-Ramsden, Laura E</t>
  </si>
  <si>
    <t>3822 W Fairington Dr</t>
  </si>
  <si>
    <t>3822 W Fairington DR</t>
  </si>
  <si>
    <t>014-17410-11 COUNTRY CLUB HILLS PH 1 LOT 11</t>
  </si>
  <si>
    <t>4126</t>
  </si>
  <si>
    <t>530817109002000008</t>
  </si>
  <si>
    <t>016-08471-45</t>
  </si>
  <si>
    <t>53-09-11-102-022.000-015</t>
  </si>
  <si>
    <t>Snoddy, Robert E &amp; Catherine H</t>
  </si>
  <si>
    <t>5096 W Hanks Xing</t>
  </si>
  <si>
    <t>5096 W Hanks Crossing</t>
  </si>
  <si>
    <t>014-17410-12 COUNTRY CLUB HILLS PH 1 LOT 12</t>
  </si>
  <si>
    <t>530817109001000008</t>
  </si>
  <si>
    <t>014-17091-14</t>
  </si>
  <si>
    <t>53-08-17-304-094.000-008</t>
  </si>
  <si>
    <t>Snodgrass, David A</t>
  </si>
  <si>
    <t>1340 W Tiffany Ct</t>
  </si>
  <si>
    <t>1340 W Tiffany CT</t>
  </si>
  <si>
    <t>014-17410-13 COUNTRY CLUB HILLS PH 1 LOT 13</t>
  </si>
  <si>
    <t>530817109003000008</t>
  </si>
  <si>
    <t>53-09-13-103-073.000-015</t>
  </si>
  <si>
    <t>016-09740-00</t>
  </si>
  <si>
    <t>Snow, Brian M &amp; Nicole R</t>
  </si>
  <si>
    <t>2912 S Market Pl</t>
  </si>
  <si>
    <t>2912 S Market Place</t>
  </si>
  <si>
    <t>014-17410-14 COUNTRY CLUB HILLS 2ND SEC 1 LOT 14</t>
  </si>
  <si>
    <t>http://egis.39dn.com/egismonroein/plats/B/B344_b.pdf</t>
  </si>
  <si>
    <t>COUNTRY CL HIL P2 S1</t>
  </si>
  <si>
    <t>530817108007000008</t>
  </si>
  <si>
    <t>016-30392-55</t>
  </si>
  <si>
    <t>53-09-02-300-025.000-015</t>
  </si>
  <si>
    <t>Snyder, Jason D &amp; Joanna L</t>
  </si>
  <si>
    <t>5749 W Tensleep Rd</t>
  </si>
  <si>
    <t>5749 W Tensleep RD</t>
  </si>
  <si>
    <t>014-17410-15 COUNTRY CLUB HILLS PH 2 SEC 1 LOT 15</t>
  </si>
  <si>
    <t>530817108008000008</t>
  </si>
  <si>
    <t>53-09-13-300-017.000-015</t>
  </si>
  <si>
    <t>016-02590-00</t>
  </si>
  <si>
    <t>Snyder, Jill</t>
  </si>
  <si>
    <t>3510 S Leonard Springs RD</t>
  </si>
  <si>
    <t>Bloomington, IN 47403-4026</t>
  </si>
  <si>
    <t>014-17410-16 COUNTRY CLUB HILLS 2ND SEC 1 LOT 16</t>
  </si>
  <si>
    <t>530817108009000008</t>
  </si>
  <si>
    <t>53-09-13-300-016.000-015</t>
  </si>
  <si>
    <t>016-26250-00</t>
  </si>
  <si>
    <t>3610 S Leonard Springs RD</t>
  </si>
  <si>
    <t>Bloomington, IN 47403-4028</t>
  </si>
  <si>
    <t>014-15450-00 PARKER LOT 6</t>
  </si>
  <si>
    <t>http://egis.39dn.com/egismonroein/plats/B/B070_a.pdf</t>
  </si>
  <si>
    <t>PARKERS</t>
  </si>
  <si>
    <t>530817110007000008</t>
  </si>
  <si>
    <t>014-14981-12</t>
  </si>
  <si>
    <t>53-08-20-100-028.000-008</t>
  </si>
  <si>
    <t>Solis Reyes Luciano &amp; Maria DE LOS ANGELES C De Solis</t>
  </si>
  <si>
    <t>4207 S Clear View Dr</t>
  </si>
  <si>
    <t>4207 S Clear View DR</t>
  </si>
  <si>
    <t>014-16460-00 PARKER LOT 5</t>
  </si>
  <si>
    <t>3295</t>
  </si>
  <si>
    <t>530817110006000008</t>
  </si>
  <si>
    <t>53-09-13-105-032.000-015</t>
  </si>
  <si>
    <t>016-18700-00</t>
  </si>
  <si>
    <t>Solt, Glenn D &amp; Joanne C &amp; Solt, Emily C</t>
  </si>
  <si>
    <t>3813 W Arrow Ct</t>
  </si>
  <si>
    <t>3813 W Arrow CT</t>
  </si>
  <si>
    <t>014-24310-00 PARKER LOT 4</t>
  </si>
  <si>
    <t>3907</t>
  </si>
  <si>
    <t>530817110011000008</t>
  </si>
  <si>
    <t>53-08-17-403-022.000-008</t>
  </si>
  <si>
    <t>014-04580-00</t>
  </si>
  <si>
    <t>Somersbe Homeowners Assoc Inc</t>
  </si>
  <si>
    <t>C/o David Fisher PO Box 252</t>
  </si>
  <si>
    <t>3513 S Rogers RD</t>
  </si>
  <si>
    <t>014-32870-00 PARKER LOT 3</t>
  </si>
  <si>
    <t>3224</t>
  </si>
  <si>
    <t>530817110002000008</t>
  </si>
  <si>
    <t>53-09-12-100-002.000-015</t>
  </si>
  <si>
    <t>016-04000-00</t>
  </si>
  <si>
    <t>Sonneborn, Michael G Trustee</t>
  </si>
  <si>
    <t>PO Box 91</t>
  </si>
  <si>
    <t>1833 S Curry PIKE</t>
  </si>
  <si>
    <t>Bloomington, IN 47403-2722</t>
  </si>
  <si>
    <t>014-07740-00 PARKER LOT 2</t>
  </si>
  <si>
    <t>530817110012000008</t>
  </si>
  <si>
    <t>53-05-29-200-006.000-004</t>
  </si>
  <si>
    <t>012-21130-00</t>
  </si>
  <si>
    <t>Sons, Susan E</t>
  </si>
  <si>
    <t>2800 W Arlington Rd</t>
  </si>
  <si>
    <t>2800 W Arlington RD</t>
  </si>
  <si>
    <t>Bloomington, IN 47404-1556</t>
  </si>
  <si>
    <t>014-11110-00 PARKER LOT 1</t>
  </si>
  <si>
    <t>23041</t>
  </si>
  <si>
    <t>530817110005000008</t>
  </si>
  <si>
    <t>016-30393-03</t>
  </si>
  <si>
    <t>53-01-63-039-303.000-015</t>
  </si>
  <si>
    <t>Sorenson, Crystal F &amp; Sorenson, Franklyn P</t>
  </si>
  <si>
    <t>5611 W Elkhorn Ct</t>
  </si>
  <si>
    <t>5611 W Elkhorn CT</t>
  </si>
  <si>
    <t>014-26080-00 COUNTRY CLUB MANORS 2ND LOT 100</t>
  </si>
  <si>
    <t>530817104010000008</t>
  </si>
  <si>
    <t>53-08-17-301-063.000-008</t>
  </si>
  <si>
    <t>014-17096-30</t>
  </si>
  <si>
    <t>Soto, Robert &amp; Sharon C</t>
  </si>
  <si>
    <t>1534 W Leighton Ln</t>
  </si>
  <si>
    <t>1534 W Leighton LN</t>
  </si>
  <si>
    <t>014-27870-00 COUNTRY CLUB MANORS 2ND LOT 99</t>
  </si>
  <si>
    <t>530817104002000008</t>
  </si>
  <si>
    <t>014-17097-85</t>
  </si>
  <si>
    <t>53-08-17-301-213.000-008</t>
  </si>
  <si>
    <t>Sotomayor, Fabian &amp; Ximena</t>
  </si>
  <si>
    <t>3763 S McDougal St</t>
  </si>
  <si>
    <t>3763 S McDougal ST</t>
  </si>
  <si>
    <t>014-00830-00 COUNTRY CLUB MANORS 2ND LOT 98</t>
  </si>
  <si>
    <t>530817104003000008</t>
  </si>
  <si>
    <t>53-08-18-103-003.360-008</t>
  </si>
  <si>
    <t>014-17098-60</t>
  </si>
  <si>
    <t>Sotomayor, Santiago Fabian &amp; Ashley Ruth</t>
  </si>
  <si>
    <t>3201 S Dawson Ln</t>
  </si>
  <si>
    <t>3201 S Dawson LN</t>
  </si>
  <si>
    <t>014-01890-00 COUNTRY CLUB MANORS 2ND LOT 97</t>
  </si>
  <si>
    <t>3237</t>
  </si>
  <si>
    <t>530817104008000008</t>
  </si>
  <si>
    <t>53-09-13-400-006.000-015</t>
  </si>
  <si>
    <t>016-04080-00</t>
  </si>
  <si>
    <t>Souders, Tamara</t>
  </si>
  <si>
    <t>3640 W Jeffrey Rd</t>
  </si>
  <si>
    <t>3640 W Jeffrey RD</t>
  </si>
  <si>
    <t>014-15650-00 COUNTRY CLUB MANORS 2ND LOT 96</t>
  </si>
  <si>
    <t>4364</t>
  </si>
  <si>
    <t>530817104005000008</t>
  </si>
  <si>
    <t>53-05-29-100-010.000-004</t>
  </si>
  <si>
    <t>012-11803-21</t>
  </si>
  <si>
    <t>Soulis, Joseph M &amp; Kissling, Ronda A</t>
  </si>
  <si>
    <t>2500 N Stonelake Dr</t>
  </si>
  <si>
    <t>2500 N Stonelake DR</t>
  </si>
  <si>
    <t>014-01720-00 COUNTRY CLUB MANORS 2ND LOT 95</t>
  </si>
  <si>
    <t>530817104006000008</t>
  </si>
  <si>
    <t>53-08-20-301-002.000-008</t>
  </si>
  <si>
    <t>014-22640-03</t>
  </si>
  <si>
    <t>Southern, Joseph Lee &amp; Maxine</t>
  </si>
  <si>
    <t>4690 S Victor Pike</t>
  </si>
  <si>
    <t>4690 S Victor PIKE</t>
  </si>
  <si>
    <t>014-32070-00 COUNTRY CLUB MANORS 2ND LOT 94</t>
  </si>
  <si>
    <t>4331</t>
  </si>
  <si>
    <t>530817104007000008</t>
  </si>
  <si>
    <t>53-09-13-400-008.000-015</t>
  </si>
  <si>
    <t>016-19320-00</t>
  </si>
  <si>
    <t>Southern, Wendell L &amp; Helen</t>
  </si>
  <si>
    <t>3401 W Ooley Dr</t>
  </si>
  <si>
    <t>3401 W Ooley DR</t>
  </si>
  <si>
    <t>014-19280-00 COUNTRY CLUB MANORS 2ND LOT 93</t>
  </si>
  <si>
    <t>530817104009000008</t>
  </si>
  <si>
    <t>53-09-13-400-015.000-015</t>
  </si>
  <si>
    <t>016-29060-01</t>
  </si>
  <si>
    <t>Southern, Wendell L. &amp; Helen J.</t>
  </si>
  <si>
    <t>014-20900-00 COUNTRY CLUB MANOR 2ND LOT 92</t>
  </si>
  <si>
    <t>4108</t>
  </si>
  <si>
    <t>530817104001000008</t>
  </si>
  <si>
    <t>53-09-13-400-079.000-015</t>
  </si>
  <si>
    <t>016-29060-02</t>
  </si>
  <si>
    <t>014-01200-00 COUNTRY CLUB MANORS 2ND LOT 91</t>
  </si>
  <si>
    <t>4102</t>
  </si>
  <si>
    <t>530817104004000008</t>
  </si>
  <si>
    <t>53-09-13-400-078.000-015</t>
  </si>
  <si>
    <t>016-29060-03</t>
  </si>
  <si>
    <t>014-17410-26 COUNTRY CLUB HILLS PH 2 SEC 1 LOT 26</t>
  </si>
  <si>
    <t>3744</t>
  </si>
  <si>
    <t>530817108013000008</t>
  </si>
  <si>
    <t>53-09-13-400-002.000-015</t>
  </si>
  <si>
    <t>016-07480-00</t>
  </si>
  <si>
    <t>Southern, William L &amp; Lisa A</t>
  </si>
  <si>
    <t>3304 W Jeffrey Rd</t>
  </si>
  <si>
    <t>3304 W Jeffrey RD</t>
  </si>
  <si>
    <t>Bloomington, IN 47403-4108</t>
  </si>
  <si>
    <t>014-17410-25 COUNTRY CLUB HILLS PH 2 SEC 1 LOT 25</t>
  </si>
  <si>
    <t>530817108012000008</t>
  </si>
  <si>
    <t>53-09-13-400-034.000-015</t>
  </si>
  <si>
    <t>016-26370-00</t>
  </si>
  <si>
    <t>Southern, Willis R I &amp; Kathryn</t>
  </si>
  <si>
    <t>3446 W Ooley Dr</t>
  </si>
  <si>
    <t>3446 W Ooley DR</t>
  </si>
  <si>
    <t>014-17410-24 COUNTRY CLUB HILLS PH 2 SEC 1; LOT 24</t>
  </si>
  <si>
    <t>800</t>
  </si>
  <si>
    <t>530817108011000008</t>
  </si>
  <si>
    <t>016-26360-00</t>
  </si>
  <si>
    <t>53-09-13-400-004.000-015</t>
  </si>
  <si>
    <t>Southern, Willis R.</t>
  </si>
  <si>
    <t>3302 W Jeffrey Rd</t>
  </si>
  <si>
    <t>3302 W Jeffrey RD</t>
  </si>
  <si>
    <t>014-17410-23 COUNTRY CLUB HILLS 2ND SEC 1 LOT 23</t>
  </si>
  <si>
    <t>530817108004000008</t>
  </si>
  <si>
    <t>53-09-13-400-048.000-015</t>
  </si>
  <si>
    <t>016-29060-04</t>
  </si>
  <si>
    <t>Southern, Willis R. &amp; Kathryn S.</t>
  </si>
  <si>
    <t>W Reba AVE</t>
  </si>
  <si>
    <t>014-17410-30 COUNTRY CLUB HILLS PH 2 SEC 2; LOT 30</t>
  </si>
  <si>
    <t>http://egis.39dn.com/egismonroein/plats/B/B373_b.pdf</t>
  </si>
  <si>
    <t>COUNTRY CL HILL PH 2</t>
  </si>
  <si>
    <t>4548</t>
  </si>
  <si>
    <t>530817107004000008</t>
  </si>
  <si>
    <t>53-09-13-400-076.000-015</t>
  </si>
  <si>
    <t>016-29060-05</t>
  </si>
  <si>
    <t>W Jeffery Rd</t>
  </si>
  <si>
    <t>014-17410-29 COUNTRY CLUB HILLS PH 2 SEC 2 LOT 29</t>
  </si>
  <si>
    <t>530817107012000008</t>
  </si>
  <si>
    <t>53-08-17-106-015.000-008</t>
  </si>
  <si>
    <t>014-17410-69</t>
  </si>
  <si>
    <t>Sovinski, Ramona</t>
  </si>
  <si>
    <t>689 W Ryan Rd</t>
  </si>
  <si>
    <t>689 W Ryan RD</t>
  </si>
  <si>
    <t>014-17410-28 COUNTRY CLUB HILLS PH 2 SEC 2 LOT 28</t>
  </si>
  <si>
    <t>3055</t>
  </si>
  <si>
    <t>530817107008000008</t>
  </si>
  <si>
    <t>53-04-36-303-093.000-011</t>
  </si>
  <si>
    <t>007-26180-00</t>
  </si>
  <si>
    <t>Sowders, Phyllis A &amp; Byers, Tracy L &amp; Goodall, Shannon L</t>
  </si>
  <si>
    <t>4190 W 3rd St</t>
  </si>
  <si>
    <t>4190 W 3rd ST</t>
  </si>
  <si>
    <t>014-17410-60 COUNTRY CLUB HILLS PH 2 SEC 2 LOT 27</t>
  </si>
  <si>
    <t>3059</t>
  </si>
  <si>
    <t>530817107007000008</t>
  </si>
  <si>
    <t>53-09-12-400-012.008-015</t>
  </si>
  <si>
    <t>016-31640-08</t>
  </si>
  <si>
    <t>Sparks, Cletis Russell &amp; Lois Jane Trust</t>
  </si>
  <si>
    <t>2455 S Hickory Leaf Dr</t>
  </si>
  <si>
    <t>014-17410-38 COUNTRY CLUB HILLS PH 2 SEC 2 LOT 38</t>
  </si>
  <si>
    <t>530817107011000008</t>
  </si>
  <si>
    <t>53-09-12-400-011.002-015</t>
  </si>
  <si>
    <t>016-31640-02</t>
  </si>
  <si>
    <t>S Hickory Leaf  DR</t>
  </si>
  <si>
    <t>014-17410-37 COUNTRY CLUB HILLS PH 2 SEC 2 LOT 37</t>
  </si>
  <si>
    <t>2968</t>
  </si>
  <si>
    <t>530817107009000008</t>
  </si>
  <si>
    <t>53-09-12-401-009.000-015</t>
  </si>
  <si>
    <t>016-26430-00</t>
  </si>
  <si>
    <t>2455 S Hickory Leaf DR</t>
  </si>
  <si>
    <t>014-17410-36 COUNTRY CLUB HILLS PH 2 SEC 2 LOT 36</t>
  </si>
  <si>
    <t>3495</t>
  </si>
  <si>
    <t>530817107006000008</t>
  </si>
  <si>
    <t>016-03310-16</t>
  </si>
  <si>
    <t>53-09-13-405-020.000-015</t>
  </si>
  <si>
    <t>Sparks, Fred R &amp; Charli R</t>
  </si>
  <si>
    <t>3722 W Woodhaven Dr</t>
  </si>
  <si>
    <t>3722 W Woodhaven DR</t>
  </si>
  <si>
    <t>014-17410-35 COUNTRY CLUB HILLS PH 2; SEC 2 LOT 35</t>
  </si>
  <si>
    <t>530817107005000008</t>
  </si>
  <si>
    <t>53-09-12-201-033.000-015</t>
  </si>
  <si>
    <t>016-26550-00</t>
  </si>
  <si>
    <t>Sparks, James Robert &amp; Betty Jean</t>
  </si>
  <si>
    <t>4202 W Glen Oaks Dr</t>
  </si>
  <si>
    <t>4202 W Glen Oaks DR</t>
  </si>
  <si>
    <t>014-17410-55 COUNTRY CLUB HILLS PH 2 SEC 3; LOT 42</t>
  </si>
  <si>
    <t>4552</t>
  </si>
  <si>
    <t>530817106016000008</t>
  </si>
  <si>
    <t>014-25070-00</t>
  </si>
  <si>
    <t>53-08-17-402-011.000-008</t>
  </si>
  <si>
    <t>Sparks, Katherine E &amp; John D</t>
  </si>
  <si>
    <t>508 W Pargrave Pl</t>
  </si>
  <si>
    <t>508 W Pargrave Place</t>
  </si>
  <si>
    <t>014-17410-54 COUNTRY CLUB HILLS PH 2 SEC 3 LOT 41</t>
  </si>
  <si>
    <t>530817106007000008</t>
  </si>
  <si>
    <t>016-21530-00</t>
  </si>
  <si>
    <t>53-09-13-107-008.000-015</t>
  </si>
  <si>
    <t>Sparks, Patrick W &amp; Janice M</t>
  </si>
  <si>
    <t>3900 S Yonkers St</t>
  </si>
  <si>
    <t>3900 S Yonkers ST</t>
  </si>
  <si>
    <t>014-17410-53 COUNTRY CLUB HILLS PH 2 SEC 3 LOT 40</t>
  </si>
  <si>
    <t>3498</t>
  </si>
  <si>
    <t>530817106004000008</t>
  </si>
  <si>
    <t>016-15230-00</t>
  </si>
  <si>
    <t>53-09-03-103-008.000-015</t>
  </si>
  <si>
    <t>Sparks, Randall A</t>
  </si>
  <si>
    <t>670 S Kirby Rd</t>
  </si>
  <si>
    <t>670 S Kirby RD</t>
  </si>
  <si>
    <t>014-17410-52 COUNTRY CLUB HILLS PH 2 SEC 3; LOT 39</t>
  </si>
  <si>
    <t>4133</t>
  </si>
  <si>
    <t>530817106018000008</t>
  </si>
  <si>
    <t>53-09-12-402-002.000-015</t>
  </si>
  <si>
    <t>016-26630-00</t>
  </si>
  <si>
    <t>Sparks, Richard Lee &amp; Daniel Edward W / L / E Doris</t>
  </si>
  <si>
    <t>3724 W Maple Leaf Dr</t>
  </si>
  <si>
    <t>3724 W Maple Leaf DR</t>
  </si>
  <si>
    <t>014-17410-63 COUNTRY CLUB HILLS PH 2; SEC 3 LOT 50</t>
  </si>
  <si>
    <t>530817106011000008</t>
  </si>
  <si>
    <t>53-09-12-400-076.000-015</t>
  </si>
  <si>
    <t>016-25420-02</t>
  </si>
  <si>
    <t>W Maple Leaf DR</t>
  </si>
  <si>
    <t>014-17410-62 COUNTRY CLUB HILLS PH 2 SEC 3 LOT 49</t>
  </si>
  <si>
    <t>530817106013000008</t>
  </si>
  <si>
    <t>53-09-12-201-003.000-015</t>
  </si>
  <si>
    <t>016-26660-00</t>
  </si>
  <si>
    <t>Sparks, Timothy R</t>
  </si>
  <si>
    <t>2060 E Moffett Ln</t>
  </si>
  <si>
    <t>4201 W Woodlyn Dr</t>
  </si>
  <si>
    <t>Bloomington, IN 47403-3166</t>
  </si>
  <si>
    <t>014-17410-61 COUNTRY CLUB HILLS 2ND SEC 3 LOT 48</t>
  </si>
  <si>
    <t>530817106008000008</t>
  </si>
  <si>
    <t>53-04-36-302-013.000-011</t>
  </si>
  <si>
    <t>007-30200-00</t>
  </si>
  <si>
    <t>Sparks, Wanda J.</t>
  </si>
  <si>
    <t>4003 W Grand Ave</t>
  </si>
  <si>
    <t>4003 W Grand AVE</t>
  </si>
  <si>
    <t>014-17410-70 COUNTRY CLUB HILLS PH 2 SEC 3; LOT 47</t>
  </si>
  <si>
    <t>530817106006000008</t>
  </si>
  <si>
    <t>53-09-13-404-056.000-015</t>
  </si>
  <si>
    <t>016-03310-38</t>
  </si>
  <si>
    <t>Spartz, Matthew D</t>
  </si>
  <si>
    <t>3841 S Woodmere Ct</t>
  </si>
  <si>
    <t>3841 W Woodmere CT</t>
  </si>
  <si>
    <t>014-17410-67 COUNTRY CLUB HILLS PH 2 SEC 3 LOT 54</t>
  </si>
  <si>
    <t>3516</t>
  </si>
  <si>
    <t>530817106017000008</t>
  </si>
  <si>
    <t>53-09-01-212-027.000-015</t>
  </si>
  <si>
    <t>016-26720-00</t>
  </si>
  <si>
    <t>Spaulding, Bruce A &amp; Pamela D</t>
  </si>
  <si>
    <t>PO Box 1247</t>
  </si>
  <si>
    <t>4145 W Daniel AVE</t>
  </si>
  <si>
    <t>014-17410-66 COUNTRY CLUB HILLS PH 2 SEC 3; LOT 53</t>
  </si>
  <si>
    <t>530817106012000008</t>
  </si>
  <si>
    <t>53-09-01-202-025.000-015</t>
  </si>
  <si>
    <t>016-26730-00</t>
  </si>
  <si>
    <t>Spaulding, Phillip E</t>
  </si>
  <si>
    <t>4136 W Belle Ave</t>
  </si>
  <si>
    <t>4136 W Belle AVE</t>
  </si>
  <si>
    <t>014-17410-65 COUNTRY CLUB HILLS PH 2 SEC 3; LOT 52</t>
  </si>
  <si>
    <t>4555</t>
  </si>
  <si>
    <t>530817106010000008</t>
  </si>
  <si>
    <t>53-09-01-209-027.000-015</t>
  </si>
  <si>
    <t>016-19910-00</t>
  </si>
  <si>
    <t>Spears, Elizabeth A &amp; Dennis L</t>
  </si>
  <si>
    <t>4226 W Doyle Ave</t>
  </si>
  <si>
    <t>4226 W Doyle AVE</t>
  </si>
  <si>
    <t>014-17410-64 COUNTRY CLUB HILLS PH 2; SEC 3 LOT 51</t>
  </si>
  <si>
    <t>4136</t>
  </si>
  <si>
    <t>530141741064000008</t>
  </si>
  <si>
    <t>016-18110-11</t>
  </si>
  <si>
    <t>53-09-01-301-008.000-015</t>
  </si>
  <si>
    <t>Speer, Curtis L &amp; Grace M</t>
  </si>
  <si>
    <t>1326 S Hickory Grove Ln</t>
  </si>
  <si>
    <t>1326 S Hickory Grove LN</t>
  </si>
  <si>
    <t>014-35440-00 COUNTRY CLUB MANORS LOT 108; 3RD ADD</t>
  </si>
  <si>
    <t>530817204004000008</t>
  </si>
  <si>
    <t>53-08-20-106-029.000-008</t>
  </si>
  <si>
    <t>014-14985-91</t>
  </si>
  <si>
    <t>Speicher, David M &amp; Tracy B</t>
  </si>
  <si>
    <t>817 W Whitestone St</t>
  </si>
  <si>
    <t>817 W Whitestone ST</t>
  </si>
  <si>
    <t>014-35410-00 COUNTRY CLUB MANOR 3RD LOT 107</t>
  </si>
  <si>
    <t>530817204001000008</t>
  </si>
  <si>
    <t>014-03220-00</t>
  </si>
  <si>
    <t>53-08-17-407-026.000-008</t>
  </si>
  <si>
    <t>Spicer Rentals LLC</t>
  </si>
  <si>
    <t>Kevin Spicer 237 E Winslow Rd</t>
  </si>
  <si>
    <t>3701 S Rogers ST</t>
  </si>
  <si>
    <t>014-04770-00 COUNTRY CLUB MANORS 3RD LOT 106</t>
  </si>
  <si>
    <t>3532</t>
  </si>
  <si>
    <t>530817204002000008</t>
  </si>
  <si>
    <t>53-09-01-211-005.000-015</t>
  </si>
  <si>
    <t>016-27980-00</t>
  </si>
  <si>
    <t>Spicer, Katheryn R</t>
  </si>
  <si>
    <t>4130 W Middle Ct</t>
  </si>
  <si>
    <t>4130 W Middle CT</t>
  </si>
  <si>
    <t>014-01340-00 COUNTRY CLUB MANORS 3RD LOT 105</t>
  </si>
  <si>
    <t>530817204003000008</t>
  </si>
  <si>
    <t>53-08-17-406-011.000-008</t>
  </si>
  <si>
    <t>014-08850-38</t>
  </si>
  <si>
    <t>Spiegler, Richard M</t>
  </si>
  <si>
    <t>3506 S Tulip Ave</t>
  </si>
  <si>
    <t>3506 S Tulip AVE</t>
  </si>
  <si>
    <t>014-17410-27 Brentwood Ph 4 Sec 1 Common Area</t>
  </si>
  <si>
    <t>53008131-008</t>
  </si>
  <si>
    <t>Brentwood - V</t>
  </si>
  <si>
    <t>BRENTWOOD PHASE III</t>
  </si>
  <si>
    <t>3491</t>
  </si>
  <si>
    <t>530817200001000008</t>
  </si>
  <si>
    <t>53-08-17-301-093.422-008</t>
  </si>
  <si>
    <t>014-17496-22</t>
  </si>
  <si>
    <t>Spiehler, David E &amp; Tina L</t>
  </si>
  <si>
    <t>3624 S Glasgow Cir</t>
  </si>
  <si>
    <t>3624 S Glasgow CIR</t>
  </si>
  <si>
    <t>014-17414-13 Brentwood Ph 4 Sec 1 Unit 13</t>
  </si>
  <si>
    <t>http://egis.39dn.com/egismonroein/plats/2008015508.IN.pdf</t>
  </si>
  <si>
    <t>530817200001013008</t>
  </si>
  <si>
    <t>53-08-17-102-037.000-008</t>
  </si>
  <si>
    <t>014-33820-00</t>
  </si>
  <si>
    <t>Spieth, Patricia C</t>
  </si>
  <si>
    <t>2036 S Hawksmoore Dr</t>
  </si>
  <si>
    <t>601 W Fairway LN</t>
  </si>
  <si>
    <t>014-17414-14 Brentwood Ph 4 Sec 1 Unit 14</t>
  </si>
  <si>
    <t>530817200001014008</t>
  </si>
  <si>
    <t>53-09-13-404-020.000-015</t>
  </si>
  <si>
    <t>016-03310-36</t>
  </si>
  <si>
    <t>Spitz, Emily A</t>
  </si>
  <si>
    <t>3827 S Woodmere Ct</t>
  </si>
  <si>
    <t>3827 W Woodmere CT</t>
  </si>
  <si>
    <t>014-17414-15 Brentwood Ph 4 Sec 1 Unit 15</t>
  </si>
  <si>
    <t>530817200001015008</t>
  </si>
  <si>
    <t>53-08-17-102-080.000-008</t>
  </si>
  <si>
    <t>014-27570-00</t>
  </si>
  <si>
    <t>Spoolstra, Diana G</t>
  </si>
  <si>
    <t>560 W Fairway Ln</t>
  </si>
  <si>
    <t>560 W Fairway LN</t>
  </si>
  <si>
    <t>014-17414-16 Brentwood Ph 4 Sec 1 Unit 16</t>
  </si>
  <si>
    <t>530817200001016008</t>
  </si>
  <si>
    <t>014-17091-04</t>
  </si>
  <si>
    <t>53-08-17-304-095.000-008</t>
  </si>
  <si>
    <t>Sroufe, Jeffrey M</t>
  </si>
  <si>
    <t>1315 W Tiffany Ct</t>
  </si>
  <si>
    <t>1315 W Tiffany CT</t>
  </si>
  <si>
    <t>014-17414-99 Brentwood Ph 4 Sec 2 Common Area</t>
  </si>
  <si>
    <t>http://egis.39dn.com/egismonroein/plats/2009019359.IN.pdf</t>
  </si>
  <si>
    <t>530817200001099008</t>
  </si>
  <si>
    <t>53-09-02-201-008.000-015</t>
  </si>
  <si>
    <t>016-30390-40</t>
  </si>
  <si>
    <t>Srygley, Jeremiah</t>
  </si>
  <si>
    <t>5809 W Stoneview Way</t>
  </si>
  <si>
    <t>014-17414-08 Brentwood Ph 4 Sec 2 Unit 8</t>
  </si>
  <si>
    <t>530817200001008008</t>
  </si>
  <si>
    <t>53-09-12-200-017.000-015</t>
  </si>
  <si>
    <t>016-12200-00</t>
  </si>
  <si>
    <t>Staley, Jaymes B</t>
  </si>
  <si>
    <t>2200 S Fernwood Dr</t>
  </si>
  <si>
    <t>014-17414-07 Brentwood Ph 4 Sec 2 Unit 7</t>
  </si>
  <si>
    <t>530817200001007008</t>
  </si>
  <si>
    <t>53-09-12-201-043.000-015</t>
  </si>
  <si>
    <t>016-12190-00</t>
  </si>
  <si>
    <t>2200 S Fernwood DR</t>
  </si>
  <si>
    <t>014-17414-06 Brentwood Ph 4 Sec 2 Unit 6</t>
  </si>
  <si>
    <t>530817200001006008</t>
  </si>
  <si>
    <t>016-30392-25</t>
  </si>
  <si>
    <t>53-09-02-200-170.000-015</t>
  </si>
  <si>
    <t>Stand, James &amp; Ladonna</t>
  </si>
  <si>
    <t>603 S Fridley Ct</t>
  </si>
  <si>
    <t>603 S Fridley CT</t>
  </si>
  <si>
    <t>014-17414-05 Brentwood Ph 4 Sec 2 Unit 5</t>
  </si>
  <si>
    <t>530817200001005008</t>
  </si>
  <si>
    <t>53-09-01-209-020.000-015</t>
  </si>
  <si>
    <t>016-18250-00</t>
  </si>
  <si>
    <t>Stanger, Julie Anne</t>
  </si>
  <si>
    <t>426 S Western Dr</t>
  </si>
  <si>
    <t>426 S Western DR</t>
  </si>
  <si>
    <t>014-17414-04 Brentwood Ph 4 Sec 2 Unit 4</t>
  </si>
  <si>
    <t>530817200001004008</t>
  </si>
  <si>
    <t>53-09-13-404-031.000-015</t>
  </si>
  <si>
    <t>016-03310-29</t>
  </si>
  <si>
    <t>Stapleton, Lori &amp; Phillip</t>
  </si>
  <si>
    <t>3707 W Woodmere Way</t>
  </si>
  <si>
    <t>Bloomington, IN 47403-4126</t>
  </si>
  <si>
    <t>014-17414-03 Brentwood Ph 4 Sec 2 Unit 3</t>
  </si>
  <si>
    <t>530817200001003008</t>
  </si>
  <si>
    <t>014-17097-71</t>
  </si>
  <si>
    <t>53-08-17-301-212.000-008</t>
  </si>
  <si>
    <t>Starks, Anthony R &amp; Anne M Cornett</t>
  </si>
  <si>
    <t>3902 S McDougal St</t>
  </si>
  <si>
    <t>3902 S McDougal ST</t>
  </si>
  <si>
    <t>014-17414-02 Brentwood Ph 4 Sec 2 Unit 2</t>
  </si>
  <si>
    <t>530817200001002008</t>
  </si>
  <si>
    <t>53-08-20-100-030.019-008</t>
  </si>
  <si>
    <t>014-14982-19</t>
  </si>
  <si>
    <t>Starnes, Marjory</t>
  </si>
  <si>
    <t>827 W Baywood Dr</t>
  </si>
  <si>
    <t>827 W BAYWOOD DR</t>
  </si>
  <si>
    <t>014-17414-01 Brentwood Ph 4 Sec 2 Unit 1</t>
  </si>
  <si>
    <t>530817200001001008</t>
  </si>
  <si>
    <t>53-05-20-300-027.000-004</t>
  </si>
  <si>
    <t>012-33080-00</t>
  </si>
  <si>
    <t>State Of Indiana</t>
  </si>
  <si>
    <t>100 N Senate Ave</t>
  </si>
  <si>
    <t>N ST RD 37</t>
  </si>
  <si>
    <t>014-17414-09 Brentwood Ph 4 Sec 2 Unit 9</t>
  </si>
  <si>
    <t>530817200001009008</t>
  </si>
  <si>
    <t>53-05-20-300-008.000-004</t>
  </si>
  <si>
    <t>012-33010-00</t>
  </si>
  <si>
    <t>W ARLINGTON RD</t>
  </si>
  <si>
    <t>014-17414-10 Brentwood Ph 4 Sec 2 Unit 10</t>
  </si>
  <si>
    <t>530817200001010008</t>
  </si>
  <si>
    <t>http://egis.39dn.com/egismonroein/plats/2003028183.IN.pdf</t>
  </si>
  <si>
    <t>http://egis.39dn.com/egismonroein/plats/B/B386_b.pdf</t>
  </si>
  <si>
    <t>BRENTWOOD</t>
  </si>
  <si>
    <t>014-17410-51 BRENTWOOD SEC I COMMON AREA; (1.25A)</t>
  </si>
  <si>
    <t>530817105003000008</t>
  </si>
  <si>
    <t>53-05-30-400-011.000-004</t>
  </si>
  <si>
    <t>012-02180-02</t>
  </si>
  <si>
    <t>014-17410-59 COUNTRY CLUB HILLS PH 2; SEC 3 LOT 46</t>
  </si>
  <si>
    <t>4047</t>
  </si>
  <si>
    <t>530817106005000008</t>
  </si>
  <si>
    <t>53-05-30-200-013.000-004</t>
  </si>
  <si>
    <t>012-09850-01</t>
  </si>
  <si>
    <t>014-17410-58 COUNTRY CLUB HILLS PH 2 SEC 3 LOT 45</t>
  </si>
  <si>
    <t>3499</t>
  </si>
  <si>
    <t>530817106001000008</t>
  </si>
  <si>
    <t>53-05-30-200-014.000-004</t>
  </si>
  <si>
    <t>012-02560-01</t>
  </si>
  <si>
    <t>ST RD 46</t>
  </si>
  <si>
    <t>014-17410-57 COUNTRY CLUB HILLS PH 2 SEC 3; LOT 44</t>
  </si>
  <si>
    <t>530817106014000008</t>
  </si>
  <si>
    <t>Senate Ave</t>
  </si>
  <si>
    <t>3513</t>
  </si>
  <si>
    <t>53008085-008</t>
  </si>
  <si>
    <t>Glen Arbor @ Willow Creek - V</t>
  </si>
  <si>
    <t>http://egis.39dn.com/egismonroein/plats/C/C098_b.pdf</t>
  </si>
  <si>
    <t>GLEN ARBOR @ WILL CR</t>
  </si>
  <si>
    <t>3638</t>
  </si>
  <si>
    <t>53-04-36-303-041.000-011</t>
  </si>
  <si>
    <t>007-28230-01</t>
  </si>
  <si>
    <t>014-08850-69 GLEN ARBOR @ WILLOW CREEK; LOT 69</t>
  </si>
  <si>
    <t>530817405012000008</t>
  </si>
  <si>
    <t>53-04-36-303-085.000-011</t>
  </si>
  <si>
    <t>007-10610-01</t>
  </si>
  <si>
    <t>014-08850-68 GLEN ARBOR@ WILLOW CREEK LOT 68</t>
  </si>
  <si>
    <t>530817405017000008</t>
  </si>
  <si>
    <t>3523</t>
  </si>
  <si>
    <t>53-04-36-303-044.000-011</t>
  </si>
  <si>
    <t>007-16470-01</t>
  </si>
  <si>
    <t>014-08850-53 GLEN ARBOR @ WILLOW CREEK LOT 53</t>
  </si>
  <si>
    <t>530817405022000008</t>
  </si>
  <si>
    <t>53-05-31-101-007.000-004</t>
  </si>
  <si>
    <t>012-24930-00</t>
  </si>
  <si>
    <t>State of Indiana</t>
  </si>
  <si>
    <t>INDOT 100 N Senate Ave</t>
  </si>
  <si>
    <t>014-08850-52 GLEN ARBOR @ WILLOW CREEK LOT 52</t>
  </si>
  <si>
    <t>530817405018000008</t>
  </si>
  <si>
    <t>53-05-31-101-018.000-004</t>
  </si>
  <si>
    <t>012-24910-00</t>
  </si>
  <si>
    <t>W Hensonburg RD</t>
  </si>
  <si>
    <t>014-08850-51 GLEN ARBOR @ WILLOW CR LOT 51</t>
  </si>
  <si>
    <t>2913</t>
  </si>
  <si>
    <t>530817405027000008</t>
  </si>
  <si>
    <t>53-05-31-101-025.000-004</t>
  </si>
  <si>
    <t>012-24920-00</t>
  </si>
  <si>
    <t>014-08850-50 GLEN ARBOR @ WILLOW CR LOT 50</t>
  </si>
  <si>
    <t>530817405030000008</t>
  </si>
  <si>
    <t>3520</t>
  </si>
  <si>
    <t>53008105-008</t>
  </si>
  <si>
    <t>Whitethorn @ Willow Creek - V</t>
  </si>
  <si>
    <t>4250</t>
  </si>
  <si>
    <t>3611</t>
  </si>
  <si>
    <t>53-09-12-402-053.000-015</t>
  </si>
  <si>
    <t>016-17480-00</t>
  </si>
  <si>
    <t>INDOT 100 N Senate Ave Rm N642</t>
  </si>
  <si>
    <t>3700 W Oak Leaf DR</t>
  </si>
  <si>
    <t>014-17410-19 COUNTRY CLUB HILLS PH 2 SEC 1; LOT 19</t>
  </si>
  <si>
    <t>2273</t>
  </si>
  <si>
    <t>530817108006000008</t>
  </si>
  <si>
    <t>53-09-12-400-007.015-015</t>
  </si>
  <si>
    <t>016-31640-15</t>
  </si>
  <si>
    <t>014-17410-20 COUNTRY CLUB HILLS 2ND SEC 1; LOT 20</t>
  </si>
  <si>
    <t>530817108003000008</t>
  </si>
  <si>
    <t>53-05-20-300-017.000-004</t>
  </si>
  <si>
    <t>012-02620-00</t>
  </si>
  <si>
    <t>State Of Indiana Dept Of National Resources</t>
  </si>
  <si>
    <t>2965 N PROW RD</t>
  </si>
  <si>
    <t>014-24690-00 PT SE NE 17-8-1W 2.00A; PLAT 17</t>
  </si>
  <si>
    <t>4214</t>
  </si>
  <si>
    <t>530817100004000008</t>
  </si>
  <si>
    <t>53-05-30-400-010.000-004</t>
  </si>
  <si>
    <t>012-02630-02</t>
  </si>
  <si>
    <t>1500 N Packing House RD</t>
  </si>
  <si>
    <t>014-08850-03 WHITETHORN PH I LOT 3</t>
  </si>
  <si>
    <t>2890</t>
  </si>
  <si>
    <t>530817406013000008</t>
  </si>
  <si>
    <t>53-05-30-200-015.000-004</t>
  </si>
  <si>
    <t>012-04660-01</t>
  </si>
  <si>
    <t>014-08850-02 WHITETHORN @ WILLOW CREEK PH 1; LOT 2</t>
  </si>
  <si>
    <t>530817406023000008</t>
  </si>
  <si>
    <t>53-08-17-102-040.000-008</t>
  </si>
  <si>
    <t>014-14130-00</t>
  </si>
  <si>
    <t>Staver, David A &amp; Georgiabel H Trust</t>
  </si>
  <si>
    <t>4005 Seville Dr</t>
  </si>
  <si>
    <t>Amarillo, TX 79121</t>
  </si>
  <si>
    <t>653 W Green RD</t>
  </si>
  <si>
    <t>014-08850-01 WHITETHORN PH I LOT 1</t>
  </si>
  <si>
    <t>530817406003000008</t>
  </si>
  <si>
    <t>53-09-13-104-001.000-015</t>
  </si>
  <si>
    <t>016-27170-00</t>
  </si>
  <si>
    <t>Stearns, James P &amp; Gamble , Janelle</t>
  </si>
  <si>
    <t>221 N Sheffield Dr</t>
  </si>
  <si>
    <t>3720 W Race ST</t>
  </si>
  <si>
    <t>014-35700-00 PT SE SE 17-8-1W 1.28A; PLAT 93</t>
  </si>
  <si>
    <t>530817400006000008</t>
  </si>
  <si>
    <t>53-09-02-400-003.132-015</t>
  </si>
  <si>
    <t>016-26823-32</t>
  </si>
  <si>
    <t>Stedman, Christopher B &amp; Kathleen D</t>
  </si>
  <si>
    <t>5341 W Stonewood Dr</t>
  </si>
  <si>
    <t>5341 W STONEWOOD DR</t>
  </si>
  <si>
    <t>014-04020-00 PT S1/2 SE 17-8-1W 2.223A</t>
  </si>
  <si>
    <t>3347</t>
  </si>
  <si>
    <t>530817400008000008</t>
  </si>
  <si>
    <t>53-08-17-301-184.000-008</t>
  </si>
  <si>
    <t>014-17096-54</t>
  </si>
  <si>
    <t>Steele, James R &amp; Jennifer</t>
  </si>
  <si>
    <t>3573 S Glasgow Cir</t>
  </si>
  <si>
    <t>3573 S Glasgow CIR</t>
  </si>
  <si>
    <t>53-08-17-405-028.000-008</t>
  </si>
  <si>
    <t>014-08850-54</t>
  </si>
  <si>
    <t>Steele, Michael D &amp; Nason , Mary-kathryne A</t>
  </si>
  <si>
    <t>3316 S Glen Arbor Pl</t>
  </si>
  <si>
    <t>3316 S Glen Arbor Place</t>
  </si>
  <si>
    <t>014-45390-00 PT SE 17-8-1W 3.00A</t>
  </si>
  <si>
    <t>24730</t>
  </si>
  <si>
    <t>530817400010000008</t>
  </si>
  <si>
    <t>53-08-17-301-163.000-008</t>
  </si>
  <si>
    <t>014-17096-45</t>
  </si>
  <si>
    <t>Steele, Nelson E &amp; Elizabeth A</t>
  </si>
  <si>
    <t>3731 S Wickens St</t>
  </si>
  <si>
    <t>3731 S Wickens ST</t>
  </si>
  <si>
    <t>014-45410-00 PT SE 17-8-1W 14.10A</t>
  </si>
  <si>
    <t>530817400015000008</t>
  </si>
  <si>
    <t>53-09-02-400-003.112-015</t>
  </si>
  <si>
    <t>016-26823-12</t>
  </si>
  <si>
    <t>Stegemoller, Kevin J &amp; Kelly R</t>
  </si>
  <si>
    <t>607 S Bobcat Bend</t>
  </si>
  <si>
    <t>607 S BOBCAT BND</t>
  </si>
  <si>
    <t>014-45400-00 PT SE 17-8-1W .75A</t>
  </si>
  <si>
    <t>530817400003000008</t>
  </si>
  <si>
    <t>53-09-02-100-003.103-015</t>
  </si>
  <si>
    <t>016-26823-03</t>
  </si>
  <si>
    <t>Steinberger, Robert &amp; Cynthia L</t>
  </si>
  <si>
    <t>5330 W Hoge Dr</t>
  </si>
  <si>
    <t>5330 W HOGE DR</t>
  </si>
  <si>
    <t>014-45390-01 PT SE 17-8-1W .25A</t>
  </si>
  <si>
    <t>53008999-008</t>
  </si>
  <si>
    <t>PERRY TWP - COMPLIANT</t>
  </si>
  <si>
    <t>530817400005000008</t>
  </si>
  <si>
    <t>53-08-17-301-221.000-008</t>
  </si>
  <si>
    <t>014-17096-83</t>
  </si>
  <si>
    <t>Stephens, Clarence E &amp; Marilyn</t>
  </si>
  <si>
    <t>3536 S Glasgow Cir</t>
  </si>
  <si>
    <t>3536 S Glasgow CIR</t>
  </si>
  <si>
    <t>014-45350-00 PT SE 17-8-1W 7.02A</t>
  </si>
  <si>
    <t>530817400007000008</t>
  </si>
  <si>
    <t>53-08-17-403-013.000-008</t>
  </si>
  <si>
    <t>014-04580-06</t>
  </si>
  <si>
    <t>Stephens, Jerrell &amp; Jennifer M</t>
  </si>
  <si>
    <t>6025 W Duvall Rd</t>
  </si>
  <si>
    <t>453 W Somersbe Place</t>
  </si>
  <si>
    <t>014-45360-00 PT SE SE 17-8-1W 8.98A</t>
  </si>
  <si>
    <t>530817400022000008</t>
  </si>
  <si>
    <t>53-08-17-403-026.000-008</t>
  </si>
  <si>
    <t>014-04580-22</t>
  </si>
  <si>
    <t>Stephens, Jerrell L &amp; Jennifer M</t>
  </si>
  <si>
    <t>409 W Somersbe Place</t>
  </si>
  <si>
    <t>014-45370-00 PT SE SE 17-8-1W 7.00A</t>
  </si>
  <si>
    <t>530817400002000008</t>
  </si>
  <si>
    <t>53-04-36-200-023.000-011</t>
  </si>
  <si>
    <t>007-27760-00</t>
  </si>
  <si>
    <t>Stephenson, Helen</t>
  </si>
  <si>
    <t>4355 W Vernal Pike</t>
  </si>
  <si>
    <t>4355 W Vernal PIKE</t>
  </si>
  <si>
    <t>014-45380-00 PT SE SE 17-8-1W 5.00A</t>
  </si>
  <si>
    <t>530817400004000008</t>
  </si>
  <si>
    <t>53-09-02-100-006.000-015</t>
  </si>
  <si>
    <t>016-01360-00</t>
  </si>
  <si>
    <t>Stephenson, Kimberly D</t>
  </si>
  <si>
    <t>4951 W State Road 48</t>
  </si>
  <si>
    <t>530817407045000008</t>
  </si>
  <si>
    <t>53-01-41-709-718.000-008</t>
  </si>
  <si>
    <t>014-17097-18</t>
  </si>
  <si>
    <t>Stephney, Clifton J &amp; Terri L</t>
  </si>
  <si>
    <t>1668 W Hennessey St</t>
  </si>
  <si>
    <t>1668 W Hennessey ST</t>
  </si>
  <si>
    <t>014-14990-00 HAYS 1ST PT (W1/2) LOT 1</t>
  </si>
  <si>
    <t>53008048-008</t>
  </si>
  <si>
    <t>Hays - F</t>
  </si>
  <si>
    <t>2951</t>
  </si>
  <si>
    <t>530817407029000008</t>
  </si>
  <si>
    <t>53-08-20-205-005.000-008</t>
  </si>
  <si>
    <t>014-07856-09</t>
  </si>
  <si>
    <t>Sterner, Mark T &amp; Elizabeth R</t>
  </si>
  <si>
    <t>4414 S Eagleview Dr</t>
  </si>
  <si>
    <t>4414 S Eagleview DR</t>
  </si>
  <si>
    <t>014-14990-01 HAYS 1ST PT (E1/2) LOT 1</t>
  </si>
  <si>
    <t>53008151-008</t>
  </si>
  <si>
    <t>Perry Twp Single Wide MHs B - A</t>
  </si>
  <si>
    <t>http://egis.39dn.com/egismonroein/plats/B/B079_a.pdf</t>
  </si>
  <si>
    <t>HAYS</t>
  </si>
  <si>
    <t>530817407006000008</t>
  </si>
  <si>
    <t>53-09-13-106-034.000-015</t>
  </si>
  <si>
    <t>016-21640-00</t>
  </si>
  <si>
    <t>Sterrett, Joseph N &amp; Sheila R</t>
  </si>
  <si>
    <t>3812 W Indian Creek Dr</t>
  </si>
  <si>
    <t>3812 W Indian Creek DR</t>
  </si>
  <si>
    <t>014-29270-00 HAYS 1ST LOT 2</t>
  </si>
  <si>
    <t>530817407002000008</t>
  </si>
  <si>
    <t>016-30391-59</t>
  </si>
  <si>
    <t>53-09-02-200-156.000-015</t>
  </si>
  <si>
    <t>Stevens, Tracy L</t>
  </si>
  <si>
    <t>504 S Crimson Ct</t>
  </si>
  <si>
    <t>504 S Crimson CT</t>
  </si>
  <si>
    <t>014-24180-00 HAYS 1ST LOT 3</t>
  </si>
  <si>
    <t>23906</t>
  </si>
  <si>
    <t>530817407007000008</t>
  </si>
  <si>
    <t>53-09-01-300-028.000-015</t>
  </si>
  <si>
    <t>016-27290-00</t>
  </si>
  <si>
    <t>Stevens, William E Sr &amp; Elizabeth L</t>
  </si>
  <si>
    <t>1200 S Curry Pike</t>
  </si>
  <si>
    <t>1200 S Curry PIKE</t>
  </si>
  <si>
    <t>014-03230-00 HAYS 1ST LOT 6</t>
  </si>
  <si>
    <t>530817407003000008</t>
  </si>
  <si>
    <t>53-01-41-709-710.000-008</t>
  </si>
  <si>
    <t>014-17097-10</t>
  </si>
  <si>
    <t>Stevenson, Bradley &amp; Jessica</t>
  </si>
  <si>
    <t>1618 W Hennessey St</t>
  </si>
  <si>
    <t>1618 W Hennessey ST</t>
  </si>
  <si>
    <t>014-33860-00 HAYS 1ST LOTS 4 &amp;; 5</t>
  </si>
  <si>
    <t>2850</t>
  </si>
  <si>
    <t>530817407001000008</t>
  </si>
  <si>
    <t>53-08-20-205-017.000-008</t>
  </si>
  <si>
    <t>014-07856-13</t>
  </si>
  <si>
    <t>Stevenson, Randehl K &amp; Janis F Trust</t>
  </si>
  <si>
    <t>4407 S Eagleview Dr</t>
  </si>
  <si>
    <t>4407 S Eagleview DR</t>
  </si>
  <si>
    <t>014-03220-00 HAYS 1ST LOT 7</t>
  </si>
  <si>
    <t>530817407026000008</t>
  </si>
  <si>
    <t>53-08-20-100-030.042-008</t>
  </si>
  <si>
    <t>014-14982-42</t>
  </si>
  <si>
    <t>Stevenson, William Gary &amp; Linda Maria</t>
  </si>
  <si>
    <t>878 W Baywood Dr</t>
  </si>
  <si>
    <t>878 W BAYWOOD DR</t>
  </si>
  <si>
    <t>014-03240-00 HAYS 1ST LOT 8</t>
  </si>
  <si>
    <t>530817407031000008</t>
  </si>
  <si>
    <t>016-30395-20</t>
  </si>
  <si>
    <t>53-09-02-202-023.000-015</t>
  </si>
  <si>
    <t>Stewart, Amy M</t>
  </si>
  <si>
    <t>324 S Windstone Ct</t>
  </si>
  <si>
    <t>324 S Windstone CT</t>
  </si>
  <si>
    <t>014-25930-00 HAYS 1ST LOT 9</t>
  </si>
  <si>
    <t>24022</t>
  </si>
  <si>
    <t>530817407044000008</t>
  </si>
  <si>
    <t>53-09-13-410-009.000-015</t>
  </si>
  <si>
    <t>016-29061-39</t>
  </si>
  <si>
    <t>Stewart, Andrew J &amp; Lora L</t>
  </si>
  <si>
    <t>3405 W Reba Ave</t>
  </si>
  <si>
    <t>3405 W Reba AVE</t>
  </si>
  <si>
    <t>014-19810-00 HAYS 1ST LOT 10</t>
  </si>
  <si>
    <t>4162</t>
  </si>
  <si>
    <t>530817407005000008</t>
  </si>
  <si>
    <t>53-04-36-303-094.000-011</t>
  </si>
  <si>
    <t>007-14600-00</t>
  </si>
  <si>
    <t>Stewart, Dixie L &amp; Charlene</t>
  </si>
  <si>
    <t>4151 W Broadway Ave</t>
  </si>
  <si>
    <t>4151 W Broadway AVE</t>
  </si>
  <si>
    <t>014-37970-00 HAYS 1ST LOT 11</t>
  </si>
  <si>
    <t>2714</t>
  </si>
  <si>
    <t>530817407015000008</t>
  </si>
  <si>
    <t>53-04-36-303-030.000-011</t>
  </si>
  <si>
    <t>007-27980-00</t>
  </si>
  <si>
    <t>Stewart, Gary D &amp; Melanee G</t>
  </si>
  <si>
    <t>4093 W Grand Ave</t>
  </si>
  <si>
    <t>4093 W Grand AVE</t>
  </si>
  <si>
    <t>014-24210-00 HAYS 1ST LOT 12 &amp; PT (S 60') LOT 13</t>
  </si>
  <si>
    <t>53008153-008</t>
  </si>
  <si>
    <t>Perry Twp Manufactured Homes B - A</t>
  </si>
  <si>
    <t>530817407009000008</t>
  </si>
  <si>
    <t>016-29060-45</t>
  </si>
  <si>
    <t>53-09-13-402-007.000-015</t>
  </si>
  <si>
    <t>Stewart, James Khalil &amp; Jessica Christine</t>
  </si>
  <si>
    <t>3440 W Reba Ave</t>
  </si>
  <si>
    <t>3440 W Reba AVE</t>
  </si>
  <si>
    <t>53-09-13-107-003.000-015</t>
  </si>
  <si>
    <t>016-21420-00</t>
  </si>
  <si>
    <t>Stewart, Robert A</t>
  </si>
  <si>
    <t>3404 W Tilson Pl</t>
  </si>
  <si>
    <t>3404 W Tilson Place</t>
  </si>
  <si>
    <t>014-32280-00 HAYS 1ST LOT 14 &amp; (N 20'); LOT 13</t>
  </si>
  <si>
    <t>530817407020000008</t>
  </si>
  <si>
    <t>53-08-18-103-003.329-008</t>
  </si>
  <si>
    <t>014-17098-29</t>
  </si>
  <si>
    <t>Stewart, William &amp; Iris</t>
  </si>
  <si>
    <t>3239 S Parnel Ct</t>
  </si>
  <si>
    <t>3239 S Parnel CT</t>
  </si>
  <si>
    <t>53-09-01-211-017.000-015</t>
  </si>
  <si>
    <t>016-09210-00</t>
  </si>
  <si>
    <t>Stigletts, Michael C</t>
  </si>
  <si>
    <t>4117 W Middle Ct</t>
  </si>
  <si>
    <t>4117 W Middle CT</t>
  </si>
  <si>
    <t>014-15000-00 HAYS 1ST PT LOT 15; EXC N 8'</t>
  </si>
  <si>
    <t>23257</t>
  </si>
  <si>
    <t>530817407033000008</t>
  </si>
  <si>
    <t>53-09-01-210-002.000-015</t>
  </si>
  <si>
    <t>016-23240-00</t>
  </si>
  <si>
    <t>Stiglitz, Michael L &amp; Barbara M M</t>
  </si>
  <si>
    <t>844 S Hickory Dr</t>
  </si>
  <si>
    <t>844 S Hickory DR</t>
  </si>
  <si>
    <t>530817407034000008</t>
  </si>
  <si>
    <t>53-04-36-301-015.000-011</t>
  </si>
  <si>
    <t>007-25970-00</t>
  </si>
  <si>
    <t>Stiles, Cheryl</t>
  </si>
  <si>
    <t>4196 W Grand Ave</t>
  </si>
  <si>
    <t>4196 W Grand AVE</t>
  </si>
  <si>
    <t>014-15010-00 HAYS 1ST PT LOT 16 (EX N 8') &amp; PT 15 (N 8')</t>
  </si>
  <si>
    <t>2952</t>
  </si>
  <si>
    <t>530817407042000008</t>
  </si>
  <si>
    <t>53-09-02-100-001.000-015</t>
  </si>
  <si>
    <t>016-19370-00</t>
  </si>
  <si>
    <t>Stille, Diana E</t>
  </si>
  <si>
    <t>10 S Cheryl Ave</t>
  </si>
  <si>
    <t>10 S Cheryl AVE</t>
  </si>
  <si>
    <t>530817407039000008</t>
  </si>
  <si>
    <t>53-09-01-211-010.000-015</t>
  </si>
  <si>
    <t>016-26790-00</t>
  </si>
  <si>
    <t>Stine, Suan M</t>
  </si>
  <si>
    <t>4159 W Doyle Ave</t>
  </si>
  <si>
    <t>4159 W Doyle AVE</t>
  </si>
  <si>
    <t>014-35930-00 HAYS 1ST PT LOTS 16, 17, &amp; 18</t>
  </si>
  <si>
    <t>3678</t>
  </si>
  <si>
    <t>530817407012000008</t>
  </si>
  <si>
    <t>53-09-02-100-002.000-015</t>
  </si>
  <si>
    <t>016-27430-00</t>
  </si>
  <si>
    <t>Stines, Robert D &amp; Judith I Trust W/l/e</t>
  </si>
  <si>
    <t>5025 W State Road 48</t>
  </si>
  <si>
    <t>530817407013000008</t>
  </si>
  <si>
    <t>53-09-02-100-003.101-015</t>
  </si>
  <si>
    <t>016-26823-01</t>
  </si>
  <si>
    <t>Stinson, Jon P &amp; Ashley S</t>
  </si>
  <si>
    <t>5334 W Hoge Dr</t>
  </si>
  <si>
    <t>5334 W HOGE DR</t>
  </si>
  <si>
    <t>530817407018000008</t>
  </si>
  <si>
    <t>014-17093-37</t>
  </si>
  <si>
    <t>53-08-17-302-005.000-008</t>
  </si>
  <si>
    <t>Stodghill, Stephen W &amp; Deah L</t>
  </si>
  <si>
    <t>3937 S Bushmill Dr</t>
  </si>
  <si>
    <t>3937 S Bushmill DR</t>
  </si>
  <si>
    <t>014-32690-00 HAYS 1ST PT LOTS 17 &amp; 18</t>
  </si>
  <si>
    <t>4891</t>
  </si>
  <si>
    <t>530817407023000008</t>
  </si>
  <si>
    <t>53-09-02-400-003.111-015</t>
  </si>
  <si>
    <t>016-26823-11</t>
  </si>
  <si>
    <t>Stogdill, James &amp; Alexis</t>
  </si>
  <si>
    <t>605 S Bobcat Bnd</t>
  </si>
  <si>
    <t>605 S BOBCAT BND</t>
  </si>
  <si>
    <t>014-07230-00 HAYS 1ST LOT 19</t>
  </si>
  <si>
    <t>530817407041000008</t>
  </si>
  <si>
    <t>016-30960-00</t>
  </si>
  <si>
    <t>53-09-13-200-051.000-015</t>
  </si>
  <si>
    <t>Stogdill, Michael S</t>
  </si>
  <si>
    <t>3010 S Leonard Springs Rd</t>
  </si>
  <si>
    <t>3010 S Leonard Springs RD</t>
  </si>
  <si>
    <t>Bloomington, IN 47403-3709</t>
  </si>
  <si>
    <t>014-04980-00 HAYS 1ST LOT 20 &amp; E1/2 LOT 21</t>
  </si>
  <si>
    <t>530817407024000008</t>
  </si>
  <si>
    <t>53-09-01-212-014.000-015</t>
  </si>
  <si>
    <t>016-06930-00</t>
  </si>
  <si>
    <t>Stogsdill, Karen Sue</t>
  </si>
  <si>
    <t>4009 W Doyle Ave</t>
  </si>
  <si>
    <t>4009 W Doyle AVE</t>
  </si>
  <si>
    <t>014-13560-00 HAYS 1ST LOT 22 &amp; W1/2 LOT 21</t>
  </si>
  <si>
    <t>3500</t>
  </si>
  <si>
    <t>530817407040000008</t>
  </si>
  <si>
    <t>53-08-17-404-028.000-008</t>
  </si>
  <si>
    <t>014-08850-85</t>
  </si>
  <si>
    <t>Stogsdill, William R &amp; Virginia G</t>
  </si>
  <si>
    <t>3439 S Weeping Willow Way</t>
  </si>
  <si>
    <t>014-08910-00 HAYS 1ST LOT 23</t>
  </si>
  <si>
    <t>3863</t>
  </si>
  <si>
    <t>530817407025000008</t>
  </si>
  <si>
    <t>53-04-36-302-010.000-011</t>
  </si>
  <si>
    <t>007-18240-00</t>
  </si>
  <si>
    <t>Stokem, Edward K &amp; Norma F</t>
  </si>
  <si>
    <t>4096 W Grand Ave</t>
  </si>
  <si>
    <t>4096 W Grand AVE</t>
  </si>
  <si>
    <t>530817400028000008</t>
  </si>
  <si>
    <t>53-01-41-709-483.000-008</t>
  </si>
  <si>
    <t>014-17094-83</t>
  </si>
  <si>
    <t>Stokes, Thomas W &amp; Susan K</t>
  </si>
  <si>
    <t>3740 S Cramer Cir</t>
  </si>
  <si>
    <t>3740 S Cramer CIR</t>
  </si>
  <si>
    <t>014-90190-01 PT SE 17-8-1W Bloomington Rail Trail</t>
  </si>
  <si>
    <t>530817400029000008</t>
  </si>
  <si>
    <t>53-01-41-709-423.000-008</t>
  </si>
  <si>
    <t>014-17094-23</t>
  </si>
  <si>
    <t>Stokes, Thomas W &amp; Susan K Lewis Stokes</t>
  </si>
  <si>
    <t>3829 S Cramer Cir</t>
  </si>
  <si>
    <t>3829 S Cramer CIR</t>
  </si>
  <si>
    <t>014-00030-00 HAYS 1ST LOT 25</t>
  </si>
  <si>
    <t>4032</t>
  </si>
  <si>
    <t>530817407019000008</t>
  </si>
  <si>
    <t>53-04-36-303-053.000-011</t>
  </si>
  <si>
    <t>007-14780-00</t>
  </si>
  <si>
    <t>Stoll, Darrell W &amp; Betty J</t>
  </si>
  <si>
    <t>c/o Barton G &amp; Ashley L Cotner 4130 W 3rd St</t>
  </si>
  <si>
    <t>4130 W 3rd ST</t>
  </si>
  <si>
    <t>014-26260-00 HAYS 1ST LOT 24; REMOVE HMSTD PER OWNER 02/03</t>
  </si>
  <si>
    <t>24046</t>
  </si>
  <si>
    <t>530817407022000008</t>
  </si>
  <si>
    <t>53-05-29-200-014.000-004</t>
  </si>
  <si>
    <t>012-11750-09</t>
  </si>
  <si>
    <t>Stone Lake Corp</t>
  </si>
  <si>
    <t>014-16660-00 HAYS 1ST LOT 26</t>
  </si>
  <si>
    <t>530817407017000008</t>
  </si>
  <si>
    <t>53-01-21-180-101.000-004</t>
  </si>
  <si>
    <t>012-11801-01</t>
  </si>
  <si>
    <t>W Rappel AVE</t>
  </si>
  <si>
    <t>014-29200-00 HAYS 1ST LOT 27</t>
  </si>
  <si>
    <t>3877</t>
  </si>
  <si>
    <t>530817407035000008</t>
  </si>
  <si>
    <t>016-02260-00</t>
  </si>
  <si>
    <t>53-09-01-202-010.000-015</t>
  </si>
  <si>
    <t>Stone, Shirlee S</t>
  </si>
  <si>
    <t>420 S Curry Pike</t>
  </si>
  <si>
    <t>420 S Curry PIKE</t>
  </si>
  <si>
    <t>014-02330-00 HAYS 1ST LOT 28</t>
  </si>
  <si>
    <t>3100</t>
  </si>
  <si>
    <t>530817407021000008</t>
  </si>
  <si>
    <t>53-08-17-407-023.000-008</t>
  </si>
  <si>
    <t>014-32690-00</t>
  </si>
  <si>
    <t>Stone, William Lewis &amp; Emily J</t>
  </si>
  <si>
    <t>3601 S Hays Dr</t>
  </si>
  <si>
    <t>3601 S Hays DR</t>
  </si>
  <si>
    <t>014-18960-00 HAYS 1ST LOT 29</t>
  </si>
  <si>
    <t>2286</t>
  </si>
  <si>
    <t>530817407036000008</t>
  </si>
  <si>
    <t>53-09-13-106-022.000-015</t>
  </si>
  <si>
    <t>016-21930-00</t>
  </si>
  <si>
    <t>Stonebelt Council For Retarded Citizens, Inc.</t>
  </si>
  <si>
    <t>2815 E 10th St</t>
  </si>
  <si>
    <t>3502 W Festive DR</t>
  </si>
  <si>
    <t>014-36360-00 HAYS 1ST LOT 30; (RENTAL 06/07)</t>
  </si>
  <si>
    <t>530817407010000008</t>
  </si>
  <si>
    <t>53-09-13-106-015.000-015</t>
  </si>
  <si>
    <t>016-21940-00</t>
  </si>
  <si>
    <t>W Festive DR</t>
  </si>
  <si>
    <t>014-14580-00 HAYS 1ST LOT 31</t>
  </si>
  <si>
    <t>3706</t>
  </si>
  <si>
    <t>530817407030000008</t>
  </si>
  <si>
    <t>Stonechase Homeowners Association, Inc</t>
  </si>
  <si>
    <t>1205 N Walnut St</t>
  </si>
  <si>
    <t>W Hoge DR</t>
  </si>
  <si>
    <t>W HOGE DR</t>
  </si>
  <si>
    <t>53008128-008</t>
  </si>
  <si>
    <t>Somersbe - V</t>
  </si>
  <si>
    <t>http://egis.39dn.com/egismonroein/plats/C/C092_b.pdf</t>
  </si>
  <si>
    <t>SOMERSBE</t>
  </si>
  <si>
    <t>53-09-02-400-009.998-015</t>
  </si>
  <si>
    <t>016-26822-98</t>
  </si>
  <si>
    <t>014-04580-06 SOMERSBE LOT 6</t>
  </si>
  <si>
    <t>4152</t>
  </si>
  <si>
    <t>530817403013000008</t>
  </si>
  <si>
    <t>53-09-02-100-004.000-015</t>
  </si>
  <si>
    <t>016-26810-00</t>
  </si>
  <si>
    <t>014-04580-07 SOMERSBE LOT 7</t>
  </si>
  <si>
    <t>3411</t>
  </si>
  <si>
    <t>530817403020000008</t>
  </si>
  <si>
    <t>53-09-02-100-303.094-015</t>
  </si>
  <si>
    <t>016-26833-94</t>
  </si>
  <si>
    <t>014-04580-08 SOMERSBE PT LOT 8</t>
  </si>
  <si>
    <t>530817403016000008</t>
  </si>
  <si>
    <t>53-04-36-303-009.000-011</t>
  </si>
  <si>
    <t>007-11500-00</t>
  </si>
  <si>
    <t>Stonegate Mortgage Corporation</t>
  </si>
  <si>
    <t>4849 Greenville Ave Suite 800</t>
  </si>
  <si>
    <t>Dallas, TX 75206</t>
  </si>
  <si>
    <t>4081 W Broadway AVE</t>
  </si>
  <si>
    <t>014-04580-09 SOMERSBE LOT 9 &amp; PT LOTS 8 &amp; 10</t>
  </si>
  <si>
    <t>530817403032000008</t>
  </si>
  <si>
    <t>012-11750-08</t>
  </si>
  <si>
    <t>53-05-29-100-018.000-004</t>
  </si>
  <si>
    <t>Stonelake Corp</t>
  </si>
  <si>
    <t>N Stonelake DR</t>
  </si>
  <si>
    <t>014-04580-11 SOMERSBE LOT 11</t>
  </si>
  <si>
    <t>749</t>
  </si>
  <si>
    <t>530817403012000008</t>
  </si>
  <si>
    <t>012-11800-01</t>
  </si>
  <si>
    <t>53-05-29-100-035.000-004</t>
  </si>
  <si>
    <t>014-04580-12 SOMERSBE LOT 12</t>
  </si>
  <si>
    <t>530817403005000008</t>
  </si>
  <si>
    <t>53-05-29-100-062.000-004</t>
  </si>
  <si>
    <t>N Stonelake CIR</t>
  </si>
  <si>
    <t>014-04580-13 SOMERSBE LOT 13</t>
  </si>
  <si>
    <t>530817403001000008</t>
  </si>
  <si>
    <t>012-11800-30</t>
  </si>
  <si>
    <t>53-05-29-100-018.098-004</t>
  </si>
  <si>
    <t>012-11800-98</t>
  </si>
  <si>
    <t>014-04580-14 SOMERSBE LOT 14</t>
  </si>
  <si>
    <t>530817403003000008</t>
  </si>
  <si>
    <t>53-05-29-100-018.099-004</t>
  </si>
  <si>
    <t>012-11800-99</t>
  </si>
  <si>
    <t>014-04580-15 SOMERSBE LOT 15</t>
  </si>
  <si>
    <t>530817403002000008</t>
  </si>
  <si>
    <t>53-05-29-100-050.000-004</t>
  </si>
  <si>
    <t>012-11802-17</t>
  </si>
  <si>
    <t>014-04580-16 SOMERSBE LOT 16</t>
  </si>
  <si>
    <t>3355</t>
  </si>
  <si>
    <t>530817403018000008</t>
  </si>
  <si>
    <t>53-05-29-100-061.000-004</t>
  </si>
  <si>
    <t>014-04580-17 SOMERSBE LOT 17</t>
  </si>
  <si>
    <t>4157</t>
  </si>
  <si>
    <t>530817403006000008</t>
  </si>
  <si>
    <t>53-05-29-100-025.000-004</t>
  </si>
  <si>
    <t>012-11803-28</t>
  </si>
  <si>
    <t>Stonelake Homes, LLC</t>
  </si>
  <si>
    <t>2528 N Stonelake CIR</t>
  </si>
  <si>
    <t>014-04580-18 SOMERSBE LOT 18</t>
  </si>
  <si>
    <t>530817403007000008</t>
  </si>
  <si>
    <t>53-05-29-100-034.000-004</t>
  </si>
  <si>
    <t>012-11803-27</t>
  </si>
  <si>
    <t>2524 N Stonelake DR</t>
  </si>
  <si>
    <t>014-04580-19 SOMERSBE LOT 19</t>
  </si>
  <si>
    <t>530817403009000008</t>
  </si>
  <si>
    <t>53-05-29-100-060.000-004</t>
  </si>
  <si>
    <t>012-11803-26</t>
  </si>
  <si>
    <t>2520 N Stonelake DR</t>
  </si>
  <si>
    <t>014-04580-20 SOMERSBE LOT 20</t>
  </si>
  <si>
    <t>4158</t>
  </si>
  <si>
    <t>530817403010000008</t>
  </si>
  <si>
    <t>007-22070-00</t>
  </si>
  <si>
    <t>53-04-36-400-023.000-011</t>
  </si>
  <si>
    <t>Stoneridge Baptist Church Inc</t>
  </si>
  <si>
    <t>104 N Curry Pk</t>
  </si>
  <si>
    <t>104 N Curry PIKE</t>
  </si>
  <si>
    <t>014-04580-21 SOMERSBE LOT 21</t>
  </si>
  <si>
    <t>530817403035000008</t>
  </si>
  <si>
    <t>007-19480-01</t>
  </si>
  <si>
    <t>53-04-35-401-002.000-011</t>
  </si>
  <si>
    <t>Storage Express Holdings III</t>
  </si>
  <si>
    <t>227 W Dodds St</t>
  </si>
  <si>
    <t>111 N Daniels Way</t>
  </si>
  <si>
    <t>Bloomington, IN 47404-9256</t>
  </si>
  <si>
    <t>014-04580-22 SOMERSBE LOT 22</t>
  </si>
  <si>
    <t>3768</t>
  </si>
  <si>
    <t>530817403026000008</t>
  </si>
  <si>
    <t>53-05-29-200-046.000-004</t>
  </si>
  <si>
    <t>012-20350-00</t>
  </si>
  <si>
    <t>Storey, Nathen</t>
  </si>
  <si>
    <t>2314 1/2 W Arlington Rd</t>
  </si>
  <si>
    <t>2314 1/2 W Arlington RD</t>
  </si>
  <si>
    <t>014-04580-24 SOMERSBE LOT 24</t>
  </si>
  <si>
    <t>3418</t>
  </si>
  <si>
    <t>530817403036000008</t>
  </si>
  <si>
    <t>53-08-17-403-007.000-008</t>
  </si>
  <si>
    <t>014-04580-18</t>
  </si>
  <si>
    <t>Stork, Barbara A</t>
  </si>
  <si>
    <t>425 W Somersbe Pl</t>
  </si>
  <si>
    <t>425 W Somersbe Place</t>
  </si>
  <si>
    <t>014-04580-25 SOMERSBE LOT 25</t>
  </si>
  <si>
    <t>3359</t>
  </si>
  <si>
    <t>530817403027000008</t>
  </si>
  <si>
    <t>53-08-20-100-030.011-008</t>
  </si>
  <si>
    <t>014-14982-11</t>
  </si>
  <si>
    <t>Storm, Phillip L &amp; Jeanne E</t>
  </si>
  <si>
    <t>4325 S Clear View Ct</t>
  </si>
  <si>
    <t>4325 S Clear View CT</t>
  </si>
  <si>
    <t>014-04580-26 SOMERSBE LOT 26</t>
  </si>
  <si>
    <t>3527</t>
  </si>
  <si>
    <t>530817403030000008</t>
  </si>
  <si>
    <t>53-09-13-200-017.000-015</t>
  </si>
  <si>
    <t>016-29490-86</t>
  </si>
  <si>
    <t>Stotler, Charles E</t>
  </si>
  <si>
    <t>4301 W Red Rock Rd</t>
  </si>
  <si>
    <t>4301 W Red Rock RD</t>
  </si>
  <si>
    <t>014-04580-27 SOMERSBE LOT 27</t>
  </si>
  <si>
    <t>4161</t>
  </si>
  <si>
    <t>530817403014000008</t>
  </si>
  <si>
    <t>53-09-12-400-038.000-015</t>
  </si>
  <si>
    <t>016-22710-00</t>
  </si>
  <si>
    <t>Stout, Larry A</t>
  </si>
  <si>
    <t>3716 W Tapp Rd</t>
  </si>
  <si>
    <t>3716 W Tapp RD</t>
  </si>
  <si>
    <t>014-04580-28 SOMERSBE LOT 28</t>
  </si>
  <si>
    <t>3770</t>
  </si>
  <si>
    <t>530817403043000008</t>
  </si>
  <si>
    <t>53-05-31-203-005.000-004</t>
  </si>
  <si>
    <t>012-08650-10</t>
  </si>
  <si>
    <t>Strains, Lauren B, Post 604</t>
  </si>
  <si>
    <t>C/O Dewey J Hardin 2404 W Industrial Park Dr</t>
  </si>
  <si>
    <t>2404 W Industrial Park DR</t>
  </si>
  <si>
    <t>014-04580-29 SOMERSBE LOT 29</t>
  </si>
  <si>
    <t>3361</t>
  </si>
  <si>
    <t>530817403045000008</t>
  </si>
  <si>
    <t>016-03315-07</t>
  </si>
  <si>
    <t>53-09-13-401-011.000-015</t>
  </si>
  <si>
    <t>Strapoc, Dariusz &amp; Jerzy</t>
  </si>
  <si>
    <t>3337 W Woodhaven Dr</t>
  </si>
  <si>
    <t>3337 W Woodhaven DR</t>
  </si>
  <si>
    <t>014-04580-30 SOMERSBE LOT 30</t>
  </si>
  <si>
    <t>530817403046000008</t>
  </si>
  <si>
    <t>53-08-17-301-093.398-008</t>
  </si>
  <si>
    <t>014-17396-98</t>
  </si>
  <si>
    <t>Strasler, James Everett &amp; April D</t>
  </si>
  <si>
    <t>3631 S Glasgow Cir</t>
  </si>
  <si>
    <t>3631 S Glasgow CIR</t>
  </si>
  <si>
    <t>014-04580-31 SOMERSBE LOT 31</t>
  </si>
  <si>
    <t>530817403044000008</t>
  </si>
  <si>
    <t>53-09-13-107-044.000-015</t>
  </si>
  <si>
    <t>016-24270-00</t>
  </si>
  <si>
    <t>Strauser, Franklin D &amp; Rebecca S</t>
  </si>
  <si>
    <t>3232 S Fairington Dr</t>
  </si>
  <si>
    <t>3232 S Fairington DR</t>
  </si>
  <si>
    <t>014-04580-32 SOMERSBE LOT 32</t>
  </si>
  <si>
    <t>3364</t>
  </si>
  <si>
    <t>530817403039000008</t>
  </si>
  <si>
    <t>53-04-36-303-026.000-011</t>
  </si>
  <si>
    <t>007-26290-00</t>
  </si>
  <si>
    <t>Strawn, Benjamin F</t>
  </si>
  <si>
    <t>4122 W Broadway Ave</t>
  </si>
  <si>
    <t>4122 W Broadway AVE</t>
  </si>
  <si>
    <t>014-04580-33 SOMERSBE LOT 33</t>
  </si>
  <si>
    <t>530817403041000008</t>
  </si>
  <si>
    <t>53-09-02-200-042.000-015</t>
  </si>
  <si>
    <t>016-30391-39</t>
  </si>
  <si>
    <t>Strawn, Logan Z &amp; Woo, Kun Ying Isabella</t>
  </si>
  <si>
    <t>5543 W Cobblestone St</t>
  </si>
  <si>
    <t>5543 W Cobblestone ST</t>
  </si>
  <si>
    <t>014-04580-34 SOMERSBE LOT 34</t>
  </si>
  <si>
    <t>3369</t>
  </si>
  <si>
    <t>530817403040000008</t>
  </si>
  <si>
    <t>53-09-02-100-004.045-015</t>
  </si>
  <si>
    <t>016-26811-45</t>
  </si>
  <si>
    <t>Streich, B Luke William &amp; Katrina</t>
  </si>
  <si>
    <t>236 S Cave Creek Dr</t>
  </si>
  <si>
    <t>236 S Cave Creek DR</t>
  </si>
  <si>
    <t>014-04580-35 SOMERSBE LOT 35</t>
  </si>
  <si>
    <t>3771</t>
  </si>
  <si>
    <t>530817403038000008</t>
  </si>
  <si>
    <t>53-08-20-106-021.000-008</t>
  </si>
  <si>
    <t>014-14985-73</t>
  </si>
  <si>
    <t>Strelets, Victor</t>
  </si>
  <si>
    <t>805 W Estate Dr</t>
  </si>
  <si>
    <t>805 W Estate DR</t>
  </si>
  <si>
    <t>014-04580-36 SOMERSBE LOT 36</t>
  </si>
  <si>
    <t>530817403037000008</t>
  </si>
  <si>
    <t>53-09-13-104-029.000-015</t>
  </si>
  <si>
    <t>016-06150-00</t>
  </si>
  <si>
    <t>Strickler, Kevin B</t>
  </si>
  <si>
    <t>3511 W Indian Creek Dr</t>
  </si>
  <si>
    <t>3511 W Indian Creek DR</t>
  </si>
  <si>
    <t>014-04580-37 SOMERSBE LOT 37</t>
  </si>
  <si>
    <t>530817403047000008</t>
  </si>
  <si>
    <t>53-04-36-303-058.000-011</t>
  </si>
  <si>
    <t>007-25540-00</t>
  </si>
  <si>
    <t>Strickler, Kevin B &amp; Beckman, Joyce A</t>
  </si>
  <si>
    <t>4121 W Broadway Ave</t>
  </si>
  <si>
    <t>4121 W Broadway AVE</t>
  </si>
  <si>
    <t>530817403024000008</t>
  </si>
  <si>
    <t>016-21890-00</t>
  </si>
  <si>
    <t>53-09-13-106-042.000-015</t>
  </si>
  <si>
    <t>Strole, Jesse</t>
  </si>
  <si>
    <t>3901 Tyler Ln</t>
  </si>
  <si>
    <t>3901 S Tyler LN</t>
  </si>
  <si>
    <t>014-04580-38 SOMERSBE LOT 38</t>
  </si>
  <si>
    <t>530817403034000008</t>
  </si>
  <si>
    <t>53-09-02-200-006.001-015</t>
  </si>
  <si>
    <t>016-30390-45</t>
  </si>
  <si>
    <t>Stroud, Charles Anthony &amp; Michelle D</t>
  </si>
  <si>
    <t>450 S Woodfield Ln</t>
  </si>
  <si>
    <t>450 S Woodfield LN</t>
  </si>
  <si>
    <t>014-04580-39 SOMERSBE LOT 39</t>
  </si>
  <si>
    <t>530817403015000008</t>
  </si>
  <si>
    <t>016-27730-03</t>
  </si>
  <si>
    <t>53-09-13-400-049.000-015</t>
  </si>
  <si>
    <t>Stroup, Mary Diener</t>
  </si>
  <si>
    <t>3807 Sims Ln</t>
  </si>
  <si>
    <t>3807 W Sims LN</t>
  </si>
  <si>
    <t>Bloomington, IN 47403-4157</t>
  </si>
  <si>
    <t>014-04580-40 SOMERSBE LOT 40</t>
  </si>
  <si>
    <t>530817403023000008</t>
  </si>
  <si>
    <t>53-08-20-205-009.000-008</t>
  </si>
  <si>
    <t>014-07856-33</t>
  </si>
  <si>
    <t>Strunk, John D &amp; Karen K</t>
  </si>
  <si>
    <t>4244 S Falcon Dr</t>
  </si>
  <si>
    <t>4244 S Falcon DR</t>
  </si>
  <si>
    <t>530817400013000008</t>
  </si>
  <si>
    <t>016-17570-00</t>
  </si>
  <si>
    <t>53-09-01-211-027.000-015</t>
  </si>
  <si>
    <t>Stultz, Paul E &amp; Claudette Trust</t>
  </si>
  <si>
    <t>801 S Hickory Dr</t>
  </si>
  <si>
    <t>801 S Hickory DR</t>
  </si>
  <si>
    <t>014-32650-02 WENDY PARK TRACTS 1,2 &amp; 3; 1.003A</t>
  </si>
  <si>
    <t>530817400012000008</t>
  </si>
  <si>
    <t>53-01-41-709-476.000-008</t>
  </si>
  <si>
    <t>014-17094-76</t>
  </si>
  <si>
    <t>Stum, Amber M &amp; Chad M</t>
  </si>
  <si>
    <t>3772 S Cramer Cir</t>
  </si>
  <si>
    <t>3772 S Cramer CIR</t>
  </si>
  <si>
    <t>53-08-18-103-003.314-008</t>
  </si>
  <si>
    <t>014-17098-14</t>
  </si>
  <si>
    <t>Stumpner, Lori R</t>
  </si>
  <si>
    <t>3326 S Dawson Ln</t>
  </si>
  <si>
    <t>3326 S Dawson LN</t>
  </si>
  <si>
    <t>530817403031000008</t>
  </si>
  <si>
    <t>53-09-12-201-038.000-015</t>
  </si>
  <si>
    <t>016-15990-00</t>
  </si>
  <si>
    <t>Sturgeon, Kyle M</t>
  </si>
  <si>
    <t>2160 S Curry Pike</t>
  </si>
  <si>
    <t>2160 S Curry PIKE</t>
  </si>
  <si>
    <t>53-05-31-101-028.000-004</t>
  </si>
  <si>
    <t>012-14730-00</t>
  </si>
  <si>
    <t>Sturgis G. S., Inc.</t>
  </si>
  <si>
    <t>4480 W Vernal Pike</t>
  </si>
  <si>
    <t>2801 W Hensonburg RD</t>
  </si>
  <si>
    <t>Bloomington, IN 47404-2683</t>
  </si>
  <si>
    <t>014-00810-00 PT E1/2 SE 17-8-1W .39A</t>
  </si>
  <si>
    <t>530817400018000008</t>
  </si>
  <si>
    <t>53-05-31-101-040.000-004</t>
  </si>
  <si>
    <t>012-04000-00</t>
  </si>
  <si>
    <t>2805 W Hensonburg RD</t>
  </si>
  <si>
    <t>014-32630-00 PT NE SE 17-8-1W .91A; PLAT 126 (STONE PT LOTS 1 &amp; 2)</t>
  </si>
  <si>
    <t>24429</t>
  </si>
  <si>
    <t>530817400009000008</t>
  </si>
  <si>
    <t>007-28150-08</t>
  </si>
  <si>
    <t>53-04-25-301-001.000-011</t>
  </si>
  <si>
    <t>Sturgis, Bob</t>
  </si>
  <si>
    <t>Sturgis GS In 4480 W Vernal Pike</t>
  </si>
  <si>
    <t>4480 W Vernal PIKE</t>
  </si>
  <si>
    <t>530817403042000008</t>
  </si>
  <si>
    <t>53-04-26-401-006.088-011</t>
  </si>
  <si>
    <t>007-28150-88</t>
  </si>
  <si>
    <t>Sturgis GS Inc 4480 W vernal Pike</t>
  </si>
  <si>
    <t>014-05660-00 PT NE SE 17-8-1W .37A &amp; .28A PLATS 15 &amp; (114)</t>
  </si>
  <si>
    <t>530817401012000008</t>
  </si>
  <si>
    <t>53-08-17-110-002.000-008</t>
  </si>
  <si>
    <t>014-32870-00</t>
  </si>
  <si>
    <t>Sturgis, Lucille Fern</t>
  </si>
  <si>
    <t>508 W Lois Ln</t>
  </si>
  <si>
    <t>508 W Lois LN</t>
  </si>
  <si>
    <t>007-18190-00</t>
  </si>
  <si>
    <t>53-04-36-100-017.000-011</t>
  </si>
  <si>
    <t>Sturgis, Melva Lynn</t>
  </si>
  <si>
    <t>1201 N Logan Rd</t>
  </si>
  <si>
    <t>1201 N Logan RD</t>
  </si>
  <si>
    <t>014-18280-00 PT NE SE 17-8-1W .14A; (COUNTRY CLUB TERRACE LOT 33)</t>
  </si>
  <si>
    <t>53008075-008</t>
  </si>
  <si>
    <t>Country Club Terrace - A</t>
  </si>
  <si>
    <t>4053</t>
  </si>
  <si>
    <t>530817401002000008</t>
  </si>
  <si>
    <t>53-09-02-200-038.000-015</t>
  </si>
  <si>
    <t>016-30391-36</t>
  </si>
  <si>
    <t>Sturrock, Scot A &amp; Deborah A</t>
  </si>
  <si>
    <t>490 S Magnolia Ct</t>
  </si>
  <si>
    <t>490 S Magnolia CT</t>
  </si>
  <si>
    <t>014-27300-00 PT NE SE 17-8-1W .42A</t>
  </si>
  <si>
    <t>530817401016000008</t>
  </si>
  <si>
    <t>53-09-01-300-035.000-015</t>
  </si>
  <si>
    <t>016-23990-00</t>
  </si>
  <si>
    <t>Sullivan, Vernon Michael</t>
  </si>
  <si>
    <t>5015 W Fowler Rd</t>
  </si>
  <si>
    <t>4143 &amp; 4147 W Gifford RD</t>
  </si>
  <si>
    <t>53-04-36-303-034.000-011</t>
  </si>
  <si>
    <t>007-11220-00</t>
  </si>
  <si>
    <t>Summers, Connie J</t>
  </si>
  <si>
    <t>4231 W Broadway Ave</t>
  </si>
  <si>
    <t>4231 W Broadway AVE</t>
  </si>
  <si>
    <t>014-27320-00 PT NE SE 17-8-1W .28A; PLAT 113</t>
  </si>
  <si>
    <t>530817401008000008</t>
  </si>
  <si>
    <t>53-09-02-100-003.090-015</t>
  </si>
  <si>
    <t>016-26823-90</t>
  </si>
  <si>
    <t>Summers, Matthew &amp; Tania</t>
  </si>
  <si>
    <t>5356 W Hoge Dr</t>
  </si>
  <si>
    <t>5356 W HOGE DR</t>
  </si>
  <si>
    <t>014-25990-00 PT NE SE 17-8-1W .27A; PLAT 112</t>
  </si>
  <si>
    <t>530817401010000008</t>
  </si>
  <si>
    <t>016-31530-00</t>
  </si>
  <si>
    <t>53-09-01-212-020.000-015</t>
  </si>
  <si>
    <t>Summerville, Morris M &amp; Tammy</t>
  </si>
  <si>
    <t>4138 W Highland Ct</t>
  </si>
  <si>
    <t>4138 W Highland CT</t>
  </si>
  <si>
    <t>014-11500-00 PT NE SE 17-8-1W .14A PLAT 73</t>
  </si>
  <si>
    <t>530817401003000008</t>
  </si>
  <si>
    <t>53-08-17-406-009.000-008</t>
  </si>
  <si>
    <t>014-08850-09</t>
  </si>
  <si>
    <t>Summitt, Steven B &amp; Anna M</t>
  </si>
  <si>
    <t>613 W Whitethorn Way</t>
  </si>
  <si>
    <t>014-09100-00 PT NE SE 17-8-1W 1 4.7A &amp; PT E1/2 SE 17-8-1W 1.60A; PLAT 22</t>
  </si>
  <si>
    <t>3869</t>
  </si>
  <si>
    <t>530817401011000008</t>
  </si>
  <si>
    <t>53-08-20-106-010.000-008</t>
  </si>
  <si>
    <t>014-14980-55</t>
  </si>
  <si>
    <t>Sundt, Gregory J &amp; Judith J</t>
  </si>
  <si>
    <t>4201 S Hedgewood Dr</t>
  </si>
  <si>
    <t>4201 S Hedgewood DR</t>
  </si>
  <si>
    <t>53-08-19-200-031.000-008</t>
  </si>
  <si>
    <t>014-04140-00</t>
  </si>
  <si>
    <t>Suozzi, Margaret; Harris, Betty; Cadwell, Mary Jane; &amp; Bush, Tom R</t>
  </si>
  <si>
    <t>402 W Olive St, PO Box 186</t>
  </si>
  <si>
    <t>Bruceville, IN 47516</t>
  </si>
  <si>
    <t>4070 S Rockport RD</t>
  </si>
  <si>
    <t>014-09110-00 PT NE SE 17-8-1W .37A; PLAT 21</t>
  </si>
  <si>
    <t>530817401014000008</t>
  </si>
  <si>
    <t>53-08-20-200-032.000-008</t>
  </si>
  <si>
    <t>014-07858-33</t>
  </si>
  <si>
    <t>Surra, Patricia R 2001 Revocable Trust</t>
  </si>
  <si>
    <t>998 S Cromwell Ct</t>
  </si>
  <si>
    <t>4172 S PURPLE FINCH DR</t>
  </si>
  <si>
    <t>014-09090-00 PT NE SE 17-8-1W .32A; PLAT 115</t>
  </si>
  <si>
    <t>3868</t>
  </si>
  <si>
    <t>530817401009000008</t>
  </si>
  <si>
    <t>53-09-13-101-035.000-015</t>
  </si>
  <si>
    <t>016-09810-00</t>
  </si>
  <si>
    <t>Sutherlin, Janet R</t>
  </si>
  <si>
    <t>3151 S Market Place</t>
  </si>
  <si>
    <t>014-09080-00 PT NE SE 17-8-1W .42A</t>
  </si>
  <si>
    <t>2464</t>
  </si>
  <si>
    <t>530817401015000008</t>
  </si>
  <si>
    <t>53-09-01-211-032.000-015</t>
  </si>
  <si>
    <t>016-16400-00</t>
  </si>
  <si>
    <t>Sutherlin, Ronald J &amp; Ruth A Trust</t>
  </si>
  <si>
    <t>4124 W Middle Ct</t>
  </si>
  <si>
    <t>4124 W Middle CT</t>
  </si>
  <si>
    <t>016-15910-00</t>
  </si>
  <si>
    <t>53-09-01-212-013.000-015</t>
  </si>
  <si>
    <t>Sutlic, Alexander J &amp; Hutchison, Jana L</t>
  </si>
  <si>
    <t>4029 W Doyle Ave</t>
  </si>
  <si>
    <t>4029 W Doyle AVE</t>
  </si>
  <si>
    <t>016-08471-39</t>
  </si>
  <si>
    <t>53-09-11-103-015.000-015</t>
  </si>
  <si>
    <t>Suttile, Anthony A &amp; Caroline L</t>
  </si>
  <si>
    <t>5172 W Hanks Xing</t>
  </si>
  <si>
    <t>5172 W Hanks Crossing</t>
  </si>
  <si>
    <t>53-09-01-303-017.000-015</t>
  </si>
  <si>
    <t>016-18590-25</t>
  </si>
  <si>
    <t>SW Holdings LLC</t>
  </si>
  <si>
    <t>2325 E Winding Brook Ct</t>
  </si>
  <si>
    <t>4140 W Heritage Way</t>
  </si>
  <si>
    <t>014-13630-00 PT E1/2 NE 17-8-1W 7.08A</t>
  </si>
  <si>
    <t>530141363000000008</t>
  </si>
  <si>
    <t>53-08-17-108-011.000-008</t>
  </si>
  <si>
    <t>014-17410-24</t>
  </si>
  <si>
    <t>Swan, David &amp; Desiree</t>
  </si>
  <si>
    <t>3200 S Tulip Ave</t>
  </si>
  <si>
    <t>3200 S Tulip AVE</t>
  </si>
  <si>
    <t>014-35940-00 PT E1/2 NE 17-8-1W 1.00A; PLAT 62</t>
  </si>
  <si>
    <t>530817100003000008</t>
  </si>
  <si>
    <t>53-08-17-102-054.000-008</t>
  </si>
  <si>
    <t>014-27290-00</t>
  </si>
  <si>
    <t>Swan, Desiree D.</t>
  </si>
  <si>
    <t>500 W Fairway LN</t>
  </si>
  <si>
    <t>014-22950-00 PT SE NE 17-8-1W 1.00A; PLAT 51</t>
  </si>
  <si>
    <t>3679</t>
  </si>
  <si>
    <t>530817100007000008</t>
  </si>
  <si>
    <t>53-09-01-212-036.000-015</t>
  </si>
  <si>
    <t>016-29420-00</t>
  </si>
  <si>
    <t>Swanay, James W II; Swanay, Vera J &amp; Swanay, James W III</t>
  </si>
  <si>
    <t>4115 W Daniels St</t>
  </si>
  <si>
    <t>4115 W Daniel AVE</t>
  </si>
  <si>
    <t>014-13570-00 PT E1/2 NE 17-8-1W 1.00A</t>
  </si>
  <si>
    <t>530817100010000008</t>
  </si>
  <si>
    <t>53-09-13-404-049.000-015</t>
  </si>
  <si>
    <t>016-03310-41</t>
  </si>
  <si>
    <t>Swando, Julie A &amp; Zachary J Chmiel</t>
  </si>
  <si>
    <t>3844 W Woodmere Ct</t>
  </si>
  <si>
    <t>3844 W Woodmere CT</t>
  </si>
  <si>
    <t>014-13680-00 PT SE NE 17-8-1W 1.00A; PLAT 49</t>
  </si>
  <si>
    <t>3582</t>
  </si>
  <si>
    <t>530817100008000008</t>
  </si>
  <si>
    <t>53-09-13-400-066.000-015</t>
  </si>
  <si>
    <t>016-19310-00</t>
  </si>
  <si>
    <t>Swango, Robet Kent L / E Swango , Charles &amp; Alice</t>
  </si>
  <si>
    <t>3438 W Ooley Dr</t>
  </si>
  <si>
    <t>3438 W Ooley DR</t>
  </si>
  <si>
    <t>014-11100-00 PT E1/2 NE 17-8-1W .55A</t>
  </si>
  <si>
    <t>3477</t>
  </si>
  <si>
    <t>530817100002000008</t>
  </si>
  <si>
    <t>53-09-13-103-008.000-015</t>
  </si>
  <si>
    <t>016-04040-00</t>
  </si>
  <si>
    <t>Swarthout, Mary L</t>
  </si>
  <si>
    <t>3521 W Fairington Dr</t>
  </si>
  <si>
    <t>3521 W Fairington DR</t>
  </si>
  <si>
    <t>53-09-13-103-089.000-015</t>
  </si>
  <si>
    <t>016-17620-00</t>
  </si>
  <si>
    <t>Sweat, Deborah K</t>
  </si>
  <si>
    <t>3601 W Tapp Rd</t>
  </si>
  <si>
    <t>3601 W Tapp RD</t>
  </si>
  <si>
    <t>Bloomington, IN 47403-3150</t>
  </si>
  <si>
    <t>014-35920-00 PT E1/2 NE 17-8-1W .56A</t>
  </si>
  <si>
    <t>530817100009000008</t>
  </si>
  <si>
    <t>53-09-13-404-006.000-015</t>
  </si>
  <si>
    <t>016-03310-72</t>
  </si>
  <si>
    <t>Swift, Dylan L &amp; Jania, Rebecca M</t>
  </si>
  <si>
    <t>3836 W Woodmere Way</t>
  </si>
  <si>
    <t>014-13650-00 PT SE NE 17-8-1W .677A</t>
  </si>
  <si>
    <t>2917</t>
  </si>
  <si>
    <t>530817100011000008</t>
  </si>
  <si>
    <t>53-09-13-106-026.000-015</t>
  </si>
  <si>
    <t>016-21690-00</t>
  </si>
  <si>
    <t>Swihart, Marilynn M Revocable Trust</t>
  </si>
  <si>
    <t>510 N Hamilton Ct</t>
  </si>
  <si>
    <t>3621 W Festive DR</t>
  </si>
  <si>
    <t>014-13580-00 PT E1/2 NE 17-8-1W 4.27A</t>
  </si>
  <si>
    <t>530141358000000008</t>
  </si>
  <si>
    <t>53-01-63-041-177.000-015</t>
  </si>
  <si>
    <t>016-30411-77</t>
  </si>
  <si>
    <t>Swindell, Fairle &amp; Iva Joyce</t>
  </si>
  <si>
    <t>5730 W Monarch Ct</t>
  </si>
  <si>
    <t>5730 W Monarch CT</t>
  </si>
  <si>
    <t>014-13620-00 PT E 1/2 NE 17-8-1W 3.50A</t>
  </si>
  <si>
    <t>530141362000000008</t>
  </si>
  <si>
    <t>53-08-17-301-054.000-008</t>
  </si>
  <si>
    <t>014-17096-09</t>
  </si>
  <si>
    <t>Swyers, Howard &amp; Donna</t>
  </si>
  <si>
    <t>3808 S Bushmill Dr</t>
  </si>
  <si>
    <t>3808 S Bushmill DR</t>
  </si>
  <si>
    <t>014-13600-00 PT NE 17-8-1W 5A</t>
  </si>
  <si>
    <t>530141360000000008</t>
  </si>
  <si>
    <t>53-09-13-406-004.000-015</t>
  </si>
  <si>
    <t>016-18790-03</t>
  </si>
  <si>
    <t>Sylvester, Joseph C &amp; Sylvester-Floyd, Kathryn Jo</t>
  </si>
  <si>
    <t>411 E Saville Ave</t>
  </si>
  <si>
    <t>3908 W Sims LN</t>
  </si>
  <si>
    <t>014-13610-00 PT W1/2 NW 16-8-1W 1.30A</t>
  </si>
  <si>
    <t>530816200053000008</t>
  </si>
  <si>
    <t>014-17093-64</t>
  </si>
  <si>
    <t>53-08-17-302-061.000-008</t>
  </si>
  <si>
    <t>Sympson, Kyle</t>
  </si>
  <si>
    <t>3924 S Bushmill Dr</t>
  </si>
  <si>
    <t>3924 S Bushmill DR</t>
  </si>
  <si>
    <t>014-14420-00 PT NE NE 17-8-1W .29A &amp; .02A; PLAT 101</t>
  </si>
  <si>
    <t>530817100042000008</t>
  </si>
  <si>
    <t>53-05-31-203-015.000-004</t>
  </si>
  <si>
    <t>012-08655-00</t>
  </si>
  <si>
    <t>T &amp; R Rentals LLC</t>
  </si>
  <si>
    <t>PO Box 6253</t>
  </si>
  <si>
    <t>2051 W Industrial Park DR</t>
  </si>
  <si>
    <t>014-03210-00 PT NE 17-8-1W .31A; PLAT #54</t>
  </si>
  <si>
    <t>3205</t>
  </si>
  <si>
    <t>530817100020000008</t>
  </si>
  <si>
    <t>53-08-17-104-002.000-008</t>
  </si>
  <si>
    <t>014-27870-00</t>
  </si>
  <si>
    <t>Tabereaux, Martha &amp; Ayres, Lauren E</t>
  </si>
  <si>
    <t>615 W Ladd Ave</t>
  </si>
  <si>
    <t>615 W Ladd AVE</t>
  </si>
  <si>
    <t>014-00150-00 PT NE NE 17-8-1W 1.39A; PLAT 55</t>
  </si>
  <si>
    <t>3301</t>
  </si>
  <si>
    <t>530817100030000008</t>
  </si>
  <si>
    <t>014-16660-00</t>
  </si>
  <si>
    <t>53-08-17-407-017.000-008</t>
  </si>
  <si>
    <t>Taboas, Anthony D</t>
  </si>
  <si>
    <t>3623 S Rogers St</t>
  </si>
  <si>
    <t>3623 S Rogers ST</t>
  </si>
  <si>
    <t>014-34260-00 PT NE NE 17-8-1W .40A; PLAT 59</t>
  </si>
  <si>
    <t>4372</t>
  </si>
  <si>
    <t>530817100016000008</t>
  </si>
  <si>
    <t>014-17097-79</t>
  </si>
  <si>
    <t>53-08-17-301-015.000-008</t>
  </si>
  <si>
    <t>Tabor, Brett M</t>
  </si>
  <si>
    <t>3863 S McDougal St</t>
  </si>
  <si>
    <t>3863 S McDougal ST</t>
  </si>
  <si>
    <t>014-20760-00 PT NE NE 17-8-1W .28A; PLAT 108</t>
  </si>
  <si>
    <t>530817100017000008</t>
  </si>
  <si>
    <t>53-01-41-709-444.000-008</t>
  </si>
  <si>
    <t>014-17094-44</t>
  </si>
  <si>
    <t>Talbert, Danielle</t>
  </si>
  <si>
    <t>3842 S Cramer Cir</t>
  </si>
  <si>
    <t>3842 S Cramer CIR</t>
  </si>
  <si>
    <t>014-08580-00 PT NE NE 17-8-1W .33A; PLAT 87</t>
  </si>
  <si>
    <t>3244</t>
  </si>
  <si>
    <t>530817100031000008</t>
  </si>
  <si>
    <t>53-01-42-152-000.000-008</t>
  </si>
  <si>
    <t>014-21520-00</t>
  </si>
  <si>
    <t>Talbert, Max E Living Trust Talbert, Phyllis L ET AL</t>
  </si>
  <si>
    <t>C/O Kimberly L Talbert 5529 Dill Ct Sycamore Run</t>
  </si>
  <si>
    <t>Indianapolis, IN 46237</t>
  </si>
  <si>
    <t>2933 S O'Neal DR</t>
  </si>
  <si>
    <t>014-23360-00 PT NW 16-8-1W 1.00A</t>
  </si>
  <si>
    <t>530142336000000008</t>
  </si>
  <si>
    <t>53-01-43-311-000.000-008</t>
  </si>
  <si>
    <t>014-33110-00</t>
  </si>
  <si>
    <t>Talbert, Robert M</t>
  </si>
  <si>
    <t>236 S Martha St</t>
  </si>
  <si>
    <t>Dearborn, MI 48124</t>
  </si>
  <si>
    <t>2943 S O'Neal DR</t>
  </si>
  <si>
    <t>53-08-17-107-003.000-008</t>
  </si>
  <si>
    <t>014-17410-32</t>
  </si>
  <si>
    <t>Talbot, Michelle H; Talbot, Sue H &amp; Talbot, Robert M Jr</t>
  </si>
  <si>
    <t>621 W Ryan Rd</t>
  </si>
  <si>
    <t>621 W Ryan RD</t>
  </si>
  <si>
    <t>014-11540-00 PT NW NW 16-8-1W .20A; PLAT 121</t>
  </si>
  <si>
    <t>3340</t>
  </si>
  <si>
    <t>530141154000000008</t>
  </si>
  <si>
    <t>53-09-13-105-037.000-015</t>
  </si>
  <si>
    <t>016-28120-00</t>
  </si>
  <si>
    <t>Talbott, Darlene J Revocable Living Trust</t>
  </si>
  <si>
    <t>3700 W Maybury Mall</t>
  </si>
  <si>
    <t>53-08-17-107-012.000-008</t>
  </si>
  <si>
    <t>014-17410-29</t>
  </si>
  <si>
    <t>Tallent, Joe D &amp; Sheryl L</t>
  </si>
  <si>
    <t>3131 S Ryan Ct</t>
  </si>
  <si>
    <t>3131 S Ryan CT</t>
  </si>
  <si>
    <t>014-08920-00 PT NW NW 16-8-1W .22A; PLAT 109</t>
  </si>
  <si>
    <t>530140892000000008</t>
  </si>
  <si>
    <t>016-16010-11</t>
  </si>
  <si>
    <t>53-09-12-400-012.000-015</t>
  </si>
  <si>
    <t>Tarbah, Martha W</t>
  </si>
  <si>
    <t>2672 S Danlyn Rd</t>
  </si>
  <si>
    <t>2672 S Danlyn RD</t>
  </si>
  <si>
    <t>53-05-31-203-012.000-004</t>
  </si>
  <si>
    <t>012-08650-19</t>
  </si>
  <si>
    <t>Tarbert Properties LLC</t>
  </si>
  <si>
    <t>7515 E 30th St</t>
  </si>
  <si>
    <t>2235 W Industrial Park DR</t>
  </si>
  <si>
    <t>014-06130-00 PT NW 16-8-1W .21A; PLAT 120</t>
  </si>
  <si>
    <t>3786</t>
  </si>
  <si>
    <t>530140613000000008</t>
  </si>
  <si>
    <t>012-08650-30</t>
  </si>
  <si>
    <t>53-05-31-203-020.000-004</t>
  </si>
  <si>
    <t>c/o MacAllister Machinery Co I 7515 E 30th St</t>
  </si>
  <si>
    <t>2305 W Industrial Park DR</t>
  </si>
  <si>
    <t>53-04-35-401-003.000-011</t>
  </si>
  <si>
    <t>007-19480-03</t>
  </si>
  <si>
    <t>Tasus Corp</t>
  </si>
  <si>
    <t>300 N Daniels Way</t>
  </si>
  <si>
    <t>Bloomington, IN 47404-9139</t>
  </si>
  <si>
    <t>014-37350-00 PT NW 16-8-1W .24A</t>
  </si>
  <si>
    <t>2306</t>
  </si>
  <si>
    <t>530143735000000008</t>
  </si>
  <si>
    <t>016-30390-59</t>
  </si>
  <si>
    <t>53-09-02-200-016.000-015</t>
  </si>
  <si>
    <t>Tate, James Eric &amp; Connie C</t>
  </si>
  <si>
    <t>530 S West Lake Ct</t>
  </si>
  <si>
    <t>530 S West Lake CT</t>
  </si>
  <si>
    <t>014-08730-00 PT NW NW 16-8-1W .04A &amp; .19A</t>
  </si>
  <si>
    <t>530140873000000008</t>
  </si>
  <si>
    <t>016-01530-00</t>
  </si>
  <si>
    <t>53-09-12-300-017.000-015</t>
  </si>
  <si>
    <t>Tatman, Anthony K &amp; Dennise L</t>
  </si>
  <si>
    <t>4030 W State Rd 45</t>
  </si>
  <si>
    <t>4030 W State Road 45</t>
  </si>
  <si>
    <t>015-45685-00 PT NW NW 16-8-1W .61; PLAT 41; ROADWAY-WALLS DR</t>
  </si>
  <si>
    <t>53009181-009</t>
  </si>
  <si>
    <t>64A PERRY CITY - BASE - COM/RES - A</t>
  </si>
  <si>
    <t>30352</t>
  </si>
  <si>
    <t>530816200068000009</t>
  </si>
  <si>
    <t>016-03310-97</t>
  </si>
  <si>
    <t>53-09-13-401-017.000-015</t>
  </si>
  <si>
    <t>Tatom, Ronald D &amp; Saunders , Jane A</t>
  </si>
  <si>
    <t>3519 W Yellowstone Ct</t>
  </si>
  <si>
    <t>3519 W Yellowstone CT</t>
  </si>
  <si>
    <t>53-09-01-302-026.000-015</t>
  </si>
  <si>
    <t>016-02420-00</t>
  </si>
  <si>
    <t>Taylor Rentals LLC</t>
  </si>
  <si>
    <t>PO Box 3175</t>
  </si>
  <si>
    <t>1320-1322 W Curry PIKE</t>
  </si>
  <si>
    <t>Bloomington, IN 47403-2781</t>
  </si>
  <si>
    <t>015-18010-05 PT W1/2 16-8-1W Bloomington Rail Trail</t>
  </si>
  <si>
    <t>53009999-009</t>
  </si>
  <si>
    <t>PERRY CITY - COMPLIANT</t>
  </si>
  <si>
    <t>530816200042000009</t>
  </si>
  <si>
    <t>53-09-02-100-013.000-015</t>
  </si>
  <si>
    <t>016-27810-00</t>
  </si>
  <si>
    <t>Taylor, Betty L Revocable Trust</t>
  </si>
  <si>
    <t>4821 W State Road 48</t>
  </si>
  <si>
    <t>014-08380-00 PT NE 17-8-1W &amp; PT NW 16-8-1W .50A</t>
  </si>
  <si>
    <t>530140838000000008</t>
  </si>
  <si>
    <t>53-09-13-407-014.000-015</t>
  </si>
  <si>
    <t>016-27820-00</t>
  </si>
  <si>
    <t>Taylor, Jack L. &amp; Linda J.</t>
  </si>
  <si>
    <t>3640 Sims Ln</t>
  </si>
  <si>
    <t>3640 S Sims LN</t>
  </si>
  <si>
    <t>53-01-41-741-046.000-008</t>
  </si>
  <si>
    <t>014-17410-46</t>
  </si>
  <si>
    <t>Taylor, Jill L</t>
  </si>
  <si>
    <t>3156 S Cuffers Dr</t>
  </si>
  <si>
    <t>3156 S Cuffers DR</t>
  </si>
  <si>
    <t>014-07070-01 PT NE NE 17-8-1W .27A</t>
  </si>
  <si>
    <t>530817100023000008</t>
  </si>
  <si>
    <t>53-08-17-102-079.000-008</t>
  </si>
  <si>
    <t>014-23460-00</t>
  </si>
  <si>
    <t>Taylor, John Gillman</t>
  </si>
  <si>
    <t>2802 Pointe Cove Rd</t>
  </si>
  <si>
    <t>661 W Fairway LN</t>
  </si>
  <si>
    <t>014-07070-00 PT NE NE 17-8-1W .45 A; PLAT 10</t>
  </si>
  <si>
    <t>4199</t>
  </si>
  <si>
    <t>530817100024000008</t>
  </si>
  <si>
    <t>53-01-63-041-169.000-015</t>
  </si>
  <si>
    <t>016-30411-69</t>
  </si>
  <si>
    <t>Taylor, Kenneth M &amp; Valerie C</t>
  </si>
  <si>
    <t>5780 W Monarch Ct</t>
  </si>
  <si>
    <t>5780 W Monarch CT</t>
  </si>
  <si>
    <t>014-30320-00 PT NE NE 17-8-1W .362 A; PLAT 79</t>
  </si>
  <si>
    <t>2643</t>
  </si>
  <si>
    <t>530817100038000008</t>
  </si>
  <si>
    <t>014-07858-13</t>
  </si>
  <si>
    <t>53-08-17-301-153.000-008</t>
  </si>
  <si>
    <t>Taylor, Lafayette &amp; Deloris</t>
  </si>
  <si>
    <t>4237 S Mallard Ct</t>
  </si>
  <si>
    <t>4237 S Mallard CT</t>
  </si>
  <si>
    <t>530817100039000008</t>
  </si>
  <si>
    <t>014-19590-00</t>
  </si>
  <si>
    <t>53-08-17-402-012.000-008</t>
  </si>
  <si>
    <t>Taylor, Lisa S</t>
  </si>
  <si>
    <t>506 W San Juan Dr</t>
  </si>
  <si>
    <t>506 W San Juan DR</t>
  </si>
  <si>
    <t>014-14680-00 PT NE NE 17-8-1W 1.03A; PLAT 58</t>
  </si>
  <si>
    <t>530817100044000008</t>
  </si>
  <si>
    <t>53-09-12-400-002.012-015</t>
  </si>
  <si>
    <t>016-31640-12</t>
  </si>
  <si>
    <t>Taylor, Pilar</t>
  </si>
  <si>
    <t>3722 Oak Leaf Dr</t>
  </si>
  <si>
    <t>014-21490-00 PT NE 17-8-1W .72A</t>
  </si>
  <si>
    <t>530817100034000008</t>
  </si>
  <si>
    <t>53-09-12-402-038.000-015</t>
  </si>
  <si>
    <t>016-19600-00</t>
  </si>
  <si>
    <t>3722 W Oak Leaf DR</t>
  </si>
  <si>
    <t>53-09-13-200-014.000-015</t>
  </si>
  <si>
    <t>016-29490-96</t>
  </si>
  <si>
    <t>Taylor, Randy L &amp; Taylor, Christopher D</t>
  </si>
  <si>
    <t>4171 W Red Rock Rd</t>
  </si>
  <si>
    <t>4171 W Red Rock RD</t>
  </si>
  <si>
    <t>014-16360-00 PT NW 17-8-1W .22A &amp;; PT NE 16-8-1W .07A; PLAT 68</t>
  </si>
  <si>
    <t>530817100033000008</t>
  </si>
  <si>
    <t>53-09-13-400-025.000-015</t>
  </si>
  <si>
    <t>016-27930-00</t>
  </si>
  <si>
    <t>Taylor, Richard K. &amp; Joyce A.</t>
  </si>
  <si>
    <t>3640 S Plaza Dr</t>
  </si>
  <si>
    <t>3640 S Plaza DR</t>
  </si>
  <si>
    <t>014-18040-00 PT NE 17-8-1W .065A PLAT 94; PT NW 16-8-1W .06A; PLAT 95</t>
  </si>
  <si>
    <t>530817100013000008</t>
  </si>
  <si>
    <t>014-17091-27</t>
  </si>
  <si>
    <t>53-08-17-304-055.000-008</t>
  </si>
  <si>
    <t>Taylor, Roberta Lee Rev Trust</t>
  </si>
  <si>
    <t>3931 S Cramer Cir</t>
  </si>
  <si>
    <t>3931 S Cramer CIR</t>
  </si>
  <si>
    <t>014-02990-00 PT NE NE 17-8-1W .125A; PLAT 89</t>
  </si>
  <si>
    <t>530817100012000008</t>
  </si>
  <si>
    <t>53-08-17-102-010.000-008</t>
  </si>
  <si>
    <t>014-33390-00</t>
  </si>
  <si>
    <t>Taylor, Saundra Barrett</t>
  </si>
  <si>
    <t>582 W Green Rd</t>
  </si>
  <si>
    <t>582 W Green RD</t>
  </si>
  <si>
    <t>014-08560-00 PT NE 17- &amp; PT NW 16-8-1W .25A</t>
  </si>
  <si>
    <t>530817100032000008</t>
  </si>
  <si>
    <t>53-05-31-204-003.000-004</t>
  </si>
  <si>
    <t>012-08650-05</t>
  </si>
  <si>
    <t>TDDM LLC</t>
  </si>
  <si>
    <t>437 S College Ave</t>
  </si>
  <si>
    <t>2234 W Industrial Park DR</t>
  </si>
  <si>
    <t>014-27360-00 PT NE NE 17-8-1W .50A; &amp; .50A PLATS 100 &amp; (52)</t>
  </si>
  <si>
    <t>530817100043000008</t>
  </si>
  <si>
    <t>53-09-13-107-047.000-015</t>
  </si>
  <si>
    <t>016-21550-00</t>
  </si>
  <si>
    <t>Teague, Aaron D</t>
  </si>
  <si>
    <t>3801 S Yonkers St</t>
  </si>
  <si>
    <t>3801 S Yonkers ST</t>
  </si>
  <si>
    <t>016-30390-47</t>
  </si>
  <si>
    <t>53-09-02-200-107.000-015</t>
  </si>
  <si>
    <t>Teague, Derek</t>
  </si>
  <si>
    <t>482 S Woodfield Ln</t>
  </si>
  <si>
    <t>482 S Woodfield LN</t>
  </si>
  <si>
    <t>014-27370-00 PT NE NE 17-8-1W 1.00A PLAT 11</t>
  </si>
  <si>
    <t>530817100014000008</t>
  </si>
  <si>
    <t>53-09-13-202-017.000-015</t>
  </si>
  <si>
    <t>016-29490-02</t>
  </si>
  <si>
    <t>Teague, Heather Lynn</t>
  </si>
  <si>
    <t>4004 W Cedar Chase Dr</t>
  </si>
  <si>
    <t>4004 W Cedar Chase DR</t>
  </si>
  <si>
    <t>014-05370-00 PT NE NE 17-8-1W .322 A; PLAT 37</t>
  </si>
  <si>
    <t>530817100037000008</t>
  </si>
  <si>
    <t>014-26080-00</t>
  </si>
  <si>
    <t>53-08-17-104-010.000-008</t>
  </si>
  <si>
    <t>Teare, Glenn A JR &amp; Jennifer R</t>
  </si>
  <si>
    <t>2799 E Crabapple Cir</t>
  </si>
  <si>
    <t>605 W Ladd AVE</t>
  </si>
  <si>
    <t>014-27430-00 PT NE 17-8-1W .34A</t>
  </si>
  <si>
    <t>530817100029000008</t>
  </si>
  <si>
    <t>012-11802-05</t>
  </si>
  <si>
    <t>53-05-29-100-030.000-004</t>
  </si>
  <si>
    <t>Teeple, Charles E</t>
  </si>
  <si>
    <t>2412 N Stonelake Cir</t>
  </si>
  <si>
    <t>2412 N Stonelake CIR</t>
  </si>
  <si>
    <t>014-27510-00 PT NE 17-8-1W .33A</t>
  </si>
  <si>
    <t>530817100028000008</t>
  </si>
  <si>
    <t>53-09-02-201-013.000-015</t>
  </si>
  <si>
    <t>016-30390-39</t>
  </si>
  <si>
    <t>Tegeler, Robert M</t>
  </si>
  <si>
    <t>5813 W Stoneview Way</t>
  </si>
  <si>
    <t>014-15260-00 PT NE 17-8-1W .16A</t>
  </si>
  <si>
    <t>3612</t>
  </si>
  <si>
    <t>530817100018000008</t>
  </si>
  <si>
    <t>53-04-36-202-004.000-011</t>
  </si>
  <si>
    <t>007-16600-00</t>
  </si>
  <si>
    <t>Teige, Scott W. &amp; Kathryn P.</t>
  </si>
  <si>
    <t>951 N Waynes Ln</t>
  </si>
  <si>
    <t>951 N Waynes LN</t>
  </si>
  <si>
    <t>014-12590-00 PT NE 17-8-1W .17A; PLAT 95</t>
  </si>
  <si>
    <t>3927</t>
  </si>
  <si>
    <t>530817100019000008</t>
  </si>
  <si>
    <t>53-09-13-107-052.000-015</t>
  </si>
  <si>
    <t>016-28010-00</t>
  </si>
  <si>
    <t>Temple, Thomas G. &amp; Karen</t>
  </si>
  <si>
    <t>3252 S Yonkers St</t>
  </si>
  <si>
    <t>3252 S Yonkers ST</t>
  </si>
  <si>
    <t>014-25710-00 PT NE NE 17-8-1W .24A; PLAT 72</t>
  </si>
  <si>
    <t>530817100021000008</t>
  </si>
  <si>
    <t>53-01-41-709-721.000-008</t>
  </si>
  <si>
    <t>014-17097-21</t>
  </si>
  <si>
    <t>Tenefrancia, Sherley M</t>
  </si>
  <si>
    <t>1684 W Hennessey St</t>
  </si>
  <si>
    <t>1684 W Hennessey ST</t>
  </si>
  <si>
    <t>014-04130-00 PT NE 17-8-1W .43A</t>
  </si>
  <si>
    <t>530817100035000008</t>
  </si>
  <si>
    <t>53-09-13-200-066.098-015</t>
  </si>
  <si>
    <t>016-29490-98</t>
  </si>
  <si>
    <t>Tenorio- Orocio, Carlos E &amp; Gloria G Aca-Jimenez</t>
  </si>
  <si>
    <t>4379 W Red Rock Rd</t>
  </si>
  <si>
    <t>4379 W Red Rock RD</t>
  </si>
  <si>
    <t>53-04-36-303-017.000-011</t>
  </si>
  <si>
    <t>007-14610-00</t>
  </si>
  <si>
    <t>Terkhorn, Lorelei Elaine</t>
  </si>
  <si>
    <t>8629 Banta Rd</t>
  </si>
  <si>
    <t>Camby, IN 46113</t>
  </si>
  <si>
    <t>4272 W Broadway AVE</t>
  </si>
  <si>
    <t>014-19350-00 PT NW NW 16-8-1W 3.50A</t>
  </si>
  <si>
    <t>530816200052000008</t>
  </si>
  <si>
    <t>53-04-36-303-027.000-011</t>
  </si>
  <si>
    <t>007-28220-00</t>
  </si>
  <si>
    <t>4272 W Broadway Ave</t>
  </si>
  <si>
    <t>4262 W Broadway AVE</t>
  </si>
  <si>
    <t>014-19360-00 PT NW NW 16-8-1W .33 A</t>
  </si>
  <si>
    <t>530816200063000008</t>
  </si>
  <si>
    <t>53-09-02-101-008.000-015</t>
  </si>
  <si>
    <t>016-07720-00</t>
  </si>
  <si>
    <t>Terrell, Freida Korea &amp; Pate, George A &amp; Clements, Carolyn D</t>
  </si>
  <si>
    <t>270 S Spriggs Blvd</t>
  </si>
  <si>
    <t>270 S Spriggs BLVD</t>
  </si>
  <si>
    <t>014-17365-00 PT W1/2 NW 16-8-1W 1.00A</t>
  </si>
  <si>
    <t>530816200039000008</t>
  </si>
  <si>
    <t>53-09-01-304-010.000-015</t>
  </si>
  <si>
    <t>016-18590-12</t>
  </si>
  <si>
    <t>Terwilliger, Brittany L</t>
  </si>
  <si>
    <t>4125 W Heritage Way</t>
  </si>
  <si>
    <t>014-01070-05 PT NW NW 20-8-1W 9.06A; PLAT 621</t>
  </si>
  <si>
    <t>53008029-008</t>
  </si>
  <si>
    <t>That Road - A</t>
  </si>
  <si>
    <t>http://egis.39dn.com/egismonroein/plats/C/C365_b.pdf</t>
  </si>
  <si>
    <t>EAGLEVIEW 2 PH I</t>
  </si>
  <si>
    <t>4082</t>
  </si>
  <si>
    <t>530820200014000008</t>
  </si>
  <si>
    <t>53-09-02-200-020.000-015</t>
  </si>
  <si>
    <t>016-30391-81</t>
  </si>
  <si>
    <t>Terzino, Debra</t>
  </si>
  <si>
    <t>1172 W Countryside Ln</t>
  </si>
  <si>
    <t>571 S Fieldstone BLVD</t>
  </si>
  <si>
    <t>014-07858-35 EAGLEVIEW 2 PH 1 LOT 35</t>
  </si>
  <si>
    <t>53008070-008</t>
  </si>
  <si>
    <t>Eagle View 2 - V</t>
  </si>
  <si>
    <t>http://egis.39dn.com/egismonroein/plats/2004009685.IN.pdf</t>
  </si>
  <si>
    <t>530820200005000008</t>
  </si>
  <si>
    <t>53-09-01-304-016.000-015</t>
  </si>
  <si>
    <t>016-18590-04</t>
  </si>
  <si>
    <t>Testy, Kellye Y</t>
  </si>
  <si>
    <t>1750 NE 62nd St</t>
  </si>
  <si>
    <t>Seattle, WA 98115</t>
  </si>
  <si>
    <t>4117 W Heritage Way</t>
  </si>
  <si>
    <t>014-07858-34 EAGLEVIEW 2 PH 1 LOT 34</t>
  </si>
  <si>
    <t>530820200021000008</t>
  </si>
  <si>
    <t>007-28150-31</t>
  </si>
  <si>
    <t>53-04-26-401-011.000-011</t>
  </si>
  <si>
    <t>007-28150-30</t>
  </si>
  <si>
    <t>TF Realty Bloomington LLC</t>
  </si>
  <si>
    <t>4801 W Vernal Pike</t>
  </si>
  <si>
    <t>4743 W Vernal PIKE</t>
  </si>
  <si>
    <t>014-07858-31 EAGLEVIEW 2 PH 1 LOTS 31 &amp; 32</t>
  </si>
  <si>
    <t>530820200033000008</t>
  </si>
  <si>
    <t>016-03315-27</t>
  </si>
  <si>
    <t>53-09-13-401-049.000-015</t>
  </si>
  <si>
    <t>Thacker, Rebecca J</t>
  </si>
  <si>
    <t>3500 W Fox Trail Pl</t>
  </si>
  <si>
    <t>3500 W Fox Trail Place</t>
  </si>
  <si>
    <t>53-09-01-213-010.000-015</t>
  </si>
  <si>
    <t>016-23680-00</t>
  </si>
  <si>
    <t>Thackery, Ross</t>
  </si>
  <si>
    <t>3808 W Vernal Pike</t>
  </si>
  <si>
    <t>640 S Curry PIKE</t>
  </si>
  <si>
    <t>014-07858-30 EAGLEVIEW 2 PH 1 LOT 30</t>
  </si>
  <si>
    <t>530820200025000008</t>
  </si>
  <si>
    <t>53-09-13-105-011.000-015</t>
  </si>
  <si>
    <t>016-14440-00</t>
  </si>
  <si>
    <t>Thayer, Roseanna &amp; Woodie R</t>
  </si>
  <si>
    <t>3822 W Maybury Mall</t>
  </si>
  <si>
    <t>014-07858-29 EAGLEVIEW 2 PH 1 LOT 29</t>
  </si>
  <si>
    <t>530820200026000008</t>
  </si>
  <si>
    <t>007-28150-32</t>
  </si>
  <si>
    <t>53-04-26-401-017.000-011</t>
  </si>
  <si>
    <t>The Better Way Storage LLC</t>
  </si>
  <si>
    <t>PO Box 601</t>
  </si>
  <si>
    <t>4801 W Vernal PIKE</t>
  </si>
  <si>
    <t>014-07858-28 EAGLEVIEW 2 PH 1 LOT 28</t>
  </si>
  <si>
    <t>530820200019000008</t>
  </si>
  <si>
    <t>53-01-41-709-813.000-008</t>
  </si>
  <si>
    <t>014-17098-13</t>
  </si>
  <si>
    <t>The Highland Homeowner's Association Inc.</t>
  </si>
  <si>
    <t>PO Box 3171</t>
  </si>
  <si>
    <t>S MCDOUGAL ST</t>
  </si>
  <si>
    <t>014-07858-27 EAGLEVIEW 2 PH 1 LOT 27</t>
  </si>
  <si>
    <t>530820200015000008</t>
  </si>
  <si>
    <t>53-08-17-100-300.448-008</t>
  </si>
  <si>
    <t>014-17396-48</t>
  </si>
  <si>
    <t>S Glasgow CIR</t>
  </si>
  <si>
    <t>014-07858-26 EAGLEVIEW 2 PH 1 LOT 26</t>
  </si>
  <si>
    <t>530820200017000008</t>
  </si>
  <si>
    <t>53-08-17-100-300.449-008</t>
  </si>
  <si>
    <t>014-17396-49</t>
  </si>
  <si>
    <t>014-07858-25 EAGLEVIEW 2 PH 1 LOT 25</t>
  </si>
  <si>
    <t>530820200028000008</t>
  </si>
  <si>
    <t>53-04-36-303-104.000-011</t>
  </si>
  <si>
    <t>007-10660-00</t>
  </si>
  <si>
    <t>Thelin, Ruth R</t>
  </si>
  <si>
    <t>4142 W Broadway Ave</t>
  </si>
  <si>
    <t>4142 W Broadway AVE</t>
  </si>
  <si>
    <t>014-07858-24 EAGLEVIEW 2 PH 1 LOT 24</t>
  </si>
  <si>
    <t>530820200008000008</t>
  </si>
  <si>
    <t>53-01-41-709-439.000-008</t>
  </si>
  <si>
    <t>014-17094-39</t>
  </si>
  <si>
    <t>Theobald, Elizabeth A</t>
  </si>
  <si>
    <t>C/O American Trust &amp; Savings B 895 Main St</t>
  </si>
  <si>
    <t>Dubuque, IA 52001</t>
  </si>
  <si>
    <t>3863 S Cramer CIR</t>
  </si>
  <si>
    <t>014-07858-23 EAGLEVIEW 2 PH 1 LOT 23</t>
  </si>
  <si>
    <t>530820200012000008</t>
  </si>
  <si>
    <t>53-09-02-400-009.175-015</t>
  </si>
  <si>
    <t>016-26822-75</t>
  </si>
  <si>
    <t>Thomas, Carven &amp; Lisa</t>
  </si>
  <si>
    <t>5392 W Stonewood Dr</t>
  </si>
  <si>
    <t>5392 W Stonewood DR</t>
  </si>
  <si>
    <t>014-07858-22 EAGLEVIEW 2 PH 1 LOT 22</t>
  </si>
  <si>
    <t>530820200030000008</t>
  </si>
  <si>
    <t>53-09-01-212-002.000-015</t>
  </si>
  <si>
    <t>016-28250-00</t>
  </si>
  <si>
    <t>Thomas, Harold J. &amp; Joyce A.</t>
  </si>
  <si>
    <t>4129 W Highland Ct</t>
  </si>
  <si>
    <t>4129 W Highland CT</t>
  </si>
  <si>
    <t>014-07858-21 EAGLEVIEW 2 PH 1 LOT 21</t>
  </si>
  <si>
    <t>530820200029000008</t>
  </si>
  <si>
    <t>53-09-13-400-072.000-015</t>
  </si>
  <si>
    <t>016-28270-00</t>
  </si>
  <si>
    <t>Thomas, Kenneth Walter &amp; Harriet</t>
  </si>
  <si>
    <t>3638 S Plaza Dr</t>
  </si>
  <si>
    <t>3638 S Plaza DR</t>
  </si>
  <si>
    <t>014-07858-20 EAGLEVIEW 2 PH 1 LOT 20</t>
  </si>
  <si>
    <t>530820200023000008</t>
  </si>
  <si>
    <t>016-16010-07</t>
  </si>
  <si>
    <t>53-09-12-400-011.000-015</t>
  </si>
  <si>
    <t>Thomas, Therron W &amp; Angela L</t>
  </si>
  <si>
    <t>2704 S Danlyn Rd</t>
  </si>
  <si>
    <t>2704 S Danlyn RD</t>
  </si>
  <si>
    <t>014-07858-19 EAGLEVIEW 2 PH 1 LOT 19</t>
  </si>
  <si>
    <t>530820200018000008</t>
  </si>
  <si>
    <t>53-04-36-303-015.000-011</t>
  </si>
  <si>
    <t>007-28790-00</t>
  </si>
  <si>
    <t>Thomas, Wayne &amp; Jane Family Revocable Trust</t>
  </si>
  <si>
    <t>4251 W Broadway Ave</t>
  </si>
  <si>
    <t>4251 W Broadway AVE</t>
  </si>
  <si>
    <t>014-07858-18 EAGLEVIEW 2 PH 1 LOT 18 &amp; 17</t>
  </si>
  <si>
    <t>530820200027000008</t>
  </si>
  <si>
    <t>014-17093-95</t>
  </si>
  <si>
    <t>53-08-17-302-059.000-008</t>
  </si>
  <si>
    <t>Thompson, Anthony Q &amp; Lori A</t>
  </si>
  <si>
    <t>5051 W DeAnn Dr</t>
  </si>
  <si>
    <t>1538 W Edinburgh Bend</t>
  </si>
  <si>
    <t>016-19200-00</t>
  </si>
  <si>
    <t>53-09-12-200-026.000-015</t>
  </si>
  <si>
    <t>Thompson, David A</t>
  </si>
  <si>
    <t>1906 N Locust Ct</t>
  </si>
  <si>
    <t>1812 S Curry PIKE</t>
  </si>
  <si>
    <t>014-07858-16 EAGLEVIEW 2 PH 1 LOT 16</t>
  </si>
  <si>
    <t>530817301207000008</t>
  </si>
  <si>
    <t>53-04-36-401-003.000-011</t>
  </si>
  <si>
    <t>007-30031-06</t>
  </si>
  <si>
    <t>Thompson, Jack D</t>
  </si>
  <si>
    <t>487 20th Ave</t>
  </si>
  <si>
    <t>Indian Rocks Beach, FL 33785</t>
  </si>
  <si>
    <t>3399 W Jonathan DR</t>
  </si>
  <si>
    <t>014-07858-15 EAGLEVIEW 2 PH 1 LOT 15</t>
  </si>
  <si>
    <t>530817301208000008</t>
  </si>
  <si>
    <t>53-04-36-401-002.000-011</t>
  </si>
  <si>
    <t>007-30030-07</t>
  </si>
  <si>
    <t>014-07858-14 EAGLEVIEW 2 PH 1 LOT 14</t>
  </si>
  <si>
    <t>530817301091000008</t>
  </si>
  <si>
    <t>007-30030-04</t>
  </si>
  <si>
    <t>53-04-36-401-007.000-011</t>
  </si>
  <si>
    <t>3701 W Jonathan DR</t>
  </si>
  <si>
    <t>Bloomington, IN 47404-4836</t>
  </si>
  <si>
    <t>014-07858-13 EAGLEVIEW 2 PH 1 LOT 13</t>
  </si>
  <si>
    <t>DECKARDS</t>
  </si>
  <si>
    <t>530817301153000008</t>
  </si>
  <si>
    <t>53-09-01-302-019.000-015</t>
  </si>
  <si>
    <t>016-28300-00</t>
  </si>
  <si>
    <t>Thompson, Jack D.</t>
  </si>
  <si>
    <t>4132 W Curry CT</t>
  </si>
  <si>
    <t>014-07858-12 EAGLEVIEW 2 1ST LOT 12</t>
  </si>
  <si>
    <t>530817301154000008</t>
  </si>
  <si>
    <t>53-08-17-301-093.420-008</t>
  </si>
  <si>
    <t>014-17496-20</t>
  </si>
  <si>
    <t>Thompson, Marilyn Jean</t>
  </si>
  <si>
    <t>3636 S Glasgow Circle</t>
  </si>
  <si>
    <t>3636 S Glasgow CIR</t>
  </si>
  <si>
    <t>014-07858-10 EAGLEVIEW 2 PH 1 LOT 10</t>
  </si>
  <si>
    <t>530817301152000008</t>
  </si>
  <si>
    <t>53-09-13-407-015.000-015</t>
  </si>
  <si>
    <t>016-00660-00</t>
  </si>
  <si>
    <t>Thompson, Mary E</t>
  </si>
  <si>
    <t>3635 S Plaza Dr</t>
  </si>
  <si>
    <t>3635 S Plaza DR</t>
  </si>
  <si>
    <t>014-07858-11 EAGLEVIEW 2 PH 1 LOT 11</t>
  </si>
  <si>
    <t>530817301092000008</t>
  </si>
  <si>
    <t>53-08-17-303-009.000-008</t>
  </si>
  <si>
    <t>014-17093-25</t>
  </si>
  <si>
    <t>Thompson, Philip W &amp; Deborah A</t>
  </si>
  <si>
    <t>3895 S Bushmill Dr</t>
  </si>
  <si>
    <t>3895 S Bushmill DR</t>
  </si>
  <si>
    <t>014-07856-98 EAGLEVIEW SEC 3 PH 2 LOT 98</t>
  </si>
  <si>
    <t>53008071-008</t>
  </si>
  <si>
    <t>Eagleview - A</t>
  </si>
  <si>
    <t>http://egis.39dn.com/egismonroein/plats/C/C311_b.pdf</t>
  </si>
  <si>
    <t>530817301155000008</t>
  </si>
  <si>
    <t>53-09-02-400-009.162-015</t>
  </si>
  <si>
    <t>016-26822-62</t>
  </si>
  <si>
    <t>Thompson, Raymond H. Jr. &amp; Nancy Lee</t>
  </si>
  <si>
    <t>5426 W Stonewood Dr</t>
  </si>
  <si>
    <t>5426 W Stonewood DR</t>
  </si>
  <si>
    <t>014-07856-99 EAGLEVIEW SEC 3 PH 2 LOT 99</t>
  </si>
  <si>
    <t>4231</t>
  </si>
  <si>
    <t>530140785699000008</t>
  </si>
  <si>
    <t>016-30392-88</t>
  </si>
  <si>
    <t>53-01-63-039-288.000-015</t>
  </si>
  <si>
    <t>Thompson, Samaria N</t>
  </si>
  <si>
    <t>5106 W Bedrock Rd</t>
  </si>
  <si>
    <t>5106 W Bedrock RD</t>
  </si>
  <si>
    <t>014-07857-00 EAGLEVIEW SEC 3 PH 2 LOT 100</t>
  </si>
  <si>
    <t>530817301004000008</t>
  </si>
  <si>
    <t>53-05-29-200-043.000-004</t>
  </si>
  <si>
    <t>012-19220-00</t>
  </si>
  <si>
    <t>Thompson, Thomas &amp; Barbara J</t>
  </si>
  <si>
    <t>2430 W Arlington Rd</t>
  </si>
  <si>
    <t>2430 W Arlington RD</t>
  </si>
  <si>
    <t>014-07856-68 EAGLEVIEW SEC 2 LOT 68</t>
  </si>
  <si>
    <t>530140785668000008</t>
  </si>
  <si>
    <t>53-08-20-200-014.000-008</t>
  </si>
  <si>
    <t>014-01070-05</t>
  </si>
  <si>
    <t>Three R Dev LLC</t>
  </si>
  <si>
    <t>5200 S Leonard Springs Rd</t>
  </si>
  <si>
    <t>014-07856-33 EAGLEVIEW SEC 1 LOT 33</t>
  </si>
  <si>
    <t>http://egis.39dn.com/egismonroein/plats/C/C239_a.pdf</t>
  </si>
  <si>
    <t>EAGLEVIEW SEC 1</t>
  </si>
  <si>
    <t>530820205009000008</t>
  </si>
  <si>
    <t>53-08-17-301-036.000-008</t>
  </si>
  <si>
    <t>014-17096-11</t>
  </si>
  <si>
    <t>Throop, Adam E &amp; Sarah A</t>
  </si>
  <si>
    <t>3802 S Bushmill Dr</t>
  </si>
  <si>
    <t>3802 S Bushmill DR</t>
  </si>
  <si>
    <t>014-07856-34 EAGLEVIEW SEC 1 LOT 34</t>
  </si>
  <si>
    <t>530820205037000008</t>
  </si>
  <si>
    <t>53-08-17-108-013.000-008</t>
  </si>
  <si>
    <t>014-17410-26</t>
  </si>
  <si>
    <t>Thrush, Robert Scott</t>
  </si>
  <si>
    <t>3116 S Tulip Ave</t>
  </si>
  <si>
    <t>3116 S Tulip AVE</t>
  </si>
  <si>
    <t>Bloomington, IN 47403-4359</t>
  </si>
  <si>
    <t>014-07856-95 EAGLEVIEW SEC 3 PH 2 LOT 95</t>
  </si>
  <si>
    <t>3587</t>
  </si>
  <si>
    <t>530817301211000008</t>
  </si>
  <si>
    <t>53-08-17-406-037.000-008</t>
  </si>
  <si>
    <t>014-08850-33</t>
  </si>
  <si>
    <t>Thuma, Donna M</t>
  </si>
  <si>
    <t>700 W Whitehorn</t>
  </si>
  <si>
    <t>700 W Whitethorn Place</t>
  </si>
  <si>
    <t>014-07856-94 EAGLEVIEW SEC 3 PH 2 LOT 94</t>
  </si>
  <si>
    <t>4227</t>
  </si>
  <si>
    <t>530817301086000008</t>
  </si>
  <si>
    <t>016-30393-12</t>
  </si>
  <si>
    <t>53-01-63-039-312.000-015</t>
  </si>
  <si>
    <t>Thurmond, Bradley H &amp; Antonella S</t>
  </si>
  <si>
    <t>5461 W Bedrock Rd</t>
  </si>
  <si>
    <t>5461 W Bedrock RD</t>
  </si>
  <si>
    <t>014-07856-93 EAGLEVIEW SEC 3 PH 2 LOT 93</t>
  </si>
  <si>
    <t>4226</t>
  </si>
  <si>
    <t>530817301210000008</t>
  </si>
  <si>
    <t>53-09-01-304-022.000-015</t>
  </si>
  <si>
    <t>016-18590-18</t>
  </si>
  <si>
    <t>Tiburcio, Nelson Jose</t>
  </si>
  <si>
    <t>4131 W Heritage Way</t>
  </si>
  <si>
    <t>014-07856-92 EAGLEVIEW SEC 3 PH 2 LOT 92</t>
  </si>
  <si>
    <t>4224</t>
  </si>
  <si>
    <t>530817301209000008</t>
  </si>
  <si>
    <t>016-30392-05</t>
  </si>
  <si>
    <t>53-09-02-300-015.000-015</t>
  </si>
  <si>
    <t>Tilford, Trent P &amp; Carolyn L</t>
  </si>
  <si>
    <t>734 S Bosell Ct</t>
  </si>
  <si>
    <t>734 S Bosell CT</t>
  </si>
  <si>
    <t>014-07856-91 EAGLEVIEW SEC 3 PH 2 LOT 91</t>
  </si>
  <si>
    <t>530817301085000008</t>
  </si>
  <si>
    <t>53-09-01-304-003.000-015</t>
  </si>
  <si>
    <t>016-18590-11</t>
  </si>
  <si>
    <t>Tilley, Jennifer L Porter</t>
  </si>
  <si>
    <t>4126 W Heritage Way</t>
  </si>
  <si>
    <t>014-07856-69 EAGLEVIEW SEC 3 PH 1 LOT 69</t>
  </si>
  <si>
    <t>http://egis.39dn.com/egismonroein/plats/C/C267_g.pdf</t>
  </si>
  <si>
    <t>EAGLEVIEW</t>
  </si>
  <si>
    <t>530820204013000008</t>
  </si>
  <si>
    <t>016-30392-40</t>
  </si>
  <si>
    <t>53-09-02-300-049.000-015</t>
  </si>
  <si>
    <t>Tillman, Leon</t>
  </si>
  <si>
    <t>5688 W Tensleep Rd</t>
  </si>
  <si>
    <t>5688 W Tensleep RD</t>
  </si>
  <si>
    <t>014-07856-71 EAGLEVIEW SEC 3 PH 1 LOT 71</t>
  </si>
  <si>
    <t>530820204016000008</t>
  </si>
  <si>
    <t>53-09-13-200-066.101-015</t>
  </si>
  <si>
    <t>016-29491-01</t>
  </si>
  <si>
    <t>Tinsley, Joshua &amp; Amanda</t>
  </si>
  <si>
    <t>4385 W Red Rock Rd</t>
  </si>
  <si>
    <t>4385 W Red Rock RD</t>
  </si>
  <si>
    <t>014-07856-73 EAGLEVIEW SEC 3 PH 1 LOT 73</t>
  </si>
  <si>
    <t>3574</t>
  </si>
  <si>
    <t>530820204011000008</t>
  </si>
  <si>
    <t>53-08-17-102-016.000-008</t>
  </si>
  <si>
    <t>014-25640-00</t>
  </si>
  <si>
    <t>Titus, Gerry E</t>
  </si>
  <si>
    <t>622 W Green Rd</t>
  </si>
  <si>
    <t>622 W Green RD</t>
  </si>
  <si>
    <t>014-07856-90 EAGLEVIEW SEC 4 LOT 90</t>
  </si>
  <si>
    <t>http://egis.39dn.com/egismonroein/plats/2000008092.IN.pdf</t>
  </si>
  <si>
    <t>EAGLEVIEW SEC 4</t>
  </si>
  <si>
    <t>530820203004000008</t>
  </si>
  <si>
    <t>53-08-17-301-201.000-008</t>
  </si>
  <si>
    <t>014-17096-77</t>
  </si>
  <si>
    <t>Tiwari, Gloria</t>
  </si>
  <si>
    <t>1429 W Glasgow Ct</t>
  </si>
  <si>
    <t>1429 W Glasgow CT</t>
  </si>
  <si>
    <t>014-07856-88 EAGLEVIEW SEC 4 LOT 88 &amp;; PT LOT 89</t>
  </si>
  <si>
    <t>530820203005000008</t>
  </si>
  <si>
    <t>53-09-13-200-066.051-015</t>
  </si>
  <si>
    <t>016-29490-51</t>
  </si>
  <si>
    <t>Tlahuex-Aca, Yolanda &amp; Tlahuex-Auatl, Fulgenco</t>
  </si>
  <si>
    <t>3258 S Sedona Ct</t>
  </si>
  <si>
    <t>3258 S Sedona CT</t>
  </si>
  <si>
    <t>016-30390-75</t>
  </si>
  <si>
    <t>53-09-02-200-065.000-015</t>
  </si>
  <si>
    <t>Todaro, Anthony M</t>
  </si>
  <si>
    <t>487 S Stardust Cir</t>
  </si>
  <si>
    <t>487 S Stardust CIR</t>
  </si>
  <si>
    <t>014-07856-87 EAGLEVIEW SEC 4 LOT 87</t>
  </si>
  <si>
    <t>3183</t>
  </si>
  <si>
    <t>530820203001000008</t>
  </si>
  <si>
    <t>53-08-20-105-004.000-008</t>
  </si>
  <si>
    <t>014-14985-44</t>
  </si>
  <si>
    <t>Todd, Danny J &amp; Cathy Ann</t>
  </si>
  <si>
    <t>4107 S Hedgewood Ct</t>
  </si>
  <si>
    <t>4107 S Hedgewood CT</t>
  </si>
  <si>
    <t>014-07856-86 EAGLEVIEW SEC 4 LOT 86</t>
  </si>
  <si>
    <t>4219</t>
  </si>
  <si>
    <t>530820203002000008</t>
  </si>
  <si>
    <t>53-08-17-400-020.000-008</t>
  </si>
  <si>
    <t>014-33920-00</t>
  </si>
  <si>
    <t>Todd, Robert G</t>
  </si>
  <si>
    <t>1791 S Paradise Pt</t>
  </si>
  <si>
    <t>Inverness, FL 34450</t>
  </si>
  <si>
    <t>3240 S Rogers ST</t>
  </si>
  <si>
    <t>014-07856-75 EAGLEVIEW SEC 3 PH 1 LOTS 75,; 76 &amp; PT LOT 82; 1.188A TOTAL</t>
  </si>
  <si>
    <t>3176</t>
  </si>
  <si>
    <t>530820204002000008</t>
  </si>
  <si>
    <t>53-09-01-209-065.000-015</t>
  </si>
  <si>
    <t>016-28650-00</t>
  </si>
  <si>
    <t>Tolen, James</t>
  </si>
  <si>
    <t>717 S Western Dr</t>
  </si>
  <si>
    <t>717 S Western DR</t>
  </si>
  <si>
    <t>530820204003000008</t>
  </si>
  <si>
    <t>016-21850-00</t>
  </si>
  <si>
    <t>53-09-13-106-010.000-015</t>
  </si>
  <si>
    <t>Tomaso, Matthew &amp; Andrea</t>
  </si>
  <si>
    <t>11770 E Bedrock Ln</t>
  </si>
  <si>
    <t>3721 S Tyler LN</t>
  </si>
  <si>
    <t>014-07856-77 EAGLEVIEW SEC 3 PH 1 LOT 77</t>
  </si>
  <si>
    <t>3575</t>
  </si>
  <si>
    <t>530820204006000008</t>
  </si>
  <si>
    <t>53-09-02-200-023.000-015</t>
  </si>
  <si>
    <t>016-30391-01</t>
  </si>
  <si>
    <t>Tompkins, Douglas &amp; Darla</t>
  </si>
  <si>
    <t>5648 W Cobblestone St</t>
  </si>
  <si>
    <t>5648 W Cobblestone ST</t>
  </si>
  <si>
    <t>014-07856-78 EAGLEVIEW SEC 3 PH 1 LOT 78</t>
  </si>
  <si>
    <t>4218</t>
  </si>
  <si>
    <t>530820204015000008</t>
  </si>
  <si>
    <t>53-01-41-709-416.000-008</t>
  </si>
  <si>
    <t>014-17094-16</t>
  </si>
  <si>
    <t>Tondel, Grazyna M</t>
  </si>
  <si>
    <t>3813 S Cramer Cir</t>
  </si>
  <si>
    <t>3813 S Cramer CIR</t>
  </si>
  <si>
    <t>014-07856-79 EAGLEVIEW SEC 3 PH 1 LOT 79</t>
  </si>
  <si>
    <t>3490</t>
  </si>
  <si>
    <t>530820204009000008</t>
  </si>
  <si>
    <t>016-03315-09</t>
  </si>
  <si>
    <t>53-09-13-401-002.000-015</t>
  </si>
  <si>
    <t>Toner, Mary L</t>
  </si>
  <si>
    <t>3300 W Woodhaven Dr</t>
  </si>
  <si>
    <t>3300 W Woodhaven DR</t>
  </si>
  <si>
    <t>014-07856-41 EAGLEVIEW SEC 1 LOT 41</t>
  </si>
  <si>
    <t>3565</t>
  </si>
  <si>
    <t>530820205008000008</t>
  </si>
  <si>
    <t>53-09-02-400-003.127-015</t>
  </si>
  <si>
    <t>016-26823-27</t>
  </si>
  <si>
    <t>Toohill, Anthony &amp; Nicole Marie</t>
  </si>
  <si>
    <t>5338 W Stonewood Dr</t>
  </si>
  <si>
    <t>5338 W STONEWOOD  DR</t>
  </si>
  <si>
    <t>014-07856-40 EAGLEVIEW SEC 1 LOT 40</t>
  </si>
  <si>
    <t>530820205016000008</t>
  </si>
  <si>
    <t>53-08-17-301-093.416-008</t>
  </si>
  <si>
    <t>014-17496-16</t>
  </si>
  <si>
    <t>Toohill, Clement &amp; Marjorie</t>
  </si>
  <si>
    <t>3660 S Glasgow Cir</t>
  </si>
  <si>
    <t>3660 S Glasgow CIR</t>
  </si>
  <si>
    <t>014-07856-10 EAGLEVIEW SEC 1 LOT 10</t>
  </si>
  <si>
    <t>3169</t>
  </si>
  <si>
    <t>530820205012000008</t>
  </si>
  <si>
    <t>53-09-13-105-018.000-015</t>
  </si>
  <si>
    <t>016-19490-00</t>
  </si>
  <si>
    <t>Torphy, Elizabeth A</t>
  </si>
  <si>
    <t>3611 W Indian Creek Dr</t>
  </si>
  <si>
    <t>3611 W Indian Creek DR</t>
  </si>
  <si>
    <t>014-07856-09 EAGLEVIEW SEC 1 LOT 9</t>
  </si>
  <si>
    <t>3561</t>
  </si>
  <si>
    <t>530820205005000008</t>
  </si>
  <si>
    <t>53-08-17-301-070.000-008</t>
  </si>
  <si>
    <t>014-17096-96</t>
  </si>
  <si>
    <t>Torstrick, Richard &amp; Williams , Mary Ann</t>
  </si>
  <si>
    <t>3550 S McDougal St</t>
  </si>
  <si>
    <t>3550 S McDougal ST</t>
  </si>
  <si>
    <t>014-07856-08 EAGLEVIEW SEC 1 LOT 8</t>
  </si>
  <si>
    <t>3560</t>
  </si>
  <si>
    <t>530820205002000008</t>
  </si>
  <si>
    <t>53-08-20-103-028.000-008</t>
  </si>
  <si>
    <t>014-14980-16</t>
  </si>
  <si>
    <t>Tow, Charles Byron &amp; Carol A</t>
  </si>
  <si>
    <t>4000 S Clear View Dr</t>
  </si>
  <si>
    <t>4000 S Clear View DR</t>
  </si>
  <si>
    <t>014-07856-07 EAGLEVIEW SEC 1 LOT 7</t>
  </si>
  <si>
    <t>530820205032000008</t>
  </si>
  <si>
    <t>53-09-01-402-018.000-015</t>
  </si>
  <si>
    <t>016-19541-19</t>
  </si>
  <si>
    <t>Tower Holdings LLC</t>
  </si>
  <si>
    <t>1557 S Piazza Dr</t>
  </si>
  <si>
    <t>1450 S Liberty DR</t>
  </si>
  <si>
    <t>014-07856-80 EAGLEVIEW SEC 3 PH 1 LOT 80</t>
  </si>
  <si>
    <t>3179</t>
  </si>
  <si>
    <t>530820204005000008</t>
  </si>
  <si>
    <t>53-08-20-102-005.000-008</t>
  </si>
  <si>
    <t>014-14980-06</t>
  </si>
  <si>
    <t>Towle, Susan M &amp; Towle, Cheryl D</t>
  </si>
  <si>
    <t>621 W Gordon Pike</t>
  </si>
  <si>
    <t>621 W Gordon PIKE</t>
  </si>
  <si>
    <t>014-07856-81 EAGLEVIEW SEC 3 PH 1 LOT 81</t>
  </si>
  <si>
    <t>3576</t>
  </si>
  <si>
    <t>530820204001000008</t>
  </si>
  <si>
    <t>53-04-36-100-012.000-011</t>
  </si>
  <si>
    <t>007-31940-00</t>
  </si>
  <si>
    <t>Town Of Ellettsville Board Of Trustees</t>
  </si>
  <si>
    <t>PO Box 8</t>
  </si>
  <si>
    <t>014-07856-82 EAGLEVIEW SEC 3 PH 1 PT LOT 82; .987A</t>
  </si>
  <si>
    <t>3503</t>
  </si>
  <si>
    <t>530820204004000008</t>
  </si>
  <si>
    <t>53-04-36-100-031.000-011</t>
  </si>
  <si>
    <t>007-31950-00</t>
  </si>
  <si>
    <t>014-07856-83 EAGLEVIEW SEC 3 PH 1 LOT 83</t>
  </si>
  <si>
    <t>3492</t>
  </si>
  <si>
    <t>530820204014000008</t>
  </si>
  <si>
    <t>53-09-12-400-003.014-015</t>
  </si>
  <si>
    <t>016-31640-14</t>
  </si>
  <si>
    <t>Trace, Michael E &amp; Jana B</t>
  </si>
  <si>
    <t>3710 Oak Leaf Dr</t>
  </si>
  <si>
    <t>014-07856-84 EAGLEVIEW SEC 3 PH 1 LOT 84</t>
  </si>
  <si>
    <t>530820204008000008</t>
  </si>
  <si>
    <t>53-09-12-402-043.000-015</t>
  </si>
  <si>
    <t>016-13350-00</t>
  </si>
  <si>
    <t>3710 W Oak Leaf DR</t>
  </si>
  <si>
    <t>014-07856-85 EAGLEVIEW SEC 3 PH 1 LOT 85</t>
  </si>
  <si>
    <t>3494</t>
  </si>
  <si>
    <t>530820204007000008</t>
  </si>
  <si>
    <t>53-04-36-302-006.000-011</t>
  </si>
  <si>
    <t>007-22480-00</t>
  </si>
  <si>
    <t>Tradeline Properties LLC</t>
  </si>
  <si>
    <t>4080 W Grand AVE</t>
  </si>
  <si>
    <t>014-07856-06 EAGLEVIEW SEC 1 LOT 6</t>
  </si>
  <si>
    <t>530820205031000008</t>
  </si>
  <si>
    <t>53-09-13-404-009.000-015</t>
  </si>
  <si>
    <t>016-03310-68</t>
  </si>
  <si>
    <t>Travis, Angela</t>
  </si>
  <si>
    <t>3860 W Woodmere Way</t>
  </si>
  <si>
    <t>014-07856-05 EAGLEVIEW SEC 1 LOT 5</t>
  </si>
  <si>
    <t>530820205014000008</t>
  </si>
  <si>
    <t>53-09-13-105-025.000-015</t>
  </si>
  <si>
    <t>016-21180-00</t>
  </si>
  <si>
    <t>Treadway, Venetta Lyvon</t>
  </si>
  <si>
    <t>3805 W Indian Creek Dr</t>
  </si>
  <si>
    <t>3805 W Indian Creek DR</t>
  </si>
  <si>
    <t>014-02940-00 PT SE NW 20-8-1W .92A &amp; .24A; PLATS 98 &amp; 102</t>
  </si>
  <si>
    <t>3109</t>
  </si>
  <si>
    <t>530820200001001008</t>
  </si>
  <si>
    <t>016-12960-00</t>
  </si>
  <si>
    <t>53-09-13-400-005.000-015</t>
  </si>
  <si>
    <t>Treanor, Patricia L</t>
  </si>
  <si>
    <t>3308 W Jeffrey Rd</t>
  </si>
  <si>
    <t>3308 W Jeffrey RD</t>
  </si>
  <si>
    <t>014-07850-03 DECKARD LOT 3; (.92A)</t>
  </si>
  <si>
    <t>53008076-008</t>
  </si>
  <si>
    <t>Deckard Addition - A</t>
  </si>
  <si>
    <t>DECKARD</t>
  </si>
  <si>
    <t>530820206001000008</t>
  </si>
  <si>
    <t>53-04-35-401-005.000-011</t>
  </si>
  <si>
    <t>007-19480-02</t>
  </si>
  <si>
    <t>Tree Of Life Inc</t>
  </si>
  <si>
    <t>630 N Central Expy Ste A</t>
  </si>
  <si>
    <t>Plano, TX 75074</t>
  </si>
  <si>
    <t>225 N Daniels Way</t>
  </si>
  <si>
    <t>Bloomington, IN 47404-9772</t>
  </si>
  <si>
    <t>014-07850-02 DECKARD LOT 2; (.92A)</t>
  </si>
  <si>
    <t>530820206002000008</t>
  </si>
  <si>
    <t>53-09-13-104-035.000-015</t>
  </si>
  <si>
    <t>016-07330-00</t>
  </si>
  <si>
    <t>Trent, Thomas A</t>
  </si>
  <si>
    <t>3721 W Race St</t>
  </si>
  <si>
    <t>3721 W Race ST</t>
  </si>
  <si>
    <t>014-07850-01 DECKARD LOT 1 (.92A)</t>
  </si>
  <si>
    <t>3467</t>
  </si>
  <si>
    <t>530820206005000008</t>
  </si>
  <si>
    <t>53-08-17-301-129.000-008</t>
  </si>
  <si>
    <t>014-17097-93</t>
  </si>
  <si>
    <t>Trevino, Yolanda</t>
  </si>
  <si>
    <t>3693 S McDougal St</t>
  </si>
  <si>
    <t>3693 S McDougal ST</t>
  </si>
  <si>
    <t>014-07850-05 DECKARD PT LOT 4 (3.76A); L4B</t>
  </si>
  <si>
    <t>2847</t>
  </si>
  <si>
    <t>530820206003000008</t>
  </si>
  <si>
    <t>53-09-13-400-058.000-015</t>
  </si>
  <si>
    <t>016-09380-00</t>
  </si>
  <si>
    <t>Trimble, Jonathan F &amp; Jessica K</t>
  </si>
  <si>
    <t>3625 Sims Ln</t>
  </si>
  <si>
    <t>3625 W Sims LN</t>
  </si>
  <si>
    <t>014-07850-09 DECKARD PT LOT 4 (4G) 1.34A</t>
  </si>
  <si>
    <t>3165</t>
  </si>
  <si>
    <t>530820206004000008</t>
  </si>
  <si>
    <t>53-09-01-303-002.000-015</t>
  </si>
  <si>
    <t>016-18590-36</t>
  </si>
  <si>
    <t>Trinkle, James</t>
  </si>
  <si>
    <t>4149 W Heritage Way</t>
  </si>
  <si>
    <t>53-09-13-107-030.000-015</t>
  </si>
  <si>
    <t>016-21330-00</t>
  </si>
  <si>
    <t>Trinkle, Kyle M</t>
  </si>
  <si>
    <t>3521 W Tilson Pl</t>
  </si>
  <si>
    <t>3521 W Tilson Place</t>
  </si>
  <si>
    <t>014-01070-02 PT W1/2 NW 20-8-1W .405A; PLAT 146</t>
  </si>
  <si>
    <t>530820200013000008</t>
  </si>
  <si>
    <t>53-09-13-103-080.000-015</t>
  </si>
  <si>
    <t>016-28810-00</t>
  </si>
  <si>
    <t>Trinkle, Laurie J</t>
  </si>
  <si>
    <t>3921 W Tapp Rd</t>
  </si>
  <si>
    <t>3921 W Tapp RD</t>
  </si>
  <si>
    <t>014-07858-05 EAGLEVIEW 2 PH 1 LOT 5</t>
  </si>
  <si>
    <t>530820200002000008</t>
  </si>
  <si>
    <t>53-09-13-101-013.000-015</t>
  </si>
  <si>
    <t>016-15010-00</t>
  </si>
  <si>
    <t>Trinkle, Sharlyn L</t>
  </si>
  <si>
    <t>3131 S Market Pl</t>
  </si>
  <si>
    <t>3131 S Market Place</t>
  </si>
  <si>
    <t>014-07858-06 EAGLEVIEW 2 PH 1 LOT 6</t>
  </si>
  <si>
    <t>530820200020000008</t>
  </si>
  <si>
    <t>016-30392-94</t>
  </si>
  <si>
    <t>53-01-63-039-294.000-015</t>
  </si>
  <si>
    <t>Triplett, Thomas James &amp; Johnson, Rebecca Jill</t>
  </si>
  <si>
    <t>5557 W Buckskin Ct</t>
  </si>
  <si>
    <t>5557 W Buckskin CT</t>
  </si>
  <si>
    <t>014-07858-07 EAGLEVIEW 2 PH 1 LOT 7</t>
  </si>
  <si>
    <t>530820200031000008</t>
  </si>
  <si>
    <t>016-30391-94</t>
  </si>
  <si>
    <t>53-09-02-300-075.000-015</t>
  </si>
  <si>
    <t>Tritle, Sheree</t>
  </si>
  <si>
    <t>5628 W Bedrock Rd</t>
  </si>
  <si>
    <t>5628 W Bedrock RD</t>
  </si>
  <si>
    <t>014-07858-08 EAGLEVIEW 2 PH 1 LOT 8</t>
  </si>
  <si>
    <t>530820200009000008</t>
  </si>
  <si>
    <t>53-09-02-400-009.069-015</t>
  </si>
  <si>
    <t>016-26821-69</t>
  </si>
  <si>
    <t>True, Kyle A &amp; Cord, Erin L</t>
  </si>
  <si>
    <t>5484 W Hoge Dr</t>
  </si>
  <si>
    <t>5484 W Hoge DR</t>
  </si>
  <si>
    <t>014-07858-09 EAGLEVIEW 2 PH 1 LOT 9</t>
  </si>
  <si>
    <t>530820200024000008</t>
  </si>
  <si>
    <t>53-01-41-709-448.000-008</t>
  </si>
  <si>
    <t>014-17094-48</t>
  </si>
  <si>
    <t>Trueblood, Richard D &amp; Alison R</t>
  </si>
  <si>
    <t>3830 S Cramer Cir</t>
  </si>
  <si>
    <t>3830 S Cramer CIR</t>
  </si>
  <si>
    <t>014-07858-49 EAGLEVIEW 2 PH 1 LOT 49</t>
  </si>
  <si>
    <t>530817301157000008</t>
  </si>
  <si>
    <t>014-07858-28</t>
  </si>
  <si>
    <t>53-08-20-200-019.000-008</t>
  </si>
  <si>
    <t>1697 W Dove DR</t>
  </si>
  <si>
    <t>014-07851-01 DECKARD PT LOT 4; L4J; .61A</t>
  </si>
  <si>
    <t>530817301001000008</t>
  </si>
  <si>
    <t>53-09-02-100-004.029-015</t>
  </si>
  <si>
    <t>016-26811-29</t>
  </si>
  <si>
    <t>Trumbo, Justin Harris &amp; Michelle Botek</t>
  </si>
  <si>
    <t>205 S Rockwood Crescent Ct</t>
  </si>
  <si>
    <t>205 S Rockwood Crescent CT</t>
  </si>
  <si>
    <t>014-07850-04 DECKARD PT LOT 4 (2.077A); L4D</t>
  </si>
  <si>
    <t>530817301049000008</t>
  </si>
  <si>
    <t>53-09-13-100-001.000-015</t>
  </si>
  <si>
    <t>016-31630-00</t>
  </si>
  <si>
    <t>Trustees Of The Woodhaven Christian Church Of Monroe Co.</t>
  </si>
  <si>
    <t>Attn; Board Chairman 3345 S Leonard Springs Rd</t>
  </si>
  <si>
    <t>3345 S Leonard Springs RD</t>
  </si>
  <si>
    <t>Bloomington, IN 47403-4021</t>
  </si>
  <si>
    <t>014-07857-11 EAGLEVIEW SEC 3 PH 2 LOT 111</t>
  </si>
  <si>
    <t>530817301156000008</t>
  </si>
  <si>
    <t>016-08471-29</t>
  </si>
  <si>
    <t>53-09-11-103-012.000-015</t>
  </si>
  <si>
    <t>Tucker, William A &amp; Julia E</t>
  </si>
  <si>
    <t>5125 W Hanks Xing</t>
  </si>
  <si>
    <t>5125 W Hanks Crossing</t>
  </si>
  <si>
    <t>014-07857-10 EAGLEVIEW SEC 3 PH 2 LOT 110</t>
  </si>
  <si>
    <t>4241</t>
  </si>
  <si>
    <t>530817301003000008</t>
  </si>
  <si>
    <t>53-09-02-100-004.022-015</t>
  </si>
  <si>
    <t>016-26811-22</t>
  </si>
  <si>
    <t>Tully, Paul F Jr. &amp; Kathleen A</t>
  </si>
  <si>
    <t>5351 W Cobblestone St</t>
  </si>
  <si>
    <t>5351 W Cobblestone ST</t>
  </si>
  <si>
    <t>014-07857-09 EAGLEVIEW SEC 3 PH 2 LOT 109</t>
  </si>
  <si>
    <t>4240</t>
  </si>
  <si>
    <t>530817301002000008</t>
  </si>
  <si>
    <t>53-09-13-105-039.000-015</t>
  </si>
  <si>
    <t>016-17170-00</t>
  </si>
  <si>
    <t>Tunberg, Zachary Ryan</t>
  </si>
  <si>
    <t>3730 W Maybury Mall</t>
  </si>
  <si>
    <t>014-07857-08 EAGLEVIEW SEC 3 PH 2 LOT 108</t>
  </si>
  <si>
    <t>4238</t>
  </si>
  <si>
    <t>530817301189000008</t>
  </si>
  <si>
    <t>016-21300-00</t>
  </si>
  <si>
    <t>53-09-13-102-035.000-015</t>
  </si>
  <si>
    <t>Tungate, Ricky L &amp; Hwa Son</t>
  </si>
  <si>
    <t>3111 S Yonkers St</t>
  </si>
  <si>
    <t>3111 S Yonkers ST</t>
  </si>
  <si>
    <t>014-07857-07 EAGLEVIEW SEC 3 PH 2 LOT 107</t>
  </si>
  <si>
    <t>4236</t>
  </si>
  <si>
    <t>530817301104000008</t>
  </si>
  <si>
    <t>53-09-13-102-029.000-015</t>
  </si>
  <si>
    <t>016-21280-00</t>
  </si>
  <si>
    <t>Turientine, Larry A &amp; Lillie M</t>
  </si>
  <si>
    <t>3132 S Yonkers St</t>
  </si>
  <si>
    <t>3132 S Yonkers ST</t>
  </si>
  <si>
    <t>014-07857-06 EAGLEVIEW SEC 3 PH 2 LOT 106</t>
  </si>
  <si>
    <t>4235</t>
  </si>
  <si>
    <t>530817301094000008</t>
  </si>
  <si>
    <t>53-09-01-302-009.000-015</t>
  </si>
  <si>
    <t>016-13880-00</t>
  </si>
  <si>
    <t>Turley, Terry R</t>
  </si>
  <si>
    <t>4202 W Curry Ct</t>
  </si>
  <si>
    <t>4202 W Curry CT</t>
  </si>
  <si>
    <t>Bloomington, IN 47403-2700</t>
  </si>
  <si>
    <t>014-07857-05 EAGLEVIEW SEC 3 PH 2 LOT; 105</t>
  </si>
  <si>
    <t>530817301103000008</t>
  </si>
  <si>
    <t>014-07856-60</t>
  </si>
  <si>
    <t>53-08-20-201-024.000-008</t>
  </si>
  <si>
    <t>Turner, Andrew R &amp; Vicki S</t>
  </si>
  <si>
    <t>4011 S Falcon Dr</t>
  </si>
  <si>
    <t>4011 S Falcon DR</t>
  </si>
  <si>
    <t>014-07857-04 EAGLEVIEW SEC 3 PH 2 LOT 104</t>
  </si>
  <si>
    <t>530817301090000008</t>
  </si>
  <si>
    <t>014-07856-41</t>
  </si>
  <si>
    <t>53-08-20-205-008.000-008</t>
  </si>
  <si>
    <t>Turner, Keaton Scott &amp; Shelby Lee</t>
  </si>
  <si>
    <t>1407 W Eagleview Dr</t>
  </si>
  <si>
    <t>1407 W Eagleview DR</t>
  </si>
  <si>
    <t>014-07857-03 EAGLEVIEW SEC 3 PH 2 LOT 103</t>
  </si>
  <si>
    <t>530817301045000008</t>
  </si>
  <si>
    <t>53-08-17-108-003.000-008</t>
  </si>
  <si>
    <t>014-17410-20</t>
  </si>
  <si>
    <t>Turner, Nathan Edward &amp; Cicely Candace</t>
  </si>
  <si>
    <t>3211 S Tulip Ave</t>
  </si>
  <si>
    <t>3211 S Tulip AVE</t>
  </si>
  <si>
    <t>014-07857-02 EAGLEVIEW SEC 3 PH 2 LOT 102</t>
  </si>
  <si>
    <t>530817301089000008</t>
  </si>
  <si>
    <t>016-22760-00</t>
  </si>
  <si>
    <t>53-09-13-400-057.000-015</t>
  </si>
  <si>
    <t>Turpin, Leroy &amp; Stella J</t>
  </si>
  <si>
    <t>3462 W Ooley Dr</t>
  </si>
  <si>
    <t>3462 W Ooley DR</t>
  </si>
  <si>
    <t>014-07857-01 EAGLEVIEW SEC 3 PH 2 LOT 101</t>
  </si>
  <si>
    <t>530817301044000008</t>
  </si>
  <si>
    <t>016-03310-07</t>
  </si>
  <si>
    <t>53-09-13-405-005.000-015</t>
  </si>
  <si>
    <t>Tutterow, Libby Sue</t>
  </si>
  <si>
    <t>3849 W Woodhaven Dr</t>
  </si>
  <si>
    <t>3849 W Woodhaven DR</t>
  </si>
  <si>
    <t>014-07856-67 EAGLEVIEW SEC 2 LOT 67</t>
  </si>
  <si>
    <t>http://egis.39dn.com/egismonroein/plats/C/C195_a.pdf</t>
  </si>
  <si>
    <t>EAGLEVIEW SEC 2</t>
  </si>
  <si>
    <t>530820201025000008</t>
  </si>
  <si>
    <t>53-08-17-403-019.000-008</t>
  </si>
  <si>
    <t>014-04581-00</t>
  </si>
  <si>
    <t>Tuttle, Angela Dee</t>
  </si>
  <si>
    <t>445 W Somersbe Pl</t>
  </si>
  <si>
    <t>445 W Somersbe Place</t>
  </si>
  <si>
    <t>014-07856-66 EAGLEVIEW SEC 2 LOT 66</t>
  </si>
  <si>
    <t>530820201009000008</t>
  </si>
  <si>
    <t>53-09-12-400-018.000-015</t>
  </si>
  <si>
    <t>016-22930-00</t>
  </si>
  <si>
    <t>Twin Flame Properties LLC</t>
  </si>
  <si>
    <t>5010 S Rockport Rd</t>
  </si>
  <si>
    <t>3210 W Tapp RD</t>
  </si>
  <si>
    <t>Bloomington, IN 47403-3178</t>
  </si>
  <si>
    <t>014-07856-65 EAGLEVIEW SEC 2 LOT 65</t>
  </si>
  <si>
    <t>530820201003000008</t>
  </si>
  <si>
    <t>53-09-01-302-028.000-015</t>
  </si>
  <si>
    <t>016-02190-00</t>
  </si>
  <si>
    <t>UDB Holdings LLC</t>
  </si>
  <si>
    <t>PO Box 7723</t>
  </si>
  <si>
    <t>014-07856-64 EAGLEVIEW SEC 2 LOT 64</t>
  </si>
  <si>
    <t>530820201001000008</t>
  </si>
  <si>
    <t>53-09-01-302-003.000-015</t>
  </si>
  <si>
    <t>016-02160-00</t>
  </si>
  <si>
    <t>014-07856-63 EAGLEVIEW SEC 2 LOT 63</t>
  </si>
  <si>
    <t>3486</t>
  </si>
  <si>
    <t>530820201008000008</t>
  </si>
  <si>
    <t>016-30391-31</t>
  </si>
  <si>
    <t>53-09-02-200-094.000-015</t>
  </si>
  <si>
    <t>Ude, Kevin M</t>
  </si>
  <si>
    <t>536 S Magnolia Ct</t>
  </si>
  <si>
    <t>536 S Magnolia CT</t>
  </si>
  <si>
    <t>014-07856-62 EAGLEVIEW SEC 2 LOT 62</t>
  </si>
  <si>
    <t>530820201023000008</t>
  </si>
  <si>
    <t>016-00540-00</t>
  </si>
  <si>
    <t>53-09-12-402-051.000-015</t>
  </si>
  <si>
    <t>Uebelhoer, Carter D &amp; Cassandra J</t>
  </si>
  <si>
    <t>2530 S Hickory Leaf Dr</t>
  </si>
  <si>
    <t>2530 S Hickory Leaf DR</t>
  </si>
  <si>
    <t>014-07856-61 EAGLEVIEW SEC 2 LOT 61</t>
  </si>
  <si>
    <t>530820201028000008</t>
  </si>
  <si>
    <t>53-04-36-303-038.000-011</t>
  </si>
  <si>
    <t>007-23510-00</t>
  </si>
  <si>
    <t>Uland, Delores</t>
  </si>
  <si>
    <t>4043 W Grand Ave</t>
  </si>
  <si>
    <t>4043 W Grand AVE</t>
  </si>
  <si>
    <t>014-07856-60 EAGLEVIEW SEC 2 LOT 60</t>
  </si>
  <si>
    <t>3174</t>
  </si>
  <si>
    <t>530820201024000008</t>
  </si>
  <si>
    <t>53-08-20-201-014.000-008</t>
  </si>
  <si>
    <t>014-07856-42</t>
  </si>
  <si>
    <t>Ulmes, Daniel R</t>
  </si>
  <si>
    <t>4201 S Falcon Dr</t>
  </si>
  <si>
    <t>4201 S Falcon DR</t>
  </si>
  <si>
    <t>014-07856-59 EAGLEVIEW SEC 2 LOT 59</t>
  </si>
  <si>
    <t>530820201004000008</t>
  </si>
  <si>
    <t>53-09-13-105-009.000-015</t>
  </si>
  <si>
    <t>016-10140-00</t>
  </si>
  <si>
    <t>Underwood, Floyd</t>
  </si>
  <si>
    <t>3801 W Indian Creek Dr</t>
  </si>
  <si>
    <t>3801 W Indian Creek DR</t>
  </si>
  <si>
    <t>014-07856-58 EAGLEVIEW SEC 2 LOT 58</t>
  </si>
  <si>
    <t>530820201017000008</t>
  </si>
  <si>
    <t>53-09-13-107-033.000-015</t>
  </si>
  <si>
    <t>016-21610-00</t>
  </si>
  <si>
    <t>Underwood, John F &amp; Elaine K</t>
  </si>
  <si>
    <t>3321 W Festive Dr</t>
  </si>
  <si>
    <t>3321 W Festive DR</t>
  </si>
  <si>
    <t>014-07856-57 EAGLEVIEW SEC 2 LOT 57</t>
  </si>
  <si>
    <t>3481</t>
  </si>
  <si>
    <t>530820201027000008</t>
  </si>
  <si>
    <t>014-07856-54</t>
  </si>
  <si>
    <t>53-08-20-201-019.000-008</t>
  </si>
  <si>
    <t>Underwood, Jon &amp; Barbara</t>
  </si>
  <si>
    <t>1213 W Wren Cir</t>
  </si>
  <si>
    <t>1213 W Wren CIR</t>
  </si>
  <si>
    <t>014-07856-56 EAGLEVIEW SEC 2 LOT 56</t>
  </si>
  <si>
    <t>530820201021000008</t>
  </si>
  <si>
    <t>53-09-12-100-006.000-015</t>
  </si>
  <si>
    <t>016-12230-00</t>
  </si>
  <si>
    <t>Union Savings Bank</t>
  </si>
  <si>
    <t>c/o Linda Howell 8534 E Kemper Rd</t>
  </si>
  <si>
    <t>Cincinnati, OH 45249</t>
  </si>
  <si>
    <t>2237 S Curry PIKE</t>
  </si>
  <si>
    <t>014-07856-54 EAGLEVIEW SEC 2 LOT 54</t>
  </si>
  <si>
    <t>3496</t>
  </si>
  <si>
    <t>530820201019000008</t>
  </si>
  <si>
    <t>53-09-01-100-007.000-015</t>
  </si>
  <si>
    <t>016-31500-00</t>
  </si>
  <si>
    <t>United Pentacostal Church Of Highland Village, Inc.</t>
  </si>
  <si>
    <t>515 S Curry Pike</t>
  </si>
  <si>
    <t>421 -535 S Curry PIKE</t>
  </si>
  <si>
    <t>Bloomington, IN 47403-1943</t>
  </si>
  <si>
    <t>014-07856-51 EAGLEVIEW SEC 2 LOT 51</t>
  </si>
  <si>
    <t>530820201010000008</t>
  </si>
  <si>
    <t>007-28150-02</t>
  </si>
  <si>
    <t>53-04-26-401-014.000-011</t>
  </si>
  <si>
    <t>United States Postal Service</t>
  </si>
  <si>
    <t>Bloomington DDC/MPA 4738 W Vernal Pike</t>
  </si>
  <si>
    <t>4738 W Vernal PIKE</t>
  </si>
  <si>
    <t>014-07856-49 EAGLEVIEW SEC 2 LOT 49</t>
  </si>
  <si>
    <t>530820201005000008</t>
  </si>
  <si>
    <t>014-37960-00</t>
  </si>
  <si>
    <t>53-08-20-100-037.000-008</t>
  </si>
  <si>
    <t>Unity Of Bloomington Inc</t>
  </si>
  <si>
    <t>4001 S Rogers St</t>
  </si>
  <si>
    <t>4001 S Rogers ST</t>
  </si>
  <si>
    <t>014-07856-48 EAGLEVIEW SEC 2 LOT 48</t>
  </si>
  <si>
    <t>530820201020000008</t>
  </si>
  <si>
    <t>53-01-41-709-442.000-008</t>
  </si>
  <si>
    <t>014-17094-42</t>
  </si>
  <si>
    <t>Upton, John C &amp; Jennifer L</t>
  </si>
  <si>
    <t>3848 S Cramer Cir</t>
  </si>
  <si>
    <t>3848 S Cramer CIR</t>
  </si>
  <si>
    <t>014-07856-47 EAGLEVIEW SEC 2 LOT 47</t>
  </si>
  <si>
    <t>3569</t>
  </si>
  <si>
    <t>530820201015000008</t>
  </si>
  <si>
    <t>53-09-13-200-066.032-015</t>
  </si>
  <si>
    <t>016-29490-32</t>
  </si>
  <si>
    <t>Urbina-Hernandez, Noe &amp; Flores, Araceli</t>
  </si>
  <si>
    <t>3203 S Omaha Crossing Dr</t>
  </si>
  <si>
    <t>3203 S Omaha Crossing DR</t>
  </si>
  <si>
    <t>014-07856-46 EAGLEVIEW SEC 2 LOT 46</t>
  </si>
  <si>
    <t>530820201026000008</t>
  </si>
  <si>
    <t>53-08-16-300-046.000-009</t>
  </si>
  <si>
    <t>Utilities Service Board of the City of Bloomington</t>
  </si>
  <si>
    <t>300 W Gordon Pike</t>
  </si>
  <si>
    <t>014-07856-45 EAGLEVIEW SEC 2 LOT 45</t>
  </si>
  <si>
    <t>530820201011000008</t>
  </si>
  <si>
    <t>53-09-01-304-005.000-015</t>
  </si>
  <si>
    <t>016-18590-17</t>
  </si>
  <si>
    <t>Vadas, Justin E</t>
  </si>
  <si>
    <t>4132 W Heritage Way</t>
  </si>
  <si>
    <t>014-07856-44 EAGLEVIEW SEC 2 LOT 44</t>
  </si>
  <si>
    <t>4210</t>
  </si>
  <si>
    <t>530820201013000008</t>
  </si>
  <si>
    <t>016-30390-65</t>
  </si>
  <si>
    <t>53-09-02-200-076.000-015</t>
  </si>
  <si>
    <t>Vagedes, Erica</t>
  </si>
  <si>
    <t>5867 W Waterstone Trce</t>
  </si>
  <si>
    <t>5867 W Waterstone Trace</t>
  </si>
  <si>
    <t>014-07856-43 EAGLEVIEW SEC 2 LOT 43</t>
  </si>
  <si>
    <t>3478</t>
  </si>
  <si>
    <t>530820201002000008</t>
  </si>
  <si>
    <t>53-08-17-301-223.000-008</t>
  </si>
  <si>
    <t>014-17096-90</t>
  </si>
  <si>
    <t>Valaie, Arman</t>
  </si>
  <si>
    <t>3581 S Wickens St</t>
  </si>
  <si>
    <t>3581 S Wickens ST</t>
  </si>
  <si>
    <t>014-07856-42 EAGLEVIEW SEC 2 LOT 42</t>
  </si>
  <si>
    <t>530820201014000008</t>
  </si>
  <si>
    <t>53-09-13-407-004.000-015</t>
  </si>
  <si>
    <t>016-29100-00</t>
  </si>
  <si>
    <t>Valdettaro, Martha D Rev Trust</t>
  </si>
  <si>
    <t>40 Maple Street 2nd Floor</t>
  </si>
  <si>
    <t>Belmont, MA 02478</t>
  </si>
  <si>
    <t>3636 S Plaza DR</t>
  </si>
  <si>
    <t>014-07856-32 EAGLEVIEW SEC 1 LOT 32</t>
  </si>
  <si>
    <t>530820205022000008</t>
  </si>
  <si>
    <t>016-30390-85</t>
  </si>
  <si>
    <t>53-09-02-200-099.000-015</t>
  </si>
  <si>
    <t>Valdez, Richard &amp; Derrelyn</t>
  </si>
  <si>
    <t>5705 W Waterstone Trce</t>
  </si>
  <si>
    <t>5705 W Waterstone Trace</t>
  </si>
  <si>
    <t>014-07856-31 EAGLEVIEW SEC 1 LOT 31</t>
  </si>
  <si>
    <t>530820205041000008</t>
  </si>
  <si>
    <t>53-09-02-100-003.092-015</t>
  </si>
  <si>
    <t>016-26823-92</t>
  </si>
  <si>
    <t>Valdivia, Arturo &amp; Dubravka Svetina</t>
  </si>
  <si>
    <t>5352 W Hoge Dr</t>
  </si>
  <si>
    <t>5352 W HOGE DR</t>
  </si>
  <si>
    <t>014-07856-30 EAGLEVIEW SEC 1 LOT 30</t>
  </si>
  <si>
    <t>530820205024000008</t>
  </si>
  <si>
    <t>53-09-13-200-066.102-015</t>
  </si>
  <si>
    <t>016-29491-02</t>
  </si>
  <si>
    <t>Valente-Ortiz, Frederico &amp; Bello-Peralta, Yanin</t>
  </si>
  <si>
    <t>4387 W Red Rock Rd</t>
  </si>
  <si>
    <t>4387 W Red Rock RD</t>
  </si>
  <si>
    <t>014-07856-29 EAGLEVIEW SEC 1 LOT 29</t>
  </si>
  <si>
    <t>3394</t>
  </si>
  <si>
    <t>530820205025000008</t>
  </si>
  <si>
    <t>53-09-02-400-003.084-015</t>
  </si>
  <si>
    <t>016-26823-84</t>
  </si>
  <si>
    <t>Valenzuela-Torres, Ilich &amp; Amanda Foust</t>
  </si>
  <si>
    <t>5368 W Hoge Dr</t>
  </si>
  <si>
    <t>5368 W Hoge DR</t>
  </si>
  <si>
    <t>014-07856-28 EAGLEVIEW SEC 1 LOT 28</t>
  </si>
  <si>
    <t>530820205021000008</t>
  </si>
  <si>
    <t>53-04-36-303-095.000-011</t>
  </si>
  <si>
    <t>007-13000-00</t>
  </si>
  <si>
    <t>Van Arsdalen, Kenneth E Living Trust</t>
  </si>
  <si>
    <t>c/o Patricia A Van Arsdalen 950 Tarpon Center Dr Apt 507</t>
  </si>
  <si>
    <t>Venice, FL 34285</t>
  </si>
  <si>
    <t>4181 W Broadway AVE</t>
  </si>
  <si>
    <t>014-14981-22 CLEAR CREEK ESTATES SEC 6 LOT 122</t>
  </si>
  <si>
    <t>53008074-008</t>
  </si>
  <si>
    <t>Clear Creek Estates 2 - V</t>
  </si>
  <si>
    <t>http://egis.39dn.com/egismonroein/plats/C/C203_c.pdf</t>
  </si>
  <si>
    <t>CLEAR CREAK EST 6</t>
  </si>
  <si>
    <t>4343</t>
  </si>
  <si>
    <t>530820100051000008</t>
  </si>
  <si>
    <t>53-05-29-100-018.030-004</t>
  </si>
  <si>
    <t>Van de Riet, William G &amp; Nancy E</t>
  </si>
  <si>
    <t>2441 N Stonelake Cir</t>
  </si>
  <si>
    <t>2441 N Stonelake CIR</t>
  </si>
  <si>
    <t>014-14981-21 CLEAR CREEK EST SEC 6 LOT 121</t>
  </si>
  <si>
    <t>530820100040000008</t>
  </si>
  <si>
    <t>53-08-17-406-010.000-008</t>
  </si>
  <si>
    <t>014-08850-10</t>
  </si>
  <si>
    <t>Van Der Dussen, Rhonda E</t>
  </si>
  <si>
    <t>617 W Whitethorn Way</t>
  </si>
  <si>
    <t>014-14981-20 CLEAR CREEK ESTATES SEC 6 LOT 120</t>
  </si>
  <si>
    <t>3723</t>
  </si>
  <si>
    <t>530820100033000008</t>
  </si>
  <si>
    <t>53-09-02-200-045.000-015</t>
  </si>
  <si>
    <t>016-30390-46</t>
  </si>
  <si>
    <t>Van Doren, Richard &amp; Susan E</t>
  </si>
  <si>
    <t>466 S Woodfield Lane</t>
  </si>
  <si>
    <t>466 S Woodfield LN</t>
  </si>
  <si>
    <t>014-14981-19 CLEAR CREEK ESTATES SEC 6 LOT 119</t>
  </si>
  <si>
    <t>530820100022000008</t>
  </si>
  <si>
    <t>53-08-17-406-027.000-008</t>
  </si>
  <si>
    <t>014-08850-13</t>
  </si>
  <si>
    <t>Van Hoy, William III</t>
  </si>
  <si>
    <t>709 W Whitethorn Way</t>
  </si>
  <si>
    <t>014-14981-18 CLEAR CREEK ESTATES SEC 6 LOT 118</t>
  </si>
  <si>
    <t>3720</t>
  </si>
  <si>
    <t>530820100023000008</t>
  </si>
  <si>
    <t>016-03315-22</t>
  </si>
  <si>
    <t>53-09-13-401-062.000-015</t>
  </si>
  <si>
    <t>Van Osdol, Patsy L</t>
  </si>
  <si>
    <t>3312 W Woodcreek Ct</t>
  </si>
  <si>
    <t>3312 W Woodcreek CT</t>
  </si>
  <si>
    <t>014-14985-50 CLEAR CREEK EST SEC 3 LOT 50</t>
  </si>
  <si>
    <t>53008037-008</t>
  </si>
  <si>
    <t>Clear Creek Estates - F</t>
  </si>
  <si>
    <t>530820104001000008</t>
  </si>
  <si>
    <t>53-09-02-400-009.067-015</t>
  </si>
  <si>
    <t>016-26811-67</t>
  </si>
  <si>
    <t>VanPelt, Richard Leigh &amp; Dawn A</t>
  </si>
  <si>
    <t>255 S Cave Creek Dr</t>
  </si>
  <si>
    <t>255 S Cave Creek DR</t>
  </si>
  <si>
    <t>014-14980-18 CLEAR CREEK EST SEC 2 LOT 17</t>
  </si>
  <si>
    <t>http://egis.39dn.com/egismonroein/plats/B/B327_b.pdf</t>
  </si>
  <si>
    <t>CLEAR CREEK EST  2</t>
  </si>
  <si>
    <t>2663</t>
  </si>
  <si>
    <t>530820103009000008</t>
  </si>
  <si>
    <t>53-09-13-200-011.000-015</t>
  </si>
  <si>
    <t>016-29490-21</t>
  </si>
  <si>
    <t>Varvel, Patrick John &amp; Brown, Kelly Lynn</t>
  </si>
  <si>
    <t>6949 S Rockport Rd</t>
  </si>
  <si>
    <t>4242 W Red Rock RD</t>
  </si>
  <si>
    <t>014-14980-17 CLEAR CREEK EST SEC 2 LOT 16</t>
  </si>
  <si>
    <t>3958</t>
  </si>
  <si>
    <t>530820103007000008</t>
  </si>
  <si>
    <t>53-04-36-301-008.000-011</t>
  </si>
  <si>
    <t>007-19050-00</t>
  </si>
  <si>
    <t>Vaughan, Kenneth N</t>
  </si>
  <si>
    <t>4204 W Grand Ave</t>
  </si>
  <si>
    <t>4204 W Grand AVE</t>
  </si>
  <si>
    <t>014-14980-16 CLEAR CREEK EST SEC 2 LOT 15</t>
  </si>
  <si>
    <t>3594</t>
  </si>
  <si>
    <t>530820103028000008</t>
  </si>
  <si>
    <t>016-17180-00</t>
  </si>
  <si>
    <t>53-09-12-402-007.000-015</t>
  </si>
  <si>
    <t>Vaught, Bud Jack &amp; Helen A.</t>
  </si>
  <si>
    <t>3940 W Walnut Leaf Dr</t>
  </si>
  <si>
    <t>3940 W Walnut Leaf DR</t>
  </si>
  <si>
    <t>014-14980-15 CLEAR CREEK EST SEC 2 LOT 14</t>
  </si>
  <si>
    <t>530820103027000008</t>
  </si>
  <si>
    <t>53-09-13-103-022.000-015</t>
  </si>
  <si>
    <t>016-10980-00</t>
  </si>
  <si>
    <t>Vela, Alejo Jr. &amp; Mary Jane</t>
  </si>
  <si>
    <t>3522 W Stafford Dr</t>
  </si>
  <si>
    <t>3522 W Stafford DR</t>
  </si>
  <si>
    <t>014-14980-14 CLEAR CREEK ESTATES SEC 1 LOT 13</t>
  </si>
  <si>
    <t>http://egis.39dn.com/egismonroein/plats/B/B310_a.pdf</t>
  </si>
  <si>
    <t>CLEAR CREEK ESTATES</t>
  </si>
  <si>
    <t>530820102014000008</t>
  </si>
  <si>
    <t>53-09-13-103-068.000-015</t>
  </si>
  <si>
    <t>016-29250-00</t>
  </si>
  <si>
    <t>Velasco, Marie</t>
  </si>
  <si>
    <t>3512 W Fairington Dr</t>
  </si>
  <si>
    <t>3512 W Fairington DR</t>
  </si>
  <si>
    <t>014-14980-13 CLEAR CREEK ESTATES SEC 1 LOT 12</t>
  </si>
  <si>
    <t>530820102001000008</t>
  </si>
  <si>
    <t>53-09-13-404-048.000-015</t>
  </si>
  <si>
    <t>016-03310-28</t>
  </si>
  <si>
    <t>Velez, Jose Luis Martinez</t>
  </si>
  <si>
    <t>3702 W Woodhaven Dr</t>
  </si>
  <si>
    <t>3702 W Woodhaven DR</t>
  </si>
  <si>
    <t>014-14980-12 CLEAR CREEK EST SEC 1 LOT 11</t>
  </si>
  <si>
    <t>2510</t>
  </si>
  <si>
    <t>530820102002000008</t>
  </si>
  <si>
    <t>53-08-17-406-033.000-008</t>
  </si>
  <si>
    <t>014-08850-35</t>
  </si>
  <si>
    <t>Vencel, Travis J &amp; Crone, Cody E</t>
  </si>
  <si>
    <t>600 W Whitehorn Way</t>
  </si>
  <si>
    <t>600 W Whitethorn Way</t>
  </si>
  <si>
    <t>014-14980-11 CLEAR CREEK EST SEC 1 LOT 10</t>
  </si>
  <si>
    <t>2946</t>
  </si>
  <si>
    <t>530820102013000008</t>
  </si>
  <si>
    <t>53-09-13-403-010.000-015</t>
  </si>
  <si>
    <t>016-29061-33</t>
  </si>
  <si>
    <t>Vermaat, Cheryl R &amp; James</t>
  </si>
  <si>
    <t>3217 W Woodhaven Dr</t>
  </si>
  <si>
    <t>3217 W Woodhaven DR</t>
  </si>
  <si>
    <t>014-14980-10 CLEAR CREEK ESTATES 1ST LOT 9</t>
  </si>
  <si>
    <t>2230</t>
  </si>
  <si>
    <t>530820102010000008</t>
  </si>
  <si>
    <t>53-09-13-404-057.000-015</t>
  </si>
  <si>
    <t>016-03310-37</t>
  </si>
  <si>
    <t>Vermaat, Michelle D &amp; Thompson, Linda L</t>
  </si>
  <si>
    <t>3833 S Woodmere Ct</t>
  </si>
  <si>
    <t>3833 W Woodmere CT</t>
  </si>
  <si>
    <t>014-14980-09 CLEAR CREEK ESTATES SEC 1 LOT 8</t>
  </si>
  <si>
    <t>530820102009000008</t>
  </si>
  <si>
    <t>53-09-12-400-001.010-015</t>
  </si>
  <si>
    <t>016-31640-10</t>
  </si>
  <si>
    <t>Vernon, Norma Joan; Wiesler, Sandra Jean Unversaw;Unversaw, Ralph Allen &amp; Brown, Julie Ann Unversaw</t>
  </si>
  <si>
    <t>3738 Oak Leaf Dr</t>
  </si>
  <si>
    <t>014-14980-08 CLEAR CREEK ESTATES SEC I LOT 7</t>
  </si>
  <si>
    <t>2926</t>
  </si>
  <si>
    <t>530820102004000008</t>
  </si>
  <si>
    <t>53-09-12-402-027.000-015</t>
  </si>
  <si>
    <t>016-29000-00</t>
  </si>
  <si>
    <t>3738 W Oak Leaf DR</t>
  </si>
  <si>
    <t>014-14980-07 CLEAR CREEK ESTATES 1ST LOT 6</t>
  </si>
  <si>
    <t>530820102007000008</t>
  </si>
  <si>
    <t>016-03315-05</t>
  </si>
  <si>
    <t>53-09-13-401-031.000-015</t>
  </si>
  <si>
    <t>Vertner, Tyrone A Jr</t>
  </si>
  <si>
    <t>3546 W Yellowstone Ct</t>
  </si>
  <si>
    <t>3546 W Yellowstone CT</t>
  </si>
  <si>
    <t>014-14980-06 CLEAR CREEK ESTATES SEC 1 LOT 5</t>
  </si>
  <si>
    <t>530820102005000008</t>
  </si>
  <si>
    <t>53-09-13-200-066.042-015</t>
  </si>
  <si>
    <t>016-29490-42</t>
  </si>
  <si>
    <t>Vest, Kabrina R</t>
  </si>
  <si>
    <t>3259 S Sedona Ct</t>
  </si>
  <si>
    <t>3259 S Sedona CT</t>
  </si>
  <si>
    <t>014-14980-05 CLEAR CREEK ESTATES SEC 1 LOT 4</t>
  </si>
  <si>
    <t>530820102006000008</t>
  </si>
  <si>
    <t>53-04-36-303-024.000-011</t>
  </si>
  <si>
    <t>007-13750-00</t>
  </si>
  <si>
    <t>Vibbart, Ruie &amp; Jeanson , Mary F Rev Trust</t>
  </si>
  <si>
    <t>4271 W Broadway Ave</t>
  </si>
  <si>
    <t>4271 W Broadway AVE</t>
  </si>
  <si>
    <t>014-14980-04 CLEAR CREEK ESTATES SEC LOT 3</t>
  </si>
  <si>
    <t>3386</t>
  </si>
  <si>
    <t>530820102012000008</t>
  </si>
  <si>
    <t>53-09-13-102-002.000-015</t>
  </si>
  <si>
    <t>016-29190-00</t>
  </si>
  <si>
    <t>Vickers, Travis S &amp; Bethany D</t>
  </si>
  <si>
    <t>3431 S Tyler Ln</t>
  </si>
  <si>
    <t>3431 S Tyler LN</t>
  </si>
  <si>
    <t>014-14980-03 CLEAR CREEK ESTATES SEC 1 LOT 2</t>
  </si>
  <si>
    <t>530820102015000008</t>
  </si>
  <si>
    <t>53-09-13-200-066.028-015</t>
  </si>
  <si>
    <t>016-29490-28</t>
  </si>
  <si>
    <t>Vidaurri, Jesus &amp; Perla Rodriguez De</t>
  </si>
  <si>
    <t>4372 W Red Rock Rd</t>
  </si>
  <si>
    <t>4372 W Red Rock RD</t>
  </si>
  <si>
    <t>014-14980-02 CLEAR CREEK ESTATES SEC 1 LOT 1</t>
  </si>
  <si>
    <t>530820102003000008</t>
  </si>
  <si>
    <t>53-09-02-400-003.109-015</t>
  </si>
  <si>
    <t>016-26823-09</t>
  </si>
  <si>
    <t>Vilches, Carlos J &amp; Stefenie De Alba</t>
  </si>
  <si>
    <t>601 S Bobcat Bend</t>
  </si>
  <si>
    <t>601 S BOBCAT  BND</t>
  </si>
  <si>
    <t>PT NE NE 20-8-1W .49A; PLAT 103</t>
  </si>
  <si>
    <t>53008021-008</t>
  </si>
  <si>
    <t>Rogers Street - PT - rural - A</t>
  </si>
  <si>
    <t>4851</t>
  </si>
  <si>
    <t>530820101001000008</t>
  </si>
  <si>
    <t>016-29770-00</t>
  </si>
  <si>
    <t>53-09-13-407-010.000-015</t>
  </si>
  <si>
    <t>Vitols, Juris</t>
  </si>
  <si>
    <t>8570 S Old State Road 37</t>
  </si>
  <si>
    <t>3737 S Plaza DR</t>
  </si>
  <si>
    <t>014-24980-00 PT NE NE 20-8-1W .514A</t>
  </si>
  <si>
    <t>3836</t>
  </si>
  <si>
    <t>530820101003000008</t>
  </si>
  <si>
    <t>53-09-13-105-024.000-015</t>
  </si>
  <si>
    <t>016-28900-00</t>
  </si>
  <si>
    <t>Vitols, Juris &amp; Tomaro, Deborah</t>
  </si>
  <si>
    <t>3621 W Indian Creek DR</t>
  </si>
  <si>
    <t>014-14980-33 CLEAR CREEK ESTATES SEC 2 LOT 32</t>
  </si>
  <si>
    <t>763</t>
  </si>
  <si>
    <t>530820103003000008</t>
  </si>
  <si>
    <t>53-09-01-302-020.000-015</t>
  </si>
  <si>
    <t>016-15650-00</t>
  </si>
  <si>
    <t>Voge, Donald E &amp; Joyce K</t>
  </si>
  <si>
    <t>4151 W Curry Ct</t>
  </si>
  <si>
    <t>4151 W Curry CT</t>
  </si>
  <si>
    <t>014-14980-34 CLEAR CREEK EST SEC 2 LOT 33</t>
  </si>
  <si>
    <t>3363</t>
  </si>
  <si>
    <t>530820103022000008</t>
  </si>
  <si>
    <t>53-09-02-200-014.000-015</t>
  </si>
  <si>
    <t>016-30391-07</t>
  </si>
  <si>
    <t>Von Buchler, Wolfgang H &amp; Judith L</t>
  </si>
  <si>
    <t>5576 W Cobblestone St</t>
  </si>
  <si>
    <t>5576 W Cobblestone ST</t>
  </si>
  <si>
    <t>014-14980-32 CLEAR CREEK ESTATES SEC 2 LOT 31</t>
  </si>
  <si>
    <t>530820103013000008</t>
  </si>
  <si>
    <t>53-09-02-100-004.036-015</t>
  </si>
  <si>
    <t>016-26811-36</t>
  </si>
  <si>
    <t>Voorhees, John K</t>
  </si>
  <si>
    <t>204 S Rockwood Crescent Ct</t>
  </si>
  <si>
    <t>204 S Rockwood Crescent CT</t>
  </si>
  <si>
    <t>014-14980-31 CLEAR CREEK EST SEC 2 LOT 30</t>
  </si>
  <si>
    <t>2671</t>
  </si>
  <si>
    <t>530820103026000008</t>
  </si>
  <si>
    <t>53-09-13-103-048.000-015</t>
  </si>
  <si>
    <t>016-09860-00</t>
  </si>
  <si>
    <t>Voorhies, Derek P</t>
  </si>
  <si>
    <t>3742 W Fairington Dr</t>
  </si>
  <si>
    <t>3742 W Fairington DR</t>
  </si>
  <si>
    <t>014-14980-30 CLEAR CREEK EST SEC 2 LOT 29</t>
  </si>
  <si>
    <t>530820103019000008</t>
  </si>
  <si>
    <t>014-07856-56</t>
  </si>
  <si>
    <t>53-08-20-201-021.000-008</t>
  </si>
  <si>
    <t>Vorhauer, Lois J</t>
  </si>
  <si>
    <t>1201 W Wren Cir</t>
  </si>
  <si>
    <t>1201 W Wren CIR</t>
  </si>
  <si>
    <t>014-14980-29 CLEAR CREEK ESTATES 2ND LOT 28</t>
  </si>
  <si>
    <t>4335</t>
  </si>
  <si>
    <t>530820103020000008</t>
  </si>
  <si>
    <t>53-08-17-301-032.000-008</t>
  </si>
  <si>
    <t>014-17095-06</t>
  </si>
  <si>
    <t>Voyles, Robert K &amp; Brenda D</t>
  </si>
  <si>
    <t>3819 S Bushmill Dr</t>
  </si>
  <si>
    <t>3819 S Bushmill DR</t>
  </si>
  <si>
    <t>014-14980-28 CLEAR CREEK ESTATES SEC 2 LOT 27</t>
  </si>
  <si>
    <t>4333</t>
  </si>
  <si>
    <t>530820103004000008</t>
  </si>
  <si>
    <t>53-09-13-106-033.000-015</t>
  </si>
  <si>
    <t>016-21790-00</t>
  </si>
  <si>
    <t>Wadsworth, Bryan J</t>
  </si>
  <si>
    <t>3900 S Tyler Ln</t>
  </si>
  <si>
    <t>3900 S Tyler LN</t>
  </si>
  <si>
    <t>014-14980-27 CLEAR CREEK ESTATES 2ND LOT 26</t>
  </si>
  <si>
    <t>530820103005000008</t>
  </si>
  <si>
    <t>53-09-13-104-033.000-015</t>
  </si>
  <si>
    <t>016-08160-00</t>
  </si>
  <si>
    <t>Wagner, Delaina</t>
  </si>
  <si>
    <t>3400 W Indian Creek Dr</t>
  </si>
  <si>
    <t>3400 W Indian Creek DR</t>
  </si>
  <si>
    <t>014-14980-26 CLEAR CREEK EST SEC 2 LOT 25</t>
  </si>
  <si>
    <t>2933</t>
  </si>
  <si>
    <t>530820103014000008</t>
  </si>
  <si>
    <t>53-09-02-400-009.171-015</t>
  </si>
  <si>
    <t>016-26822-71</t>
  </si>
  <si>
    <t>Wagner, Rune &amp; Jessica</t>
  </si>
  <si>
    <t>603 S Shale Crest Dr</t>
  </si>
  <si>
    <t>603 S Shale Crest DR</t>
  </si>
  <si>
    <t>014-14980-25 CLEAR CREEK ESTATES 2ND LOT 24</t>
  </si>
  <si>
    <t>3961</t>
  </si>
  <si>
    <t>530820103001000008</t>
  </si>
  <si>
    <t>53-09-01-211-004.000-015</t>
  </si>
  <si>
    <t>016-18920-00</t>
  </si>
  <si>
    <t>Wagoner, Betty L</t>
  </si>
  <si>
    <t>715 S Hickory Dr</t>
  </si>
  <si>
    <t>715 S Hickory DR</t>
  </si>
  <si>
    <t>014-14980-24 CLEAR CREEK EST SEC 2 LOT 23</t>
  </si>
  <si>
    <t>2984</t>
  </si>
  <si>
    <t>530820103010000008</t>
  </si>
  <si>
    <t>53-08-17-301-093.339-008</t>
  </si>
  <si>
    <t>014-17098-39</t>
  </si>
  <si>
    <t>Waite, Craig A &amp; Sarah A</t>
  </si>
  <si>
    <t>3564 S Wickens St</t>
  </si>
  <si>
    <t>3564 S Wickens ST</t>
  </si>
  <si>
    <t>014-14980-23 CLEAR CREEK ESTATE; SEC 2 LOT 22</t>
  </si>
  <si>
    <t>3960</t>
  </si>
  <si>
    <t>530820103015000008</t>
  </si>
  <si>
    <t>53-05-29-100-026.000-004</t>
  </si>
  <si>
    <t>012-06170-00</t>
  </si>
  <si>
    <t>Wakhungu, Henry Kerre &amp; Phoebe Khasiala</t>
  </si>
  <si>
    <t>709 N Plymouth Rd</t>
  </si>
  <si>
    <t>2915 N Kinser PIKE</t>
  </si>
  <si>
    <t>014-14980-21 CLEAR CREEK EST SEC 2 LOT 20</t>
  </si>
  <si>
    <t>2983</t>
  </si>
  <si>
    <t>530820103011000008</t>
  </si>
  <si>
    <t>016-03315-40</t>
  </si>
  <si>
    <t>53-09-13-401-014.000-015</t>
  </si>
  <si>
    <t>Walden, Trampass L &amp; Angela</t>
  </si>
  <si>
    <t>3615 W Fox Trail Pl</t>
  </si>
  <si>
    <t>3615 W Fox Trail Place</t>
  </si>
  <si>
    <t>014-14980-20 CLEAR CREEK ESTATES 2ND LOT 19</t>
  </si>
  <si>
    <t>3712</t>
  </si>
  <si>
    <t>530820103012000008</t>
  </si>
  <si>
    <t>016-03310-23</t>
  </si>
  <si>
    <t>53-09-13-405-003.000-015</t>
  </si>
  <si>
    <t>Walker, Antonio R</t>
  </si>
  <si>
    <t>3920 W Woodhaven Dr</t>
  </si>
  <si>
    <t>3920 W Woodhaven DR</t>
  </si>
  <si>
    <t>014-14980-19 CLEAR CREEK EST SEC 2 LOT 18</t>
  </si>
  <si>
    <t>530820103029000008</t>
  </si>
  <si>
    <t>53-09-13-200-016.000-015</t>
  </si>
  <si>
    <t>016-29490-15</t>
  </si>
  <si>
    <t>Walker, Charles R</t>
  </si>
  <si>
    <t>4132 W Red Rock Rd</t>
  </si>
  <si>
    <t>4132 W Red Rock RD</t>
  </si>
  <si>
    <t>014-37960-00 PT NE NE 20-8-1W 1.04A</t>
  </si>
  <si>
    <t>530820100037000008</t>
  </si>
  <si>
    <t>016-21870-00</t>
  </si>
  <si>
    <t>53-09-13-106-028.000-015</t>
  </si>
  <si>
    <t>Walker, James F</t>
  </si>
  <si>
    <t>3741 S Tyler Ln</t>
  </si>
  <si>
    <t>3741 S Tyler LN</t>
  </si>
  <si>
    <t>014-32230-00 PT NE NE 20-8-1W .47A; PLAT 32</t>
  </si>
  <si>
    <t>530820100044000008</t>
  </si>
  <si>
    <t>016-29470-00</t>
  </si>
  <si>
    <t>53-09-12-400-030.000-015</t>
  </si>
  <si>
    <t>Walker, James F &amp; Clare G Trustees</t>
  </si>
  <si>
    <t>3925 W Walnut Leaf Dr</t>
  </si>
  <si>
    <t>3925 W Walnut Leaf DR</t>
  </si>
  <si>
    <t>014-00330-00 PT NE NE 20-8-1W .21A; PLAT 31</t>
  </si>
  <si>
    <t>530820100032000008</t>
  </si>
  <si>
    <t>53-09-13-102-006.000-015</t>
  </si>
  <si>
    <t>016-21260-00</t>
  </si>
  <si>
    <t>Walker, James F &amp; Traci L</t>
  </si>
  <si>
    <t>3121 S Fairington Dr</t>
  </si>
  <si>
    <t>3121 S Fairington DR</t>
  </si>
  <si>
    <t>014-00310-00 PT NE NE 20-8-1W .21A; PLAT 30</t>
  </si>
  <si>
    <t>3302</t>
  </si>
  <si>
    <t>530820100049000008</t>
  </si>
  <si>
    <t>53-09-01-211-006.000-015</t>
  </si>
  <si>
    <t>016-22170-00</t>
  </si>
  <si>
    <t>Walker, Joyce Ann</t>
  </si>
  <si>
    <t>4148 W Doyle Ave</t>
  </si>
  <si>
    <t>4146 - 4148 W Doyle AVE</t>
  </si>
  <si>
    <t>014-25350-03 PT E1/2 20-8-1W Bloomington Rail Trail</t>
  </si>
  <si>
    <t>530820100059000008</t>
  </si>
  <si>
    <t>53-09-01-209-011.000-015</t>
  </si>
  <si>
    <t>016-29510-00</t>
  </si>
  <si>
    <t>Walker, Michael H. &amp; Carolyn J</t>
  </si>
  <si>
    <t>4261 W Doyle Ave</t>
  </si>
  <si>
    <t>4261 W Doyle AVE</t>
  </si>
  <si>
    <t>014-14985-49 CLEAR CREEK ESTATES SEC 3 LOT 49</t>
  </si>
  <si>
    <t>530820105008000008</t>
  </si>
  <si>
    <t>53-09-02-400-009.081-015</t>
  </si>
  <si>
    <t>016-26821-81</t>
  </si>
  <si>
    <t>Walker, Nicholas A &amp; Bethany B</t>
  </si>
  <si>
    <t>5378 W Hoge Dr</t>
  </si>
  <si>
    <t>5378 W Hoge DR</t>
  </si>
  <si>
    <t>014-14981-17 CLEAR CREEK ESTATES 6TH LOT 117</t>
  </si>
  <si>
    <t>530820100018000008</t>
  </si>
  <si>
    <t>53-09-01-209-072.000-015</t>
  </si>
  <si>
    <t>016-12110-00</t>
  </si>
  <si>
    <t>Walker, Patsy J</t>
  </si>
  <si>
    <t>607 S Western Dr</t>
  </si>
  <si>
    <t>607 S Western DR</t>
  </si>
  <si>
    <t>014-14981-16 CLEAR CREEK EST SEC 6 LOT 116</t>
  </si>
  <si>
    <t>530820100043000008</t>
  </si>
  <si>
    <t>53-08-17-406-025.000-008</t>
  </si>
  <si>
    <t>014-08850-30</t>
  </si>
  <si>
    <t>Walker, Randall L &amp; Sharon</t>
  </si>
  <si>
    <t>1013 E Sherbrooke Drive</t>
  </si>
  <si>
    <t>712 W Whitethorn Place</t>
  </si>
  <si>
    <t>014-14981-15 CLEAR CREEK EST SEC 6 LOT 115</t>
  </si>
  <si>
    <t>530820100019000008</t>
  </si>
  <si>
    <t>53-08-17-102-055.000-008</t>
  </si>
  <si>
    <t>014-19660-00</t>
  </si>
  <si>
    <t>Wall, Roger Allen</t>
  </si>
  <si>
    <t>570 W Fairway Ln</t>
  </si>
  <si>
    <t>570 W Fairway LN</t>
  </si>
  <si>
    <t>014-14981-14 CLEAR CREEK EST SEC 6 LOT 114</t>
  </si>
  <si>
    <t>530820100053000008</t>
  </si>
  <si>
    <t>53-09-01-211-033.000-015</t>
  </si>
  <si>
    <t>016-25920-00</t>
  </si>
  <si>
    <t>Wallace, Carol Ann</t>
  </si>
  <si>
    <t>725 S Hickory Dr</t>
  </si>
  <si>
    <t>725 S Hickory DR</t>
  </si>
  <si>
    <t>014-14985-93 CLEAR CREEK EST SEC 5 LOT 93</t>
  </si>
  <si>
    <t>53008073-008</t>
  </si>
  <si>
    <t>Clear Creek Estates 1 - V</t>
  </si>
  <si>
    <t>http://egis.39dn.com/egismonroein/plats/C/C130_a.pdf</t>
  </si>
  <si>
    <t>CLEAR CREEK EST  4</t>
  </si>
  <si>
    <t>4354</t>
  </si>
  <si>
    <t>530820106019000008</t>
  </si>
  <si>
    <t>016-35520-00</t>
  </si>
  <si>
    <t>53-09-12-400-080.000-015</t>
  </si>
  <si>
    <t>Walmart Real Estate Business Trust Prop Tax Dept 8013</t>
  </si>
  <si>
    <t>Attn: Wal-Mart Property Tax De PO Box 8050</t>
  </si>
  <si>
    <t>Bentonville, AR 72712</t>
  </si>
  <si>
    <t>3585 W State Road 45</t>
  </si>
  <si>
    <t>014-14985-94 CLEAR CREEK EST SEC 5 LOT 94</t>
  </si>
  <si>
    <t>530820106014000008</t>
  </si>
  <si>
    <t>53-08-20-106-015.000-008</t>
  </si>
  <si>
    <t>014-14985-90</t>
  </si>
  <si>
    <t>Walsh, Alan J &amp; Patricia A</t>
  </si>
  <si>
    <t>813 W Whitestone St</t>
  </si>
  <si>
    <t>813 W Whitestone ST</t>
  </si>
  <si>
    <t>014-14985-95 CLEAR CREEK EST SEC 5 LOT 95</t>
  </si>
  <si>
    <t>530820106018000008</t>
  </si>
  <si>
    <t>014-20900-00</t>
  </si>
  <si>
    <t>53-08-17-104-001.000-008</t>
  </si>
  <si>
    <t>Walsh, Anthony B &amp; Lori D</t>
  </si>
  <si>
    <t>9520 E Baby Creek Rd</t>
  </si>
  <si>
    <t>685 W Ladd AVE</t>
  </si>
  <si>
    <t>014-14985-96 CLEAR CREEK EST SEC 5 LOT 96</t>
  </si>
  <si>
    <t>4355</t>
  </si>
  <si>
    <t>530820106025000008</t>
  </si>
  <si>
    <t>53-01-41-741-072.000-008</t>
  </si>
  <si>
    <t>014-17410-72</t>
  </si>
  <si>
    <t>Walters, Elizabeth J. &amp; Timothy J. Fuller</t>
  </si>
  <si>
    <t>3174 S Cuffers Dr</t>
  </si>
  <si>
    <t>3174 S Cuffers DR</t>
  </si>
  <si>
    <t>014-14985-97 CLEAR CREEK EST SEC 5 LOT 97</t>
  </si>
  <si>
    <t>3733</t>
  </si>
  <si>
    <t>530820106020000008</t>
  </si>
  <si>
    <t>014-17097-70</t>
  </si>
  <si>
    <t>53-08-17-301-024.000-008</t>
  </si>
  <si>
    <t>Walters, John Z</t>
  </si>
  <si>
    <t>3884 S McDougal St</t>
  </si>
  <si>
    <t>3884 S McDougal ST</t>
  </si>
  <si>
    <t>014-14980-98 CLEAR CREEK ESTATES SEC 4 LOT 98</t>
  </si>
  <si>
    <t>3289</t>
  </si>
  <si>
    <t>530820106012000008</t>
  </si>
  <si>
    <t>53-09-13-400-036.000-015</t>
  </si>
  <si>
    <t>016-27630-00</t>
  </si>
  <si>
    <t>Walters, Tony J</t>
  </si>
  <si>
    <t>3739 S Sims Ln</t>
  </si>
  <si>
    <t>3739 S Sims LN</t>
  </si>
  <si>
    <t>014-14980-99 CLEAR CREEK ESTATES SEC 4 LOT 99</t>
  </si>
  <si>
    <t>530820106026000008</t>
  </si>
  <si>
    <t>53-09-02-101-017.000-015</t>
  </si>
  <si>
    <t>016-04440-00</t>
  </si>
  <si>
    <t>Walters, William D &amp; Cynthia A</t>
  </si>
  <si>
    <t>230 S Spriggs Blvd</t>
  </si>
  <si>
    <t>230 S Spriggs BLVD</t>
  </si>
  <si>
    <t>014-14981-00 CLEAR CREEK EST SEC 4 LOT 100</t>
  </si>
  <si>
    <t>3601</t>
  </si>
  <si>
    <t>530820106022000008</t>
  </si>
  <si>
    <t>53-08-17-404-019.000-008</t>
  </si>
  <si>
    <t>014-08850-90</t>
  </si>
  <si>
    <t>Walters, William H IV &amp; Elizabeth Fuller</t>
  </si>
  <si>
    <t>3410 S Weeping Willow Way</t>
  </si>
  <si>
    <t>014-14981-01 CLEAR CREEK ESTATES 4TH LOT 101</t>
  </si>
  <si>
    <t>530820106040000008</t>
  </si>
  <si>
    <t>014-35530-00</t>
  </si>
  <si>
    <t>53-08-17-102-014.000-008</t>
  </si>
  <si>
    <t>Wampler Family Trust</t>
  </si>
  <si>
    <t>662 W Green Rd</t>
  </si>
  <si>
    <t>662 W Green RD</t>
  </si>
  <si>
    <t>014-14981-02 CLEAR CREEK EST SEC 4 LOT 102</t>
  </si>
  <si>
    <t>3602</t>
  </si>
  <si>
    <t>530820106036000008</t>
  </si>
  <si>
    <t>016-30391-98</t>
  </si>
  <si>
    <t>53-09-02-300-016.000-015</t>
  </si>
  <si>
    <t>Wampler, Heidi Rochel &amp; Giles, Kyle Ray</t>
  </si>
  <si>
    <t>691 S Bosell Ct</t>
  </si>
  <si>
    <t>691 S Bosell CT</t>
  </si>
  <si>
    <t>014-14980-37 CLEAR CREEK EST SEC 2 LOT 36</t>
  </si>
  <si>
    <t>530820103025000008</t>
  </si>
  <si>
    <t>53-04-36-303-079.000-011</t>
  </si>
  <si>
    <t>007-19310-00</t>
  </si>
  <si>
    <t>Wampler, Jessie L</t>
  </si>
  <si>
    <t>4171 W Broadway Ave</t>
  </si>
  <si>
    <t>4171 W Broadway AVE</t>
  </si>
  <si>
    <t>014-14980-38 CLEAR CREEK EST SEC 2 LOT 37</t>
  </si>
  <si>
    <t>2232</t>
  </si>
  <si>
    <t>530820103006000008</t>
  </si>
  <si>
    <t>53-08-17-301-093.400-008</t>
  </si>
  <si>
    <t>014-17496-00</t>
  </si>
  <si>
    <t>Wang, Quan &amp; Ma, Li</t>
  </si>
  <si>
    <t>3643 S Glasgow Circle</t>
  </si>
  <si>
    <t>3643 S Glasgow CIR</t>
  </si>
  <si>
    <t>014-14980-39 CLEAR CREEK EST SEC 2 LOT 38</t>
  </si>
  <si>
    <t>530820103002000008</t>
  </si>
  <si>
    <t>53-08-17-301-040.000-008</t>
  </si>
  <si>
    <t>014-17095-05</t>
  </si>
  <si>
    <t>Wang, Yu &amp; Yang Ding</t>
  </si>
  <si>
    <t>3815 S Bushmill Dr</t>
  </si>
  <si>
    <t>3815 S Bushmill DR</t>
  </si>
  <si>
    <t>014-14980-40 CLEAR CREEK EST SEC 2 LOT 39</t>
  </si>
  <si>
    <t>530820103017000008</t>
  </si>
  <si>
    <t>53-08-17-102-017.000-008</t>
  </si>
  <si>
    <t>014-07990-00</t>
  </si>
  <si>
    <t>Wangle Properties LLC</t>
  </si>
  <si>
    <t>1115 S Longwood Dr</t>
  </si>
  <si>
    <t>672 W Green RD</t>
  </si>
  <si>
    <t>014-14980-41 CLEAR CREEK ESTATES SEC 2 LOT 40</t>
  </si>
  <si>
    <t>530820103018000008</t>
  </si>
  <si>
    <t>53-08-17-102-030.000-008</t>
  </si>
  <si>
    <t>014-03640-00</t>
  </si>
  <si>
    <t>683 W Green RD</t>
  </si>
  <si>
    <t>014-14980-42 CLEAR CREEK EST SEC 2 LOT 41</t>
  </si>
  <si>
    <t>2523</t>
  </si>
  <si>
    <t>530820103008000008</t>
  </si>
  <si>
    <t>53-01-41-154-000.000-008</t>
  </si>
  <si>
    <t>014-11540-00</t>
  </si>
  <si>
    <t>2911 S Walls DR</t>
  </si>
  <si>
    <t>014-14985-43 CLEAR CREEK EST SEC 5 LOT 43</t>
  </si>
  <si>
    <t>CLEAR CREEK EST  5</t>
  </si>
  <si>
    <t>530820105007000008</t>
  </si>
  <si>
    <t>53-09-01-209-066.000-015</t>
  </si>
  <si>
    <t>016-09720-00</t>
  </si>
  <si>
    <t>Wappes, Joshua C &amp; Abigail H</t>
  </si>
  <si>
    <t>714 S Hickory Dr</t>
  </si>
  <si>
    <t>714 S Hickory DR</t>
  </si>
  <si>
    <t>014-14985-44 CLEAR CREEK ESTATES SEC 5 LOT 44</t>
  </si>
  <si>
    <t>530820105004000008</t>
  </si>
  <si>
    <t>53-09-02-200-007.001-015</t>
  </si>
  <si>
    <t>016-30390-77</t>
  </si>
  <si>
    <t>Ward, Robert J &amp; Kathy S</t>
  </si>
  <si>
    <t>459 S Stardust Cir</t>
  </si>
  <si>
    <t>459 S Stardust CIR</t>
  </si>
  <si>
    <t>014-14985-45 CLEAR CREEK ESTATES 5TH LOT 45</t>
  </si>
  <si>
    <t>530820105006000008</t>
  </si>
  <si>
    <t>014-08851-97</t>
  </si>
  <si>
    <t>53-08-17-404-022.000-008</t>
  </si>
  <si>
    <t>Warner, Brian S &amp; Jessica L</t>
  </si>
  <si>
    <t>3501 S Tulip Ave</t>
  </si>
  <si>
    <t>3501 S Tulip AVE</t>
  </si>
  <si>
    <t>014-14985-46 CLEAR CREEK EST SEC 5 LOT 46</t>
  </si>
  <si>
    <t>3972</t>
  </si>
  <si>
    <t>530820105005000008</t>
  </si>
  <si>
    <t>014-14981-28</t>
  </si>
  <si>
    <t>53-08-20-100-015.000-008</t>
  </si>
  <si>
    <t>Warnsman, David M &amp; Heather L</t>
  </si>
  <si>
    <t>4220 S Clear View Dr</t>
  </si>
  <si>
    <t>4220 S Clear View DR</t>
  </si>
  <si>
    <t>014-14985-47 CLEAR CREEK ESTATES SEC 5 LOT 47</t>
  </si>
  <si>
    <t>530820105003000008</t>
  </si>
  <si>
    <t>016-08471-41</t>
  </si>
  <si>
    <t>53-09-11-103-006.000-015</t>
  </si>
  <si>
    <t>Warren, Eric W &amp; Barbara L</t>
  </si>
  <si>
    <t>5146 W Hanks Xing</t>
  </si>
  <si>
    <t>5146 W Hanks Crossing</t>
  </si>
  <si>
    <t>014-14985-48 CLEAR CREEK ESTATES 3RD LOT 48</t>
  </si>
  <si>
    <t>530820105001000008</t>
  </si>
  <si>
    <t>016-30392-06</t>
  </si>
  <si>
    <t>53-09-02-300-008.000-015</t>
  </si>
  <si>
    <t>Warren, Louis H &amp; Dawn M</t>
  </si>
  <si>
    <t>4383 S Leonard Springs Rd</t>
  </si>
  <si>
    <t>722 S Bosell CT</t>
  </si>
  <si>
    <t>014-14980-36 CLEAR CREEK EST SEC 2 LOT 35</t>
  </si>
  <si>
    <t>2949</t>
  </si>
  <si>
    <t>530820103023000008</t>
  </si>
  <si>
    <t>53-09-13-105-027.000-015</t>
  </si>
  <si>
    <t>016-08810-00</t>
  </si>
  <si>
    <t>Warrix, Paul T &amp; Joan G</t>
  </si>
  <si>
    <t>3731 W Maybury Mall</t>
  </si>
  <si>
    <t>014-14980-35 CLEAR CREEK ESTATES SEC 2 LOT 34</t>
  </si>
  <si>
    <t>3714</t>
  </si>
  <si>
    <t>530820103024000008</t>
  </si>
  <si>
    <t>53-09-12-402-024.000-015</t>
  </si>
  <si>
    <t>016-29680-00</t>
  </si>
  <si>
    <t>Warthan, Joanie</t>
  </si>
  <si>
    <t>2604 S Hickory Leaf Dr</t>
  </si>
  <si>
    <t>2604 S Hickory Leaf DR</t>
  </si>
  <si>
    <t>014-14980-51 CLEAR CREEK ESTATES 4TH LOT 51</t>
  </si>
  <si>
    <t>3267</t>
  </si>
  <si>
    <t>530820106011000008</t>
  </si>
  <si>
    <t>014-17097-72</t>
  </si>
  <si>
    <t>53-08-17-301-108.000-008</t>
  </si>
  <si>
    <t>Warthan, Stephanie J</t>
  </si>
  <si>
    <t>3911 S McDougal St</t>
  </si>
  <si>
    <t>3911 S McDougal ST</t>
  </si>
  <si>
    <t>014-14980-52 CLEAR CREEK EST SEC 4 LOT 52</t>
  </si>
  <si>
    <t>530820106024000008</t>
  </si>
  <si>
    <t>016-30391-80</t>
  </si>
  <si>
    <t>53-09-02-200-133.000-015</t>
  </si>
  <si>
    <t>Washington, David A</t>
  </si>
  <si>
    <t>563 S Fieldstone Blvd</t>
  </si>
  <si>
    <t>563 S Fieldstone BLVD</t>
  </si>
  <si>
    <t>014-14980-53 CLEAR CREEK EST SEC 4 LOT 53</t>
  </si>
  <si>
    <t>4336</t>
  </si>
  <si>
    <t>530820106016000008</t>
  </si>
  <si>
    <t>53-05-31-203-004.000-004</t>
  </si>
  <si>
    <t>012-11670-01</t>
  </si>
  <si>
    <t>Watkins, Roger &amp; Sally</t>
  </si>
  <si>
    <t>2500 W Industrial Park Dr</t>
  </si>
  <si>
    <t>2500 W Industrial Park DR</t>
  </si>
  <si>
    <t>014-14980-55 CLEAR CREEK EST SEC 4 LOT 55</t>
  </si>
  <si>
    <t>3271</t>
  </si>
  <si>
    <t>530820106010000008</t>
  </si>
  <si>
    <t>016-21200-00</t>
  </si>
  <si>
    <t>53-09-13-102-008.000-015</t>
  </si>
  <si>
    <t>Watson, Jeffrey D</t>
  </si>
  <si>
    <t>3612 S Tyler Ln</t>
  </si>
  <si>
    <t>3612 S Tyler LN</t>
  </si>
  <si>
    <t>014-14980-56 CLEAR CREEK EST SEC 4 LOT 56</t>
  </si>
  <si>
    <t>3519</t>
  </si>
  <si>
    <t>530820106034000008</t>
  </si>
  <si>
    <t>53-09-01-209-033.000-015</t>
  </si>
  <si>
    <t>016-02610-00</t>
  </si>
  <si>
    <t>Watson, Kathryn E &amp; Ian P</t>
  </si>
  <si>
    <t>846 S Western Dr</t>
  </si>
  <si>
    <t>846 S Western DR</t>
  </si>
  <si>
    <t>014-14980-57 CLEAR CREEK EST SEC 4 LOT 57</t>
  </si>
  <si>
    <t>3597</t>
  </si>
  <si>
    <t>530820106027000008</t>
  </si>
  <si>
    <t>53-09-13-404-004.000-015</t>
  </si>
  <si>
    <t>016-03310-71</t>
  </si>
  <si>
    <t>Watson, Rick A &amp; Betty V</t>
  </si>
  <si>
    <t>3842 W Woodmere Way</t>
  </si>
  <si>
    <t>014-14980-58 CLEAR CREEK EST SEC 4 LOT 58</t>
  </si>
  <si>
    <t>530820106048000008</t>
  </si>
  <si>
    <t>53-09-02-100-004.020-015</t>
  </si>
  <si>
    <t>016-26811-20</t>
  </si>
  <si>
    <t>Watson, Thomas V</t>
  </si>
  <si>
    <t>5372 W Cobblestone St</t>
  </si>
  <si>
    <t>5372 W Cobblestone ST</t>
  </si>
  <si>
    <t>014-14980-65 CLEAR CREEK EST SEC 4 LOT 65</t>
  </si>
  <si>
    <t>530820106052000008</t>
  </si>
  <si>
    <t>53-01-40-873-000.000-008</t>
  </si>
  <si>
    <t>014-08730-00</t>
  </si>
  <si>
    <t>Watts, Jimmie L. &amp; Janet K.</t>
  </si>
  <si>
    <t>2903 S Walls Dr</t>
  </si>
  <si>
    <t>2903 S Walls DR</t>
  </si>
  <si>
    <t>014-14980-67 CLEAR CREEK EST SEC 4 LOT 67</t>
  </si>
  <si>
    <t>3577</t>
  </si>
  <si>
    <t>530820106049000008</t>
  </si>
  <si>
    <t>53-09-01-213-023.000-015</t>
  </si>
  <si>
    <t>016-29800-00</t>
  </si>
  <si>
    <t>Watts, John Richard</t>
  </si>
  <si>
    <t>520 S Curry Pike</t>
  </si>
  <si>
    <t>520 S Curry PIKE</t>
  </si>
  <si>
    <t>014-14980-68 CLEAR CREEK ESTATES SEC 4 LOT 68</t>
  </si>
  <si>
    <t>3578</t>
  </si>
  <si>
    <t>530820106035000008</t>
  </si>
  <si>
    <t>53-09-02-400-009.074-015</t>
  </si>
  <si>
    <t>016-26821-74</t>
  </si>
  <si>
    <t>Way, Daniel T. &amp; Holliday, Lisa R.</t>
  </si>
  <si>
    <t>5424 W Hoge Dr</t>
  </si>
  <si>
    <t>5424 W Hoge DR</t>
  </si>
  <si>
    <t>014-14980-69 CLEAR CREEK EST SEC 4 LOT 69</t>
  </si>
  <si>
    <t>530820106013000008</t>
  </si>
  <si>
    <t>53-01-63-041-114.000-015</t>
  </si>
  <si>
    <t>016-30411-14</t>
  </si>
  <si>
    <t>WD Real Estate LLC</t>
  </si>
  <si>
    <t>5741 W Daffodil Ct Lot 14</t>
  </si>
  <si>
    <t>5741 W Daffodil CT</t>
  </si>
  <si>
    <t>014-14980-70 CLEAR CREEK ESTATES 4TH LOT 70</t>
  </si>
  <si>
    <t>530820106005000008</t>
  </si>
  <si>
    <t>53-01-63-041-118.000-015</t>
  </si>
  <si>
    <t>016-30411-18</t>
  </si>
  <si>
    <t>1498 Lieutenant Ln</t>
  </si>
  <si>
    <t>5757 W Daffodil CT</t>
  </si>
  <si>
    <t>014-14980-71 CLEAR CREEK ESTATES SEC 4 LOT 71</t>
  </si>
  <si>
    <t>2993</t>
  </si>
  <si>
    <t>530820106039000008</t>
  </si>
  <si>
    <t>016-30411-27</t>
  </si>
  <si>
    <t>53-01-63-041-127.000-015</t>
  </si>
  <si>
    <t>1498 E Lieutenant Lane</t>
  </si>
  <si>
    <t>5806 W Daffodil CT</t>
  </si>
  <si>
    <t>014-14980-72 CLEAR CREEK ESTATES 4TH LOT 72</t>
  </si>
  <si>
    <t>530820106038000008</t>
  </si>
  <si>
    <t>016-30411-28</t>
  </si>
  <si>
    <t>53-01-63-041-128.000-015</t>
  </si>
  <si>
    <t>5802 W Daffodil CT</t>
  </si>
  <si>
    <t>014-14985-73 CLEAR CREEK EST SEC 5 LOT 73; ;</t>
  </si>
  <si>
    <t>530820106021000008</t>
  </si>
  <si>
    <t>53-01-63-041-129.000-015</t>
  </si>
  <si>
    <t>016-30411-29</t>
  </si>
  <si>
    <t>5796 W Daffodil CT</t>
  </si>
  <si>
    <t>014-14985-74 CLEAR CREEK EST SEC 5 LOT 74</t>
  </si>
  <si>
    <t>3276</t>
  </si>
  <si>
    <t>530820106004000008</t>
  </si>
  <si>
    <t>53-01-63-041-130.000-015</t>
  </si>
  <si>
    <t>016-30411-30</t>
  </si>
  <si>
    <t>5788 W Daffodil CT</t>
  </si>
  <si>
    <t>014-14985-75 CLEAR CREEK ESTATES SEC 5; LOT 75 &amp; PT LOT 76</t>
  </si>
  <si>
    <t>4352</t>
  </si>
  <si>
    <t>530820106043000008</t>
  </si>
  <si>
    <t>53-09-13-103-041.000-015</t>
  </si>
  <si>
    <t>016-29850-00</t>
  </si>
  <si>
    <t>Weaver, Brian S.</t>
  </si>
  <si>
    <t>3821 W Tapp Rd</t>
  </si>
  <si>
    <t>3821 W Tapp RD</t>
  </si>
  <si>
    <t>014-14980-81 CLEAR CREEK EST SEC 4 LOT 81</t>
  </si>
  <si>
    <t>2999</t>
  </si>
  <si>
    <t>530820106023000008</t>
  </si>
  <si>
    <t>53-04-36-303-018.000-011</t>
  </si>
  <si>
    <t>007-29730-00</t>
  </si>
  <si>
    <t>Weaver, Richard F. &amp; Janice F.</t>
  </si>
  <si>
    <t>1608 Sycamore St</t>
  </si>
  <si>
    <t>Murray, KY 42071</t>
  </si>
  <si>
    <t>4083 W Grand AVE</t>
  </si>
  <si>
    <t>014-14980-82 CLEAR CREEK ESTATES SEC 4 LOT 82</t>
  </si>
  <si>
    <t>530820106047000008</t>
  </si>
  <si>
    <t>53-08-17-106-011.000-008</t>
  </si>
  <si>
    <t>014-17410-63</t>
  </si>
  <si>
    <t>Webb, Emilee J</t>
  </si>
  <si>
    <t>3120 S Ryan Pl</t>
  </si>
  <si>
    <t>3120 S Ryan Place</t>
  </si>
  <si>
    <t>014-14980-59 CLEAR CREEK EST SEC 4 LOT 59</t>
  </si>
  <si>
    <t>2987</t>
  </si>
  <si>
    <t>530820106050000008</t>
  </si>
  <si>
    <t>014-08851-02</t>
  </si>
  <si>
    <t>53-08-17-404-007.000-008</t>
  </si>
  <si>
    <t>Webb, Justin C &amp; Laird, Allison F</t>
  </si>
  <si>
    <t>522 W Pargrave Plc</t>
  </si>
  <si>
    <t>522 W Pargrave Place</t>
  </si>
  <si>
    <t>014-14980-60 CLEAR CREEK EST SEC 4 LOT 60</t>
  </si>
  <si>
    <t>530820106007000008</t>
  </si>
  <si>
    <t>014-23490-00</t>
  </si>
  <si>
    <t>53-08-17-102-066.000-008</t>
  </si>
  <si>
    <t>Webb, Leslie D. &amp; E. Marie</t>
  </si>
  <si>
    <t>532 W Green Rd</t>
  </si>
  <si>
    <t>691 W Fairway LN</t>
  </si>
  <si>
    <t>014-14980-61 CLEAR CREEK EST SEC 4 LOT 61</t>
  </si>
  <si>
    <t>3410</t>
  </si>
  <si>
    <t>530820106042000008</t>
  </si>
  <si>
    <t>53-08-17-102-001.000-008</t>
  </si>
  <si>
    <t>014-35750-00</t>
  </si>
  <si>
    <t>Webb, Leslie Dale &amp; Marie</t>
  </si>
  <si>
    <t>532 W Green RD</t>
  </si>
  <si>
    <t>014-14980-62 CLEAR CREEK ESTATES SEC 4 LOT 62</t>
  </si>
  <si>
    <t>530820106045000008</t>
  </si>
  <si>
    <t>53-04-36-301-007.000-011</t>
  </si>
  <si>
    <t>007-29830-00</t>
  </si>
  <si>
    <t>Webb, Robert W</t>
  </si>
  <si>
    <t>1023 E Sassafras Cir</t>
  </si>
  <si>
    <t>4243 W Grand AVE</t>
  </si>
  <si>
    <t>014-14980-63 CLEAR CREEK ESTATES 4TH LOT 63</t>
  </si>
  <si>
    <t>530820106044000008</t>
  </si>
  <si>
    <t>53-08-20-100-030.007-008</t>
  </si>
  <si>
    <t>014-14982-07</t>
  </si>
  <si>
    <t>Weber, William J &amp; Vera J Rev Trust</t>
  </si>
  <si>
    <t>4301 S Clear View Ct</t>
  </si>
  <si>
    <t>4301 S Clear View CT</t>
  </si>
  <si>
    <t>014-14980-64 CLEAR CREEK ESTATES SEC 4 LOT 64</t>
  </si>
  <si>
    <t>2989</t>
  </si>
  <si>
    <t>530820106041000008</t>
  </si>
  <si>
    <t>53-09-11-100-005.000-015</t>
  </si>
  <si>
    <t>016-29940-00</t>
  </si>
  <si>
    <t>Webster, Charles W &amp; Delores M Trustees</t>
  </si>
  <si>
    <t>4625 W Gifford Rd</t>
  </si>
  <si>
    <t>4625 W Gifford RD</t>
  </si>
  <si>
    <t>014-14985-92 CLEAR CREEK EST SEC 5 LOT 92</t>
  </si>
  <si>
    <t>3278</t>
  </si>
  <si>
    <t>530820106046000008</t>
  </si>
  <si>
    <t>53-04-36-303-071.000-011</t>
  </si>
  <si>
    <t>007-29870-00</t>
  </si>
  <si>
    <t>Weddle, Harry Robert &amp; Doris M.</t>
  </si>
  <si>
    <t>4153 W Grand Ave</t>
  </si>
  <si>
    <t>4153 W Grand AVE</t>
  </si>
  <si>
    <t>014-14985-91 CLEAR CREEK EST SEC 5 LOT 91</t>
  </si>
  <si>
    <t>4353</t>
  </si>
  <si>
    <t>530820106029000008</t>
  </si>
  <si>
    <t>53-09-12-201-006.000-015</t>
  </si>
  <si>
    <t>016-04360-00</t>
  </si>
  <si>
    <t>Weddle, James Roger &amp; Tami Sue Revocable Trust</t>
  </si>
  <si>
    <t>4121 W Woodlyn Dr</t>
  </si>
  <si>
    <t>014-14985-90 CLEAR CREEK EST SEC 5 LOT 90</t>
  </si>
  <si>
    <t>530820106015000008</t>
  </si>
  <si>
    <t>016-30392-96</t>
  </si>
  <si>
    <t>53-01-63-039-296.000-015</t>
  </si>
  <si>
    <t>Weddle, Violet C</t>
  </si>
  <si>
    <t>5567 W Buckskin Ct</t>
  </si>
  <si>
    <t>5567 W Buckskin CT</t>
  </si>
  <si>
    <t>014-14985-89 CLEAR CREEK ESTATES 5TH LOT 89</t>
  </si>
  <si>
    <t>530820106006000008</t>
  </si>
  <si>
    <t>53-04-36-302-019.000-011</t>
  </si>
  <si>
    <t>007-01100-00</t>
  </si>
  <si>
    <t>Weidner, Tamela S; &amp; Walker, Pamela J &amp; Walker, Terry L</t>
  </si>
  <si>
    <t>317 W Market St</t>
  </si>
  <si>
    <t>4108 W Grand AVE</t>
  </si>
  <si>
    <t>014-14985-88 CLEAR CREEK EST SEC 5 LOT 88</t>
  </si>
  <si>
    <t>3731</t>
  </si>
  <si>
    <t>530820106033000008</t>
  </si>
  <si>
    <t>53-09-12-201-015.000-015</t>
  </si>
  <si>
    <t>016-15860-00</t>
  </si>
  <si>
    <t>Weiler, Benson L &amp; Marisa A</t>
  </si>
  <si>
    <t>4201 W Glen Oaks Dr</t>
  </si>
  <si>
    <t>4201 W Glen Oaks DR</t>
  </si>
  <si>
    <t>014-14985-87 CLEAR CREEK EST SEC 5 LOT 87</t>
  </si>
  <si>
    <t>530820106002000008</t>
  </si>
  <si>
    <t>53-01-41-709-432.000-008</t>
  </si>
  <si>
    <t>014-17094-32</t>
  </si>
  <si>
    <t>Weisheit, Shelia Y</t>
  </si>
  <si>
    <t>3849 S Cramer Circle</t>
  </si>
  <si>
    <t>3849 S Cramer CIR</t>
  </si>
  <si>
    <t>014-14980-86 CLEAR CREEK EST SEC 4 LOT 86</t>
  </si>
  <si>
    <t>3286</t>
  </si>
  <si>
    <t>530820106037000008</t>
  </si>
  <si>
    <t>016-03315-39</t>
  </si>
  <si>
    <t>53-09-13-401-034.000-015</t>
  </si>
  <si>
    <t>Welch, Eric S &amp; Heather N</t>
  </si>
  <si>
    <t>3621 W Fox Trail Pl</t>
  </si>
  <si>
    <t>3621 W Fox Trail Place</t>
  </si>
  <si>
    <t>014-14980-85 CLEAR CREEK EST SEC 4 LOT 85</t>
  </si>
  <si>
    <t>530820106031000008</t>
  </si>
  <si>
    <t>016-00320-00</t>
  </si>
  <si>
    <t>53-09-03-103-002.000-015</t>
  </si>
  <si>
    <t>Wellman, James Bradley &amp; Elese Fields</t>
  </si>
  <si>
    <t>570 S Kirby Rd</t>
  </si>
  <si>
    <t>570 S Kirby RD</t>
  </si>
  <si>
    <t>014-14980-84 CLEAR CREEK EST SEC 4 LOT 84</t>
  </si>
  <si>
    <t>3280</t>
  </si>
  <si>
    <t>530820106032000008</t>
  </si>
  <si>
    <t>53-09-13-407-013.000-015</t>
  </si>
  <si>
    <t>016-29010-00</t>
  </si>
  <si>
    <t>Wells, Douglas Wade</t>
  </si>
  <si>
    <t>6 Zion Ct</t>
  </si>
  <si>
    <t>3808 W Garden LN</t>
  </si>
  <si>
    <t>014-14980-83 CLEAR CREEK EST SEC 4 LOT 83</t>
  </si>
  <si>
    <t>3000</t>
  </si>
  <si>
    <t>530820106051000008</t>
  </si>
  <si>
    <t>53-08-17-404-004.000-008</t>
  </si>
  <si>
    <t>014-08850-89</t>
  </si>
  <si>
    <t>Wells, Ernestine G &amp; Kevin E</t>
  </si>
  <si>
    <t>3414 S Weeping Willow Way</t>
  </si>
  <si>
    <t>014-14981-03 CLEAR CREEK ESTATES SEC 6 LOT 103</t>
  </si>
  <si>
    <t>530820100021000008</t>
  </si>
  <si>
    <t>53-04-36-302-009.000-011</t>
  </si>
  <si>
    <t>007-27540-00</t>
  </si>
  <si>
    <t>Wells, Gavin L</t>
  </si>
  <si>
    <t>4004 W Grand AVE</t>
  </si>
  <si>
    <t>014-14981-04 CLEAR CREEK ESTATES SEC 6 LOT 104</t>
  </si>
  <si>
    <t>530820100012000008</t>
  </si>
  <si>
    <t>53-09-13-400-040.000-015</t>
  </si>
  <si>
    <t>016-29060-06</t>
  </si>
  <si>
    <t>Wells, Richard Dale</t>
  </si>
  <si>
    <t>812 W 11th St</t>
  </si>
  <si>
    <t>014-14981-05 CLEAR CREEK ESTATES 6TH LOT 105</t>
  </si>
  <si>
    <t>530820100036000008</t>
  </si>
  <si>
    <t>53-08-17-301-178.000-008</t>
  </si>
  <si>
    <t>014-17097-94</t>
  </si>
  <si>
    <t>Wells, Tyler G &amp; Sarah L</t>
  </si>
  <si>
    <t>3661 S McDougal St</t>
  </si>
  <si>
    <t>3661 S McDougal ST</t>
  </si>
  <si>
    <t>014-14981-06 CLEAR CREEK ESTATES 6TH LOT 106</t>
  </si>
  <si>
    <t>530820100039000008</t>
  </si>
  <si>
    <t>016-03310-13</t>
  </si>
  <si>
    <t>53-09-13-405-017.000-015</t>
  </si>
  <si>
    <t>Wendel, Michael &amp; Laura; &amp; Wendel, Deanna</t>
  </si>
  <si>
    <t>503 12th St</t>
  </si>
  <si>
    <t>Boone, IA 50036</t>
  </si>
  <si>
    <t>3721 W Woodhaven DR</t>
  </si>
  <si>
    <t>014-14981-07 CLEAR CREEK ESTATES 6TH LOT 107</t>
  </si>
  <si>
    <t>530820100017000008</t>
  </si>
  <si>
    <t>53-09-13-103-066.000-015</t>
  </si>
  <si>
    <t>016-20010-00</t>
  </si>
  <si>
    <t>Wendling, Donald L. &amp; Patricia L</t>
  </si>
  <si>
    <t>3722 W Fairington Dr</t>
  </si>
  <si>
    <t>3722 W Fairington DR</t>
  </si>
  <si>
    <t>014-14981-08 CLEAR CREEK ESTATES 6TH LOT 108</t>
  </si>
  <si>
    <t>4338</t>
  </si>
  <si>
    <t>530820100048000008</t>
  </si>
  <si>
    <t>53-09-02-202-027.000-015</t>
  </si>
  <si>
    <t>016-30395-07</t>
  </si>
  <si>
    <t>Wenzel, Kevin C</t>
  </si>
  <si>
    <t>5801 W Stoneview Way</t>
  </si>
  <si>
    <t>014-14981-09 CLEAR CREEK ESTATES SEC 6 LOT 109</t>
  </si>
  <si>
    <t>764</t>
  </si>
  <si>
    <t>530820100014000008</t>
  </si>
  <si>
    <t>53-09-02-201-011.000-015</t>
  </si>
  <si>
    <t>016-30390-38</t>
  </si>
  <si>
    <t>Werczynski, Mark A &amp;Lavellette A Trust</t>
  </si>
  <si>
    <t>406 S Woodfield Ln</t>
  </si>
  <si>
    <t>406 S Woodfield LN</t>
  </si>
  <si>
    <t>014-14981-10 CLEAR CREEK ESTATES 6TH LOT 110</t>
  </si>
  <si>
    <t>530820100024000008</t>
  </si>
  <si>
    <t>53-09-02-200-010.001-015</t>
  </si>
  <si>
    <t>Wernimont, Kahri B</t>
  </si>
  <si>
    <t>2391 Ross Wood Rd</t>
  </si>
  <si>
    <t>Trinity, NC 27370</t>
  </si>
  <si>
    <t>5708 W Waterstone Trace</t>
  </si>
  <si>
    <t>014-14981-11 CLEAR CREEK ESTATES SEC 6 LOT 111</t>
  </si>
  <si>
    <t>4340</t>
  </si>
  <si>
    <t>530820100016000008</t>
  </si>
  <si>
    <t>53-08-17-100-009.000-008</t>
  </si>
  <si>
    <t>014-35920-00</t>
  </si>
  <si>
    <t>Wesemann, Fred L. &amp; Beverly A</t>
  </si>
  <si>
    <t>3115 S Rogers St</t>
  </si>
  <si>
    <t>3115 S Rogers ST</t>
  </si>
  <si>
    <t>014-14981-12 CLEAR CREEK ESTATES SEC 6 LOT 112</t>
  </si>
  <si>
    <t>530820100028000008</t>
  </si>
  <si>
    <t>53-08-17-100-011.000-008</t>
  </si>
  <si>
    <t>014-13650-00</t>
  </si>
  <si>
    <t>Wesemann, Fred L. &amp; Beverly A.</t>
  </si>
  <si>
    <t>3109 S Rogers St</t>
  </si>
  <si>
    <t>3109 S Rogers ST</t>
  </si>
  <si>
    <t>014-14981-13 CLEAR CREEK ESTATES SEC 6 LOT 113</t>
  </si>
  <si>
    <t>4342</t>
  </si>
  <si>
    <t>530820100052000008</t>
  </si>
  <si>
    <t>014-13680-00</t>
  </si>
  <si>
    <t>53-08-17-100-008.000-008</t>
  </si>
  <si>
    <t>Wesemann, Tad L</t>
  </si>
  <si>
    <t>3121 S Rogers ST</t>
  </si>
  <si>
    <t>014-07856-97 EAGLEVIEW SEC 3 PH 2 LOT 97</t>
  </si>
  <si>
    <t>530817301088000008</t>
  </si>
  <si>
    <t>014-32070-00</t>
  </si>
  <si>
    <t>53-08-17-104-007.000-008</t>
  </si>
  <si>
    <t>Wesner, Jennifer Susanne</t>
  </si>
  <si>
    <t>665 W Ladd Ave</t>
  </si>
  <si>
    <t>665 W Ladd AVE</t>
  </si>
  <si>
    <t>014-07856-96 EAGLEVIEW SEC 3 PH 2 LOT 96</t>
  </si>
  <si>
    <t>530817301087000008</t>
  </si>
  <si>
    <t>53-08-17-403-005.000-008</t>
  </si>
  <si>
    <t>014-04580-12</t>
  </si>
  <si>
    <t>Wessel, Dustin James &amp; Jawed-Wessel, Sofia K</t>
  </si>
  <si>
    <t>2002 N 53rd St</t>
  </si>
  <si>
    <t>Omaha, NE 68104</t>
  </si>
  <si>
    <t>441 W Somersbe Place</t>
  </si>
  <si>
    <t>014-07856-70 EAGLEVIEW SEC 3 PH 1 LOT 70</t>
  </si>
  <si>
    <t>4215</t>
  </si>
  <si>
    <t>530820204017000008</t>
  </si>
  <si>
    <t>53-08-17-100-300.410-008</t>
  </si>
  <si>
    <t>014-17396-10</t>
  </si>
  <si>
    <t>West Concrete INC</t>
  </si>
  <si>
    <t>PO BOX 6386</t>
  </si>
  <si>
    <t>3697 S Glasgow CIR</t>
  </si>
  <si>
    <t>014-07856-72 EAGLEVIEW SEC 3 PH 1 LOT 72</t>
  </si>
  <si>
    <t>4216</t>
  </si>
  <si>
    <t>530820204012000008</t>
  </si>
  <si>
    <t>53-08-17-200-001.010-008</t>
  </si>
  <si>
    <t>014-17414-10</t>
  </si>
  <si>
    <t>West, Jonathan M &amp; Corey L</t>
  </si>
  <si>
    <t>3134 S Cuffers Dr</t>
  </si>
  <si>
    <t>3134 S Cuffers DR</t>
  </si>
  <si>
    <t>014-07856-74 EAGLEVIEW SEC 3 PH 1 LOT 74</t>
  </si>
  <si>
    <t>530820204010000008</t>
  </si>
  <si>
    <t>014-17091-11</t>
  </si>
  <si>
    <t>53-08-17-304-063.000-008</t>
  </si>
  <si>
    <t>West, Kelly B</t>
  </si>
  <si>
    <t>1329 W Tiffany Ct</t>
  </si>
  <si>
    <t>1329 W Tiffany CT</t>
  </si>
  <si>
    <t>014-07856-39 EAGLEVIEW SEC 1 LOT 39</t>
  </si>
  <si>
    <t>530820205010000008</t>
  </si>
  <si>
    <t>016-30392-93</t>
  </si>
  <si>
    <t>53-01-63-039-293.000-015</t>
  </si>
  <si>
    <t>West, Kevin</t>
  </si>
  <si>
    <t>PO Box 6386</t>
  </si>
  <si>
    <t>5552 W Buckskin CT</t>
  </si>
  <si>
    <t>014-07856-38 EAGLEVIEW SEC 1 LOT 38</t>
  </si>
  <si>
    <t>530820205030000008</t>
  </si>
  <si>
    <t>016-30391-30</t>
  </si>
  <si>
    <t>53-09-02-200-029.000-015</t>
  </si>
  <si>
    <t>West, Lisa D</t>
  </si>
  <si>
    <t>544 S Magnolia Ct</t>
  </si>
  <si>
    <t>544 S Magnolia CT</t>
  </si>
  <si>
    <t>014-07856-37 EAGLEVIEW SEC 1 LOT 37</t>
  </si>
  <si>
    <t>530820205013000008</t>
  </si>
  <si>
    <t>53-08-17-303-018.000-008</t>
  </si>
  <si>
    <t>014-17093-97</t>
  </si>
  <si>
    <t>Westcott, Robert M &amp; Westcott , Janas Hoyt</t>
  </si>
  <si>
    <t>1520 W Edinburgh Bnd</t>
  </si>
  <si>
    <t>1520 W Edinburgh Bend</t>
  </si>
  <si>
    <t>014-07856-36 EAGLEVIEW SEC 1 LOT 36</t>
  </si>
  <si>
    <t>3476</t>
  </si>
  <si>
    <t>530820205006000008</t>
  </si>
  <si>
    <t>53-09-12-101-012.000-015</t>
  </si>
  <si>
    <t>016-29990-01</t>
  </si>
  <si>
    <t>Western Liberty LLC</t>
  </si>
  <si>
    <t>2000 S Liberty Dr</t>
  </si>
  <si>
    <t>2000 S Liberty DR</t>
  </si>
  <si>
    <t>014-07856-35 EAGLEVIEW SEC I LOT 35</t>
  </si>
  <si>
    <t>3462</t>
  </si>
  <si>
    <t>530820205034000008</t>
  </si>
  <si>
    <t>53-09-12-201-005.000-015</t>
  </si>
  <si>
    <t>016-20030-00</t>
  </si>
  <si>
    <t>Westmoreland LLC</t>
  </si>
  <si>
    <t>4211 W Woodlyn Dr</t>
  </si>
  <si>
    <t>014-07850-00 DECKARD PT LOT 4 (3.35A); L4A</t>
  </si>
  <si>
    <t>530820207001000008</t>
  </si>
  <si>
    <t>53-09-13-105-010.000-015</t>
  </si>
  <si>
    <t>016-29300-00</t>
  </si>
  <si>
    <t>3731 W Indian Creek DR</t>
  </si>
  <si>
    <t>014-07856-01 EAGLEVIEW SEC 1 LOT 1</t>
  </si>
  <si>
    <t>4206</t>
  </si>
  <si>
    <t>530820205026000008</t>
  </si>
  <si>
    <t>012-15526-02</t>
  </si>
  <si>
    <t>53-05-31-201-004.000-004</t>
  </si>
  <si>
    <t>Westside Church Of Christ, Trustees Of</t>
  </si>
  <si>
    <t>1301 N Enterprise Dr</t>
  </si>
  <si>
    <t>1301 N Enterprise DR</t>
  </si>
  <si>
    <t>014-07856-02 EAGLEVIEW SEC 1 LOT 2</t>
  </si>
  <si>
    <t>3166</t>
  </si>
  <si>
    <t>530820205027000008</t>
  </si>
  <si>
    <t>015-37081-05</t>
  </si>
  <si>
    <t>53-08-17-203-001.000-009</t>
  </si>
  <si>
    <t>Westward Ho LLC</t>
  </si>
  <si>
    <t>2051 S Ramsey Dr</t>
  </si>
  <si>
    <t>014-07856-03 EAGLEVIEW SEC 1 LOT 3</t>
  </si>
  <si>
    <t>530820205018000008</t>
  </si>
  <si>
    <t>53-09-13-103-014.000-015</t>
  </si>
  <si>
    <t>016-30410-01</t>
  </si>
  <si>
    <t>Westwood, Gregoria D</t>
  </si>
  <si>
    <t>3827 W Fairington Dr</t>
  </si>
  <si>
    <t>3827 W Fairington DR</t>
  </si>
  <si>
    <t>014-07856-04 EAGLEVIEW SEC 1 LOT 4</t>
  </si>
  <si>
    <t>530820205001000008</t>
  </si>
  <si>
    <t>53-09-12-400-005.000-015</t>
  </si>
  <si>
    <t>016-03710-00</t>
  </si>
  <si>
    <t>Wetnight, Shannon M &amp; Jack A Jr</t>
  </si>
  <si>
    <t>2601 S Leonard Springs Rd</t>
  </si>
  <si>
    <t>2601 S Leonard Springs RD</t>
  </si>
  <si>
    <t>014-07856-11 EAGLEVIEW SEC 1 LOT 11</t>
  </si>
  <si>
    <t>530820205004000008</t>
  </si>
  <si>
    <t>016-02210-00</t>
  </si>
  <si>
    <t>53-09-01-302-004.000-015</t>
  </si>
  <si>
    <t>Wexley Properties LLC</t>
  </si>
  <si>
    <t>2221 E Autumn Dr</t>
  </si>
  <si>
    <t>4221 W Curry CT</t>
  </si>
  <si>
    <t>014-07856-12 EAGLEVIEW SEC 1 LOT 12</t>
  </si>
  <si>
    <t>3457</t>
  </si>
  <si>
    <t>530820205003000008</t>
  </si>
  <si>
    <t>016-02150-00</t>
  </si>
  <si>
    <t>53-09-01-302-008.000-015</t>
  </si>
  <si>
    <t>4222 W Curry CT</t>
  </si>
  <si>
    <t>014-07856-13 EAGLEVIEW SEC 1 LOT 13</t>
  </si>
  <si>
    <t>530820205017000008</t>
  </si>
  <si>
    <t>016-02140-00</t>
  </si>
  <si>
    <t>53-09-01-302-014.000-015</t>
  </si>
  <si>
    <t>4212 W Curry CT</t>
  </si>
  <si>
    <t>014-07856-14 EAGLEVIEW SEC 1 LOT 14</t>
  </si>
  <si>
    <t>4208</t>
  </si>
  <si>
    <t>530820205029000008</t>
  </si>
  <si>
    <t>016-18790-06</t>
  </si>
  <si>
    <t>53-09-13-406-003.000-015</t>
  </si>
  <si>
    <t>Whaley, Brandon</t>
  </si>
  <si>
    <t>3806 Sims Ln</t>
  </si>
  <si>
    <t>3806 W Sims LN</t>
  </si>
  <si>
    <t>014-07856-15 EAGLEVIEW SEC 1 LOT 15</t>
  </si>
  <si>
    <t>530820205038000008</t>
  </si>
  <si>
    <t>53-09-13-105-020.000-015</t>
  </si>
  <si>
    <t>016-30010-00</t>
  </si>
  <si>
    <t>Whaley, Clyde Marvin &amp; Mary Belle</t>
  </si>
  <si>
    <t>3721 W Maybury Mall</t>
  </si>
  <si>
    <t>014-07856-16 EAGLEVIEW SEC 1 LOT 16; STANDARD DEDUCTION ON 014-07856-17</t>
  </si>
  <si>
    <t>530820205036000008</t>
  </si>
  <si>
    <t>53-08-17-108-010.000-008</t>
  </si>
  <si>
    <t>014-17410-17</t>
  </si>
  <si>
    <t>Whaley, Gary D. &amp; Jan M. &amp; Whaley, Jeffrey W.</t>
  </si>
  <si>
    <t>541 W Lois Ln</t>
  </si>
  <si>
    <t>541 W Lois LN</t>
  </si>
  <si>
    <t>014-07856-17 EAGLEVIEW SEC 1 LOT 17</t>
  </si>
  <si>
    <t>3487</t>
  </si>
  <si>
    <t>530820205035000008</t>
  </si>
  <si>
    <t>53-09-01-209-017.000-015</t>
  </si>
  <si>
    <t>016-00450-00</t>
  </si>
  <si>
    <t>Whaley, Rex D</t>
  </si>
  <si>
    <t>867 S Western Dr</t>
  </si>
  <si>
    <t>867 S Western DR</t>
  </si>
  <si>
    <t>014-07856-18 EAGLEVIEW SEC 1 LOT 18</t>
  </si>
  <si>
    <t>3472</t>
  </si>
  <si>
    <t>530820205033000008</t>
  </si>
  <si>
    <t>53-09-12-402-023.000-015</t>
  </si>
  <si>
    <t>016-30140-00</t>
  </si>
  <si>
    <t>Whaley, Robert Lee &amp; Nora Lee</t>
  </si>
  <si>
    <t>2614 S Hickory Leaf Dr</t>
  </si>
  <si>
    <t>2614 S Hickory Leaf DR</t>
  </si>
  <si>
    <t>014-07856-19 EAGLEVIEW SEC 1 LOT 19</t>
  </si>
  <si>
    <t>3562</t>
  </si>
  <si>
    <t>530820205040000008</t>
  </si>
  <si>
    <t>53-09-02-101-012.000-015</t>
  </si>
  <si>
    <t>016-25400-00</t>
  </si>
  <si>
    <t>Whaley, Teri S</t>
  </si>
  <si>
    <t>190 S Spriggs Blvd</t>
  </si>
  <si>
    <t>190 S Spriggs BLVD</t>
  </si>
  <si>
    <t>014-07856-20 EAGLEVIEW SEC 1 LOT 20</t>
  </si>
  <si>
    <t>530820205019000008</t>
  </si>
  <si>
    <t>53-09-13-404-021.000-015</t>
  </si>
  <si>
    <t>016-03310-34</t>
  </si>
  <si>
    <t>Wheeler, Elsa M</t>
  </si>
  <si>
    <t>3817 S Woodmere Ct</t>
  </si>
  <si>
    <t>3817 W Woodmere CT</t>
  </si>
  <si>
    <t>014-07856-21 EAGLEVIEW SEC 1 LOT 21</t>
  </si>
  <si>
    <t>3392</t>
  </si>
  <si>
    <t>530820205020000008</t>
  </si>
  <si>
    <t>53-09-13-404-051.000-015</t>
  </si>
  <si>
    <t>016-03310-48</t>
  </si>
  <si>
    <t>Wheeler, Ryan O &amp; Victoria C</t>
  </si>
  <si>
    <t>3802 S Woodmere Ct</t>
  </si>
  <si>
    <t>3802 W Woodmere CT</t>
  </si>
  <si>
    <t>014-07856-22 EAGLEVIEW SEC 1 LOT 22</t>
  </si>
  <si>
    <t>530820205023000008</t>
  </si>
  <si>
    <t>014-07858-20</t>
  </si>
  <si>
    <t>53-08-20-200-023.000-008</t>
  </si>
  <si>
    <t>Whelan, J David</t>
  </si>
  <si>
    <t>4250 S Mallard Ct</t>
  </si>
  <si>
    <t>4250 S Mallard CT</t>
  </si>
  <si>
    <t>014-07856-23 EAGLEVIEW SEC 1 LOT 23</t>
  </si>
  <si>
    <t>754</t>
  </si>
  <si>
    <t>530820205039000008</t>
  </si>
  <si>
    <t>53-09-13-106-008.000-015</t>
  </si>
  <si>
    <t>016-21860-00</t>
  </si>
  <si>
    <t>Whitaker, Joseph L &amp; Myrtle M</t>
  </si>
  <si>
    <t>3731 S Tyler Ln</t>
  </si>
  <si>
    <t>3731 S Tyler LN</t>
  </si>
  <si>
    <t>014-07856-24 EAGLEVIEW SEC 1 LOT 24</t>
  </si>
  <si>
    <t>530820205007000008</t>
  </si>
  <si>
    <t>53-08-17-102-047.000-008</t>
  </si>
  <si>
    <t>014-10590-00</t>
  </si>
  <si>
    <t>White, Brett E &amp; Heather I</t>
  </si>
  <si>
    <t>541 W Fairway Ln</t>
  </si>
  <si>
    <t>541 W Fairway LN</t>
  </si>
  <si>
    <t>014-07856-25 EAGLEVIEW SEC 1 LOT 25</t>
  </si>
  <si>
    <t>3393</t>
  </si>
  <si>
    <t>530820205028000008</t>
  </si>
  <si>
    <t>53-09-13-404-050.000-015</t>
  </si>
  <si>
    <t>016-03310-64</t>
  </si>
  <si>
    <t>White, Jacqueline P</t>
  </si>
  <si>
    <t>3912 S Woodmere Pl</t>
  </si>
  <si>
    <t>3912 S Woodmere Place</t>
  </si>
  <si>
    <t>014-07856-26 EAGLEVIEW SEC 1 LOT 26</t>
  </si>
  <si>
    <t>3474</t>
  </si>
  <si>
    <t>530820205015000008</t>
  </si>
  <si>
    <t>53-08-20-205-020.000-008</t>
  </si>
  <si>
    <t>014-07856-21</t>
  </si>
  <si>
    <t>White, James G &amp; Brenda J</t>
  </si>
  <si>
    <t>4315 S Falcon Dr</t>
  </si>
  <si>
    <t>4315 S Falcon DR</t>
  </si>
  <si>
    <t>014-07856-27 EAGLEVIEW SEC 1 LOT 27</t>
  </si>
  <si>
    <t>3564</t>
  </si>
  <si>
    <t>530820205011000008</t>
  </si>
  <si>
    <t>53-09-01-400-009.000-015</t>
  </si>
  <si>
    <t>016-15030-00</t>
  </si>
  <si>
    <t>White, Jill R</t>
  </si>
  <si>
    <t>1625 S Curry PIKE</t>
  </si>
  <si>
    <t>Bloomington, IN 47403-2716</t>
  </si>
  <si>
    <t>014-14981-23 CLEAR CREEK ESTATES SEC 6 LOT 123</t>
  </si>
  <si>
    <t>3544</t>
  </si>
  <si>
    <t>530820100050000008</t>
  </si>
  <si>
    <t>53-09-12-400-048.000-015</t>
  </si>
  <si>
    <t>016-15950-00</t>
  </si>
  <si>
    <t>White, John E &amp; Naomi L</t>
  </si>
  <si>
    <t>3910 W Tapp Rd</t>
  </si>
  <si>
    <t>3910 W Tapp RD</t>
  </si>
  <si>
    <t>014-14981-24 CLEAR CREEK ESTATES SEC 6 LOT 124</t>
  </si>
  <si>
    <t>4345</t>
  </si>
  <si>
    <t>530820100034000008</t>
  </si>
  <si>
    <t>53-08-17-406-005.000-008</t>
  </si>
  <si>
    <t>014-08850-31</t>
  </si>
  <si>
    <t>White, Kevin W &amp; Erdmann, Erin E</t>
  </si>
  <si>
    <t>708 W Whitehorn Pl</t>
  </si>
  <si>
    <t>708 W Whitethorn Place</t>
  </si>
  <si>
    <t>014-14981-25 CLEAR CREEK ESTATES SEC 6 LOT 125</t>
  </si>
  <si>
    <t>530820100042000008</t>
  </si>
  <si>
    <t>53-01-41-709-434.000-008</t>
  </si>
  <si>
    <t>014-17094-34</t>
  </si>
  <si>
    <t>White, Rosalie Ann</t>
  </si>
  <si>
    <t>3853 S Cramer Cir</t>
  </si>
  <si>
    <t>3853 S Cramer CIR</t>
  </si>
  <si>
    <t>014-14981-26 CLEAR CREEK ESTATES SEC 6 LOT 126</t>
  </si>
  <si>
    <t>530820100025000008</t>
  </si>
  <si>
    <t>014-17093-57</t>
  </si>
  <si>
    <t>53-08-17-302-030.000-008</t>
  </si>
  <si>
    <t>White, Thomas D</t>
  </si>
  <si>
    <t>3964 S Bushmill Dr</t>
  </si>
  <si>
    <t>3964 S Bushmill DR</t>
  </si>
  <si>
    <t>014-14981-27 CLEAR CREEK ESTATES SEC 6 LOT 127</t>
  </si>
  <si>
    <t>3548</t>
  </si>
  <si>
    <t>530820100031000008</t>
  </si>
  <si>
    <t>53-09-01-100-045.000-016</t>
  </si>
  <si>
    <t>017-05210-00</t>
  </si>
  <si>
    <t>Whitehall Associates</t>
  </si>
  <si>
    <t>7914 N Shadeland Ave Ste 200</t>
  </si>
  <si>
    <t>Indianapolis, IN 46250</t>
  </si>
  <si>
    <t>014-14981-28 CLEAR CREEK ESTATES SEC 6 LOT 128</t>
  </si>
  <si>
    <t>3549</t>
  </si>
  <si>
    <t>530820100015000008</t>
  </si>
  <si>
    <t>53-09-01-100-034.000-015</t>
  </si>
  <si>
    <t>016-05210-00</t>
  </si>
  <si>
    <t>014-14981-29 CLEAR CREEK ESTATES SEC 6 LOT 129</t>
  </si>
  <si>
    <t>530820100035000008</t>
  </si>
  <si>
    <t>53-04-36-405-011.000-011</t>
  </si>
  <si>
    <t>007-30050-02</t>
  </si>
  <si>
    <t>Whitehall Crossing D LLC</t>
  </si>
  <si>
    <t>PO Box 209</t>
  </si>
  <si>
    <t>014-14981-30 CLEAR CREEK ESTATES SEC 6 LOT 130</t>
  </si>
  <si>
    <t>530820100020000008</t>
  </si>
  <si>
    <t>53-08-20-106-004.000-008</t>
  </si>
  <si>
    <t>014-14985-74</t>
  </si>
  <si>
    <t>Whitehorse, Helen R</t>
  </si>
  <si>
    <t>809 W Estate Dr</t>
  </si>
  <si>
    <t>809 W Estate DR</t>
  </si>
  <si>
    <t>014-14981-31 CLEAR CREEK EST SEC 6 LOT 131</t>
  </si>
  <si>
    <t>3728</t>
  </si>
  <si>
    <t>530820100007000008</t>
  </si>
  <si>
    <t>53-08-20-301-007.000-008</t>
  </si>
  <si>
    <t>014-22640-01</t>
  </si>
  <si>
    <t>Whiteman, Roy S &amp; Lavon J Trust</t>
  </si>
  <si>
    <t>4600 S Victor Pike</t>
  </si>
  <si>
    <t>4600 S Victor PIKE</t>
  </si>
  <si>
    <t>014-14981-32 CLEAR CREEK ESTATES SEC 6 LOT 132</t>
  </si>
  <si>
    <t>3274</t>
  </si>
  <si>
    <t>530820100006000008</t>
  </si>
  <si>
    <t>53-08-20-301-006.000-008</t>
  </si>
  <si>
    <t>014-22640-00</t>
  </si>
  <si>
    <t>4540 S Victor PIKE</t>
  </si>
  <si>
    <t>Bloomington, IN 47403-9736</t>
  </si>
  <si>
    <t>014-14981-33 CLEAR CREEK ESTATES SEC 6 LOT 133</t>
  </si>
  <si>
    <t>4348</t>
  </si>
  <si>
    <t>530820100004000008</t>
  </si>
  <si>
    <t>53-08-20-301-004.000-008</t>
  </si>
  <si>
    <t>014-22640-09</t>
  </si>
  <si>
    <t>Whiteman, Roy S &amp; Lavon J Trustees</t>
  </si>
  <si>
    <t>014-14981-34 CLEAR CREEK ESTATES SEC 6 LOT 134</t>
  </si>
  <si>
    <t>530820100003000008</t>
  </si>
  <si>
    <t>53-09-13-407-012.000-015</t>
  </si>
  <si>
    <t>016-11550-00</t>
  </si>
  <si>
    <t>Whitley, Albert E</t>
  </si>
  <si>
    <t>3730 W Jeffrey Rd</t>
  </si>
  <si>
    <t>3730 W Jeffrey RD</t>
  </si>
  <si>
    <t>014-14981-35 CLEAR CREEK ESTATES SEC 6 LOT 135</t>
  </si>
  <si>
    <t>3556</t>
  </si>
  <si>
    <t>530820100005000008</t>
  </si>
  <si>
    <t>53-09-13-400-080.000-015</t>
  </si>
  <si>
    <t>016-30230-00</t>
  </si>
  <si>
    <t>Whitley, Clifton E. &amp; Brenda K</t>
  </si>
  <si>
    <t>3704 S Judd Ave</t>
  </si>
  <si>
    <t>3704 S Judd AVE</t>
  </si>
  <si>
    <t>014-14981-36 CLEAR CREEK ESTATES SEC 6 LOT 136</t>
  </si>
  <si>
    <t>4349</t>
  </si>
  <si>
    <t>530820100002000008</t>
  </si>
  <si>
    <t>016-03315-38</t>
  </si>
  <si>
    <t>53-09-13-401-041.000-015</t>
  </si>
  <si>
    <t>Whitmer, Jeffrey M &amp; Kelly J</t>
  </si>
  <si>
    <t>3627 W Fox Trail Pl</t>
  </si>
  <si>
    <t>3627 W Fox Trail Place</t>
  </si>
  <si>
    <t>014-14980-01 Baywood at Clear Creek Ph IV Common Area</t>
  </si>
  <si>
    <t>53008141-008</t>
  </si>
  <si>
    <t>Baywood @ Clear Creek - V</t>
  </si>
  <si>
    <t>http://egis.39dn.com/egismonroein/plats/2016010952.IN.pdf</t>
  </si>
  <si>
    <t>2094</t>
  </si>
  <si>
    <t>530820100030000008</t>
  </si>
  <si>
    <t>53-09-02-400-003.086-015</t>
  </si>
  <si>
    <t>016-26823-86</t>
  </si>
  <si>
    <t>Whitney, Eric P &amp; Amy</t>
  </si>
  <si>
    <t>5364 W Hoge Dr</t>
  </si>
  <si>
    <t>5364 W HOGE DR</t>
  </si>
  <si>
    <t>014-14982-47 Baywood at Clear Creek Ph 3 Lot 47</t>
  </si>
  <si>
    <t>http://egis.39dn.com/egismonroein/plats/2012017506.IN.pdf</t>
  </si>
  <si>
    <t>530820100030047008</t>
  </si>
  <si>
    <t>014-07856-02</t>
  </si>
  <si>
    <t>53-08-20-205-027.000-008</t>
  </si>
  <si>
    <t>Whitney, Jonathan W &amp; Mary M</t>
  </si>
  <si>
    <t>4601 S Eagleview Dr</t>
  </si>
  <si>
    <t>4601 S Eagleview DR</t>
  </si>
  <si>
    <t>014-14982-46 Baywood at Clear Creek Ph 3 Lot 46</t>
  </si>
  <si>
    <t>530820100030046008</t>
  </si>
  <si>
    <t>53-08-17-301-218.000-008</t>
  </si>
  <si>
    <t>014-17096-65</t>
  </si>
  <si>
    <t>Whitt, Robert D &amp; Susan C</t>
  </si>
  <si>
    <t>1400 W Caber Ct</t>
  </si>
  <si>
    <t>1400 W Caber CT</t>
  </si>
  <si>
    <t>014-14982-45 Baywood at Clear Creek Ph 3 Lot 45</t>
  </si>
  <si>
    <t>530820100030045008</t>
  </si>
  <si>
    <t>53-01-63-041-151.000-015</t>
  </si>
  <si>
    <t>016-30411-51</t>
  </si>
  <si>
    <t>Wible, Dale H &amp; Amy D</t>
  </si>
  <si>
    <t>5709 W Monarch Ct</t>
  </si>
  <si>
    <t>5709 W Monarch CT</t>
  </si>
  <si>
    <t>014-14982-44 Baywood at Clear Creek Ph 3 Lot 44</t>
  </si>
  <si>
    <t>530820100030044008</t>
  </si>
  <si>
    <t>53-09-02-400-009.160-015</t>
  </si>
  <si>
    <t>016-26822-60</t>
  </si>
  <si>
    <t>Wible, Ronald L &amp; Sandra J</t>
  </si>
  <si>
    <t>5450 W Stonewood Dr</t>
  </si>
  <si>
    <t>5450 W Stonewood DR</t>
  </si>
  <si>
    <t>014-14982-43 Baywood at Clear Creek Ph 3 Lot 43</t>
  </si>
  <si>
    <t>530820100030043008</t>
  </si>
  <si>
    <t>53-09-02-100-004.039-015</t>
  </si>
  <si>
    <t>016-26811-39</t>
  </si>
  <si>
    <t>Wible, Ryan A &amp; Hayley R</t>
  </si>
  <si>
    <t>5405 W Cobblestone St</t>
  </si>
  <si>
    <t>5405 W Cobblestone ST</t>
  </si>
  <si>
    <t>014-14982-42 Baywood at Clear Creek Ph 3 Lot 42</t>
  </si>
  <si>
    <t>530820100030042008</t>
  </si>
  <si>
    <t>53-08-17-109-005.000-008</t>
  </si>
  <si>
    <t>014-17410-03</t>
  </si>
  <si>
    <t>Wichman, Nancy J</t>
  </si>
  <si>
    <t>570 W Ladd Ave</t>
  </si>
  <si>
    <t>570 W Ladd AVE</t>
  </si>
  <si>
    <t>014-14982-41 Baywood at Clear Creek Ph IV Lot 41</t>
  </si>
  <si>
    <t>530820100030041008</t>
  </si>
  <si>
    <t>53-08-17-301-222.000-008</t>
  </si>
  <si>
    <t>014-17096-87</t>
  </si>
  <si>
    <t>Wickersham, Michael Dylan &amp; Melissa N</t>
  </si>
  <si>
    <t>3606 S Glasgow Cir</t>
  </si>
  <si>
    <t>3606 S Glasgow CIR</t>
  </si>
  <si>
    <t>014-14982-40 Baywood at Clear Creek Ph IV Lot 40</t>
  </si>
  <si>
    <t>530820100030040008</t>
  </si>
  <si>
    <t>53-09-13-201-007.000-015</t>
  </si>
  <si>
    <t>016-29490-76</t>
  </si>
  <si>
    <t>Wiggins, Debra D</t>
  </si>
  <si>
    <t>4122 W Cedar Chase Dr</t>
  </si>
  <si>
    <t>4122 W Cedar Chase DR</t>
  </si>
  <si>
    <t>014-14982-39 Baywood at Clear Creek Ph IV Lot 39</t>
  </si>
  <si>
    <t>530820100030039008</t>
  </si>
  <si>
    <t>53-09-13-102-018.000-015</t>
  </si>
  <si>
    <t>016-14420-00</t>
  </si>
  <si>
    <t>Wigley, John H</t>
  </si>
  <si>
    <t>3141 S Fairington Dr</t>
  </si>
  <si>
    <t>3141 S Fairington DR</t>
  </si>
  <si>
    <t>014-14982-38 Baywood at Clear Creek Ph IV Lot 38</t>
  </si>
  <si>
    <t>530820100030038008</t>
  </si>
  <si>
    <t>53-09-02-400-009.139-015</t>
  </si>
  <si>
    <t>016-26822-39</t>
  </si>
  <si>
    <t>Wiklund, Kurt B &amp; Kimberly Y</t>
  </si>
  <si>
    <t>5361 W Stonewood Dr</t>
  </si>
  <si>
    <t>5361 W Stonewood DR</t>
  </si>
  <si>
    <t>014-14982-37 Baywood at Clear Creek Ph IV Lot 37</t>
  </si>
  <si>
    <t>530820100030037008</t>
  </si>
  <si>
    <t>53-09-01-209-023.000-015</t>
  </si>
  <si>
    <t>016-02580-00</t>
  </si>
  <si>
    <t>Wilbur, Helen Kay</t>
  </si>
  <si>
    <t>896 S Western Dr</t>
  </si>
  <si>
    <t>896 S Western DR</t>
  </si>
  <si>
    <t>014-14982-36 Baywood at Clear Creek Ph IV Lot 36</t>
  </si>
  <si>
    <t>530820100030036008</t>
  </si>
  <si>
    <t>016-08471-19</t>
  </si>
  <si>
    <t>53-09-11-102-005.000-015</t>
  </si>
  <si>
    <t>Wilbur, Linda Sue &amp; Jochim, Jerald M</t>
  </si>
  <si>
    <t>5003 W Hanks Xing</t>
  </si>
  <si>
    <t>5003 W Hanks Crossing</t>
  </si>
  <si>
    <t>014-14982-35 Baywood at Clear Creek Ph IV Lot 35</t>
  </si>
  <si>
    <t>530820100030035008</t>
  </si>
  <si>
    <t>53-08-17-108-007.000-008</t>
  </si>
  <si>
    <t>014-17410-14</t>
  </si>
  <si>
    <t>Wilcoxon, Cherly Ann</t>
  </si>
  <si>
    <t>3121 S Tulip Ave</t>
  </si>
  <si>
    <t>3121 S Tulip AVE</t>
  </si>
  <si>
    <t>Bloomington, IN 47403-4375</t>
  </si>
  <si>
    <t>014-14982-34 Baywood at Clear Creek Ph IV Lot 34</t>
  </si>
  <si>
    <t>530820100030034008</t>
  </si>
  <si>
    <t>53-08-17-301-093.393-008</t>
  </si>
  <si>
    <t>014-17396-93</t>
  </si>
  <si>
    <t>Wilder, Brennan H &amp; Wilder, Ly K</t>
  </si>
  <si>
    <t>3573 S Wickens St</t>
  </si>
  <si>
    <t>3573 S Wickens ST</t>
  </si>
  <si>
    <t>014-14982-33 Baywood at Clear Creek Ph IV Lot 33</t>
  </si>
  <si>
    <t>530820100030033008</t>
  </si>
  <si>
    <t>53-09-13-202-014.000-015</t>
  </si>
  <si>
    <t>016-29490-68</t>
  </si>
  <si>
    <t>Wiles, Angela R</t>
  </si>
  <si>
    <t>4029 W Cedar Chase Dr</t>
  </si>
  <si>
    <t>4029 W Cedar Chase DR</t>
  </si>
  <si>
    <t>014-14982-32 Baywood at Clear Creek Ph IV Lot 32</t>
  </si>
  <si>
    <t>530820100030032008</t>
  </si>
  <si>
    <t>53-09-02-300-023.000-015</t>
  </si>
  <si>
    <t>016-30350-00</t>
  </si>
  <si>
    <t>Wiley, Billy Joe Marvin &amp; Meredith Louise</t>
  </si>
  <si>
    <t>5186 W Gifford RD</t>
  </si>
  <si>
    <t>014-14982-31 Baywood at Clear Creek Ph IV Lot 31</t>
  </si>
  <si>
    <t>530820100030031008</t>
  </si>
  <si>
    <t>53-09-13-404-011.000-015</t>
  </si>
  <si>
    <t>016-03310-78</t>
  </si>
  <si>
    <t>Wiley, David W &amp; Anna K</t>
  </si>
  <si>
    <t>3800 W Woodmere Way</t>
  </si>
  <si>
    <t>014-14982-30 Baywood at Clear Creek Ph IV Lot 30</t>
  </si>
  <si>
    <t>530820100030030008</t>
  </si>
  <si>
    <t>014-36360-00</t>
  </si>
  <si>
    <t>53-08-17-407-010.000-008</t>
  </si>
  <si>
    <t>Wilhelm, Christine; Swinehart, Charles Andrew &amp; Al-Hamad, Catherine</t>
  </si>
  <si>
    <t>1200 S Park Ave</t>
  </si>
  <si>
    <t>3641 S Rogers ST</t>
  </si>
  <si>
    <t>014-14982-29 Baywood at Clear Creek Ph IV Lot 29</t>
  </si>
  <si>
    <t>530820100030029008</t>
  </si>
  <si>
    <t>014-30580-00</t>
  </si>
  <si>
    <t>53-08-17-402-005.000-008</t>
  </si>
  <si>
    <t>Wilhite, Kevin &amp; Manli Deng</t>
  </si>
  <si>
    <t>3520 S Rogers St</t>
  </si>
  <si>
    <t>3520 S Rogers ST</t>
  </si>
  <si>
    <t>014-14982-28 Baywood at Clear Creek Ph IV Lot 28</t>
  </si>
  <si>
    <t>530820100030028008</t>
  </si>
  <si>
    <t>53-08-20-103-025.000-008</t>
  </si>
  <si>
    <t>014-14980-37</t>
  </si>
  <si>
    <t>Willen, Michael R &amp; Tiffany A</t>
  </si>
  <si>
    <t>605 W Hedgewood Dr</t>
  </si>
  <si>
    <t>605 W Hedgewood DR</t>
  </si>
  <si>
    <t>014-14982-27 Baywood at Clear Creek Ph IV Lot 27</t>
  </si>
  <si>
    <t>530820100030027008</t>
  </si>
  <si>
    <t>53-01-41-709-421.000-008</t>
  </si>
  <si>
    <t>014-17094-21</t>
  </si>
  <si>
    <t>Willey, Teri F</t>
  </si>
  <si>
    <t>1022 E Azalea Ln</t>
  </si>
  <si>
    <t>3823 S Cramer CIR</t>
  </si>
  <si>
    <t>014-14982-26 Baywood at Clear Creek Ph IV Lot 26</t>
  </si>
  <si>
    <t>530820100030026008</t>
  </si>
  <si>
    <t>53-09-02-100-003.105-015</t>
  </si>
  <si>
    <t>016-26823-05</t>
  </si>
  <si>
    <t>Williams, Amy L</t>
  </si>
  <si>
    <t>5335 W Hoge Dr</t>
  </si>
  <si>
    <t>5335 W HOGE DR</t>
  </si>
  <si>
    <t>014-14982-25 Baywood at Clear Creek Ph IV Lot 25</t>
  </si>
  <si>
    <t>530820100030025008</t>
  </si>
  <si>
    <t>53-08-17-301-093.357-008</t>
  </si>
  <si>
    <t>014-17098-57</t>
  </si>
  <si>
    <t>Williams, Brian M. &amp; Molly Ann</t>
  </si>
  <si>
    <t>1555 W Meeting House Ln</t>
  </si>
  <si>
    <t>1555 W Meeting House LN</t>
  </si>
  <si>
    <t>014-14982-24 Baywood at Clear Creek Ph 3 Lot 24</t>
  </si>
  <si>
    <t>530820100030024008</t>
  </si>
  <si>
    <t>53-08-17-301-093.346-008</t>
  </si>
  <si>
    <t>014-17098-46</t>
  </si>
  <si>
    <t>Williams, Charles Clayborne III &amp; Lee, Jessica Danielle</t>
  </si>
  <si>
    <t>3508 S Wickens St</t>
  </si>
  <si>
    <t>3508 S Wickens ST</t>
  </si>
  <si>
    <t>014-14982-23 Baywood at Clear Creek Ph 3 Lot 23</t>
  </si>
  <si>
    <t>530820100030023008</t>
  </si>
  <si>
    <t>014-07858-12</t>
  </si>
  <si>
    <t>53-08-17-301-154.000-008</t>
  </si>
  <si>
    <t>Williams, Cherry N</t>
  </si>
  <si>
    <t>4223 S Mallard Ct</t>
  </si>
  <si>
    <t>4223 S Mallard CT</t>
  </si>
  <si>
    <t>014-14982-22 Baywood at Clear Creek Ph 3 Lot 22</t>
  </si>
  <si>
    <t>530820100030022008</t>
  </si>
  <si>
    <t>53-09-01-304-015.000-015</t>
  </si>
  <si>
    <t>016-18590-14</t>
  </si>
  <si>
    <t>Williams, Christopher D &amp; Tricia L</t>
  </si>
  <si>
    <t>4127 W Heritage Way</t>
  </si>
  <si>
    <t>014-14982-21 Baywood at Clear Creek Ph 3 Lot 21</t>
  </si>
  <si>
    <t>530820100030021008</t>
  </si>
  <si>
    <t>53-01-41-709-447.000-008</t>
  </si>
  <si>
    <t>014-17094-47</t>
  </si>
  <si>
    <t>Williams, Courtney A</t>
  </si>
  <si>
    <t>3832 S Cramer Cir</t>
  </si>
  <si>
    <t>3832 S Cramer CIR</t>
  </si>
  <si>
    <t>014-14982-20 Baywood at Clear Creek Ph 3 Lot 20</t>
  </si>
  <si>
    <t>530820100030020008</t>
  </si>
  <si>
    <t>53-01-41-709-724.000-008</t>
  </si>
  <si>
    <t>014-17097-24</t>
  </si>
  <si>
    <t>Williams, Jamie R</t>
  </si>
  <si>
    <t>1698 W Hennessey St</t>
  </si>
  <si>
    <t>1698 W Hennessey ST</t>
  </si>
  <si>
    <t>014-14982-19 Baywood at Clear Creek Ph 3 Lot 19</t>
  </si>
  <si>
    <t>530820100030019008</t>
  </si>
  <si>
    <t>016-03315-44</t>
  </si>
  <si>
    <t>53-09-13-401-024.000-015</t>
  </si>
  <si>
    <t>Williams, Jo Ann</t>
  </si>
  <si>
    <t>3600 W Woodhaven Dr</t>
  </si>
  <si>
    <t>3600 W Woodhaven DR</t>
  </si>
  <si>
    <t>014-14982-18 Baywood at Clear Creek Ph 3 Lot 18</t>
  </si>
  <si>
    <t>530820100030018008</t>
  </si>
  <si>
    <t>014-17091-30</t>
  </si>
  <si>
    <t>53-08-17-304-058.000-008</t>
  </si>
  <si>
    <t>Williams, John E</t>
  </si>
  <si>
    <t>700 W Estate Dr</t>
  </si>
  <si>
    <t>3919 S Cramer CIR</t>
  </si>
  <si>
    <t>014-14982-16 Baywood at Clear Creek Ph 2 Lot 16 &amp; Ph 3 Lot 17</t>
  </si>
  <si>
    <t>530820100030016008</t>
  </si>
  <si>
    <t>53-08-20-106-040.000-008</t>
  </si>
  <si>
    <t>014-14981-01</t>
  </si>
  <si>
    <t>Williams, John E III</t>
  </si>
  <si>
    <t>700 W Estate DR</t>
  </si>
  <si>
    <t>http://egis.39dn.com/egismonroein/plats/2009015673.IN.pdf</t>
  </si>
  <si>
    <t>016-27730-00</t>
  </si>
  <si>
    <t>53-09-13-400-028.000-015</t>
  </si>
  <si>
    <t>Williams, Larry &amp; Helen L</t>
  </si>
  <si>
    <t>3805 Sims Ln</t>
  </si>
  <si>
    <t>3805 W Sims LN</t>
  </si>
  <si>
    <t>014-14982-15 Baywood at Clear Creek Ph 2 Lot 15</t>
  </si>
  <si>
    <t>530820100030015008</t>
  </si>
  <si>
    <t>53-09-13-103-018.000-015</t>
  </si>
  <si>
    <t>016-14470-00</t>
  </si>
  <si>
    <t>Williams, Larry Leo Trust</t>
  </si>
  <si>
    <t>815 W Ralston Dr</t>
  </si>
  <si>
    <t>3812 W Fairington DR</t>
  </si>
  <si>
    <t>014-14982-14 Baywood at Clear Creek Ph 2 Lot 14</t>
  </si>
  <si>
    <t>530820100030014008</t>
  </si>
  <si>
    <t>53-01-42-957-000.000-008</t>
  </si>
  <si>
    <t>014-29570-00</t>
  </si>
  <si>
    <t>Williams, Patricia L</t>
  </si>
  <si>
    <t>612 W Soutar Dr</t>
  </si>
  <si>
    <t>612 W Soutar DR</t>
  </si>
  <si>
    <t>014-14982-13 Baywood at Clear Creek Ph 2 Lot 13</t>
  </si>
  <si>
    <t>530820100030013008</t>
  </si>
  <si>
    <t>53-09-13-101-010.000-015</t>
  </si>
  <si>
    <t>016-18730-00</t>
  </si>
  <si>
    <t>Williams, Richard E &amp; Linda &amp; Williams, April R</t>
  </si>
  <si>
    <t>3142 S Market Place</t>
  </si>
  <si>
    <t>014-14982-12 Baywood at Clear Creek Ph 2 Lot 12</t>
  </si>
  <si>
    <t>530820100030012008</t>
  </si>
  <si>
    <t>012-15526-09</t>
  </si>
  <si>
    <t>53-05-31-201-014.000-004</t>
  </si>
  <si>
    <t>Williams, Ronald F &amp; Deborah</t>
  </si>
  <si>
    <t>PO Box 138</t>
  </si>
  <si>
    <t>W Ventura BLVD</t>
  </si>
  <si>
    <t>014-14982-11 Baywood at Clear Creek Ph 2 Lot 11</t>
  </si>
  <si>
    <t>530820100030011008</t>
  </si>
  <si>
    <t>012-15526-11</t>
  </si>
  <si>
    <t>53-05-31-201-012.000-004</t>
  </si>
  <si>
    <t>3121 W Venture BLVD</t>
  </si>
  <si>
    <t>014-14982-10 Baywood at Clear Creek Ph 2 Lot 10</t>
  </si>
  <si>
    <t>530820100030010008</t>
  </si>
  <si>
    <t>012-15526-13</t>
  </si>
  <si>
    <t>53-05-31-201-006.000-004</t>
  </si>
  <si>
    <t>1070 N AIR DR</t>
  </si>
  <si>
    <t>Bloomington, IN 47404-9128</t>
  </si>
  <si>
    <t>014-14982-09 Baywood at Clear Creek Ph 2 Lot 9</t>
  </si>
  <si>
    <t>530820100030009008</t>
  </si>
  <si>
    <t>53-09-01-211-002.000-015</t>
  </si>
  <si>
    <t>016-30520-00</t>
  </si>
  <si>
    <t>Williams, Ronald N</t>
  </si>
  <si>
    <t>4135 W Middle Ct</t>
  </si>
  <si>
    <t>4135 W Middle CT</t>
  </si>
  <si>
    <t>014-14982-08 Baywood at Clear Creek Ph 2 Lot 8</t>
  </si>
  <si>
    <t>530820100030008008</t>
  </si>
  <si>
    <t>016-30450-00</t>
  </si>
  <si>
    <t>53-09-13-407-003.000-015</t>
  </si>
  <si>
    <t>Williams, Steven D &amp; Evans, Stacee E</t>
  </si>
  <si>
    <t>3713 Sims Dr</t>
  </si>
  <si>
    <t>3713 W Sims LN</t>
  </si>
  <si>
    <t>Bloomington, IN 47403-4101</t>
  </si>
  <si>
    <t>014-14982-07 Baywood at Clear Creek Ph 2 Lot 7</t>
  </si>
  <si>
    <t>530820100030007008</t>
  </si>
  <si>
    <t>007-11010-00</t>
  </si>
  <si>
    <t>53-04-36-100-035.000-011</t>
  </si>
  <si>
    <t>Williams, Thomas R</t>
  </si>
  <si>
    <t>1045 N Logan Rd</t>
  </si>
  <si>
    <t>1045 N Logan RD</t>
  </si>
  <si>
    <t>014-14982-06 Baywood at Clear Creek Ph 1 Pt Lot 6</t>
  </si>
  <si>
    <t>http://egis.39dn.com/egismonroein/plats/2007014661.IN.pdf</t>
  </si>
  <si>
    <t>530820100030006008</t>
  </si>
  <si>
    <t>53-08-19-200-056.000-008</t>
  </si>
  <si>
    <t>014-04270-00</t>
  </si>
  <si>
    <t>Williams, W Brent &amp; Lisa F</t>
  </si>
  <si>
    <t>4080 S Rockport Rd</t>
  </si>
  <si>
    <t>4080 S Rockport RD</t>
  </si>
  <si>
    <t>014-14982-05 Baywood at Clear Creek Ph 1 Pt Lot 5 &amp; Pt Lot 6</t>
  </si>
  <si>
    <t>530820100030005008</t>
  </si>
  <si>
    <t>016-02360-00</t>
  </si>
  <si>
    <t>53-09-12-402-011.000-015</t>
  </si>
  <si>
    <t>Williamson, Keith Raymond &amp; Lisa Ann</t>
  </si>
  <si>
    <t>2603 S Elm Leaf Dr</t>
  </si>
  <si>
    <t>2603 S Elm Leaf DR</t>
  </si>
  <si>
    <t>014-14982-04 Baywood at Clear Creek Ph 1 Lot 4 &amp; Pt Lot 5</t>
  </si>
  <si>
    <t>530820100030004008</t>
  </si>
  <si>
    <t>53-05-29-200-045.000-004</t>
  </si>
  <si>
    <t>012-10510-00</t>
  </si>
  <si>
    <t>Willibey, Danielle</t>
  </si>
  <si>
    <t>2308 W Arlington Rd</t>
  </si>
  <si>
    <t>2308 W Arlington RD</t>
  </si>
  <si>
    <t>014-14982-03 Baywood at Clear Creek Ph 1 Lot 3</t>
  </si>
  <si>
    <t>530820100030003008</t>
  </si>
  <si>
    <t>53-08-17-103-005.000-008</t>
  </si>
  <si>
    <t>014-18530-00</t>
  </si>
  <si>
    <t>Willis, James L &amp; Cristina L</t>
  </si>
  <si>
    <t>701 W Fairway Ln</t>
  </si>
  <si>
    <t>701 W Fairway LN</t>
  </si>
  <si>
    <t>Bloomington, IN 47403-4321</t>
  </si>
  <si>
    <t>014-14982-02 Baywood at Clear Creek Ph 1 Lot 2</t>
  </si>
  <si>
    <t>530820100030002008</t>
  </si>
  <si>
    <t>53-08-17-405-033.000-008</t>
  </si>
  <si>
    <t>014-08852-00</t>
  </si>
  <si>
    <t>Willow Creek Home Owners Association Inc</t>
  </si>
  <si>
    <t>PO Box 393</t>
  </si>
  <si>
    <t>W Glen Arbor Way</t>
  </si>
  <si>
    <t>014-14982-01 Baywood at Clear Creek Ph 1 Lot 1</t>
  </si>
  <si>
    <t>530820100030001008</t>
  </si>
  <si>
    <t>53-08-17-406-006.000-008</t>
  </si>
  <si>
    <t>014-08851-00</t>
  </si>
  <si>
    <t>S Tulip AVE</t>
  </si>
  <si>
    <t>014-14982-99 Baywood at Clear Creek Ph 1 Common Area</t>
  </si>
  <si>
    <t>530820100030099008</t>
  </si>
  <si>
    <t>53-08-17-404-035.000-008</t>
  </si>
  <si>
    <t>014-08850-00</t>
  </si>
  <si>
    <t>Willow Creek Homeowners Association Inc</t>
  </si>
  <si>
    <t>S Weeping Willow Way</t>
  </si>
  <si>
    <t>014-14982-98 Baywood at Clear Creek Ph 2 Detention Pond</t>
  </si>
  <si>
    <t>530820100030098008</t>
  </si>
  <si>
    <t>53-08-17-109-009.000-008</t>
  </si>
  <si>
    <t>014-17410-10</t>
  </si>
  <si>
    <t>Wills, Melanie J</t>
  </si>
  <si>
    <t>561 W Ladd Ave</t>
  </si>
  <si>
    <t>561 W Ladd AVE</t>
  </si>
  <si>
    <t>014-14980-00 PT SW NE 20-8-1W 1.16A</t>
  </si>
  <si>
    <t>3385</t>
  </si>
  <si>
    <t>530820100013000008</t>
  </si>
  <si>
    <t>014-17410-13</t>
  </si>
  <si>
    <t>53-08-17-109-003.000-008</t>
  </si>
  <si>
    <t>Wilmington Savings Fund Society, FSB</t>
  </si>
  <si>
    <t>15480 Laguna Canyon Rd, Ste 100</t>
  </si>
  <si>
    <t>Irvine, CA 92618</t>
  </si>
  <si>
    <t>591 W Ladd AVE</t>
  </si>
  <si>
    <t>014-14670-00 PT SW NE 20-8-1W 7.47A</t>
  </si>
  <si>
    <t>3383</t>
  </si>
  <si>
    <t>530820100011000008</t>
  </si>
  <si>
    <t>53-08-17-406-029.000-008</t>
  </si>
  <si>
    <t>014-08850-14</t>
  </si>
  <si>
    <t>Wilson, Brad &amp; Whitney</t>
  </si>
  <si>
    <t>713 W Whitethorn Way</t>
  </si>
  <si>
    <t>014-10830-00 PT NE 20-8-1W 5.75A</t>
  </si>
  <si>
    <t>23031</t>
  </si>
  <si>
    <t>530820100029000008</t>
  </si>
  <si>
    <t>016-30392-09</t>
  </si>
  <si>
    <t>53-09-02-300-035.000-015</t>
  </si>
  <si>
    <t>Wilson, Brandon</t>
  </si>
  <si>
    <t>121 Fano St Unit C</t>
  </si>
  <si>
    <t>Arcadia, CA 91006</t>
  </si>
  <si>
    <t>5671 W Gunnar CT</t>
  </si>
  <si>
    <t>014-08620-00 PT SW NE 20-8-1W .25A</t>
  </si>
  <si>
    <t>2451</t>
  </si>
  <si>
    <t>530820100047000008</t>
  </si>
  <si>
    <t>53-01-41-709-438.000-008</t>
  </si>
  <si>
    <t>014-17094-38</t>
  </si>
  <si>
    <t>Wilson, David R</t>
  </si>
  <si>
    <t>3861 S Cramer Circle</t>
  </si>
  <si>
    <t>3861 S Cramer CIR</t>
  </si>
  <si>
    <t>014-26435-00 PT NE 20-8-1W .30A</t>
  </si>
  <si>
    <t>530820100010000008</t>
  </si>
  <si>
    <t>53-09-02-100-004.016-015</t>
  </si>
  <si>
    <t>016-26811-16</t>
  </si>
  <si>
    <t>Wilson, Kenneth E</t>
  </si>
  <si>
    <t>5364 W Cobblestone St</t>
  </si>
  <si>
    <t>5364 W Cobblestone ST</t>
  </si>
  <si>
    <t>530820100027000008</t>
  </si>
  <si>
    <t>53-09-01-213-037.000-015</t>
  </si>
  <si>
    <t>016-30630-00</t>
  </si>
  <si>
    <t>Wilson, Michael T &amp; Christine L</t>
  </si>
  <si>
    <t>700 S Curry Pike</t>
  </si>
  <si>
    <t>700 S Curry PIKE</t>
  </si>
  <si>
    <t>530820100026000008</t>
  </si>
  <si>
    <t>014-14981-31</t>
  </si>
  <si>
    <t>53-08-20-100-007.000-008</t>
  </si>
  <si>
    <t>Wilson, Nancy J &amp; Lawrence O</t>
  </si>
  <si>
    <t>4232 S Clear View Dr</t>
  </si>
  <si>
    <t>4232 S Clear View DR</t>
  </si>
  <si>
    <t>530820100008000008</t>
  </si>
  <si>
    <t>53-09-13-202-020.000-015</t>
  </si>
  <si>
    <t>016-29490-13</t>
  </si>
  <si>
    <t>Wilson, Paula L</t>
  </si>
  <si>
    <t>4120 W Red Rock Rd</t>
  </si>
  <si>
    <t>4120 W Red Rock RD</t>
  </si>
  <si>
    <t>530820301009000008</t>
  </si>
  <si>
    <t>016-30392-27</t>
  </si>
  <si>
    <t>53-09-02-200-180.000-015</t>
  </si>
  <si>
    <t>Wilson, Stephen Rob &amp; Barbara L</t>
  </si>
  <si>
    <t>616 S Fridley Ct</t>
  </si>
  <si>
    <t>616 S Fridley CT</t>
  </si>
  <si>
    <t>014-22640-11 MOORES PT LOT 4; .28A</t>
  </si>
  <si>
    <t>http://egis.39dn.com/egismonroein/plats/B/B366_a.pdf</t>
  </si>
  <si>
    <t>MOORES</t>
  </si>
  <si>
    <t>4185</t>
  </si>
  <si>
    <t>530820301011000008</t>
  </si>
  <si>
    <t>53-08-17-406-015.000-008</t>
  </si>
  <si>
    <t>014-08850-12</t>
  </si>
  <si>
    <t>Wilson, Steven A Jr</t>
  </si>
  <si>
    <t>705 W Whitethorn Way</t>
  </si>
  <si>
    <t>014-22640-10 MOORES PT LOT 3; .27A</t>
  </si>
  <si>
    <t>4184</t>
  </si>
  <si>
    <t>530820301001000008</t>
  </si>
  <si>
    <t>53-08-17-102-031.000-008</t>
  </si>
  <si>
    <t>014-36660-00</t>
  </si>
  <si>
    <t>Wilson, William A Jr</t>
  </si>
  <si>
    <t>6400 S Shields Ridge Rd</t>
  </si>
  <si>
    <t>693 W Green RD</t>
  </si>
  <si>
    <t>014-22640-03 MOORES PT LOT 3; 1.57A</t>
  </si>
  <si>
    <t>2587</t>
  </si>
  <si>
    <t>530820301002000008</t>
  </si>
  <si>
    <t>53-08-17-100-300.444-008</t>
  </si>
  <si>
    <t>014-17396-44</t>
  </si>
  <si>
    <t>Winebrenner, Lori K</t>
  </si>
  <si>
    <t>3409 S Glasgow Cir</t>
  </si>
  <si>
    <t>3409 S Glasgow CIR</t>
  </si>
  <si>
    <t>014-22640-02 MOORES LOT 2; (1.51A)</t>
  </si>
  <si>
    <t>2750</t>
  </si>
  <si>
    <t>530820301008000008</t>
  </si>
  <si>
    <t>53-08-17-403-014.000-008</t>
  </si>
  <si>
    <t>014-04580-27</t>
  </si>
  <si>
    <t>Winegardner, Cynthia J</t>
  </si>
  <si>
    <t>404 W Somersbe Pl</t>
  </si>
  <si>
    <t>404 W Somersbe Place</t>
  </si>
  <si>
    <t>014-22640-04 MOORES PT LOT 4; 2.45A</t>
  </si>
  <si>
    <t>530820301005000008</t>
  </si>
  <si>
    <t>53-08-17-102-077.000-008</t>
  </si>
  <si>
    <t>014-29420-00</t>
  </si>
  <si>
    <t>Wingard, Tobin P &amp; Mary J</t>
  </si>
  <si>
    <t>5792 S Ornamental Dr</t>
  </si>
  <si>
    <t>612 W Green RD</t>
  </si>
  <si>
    <t>014-22640-05 MOORES LOT 5; (1.50A)</t>
  </si>
  <si>
    <t>3568</t>
  </si>
  <si>
    <t>530820301003000008</t>
  </si>
  <si>
    <t>016-30392-17</t>
  </si>
  <si>
    <t>53-09-02-300-031.000-015</t>
  </si>
  <si>
    <t>Wininger, Edward L &amp; Mary F Revocable Trust</t>
  </si>
  <si>
    <t>1139 W Sugarberry Ct</t>
  </si>
  <si>
    <t>5683 W Bedrock RD</t>
  </si>
  <si>
    <t>014-22640-01 MOORES PT LOT 1 (1.00A)</t>
  </si>
  <si>
    <t>3130</t>
  </si>
  <si>
    <t>530820301007000008</t>
  </si>
  <si>
    <t>014-00330-00</t>
  </si>
  <si>
    <t>53-08-20-100-032.000-008</t>
  </si>
  <si>
    <t>Wininger, Thomas R</t>
  </si>
  <si>
    <t>8700 S Rockport Rd</t>
  </si>
  <si>
    <t>4007 S Rogers ST</t>
  </si>
  <si>
    <t>014-22640-09 MOORES PT LOT 1 (.38A)</t>
  </si>
  <si>
    <t>3131</t>
  </si>
  <si>
    <t>530820301004000008</t>
  </si>
  <si>
    <t>53-08-17-301-069.000-008</t>
  </si>
  <si>
    <t>014-17096-72</t>
  </si>
  <si>
    <t>Winkel, Timothy R</t>
  </si>
  <si>
    <t>3469 S Glasgow Cir</t>
  </si>
  <si>
    <t>3469 S Glasgow CIR</t>
  </si>
  <si>
    <t>014-22640-00 MOORES PT LOT 1 (1.00A)</t>
  </si>
  <si>
    <t>530820301006000008</t>
  </si>
  <si>
    <t>014-35410-00</t>
  </si>
  <si>
    <t>53-08-17-204-001.000-008</t>
  </si>
  <si>
    <t>Winkle, Charles G II</t>
  </si>
  <si>
    <t>715 W Ladd Ave</t>
  </si>
  <si>
    <t>715 W Ladd AVE</t>
  </si>
  <si>
    <t>530820301010000008</t>
  </si>
  <si>
    <t>016-30392-10</t>
  </si>
  <si>
    <t>53-09-02-300-012.000-015</t>
  </si>
  <si>
    <t>Winn, Matthew Ryan &amp; Marla Marie</t>
  </si>
  <si>
    <t>5686 W Gunnar Ct</t>
  </si>
  <si>
    <t>5686 W Gunnar CT</t>
  </si>
  <si>
    <t>014-20070-00 PT N1/2 S1/2 20-8-1W 10.00A; PLAT 14</t>
  </si>
  <si>
    <t>530820300018000008</t>
  </si>
  <si>
    <t>53-09-13-107-006.000-015</t>
  </si>
  <si>
    <t>016-18050-00</t>
  </si>
  <si>
    <t>Winne, Heather M</t>
  </si>
  <si>
    <t>3242 S Yonkers St</t>
  </si>
  <si>
    <t>3242 S Yonkers ST</t>
  </si>
  <si>
    <t>014-18670-00 PT W1/2 SE 20-8-1W 3.50A</t>
  </si>
  <si>
    <t>2995</t>
  </si>
  <si>
    <t>530820400081000008</t>
  </si>
  <si>
    <t>53-01-41-709-734.000-008</t>
  </si>
  <si>
    <t>014-17097-34</t>
  </si>
  <si>
    <t>Wise, Sharon</t>
  </si>
  <si>
    <t>1685 W Hennessey St</t>
  </si>
  <si>
    <t>1685 W Hennessey ST</t>
  </si>
  <si>
    <t>014-18650-00 PT W1/2 SE 20-8-1W .10A</t>
  </si>
  <si>
    <t>530820400080000008</t>
  </si>
  <si>
    <t>53-09-01-211-015.000-015</t>
  </si>
  <si>
    <t>016-00670-00</t>
  </si>
  <si>
    <t>Wishnevski, Shaun R</t>
  </si>
  <si>
    <t>1935 W Highland Ct</t>
  </si>
  <si>
    <t>Romeoville, IL 60446</t>
  </si>
  <si>
    <t>4147 W Middle CT</t>
  </si>
  <si>
    <t>014-18690-00 PT W1/2 SE 20-8-1W .10A</t>
  </si>
  <si>
    <t>530820400083000008</t>
  </si>
  <si>
    <t>014-07856-78</t>
  </si>
  <si>
    <t>53-08-20-204-015.000-008</t>
  </si>
  <si>
    <t>Wisley, Eric R &amp; Kathy L</t>
  </si>
  <si>
    <t>1423 W Eagleview Dr</t>
  </si>
  <si>
    <t>1423 W Eagleview DR</t>
  </si>
  <si>
    <t>014-18655-00 PT NW SE 20-8-1W .25A</t>
  </si>
  <si>
    <t>530820400075000008</t>
  </si>
  <si>
    <t>014-07856-44</t>
  </si>
  <si>
    <t>53-08-20-201-013.000-008</t>
  </si>
  <si>
    <t>Wisley, Timothy D &amp; Laura A</t>
  </si>
  <si>
    <t>1209 W Dove Cir</t>
  </si>
  <si>
    <t>1209 W Dove CIR</t>
  </si>
  <si>
    <t>014-18675-00 PT NW SE 20-8-1W .25A</t>
  </si>
  <si>
    <t>530820400055000008</t>
  </si>
  <si>
    <t>53-01-41-709-443.000-008</t>
  </si>
  <si>
    <t>014-17094-43</t>
  </si>
  <si>
    <t>Wisley, Victoria Elizabeth</t>
  </si>
  <si>
    <t>3844 S Cramer Cir</t>
  </si>
  <si>
    <t>3844 S Cramer CIR</t>
  </si>
  <si>
    <t>014-18680-00 PT NW SE 20-8-1W .16A; PLAT 130</t>
  </si>
  <si>
    <t>3755</t>
  </si>
  <si>
    <t>530820400079000008</t>
  </si>
  <si>
    <t>53-08-17-301-010.000-008</t>
  </si>
  <si>
    <t>014-17096-20</t>
  </si>
  <si>
    <t>Wivell, Stephen &amp; Janis</t>
  </si>
  <si>
    <t>1551 W Leighton Ln</t>
  </si>
  <si>
    <t>1551 W Leighton LN</t>
  </si>
  <si>
    <t>014-14170-00 PT NW SE 20-8-1W .20A</t>
  </si>
  <si>
    <t>2219</t>
  </si>
  <si>
    <t>530820400051000008</t>
  </si>
  <si>
    <t>53-08-17-301-182.000-008</t>
  </si>
  <si>
    <t>014-17096-92</t>
  </si>
  <si>
    <t>Wolfe, George F &amp; Barbara J</t>
  </si>
  <si>
    <t>3588 S Wickens St</t>
  </si>
  <si>
    <t>3588 S Wickens ST</t>
  </si>
  <si>
    <t>014-14175-00 PT NW SE 20-8-1W 1.00A</t>
  </si>
  <si>
    <t>2220</t>
  </si>
  <si>
    <t>530820400050000008</t>
  </si>
  <si>
    <t>53-08-20-106-023.000-008</t>
  </si>
  <si>
    <t>014-14980-81</t>
  </si>
  <si>
    <t>Wolford, Jeffrey W &amp; Lori E</t>
  </si>
  <si>
    <t>704 W Whitestone St</t>
  </si>
  <si>
    <t>704 W Whitestone ST</t>
  </si>
  <si>
    <t>014-17700-00 PT NE &amp; PT SE 20-8-1W .22A</t>
  </si>
  <si>
    <t>3068</t>
  </si>
  <si>
    <t>530820400052000008</t>
  </si>
  <si>
    <t>016-30392-85</t>
  </si>
  <si>
    <t>53-01-63-039-285.000-015</t>
  </si>
  <si>
    <t>Wood, Emily J</t>
  </si>
  <si>
    <t>5280 W Bedrock Rd</t>
  </si>
  <si>
    <t>5280 W Bedrock RD</t>
  </si>
  <si>
    <t>014-28040-00 PT S1/2 20-8-1W 44.07A</t>
  </si>
  <si>
    <t>53008030-008</t>
  </si>
  <si>
    <t>Victor Pike - PT - A</t>
  </si>
  <si>
    <t>1 Family Dwell - Unplatted (40 or More Acres)</t>
  </si>
  <si>
    <t>530820400102000008</t>
  </si>
  <si>
    <t>53-04-36-303-032.000-011</t>
  </si>
  <si>
    <t>007-25820-00</t>
  </si>
  <si>
    <t>Wood, Martin L &amp; Marilyn D</t>
  </si>
  <si>
    <t>4207 N Innisbrooke Dr</t>
  </si>
  <si>
    <t>4041 W Broadway AVE</t>
  </si>
  <si>
    <t>014-28040-02 PT S1/2 20-8-1W .61A; PLAT 617</t>
  </si>
  <si>
    <t>530820300016000008</t>
  </si>
  <si>
    <t>53-09-01-303-022.000-015</t>
  </si>
  <si>
    <t>016-18590-42</t>
  </si>
  <si>
    <t>Wood, Teresa L</t>
  </si>
  <si>
    <t>4155 W Heritage Way</t>
  </si>
  <si>
    <t>014-28040-01 PT SW SE 20-8-1W .27A; PLAT 614</t>
  </si>
  <si>
    <t>4249</t>
  </si>
  <si>
    <t>530820400103000008</t>
  </si>
  <si>
    <t>53-08-17-403-032.000-008</t>
  </si>
  <si>
    <t>014-04580-09</t>
  </si>
  <si>
    <t>Woodard, Kenneth David; Woodard, Jan D &amp; Woodard, Jeremy</t>
  </si>
  <si>
    <t>447 W Somersbe Place</t>
  </si>
  <si>
    <t>014-21600-01 PT SW SE 20-8-1W .34A; PLAT 613</t>
  </si>
  <si>
    <t>530820400096000008</t>
  </si>
  <si>
    <t>53-08-20-103-017.000-008</t>
  </si>
  <si>
    <t>014-14980-40</t>
  </si>
  <si>
    <t>Woodard, Thomas C &amp; Karen H</t>
  </si>
  <si>
    <t>709 W Hedgewood Dr</t>
  </si>
  <si>
    <t>709 W Hedgewood DR</t>
  </si>
  <si>
    <t>014-21600-00 PT SW SE 20-8-1W 3.37 A; Plat 349</t>
  </si>
  <si>
    <t>53008003-008</t>
  </si>
  <si>
    <t>Church Lane - A</t>
  </si>
  <si>
    <t>2011</t>
  </si>
  <si>
    <t>012914</t>
  </si>
  <si>
    <t>530820400070000008</t>
  </si>
  <si>
    <t>53-08-17-406-016.000-008</t>
  </si>
  <si>
    <t>014-08850-20</t>
  </si>
  <si>
    <t>Woodbridge, Timothy &amp; Julia</t>
  </si>
  <si>
    <t>711 W Whitethorn Pl</t>
  </si>
  <si>
    <t>711 W Whitethorn Place</t>
  </si>
  <si>
    <t>53-08-17-301-203.000-008</t>
  </si>
  <si>
    <t>014-17096-95</t>
  </si>
  <si>
    <t>Woodbury, Shawn &amp; Wendy</t>
  </si>
  <si>
    <t>3540 S McDougal St</t>
  </si>
  <si>
    <t>3540 S McDougal ST</t>
  </si>
  <si>
    <t>53-09-13-101-047.000-015</t>
  </si>
  <si>
    <t>016-31440-00</t>
  </si>
  <si>
    <t>Woodhaven Christian Church Trustees</t>
  </si>
  <si>
    <t>3345 S Leonard Springs Rd</t>
  </si>
  <si>
    <t>3601 W Stafford DR</t>
  </si>
  <si>
    <t>Bloomington, IN 47403-3853</t>
  </si>
  <si>
    <t>014-17410-39 BRENTWOOD SEC 1 LOT 1</t>
  </si>
  <si>
    <t>530141741039000008</t>
  </si>
  <si>
    <t>016-03310-25</t>
  </si>
  <si>
    <t>53-09-13-404-040.000-015</t>
  </si>
  <si>
    <t>Woodhaven Estates Assc. Of Hmowners; C/o Clark Morrison</t>
  </si>
  <si>
    <t>W Woodhaven DR</t>
  </si>
  <si>
    <t>014-17410-40 BRENTWOOD SEC 1 LOT 2</t>
  </si>
  <si>
    <t>530141741040000008</t>
  </si>
  <si>
    <t>53-09-13-401-064.000-015</t>
  </si>
  <si>
    <t>016-03315-48</t>
  </si>
  <si>
    <t>Woodhaven-citation Homeowners Assoc Inc</t>
  </si>
  <si>
    <t>PO Box 35</t>
  </si>
  <si>
    <t>014-17410-41 BRENTWOOD SEC 1 LOT 3</t>
  </si>
  <si>
    <t>2969</t>
  </si>
  <si>
    <t>530141741041000008</t>
  </si>
  <si>
    <t>53-09-13-404-058.000-015</t>
  </si>
  <si>
    <t>016-03310-84</t>
  </si>
  <si>
    <t>Woodhaven-citation Homeowners Assoc., Inc.</t>
  </si>
  <si>
    <t>W Woodmere Way</t>
  </si>
  <si>
    <t>014-17410-42 BRENTWOOD SEC 1 LOT 4</t>
  </si>
  <si>
    <t>530141741042000008</t>
  </si>
  <si>
    <t>53-09-13-100-002.000-015</t>
  </si>
  <si>
    <t>016-17450-00</t>
  </si>
  <si>
    <t>Woodland Springs LLC</t>
  </si>
  <si>
    <t>701 E Summit View Pl</t>
  </si>
  <si>
    <t>014-17410-44 BRENTWOOD SEC I LOT 6</t>
  </si>
  <si>
    <t>530141741044000008</t>
  </si>
  <si>
    <t>53-09-01-213-014.000-015</t>
  </si>
  <si>
    <t>016-30940-00</t>
  </si>
  <si>
    <t>Woods , Troy L &amp; Lisa A</t>
  </si>
  <si>
    <t>8190 S Old State Road 37</t>
  </si>
  <si>
    <t>770 S Curry PIKE</t>
  </si>
  <si>
    <t>014-17410-45 BRENTWOOD 1ST LOT 7</t>
  </si>
  <si>
    <t>530141741045000008</t>
  </si>
  <si>
    <t>014-07858-29</t>
  </si>
  <si>
    <t>53-08-20-200-026.000-008</t>
  </si>
  <si>
    <t>Woods, David D</t>
  </si>
  <si>
    <t>1698 W Dove Dr</t>
  </si>
  <si>
    <t>1698 W Dove DR</t>
  </si>
  <si>
    <t>014-17410-46 BRENTWOOD 1ST LOT 8</t>
  </si>
  <si>
    <t>530141741046000008</t>
  </si>
  <si>
    <t>016-19541-13</t>
  </si>
  <si>
    <t>53-09-01-402-014.000-015</t>
  </si>
  <si>
    <t>Woodson, Michael D &amp; Terri L</t>
  </si>
  <si>
    <t>711 Old Sawmill Rd</t>
  </si>
  <si>
    <t>TARRYTOWN, NY 10591</t>
  </si>
  <si>
    <t>1612 S Liberty DR</t>
  </si>
  <si>
    <t>014-17410-47 BRENTWOOD SEC I LOT 9</t>
  </si>
  <si>
    <t>530141741047000008</t>
  </si>
  <si>
    <t>53-09-13-104-023.000-015</t>
  </si>
  <si>
    <t>016-01190-00</t>
  </si>
  <si>
    <t>Woodward, Jennifer E</t>
  </si>
  <si>
    <t>3121 S Arrow Ave</t>
  </si>
  <si>
    <t>3121 S Arrow AVE</t>
  </si>
  <si>
    <t>014-17410-48 BRENTWOOD SEC 1 LOT 10</t>
  </si>
  <si>
    <t>3736</t>
  </si>
  <si>
    <t>530141741048000008</t>
  </si>
  <si>
    <t>53-09-12-300-025.000-015</t>
  </si>
  <si>
    <t>016-24160-00</t>
  </si>
  <si>
    <t>Woolard, Jeff G &amp; Blake A Hutchison</t>
  </si>
  <si>
    <t>5508 W State Road 48</t>
  </si>
  <si>
    <t>4052 W State Road 45</t>
  </si>
  <si>
    <t>014-17410-49 BRENTWOOD SEC 1 LOT 11</t>
  </si>
  <si>
    <t>4551</t>
  </si>
  <si>
    <t>530141741049000008</t>
  </si>
  <si>
    <t>53-01-63-041-123.000-015</t>
  </si>
  <si>
    <t>016-30411-23</t>
  </si>
  <si>
    <t>Workman, Gerald L Jr &amp; Tammy E</t>
  </si>
  <si>
    <t>5785 W Daffodil Ct</t>
  </si>
  <si>
    <t>5785 W Daffodil CT</t>
  </si>
  <si>
    <t>014-17410-72 BRENTWOOD SEC 2 LOT 14</t>
  </si>
  <si>
    <t>4140</t>
  </si>
  <si>
    <t>530141741072000008</t>
  </si>
  <si>
    <t>53-09-13-105-013.000-015</t>
  </si>
  <si>
    <t>016-21140-00</t>
  </si>
  <si>
    <t>Workman, Glen E</t>
  </si>
  <si>
    <t>3701 W Indian Creek Dr</t>
  </si>
  <si>
    <t>3701 W Indian Creek DR</t>
  </si>
  <si>
    <t>014-17411-15 BRENTWOOD PH 3 LOT 15</t>
  </si>
  <si>
    <t>530141741115000008</t>
  </si>
  <si>
    <t>53-09-01-210-016.000-015</t>
  </si>
  <si>
    <t>016-26530-00</t>
  </si>
  <si>
    <t>Workman, Norma J</t>
  </si>
  <si>
    <t>884 S Hickory Dr</t>
  </si>
  <si>
    <t>884 S Hickory DR</t>
  </si>
  <si>
    <t>014-17411-17 BRENTWOOD PH 3 LOT 17</t>
  </si>
  <si>
    <t>530141741117000008</t>
  </si>
  <si>
    <t>53-09-13-200-066.056-015</t>
  </si>
  <si>
    <t>016-29490-56</t>
  </si>
  <si>
    <t>Worman, Diana L</t>
  </si>
  <si>
    <t>4371 W Red Rock Rd</t>
  </si>
  <si>
    <t>4371 W Red Rock RD</t>
  </si>
  <si>
    <t>014-13625-00 PT W1/2 NW 16-8-1W .50A</t>
  </si>
  <si>
    <t>530816200021000008</t>
  </si>
  <si>
    <t>016-00190-00</t>
  </si>
  <si>
    <t>53-09-12-402-029.000-015</t>
  </si>
  <si>
    <t>Wray, Dale L &amp; Christina C</t>
  </si>
  <si>
    <t>3769 Oak Leaf Dr</t>
  </si>
  <si>
    <t>3769 W Oak Leaf DR</t>
  </si>
  <si>
    <t>014-13585-00 PT SW NW 16-8-1W .41A</t>
  </si>
  <si>
    <t>530816200027000008</t>
  </si>
  <si>
    <t>016-29490-20</t>
  </si>
  <si>
    <t>53-09-13-200-021.000-015</t>
  </si>
  <si>
    <t>Wray, Dennis D &amp; Janice E</t>
  </si>
  <si>
    <t>4228 W Red Rock Rd</t>
  </si>
  <si>
    <t>4228 W Red Rock RD</t>
  </si>
  <si>
    <t>530816200074000009</t>
  </si>
  <si>
    <t>53-04-36-303-062.000-011</t>
  </si>
  <si>
    <t>007-30680-00</t>
  </si>
  <si>
    <t>Wright, Chesley C. &amp; Martha</t>
  </si>
  <si>
    <t>4032 W Broadway Ave</t>
  </si>
  <si>
    <t>4032 W Broadway AVE</t>
  </si>
  <si>
    <t>530816300049000009</t>
  </si>
  <si>
    <t>014-31800-00</t>
  </si>
  <si>
    <t>53-08-17-102-025.000-008</t>
  </si>
  <si>
    <t>Wright, David R &amp; Johnson , Lana E</t>
  </si>
  <si>
    <t>593 W Green Rd</t>
  </si>
  <si>
    <t>593 W Green RD</t>
  </si>
  <si>
    <t>530817100005000008</t>
  </si>
  <si>
    <t>016-30392-81</t>
  </si>
  <si>
    <t>53-01-63-039-281.000-015</t>
  </si>
  <si>
    <t>Wright, Douglas E &amp; Jill K</t>
  </si>
  <si>
    <t>5482 W Bedrock Rd</t>
  </si>
  <si>
    <t>5482 W Bedrock RD</t>
  </si>
  <si>
    <t>530817100040000008</t>
  </si>
  <si>
    <t>53-09-13-200-066.046-015</t>
  </si>
  <si>
    <t>016-29490-46</t>
  </si>
  <si>
    <t>Wright, Faith</t>
  </si>
  <si>
    <t>3251 S Sedona Ct</t>
  </si>
  <si>
    <t>3251 S Sedona CT</t>
  </si>
  <si>
    <t>014-17410-50 BRENTWOOD SEC 1 LOT 12</t>
  </si>
  <si>
    <t>3738</t>
  </si>
  <si>
    <t>530817105001000008</t>
  </si>
  <si>
    <t>016-30392-01</t>
  </si>
  <si>
    <t>53-09-02-300-026.000-015</t>
  </si>
  <si>
    <t>Wright, Jean Ann</t>
  </si>
  <si>
    <t>723 S Bosell Ct</t>
  </si>
  <si>
    <t>723 S Bosell CT</t>
  </si>
  <si>
    <t>014-17410-71 BRENTWOOD SEC 2 LOT 13</t>
  </si>
  <si>
    <t>530817105002000008</t>
  </si>
  <si>
    <t>53-09-02-100-004.005-015</t>
  </si>
  <si>
    <t>016-26811-05</t>
  </si>
  <si>
    <t>Wright, Jeffrey A &amp; Juli A</t>
  </si>
  <si>
    <t>183 S Stonechase Crossing Rd</t>
  </si>
  <si>
    <t>183 S Stonechase Crossing</t>
  </si>
  <si>
    <t>014-17093-42</t>
  </si>
  <si>
    <t>53-08-17-302-035.000-008</t>
  </si>
  <si>
    <t>Wright, Joseph William</t>
  </si>
  <si>
    <t>5909 S Foxwood Ln</t>
  </si>
  <si>
    <t>3955 S Bushmill DR</t>
  </si>
  <si>
    <t>53-08-17-406-032.000-008</t>
  </si>
  <si>
    <t>014-08850-17</t>
  </si>
  <si>
    <t>Wright, Michelle</t>
  </si>
  <si>
    <t>710 W Whitethorn Way</t>
  </si>
  <si>
    <t>014-14981-10</t>
  </si>
  <si>
    <t>53-08-20-100-024.000-008</t>
  </si>
  <si>
    <t>Wright, Myra &amp; Bill</t>
  </si>
  <si>
    <t>4221 S Clear View Dr</t>
  </si>
  <si>
    <t>4221 S Clear View DR</t>
  </si>
  <si>
    <t>530817301005000008</t>
  </si>
  <si>
    <t>014-07856-86</t>
  </si>
  <si>
    <t>53-08-20-203-002.000-008</t>
  </si>
  <si>
    <t>Wronowicz, John P &amp; Tammy L</t>
  </si>
  <si>
    <t>1463 W Eagleview Dr</t>
  </si>
  <si>
    <t>1463 W Eagleview DR</t>
  </si>
  <si>
    <t>530817301007000008</t>
  </si>
  <si>
    <t>53-08-17-103-004.000-008</t>
  </si>
  <si>
    <t>014-14910-00</t>
  </si>
  <si>
    <t>Wulf, Anne W</t>
  </si>
  <si>
    <t>3024 S Colfax Dr</t>
  </si>
  <si>
    <t>3024 S Colfax DR</t>
  </si>
  <si>
    <t>Bloomington, IN 47403-4302</t>
  </si>
  <si>
    <t>530817301008000008</t>
  </si>
  <si>
    <t>53-08-17-301-056.000-008</t>
  </si>
  <si>
    <t>014-17096-31</t>
  </si>
  <si>
    <t>Wylie, Debra K</t>
  </si>
  <si>
    <t>1522 W Leighton Ln</t>
  </si>
  <si>
    <t>1522 W Leighton LN</t>
  </si>
  <si>
    <t>530817301009000008</t>
  </si>
  <si>
    <t>53-09-01-209-044.000-015</t>
  </si>
  <si>
    <t>016-01180-00</t>
  </si>
  <si>
    <t>Xha, Kostandin &amp; Violeta</t>
  </si>
  <si>
    <t>614 S Hickory Dr</t>
  </si>
  <si>
    <t>614 S Hickory DR</t>
  </si>
  <si>
    <t>530817301039000008</t>
  </si>
  <si>
    <t>53-05-31-101-020.000-004</t>
  </si>
  <si>
    <t>012-04300-00</t>
  </si>
  <si>
    <t>Xi, Ernest &amp; Xi, Clyde</t>
  </si>
  <si>
    <t>524 W Northlane Dr</t>
  </si>
  <si>
    <t>2821 W Hensonburg RD</t>
  </si>
  <si>
    <t>530817301047000008</t>
  </si>
  <si>
    <t>53-09-13-106-021.000-015</t>
  </si>
  <si>
    <t>016-25350-00</t>
  </si>
  <si>
    <t>Xirtam LLC</t>
  </si>
  <si>
    <t>1410 E Clairmont Place</t>
  </si>
  <si>
    <t>3932 W Indian Creek DR</t>
  </si>
  <si>
    <t>530817301048000008</t>
  </si>
  <si>
    <t>014-17093-87</t>
  </si>
  <si>
    <t>53-08-17-302-027.000-008</t>
  </si>
  <si>
    <t>Xu, Liang Zhong Living Trust</t>
  </si>
  <si>
    <t>1578 W Edinburgh Bend</t>
  </si>
  <si>
    <t>53-01-41-709-732.000-008</t>
  </si>
  <si>
    <t>014-17097-32</t>
  </si>
  <si>
    <t>Xu, Zhaching &amp; Fu, Languang</t>
  </si>
  <si>
    <t>1693 W Hennessey St</t>
  </si>
  <si>
    <t>1693 W Hennessey ST</t>
  </si>
  <si>
    <t>016-30392-58</t>
  </si>
  <si>
    <t>53-09-02-300-061.000-015</t>
  </si>
  <si>
    <t>Yamamoto-Castillo, Christina M</t>
  </si>
  <si>
    <t>5713 W Tensleep Rd</t>
  </si>
  <si>
    <t>5713 W Tensleep RD</t>
  </si>
  <si>
    <t>014-17096-55 HIGHLANDS PH 6 SEC 2 LOT 155</t>
  </si>
  <si>
    <t>530817301147000008</t>
  </si>
  <si>
    <t>53-05-29-200-004.000-004</t>
  </si>
  <si>
    <t>012-12615-00</t>
  </si>
  <si>
    <t>Yates, Helen Catherine Trust</t>
  </si>
  <si>
    <t>3939 N Kinser Pike</t>
  </si>
  <si>
    <t>W  Hunter Valley  RD</t>
  </si>
  <si>
    <t>014-17096-67 HIGHLANDS 6TH PH 2 LOT 167</t>
  </si>
  <si>
    <t>530817301170000008</t>
  </si>
  <si>
    <t>53-08-17-407-012.000-008</t>
  </si>
  <si>
    <t>014-35930-00</t>
  </si>
  <si>
    <t>Yeskie, Douglas R</t>
  </si>
  <si>
    <t>3603 S Hays Dr</t>
  </si>
  <si>
    <t>3603 S Hays DR</t>
  </si>
  <si>
    <t>007-28150-21</t>
  </si>
  <si>
    <t>53-00-72-815-021.000-011</t>
  </si>
  <si>
    <t>YMCA of Monroe County Inc</t>
  </si>
  <si>
    <t>2125 S Highland Ave</t>
  </si>
  <si>
    <t>N Wellness WAY</t>
  </si>
  <si>
    <t>007-28150-20</t>
  </si>
  <si>
    <t>53-04-35-101-010.000-011</t>
  </si>
  <si>
    <t>1375 N Wellness WAY</t>
  </si>
  <si>
    <t>530818401041000008</t>
  </si>
  <si>
    <t>53-09-12-201-018.000-015</t>
  </si>
  <si>
    <t>016-01050-00</t>
  </si>
  <si>
    <t>Yoder, Benjamin S &amp; Stephanie D</t>
  </si>
  <si>
    <t>4021 W Glen Oaks Dr</t>
  </si>
  <si>
    <t>4021 W Glen Oaks DR</t>
  </si>
  <si>
    <t>014-47010-00 PT E1/2 NW 19-8-1W 3.64A</t>
  </si>
  <si>
    <t>530819200025000008</t>
  </si>
  <si>
    <t>53-08-17-403-033.000-008</t>
  </si>
  <si>
    <t>014-04580-03</t>
  </si>
  <si>
    <t>Yoho, Kristina L</t>
  </si>
  <si>
    <t>463 W Somersbe Pl</t>
  </si>
  <si>
    <t>463 W Somersbe Place</t>
  </si>
  <si>
    <t>014-47020-00 PT W1/2 NW 19-8-1W 11.87A</t>
  </si>
  <si>
    <t>530819200062000008</t>
  </si>
  <si>
    <t>014-07856-59</t>
  </si>
  <si>
    <t>53-08-20-201-004.000-008</t>
  </si>
  <si>
    <t>Young, David E &amp; Erin R</t>
  </si>
  <si>
    <t>S77W16715 Bridgeport Way</t>
  </si>
  <si>
    <t>Muskego, WI 53150</t>
  </si>
  <si>
    <t>1300 W Wren CIR</t>
  </si>
  <si>
    <t>530820100001000008</t>
  </si>
  <si>
    <t>53-09-13-404-001.000-015</t>
  </si>
  <si>
    <t>016-03310-69</t>
  </si>
  <si>
    <t>Young, Donna K Delpha</t>
  </si>
  <si>
    <t>3854 W Woodmere Way</t>
  </si>
  <si>
    <t>530820100038000008</t>
  </si>
  <si>
    <t>53-08-17-405-031.000-008</t>
  </si>
  <si>
    <t>014-08850-59</t>
  </si>
  <si>
    <t>Young, Linda A Trust</t>
  </si>
  <si>
    <t>727 W Glen Arbor Way</t>
  </si>
  <si>
    <t>530820100045000008</t>
  </si>
  <si>
    <t>53-09-01-303-015.000-015</t>
  </si>
  <si>
    <t>016-18590-26</t>
  </si>
  <si>
    <t>Young, Linda J</t>
  </si>
  <si>
    <t>4139 W Heritage Way</t>
  </si>
  <si>
    <t>530820100046000008</t>
  </si>
  <si>
    <t>016-08471-03</t>
  </si>
  <si>
    <t>53-09-11-102-015.000-015</t>
  </si>
  <si>
    <t>Young, Michael J</t>
  </si>
  <si>
    <t>4960 W Cornwell Ct</t>
  </si>
  <si>
    <t>4960 W Cornwell CT</t>
  </si>
  <si>
    <t>530820101002000008</t>
  </si>
  <si>
    <t>53-09-02-201-015.000-015</t>
  </si>
  <si>
    <t>016-30390-33</t>
  </si>
  <si>
    <t>Younger, April K</t>
  </si>
  <si>
    <t>338 S Woodfield Ln</t>
  </si>
  <si>
    <t>338 S Woodfield LN</t>
  </si>
  <si>
    <t>530820101004000008</t>
  </si>
  <si>
    <t>53-09-13-106-007.000-015</t>
  </si>
  <si>
    <t>016-21800-00</t>
  </si>
  <si>
    <t>Yumul, Jowel R &amp; Chesa S</t>
  </si>
  <si>
    <t>3812 S Tyler Ln</t>
  </si>
  <si>
    <t>3812 S Tyler LN</t>
  </si>
  <si>
    <t>530820102008000008</t>
  </si>
  <si>
    <t>53-05-29-200-009.000-004</t>
  </si>
  <si>
    <t>ZA Properties LLC</t>
  </si>
  <si>
    <t>PO Box 6955</t>
  </si>
  <si>
    <t>2361 W Rappel AVE</t>
  </si>
  <si>
    <t>530820102011000008</t>
  </si>
  <si>
    <t>53-09-13-106-037.000-015</t>
  </si>
  <si>
    <t>016-21730-00</t>
  </si>
  <si>
    <t>Zahora, Linda J</t>
  </si>
  <si>
    <t>3620 W Festive Dr</t>
  </si>
  <si>
    <t>3620 W Festive DR</t>
  </si>
  <si>
    <t>Bloomington, IN 47403-3906</t>
  </si>
  <si>
    <t>530820102016000008</t>
  </si>
  <si>
    <t>014-17097-77</t>
  </si>
  <si>
    <t>53-08-17-301-012.000-008</t>
  </si>
  <si>
    <t>Zamani, Atiq</t>
  </si>
  <si>
    <t>3871 S McDougal St</t>
  </si>
  <si>
    <t>3871 S McDougal ST</t>
  </si>
  <si>
    <t>530820103021000008</t>
  </si>
  <si>
    <t>016-30391-84</t>
  </si>
  <si>
    <t>53-09-02-200-127.000-015</t>
  </si>
  <si>
    <t>Zavala, James &amp; Ligia</t>
  </si>
  <si>
    <t>623 S Fieldstone Blvd</t>
  </si>
  <si>
    <t>623 S Fieldstone BLVD</t>
  </si>
  <si>
    <t>530820201006000008</t>
  </si>
  <si>
    <t>53-09-02-400-003.134-015</t>
  </si>
  <si>
    <t>016-26823-34</t>
  </si>
  <si>
    <t>Zayas, Milka V</t>
  </si>
  <si>
    <t>5345 W Stonewood Dr</t>
  </si>
  <si>
    <t>5345 W STONEWOOD DR</t>
  </si>
  <si>
    <t>014-01100-01 PT NE SW 20-8-1W .21A; PLAT 610</t>
  </si>
  <si>
    <t>530820300031000008</t>
  </si>
  <si>
    <t>014-08850-07</t>
  </si>
  <si>
    <t>53-08-17-406-021.000-008</t>
  </si>
  <si>
    <t>Zehner, Amy L</t>
  </si>
  <si>
    <t>605 W Whitethorn Way</t>
  </si>
  <si>
    <t>530901400002000015</t>
  </si>
  <si>
    <t>53-09-13-404-018.000-015</t>
  </si>
  <si>
    <t>016-03310-77</t>
  </si>
  <si>
    <t>Zeigler, James P</t>
  </si>
  <si>
    <t>3806 W Woodmere Way</t>
  </si>
  <si>
    <t>016-08470-01 PT W1/2 NE 11-8-2W 13.58A</t>
  </si>
  <si>
    <t>33748</t>
  </si>
  <si>
    <t>530911100004000015</t>
  </si>
  <si>
    <t>53-09-02-400-009.073-015</t>
  </si>
  <si>
    <t>016-26821-73</t>
  </si>
  <si>
    <t>Zeller, Lucas &amp; Hope</t>
  </si>
  <si>
    <t>5436 W Hoge Dr</t>
  </si>
  <si>
    <t>5436 W Hoge DR</t>
  </si>
  <si>
    <t>016-08471-19 KARST FARM PH 1 LOT 19</t>
  </si>
  <si>
    <t>53015060-015</t>
  </si>
  <si>
    <t>Karst Farms - F/A</t>
  </si>
  <si>
    <t>http://egis.39dn.com/egismonroein/plats/2000000568.IN.pdf</t>
  </si>
  <si>
    <t>530911102005000015</t>
  </si>
  <si>
    <t>53-09-02-400-009.144-015</t>
  </si>
  <si>
    <t>016-26822-44</t>
  </si>
  <si>
    <t>Zerr, Robert M &amp; Deborah L</t>
  </si>
  <si>
    <t>5401 W Stonewood Dr</t>
  </si>
  <si>
    <t>5401 W Stonewood DR</t>
  </si>
  <si>
    <t>016-08471-20 KARST FARM PH 1 LOT 20</t>
  </si>
  <si>
    <t>530911102009000015</t>
  </si>
  <si>
    <t>014-14981-07</t>
  </si>
  <si>
    <t>53-08-20-100-017.000-008</t>
  </si>
  <si>
    <t>Zhou, Xiaoling</t>
  </si>
  <si>
    <t>PO Box 1714</t>
  </si>
  <si>
    <t>4237 S Clear View DR</t>
  </si>
  <si>
    <t>016-08471-21 KARST FARM PH 1 LOT 21</t>
  </si>
  <si>
    <t>KARST FARM PH 1</t>
  </si>
  <si>
    <t>7114</t>
  </si>
  <si>
    <t>530911102020000015</t>
  </si>
  <si>
    <t>53-08-17-100-031.000-008</t>
  </si>
  <si>
    <t>014-08580-00</t>
  </si>
  <si>
    <t>Ziegler, Carl H</t>
  </si>
  <si>
    <t>7336 E Kerr Creek Rd</t>
  </si>
  <si>
    <t>421 W Walls DR</t>
  </si>
  <si>
    <t>016-08471-22 KARST FARM PH 1 LOT 22</t>
  </si>
  <si>
    <t>6144</t>
  </si>
  <si>
    <t>530911102008000015</t>
  </si>
  <si>
    <t>53-08-17-301-123.000-008</t>
  </si>
  <si>
    <t>014-17096-81</t>
  </si>
  <si>
    <t>Zilch, Lloyd &amp; Lisa W</t>
  </si>
  <si>
    <t>3520 S Glasgow Cir</t>
  </si>
  <si>
    <t>3520 S Glasgow CIR</t>
  </si>
  <si>
    <t>016-08471-23 KARST FARM PH 1 LOT 23</t>
  </si>
  <si>
    <t>530911102007000015</t>
  </si>
  <si>
    <t>016-19541-05</t>
  </si>
  <si>
    <t>53-09-01-402-019.000-015</t>
  </si>
  <si>
    <t>Zonabud LLC</t>
  </si>
  <si>
    <t>1357 S Liberty Dr</t>
  </si>
  <si>
    <t>1357 S Liberty DR</t>
  </si>
  <si>
    <t>016-08471-24 KARST FARM PH 1 LOT 24</t>
  </si>
  <si>
    <t>530911102018000015</t>
  </si>
  <si>
    <t>53-08-17-108-012.000-008</t>
  </si>
  <si>
    <t>014-17410-25</t>
  </si>
  <si>
    <t>Zonkel, Joseph P &amp; Julieta B</t>
  </si>
  <si>
    <t>3122 S Tulip Ave</t>
  </si>
  <si>
    <t>3122 S Tulip AVE</t>
  </si>
  <si>
    <t>016-08471-25 KARST FARM PH 1 LOT 25</t>
  </si>
  <si>
    <t>7115</t>
  </si>
  <si>
    <t>530911102023000015</t>
  </si>
  <si>
    <t>53-01-40-885-083.000-008</t>
  </si>
  <si>
    <t>014-08850-83</t>
  </si>
  <si>
    <t>Zoss, Thomas W &amp; Maria B</t>
  </si>
  <si>
    <t>3431 S Weeping Willow Way</t>
  </si>
  <si>
    <t>016-08471-26 KARST FARM 1ST LOT 26</t>
  </si>
  <si>
    <t>530911102001000015</t>
  </si>
  <si>
    <t>53-08-18-103-003.318-008</t>
  </si>
  <si>
    <t>014-17098-18</t>
  </si>
  <si>
    <t>Zuber, Katrina K</t>
  </si>
  <si>
    <t>3335 S Dawson Ln</t>
  </si>
  <si>
    <t>3335 S Dawson LN</t>
  </si>
  <si>
    <t>016-08471-27 KARST FARM PH 1 LOT 27</t>
  </si>
  <si>
    <t>7116</t>
  </si>
  <si>
    <t>530911102012000015</t>
  </si>
  <si>
    <t>53-01-41-709-747.000-008</t>
  </si>
  <si>
    <t>014-17097-47</t>
  </si>
  <si>
    <t>Zuk, Leszek &amp; Helena</t>
  </si>
  <si>
    <t>1633 W Hennessey St</t>
  </si>
  <si>
    <t>1633 W Hennessey ST</t>
  </si>
  <si>
    <t>016-08471-28 KARST FARM PH 2 LOT 28</t>
  </si>
  <si>
    <t>http://egis.39dn.com/egismonroein/plats/C/C293_b.pdf</t>
  </si>
  <si>
    <t>KARST FARM PH 2</t>
  </si>
  <si>
    <t>7117</t>
  </si>
  <si>
    <t>530911103010000015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</si>
</sst>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_);_(&quot;$&quot;* \(#,##0.0000\);_(&quot;$&quot;* &quot;-&quot;??_);_(@_)"/>
    <numFmt numFmtId="166" formatCode="_(* #,##0.0000_);_(* \(#,##0.0000\);_(* &quot;-&quot;??_);_(@_)"/>
    <numFmt numFmtId="167" formatCode="0.0000%"/>
    <numFmt numFmtId="168" formatCode="yyyy\-mm\-dd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C0000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63">
    <xf numFmtId="0" fontId="0" fillId="0" borderId="0" xfId="0"/>
    <xf numFmtId="0" fontId="3" fillId="0" borderId="3" xfId="7" applyFont="1" applyFill="1" applyBorder="1" applyAlignment="1">
      <alignment horizontal="center" vertical="center"/>
    </xf>
    <xf numFmtId="0" fontId="3" fillId="0" borderId="6" xfId="7" applyFont="1" applyFill="1" applyBorder="1" applyAlignment="1">
      <alignment horizontal="center" vertical="center"/>
    </xf>
    <xf numFmtId="0" fontId="3" fillId="0" borderId="1" xfId="7" applyFont="1" applyFill="1" applyBorder="1" applyAlignment="1">
      <alignment vertical="center"/>
    </xf>
    <xf numFmtId="0" fontId="3" fillId="0" borderId="2" xfId="7" applyFont="1" applyFill="1" applyBorder="1" applyAlignment="1">
      <alignment horizontal="center" vertical="center"/>
    </xf>
    <xf numFmtId="0" fontId="2" fillId="0" borderId="0" xfId="6" applyFill="1" applyBorder="1" applyAlignment="1" applyProtection="1">
      <alignment horizontal="left" vertical="center"/>
    </xf>
    <xf numFmtId="0" fontId="3" fillId="0" borderId="2" xfId="7" applyFont="1" applyFill="1" applyBorder="1" applyAlignment="1">
      <alignment horizontal="center" vertical="center" wrapText="1"/>
    </xf>
    <xf numFmtId="164" fontId="3" fillId="0" borderId="2" xfId="8" applyNumberFormat="1" applyFont="1" applyFill="1" applyBorder="1" applyAlignment="1">
      <alignment horizontal="center" vertical="center"/>
    </xf>
    <xf numFmtId="164" fontId="3" fillId="0" borderId="2" xfId="8" applyNumberFormat="1" applyFont="1" applyFill="1" applyBorder="1" applyAlignment="1">
      <alignment horizontal="center" vertical="center" wrapText="1"/>
    </xf>
    <xf numFmtId="164" fontId="3" fillId="0" borderId="2" xfId="2" applyNumberFormat="1" applyFont="1" applyFill="1" applyBorder="1" applyAlignment="1">
      <alignment horizontal="center" vertical="center"/>
    </xf>
    <xf numFmtId="165" fontId="3" fillId="0" borderId="2" xfId="8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0" fontId="3" fillId="0" borderId="0" xfId="7" applyFont="1" applyFill="1" applyAlignment="1">
      <alignment vertical="center"/>
    </xf>
    <xf numFmtId="1" fontId="3" fillId="0" borderId="2" xfId="9" applyNumberFormat="1" applyFont="1" applyFill="1" applyBorder="1"/>
    <xf numFmtId="0" fontId="3" fillId="0" borderId="2" xfId="0" applyFont="1" applyFill="1" applyBorder="1" applyAlignment="1" applyProtection="1"/>
    <xf numFmtId="1" fontId="3" fillId="0" borderId="2" xfId="0" applyNumberFormat="1" applyFont="1" applyFill="1" applyBorder="1" applyAlignment="1" applyProtection="1"/>
    <xf numFmtId="0" fontId="3" fillId="0" borderId="2" xfId="0" applyFont="1" applyFill="1" applyBorder="1" applyAlignment="1" applyProtection="1">
      <alignment wrapText="1"/>
    </xf>
    <xf numFmtId="0" fontId="3" fillId="0" borderId="3" xfId="0" applyFont="1" applyFill="1" applyBorder="1" applyAlignment="1" applyProtection="1"/>
    <xf numFmtId="164" fontId="3" fillId="0" borderId="2" xfId="8" applyNumberFormat="1" applyFont="1" applyFill="1" applyBorder="1"/>
    <xf numFmtId="164" fontId="3" fillId="0" borderId="2" xfId="2" applyNumberFormat="1" applyFont="1" applyFill="1" applyBorder="1"/>
    <xf numFmtId="166" fontId="3" fillId="0" borderId="2" xfId="10" applyNumberFormat="1" applyFont="1" applyFill="1" applyBorder="1" applyAlignment="1">
      <alignment horizontal="right"/>
    </xf>
    <xf numFmtId="9" fontId="4" fillId="0" borderId="2" xfId="11" applyFont="1" applyFill="1" applyBorder="1"/>
    <xf numFmtId="167" fontId="3" fillId="0" borderId="2" xfId="1" applyNumberFormat="1" applyFont="1" applyFill="1" applyBorder="1"/>
    <xf numFmtId="164" fontId="3" fillId="0" borderId="2" xfId="7" applyNumberFormat="1" applyFont="1" applyFill="1" applyBorder="1"/>
    <xf numFmtId="0" fontId="3" fillId="0" borderId="0" xfId="7" applyFont="1" applyFill="1"/>
    <xf numFmtId="168" fontId="3" fillId="0" borderId="2" xfId="0" applyNumberFormat="1" applyFont="1" applyFill="1" applyBorder="1" applyAlignment="1" applyProtection="1"/>
    <xf numFmtId="1" fontId="3" fillId="0" borderId="3" xfId="9" applyNumberFormat="1" applyFont="1" applyFill="1" applyBorder="1"/>
    <xf numFmtId="0" fontId="3" fillId="0" borderId="2" xfId="7" applyFont="1" applyFill="1" applyBorder="1"/>
    <xf numFmtId="1" fontId="3" fillId="0" borderId="2" xfId="9" applyNumberFormat="1" applyFont="1" applyFill="1" applyBorder="1" applyAlignment="1">
      <alignment wrapText="1"/>
    </xf>
    <xf numFmtId="0" fontId="3" fillId="0" borderId="0" xfId="7" applyFont="1" applyFill="1" applyAlignment="1">
      <alignment horizontal="center"/>
    </xf>
    <xf numFmtId="0" fontId="0" fillId="0" borderId="2" xfId="0" applyFont="1" applyFill="1" applyBorder="1" applyAlignment="1" applyProtection="1">
      <alignment wrapText="1"/>
    </xf>
    <xf numFmtId="1" fontId="3" fillId="0" borderId="4" xfId="9" applyNumberFormat="1" applyFont="1" applyFill="1" applyBorder="1"/>
    <xf numFmtId="1" fontId="3" fillId="0" borderId="4" xfId="9" applyNumberFormat="1" applyFont="1" applyFill="1" applyBorder="1" applyAlignment="1">
      <alignment horizontal="center"/>
    </xf>
    <xf numFmtId="164" fontId="3" fillId="0" borderId="4" xfId="8" applyNumberFormat="1" applyFont="1" applyFill="1" applyBorder="1"/>
    <xf numFmtId="164" fontId="3" fillId="0" borderId="4" xfId="2" applyNumberFormat="1" applyFont="1" applyFill="1" applyBorder="1"/>
    <xf numFmtId="166" fontId="3" fillId="0" borderId="4" xfId="10" applyNumberFormat="1" applyFont="1" applyFill="1" applyBorder="1" applyAlignment="1">
      <alignment horizontal="right"/>
    </xf>
    <xf numFmtId="9" fontId="4" fillId="0" borderId="4" xfId="11" applyFont="1" applyFill="1" applyBorder="1"/>
    <xf numFmtId="167" fontId="3" fillId="0" borderId="4" xfId="1" applyNumberFormat="1" applyFont="1" applyFill="1" applyBorder="1"/>
    <xf numFmtId="164" fontId="3" fillId="0" borderId="4" xfId="7" applyNumberFormat="1" applyFont="1" applyFill="1" applyBorder="1"/>
    <xf numFmtId="1" fontId="3" fillId="0" borderId="2" xfId="9" applyNumberFormat="1" applyFont="1" applyFill="1" applyBorder="1" applyAlignment="1">
      <alignment horizontal="center"/>
    </xf>
    <xf numFmtId="1" fontId="3" fillId="0" borderId="1" xfId="9" applyNumberFormat="1" applyFont="1" applyFill="1" applyBorder="1" applyAlignment="1">
      <alignment horizontal="center"/>
    </xf>
    <xf numFmtId="0" fontId="3" fillId="0" borderId="0" xfId="0" applyFont="1" applyFill="1" applyBorder="1" applyAlignment="1" applyProtection="1"/>
    <xf numFmtId="1" fontId="3" fillId="0" borderId="0" xfId="0" applyNumberFormat="1" applyFont="1" applyFill="1" applyBorder="1" applyAlignment="1" applyProtection="1"/>
    <xf numFmtId="168" fontId="3" fillId="0" borderId="0" xfId="0" applyNumberFormat="1" applyFont="1" applyFill="1" applyBorder="1" applyAlignment="1" applyProtection="1"/>
    <xf numFmtId="0" fontId="3" fillId="0" borderId="5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1" xfId="0" applyNumberFormat="1" applyFont="1" applyFill="1" applyBorder="1" applyAlignment="1" applyProtection="1"/>
    <xf numFmtId="168" fontId="3" fillId="0" borderId="1" xfId="0" applyNumberFormat="1" applyFont="1" applyFill="1" applyBorder="1" applyAlignment="1" applyProtection="1"/>
    <xf numFmtId="1" fontId="3" fillId="0" borderId="6" xfId="9" applyNumberFormat="1" applyFont="1" applyFill="1" applyBorder="1"/>
    <xf numFmtId="1" fontId="3" fillId="0" borderId="6" xfId="9" applyNumberFormat="1" applyFont="1" applyFill="1" applyBorder="1" applyAlignment="1">
      <alignment horizontal="center"/>
    </xf>
    <xf numFmtId="164" fontId="3" fillId="0" borderId="3" xfId="8" applyNumberFormat="1" applyFont="1" applyFill="1" applyBorder="1"/>
    <xf numFmtId="0" fontId="0" fillId="0" borderId="2" xfId="0" applyFont="1" applyFill="1" applyBorder="1" applyAlignment="1" applyProtection="1"/>
    <xf numFmtId="164" fontId="3" fillId="0" borderId="0" xfId="7" applyNumberFormat="1" applyFill="1"/>
    <xf numFmtId="0" fontId="3" fillId="0" borderId="0" xfId="7" applyFill="1"/>
    <xf numFmtId="0" fontId="3" fillId="0" borderId="0" xfId="7" applyFill="1" applyAlignment="1">
      <alignment wrapText="1"/>
    </xf>
    <xf numFmtId="164" fontId="0" fillId="0" borderId="0" xfId="8" applyNumberFormat="1" applyFont="1" applyFill="1"/>
    <xf numFmtId="164" fontId="0" fillId="0" borderId="0" xfId="2" applyNumberFormat="1" applyFont="1" applyFill="1"/>
    <xf numFmtId="165" fontId="5" fillId="0" borderId="0" xfId="8" applyNumberFormat="1" applyFont="1" applyFill="1"/>
    <xf numFmtId="165" fontId="0" fillId="0" borderId="0" xfId="8" applyNumberFormat="1" applyFont="1" applyFill="1"/>
    <xf numFmtId="164" fontId="6" fillId="0" borderId="0" xfId="8" applyNumberFormat="1" applyFont="1" applyFill="1"/>
    <xf numFmtId="0" fontId="7" fillId="0" borderId="0" xfId="7" applyFont="1" applyFill="1"/>
    <xf numFmtId="164" fontId="5" fillId="0" borderId="0" xfId="8" applyNumberFormat="1" applyFont="1" applyFill="1"/>
  </cellXfs>
  <cellStyles count="12">
    <cellStyle name="Accent6" xfId="6"/>
    <cellStyle name="Comma" xfId="4"/>
    <cellStyle name="Comma [0]" xfId="5"/>
    <cellStyle name="Comma 2" xfId="10"/>
    <cellStyle name="Currency" xfId="2"/>
    <cellStyle name="Currency [0]" xfId="3"/>
    <cellStyle name="Currency 2" xfId="8"/>
    <cellStyle name="Normal" xfId="0" builtinId="0"/>
    <cellStyle name="Normal 2" xfId="9"/>
    <cellStyle name="Normal 4 2" xfId="7"/>
    <cellStyle name="Percent" xfId="1"/>
    <cellStyle name="Percent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S77167"/>
  <sheetViews>
    <sheetView tabSelected="1" view="pageBreakPreview" topLeftCell="G1" zoomScale="120" zoomScaleNormal="70" zoomScaleSheetLayoutView="120" workbookViewId="0">
      <selection activeCell="G5" sqref="G5"/>
    </sheetView>
  </sheetViews>
  <sheetFormatPr defaultColWidth="9.140625" defaultRowHeight="15" x14ac:dyDescent="0.25"/>
  <cols>
    <col min="1" max="2" width="5.5703125" style="54" customWidth="1"/>
    <col min="3" max="3" width="14.42578125" style="54" customWidth="1"/>
    <col min="4" max="4" width="20" style="54" customWidth="1"/>
    <col min="5" max="5" width="23.5703125" style="54" customWidth="1"/>
    <col min="6" max="6" width="14.42578125" style="54" customWidth="1"/>
    <col min="7" max="7" width="46.85546875" style="55" customWidth="1"/>
    <col min="8" max="8" width="40.140625" style="55" customWidth="1"/>
    <col min="9" max="9" width="27.42578125" style="55" bestFit="1" customWidth="1"/>
    <col min="10" max="10" width="28.140625" style="54" customWidth="1"/>
    <col min="11" max="11" width="25.85546875" style="54" customWidth="1"/>
    <col min="12" max="12" width="151" style="54" customWidth="1"/>
    <col min="13" max="13" width="38.140625" style="54" customWidth="1"/>
    <col min="14" max="14" width="44.5703125" style="54" customWidth="1"/>
    <col min="15" max="15" width="39.85546875" style="54" customWidth="1"/>
    <col min="16" max="16" width="89.42578125" style="54" customWidth="1"/>
    <col min="17" max="17" width="12.7109375" style="54" customWidth="1"/>
    <col min="18" max="19" width="12.140625" style="54" customWidth="1"/>
    <col min="20" max="20" width="20.85546875" style="54" customWidth="1"/>
    <col min="21" max="22" width="38.42578125" style="54" customWidth="1"/>
    <col min="23" max="23" width="7.85546875" style="54" customWidth="1"/>
    <col min="24" max="24" width="7.7109375" style="54" customWidth="1"/>
    <col min="25" max="25" width="11.42578125" style="54" customWidth="1"/>
    <col min="26" max="26" width="48.85546875" style="54" customWidth="1"/>
    <col min="27" max="27" width="53.5703125" style="54" customWidth="1"/>
    <col min="28" max="28" width="23" style="54" customWidth="1"/>
    <col min="29" max="29" width="11.28515625" style="54" customWidth="1"/>
    <col min="30" max="30" width="11.42578125" style="54" customWidth="1"/>
    <col min="31" max="31" width="11.28515625" style="54" customWidth="1"/>
    <col min="32" max="32" width="11" style="54" customWidth="1"/>
    <col min="33" max="34" width="20.85546875" style="54" customWidth="1"/>
    <col min="35" max="39" width="13" style="54" customWidth="1"/>
    <col min="40" max="40" width="5.7109375" style="54" customWidth="1"/>
    <col min="41" max="41" width="8.140625" style="54" customWidth="1"/>
    <col min="42" max="42" width="12.28515625" style="56" customWidth="1"/>
    <col min="43" max="43" width="13.28515625" style="56" customWidth="1"/>
    <col min="44" max="44" width="13.42578125" style="56" customWidth="1"/>
    <col min="45" max="46" width="14.5703125" style="56" customWidth="1"/>
    <col min="47" max="47" width="12.28515625" style="56" customWidth="1"/>
    <col min="48" max="48" width="10.7109375" style="56" customWidth="1"/>
    <col min="49" max="49" width="13.140625" style="56" customWidth="1"/>
    <col min="50" max="50" width="13.42578125" style="56" customWidth="1"/>
    <col min="51" max="51" width="13.42578125" style="57" customWidth="1"/>
    <col min="52" max="52" width="14.5703125" style="56" customWidth="1"/>
    <col min="53" max="54" width="9.5703125" style="58" customWidth="1"/>
    <col min="55" max="55" width="4.85546875" style="59" customWidth="1"/>
    <col min="56" max="56" width="10.5703125" style="60" customWidth="1"/>
    <col min="57" max="57" width="10.5703125" style="25" customWidth="1"/>
    <col min="58" max="60" width="12.140625" style="25" customWidth="1"/>
    <col min="61" max="62" width="12.140625" style="61" customWidth="1"/>
    <col min="63" max="64" width="12.140625" style="25" customWidth="1"/>
    <col min="65" max="65" width="10" style="60" customWidth="1"/>
    <col min="66" max="66" width="10.5703125" style="60" customWidth="1"/>
    <col min="67" max="67" width="11.28515625" style="62" customWidth="1"/>
    <col min="68" max="68" width="11.140625" style="25" customWidth="1"/>
    <col min="69" max="70" width="10.5703125" style="25" customWidth="1"/>
    <col min="71" max="71" width="9.140625" style="54" customWidth="1"/>
    <col min="72" max="73" width="0" style="54" hidden="1" customWidth="1"/>
    <col min="74" max="16384" width="9.140625" style="54"/>
  </cols>
  <sheetData>
    <row r="1" spans="1:70" s="13" customFormat="1" ht="38.25" x14ac:dyDescent="0.25">
      <c r="A1" s="3"/>
      <c r="B1" s="3"/>
      <c r="C1" s="4" t="s">
        <v>0</v>
      </c>
      <c r="D1" s="5" t="s">
        <v>1</v>
      </c>
      <c r="E1" s="4" t="s">
        <v>2</v>
      </c>
      <c r="F1" s="4" t="s">
        <v>3</v>
      </c>
      <c r="G1" s="6" t="s">
        <v>4</v>
      </c>
      <c r="H1" s="2" t="s">
        <v>5</v>
      </c>
      <c r="I1" s="1"/>
      <c r="J1" s="2" t="s">
        <v>6</v>
      </c>
      <c r="K1" s="1"/>
      <c r="L1" s="5" t="s">
        <v>7</v>
      </c>
      <c r="M1" s="5" t="s">
        <v>8</v>
      </c>
      <c r="N1" s="5" t="s">
        <v>9</v>
      </c>
      <c r="O1" s="5" t="s">
        <v>10</v>
      </c>
      <c r="P1" s="5" t="s">
        <v>11</v>
      </c>
      <c r="Q1" s="5" t="s">
        <v>12</v>
      </c>
      <c r="R1" s="5" t="s">
        <v>13</v>
      </c>
      <c r="S1" s="5" t="s">
        <v>14</v>
      </c>
      <c r="T1" s="5" t="s">
        <v>15</v>
      </c>
      <c r="U1" s="5" t="s">
        <v>16</v>
      </c>
      <c r="V1" s="5" t="s">
        <v>17</v>
      </c>
      <c r="W1" s="5" t="s">
        <v>18</v>
      </c>
      <c r="X1" s="5" t="s">
        <v>19</v>
      </c>
      <c r="Y1" s="5" t="s">
        <v>20</v>
      </c>
      <c r="Z1" s="5" t="s">
        <v>21</v>
      </c>
      <c r="AA1" s="5" t="s">
        <v>22</v>
      </c>
      <c r="AB1" s="5" t="s">
        <v>23</v>
      </c>
      <c r="AC1" s="5" t="s">
        <v>24</v>
      </c>
      <c r="AD1" s="5" t="s">
        <v>25</v>
      </c>
      <c r="AE1" s="5" t="s">
        <v>26</v>
      </c>
      <c r="AF1" s="5" t="s">
        <v>27</v>
      </c>
      <c r="AG1" s="5" t="s">
        <v>28</v>
      </c>
      <c r="AH1" s="5" t="s">
        <v>29</v>
      </c>
      <c r="AI1" s="5" t="s">
        <v>30</v>
      </c>
      <c r="AJ1" s="5" t="s">
        <v>31</v>
      </c>
      <c r="AK1" s="5" t="s">
        <v>32</v>
      </c>
      <c r="AL1" s="5" t="s">
        <v>33</v>
      </c>
      <c r="AM1" s="5"/>
      <c r="AN1" s="5"/>
      <c r="AO1" s="5" t="s">
        <v>34</v>
      </c>
      <c r="AP1" s="7" t="s">
        <v>35</v>
      </c>
      <c r="AQ1" s="8" t="s">
        <v>36</v>
      </c>
      <c r="AR1" s="8" t="s">
        <v>37</v>
      </c>
      <c r="AS1" s="8" t="s">
        <v>38</v>
      </c>
      <c r="AT1" s="7" t="s">
        <v>39</v>
      </c>
      <c r="AU1" s="8" t="s">
        <v>40</v>
      </c>
      <c r="AV1" s="8" t="s">
        <v>41</v>
      </c>
      <c r="AW1" s="8" t="s">
        <v>42</v>
      </c>
      <c r="AX1" s="7" t="s">
        <v>43</v>
      </c>
      <c r="AY1" s="9" t="s">
        <v>44</v>
      </c>
      <c r="AZ1" s="7" t="s">
        <v>45</v>
      </c>
      <c r="BA1" s="10" t="s">
        <v>46</v>
      </c>
      <c r="BB1" s="10" t="s">
        <v>47</v>
      </c>
      <c r="BC1" s="10" t="s">
        <v>48</v>
      </c>
      <c r="BD1" s="8" t="s">
        <v>49</v>
      </c>
      <c r="BE1" s="6" t="s">
        <v>50</v>
      </c>
      <c r="BF1" s="6" t="s">
        <v>51</v>
      </c>
      <c r="BG1" s="6" t="s">
        <v>52</v>
      </c>
      <c r="BH1" s="6" t="s">
        <v>53</v>
      </c>
      <c r="BI1" s="6" t="s">
        <v>54</v>
      </c>
      <c r="BJ1" s="6" t="s">
        <v>55</v>
      </c>
      <c r="BK1" s="11" t="s">
        <v>56</v>
      </c>
      <c r="BL1" s="11" t="s">
        <v>57</v>
      </c>
      <c r="BM1" s="8" t="s">
        <v>58</v>
      </c>
      <c r="BN1" s="8" t="s">
        <v>59</v>
      </c>
      <c r="BO1" s="8" t="s">
        <v>60</v>
      </c>
      <c r="BP1" s="6" t="s">
        <v>61</v>
      </c>
      <c r="BQ1" s="6" t="s">
        <v>62</v>
      </c>
      <c r="BR1" s="12" t="s">
        <v>63</v>
      </c>
    </row>
    <row r="2" spans="1:70" s="25" customFormat="1" ht="14.25" x14ac:dyDescent="0.2">
      <c r="A2" s="14">
        <v>89</v>
      </c>
      <c r="B2" s="14"/>
      <c r="C2" s="15"/>
      <c r="D2" s="16">
        <v>33103</v>
      </c>
      <c r="E2" s="15" t="s">
        <v>64</v>
      </c>
      <c r="F2" s="15" t="s">
        <v>65</v>
      </c>
      <c r="G2" s="17" t="s">
        <v>66</v>
      </c>
      <c r="H2" s="17" t="s">
        <v>67</v>
      </c>
      <c r="I2" s="17" t="s">
        <v>68</v>
      </c>
      <c r="J2" s="15" t="s">
        <v>69</v>
      </c>
      <c r="K2" s="15" t="s">
        <v>70</v>
      </c>
      <c r="L2" s="18" t="s">
        <v>71</v>
      </c>
      <c r="M2" s="15" t="s">
        <v>72</v>
      </c>
      <c r="N2" s="15" t="s">
        <v>73</v>
      </c>
      <c r="O2" s="16">
        <v>557</v>
      </c>
      <c r="P2" s="15" t="s">
        <v>74</v>
      </c>
      <c r="Q2" s="15">
        <v>0</v>
      </c>
      <c r="R2" s="15">
        <v>0</v>
      </c>
      <c r="S2" s="15">
        <v>0</v>
      </c>
      <c r="T2" s="15">
        <v>0.31</v>
      </c>
      <c r="U2" s="15" t="s">
        <v>75</v>
      </c>
      <c r="V2" s="15" t="s">
        <v>76</v>
      </c>
      <c r="W2" s="16">
        <v>0</v>
      </c>
      <c r="X2" s="16">
        <v>0</v>
      </c>
      <c r="Y2" s="15">
        <v>8411</v>
      </c>
      <c r="Z2" s="15">
        <v>0.193</v>
      </c>
      <c r="AA2" s="15" t="s">
        <v>77</v>
      </c>
      <c r="AB2" s="15" t="s">
        <v>78</v>
      </c>
      <c r="AC2" s="15">
        <v>0</v>
      </c>
      <c r="AD2" s="15"/>
      <c r="AE2" s="15" t="s">
        <v>79</v>
      </c>
      <c r="AF2" s="15" t="s">
        <v>80</v>
      </c>
      <c r="AG2" s="16">
        <v>1</v>
      </c>
      <c r="AH2" s="15" t="s">
        <v>81</v>
      </c>
      <c r="AI2" s="15" t="s">
        <v>78</v>
      </c>
      <c r="AJ2" s="15">
        <v>8411.19140625</v>
      </c>
      <c r="AK2" s="15">
        <v>886.01181685899996</v>
      </c>
      <c r="AL2" s="15">
        <v>3106126.9172100001</v>
      </c>
      <c r="AM2" s="15">
        <v>1436158.2477500001</v>
      </c>
      <c r="AN2" s="14"/>
      <c r="AO2" s="14"/>
      <c r="AP2" s="19">
        <v>0</v>
      </c>
      <c r="AQ2" s="19">
        <v>0</v>
      </c>
      <c r="AR2" s="19">
        <v>0</v>
      </c>
      <c r="AS2" s="19">
        <v>0</v>
      </c>
      <c r="AT2" s="19">
        <f t="shared" ref="AT2:AT60" si="0">SUM(AP2:AS2)</f>
        <v>0</v>
      </c>
      <c r="AU2" s="19">
        <v>0</v>
      </c>
      <c r="AV2" s="19">
        <v>0</v>
      </c>
      <c r="AW2" s="19">
        <v>0</v>
      </c>
      <c r="AX2" s="19">
        <v>0</v>
      </c>
      <c r="AY2" s="20">
        <f t="shared" ref="AY2:AY19" si="1">SUM(AU2:AX2)</f>
        <v>0</v>
      </c>
      <c r="AZ2" s="19">
        <f t="shared" ref="AZ2:AZ60" si="2">AT2-AY2</f>
        <v>0</v>
      </c>
      <c r="BA2" s="21">
        <v>1.4823000000099997</v>
      </c>
      <c r="BB2" s="21">
        <v>2.0303</v>
      </c>
      <c r="BC2" s="22"/>
      <c r="BD2" s="19">
        <v>0</v>
      </c>
      <c r="BE2" s="19">
        <f t="shared" ref="BE2:BE60" si="3">(AZ2/100)*BA2</f>
        <v>0</v>
      </c>
      <c r="BF2" s="19">
        <f t="shared" ref="BF2:BF60" si="4">(AZ2/100)*BB2</f>
        <v>0</v>
      </c>
      <c r="BG2" s="23">
        <v>3.4819999999999997E-2</v>
      </c>
      <c r="BH2" s="23">
        <f t="shared" ref="BH2:BH60" si="5">BG2</f>
        <v>3.4819999999999997E-2</v>
      </c>
      <c r="BI2" s="19">
        <v>0</v>
      </c>
      <c r="BJ2" s="19">
        <v>0</v>
      </c>
      <c r="BK2" s="19">
        <f t="shared" ref="BK2:BL109" si="6">BE2-BI2</f>
        <v>0</v>
      </c>
      <c r="BL2" s="19">
        <f t="shared" si="6"/>
        <v>0</v>
      </c>
      <c r="BM2" s="19">
        <v>0</v>
      </c>
      <c r="BN2" s="19">
        <v>0</v>
      </c>
      <c r="BO2" s="19">
        <f t="shared" ref="BO2:BO60" si="7">BN2-BM2</f>
        <v>0</v>
      </c>
      <c r="BP2" s="24">
        <f t="shared" ref="BP2:BQ27" si="8">BK2-BM2</f>
        <v>0</v>
      </c>
      <c r="BQ2" s="24">
        <f t="shared" si="8"/>
        <v>0</v>
      </c>
      <c r="BR2" s="24">
        <f t="shared" ref="BR2:BR60" si="9">BQ2-BP2</f>
        <v>0</v>
      </c>
    </row>
    <row r="3" spans="1:70" s="25" customFormat="1" ht="14.25" x14ac:dyDescent="0.2">
      <c r="A3" s="14">
        <v>90</v>
      </c>
      <c r="B3" s="14"/>
      <c r="C3" s="15"/>
      <c r="D3" s="16">
        <v>23852</v>
      </c>
      <c r="E3" s="15" t="s">
        <v>82</v>
      </c>
      <c r="F3" s="15" t="s">
        <v>83</v>
      </c>
      <c r="G3" s="17" t="s">
        <v>84</v>
      </c>
      <c r="H3" s="17" t="s">
        <v>85</v>
      </c>
      <c r="I3" s="17" t="s">
        <v>86</v>
      </c>
      <c r="J3" s="15" t="s">
        <v>87</v>
      </c>
      <c r="K3" s="15" t="s">
        <v>88</v>
      </c>
      <c r="L3" s="18" t="s">
        <v>89</v>
      </c>
      <c r="M3" s="15" t="s">
        <v>72</v>
      </c>
      <c r="N3" s="15" t="s">
        <v>73</v>
      </c>
      <c r="O3" s="16">
        <v>556</v>
      </c>
      <c r="P3" s="15" t="s">
        <v>90</v>
      </c>
      <c r="Q3" s="15">
        <v>25000</v>
      </c>
      <c r="R3" s="15">
        <v>163500</v>
      </c>
      <c r="S3" s="15">
        <v>188500</v>
      </c>
      <c r="T3" s="15">
        <v>0.06</v>
      </c>
      <c r="U3" s="15" t="s">
        <v>75</v>
      </c>
      <c r="V3" s="15" t="s">
        <v>76</v>
      </c>
      <c r="W3" s="16">
        <v>1</v>
      </c>
      <c r="X3" s="16">
        <v>1</v>
      </c>
      <c r="Y3" s="15">
        <v>2613</v>
      </c>
      <c r="Z3" s="15">
        <v>0.06</v>
      </c>
      <c r="AA3" s="15" t="s">
        <v>77</v>
      </c>
      <c r="AB3" s="15" t="s">
        <v>78</v>
      </c>
      <c r="AC3" s="15">
        <v>179500</v>
      </c>
      <c r="AD3" s="26">
        <v>40683</v>
      </c>
      <c r="AE3" s="15" t="s">
        <v>79</v>
      </c>
      <c r="AF3" s="15" t="s">
        <v>80</v>
      </c>
      <c r="AG3" s="16">
        <v>1</v>
      </c>
      <c r="AH3" s="15" t="s">
        <v>91</v>
      </c>
      <c r="AI3" s="15" t="s">
        <v>78</v>
      </c>
      <c r="AJ3" s="15">
        <v>2613.14453125</v>
      </c>
      <c r="AK3" s="15">
        <v>258.72472659599998</v>
      </c>
      <c r="AL3" s="15">
        <v>3106102.7263799999</v>
      </c>
      <c r="AM3" s="15">
        <v>1436179.2911</v>
      </c>
      <c r="AN3" s="14"/>
      <c r="AO3" s="14"/>
      <c r="AP3" s="19">
        <v>25000</v>
      </c>
      <c r="AQ3" s="19">
        <v>157800</v>
      </c>
      <c r="AR3" s="19">
        <v>0</v>
      </c>
      <c r="AS3" s="19">
        <v>0</v>
      </c>
      <c r="AT3" s="19">
        <f t="shared" si="0"/>
        <v>182800</v>
      </c>
      <c r="AU3" s="19">
        <v>45000</v>
      </c>
      <c r="AV3" s="19">
        <v>3000</v>
      </c>
      <c r="AW3" s="19">
        <v>48230</v>
      </c>
      <c r="AX3" s="19">
        <v>0</v>
      </c>
      <c r="AY3" s="20">
        <f t="shared" si="1"/>
        <v>96230</v>
      </c>
      <c r="AZ3" s="19">
        <f t="shared" si="2"/>
        <v>86570</v>
      </c>
      <c r="BA3" s="21">
        <v>1.4823000000099997</v>
      </c>
      <c r="BB3" s="21">
        <v>2.0303</v>
      </c>
      <c r="BC3" s="22"/>
      <c r="BD3" s="19">
        <v>1828</v>
      </c>
      <c r="BE3" s="19">
        <f t="shared" si="3"/>
        <v>1283.2271100086568</v>
      </c>
      <c r="BF3" s="19">
        <f t="shared" si="4"/>
        <v>1757.6307100000001</v>
      </c>
      <c r="BG3" s="23">
        <v>3.4819999999999997E-2</v>
      </c>
      <c r="BH3" s="23">
        <f t="shared" si="5"/>
        <v>3.4819999999999997E-2</v>
      </c>
      <c r="BI3" s="19">
        <v>44.681967970501425</v>
      </c>
      <c r="BJ3" s="19">
        <v>61.200701322199997</v>
      </c>
      <c r="BK3" s="19">
        <f t="shared" si="6"/>
        <v>1238.5451420381555</v>
      </c>
      <c r="BL3" s="19">
        <f t="shared" si="6"/>
        <v>1696.4300086778001</v>
      </c>
      <c r="BM3" s="19">
        <v>0</v>
      </c>
      <c r="BN3" s="19">
        <v>0</v>
      </c>
      <c r="BO3" s="19">
        <f t="shared" si="7"/>
        <v>0</v>
      </c>
      <c r="BP3" s="24">
        <f t="shared" si="8"/>
        <v>1238.5451420381555</v>
      </c>
      <c r="BQ3" s="24">
        <f t="shared" si="8"/>
        <v>1696.4300086778001</v>
      </c>
      <c r="BR3" s="24">
        <f t="shared" si="9"/>
        <v>457.88486663964454</v>
      </c>
    </row>
    <row r="4" spans="1:70" s="25" customFormat="1" ht="14.25" x14ac:dyDescent="0.2">
      <c r="A4" s="14">
        <v>91</v>
      </c>
      <c r="B4" s="14"/>
      <c r="C4" s="15"/>
      <c r="D4" s="16">
        <v>30825</v>
      </c>
      <c r="E4" s="15" t="s">
        <v>92</v>
      </c>
      <c r="F4" s="15" t="s">
        <v>93</v>
      </c>
      <c r="G4" s="17" t="s">
        <v>94</v>
      </c>
      <c r="H4" s="17" t="s">
        <v>95</v>
      </c>
      <c r="I4" s="17" t="s">
        <v>86</v>
      </c>
      <c r="J4" s="15" t="s">
        <v>96</v>
      </c>
      <c r="K4" s="15" t="s">
        <v>97</v>
      </c>
      <c r="L4" s="18" t="s">
        <v>98</v>
      </c>
      <c r="M4" s="15" t="s">
        <v>72</v>
      </c>
      <c r="N4" s="15" t="s">
        <v>73</v>
      </c>
      <c r="O4" s="16">
        <v>556</v>
      </c>
      <c r="P4" s="15" t="s">
        <v>90</v>
      </c>
      <c r="Q4" s="15">
        <v>25000</v>
      </c>
      <c r="R4" s="15">
        <v>162900</v>
      </c>
      <c r="S4" s="15">
        <v>187900</v>
      </c>
      <c r="T4" s="15">
        <v>0.06</v>
      </c>
      <c r="U4" s="15" t="s">
        <v>75</v>
      </c>
      <c r="V4" s="15" t="s">
        <v>76</v>
      </c>
      <c r="W4" s="16">
        <v>1</v>
      </c>
      <c r="X4" s="16">
        <v>1</v>
      </c>
      <c r="Y4" s="15">
        <v>2673</v>
      </c>
      <c r="Z4" s="15">
        <v>6.0999999999999999E-2</v>
      </c>
      <c r="AA4" s="15" t="s">
        <v>77</v>
      </c>
      <c r="AB4" s="15" t="s">
        <v>78</v>
      </c>
      <c r="AC4" s="15">
        <v>179457</v>
      </c>
      <c r="AD4" s="26">
        <v>40410</v>
      </c>
      <c r="AE4" s="15" t="s">
        <v>79</v>
      </c>
      <c r="AF4" s="15" t="s">
        <v>80</v>
      </c>
      <c r="AG4" s="16">
        <v>1</v>
      </c>
      <c r="AH4" s="15" t="s">
        <v>99</v>
      </c>
      <c r="AI4" s="15" t="s">
        <v>78</v>
      </c>
      <c r="AJ4" s="15">
        <v>2673.2548828099998</v>
      </c>
      <c r="AK4" s="15">
        <v>260.22398921899998</v>
      </c>
      <c r="AL4" s="15">
        <v>3106092.8223700002</v>
      </c>
      <c r="AM4" s="15">
        <v>1436140.4299099999</v>
      </c>
      <c r="AN4" s="14"/>
      <c r="AO4" s="14"/>
      <c r="AP4" s="19">
        <v>25000</v>
      </c>
      <c r="AQ4" s="19">
        <v>157100</v>
      </c>
      <c r="AR4" s="19">
        <v>0</v>
      </c>
      <c r="AS4" s="19">
        <v>0</v>
      </c>
      <c r="AT4" s="19">
        <f t="shared" si="0"/>
        <v>182100</v>
      </c>
      <c r="AU4" s="19">
        <v>45000</v>
      </c>
      <c r="AV4" s="19">
        <v>3000</v>
      </c>
      <c r="AW4" s="19">
        <v>47985</v>
      </c>
      <c r="AX4" s="19">
        <v>0</v>
      </c>
      <c r="AY4" s="20">
        <f t="shared" si="1"/>
        <v>95985</v>
      </c>
      <c r="AZ4" s="19">
        <f t="shared" si="2"/>
        <v>86115</v>
      </c>
      <c r="BA4" s="21">
        <v>1.4823000000099997</v>
      </c>
      <c r="BB4" s="21">
        <v>2.0303</v>
      </c>
      <c r="BC4" s="22"/>
      <c r="BD4" s="19">
        <v>1821</v>
      </c>
      <c r="BE4" s="19">
        <f t="shared" si="3"/>
        <v>1276.4826450086111</v>
      </c>
      <c r="BF4" s="19">
        <f t="shared" si="4"/>
        <v>1748.3928449999999</v>
      </c>
      <c r="BG4" s="23">
        <v>3.4819999999999997E-2</v>
      </c>
      <c r="BH4" s="23">
        <f t="shared" si="5"/>
        <v>3.4819999999999997E-2</v>
      </c>
      <c r="BI4" s="19">
        <v>44.447125699199837</v>
      </c>
      <c r="BJ4" s="19">
        <v>60.879038862899989</v>
      </c>
      <c r="BK4" s="19">
        <f t="shared" si="6"/>
        <v>1232.0355193094113</v>
      </c>
      <c r="BL4" s="19">
        <f t="shared" si="6"/>
        <v>1687.5138061370999</v>
      </c>
      <c r="BM4" s="19">
        <v>0</v>
      </c>
      <c r="BN4" s="19">
        <v>0</v>
      </c>
      <c r="BO4" s="19">
        <f t="shared" si="7"/>
        <v>0</v>
      </c>
      <c r="BP4" s="24">
        <f t="shared" si="8"/>
        <v>1232.0355193094113</v>
      </c>
      <c r="BQ4" s="24">
        <f t="shared" si="8"/>
        <v>1687.5138061370999</v>
      </c>
      <c r="BR4" s="24">
        <f t="shared" si="9"/>
        <v>455.47828682768863</v>
      </c>
    </row>
    <row r="5" spans="1:70" s="25" customFormat="1" ht="14.25" x14ac:dyDescent="0.2">
      <c r="A5" s="14">
        <v>92</v>
      </c>
      <c r="B5" s="14"/>
      <c r="C5" s="15" t="s">
        <v>100</v>
      </c>
      <c r="D5" s="16">
        <v>26839</v>
      </c>
      <c r="E5" s="15" t="s">
        <v>101</v>
      </c>
      <c r="F5" s="15" t="s">
        <v>100</v>
      </c>
      <c r="G5" s="17" t="s">
        <v>102</v>
      </c>
      <c r="H5" s="17" t="s">
        <v>103</v>
      </c>
      <c r="I5" s="17" t="s">
        <v>104</v>
      </c>
      <c r="J5" s="15" t="s">
        <v>105</v>
      </c>
      <c r="K5" s="15" t="s">
        <v>106</v>
      </c>
      <c r="L5" s="18" t="s">
        <v>107</v>
      </c>
      <c r="M5" s="15" t="s">
        <v>72</v>
      </c>
      <c r="N5" s="15" t="s">
        <v>73</v>
      </c>
      <c r="O5" s="16">
        <v>557</v>
      </c>
      <c r="P5" s="15" t="s">
        <v>74</v>
      </c>
      <c r="Q5" s="15">
        <v>0</v>
      </c>
      <c r="R5" s="15">
        <v>0</v>
      </c>
      <c r="S5" s="15">
        <v>0</v>
      </c>
      <c r="T5" s="15">
        <v>0</v>
      </c>
      <c r="U5" s="15" t="s">
        <v>75</v>
      </c>
      <c r="V5" s="15" t="s">
        <v>76</v>
      </c>
      <c r="W5" s="16">
        <v>0</v>
      </c>
      <c r="X5" s="16">
        <v>0</v>
      </c>
      <c r="Y5" s="15">
        <v>16746</v>
      </c>
      <c r="Z5" s="15">
        <v>0.38400000000000001</v>
      </c>
      <c r="AA5" s="15" t="s">
        <v>108</v>
      </c>
      <c r="AB5" s="15" t="s">
        <v>109</v>
      </c>
      <c r="AC5" s="15">
        <v>0</v>
      </c>
      <c r="AD5" s="15"/>
      <c r="AE5" s="15" t="s">
        <v>78</v>
      </c>
      <c r="AF5" s="15" t="s">
        <v>78</v>
      </c>
      <c r="AG5" s="16">
        <v>1</v>
      </c>
      <c r="AH5" s="15" t="s">
        <v>110</v>
      </c>
      <c r="AI5" s="15" t="s">
        <v>78</v>
      </c>
      <c r="AJ5" s="15">
        <v>16745.8862305</v>
      </c>
      <c r="AK5" s="15">
        <v>906.662369657</v>
      </c>
      <c r="AL5" s="15">
        <v>3106089.40906</v>
      </c>
      <c r="AM5" s="15">
        <v>1436062.9677500001</v>
      </c>
      <c r="AN5" s="14"/>
      <c r="AO5" s="14"/>
      <c r="AP5" s="19">
        <v>0</v>
      </c>
      <c r="AQ5" s="19">
        <v>0</v>
      </c>
      <c r="AR5" s="19">
        <v>0</v>
      </c>
      <c r="AS5" s="19">
        <v>0</v>
      </c>
      <c r="AT5" s="19">
        <f t="shared" si="0"/>
        <v>0</v>
      </c>
      <c r="AU5" s="19">
        <v>0</v>
      </c>
      <c r="AV5" s="19">
        <v>0</v>
      </c>
      <c r="AW5" s="19">
        <v>0</v>
      </c>
      <c r="AX5" s="19">
        <v>0</v>
      </c>
      <c r="AY5" s="20">
        <f t="shared" si="1"/>
        <v>0</v>
      </c>
      <c r="AZ5" s="19">
        <f t="shared" si="2"/>
        <v>0</v>
      </c>
      <c r="BA5" s="21">
        <v>1.4823000000099997</v>
      </c>
      <c r="BB5" s="21">
        <v>2.0303</v>
      </c>
      <c r="BC5" s="22"/>
      <c r="BD5" s="19">
        <v>0</v>
      </c>
      <c r="BE5" s="19">
        <f t="shared" si="3"/>
        <v>0</v>
      </c>
      <c r="BF5" s="19">
        <f t="shared" si="4"/>
        <v>0</v>
      </c>
      <c r="BG5" s="23">
        <v>3.4819999999999997E-2</v>
      </c>
      <c r="BH5" s="23">
        <f t="shared" si="5"/>
        <v>3.4819999999999997E-2</v>
      </c>
      <c r="BI5" s="19">
        <v>0</v>
      </c>
      <c r="BJ5" s="19">
        <v>0</v>
      </c>
      <c r="BK5" s="19">
        <f t="shared" si="6"/>
        <v>0</v>
      </c>
      <c r="BL5" s="19">
        <f t="shared" si="6"/>
        <v>0</v>
      </c>
      <c r="BM5" s="19">
        <v>0</v>
      </c>
      <c r="BN5" s="19">
        <v>0</v>
      </c>
      <c r="BO5" s="19">
        <f t="shared" si="7"/>
        <v>0</v>
      </c>
      <c r="BP5" s="24">
        <f t="shared" si="8"/>
        <v>0</v>
      </c>
      <c r="BQ5" s="24">
        <f t="shared" si="8"/>
        <v>0</v>
      </c>
      <c r="BR5" s="24">
        <f t="shared" si="9"/>
        <v>0</v>
      </c>
    </row>
    <row r="6" spans="1:70" s="25" customFormat="1" ht="25.5" x14ac:dyDescent="0.2">
      <c r="A6" s="14">
        <v>93</v>
      </c>
      <c r="B6" s="14"/>
      <c r="C6" s="15"/>
      <c r="D6" s="16">
        <v>21221</v>
      </c>
      <c r="E6" s="15" t="s">
        <v>111</v>
      </c>
      <c r="F6" s="15" t="s">
        <v>112</v>
      </c>
      <c r="G6" s="17" t="s">
        <v>113</v>
      </c>
      <c r="H6" s="17" t="s">
        <v>114</v>
      </c>
      <c r="I6" s="17" t="s">
        <v>115</v>
      </c>
      <c r="J6" s="15" t="s">
        <v>116</v>
      </c>
      <c r="K6" s="15" t="s">
        <v>88</v>
      </c>
      <c r="L6" s="18" t="s">
        <v>117</v>
      </c>
      <c r="M6" s="15" t="s">
        <v>72</v>
      </c>
      <c r="N6" s="15" t="s">
        <v>73</v>
      </c>
      <c r="O6" s="16">
        <v>510</v>
      </c>
      <c r="P6" s="15" t="s">
        <v>118</v>
      </c>
      <c r="Q6" s="15">
        <v>25000</v>
      </c>
      <c r="R6" s="15">
        <v>150900</v>
      </c>
      <c r="S6" s="15">
        <v>175900</v>
      </c>
      <c r="T6" s="15">
        <v>0.05</v>
      </c>
      <c r="U6" s="15" t="s">
        <v>75</v>
      </c>
      <c r="V6" s="15" t="s">
        <v>76</v>
      </c>
      <c r="W6" s="16">
        <v>1</v>
      </c>
      <c r="X6" s="16">
        <v>1</v>
      </c>
      <c r="Y6" s="15">
        <v>2351</v>
      </c>
      <c r="Z6" s="15">
        <v>5.3999999999999999E-2</v>
      </c>
      <c r="AA6" s="15" t="s">
        <v>108</v>
      </c>
      <c r="AB6" s="15" t="s">
        <v>109</v>
      </c>
      <c r="AC6" s="15">
        <v>144000</v>
      </c>
      <c r="AD6" s="26">
        <v>38450</v>
      </c>
      <c r="AE6" s="15" t="s">
        <v>119</v>
      </c>
      <c r="AF6" s="15" t="s">
        <v>119</v>
      </c>
      <c r="AG6" s="16">
        <v>1</v>
      </c>
      <c r="AH6" s="15" t="s">
        <v>120</v>
      </c>
      <c r="AI6" s="15" t="s">
        <v>78</v>
      </c>
      <c r="AJ6" s="15">
        <v>2351.1083984400002</v>
      </c>
      <c r="AK6" s="15">
        <v>224.815268645</v>
      </c>
      <c r="AL6" s="15">
        <v>3106056.6137799998</v>
      </c>
      <c r="AM6" s="15">
        <v>1436084.6890700001</v>
      </c>
      <c r="AN6" s="14"/>
      <c r="AO6" s="14"/>
      <c r="AP6" s="19">
        <v>25000</v>
      </c>
      <c r="AQ6" s="19">
        <v>145700</v>
      </c>
      <c r="AR6" s="19">
        <v>0</v>
      </c>
      <c r="AS6" s="19">
        <v>0</v>
      </c>
      <c r="AT6" s="19">
        <f t="shared" si="0"/>
        <v>170700</v>
      </c>
      <c r="AU6" s="19">
        <v>45000</v>
      </c>
      <c r="AV6" s="19">
        <v>0</v>
      </c>
      <c r="AW6" s="19">
        <v>43995</v>
      </c>
      <c r="AX6" s="19">
        <v>0</v>
      </c>
      <c r="AY6" s="20">
        <f t="shared" si="1"/>
        <v>88995</v>
      </c>
      <c r="AZ6" s="19">
        <f t="shared" si="2"/>
        <v>81705</v>
      </c>
      <c r="BA6" s="21">
        <v>1.4823000000099997</v>
      </c>
      <c r="BB6" s="21">
        <v>2.0303</v>
      </c>
      <c r="BC6" s="22"/>
      <c r="BD6" s="19">
        <v>1707</v>
      </c>
      <c r="BE6" s="19">
        <f t="shared" si="3"/>
        <v>1211.1132150081703</v>
      </c>
      <c r="BF6" s="19">
        <f t="shared" si="4"/>
        <v>1658.8566149999999</v>
      </c>
      <c r="BG6" s="23">
        <v>3.4819999999999997E-2</v>
      </c>
      <c r="BH6" s="23">
        <f t="shared" si="5"/>
        <v>3.4819999999999997E-2</v>
      </c>
      <c r="BI6" s="19">
        <v>42.170962146584486</v>
      </c>
      <c r="BJ6" s="19">
        <v>57.76138733429999</v>
      </c>
      <c r="BK6" s="19">
        <f t="shared" si="6"/>
        <v>1168.9422528615858</v>
      </c>
      <c r="BL6" s="19">
        <f t="shared" si="6"/>
        <v>1601.0952276656999</v>
      </c>
      <c r="BM6" s="19">
        <v>0</v>
      </c>
      <c r="BN6" s="19">
        <v>0</v>
      </c>
      <c r="BO6" s="19">
        <f t="shared" si="7"/>
        <v>0</v>
      </c>
      <c r="BP6" s="24">
        <f t="shared" si="8"/>
        <v>1168.9422528615858</v>
      </c>
      <c r="BQ6" s="24">
        <f t="shared" si="8"/>
        <v>1601.0952276656999</v>
      </c>
      <c r="BR6" s="24">
        <f t="shared" si="9"/>
        <v>432.15297480411414</v>
      </c>
    </row>
    <row r="7" spans="1:70" s="25" customFormat="1" ht="14.25" x14ac:dyDescent="0.2">
      <c r="A7" s="14">
        <v>94</v>
      </c>
      <c r="B7" s="14"/>
      <c r="C7" s="15" t="s">
        <v>121</v>
      </c>
      <c r="D7" s="16">
        <v>14127</v>
      </c>
      <c r="E7" s="15" t="s">
        <v>122</v>
      </c>
      <c r="F7" s="15" t="s">
        <v>121</v>
      </c>
      <c r="G7" s="17" t="s">
        <v>123</v>
      </c>
      <c r="H7" s="17" t="s">
        <v>124</v>
      </c>
      <c r="I7" s="17" t="s">
        <v>86</v>
      </c>
      <c r="J7" s="15" t="s">
        <v>125</v>
      </c>
      <c r="K7" s="15" t="s">
        <v>126</v>
      </c>
      <c r="L7" s="18" t="s">
        <v>127</v>
      </c>
      <c r="M7" s="15" t="s">
        <v>72</v>
      </c>
      <c r="N7" s="15" t="s">
        <v>73</v>
      </c>
      <c r="O7" s="16">
        <v>556</v>
      </c>
      <c r="P7" s="15" t="s">
        <v>90</v>
      </c>
      <c r="Q7" s="15">
        <v>25000</v>
      </c>
      <c r="R7" s="15">
        <v>150900</v>
      </c>
      <c r="S7" s="15">
        <v>175900</v>
      </c>
      <c r="T7" s="15">
        <v>0.05</v>
      </c>
      <c r="U7" s="15" t="s">
        <v>75</v>
      </c>
      <c r="V7" s="15" t="s">
        <v>76</v>
      </c>
      <c r="W7" s="16">
        <v>1</v>
      </c>
      <c r="X7" s="16">
        <v>1</v>
      </c>
      <c r="Y7" s="15">
        <v>2376</v>
      </c>
      <c r="Z7" s="15">
        <v>5.5E-2</v>
      </c>
      <c r="AA7" s="15" t="s">
        <v>108</v>
      </c>
      <c r="AB7" s="15" t="s">
        <v>109</v>
      </c>
      <c r="AC7" s="15">
        <v>178000</v>
      </c>
      <c r="AD7" s="26">
        <v>42541</v>
      </c>
      <c r="AE7" s="15" t="s">
        <v>119</v>
      </c>
      <c r="AF7" s="15" t="s">
        <v>119</v>
      </c>
      <c r="AG7" s="16">
        <v>1</v>
      </c>
      <c r="AH7" s="15" t="s">
        <v>128</v>
      </c>
      <c r="AI7" s="15" t="s">
        <v>78</v>
      </c>
      <c r="AJ7" s="15">
        <v>2375.6918945299999</v>
      </c>
      <c r="AK7" s="15">
        <v>226.35355418</v>
      </c>
      <c r="AL7" s="15">
        <v>3106056.9550399999</v>
      </c>
      <c r="AM7" s="15">
        <v>1436056.8749599999</v>
      </c>
      <c r="AN7" s="14"/>
      <c r="AO7" s="14"/>
      <c r="AP7" s="19">
        <v>25000</v>
      </c>
      <c r="AQ7" s="19">
        <v>145700</v>
      </c>
      <c r="AR7" s="19">
        <v>0</v>
      </c>
      <c r="AS7" s="19">
        <v>0</v>
      </c>
      <c r="AT7" s="19">
        <f t="shared" si="0"/>
        <v>170700</v>
      </c>
      <c r="AU7" s="19">
        <v>45000</v>
      </c>
      <c r="AV7" s="19">
        <v>3000</v>
      </c>
      <c r="AW7" s="19">
        <v>43995</v>
      </c>
      <c r="AX7" s="19">
        <v>12480</v>
      </c>
      <c r="AY7" s="20">
        <f t="shared" si="1"/>
        <v>104475</v>
      </c>
      <c r="AZ7" s="19">
        <f t="shared" si="2"/>
        <v>66225</v>
      </c>
      <c r="BA7" s="21">
        <v>1.4823000000099997</v>
      </c>
      <c r="BB7" s="21">
        <v>2.0303</v>
      </c>
      <c r="BC7" s="22"/>
      <c r="BD7" s="19">
        <v>1707</v>
      </c>
      <c r="BE7" s="19">
        <f t="shared" si="3"/>
        <v>981.65317500662229</v>
      </c>
      <c r="BF7" s="19">
        <f t="shared" si="4"/>
        <v>1344.5661749999999</v>
      </c>
      <c r="BG7" s="23">
        <v>3.4819999999999997E-2</v>
      </c>
      <c r="BH7" s="23">
        <f t="shared" si="5"/>
        <v>3.4819999999999997E-2</v>
      </c>
      <c r="BI7" s="19">
        <v>34.181163553730585</v>
      </c>
      <c r="BJ7" s="19">
        <v>46.817794213499994</v>
      </c>
      <c r="BK7" s="19">
        <f t="shared" si="6"/>
        <v>947.47201145289171</v>
      </c>
      <c r="BL7" s="19">
        <f t="shared" si="6"/>
        <v>1297.7483807864999</v>
      </c>
      <c r="BM7" s="19">
        <v>0</v>
      </c>
      <c r="BN7" s="19">
        <v>0</v>
      </c>
      <c r="BO7" s="19">
        <f t="shared" si="7"/>
        <v>0</v>
      </c>
      <c r="BP7" s="24">
        <f t="shared" si="8"/>
        <v>947.47201145289171</v>
      </c>
      <c r="BQ7" s="24">
        <f t="shared" si="8"/>
        <v>1297.7483807864999</v>
      </c>
      <c r="BR7" s="24">
        <f t="shared" si="9"/>
        <v>350.27636933360816</v>
      </c>
    </row>
    <row r="8" spans="1:70" s="25" customFormat="1" ht="14.25" x14ac:dyDescent="0.2">
      <c r="A8" s="14">
        <v>95</v>
      </c>
      <c r="B8" s="14"/>
      <c r="C8" s="15"/>
      <c r="D8" s="16">
        <v>17871</v>
      </c>
      <c r="E8" s="15" t="s">
        <v>129</v>
      </c>
      <c r="F8" s="15" t="s">
        <v>130</v>
      </c>
      <c r="G8" s="17" t="s">
        <v>131</v>
      </c>
      <c r="H8" s="17" t="s">
        <v>132</v>
      </c>
      <c r="I8" s="17" t="s">
        <v>88</v>
      </c>
      <c r="J8" s="15" t="s">
        <v>133</v>
      </c>
      <c r="K8" s="15" t="s">
        <v>134</v>
      </c>
      <c r="L8" s="18" t="s">
        <v>135</v>
      </c>
      <c r="M8" s="15" t="s">
        <v>72</v>
      </c>
      <c r="N8" s="15" t="s">
        <v>73</v>
      </c>
      <c r="O8" s="16">
        <v>557</v>
      </c>
      <c r="P8" s="15" t="s">
        <v>74</v>
      </c>
      <c r="Q8" s="15">
        <v>0</v>
      </c>
      <c r="R8" s="15">
        <v>0</v>
      </c>
      <c r="S8" s="15">
        <v>0</v>
      </c>
      <c r="T8" s="15">
        <v>3.97</v>
      </c>
      <c r="U8" s="15" t="s">
        <v>75</v>
      </c>
      <c r="V8" s="15" t="s">
        <v>76</v>
      </c>
      <c r="W8" s="16">
        <v>0</v>
      </c>
      <c r="X8" s="16">
        <v>0</v>
      </c>
      <c r="Y8" s="15">
        <v>138241</v>
      </c>
      <c r="Z8" s="15">
        <v>3.1739999999999999</v>
      </c>
      <c r="AA8" s="15" t="s">
        <v>136</v>
      </c>
      <c r="AB8" s="15" t="s">
        <v>78</v>
      </c>
      <c r="AC8" s="15">
        <v>0</v>
      </c>
      <c r="AD8" s="15"/>
      <c r="AE8" s="15" t="s">
        <v>137</v>
      </c>
      <c r="AF8" s="15" t="s">
        <v>138</v>
      </c>
      <c r="AG8" s="16">
        <v>1</v>
      </c>
      <c r="AH8" s="15" t="s">
        <v>139</v>
      </c>
      <c r="AI8" s="15" t="s">
        <v>78</v>
      </c>
      <c r="AJ8" s="15">
        <v>138240.716797</v>
      </c>
      <c r="AK8" s="15">
        <v>5007.56147117</v>
      </c>
      <c r="AL8" s="15">
        <v>3105905.1757200002</v>
      </c>
      <c r="AM8" s="15">
        <v>1435802.95092</v>
      </c>
      <c r="AN8" s="14"/>
      <c r="AO8" s="14"/>
      <c r="AP8" s="19">
        <v>0</v>
      </c>
      <c r="AQ8" s="19">
        <v>0</v>
      </c>
      <c r="AR8" s="19">
        <v>0</v>
      </c>
      <c r="AS8" s="19">
        <v>0</v>
      </c>
      <c r="AT8" s="19">
        <f t="shared" si="0"/>
        <v>0</v>
      </c>
      <c r="AU8" s="19">
        <v>0</v>
      </c>
      <c r="AV8" s="19">
        <v>0</v>
      </c>
      <c r="AW8" s="19">
        <v>0</v>
      </c>
      <c r="AX8" s="19">
        <v>0</v>
      </c>
      <c r="AY8" s="20">
        <f t="shared" si="1"/>
        <v>0</v>
      </c>
      <c r="AZ8" s="19">
        <f t="shared" si="2"/>
        <v>0</v>
      </c>
      <c r="BA8" s="21">
        <v>1.4823000000099997</v>
      </c>
      <c r="BB8" s="21">
        <v>2.0303</v>
      </c>
      <c r="BC8" s="22"/>
      <c r="BD8" s="19">
        <v>0</v>
      </c>
      <c r="BE8" s="19">
        <f t="shared" si="3"/>
        <v>0</v>
      </c>
      <c r="BF8" s="19">
        <f t="shared" si="4"/>
        <v>0</v>
      </c>
      <c r="BG8" s="23">
        <v>3.4819999999999997E-2</v>
      </c>
      <c r="BH8" s="23">
        <f t="shared" si="5"/>
        <v>3.4819999999999997E-2</v>
      </c>
      <c r="BI8" s="19">
        <v>0</v>
      </c>
      <c r="BJ8" s="19">
        <v>0</v>
      </c>
      <c r="BK8" s="19">
        <f t="shared" si="6"/>
        <v>0</v>
      </c>
      <c r="BL8" s="19">
        <f t="shared" si="6"/>
        <v>0</v>
      </c>
      <c r="BM8" s="19">
        <v>0</v>
      </c>
      <c r="BN8" s="19">
        <v>0</v>
      </c>
      <c r="BO8" s="19">
        <f t="shared" si="7"/>
        <v>0</v>
      </c>
      <c r="BP8" s="24">
        <f t="shared" si="8"/>
        <v>0</v>
      </c>
      <c r="BQ8" s="24">
        <f t="shared" si="8"/>
        <v>0</v>
      </c>
      <c r="BR8" s="24">
        <f t="shared" si="9"/>
        <v>0</v>
      </c>
    </row>
    <row r="9" spans="1:70" s="25" customFormat="1" ht="14.25" x14ac:dyDescent="0.2">
      <c r="A9" s="14">
        <v>96</v>
      </c>
      <c r="B9" s="14"/>
      <c r="C9" s="15" t="s">
        <v>140</v>
      </c>
      <c r="D9" s="16">
        <v>10710</v>
      </c>
      <c r="E9" s="15" t="s">
        <v>141</v>
      </c>
      <c r="F9" s="15" t="s">
        <v>140</v>
      </c>
      <c r="G9" s="17" t="s">
        <v>142</v>
      </c>
      <c r="H9" s="17" t="s">
        <v>143</v>
      </c>
      <c r="I9" s="17" t="s">
        <v>88</v>
      </c>
      <c r="J9" s="15" t="s">
        <v>144</v>
      </c>
      <c r="K9" s="15" t="s">
        <v>145</v>
      </c>
      <c r="L9" s="18" t="s">
        <v>146</v>
      </c>
      <c r="M9" s="15" t="s">
        <v>72</v>
      </c>
      <c r="N9" s="15" t="s">
        <v>73</v>
      </c>
      <c r="O9" s="16">
        <v>556</v>
      </c>
      <c r="P9" s="15" t="s">
        <v>90</v>
      </c>
      <c r="Q9" s="15">
        <v>25000</v>
      </c>
      <c r="R9" s="15">
        <v>144500</v>
      </c>
      <c r="S9" s="15">
        <v>169500</v>
      </c>
      <c r="T9" s="15">
        <v>0.06</v>
      </c>
      <c r="U9" s="15" t="s">
        <v>75</v>
      </c>
      <c r="V9" s="15" t="s">
        <v>76</v>
      </c>
      <c r="W9" s="16">
        <v>1</v>
      </c>
      <c r="X9" s="16">
        <v>1</v>
      </c>
      <c r="Y9" s="15">
        <v>2661</v>
      </c>
      <c r="Z9" s="15">
        <v>6.0999999999999999E-2</v>
      </c>
      <c r="AA9" s="15" t="s">
        <v>136</v>
      </c>
      <c r="AB9" s="15" t="s">
        <v>78</v>
      </c>
      <c r="AC9" s="15">
        <v>139900</v>
      </c>
      <c r="AD9" s="26">
        <v>37861</v>
      </c>
      <c r="AE9" s="15" t="s">
        <v>147</v>
      </c>
      <c r="AF9" s="15" t="s">
        <v>148</v>
      </c>
      <c r="AG9" s="16">
        <v>1</v>
      </c>
      <c r="AH9" s="15" t="s">
        <v>149</v>
      </c>
      <c r="AI9" s="15" t="s">
        <v>78</v>
      </c>
      <c r="AJ9" s="15">
        <v>2661.3168945299999</v>
      </c>
      <c r="AK9" s="15">
        <v>259.67101526300002</v>
      </c>
      <c r="AL9" s="15">
        <v>3106070.2411699998</v>
      </c>
      <c r="AM9" s="15">
        <v>1435983.1159699999</v>
      </c>
      <c r="AN9" s="14"/>
      <c r="AO9" s="14"/>
      <c r="AP9" s="19">
        <v>0</v>
      </c>
      <c r="AQ9" s="19">
        <v>0</v>
      </c>
      <c r="AR9" s="19">
        <v>25000</v>
      </c>
      <c r="AS9" s="19">
        <v>139600</v>
      </c>
      <c r="AT9" s="19">
        <f t="shared" si="0"/>
        <v>164600</v>
      </c>
      <c r="AU9" s="19">
        <v>0</v>
      </c>
      <c r="AV9" s="19">
        <v>0</v>
      </c>
      <c r="AW9" s="19">
        <v>0</v>
      </c>
      <c r="AX9" s="19">
        <v>0</v>
      </c>
      <c r="AY9" s="20">
        <f t="shared" si="1"/>
        <v>0</v>
      </c>
      <c r="AZ9" s="19">
        <f t="shared" si="2"/>
        <v>164600</v>
      </c>
      <c r="BA9" s="21">
        <v>1.4823000000099997</v>
      </c>
      <c r="BB9" s="21">
        <v>2.0303</v>
      </c>
      <c r="BC9" s="22"/>
      <c r="BD9" s="19">
        <v>3292</v>
      </c>
      <c r="BE9" s="19">
        <f t="shared" si="3"/>
        <v>2439.8658000164596</v>
      </c>
      <c r="BF9" s="19">
        <f t="shared" si="4"/>
        <v>3341.8737999999998</v>
      </c>
      <c r="BG9" s="23">
        <v>3.4819999999999997E-2</v>
      </c>
      <c r="BH9" s="23">
        <f t="shared" si="5"/>
        <v>3.4819999999999997E-2</v>
      </c>
      <c r="BI9" s="19">
        <v>0</v>
      </c>
      <c r="BJ9" s="19">
        <v>0</v>
      </c>
      <c r="BK9" s="19">
        <f t="shared" si="6"/>
        <v>2439.8658000164596</v>
      </c>
      <c r="BL9" s="19">
        <f t="shared" si="6"/>
        <v>3341.8737999999998</v>
      </c>
      <c r="BM9" s="19">
        <v>0</v>
      </c>
      <c r="BN9" s="19">
        <v>49.873799999999846</v>
      </c>
      <c r="BO9" s="19">
        <f t="shared" si="7"/>
        <v>49.873799999999846</v>
      </c>
      <c r="BP9" s="24">
        <f t="shared" si="8"/>
        <v>2439.8658000164596</v>
      </c>
      <c r="BQ9" s="24">
        <f t="shared" si="8"/>
        <v>3292</v>
      </c>
      <c r="BR9" s="24">
        <f t="shared" si="9"/>
        <v>852.13419998354038</v>
      </c>
    </row>
    <row r="10" spans="1:70" s="25" customFormat="1" ht="14.25" x14ac:dyDescent="0.2">
      <c r="A10" s="14">
        <v>97</v>
      </c>
      <c r="B10" s="14"/>
      <c r="C10" s="15" t="s">
        <v>150</v>
      </c>
      <c r="D10" s="16">
        <v>35620</v>
      </c>
      <c r="E10" s="15" t="s">
        <v>151</v>
      </c>
      <c r="F10" s="15" t="s">
        <v>152</v>
      </c>
      <c r="G10" s="17" t="s">
        <v>153</v>
      </c>
      <c r="H10" s="17" t="s">
        <v>154</v>
      </c>
      <c r="I10" s="17" t="s">
        <v>86</v>
      </c>
      <c r="J10" s="15" t="s">
        <v>155</v>
      </c>
      <c r="K10" s="15" t="s">
        <v>88</v>
      </c>
      <c r="L10" s="18" t="s">
        <v>156</v>
      </c>
      <c r="M10" s="15" t="s">
        <v>72</v>
      </c>
      <c r="N10" s="15" t="s">
        <v>73</v>
      </c>
      <c r="O10" s="16">
        <v>556</v>
      </c>
      <c r="P10" s="15" t="s">
        <v>90</v>
      </c>
      <c r="Q10" s="15">
        <v>25000</v>
      </c>
      <c r="R10" s="15">
        <v>143400</v>
      </c>
      <c r="S10" s="15">
        <v>168400</v>
      </c>
      <c r="T10" s="15">
        <v>0.06</v>
      </c>
      <c r="U10" s="15" t="s">
        <v>75</v>
      </c>
      <c r="V10" s="15" t="s">
        <v>76</v>
      </c>
      <c r="W10" s="16">
        <v>1</v>
      </c>
      <c r="X10" s="16">
        <v>1</v>
      </c>
      <c r="Y10" s="15">
        <v>2655</v>
      </c>
      <c r="Z10" s="15">
        <v>6.0999999999999999E-2</v>
      </c>
      <c r="AA10" s="15" t="s">
        <v>136</v>
      </c>
      <c r="AB10" s="15" t="s">
        <v>78</v>
      </c>
      <c r="AC10" s="15">
        <v>137900</v>
      </c>
      <c r="AD10" s="26">
        <v>37832</v>
      </c>
      <c r="AE10" s="15" t="s">
        <v>147</v>
      </c>
      <c r="AF10" s="15" t="s">
        <v>157</v>
      </c>
      <c r="AG10" s="16">
        <v>1</v>
      </c>
      <c r="AH10" s="15" t="s">
        <v>158</v>
      </c>
      <c r="AI10" s="15" t="s">
        <v>78</v>
      </c>
      <c r="AJ10" s="15">
        <v>2654.9243164099998</v>
      </c>
      <c r="AK10" s="15">
        <v>259.380184348</v>
      </c>
      <c r="AL10" s="15">
        <v>3106069.8075199998</v>
      </c>
      <c r="AM10" s="15">
        <v>1435943.31342</v>
      </c>
      <c r="AN10" s="14"/>
      <c r="AO10" s="14"/>
      <c r="AP10" s="19">
        <v>0</v>
      </c>
      <c r="AQ10" s="19">
        <v>0</v>
      </c>
      <c r="AR10" s="19">
        <v>25000</v>
      </c>
      <c r="AS10" s="19">
        <v>138500</v>
      </c>
      <c r="AT10" s="19">
        <f t="shared" si="0"/>
        <v>163500</v>
      </c>
      <c r="AU10" s="19">
        <v>0</v>
      </c>
      <c r="AV10" s="19">
        <v>0</v>
      </c>
      <c r="AW10" s="19">
        <v>0</v>
      </c>
      <c r="AX10" s="19">
        <v>0</v>
      </c>
      <c r="AY10" s="20">
        <f t="shared" si="1"/>
        <v>0</v>
      </c>
      <c r="AZ10" s="19">
        <f t="shared" si="2"/>
        <v>163500</v>
      </c>
      <c r="BA10" s="21">
        <v>1.4823000000099997</v>
      </c>
      <c r="BB10" s="21">
        <v>2.0303</v>
      </c>
      <c r="BC10" s="22"/>
      <c r="BD10" s="19">
        <v>3270</v>
      </c>
      <c r="BE10" s="19">
        <f t="shared" si="3"/>
        <v>2423.5605000163496</v>
      </c>
      <c r="BF10" s="19">
        <f t="shared" si="4"/>
        <v>3319.5405000000001</v>
      </c>
      <c r="BG10" s="23">
        <v>3.4819999999999997E-2</v>
      </c>
      <c r="BH10" s="23">
        <f t="shared" si="5"/>
        <v>3.4819999999999997E-2</v>
      </c>
      <c r="BI10" s="19">
        <v>0</v>
      </c>
      <c r="BJ10" s="19">
        <v>0</v>
      </c>
      <c r="BK10" s="19">
        <f t="shared" si="6"/>
        <v>2423.5605000163496</v>
      </c>
      <c r="BL10" s="19">
        <f t="shared" si="6"/>
        <v>3319.5405000000001</v>
      </c>
      <c r="BM10" s="19">
        <v>0</v>
      </c>
      <c r="BN10" s="19">
        <v>49.540500000000065</v>
      </c>
      <c r="BO10" s="19">
        <f t="shared" si="7"/>
        <v>49.540500000000065</v>
      </c>
      <c r="BP10" s="24">
        <f t="shared" si="8"/>
        <v>2423.5605000163496</v>
      </c>
      <c r="BQ10" s="24">
        <f t="shared" si="8"/>
        <v>3270</v>
      </c>
      <c r="BR10" s="24">
        <f t="shared" si="9"/>
        <v>846.43949998365042</v>
      </c>
    </row>
    <row r="11" spans="1:70" s="25" customFormat="1" ht="14.25" x14ac:dyDescent="0.2">
      <c r="A11" s="14">
        <v>98</v>
      </c>
      <c r="B11" s="14"/>
      <c r="C11" s="15" t="s">
        <v>159</v>
      </c>
      <c r="D11" s="16">
        <v>26689</v>
      </c>
      <c r="E11" s="15" t="s">
        <v>160</v>
      </c>
      <c r="F11" s="15" t="s">
        <v>161</v>
      </c>
      <c r="G11" s="17" t="s">
        <v>162</v>
      </c>
      <c r="H11" s="17" t="s">
        <v>163</v>
      </c>
      <c r="I11" s="17" t="s">
        <v>86</v>
      </c>
      <c r="J11" s="15" t="s">
        <v>164</v>
      </c>
      <c r="K11" s="15" t="s">
        <v>86</v>
      </c>
      <c r="L11" s="18" t="s">
        <v>165</v>
      </c>
      <c r="M11" s="15" t="s">
        <v>72</v>
      </c>
      <c r="N11" s="15" t="s">
        <v>73</v>
      </c>
      <c r="O11" s="16">
        <v>556</v>
      </c>
      <c r="P11" s="15" t="s">
        <v>90</v>
      </c>
      <c r="Q11" s="15">
        <v>25000</v>
      </c>
      <c r="R11" s="15">
        <v>139300</v>
      </c>
      <c r="S11" s="15">
        <v>164300</v>
      </c>
      <c r="T11" s="15">
        <v>0.06</v>
      </c>
      <c r="U11" s="15" t="s">
        <v>75</v>
      </c>
      <c r="V11" s="15" t="s">
        <v>76</v>
      </c>
      <c r="W11" s="16">
        <v>1</v>
      </c>
      <c r="X11" s="16">
        <v>1</v>
      </c>
      <c r="Y11" s="15">
        <v>2658</v>
      </c>
      <c r="Z11" s="15">
        <v>6.0999999999999999E-2</v>
      </c>
      <c r="AA11" s="15" t="s">
        <v>78</v>
      </c>
      <c r="AB11" s="15" t="s">
        <v>78</v>
      </c>
      <c r="AC11" s="15">
        <v>145000</v>
      </c>
      <c r="AD11" s="26">
        <v>38086</v>
      </c>
      <c r="AE11" s="15" t="s">
        <v>119</v>
      </c>
      <c r="AF11" s="15" t="s">
        <v>119</v>
      </c>
      <c r="AG11" s="16">
        <v>1</v>
      </c>
      <c r="AH11" s="15" t="s">
        <v>166</v>
      </c>
      <c r="AI11" s="15" t="s">
        <v>78</v>
      </c>
      <c r="AJ11" s="15">
        <v>2658.1484375</v>
      </c>
      <c r="AK11" s="15">
        <v>258.83455788200001</v>
      </c>
      <c r="AL11" s="15">
        <v>3106101.5253400002</v>
      </c>
      <c r="AM11" s="15">
        <v>1435877.2711400001</v>
      </c>
      <c r="AN11" s="14"/>
      <c r="AO11" s="14"/>
      <c r="AP11" s="19">
        <v>25000</v>
      </c>
      <c r="AQ11" s="19">
        <v>134600</v>
      </c>
      <c r="AR11" s="19">
        <v>0</v>
      </c>
      <c r="AS11" s="19">
        <v>0</v>
      </c>
      <c r="AT11" s="19">
        <f t="shared" si="0"/>
        <v>159600</v>
      </c>
      <c r="AU11" s="19">
        <v>45000</v>
      </c>
      <c r="AV11" s="19">
        <v>3000</v>
      </c>
      <c r="AW11" s="19">
        <v>40110</v>
      </c>
      <c r="AX11" s="19">
        <v>0</v>
      </c>
      <c r="AY11" s="20">
        <f t="shared" si="1"/>
        <v>88110</v>
      </c>
      <c r="AZ11" s="19">
        <f t="shared" si="2"/>
        <v>71490</v>
      </c>
      <c r="BA11" s="21">
        <v>1.4823000000099997</v>
      </c>
      <c r="BB11" s="21">
        <v>2.0303</v>
      </c>
      <c r="BC11" s="22"/>
      <c r="BD11" s="19">
        <v>1596</v>
      </c>
      <c r="BE11" s="19">
        <f t="shared" si="3"/>
        <v>1059.6962700071488</v>
      </c>
      <c r="BF11" s="19">
        <f t="shared" si="4"/>
        <v>1451.46147</v>
      </c>
      <c r="BG11" s="23">
        <v>3.4819999999999997E-2</v>
      </c>
      <c r="BH11" s="23">
        <f t="shared" si="5"/>
        <v>3.4819999999999997E-2</v>
      </c>
      <c r="BI11" s="19">
        <v>36.898624121648915</v>
      </c>
      <c r="BJ11" s="19">
        <v>50.539888385399991</v>
      </c>
      <c r="BK11" s="19">
        <f t="shared" si="6"/>
        <v>1022.7976458854998</v>
      </c>
      <c r="BL11" s="19">
        <f t="shared" si="6"/>
        <v>1400.9215816146</v>
      </c>
      <c r="BM11" s="19">
        <v>0</v>
      </c>
      <c r="BN11" s="19">
        <v>0</v>
      </c>
      <c r="BO11" s="19">
        <f t="shared" si="7"/>
        <v>0</v>
      </c>
      <c r="BP11" s="24">
        <f t="shared" si="8"/>
        <v>1022.7976458854998</v>
      </c>
      <c r="BQ11" s="24">
        <f t="shared" si="8"/>
        <v>1400.9215816146</v>
      </c>
      <c r="BR11" s="24">
        <f t="shared" si="9"/>
        <v>378.12393572910014</v>
      </c>
    </row>
    <row r="12" spans="1:70" s="25" customFormat="1" ht="14.25" x14ac:dyDescent="0.2">
      <c r="A12" s="14">
        <v>99</v>
      </c>
      <c r="B12" s="14"/>
      <c r="C12" s="15" t="s">
        <v>167</v>
      </c>
      <c r="D12" s="16">
        <v>34348</v>
      </c>
      <c r="E12" s="15" t="s">
        <v>168</v>
      </c>
      <c r="F12" s="15" t="s">
        <v>167</v>
      </c>
      <c r="G12" s="17" t="s">
        <v>169</v>
      </c>
      <c r="H12" s="17" t="s">
        <v>170</v>
      </c>
      <c r="I12" s="17" t="s">
        <v>86</v>
      </c>
      <c r="J12" s="15" t="s">
        <v>171</v>
      </c>
      <c r="K12" s="15" t="s">
        <v>172</v>
      </c>
      <c r="L12" s="18" t="s">
        <v>173</v>
      </c>
      <c r="M12" s="15" t="s">
        <v>72</v>
      </c>
      <c r="N12" s="15" t="s">
        <v>73</v>
      </c>
      <c r="O12" s="16">
        <v>556</v>
      </c>
      <c r="P12" s="15" t="s">
        <v>90</v>
      </c>
      <c r="Q12" s="15">
        <v>25000</v>
      </c>
      <c r="R12" s="15">
        <v>134900</v>
      </c>
      <c r="S12" s="15">
        <v>159900</v>
      </c>
      <c r="T12" s="15">
        <v>0.06</v>
      </c>
      <c r="U12" s="15" t="s">
        <v>75</v>
      </c>
      <c r="V12" s="15" t="s">
        <v>76</v>
      </c>
      <c r="W12" s="16">
        <v>1</v>
      </c>
      <c r="X12" s="16">
        <v>0</v>
      </c>
      <c r="Y12" s="15">
        <v>2675</v>
      </c>
      <c r="Z12" s="15">
        <v>6.0999999999999999E-2</v>
      </c>
      <c r="AA12" s="15" t="s">
        <v>78</v>
      </c>
      <c r="AB12" s="15" t="s">
        <v>78</v>
      </c>
      <c r="AC12" s="15">
        <v>0</v>
      </c>
      <c r="AD12" s="15"/>
      <c r="AE12" s="15" t="s">
        <v>137</v>
      </c>
      <c r="AF12" s="15" t="s">
        <v>174</v>
      </c>
      <c r="AG12" s="16">
        <v>1</v>
      </c>
      <c r="AH12" s="15" t="s">
        <v>175</v>
      </c>
      <c r="AI12" s="15" t="s">
        <v>78</v>
      </c>
      <c r="AJ12" s="15">
        <v>2674.5424804700001</v>
      </c>
      <c r="AK12" s="15">
        <v>260.179710984</v>
      </c>
      <c r="AL12" s="15">
        <v>3106095.2428299999</v>
      </c>
      <c r="AM12" s="15">
        <v>1435837.9472099999</v>
      </c>
      <c r="AN12" s="14"/>
      <c r="AO12" s="14"/>
      <c r="AP12" s="19">
        <v>25000</v>
      </c>
      <c r="AQ12" s="19">
        <v>130400</v>
      </c>
      <c r="AR12" s="19">
        <v>0</v>
      </c>
      <c r="AS12" s="19">
        <v>0</v>
      </c>
      <c r="AT12" s="19">
        <f t="shared" si="0"/>
        <v>155400</v>
      </c>
      <c r="AU12" s="19">
        <v>45000</v>
      </c>
      <c r="AV12" s="19">
        <v>3000</v>
      </c>
      <c r="AW12" s="19">
        <v>38640</v>
      </c>
      <c r="AX12" s="19">
        <v>0</v>
      </c>
      <c r="AY12" s="20">
        <f t="shared" si="1"/>
        <v>86640</v>
      </c>
      <c r="AZ12" s="19">
        <f t="shared" si="2"/>
        <v>68760</v>
      </c>
      <c r="BA12" s="21">
        <v>1.4823000000099997</v>
      </c>
      <c r="BB12" s="21">
        <v>2.0303</v>
      </c>
      <c r="BC12" s="22"/>
      <c r="BD12" s="19">
        <v>1554</v>
      </c>
      <c r="BE12" s="19">
        <f t="shared" si="3"/>
        <v>1019.2294800068759</v>
      </c>
      <c r="BF12" s="19">
        <f t="shared" si="4"/>
        <v>1396.0342800000001</v>
      </c>
      <c r="BG12" s="23">
        <v>3.4819999999999997E-2</v>
      </c>
      <c r="BH12" s="23">
        <f t="shared" si="5"/>
        <v>3.4819999999999997E-2</v>
      </c>
      <c r="BI12" s="19">
        <v>35.489570493839416</v>
      </c>
      <c r="BJ12" s="19">
        <v>48.609913629600001</v>
      </c>
      <c r="BK12" s="19">
        <f t="shared" si="6"/>
        <v>983.73990951303642</v>
      </c>
      <c r="BL12" s="19">
        <f t="shared" si="6"/>
        <v>1347.4243663704001</v>
      </c>
      <c r="BM12" s="19">
        <v>0</v>
      </c>
      <c r="BN12" s="19">
        <v>0</v>
      </c>
      <c r="BO12" s="19">
        <f t="shared" si="7"/>
        <v>0</v>
      </c>
      <c r="BP12" s="24">
        <f t="shared" si="8"/>
        <v>983.73990951303642</v>
      </c>
      <c r="BQ12" s="24">
        <f t="shared" si="8"/>
        <v>1347.4243663704001</v>
      </c>
      <c r="BR12" s="24">
        <f t="shared" si="9"/>
        <v>363.68445685736367</v>
      </c>
    </row>
    <row r="13" spans="1:70" s="25" customFormat="1" ht="14.25" x14ac:dyDescent="0.2">
      <c r="A13" s="14">
        <v>100</v>
      </c>
      <c r="B13" s="14"/>
      <c r="C13" s="15" t="s">
        <v>176</v>
      </c>
      <c r="D13" s="16">
        <v>9688</v>
      </c>
      <c r="E13" s="15" t="s">
        <v>177</v>
      </c>
      <c r="F13" s="15" t="s">
        <v>178</v>
      </c>
      <c r="G13" s="17" t="s">
        <v>179</v>
      </c>
      <c r="H13" s="17" t="s">
        <v>180</v>
      </c>
      <c r="I13" s="17" t="s">
        <v>86</v>
      </c>
      <c r="J13" s="15" t="s">
        <v>181</v>
      </c>
      <c r="K13" s="15" t="s">
        <v>86</v>
      </c>
      <c r="L13" s="18" t="s">
        <v>182</v>
      </c>
      <c r="M13" s="15" t="s">
        <v>72</v>
      </c>
      <c r="N13" s="15" t="s">
        <v>73</v>
      </c>
      <c r="O13" s="16">
        <v>556</v>
      </c>
      <c r="P13" s="15" t="s">
        <v>90</v>
      </c>
      <c r="Q13" s="15">
        <v>25000</v>
      </c>
      <c r="R13" s="15">
        <v>129800</v>
      </c>
      <c r="S13" s="15">
        <v>154800</v>
      </c>
      <c r="T13" s="15">
        <v>0.05</v>
      </c>
      <c r="U13" s="15" t="s">
        <v>75</v>
      </c>
      <c r="V13" s="15" t="s">
        <v>76</v>
      </c>
      <c r="W13" s="16">
        <v>1</v>
      </c>
      <c r="X13" s="16">
        <v>1</v>
      </c>
      <c r="Y13" s="15">
        <v>2680</v>
      </c>
      <c r="Z13" s="15">
        <v>6.2E-2</v>
      </c>
      <c r="AA13" s="15" t="s">
        <v>78</v>
      </c>
      <c r="AB13" s="15" t="s">
        <v>78</v>
      </c>
      <c r="AC13" s="15">
        <v>163000</v>
      </c>
      <c r="AD13" s="26">
        <v>41305</v>
      </c>
      <c r="AE13" s="15" t="s">
        <v>183</v>
      </c>
      <c r="AF13" s="15" t="s">
        <v>184</v>
      </c>
      <c r="AG13" s="16">
        <v>1</v>
      </c>
      <c r="AH13" s="15" t="s">
        <v>185</v>
      </c>
      <c r="AI13" s="15" t="s">
        <v>78</v>
      </c>
      <c r="AJ13" s="15">
        <v>2679.7895507799999</v>
      </c>
      <c r="AK13" s="15">
        <v>258.91619186600002</v>
      </c>
      <c r="AL13" s="15">
        <v>3106057.6088999999</v>
      </c>
      <c r="AM13" s="15">
        <v>1435773.34669</v>
      </c>
      <c r="AN13" s="14"/>
      <c r="AO13" s="14"/>
      <c r="AP13" s="19">
        <v>25000</v>
      </c>
      <c r="AQ13" s="19">
        <v>125400</v>
      </c>
      <c r="AR13" s="19">
        <v>0</v>
      </c>
      <c r="AS13" s="19">
        <v>0</v>
      </c>
      <c r="AT13" s="19">
        <f t="shared" si="0"/>
        <v>150400</v>
      </c>
      <c r="AU13" s="19">
        <v>45000</v>
      </c>
      <c r="AV13" s="19">
        <v>0</v>
      </c>
      <c r="AW13" s="19">
        <v>36890</v>
      </c>
      <c r="AX13" s="19">
        <v>0</v>
      </c>
      <c r="AY13" s="20">
        <f t="shared" si="1"/>
        <v>81890</v>
      </c>
      <c r="AZ13" s="19">
        <f t="shared" si="2"/>
        <v>68510</v>
      </c>
      <c r="BA13" s="21">
        <v>1.4823000000099997</v>
      </c>
      <c r="BB13" s="21">
        <v>2.0303</v>
      </c>
      <c r="BC13" s="22"/>
      <c r="BD13" s="19">
        <v>1504</v>
      </c>
      <c r="BE13" s="19">
        <f t="shared" si="3"/>
        <v>1015.5237300068509</v>
      </c>
      <c r="BF13" s="19">
        <f t="shared" si="4"/>
        <v>1390.9585300000001</v>
      </c>
      <c r="BG13" s="23">
        <v>3.4819999999999997E-2</v>
      </c>
      <c r="BH13" s="23">
        <f t="shared" si="5"/>
        <v>3.4819999999999997E-2</v>
      </c>
      <c r="BI13" s="19">
        <v>35.360536278838545</v>
      </c>
      <c r="BJ13" s="19">
        <v>48.433176014600001</v>
      </c>
      <c r="BK13" s="19">
        <f t="shared" si="6"/>
        <v>980.16319372801229</v>
      </c>
      <c r="BL13" s="19">
        <f t="shared" si="6"/>
        <v>1342.5253539854002</v>
      </c>
      <c r="BM13" s="19">
        <v>0</v>
      </c>
      <c r="BN13" s="19">
        <v>0</v>
      </c>
      <c r="BO13" s="19">
        <f t="shared" si="7"/>
        <v>0</v>
      </c>
      <c r="BP13" s="24">
        <f t="shared" si="8"/>
        <v>980.16319372801229</v>
      </c>
      <c r="BQ13" s="24">
        <f t="shared" si="8"/>
        <v>1342.5253539854002</v>
      </c>
      <c r="BR13" s="24">
        <f t="shared" si="9"/>
        <v>362.36216025738793</v>
      </c>
    </row>
    <row r="14" spans="1:70" s="25" customFormat="1" ht="14.25" x14ac:dyDescent="0.2">
      <c r="A14" s="14">
        <v>101</v>
      </c>
      <c r="B14" s="14"/>
      <c r="C14" s="15"/>
      <c r="D14" s="16">
        <v>1756</v>
      </c>
      <c r="E14" s="15" t="s">
        <v>186</v>
      </c>
      <c r="F14" s="15" t="s">
        <v>187</v>
      </c>
      <c r="G14" s="17" t="s">
        <v>188</v>
      </c>
      <c r="H14" s="17" t="s">
        <v>189</v>
      </c>
      <c r="I14" s="17" t="s">
        <v>88</v>
      </c>
      <c r="J14" s="15" t="s">
        <v>190</v>
      </c>
      <c r="K14" s="15" t="s">
        <v>191</v>
      </c>
      <c r="L14" s="18" t="s">
        <v>192</v>
      </c>
      <c r="M14" s="15" t="s">
        <v>72</v>
      </c>
      <c r="N14" s="15" t="s">
        <v>73</v>
      </c>
      <c r="O14" s="16">
        <v>556</v>
      </c>
      <c r="P14" s="15" t="s">
        <v>90</v>
      </c>
      <c r="Q14" s="15">
        <v>25000</v>
      </c>
      <c r="R14" s="15">
        <v>131000</v>
      </c>
      <c r="S14" s="15">
        <v>156000</v>
      </c>
      <c r="T14" s="15">
        <v>0.05</v>
      </c>
      <c r="U14" s="15" t="s">
        <v>75</v>
      </c>
      <c r="V14" s="15" t="s">
        <v>76</v>
      </c>
      <c r="W14" s="16">
        <v>1</v>
      </c>
      <c r="X14" s="16">
        <v>1</v>
      </c>
      <c r="Y14" s="15">
        <v>2436</v>
      </c>
      <c r="Z14" s="15">
        <v>5.6000000000000001E-2</v>
      </c>
      <c r="AA14" s="15" t="s">
        <v>78</v>
      </c>
      <c r="AB14" s="15" t="s">
        <v>78</v>
      </c>
      <c r="AC14" s="15">
        <v>170000</v>
      </c>
      <c r="AD14" s="26">
        <v>42562</v>
      </c>
      <c r="AE14" s="15" t="s">
        <v>119</v>
      </c>
      <c r="AF14" s="15" t="s">
        <v>119</v>
      </c>
      <c r="AG14" s="16">
        <v>1</v>
      </c>
      <c r="AH14" s="15" t="s">
        <v>193</v>
      </c>
      <c r="AI14" s="15" t="s">
        <v>78</v>
      </c>
      <c r="AJ14" s="15">
        <v>2435.8588867200001</v>
      </c>
      <c r="AK14" s="15">
        <v>260.62457503799999</v>
      </c>
      <c r="AL14" s="15">
        <v>3106024.4086500001</v>
      </c>
      <c r="AM14" s="15">
        <v>1435753.7829799999</v>
      </c>
      <c r="AN14" s="14"/>
      <c r="AO14" s="14"/>
      <c r="AP14" s="19">
        <v>25000</v>
      </c>
      <c r="AQ14" s="19">
        <v>126500</v>
      </c>
      <c r="AR14" s="19">
        <v>0</v>
      </c>
      <c r="AS14" s="19">
        <v>0</v>
      </c>
      <c r="AT14" s="19">
        <f t="shared" si="0"/>
        <v>151500</v>
      </c>
      <c r="AU14" s="19">
        <v>45000</v>
      </c>
      <c r="AV14" s="19">
        <v>0</v>
      </c>
      <c r="AW14" s="19">
        <v>37275</v>
      </c>
      <c r="AX14" s="19">
        <v>0</v>
      </c>
      <c r="AY14" s="20">
        <f t="shared" si="1"/>
        <v>82275</v>
      </c>
      <c r="AZ14" s="19">
        <f t="shared" si="2"/>
        <v>69225</v>
      </c>
      <c r="BA14" s="21">
        <v>1.4823000000099997</v>
      </c>
      <c r="BB14" s="21">
        <v>2.0303</v>
      </c>
      <c r="BC14" s="22"/>
      <c r="BD14" s="19">
        <v>1515</v>
      </c>
      <c r="BE14" s="19">
        <f t="shared" si="3"/>
        <v>1026.1221750069224</v>
      </c>
      <c r="BF14" s="19">
        <f t="shared" si="4"/>
        <v>1405.475175</v>
      </c>
      <c r="BG14" s="23">
        <v>3.4819999999999997E-2</v>
      </c>
      <c r="BH14" s="23">
        <f t="shared" si="5"/>
        <v>3.4819999999999997E-2</v>
      </c>
      <c r="BI14" s="19">
        <v>35.729574133741032</v>
      </c>
      <c r="BJ14" s="19">
        <v>48.938645593499999</v>
      </c>
      <c r="BK14" s="19">
        <f t="shared" si="6"/>
        <v>990.39260087318132</v>
      </c>
      <c r="BL14" s="19">
        <f t="shared" si="6"/>
        <v>1356.5365294065</v>
      </c>
      <c r="BM14" s="19">
        <v>0</v>
      </c>
      <c r="BN14" s="19">
        <v>0</v>
      </c>
      <c r="BO14" s="19">
        <f t="shared" si="7"/>
        <v>0</v>
      </c>
      <c r="BP14" s="24">
        <f t="shared" si="8"/>
        <v>990.39260087318132</v>
      </c>
      <c r="BQ14" s="24">
        <f t="shared" si="8"/>
        <v>1356.5365294065</v>
      </c>
      <c r="BR14" s="24">
        <f t="shared" si="9"/>
        <v>366.14392853331867</v>
      </c>
    </row>
    <row r="15" spans="1:70" s="25" customFormat="1" ht="14.25" x14ac:dyDescent="0.2">
      <c r="A15" s="14">
        <v>102</v>
      </c>
      <c r="B15" s="14"/>
      <c r="C15" s="15"/>
      <c r="D15" s="16">
        <v>13975</v>
      </c>
      <c r="E15" s="15" t="s">
        <v>194</v>
      </c>
      <c r="F15" s="15" t="s">
        <v>195</v>
      </c>
      <c r="G15" s="17" t="s">
        <v>196</v>
      </c>
      <c r="H15" s="17" t="s">
        <v>197</v>
      </c>
      <c r="I15" s="17" t="s">
        <v>86</v>
      </c>
      <c r="J15" s="15" t="s">
        <v>198</v>
      </c>
      <c r="K15" s="15" t="s">
        <v>199</v>
      </c>
      <c r="L15" s="18" t="s">
        <v>200</v>
      </c>
      <c r="M15" s="15" t="s">
        <v>72</v>
      </c>
      <c r="N15" s="15" t="s">
        <v>73</v>
      </c>
      <c r="O15" s="16">
        <v>556</v>
      </c>
      <c r="P15" s="15" t="s">
        <v>90</v>
      </c>
      <c r="Q15" s="15">
        <v>25000</v>
      </c>
      <c r="R15" s="15">
        <v>142000</v>
      </c>
      <c r="S15" s="15">
        <v>167000</v>
      </c>
      <c r="T15" s="15">
        <v>0.06</v>
      </c>
      <c r="U15" s="15" t="s">
        <v>75</v>
      </c>
      <c r="V15" s="15" t="s">
        <v>76</v>
      </c>
      <c r="W15" s="16">
        <v>1</v>
      </c>
      <c r="X15" s="16">
        <v>1</v>
      </c>
      <c r="Y15" s="15">
        <v>2451</v>
      </c>
      <c r="Z15" s="15">
        <v>5.6000000000000001E-2</v>
      </c>
      <c r="AA15" s="15" t="s">
        <v>78</v>
      </c>
      <c r="AB15" s="15" t="s">
        <v>78</v>
      </c>
      <c r="AC15" s="15">
        <v>129000</v>
      </c>
      <c r="AD15" s="26">
        <v>37315</v>
      </c>
      <c r="AE15" s="15" t="s">
        <v>183</v>
      </c>
      <c r="AF15" s="15" t="s">
        <v>201</v>
      </c>
      <c r="AG15" s="16">
        <v>1</v>
      </c>
      <c r="AH15" s="15" t="s">
        <v>202</v>
      </c>
      <c r="AI15" s="15" t="s">
        <v>78</v>
      </c>
      <c r="AJ15" s="15">
        <v>2451.2265625</v>
      </c>
      <c r="AK15" s="15">
        <v>257.275566314</v>
      </c>
      <c r="AL15" s="15">
        <v>3105964.9956299998</v>
      </c>
      <c r="AM15" s="15">
        <v>1435734.09228</v>
      </c>
      <c r="AN15" s="14"/>
      <c r="AO15" s="14"/>
      <c r="AP15" s="19">
        <v>25000</v>
      </c>
      <c r="AQ15" s="19">
        <v>137200</v>
      </c>
      <c r="AR15" s="19">
        <v>0</v>
      </c>
      <c r="AS15" s="19">
        <v>0</v>
      </c>
      <c r="AT15" s="19">
        <f t="shared" si="0"/>
        <v>162200</v>
      </c>
      <c r="AU15" s="19">
        <v>45000</v>
      </c>
      <c r="AV15" s="19">
        <v>3000</v>
      </c>
      <c r="AW15" s="19">
        <v>41020</v>
      </c>
      <c r="AX15" s="19">
        <v>12480</v>
      </c>
      <c r="AY15" s="20">
        <f t="shared" si="1"/>
        <v>101500</v>
      </c>
      <c r="AZ15" s="19">
        <f t="shared" si="2"/>
        <v>60700</v>
      </c>
      <c r="BA15" s="21">
        <v>1.4823000000099997</v>
      </c>
      <c r="BB15" s="21">
        <v>2.0303</v>
      </c>
      <c r="BC15" s="22"/>
      <c r="BD15" s="19">
        <v>1622</v>
      </c>
      <c r="BE15" s="19">
        <f t="shared" si="3"/>
        <v>899.7561000060698</v>
      </c>
      <c r="BF15" s="19">
        <f t="shared" si="4"/>
        <v>1232.3921</v>
      </c>
      <c r="BG15" s="23">
        <v>3.4819999999999997E-2</v>
      </c>
      <c r="BH15" s="23">
        <f t="shared" si="5"/>
        <v>3.4819999999999997E-2</v>
      </c>
      <c r="BI15" s="19">
        <v>31.329507402211348</v>
      </c>
      <c r="BJ15" s="19">
        <v>42.911892922</v>
      </c>
      <c r="BK15" s="19">
        <f t="shared" si="6"/>
        <v>868.42659260385847</v>
      </c>
      <c r="BL15" s="19">
        <f t="shared" si="6"/>
        <v>1189.4802070779999</v>
      </c>
      <c r="BM15" s="19">
        <v>0</v>
      </c>
      <c r="BN15" s="19">
        <v>0</v>
      </c>
      <c r="BO15" s="19">
        <f t="shared" si="7"/>
        <v>0</v>
      </c>
      <c r="BP15" s="24">
        <f t="shared" si="8"/>
        <v>868.42659260385847</v>
      </c>
      <c r="BQ15" s="24">
        <f t="shared" si="8"/>
        <v>1189.4802070779999</v>
      </c>
      <c r="BR15" s="24">
        <f t="shared" si="9"/>
        <v>321.05361447414145</v>
      </c>
    </row>
    <row r="16" spans="1:70" s="25" customFormat="1" ht="14.25" x14ac:dyDescent="0.2">
      <c r="A16" s="14">
        <v>104</v>
      </c>
      <c r="B16" s="14"/>
      <c r="C16" s="15" t="s">
        <v>207</v>
      </c>
      <c r="D16" s="16">
        <v>25711</v>
      </c>
      <c r="E16" s="15" t="s">
        <v>208</v>
      </c>
      <c r="F16" s="15" t="s">
        <v>207</v>
      </c>
      <c r="G16" s="17" t="s">
        <v>203</v>
      </c>
      <c r="H16" s="17" t="s">
        <v>204</v>
      </c>
      <c r="I16" s="17" t="s">
        <v>205</v>
      </c>
      <c r="J16" s="15" t="s">
        <v>209</v>
      </c>
      <c r="K16" s="15" t="s">
        <v>206</v>
      </c>
      <c r="L16" s="18" t="s">
        <v>210</v>
      </c>
      <c r="M16" s="15" t="s">
        <v>72</v>
      </c>
      <c r="N16" s="15" t="s">
        <v>73</v>
      </c>
      <c r="O16" s="16">
        <v>556</v>
      </c>
      <c r="P16" s="15" t="s">
        <v>90</v>
      </c>
      <c r="Q16" s="15">
        <v>25000</v>
      </c>
      <c r="R16" s="15">
        <v>142600</v>
      </c>
      <c r="S16" s="15">
        <v>167600</v>
      </c>
      <c r="T16" s="15">
        <v>0.06</v>
      </c>
      <c r="U16" s="15" t="s">
        <v>75</v>
      </c>
      <c r="V16" s="15" t="s">
        <v>76</v>
      </c>
      <c r="W16" s="16">
        <v>1</v>
      </c>
      <c r="X16" s="16">
        <v>1</v>
      </c>
      <c r="Y16" s="15">
        <v>2693</v>
      </c>
      <c r="Z16" s="15">
        <v>6.2E-2</v>
      </c>
      <c r="AA16" s="15" t="s">
        <v>78</v>
      </c>
      <c r="AB16" s="15" t="s">
        <v>78</v>
      </c>
      <c r="AC16" s="15">
        <v>161000</v>
      </c>
      <c r="AD16" s="26">
        <v>41383</v>
      </c>
      <c r="AE16" s="15" t="s">
        <v>211</v>
      </c>
      <c r="AF16" s="15" t="s">
        <v>212</v>
      </c>
      <c r="AG16" s="16">
        <v>1</v>
      </c>
      <c r="AH16" s="15" t="s">
        <v>213</v>
      </c>
      <c r="AI16" s="15" t="s">
        <v>78</v>
      </c>
      <c r="AJ16" s="15">
        <v>2693.3847656299999</v>
      </c>
      <c r="AK16" s="15">
        <v>261.66305267400003</v>
      </c>
      <c r="AL16" s="15">
        <v>3105861.54256</v>
      </c>
      <c r="AM16" s="15">
        <v>1435707.12136</v>
      </c>
      <c r="AN16" s="14"/>
      <c r="AO16" s="14"/>
      <c r="AP16" s="19">
        <v>0</v>
      </c>
      <c r="AQ16" s="19">
        <v>0</v>
      </c>
      <c r="AR16" s="19">
        <v>25000</v>
      </c>
      <c r="AS16" s="19">
        <v>137800</v>
      </c>
      <c r="AT16" s="19">
        <f t="shared" si="0"/>
        <v>162800</v>
      </c>
      <c r="AU16" s="19">
        <v>0</v>
      </c>
      <c r="AV16" s="19">
        <v>0</v>
      </c>
      <c r="AW16" s="19">
        <v>0</v>
      </c>
      <c r="AX16" s="19">
        <v>0</v>
      </c>
      <c r="AY16" s="20">
        <f t="shared" si="1"/>
        <v>0</v>
      </c>
      <c r="AZ16" s="19">
        <f t="shared" si="2"/>
        <v>162800</v>
      </c>
      <c r="BA16" s="21">
        <v>1.4823000000099997</v>
      </c>
      <c r="BB16" s="21">
        <v>2.0303</v>
      </c>
      <c r="BC16" s="22"/>
      <c r="BD16" s="19">
        <v>3256</v>
      </c>
      <c r="BE16" s="19">
        <f t="shared" si="3"/>
        <v>2413.1844000162796</v>
      </c>
      <c r="BF16" s="19">
        <f t="shared" si="4"/>
        <v>3305.3283999999999</v>
      </c>
      <c r="BG16" s="23">
        <v>3.4819999999999997E-2</v>
      </c>
      <c r="BH16" s="23">
        <f t="shared" si="5"/>
        <v>3.4819999999999997E-2</v>
      </c>
      <c r="BI16" s="19">
        <v>0</v>
      </c>
      <c r="BJ16" s="19">
        <v>0</v>
      </c>
      <c r="BK16" s="19">
        <f t="shared" si="6"/>
        <v>2413.1844000162796</v>
      </c>
      <c r="BL16" s="19">
        <f t="shared" si="6"/>
        <v>3305.3283999999999</v>
      </c>
      <c r="BM16" s="19">
        <v>0</v>
      </c>
      <c r="BN16" s="19">
        <v>49.328399999999874</v>
      </c>
      <c r="BO16" s="19">
        <f t="shared" si="7"/>
        <v>49.328399999999874</v>
      </c>
      <c r="BP16" s="24">
        <f t="shared" si="8"/>
        <v>2413.1844000162796</v>
      </c>
      <c r="BQ16" s="24">
        <f t="shared" si="8"/>
        <v>3256</v>
      </c>
      <c r="BR16" s="24">
        <f t="shared" si="9"/>
        <v>842.8155999837204</v>
      </c>
    </row>
    <row r="17" spans="1:71" s="25" customFormat="1" ht="14.25" x14ac:dyDescent="0.2">
      <c r="A17" s="14">
        <v>105</v>
      </c>
      <c r="B17" s="14"/>
      <c r="C17" s="15"/>
      <c r="D17" s="16">
        <v>4889</v>
      </c>
      <c r="E17" s="15" t="s">
        <v>214</v>
      </c>
      <c r="F17" s="15" t="s">
        <v>215</v>
      </c>
      <c r="G17" s="17" t="s">
        <v>203</v>
      </c>
      <c r="H17" s="17" t="s">
        <v>216</v>
      </c>
      <c r="I17" s="17" t="s">
        <v>88</v>
      </c>
      <c r="J17" s="15" t="s">
        <v>217</v>
      </c>
      <c r="K17" s="15" t="s">
        <v>88</v>
      </c>
      <c r="L17" s="18" t="s">
        <v>218</v>
      </c>
      <c r="M17" s="15" t="s">
        <v>72</v>
      </c>
      <c r="N17" s="15" t="s">
        <v>73</v>
      </c>
      <c r="O17" s="16">
        <v>556</v>
      </c>
      <c r="P17" s="15" t="s">
        <v>90</v>
      </c>
      <c r="Q17" s="15">
        <v>25000</v>
      </c>
      <c r="R17" s="15">
        <v>132700</v>
      </c>
      <c r="S17" s="15">
        <v>157700</v>
      </c>
      <c r="T17" s="15">
        <v>0.05</v>
      </c>
      <c r="U17" s="15" t="s">
        <v>75</v>
      </c>
      <c r="V17" s="15" t="s">
        <v>76</v>
      </c>
      <c r="W17" s="16">
        <v>1</v>
      </c>
      <c r="X17" s="16">
        <v>1</v>
      </c>
      <c r="Y17" s="15">
        <v>2429</v>
      </c>
      <c r="Z17" s="15">
        <v>5.6000000000000001E-2</v>
      </c>
      <c r="AA17" s="15" t="s">
        <v>78</v>
      </c>
      <c r="AB17" s="15" t="s">
        <v>78</v>
      </c>
      <c r="AC17" s="15">
        <v>138500</v>
      </c>
      <c r="AD17" s="26">
        <v>38380</v>
      </c>
      <c r="AE17" s="15" t="s">
        <v>119</v>
      </c>
      <c r="AF17" s="15" t="s">
        <v>119</v>
      </c>
      <c r="AG17" s="16">
        <v>1</v>
      </c>
      <c r="AH17" s="15" t="s">
        <v>219</v>
      </c>
      <c r="AI17" s="15" t="s">
        <v>78</v>
      </c>
      <c r="AJ17" s="15">
        <v>2429.05859375</v>
      </c>
      <c r="AK17" s="15">
        <v>257.01643557699998</v>
      </c>
      <c r="AL17" s="15">
        <v>3105823.0167800002</v>
      </c>
      <c r="AM17" s="15">
        <v>1435710.4071</v>
      </c>
      <c r="AN17" s="14"/>
      <c r="AO17" s="14"/>
      <c r="AP17" s="19">
        <v>0</v>
      </c>
      <c r="AQ17" s="19">
        <v>0</v>
      </c>
      <c r="AR17" s="19">
        <v>25000</v>
      </c>
      <c r="AS17" s="19">
        <v>128300</v>
      </c>
      <c r="AT17" s="19">
        <f t="shared" si="0"/>
        <v>153300</v>
      </c>
      <c r="AU17" s="19">
        <v>0</v>
      </c>
      <c r="AV17" s="19">
        <v>0</v>
      </c>
      <c r="AW17" s="19">
        <v>0</v>
      </c>
      <c r="AX17" s="19">
        <v>0</v>
      </c>
      <c r="AY17" s="20">
        <f t="shared" si="1"/>
        <v>0</v>
      </c>
      <c r="AZ17" s="19">
        <f t="shared" si="2"/>
        <v>153300</v>
      </c>
      <c r="BA17" s="21">
        <v>1.4823000000099997</v>
      </c>
      <c r="BB17" s="21">
        <v>2.0303</v>
      </c>
      <c r="BC17" s="22"/>
      <c r="BD17" s="19">
        <v>3066</v>
      </c>
      <c r="BE17" s="19">
        <f t="shared" si="3"/>
        <v>2272.3659000153298</v>
      </c>
      <c r="BF17" s="19">
        <f t="shared" si="4"/>
        <v>3112.4499000000001</v>
      </c>
      <c r="BG17" s="23">
        <v>3.4819999999999997E-2</v>
      </c>
      <c r="BH17" s="23">
        <f t="shared" si="5"/>
        <v>3.4819999999999997E-2</v>
      </c>
      <c r="BI17" s="19">
        <v>0</v>
      </c>
      <c r="BJ17" s="19">
        <v>0</v>
      </c>
      <c r="BK17" s="19">
        <f t="shared" si="6"/>
        <v>2272.3659000153298</v>
      </c>
      <c r="BL17" s="19">
        <f t="shared" si="6"/>
        <v>3112.4499000000001</v>
      </c>
      <c r="BM17" s="19">
        <v>0</v>
      </c>
      <c r="BN17" s="19">
        <v>46.449900000000071</v>
      </c>
      <c r="BO17" s="19">
        <f t="shared" si="7"/>
        <v>46.449900000000071</v>
      </c>
      <c r="BP17" s="24">
        <f t="shared" si="8"/>
        <v>2272.3659000153298</v>
      </c>
      <c r="BQ17" s="24">
        <f t="shared" si="8"/>
        <v>3066</v>
      </c>
      <c r="BR17" s="24">
        <f t="shared" si="9"/>
        <v>793.63409998467023</v>
      </c>
    </row>
    <row r="18" spans="1:71" s="25" customFormat="1" ht="25.5" x14ac:dyDescent="0.2">
      <c r="A18" s="14">
        <v>1626</v>
      </c>
      <c r="B18" s="14"/>
      <c r="C18" s="15" t="s">
        <v>225</v>
      </c>
      <c r="D18" s="16">
        <v>21928</v>
      </c>
      <c r="E18" s="15" t="s">
        <v>226</v>
      </c>
      <c r="F18" s="15" t="s">
        <v>225</v>
      </c>
      <c r="G18" s="17" t="s">
        <v>227</v>
      </c>
      <c r="H18" s="17" t="s">
        <v>204</v>
      </c>
      <c r="I18" s="17" t="s">
        <v>205</v>
      </c>
      <c r="J18" s="15" t="s">
        <v>228</v>
      </c>
      <c r="K18" s="15" t="s">
        <v>221</v>
      </c>
      <c r="L18" s="18" t="s">
        <v>229</v>
      </c>
      <c r="M18" s="15" t="s">
        <v>230</v>
      </c>
      <c r="N18" s="15" t="s">
        <v>231</v>
      </c>
      <c r="O18" s="16">
        <v>498</v>
      </c>
      <c r="P18" s="15" t="s">
        <v>232</v>
      </c>
      <c r="Q18" s="15">
        <v>0</v>
      </c>
      <c r="R18" s="15">
        <v>27200</v>
      </c>
      <c r="S18" s="15">
        <v>27200</v>
      </c>
      <c r="T18" s="15">
        <v>0</v>
      </c>
      <c r="U18" s="15" t="s">
        <v>75</v>
      </c>
      <c r="V18" s="15" t="s">
        <v>76</v>
      </c>
      <c r="W18" s="16">
        <v>1</v>
      </c>
      <c r="X18" s="16">
        <v>0</v>
      </c>
      <c r="Y18" s="15">
        <v>26</v>
      </c>
      <c r="Z18" s="15">
        <v>1E-3</v>
      </c>
      <c r="AA18" s="15" t="s">
        <v>78</v>
      </c>
      <c r="AB18" s="15" t="s">
        <v>78</v>
      </c>
      <c r="AC18" s="15">
        <v>0</v>
      </c>
      <c r="AD18" s="15"/>
      <c r="AE18" s="15" t="s">
        <v>78</v>
      </c>
      <c r="AF18" s="15" t="s">
        <v>78</v>
      </c>
      <c r="AG18" s="16">
        <v>1</v>
      </c>
      <c r="AH18" s="15" t="s">
        <v>233</v>
      </c>
      <c r="AI18" s="15" t="s">
        <v>78</v>
      </c>
      <c r="AJ18" s="15">
        <v>25.922363281300001</v>
      </c>
      <c r="AK18" s="15">
        <v>18.536297902499999</v>
      </c>
      <c r="AL18" s="15">
        <v>3103950.7834200002</v>
      </c>
      <c r="AM18" s="15">
        <v>1438291.5110299999</v>
      </c>
      <c r="AN18" s="14"/>
      <c r="AO18" s="14"/>
      <c r="AP18" s="19">
        <v>0</v>
      </c>
      <c r="AQ18" s="19">
        <v>0</v>
      </c>
      <c r="AR18" s="19">
        <v>0</v>
      </c>
      <c r="AS18" s="19">
        <v>26900</v>
      </c>
      <c r="AT18" s="19">
        <f t="shared" si="0"/>
        <v>26900</v>
      </c>
      <c r="AU18" s="19">
        <v>0</v>
      </c>
      <c r="AV18" s="19">
        <v>0</v>
      </c>
      <c r="AW18" s="19">
        <v>0</v>
      </c>
      <c r="AX18" s="19">
        <v>0</v>
      </c>
      <c r="AY18" s="20">
        <f t="shared" si="1"/>
        <v>0</v>
      </c>
      <c r="AZ18" s="19">
        <f t="shared" si="2"/>
        <v>26900</v>
      </c>
      <c r="BA18" s="21">
        <v>1.4823000000099997</v>
      </c>
      <c r="BB18" s="21">
        <v>2.0303</v>
      </c>
      <c r="BC18" s="22"/>
      <c r="BD18" s="19">
        <v>807</v>
      </c>
      <c r="BE18" s="19">
        <f t="shared" si="3"/>
        <v>398.73870000268994</v>
      </c>
      <c r="BF18" s="19">
        <f t="shared" si="4"/>
        <v>546.15070000000003</v>
      </c>
      <c r="BG18" s="23">
        <v>3.4819999999999997E-2</v>
      </c>
      <c r="BH18" s="23">
        <f t="shared" si="5"/>
        <v>3.4819999999999997E-2</v>
      </c>
      <c r="BI18" s="19">
        <v>0</v>
      </c>
      <c r="BJ18" s="19">
        <v>0</v>
      </c>
      <c r="BK18" s="19">
        <f t="shared" si="6"/>
        <v>398.73870000268994</v>
      </c>
      <c r="BL18" s="19">
        <f t="shared" si="6"/>
        <v>546.15070000000003</v>
      </c>
      <c r="BM18" s="19">
        <v>0</v>
      </c>
      <c r="BN18" s="19">
        <v>0</v>
      </c>
      <c r="BO18" s="19">
        <f t="shared" si="7"/>
        <v>0</v>
      </c>
      <c r="BP18" s="24">
        <f t="shared" si="8"/>
        <v>398.73870000268994</v>
      </c>
      <c r="BQ18" s="24">
        <f t="shared" si="8"/>
        <v>546.15070000000003</v>
      </c>
      <c r="BR18" s="24">
        <f t="shared" ref="BR18:BR19" si="10">BQ18-BP18</f>
        <v>147.41199999731009</v>
      </c>
    </row>
    <row r="19" spans="1:71" s="25" customFormat="1" ht="14.25" x14ac:dyDescent="0.2">
      <c r="A19" s="14">
        <v>1627</v>
      </c>
      <c r="B19" s="14"/>
      <c r="C19" s="15" t="s">
        <v>159</v>
      </c>
      <c r="D19" s="16">
        <v>21896</v>
      </c>
      <c r="E19" s="15" t="s">
        <v>234</v>
      </c>
      <c r="F19" s="15" t="s">
        <v>235</v>
      </c>
      <c r="G19" s="17" t="s">
        <v>236</v>
      </c>
      <c r="H19" s="17" t="s">
        <v>237</v>
      </c>
      <c r="I19" s="17" t="s">
        <v>86</v>
      </c>
      <c r="J19" s="15" t="s">
        <v>238</v>
      </c>
      <c r="K19" s="15" t="s">
        <v>86</v>
      </c>
      <c r="L19" s="18" t="s">
        <v>239</v>
      </c>
      <c r="M19" s="15" t="s">
        <v>240</v>
      </c>
      <c r="N19" s="15" t="s">
        <v>241</v>
      </c>
      <c r="O19" s="16">
        <v>380</v>
      </c>
      <c r="P19" s="15" t="s">
        <v>242</v>
      </c>
      <c r="Q19" s="15">
        <v>72500</v>
      </c>
      <c r="R19" s="15">
        <v>78600</v>
      </c>
      <c r="S19" s="15">
        <v>151100</v>
      </c>
      <c r="T19" s="15">
        <v>27.58</v>
      </c>
      <c r="U19" s="15" t="s">
        <v>75</v>
      </c>
      <c r="V19" s="15" t="s">
        <v>76</v>
      </c>
      <c r="W19" s="16">
        <v>1</v>
      </c>
      <c r="X19" s="16">
        <v>0</v>
      </c>
      <c r="Y19" s="15">
        <v>1083289</v>
      </c>
      <c r="Z19" s="15">
        <v>24.869</v>
      </c>
      <c r="AA19" s="15" t="s">
        <v>78</v>
      </c>
      <c r="AB19" s="15" t="s">
        <v>78</v>
      </c>
      <c r="AC19" s="15">
        <v>0</v>
      </c>
      <c r="AD19" s="15"/>
      <c r="AE19" s="15" t="s">
        <v>243</v>
      </c>
      <c r="AF19" s="15" t="s">
        <v>244</v>
      </c>
      <c r="AG19" s="16">
        <v>1</v>
      </c>
      <c r="AH19" s="15" t="s">
        <v>245</v>
      </c>
      <c r="AI19" s="15" t="s">
        <v>78</v>
      </c>
      <c r="AJ19" s="15">
        <v>1083288.7890600001</v>
      </c>
      <c r="AK19" s="15">
        <v>4301.25489234</v>
      </c>
      <c r="AL19" s="15">
        <v>3104023.6230100002</v>
      </c>
      <c r="AM19" s="15">
        <v>1437869.37555</v>
      </c>
      <c r="AN19" s="14"/>
      <c r="AO19" s="14"/>
      <c r="AP19" s="19">
        <v>0</v>
      </c>
      <c r="AQ19" s="19">
        <v>0</v>
      </c>
      <c r="AR19" s="19">
        <v>72500</v>
      </c>
      <c r="AS19" s="19">
        <v>76400</v>
      </c>
      <c r="AT19" s="19">
        <f t="shared" si="0"/>
        <v>148900</v>
      </c>
      <c r="AU19" s="19">
        <v>0</v>
      </c>
      <c r="AV19" s="19">
        <v>0</v>
      </c>
      <c r="AW19" s="19">
        <v>0</v>
      </c>
      <c r="AX19" s="19">
        <v>0</v>
      </c>
      <c r="AY19" s="20">
        <f t="shared" si="1"/>
        <v>0</v>
      </c>
      <c r="AZ19" s="19">
        <f t="shared" si="2"/>
        <v>148900</v>
      </c>
      <c r="BA19" s="21">
        <v>1.4823000000099997</v>
      </c>
      <c r="BB19" s="21">
        <v>2.0303</v>
      </c>
      <c r="BC19" s="22"/>
      <c r="BD19" s="19">
        <v>4467</v>
      </c>
      <c r="BE19" s="19">
        <f t="shared" si="3"/>
        <v>2207.1447000148896</v>
      </c>
      <c r="BF19" s="19">
        <f t="shared" si="4"/>
        <v>3023.1167</v>
      </c>
      <c r="BG19" s="23">
        <v>3.4819999999999997E-2</v>
      </c>
      <c r="BH19" s="23">
        <f t="shared" si="5"/>
        <v>3.4819999999999997E-2</v>
      </c>
      <c r="BI19" s="19">
        <v>0</v>
      </c>
      <c r="BJ19" s="19">
        <v>0</v>
      </c>
      <c r="BK19" s="19">
        <f t="shared" si="6"/>
        <v>2207.1447000148896</v>
      </c>
      <c r="BL19" s="19">
        <f t="shared" si="6"/>
        <v>3023.1167</v>
      </c>
      <c r="BM19" s="19">
        <v>0</v>
      </c>
      <c r="BN19" s="19">
        <v>0</v>
      </c>
      <c r="BO19" s="19">
        <f t="shared" si="7"/>
        <v>0</v>
      </c>
      <c r="BP19" s="24">
        <f t="shared" si="8"/>
        <v>2207.1447000148896</v>
      </c>
      <c r="BQ19" s="24">
        <f t="shared" si="8"/>
        <v>3023.1167</v>
      </c>
      <c r="BR19" s="24">
        <f t="shared" si="10"/>
        <v>815.97199998511041</v>
      </c>
    </row>
    <row r="20" spans="1:71" s="25" customFormat="1" ht="14.25" x14ac:dyDescent="0.2">
      <c r="A20" s="14">
        <v>110</v>
      </c>
      <c r="B20" s="14"/>
      <c r="C20" s="15"/>
      <c r="D20" s="16">
        <v>20913</v>
      </c>
      <c r="E20" s="15" t="s">
        <v>246</v>
      </c>
      <c r="F20" s="15" t="s">
        <v>247</v>
      </c>
      <c r="G20" s="17" t="s">
        <v>248</v>
      </c>
      <c r="H20" s="17" t="s">
        <v>249</v>
      </c>
      <c r="I20" s="17" t="s">
        <v>250</v>
      </c>
      <c r="J20" s="15" t="s">
        <v>251</v>
      </c>
      <c r="K20" s="15" t="s">
        <v>252</v>
      </c>
      <c r="L20" s="18" t="s">
        <v>253</v>
      </c>
      <c r="M20" s="15" t="s">
        <v>240</v>
      </c>
      <c r="N20" s="15" t="s">
        <v>241</v>
      </c>
      <c r="O20" s="16">
        <v>300</v>
      </c>
      <c r="P20" s="15" t="s">
        <v>254</v>
      </c>
      <c r="Q20" s="15">
        <v>9600</v>
      </c>
      <c r="R20" s="15">
        <v>0</v>
      </c>
      <c r="S20" s="15">
        <v>9600</v>
      </c>
      <c r="T20" s="15">
        <v>6.61</v>
      </c>
      <c r="U20" s="15" t="s">
        <v>75</v>
      </c>
      <c r="V20" s="15" t="s">
        <v>76</v>
      </c>
      <c r="W20" s="16">
        <v>0</v>
      </c>
      <c r="X20" s="16">
        <v>1</v>
      </c>
      <c r="Y20" s="15">
        <v>376336</v>
      </c>
      <c r="Z20" s="15">
        <v>8.6389999999999993</v>
      </c>
      <c r="AA20" s="15" t="s">
        <v>78</v>
      </c>
      <c r="AB20" s="15" t="s">
        <v>78</v>
      </c>
      <c r="AC20" s="15">
        <v>0</v>
      </c>
      <c r="AD20" s="26">
        <v>36565</v>
      </c>
      <c r="AE20" s="15" t="s">
        <v>222</v>
      </c>
      <c r="AF20" s="15" t="s">
        <v>255</v>
      </c>
      <c r="AG20" s="16">
        <v>1</v>
      </c>
      <c r="AH20" s="15" t="s">
        <v>256</v>
      </c>
      <c r="AI20" s="15" t="s">
        <v>78</v>
      </c>
      <c r="AJ20" s="15">
        <v>376335.54345699999</v>
      </c>
      <c r="AK20" s="15">
        <v>2525.8674397599998</v>
      </c>
      <c r="AL20" s="15">
        <v>3102205.2791499998</v>
      </c>
      <c r="AM20" s="15">
        <v>1437021.16487</v>
      </c>
      <c r="AN20" s="14"/>
      <c r="AO20" s="14"/>
      <c r="AP20" s="19">
        <v>0</v>
      </c>
      <c r="AQ20" s="19">
        <v>0</v>
      </c>
      <c r="AR20" s="19">
        <v>9600</v>
      </c>
      <c r="AS20" s="19">
        <v>0</v>
      </c>
      <c r="AT20" s="19">
        <f t="shared" si="0"/>
        <v>9600</v>
      </c>
      <c r="AU20" s="19">
        <v>0</v>
      </c>
      <c r="AV20" s="19">
        <v>0</v>
      </c>
      <c r="AW20" s="19">
        <v>0</v>
      </c>
      <c r="AX20" s="19">
        <v>0</v>
      </c>
      <c r="AY20" s="20">
        <f t="shared" ref="AY20:AY38" si="11">SUM(AU20:AX20)</f>
        <v>0</v>
      </c>
      <c r="AZ20" s="19">
        <f t="shared" si="2"/>
        <v>9600</v>
      </c>
      <c r="BA20" s="21">
        <v>1.4823000000099997</v>
      </c>
      <c r="BB20" s="21">
        <v>2.0303</v>
      </c>
      <c r="BC20" s="22"/>
      <c r="BD20" s="19">
        <v>288</v>
      </c>
      <c r="BE20" s="19">
        <f t="shared" si="3"/>
        <v>142.30080000095998</v>
      </c>
      <c r="BF20" s="19">
        <f t="shared" si="4"/>
        <v>194.90879999999999</v>
      </c>
      <c r="BG20" s="23">
        <v>3.4819999999999997E-2</v>
      </c>
      <c r="BH20" s="23">
        <f t="shared" si="5"/>
        <v>3.4819999999999997E-2</v>
      </c>
      <c r="BI20" s="19">
        <v>0</v>
      </c>
      <c r="BJ20" s="19">
        <v>0</v>
      </c>
      <c r="BK20" s="19">
        <f t="shared" si="6"/>
        <v>142.30080000095998</v>
      </c>
      <c r="BL20" s="19">
        <f t="shared" si="6"/>
        <v>194.90879999999999</v>
      </c>
      <c r="BM20" s="19">
        <v>0</v>
      </c>
      <c r="BN20" s="19">
        <v>0</v>
      </c>
      <c r="BO20" s="19">
        <f t="shared" si="7"/>
        <v>0</v>
      </c>
      <c r="BP20" s="24">
        <f t="shared" si="8"/>
        <v>142.30080000095998</v>
      </c>
      <c r="BQ20" s="24">
        <f t="shared" si="8"/>
        <v>194.90879999999999</v>
      </c>
      <c r="BR20" s="24">
        <f t="shared" si="9"/>
        <v>52.607999999040004</v>
      </c>
    </row>
    <row r="21" spans="1:71" s="25" customFormat="1" ht="14.25" x14ac:dyDescent="0.2">
      <c r="A21" s="14">
        <v>111</v>
      </c>
      <c r="B21" s="14"/>
      <c r="C21" s="15"/>
      <c r="D21" s="16">
        <v>24815</v>
      </c>
      <c r="E21" s="15" t="s">
        <v>257</v>
      </c>
      <c r="F21" s="15" t="s">
        <v>258</v>
      </c>
      <c r="G21" s="17" t="s">
        <v>259</v>
      </c>
      <c r="H21" s="17" t="s">
        <v>260</v>
      </c>
      <c r="I21" s="17" t="s">
        <v>86</v>
      </c>
      <c r="J21" s="15" t="s">
        <v>261</v>
      </c>
      <c r="K21" s="15" t="s">
        <v>86</v>
      </c>
      <c r="L21" s="18" t="s">
        <v>262</v>
      </c>
      <c r="M21" s="15" t="s">
        <v>240</v>
      </c>
      <c r="N21" s="15" t="s">
        <v>241</v>
      </c>
      <c r="O21" s="16">
        <v>300</v>
      </c>
      <c r="P21" s="15" t="s">
        <v>254</v>
      </c>
      <c r="Q21" s="15">
        <v>11200</v>
      </c>
      <c r="R21" s="15">
        <v>0</v>
      </c>
      <c r="S21" s="15">
        <v>11200</v>
      </c>
      <c r="T21" s="15">
        <v>7.16</v>
      </c>
      <c r="U21" s="15" t="s">
        <v>75</v>
      </c>
      <c r="V21" s="15" t="s">
        <v>76</v>
      </c>
      <c r="W21" s="16">
        <v>0</v>
      </c>
      <c r="X21" s="16">
        <v>1</v>
      </c>
      <c r="Y21" s="15">
        <v>312343</v>
      </c>
      <c r="Z21" s="15">
        <v>7.17</v>
      </c>
      <c r="AA21" s="15" t="s">
        <v>78</v>
      </c>
      <c r="AB21" s="15" t="s">
        <v>78</v>
      </c>
      <c r="AC21" s="15">
        <v>1466658</v>
      </c>
      <c r="AD21" s="26">
        <v>40520</v>
      </c>
      <c r="AE21" s="15" t="s">
        <v>79</v>
      </c>
      <c r="AF21" s="15" t="s">
        <v>263</v>
      </c>
      <c r="AG21" s="16">
        <v>1</v>
      </c>
      <c r="AH21" s="15" t="s">
        <v>264</v>
      </c>
      <c r="AI21" s="15" t="s">
        <v>78</v>
      </c>
      <c r="AJ21" s="15">
        <v>312343.06835900003</v>
      </c>
      <c r="AK21" s="15">
        <v>2637.2581565599999</v>
      </c>
      <c r="AL21" s="15">
        <v>3102155.0952499998</v>
      </c>
      <c r="AM21" s="15">
        <v>1436204.14206</v>
      </c>
      <c r="AN21" s="14"/>
      <c r="AO21" s="14"/>
      <c r="AP21" s="19">
        <v>0</v>
      </c>
      <c r="AQ21" s="19">
        <v>0</v>
      </c>
      <c r="AR21" s="19">
        <v>11200</v>
      </c>
      <c r="AS21" s="19">
        <v>0</v>
      </c>
      <c r="AT21" s="19">
        <f t="shared" si="0"/>
        <v>11200</v>
      </c>
      <c r="AU21" s="19">
        <v>0</v>
      </c>
      <c r="AV21" s="19">
        <v>0</v>
      </c>
      <c r="AW21" s="19">
        <v>0</v>
      </c>
      <c r="AX21" s="19">
        <v>0</v>
      </c>
      <c r="AY21" s="20">
        <f t="shared" si="11"/>
        <v>0</v>
      </c>
      <c r="AZ21" s="19">
        <f t="shared" si="2"/>
        <v>11200</v>
      </c>
      <c r="BA21" s="21">
        <v>1.4823000000099997</v>
      </c>
      <c r="BB21" s="21">
        <v>2.0303</v>
      </c>
      <c r="BC21" s="22"/>
      <c r="BD21" s="19">
        <v>336</v>
      </c>
      <c r="BE21" s="19">
        <f t="shared" si="3"/>
        <v>166.01760000111997</v>
      </c>
      <c r="BF21" s="19">
        <f t="shared" si="4"/>
        <v>227.39359999999999</v>
      </c>
      <c r="BG21" s="23">
        <v>3.4819999999999997E-2</v>
      </c>
      <c r="BH21" s="23">
        <f t="shared" si="5"/>
        <v>3.4819999999999997E-2</v>
      </c>
      <c r="BI21" s="19">
        <v>0</v>
      </c>
      <c r="BJ21" s="19">
        <v>0</v>
      </c>
      <c r="BK21" s="19">
        <f t="shared" si="6"/>
        <v>166.01760000111997</v>
      </c>
      <c r="BL21" s="19">
        <f t="shared" si="6"/>
        <v>227.39359999999999</v>
      </c>
      <c r="BM21" s="19">
        <v>0</v>
      </c>
      <c r="BN21" s="19">
        <v>0</v>
      </c>
      <c r="BO21" s="19">
        <f t="shared" si="7"/>
        <v>0</v>
      </c>
      <c r="BP21" s="24">
        <f t="shared" si="8"/>
        <v>166.01760000111997</v>
      </c>
      <c r="BQ21" s="24">
        <f t="shared" si="8"/>
        <v>227.39359999999999</v>
      </c>
      <c r="BR21" s="24">
        <f t="shared" si="9"/>
        <v>61.375999998880019</v>
      </c>
    </row>
    <row r="22" spans="1:71" s="25" customFormat="1" ht="14.25" x14ac:dyDescent="0.2">
      <c r="A22" s="14">
        <v>112</v>
      </c>
      <c r="B22" s="14"/>
      <c r="C22" s="15" t="s">
        <v>265</v>
      </c>
      <c r="D22" s="16">
        <v>26851</v>
      </c>
      <c r="E22" s="15" t="s">
        <v>266</v>
      </c>
      <c r="F22" s="15" t="s">
        <v>265</v>
      </c>
      <c r="G22" s="17" t="s">
        <v>259</v>
      </c>
      <c r="H22" s="17" t="s">
        <v>260</v>
      </c>
      <c r="I22" s="17" t="s">
        <v>86</v>
      </c>
      <c r="J22" s="15" t="s">
        <v>267</v>
      </c>
      <c r="K22" s="15" t="s">
        <v>268</v>
      </c>
      <c r="L22" s="18" t="s">
        <v>269</v>
      </c>
      <c r="M22" s="15" t="s">
        <v>270</v>
      </c>
      <c r="N22" s="15" t="s">
        <v>271</v>
      </c>
      <c r="O22" s="16">
        <v>610</v>
      </c>
      <c r="P22" s="15" t="s">
        <v>272</v>
      </c>
      <c r="Q22" s="15">
        <v>0</v>
      </c>
      <c r="R22" s="15">
        <v>0</v>
      </c>
      <c r="S22" s="15">
        <v>0</v>
      </c>
      <c r="T22" s="15">
        <v>8.15</v>
      </c>
      <c r="U22" s="15" t="s">
        <v>75</v>
      </c>
      <c r="V22" s="15" t="s">
        <v>76</v>
      </c>
      <c r="W22" s="16">
        <v>0</v>
      </c>
      <c r="X22" s="16">
        <v>0</v>
      </c>
      <c r="Y22" s="15">
        <v>245805</v>
      </c>
      <c r="Z22" s="15">
        <v>5.6429999999999998</v>
      </c>
      <c r="AA22" s="15" t="s">
        <v>78</v>
      </c>
      <c r="AB22" s="15" t="s">
        <v>78</v>
      </c>
      <c r="AC22" s="15">
        <v>0</v>
      </c>
      <c r="AD22" s="15"/>
      <c r="AE22" s="15" t="s">
        <v>222</v>
      </c>
      <c r="AF22" s="15" t="s">
        <v>273</v>
      </c>
      <c r="AG22" s="16">
        <v>1</v>
      </c>
      <c r="AH22" s="15" t="s">
        <v>274</v>
      </c>
      <c r="AI22" s="15" t="s">
        <v>78</v>
      </c>
      <c r="AJ22" s="15">
        <v>245804.64746099999</v>
      </c>
      <c r="AK22" s="15">
        <v>2832.3056467199999</v>
      </c>
      <c r="AL22" s="15">
        <v>3102169.1735</v>
      </c>
      <c r="AM22" s="15">
        <v>1435402.5337</v>
      </c>
      <c r="AN22" s="14"/>
      <c r="AO22" s="14"/>
      <c r="AP22" s="19">
        <v>0</v>
      </c>
      <c r="AQ22" s="19">
        <v>0</v>
      </c>
      <c r="AR22" s="19">
        <v>0</v>
      </c>
      <c r="AS22" s="19">
        <v>0</v>
      </c>
      <c r="AT22" s="19">
        <f t="shared" si="0"/>
        <v>0</v>
      </c>
      <c r="AU22" s="19">
        <v>0</v>
      </c>
      <c r="AV22" s="19">
        <v>0</v>
      </c>
      <c r="AW22" s="19">
        <v>0</v>
      </c>
      <c r="AX22" s="19">
        <v>0</v>
      </c>
      <c r="AY22" s="20">
        <f t="shared" si="11"/>
        <v>0</v>
      </c>
      <c r="AZ22" s="19">
        <f t="shared" si="2"/>
        <v>0</v>
      </c>
      <c r="BA22" s="21">
        <v>1.4823000000099997</v>
      </c>
      <c r="BB22" s="21">
        <v>2.0303</v>
      </c>
      <c r="BC22" s="22"/>
      <c r="BD22" s="19">
        <v>0</v>
      </c>
      <c r="BE22" s="19">
        <f t="shared" si="3"/>
        <v>0</v>
      </c>
      <c r="BF22" s="19">
        <f t="shared" si="4"/>
        <v>0</v>
      </c>
      <c r="BG22" s="23">
        <v>3.4819999999999997E-2</v>
      </c>
      <c r="BH22" s="23">
        <f t="shared" si="5"/>
        <v>3.4819999999999997E-2</v>
      </c>
      <c r="BI22" s="19">
        <v>-26.993957778182104</v>
      </c>
      <c r="BJ22" s="19">
        <v>-36.973509057999998</v>
      </c>
      <c r="BK22" s="19">
        <f t="shared" si="6"/>
        <v>26.993957778182104</v>
      </c>
      <c r="BL22" s="19">
        <f t="shared" si="6"/>
        <v>36.973509057999998</v>
      </c>
      <c r="BM22" s="19">
        <v>0</v>
      </c>
      <c r="BN22" s="19">
        <v>0</v>
      </c>
      <c r="BO22" s="19">
        <f t="shared" si="7"/>
        <v>0</v>
      </c>
      <c r="BP22" s="24">
        <f t="shared" si="8"/>
        <v>26.993957778182104</v>
      </c>
      <c r="BQ22" s="24">
        <f t="shared" si="8"/>
        <v>36.973509057999998</v>
      </c>
      <c r="BR22" s="24">
        <f t="shared" si="9"/>
        <v>9.979551279817894</v>
      </c>
    </row>
    <row r="23" spans="1:71" s="25" customFormat="1" ht="14.25" x14ac:dyDescent="0.2">
      <c r="A23" s="14">
        <v>113</v>
      </c>
      <c r="B23" s="14"/>
      <c r="C23" s="15" t="s">
        <v>150</v>
      </c>
      <c r="D23" s="16">
        <v>4894</v>
      </c>
      <c r="E23" s="15" t="s">
        <v>275</v>
      </c>
      <c r="F23" s="15" t="s">
        <v>276</v>
      </c>
      <c r="G23" s="17" t="s">
        <v>277</v>
      </c>
      <c r="H23" s="17" t="s">
        <v>278</v>
      </c>
      <c r="I23" s="17" t="s">
        <v>86</v>
      </c>
      <c r="J23" s="15" t="s">
        <v>279</v>
      </c>
      <c r="K23" s="15" t="s">
        <v>86</v>
      </c>
      <c r="L23" s="18" t="s">
        <v>280</v>
      </c>
      <c r="M23" s="15" t="s">
        <v>240</v>
      </c>
      <c r="N23" s="15" t="s">
        <v>241</v>
      </c>
      <c r="O23" s="16">
        <v>300</v>
      </c>
      <c r="P23" s="15" t="s">
        <v>254</v>
      </c>
      <c r="Q23" s="15">
        <v>476000</v>
      </c>
      <c r="R23" s="15">
        <v>0</v>
      </c>
      <c r="S23" s="15">
        <v>476000</v>
      </c>
      <c r="T23" s="15">
        <v>168.506</v>
      </c>
      <c r="U23" s="15" t="s">
        <v>75</v>
      </c>
      <c r="V23" s="15" t="s">
        <v>76</v>
      </c>
      <c r="W23" s="16">
        <v>0</v>
      </c>
      <c r="X23" s="16">
        <v>1</v>
      </c>
      <c r="Y23" s="15">
        <v>4280539</v>
      </c>
      <c r="Z23" s="15">
        <v>98.268000000000001</v>
      </c>
      <c r="AA23" s="15" t="s">
        <v>78</v>
      </c>
      <c r="AB23" s="15" t="s">
        <v>78</v>
      </c>
      <c r="AC23" s="15">
        <v>250000</v>
      </c>
      <c r="AD23" s="26">
        <v>41652</v>
      </c>
      <c r="AE23" s="15" t="s">
        <v>79</v>
      </c>
      <c r="AF23" s="15" t="s">
        <v>281</v>
      </c>
      <c r="AG23" s="16">
        <v>1</v>
      </c>
      <c r="AH23" s="15" t="s">
        <v>282</v>
      </c>
      <c r="AI23" s="15" t="s">
        <v>78</v>
      </c>
      <c r="AJ23" s="15">
        <v>4280538.6796899997</v>
      </c>
      <c r="AK23" s="15">
        <v>14303.0753506</v>
      </c>
      <c r="AL23" s="15">
        <v>3100331.54948</v>
      </c>
      <c r="AM23" s="15">
        <v>1433703.3437900001</v>
      </c>
      <c r="AN23" s="14"/>
      <c r="AO23" s="14"/>
      <c r="AP23" s="19">
        <v>0</v>
      </c>
      <c r="AQ23" s="19">
        <v>0</v>
      </c>
      <c r="AR23" s="19">
        <v>476000</v>
      </c>
      <c r="AS23" s="19">
        <v>0</v>
      </c>
      <c r="AT23" s="19">
        <f t="shared" si="0"/>
        <v>476000</v>
      </c>
      <c r="AU23" s="19">
        <v>0</v>
      </c>
      <c r="AV23" s="19">
        <v>0</v>
      </c>
      <c r="AW23" s="19">
        <v>0</v>
      </c>
      <c r="AX23" s="19">
        <v>0</v>
      </c>
      <c r="AY23" s="20">
        <f t="shared" si="11"/>
        <v>0</v>
      </c>
      <c r="AZ23" s="19">
        <f t="shared" si="2"/>
        <v>476000</v>
      </c>
      <c r="BA23" s="21">
        <v>1.4823000000099997</v>
      </c>
      <c r="BB23" s="21">
        <v>2.0303</v>
      </c>
      <c r="BC23" s="22"/>
      <c r="BD23" s="19">
        <v>14280</v>
      </c>
      <c r="BE23" s="19">
        <f t="shared" si="3"/>
        <v>7055.7480000475989</v>
      </c>
      <c r="BF23" s="19">
        <f t="shared" si="4"/>
        <v>9664.2279999999992</v>
      </c>
      <c r="BG23" s="23">
        <v>3.4819999999999997E-2</v>
      </c>
      <c r="BH23" s="23">
        <f t="shared" si="5"/>
        <v>3.4819999999999997E-2</v>
      </c>
      <c r="BI23" s="19">
        <v>-0.30968211600208911</v>
      </c>
      <c r="BJ23" s="19">
        <v>-0.4241702759999999</v>
      </c>
      <c r="BK23" s="19">
        <f t="shared" si="6"/>
        <v>7056.0576821636014</v>
      </c>
      <c r="BL23" s="19">
        <f t="shared" si="6"/>
        <v>9664.6521702759983</v>
      </c>
      <c r="BM23" s="19">
        <v>0</v>
      </c>
      <c r="BN23" s="19">
        <v>0</v>
      </c>
      <c r="BO23" s="19">
        <f t="shared" si="7"/>
        <v>0</v>
      </c>
      <c r="BP23" s="24">
        <f t="shared" si="8"/>
        <v>7056.0576821636014</v>
      </c>
      <c r="BQ23" s="24">
        <f t="shared" si="8"/>
        <v>9664.6521702759983</v>
      </c>
      <c r="BR23" s="24">
        <f t="shared" si="9"/>
        <v>2608.5944881123969</v>
      </c>
    </row>
    <row r="24" spans="1:71" s="25" customFormat="1" ht="14.25" x14ac:dyDescent="0.2">
      <c r="A24" s="14">
        <v>114</v>
      </c>
      <c r="B24" s="14"/>
      <c r="C24" s="15"/>
      <c r="D24" s="16">
        <v>6035</v>
      </c>
      <c r="E24" s="15" t="s">
        <v>283</v>
      </c>
      <c r="F24" s="15" t="s">
        <v>284</v>
      </c>
      <c r="G24" s="17" t="s">
        <v>285</v>
      </c>
      <c r="H24" s="17" t="s">
        <v>286</v>
      </c>
      <c r="I24" s="17" t="s">
        <v>86</v>
      </c>
      <c r="J24" s="15" t="s">
        <v>287</v>
      </c>
      <c r="K24" s="15" t="s">
        <v>288</v>
      </c>
      <c r="L24" s="18" t="s">
        <v>289</v>
      </c>
      <c r="M24" s="15" t="s">
        <v>270</v>
      </c>
      <c r="N24" s="15" t="s">
        <v>271</v>
      </c>
      <c r="O24" s="16">
        <v>610</v>
      </c>
      <c r="P24" s="15" t="s">
        <v>272</v>
      </c>
      <c r="Q24" s="15">
        <v>87100</v>
      </c>
      <c r="R24" s="15">
        <v>0</v>
      </c>
      <c r="S24" s="15">
        <v>87100</v>
      </c>
      <c r="T24" s="15">
        <v>34.83</v>
      </c>
      <c r="U24" s="15" t="s">
        <v>75</v>
      </c>
      <c r="V24" s="15" t="s">
        <v>76</v>
      </c>
      <c r="W24" s="16">
        <v>0</v>
      </c>
      <c r="X24" s="16">
        <v>0</v>
      </c>
      <c r="Y24" s="15">
        <v>1538851</v>
      </c>
      <c r="Z24" s="15">
        <v>35.326999999999998</v>
      </c>
      <c r="AA24" s="15" t="s">
        <v>78</v>
      </c>
      <c r="AB24" s="15" t="s">
        <v>78</v>
      </c>
      <c r="AC24" s="15">
        <v>0</v>
      </c>
      <c r="AD24" s="15"/>
      <c r="AE24" s="15" t="s">
        <v>222</v>
      </c>
      <c r="AF24" s="15" t="s">
        <v>290</v>
      </c>
      <c r="AG24" s="16">
        <v>1</v>
      </c>
      <c r="AH24" s="15" t="s">
        <v>291</v>
      </c>
      <c r="AI24" s="15" t="s">
        <v>78</v>
      </c>
      <c r="AJ24" s="15">
        <v>1538850.9614299999</v>
      </c>
      <c r="AK24" s="15">
        <v>9123.1630793500008</v>
      </c>
      <c r="AL24" s="15">
        <v>3101095.1266000001</v>
      </c>
      <c r="AM24" s="15">
        <v>1434922.8772100001</v>
      </c>
      <c r="AN24" s="14"/>
      <c r="AO24" s="14"/>
      <c r="AP24" s="19">
        <v>0</v>
      </c>
      <c r="AQ24" s="19">
        <v>0</v>
      </c>
      <c r="AR24" s="19">
        <v>52300</v>
      </c>
      <c r="AS24" s="19">
        <v>0</v>
      </c>
      <c r="AT24" s="19">
        <f t="shared" si="0"/>
        <v>52300</v>
      </c>
      <c r="AU24" s="19">
        <v>0</v>
      </c>
      <c r="AV24" s="19">
        <v>0</v>
      </c>
      <c r="AW24" s="19">
        <v>0</v>
      </c>
      <c r="AX24" s="19">
        <v>52300</v>
      </c>
      <c r="AY24" s="20">
        <f t="shared" si="11"/>
        <v>52300</v>
      </c>
      <c r="AZ24" s="19">
        <f t="shared" si="2"/>
        <v>0</v>
      </c>
      <c r="BA24" s="21">
        <v>1.4823000000099997</v>
      </c>
      <c r="BB24" s="21">
        <v>2.0303</v>
      </c>
      <c r="BC24" s="22"/>
      <c r="BD24" s="19">
        <v>1569</v>
      </c>
      <c r="BE24" s="19">
        <f t="shared" si="3"/>
        <v>0</v>
      </c>
      <c r="BF24" s="19">
        <f t="shared" si="4"/>
        <v>0</v>
      </c>
      <c r="BG24" s="23">
        <v>3.4819999999999997E-2</v>
      </c>
      <c r="BH24" s="23">
        <f t="shared" si="5"/>
        <v>3.4819999999999997E-2</v>
      </c>
      <c r="BI24" s="19">
        <v>0</v>
      </c>
      <c r="BJ24" s="19">
        <v>0</v>
      </c>
      <c r="BK24" s="19">
        <f t="shared" si="6"/>
        <v>0</v>
      </c>
      <c r="BL24" s="19">
        <f t="shared" si="6"/>
        <v>0</v>
      </c>
      <c r="BM24" s="19">
        <v>0</v>
      </c>
      <c r="BN24" s="19">
        <v>0</v>
      </c>
      <c r="BO24" s="19">
        <f t="shared" si="7"/>
        <v>0</v>
      </c>
      <c r="BP24" s="24">
        <f t="shared" si="8"/>
        <v>0</v>
      </c>
      <c r="BQ24" s="24">
        <f t="shared" si="8"/>
        <v>0</v>
      </c>
      <c r="BR24" s="24">
        <f t="shared" si="9"/>
        <v>0</v>
      </c>
      <c r="BS24" s="25" t="s">
        <v>292</v>
      </c>
    </row>
    <row r="25" spans="1:71" s="25" customFormat="1" ht="14.25" x14ac:dyDescent="0.2">
      <c r="A25" s="14">
        <v>115</v>
      </c>
      <c r="B25" s="14"/>
      <c r="C25" s="15" t="s">
        <v>293</v>
      </c>
      <c r="D25" s="16">
        <v>27692</v>
      </c>
      <c r="E25" s="15" t="s">
        <v>294</v>
      </c>
      <c r="F25" s="15" t="s">
        <v>293</v>
      </c>
      <c r="G25" s="17" t="s">
        <v>295</v>
      </c>
      <c r="H25" s="17" t="s">
        <v>286</v>
      </c>
      <c r="I25" s="17" t="s">
        <v>86</v>
      </c>
      <c r="J25" s="15" t="s">
        <v>296</v>
      </c>
      <c r="K25" s="15" t="s">
        <v>288</v>
      </c>
      <c r="L25" s="18" t="s">
        <v>297</v>
      </c>
      <c r="M25" s="15" t="s">
        <v>270</v>
      </c>
      <c r="N25" s="15" t="s">
        <v>271</v>
      </c>
      <c r="O25" s="16">
        <v>610</v>
      </c>
      <c r="P25" s="15" t="s">
        <v>272</v>
      </c>
      <c r="Q25" s="15">
        <v>600</v>
      </c>
      <c r="R25" s="15">
        <v>0</v>
      </c>
      <c r="S25" s="15">
        <v>600</v>
      </c>
      <c r="T25" s="15">
        <v>1.47</v>
      </c>
      <c r="U25" s="15" t="s">
        <v>75</v>
      </c>
      <c r="V25" s="15" t="s">
        <v>76</v>
      </c>
      <c r="W25" s="16">
        <v>0</v>
      </c>
      <c r="X25" s="16">
        <v>0</v>
      </c>
      <c r="Y25" s="15">
        <v>63391</v>
      </c>
      <c r="Z25" s="15">
        <v>1.4550000000000001</v>
      </c>
      <c r="AA25" s="15" t="s">
        <v>78</v>
      </c>
      <c r="AB25" s="15" t="s">
        <v>78</v>
      </c>
      <c r="AC25" s="15">
        <v>0</v>
      </c>
      <c r="AD25" s="15"/>
      <c r="AE25" s="15" t="s">
        <v>298</v>
      </c>
      <c r="AF25" s="15" t="s">
        <v>299</v>
      </c>
      <c r="AG25" s="16">
        <v>1</v>
      </c>
      <c r="AH25" s="15" t="s">
        <v>300</v>
      </c>
      <c r="AI25" s="15" t="s">
        <v>78</v>
      </c>
      <c r="AJ25" s="15">
        <v>63390.6748047</v>
      </c>
      <c r="AK25" s="15">
        <v>1682.8804544</v>
      </c>
      <c r="AL25" s="15">
        <v>3101044.7585399998</v>
      </c>
      <c r="AM25" s="15">
        <v>1434817.29694</v>
      </c>
      <c r="AN25" s="14"/>
      <c r="AO25" s="14"/>
      <c r="AP25" s="19">
        <v>0</v>
      </c>
      <c r="AQ25" s="19">
        <v>0</v>
      </c>
      <c r="AR25" s="19">
        <v>600</v>
      </c>
      <c r="AS25" s="19">
        <v>0</v>
      </c>
      <c r="AT25" s="19">
        <f t="shared" si="0"/>
        <v>600</v>
      </c>
      <c r="AU25" s="19">
        <v>0</v>
      </c>
      <c r="AV25" s="19">
        <v>0</v>
      </c>
      <c r="AW25" s="19">
        <v>0</v>
      </c>
      <c r="AX25" s="19">
        <v>600</v>
      </c>
      <c r="AY25" s="20">
        <f t="shared" si="11"/>
        <v>600</v>
      </c>
      <c r="AZ25" s="19">
        <f t="shared" si="2"/>
        <v>0</v>
      </c>
      <c r="BA25" s="21">
        <v>1.4823000000099997</v>
      </c>
      <c r="BB25" s="21">
        <v>2.0303</v>
      </c>
      <c r="BC25" s="22"/>
      <c r="BD25" s="19">
        <v>12</v>
      </c>
      <c r="BE25" s="19">
        <f t="shared" si="3"/>
        <v>0</v>
      </c>
      <c r="BF25" s="19">
        <f t="shared" si="4"/>
        <v>0</v>
      </c>
      <c r="BG25" s="23">
        <v>3.4819999999999997E-2</v>
      </c>
      <c r="BH25" s="23">
        <f t="shared" si="5"/>
        <v>3.4819999999999997E-2</v>
      </c>
      <c r="BI25" s="19">
        <v>0</v>
      </c>
      <c r="BJ25" s="19">
        <v>0</v>
      </c>
      <c r="BK25" s="19">
        <f t="shared" si="6"/>
        <v>0</v>
      </c>
      <c r="BL25" s="19">
        <f t="shared" si="6"/>
        <v>0</v>
      </c>
      <c r="BM25" s="19">
        <v>0</v>
      </c>
      <c r="BN25" s="19">
        <v>0</v>
      </c>
      <c r="BO25" s="19">
        <f t="shared" si="7"/>
        <v>0</v>
      </c>
      <c r="BP25" s="24">
        <f t="shared" si="8"/>
        <v>0</v>
      </c>
      <c r="BQ25" s="24">
        <f t="shared" si="8"/>
        <v>0</v>
      </c>
      <c r="BR25" s="24">
        <f t="shared" si="9"/>
        <v>0</v>
      </c>
      <c r="BS25" s="25" t="s">
        <v>292</v>
      </c>
    </row>
    <row r="26" spans="1:71" s="25" customFormat="1" ht="14.25" x14ac:dyDescent="0.2">
      <c r="A26" s="14">
        <v>116</v>
      </c>
      <c r="B26" s="14"/>
      <c r="C26" s="15" t="s">
        <v>301</v>
      </c>
      <c r="D26" s="16">
        <v>35038</v>
      </c>
      <c r="E26" s="15" t="s">
        <v>302</v>
      </c>
      <c r="F26" s="15" t="s">
        <v>301</v>
      </c>
      <c r="G26" s="17" t="s">
        <v>303</v>
      </c>
      <c r="H26" s="17" t="s">
        <v>304</v>
      </c>
      <c r="I26" s="17" t="s">
        <v>86</v>
      </c>
      <c r="J26" s="15" t="s">
        <v>305</v>
      </c>
      <c r="K26" s="15" t="s">
        <v>306</v>
      </c>
      <c r="L26" s="18" t="s">
        <v>307</v>
      </c>
      <c r="M26" s="15" t="s">
        <v>240</v>
      </c>
      <c r="N26" s="15" t="s">
        <v>241</v>
      </c>
      <c r="O26" s="16">
        <v>300</v>
      </c>
      <c r="P26" s="15" t="s">
        <v>254</v>
      </c>
      <c r="Q26" s="15">
        <v>14600</v>
      </c>
      <c r="R26" s="15">
        <v>0</v>
      </c>
      <c r="S26" s="15">
        <v>14600</v>
      </c>
      <c r="T26" s="15">
        <v>9.6289999999999996</v>
      </c>
      <c r="U26" s="15" t="s">
        <v>75</v>
      </c>
      <c r="V26" s="15" t="s">
        <v>76</v>
      </c>
      <c r="W26" s="16">
        <v>0</v>
      </c>
      <c r="X26" s="16">
        <v>1</v>
      </c>
      <c r="Y26" s="15">
        <v>355946</v>
      </c>
      <c r="Z26" s="15">
        <v>8.1709999999999994</v>
      </c>
      <c r="AA26" s="15" t="s">
        <v>78</v>
      </c>
      <c r="AB26" s="15" t="s">
        <v>78</v>
      </c>
      <c r="AC26" s="15">
        <v>0</v>
      </c>
      <c r="AD26" s="26">
        <v>42066</v>
      </c>
      <c r="AE26" s="15" t="s">
        <v>298</v>
      </c>
      <c r="AF26" s="15" t="s">
        <v>308</v>
      </c>
      <c r="AG26" s="16">
        <v>1</v>
      </c>
      <c r="AH26" s="15" t="s">
        <v>309</v>
      </c>
      <c r="AI26" s="15" t="s">
        <v>78</v>
      </c>
      <c r="AJ26" s="15">
        <v>355946.22900400002</v>
      </c>
      <c r="AK26" s="15">
        <v>2607.3489390599998</v>
      </c>
      <c r="AL26" s="15">
        <v>3100927.7545599998</v>
      </c>
      <c r="AM26" s="15">
        <v>1434487.30947</v>
      </c>
      <c r="AN26" s="14"/>
      <c r="AO26" s="14"/>
      <c r="AP26" s="19">
        <v>0</v>
      </c>
      <c r="AQ26" s="19">
        <v>0</v>
      </c>
      <c r="AR26" s="19">
        <v>14600</v>
      </c>
      <c r="AS26" s="19">
        <v>0</v>
      </c>
      <c r="AT26" s="19">
        <f t="shared" si="0"/>
        <v>14600</v>
      </c>
      <c r="AU26" s="19">
        <v>0</v>
      </c>
      <c r="AV26" s="19">
        <v>0</v>
      </c>
      <c r="AW26" s="19">
        <v>0</v>
      </c>
      <c r="AX26" s="19">
        <v>0</v>
      </c>
      <c r="AY26" s="20">
        <f t="shared" si="11"/>
        <v>0</v>
      </c>
      <c r="AZ26" s="19">
        <f t="shared" si="2"/>
        <v>14600</v>
      </c>
      <c r="BA26" s="21">
        <v>1.4823000000099997</v>
      </c>
      <c r="BB26" s="21">
        <v>2.0303</v>
      </c>
      <c r="BC26" s="22"/>
      <c r="BD26" s="19">
        <v>438</v>
      </c>
      <c r="BE26" s="19">
        <f t="shared" si="3"/>
        <v>216.41580000145996</v>
      </c>
      <c r="BF26" s="19">
        <f t="shared" si="4"/>
        <v>296.42379999999997</v>
      </c>
      <c r="BG26" s="23">
        <v>3.4819999999999997E-2</v>
      </c>
      <c r="BH26" s="23">
        <f t="shared" si="5"/>
        <v>3.4819999999999997E-2</v>
      </c>
      <c r="BI26" s="19">
        <v>0</v>
      </c>
      <c r="BJ26" s="19">
        <v>0</v>
      </c>
      <c r="BK26" s="19">
        <f t="shared" si="6"/>
        <v>216.41580000145996</v>
      </c>
      <c r="BL26" s="19">
        <f t="shared" si="6"/>
        <v>296.42379999999997</v>
      </c>
      <c r="BM26" s="19">
        <v>0</v>
      </c>
      <c r="BN26" s="19">
        <v>0</v>
      </c>
      <c r="BO26" s="19">
        <f t="shared" si="7"/>
        <v>0</v>
      </c>
      <c r="BP26" s="24">
        <f t="shared" si="8"/>
        <v>216.41580000145996</v>
      </c>
      <c r="BQ26" s="24">
        <f t="shared" si="8"/>
        <v>296.42379999999997</v>
      </c>
      <c r="BR26" s="24">
        <f t="shared" si="9"/>
        <v>80.007999998540015</v>
      </c>
    </row>
    <row r="27" spans="1:71" s="25" customFormat="1" ht="14.25" x14ac:dyDescent="0.2">
      <c r="A27" s="14">
        <v>117</v>
      </c>
      <c r="B27" s="14"/>
      <c r="C27" s="15" t="s">
        <v>310</v>
      </c>
      <c r="D27" s="16">
        <v>8685</v>
      </c>
      <c r="E27" s="15" t="s">
        <v>311</v>
      </c>
      <c r="F27" s="15" t="s">
        <v>310</v>
      </c>
      <c r="G27" s="17" t="s">
        <v>312</v>
      </c>
      <c r="H27" s="17" t="s">
        <v>313</v>
      </c>
      <c r="I27" s="17" t="s">
        <v>86</v>
      </c>
      <c r="J27" s="15" t="s">
        <v>314</v>
      </c>
      <c r="K27" s="15" t="s">
        <v>315</v>
      </c>
      <c r="L27" s="18" t="s">
        <v>307</v>
      </c>
      <c r="M27" s="15" t="s">
        <v>240</v>
      </c>
      <c r="N27" s="15" t="s">
        <v>241</v>
      </c>
      <c r="O27" s="16">
        <v>300</v>
      </c>
      <c r="P27" s="15" t="s">
        <v>254</v>
      </c>
      <c r="Q27" s="15">
        <v>14600</v>
      </c>
      <c r="R27" s="15">
        <v>0</v>
      </c>
      <c r="S27" s="15">
        <v>14600</v>
      </c>
      <c r="T27" s="15">
        <v>9.6289999999999996</v>
      </c>
      <c r="U27" s="15" t="s">
        <v>75</v>
      </c>
      <c r="V27" s="15" t="s">
        <v>76</v>
      </c>
      <c r="W27" s="16">
        <v>0</v>
      </c>
      <c r="X27" s="16">
        <v>1</v>
      </c>
      <c r="Y27" s="15">
        <v>83745</v>
      </c>
      <c r="Z27" s="15">
        <v>1.923</v>
      </c>
      <c r="AA27" s="15" t="s">
        <v>78</v>
      </c>
      <c r="AB27" s="15" t="s">
        <v>78</v>
      </c>
      <c r="AC27" s="15">
        <v>0</v>
      </c>
      <c r="AD27" s="26">
        <v>42066</v>
      </c>
      <c r="AE27" s="15" t="s">
        <v>298</v>
      </c>
      <c r="AF27" s="15" t="s">
        <v>308</v>
      </c>
      <c r="AG27" s="16">
        <v>1</v>
      </c>
      <c r="AH27" s="15" t="s">
        <v>309</v>
      </c>
      <c r="AI27" s="15" t="s">
        <v>78</v>
      </c>
      <c r="AJ27" s="15">
        <v>83745.477050799993</v>
      </c>
      <c r="AK27" s="15">
        <v>1277.5013667600001</v>
      </c>
      <c r="AL27" s="15">
        <v>3101341.8765500002</v>
      </c>
      <c r="AM27" s="15">
        <v>1434454.9310999999</v>
      </c>
      <c r="AN27" s="14"/>
      <c r="AO27" s="14"/>
      <c r="AP27" s="19">
        <v>0</v>
      </c>
      <c r="AQ27" s="19">
        <v>0</v>
      </c>
      <c r="AR27" s="19">
        <v>14600</v>
      </c>
      <c r="AS27" s="19">
        <v>0</v>
      </c>
      <c r="AT27" s="19">
        <f t="shared" si="0"/>
        <v>14600</v>
      </c>
      <c r="AU27" s="19">
        <v>0</v>
      </c>
      <c r="AV27" s="19">
        <v>0</v>
      </c>
      <c r="AW27" s="19">
        <v>0</v>
      </c>
      <c r="AX27" s="19">
        <v>0</v>
      </c>
      <c r="AY27" s="20">
        <f t="shared" si="11"/>
        <v>0</v>
      </c>
      <c r="AZ27" s="19">
        <f t="shared" si="2"/>
        <v>14600</v>
      </c>
      <c r="BA27" s="21">
        <v>1.4823000000099997</v>
      </c>
      <c r="BB27" s="21">
        <v>2.0303</v>
      </c>
      <c r="BC27" s="22"/>
      <c r="BD27" s="19">
        <v>438</v>
      </c>
      <c r="BE27" s="19">
        <f t="shared" si="3"/>
        <v>216.41580000145996</v>
      </c>
      <c r="BF27" s="19">
        <f t="shared" si="4"/>
        <v>296.42379999999997</v>
      </c>
      <c r="BG27" s="23">
        <v>3.4819999999999997E-2</v>
      </c>
      <c r="BH27" s="23">
        <f t="shared" si="5"/>
        <v>3.4819999999999997E-2</v>
      </c>
      <c r="BI27" s="19">
        <v>0</v>
      </c>
      <c r="BJ27" s="19">
        <v>0</v>
      </c>
      <c r="BK27" s="19">
        <f t="shared" si="6"/>
        <v>216.41580000145996</v>
      </c>
      <c r="BL27" s="19">
        <f t="shared" si="6"/>
        <v>296.42379999999997</v>
      </c>
      <c r="BM27" s="19">
        <v>0</v>
      </c>
      <c r="BN27" s="19">
        <v>0</v>
      </c>
      <c r="BO27" s="19">
        <f t="shared" si="7"/>
        <v>0</v>
      </c>
      <c r="BP27" s="24">
        <f t="shared" si="8"/>
        <v>216.41580000145996</v>
      </c>
      <c r="BQ27" s="24">
        <f t="shared" si="8"/>
        <v>296.42379999999997</v>
      </c>
      <c r="BR27" s="24">
        <f t="shared" si="9"/>
        <v>80.007999998540015</v>
      </c>
    </row>
    <row r="28" spans="1:71" s="25" customFormat="1" ht="14.25" x14ac:dyDescent="0.2">
      <c r="A28" s="14">
        <v>118</v>
      </c>
      <c r="B28" s="14"/>
      <c r="C28" s="15"/>
      <c r="D28" s="16">
        <v>33179</v>
      </c>
      <c r="E28" s="15" t="s">
        <v>316</v>
      </c>
      <c r="F28" s="15" t="s">
        <v>317</v>
      </c>
      <c r="G28" s="17" t="s">
        <v>318</v>
      </c>
      <c r="H28" s="17" t="s">
        <v>319</v>
      </c>
      <c r="I28" s="17" t="s">
        <v>86</v>
      </c>
      <c r="J28" s="15" t="s">
        <v>320</v>
      </c>
      <c r="K28" s="15" t="s">
        <v>321</v>
      </c>
      <c r="L28" s="18" t="s">
        <v>307</v>
      </c>
      <c r="M28" s="15" t="s">
        <v>240</v>
      </c>
      <c r="N28" s="15" t="s">
        <v>241</v>
      </c>
      <c r="O28" s="16">
        <v>300</v>
      </c>
      <c r="P28" s="15" t="s">
        <v>254</v>
      </c>
      <c r="Q28" s="15">
        <v>14600</v>
      </c>
      <c r="R28" s="15">
        <v>0</v>
      </c>
      <c r="S28" s="15">
        <v>14600</v>
      </c>
      <c r="T28" s="15">
        <v>9.6289999999999996</v>
      </c>
      <c r="U28" s="15" t="s">
        <v>75</v>
      </c>
      <c r="V28" s="15" t="s">
        <v>76</v>
      </c>
      <c r="W28" s="16">
        <v>0</v>
      </c>
      <c r="X28" s="16">
        <v>1</v>
      </c>
      <c r="Y28" s="15">
        <v>7424</v>
      </c>
      <c r="Z28" s="15">
        <v>0.17</v>
      </c>
      <c r="AA28" s="15" t="s">
        <v>78</v>
      </c>
      <c r="AB28" s="15" t="s">
        <v>78</v>
      </c>
      <c r="AC28" s="15">
        <v>0</v>
      </c>
      <c r="AD28" s="26">
        <v>42066</v>
      </c>
      <c r="AE28" s="15" t="s">
        <v>298</v>
      </c>
      <c r="AF28" s="15" t="s">
        <v>308</v>
      </c>
      <c r="AG28" s="16">
        <v>1</v>
      </c>
      <c r="AH28" s="15" t="s">
        <v>309</v>
      </c>
      <c r="AI28" s="15" t="s">
        <v>78</v>
      </c>
      <c r="AJ28" s="15">
        <v>7423.8183593800004</v>
      </c>
      <c r="AK28" s="15">
        <v>355.06744623600002</v>
      </c>
      <c r="AL28" s="15">
        <v>3100819.9941400001</v>
      </c>
      <c r="AM28" s="15">
        <v>1434827.3072200001</v>
      </c>
      <c r="AN28" s="14"/>
      <c r="AO28" s="14"/>
      <c r="AP28" s="19">
        <v>0</v>
      </c>
      <c r="AQ28" s="19">
        <v>0</v>
      </c>
      <c r="AR28" s="19">
        <v>14600</v>
      </c>
      <c r="AS28" s="19">
        <v>0</v>
      </c>
      <c r="AT28" s="19">
        <f t="shared" si="0"/>
        <v>14600</v>
      </c>
      <c r="AU28" s="19">
        <v>0</v>
      </c>
      <c r="AV28" s="19">
        <v>0</v>
      </c>
      <c r="AW28" s="19">
        <v>0</v>
      </c>
      <c r="AX28" s="19">
        <v>0</v>
      </c>
      <c r="AY28" s="20">
        <f t="shared" si="11"/>
        <v>0</v>
      </c>
      <c r="AZ28" s="19">
        <f t="shared" si="2"/>
        <v>14600</v>
      </c>
      <c r="BA28" s="21">
        <v>1.4823000000099997</v>
      </c>
      <c r="BB28" s="21">
        <v>2.0303</v>
      </c>
      <c r="BC28" s="22"/>
      <c r="BD28" s="19">
        <v>438</v>
      </c>
      <c r="BE28" s="19">
        <f t="shared" si="3"/>
        <v>216.41580000145996</v>
      </c>
      <c r="BF28" s="19">
        <f t="shared" si="4"/>
        <v>296.42379999999997</v>
      </c>
      <c r="BG28" s="23">
        <v>3.4819999999999997E-2</v>
      </c>
      <c r="BH28" s="23">
        <f t="shared" si="5"/>
        <v>3.4819999999999997E-2</v>
      </c>
      <c r="BI28" s="19">
        <v>-0.92904634800626729</v>
      </c>
      <c r="BJ28" s="19">
        <v>-1.2725108279999999</v>
      </c>
      <c r="BK28" s="19">
        <f t="shared" si="6"/>
        <v>217.34484634946622</v>
      </c>
      <c r="BL28" s="19">
        <f t="shared" si="6"/>
        <v>297.69631082799998</v>
      </c>
      <c r="BM28" s="19">
        <v>0</v>
      </c>
      <c r="BN28" s="19">
        <v>0</v>
      </c>
      <c r="BO28" s="19">
        <f t="shared" si="7"/>
        <v>0</v>
      </c>
      <c r="BP28" s="24">
        <f t="shared" ref="BP28:BQ147" si="12">BK28-BM28</f>
        <v>217.34484634946622</v>
      </c>
      <c r="BQ28" s="24">
        <f t="shared" si="12"/>
        <v>297.69631082799998</v>
      </c>
      <c r="BR28" s="24">
        <f t="shared" si="9"/>
        <v>80.351464478533757</v>
      </c>
    </row>
    <row r="29" spans="1:71" s="25" customFormat="1" ht="14.25" x14ac:dyDescent="0.2">
      <c r="A29" s="14">
        <v>119</v>
      </c>
      <c r="B29" s="14"/>
      <c r="C29" s="15"/>
      <c r="D29" s="16">
        <v>17197</v>
      </c>
      <c r="E29" s="15" t="s">
        <v>322</v>
      </c>
      <c r="F29" s="15" t="s">
        <v>323</v>
      </c>
      <c r="G29" s="17" t="s">
        <v>324</v>
      </c>
      <c r="H29" s="17" t="s">
        <v>325</v>
      </c>
      <c r="I29" s="17" t="s">
        <v>88</v>
      </c>
      <c r="J29" s="15" t="s">
        <v>326</v>
      </c>
      <c r="K29" s="15" t="s">
        <v>88</v>
      </c>
      <c r="L29" s="18" t="s">
        <v>280</v>
      </c>
      <c r="M29" s="15" t="s">
        <v>240</v>
      </c>
      <c r="N29" s="15" t="s">
        <v>241</v>
      </c>
      <c r="O29" s="16">
        <v>300</v>
      </c>
      <c r="P29" s="15" t="s">
        <v>254</v>
      </c>
      <c r="Q29" s="15">
        <v>476000</v>
      </c>
      <c r="R29" s="15">
        <v>0</v>
      </c>
      <c r="S29" s="15">
        <v>476000</v>
      </c>
      <c r="T29" s="15">
        <v>168.506</v>
      </c>
      <c r="U29" s="15" t="s">
        <v>75</v>
      </c>
      <c r="V29" s="15" t="s">
        <v>76</v>
      </c>
      <c r="W29" s="16">
        <v>0</v>
      </c>
      <c r="X29" s="16">
        <v>1</v>
      </c>
      <c r="Y29" s="15">
        <v>4280539</v>
      </c>
      <c r="Z29" s="15">
        <v>98.268000000000001</v>
      </c>
      <c r="AA29" s="15" t="s">
        <v>78</v>
      </c>
      <c r="AB29" s="15" t="s">
        <v>78</v>
      </c>
      <c r="AC29" s="15">
        <v>250000</v>
      </c>
      <c r="AD29" s="26">
        <v>41652</v>
      </c>
      <c r="AE29" s="15" t="s">
        <v>79</v>
      </c>
      <c r="AF29" s="15" t="s">
        <v>281</v>
      </c>
      <c r="AG29" s="16">
        <v>1</v>
      </c>
      <c r="AH29" s="15" t="s">
        <v>282</v>
      </c>
      <c r="AI29" s="15" t="s">
        <v>78</v>
      </c>
      <c r="AJ29" s="15">
        <v>4280538.6796899997</v>
      </c>
      <c r="AK29" s="15">
        <v>14303.0753506</v>
      </c>
      <c r="AL29" s="15">
        <v>3100331.54948</v>
      </c>
      <c r="AM29" s="15">
        <v>1433703.3437900001</v>
      </c>
      <c r="AN29" s="14"/>
      <c r="AO29" s="14"/>
      <c r="AP29" s="19">
        <v>0</v>
      </c>
      <c r="AQ29" s="19">
        <v>0</v>
      </c>
      <c r="AR29" s="19">
        <v>476000</v>
      </c>
      <c r="AS29" s="19">
        <v>0</v>
      </c>
      <c r="AT29" s="19">
        <f t="shared" si="0"/>
        <v>476000</v>
      </c>
      <c r="AU29" s="19">
        <v>0</v>
      </c>
      <c r="AV29" s="19">
        <v>0</v>
      </c>
      <c r="AW29" s="19">
        <v>0</v>
      </c>
      <c r="AX29" s="19">
        <v>0</v>
      </c>
      <c r="AY29" s="20">
        <f t="shared" si="11"/>
        <v>0</v>
      </c>
      <c r="AZ29" s="19">
        <f t="shared" si="2"/>
        <v>476000</v>
      </c>
      <c r="BA29" s="21">
        <v>1.4823000000099997</v>
      </c>
      <c r="BB29" s="21">
        <v>2.0303</v>
      </c>
      <c r="BC29" s="22"/>
      <c r="BD29" s="19">
        <v>14280</v>
      </c>
      <c r="BE29" s="19">
        <f t="shared" si="3"/>
        <v>7055.7480000475989</v>
      </c>
      <c r="BF29" s="19">
        <f t="shared" si="4"/>
        <v>9664.2279999999992</v>
      </c>
      <c r="BG29" s="23">
        <v>3.4819999999999997E-2</v>
      </c>
      <c r="BH29" s="23">
        <f t="shared" si="5"/>
        <v>3.4819999999999997E-2</v>
      </c>
      <c r="BI29" s="19">
        <v>0</v>
      </c>
      <c r="BJ29" s="19">
        <v>0</v>
      </c>
      <c r="BK29" s="19">
        <f t="shared" si="6"/>
        <v>7055.7480000475989</v>
      </c>
      <c r="BL29" s="19">
        <f t="shared" si="6"/>
        <v>9664.2279999999992</v>
      </c>
      <c r="BM29" s="19">
        <v>0</v>
      </c>
      <c r="BN29" s="19">
        <v>0</v>
      </c>
      <c r="BO29" s="19">
        <f t="shared" si="7"/>
        <v>0</v>
      </c>
      <c r="BP29" s="24">
        <f t="shared" si="12"/>
        <v>7055.7480000475989</v>
      </c>
      <c r="BQ29" s="24">
        <f t="shared" si="12"/>
        <v>9664.2279999999992</v>
      </c>
      <c r="BR29" s="24">
        <f t="shared" si="9"/>
        <v>2608.4799999524002</v>
      </c>
    </row>
    <row r="30" spans="1:71" s="25" customFormat="1" ht="14.25" x14ac:dyDescent="0.2">
      <c r="A30" s="14">
        <v>120</v>
      </c>
      <c r="B30" s="14"/>
      <c r="C30" s="15" t="s">
        <v>327</v>
      </c>
      <c r="D30" s="16">
        <v>8731</v>
      </c>
      <c r="E30" s="15" t="s">
        <v>328</v>
      </c>
      <c r="F30" s="15" t="s">
        <v>327</v>
      </c>
      <c r="G30" s="17" t="s">
        <v>329</v>
      </c>
      <c r="H30" s="17" t="s">
        <v>330</v>
      </c>
      <c r="I30" s="17" t="s">
        <v>86</v>
      </c>
      <c r="J30" s="15" t="s">
        <v>331</v>
      </c>
      <c r="K30" s="15" t="s">
        <v>332</v>
      </c>
      <c r="L30" s="18" t="s">
        <v>333</v>
      </c>
      <c r="M30" s="15" t="s">
        <v>270</v>
      </c>
      <c r="N30" s="15" t="s">
        <v>271</v>
      </c>
      <c r="O30" s="16">
        <v>610</v>
      </c>
      <c r="P30" s="15" t="s">
        <v>272</v>
      </c>
      <c r="Q30" s="15">
        <v>1800</v>
      </c>
      <c r="R30" s="15">
        <v>0</v>
      </c>
      <c r="S30" s="15">
        <v>1800</v>
      </c>
      <c r="T30" s="15">
        <v>0.05</v>
      </c>
      <c r="U30" s="15" t="s">
        <v>75</v>
      </c>
      <c r="V30" s="15" t="s">
        <v>76</v>
      </c>
      <c r="W30" s="16">
        <v>0</v>
      </c>
      <c r="X30" s="16">
        <v>0</v>
      </c>
      <c r="Y30" s="15">
        <v>2036</v>
      </c>
      <c r="Z30" s="15">
        <v>4.7E-2</v>
      </c>
      <c r="AA30" s="15" t="s">
        <v>78</v>
      </c>
      <c r="AB30" s="15" t="s">
        <v>78</v>
      </c>
      <c r="AC30" s="15">
        <v>0</v>
      </c>
      <c r="AD30" s="15"/>
      <c r="AE30" s="15" t="s">
        <v>298</v>
      </c>
      <c r="AF30" s="15" t="s">
        <v>334</v>
      </c>
      <c r="AG30" s="16">
        <v>1</v>
      </c>
      <c r="AH30" s="15" t="s">
        <v>335</v>
      </c>
      <c r="AI30" s="15" t="s">
        <v>78</v>
      </c>
      <c r="AJ30" s="15">
        <v>2036.3222656299999</v>
      </c>
      <c r="AK30" s="15">
        <v>264.18999291400002</v>
      </c>
      <c r="AL30" s="15">
        <v>3101934.7275700001</v>
      </c>
      <c r="AM30" s="15">
        <v>1433559.0955699999</v>
      </c>
      <c r="AN30" s="14"/>
      <c r="AO30" s="14"/>
      <c r="AP30" s="19">
        <v>0</v>
      </c>
      <c r="AQ30" s="19">
        <v>0</v>
      </c>
      <c r="AR30" s="19">
        <v>1800</v>
      </c>
      <c r="AS30" s="19">
        <v>0</v>
      </c>
      <c r="AT30" s="19">
        <f t="shared" si="0"/>
        <v>1800</v>
      </c>
      <c r="AU30" s="19">
        <v>0</v>
      </c>
      <c r="AV30" s="19">
        <v>0</v>
      </c>
      <c r="AW30" s="19">
        <v>0</v>
      </c>
      <c r="AX30" s="19">
        <v>1800</v>
      </c>
      <c r="AY30" s="20">
        <f t="shared" si="11"/>
        <v>1800</v>
      </c>
      <c r="AZ30" s="19">
        <f t="shared" si="2"/>
        <v>0</v>
      </c>
      <c r="BA30" s="21">
        <v>1.4823000000099997</v>
      </c>
      <c r="BB30" s="21">
        <v>2.0303</v>
      </c>
      <c r="BC30" s="22"/>
      <c r="BD30" s="19">
        <v>54</v>
      </c>
      <c r="BE30" s="19">
        <f t="shared" si="3"/>
        <v>0</v>
      </c>
      <c r="BF30" s="19">
        <f t="shared" si="4"/>
        <v>0</v>
      </c>
      <c r="BG30" s="23">
        <v>3.4819999999999997E-2</v>
      </c>
      <c r="BH30" s="23">
        <f t="shared" si="5"/>
        <v>3.4819999999999997E-2</v>
      </c>
      <c r="BI30" s="19">
        <v>0</v>
      </c>
      <c r="BJ30" s="19">
        <v>0</v>
      </c>
      <c r="BK30" s="19">
        <f t="shared" si="6"/>
        <v>0</v>
      </c>
      <c r="BL30" s="19">
        <f t="shared" si="6"/>
        <v>0</v>
      </c>
      <c r="BM30" s="19">
        <v>0</v>
      </c>
      <c r="BN30" s="19">
        <v>0</v>
      </c>
      <c r="BO30" s="19">
        <f t="shared" si="7"/>
        <v>0</v>
      </c>
      <c r="BP30" s="24">
        <f t="shared" si="12"/>
        <v>0</v>
      </c>
      <c r="BQ30" s="24">
        <f t="shared" si="12"/>
        <v>0</v>
      </c>
      <c r="BR30" s="24">
        <f t="shared" si="9"/>
        <v>0</v>
      </c>
      <c r="BS30" s="25" t="s">
        <v>292</v>
      </c>
    </row>
    <row r="31" spans="1:71" s="25" customFormat="1" ht="14.25" x14ac:dyDescent="0.2">
      <c r="A31" s="14">
        <v>121</v>
      </c>
      <c r="B31" s="14"/>
      <c r="C31" s="15" t="s">
        <v>336</v>
      </c>
      <c r="D31" s="16">
        <v>31866</v>
      </c>
      <c r="E31" s="15" t="s">
        <v>337</v>
      </c>
      <c r="F31" s="15" t="s">
        <v>336</v>
      </c>
      <c r="G31" s="17" t="s">
        <v>338</v>
      </c>
      <c r="H31" s="17" t="s">
        <v>339</v>
      </c>
      <c r="I31" s="17" t="s">
        <v>86</v>
      </c>
      <c r="J31" s="15" t="s">
        <v>340</v>
      </c>
      <c r="K31" s="15" t="s">
        <v>341</v>
      </c>
      <c r="L31" s="18" t="s">
        <v>342</v>
      </c>
      <c r="M31" s="15" t="s">
        <v>270</v>
      </c>
      <c r="N31" s="15" t="s">
        <v>271</v>
      </c>
      <c r="O31" s="16">
        <v>300</v>
      </c>
      <c r="P31" s="15" t="s">
        <v>254</v>
      </c>
      <c r="Q31" s="15">
        <v>232400</v>
      </c>
      <c r="R31" s="15">
        <v>0</v>
      </c>
      <c r="S31" s="15">
        <v>232400</v>
      </c>
      <c r="T31" s="15">
        <v>13.28</v>
      </c>
      <c r="U31" s="15" t="s">
        <v>75</v>
      </c>
      <c r="V31" s="15" t="s">
        <v>76</v>
      </c>
      <c r="W31" s="16">
        <v>0</v>
      </c>
      <c r="X31" s="16">
        <v>1</v>
      </c>
      <c r="Y31" s="15">
        <v>481360</v>
      </c>
      <c r="Z31" s="15">
        <v>11.051</v>
      </c>
      <c r="AA31" s="15" t="s">
        <v>78</v>
      </c>
      <c r="AB31" s="15" t="s">
        <v>78</v>
      </c>
      <c r="AC31" s="15">
        <v>0</v>
      </c>
      <c r="AD31" s="26">
        <v>37874</v>
      </c>
      <c r="AE31" s="15" t="s">
        <v>147</v>
      </c>
      <c r="AF31" s="15" t="s">
        <v>343</v>
      </c>
      <c r="AG31" s="16">
        <v>1</v>
      </c>
      <c r="AH31" s="15" t="s">
        <v>344</v>
      </c>
      <c r="AI31" s="15" t="s">
        <v>78</v>
      </c>
      <c r="AJ31" s="15">
        <v>481359.97851599997</v>
      </c>
      <c r="AK31" s="15">
        <v>3206.0010605100001</v>
      </c>
      <c r="AL31" s="15">
        <v>3101559.1266100002</v>
      </c>
      <c r="AM31" s="15">
        <v>1433214.2086</v>
      </c>
      <c r="AN31" s="14"/>
      <c r="AO31" s="14"/>
      <c r="AP31" s="19">
        <v>0</v>
      </c>
      <c r="AQ31" s="19">
        <v>0</v>
      </c>
      <c r="AR31" s="19">
        <v>232400</v>
      </c>
      <c r="AS31" s="19">
        <v>0</v>
      </c>
      <c r="AT31" s="19">
        <f t="shared" si="0"/>
        <v>232400</v>
      </c>
      <c r="AU31" s="19">
        <v>0</v>
      </c>
      <c r="AV31" s="19">
        <v>0</v>
      </c>
      <c r="AW31" s="19">
        <v>0</v>
      </c>
      <c r="AX31" s="19">
        <v>0</v>
      </c>
      <c r="AY31" s="20">
        <f t="shared" si="11"/>
        <v>0</v>
      </c>
      <c r="AZ31" s="19">
        <f t="shared" si="2"/>
        <v>232400</v>
      </c>
      <c r="BA31" s="21">
        <v>1.4823000000099997</v>
      </c>
      <c r="BB31" s="21">
        <v>2.0303</v>
      </c>
      <c r="BC31" s="22"/>
      <c r="BD31" s="19">
        <v>6972</v>
      </c>
      <c r="BE31" s="19">
        <f t="shared" si="3"/>
        <v>3444.8652000232396</v>
      </c>
      <c r="BF31" s="19">
        <f t="shared" si="4"/>
        <v>4718.4171999999999</v>
      </c>
      <c r="BG31" s="23">
        <v>3.4819999999999997E-2</v>
      </c>
      <c r="BH31" s="23">
        <f t="shared" si="5"/>
        <v>3.4819999999999997E-2</v>
      </c>
      <c r="BI31" s="19">
        <v>0</v>
      </c>
      <c r="BJ31" s="19">
        <v>0</v>
      </c>
      <c r="BK31" s="19">
        <f t="shared" si="6"/>
        <v>3444.8652000232396</v>
      </c>
      <c r="BL31" s="19">
        <f t="shared" si="6"/>
        <v>4718.4171999999999</v>
      </c>
      <c r="BM31" s="19">
        <v>0</v>
      </c>
      <c r="BN31" s="19">
        <v>0</v>
      </c>
      <c r="BO31" s="19">
        <f t="shared" si="7"/>
        <v>0</v>
      </c>
      <c r="BP31" s="24">
        <f t="shared" si="12"/>
        <v>3444.8652000232396</v>
      </c>
      <c r="BQ31" s="24">
        <f t="shared" si="12"/>
        <v>4718.4171999999999</v>
      </c>
      <c r="BR31" s="24">
        <f t="shared" si="9"/>
        <v>1273.5519999767603</v>
      </c>
    </row>
    <row r="32" spans="1:71" s="25" customFormat="1" ht="14.25" x14ac:dyDescent="0.2">
      <c r="A32" s="14">
        <v>122</v>
      </c>
      <c r="B32" s="14"/>
      <c r="C32" s="15" t="s">
        <v>345</v>
      </c>
      <c r="D32" s="16">
        <v>24941</v>
      </c>
      <c r="E32" s="15" t="s">
        <v>346</v>
      </c>
      <c r="F32" s="15" t="s">
        <v>345</v>
      </c>
      <c r="G32" s="17" t="s">
        <v>347</v>
      </c>
      <c r="H32" s="17" t="s">
        <v>348</v>
      </c>
      <c r="I32" s="17" t="s">
        <v>86</v>
      </c>
      <c r="J32" s="15" t="s">
        <v>349</v>
      </c>
      <c r="K32" s="15" t="s">
        <v>350</v>
      </c>
      <c r="L32" s="18" t="s">
        <v>351</v>
      </c>
      <c r="M32" s="15" t="s">
        <v>270</v>
      </c>
      <c r="N32" s="15" t="s">
        <v>271</v>
      </c>
      <c r="O32" s="16">
        <v>399</v>
      </c>
      <c r="P32" s="15" t="s">
        <v>352</v>
      </c>
      <c r="Q32" s="15">
        <v>115300</v>
      </c>
      <c r="R32" s="15">
        <v>136700</v>
      </c>
      <c r="S32" s="15">
        <v>252000</v>
      </c>
      <c r="T32" s="15">
        <v>6.59</v>
      </c>
      <c r="U32" s="15" t="s">
        <v>75</v>
      </c>
      <c r="V32" s="15" t="s">
        <v>76</v>
      </c>
      <c r="W32" s="16">
        <v>1</v>
      </c>
      <c r="X32" s="16">
        <v>1</v>
      </c>
      <c r="Y32" s="15">
        <v>286052</v>
      </c>
      <c r="Z32" s="15">
        <v>6.5670000000000002</v>
      </c>
      <c r="AA32" s="15" t="s">
        <v>78</v>
      </c>
      <c r="AB32" s="15" t="s">
        <v>78</v>
      </c>
      <c r="AC32" s="15">
        <v>160000</v>
      </c>
      <c r="AD32" s="26">
        <v>42095</v>
      </c>
      <c r="AE32" s="15" t="s">
        <v>353</v>
      </c>
      <c r="AF32" s="15" t="s">
        <v>354</v>
      </c>
      <c r="AG32" s="16">
        <v>1</v>
      </c>
      <c r="AH32" s="15" t="s">
        <v>355</v>
      </c>
      <c r="AI32" s="15" t="s">
        <v>78</v>
      </c>
      <c r="AJ32" s="15">
        <v>286052.30127</v>
      </c>
      <c r="AK32" s="15">
        <v>2370.4222570799998</v>
      </c>
      <c r="AL32" s="15">
        <v>3101266.0532300002</v>
      </c>
      <c r="AM32" s="15">
        <v>1432631.16805</v>
      </c>
      <c r="AN32" s="14"/>
      <c r="AO32" s="14"/>
      <c r="AP32" s="19">
        <v>0</v>
      </c>
      <c r="AQ32" s="19">
        <v>0</v>
      </c>
      <c r="AR32" s="19">
        <v>115300</v>
      </c>
      <c r="AS32" s="19">
        <v>132800</v>
      </c>
      <c r="AT32" s="19">
        <f t="shared" si="0"/>
        <v>248100</v>
      </c>
      <c r="AU32" s="19">
        <v>0</v>
      </c>
      <c r="AV32" s="19">
        <v>0</v>
      </c>
      <c r="AW32" s="19">
        <v>0</v>
      </c>
      <c r="AX32" s="19">
        <v>0</v>
      </c>
      <c r="AY32" s="20">
        <f t="shared" si="11"/>
        <v>0</v>
      </c>
      <c r="AZ32" s="19">
        <f t="shared" si="2"/>
        <v>248100</v>
      </c>
      <c r="BA32" s="21">
        <v>1.4823000000099997</v>
      </c>
      <c r="BB32" s="21">
        <v>2.0303</v>
      </c>
      <c r="BC32" s="22"/>
      <c r="BD32" s="19">
        <v>7443</v>
      </c>
      <c r="BE32" s="19">
        <f t="shared" si="3"/>
        <v>3677.5863000248091</v>
      </c>
      <c r="BF32" s="19">
        <f t="shared" si="4"/>
        <v>5037.1742999999997</v>
      </c>
      <c r="BG32" s="23">
        <v>3.4819999999999997E-2</v>
      </c>
      <c r="BH32" s="23">
        <f t="shared" si="5"/>
        <v>3.4819999999999997E-2</v>
      </c>
      <c r="BI32" s="19">
        <v>0</v>
      </c>
      <c r="BJ32" s="19">
        <v>0</v>
      </c>
      <c r="BK32" s="19">
        <f t="shared" si="6"/>
        <v>3677.5863000248091</v>
      </c>
      <c r="BL32" s="19">
        <f t="shared" si="6"/>
        <v>5037.1742999999997</v>
      </c>
      <c r="BM32" s="19">
        <v>0</v>
      </c>
      <c r="BN32" s="19">
        <v>0</v>
      </c>
      <c r="BO32" s="19">
        <f t="shared" si="7"/>
        <v>0</v>
      </c>
      <c r="BP32" s="24">
        <f t="shared" si="12"/>
        <v>3677.5863000248091</v>
      </c>
      <c r="BQ32" s="24">
        <f t="shared" si="12"/>
        <v>5037.1742999999997</v>
      </c>
      <c r="BR32" s="24">
        <f t="shared" si="9"/>
        <v>1359.5879999751905</v>
      </c>
    </row>
    <row r="33" spans="1:71" s="25" customFormat="1" ht="14.25" x14ac:dyDescent="0.2">
      <c r="A33" s="14">
        <v>123</v>
      </c>
      <c r="B33" s="14"/>
      <c r="C33" s="15" t="s">
        <v>356</v>
      </c>
      <c r="D33" s="16">
        <v>16437</v>
      </c>
      <c r="E33" s="15" t="s">
        <v>357</v>
      </c>
      <c r="F33" s="15" t="s">
        <v>356</v>
      </c>
      <c r="G33" s="17" t="s">
        <v>358</v>
      </c>
      <c r="H33" s="17" t="s">
        <v>359</v>
      </c>
      <c r="I33" s="17" t="s">
        <v>86</v>
      </c>
      <c r="J33" s="15" t="s">
        <v>360</v>
      </c>
      <c r="K33" s="15" t="s">
        <v>361</v>
      </c>
      <c r="L33" s="18" t="s">
        <v>362</v>
      </c>
      <c r="M33" s="15" t="s">
        <v>270</v>
      </c>
      <c r="N33" s="15" t="s">
        <v>271</v>
      </c>
      <c r="O33" s="16">
        <v>300</v>
      </c>
      <c r="P33" s="15" t="s">
        <v>254</v>
      </c>
      <c r="Q33" s="15">
        <v>2400</v>
      </c>
      <c r="R33" s="15">
        <v>0</v>
      </c>
      <c r="S33" s="15">
        <v>2400</v>
      </c>
      <c r="T33" s="15">
        <v>1.627</v>
      </c>
      <c r="U33" s="15" t="s">
        <v>75</v>
      </c>
      <c r="V33" s="15" t="s">
        <v>76</v>
      </c>
      <c r="W33" s="16">
        <v>0</v>
      </c>
      <c r="X33" s="16">
        <v>1</v>
      </c>
      <c r="Y33" s="15">
        <v>67184</v>
      </c>
      <c r="Z33" s="15">
        <v>1.542</v>
      </c>
      <c r="AA33" s="15" t="s">
        <v>78</v>
      </c>
      <c r="AB33" s="15" t="s">
        <v>78</v>
      </c>
      <c r="AC33" s="15">
        <v>4217.3999999999996</v>
      </c>
      <c r="AD33" s="26">
        <v>41814</v>
      </c>
      <c r="AE33" s="15" t="s">
        <v>363</v>
      </c>
      <c r="AF33" s="15" t="s">
        <v>364</v>
      </c>
      <c r="AG33" s="16">
        <v>1</v>
      </c>
      <c r="AH33" s="15" t="s">
        <v>365</v>
      </c>
      <c r="AI33" s="15" t="s">
        <v>78</v>
      </c>
      <c r="AJ33" s="15">
        <v>67183.895996099993</v>
      </c>
      <c r="AK33" s="15">
        <v>1570.67822953</v>
      </c>
      <c r="AL33" s="15">
        <v>3101000.5572199998</v>
      </c>
      <c r="AM33" s="15">
        <v>1432358.8044700001</v>
      </c>
      <c r="AN33" s="14"/>
      <c r="AO33" s="14"/>
      <c r="AP33" s="19">
        <v>0</v>
      </c>
      <c r="AQ33" s="19">
        <v>0</v>
      </c>
      <c r="AR33" s="19">
        <v>2400</v>
      </c>
      <c r="AS33" s="19">
        <v>0</v>
      </c>
      <c r="AT33" s="19">
        <f t="shared" si="0"/>
        <v>2400</v>
      </c>
      <c r="AU33" s="19">
        <v>0</v>
      </c>
      <c r="AV33" s="19">
        <v>0</v>
      </c>
      <c r="AW33" s="19">
        <v>0</v>
      </c>
      <c r="AX33" s="19">
        <v>0</v>
      </c>
      <c r="AY33" s="20">
        <f t="shared" si="11"/>
        <v>0</v>
      </c>
      <c r="AZ33" s="19">
        <f t="shared" si="2"/>
        <v>2400</v>
      </c>
      <c r="BA33" s="21">
        <v>1.4823000000099997</v>
      </c>
      <c r="BB33" s="21">
        <v>2.0303</v>
      </c>
      <c r="BC33" s="22"/>
      <c r="BD33" s="19">
        <v>72</v>
      </c>
      <c r="BE33" s="19">
        <f t="shared" si="3"/>
        <v>35.575200000239995</v>
      </c>
      <c r="BF33" s="19">
        <f t="shared" si="4"/>
        <v>48.727199999999996</v>
      </c>
      <c r="BG33" s="23">
        <v>3.4819999999999997E-2</v>
      </c>
      <c r="BH33" s="23">
        <f t="shared" si="5"/>
        <v>3.4819999999999997E-2</v>
      </c>
      <c r="BI33" s="19">
        <v>-2.6839116720181058</v>
      </c>
      <c r="BJ33" s="19">
        <v>-3.6761423919999996</v>
      </c>
      <c r="BK33" s="19">
        <f t="shared" si="6"/>
        <v>38.259111672258101</v>
      </c>
      <c r="BL33" s="19">
        <f t="shared" si="6"/>
        <v>52.403342391999999</v>
      </c>
      <c r="BM33" s="19">
        <v>0</v>
      </c>
      <c r="BN33" s="19">
        <v>0</v>
      </c>
      <c r="BO33" s="19">
        <f t="shared" si="7"/>
        <v>0</v>
      </c>
      <c r="BP33" s="24">
        <f t="shared" si="12"/>
        <v>38.259111672258101</v>
      </c>
      <c r="BQ33" s="24">
        <f t="shared" si="12"/>
        <v>52.403342391999999</v>
      </c>
      <c r="BR33" s="24">
        <f t="shared" si="9"/>
        <v>14.144230719741898</v>
      </c>
    </row>
    <row r="34" spans="1:71" s="25" customFormat="1" ht="14.25" x14ac:dyDescent="0.2">
      <c r="A34" s="14">
        <v>124</v>
      </c>
      <c r="B34" s="14"/>
      <c r="C34" s="15" t="s">
        <v>366</v>
      </c>
      <c r="D34" s="16">
        <v>18801</v>
      </c>
      <c r="E34" s="15" t="s">
        <v>367</v>
      </c>
      <c r="F34" s="15" t="s">
        <v>368</v>
      </c>
      <c r="G34" s="17" t="s">
        <v>369</v>
      </c>
      <c r="H34" s="17" t="s">
        <v>370</v>
      </c>
      <c r="I34" s="17" t="s">
        <v>88</v>
      </c>
      <c r="J34" s="15" t="s">
        <v>371</v>
      </c>
      <c r="K34" s="15" t="s">
        <v>372</v>
      </c>
      <c r="L34" s="18" t="s">
        <v>373</v>
      </c>
      <c r="M34" s="15" t="s">
        <v>270</v>
      </c>
      <c r="N34" s="15" t="s">
        <v>271</v>
      </c>
      <c r="O34" s="16">
        <v>400</v>
      </c>
      <c r="P34" s="15" t="s">
        <v>254</v>
      </c>
      <c r="Q34" s="15">
        <v>43200</v>
      </c>
      <c r="R34" s="15">
        <v>0</v>
      </c>
      <c r="S34" s="15">
        <v>43200</v>
      </c>
      <c r="T34" s="15">
        <v>0.95</v>
      </c>
      <c r="U34" s="15" t="s">
        <v>75</v>
      </c>
      <c r="V34" s="15" t="s">
        <v>76</v>
      </c>
      <c r="W34" s="16">
        <v>0</v>
      </c>
      <c r="X34" s="16">
        <v>0</v>
      </c>
      <c r="Y34" s="15">
        <v>43278</v>
      </c>
      <c r="Z34" s="15">
        <v>0.99399999999999999</v>
      </c>
      <c r="AA34" s="15" t="s">
        <v>78</v>
      </c>
      <c r="AB34" s="15" t="s">
        <v>78</v>
      </c>
      <c r="AC34" s="15">
        <v>0</v>
      </c>
      <c r="AD34" s="15"/>
      <c r="AE34" s="15" t="s">
        <v>353</v>
      </c>
      <c r="AF34" s="15" t="s">
        <v>374</v>
      </c>
      <c r="AG34" s="16">
        <v>1</v>
      </c>
      <c r="AH34" s="15" t="s">
        <v>375</v>
      </c>
      <c r="AI34" s="15" t="s">
        <v>78</v>
      </c>
      <c r="AJ34" s="15">
        <v>43278.2192383</v>
      </c>
      <c r="AK34" s="15">
        <v>838.15423467400001</v>
      </c>
      <c r="AL34" s="15">
        <v>3100854.0002000001</v>
      </c>
      <c r="AM34" s="15">
        <v>1432563.5288499999</v>
      </c>
      <c r="AN34" s="14"/>
      <c r="AO34" s="14"/>
      <c r="AP34" s="19">
        <v>0</v>
      </c>
      <c r="AQ34" s="19">
        <v>0</v>
      </c>
      <c r="AR34" s="19">
        <v>43200</v>
      </c>
      <c r="AS34" s="19">
        <v>0</v>
      </c>
      <c r="AT34" s="19">
        <f t="shared" si="0"/>
        <v>43200</v>
      </c>
      <c r="AU34" s="19">
        <v>0</v>
      </c>
      <c r="AV34" s="19">
        <v>0</v>
      </c>
      <c r="AW34" s="19">
        <v>0</v>
      </c>
      <c r="AX34" s="19">
        <v>0</v>
      </c>
      <c r="AY34" s="20">
        <f t="shared" si="11"/>
        <v>0</v>
      </c>
      <c r="AZ34" s="19">
        <f t="shared" si="2"/>
        <v>43200</v>
      </c>
      <c r="BA34" s="21">
        <v>1.4823000000099997</v>
      </c>
      <c r="BB34" s="21">
        <v>2.0303</v>
      </c>
      <c r="BC34" s="22"/>
      <c r="BD34" s="19">
        <v>1296</v>
      </c>
      <c r="BE34" s="19">
        <f t="shared" si="3"/>
        <v>640.3536000043199</v>
      </c>
      <c r="BF34" s="19">
        <f t="shared" si="4"/>
        <v>877.08960000000002</v>
      </c>
      <c r="BG34" s="23">
        <v>3.4819999999999997E-2</v>
      </c>
      <c r="BH34" s="23">
        <f t="shared" si="5"/>
        <v>3.4819999999999997E-2</v>
      </c>
      <c r="BI34" s="19">
        <v>0</v>
      </c>
      <c r="BJ34" s="19">
        <v>0</v>
      </c>
      <c r="BK34" s="19">
        <f t="shared" si="6"/>
        <v>640.3536000043199</v>
      </c>
      <c r="BL34" s="19">
        <f t="shared" si="6"/>
        <v>877.08960000000002</v>
      </c>
      <c r="BM34" s="19">
        <v>0</v>
      </c>
      <c r="BN34" s="19">
        <v>0</v>
      </c>
      <c r="BO34" s="19">
        <f t="shared" si="7"/>
        <v>0</v>
      </c>
      <c r="BP34" s="24">
        <f t="shared" si="12"/>
        <v>640.3536000043199</v>
      </c>
      <c r="BQ34" s="24">
        <f t="shared" si="12"/>
        <v>877.08960000000002</v>
      </c>
      <c r="BR34" s="24">
        <f t="shared" si="9"/>
        <v>236.73599999568012</v>
      </c>
    </row>
    <row r="35" spans="1:71" s="25" customFormat="1" ht="14.25" x14ac:dyDescent="0.2">
      <c r="A35" s="14">
        <v>125</v>
      </c>
      <c r="B35" s="14"/>
      <c r="C35" s="15" t="s">
        <v>376</v>
      </c>
      <c r="D35" s="16">
        <v>27098</v>
      </c>
      <c r="E35" s="15" t="s">
        <v>377</v>
      </c>
      <c r="F35" s="15" t="s">
        <v>378</v>
      </c>
      <c r="G35" s="17" t="s">
        <v>379</v>
      </c>
      <c r="H35" s="17" t="s">
        <v>380</v>
      </c>
      <c r="I35" s="17" t="s">
        <v>86</v>
      </c>
      <c r="J35" s="15" t="s">
        <v>381</v>
      </c>
      <c r="K35" s="15" t="s">
        <v>382</v>
      </c>
      <c r="L35" s="18" t="s">
        <v>383</v>
      </c>
      <c r="M35" s="15" t="s">
        <v>270</v>
      </c>
      <c r="N35" s="15" t="s">
        <v>271</v>
      </c>
      <c r="O35" s="16">
        <v>610</v>
      </c>
      <c r="P35" s="15" t="s">
        <v>272</v>
      </c>
      <c r="Q35" s="15">
        <v>8700</v>
      </c>
      <c r="R35" s="15">
        <v>0</v>
      </c>
      <c r="S35" s="15">
        <v>8700</v>
      </c>
      <c r="T35" s="15">
        <v>3.49</v>
      </c>
      <c r="U35" s="15" t="s">
        <v>75</v>
      </c>
      <c r="V35" s="15" t="s">
        <v>76</v>
      </c>
      <c r="W35" s="16">
        <v>0</v>
      </c>
      <c r="X35" s="16">
        <v>0</v>
      </c>
      <c r="Y35" s="15">
        <v>151155</v>
      </c>
      <c r="Z35" s="15">
        <v>3.47</v>
      </c>
      <c r="AA35" s="15" t="s">
        <v>78</v>
      </c>
      <c r="AB35" s="15" t="s">
        <v>78</v>
      </c>
      <c r="AC35" s="15">
        <v>0</v>
      </c>
      <c r="AD35" s="15"/>
      <c r="AE35" s="15" t="s">
        <v>243</v>
      </c>
      <c r="AF35" s="15" t="s">
        <v>384</v>
      </c>
      <c r="AG35" s="16">
        <v>1</v>
      </c>
      <c r="AH35" s="15" t="s">
        <v>385</v>
      </c>
      <c r="AI35" s="15" t="s">
        <v>78</v>
      </c>
      <c r="AJ35" s="15">
        <v>151155.49462899999</v>
      </c>
      <c r="AK35" s="15">
        <v>1616.22491627</v>
      </c>
      <c r="AL35" s="15">
        <v>3100925.1211199998</v>
      </c>
      <c r="AM35" s="15">
        <v>1432879.89668</v>
      </c>
      <c r="AN35" s="14"/>
      <c r="AO35" s="14"/>
      <c r="AP35" s="19">
        <v>0</v>
      </c>
      <c r="AQ35" s="19">
        <v>0</v>
      </c>
      <c r="AR35" s="19">
        <v>5200</v>
      </c>
      <c r="AS35" s="19">
        <v>0</v>
      </c>
      <c r="AT35" s="19">
        <f t="shared" si="0"/>
        <v>5200</v>
      </c>
      <c r="AU35" s="19">
        <v>0</v>
      </c>
      <c r="AV35" s="19">
        <v>0</v>
      </c>
      <c r="AW35" s="19">
        <v>0</v>
      </c>
      <c r="AX35" s="19">
        <v>5200</v>
      </c>
      <c r="AY35" s="20">
        <f t="shared" si="11"/>
        <v>5200</v>
      </c>
      <c r="AZ35" s="19">
        <f t="shared" si="2"/>
        <v>0</v>
      </c>
      <c r="BA35" s="21">
        <v>1.4823000000099997</v>
      </c>
      <c r="BB35" s="21">
        <v>2.0303</v>
      </c>
      <c r="BC35" s="22"/>
      <c r="BD35" s="19">
        <v>156</v>
      </c>
      <c r="BE35" s="19">
        <f t="shared" si="3"/>
        <v>0</v>
      </c>
      <c r="BF35" s="19">
        <f t="shared" si="4"/>
        <v>0</v>
      </c>
      <c r="BG35" s="23">
        <v>3.4819999999999997E-2</v>
      </c>
      <c r="BH35" s="23">
        <f t="shared" si="5"/>
        <v>3.4819999999999997E-2</v>
      </c>
      <c r="BI35" s="19">
        <v>0</v>
      </c>
      <c r="BJ35" s="19">
        <v>0</v>
      </c>
      <c r="BK35" s="19">
        <f t="shared" si="6"/>
        <v>0</v>
      </c>
      <c r="BL35" s="19">
        <f t="shared" si="6"/>
        <v>0</v>
      </c>
      <c r="BM35" s="19">
        <v>0</v>
      </c>
      <c r="BN35" s="19">
        <v>0</v>
      </c>
      <c r="BO35" s="19">
        <f t="shared" si="7"/>
        <v>0</v>
      </c>
      <c r="BP35" s="24">
        <f t="shared" si="12"/>
        <v>0</v>
      </c>
      <c r="BQ35" s="24">
        <f t="shared" si="12"/>
        <v>0</v>
      </c>
      <c r="BR35" s="24">
        <f t="shared" si="9"/>
        <v>0</v>
      </c>
      <c r="BS35" s="25" t="s">
        <v>292</v>
      </c>
    </row>
    <row r="36" spans="1:71" s="25" customFormat="1" ht="14.25" x14ac:dyDescent="0.2">
      <c r="A36" s="14">
        <v>126</v>
      </c>
      <c r="B36" s="14"/>
      <c r="C36" s="15" t="s">
        <v>386</v>
      </c>
      <c r="D36" s="16">
        <v>23561</v>
      </c>
      <c r="E36" s="15" t="s">
        <v>387</v>
      </c>
      <c r="F36" s="15" t="s">
        <v>386</v>
      </c>
      <c r="G36" s="17" t="s">
        <v>388</v>
      </c>
      <c r="H36" s="17" t="s">
        <v>389</v>
      </c>
      <c r="I36" s="17" t="s">
        <v>86</v>
      </c>
      <c r="J36" s="15" t="s">
        <v>390</v>
      </c>
      <c r="K36" s="15" t="s">
        <v>391</v>
      </c>
      <c r="L36" s="18" t="s">
        <v>392</v>
      </c>
      <c r="M36" s="15" t="s">
        <v>393</v>
      </c>
      <c r="N36" s="15" t="s">
        <v>394</v>
      </c>
      <c r="O36" s="16">
        <v>523</v>
      </c>
      <c r="P36" s="15" t="s">
        <v>395</v>
      </c>
      <c r="Q36" s="15">
        <v>85800</v>
      </c>
      <c r="R36" s="15">
        <v>224400</v>
      </c>
      <c r="S36" s="15">
        <v>310200</v>
      </c>
      <c r="T36" s="15">
        <v>27.576000000000001</v>
      </c>
      <c r="U36" s="15" t="s">
        <v>75</v>
      </c>
      <c r="V36" s="15" t="s">
        <v>76</v>
      </c>
      <c r="W36" s="16">
        <v>1</v>
      </c>
      <c r="X36" s="16">
        <v>1</v>
      </c>
      <c r="Y36" s="15">
        <v>1225465</v>
      </c>
      <c r="Z36" s="15">
        <v>28.132999999999999</v>
      </c>
      <c r="AA36" s="15" t="s">
        <v>78</v>
      </c>
      <c r="AB36" s="15" t="s">
        <v>78</v>
      </c>
      <c r="AC36" s="15">
        <v>7850</v>
      </c>
      <c r="AD36" s="26">
        <v>39769</v>
      </c>
      <c r="AE36" s="15" t="s">
        <v>137</v>
      </c>
      <c r="AF36" s="15" t="s">
        <v>396</v>
      </c>
      <c r="AG36" s="16">
        <v>1</v>
      </c>
      <c r="AH36" s="15" t="s">
        <v>397</v>
      </c>
      <c r="AI36" s="15" t="s">
        <v>78</v>
      </c>
      <c r="AJ36" s="15">
        <v>1225465.2793000001</v>
      </c>
      <c r="AK36" s="15">
        <v>4884.96125897</v>
      </c>
      <c r="AL36" s="15">
        <v>3098891.0214300002</v>
      </c>
      <c r="AM36" s="15">
        <v>1434129.55002</v>
      </c>
      <c r="AN36" s="14"/>
      <c r="AO36" s="14"/>
      <c r="AP36" s="19">
        <v>0</v>
      </c>
      <c r="AQ36" s="19">
        <v>0</v>
      </c>
      <c r="AR36" s="19">
        <f>30000+43300</f>
        <v>73300</v>
      </c>
      <c r="AS36" s="19">
        <f>150200+71900</f>
        <v>222100</v>
      </c>
      <c r="AT36" s="19">
        <f t="shared" si="0"/>
        <v>295400</v>
      </c>
      <c r="AU36" s="19">
        <v>0</v>
      </c>
      <c r="AV36" s="19">
        <v>0</v>
      </c>
      <c r="AW36" s="19">
        <v>0</v>
      </c>
      <c r="AX36" s="19">
        <v>0</v>
      </c>
      <c r="AY36" s="20">
        <f t="shared" si="11"/>
        <v>0</v>
      </c>
      <c r="AZ36" s="19">
        <f t="shared" si="2"/>
        <v>295400</v>
      </c>
      <c r="BA36" s="21">
        <v>1.4823000000099997</v>
      </c>
      <c r="BB36" s="21">
        <v>2.0303</v>
      </c>
      <c r="BC36" s="22"/>
      <c r="BD36" s="19">
        <v>7060</v>
      </c>
      <c r="BE36" s="19">
        <f t="shared" si="3"/>
        <v>4378.7142000295389</v>
      </c>
      <c r="BF36" s="19">
        <f t="shared" si="4"/>
        <v>5997.5061999999998</v>
      </c>
      <c r="BG36" s="23">
        <v>3.4819999999999997E-2</v>
      </c>
      <c r="BH36" s="23">
        <f t="shared" si="5"/>
        <v>3.4819999999999997E-2</v>
      </c>
      <c r="BI36" s="19">
        <v>0</v>
      </c>
      <c r="BJ36" s="19">
        <v>0</v>
      </c>
      <c r="BK36" s="19">
        <f t="shared" si="6"/>
        <v>4378.7142000295389</v>
      </c>
      <c r="BL36" s="19">
        <f t="shared" si="6"/>
        <v>5997.5061999999998</v>
      </c>
      <c r="BM36" s="19">
        <v>0</v>
      </c>
      <c r="BN36" s="19">
        <v>54.600600000000213</v>
      </c>
      <c r="BO36" s="19">
        <f t="shared" si="7"/>
        <v>54.600600000000213</v>
      </c>
      <c r="BP36" s="24">
        <f t="shared" si="12"/>
        <v>4378.7142000295389</v>
      </c>
      <c r="BQ36" s="24">
        <f t="shared" si="12"/>
        <v>5942.9056</v>
      </c>
      <c r="BR36" s="24">
        <f t="shared" si="9"/>
        <v>1564.1913999704611</v>
      </c>
    </row>
    <row r="37" spans="1:71" s="25" customFormat="1" ht="14.25" x14ac:dyDescent="0.2">
      <c r="A37" s="14">
        <v>127</v>
      </c>
      <c r="B37" s="14"/>
      <c r="C37" s="15" t="s">
        <v>398</v>
      </c>
      <c r="D37" s="16">
        <v>26239</v>
      </c>
      <c r="E37" s="15" t="s">
        <v>399</v>
      </c>
      <c r="F37" s="15" t="s">
        <v>398</v>
      </c>
      <c r="G37" s="17" t="s">
        <v>400</v>
      </c>
      <c r="H37" s="17" t="s">
        <v>401</v>
      </c>
      <c r="I37" s="17" t="s">
        <v>86</v>
      </c>
      <c r="J37" s="15" t="s">
        <v>402</v>
      </c>
      <c r="K37" s="15" t="s">
        <v>403</v>
      </c>
      <c r="L37" s="18" t="s">
        <v>404</v>
      </c>
      <c r="M37" s="15" t="s">
        <v>393</v>
      </c>
      <c r="N37" s="15" t="s">
        <v>394</v>
      </c>
      <c r="O37" s="16">
        <v>501</v>
      </c>
      <c r="P37" s="15" t="s">
        <v>405</v>
      </c>
      <c r="Q37" s="15">
        <v>16400</v>
      </c>
      <c r="R37" s="15">
        <v>0</v>
      </c>
      <c r="S37" s="15">
        <v>16400</v>
      </c>
      <c r="T37" s="15">
        <v>5.45</v>
      </c>
      <c r="U37" s="15" t="s">
        <v>75</v>
      </c>
      <c r="V37" s="15" t="s">
        <v>76</v>
      </c>
      <c r="W37" s="16">
        <v>0</v>
      </c>
      <c r="X37" s="16">
        <v>0</v>
      </c>
      <c r="Y37" s="15">
        <v>237366</v>
      </c>
      <c r="Z37" s="15">
        <v>5.4489999999999998</v>
      </c>
      <c r="AA37" s="15" t="s">
        <v>78</v>
      </c>
      <c r="AB37" s="15" t="s">
        <v>78</v>
      </c>
      <c r="AC37" s="15">
        <v>0</v>
      </c>
      <c r="AD37" s="15"/>
      <c r="AE37" s="15" t="s">
        <v>363</v>
      </c>
      <c r="AF37" s="15" t="s">
        <v>406</v>
      </c>
      <c r="AG37" s="16">
        <v>1</v>
      </c>
      <c r="AH37" s="15" t="s">
        <v>407</v>
      </c>
      <c r="AI37" s="15" t="s">
        <v>78</v>
      </c>
      <c r="AJ37" s="15">
        <v>237366.254395</v>
      </c>
      <c r="AK37" s="15">
        <v>2109.6421890699999</v>
      </c>
      <c r="AL37" s="15">
        <v>3099067.8771000002</v>
      </c>
      <c r="AM37" s="15">
        <v>1435022.1590199999</v>
      </c>
      <c r="AN37" s="14"/>
      <c r="AO37" s="14"/>
      <c r="AP37" s="19">
        <v>0</v>
      </c>
      <c r="AQ37" s="19">
        <v>0</v>
      </c>
      <c r="AR37" s="19">
        <v>16400</v>
      </c>
      <c r="AS37" s="19">
        <v>0</v>
      </c>
      <c r="AT37" s="19">
        <f t="shared" si="0"/>
        <v>16400</v>
      </c>
      <c r="AU37" s="19">
        <v>0</v>
      </c>
      <c r="AV37" s="19">
        <v>0</v>
      </c>
      <c r="AW37" s="19">
        <v>0</v>
      </c>
      <c r="AX37" s="19">
        <v>0</v>
      </c>
      <c r="AY37" s="20">
        <f t="shared" si="11"/>
        <v>0</v>
      </c>
      <c r="AZ37" s="19">
        <f t="shared" si="2"/>
        <v>16400</v>
      </c>
      <c r="BA37" s="21">
        <v>1.4823000000099997</v>
      </c>
      <c r="BB37" s="21">
        <v>2.0303</v>
      </c>
      <c r="BC37" s="22"/>
      <c r="BD37" s="19">
        <v>492</v>
      </c>
      <c r="BE37" s="19">
        <f t="shared" si="3"/>
        <v>243.09720000163995</v>
      </c>
      <c r="BF37" s="19">
        <f t="shared" si="4"/>
        <v>332.9692</v>
      </c>
      <c r="BG37" s="23">
        <v>3.4819999999999997E-2</v>
      </c>
      <c r="BH37" s="23">
        <f t="shared" si="5"/>
        <v>3.4819999999999997E-2</v>
      </c>
      <c r="BI37" s="19">
        <v>0</v>
      </c>
      <c r="BJ37" s="19">
        <v>0</v>
      </c>
      <c r="BK37" s="19">
        <f t="shared" si="6"/>
        <v>243.09720000163995</v>
      </c>
      <c r="BL37" s="19">
        <f t="shared" si="6"/>
        <v>332.9692</v>
      </c>
      <c r="BM37" s="19">
        <v>0</v>
      </c>
      <c r="BN37" s="19">
        <v>0</v>
      </c>
      <c r="BO37" s="19">
        <f t="shared" si="7"/>
        <v>0</v>
      </c>
      <c r="BP37" s="24">
        <f t="shared" si="12"/>
        <v>243.09720000163995</v>
      </c>
      <c r="BQ37" s="24">
        <f t="shared" si="12"/>
        <v>332.9692</v>
      </c>
      <c r="BR37" s="24">
        <f t="shared" si="9"/>
        <v>89.871999998360053</v>
      </c>
    </row>
    <row r="38" spans="1:71" s="25" customFormat="1" ht="14.25" x14ac:dyDescent="0.2">
      <c r="A38" s="14">
        <v>128</v>
      </c>
      <c r="B38" s="14"/>
      <c r="C38" s="15"/>
      <c r="D38" s="16">
        <v>2114</v>
      </c>
      <c r="E38" s="15" t="s">
        <v>408</v>
      </c>
      <c r="F38" s="15" t="s">
        <v>409</v>
      </c>
      <c r="G38" s="17" t="s">
        <v>410</v>
      </c>
      <c r="H38" s="17" t="s">
        <v>411</v>
      </c>
      <c r="I38" s="17" t="s">
        <v>86</v>
      </c>
      <c r="J38" s="15" t="s">
        <v>412</v>
      </c>
      <c r="K38" s="15" t="s">
        <v>413</v>
      </c>
      <c r="L38" s="18" t="s">
        <v>414</v>
      </c>
      <c r="M38" s="15" t="s">
        <v>270</v>
      </c>
      <c r="N38" s="15" t="s">
        <v>271</v>
      </c>
      <c r="O38" s="16">
        <v>610</v>
      </c>
      <c r="P38" s="15" t="s">
        <v>272</v>
      </c>
      <c r="Q38" s="15">
        <v>0</v>
      </c>
      <c r="R38" s="15">
        <v>0</v>
      </c>
      <c r="S38" s="15">
        <v>0</v>
      </c>
      <c r="T38" s="15">
        <v>4.5490000000000004</v>
      </c>
      <c r="U38" s="15" t="s">
        <v>75</v>
      </c>
      <c r="V38" s="15" t="s">
        <v>76</v>
      </c>
      <c r="W38" s="16">
        <v>0</v>
      </c>
      <c r="X38" s="16">
        <v>0</v>
      </c>
      <c r="Y38" s="15">
        <v>198234</v>
      </c>
      <c r="Z38" s="15">
        <v>4.5510000000000002</v>
      </c>
      <c r="AA38" s="15" t="s">
        <v>78</v>
      </c>
      <c r="AB38" s="15" t="s">
        <v>78</v>
      </c>
      <c r="AC38" s="15">
        <v>0</v>
      </c>
      <c r="AD38" s="15"/>
      <c r="AE38" s="15" t="s">
        <v>222</v>
      </c>
      <c r="AF38" s="15" t="s">
        <v>415</v>
      </c>
      <c r="AG38" s="16">
        <v>1</v>
      </c>
      <c r="AH38" s="15" t="s">
        <v>416</v>
      </c>
      <c r="AI38" s="15" t="s">
        <v>78</v>
      </c>
      <c r="AJ38" s="15">
        <v>198233.78857400001</v>
      </c>
      <c r="AK38" s="15">
        <v>1888.4905469400001</v>
      </c>
      <c r="AL38" s="15">
        <v>3099147.25593</v>
      </c>
      <c r="AM38" s="15">
        <v>1435392.0692799999</v>
      </c>
      <c r="AN38" s="14"/>
      <c r="AO38" s="14"/>
      <c r="AP38" s="19">
        <v>0</v>
      </c>
      <c r="AQ38" s="19">
        <v>0</v>
      </c>
      <c r="AR38" s="19">
        <v>0</v>
      </c>
      <c r="AS38" s="19">
        <v>0</v>
      </c>
      <c r="AT38" s="19">
        <f t="shared" si="0"/>
        <v>0</v>
      </c>
      <c r="AU38" s="19">
        <v>0</v>
      </c>
      <c r="AV38" s="19">
        <v>0</v>
      </c>
      <c r="AW38" s="19">
        <v>0</v>
      </c>
      <c r="AX38" s="19">
        <v>0</v>
      </c>
      <c r="AY38" s="20">
        <f t="shared" si="11"/>
        <v>0</v>
      </c>
      <c r="AZ38" s="19">
        <f t="shared" si="2"/>
        <v>0</v>
      </c>
      <c r="BA38" s="21">
        <v>1.4823000000099997</v>
      </c>
      <c r="BB38" s="21">
        <v>2.0303</v>
      </c>
      <c r="BC38" s="22"/>
      <c r="BD38" s="19">
        <v>0</v>
      </c>
      <c r="BE38" s="19">
        <f t="shared" si="3"/>
        <v>0</v>
      </c>
      <c r="BF38" s="19">
        <f t="shared" si="4"/>
        <v>0</v>
      </c>
      <c r="BG38" s="23">
        <v>3.4819999999999997E-2</v>
      </c>
      <c r="BH38" s="23">
        <f t="shared" si="5"/>
        <v>3.4819999999999997E-2</v>
      </c>
      <c r="BI38" s="19">
        <v>0</v>
      </c>
      <c r="BJ38" s="19">
        <v>0</v>
      </c>
      <c r="BK38" s="19">
        <f t="shared" si="6"/>
        <v>0</v>
      </c>
      <c r="BL38" s="19">
        <f t="shared" si="6"/>
        <v>0</v>
      </c>
      <c r="BM38" s="19">
        <v>0</v>
      </c>
      <c r="BN38" s="19">
        <v>0</v>
      </c>
      <c r="BO38" s="19">
        <f t="shared" si="7"/>
        <v>0</v>
      </c>
      <c r="BP38" s="24">
        <f t="shared" si="12"/>
        <v>0</v>
      </c>
      <c r="BQ38" s="24">
        <f t="shared" si="12"/>
        <v>0</v>
      </c>
      <c r="BR38" s="24">
        <f t="shared" si="9"/>
        <v>0</v>
      </c>
    </row>
    <row r="39" spans="1:71" s="25" customFormat="1" ht="14.25" x14ac:dyDescent="0.2">
      <c r="A39" s="14">
        <v>129</v>
      </c>
      <c r="B39" s="14"/>
      <c r="C39" s="15" t="s">
        <v>417</v>
      </c>
      <c r="D39" s="16">
        <v>32865</v>
      </c>
      <c r="E39" s="15" t="s">
        <v>418</v>
      </c>
      <c r="F39" s="15" t="s">
        <v>419</v>
      </c>
      <c r="G39" s="17" t="s">
        <v>420</v>
      </c>
      <c r="H39" s="17" t="s">
        <v>421</v>
      </c>
      <c r="I39" s="17" t="s">
        <v>86</v>
      </c>
      <c r="J39" s="15" t="s">
        <v>422</v>
      </c>
      <c r="K39" s="15" t="s">
        <v>423</v>
      </c>
      <c r="L39" s="18" t="s">
        <v>424</v>
      </c>
      <c r="M39" s="15" t="s">
        <v>425</v>
      </c>
      <c r="N39" s="15" t="s">
        <v>426</v>
      </c>
      <c r="O39" s="16">
        <v>400</v>
      </c>
      <c r="P39" s="15" t="s">
        <v>254</v>
      </c>
      <c r="Q39" s="15">
        <v>2200</v>
      </c>
      <c r="R39" s="15">
        <v>0</v>
      </c>
      <c r="S39" s="15">
        <v>2200</v>
      </c>
      <c r="T39" s="15">
        <v>0.88</v>
      </c>
      <c r="U39" s="15" t="s">
        <v>75</v>
      </c>
      <c r="V39" s="15" t="s">
        <v>76</v>
      </c>
      <c r="W39" s="16">
        <v>0</v>
      </c>
      <c r="X39" s="16">
        <v>0</v>
      </c>
      <c r="Y39" s="15">
        <v>40550</v>
      </c>
      <c r="Z39" s="15">
        <v>0.93100000000000005</v>
      </c>
      <c r="AA39" s="15" t="s">
        <v>427</v>
      </c>
      <c r="AB39" s="15" t="s">
        <v>78</v>
      </c>
      <c r="AC39" s="15">
        <v>0</v>
      </c>
      <c r="AD39" s="15"/>
      <c r="AE39" s="15" t="s">
        <v>78</v>
      </c>
      <c r="AF39" s="15" t="s">
        <v>78</v>
      </c>
      <c r="AG39" s="16">
        <v>1</v>
      </c>
      <c r="AH39" s="15" t="s">
        <v>428</v>
      </c>
      <c r="AI39" s="15" t="s">
        <v>78</v>
      </c>
      <c r="AJ39" s="15">
        <v>40549.8310547</v>
      </c>
      <c r="AK39" s="15">
        <v>1008.0328522900001</v>
      </c>
      <c r="AL39" s="15">
        <v>3099259.1825899999</v>
      </c>
      <c r="AM39" s="15">
        <v>1435673.5319699999</v>
      </c>
      <c r="AN39" s="14"/>
      <c r="AO39" s="14"/>
      <c r="AP39" s="19">
        <v>0</v>
      </c>
      <c r="AQ39" s="19">
        <v>0</v>
      </c>
      <c r="AR39" s="19">
        <v>1300</v>
      </c>
      <c r="AS39" s="19">
        <v>0</v>
      </c>
      <c r="AT39" s="19">
        <f t="shared" si="0"/>
        <v>1300</v>
      </c>
      <c r="AU39" s="19">
        <v>0</v>
      </c>
      <c r="AV39" s="19">
        <v>0</v>
      </c>
      <c r="AW39" s="19">
        <v>0</v>
      </c>
      <c r="AX39" s="19">
        <v>0</v>
      </c>
      <c r="AY39" s="20">
        <f t="shared" ref="AY39:AY56" si="13">SUM(AU39:AX39)</f>
        <v>0</v>
      </c>
      <c r="AZ39" s="19">
        <f t="shared" si="2"/>
        <v>1300</v>
      </c>
      <c r="BA39" s="21">
        <v>1.4823000000099997</v>
      </c>
      <c r="BB39" s="21">
        <v>2.0303</v>
      </c>
      <c r="BC39" s="22"/>
      <c r="BD39" s="19">
        <v>39</v>
      </c>
      <c r="BE39" s="19">
        <f t="shared" si="3"/>
        <v>19.269900000129997</v>
      </c>
      <c r="BF39" s="19">
        <f t="shared" si="4"/>
        <v>26.393899999999999</v>
      </c>
      <c r="BG39" s="23">
        <v>3.4819999999999997E-2</v>
      </c>
      <c r="BH39" s="23">
        <f t="shared" si="5"/>
        <v>3.4819999999999997E-2</v>
      </c>
      <c r="BI39" s="19">
        <v>0</v>
      </c>
      <c r="BJ39" s="19">
        <v>0</v>
      </c>
      <c r="BK39" s="19">
        <f t="shared" si="6"/>
        <v>19.269900000129997</v>
      </c>
      <c r="BL39" s="19">
        <f t="shared" si="6"/>
        <v>26.393899999999999</v>
      </c>
      <c r="BM39" s="19">
        <v>0</v>
      </c>
      <c r="BN39" s="19">
        <v>0</v>
      </c>
      <c r="BO39" s="19">
        <f t="shared" si="7"/>
        <v>0</v>
      </c>
      <c r="BP39" s="24">
        <f t="shared" si="12"/>
        <v>19.269900000129997</v>
      </c>
      <c r="BQ39" s="24">
        <f t="shared" si="12"/>
        <v>26.393899999999999</v>
      </c>
      <c r="BR39" s="24">
        <f t="shared" si="9"/>
        <v>7.1239999998700014</v>
      </c>
    </row>
    <row r="40" spans="1:71" s="25" customFormat="1" ht="14.25" x14ac:dyDescent="0.2">
      <c r="A40" s="14">
        <v>130</v>
      </c>
      <c r="B40" s="14"/>
      <c r="C40" s="15" t="s">
        <v>176</v>
      </c>
      <c r="D40" s="16">
        <v>17286</v>
      </c>
      <c r="E40" s="15" t="s">
        <v>429</v>
      </c>
      <c r="F40" s="15" t="s">
        <v>430</v>
      </c>
      <c r="G40" s="17" t="s">
        <v>431</v>
      </c>
      <c r="H40" s="17" t="s">
        <v>432</v>
      </c>
      <c r="I40" s="17" t="s">
        <v>86</v>
      </c>
      <c r="J40" s="15" t="s">
        <v>433</v>
      </c>
      <c r="K40" s="15" t="s">
        <v>86</v>
      </c>
      <c r="L40" s="18" t="s">
        <v>434</v>
      </c>
      <c r="M40" s="15" t="s">
        <v>270</v>
      </c>
      <c r="N40" s="15" t="s">
        <v>271</v>
      </c>
      <c r="O40" s="16">
        <v>610</v>
      </c>
      <c r="P40" s="15" t="s">
        <v>272</v>
      </c>
      <c r="Q40" s="15">
        <v>0</v>
      </c>
      <c r="R40" s="15">
        <v>0</v>
      </c>
      <c r="S40" s="15">
        <v>0</v>
      </c>
      <c r="T40" s="15">
        <v>5.84</v>
      </c>
      <c r="U40" s="15" t="s">
        <v>75</v>
      </c>
      <c r="V40" s="15" t="s">
        <v>76</v>
      </c>
      <c r="W40" s="16">
        <v>0</v>
      </c>
      <c r="X40" s="16">
        <v>0</v>
      </c>
      <c r="Y40" s="15">
        <v>271011</v>
      </c>
      <c r="Z40" s="15">
        <v>6.2220000000000004</v>
      </c>
      <c r="AA40" s="15" t="s">
        <v>78</v>
      </c>
      <c r="AB40" s="15" t="s">
        <v>78</v>
      </c>
      <c r="AC40" s="15">
        <v>0</v>
      </c>
      <c r="AD40" s="15"/>
      <c r="AE40" s="15" t="s">
        <v>137</v>
      </c>
      <c r="AF40" s="15" t="s">
        <v>435</v>
      </c>
      <c r="AG40" s="16">
        <v>1</v>
      </c>
      <c r="AH40" s="15" t="s">
        <v>436</v>
      </c>
      <c r="AI40" s="15" t="s">
        <v>78</v>
      </c>
      <c r="AJ40" s="15">
        <v>271011.33447300002</v>
      </c>
      <c r="AK40" s="15">
        <v>2607.0938847399998</v>
      </c>
      <c r="AL40" s="15">
        <v>3098692.7427400001</v>
      </c>
      <c r="AM40" s="15">
        <v>1435825.16919</v>
      </c>
      <c r="AN40" s="14"/>
      <c r="AO40" s="14"/>
      <c r="AP40" s="19">
        <v>0</v>
      </c>
      <c r="AQ40" s="19">
        <v>0</v>
      </c>
      <c r="AR40" s="19">
        <v>0</v>
      </c>
      <c r="AS40" s="19">
        <v>0</v>
      </c>
      <c r="AT40" s="19">
        <f t="shared" si="0"/>
        <v>0</v>
      </c>
      <c r="AU40" s="19">
        <v>0</v>
      </c>
      <c r="AV40" s="19">
        <v>0</v>
      </c>
      <c r="AW40" s="19">
        <v>0</v>
      </c>
      <c r="AX40" s="19">
        <v>0</v>
      </c>
      <c r="AY40" s="20">
        <f t="shared" si="13"/>
        <v>0</v>
      </c>
      <c r="AZ40" s="19">
        <f t="shared" si="2"/>
        <v>0</v>
      </c>
      <c r="BA40" s="21">
        <v>1.4823000000099997</v>
      </c>
      <c r="BB40" s="21">
        <v>2.0303</v>
      </c>
      <c r="BC40" s="22"/>
      <c r="BD40" s="19">
        <v>0</v>
      </c>
      <c r="BE40" s="19">
        <f t="shared" si="3"/>
        <v>0</v>
      </c>
      <c r="BF40" s="19">
        <f t="shared" si="4"/>
        <v>0</v>
      </c>
      <c r="BG40" s="23">
        <v>3.4819999999999997E-2</v>
      </c>
      <c r="BH40" s="23">
        <f t="shared" si="5"/>
        <v>3.4819999999999997E-2</v>
      </c>
      <c r="BI40" s="19">
        <v>0</v>
      </c>
      <c r="BJ40" s="19">
        <v>0</v>
      </c>
      <c r="BK40" s="19">
        <f t="shared" si="6"/>
        <v>0</v>
      </c>
      <c r="BL40" s="19">
        <f t="shared" si="6"/>
        <v>0</v>
      </c>
      <c r="BM40" s="19">
        <v>0</v>
      </c>
      <c r="BN40" s="19">
        <v>0</v>
      </c>
      <c r="BO40" s="19">
        <f t="shared" si="7"/>
        <v>0</v>
      </c>
      <c r="BP40" s="24">
        <f t="shared" si="12"/>
        <v>0</v>
      </c>
      <c r="BQ40" s="24">
        <f t="shared" si="12"/>
        <v>0</v>
      </c>
      <c r="BR40" s="24">
        <f t="shared" si="9"/>
        <v>0</v>
      </c>
    </row>
    <row r="41" spans="1:71" s="25" customFormat="1" ht="14.25" x14ac:dyDescent="0.2">
      <c r="A41" s="14">
        <v>132</v>
      </c>
      <c r="B41" s="14"/>
      <c r="C41" s="15" t="s">
        <v>159</v>
      </c>
      <c r="D41" s="16">
        <v>16486</v>
      </c>
      <c r="E41" s="15" t="s">
        <v>437</v>
      </c>
      <c r="F41" s="15" t="s">
        <v>438</v>
      </c>
      <c r="G41" s="17" t="s">
        <v>439</v>
      </c>
      <c r="H41" s="17" t="s">
        <v>440</v>
      </c>
      <c r="I41" s="17" t="s">
        <v>86</v>
      </c>
      <c r="J41" s="15" t="s">
        <v>441</v>
      </c>
      <c r="K41" s="15" t="s">
        <v>86</v>
      </c>
      <c r="L41" s="18" t="s">
        <v>442</v>
      </c>
      <c r="M41" s="15" t="s">
        <v>230</v>
      </c>
      <c r="N41" s="15" t="s">
        <v>231</v>
      </c>
      <c r="O41" s="16">
        <v>610</v>
      </c>
      <c r="P41" s="15" t="s">
        <v>272</v>
      </c>
      <c r="Q41" s="15">
        <v>5600</v>
      </c>
      <c r="R41" s="15">
        <v>0</v>
      </c>
      <c r="S41" s="15">
        <v>5600</v>
      </c>
      <c r="T41" s="15">
        <v>10.391</v>
      </c>
      <c r="U41" s="15" t="s">
        <v>75</v>
      </c>
      <c r="V41" s="15" t="s">
        <v>76</v>
      </c>
      <c r="W41" s="16">
        <v>0</v>
      </c>
      <c r="X41" s="16">
        <v>1</v>
      </c>
      <c r="Y41" s="15">
        <v>473564</v>
      </c>
      <c r="Z41" s="15">
        <v>10.872</v>
      </c>
      <c r="AA41" s="15" t="s">
        <v>78</v>
      </c>
      <c r="AB41" s="15" t="s">
        <v>78</v>
      </c>
      <c r="AC41" s="15">
        <v>84000</v>
      </c>
      <c r="AD41" s="26">
        <v>39882</v>
      </c>
      <c r="AE41" s="15" t="s">
        <v>222</v>
      </c>
      <c r="AF41" s="15" t="s">
        <v>443</v>
      </c>
      <c r="AG41" s="16">
        <v>1</v>
      </c>
      <c r="AH41" s="15" t="s">
        <v>444</v>
      </c>
      <c r="AI41" s="15" t="s">
        <v>78</v>
      </c>
      <c r="AJ41" s="15">
        <v>473563.72509800002</v>
      </c>
      <c r="AK41" s="15">
        <v>3998.4224171199999</v>
      </c>
      <c r="AL41" s="15">
        <v>3098162.3912599999</v>
      </c>
      <c r="AM41" s="15">
        <v>1436818.3955099999</v>
      </c>
      <c r="AN41" s="14"/>
      <c r="AO41" s="14"/>
      <c r="AP41" s="19">
        <v>0</v>
      </c>
      <c r="AQ41" s="19">
        <v>0</v>
      </c>
      <c r="AR41" s="19">
        <v>5800</v>
      </c>
      <c r="AS41" s="19">
        <v>0</v>
      </c>
      <c r="AT41" s="19">
        <f t="shared" si="0"/>
        <v>5800</v>
      </c>
      <c r="AU41" s="19">
        <v>0</v>
      </c>
      <c r="AV41" s="19">
        <v>0</v>
      </c>
      <c r="AW41" s="19">
        <v>0</v>
      </c>
      <c r="AX41" s="19">
        <v>5800</v>
      </c>
      <c r="AY41" s="20">
        <f t="shared" si="13"/>
        <v>5800</v>
      </c>
      <c r="AZ41" s="19">
        <f t="shared" si="2"/>
        <v>0</v>
      </c>
      <c r="BA41" s="21">
        <v>1.4823000000099997</v>
      </c>
      <c r="BB41" s="21">
        <v>2.0303</v>
      </c>
      <c r="BC41" s="22"/>
      <c r="BD41" s="19">
        <v>116</v>
      </c>
      <c r="BE41" s="19">
        <f t="shared" si="3"/>
        <v>0</v>
      </c>
      <c r="BF41" s="19">
        <f t="shared" si="4"/>
        <v>0</v>
      </c>
      <c r="BG41" s="23">
        <v>3.4819999999999997E-2</v>
      </c>
      <c r="BH41" s="23">
        <f t="shared" si="5"/>
        <v>3.4819999999999997E-2</v>
      </c>
      <c r="BI41" s="19">
        <v>0</v>
      </c>
      <c r="BJ41" s="19">
        <v>0</v>
      </c>
      <c r="BK41" s="19">
        <f t="shared" si="6"/>
        <v>0</v>
      </c>
      <c r="BL41" s="19">
        <f t="shared" si="6"/>
        <v>0</v>
      </c>
      <c r="BM41" s="19">
        <v>0</v>
      </c>
      <c r="BN41" s="19">
        <v>0</v>
      </c>
      <c r="BO41" s="19">
        <f t="shared" si="7"/>
        <v>0</v>
      </c>
      <c r="BP41" s="24">
        <f t="shared" si="12"/>
        <v>0</v>
      </c>
      <c r="BQ41" s="24">
        <f t="shared" si="12"/>
        <v>0</v>
      </c>
      <c r="BR41" s="24">
        <f t="shared" si="9"/>
        <v>0</v>
      </c>
      <c r="BS41" s="25" t="s">
        <v>292</v>
      </c>
    </row>
    <row r="42" spans="1:71" s="25" customFormat="1" ht="14.25" x14ac:dyDescent="0.2">
      <c r="A42" s="14">
        <v>133</v>
      </c>
      <c r="B42" s="14"/>
      <c r="C42" s="15" t="s">
        <v>176</v>
      </c>
      <c r="D42" s="16">
        <v>25349</v>
      </c>
      <c r="E42" s="15" t="s">
        <v>445</v>
      </c>
      <c r="F42" s="15" t="s">
        <v>446</v>
      </c>
      <c r="G42" s="17" t="s">
        <v>447</v>
      </c>
      <c r="H42" s="17" t="s">
        <v>448</v>
      </c>
      <c r="I42" s="17" t="s">
        <v>86</v>
      </c>
      <c r="J42" s="15" t="s">
        <v>449</v>
      </c>
      <c r="K42" s="15" t="s">
        <v>450</v>
      </c>
      <c r="L42" s="18" t="s">
        <v>451</v>
      </c>
      <c r="M42" s="15" t="s">
        <v>270</v>
      </c>
      <c r="N42" s="15" t="s">
        <v>271</v>
      </c>
      <c r="O42" s="16">
        <v>620</v>
      </c>
      <c r="P42" s="15" t="s">
        <v>452</v>
      </c>
      <c r="Q42" s="15">
        <v>0</v>
      </c>
      <c r="R42" s="15">
        <v>0</v>
      </c>
      <c r="S42" s="15">
        <v>0</v>
      </c>
      <c r="T42" s="15">
        <v>1.79</v>
      </c>
      <c r="U42" s="15" t="s">
        <v>75</v>
      </c>
      <c r="V42" s="15" t="s">
        <v>76</v>
      </c>
      <c r="W42" s="16">
        <v>0</v>
      </c>
      <c r="X42" s="16">
        <v>1</v>
      </c>
      <c r="Y42" s="15">
        <v>74244</v>
      </c>
      <c r="Z42" s="15">
        <v>1.704</v>
      </c>
      <c r="AA42" s="15" t="s">
        <v>78</v>
      </c>
      <c r="AB42" s="15" t="s">
        <v>78</v>
      </c>
      <c r="AC42" s="15">
        <v>0</v>
      </c>
      <c r="AD42" s="26">
        <v>37762</v>
      </c>
      <c r="AE42" s="15" t="s">
        <v>147</v>
      </c>
      <c r="AF42" s="15" t="s">
        <v>453</v>
      </c>
      <c r="AG42" s="16">
        <v>1</v>
      </c>
      <c r="AH42" s="15" t="s">
        <v>454</v>
      </c>
      <c r="AI42" s="15" t="s">
        <v>78</v>
      </c>
      <c r="AJ42" s="15">
        <v>74243.8964844</v>
      </c>
      <c r="AK42" s="15">
        <v>1473.98764966</v>
      </c>
      <c r="AL42" s="15">
        <v>3097424.6031599999</v>
      </c>
      <c r="AM42" s="15">
        <v>1437208.7095900001</v>
      </c>
      <c r="AN42" s="14"/>
      <c r="AO42" s="14"/>
      <c r="AP42" s="19">
        <v>0</v>
      </c>
      <c r="AQ42" s="19">
        <v>0</v>
      </c>
      <c r="AR42" s="19">
        <v>0</v>
      </c>
      <c r="AS42" s="19">
        <v>0</v>
      </c>
      <c r="AT42" s="19">
        <f t="shared" si="0"/>
        <v>0</v>
      </c>
      <c r="AU42" s="19">
        <v>0</v>
      </c>
      <c r="AV42" s="19">
        <v>0</v>
      </c>
      <c r="AW42" s="19">
        <v>0</v>
      </c>
      <c r="AX42" s="19">
        <v>0</v>
      </c>
      <c r="AY42" s="20">
        <f t="shared" si="13"/>
        <v>0</v>
      </c>
      <c r="AZ42" s="19">
        <f t="shared" si="2"/>
        <v>0</v>
      </c>
      <c r="BA42" s="21">
        <v>1.4823000000099997</v>
      </c>
      <c r="BB42" s="21">
        <v>2.0303</v>
      </c>
      <c r="BC42" s="22"/>
      <c r="BD42" s="19">
        <v>0</v>
      </c>
      <c r="BE42" s="19">
        <f t="shared" si="3"/>
        <v>0</v>
      </c>
      <c r="BF42" s="19">
        <f t="shared" si="4"/>
        <v>0</v>
      </c>
      <c r="BG42" s="23">
        <v>3.4819999999999997E-2</v>
      </c>
      <c r="BH42" s="23">
        <f t="shared" si="5"/>
        <v>3.4819999999999997E-2</v>
      </c>
      <c r="BI42" s="19">
        <v>0</v>
      </c>
      <c r="BJ42" s="19">
        <v>0</v>
      </c>
      <c r="BK42" s="19">
        <f t="shared" si="6"/>
        <v>0</v>
      </c>
      <c r="BL42" s="19">
        <f t="shared" si="6"/>
        <v>0</v>
      </c>
      <c r="BM42" s="19">
        <v>0</v>
      </c>
      <c r="BN42" s="19">
        <v>0</v>
      </c>
      <c r="BO42" s="19">
        <f t="shared" si="7"/>
        <v>0</v>
      </c>
      <c r="BP42" s="24">
        <f t="shared" si="12"/>
        <v>0</v>
      </c>
      <c r="BQ42" s="24">
        <f t="shared" si="12"/>
        <v>0</v>
      </c>
      <c r="BR42" s="24">
        <f t="shared" si="9"/>
        <v>0</v>
      </c>
    </row>
    <row r="43" spans="1:71" s="25" customFormat="1" ht="14.25" x14ac:dyDescent="0.2">
      <c r="A43" s="14">
        <v>134</v>
      </c>
      <c r="B43" s="14"/>
      <c r="C43" s="15" t="s">
        <v>455</v>
      </c>
      <c r="D43" s="16">
        <v>33541</v>
      </c>
      <c r="E43" s="15" t="s">
        <v>456</v>
      </c>
      <c r="F43" s="15" t="s">
        <v>457</v>
      </c>
      <c r="G43" s="17" t="s">
        <v>458</v>
      </c>
      <c r="H43" s="17" t="s">
        <v>459</v>
      </c>
      <c r="I43" s="17" t="s">
        <v>68</v>
      </c>
      <c r="J43" s="15" t="s">
        <v>460</v>
      </c>
      <c r="K43" s="15" t="s">
        <v>86</v>
      </c>
      <c r="L43" s="18" t="s">
        <v>461</v>
      </c>
      <c r="M43" s="15" t="s">
        <v>425</v>
      </c>
      <c r="N43" s="15" t="s">
        <v>426</v>
      </c>
      <c r="O43" s="16">
        <v>680</v>
      </c>
      <c r="P43" s="15" t="s">
        <v>462</v>
      </c>
      <c r="Q43" s="15">
        <v>53900</v>
      </c>
      <c r="R43" s="15">
        <v>0</v>
      </c>
      <c r="S43" s="15">
        <v>53900</v>
      </c>
      <c r="T43" s="15">
        <v>21.56</v>
      </c>
      <c r="U43" s="15" t="s">
        <v>75</v>
      </c>
      <c r="V43" s="15" t="s">
        <v>76</v>
      </c>
      <c r="W43" s="16">
        <v>0</v>
      </c>
      <c r="X43" s="16">
        <v>1</v>
      </c>
      <c r="Y43" s="15">
        <v>923813</v>
      </c>
      <c r="Z43" s="15">
        <v>21.207999999999998</v>
      </c>
      <c r="AA43" s="15" t="s">
        <v>427</v>
      </c>
      <c r="AB43" s="15" t="s">
        <v>78</v>
      </c>
      <c r="AC43" s="15">
        <v>8107950</v>
      </c>
      <c r="AD43" s="26">
        <v>41638</v>
      </c>
      <c r="AE43" s="15" t="s">
        <v>119</v>
      </c>
      <c r="AF43" s="15" t="s">
        <v>119</v>
      </c>
      <c r="AG43" s="16">
        <v>1</v>
      </c>
      <c r="AH43" s="15" t="s">
        <v>463</v>
      </c>
      <c r="AI43" s="15" t="s">
        <v>78</v>
      </c>
      <c r="AJ43" s="15">
        <v>923813.43408200005</v>
      </c>
      <c r="AK43" s="15">
        <v>3856.8801224700001</v>
      </c>
      <c r="AL43" s="15">
        <v>3097668.4553499999</v>
      </c>
      <c r="AM43" s="15">
        <v>1436588.74345</v>
      </c>
      <c r="AN43" s="14"/>
      <c r="AO43" s="14"/>
      <c r="AP43" s="19">
        <v>0</v>
      </c>
      <c r="AQ43" s="19">
        <v>0</v>
      </c>
      <c r="AR43" s="19">
        <v>32300</v>
      </c>
      <c r="AS43" s="19">
        <v>0</v>
      </c>
      <c r="AT43" s="19">
        <f t="shared" si="0"/>
        <v>32300</v>
      </c>
      <c r="AU43" s="19">
        <v>0</v>
      </c>
      <c r="AV43" s="19">
        <v>0</v>
      </c>
      <c r="AW43" s="19">
        <v>0</v>
      </c>
      <c r="AX43" s="19">
        <v>32300</v>
      </c>
      <c r="AY43" s="20">
        <f t="shared" si="13"/>
        <v>32300</v>
      </c>
      <c r="AZ43" s="19">
        <f t="shared" si="2"/>
        <v>0</v>
      </c>
      <c r="BA43" s="21">
        <v>1.4823000000099997</v>
      </c>
      <c r="BB43" s="21">
        <v>2.0303</v>
      </c>
      <c r="BC43" s="22"/>
      <c r="BD43" s="19">
        <v>969</v>
      </c>
      <c r="BE43" s="19">
        <f t="shared" si="3"/>
        <v>0</v>
      </c>
      <c r="BF43" s="19">
        <f t="shared" si="4"/>
        <v>0</v>
      </c>
      <c r="BG43" s="23">
        <v>3.4819999999999997E-2</v>
      </c>
      <c r="BH43" s="23">
        <f t="shared" si="5"/>
        <v>3.4819999999999997E-2</v>
      </c>
      <c r="BI43" s="19">
        <v>0</v>
      </c>
      <c r="BJ43" s="19">
        <v>0</v>
      </c>
      <c r="BK43" s="19">
        <f t="shared" si="6"/>
        <v>0</v>
      </c>
      <c r="BL43" s="19">
        <f t="shared" si="6"/>
        <v>0</v>
      </c>
      <c r="BM43" s="19">
        <v>0</v>
      </c>
      <c r="BN43" s="19">
        <v>0</v>
      </c>
      <c r="BO43" s="19">
        <f t="shared" si="7"/>
        <v>0</v>
      </c>
      <c r="BP43" s="24">
        <f t="shared" si="12"/>
        <v>0</v>
      </c>
      <c r="BQ43" s="24">
        <f t="shared" si="12"/>
        <v>0</v>
      </c>
      <c r="BR43" s="24">
        <f t="shared" si="9"/>
        <v>0</v>
      </c>
      <c r="BS43" s="25" t="s">
        <v>292</v>
      </c>
    </row>
    <row r="44" spans="1:71" s="25" customFormat="1" ht="14.25" x14ac:dyDescent="0.2">
      <c r="A44" s="14">
        <v>135</v>
      </c>
      <c r="B44" s="14"/>
      <c r="C44" s="15" t="s">
        <v>455</v>
      </c>
      <c r="D44" s="16">
        <v>31339</v>
      </c>
      <c r="E44" s="15" t="s">
        <v>464</v>
      </c>
      <c r="F44" s="15" t="s">
        <v>455</v>
      </c>
      <c r="G44" s="17" t="s">
        <v>458</v>
      </c>
      <c r="H44" s="17" t="s">
        <v>459</v>
      </c>
      <c r="I44" s="17" t="s">
        <v>68</v>
      </c>
      <c r="J44" s="15" t="s">
        <v>465</v>
      </c>
      <c r="K44" s="15" t="s">
        <v>466</v>
      </c>
      <c r="L44" s="18" t="s">
        <v>467</v>
      </c>
      <c r="M44" s="15" t="s">
        <v>425</v>
      </c>
      <c r="N44" s="15" t="s">
        <v>426</v>
      </c>
      <c r="O44" s="16">
        <v>680</v>
      </c>
      <c r="P44" s="15" t="s">
        <v>462</v>
      </c>
      <c r="Q44" s="15">
        <v>27200</v>
      </c>
      <c r="R44" s="15">
        <v>0</v>
      </c>
      <c r="S44" s="15">
        <v>27200</v>
      </c>
      <c r="T44" s="15">
        <v>10.87</v>
      </c>
      <c r="U44" s="15" t="s">
        <v>75</v>
      </c>
      <c r="V44" s="15" t="s">
        <v>76</v>
      </c>
      <c r="W44" s="16">
        <v>0</v>
      </c>
      <c r="X44" s="16">
        <v>1</v>
      </c>
      <c r="Y44" s="15">
        <v>473816</v>
      </c>
      <c r="Z44" s="15">
        <v>10.877000000000001</v>
      </c>
      <c r="AA44" s="15" t="s">
        <v>427</v>
      </c>
      <c r="AB44" s="15" t="s">
        <v>78</v>
      </c>
      <c r="AC44" s="15">
        <v>8107950</v>
      </c>
      <c r="AD44" s="26">
        <v>41638</v>
      </c>
      <c r="AE44" s="15" t="s">
        <v>468</v>
      </c>
      <c r="AF44" s="15" t="s">
        <v>469</v>
      </c>
      <c r="AG44" s="16">
        <v>1</v>
      </c>
      <c r="AH44" s="15" t="s">
        <v>470</v>
      </c>
      <c r="AI44" s="15" t="s">
        <v>78</v>
      </c>
      <c r="AJ44" s="15">
        <v>473816.45361299999</v>
      </c>
      <c r="AK44" s="15">
        <v>4107.5636451099999</v>
      </c>
      <c r="AL44" s="15">
        <v>3098283.2060400001</v>
      </c>
      <c r="AM44" s="15">
        <v>1435570.7028000001</v>
      </c>
      <c r="AN44" s="14"/>
      <c r="AO44" s="14"/>
      <c r="AP44" s="19">
        <v>0</v>
      </c>
      <c r="AQ44" s="19">
        <v>0</v>
      </c>
      <c r="AR44" s="19">
        <v>16300</v>
      </c>
      <c r="AS44" s="19">
        <v>0</v>
      </c>
      <c r="AT44" s="19">
        <f t="shared" si="0"/>
        <v>16300</v>
      </c>
      <c r="AU44" s="19">
        <v>0</v>
      </c>
      <c r="AV44" s="19">
        <v>0</v>
      </c>
      <c r="AW44" s="19">
        <v>0</v>
      </c>
      <c r="AX44" s="19">
        <v>16300</v>
      </c>
      <c r="AY44" s="20">
        <f t="shared" si="13"/>
        <v>16300</v>
      </c>
      <c r="AZ44" s="19">
        <f t="shared" si="2"/>
        <v>0</v>
      </c>
      <c r="BA44" s="21">
        <v>1.4823000000099997</v>
      </c>
      <c r="BB44" s="21">
        <v>2.0303</v>
      </c>
      <c r="BC44" s="22"/>
      <c r="BD44" s="19">
        <v>489</v>
      </c>
      <c r="BE44" s="19">
        <f t="shared" si="3"/>
        <v>0</v>
      </c>
      <c r="BF44" s="19">
        <f t="shared" si="4"/>
        <v>0</v>
      </c>
      <c r="BG44" s="23">
        <v>3.4819999999999997E-2</v>
      </c>
      <c r="BH44" s="23">
        <f t="shared" si="5"/>
        <v>3.4819999999999997E-2</v>
      </c>
      <c r="BI44" s="19">
        <v>0</v>
      </c>
      <c r="BJ44" s="19">
        <v>0</v>
      </c>
      <c r="BK44" s="19">
        <f t="shared" si="6"/>
        <v>0</v>
      </c>
      <c r="BL44" s="19">
        <f t="shared" si="6"/>
        <v>0</v>
      </c>
      <c r="BM44" s="19">
        <v>0</v>
      </c>
      <c r="BN44" s="19">
        <v>0</v>
      </c>
      <c r="BO44" s="19">
        <f t="shared" si="7"/>
        <v>0</v>
      </c>
      <c r="BP44" s="24">
        <f t="shared" si="12"/>
        <v>0</v>
      </c>
      <c r="BQ44" s="24">
        <f t="shared" si="12"/>
        <v>0</v>
      </c>
      <c r="BR44" s="24">
        <f t="shared" si="9"/>
        <v>0</v>
      </c>
      <c r="BS44" s="25" t="s">
        <v>292</v>
      </c>
    </row>
    <row r="45" spans="1:71" s="25" customFormat="1" ht="14.25" x14ac:dyDescent="0.2">
      <c r="A45" s="14">
        <v>136</v>
      </c>
      <c r="B45" s="14"/>
      <c r="C45" s="15" t="s">
        <v>471</v>
      </c>
      <c r="D45" s="16">
        <v>33577</v>
      </c>
      <c r="E45" s="15" t="s">
        <v>472</v>
      </c>
      <c r="F45" s="15" t="s">
        <v>471</v>
      </c>
      <c r="G45" s="17" t="s">
        <v>473</v>
      </c>
      <c r="H45" s="17" t="s">
        <v>474</v>
      </c>
      <c r="I45" s="17" t="s">
        <v>86</v>
      </c>
      <c r="J45" s="15" t="s">
        <v>475</v>
      </c>
      <c r="K45" s="15" t="s">
        <v>391</v>
      </c>
      <c r="L45" s="18" t="s">
        <v>476</v>
      </c>
      <c r="M45" s="15" t="s">
        <v>425</v>
      </c>
      <c r="N45" s="15" t="s">
        <v>426</v>
      </c>
      <c r="O45" s="16">
        <v>680</v>
      </c>
      <c r="P45" s="15" t="s">
        <v>462</v>
      </c>
      <c r="Q45" s="15">
        <v>7200</v>
      </c>
      <c r="R45" s="15">
        <v>0</v>
      </c>
      <c r="S45" s="15">
        <v>7200</v>
      </c>
      <c r="T45" s="15">
        <v>2.87</v>
      </c>
      <c r="U45" s="15" t="s">
        <v>75</v>
      </c>
      <c r="V45" s="15" t="s">
        <v>76</v>
      </c>
      <c r="W45" s="16">
        <v>0</v>
      </c>
      <c r="X45" s="16">
        <v>1</v>
      </c>
      <c r="Y45" s="15">
        <v>124622</v>
      </c>
      <c r="Z45" s="15">
        <v>2.8610000000000002</v>
      </c>
      <c r="AA45" s="15" t="s">
        <v>427</v>
      </c>
      <c r="AB45" s="15" t="s">
        <v>78</v>
      </c>
      <c r="AC45" s="15">
        <v>8107950</v>
      </c>
      <c r="AD45" s="26">
        <v>41638</v>
      </c>
      <c r="AE45" s="15" t="s">
        <v>78</v>
      </c>
      <c r="AF45" s="15" t="s">
        <v>78</v>
      </c>
      <c r="AG45" s="16">
        <v>1</v>
      </c>
      <c r="AH45" s="15" t="s">
        <v>477</v>
      </c>
      <c r="AI45" s="15" t="s">
        <v>78</v>
      </c>
      <c r="AJ45" s="15">
        <v>124622.198242</v>
      </c>
      <c r="AK45" s="15">
        <v>1536.6180000500001</v>
      </c>
      <c r="AL45" s="15">
        <v>3098674.36839</v>
      </c>
      <c r="AM45" s="15">
        <v>1435305.3970900001</v>
      </c>
      <c r="AN45" s="14"/>
      <c r="AO45" s="14"/>
      <c r="AP45" s="19">
        <v>0</v>
      </c>
      <c r="AQ45" s="19">
        <v>0</v>
      </c>
      <c r="AR45" s="19">
        <v>4300</v>
      </c>
      <c r="AS45" s="19">
        <v>0</v>
      </c>
      <c r="AT45" s="19">
        <f t="shared" si="0"/>
        <v>4300</v>
      </c>
      <c r="AU45" s="19">
        <v>0</v>
      </c>
      <c r="AV45" s="19">
        <v>0</v>
      </c>
      <c r="AW45" s="19">
        <v>0</v>
      </c>
      <c r="AX45" s="19">
        <v>4300</v>
      </c>
      <c r="AY45" s="20">
        <f t="shared" si="13"/>
        <v>4300</v>
      </c>
      <c r="AZ45" s="19">
        <f t="shared" si="2"/>
        <v>0</v>
      </c>
      <c r="BA45" s="21">
        <v>1.4823000000099997</v>
      </c>
      <c r="BB45" s="21">
        <v>2.0303</v>
      </c>
      <c r="BC45" s="22"/>
      <c r="BD45" s="19">
        <v>129</v>
      </c>
      <c r="BE45" s="19">
        <f t="shared" si="3"/>
        <v>0</v>
      </c>
      <c r="BF45" s="19">
        <f t="shared" si="4"/>
        <v>0</v>
      </c>
      <c r="BG45" s="23">
        <v>3.4819999999999997E-2</v>
      </c>
      <c r="BH45" s="23">
        <f t="shared" si="5"/>
        <v>3.4819999999999997E-2</v>
      </c>
      <c r="BI45" s="19">
        <v>0</v>
      </c>
      <c r="BJ45" s="19">
        <v>0</v>
      </c>
      <c r="BK45" s="19">
        <f t="shared" si="6"/>
        <v>0</v>
      </c>
      <c r="BL45" s="19">
        <f t="shared" si="6"/>
        <v>0</v>
      </c>
      <c r="BM45" s="19">
        <v>0</v>
      </c>
      <c r="BN45" s="19">
        <v>0</v>
      </c>
      <c r="BO45" s="19">
        <f t="shared" si="7"/>
        <v>0</v>
      </c>
      <c r="BP45" s="24">
        <f t="shared" si="12"/>
        <v>0</v>
      </c>
      <c r="BQ45" s="24">
        <f t="shared" si="12"/>
        <v>0</v>
      </c>
      <c r="BR45" s="24">
        <f t="shared" si="9"/>
        <v>0</v>
      </c>
      <c r="BS45" s="25" t="s">
        <v>292</v>
      </c>
    </row>
    <row r="46" spans="1:71" s="25" customFormat="1" ht="14.25" x14ac:dyDescent="0.2">
      <c r="A46" s="14">
        <v>137</v>
      </c>
      <c r="B46" s="14"/>
      <c r="C46" s="15" t="s">
        <v>150</v>
      </c>
      <c r="D46" s="16">
        <v>35587</v>
      </c>
      <c r="E46" s="15" t="s">
        <v>478</v>
      </c>
      <c r="F46" s="15" t="s">
        <v>479</v>
      </c>
      <c r="G46" s="17" t="s">
        <v>480</v>
      </c>
      <c r="H46" s="17" t="s">
        <v>481</v>
      </c>
      <c r="I46" s="17" t="s">
        <v>86</v>
      </c>
      <c r="J46" s="15" t="s">
        <v>482</v>
      </c>
      <c r="K46" s="15" t="s">
        <v>88</v>
      </c>
      <c r="L46" s="18" t="s">
        <v>483</v>
      </c>
      <c r="M46" s="15" t="s">
        <v>425</v>
      </c>
      <c r="N46" s="15" t="s">
        <v>426</v>
      </c>
      <c r="O46" s="16">
        <v>680</v>
      </c>
      <c r="P46" s="15" t="s">
        <v>462</v>
      </c>
      <c r="Q46" s="15">
        <v>15500</v>
      </c>
      <c r="R46" s="15">
        <v>0</v>
      </c>
      <c r="S46" s="15">
        <v>15500</v>
      </c>
      <c r="T46" s="15">
        <v>6.2</v>
      </c>
      <c r="U46" s="15" t="s">
        <v>75</v>
      </c>
      <c r="V46" s="15" t="s">
        <v>76</v>
      </c>
      <c r="W46" s="16">
        <v>0</v>
      </c>
      <c r="X46" s="16">
        <v>1</v>
      </c>
      <c r="Y46" s="15">
        <v>269889</v>
      </c>
      <c r="Z46" s="15">
        <v>6.1959999999999997</v>
      </c>
      <c r="AA46" s="15" t="s">
        <v>427</v>
      </c>
      <c r="AB46" s="15" t="s">
        <v>78</v>
      </c>
      <c r="AC46" s="15">
        <v>8107950</v>
      </c>
      <c r="AD46" s="26">
        <v>41638</v>
      </c>
      <c r="AE46" s="15" t="s">
        <v>78</v>
      </c>
      <c r="AF46" s="15" t="s">
        <v>78</v>
      </c>
      <c r="AG46" s="16">
        <v>1</v>
      </c>
      <c r="AH46" s="15" t="s">
        <v>484</v>
      </c>
      <c r="AI46" s="15" t="s">
        <v>78</v>
      </c>
      <c r="AJ46" s="15">
        <v>269888.82861299999</v>
      </c>
      <c r="AK46" s="15">
        <v>2244.2422483199998</v>
      </c>
      <c r="AL46" s="15">
        <v>3098355.4113799999</v>
      </c>
      <c r="AM46" s="15">
        <v>1434983.7766100001</v>
      </c>
      <c r="AN46" s="14"/>
      <c r="AO46" s="14"/>
      <c r="AP46" s="19">
        <v>0</v>
      </c>
      <c r="AQ46" s="19">
        <v>0</v>
      </c>
      <c r="AR46" s="19">
        <v>9300</v>
      </c>
      <c r="AS46" s="19">
        <v>0</v>
      </c>
      <c r="AT46" s="19">
        <f t="shared" si="0"/>
        <v>9300</v>
      </c>
      <c r="AU46" s="19">
        <v>0</v>
      </c>
      <c r="AV46" s="19">
        <v>0</v>
      </c>
      <c r="AW46" s="19">
        <v>0</v>
      </c>
      <c r="AX46" s="19">
        <v>9300</v>
      </c>
      <c r="AY46" s="20">
        <f t="shared" si="13"/>
        <v>9300</v>
      </c>
      <c r="AZ46" s="19">
        <f t="shared" si="2"/>
        <v>0</v>
      </c>
      <c r="BA46" s="21">
        <v>1.4823000000099997</v>
      </c>
      <c r="BB46" s="21">
        <v>2.0303</v>
      </c>
      <c r="BC46" s="22"/>
      <c r="BD46" s="19">
        <v>279</v>
      </c>
      <c r="BE46" s="19">
        <f t="shared" si="3"/>
        <v>0</v>
      </c>
      <c r="BF46" s="19">
        <f t="shared" si="4"/>
        <v>0</v>
      </c>
      <c r="BG46" s="23">
        <v>3.4819999999999997E-2</v>
      </c>
      <c r="BH46" s="23">
        <f t="shared" si="5"/>
        <v>3.4819999999999997E-2</v>
      </c>
      <c r="BI46" s="19">
        <v>0</v>
      </c>
      <c r="BJ46" s="19">
        <v>0</v>
      </c>
      <c r="BK46" s="19">
        <f t="shared" si="6"/>
        <v>0</v>
      </c>
      <c r="BL46" s="19">
        <f t="shared" si="6"/>
        <v>0</v>
      </c>
      <c r="BM46" s="19">
        <v>0</v>
      </c>
      <c r="BN46" s="19">
        <v>0</v>
      </c>
      <c r="BO46" s="19">
        <f t="shared" si="7"/>
        <v>0</v>
      </c>
      <c r="BP46" s="24">
        <f t="shared" si="12"/>
        <v>0</v>
      </c>
      <c r="BQ46" s="24">
        <f t="shared" si="12"/>
        <v>0</v>
      </c>
      <c r="BR46" s="24">
        <f t="shared" si="9"/>
        <v>0</v>
      </c>
      <c r="BS46" s="25" t="s">
        <v>292</v>
      </c>
    </row>
    <row r="47" spans="1:71" s="25" customFormat="1" ht="14.25" x14ac:dyDescent="0.2">
      <c r="A47" s="14">
        <v>138</v>
      </c>
      <c r="B47" s="14"/>
      <c r="C47" s="15"/>
      <c r="D47" s="16">
        <v>20413</v>
      </c>
      <c r="E47" s="15" t="s">
        <v>485</v>
      </c>
      <c r="F47" s="15" t="s">
        <v>486</v>
      </c>
      <c r="G47" s="17" t="s">
        <v>487</v>
      </c>
      <c r="H47" s="17" t="s">
        <v>488</v>
      </c>
      <c r="I47" s="17" t="s">
        <v>86</v>
      </c>
      <c r="J47" s="15" t="s">
        <v>489</v>
      </c>
      <c r="K47" s="15" t="s">
        <v>490</v>
      </c>
      <c r="L47" s="18" t="s">
        <v>491</v>
      </c>
      <c r="M47" s="15" t="s">
        <v>425</v>
      </c>
      <c r="N47" s="15" t="s">
        <v>426</v>
      </c>
      <c r="O47" s="16">
        <v>680</v>
      </c>
      <c r="P47" s="15" t="s">
        <v>462</v>
      </c>
      <c r="Q47" s="15">
        <v>33400</v>
      </c>
      <c r="R47" s="15">
        <v>0</v>
      </c>
      <c r="S47" s="15">
        <v>33400</v>
      </c>
      <c r="T47" s="15">
        <v>13.35</v>
      </c>
      <c r="U47" s="15" t="s">
        <v>75</v>
      </c>
      <c r="V47" s="15" t="s">
        <v>76</v>
      </c>
      <c r="W47" s="16">
        <v>0</v>
      </c>
      <c r="X47" s="16">
        <v>1</v>
      </c>
      <c r="Y47" s="15">
        <v>588048</v>
      </c>
      <c r="Z47" s="15">
        <v>13.5</v>
      </c>
      <c r="AA47" s="15" t="s">
        <v>427</v>
      </c>
      <c r="AB47" s="15" t="s">
        <v>78</v>
      </c>
      <c r="AC47" s="15">
        <v>8107950</v>
      </c>
      <c r="AD47" s="26">
        <v>41638</v>
      </c>
      <c r="AE47" s="15" t="s">
        <v>119</v>
      </c>
      <c r="AF47" s="15" t="s">
        <v>119</v>
      </c>
      <c r="AG47" s="16">
        <v>1</v>
      </c>
      <c r="AH47" s="15" t="s">
        <v>492</v>
      </c>
      <c r="AI47" s="15" t="s">
        <v>78</v>
      </c>
      <c r="AJ47" s="15">
        <v>588047.54199199995</v>
      </c>
      <c r="AK47" s="15">
        <v>3647.5774663399998</v>
      </c>
      <c r="AL47" s="15">
        <v>3097639.9614300001</v>
      </c>
      <c r="AM47" s="15">
        <v>1435731.7744700001</v>
      </c>
      <c r="AN47" s="14"/>
      <c r="AO47" s="14"/>
      <c r="AP47" s="19">
        <v>0</v>
      </c>
      <c r="AQ47" s="19">
        <v>0</v>
      </c>
      <c r="AR47" s="19">
        <v>20000</v>
      </c>
      <c r="AS47" s="19">
        <v>0</v>
      </c>
      <c r="AT47" s="19">
        <f t="shared" si="0"/>
        <v>20000</v>
      </c>
      <c r="AU47" s="19">
        <v>0</v>
      </c>
      <c r="AV47" s="19">
        <v>0</v>
      </c>
      <c r="AW47" s="19">
        <v>0</v>
      </c>
      <c r="AX47" s="19">
        <v>20000</v>
      </c>
      <c r="AY47" s="20">
        <f t="shared" si="13"/>
        <v>20000</v>
      </c>
      <c r="AZ47" s="19">
        <f t="shared" si="2"/>
        <v>0</v>
      </c>
      <c r="BA47" s="21">
        <v>1.4823000000099997</v>
      </c>
      <c r="BB47" s="21">
        <v>2.0303</v>
      </c>
      <c r="BC47" s="22"/>
      <c r="BD47" s="19">
        <v>600</v>
      </c>
      <c r="BE47" s="19">
        <f t="shared" si="3"/>
        <v>0</v>
      </c>
      <c r="BF47" s="19">
        <f t="shared" si="4"/>
        <v>0</v>
      </c>
      <c r="BG47" s="23">
        <v>3.4819999999999997E-2</v>
      </c>
      <c r="BH47" s="23">
        <f t="shared" si="5"/>
        <v>3.4819999999999997E-2</v>
      </c>
      <c r="BI47" s="19">
        <v>0</v>
      </c>
      <c r="BJ47" s="19">
        <v>0</v>
      </c>
      <c r="BK47" s="19">
        <f t="shared" si="6"/>
        <v>0</v>
      </c>
      <c r="BL47" s="19">
        <f t="shared" si="6"/>
        <v>0</v>
      </c>
      <c r="BM47" s="19">
        <v>0</v>
      </c>
      <c r="BN47" s="19">
        <v>0</v>
      </c>
      <c r="BO47" s="19">
        <f t="shared" si="7"/>
        <v>0</v>
      </c>
      <c r="BP47" s="24">
        <f t="shared" si="12"/>
        <v>0</v>
      </c>
      <c r="BQ47" s="24">
        <f t="shared" si="12"/>
        <v>0</v>
      </c>
      <c r="BR47" s="24">
        <f t="shared" si="9"/>
        <v>0</v>
      </c>
      <c r="BS47" s="25" t="s">
        <v>292</v>
      </c>
    </row>
    <row r="48" spans="1:71" s="25" customFormat="1" ht="14.25" x14ac:dyDescent="0.2">
      <c r="A48" s="14">
        <v>139</v>
      </c>
      <c r="B48" s="14"/>
      <c r="C48" s="15"/>
      <c r="D48" s="16">
        <v>1089</v>
      </c>
      <c r="E48" s="15" t="s">
        <v>493</v>
      </c>
      <c r="F48" s="15" t="s">
        <v>494</v>
      </c>
      <c r="G48" s="17" t="s">
        <v>495</v>
      </c>
      <c r="H48" s="17" t="s">
        <v>496</v>
      </c>
      <c r="I48" s="17" t="s">
        <v>250</v>
      </c>
      <c r="J48" s="15" t="s">
        <v>497</v>
      </c>
      <c r="K48" s="15" t="s">
        <v>88</v>
      </c>
      <c r="L48" s="18" t="s">
        <v>498</v>
      </c>
      <c r="M48" s="15" t="s">
        <v>499</v>
      </c>
      <c r="N48" s="15" t="s">
        <v>500</v>
      </c>
      <c r="O48" s="16">
        <v>680</v>
      </c>
      <c r="P48" s="15" t="s">
        <v>462</v>
      </c>
      <c r="Q48" s="15">
        <v>77600</v>
      </c>
      <c r="R48" s="15">
        <v>129600</v>
      </c>
      <c r="S48" s="15">
        <v>207200</v>
      </c>
      <c r="T48" s="15">
        <v>14.5</v>
      </c>
      <c r="U48" s="15" t="s">
        <v>501</v>
      </c>
      <c r="V48" s="15" t="s">
        <v>502</v>
      </c>
      <c r="W48" s="16">
        <v>1</v>
      </c>
      <c r="X48" s="16">
        <v>1</v>
      </c>
      <c r="Y48" s="15">
        <v>946359</v>
      </c>
      <c r="Z48" s="15">
        <v>21.725000000000001</v>
      </c>
      <c r="AA48" s="15" t="s">
        <v>503</v>
      </c>
      <c r="AB48" s="15" t="s">
        <v>504</v>
      </c>
      <c r="AC48" s="15">
        <v>8107950</v>
      </c>
      <c r="AD48" s="26">
        <v>41638</v>
      </c>
      <c r="AE48" s="15" t="s">
        <v>119</v>
      </c>
      <c r="AF48" s="15" t="s">
        <v>119</v>
      </c>
      <c r="AG48" s="16">
        <v>1</v>
      </c>
      <c r="AH48" s="15" t="s">
        <v>505</v>
      </c>
      <c r="AI48" s="15" t="s">
        <v>78</v>
      </c>
      <c r="AJ48" s="15">
        <v>946358.70556599996</v>
      </c>
      <c r="AK48" s="15">
        <v>5050.2083356100002</v>
      </c>
      <c r="AL48" s="15">
        <v>3096702.8293699999</v>
      </c>
      <c r="AM48" s="15">
        <v>1436040.7572999999</v>
      </c>
      <c r="AN48" s="14"/>
      <c r="AO48" s="14"/>
      <c r="AP48" s="19">
        <v>0</v>
      </c>
      <c r="AQ48" s="19">
        <v>0</v>
      </c>
      <c r="AR48" s="19">
        <f>33000+44600</f>
        <v>77600</v>
      </c>
      <c r="AS48" s="19">
        <f>123200+5000</f>
        <v>128200</v>
      </c>
      <c r="AT48" s="19">
        <f t="shared" si="0"/>
        <v>205800</v>
      </c>
      <c r="AU48" s="19">
        <v>0</v>
      </c>
      <c r="AV48" s="19">
        <v>0</v>
      </c>
      <c r="AW48" s="19">
        <v>0</v>
      </c>
      <c r="AX48" s="19">
        <v>205800</v>
      </c>
      <c r="AY48" s="20">
        <f t="shared" si="13"/>
        <v>205800</v>
      </c>
      <c r="AZ48" s="19">
        <f t="shared" si="2"/>
        <v>0</v>
      </c>
      <c r="BA48" s="21">
        <v>1.6637000000099997</v>
      </c>
      <c r="BB48" s="21">
        <v>2.3913000000000002</v>
      </c>
      <c r="BC48" s="22"/>
      <c r="BD48" s="19">
        <v>4612</v>
      </c>
      <c r="BE48" s="19">
        <f t="shared" si="3"/>
        <v>0</v>
      </c>
      <c r="BF48" s="19">
        <f t="shared" si="4"/>
        <v>0</v>
      </c>
      <c r="BG48" s="23">
        <v>3.4819999999999997E-2</v>
      </c>
      <c r="BH48" s="23">
        <f t="shared" si="5"/>
        <v>3.4819999999999997E-2</v>
      </c>
      <c r="BI48" s="19">
        <v>0</v>
      </c>
      <c r="BJ48" s="19">
        <v>0</v>
      </c>
      <c r="BK48" s="19">
        <f t="shared" si="6"/>
        <v>0</v>
      </c>
      <c r="BL48" s="19">
        <f t="shared" si="6"/>
        <v>0</v>
      </c>
      <c r="BM48" s="19">
        <v>0</v>
      </c>
      <c r="BN48" s="19">
        <v>0</v>
      </c>
      <c r="BO48" s="19">
        <f t="shared" si="7"/>
        <v>0</v>
      </c>
      <c r="BP48" s="24">
        <f t="shared" si="12"/>
        <v>0</v>
      </c>
      <c r="BQ48" s="24">
        <f t="shared" si="12"/>
        <v>0</v>
      </c>
      <c r="BR48" s="24">
        <f t="shared" si="9"/>
        <v>0</v>
      </c>
      <c r="BS48" s="25" t="s">
        <v>292</v>
      </c>
    </row>
    <row r="49" spans="1:71" s="25" customFormat="1" ht="14.25" x14ac:dyDescent="0.2">
      <c r="A49" s="14">
        <v>140</v>
      </c>
      <c r="B49" s="14"/>
      <c r="C49" s="15"/>
      <c r="D49" s="16">
        <v>4106</v>
      </c>
      <c r="E49" s="15" t="s">
        <v>506</v>
      </c>
      <c r="F49" s="15" t="s">
        <v>507</v>
      </c>
      <c r="G49" s="17" t="s">
        <v>495</v>
      </c>
      <c r="H49" s="17" t="s">
        <v>496</v>
      </c>
      <c r="I49" s="17" t="s">
        <v>250</v>
      </c>
      <c r="J49" s="15" t="s">
        <v>508</v>
      </c>
      <c r="K49" s="15" t="s">
        <v>509</v>
      </c>
      <c r="L49" s="18" t="s">
        <v>510</v>
      </c>
      <c r="M49" s="15" t="s">
        <v>499</v>
      </c>
      <c r="N49" s="15" t="s">
        <v>500</v>
      </c>
      <c r="O49" s="16">
        <v>680</v>
      </c>
      <c r="P49" s="15" t="s">
        <v>462</v>
      </c>
      <c r="Q49" s="15">
        <v>40800</v>
      </c>
      <c r="R49" s="15">
        <v>0</v>
      </c>
      <c r="S49" s="15">
        <v>40800</v>
      </c>
      <c r="T49" s="15">
        <v>6.1820000000000004</v>
      </c>
      <c r="U49" s="15" t="s">
        <v>501</v>
      </c>
      <c r="V49" s="15" t="s">
        <v>502</v>
      </c>
      <c r="W49" s="16">
        <v>1</v>
      </c>
      <c r="X49" s="16">
        <v>1</v>
      </c>
      <c r="Y49" s="15">
        <v>280402</v>
      </c>
      <c r="Z49" s="15">
        <v>6.4370000000000003</v>
      </c>
      <c r="AA49" s="15" t="s">
        <v>78</v>
      </c>
      <c r="AB49" s="15" t="s">
        <v>78</v>
      </c>
      <c r="AC49" s="15">
        <v>8107950</v>
      </c>
      <c r="AD49" s="26">
        <v>41638</v>
      </c>
      <c r="AE49" s="15" t="s">
        <v>298</v>
      </c>
      <c r="AF49" s="15" t="s">
        <v>511</v>
      </c>
      <c r="AG49" s="16">
        <v>1</v>
      </c>
      <c r="AH49" s="15" t="s">
        <v>512</v>
      </c>
      <c r="AI49" s="15" t="s">
        <v>78</v>
      </c>
      <c r="AJ49" s="15">
        <v>280401.73144499998</v>
      </c>
      <c r="AK49" s="15">
        <v>2754.3222855399999</v>
      </c>
      <c r="AL49" s="15">
        <v>3096177.01578</v>
      </c>
      <c r="AM49" s="15">
        <v>1436194.16557</v>
      </c>
      <c r="AN49" s="14"/>
      <c r="AO49" s="14"/>
      <c r="AP49" s="19">
        <v>0</v>
      </c>
      <c r="AQ49" s="19">
        <v>0</v>
      </c>
      <c r="AR49" s="19">
        <v>40800</v>
      </c>
      <c r="AS49" s="19">
        <v>0</v>
      </c>
      <c r="AT49" s="19">
        <f t="shared" si="0"/>
        <v>40800</v>
      </c>
      <c r="AU49" s="19">
        <v>0</v>
      </c>
      <c r="AV49" s="19">
        <v>0</v>
      </c>
      <c r="AW49" s="19">
        <v>0</v>
      </c>
      <c r="AX49" s="19">
        <v>40800</v>
      </c>
      <c r="AY49" s="20">
        <f t="shared" si="13"/>
        <v>40800</v>
      </c>
      <c r="AZ49" s="19">
        <f t="shared" si="2"/>
        <v>0</v>
      </c>
      <c r="BA49" s="21">
        <v>1.6637000000099997</v>
      </c>
      <c r="BB49" s="21">
        <v>2.3913000000000002</v>
      </c>
      <c r="BC49" s="22"/>
      <c r="BD49" s="19">
        <v>1224</v>
      </c>
      <c r="BE49" s="19">
        <f t="shared" si="3"/>
        <v>0</v>
      </c>
      <c r="BF49" s="19">
        <f t="shared" si="4"/>
        <v>0</v>
      </c>
      <c r="BG49" s="23">
        <v>3.4819999999999997E-2</v>
      </c>
      <c r="BH49" s="23">
        <f t="shared" si="5"/>
        <v>3.4819999999999997E-2</v>
      </c>
      <c r="BI49" s="19">
        <v>0</v>
      </c>
      <c r="BJ49" s="19">
        <v>0</v>
      </c>
      <c r="BK49" s="19">
        <f t="shared" si="6"/>
        <v>0</v>
      </c>
      <c r="BL49" s="19">
        <f t="shared" si="6"/>
        <v>0</v>
      </c>
      <c r="BM49" s="19">
        <v>0</v>
      </c>
      <c r="BN49" s="19">
        <v>0</v>
      </c>
      <c r="BO49" s="19">
        <f t="shared" si="7"/>
        <v>0</v>
      </c>
      <c r="BP49" s="24">
        <f t="shared" si="12"/>
        <v>0</v>
      </c>
      <c r="BQ49" s="24">
        <f t="shared" si="12"/>
        <v>0</v>
      </c>
      <c r="BR49" s="24">
        <f t="shared" si="9"/>
        <v>0</v>
      </c>
      <c r="BS49" s="25" t="s">
        <v>292</v>
      </c>
    </row>
    <row r="50" spans="1:71" s="25" customFormat="1" ht="14.25" x14ac:dyDescent="0.2">
      <c r="A50" s="14">
        <v>141</v>
      </c>
      <c r="B50" s="14"/>
      <c r="C50" s="15"/>
      <c r="D50" s="16">
        <v>31781</v>
      </c>
      <c r="E50" s="15" t="s">
        <v>513</v>
      </c>
      <c r="F50" s="15" t="s">
        <v>514</v>
      </c>
      <c r="G50" s="17" t="s">
        <v>515</v>
      </c>
      <c r="H50" s="17" t="s">
        <v>516</v>
      </c>
      <c r="I50" s="17" t="s">
        <v>86</v>
      </c>
      <c r="J50" s="15" t="s">
        <v>517</v>
      </c>
      <c r="K50" s="15" t="s">
        <v>518</v>
      </c>
      <c r="L50" s="18" t="s">
        <v>519</v>
      </c>
      <c r="M50" s="15" t="s">
        <v>520</v>
      </c>
      <c r="N50" s="15" t="s">
        <v>521</v>
      </c>
      <c r="O50" s="16">
        <v>620</v>
      </c>
      <c r="P50" s="15" t="s">
        <v>452</v>
      </c>
      <c r="Q50" s="15">
        <v>0</v>
      </c>
      <c r="R50" s="15">
        <v>0</v>
      </c>
      <c r="S50" s="15">
        <v>0</v>
      </c>
      <c r="T50" s="15">
        <v>2.54</v>
      </c>
      <c r="U50" s="15" t="s">
        <v>501</v>
      </c>
      <c r="V50" s="15" t="s">
        <v>502</v>
      </c>
      <c r="W50" s="16">
        <v>0</v>
      </c>
      <c r="X50" s="16">
        <v>1</v>
      </c>
      <c r="Y50" s="15">
        <v>236713</v>
      </c>
      <c r="Z50" s="15">
        <v>5.4340000000000002</v>
      </c>
      <c r="AA50" s="15" t="s">
        <v>78</v>
      </c>
      <c r="AB50" s="15" t="s">
        <v>78</v>
      </c>
      <c r="AC50" s="15">
        <v>0</v>
      </c>
      <c r="AD50" s="26">
        <v>37762</v>
      </c>
      <c r="AE50" s="15" t="s">
        <v>147</v>
      </c>
      <c r="AF50" s="15" t="s">
        <v>522</v>
      </c>
      <c r="AG50" s="16">
        <v>1</v>
      </c>
      <c r="AH50" s="15" t="s">
        <v>523</v>
      </c>
      <c r="AI50" s="15" t="s">
        <v>78</v>
      </c>
      <c r="AJ50" s="15">
        <v>236712.501953</v>
      </c>
      <c r="AK50" s="15">
        <v>4738.3696565800001</v>
      </c>
      <c r="AL50" s="15">
        <v>3096830.9657700001</v>
      </c>
      <c r="AM50" s="15">
        <v>1436721.4068199999</v>
      </c>
      <c r="AN50" s="14"/>
      <c r="AO50" s="14"/>
      <c r="AP50" s="19">
        <v>0</v>
      </c>
      <c r="AQ50" s="19">
        <v>0</v>
      </c>
      <c r="AR50" s="19">
        <v>0</v>
      </c>
      <c r="AS50" s="19">
        <v>0</v>
      </c>
      <c r="AT50" s="19">
        <f t="shared" si="0"/>
        <v>0</v>
      </c>
      <c r="AU50" s="19">
        <v>0</v>
      </c>
      <c r="AV50" s="19">
        <v>0</v>
      </c>
      <c r="AW50" s="19">
        <v>0</v>
      </c>
      <c r="AX50" s="19">
        <v>0</v>
      </c>
      <c r="AY50" s="20">
        <f t="shared" si="13"/>
        <v>0</v>
      </c>
      <c r="AZ50" s="19">
        <f t="shared" si="2"/>
        <v>0</v>
      </c>
      <c r="BA50" s="21">
        <v>1.6637000000099997</v>
      </c>
      <c r="BB50" s="21">
        <v>2.3913000000000002</v>
      </c>
      <c r="BC50" s="22"/>
      <c r="BD50" s="19">
        <v>0</v>
      </c>
      <c r="BE50" s="19">
        <f t="shared" si="3"/>
        <v>0</v>
      </c>
      <c r="BF50" s="19">
        <f t="shared" si="4"/>
        <v>0</v>
      </c>
      <c r="BG50" s="23">
        <v>3.4819999999999997E-2</v>
      </c>
      <c r="BH50" s="23">
        <f t="shared" si="5"/>
        <v>3.4819999999999997E-2</v>
      </c>
      <c r="BI50" s="19">
        <v>0</v>
      </c>
      <c r="BJ50" s="19">
        <v>0</v>
      </c>
      <c r="BK50" s="19">
        <f t="shared" si="6"/>
        <v>0</v>
      </c>
      <c r="BL50" s="19">
        <f t="shared" si="6"/>
        <v>0</v>
      </c>
      <c r="BM50" s="19">
        <v>0</v>
      </c>
      <c r="BN50" s="19">
        <v>0</v>
      </c>
      <c r="BO50" s="19">
        <f t="shared" si="7"/>
        <v>0</v>
      </c>
      <c r="BP50" s="24">
        <f t="shared" si="12"/>
        <v>0</v>
      </c>
      <c r="BQ50" s="24">
        <f t="shared" si="12"/>
        <v>0</v>
      </c>
      <c r="BR50" s="24">
        <f t="shared" si="9"/>
        <v>0</v>
      </c>
    </row>
    <row r="51" spans="1:71" s="25" customFormat="1" ht="14.25" x14ac:dyDescent="0.2">
      <c r="A51" s="14">
        <v>142</v>
      </c>
      <c r="B51" s="14"/>
      <c r="C51" s="15"/>
      <c r="D51" s="16">
        <v>16541</v>
      </c>
      <c r="E51" s="15" t="s">
        <v>524</v>
      </c>
      <c r="F51" s="15" t="s">
        <v>525</v>
      </c>
      <c r="G51" s="17" t="s">
        <v>526</v>
      </c>
      <c r="H51" s="17" t="s">
        <v>527</v>
      </c>
      <c r="I51" s="17" t="s">
        <v>86</v>
      </c>
      <c r="J51" s="15" t="s">
        <v>528</v>
      </c>
      <c r="K51" s="15" t="s">
        <v>529</v>
      </c>
      <c r="L51" s="18" t="s">
        <v>530</v>
      </c>
      <c r="M51" s="15" t="s">
        <v>531</v>
      </c>
      <c r="N51" s="15" t="s">
        <v>532</v>
      </c>
      <c r="O51" s="16">
        <v>447</v>
      </c>
      <c r="P51" s="15" t="s">
        <v>533</v>
      </c>
      <c r="Q51" s="15">
        <v>270200</v>
      </c>
      <c r="R51" s="15">
        <v>2497500</v>
      </c>
      <c r="S51" s="15">
        <v>2767700</v>
      </c>
      <c r="T51" s="15">
        <v>3.86</v>
      </c>
      <c r="U51" s="15" t="s">
        <v>501</v>
      </c>
      <c r="V51" s="15" t="s">
        <v>502</v>
      </c>
      <c r="W51" s="16">
        <v>1</v>
      </c>
      <c r="X51" s="16">
        <v>0</v>
      </c>
      <c r="Y51" s="15">
        <v>167864</v>
      </c>
      <c r="Z51" s="15">
        <v>3.8540000000000001</v>
      </c>
      <c r="AA51" s="15" t="s">
        <v>534</v>
      </c>
      <c r="AB51" s="15" t="s">
        <v>78</v>
      </c>
      <c r="AC51" s="15">
        <v>0</v>
      </c>
      <c r="AD51" s="15"/>
      <c r="AE51" s="15" t="s">
        <v>119</v>
      </c>
      <c r="AF51" s="15" t="s">
        <v>119</v>
      </c>
      <c r="AG51" s="16">
        <v>1</v>
      </c>
      <c r="AH51" s="15" t="s">
        <v>535</v>
      </c>
      <c r="AI51" s="15" t="s">
        <v>78</v>
      </c>
      <c r="AJ51" s="15">
        <v>167863.64892599999</v>
      </c>
      <c r="AK51" s="15">
        <v>1594.0857187300001</v>
      </c>
      <c r="AL51" s="15">
        <v>3096953.5367100001</v>
      </c>
      <c r="AM51" s="15">
        <v>1436788.5503</v>
      </c>
      <c r="AN51" s="14"/>
      <c r="AO51" s="14"/>
      <c r="AP51" s="19">
        <v>0</v>
      </c>
      <c r="AQ51" s="19">
        <v>0</v>
      </c>
      <c r="AR51" s="19">
        <v>270200</v>
      </c>
      <c r="AS51" s="19">
        <v>2599600</v>
      </c>
      <c r="AT51" s="19">
        <f t="shared" si="0"/>
        <v>2869800</v>
      </c>
      <c r="AU51" s="19">
        <v>0</v>
      </c>
      <c r="AV51" s="19">
        <v>0</v>
      </c>
      <c r="AW51" s="19">
        <v>0</v>
      </c>
      <c r="AX51" s="19">
        <v>0</v>
      </c>
      <c r="AY51" s="20">
        <f t="shared" si="13"/>
        <v>0</v>
      </c>
      <c r="AZ51" s="19">
        <f t="shared" si="2"/>
        <v>2869800</v>
      </c>
      <c r="BA51" s="21">
        <v>1.6637000000099997</v>
      </c>
      <c r="BB51" s="21">
        <v>2.3913000000000002</v>
      </c>
      <c r="BC51" s="22"/>
      <c r="BD51" s="19">
        <v>86094</v>
      </c>
      <c r="BE51" s="19">
        <f t="shared" si="3"/>
        <v>47744.862600286971</v>
      </c>
      <c r="BF51" s="19">
        <f t="shared" si="4"/>
        <v>68625.527400000006</v>
      </c>
      <c r="BG51" s="23">
        <v>3.4819999999999997E-2</v>
      </c>
      <c r="BH51" s="23">
        <f t="shared" si="5"/>
        <v>3.4819999999999997E-2</v>
      </c>
      <c r="BI51" s="19">
        <v>0</v>
      </c>
      <c r="BJ51" s="19">
        <v>0</v>
      </c>
      <c r="BK51" s="19">
        <f t="shared" si="6"/>
        <v>47744.862600286971</v>
      </c>
      <c r="BL51" s="19">
        <f t="shared" si="6"/>
        <v>68625.527400000006</v>
      </c>
      <c r="BM51" s="19">
        <v>0</v>
      </c>
      <c r="BN51" s="19">
        <v>0</v>
      </c>
      <c r="BO51" s="19">
        <f t="shared" si="7"/>
        <v>0</v>
      </c>
      <c r="BP51" s="24">
        <f t="shared" si="12"/>
        <v>47744.862600286971</v>
      </c>
      <c r="BQ51" s="24">
        <f t="shared" si="12"/>
        <v>68625.527400000006</v>
      </c>
      <c r="BR51" s="24">
        <f t="shared" si="9"/>
        <v>20880.664799713035</v>
      </c>
    </row>
    <row r="52" spans="1:71" s="25" customFormat="1" ht="14.25" x14ac:dyDescent="0.2">
      <c r="A52" s="14">
        <v>143</v>
      </c>
      <c r="B52" s="14"/>
      <c r="C52" s="15"/>
      <c r="D52" s="16">
        <v>14394</v>
      </c>
      <c r="E52" s="15" t="s">
        <v>536</v>
      </c>
      <c r="F52" s="15" t="s">
        <v>537</v>
      </c>
      <c r="G52" s="17" t="s">
        <v>538</v>
      </c>
      <c r="H52" s="17" t="s">
        <v>539</v>
      </c>
      <c r="I52" s="17" t="s">
        <v>86</v>
      </c>
      <c r="J52" s="15" t="s">
        <v>540</v>
      </c>
      <c r="K52" s="15" t="s">
        <v>541</v>
      </c>
      <c r="L52" s="18" t="s">
        <v>542</v>
      </c>
      <c r="M52" s="15" t="s">
        <v>531</v>
      </c>
      <c r="N52" s="15" t="s">
        <v>532</v>
      </c>
      <c r="O52" s="16">
        <v>680</v>
      </c>
      <c r="P52" s="15" t="s">
        <v>462</v>
      </c>
      <c r="Q52" s="15">
        <v>60200</v>
      </c>
      <c r="R52" s="15">
        <v>0</v>
      </c>
      <c r="S52" s="15">
        <v>60200</v>
      </c>
      <c r="T52" s="15">
        <v>0.86</v>
      </c>
      <c r="U52" s="15" t="s">
        <v>501</v>
      </c>
      <c r="V52" s="15" t="s">
        <v>502</v>
      </c>
      <c r="W52" s="16">
        <v>0</v>
      </c>
      <c r="X52" s="16">
        <v>1</v>
      </c>
      <c r="Y52" s="15">
        <v>35601</v>
      </c>
      <c r="Z52" s="15">
        <v>0.81699999999999995</v>
      </c>
      <c r="AA52" s="15" t="s">
        <v>427</v>
      </c>
      <c r="AB52" s="15" t="s">
        <v>78</v>
      </c>
      <c r="AC52" s="15">
        <v>8107950</v>
      </c>
      <c r="AD52" s="26">
        <v>41638</v>
      </c>
      <c r="AE52" s="15" t="s">
        <v>78</v>
      </c>
      <c r="AF52" s="15" t="s">
        <v>78</v>
      </c>
      <c r="AG52" s="16">
        <v>1</v>
      </c>
      <c r="AH52" s="15" t="s">
        <v>543</v>
      </c>
      <c r="AI52" s="15" t="s">
        <v>78</v>
      </c>
      <c r="AJ52" s="15">
        <v>35600.6088867</v>
      </c>
      <c r="AK52" s="15">
        <v>1242.53558303</v>
      </c>
      <c r="AL52" s="15">
        <v>3097152.0556100002</v>
      </c>
      <c r="AM52" s="15">
        <v>1436666.19652</v>
      </c>
      <c r="AN52" s="14"/>
      <c r="AO52" s="14"/>
      <c r="AP52" s="19">
        <v>0</v>
      </c>
      <c r="AQ52" s="19">
        <v>0</v>
      </c>
      <c r="AR52" s="19">
        <v>60200</v>
      </c>
      <c r="AS52" s="19">
        <v>0</v>
      </c>
      <c r="AT52" s="19">
        <f t="shared" si="0"/>
        <v>60200</v>
      </c>
      <c r="AU52" s="19">
        <v>0</v>
      </c>
      <c r="AV52" s="19">
        <v>0</v>
      </c>
      <c r="AW52" s="19">
        <v>0</v>
      </c>
      <c r="AX52" s="19">
        <v>60200</v>
      </c>
      <c r="AY52" s="20">
        <f t="shared" si="13"/>
        <v>60200</v>
      </c>
      <c r="AZ52" s="19">
        <f t="shared" si="2"/>
        <v>0</v>
      </c>
      <c r="BA52" s="21">
        <v>1.6637000000099997</v>
      </c>
      <c r="BB52" s="21">
        <v>2.3913000000000002</v>
      </c>
      <c r="BC52" s="22"/>
      <c r="BD52" s="19">
        <v>1806</v>
      </c>
      <c r="BE52" s="19">
        <f t="shared" si="3"/>
        <v>0</v>
      </c>
      <c r="BF52" s="19">
        <f t="shared" si="4"/>
        <v>0</v>
      </c>
      <c r="BG52" s="23">
        <v>3.4819999999999997E-2</v>
      </c>
      <c r="BH52" s="23">
        <f t="shared" si="5"/>
        <v>3.4819999999999997E-2</v>
      </c>
      <c r="BI52" s="19">
        <v>0</v>
      </c>
      <c r="BJ52" s="19">
        <v>0</v>
      </c>
      <c r="BK52" s="19">
        <f t="shared" si="6"/>
        <v>0</v>
      </c>
      <c r="BL52" s="19">
        <f t="shared" si="6"/>
        <v>0</v>
      </c>
      <c r="BM52" s="19">
        <v>0</v>
      </c>
      <c r="BN52" s="19">
        <v>0</v>
      </c>
      <c r="BO52" s="19">
        <f t="shared" si="7"/>
        <v>0</v>
      </c>
      <c r="BP52" s="24">
        <f t="shared" si="12"/>
        <v>0</v>
      </c>
      <c r="BQ52" s="24">
        <f t="shared" si="12"/>
        <v>0</v>
      </c>
      <c r="BR52" s="24">
        <f t="shared" si="9"/>
        <v>0</v>
      </c>
      <c r="BS52" s="25" t="s">
        <v>292</v>
      </c>
    </row>
    <row r="53" spans="1:71" s="25" customFormat="1" ht="14.25" x14ac:dyDescent="0.2">
      <c r="A53" s="14">
        <v>144</v>
      </c>
      <c r="B53" s="14"/>
      <c r="C53" s="15" t="s">
        <v>544</v>
      </c>
      <c r="D53" s="16">
        <v>8523</v>
      </c>
      <c r="E53" s="15" t="s">
        <v>545</v>
      </c>
      <c r="F53" s="15" t="s">
        <v>544</v>
      </c>
      <c r="G53" s="17" t="s">
        <v>546</v>
      </c>
      <c r="H53" s="17" t="s">
        <v>547</v>
      </c>
      <c r="I53" s="17" t="s">
        <v>548</v>
      </c>
      <c r="J53" s="15" t="s">
        <v>549</v>
      </c>
      <c r="K53" s="15" t="s">
        <v>86</v>
      </c>
      <c r="L53" s="18" t="s">
        <v>550</v>
      </c>
      <c r="M53" s="15" t="s">
        <v>531</v>
      </c>
      <c r="N53" s="15" t="s">
        <v>532</v>
      </c>
      <c r="O53" s="16">
        <v>680</v>
      </c>
      <c r="P53" s="15" t="s">
        <v>462</v>
      </c>
      <c r="Q53" s="15">
        <v>109200</v>
      </c>
      <c r="R53" s="15">
        <v>0</v>
      </c>
      <c r="S53" s="15">
        <v>109200</v>
      </c>
      <c r="T53" s="15">
        <v>1.56</v>
      </c>
      <c r="U53" s="15" t="s">
        <v>501</v>
      </c>
      <c r="V53" s="15" t="s">
        <v>502</v>
      </c>
      <c r="W53" s="16">
        <v>0</v>
      </c>
      <c r="X53" s="16">
        <v>1</v>
      </c>
      <c r="Y53" s="15">
        <v>67850</v>
      </c>
      <c r="Z53" s="15">
        <v>1.5580000000000001</v>
      </c>
      <c r="AA53" s="15" t="s">
        <v>551</v>
      </c>
      <c r="AB53" s="15" t="s">
        <v>552</v>
      </c>
      <c r="AC53" s="15">
        <v>4725000</v>
      </c>
      <c r="AD53" s="26">
        <v>41638</v>
      </c>
      <c r="AE53" s="15" t="s">
        <v>78</v>
      </c>
      <c r="AF53" s="15" t="s">
        <v>78</v>
      </c>
      <c r="AG53" s="16">
        <v>1</v>
      </c>
      <c r="AH53" s="15" t="s">
        <v>553</v>
      </c>
      <c r="AI53" s="15" t="s">
        <v>78</v>
      </c>
      <c r="AJ53" s="15">
        <v>67849.9189453</v>
      </c>
      <c r="AK53" s="15">
        <v>1053.7392598599999</v>
      </c>
      <c r="AL53" s="15">
        <v>3096990.3306200001</v>
      </c>
      <c r="AM53" s="15">
        <v>1436432.3048400001</v>
      </c>
      <c r="AN53" s="14"/>
      <c r="AO53" s="14"/>
      <c r="AP53" s="19">
        <v>0</v>
      </c>
      <c r="AQ53" s="19">
        <v>0</v>
      </c>
      <c r="AR53" s="19">
        <v>109200</v>
      </c>
      <c r="AS53" s="19">
        <v>0</v>
      </c>
      <c r="AT53" s="19">
        <f t="shared" si="0"/>
        <v>109200</v>
      </c>
      <c r="AU53" s="19">
        <v>0</v>
      </c>
      <c r="AV53" s="19">
        <v>0</v>
      </c>
      <c r="AW53" s="19">
        <v>0</v>
      </c>
      <c r="AX53" s="19">
        <v>109200</v>
      </c>
      <c r="AY53" s="20">
        <f t="shared" si="13"/>
        <v>109200</v>
      </c>
      <c r="AZ53" s="19">
        <f t="shared" si="2"/>
        <v>0</v>
      </c>
      <c r="BA53" s="21">
        <v>1.6637000000099997</v>
      </c>
      <c r="BB53" s="21">
        <v>2.3913000000000002</v>
      </c>
      <c r="BC53" s="22"/>
      <c r="BD53" s="19">
        <v>3276</v>
      </c>
      <c r="BE53" s="19">
        <f t="shared" si="3"/>
        <v>0</v>
      </c>
      <c r="BF53" s="19">
        <f t="shared" si="4"/>
        <v>0</v>
      </c>
      <c r="BG53" s="23">
        <v>3.4819999999999997E-2</v>
      </c>
      <c r="BH53" s="23">
        <f t="shared" si="5"/>
        <v>3.4819999999999997E-2</v>
      </c>
      <c r="BI53" s="19">
        <v>0</v>
      </c>
      <c r="BJ53" s="19">
        <v>0</v>
      </c>
      <c r="BK53" s="19">
        <f t="shared" si="6"/>
        <v>0</v>
      </c>
      <c r="BL53" s="19">
        <f t="shared" si="6"/>
        <v>0</v>
      </c>
      <c r="BM53" s="19">
        <v>0</v>
      </c>
      <c r="BN53" s="19">
        <v>0</v>
      </c>
      <c r="BO53" s="19">
        <f t="shared" si="7"/>
        <v>0</v>
      </c>
      <c r="BP53" s="24">
        <f t="shared" si="12"/>
        <v>0</v>
      </c>
      <c r="BQ53" s="24">
        <f t="shared" si="12"/>
        <v>0</v>
      </c>
      <c r="BR53" s="24">
        <f t="shared" si="9"/>
        <v>0</v>
      </c>
      <c r="BS53" s="25" t="s">
        <v>292</v>
      </c>
    </row>
    <row r="54" spans="1:71" s="25" customFormat="1" ht="14.25" x14ac:dyDescent="0.2">
      <c r="A54" s="14">
        <v>1629</v>
      </c>
      <c r="B54" s="14"/>
      <c r="C54" s="15" t="s">
        <v>150</v>
      </c>
      <c r="D54" s="16">
        <v>14251</v>
      </c>
      <c r="E54" s="15" t="s">
        <v>554</v>
      </c>
      <c r="F54" s="15" t="s">
        <v>555</v>
      </c>
      <c r="G54" s="17" t="s">
        <v>556</v>
      </c>
      <c r="H54" s="17" t="s">
        <v>557</v>
      </c>
      <c r="I54" s="17" t="s">
        <v>86</v>
      </c>
      <c r="J54" s="15" t="s">
        <v>558</v>
      </c>
      <c r="K54" s="15" t="s">
        <v>86</v>
      </c>
      <c r="L54" s="18" t="s">
        <v>78</v>
      </c>
      <c r="M54" s="15" t="s">
        <v>78</v>
      </c>
      <c r="N54" s="15" t="s">
        <v>78</v>
      </c>
      <c r="O54" s="16">
        <v>0</v>
      </c>
      <c r="P54" s="15" t="s">
        <v>78</v>
      </c>
      <c r="Q54" s="15">
        <v>0</v>
      </c>
      <c r="R54" s="15">
        <v>0</v>
      </c>
      <c r="S54" s="15">
        <v>0</v>
      </c>
      <c r="T54" s="15">
        <v>0</v>
      </c>
      <c r="U54" s="15" t="s">
        <v>501</v>
      </c>
      <c r="V54" s="15" t="s">
        <v>78</v>
      </c>
      <c r="W54" s="16">
        <v>0</v>
      </c>
      <c r="X54" s="16">
        <v>0</v>
      </c>
      <c r="Y54" s="15">
        <v>19</v>
      </c>
      <c r="Z54" s="15">
        <v>0</v>
      </c>
      <c r="AA54" s="15" t="s">
        <v>78</v>
      </c>
      <c r="AB54" s="15" t="s">
        <v>78</v>
      </c>
      <c r="AC54" s="15">
        <v>0</v>
      </c>
      <c r="AD54" s="15"/>
      <c r="AE54" s="15" t="s">
        <v>78</v>
      </c>
      <c r="AF54" s="15" t="s">
        <v>78</v>
      </c>
      <c r="AG54" s="16">
        <v>0</v>
      </c>
      <c r="AH54" s="15" t="s">
        <v>559</v>
      </c>
      <c r="AI54" s="15" t="s">
        <v>78</v>
      </c>
      <c r="AJ54" s="15">
        <v>18.869140625</v>
      </c>
      <c r="AK54" s="15">
        <v>79.970929665100002</v>
      </c>
      <c r="AL54" s="15">
        <v>3097184.8452300001</v>
      </c>
      <c r="AM54" s="15">
        <v>1437013.02147</v>
      </c>
      <c r="AN54" s="14"/>
      <c r="AO54" s="14"/>
      <c r="AP54" s="19">
        <v>0</v>
      </c>
      <c r="AQ54" s="19">
        <v>0</v>
      </c>
      <c r="AR54" s="19">
        <v>0</v>
      </c>
      <c r="AS54" s="19">
        <v>0</v>
      </c>
      <c r="AT54" s="19">
        <f t="shared" si="0"/>
        <v>0</v>
      </c>
      <c r="AU54" s="19">
        <v>0</v>
      </c>
      <c r="AV54" s="19">
        <v>0</v>
      </c>
      <c r="AW54" s="19">
        <v>0</v>
      </c>
      <c r="AX54" s="19">
        <v>0</v>
      </c>
      <c r="AY54" s="20">
        <f t="shared" si="13"/>
        <v>0</v>
      </c>
      <c r="AZ54" s="19">
        <f t="shared" si="2"/>
        <v>0</v>
      </c>
      <c r="BA54" s="21">
        <v>1.6637000000099997</v>
      </c>
      <c r="BB54" s="21">
        <v>2.3913000000000002</v>
      </c>
      <c r="BC54" s="22"/>
      <c r="BD54" s="19">
        <v>0</v>
      </c>
      <c r="BE54" s="19">
        <f t="shared" si="3"/>
        <v>0</v>
      </c>
      <c r="BF54" s="19">
        <f t="shared" si="4"/>
        <v>0</v>
      </c>
      <c r="BG54" s="23">
        <v>3.4819999999999997E-2</v>
      </c>
      <c r="BH54" s="23">
        <f t="shared" si="5"/>
        <v>3.4819999999999997E-2</v>
      </c>
      <c r="BI54" s="19">
        <v>0</v>
      </c>
      <c r="BJ54" s="19">
        <v>0</v>
      </c>
      <c r="BK54" s="19">
        <f t="shared" si="6"/>
        <v>0</v>
      </c>
      <c r="BL54" s="19">
        <f t="shared" si="6"/>
        <v>0</v>
      </c>
      <c r="BM54" s="19">
        <v>0</v>
      </c>
      <c r="BN54" s="19">
        <v>0</v>
      </c>
      <c r="BO54" s="19">
        <f t="shared" si="7"/>
        <v>0</v>
      </c>
      <c r="BP54" s="24">
        <f t="shared" si="12"/>
        <v>0</v>
      </c>
      <c r="BQ54" s="24">
        <f t="shared" si="12"/>
        <v>0</v>
      </c>
      <c r="BR54" s="24">
        <f t="shared" si="9"/>
        <v>0</v>
      </c>
    </row>
    <row r="55" spans="1:71" s="25" customFormat="1" ht="14.25" x14ac:dyDescent="0.2">
      <c r="A55" s="14">
        <v>1633</v>
      </c>
      <c r="B55" s="14"/>
      <c r="C55" s="15"/>
      <c r="D55" s="16">
        <v>8372</v>
      </c>
      <c r="E55" s="15" t="s">
        <v>560</v>
      </c>
      <c r="F55" s="15" t="s">
        <v>561</v>
      </c>
      <c r="G55" s="17" t="s">
        <v>562</v>
      </c>
      <c r="H55" s="17" t="s">
        <v>563</v>
      </c>
      <c r="I55" s="17" t="s">
        <v>564</v>
      </c>
      <c r="J55" s="15" t="s">
        <v>565</v>
      </c>
      <c r="K55" s="15" t="s">
        <v>86</v>
      </c>
      <c r="L55" s="18" t="s">
        <v>566</v>
      </c>
      <c r="M55" s="15" t="s">
        <v>567</v>
      </c>
      <c r="N55" s="15" t="s">
        <v>568</v>
      </c>
      <c r="O55" s="16">
        <v>511</v>
      </c>
      <c r="P55" s="15" t="s">
        <v>569</v>
      </c>
      <c r="Q55" s="15">
        <v>20600</v>
      </c>
      <c r="R55" s="15">
        <v>76700</v>
      </c>
      <c r="S55" s="15">
        <v>97300</v>
      </c>
      <c r="T55" s="15">
        <v>0.43</v>
      </c>
      <c r="U55" s="15" t="s">
        <v>75</v>
      </c>
      <c r="V55" s="15" t="s">
        <v>76</v>
      </c>
      <c r="W55" s="16">
        <v>1</v>
      </c>
      <c r="X55" s="16">
        <v>1</v>
      </c>
      <c r="Y55" s="15">
        <v>25812</v>
      </c>
      <c r="Z55" s="15">
        <v>0.59299999999999997</v>
      </c>
      <c r="AA55" s="15" t="s">
        <v>78</v>
      </c>
      <c r="AB55" s="15" t="s">
        <v>78</v>
      </c>
      <c r="AC55" s="15">
        <v>24985</v>
      </c>
      <c r="AD55" s="26">
        <v>39785</v>
      </c>
      <c r="AE55" s="15" t="s">
        <v>119</v>
      </c>
      <c r="AF55" s="15" t="s">
        <v>119</v>
      </c>
      <c r="AG55" s="16">
        <v>1</v>
      </c>
      <c r="AH55" s="15" t="s">
        <v>570</v>
      </c>
      <c r="AI55" s="15" t="s">
        <v>78</v>
      </c>
      <c r="AJ55" s="15">
        <v>25812.0532227</v>
      </c>
      <c r="AK55" s="15">
        <v>644.16535499899999</v>
      </c>
      <c r="AL55" s="15">
        <v>3098243.29159</v>
      </c>
      <c r="AM55" s="15">
        <v>1432273.26823</v>
      </c>
      <c r="AN55" s="14"/>
      <c r="AO55" s="14"/>
      <c r="AP55" s="19">
        <v>0</v>
      </c>
      <c r="AQ55" s="19">
        <v>0</v>
      </c>
      <c r="AR55" s="19">
        <v>20600</v>
      </c>
      <c r="AS55" s="19">
        <f>2200+74000</f>
        <v>76200</v>
      </c>
      <c r="AT55" s="19">
        <f t="shared" si="0"/>
        <v>96800</v>
      </c>
      <c r="AU55" s="19">
        <v>0</v>
      </c>
      <c r="AV55" s="19">
        <v>0</v>
      </c>
      <c r="AW55" s="19">
        <v>0</v>
      </c>
      <c r="AX55" s="19">
        <v>0</v>
      </c>
      <c r="AY55" s="20">
        <f t="shared" si="13"/>
        <v>0</v>
      </c>
      <c r="AZ55" s="19">
        <f t="shared" si="2"/>
        <v>96800</v>
      </c>
      <c r="BA55" s="21">
        <v>1.4823000000099997</v>
      </c>
      <c r="BB55" s="21">
        <v>2.0303</v>
      </c>
      <c r="BC55" s="22"/>
      <c r="BD55" s="19">
        <v>1936</v>
      </c>
      <c r="BE55" s="19">
        <f t="shared" si="3"/>
        <v>1434.8664000096796</v>
      </c>
      <c r="BF55" s="19">
        <f t="shared" si="4"/>
        <v>1965.3304000000001</v>
      </c>
      <c r="BG55" s="23">
        <v>3.4819999999999997E-2</v>
      </c>
      <c r="BH55" s="23">
        <f t="shared" si="5"/>
        <v>3.4819999999999997E-2</v>
      </c>
      <c r="BI55" s="19">
        <v>0</v>
      </c>
      <c r="BJ55" s="19">
        <v>0</v>
      </c>
      <c r="BK55" s="19">
        <f t="shared" si="6"/>
        <v>1434.8664000096796</v>
      </c>
      <c r="BL55" s="19">
        <f t="shared" si="6"/>
        <v>1965.3304000000001</v>
      </c>
      <c r="BM55" s="19">
        <v>0</v>
      </c>
      <c r="BN55" s="19">
        <v>29.330400000000054</v>
      </c>
      <c r="BO55" s="19">
        <f t="shared" si="7"/>
        <v>29.330400000000054</v>
      </c>
      <c r="BP55" s="24">
        <f t="shared" si="12"/>
        <v>1434.8664000096796</v>
      </c>
      <c r="BQ55" s="24">
        <f t="shared" si="12"/>
        <v>1936</v>
      </c>
      <c r="BR55" s="24">
        <f t="shared" si="9"/>
        <v>501.13359999032036</v>
      </c>
    </row>
    <row r="56" spans="1:71" s="25" customFormat="1" ht="14.25" x14ac:dyDescent="0.2">
      <c r="A56" s="14">
        <v>1634</v>
      </c>
      <c r="B56" s="14"/>
      <c r="C56" s="15" t="s">
        <v>571</v>
      </c>
      <c r="D56" s="16">
        <v>16891</v>
      </c>
      <c r="E56" s="15" t="s">
        <v>572</v>
      </c>
      <c r="F56" s="15" t="s">
        <v>573</v>
      </c>
      <c r="G56" s="17" t="s">
        <v>574</v>
      </c>
      <c r="H56" s="17" t="s">
        <v>575</v>
      </c>
      <c r="I56" s="17" t="s">
        <v>86</v>
      </c>
      <c r="J56" s="15" t="s">
        <v>576</v>
      </c>
      <c r="K56" s="15" t="s">
        <v>577</v>
      </c>
      <c r="L56" s="18" t="s">
        <v>578</v>
      </c>
      <c r="M56" s="15" t="s">
        <v>230</v>
      </c>
      <c r="N56" s="15" t="s">
        <v>231</v>
      </c>
      <c r="O56" s="16">
        <v>498</v>
      </c>
      <c r="P56" s="15" t="s">
        <v>232</v>
      </c>
      <c r="Q56" s="15">
        <v>0</v>
      </c>
      <c r="R56" s="15">
        <v>10500</v>
      </c>
      <c r="S56" s="15">
        <v>10500</v>
      </c>
      <c r="T56" s="15">
        <v>0</v>
      </c>
      <c r="U56" s="15" t="s">
        <v>75</v>
      </c>
      <c r="V56" s="15" t="s">
        <v>76</v>
      </c>
      <c r="W56" s="16">
        <v>0</v>
      </c>
      <c r="X56" s="16">
        <v>0</v>
      </c>
      <c r="Y56" s="15">
        <v>213</v>
      </c>
      <c r="Z56" s="15">
        <v>5.0000000000000001E-3</v>
      </c>
      <c r="AA56" s="15" t="s">
        <v>78</v>
      </c>
      <c r="AB56" s="15" t="s">
        <v>78</v>
      </c>
      <c r="AC56" s="15">
        <v>0</v>
      </c>
      <c r="AD56" s="15"/>
      <c r="AE56" s="15" t="s">
        <v>78</v>
      </c>
      <c r="AF56" s="15" t="s">
        <v>78</v>
      </c>
      <c r="AG56" s="16">
        <v>1</v>
      </c>
      <c r="AH56" s="15" t="s">
        <v>579</v>
      </c>
      <c r="AI56" s="15" t="s">
        <v>78</v>
      </c>
      <c r="AJ56" s="15">
        <v>213.006347656</v>
      </c>
      <c r="AK56" s="15">
        <v>52.073415407399999</v>
      </c>
      <c r="AL56" s="15">
        <v>3101299.4567</v>
      </c>
      <c r="AM56" s="15">
        <v>1432809.4685200001</v>
      </c>
      <c r="AN56" s="14"/>
      <c r="AO56" s="14"/>
      <c r="AP56" s="19">
        <v>0</v>
      </c>
      <c r="AQ56" s="19">
        <v>0</v>
      </c>
      <c r="AR56" s="19">
        <v>0</v>
      </c>
      <c r="AS56" s="19">
        <v>10500</v>
      </c>
      <c r="AT56" s="19">
        <f t="shared" si="0"/>
        <v>10500</v>
      </c>
      <c r="AU56" s="19">
        <v>0</v>
      </c>
      <c r="AV56" s="19">
        <v>0</v>
      </c>
      <c r="AW56" s="19">
        <v>0</v>
      </c>
      <c r="AX56" s="19">
        <v>0</v>
      </c>
      <c r="AY56" s="20">
        <f t="shared" si="13"/>
        <v>0</v>
      </c>
      <c r="AZ56" s="19">
        <f t="shared" si="2"/>
        <v>10500</v>
      </c>
      <c r="BA56" s="21">
        <v>1.4823000000099997</v>
      </c>
      <c r="BB56" s="21">
        <v>2.0303</v>
      </c>
      <c r="BC56" s="22"/>
      <c r="BD56" s="19">
        <v>315</v>
      </c>
      <c r="BE56" s="19">
        <f t="shared" si="3"/>
        <v>155.64150000104996</v>
      </c>
      <c r="BF56" s="19">
        <f t="shared" si="4"/>
        <v>213.1815</v>
      </c>
      <c r="BG56" s="23">
        <v>3.4819999999999997E-2</v>
      </c>
      <c r="BH56" s="23">
        <f t="shared" si="5"/>
        <v>3.4819999999999997E-2</v>
      </c>
      <c r="BI56" s="19">
        <v>0</v>
      </c>
      <c r="BJ56" s="19">
        <v>0</v>
      </c>
      <c r="BK56" s="19">
        <f t="shared" si="6"/>
        <v>155.64150000104996</v>
      </c>
      <c r="BL56" s="19">
        <f t="shared" si="6"/>
        <v>213.1815</v>
      </c>
      <c r="BM56" s="19">
        <v>0</v>
      </c>
      <c r="BN56" s="19">
        <v>0</v>
      </c>
      <c r="BO56" s="19">
        <f t="shared" si="7"/>
        <v>0</v>
      </c>
      <c r="BP56" s="24">
        <f t="shared" si="12"/>
        <v>155.64150000104996</v>
      </c>
      <c r="BQ56" s="24">
        <f t="shared" si="12"/>
        <v>213.1815</v>
      </c>
      <c r="BR56" s="24">
        <f t="shared" si="9"/>
        <v>57.539999998950037</v>
      </c>
    </row>
    <row r="57" spans="1:71" s="25" customFormat="1" ht="14.25" x14ac:dyDescent="0.2">
      <c r="A57" s="14">
        <v>145</v>
      </c>
      <c r="B57" s="14"/>
      <c r="C57" s="15" t="s">
        <v>580</v>
      </c>
      <c r="D57" s="16">
        <v>21926</v>
      </c>
      <c r="E57" s="15" t="s">
        <v>581</v>
      </c>
      <c r="F57" s="15" t="s">
        <v>580</v>
      </c>
      <c r="G57" s="17" t="s">
        <v>582</v>
      </c>
      <c r="H57" s="17" t="s">
        <v>583</v>
      </c>
      <c r="I57" s="17" t="s">
        <v>86</v>
      </c>
      <c r="J57" s="15" t="s">
        <v>584</v>
      </c>
      <c r="K57" s="15" t="s">
        <v>585</v>
      </c>
      <c r="L57" s="18" t="s">
        <v>586</v>
      </c>
      <c r="M57" s="15" t="s">
        <v>587</v>
      </c>
      <c r="N57" s="15" t="s">
        <v>588</v>
      </c>
      <c r="O57" s="16">
        <v>399</v>
      </c>
      <c r="P57" s="15" t="s">
        <v>352</v>
      </c>
      <c r="Q57" s="15">
        <v>263600</v>
      </c>
      <c r="R57" s="15">
        <v>1709600</v>
      </c>
      <c r="S57" s="15">
        <v>1973200</v>
      </c>
      <c r="T57" s="15">
        <v>6.59</v>
      </c>
      <c r="U57" s="15" t="s">
        <v>501</v>
      </c>
      <c r="V57" s="15" t="s">
        <v>502</v>
      </c>
      <c r="W57" s="16">
        <v>1</v>
      </c>
      <c r="X57" s="16">
        <v>0</v>
      </c>
      <c r="Y57" s="15">
        <v>364687</v>
      </c>
      <c r="Z57" s="15">
        <v>8.3719999999999999</v>
      </c>
      <c r="AA57" s="15" t="s">
        <v>589</v>
      </c>
      <c r="AB57" s="15" t="s">
        <v>590</v>
      </c>
      <c r="AC57" s="15">
        <v>0</v>
      </c>
      <c r="AD57" s="15"/>
      <c r="AE57" s="15" t="s">
        <v>353</v>
      </c>
      <c r="AF57" s="15" t="s">
        <v>591</v>
      </c>
      <c r="AG57" s="16">
        <v>1</v>
      </c>
      <c r="AH57" s="15" t="s">
        <v>592</v>
      </c>
      <c r="AI57" s="15" t="s">
        <v>78</v>
      </c>
      <c r="AJ57" s="15">
        <v>364687.098145</v>
      </c>
      <c r="AK57" s="15">
        <v>2657.6820971799998</v>
      </c>
      <c r="AL57" s="15">
        <v>3091290.6714699999</v>
      </c>
      <c r="AM57" s="15">
        <v>1434484.4013499999</v>
      </c>
      <c r="AN57" s="14"/>
      <c r="AO57" s="14"/>
      <c r="AP57" s="19">
        <v>0</v>
      </c>
      <c r="AQ57" s="19">
        <v>0</v>
      </c>
      <c r="AR57" s="19">
        <v>263600</v>
      </c>
      <c r="AS57" s="19">
        <v>1695300</v>
      </c>
      <c r="AT57" s="19">
        <f t="shared" si="0"/>
        <v>1958900</v>
      </c>
      <c r="AU57" s="19">
        <v>0</v>
      </c>
      <c r="AV57" s="19">
        <v>0</v>
      </c>
      <c r="AW57" s="19">
        <v>0</v>
      </c>
      <c r="AX57" s="19">
        <v>0</v>
      </c>
      <c r="AY57" s="20">
        <f t="shared" ref="AY57:AY114" si="14">SUM(AU57:AX57)</f>
        <v>0</v>
      </c>
      <c r="AZ57" s="19">
        <f t="shared" si="2"/>
        <v>1958900</v>
      </c>
      <c r="BA57" s="21">
        <v>1.6637000000099997</v>
      </c>
      <c r="BB57" s="21">
        <v>2.3913000000000002</v>
      </c>
      <c r="BC57" s="22"/>
      <c r="BD57" s="19">
        <v>58767</v>
      </c>
      <c r="BE57" s="19">
        <f t="shared" si="3"/>
        <v>32590.219300195884</v>
      </c>
      <c r="BF57" s="19">
        <f t="shared" si="4"/>
        <v>46843.175700000007</v>
      </c>
      <c r="BG57" s="23">
        <v>3.4819999999999997E-2</v>
      </c>
      <c r="BH57" s="23">
        <f t="shared" si="5"/>
        <v>3.4819999999999997E-2</v>
      </c>
      <c r="BI57" s="19">
        <v>0</v>
      </c>
      <c r="BJ57" s="19">
        <v>0</v>
      </c>
      <c r="BK57" s="19">
        <f t="shared" si="6"/>
        <v>32590.219300195884</v>
      </c>
      <c r="BL57" s="19">
        <f t="shared" si="6"/>
        <v>46843.175700000007</v>
      </c>
      <c r="BM57" s="19">
        <v>0</v>
      </c>
      <c r="BN57" s="19">
        <v>0</v>
      </c>
      <c r="BO57" s="19">
        <f t="shared" si="7"/>
        <v>0</v>
      </c>
      <c r="BP57" s="24">
        <f t="shared" si="12"/>
        <v>32590.219300195884</v>
      </c>
      <c r="BQ57" s="24">
        <f t="shared" si="12"/>
        <v>46843.175700000007</v>
      </c>
      <c r="BR57" s="24">
        <f t="shared" si="9"/>
        <v>14252.956399804123</v>
      </c>
    </row>
    <row r="58" spans="1:71" s="25" customFormat="1" ht="14.25" x14ac:dyDescent="0.2">
      <c r="A58" s="14">
        <v>146</v>
      </c>
      <c r="B58" s="14"/>
      <c r="C58" s="15" t="s">
        <v>593</v>
      </c>
      <c r="D58" s="16">
        <v>15758</v>
      </c>
      <c r="E58" s="15" t="s">
        <v>594</v>
      </c>
      <c r="F58" s="15" t="s">
        <v>595</v>
      </c>
      <c r="G58" s="17" t="s">
        <v>596</v>
      </c>
      <c r="H58" s="17" t="s">
        <v>597</v>
      </c>
      <c r="I58" s="17" t="s">
        <v>86</v>
      </c>
      <c r="J58" s="15" t="s">
        <v>598</v>
      </c>
      <c r="K58" s="15" t="s">
        <v>86</v>
      </c>
      <c r="L58" s="18" t="s">
        <v>599</v>
      </c>
      <c r="M58" s="15" t="s">
        <v>587</v>
      </c>
      <c r="N58" s="15" t="s">
        <v>588</v>
      </c>
      <c r="O58" s="16">
        <v>600</v>
      </c>
      <c r="P58" s="15" t="s">
        <v>600</v>
      </c>
      <c r="Q58" s="15">
        <v>486400</v>
      </c>
      <c r="R58" s="15">
        <v>1488100</v>
      </c>
      <c r="S58" s="15">
        <v>1974500</v>
      </c>
      <c r="T58" s="15">
        <v>12.16</v>
      </c>
      <c r="U58" s="15" t="s">
        <v>501</v>
      </c>
      <c r="V58" s="15" t="s">
        <v>502</v>
      </c>
      <c r="W58" s="16">
        <v>1</v>
      </c>
      <c r="X58" s="16">
        <v>0</v>
      </c>
      <c r="Y58" s="15">
        <v>229693</v>
      </c>
      <c r="Z58" s="15">
        <v>5.2729999999999997</v>
      </c>
      <c r="AA58" s="15" t="s">
        <v>589</v>
      </c>
      <c r="AB58" s="15" t="s">
        <v>590</v>
      </c>
      <c r="AC58" s="15">
        <v>0</v>
      </c>
      <c r="AD58" s="15"/>
      <c r="AE58" s="15" t="s">
        <v>298</v>
      </c>
      <c r="AF58" s="15" t="s">
        <v>601</v>
      </c>
      <c r="AG58" s="16">
        <v>1</v>
      </c>
      <c r="AH58" s="15" t="s">
        <v>602</v>
      </c>
      <c r="AI58" s="15" t="s">
        <v>78</v>
      </c>
      <c r="AJ58" s="15">
        <v>229693.26806599999</v>
      </c>
      <c r="AK58" s="15">
        <v>1961.1834205800001</v>
      </c>
      <c r="AL58" s="15">
        <v>3091311.8186400002</v>
      </c>
      <c r="AM58" s="15">
        <v>1433643.5214199999</v>
      </c>
      <c r="AN58" s="14"/>
      <c r="AO58" s="14"/>
      <c r="AP58" s="19">
        <v>0</v>
      </c>
      <c r="AQ58" s="19">
        <v>0</v>
      </c>
      <c r="AR58" s="19">
        <v>486400</v>
      </c>
      <c r="AS58" s="19">
        <v>1472600</v>
      </c>
      <c r="AT58" s="19">
        <f t="shared" si="0"/>
        <v>1959000</v>
      </c>
      <c r="AU58" s="19">
        <v>0</v>
      </c>
      <c r="AV58" s="19">
        <v>0</v>
      </c>
      <c r="AW58" s="19">
        <v>0</v>
      </c>
      <c r="AX58" s="19">
        <v>1959000</v>
      </c>
      <c r="AY58" s="20">
        <f t="shared" si="14"/>
        <v>1959000</v>
      </c>
      <c r="AZ58" s="19">
        <f t="shared" si="2"/>
        <v>0</v>
      </c>
      <c r="BA58" s="21">
        <v>1.6637000000099997</v>
      </c>
      <c r="BB58" s="21">
        <v>2.3913000000000002</v>
      </c>
      <c r="BC58" s="22"/>
      <c r="BD58" s="19">
        <v>58770</v>
      </c>
      <c r="BE58" s="19">
        <f t="shared" si="3"/>
        <v>0</v>
      </c>
      <c r="BF58" s="19">
        <f t="shared" si="4"/>
        <v>0</v>
      </c>
      <c r="BG58" s="23">
        <v>3.4819999999999997E-2</v>
      </c>
      <c r="BH58" s="23">
        <f t="shared" si="5"/>
        <v>3.4819999999999997E-2</v>
      </c>
      <c r="BI58" s="19">
        <v>0</v>
      </c>
      <c r="BJ58" s="19">
        <v>0</v>
      </c>
      <c r="BK58" s="19">
        <f t="shared" si="6"/>
        <v>0</v>
      </c>
      <c r="BL58" s="19">
        <f t="shared" si="6"/>
        <v>0</v>
      </c>
      <c r="BM58" s="19">
        <v>0</v>
      </c>
      <c r="BN58" s="19">
        <v>0</v>
      </c>
      <c r="BO58" s="19">
        <f t="shared" si="7"/>
        <v>0</v>
      </c>
      <c r="BP58" s="24">
        <f t="shared" si="12"/>
        <v>0</v>
      </c>
      <c r="BQ58" s="24">
        <f t="shared" si="12"/>
        <v>0</v>
      </c>
      <c r="BR58" s="24">
        <f t="shared" si="9"/>
        <v>0</v>
      </c>
      <c r="BS58" s="25" t="s">
        <v>292</v>
      </c>
    </row>
    <row r="59" spans="1:71" s="25" customFormat="1" ht="14.25" x14ac:dyDescent="0.2">
      <c r="A59" s="14">
        <v>147</v>
      </c>
      <c r="B59" s="14"/>
      <c r="C59" s="15"/>
      <c r="D59" s="16">
        <v>8898</v>
      </c>
      <c r="E59" s="15" t="s">
        <v>603</v>
      </c>
      <c r="F59" s="15" t="s">
        <v>604</v>
      </c>
      <c r="G59" s="17" t="s">
        <v>605</v>
      </c>
      <c r="H59" s="17" t="s">
        <v>606</v>
      </c>
      <c r="I59" s="17" t="s">
        <v>86</v>
      </c>
      <c r="J59" s="15" t="s">
        <v>607</v>
      </c>
      <c r="K59" s="15" t="s">
        <v>608</v>
      </c>
      <c r="L59" s="18" t="s">
        <v>599</v>
      </c>
      <c r="M59" s="15" t="s">
        <v>587</v>
      </c>
      <c r="N59" s="15" t="s">
        <v>588</v>
      </c>
      <c r="O59" s="16">
        <v>600</v>
      </c>
      <c r="P59" s="15" t="s">
        <v>600</v>
      </c>
      <c r="Q59" s="15">
        <v>486400</v>
      </c>
      <c r="R59" s="15">
        <v>1488100</v>
      </c>
      <c r="S59" s="15">
        <v>1974500</v>
      </c>
      <c r="T59" s="15">
        <v>12.16</v>
      </c>
      <c r="U59" s="15" t="s">
        <v>501</v>
      </c>
      <c r="V59" s="15" t="s">
        <v>502</v>
      </c>
      <c r="W59" s="16">
        <v>1</v>
      </c>
      <c r="X59" s="16">
        <v>0</v>
      </c>
      <c r="Y59" s="15">
        <v>313807</v>
      </c>
      <c r="Z59" s="15">
        <v>7.2039999999999997</v>
      </c>
      <c r="AA59" s="15" t="s">
        <v>589</v>
      </c>
      <c r="AB59" s="15" t="s">
        <v>590</v>
      </c>
      <c r="AC59" s="15">
        <v>0</v>
      </c>
      <c r="AD59" s="15"/>
      <c r="AE59" s="15" t="s">
        <v>298</v>
      </c>
      <c r="AF59" s="15" t="s">
        <v>601</v>
      </c>
      <c r="AG59" s="16">
        <v>1</v>
      </c>
      <c r="AH59" s="15" t="s">
        <v>602</v>
      </c>
      <c r="AI59" s="15" t="s">
        <v>78</v>
      </c>
      <c r="AJ59" s="15">
        <v>313806.87988299999</v>
      </c>
      <c r="AK59" s="15">
        <v>2398.50368927</v>
      </c>
      <c r="AL59" s="15">
        <v>3091433.16291</v>
      </c>
      <c r="AM59" s="15">
        <v>1434025.25147</v>
      </c>
      <c r="AN59" s="14"/>
      <c r="AO59" s="14"/>
      <c r="AP59" s="19">
        <v>0</v>
      </c>
      <c r="AQ59" s="19">
        <v>0</v>
      </c>
      <c r="AR59" s="19">
        <v>486400</v>
      </c>
      <c r="AS59" s="19">
        <v>1472600</v>
      </c>
      <c r="AT59" s="19">
        <f t="shared" si="0"/>
        <v>1959000</v>
      </c>
      <c r="AU59" s="19">
        <v>0</v>
      </c>
      <c r="AV59" s="19">
        <v>0</v>
      </c>
      <c r="AW59" s="19">
        <v>0</v>
      </c>
      <c r="AX59" s="19">
        <v>1959000</v>
      </c>
      <c r="AY59" s="20">
        <f t="shared" si="14"/>
        <v>1959000</v>
      </c>
      <c r="AZ59" s="19">
        <f t="shared" si="2"/>
        <v>0</v>
      </c>
      <c r="BA59" s="21">
        <v>1.6637000000099997</v>
      </c>
      <c r="BB59" s="21">
        <v>2.3913000000000002</v>
      </c>
      <c r="BC59" s="22"/>
      <c r="BD59" s="19">
        <v>58770</v>
      </c>
      <c r="BE59" s="19">
        <f t="shared" si="3"/>
        <v>0</v>
      </c>
      <c r="BF59" s="19">
        <f t="shared" si="4"/>
        <v>0</v>
      </c>
      <c r="BG59" s="23">
        <v>3.4819999999999997E-2</v>
      </c>
      <c r="BH59" s="23">
        <f t="shared" si="5"/>
        <v>3.4819999999999997E-2</v>
      </c>
      <c r="BI59" s="19">
        <v>0</v>
      </c>
      <c r="BJ59" s="19">
        <v>0</v>
      </c>
      <c r="BK59" s="19">
        <f t="shared" si="6"/>
        <v>0</v>
      </c>
      <c r="BL59" s="19">
        <f t="shared" si="6"/>
        <v>0</v>
      </c>
      <c r="BM59" s="19">
        <v>0</v>
      </c>
      <c r="BN59" s="19">
        <v>0</v>
      </c>
      <c r="BO59" s="19">
        <f t="shared" si="7"/>
        <v>0</v>
      </c>
      <c r="BP59" s="24">
        <f t="shared" si="12"/>
        <v>0</v>
      </c>
      <c r="BQ59" s="24">
        <f t="shared" si="12"/>
        <v>0</v>
      </c>
      <c r="BR59" s="24">
        <f t="shared" si="9"/>
        <v>0</v>
      </c>
      <c r="BS59" s="25" t="s">
        <v>292</v>
      </c>
    </row>
    <row r="60" spans="1:71" s="25" customFormat="1" ht="14.25" x14ac:dyDescent="0.2">
      <c r="A60" s="14">
        <v>148</v>
      </c>
      <c r="B60" s="14"/>
      <c r="C60" s="15" t="s">
        <v>609</v>
      </c>
      <c r="D60" s="16">
        <v>9446</v>
      </c>
      <c r="E60" s="15" t="s">
        <v>610</v>
      </c>
      <c r="F60" s="15" t="s">
        <v>609</v>
      </c>
      <c r="G60" s="17" t="s">
        <v>611</v>
      </c>
      <c r="H60" s="17" t="s">
        <v>612</v>
      </c>
      <c r="I60" s="17" t="s">
        <v>86</v>
      </c>
      <c r="J60" s="15" t="s">
        <v>613</v>
      </c>
      <c r="K60" s="15" t="s">
        <v>614</v>
      </c>
      <c r="L60" s="18" t="s">
        <v>615</v>
      </c>
      <c r="M60" s="15" t="s">
        <v>587</v>
      </c>
      <c r="N60" s="15" t="s">
        <v>588</v>
      </c>
      <c r="O60" s="16">
        <v>350</v>
      </c>
      <c r="P60" s="15" t="s">
        <v>616</v>
      </c>
      <c r="Q60" s="15">
        <v>122200</v>
      </c>
      <c r="R60" s="15">
        <v>982800</v>
      </c>
      <c r="S60" s="15">
        <v>1105000</v>
      </c>
      <c r="T60" s="15">
        <v>5.36</v>
      </c>
      <c r="U60" s="15" t="s">
        <v>501</v>
      </c>
      <c r="V60" s="15" t="s">
        <v>502</v>
      </c>
      <c r="W60" s="16">
        <v>1</v>
      </c>
      <c r="X60" s="16">
        <v>1</v>
      </c>
      <c r="Y60" s="15">
        <v>226627</v>
      </c>
      <c r="Z60" s="15">
        <v>5.2030000000000003</v>
      </c>
      <c r="AA60" s="15" t="s">
        <v>589</v>
      </c>
      <c r="AB60" s="15" t="s">
        <v>590</v>
      </c>
      <c r="AC60" s="15">
        <v>88000</v>
      </c>
      <c r="AD60" s="26">
        <v>39715</v>
      </c>
      <c r="AE60" s="15" t="s">
        <v>617</v>
      </c>
      <c r="AF60" s="15" t="s">
        <v>618</v>
      </c>
      <c r="AG60" s="16">
        <v>1</v>
      </c>
      <c r="AH60" s="15" t="s">
        <v>619</v>
      </c>
      <c r="AI60" s="15" t="s">
        <v>78</v>
      </c>
      <c r="AJ60" s="15">
        <v>226626.78271500001</v>
      </c>
      <c r="AK60" s="15">
        <v>1998.05677515</v>
      </c>
      <c r="AL60" s="15">
        <v>3091308.7187000001</v>
      </c>
      <c r="AM60" s="15">
        <v>1433243.9947599999</v>
      </c>
      <c r="AN60" s="14"/>
      <c r="AO60" s="14"/>
      <c r="AP60" s="19">
        <v>0</v>
      </c>
      <c r="AQ60" s="19">
        <v>0</v>
      </c>
      <c r="AR60" s="19">
        <v>122200</v>
      </c>
      <c r="AS60" s="19">
        <v>972400</v>
      </c>
      <c r="AT60" s="19">
        <f t="shared" si="0"/>
        <v>1094600</v>
      </c>
      <c r="AU60" s="19">
        <v>0</v>
      </c>
      <c r="AV60" s="19">
        <v>0</v>
      </c>
      <c r="AW60" s="19">
        <v>0</v>
      </c>
      <c r="AX60" s="19">
        <v>0</v>
      </c>
      <c r="AY60" s="20">
        <f t="shared" si="14"/>
        <v>0</v>
      </c>
      <c r="AZ60" s="19">
        <f t="shared" si="2"/>
        <v>1094600</v>
      </c>
      <c r="BA60" s="21">
        <v>1.6637000000099997</v>
      </c>
      <c r="BB60" s="21">
        <v>2.3913000000000002</v>
      </c>
      <c r="BC60" s="22"/>
      <c r="BD60" s="19">
        <v>32838</v>
      </c>
      <c r="BE60" s="19">
        <f t="shared" si="3"/>
        <v>18210.860200109459</v>
      </c>
      <c r="BF60" s="19">
        <f t="shared" si="4"/>
        <v>26175.169800000003</v>
      </c>
      <c r="BG60" s="23">
        <v>3.4819999999999997E-2</v>
      </c>
      <c r="BH60" s="23">
        <f t="shared" si="5"/>
        <v>3.4819999999999997E-2</v>
      </c>
      <c r="BI60" s="19">
        <v>0</v>
      </c>
      <c r="BJ60" s="19">
        <v>0</v>
      </c>
      <c r="BK60" s="19">
        <f t="shared" si="6"/>
        <v>18210.860200109459</v>
      </c>
      <c r="BL60" s="19">
        <f t="shared" si="6"/>
        <v>26175.169800000003</v>
      </c>
      <c r="BM60" s="19">
        <v>0</v>
      </c>
      <c r="BN60" s="19">
        <v>0</v>
      </c>
      <c r="BO60" s="19">
        <f t="shared" si="7"/>
        <v>0</v>
      </c>
      <c r="BP60" s="24">
        <f t="shared" si="12"/>
        <v>18210.860200109459</v>
      </c>
      <c r="BQ60" s="24">
        <f t="shared" si="12"/>
        <v>26175.169800000003</v>
      </c>
      <c r="BR60" s="24">
        <f t="shared" si="9"/>
        <v>7964.3095998905446</v>
      </c>
    </row>
    <row r="61" spans="1:71" s="25" customFormat="1" ht="14.25" x14ac:dyDescent="0.2">
      <c r="A61" s="14">
        <v>149</v>
      </c>
      <c r="B61" s="14"/>
      <c r="C61" s="15" t="s">
        <v>620</v>
      </c>
      <c r="D61" s="16">
        <v>5169</v>
      </c>
      <c r="E61" s="15" t="s">
        <v>621</v>
      </c>
      <c r="F61" s="15" t="s">
        <v>620</v>
      </c>
      <c r="G61" s="17" t="s">
        <v>622</v>
      </c>
      <c r="H61" s="17" t="s">
        <v>623</v>
      </c>
      <c r="I61" s="17" t="s">
        <v>86</v>
      </c>
      <c r="J61" s="15" t="s">
        <v>624</v>
      </c>
      <c r="K61" s="15" t="s">
        <v>614</v>
      </c>
      <c r="L61" s="18" t="s">
        <v>625</v>
      </c>
      <c r="M61" s="15" t="s">
        <v>587</v>
      </c>
      <c r="N61" s="15" t="s">
        <v>588</v>
      </c>
      <c r="O61" s="16">
        <v>399</v>
      </c>
      <c r="P61" s="15" t="s">
        <v>352</v>
      </c>
      <c r="Q61" s="15">
        <v>154800</v>
      </c>
      <c r="R61" s="15">
        <v>511100</v>
      </c>
      <c r="S61" s="15">
        <v>665900</v>
      </c>
      <c r="T61" s="15">
        <v>3.87</v>
      </c>
      <c r="U61" s="15" t="s">
        <v>501</v>
      </c>
      <c r="V61" s="15" t="s">
        <v>502</v>
      </c>
      <c r="W61" s="16">
        <v>1</v>
      </c>
      <c r="X61" s="16">
        <v>1</v>
      </c>
      <c r="Y61" s="15">
        <v>184352</v>
      </c>
      <c r="Z61" s="15">
        <v>4.2320000000000002</v>
      </c>
      <c r="AA61" s="15" t="s">
        <v>626</v>
      </c>
      <c r="AB61" s="15" t="s">
        <v>590</v>
      </c>
      <c r="AC61" s="15">
        <v>750000</v>
      </c>
      <c r="AD61" s="26">
        <v>41718</v>
      </c>
      <c r="AE61" s="15" t="s">
        <v>298</v>
      </c>
      <c r="AF61" s="15" t="s">
        <v>627</v>
      </c>
      <c r="AG61" s="16">
        <v>1</v>
      </c>
      <c r="AH61" s="15" t="s">
        <v>628</v>
      </c>
      <c r="AI61" s="15" t="s">
        <v>78</v>
      </c>
      <c r="AJ61" s="15">
        <v>184352.35595699999</v>
      </c>
      <c r="AK61" s="15">
        <v>2144.2939029300001</v>
      </c>
      <c r="AL61" s="15">
        <v>3090527.8785600001</v>
      </c>
      <c r="AM61" s="15">
        <v>1434461.7029800001</v>
      </c>
      <c r="AN61" s="14"/>
      <c r="AO61" s="14"/>
      <c r="AP61" s="19">
        <v>0</v>
      </c>
      <c r="AQ61" s="19">
        <v>0</v>
      </c>
      <c r="AR61" s="19">
        <v>154800</v>
      </c>
      <c r="AS61" s="19">
        <v>544100</v>
      </c>
      <c r="AT61" s="19">
        <f t="shared" ref="AT61:AT205" si="15">SUM(AP61:AS61)</f>
        <v>698900</v>
      </c>
      <c r="AU61" s="19">
        <v>0</v>
      </c>
      <c r="AV61" s="19">
        <v>0</v>
      </c>
      <c r="AW61" s="19">
        <v>0</v>
      </c>
      <c r="AX61" s="19">
        <v>0</v>
      </c>
      <c r="AY61" s="20">
        <f t="shared" si="14"/>
        <v>0</v>
      </c>
      <c r="AZ61" s="19">
        <f t="shared" ref="AZ61:AZ118" si="16">AT61-AY61</f>
        <v>698900</v>
      </c>
      <c r="BA61" s="21">
        <v>1.6637000000099997</v>
      </c>
      <c r="BB61" s="21">
        <v>2.3913000000000002</v>
      </c>
      <c r="BC61" s="22"/>
      <c r="BD61" s="19">
        <v>20967</v>
      </c>
      <c r="BE61" s="19">
        <f t="shared" ref="BE61:BE186" si="17">(AZ61/100)*BA61</f>
        <v>11627.599300069887</v>
      </c>
      <c r="BF61" s="19">
        <f t="shared" ref="BF61:BF187" si="18">(AZ61/100)*BB61</f>
        <v>16712.795700000002</v>
      </c>
      <c r="BG61" s="23">
        <v>3.4819999999999997E-2</v>
      </c>
      <c r="BH61" s="23">
        <f t="shared" ref="BH61:BH186" si="19">BG61</f>
        <v>3.4819999999999997E-2</v>
      </c>
      <c r="BI61" s="19">
        <v>0</v>
      </c>
      <c r="BJ61" s="19">
        <v>0</v>
      </c>
      <c r="BK61" s="19">
        <f t="shared" si="6"/>
        <v>11627.599300069887</v>
      </c>
      <c r="BL61" s="19">
        <f t="shared" si="6"/>
        <v>16712.795700000002</v>
      </c>
      <c r="BM61" s="19">
        <v>0</v>
      </c>
      <c r="BN61" s="19">
        <v>0</v>
      </c>
      <c r="BO61" s="19">
        <f t="shared" ref="BO61:BO187" si="20">BN61-BM61</f>
        <v>0</v>
      </c>
      <c r="BP61" s="24">
        <f t="shared" si="12"/>
        <v>11627.599300069887</v>
      </c>
      <c r="BQ61" s="24">
        <f t="shared" si="12"/>
        <v>16712.795700000002</v>
      </c>
      <c r="BR61" s="24">
        <f t="shared" ref="BR61:BR187" si="21">BQ61-BP61</f>
        <v>5085.1963999301151</v>
      </c>
    </row>
    <row r="62" spans="1:71" s="25" customFormat="1" ht="14.25" x14ac:dyDescent="0.2">
      <c r="A62" s="14">
        <v>150</v>
      </c>
      <c r="B62" s="14"/>
      <c r="C62" s="15"/>
      <c r="D62" s="16">
        <v>5460</v>
      </c>
      <c r="E62" s="15" t="s">
        <v>629</v>
      </c>
      <c r="F62" s="15" t="s">
        <v>630</v>
      </c>
      <c r="G62" s="17" t="s">
        <v>631</v>
      </c>
      <c r="H62" s="17" t="s">
        <v>632</v>
      </c>
      <c r="I62" s="17" t="s">
        <v>86</v>
      </c>
      <c r="J62" s="15" t="s">
        <v>633</v>
      </c>
      <c r="K62" s="15" t="s">
        <v>634</v>
      </c>
      <c r="L62" s="18" t="s">
        <v>635</v>
      </c>
      <c r="M62" s="15" t="s">
        <v>587</v>
      </c>
      <c r="N62" s="15" t="s">
        <v>588</v>
      </c>
      <c r="O62" s="16">
        <v>439</v>
      </c>
      <c r="P62" s="15" t="s">
        <v>636</v>
      </c>
      <c r="Q62" s="15">
        <v>357700</v>
      </c>
      <c r="R62" s="15">
        <v>1420300</v>
      </c>
      <c r="S62" s="15">
        <v>1778000</v>
      </c>
      <c r="T62" s="15">
        <v>11.923999999999999</v>
      </c>
      <c r="U62" s="15" t="s">
        <v>501</v>
      </c>
      <c r="V62" s="15" t="s">
        <v>502</v>
      </c>
      <c r="W62" s="16">
        <v>1</v>
      </c>
      <c r="X62" s="16">
        <v>1</v>
      </c>
      <c r="Y62" s="15">
        <v>313597</v>
      </c>
      <c r="Z62" s="15">
        <v>7.1989999999999998</v>
      </c>
      <c r="AA62" s="15" t="s">
        <v>589</v>
      </c>
      <c r="AB62" s="15" t="s">
        <v>590</v>
      </c>
      <c r="AC62" s="15">
        <v>3500000</v>
      </c>
      <c r="AD62" s="26">
        <v>37287</v>
      </c>
      <c r="AE62" s="15" t="s">
        <v>183</v>
      </c>
      <c r="AF62" s="15" t="s">
        <v>637</v>
      </c>
      <c r="AG62" s="16">
        <v>1</v>
      </c>
      <c r="AH62" s="15" t="s">
        <v>638</v>
      </c>
      <c r="AI62" s="15" t="s">
        <v>78</v>
      </c>
      <c r="AJ62" s="15">
        <v>313596.80175799999</v>
      </c>
      <c r="AK62" s="15">
        <v>2260.9894276499999</v>
      </c>
      <c r="AL62" s="15">
        <v>3090639.6839700001</v>
      </c>
      <c r="AM62" s="15">
        <v>1433680.5642299999</v>
      </c>
      <c r="AN62" s="14"/>
      <c r="AO62" s="14"/>
      <c r="AP62" s="19">
        <v>0</v>
      </c>
      <c r="AQ62" s="19">
        <v>0</v>
      </c>
      <c r="AR62" s="19">
        <v>357700</v>
      </c>
      <c r="AS62" s="19">
        <v>1466500</v>
      </c>
      <c r="AT62" s="19">
        <f t="shared" si="15"/>
        <v>1824200</v>
      </c>
      <c r="AU62" s="19">
        <v>0</v>
      </c>
      <c r="AV62" s="19">
        <v>0</v>
      </c>
      <c r="AW62" s="19">
        <v>0</v>
      </c>
      <c r="AX62" s="19">
        <v>0</v>
      </c>
      <c r="AY62" s="20">
        <f t="shared" si="14"/>
        <v>0</v>
      </c>
      <c r="AZ62" s="19">
        <f t="shared" si="16"/>
        <v>1824200</v>
      </c>
      <c r="BA62" s="21">
        <v>1.6637000000099997</v>
      </c>
      <c r="BB62" s="21">
        <v>2.3913000000000002</v>
      </c>
      <c r="BC62" s="22"/>
      <c r="BD62" s="19">
        <v>54726</v>
      </c>
      <c r="BE62" s="19">
        <f t="shared" si="17"/>
        <v>30349.215400182416</v>
      </c>
      <c r="BF62" s="19">
        <f t="shared" si="18"/>
        <v>43622.094600000004</v>
      </c>
      <c r="BG62" s="23">
        <v>3.4819999999999997E-2</v>
      </c>
      <c r="BH62" s="23">
        <f t="shared" si="19"/>
        <v>3.4819999999999997E-2</v>
      </c>
      <c r="BI62" s="19">
        <v>0</v>
      </c>
      <c r="BJ62" s="19">
        <v>0</v>
      </c>
      <c r="BK62" s="19">
        <f t="shared" si="6"/>
        <v>30349.215400182416</v>
      </c>
      <c r="BL62" s="19">
        <f t="shared" si="6"/>
        <v>43622.094600000004</v>
      </c>
      <c r="BM62" s="19">
        <v>0</v>
      </c>
      <c r="BN62" s="19">
        <v>0</v>
      </c>
      <c r="BO62" s="19">
        <f t="shared" si="20"/>
        <v>0</v>
      </c>
      <c r="BP62" s="24">
        <f t="shared" si="12"/>
        <v>30349.215400182416</v>
      </c>
      <c r="BQ62" s="24">
        <f t="shared" si="12"/>
        <v>43622.094600000004</v>
      </c>
      <c r="BR62" s="24">
        <f t="shared" si="21"/>
        <v>13272.879199817588</v>
      </c>
    </row>
    <row r="63" spans="1:71" s="25" customFormat="1" ht="14.25" x14ac:dyDescent="0.2">
      <c r="A63" s="14">
        <v>151</v>
      </c>
      <c r="B63" s="14"/>
      <c r="C63" s="15" t="s">
        <v>639</v>
      </c>
      <c r="D63" s="16">
        <v>25277</v>
      </c>
      <c r="E63" s="15" t="s">
        <v>640</v>
      </c>
      <c r="F63" s="15" t="s">
        <v>639</v>
      </c>
      <c r="G63" s="17" t="s">
        <v>641</v>
      </c>
      <c r="H63" s="17" t="s">
        <v>642</v>
      </c>
      <c r="I63" s="17" t="s">
        <v>86</v>
      </c>
      <c r="J63" s="15" t="s">
        <v>643</v>
      </c>
      <c r="K63" s="15" t="s">
        <v>644</v>
      </c>
      <c r="L63" s="18" t="s">
        <v>635</v>
      </c>
      <c r="M63" s="15" t="s">
        <v>587</v>
      </c>
      <c r="N63" s="15" t="s">
        <v>588</v>
      </c>
      <c r="O63" s="16">
        <v>439</v>
      </c>
      <c r="P63" s="15" t="s">
        <v>636</v>
      </c>
      <c r="Q63" s="15">
        <v>357700</v>
      </c>
      <c r="R63" s="15">
        <v>1420300</v>
      </c>
      <c r="S63" s="15">
        <v>1778000</v>
      </c>
      <c r="T63" s="15">
        <v>11.923999999999999</v>
      </c>
      <c r="U63" s="15" t="s">
        <v>501</v>
      </c>
      <c r="V63" s="15" t="s">
        <v>502</v>
      </c>
      <c r="W63" s="16">
        <v>1</v>
      </c>
      <c r="X63" s="16">
        <v>1</v>
      </c>
      <c r="Y63" s="15">
        <v>221905</v>
      </c>
      <c r="Z63" s="15">
        <v>5.0940000000000003</v>
      </c>
      <c r="AA63" s="15" t="s">
        <v>626</v>
      </c>
      <c r="AB63" s="15" t="s">
        <v>590</v>
      </c>
      <c r="AC63" s="15">
        <v>3500000</v>
      </c>
      <c r="AD63" s="26">
        <v>37287</v>
      </c>
      <c r="AE63" s="15" t="s">
        <v>183</v>
      </c>
      <c r="AF63" s="15" t="s">
        <v>637</v>
      </c>
      <c r="AG63" s="16">
        <v>1</v>
      </c>
      <c r="AH63" s="15" t="s">
        <v>638</v>
      </c>
      <c r="AI63" s="15" t="s">
        <v>78</v>
      </c>
      <c r="AJ63" s="15">
        <v>221904.62841800001</v>
      </c>
      <c r="AK63" s="15">
        <v>1997.97167696</v>
      </c>
      <c r="AL63" s="15">
        <v>3090631.4096599999</v>
      </c>
      <c r="AM63" s="15">
        <v>1434097.9942000001</v>
      </c>
      <c r="AN63" s="14"/>
      <c r="AO63" s="14"/>
      <c r="AP63" s="19">
        <v>0</v>
      </c>
      <c r="AQ63" s="19">
        <v>0</v>
      </c>
      <c r="AR63" s="19">
        <v>357700</v>
      </c>
      <c r="AS63" s="19">
        <v>1466500</v>
      </c>
      <c r="AT63" s="19">
        <f t="shared" si="15"/>
        <v>1824200</v>
      </c>
      <c r="AU63" s="19">
        <v>0</v>
      </c>
      <c r="AV63" s="19">
        <v>0</v>
      </c>
      <c r="AW63" s="19">
        <v>0</v>
      </c>
      <c r="AX63" s="19">
        <v>0</v>
      </c>
      <c r="AY63" s="20">
        <f t="shared" si="14"/>
        <v>0</v>
      </c>
      <c r="AZ63" s="19">
        <f t="shared" si="16"/>
        <v>1824200</v>
      </c>
      <c r="BA63" s="21">
        <v>1.6637000000099997</v>
      </c>
      <c r="BB63" s="21">
        <v>2.3913000000000002</v>
      </c>
      <c r="BC63" s="22"/>
      <c r="BD63" s="19">
        <v>54726</v>
      </c>
      <c r="BE63" s="19">
        <f t="shared" si="17"/>
        <v>30349.215400182416</v>
      </c>
      <c r="BF63" s="19">
        <f t="shared" si="18"/>
        <v>43622.094600000004</v>
      </c>
      <c r="BG63" s="23">
        <v>3.4819999999999997E-2</v>
      </c>
      <c r="BH63" s="23">
        <f t="shared" si="19"/>
        <v>3.4819999999999997E-2</v>
      </c>
      <c r="BI63" s="19">
        <v>0</v>
      </c>
      <c r="BJ63" s="19">
        <v>0</v>
      </c>
      <c r="BK63" s="19">
        <f t="shared" si="6"/>
        <v>30349.215400182416</v>
      </c>
      <c r="BL63" s="19">
        <f t="shared" si="6"/>
        <v>43622.094600000004</v>
      </c>
      <c r="BM63" s="19">
        <v>0</v>
      </c>
      <c r="BN63" s="19">
        <v>0</v>
      </c>
      <c r="BO63" s="19">
        <f t="shared" si="20"/>
        <v>0</v>
      </c>
      <c r="BP63" s="24">
        <f t="shared" si="12"/>
        <v>30349.215400182416</v>
      </c>
      <c r="BQ63" s="24">
        <f t="shared" si="12"/>
        <v>43622.094600000004</v>
      </c>
      <c r="BR63" s="24">
        <f t="shared" si="21"/>
        <v>13272.879199817588</v>
      </c>
    </row>
    <row r="64" spans="1:71" s="25" customFormat="1" ht="14.25" x14ac:dyDescent="0.2">
      <c r="A64" s="14">
        <v>152</v>
      </c>
      <c r="B64" s="14"/>
      <c r="C64" s="15"/>
      <c r="D64" s="16">
        <v>30783</v>
      </c>
      <c r="E64" s="15" t="s">
        <v>645</v>
      </c>
      <c r="F64" s="15" t="s">
        <v>646</v>
      </c>
      <c r="G64" s="17" t="s">
        <v>647</v>
      </c>
      <c r="H64" s="17" t="s">
        <v>648</v>
      </c>
      <c r="I64" s="17" t="s">
        <v>88</v>
      </c>
      <c r="J64" s="15" t="s">
        <v>649</v>
      </c>
      <c r="K64" s="15" t="s">
        <v>650</v>
      </c>
      <c r="L64" s="18" t="s">
        <v>651</v>
      </c>
      <c r="M64" s="15" t="s">
        <v>587</v>
      </c>
      <c r="N64" s="15" t="s">
        <v>588</v>
      </c>
      <c r="O64" s="16">
        <v>345</v>
      </c>
      <c r="P64" s="15" t="s">
        <v>652</v>
      </c>
      <c r="Q64" s="15">
        <v>143300</v>
      </c>
      <c r="R64" s="15">
        <v>581400</v>
      </c>
      <c r="S64" s="15">
        <v>724700</v>
      </c>
      <c r="T64" s="15">
        <v>4.8</v>
      </c>
      <c r="U64" s="15" t="s">
        <v>501</v>
      </c>
      <c r="V64" s="15" t="s">
        <v>502</v>
      </c>
      <c r="W64" s="16">
        <v>1</v>
      </c>
      <c r="X64" s="16">
        <v>1</v>
      </c>
      <c r="Y64" s="15">
        <v>205476</v>
      </c>
      <c r="Z64" s="15">
        <v>4.7169999999999996</v>
      </c>
      <c r="AA64" s="15" t="s">
        <v>589</v>
      </c>
      <c r="AB64" s="15" t="s">
        <v>590</v>
      </c>
      <c r="AC64" s="15">
        <v>700000</v>
      </c>
      <c r="AD64" s="26">
        <v>40816</v>
      </c>
      <c r="AE64" s="15" t="s">
        <v>119</v>
      </c>
      <c r="AF64" s="15" t="s">
        <v>119</v>
      </c>
      <c r="AG64" s="16">
        <v>1</v>
      </c>
      <c r="AH64" s="15" t="s">
        <v>653</v>
      </c>
      <c r="AI64" s="15" t="s">
        <v>78</v>
      </c>
      <c r="AJ64" s="15">
        <v>205475.92089800001</v>
      </c>
      <c r="AK64" s="15">
        <v>1902.8422064199999</v>
      </c>
      <c r="AL64" s="15">
        <v>3090642.9838</v>
      </c>
      <c r="AM64" s="15">
        <v>1433276.6006700001</v>
      </c>
      <c r="AN64" s="14"/>
      <c r="AO64" s="14"/>
      <c r="AP64" s="19">
        <v>0</v>
      </c>
      <c r="AQ64" s="19">
        <v>0</v>
      </c>
      <c r="AR64" s="19">
        <v>142000</v>
      </c>
      <c r="AS64" s="19">
        <v>575200</v>
      </c>
      <c r="AT64" s="19">
        <f t="shared" si="15"/>
        <v>717200</v>
      </c>
      <c r="AU64" s="19">
        <v>0</v>
      </c>
      <c r="AV64" s="19">
        <v>0</v>
      </c>
      <c r="AW64" s="19">
        <v>0</v>
      </c>
      <c r="AX64" s="19">
        <v>0</v>
      </c>
      <c r="AY64" s="20">
        <f t="shared" si="14"/>
        <v>0</v>
      </c>
      <c r="AZ64" s="19">
        <f t="shared" si="16"/>
        <v>717200</v>
      </c>
      <c r="BA64" s="21">
        <v>1.6637000000099997</v>
      </c>
      <c r="BB64" s="21">
        <v>2.3913000000000002</v>
      </c>
      <c r="BC64" s="22"/>
      <c r="BD64" s="19">
        <v>21516</v>
      </c>
      <c r="BE64" s="19">
        <f t="shared" si="17"/>
        <v>11932.056400071719</v>
      </c>
      <c r="BF64" s="19">
        <f t="shared" si="18"/>
        <v>17150.403600000001</v>
      </c>
      <c r="BG64" s="23">
        <v>3.4819999999999997E-2</v>
      </c>
      <c r="BH64" s="23">
        <f t="shared" si="19"/>
        <v>3.4819999999999997E-2</v>
      </c>
      <c r="BI64" s="19">
        <v>0</v>
      </c>
      <c r="BJ64" s="19">
        <v>0</v>
      </c>
      <c r="BK64" s="19">
        <f t="shared" si="6"/>
        <v>11932.056400071719</v>
      </c>
      <c r="BL64" s="19">
        <f t="shared" si="6"/>
        <v>17150.403600000001</v>
      </c>
      <c r="BM64" s="19">
        <v>0</v>
      </c>
      <c r="BN64" s="19">
        <v>0</v>
      </c>
      <c r="BO64" s="19">
        <f t="shared" si="20"/>
        <v>0</v>
      </c>
      <c r="BP64" s="24">
        <f t="shared" si="12"/>
        <v>11932.056400071719</v>
      </c>
      <c r="BQ64" s="24">
        <f t="shared" si="12"/>
        <v>17150.403600000001</v>
      </c>
      <c r="BR64" s="24">
        <f t="shared" si="21"/>
        <v>5218.3471999282829</v>
      </c>
    </row>
    <row r="65" spans="1:71" s="25" customFormat="1" ht="14.25" x14ac:dyDescent="0.2">
      <c r="A65" s="14">
        <v>153</v>
      </c>
      <c r="B65" s="14"/>
      <c r="C65" s="15"/>
      <c r="D65" s="16">
        <v>8565</v>
      </c>
      <c r="E65" s="15" t="s">
        <v>654</v>
      </c>
      <c r="F65" s="15" t="s">
        <v>655</v>
      </c>
      <c r="G65" s="17" t="s">
        <v>656</v>
      </c>
      <c r="H65" s="17" t="s">
        <v>657</v>
      </c>
      <c r="I65" s="17" t="s">
        <v>658</v>
      </c>
      <c r="J65" s="15" t="s">
        <v>659</v>
      </c>
      <c r="K65" s="15" t="s">
        <v>660</v>
      </c>
      <c r="L65" s="18" t="s">
        <v>661</v>
      </c>
      <c r="M65" s="15" t="s">
        <v>587</v>
      </c>
      <c r="N65" s="15" t="s">
        <v>588</v>
      </c>
      <c r="O65" s="16">
        <v>699</v>
      </c>
      <c r="P65" s="15" t="s">
        <v>662</v>
      </c>
      <c r="Q65" s="15">
        <v>191500</v>
      </c>
      <c r="R65" s="15">
        <v>0</v>
      </c>
      <c r="S65" s="15">
        <v>191500</v>
      </c>
      <c r="T65" s="15">
        <v>28.03</v>
      </c>
      <c r="U65" s="15" t="s">
        <v>501</v>
      </c>
      <c r="V65" s="15" t="s">
        <v>502</v>
      </c>
      <c r="W65" s="16">
        <v>0</v>
      </c>
      <c r="X65" s="16">
        <v>1</v>
      </c>
      <c r="Y65" s="15">
        <v>1225709</v>
      </c>
      <c r="Z65" s="15">
        <v>28.138000000000002</v>
      </c>
      <c r="AA65" s="15" t="s">
        <v>663</v>
      </c>
      <c r="AB65" s="15" t="s">
        <v>590</v>
      </c>
      <c r="AC65" s="15">
        <v>1350000</v>
      </c>
      <c r="AD65" s="26">
        <v>40542</v>
      </c>
      <c r="AE65" s="15" t="s">
        <v>617</v>
      </c>
      <c r="AF65" s="15" t="s">
        <v>664</v>
      </c>
      <c r="AG65" s="16">
        <v>1</v>
      </c>
      <c r="AH65" s="15" t="s">
        <v>665</v>
      </c>
      <c r="AI65" s="15" t="s">
        <v>78</v>
      </c>
      <c r="AJ65" s="15">
        <v>1225708.65918</v>
      </c>
      <c r="AK65" s="15">
        <v>4523.7953364799996</v>
      </c>
      <c r="AL65" s="15">
        <v>3090015.8084300002</v>
      </c>
      <c r="AM65" s="15">
        <v>1432744.61069</v>
      </c>
      <c r="AN65" s="14"/>
      <c r="AO65" s="14"/>
      <c r="AP65" s="19">
        <v>0</v>
      </c>
      <c r="AQ65" s="19">
        <v>0</v>
      </c>
      <c r="AR65" s="19">
        <v>179700</v>
      </c>
      <c r="AS65" s="19">
        <v>0</v>
      </c>
      <c r="AT65" s="19">
        <f t="shared" si="15"/>
        <v>179700</v>
      </c>
      <c r="AU65" s="19">
        <v>0</v>
      </c>
      <c r="AV65" s="19">
        <v>0</v>
      </c>
      <c r="AW65" s="19">
        <v>0</v>
      </c>
      <c r="AX65" s="19">
        <v>179700</v>
      </c>
      <c r="AY65" s="20">
        <f t="shared" si="14"/>
        <v>179700</v>
      </c>
      <c r="AZ65" s="19">
        <f t="shared" si="16"/>
        <v>0</v>
      </c>
      <c r="BA65" s="21">
        <v>1.6637000000099997</v>
      </c>
      <c r="BB65" s="21">
        <v>2.3913000000000002</v>
      </c>
      <c r="BC65" s="22"/>
      <c r="BD65" s="19">
        <v>5391</v>
      </c>
      <c r="BE65" s="19">
        <f t="shared" si="17"/>
        <v>0</v>
      </c>
      <c r="BF65" s="19">
        <f t="shared" si="18"/>
        <v>0</v>
      </c>
      <c r="BG65" s="23">
        <v>3.4819999999999997E-2</v>
      </c>
      <c r="BH65" s="23">
        <f t="shared" si="19"/>
        <v>3.4819999999999997E-2</v>
      </c>
      <c r="BI65" s="19">
        <v>0</v>
      </c>
      <c r="BJ65" s="19">
        <v>0</v>
      </c>
      <c r="BK65" s="19">
        <f t="shared" si="6"/>
        <v>0</v>
      </c>
      <c r="BL65" s="19">
        <f t="shared" si="6"/>
        <v>0</v>
      </c>
      <c r="BM65" s="19">
        <v>0</v>
      </c>
      <c r="BN65" s="19">
        <v>0</v>
      </c>
      <c r="BO65" s="19">
        <f t="shared" si="20"/>
        <v>0</v>
      </c>
      <c r="BP65" s="24">
        <f t="shared" si="12"/>
        <v>0</v>
      </c>
      <c r="BQ65" s="24">
        <f t="shared" si="12"/>
        <v>0</v>
      </c>
      <c r="BR65" s="24">
        <f t="shared" si="21"/>
        <v>0</v>
      </c>
      <c r="BS65" s="25" t="s">
        <v>292</v>
      </c>
    </row>
    <row r="66" spans="1:71" s="25" customFormat="1" ht="14.25" x14ac:dyDescent="0.2">
      <c r="A66" s="14">
        <v>154</v>
      </c>
      <c r="B66" s="14"/>
      <c r="C66" s="15"/>
      <c r="D66" s="16">
        <v>3413</v>
      </c>
      <c r="E66" s="15" t="s">
        <v>666</v>
      </c>
      <c r="F66" s="15" t="s">
        <v>667</v>
      </c>
      <c r="G66" s="17" t="s">
        <v>668</v>
      </c>
      <c r="H66" s="17" t="s">
        <v>669</v>
      </c>
      <c r="I66" s="17" t="s">
        <v>86</v>
      </c>
      <c r="J66" s="15" t="s">
        <v>670</v>
      </c>
      <c r="K66" s="15" t="s">
        <v>671</v>
      </c>
      <c r="L66" s="27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9">
        <v>0</v>
      </c>
      <c r="AQ66" s="19">
        <v>0</v>
      </c>
      <c r="AR66" s="19">
        <v>0</v>
      </c>
      <c r="AS66" s="19">
        <v>0</v>
      </c>
      <c r="AT66" s="19">
        <f t="shared" si="15"/>
        <v>0</v>
      </c>
      <c r="AU66" s="19">
        <v>0</v>
      </c>
      <c r="AV66" s="19">
        <v>0</v>
      </c>
      <c r="AW66" s="19">
        <v>0</v>
      </c>
      <c r="AX66" s="19">
        <v>0</v>
      </c>
      <c r="AY66" s="20">
        <f t="shared" si="14"/>
        <v>0</v>
      </c>
      <c r="AZ66" s="19">
        <f t="shared" si="16"/>
        <v>0</v>
      </c>
      <c r="BA66" s="21"/>
      <c r="BB66" s="21"/>
      <c r="BC66" s="22"/>
      <c r="BD66" s="19">
        <v>0</v>
      </c>
      <c r="BE66" s="19">
        <f t="shared" si="17"/>
        <v>0</v>
      </c>
      <c r="BF66" s="19">
        <f t="shared" si="18"/>
        <v>0</v>
      </c>
      <c r="BG66" s="23">
        <v>3.4819999999999997E-2</v>
      </c>
      <c r="BH66" s="23">
        <f t="shared" si="19"/>
        <v>3.4819999999999997E-2</v>
      </c>
      <c r="BI66" s="19">
        <v>0</v>
      </c>
      <c r="BJ66" s="19">
        <v>0</v>
      </c>
      <c r="BK66" s="19">
        <f t="shared" si="6"/>
        <v>0</v>
      </c>
      <c r="BL66" s="19">
        <f t="shared" si="6"/>
        <v>0</v>
      </c>
      <c r="BM66" s="19">
        <v>0</v>
      </c>
      <c r="BN66" s="19">
        <v>0</v>
      </c>
      <c r="BO66" s="19">
        <f t="shared" si="20"/>
        <v>0</v>
      </c>
      <c r="BP66" s="24">
        <f t="shared" si="12"/>
        <v>0</v>
      </c>
      <c r="BQ66" s="24">
        <f t="shared" si="12"/>
        <v>0</v>
      </c>
      <c r="BR66" s="24">
        <f t="shared" si="21"/>
        <v>0</v>
      </c>
    </row>
    <row r="67" spans="1:71" s="25" customFormat="1" ht="14.25" x14ac:dyDescent="0.2">
      <c r="A67" s="14">
        <v>155</v>
      </c>
      <c r="B67" s="14"/>
      <c r="C67" s="15" t="s">
        <v>672</v>
      </c>
      <c r="D67" s="16">
        <v>11306</v>
      </c>
      <c r="E67" s="15" t="s">
        <v>673</v>
      </c>
      <c r="F67" s="15" t="s">
        <v>672</v>
      </c>
      <c r="G67" s="17" t="s">
        <v>674</v>
      </c>
      <c r="H67" s="17" t="s">
        <v>675</v>
      </c>
      <c r="I67" s="17" t="s">
        <v>86</v>
      </c>
      <c r="J67" s="15" t="s">
        <v>676</v>
      </c>
      <c r="K67" s="15" t="s">
        <v>644</v>
      </c>
      <c r="L67" s="18" t="s">
        <v>677</v>
      </c>
      <c r="M67" s="15" t="s">
        <v>587</v>
      </c>
      <c r="N67" s="15" t="s">
        <v>588</v>
      </c>
      <c r="O67" s="16">
        <v>680</v>
      </c>
      <c r="P67" s="15" t="s">
        <v>462</v>
      </c>
      <c r="Q67" s="15">
        <v>1536300</v>
      </c>
      <c r="R67" s="15">
        <v>3858800</v>
      </c>
      <c r="S67" s="15">
        <v>5395100</v>
      </c>
      <c r="T67" s="15">
        <v>50.8</v>
      </c>
      <c r="U67" s="15" t="s">
        <v>501</v>
      </c>
      <c r="V67" s="15" t="s">
        <v>502</v>
      </c>
      <c r="W67" s="16">
        <v>1</v>
      </c>
      <c r="X67" s="16">
        <v>1</v>
      </c>
      <c r="Y67" s="15">
        <v>1021516</v>
      </c>
      <c r="Z67" s="15">
        <v>23.451000000000001</v>
      </c>
      <c r="AA67" s="15" t="s">
        <v>663</v>
      </c>
      <c r="AB67" s="15" t="s">
        <v>590</v>
      </c>
      <c r="AC67" s="15">
        <v>1350000</v>
      </c>
      <c r="AD67" s="26">
        <v>40542</v>
      </c>
      <c r="AE67" s="15" t="s">
        <v>617</v>
      </c>
      <c r="AF67" s="15" t="s">
        <v>678</v>
      </c>
      <c r="AG67" s="16">
        <v>1</v>
      </c>
      <c r="AH67" s="15" t="s">
        <v>679</v>
      </c>
      <c r="AI67" s="15" t="s">
        <v>78</v>
      </c>
      <c r="AJ67" s="15">
        <v>1021515.69678</v>
      </c>
      <c r="AK67" s="15">
        <v>7948.2257490299999</v>
      </c>
      <c r="AL67" s="15">
        <v>3089767.5120100002</v>
      </c>
      <c r="AM67" s="15">
        <v>1431408.9720000001</v>
      </c>
      <c r="AN67" s="14"/>
      <c r="AO67" s="14"/>
      <c r="AP67" s="19">
        <v>0</v>
      </c>
      <c r="AQ67" s="19">
        <v>0</v>
      </c>
      <c r="AR67" s="19">
        <v>1523000</v>
      </c>
      <c r="AS67" s="19">
        <v>3820000</v>
      </c>
      <c r="AT67" s="19">
        <f t="shared" si="15"/>
        <v>5343000</v>
      </c>
      <c r="AU67" s="19">
        <v>0</v>
      </c>
      <c r="AV67" s="19">
        <v>0</v>
      </c>
      <c r="AW67" s="19">
        <v>0</v>
      </c>
      <c r="AX67" s="19">
        <v>5343000</v>
      </c>
      <c r="AY67" s="20">
        <f t="shared" si="14"/>
        <v>5343000</v>
      </c>
      <c r="AZ67" s="19">
        <f t="shared" si="16"/>
        <v>0</v>
      </c>
      <c r="BA67" s="21">
        <v>1.6637000000099997</v>
      </c>
      <c r="BB67" s="21">
        <v>2.3913000000000002</v>
      </c>
      <c r="BC67" s="22"/>
      <c r="BD67" s="19">
        <v>160290</v>
      </c>
      <c r="BE67" s="19">
        <f t="shared" si="17"/>
        <v>0</v>
      </c>
      <c r="BF67" s="19">
        <f t="shared" si="18"/>
        <v>0</v>
      </c>
      <c r="BG67" s="23">
        <v>3.4819999999999997E-2</v>
      </c>
      <c r="BH67" s="23">
        <f t="shared" si="19"/>
        <v>3.4819999999999997E-2</v>
      </c>
      <c r="BI67" s="19">
        <v>0</v>
      </c>
      <c r="BJ67" s="19">
        <v>0</v>
      </c>
      <c r="BK67" s="19">
        <f t="shared" si="6"/>
        <v>0</v>
      </c>
      <c r="BL67" s="19">
        <f t="shared" si="6"/>
        <v>0</v>
      </c>
      <c r="BM67" s="19">
        <v>0</v>
      </c>
      <c r="BN67" s="19">
        <v>0</v>
      </c>
      <c r="BO67" s="19">
        <f t="shared" si="20"/>
        <v>0</v>
      </c>
      <c r="BP67" s="24">
        <f t="shared" si="12"/>
        <v>0</v>
      </c>
      <c r="BQ67" s="24">
        <f t="shared" si="12"/>
        <v>0</v>
      </c>
      <c r="BR67" s="24">
        <f t="shared" si="21"/>
        <v>0</v>
      </c>
      <c r="BS67" s="25" t="s">
        <v>292</v>
      </c>
    </row>
    <row r="68" spans="1:71" s="25" customFormat="1" ht="14.25" x14ac:dyDescent="0.2">
      <c r="A68" s="14">
        <v>156</v>
      </c>
      <c r="B68" s="14"/>
      <c r="C68" s="15" t="s">
        <v>150</v>
      </c>
      <c r="D68" s="16">
        <v>13470</v>
      </c>
      <c r="E68" s="15" t="s">
        <v>680</v>
      </c>
      <c r="F68" s="15" t="s">
        <v>681</v>
      </c>
      <c r="G68" s="17" t="s">
        <v>682</v>
      </c>
      <c r="H68" s="17" t="s">
        <v>683</v>
      </c>
      <c r="I68" s="17" t="s">
        <v>86</v>
      </c>
      <c r="J68" s="15" t="s">
        <v>684</v>
      </c>
      <c r="K68" s="15" t="s">
        <v>86</v>
      </c>
      <c r="L68" s="27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9">
        <v>0</v>
      </c>
      <c r="AQ68" s="19">
        <v>0</v>
      </c>
      <c r="AR68" s="19">
        <v>0</v>
      </c>
      <c r="AS68" s="19">
        <v>0</v>
      </c>
      <c r="AT68" s="19">
        <f t="shared" si="15"/>
        <v>0</v>
      </c>
      <c r="AU68" s="19">
        <v>0</v>
      </c>
      <c r="AV68" s="19">
        <v>0</v>
      </c>
      <c r="AW68" s="19">
        <v>0</v>
      </c>
      <c r="AX68" s="19">
        <v>0</v>
      </c>
      <c r="AY68" s="20">
        <f t="shared" si="14"/>
        <v>0</v>
      </c>
      <c r="AZ68" s="19">
        <f t="shared" si="16"/>
        <v>0</v>
      </c>
      <c r="BA68" s="21"/>
      <c r="BB68" s="21"/>
      <c r="BC68" s="22"/>
      <c r="BD68" s="19">
        <v>0</v>
      </c>
      <c r="BE68" s="19">
        <f t="shared" si="17"/>
        <v>0</v>
      </c>
      <c r="BF68" s="19">
        <f t="shared" si="18"/>
        <v>0</v>
      </c>
      <c r="BG68" s="23">
        <v>3.4819999999999997E-2</v>
      </c>
      <c r="BH68" s="23">
        <f t="shared" si="19"/>
        <v>3.4819999999999997E-2</v>
      </c>
      <c r="BI68" s="19">
        <v>0</v>
      </c>
      <c r="BJ68" s="19">
        <v>0</v>
      </c>
      <c r="BK68" s="19">
        <f t="shared" si="6"/>
        <v>0</v>
      </c>
      <c r="BL68" s="19">
        <f t="shared" si="6"/>
        <v>0</v>
      </c>
      <c r="BM68" s="19">
        <v>0</v>
      </c>
      <c r="BN68" s="19">
        <v>0</v>
      </c>
      <c r="BO68" s="19">
        <f t="shared" si="20"/>
        <v>0</v>
      </c>
      <c r="BP68" s="24">
        <f t="shared" si="12"/>
        <v>0</v>
      </c>
      <c r="BQ68" s="24">
        <f t="shared" si="12"/>
        <v>0</v>
      </c>
      <c r="BR68" s="24">
        <f t="shared" si="21"/>
        <v>0</v>
      </c>
    </row>
    <row r="69" spans="1:71" s="25" customFormat="1" ht="14.25" x14ac:dyDescent="0.2">
      <c r="A69" s="14">
        <v>157</v>
      </c>
      <c r="B69" s="14"/>
      <c r="C69" s="15" t="s">
        <v>685</v>
      </c>
      <c r="D69" s="16">
        <v>29097</v>
      </c>
      <c r="E69" s="15" t="s">
        <v>686</v>
      </c>
      <c r="F69" s="15" t="s">
        <v>685</v>
      </c>
      <c r="G69" s="17" t="s">
        <v>687</v>
      </c>
      <c r="H69" s="17" t="s">
        <v>688</v>
      </c>
      <c r="I69" s="17" t="s">
        <v>86</v>
      </c>
      <c r="J69" s="15" t="s">
        <v>689</v>
      </c>
      <c r="K69" s="15" t="s">
        <v>690</v>
      </c>
      <c r="L69" s="18" t="s">
        <v>691</v>
      </c>
      <c r="M69" s="15" t="s">
        <v>587</v>
      </c>
      <c r="N69" s="15" t="s">
        <v>588</v>
      </c>
      <c r="O69" s="16">
        <v>300</v>
      </c>
      <c r="P69" s="15" t="s">
        <v>254</v>
      </c>
      <c r="Q69" s="15">
        <v>53200</v>
      </c>
      <c r="R69" s="15">
        <v>0</v>
      </c>
      <c r="S69" s="15">
        <v>53200</v>
      </c>
      <c r="T69" s="15">
        <v>1.33</v>
      </c>
      <c r="U69" s="15" t="s">
        <v>501</v>
      </c>
      <c r="V69" s="15" t="s">
        <v>502</v>
      </c>
      <c r="W69" s="16">
        <v>0</v>
      </c>
      <c r="X69" s="16">
        <v>1</v>
      </c>
      <c r="Y69" s="15">
        <v>63548</v>
      </c>
      <c r="Z69" s="15">
        <v>1.4590000000000001</v>
      </c>
      <c r="AA69" s="15" t="s">
        <v>589</v>
      </c>
      <c r="AB69" s="15" t="s">
        <v>590</v>
      </c>
      <c r="AC69" s="15">
        <v>65000</v>
      </c>
      <c r="AD69" s="26">
        <v>41367</v>
      </c>
      <c r="AE69" s="15" t="s">
        <v>119</v>
      </c>
      <c r="AF69" s="15" t="s">
        <v>119</v>
      </c>
      <c r="AG69" s="16">
        <v>1</v>
      </c>
      <c r="AH69" s="15" t="s">
        <v>692</v>
      </c>
      <c r="AI69" s="15" t="s">
        <v>78</v>
      </c>
      <c r="AJ69" s="15">
        <v>63547.6894531</v>
      </c>
      <c r="AK69" s="15">
        <v>1079.89622072</v>
      </c>
      <c r="AL69" s="15">
        <v>3090494.3688099999</v>
      </c>
      <c r="AM69" s="15">
        <v>1431958.0519300001</v>
      </c>
      <c r="AN69" s="14"/>
      <c r="AO69" s="14"/>
      <c r="AP69" s="19">
        <v>0</v>
      </c>
      <c r="AQ69" s="19">
        <v>0</v>
      </c>
      <c r="AR69" s="19">
        <v>53200</v>
      </c>
      <c r="AS69" s="19">
        <v>0</v>
      </c>
      <c r="AT69" s="19">
        <f t="shared" si="15"/>
        <v>53200</v>
      </c>
      <c r="AU69" s="19">
        <v>0</v>
      </c>
      <c r="AV69" s="19">
        <v>0</v>
      </c>
      <c r="AW69" s="19">
        <v>0</v>
      </c>
      <c r="AX69" s="19">
        <v>0</v>
      </c>
      <c r="AY69" s="20">
        <f t="shared" si="14"/>
        <v>0</v>
      </c>
      <c r="AZ69" s="19">
        <f t="shared" si="16"/>
        <v>53200</v>
      </c>
      <c r="BA69" s="21">
        <v>1.6637000000099997</v>
      </c>
      <c r="BB69" s="21">
        <v>2.3913000000000002</v>
      </c>
      <c r="BC69" s="22"/>
      <c r="BD69" s="19">
        <v>1596</v>
      </c>
      <c r="BE69" s="19">
        <f t="shared" si="17"/>
        <v>885.08840000531984</v>
      </c>
      <c r="BF69" s="19">
        <f t="shared" si="18"/>
        <v>1272.1716000000001</v>
      </c>
      <c r="BG69" s="23">
        <v>3.4819999999999997E-2</v>
      </c>
      <c r="BH69" s="23">
        <f t="shared" si="19"/>
        <v>3.4819999999999997E-2</v>
      </c>
      <c r="BI69" s="19">
        <v>0</v>
      </c>
      <c r="BJ69" s="19">
        <v>0</v>
      </c>
      <c r="BK69" s="19">
        <f t="shared" si="6"/>
        <v>885.08840000531984</v>
      </c>
      <c r="BL69" s="19">
        <f t="shared" si="6"/>
        <v>1272.1716000000001</v>
      </c>
      <c r="BM69" s="19">
        <v>0</v>
      </c>
      <c r="BN69" s="19">
        <v>0</v>
      </c>
      <c r="BO69" s="19">
        <f t="shared" si="20"/>
        <v>0</v>
      </c>
      <c r="BP69" s="24">
        <f t="shared" si="12"/>
        <v>885.08840000531984</v>
      </c>
      <c r="BQ69" s="24">
        <f t="shared" si="12"/>
        <v>1272.1716000000001</v>
      </c>
      <c r="BR69" s="24">
        <f t="shared" si="21"/>
        <v>387.08319999468029</v>
      </c>
    </row>
    <row r="70" spans="1:71" s="25" customFormat="1" ht="14.25" x14ac:dyDescent="0.2">
      <c r="A70" s="14">
        <v>158</v>
      </c>
      <c r="B70" s="14"/>
      <c r="C70" s="15" t="s">
        <v>693</v>
      </c>
      <c r="D70" s="16">
        <v>4637</v>
      </c>
      <c r="E70" s="15" t="s">
        <v>694</v>
      </c>
      <c r="F70" s="15" t="s">
        <v>693</v>
      </c>
      <c r="G70" s="17" t="s">
        <v>695</v>
      </c>
      <c r="H70" s="17" t="s">
        <v>696</v>
      </c>
      <c r="I70" s="17" t="s">
        <v>86</v>
      </c>
      <c r="J70" s="15" t="s">
        <v>697</v>
      </c>
      <c r="K70" s="15" t="s">
        <v>698</v>
      </c>
      <c r="L70" s="18" t="s">
        <v>677</v>
      </c>
      <c r="M70" s="15" t="s">
        <v>587</v>
      </c>
      <c r="N70" s="15" t="s">
        <v>588</v>
      </c>
      <c r="O70" s="16">
        <v>680</v>
      </c>
      <c r="P70" s="15" t="s">
        <v>462</v>
      </c>
      <c r="Q70" s="15">
        <v>1536300</v>
      </c>
      <c r="R70" s="15">
        <v>3858800</v>
      </c>
      <c r="S70" s="15">
        <v>5395100</v>
      </c>
      <c r="T70" s="15">
        <v>50.8</v>
      </c>
      <c r="U70" s="15" t="s">
        <v>501</v>
      </c>
      <c r="V70" s="15" t="s">
        <v>502</v>
      </c>
      <c r="W70" s="16">
        <v>1</v>
      </c>
      <c r="X70" s="16">
        <v>1</v>
      </c>
      <c r="Y70" s="15">
        <v>255647</v>
      </c>
      <c r="Z70" s="15">
        <v>5.8689999999999998</v>
      </c>
      <c r="AA70" s="15" t="s">
        <v>699</v>
      </c>
      <c r="AB70" s="15" t="s">
        <v>590</v>
      </c>
      <c r="AC70" s="15">
        <v>1350000</v>
      </c>
      <c r="AD70" s="26">
        <v>40542</v>
      </c>
      <c r="AE70" s="15" t="s">
        <v>617</v>
      </c>
      <c r="AF70" s="15" t="s">
        <v>678</v>
      </c>
      <c r="AG70" s="16">
        <v>1</v>
      </c>
      <c r="AH70" s="15" t="s">
        <v>679</v>
      </c>
      <c r="AI70" s="15" t="s">
        <v>78</v>
      </c>
      <c r="AJ70" s="15">
        <v>255647.28222699999</v>
      </c>
      <c r="AK70" s="15">
        <v>2985.31450305</v>
      </c>
      <c r="AL70" s="15">
        <v>3091213.5215799999</v>
      </c>
      <c r="AM70" s="15">
        <v>1431593.25654</v>
      </c>
      <c r="AN70" s="14"/>
      <c r="AO70" s="14"/>
      <c r="AP70" s="19">
        <v>0</v>
      </c>
      <c r="AQ70" s="19">
        <v>0</v>
      </c>
      <c r="AR70" s="19">
        <v>1523000</v>
      </c>
      <c r="AS70" s="19">
        <v>3820000</v>
      </c>
      <c r="AT70" s="19">
        <f t="shared" si="15"/>
        <v>5343000</v>
      </c>
      <c r="AU70" s="19">
        <v>0</v>
      </c>
      <c r="AV70" s="19">
        <v>0</v>
      </c>
      <c r="AW70" s="19">
        <v>0</v>
      </c>
      <c r="AX70" s="19">
        <v>5343000</v>
      </c>
      <c r="AY70" s="20">
        <f t="shared" si="14"/>
        <v>5343000</v>
      </c>
      <c r="AZ70" s="19">
        <f t="shared" si="16"/>
        <v>0</v>
      </c>
      <c r="BA70" s="21">
        <v>1.6637000000099997</v>
      </c>
      <c r="BB70" s="21">
        <v>2.3913000000000002</v>
      </c>
      <c r="BC70" s="22"/>
      <c r="BD70" s="19">
        <v>160290</v>
      </c>
      <c r="BE70" s="19">
        <f t="shared" si="17"/>
        <v>0</v>
      </c>
      <c r="BF70" s="19">
        <f t="shared" si="18"/>
        <v>0</v>
      </c>
      <c r="BG70" s="23">
        <v>3.4819999999999997E-2</v>
      </c>
      <c r="BH70" s="23">
        <f t="shared" si="19"/>
        <v>3.4819999999999997E-2</v>
      </c>
      <c r="BI70" s="19">
        <v>0</v>
      </c>
      <c r="BJ70" s="19">
        <v>0</v>
      </c>
      <c r="BK70" s="19">
        <f t="shared" si="6"/>
        <v>0</v>
      </c>
      <c r="BL70" s="19">
        <f t="shared" si="6"/>
        <v>0</v>
      </c>
      <c r="BM70" s="19">
        <v>0</v>
      </c>
      <c r="BN70" s="19">
        <v>0</v>
      </c>
      <c r="BO70" s="19">
        <f t="shared" si="20"/>
        <v>0</v>
      </c>
      <c r="BP70" s="24">
        <f t="shared" si="12"/>
        <v>0</v>
      </c>
      <c r="BQ70" s="24">
        <f t="shared" si="12"/>
        <v>0</v>
      </c>
      <c r="BR70" s="24">
        <f t="shared" si="21"/>
        <v>0</v>
      </c>
      <c r="BS70" s="25" t="s">
        <v>292</v>
      </c>
    </row>
    <row r="71" spans="1:71" s="25" customFormat="1" ht="14.25" x14ac:dyDescent="0.2">
      <c r="A71" s="14">
        <v>159</v>
      </c>
      <c r="B71" s="14"/>
      <c r="C71" s="15" t="s">
        <v>176</v>
      </c>
      <c r="D71" s="16">
        <v>34577</v>
      </c>
      <c r="E71" s="15" t="s">
        <v>700</v>
      </c>
      <c r="F71" s="15" t="s">
        <v>701</v>
      </c>
      <c r="G71" s="17" t="s">
        <v>702</v>
      </c>
      <c r="H71" s="17" t="s">
        <v>703</v>
      </c>
      <c r="I71" s="17" t="s">
        <v>86</v>
      </c>
      <c r="J71" s="15" t="s">
        <v>704</v>
      </c>
      <c r="K71" s="15" t="s">
        <v>86</v>
      </c>
      <c r="L71" s="18" t="s">
        <v>677</v>
      </c>
      <c r="M71" s="15" t="s">
        <v>587</v>
      </c>
      <c r="N71" s="15" t="s">
        <v>588</v>
      </c>
      <c r="O71" s="16">
        <v>680</v>
      </c>
      <c r="P71" s="15" t="s">
        <v>462</v>
      </c>
      <c r="Q71" s="15">
        <v>1536300</v>
      </c>
      <c r="R71" s="15">
        <v>3858800</v>
      </c>
      <c r="S71" s="15">
        <v>5395100</v>
      </c>
      <c r="T71" s="15">
        <v>50.8</v>
      </c>
      <c r="U71" s="15" t="s">
        <v>501</v>
      </c>
      <c r="V71" s="15" t="s">
        <v>502</v>
      </c>
      <c r="W71" s="16">
        <v>1</v>
      </c>
      <c r="X71" s="16">
        <v>1</v>
      </c>
      <c r="Y71" s="15">
        <v>330628</v>
      </c>
      <c r="Z71" s="15">
        <v>7.59</v>
      </c>
      <c r="AA71" s="15" t="s">
        <v>699</v>
      </c>
      <c r="AB71" s="15" t="s">
        <v>590</v>
      </c>
      <c r="AC71" s="15">
        <v>1350000</v>
      </c>
      <c r="AD71" s="26">
        <v>40542</v>
      </c>
      <c r="AE71" s="15" t="s">
        <v>617</v>
      </c>
      <c r="AF71" s="15" t="s">
        <v>678</v>
      </c>
      <c r="AG71" s="16">
        <v>1</v>
      </c>
      <c r="AH71" s="15" t="s">
        <v>679</v>
      </c>
      <c r="AI71" s="15" t="s">
        <v>78</v>
      </c>
      <c r="AJ71" s="15">
        <v>330628.46826200001</v>
      </c>
      <c r="AK71" s="15">
        <v>2515.5023320300002</v>
      </c>
      <c r="AL71" s="15">
        <v>3090354.8935099998</v>
      </c>
      <c r="AM71" s="15">
        <v>1431281.1191700001</v>
      </c>
      <c r="AN71" s="14"/>
      <c r="AO71" s="14"/>
      <c r="AP71" s="19">
        <v>0</v>
      </c>
      <c r="AQ71" s="19">
        <v>0</v>
      </c>
      <c r="AR71" s="19">
        <v>1523000</v>
      </c>
      <c r="AS71" s="19">
        <v>3820000</v>
      </c>
      <c r="AT71" s="19">
        <f t="shared" si="15"/>
        <v>5343000</v>
      </c>
      <c r="AU71" s="19">
        <v>0</v>
      </c>
      <c r="AV71" s="19">
        <v>0</v>
      </c>
      <c r="AW71" s="19">
        <v>0</v>
      </c>
      <c r="AX71" s="19">
        <v>5343000</v>
      </c>
      <c r="AY71" s="20">
        <f t="shared" si="14"/>
        <v>5343000</v>
      </c>
      <c r="AZ71" s="19">
        <f t="shared" si="16"/>
        <v>0</v>
      </c>
      <c r="BA71" s="21">
        <v>1.6637000000099997</v>
      </c>
      <c r="BB71" s="21">
        <v>2.3913000000000002</v>
      </c>
      <c r="BC71" s="22"/>
      <c r="BD71" s="19">
        <v>160290</v>
      </c>
      <c r="BE71" s="19">
        <f t="shared" si="17"/>
        <v>0</v>
      </c>
      <c r="BF71" s="19">
        <f t="shared" si="18"/>
        <v>0</v>
      </c>
      <c r="BG71" s="23">
        <v>3.4819999999999997E-2</v>
      </c>
      <c r="BH71" s="23">
        <f t="shared" si="19"/>
        <v>3.4819999999999997E-2</v>
      </c>
      <c r="BI71" s="19">
        <v>0</v>
      </c>
      <c r="BJ71" s="19">
        <v>0</v>
      </c>
      <c r="BK71" s="19">
        <f t="shared" si="6"/>
        <v>0</v>
      </c>
      <c r="BL71" s="19">
        <f t="shared" si="6"/>
        <v>0</v>
      </c>
      <c r="BM71" s="19">
        <v>0</v>
      </c>
      <c r="BN71" s="19">
        <v>0</v>
      </c>
      <c r="BO71" s="19">
        <f t="shared" si="20"/>
        <v>0</v>
      </c>
      <c r="BP71" s="24">
        <f t="shared" si="12"/>
        <v>0</v>
      </c>
      <c r="BQ71" s="24">
        <f t="shared" si="12"/>
        <v>0</v>
      </c>
      <c r="BR71" s="24">
        <f t="shared" si="21"/>
        <v>0</v>
      </c>
      <c r="BS71" s="25" t="s">
        <v>292</v>
      </c>
    </row>
    <row r="72" spans="1:71" s="25" customFormat="1" ht="14.25" x14ac:dyDescent="0.2">
      <c r="A72" s="14">
        <v>160</v>
      </c>
      <c r="B72" s="14"/>
      <c r="C72" s="15"/>
      <c r="D72" s="16">
        <v>31198</v>
      </c>
      <c r="E72" s="15" t="s">
        <v>705</v>
      </c>
      <c r="F72" s="15" t="s">
        <v>706</v>
      </c>
      <c r="G72" s="17" t="s">
        <v>707</v>
      </c>
      <c r="H72" s="17" t="s">
        <v>708</v>
      </c>
      <c r="I72" s="17" t="s">
        <v>88</v>
      </c>
      <c r="J72" s="15" t="s">
        <v>709</v>
      </c>
      <c r="K72" s="15" t="s">
        <v>710</v>
      </c>
      <c r="L72" s="18" t="s">
        <v>711</v>
      </c>
      <c r="M72" s="15" t="s">
        <v>587</v>
      </c>
      <c r="N72" s="15" t="s">
        <v>588</v>
      </c>
      <c r="O72" s="16">
        <v>350</v>
      </c>
      <c r="P72" s="15" t="s">
        <v>616</v>
      </c>
      <c r="Q72" s="15">
        <v>69200</v>
      </c>
      <c r="R72" s="15">
        <v>206000</v>
      </c>
      <c r="S72" s="15">
        <v>275200</v>
      </c>
      <c r="T72" s="15">
        <v>1.73</v>
      </c>
      <c r="U72" s="15" t="s">
        <v>501</v>
      </c>
      <c r="V72" s="15" t="s">
        <v>502</v>
      </c>
      <c r="W72" s="16">
        <v>1</v>
      </c>
      <c r="X72" s="16">
        <v>1</v>
      </c>
      <c r="Y72" s="15">
        <v>86728</v>
      </c>
      <c r="Z72" s="15">
        <v>1.9910000000000001</v>
      </c>
      <c r="AA72" s="15" t="s">
        <v>589</v>
      </c>
      <c r="AB72" s="15" t="s">
        <v>590</v>
      </c>
      <c r="AC72" s="15">
        <v>380000</v>
      </c>
      <c r="AD72" s="26">
        <v>40949</v>
      </c>
      <c r="AE72" s="15" t="s">
        <v>119</v>
      </c>
      <c r="AF72" s="15" t="s">
        <v>119</v>
      </c>
      <c r="AG72" s="16">
        <v>1</v>
      </c>
      <c r="AH72" s="15" t="s">
        <v>712</v>
      </c>
      <c r="AI72" s="15" t="s">
        <v>78</v>
      </c>
      <c r="AJ72" s="15">
        <v>86728.338378900007</v>
      </c>
      <c r="AK72" s="15">
        <v>1191.4197909300001</v>
      </c>
      <c r="AL72" s="15">
        <v>3090797.2672799998</v>
      </c>
      <c r="AM72" s="15">
        <v>1431993.9789499999</v>
      </c>
      <c r="AN72" s="14"/>
      <c r="AO72" s="14"/>
      <c r="AP72" s="19">
        <v>0</v>
      </c>
      <c r="AQ72" s="19">
        <v>0</v>
      </c>
      <c r="AR72" s="19">
        <v>69200</v>
      </c>
      <c r="AS72" s="19">
        <v>248800</v>
      </c>
      <c r="AT72" s="19">
        <f t="shared" si="15"/>
        <v>318000</v>
      </c>
      <c r="AU72" s="19">
        <v>0</v>
      </c>
      <c r="AV72" s="19">
        <v>0</v>
      </c>
      <c r="AW72" s="19">
        <v>0</v>
      </c>
      <c r="AX72" s="19">
        <v>0</v>
      </c>
      <c r="AY72" s="20">
        <f t="shared" si="14"/>
        <v>0</v>
      </c>
      <c r="AZ72" s="19">
        <f t="shared" si="16"/>
        <v>318000</v>
      </c>
      <c r="BA72" s="21">
        <v>1.6637000000099997</v>
      </c>
      <c r="BB72" s="21">
        <v>2.3913000000000002</v>
      </c>
      <c r="BC72" s="22"/>
      <c r="BD72" s="19">
        <v>9540</v>
      </c>
      <c r="BE72" s="19">
        <f t="shared" si="17"/>
        <v>5290.5660000317994</v>
      </c>
      <c r="BF72" s="19">
        <f t="shared" si="18"/>
        <v>7604.3340000000007</v>
      </c>
      <c r="BG72" s="23">
        <v>3.4819999999999997E-2</v>
      </c>
      <c r="BH72" s="23">
        <f t="shared" si="19"/>
        <v>3.4819999999999997E-2</v>
      </c>
      <c r="BI72" s="19">
        <v>0</v>
      </c>
      <c r="BJ72" s="19">
        <v>0</v>
      </c>
      <c r="BK72" s="19">
        <f t="shared" si="6"/>
        <v>5290.5660000317994</v>
      </c>
      <c r="BL72" s="19">
        <f t="shared" si="6"/>
        <v>7604.3340000000007</v>
      </c>
      <c r="BM72" s="19">
        <v>0</v>
      </c>
      <c r="BN72" s="19">
        <v>0</v>
      </c>
      <c r="BO72" s="19">
        <f t="shared" si="20"/>
        <v>0</v>
      </c>
      <c r="BP72" s="24">
        <f t="shared" si="12"/>
        <v>5290.5660000317994</v>
      </c>
      <c r="BQ72" s="24">
        <f t="shared" si="12"/>
        <v>7604.3340000000007</v>
      </c>
      <c r="BR72" s="24">
        <f t="shared" si="21"/>
        <v>2313.7679999682014</v>
      </c>
    </row>
    <row r="73" spans="1:71" s="25" customFormat="1" ht="14.25" x14ac:dyDescent="0.2">
      <c r="A73" s="14">
        <v>161</v>
      </c>
      <c r="B73" s="14"/>
      <c r="C73" s="15"/>
      <c r="D73" s="16">
        <v>36251</v>
      </c>
      <c r="E73" s="15" t="s">
        <v>713</v>
      </c>
      <c r="F73" s="15" t="s">
        <v>714</v>
      </c>
      <c r="G73" s="17" t="s">
        <v>715</v>
      </c>
      <c r="H73" s="17" t="s">
        <v>716</v>
      </c>
      <c r="I73" s="17" t="s">
        <v>86</v>
      </c>
      <c r="J73" s="15" t="s">
        <v>717</v>
      </c>
      <c r="K73" s="15" t="s">
        <v>86</v>
      </c>
      <c r="L73" s="18" t="s">
        <v>677</v>
      </c>
      <c r="M73" s="15" t="s">
        <v>587</v>
      </c>
      <c r="N73" s="15" t="s">
        <v>588</v>
      </c>
      <c r="O73" s="16">
        <v>680</v>
      </c>
      <c r="P73" s="15" t="s">
        <v>462</v>
      </c>
      <c r="Q73" s="15">
        <v>1536300</v>
      </c>
      <c r="R73" s="15">
        <v>3858800</v>
      </c>
      <c r="S73" s="15">
        <v>5395100</v>
      </c>
      <c r="T73" s="15">
        <v>50.8</v>
      </c>
      <c r="U73" s="15" t="s">
        <v>501</v>
      </c>
      <c r="V73" s="15" t="s">
        <v>502</v>
      </c>
      <c r="W73" s="16">
        <v>1</v>
      </c>
      <c r="X73" s="16">
        <v>1</v>
      </c>
      <c r="Y73" s="15">
        <v>250124</v>
      </c>
      <c r="Z73" s="15">
        <v>5.742</v>
      </c>
      <c r="AA73" s="15" t="s">
        <v>699</v>
      </c>
      <c r="AB73" s="15" t="s">
        <v>590</v>
      </c>
      <c r="AC73" s="15">
        <v>1350000</v>
      </c>
      <c r="AD73" s="26">
        <v>40542</v>
      </c>
      <c r="AE73" s="15" t="s">
        <v>617</v>
      </c>
      <c r="AF73" s="15" t="s">
        <v>678</v>
      </c>
      <c r="AG73" s="16">
        <v>1</v>
      </c>
      <c r="AH73" s="15" t="s">
        <v>679</v>
      </c>
      <c r="AI73" s="15" t="s">
        <v>78</v>
      </c>
      <c r="AJ73" s="15">
        <v>250123.57568400001</v>
      </c>
      <c r="AK73" s="15">
        <v>2472.5829818799998</v>
      </c>
      <c r="AL73" s="15">
        <v>3090659.7257400001</v>
      </c>
      <c r="AM73" s="15">
        <v>1431307.24991</v>
      </c>
      <c r="AN73" s="14"/>
      <c r="AO73" s="14"/>
      <c r="AP73" s="19">
        <v>0</v>
      </c>
      <c r="AQ73" s="19">
        <v>0</v>
      </c>
      <c r="AR73" s="19">
        <v>1523000</v>
      </c>
      <c r="AS73" s="19">
        <v>3820000</v>
      </c>
      <c r="AT73" s="19">
        <f t="shared" si="15"/>
        <v>5343000</v>
      </c>
      <c r="AU73" s="19">
        <v>0</v>
      </c>
      <c r="AV73" s="19">
        <v>0</v>
      </c>
      <c r="AW73" s="19">
        <v>0</v>
      </c>
      <c r="AX73" s="19">
        <v>5343000</v>
      </c>
      <c r="AY73" s="20">
        <f t="shared" si="14"/>
        <v>5343000</v>
      </c>
      <c r="AZ73" s="19">
        <f t="shared" si="16"/>
        <v>0</v>
      </c>
      <c r="BA73" s="21">
        <v>1.6637000000099997</v>
      </c>
      <c r="BB73" s="21">
        <v>2.3913000000000002</v>
      </c>
      <c r="BC73" s="22"/>
      <c r="BD73" s="19">
        <v>160290</v>
      </c>
      <c r="BE73" s="19">
        <f t="shared" si="17"/>
        <v>0</v>
      </c>
      <c r="BF73" s="19">
        <f t="shared" si="18"/>
        <v>0</v>
      </c>
      <c r="BG73" s="23">
        <v>3.4819999999999997E-2</v>
      </c>
      <c r="BH73" s="23">
        <f t="shared" si="19"/>
        <v>3.4819999999999997E-2</v>
      </c>
      <c r="BI73" s="19">
        <v>0</v>
      </c>
      <c r="BJ73" s="19">
        <v>0</v>
      </c>
      <c r="BK73" s="19">
        <f t="shared" si="6"/>
        <v>0</v>
      </c>
      <c r="BL73" s="19">
        <f t="shared" si="6"/>
        <v>0</v>
      </c>
      <c r="BM73" s="19">
        <v>0</v>
      </c>
      <c r="BN73" s="19">
        <v>0</v>
      </c>
      <c r="BO73" s="19">
        <f t="shared" si="20"/>
        <v>0</v>
      </c>
      <c r="BP73" s="24">
        <f t="shared" si="12"/>
        <v>0</v>
      </c>
      <c r="BQ73" s="24">
        <f t="shared" si="12"/>
        <v>0</v>
      </c>
      <c r="BR73" s="24">
        <f t="shared" si="21"/>
        <v>0</v>
      </c>
      <c r="BS73" s="25" t="s">
        <v>292</v>
      </c>
    </row>
    <row r="74" spans="1:71" s="25" customFormat="1" ht="14.25" x14ac:dyDescent="0.2">
      <c r="A74" s="14">
        <v>162</v>
      </c>
      <c r="B74" s="14"/>
      <c r="C74" s="15" t="s">
        <v>718</v>
      </c>
      <c r="D74" s="16">
        <v>4874</v>
      </c>
      <c r="E74" s="15" t="s">
        <v>719</v>
      </c>
      <c r="F74" s="15" t="s">
        <v>718</v>
      </c>
      <c r="G74" s="17" t="s">
        <v>720</v>
      </c>
      <c r="H74" s="17" t="s">
        <v>721</v>
      </c>
      <c r="I74" s="17" t="s">
        <v>86</v>
      </c>
      <c r="J74" s="15" t="s">
        <v>722</v>
      </c>
      <c r="K74" s="15" t="s">
        <v>172</v>
      </c>
      <c r="L74" s="18" t="s">
        <v>723</v>
      </c>
      <c r="M74" s="15" t="s">
        <v>587</v>
      </c>
      <c r="N74" s="15" t="s">
        <v>588</v>
      </c>
      <c r="O74" s="16">
        <v>309</v>
      </c>
      <c r="P74" s="15" t="s">
        <v>724</v>
      </c>
      <c r="Q74" s="15">
        <v>0</v>
      </c>
      <c r="R74" s="15">
        <v>0</v>
      </c>
      <c r="S74" s="15">
        <v>0</v>
      </c>
      <c r="T74" s="15">
        <v>0.35199999999999998</v>
      </c>
      <c r="U74" s="15" t="s">
        <v>501</v>
      </c>
      <c r="V74" s="15" t="s">
        <v>502</v>
      </c>
      <c r="W74" s="16">
        <v>0</v>
      </c>
      <c r="X74" s="16">
        <v>0</v>
      </c>
      <c r="Y74" s="15">
        <v>15315</v>
      </c>
      <c r="Z74" s="15">
        <v>0.35199999999999998</v>
      </c>
      <c r="AA74" s="15" t="s">
        <v>589</v>
      </c>
      <c r="AB74" s="15" t="s">
        <v>590</v>
      </c>
      <c r="AC74" s="15">
        <v>0</v>
      </c>
      <c r="AD74" s="15"/>
      <c r="AE74" s="15" t="s">
        <v>78</v>
      </c>
      <c r="AF74" s="15" t="s">
        <v>78</v>
      </c>
      <c r="AG74" s="16">
        <v>1</v>
      </c>
      <c r="AH74" s="15" t="s">
        <v>725</v>
      </c>
      <c r="AI74" s="15" t="s">
        <v>78</v>
      </c>
      <c r="AJ74" s="15">
        <v>15314.6157227</v>
      </c>
      <c r="AK74" s="15">
        <v>564.21403402099997</v>
      </c>
      <c r="AL74" s="15">
        <v>3091036.8158300002</v>
      </c>
      <c r="AM74" s="15">
        <v>1432060.16503</v>
      </c>
      <c r="AN74" s="14"/>
      <c r="AO74" s="14"/>
      <c r="AP74" s="19">
        <v>0</v>
      </c>
      <c r="AQ74" s="19">
        <v>0</v>
      </c>
      <c r="AR74" s="19">
        <v>0</v>
      </c>
      <c r="AS74" s="19">
        <v>0</v>
      </c>
      <c r="AT74" s="19">
        <f t="shared" si="15"/>
        <v>0</v>
      </c>
      <c r="AU74" s="19">
        <v>0</v>
      </c>
      <c r="AV74" s="19">
        <v>0</v>
      </c>
      <c r="AW74" s="19">
        <v>0</v>
      </c>
      <c r="AX74" s="19">
        <v>0</v>
      </c>
      <c r="AY74" s="20">
        <f t="shared" si="14"/>
        <v>0</v>
      </c>
      <c r="AZ74" s="19">
        <f t="shared" si="16"/>
        <v>0</v>
      </c>
      <c r="BA74" s="21">
        <v>1.6637000000099997</v>
      </c>
      <c r="BB74" s="21">
        <v>2.3913000000000002</v>
      </c>
      <c r="BC74" s="22"/>
      <c r="BD74" s="19">
        <v>0</v>
      </c>
      <c r="BE74" s="19">
        <f t="shared" si="17"/>
        <v>0</v>
      </c>
      <c r="BF74" s="19">
        <f t="shared" si="18"/>
        <v>0</v>
      </c>
      <c r="BG74" s="23">
        <v>3.4819999999999997E-2</v>
      </c>
      <c r="BH74" s="23">
        <f t="shared" si="19"/>
        <v>3.4819999999999997E-2</v>
      </c>
      <c r="BI74" s="19">
        <v>0</v>
      </c>
      <c r="BJ74" s="19">
        <v>0</v>
      </c>
      <c r="BK74" s="19">
        <f t="shared" si="6"/>
        <v>0</v>
      </c>
      <c r="BL74" s="19">
        <f t="shared" si="6"/>
        <v>0</v>
      </c>
      <c r="BM74" s="19">
        <v>0</v>
      </c>
      <c r="BN74" s="19">
        <v>0</v>
      </c>
      <c r="BO74" s="19">
        <f t="shared" si="20"/>
        <v>0</v>
      </c>
      <c r="BP74" s="24">
        <f t="shared" si="12"/>
        <v>0</v>
      </c>
      <c r="BQ74" s="24">
        <f t="shared" si="12"/>
        <v>0</v>
      </c>
      <c r="BR74" s="24">
        <f t="shared" si="21"/>
        <v>0</v>
      </c>
    </row>
    <row r="75" spans="1:71" s="25" customFormat="1" ht="14.25" x14ac:dyDescent="0.2">
      <c r="A75" s="14">
        <v>163</v>
      </c>
      <c r="B75" s="14"/>
      <c r="C75" s="15" t="s">
        <v>726</v>
      </c>
      <c r="D75" s="16">
        <v>29431</v>
      </c>
      <c r="E75" s="15" t="s">
        <v>727</v>
      </c>
      <c r="F75" s="15" t="s">
        <v>728</v>
      </c>
      <c r="G75" s="17" t="s">
        <v>729</v>
      </c>
      <c r="H75" s="17" t="s">
        <v>730</v>
      </c>
      <c r="I75" s="17" t="s">
        <v>86</v>
      </c>
      <c r="J75" s="15" t="s">
        <v>731</v>
      </c>
      <c r="K75" s="15" t="s">
        <v>732</v>
      </c>
      <c r="L75" s="18" t="s">
        <v>677</v>
      </c>
      <c r="M75" s="15" t="s">
        <v>587</v>
      </c>
      <c r="N75" s="15" t="s">
        <v>588</v>
      </c>
      <c r="O75" s="16">
        <v>680</v>
      </c>
      <c r="P75" s="15" t="s">
        <v>462</v>
      </c>
      <c r="Q75" s="15">
        <v>1536300</v>
      </c>
      <c r="R75" s="15">
        <v>3858800</v>
      </c>
      <c r="S75" s="15">
        <v>5395100</v>
      </c>
      <c r="T75" s="15">
        <v>50.8</v>
      </c>
      <c r="U75" s="15" t="s">
        <v>501</v>
      </c>
      <c r="V75" s="15" t="s">
        <v>502</v>
      </c>
      <c r="W75" s="16">
        <v>1</v>
      </c>
      <c r="X75" s="16">
        <v>1</v>
      </c>
      <c r="Y75" s="15">
        <v>250124</v>
      </c>
      <c r="Z75" s="15">
        <v>5.742</v>
      </c>
      <c r="AA75" s="15" t="s">
        <v>699</v>
      </c>
      <c r="AB75" s="15" t="s">
        <v>590</v>
      </c>
      <c r="AC75" s="15">
        <v>1350000</v>
      </c>
      <c r="AD75" s="26">
        <v>40542</v>
      </c>
      <c r="AE75" s="15" t="s">
        <v>617</v>
      </c>
      <c r="AF75" s="15" t="s">
        <v>678</v>
      </c>
      <c r="AG75" s="16">
        <v>1</v>
      </c>
      <c r="AH75" s="15" t="s">
        <v>679</v>
      </c>
      <c r="AI75" s="15" t="s">
        <v>78</v>
      </c>
      <c r="AJ75" s="15">
        <v>250123.57568400001</v>
      </c>
      <c r="AK75" s="15">
        <v>2472.5829818799998</v>
      </c>
      <c r="AL75" s="15">
        <v>3090659.7257400001</v>
      </c>
      <c r="AM75" s="15">
        <v>1431307.24991</v>
      </c>
      <c r="AN75" s="14"/>
      <c r="AO75" s="14"/>
      <c r="AP75" s="19">
        <v>0</v>
      </c>
      <c r="AQ75" s="19">
        <v>0</v>
      </c>
      <c r="AR75" s="19">
        <v>1523000</v>
      </c>
      <c r="AS75" s="19">
        <v>3820000</v>
      </c>
      <c r="AT75" s="19">
        <f t="shared" si="15"/>
        <v>5343000</v>
      </c>
      <c r="AU75" s="19">
        <v>0</v>
      </c>
      <c r="AV75" s="19">
        <v>0</v>
      </c>
      <c r="AW75" s="19">
        <v>0</v>
      </c>
      <c r="AX75" s="19">
        <v>5343000</v>
      </c>
      <c r="AY75" s="20">
        <f t="shared" si="14"/>
        <v>5343000</v>
      </c>
      <c r="AZ75" s="19">
        <f t="shared" si="16"/>
        <v>0</v>
      </c>
      <c r="BA75" s="21">
        <v>1.6637000000099997</v>
      </c>
      <c r="BB75" s="21">
        <v>2.3913000000000002</v>
      </c>
      <c r="BC75" s="22"/>
      <c r="BD75" s="19">
        <v>160290</v>
      </c>
      <c r="BE75" s="19">
        <f t="shared" si="17"/>
        <v>0</v>
      </c>
      <c r="BF75" s="19">
        <f t="shared" si="18"/>
        <v>0</v>
      </c>
      <c r="BG75" s="23">
        <v>3.4819999999999997E-2</v>
      </c>
      <c r="BH75" s="23">
        <f t="shared" si="19"/>
        <v>3.4819999999999997E-2</v>
      </c>
      <c r="BI75" s="19">
        <v>0</v>
      </c>
      <c r="BJ75" s="19">
        <v>0</v>
      </c>
      <c r="BK75" s="19">
        <f t="shared" si="6"/>
        <v>0</v>
      </c>
      <c r="BL75" s="19">
        <f t="shared" si="6"/>
        <v>0</v>
      </c>
      <c r="BM75" s="19">
        <v>0</v>
      </c>
      <c r="BN75" s="19">
        <v>0</v>
      </c>
      <c r="BO75" s="19">
        <f t="shared" si="20"/>
        <v>0</v>
      </c>
      <c r="BP75" s="24">
        <f t="shared" si="12"/>
        <v>0</v>
      </c>
      <c r="BQ75" s="24">
        <f t="shared" si="12"/>
        <v>0</v>
      </c>
      <c r="BR75" s="24">
        <f t="shared" si="21"/>
        <v>0</v>
      </c>
      <c r="BS75" s="25" t="s">
        <v>292</v>
      </c>
    </row>
    <row r="76" spans="1:71" s="25" customFormat="1" ht="14.25" x14ac:dyDescent="0.2">
      <c r="A76" s="14">
        <v>164</v>
      </c>
      <c r="B76" s="14"/>
      <c r="C76" s="15" t="s">
        <v>455</v>
      </c>
      <c r="D76" s="16">
        <v>26369</v>
      </c>
      <c r="E76" s="15" t="s">
        <v>733</v>
      </c>
      <c r="F76" s="15" t="s">
        <v>734</v>
      </c>
      <c r="G76" s="17" t="s">
        <v>735</v>
      </c>
      <c r="H76" s="17" t="s">
        <v>736</v>
      </c>
      <c r="I76" s="17" t="s">
        <v>205</v>
      </c>
      <c r="J76" s="15" t="s">
        <v>737</v>
      </c>
      <c r="K76" s="15" t="s">
        <v>86</v>
      </c>
      <c r="L76" s="18" t="s">
        <v>738</v>
      </c>
      <c r="M76" s="15" t="s">
        <v>587</v>
      </c>
      <c r="N76" s="15" t="s">
        <v>588</v>
      </c>
      <c r="O76" s="16">
        <v>340</v>
      </c>
      <c r="P76" s="15" t="s">
        <v>739</v>
      </c>
      <c r="Q76" s="15">
        <v>202000</v>
      </c>
      <c r="R76" s="15">
        <v>1883900</v>
      </c>
      <c r="S76" s="15">
        <v>2085900</v>
      </c>
      <c r="T76" s="15">
        <v>10.1</v>
      </c>
      <c r="U76" s="15" t="s">
        <v>501</v>
      </c>
      <c r="V76" s="15" t="s">
        <v>502</v>
      </c>
      <c r="W76" s="16">
        <v>1</v>
      </c>
      <c r="X76" s="16">
        <v>0</v>
      </c>
      <c r="Y76" s="15">
        <v>310783</v>
      </c>
      <c r="Z76" s="15">
        <v>7.1349999999999998</v>
      </c>
      <c r="AA76" s="15" t="s">
        <v>589</v>
      </c>
      <c r="AB76" s="15" t="s">
        <v>590</v>
      </c>
      <c r="AC76" s="15">
        <v>0</v>
      </c>
      <c r="AD76" s="15"/>
      <c r="AE76" s="15" t="s">
        <v>222</v>
      </c>
      <c r="AF76" s="15" t="s">
        <v>740</v>
      </c>
      <c r="AG76" s="16">
        <v>1</v>
      </c>
      <c r="AH76" s="15" t="s">
        <v>741</v>
      </c>
      <c r="AI76" s="15" t="s">
        <v>78</v>
      </c>
      <c r="AJ76" s="15">
        <v>310783.34668000002</v>
      </c>
      <c r="AK76" s="15">
        <v>2181.66200101</v>
      </c>
      <c r="AL76" s="15">
        <v>3091639.3849900002</v>
      </c>
      <c r="AM76" s="15">
        <v>1431789.2716999999</v>
      </c>
      <c r="AN76" s="14"/>
      <c r="AO76" s="14"/>
      <c r="AP76" s="19">
        <v>0</v>
      </c>
      <c r="AQ76" s="19">
        <v>0</v>
      </c>
      <c r="AR76" s="19">
        <v>202000</v>
      </c>
      <c r="AS76" s="19">
        <v>1863800</v>
      </c>
      <c r="AT76" s="19">
        <f t="shared" si="15"/>
        <v>2065800</v>
      </c>
      <c r="AU76" s="19">
        <v>0</v>
      </c>
      <c r="AV76" s="19">
        <v>0</v>
      </c>
      <c r="AW76" s="19">
        <v>0</v>
      </c>
      <c r="AX76" s="19">
        <v>0</v>
      </c>
      <c r="AY76" s="20">
        <f t="shared" si="14"/>
        <v>0</v>
      </c>
      <c r="AZ76" s="19">
        <f t="shared" si="16"/>
        <v>2065800</v>
      </c>
      <c r="BA76" s="21">
        <v>1.6637000000099997</v>
      </c>
      <c r="BB76" s="21">
        <v>2.3913000000000002</v>
      </c>
      <c r="BC76" s="22"/>
      <c r="BD76" s="19">
        <v>61974</v>
      </c>
      <c r="BE76" s="19">
        <f t="shared" si="17"/>
        <v>34368.714600206571</v>
      </c>
      <c r="BF76" s="19">
        <f t="shared" si="18"/>
        <v>49399.475400000003</v>
      </c>
      <c r="BG76" s="23">
        <v>3.4819999999999997E-2</v>
      </c>
      <c r="BH76" s="23">
        <f t="shared" si="19"/>
        <v>3.4819999999999997E-2</v>
      </c>
      <c r="BI76" s="19">
        <v>0</v>
      </c>
      <c r="BJ76" s="19">
        <v>0</v>
      </c>
      <c r="BK76" s="19">
        <f t="shared" si="6"/>
        <v>34368.714600206571</v>
      </c>
      <c r="BL76" s="19">
        <f t="shared" si="6"/>
        <v>49399.475400000003</v>
      </c>
      <c r="BM76" s="19">
        <v>0</v>
      </c>
      <c r="BN76" s="19">
        <v>0</v>
      </c>
      <c r="BO76" s="19">
        <f t="shared" si="20"/>
        <v>0</v>
      </c>
      <c r="BP76" s="24">
        <f t="shared" si="12"/>
        <v>34368.714600206571</v>
      </c>
      <c r="BQ76" s="24">
        <f t="shared" si="12"/>
        <v>49399.475400000003</v>
      </c>
      <c r="BR76" s="24">
        <f t="shared" si="21"/>
        <v>15030.760799793432</v>
      </c>
    </row>
    <row r="77" spans="1:71" s="25" customFormat="1" ht="14.25" x14ac:dyDescent="0.2">
      <c r="A77" s="14">
        <v>165</v>
      </c>
      <c r="B77" s="14"/>
      <c r="C77" s="15" t="s">
        <v>742</v>
      </c>
      <c r="D77" s="16">
        <v>4067</v>
      </c>
      <c r="E77" s="15" t="s">
        <v>743</v>
      </c>
      <c r="F77" s="15" t="s">
        <v>742</v>
      </c>
      <c r="G77" s="17" t="s">
        <v>744</v>
      </c>
      <c r="H77" s="17" t="s">
        <v>745</v>
      </c>
      <c r="I77" s="17" t="s">
        <v>746</v>
      </c>
      <c r="J77" s="15" t="s">
        <v>747</v>
      </c>
      <c r="K77" s="15" t="s">
        <v>748</v>
      </c>
      <c r="L77" s="18" t="s">
        <v>749</v>
      </c>
      <c r="M77" s="15" t="s">
        <v>587</v>
      </c>
      <c r="N77" s="15" t="s">
        <v>588</v>
      </c>
      <c r="O77" s="16">
        <v>309</v>
      </c>
      <c r="P77" s="15" t="s">
        <v>724</v>
      </c>
      <c r="Q77" s="15">
        <v>0</v>
      </c>
      <c r="R77" s="15">
        <v>0</v>
      </c>
      <c r="S77" s="15">
        <v>0</v>
      </c>
      <c r="T77" s="15">
        <v>2.7120000000000002</v>
      </c>
      <c r="U77" s="15" t="s">
        <v>501</v>
      </c>
      <c r="V77" s="15" t="s">
        <v>502</v>
      </c>
      <c r="W77" s="16">
        <v>0</v>
      </c>
      <c r="X77" s="16">
        <v>0</v>
      </c>
      <c r="Y77" s="15">
        <v>112322</v>
      </c>
      <c r="Z77" s="15">
        <v>2.5790000000000002</v>
      </c>
      <c r="AA77" s="15" t="s">
        <v>589</v>
      </c>
      <c r="AB77" s="15" t="s">
        <v>590</v>
      </c>
      <c r="AC77" s="15">
        <v>0</v>
      </c>
      <c r="AD77" s="15"/>
      <c r="AE77" s="15" t="s">
        <v>78</v>
      </c>
      <c r="AF77" s="15" t="s">
        <v>78</v>
      </c>
      <c r="AG77" s="16">
        <v>1</v>
      </c>
      <c r="AH77" s="15" t="s">
        <v>750</v>
      </c>
      <c r="AI77" s="15" t="s">
        <v>78</v>
      </c>
      <c r="AJ77" s="15">
        <v>112322.12548800001</v>
      </c>
      <c r="AK77" s="15">
        <v>1548.8615838200001</v>
      </c>
      <c r="AL77" s="15">
        <v>3092006.6464</v>
      </c>
      <c r="AM77" s="15">
        <v>1431780.64292</v>
      </c>
      <c r="AN77" s="14"/>
      <c r="AO77" s="14"/>
      <c r="AP77" s="19">
        <v>0</v>
      </c>
      <c r="AQ77" s="19">
        <v>0</v>
      </c>
      <c r="AR77" s="19">
        <v>0</v>
      </c>
      <c r="AS77" s="19">
        <v>0</v>
      </c>
      <c r="AT77" s="19">
        <f t="shared" si="15"/>
        <v>0</v>
      </c>
      <c r="AU77" s="19">
        <v>0</v>
      </c>
      <c r="AV77" s="19">
        <v>0</v>
      </c>
      <c r="AW77" s="19">
        <v>0</v>
      </c>
      <c r="AX77" s="19">
        <v>0</v>
      </c>
      <c r="AY77" s="20">
        <f t="shared" si="14"/>
        <v>0</v>
      </c>
      <c r="AZ77" s="19">
        <f t="shared" si="16"/>
        <v>0</v>
      </c>
      <c r="BA77" s="21">
        <v>1.6637000000099997</v>
      </c>
      <c r="BB77" s="21">
        <v>2.3913000000000002</v>
      </c>
      <c r="BC77" s="22"/>
      <c r="BD77" s="19">
        <v>0</v>
      </c>
      <c r="BE77" s="19">
        <f t="shared" si="17"/>
        <v>0</v>
      </c>
      <c r="BF77" s="19">
        <f t="shared" si="18"/>
        <v>0</v>
      </c>
      <c r="BG77" s="23">
        <v>3.4819999999999997E-2</v>
      </c>
      <c r="BH77" s="23">
        <f t="shared" si="19"/>
        <v>3.4819999999999997E-2</v>
      </c>
      <c r="BI77" s="19">
        <v>0</v>
      </c>
      <c r="BJ77" s="19">
        <v>0</v>
      </c>
      <c r="BK77" s="19">
        <f t="shared" si="6"/>
        <v>0</v>
      </c>
      <c r="BL77" s="19">
        <f t="shared" si="6"/>
        <v>0</v>
      </c>
      <c r="BM77" s="19">
        <v>0</v>
      </c>
      <c r="BN77" s="19">
        <v>0</v>
      </c>
      <c r="BO77" s="19">
        <f t="shared" si="20"/>
        <v>0</v>
      </c>
      <c r="BP77" s="24">
        <f t="shared" si="12"/>
        <v>0</v>
      </c>
      <c r="BQ77" s="24">
        <f t="shared" si="12"/>
        <v>0</v>
      </c>
      <c r="BR77" s="24">
        <f t="shared" si="21"/>
        <v>0</v>
      </c>
    </row>
    <row r="78" spans="1:71" s="25" customFormat="1" ht="14.25" x14ac:dyDescent="0.2">
      <c r="A78" s="14">
        <v>166</v>
      </c>
      <c r="B78" s="14"/>
      <c r="C78" s="15" t="s">
        <v>751</v>
      </c>
      <c r="D78" s="16">
        <v>15028</v>
      </c>
      <c r="E78" s="15" t="s">
        <v>752</v>
      </c>
      <c r="F78" s="15" t="s">
        <v>751</v>
      </c>
      <c r="G78" s="17" t="s">
        <v>744</v>
      </c>
      <c r="H78" s="17" t="s">
        <v>745</v>
      </c>
      <c r="I78" s="17" t="s">
        <v>746</v>
      </c>
      <c r="J78" s="15" t="s">
        <v>753</v>
      </c>
      <c r="K78" s="15" t="s">
        <v>754</v>
      </c>
      <c r="L78" s="18" t="s">
        <v>755</v>
      </c>
      <c r="M78" s="15" t="s">
        <v>587</v>
      </c>
      <c r="N78" s="15" t="s">
        <v>588</v>
      </c>
      <c r="O78" s="16">
        <v>300</v>
      </c>
      <c r="P78" s="15" t="s">
        <v>254</v>
      </c>
      <c r="Q78" s="15">
        <v>32500</v>
      </c>
      <c r="R78" s="15">
        <v>0</v>
      </c>
      <c r="S78" s="15">
        <v>32500</v>
      </c>
      <c r="T78" s="15">
        <v>13.01</v>
      </c>
      <c r="U78" s="15" t="s">
        <v>501</v>
      </c>
      <c r="V78" s="15" t="s">
        <v>502</v>
      </c>
      <c r="W78" s="16">
        <v>0</v>
      </c>
      <c r="X78" s="16">
        <v>0</v>
      </c>
      <c r="Y78" s="15">
        <v>557529</v>
      </c>
      <c r="Z78" s="15">
        <v>12.798999999999999</v>
      </c>
      <c r="AA78" s="15" t="s">
        <v>78</v>
      </c>
      <c r="AB78" s="15" t="s">
        <v>78</v>
      </c>
      <c r="AC78" s="15">
        <v>0</v>
      </c>
      <c r="AD78" s="15"/>
      <c r="AE78" s="15" t="s">
        <v>363</v>
      </c>
      <c r="AF78" s="15" t="s">
        <v>756</v>
      </c>
      <c r="AG78" s="16">
        <v>1</v>
      </c>
      <c r="AH78" s="15" t="s">
        <v>757</v>
      </c>
      <c r="AI78" s="15" t="s">
        <v>78</v>
      </c>
      <c r="AJ78" s="15">
        <v>557528.59960900003</v>
      </c>
      <c r="AK78" s="15">
        <v>3450.64776914</v>
      </c>
      <c r="AL78" s="15">
        <v>3091703.64585</v>
      </c>
      <c r="AM78" s="15">
        <v>1431172.1521300001</v>
      </c>
      <c r="AN78" s="14"/>
      <c r="AO78" s="14"/>
      <c r="AP78" s="19">
        <v>0</v>
      </c>
      <c r="AQ78" s="19">
        <v>0</v>
      </c>
      <c r="AR78" s="19">
        <v>19500</v>
      </c>
      <c r="AS78" s="19">
        <v>0</v>
      </c>
      <c r="AT78" s="19">
        <f t="shared" si="15"/>
        <v>19500</v>
      </c>
      <c r="AU78" s="19">
        <v>0</v>
      </c>
      <c r="AV78" s="19">
        <v>0</v>
      </c>
      <c r="AW78" s="19">
        <v>0</v>
      </c>
      <c r="AX78" s="19">
        <v>0</v>
      </c>
      <c r="AY78" s="20">
        <f t="shared" si="14"/>
        <v>0</v>
      </c>
      <c r="AZ78" s="19">
        <f t="shared" si="16"/>
        <v>19500</v>
      </c>
      <c r="BA78" s="21">
        <v>1.6637000000099997</v>
      </c>
      <c r="BB78" s="21">
        <v>2.3913000000000002</v>
      </c>
      <c r="BC78" s="22"/>
      <c r="BD78" s="19">
        <v>585</v>
      </c>
      <c r="BE78" s="19">
        <f t="shared" si="17"/>
        <v>324.42150000194994</v>
      </c>
      <c r="BF78" s="19">
        <f t="shared" si="18"/>
        <v>466.30350000000004</v>
      </c>
      <c r="BG78" s="23">
        <v>3.4819999999999997E-2</v>
      </c>
      <c r="BH78" s="23">
        <f t="shared" si="19"/>
        <v>3.4819999999999997E-2</v>
      </c>
      <c r="BI78" s="19">
        <v>0</v>
      </c>
      <c r="BJ78" s="19">
        <v>0</v>
      </c>
      <c r="BK78" s="19">
        <f t="shared" si="6"/>
        <v>324.42150000194994</v>
      </c>
      <c r="BL78" s="19">
        <f t="shared" si="6"/>
        <v>466.30350000000004</v>
      </c>
      <c r="BM78" s="19">
        <v>0</v>
      </c>
      <c r="BN78" s="19">
        <v>0</v>
      </c>
      <c r="BO78" s="19">
        <f t="shared" si="20"/>
        <v>0</v>
      </c>
      <c r="BP78" s="24">
        <f t="shared" si="12"/>
        <v>324.42150000194994</v>
      </c>
      <c r="BQ78" s="24">
        <f t="shared" si="12"/>
        <v>466.30350000000004</v>
      </c>
      <c r="BR78" s="24">
        <f t="shared" si="21"/>
        <v>141.88199999805011</v>
      </c>
    </row>
    <row r="79" spans="1:71" s="25" customFormat="1" ht="14.25" x14ac:dyDescent="0.2">
      <c r="A79" s="14">
        <v>167</v>
      </c>
      <c r="B79" s="14"/>
      <c r="C79" s="15" t="s">
        <v>758</v>
      </c>
      <c r="D79" s="16">
        <v>28813</v>
      </c>
      <c r="E79" s="15" t="s">
        <v>759</v>
      </c>
      <c r="F79" s="15" t="s">
        <v>758</v>
      </c>
      <c r="G79" s="17" t="s">
        <v>760</v>
      </c>
      <c r="H79" s="17" t="s">
        <v>761</v>
      </c>
      <c r="I79" s="17" t="s">
        <v>86</v>
      </c>
      <c r="J79" s="15" t="s">
        <v>762</v>
      </c>
      <c r="K79" s="15" t="s">
        <v>763</v>
      </c>
      <c r="L79" s="18" t="s">
        <v>764</v>
      </c>
      <c r="M79" s="15" t="s">
        <v>587</v>
      </c>
      <c r="N79" s="15" t="s">
        <v>588</v>
      </c>
      <c r="O79" s="16">
        <v>300</v>
      </c>
      <c r="P79" s="15" t="s">
        <v>254</v>
      </c>
      <c r="Q79" s="15">
        <v>96800</v>
      </c>
      <c r="R79" s="15">
        <v>0</v>
      </c>
      <c r="S79" s="15">
        <v>96800</v>
      </c>
      <c r="T79" s="15">
        <v>2.42</v>
      </c>
      <c r="U79" s="15" t="s">
        <v>501</v>
      </c>
      <c r="V79" s="15" t="s">
        <v>502</v>
      </c>
      <c r="W79" s="16">
        <v>0</v>
      </c>
      <c r="X79" s="16">
        <v>0</v>
      </c>
      <c r="Y79" s="15">
        <v>100267</v>
      </c>
      <c r="Z79" s="15">
        <v>2.302</v>
      </c>
      <c r="AA79" s="15" t="s">
        <v>589</v>
      </c>
      <c r="AB79" s="15" t="s">
        <v>590</v>
      </c>
      <c r="AC79" s="15">
        <v>0</v>
      </c>
      <c r="AD79" s="15"/>
      <c r="AE79" s="15" t="s">
        <v>617</v>
      </c>
      <c r="AF79" s="15" t="s">
        <v>765</v>
      </c>
      <c r="AG79" s="16">
        <v>1</v>
      </c>
      <c r="AH79" s="15" t="s">
        <v>766</v>
      </c>
      <c r="AI79" s="15" t="s">
        <v>78</v>
      </c>
      <c r="AJ79" s="15">
        <v>100267.052734</v>
      </c>
      <c r="AK79" s="15">
        <v>1481.28978106</v>
      </c>
      <c r="AL79" s="15">
        <v>3092199.8150599999</v>
      </c>
      <c r="AM79" s="15">
        <v>1431799.1168899999</v>
      </c>
      <c r="AN79" s="14"/>
      <c r="AO79" s="14"/>
      <c r="AP79" s="19">
        <v>0</v>
      </c>
      <c r="AQ79" s="19">
        <v>0</v>
      </c>
      <c r="AR79" s="19">
        <v>96800</v>
      </c>
      <c r="AS79" s="19">
        <v>0</v>
      </c>
      <c r="AT79" s="19">
        <f t="shared" si="15"/>
        <v>96800</v>
      </c>
      <c r="AU79" s="19">
        <v>0</v>
      </c>
      <c r="AV79" s="19">
        <v>0</v>
      </c>
      <c r="AW79" s="19">
        <v>0</v>
      </c>
      <c r="AX79" s="19">
        <v>0</v>
      </c>
      <c r="AY79" s="20">
        <f t="shared" si="14"/>
        <v>0</v>
      </c>
      <c r="AZ79" s="19">
        <f t="shared" si="16"/>
        <v>96800</v>
      </c>
      <c r="BA79" s="21">
        <v>1.6637000000099997</v>
      </c>
      <c r="BB79" s="21">
        <v>2.3913000000000002</v>
      </c>
      <c r="BC79" s="22"/>
      <c r="BD79" s="19">
        <v>2904</v>
      </c>
      <c r="BE79" s="19">
        <f t="shared" si="17"/>
        <v>1610.4616000096798</v>
      </c>
      <c r="BF79" s="19">
        <f t="shared" si="18"/>
        <v>2314.7784000000001</v>
      </c>
      <c r="BG79" s="23">
        <v>3.4819999999999997E-2</v>
      </c>
      <c r="BH79" s="23">
        <f t="shared" si="19"/>
        <v>3.4819999999999997E-2</v>
      </c>
      <c r="BI79" s="19">
        <v>0</v>
      </c>
      <c r="BJ79" s="19">
        <v>0</v>
      </c>
      <c r="BK79" s="19">
        <f t="shared" si="6"/>
        <v>1610.4616000096798</v>
      </c>
      <c r="BL79" s="19">
        <f t="shared" si="6"/>
        <v>2314.7784000000001</v>
      </c>
      <c r="BM79" s="19">
        <v>0</v>
      </c>
      <c r="BN79" s="19">
        <v>0</v>
      </c>
      <c r="BO79" s="19">
        <f t="shared" si="20"/>
        <v>0</v>
      </c>
      <c r="BP79" s="24">
        <f t="shared" si="12"/>
        <v>1610.4616000096798</v>
      </c>
      <c r="BQ79" s="24">
        <f t="shared" si="12"/>
        <v>2314.7784000000001</v>
      </c>
      <c r="BR79" s="24">
        <f t="shared" si="21"/>
        <v>704.31679999032031</v>
      </c>
    </row>
    <row r="80" spans="1:71" s="25" customFormat="1" ht="14.25" x14ac:dyDescent="0.2">
      <c r="A80" s="14">
        <v>168</v>
      </c>
      <c r="B80" s="14"/>
      <c r="C80" s="15" t="s">
        <v>767</v>
      </c>
      <c r="D80" s="16">
        <v>35030</v>
      </c>
      <c r="E80" s="15" t="s">
        <v>768</v>
      </c>
      <c r="F80" s="15" t="s">
        <v>767</v>
      </c>
      <c r="G80" s="17" t="s">
        <v>769</v>
      </c>
      <c r="H80" s="17" t="s">
        <v>770</v>
      </c>
      <c r="I80" s="17" t="s">
        <v>86</v>
      </c>
      <c r="J80" s="15" t="s">
        <v>771</v>
      </c>
      <c r="K80" s="15" t="s">
        <v>772</v>
      </c>
      <c r="L80" s="18" t="s">
        <v>773</v>
      </c>
      <c r="M80" s="15" t="s">
        <v>587</v>
      </c>
      <c r="N80" s="15" t="s">
        <v>588</v>
      </c>
      <c r="O80" s="16">
        <v>399</v>
      </c>
      <c r="P80" s="15" t="s">
        <v>352</v>
      </c>
      <c r="Q80" s="15">
        <v>89400</v>
      </c>
      <c r="R80" s="15">
        <v>88100</v>
      </c>
      <c r="S80" s="15">
        <v>177500</v>
      </c>
      <c r="T80" s="15">
        <v>2.4500000000000002</v>
      </c>
      <c r="U80" s="15" t="s">
        <v>501</v>
      </c>
      <c r="V80" s="15" t="s">
        <v>502</v>
      </c>
      <c r="W80" s="16">
        <v>1</v>
      </c>
      <c r="X80" s="16">
        <v>1</v>
      </c>
      <c r="Y80" s="15">
        <v>101193</v>
      </c>
      <c r="Z80" s="15">
        <v>2.323</v>
      </c>
      <c r="AA80" s="15" t="s">
        <v>589</v>
      </c>
      <c r="AB80" s="15" t="s">
        <v>590</v>
      </c>
      <c r="AC80" s="15">
        <v>230000</v>
      </c>
      <c r="AD80" s="26">
        <v>37847</v>
      </c>
      <c r="AE80" s="15" t="s">
        <v>147</v>
      </c>
      <c r="AF80" s="15" t="s">
        <v>774</v>
      </c>
      <c r="AG80" s="16">
        <v>1</v>
      </c>
      <c r="AH80" s="15" t="s">
        <v>775</v>
      </c>
      <c r="AI80" s="15" t="s">
        <v>78</v>
      </c>
      <c r="AJ80" s="15">
        <v>101192.707031</v>
      </c>
      <c r="AK80" s="15">
        <v>1336.0253973599999</v>
      </c>
      <c r="AL80" s="15">
        <v>3092381.4094699998</v>
      </c>
      <c r="AM80" s="15">
        <v>1431483.2589</v>
      </c>
      <c r="AN80" s="14"/>
      <c r="AO80" s="14"/>
      <c r="AP80" s="19">
        <v>0</v>
      </c>
      <c r="AQ80" s="19">
        <v>0</v>
      </c>
      <c r="AR80" s="19">
        <v>89200</v>
      </c>
      <c r="AS80" s="19">
        <v>87100</v>
      </c>
      <c r="AT80" s="19">
        <f t="shared" si="15"/>
        <v>176300</v>
      </c>
      <c r="AU80" s="19">
        <v>0</v>
      </c>
      <c r="AV80" s="19">
        <v>0</v>
      </c>
      <c r="AW80" s="19">
        <v>0</v>
      </c>
      <c r="AX80" s="19">
        <v>0</v>
      </c>
      <c r="AY80" s="20">
        <f t="shared" si="14"/>
        <v>0</v>
      </c>
      <c r="AZ80" s="19">
        <f t="shared" si="16"/>
        <v>176300</v>
      </c>
      <c r="BA80" s="21">
        <v>1.6637000000099997</v>
      </c>
      <c r="BB80" s="21">
        <v>2.3913000000000002</v>
      </c>
      <c r="BC80" s="22"/>
      <c r="BD80" s="19">
        <v>5289</v>
      </c>
      <c r="BE80" s="19">
        <f t="shared" si="17"/>
        <v>2933.1031000176295</v>
      </c>
      <c r="BF80" s="19">
        <f t="shared" si="18"/>
        <v>4215.8619000000008</v>
      </c>
      <c r="BG80" s="23">
        <v>3.4819999999999997E-2</v>
      </c>
      <c r="BH80" s="23">
        <f t="shared" si="19"/>
        <v>3.4819999999999997E-2</v>
      </c>
      <c r="BI80" s="19">
        <v>0</v>
      </c>
      <c r="BJ80" s="19">
        <v>0</v>
      </c>
      <c r="BK80" s="19">
        <f t="shared" si="6"/>
        <v>2933.1031000176295</v>
      </c>
      <c r="BL80" s="19">
        <f t="shared" si="6"/>
        <v>4215.8619000000008</v>
      </c>
      <c r="BM80" s="19">
        <v>0</v>
      </c>
      <c r="BN80" s="19">
        <v>0</v>
      </c>
      <c r="BO80" s="19">
        <f t="shared" si="20"/>
        <v>0</v>
      </c>
      <c r="BP80" s="24">
        <f t="shared" si="12"/>
        <v>2933.1031000176295</v>
      </c>
      <c r="BQ80" s="24">
        <f t="shared" si="12"/>
        <v>4215.8619000000008</v>
      </c>
      <c r="BR80" s="24">
        <f t="shared" si="21"/>
        <v>1282.7587999823713</v>
      </c>
    </row>
    <row r="81" spans="1:71" s="25" customFormat="1" ht="14.25" x14ac:dyDescent="0.2">
      <c r="A81" s="14">
        <v>169</v>
      </c>
      <c r="B81" s="14"/>
      <c r="C81" s="15" t="s">
        <v>776</v>
      </c>
      <c r="D81" s="16">
        <v>4558</v>
      </c>
      <c r="E81" s="15" t="s">
        <v>777</v>
      </c>
      <c r="F81" s="15" t="s">
        <v>776</v>
      </c>
      <c r="G81" s="17" t="s">
        <v>778</v>
      </c>
      <c r="H81" s="17" t="s">
        <v>779</v>
      </c>
      <c r="I81" s="17" t="s">
        <v>780</v>
      </c>
      <c r="J81" s="15" t="s">
        <v>781</v>
      </c>
      <c r="K81" s="15" t="s">
        <v>86</v>
      </c>
      <c r="L81" s="18" t="s">
        <v>782</v>
      </c>
      <c r="M81" s="15" t="s">
        <v>587</v>
      </c>
      <c r="N81" s="15" t="s">
        <v>588</v>
      </c>
      <c r="O81" s="16">
        <v>300</v>
      </c>
      <c r="P81" s="15" t="s">
        <v>254</v>
      </c>
      <c r="Q81" s="15">
        <v>113300</v>
      </c>
      <c r="R81" s="15">
        <v>0</v>
      </c>
      <c r="S81" s="15">
        <v>113300</v>
      </c>
      <c r="T81" s="15">
        <v>9.6300000000000008</v>
      </c>
      <c r="U81" s="15" t="s">
        <v>501</v>
      </c>
      <c r="V81" s="15" t="s">
        <v>502</v>
      </c>
      <c r="W81" s="16">
        <v>0</v>
      </c>
      <c r="X81" s="16">
        <v>0</v>
      </c>
      <c r="Y81" s="15">
        <v>411152</v>
      </c>
      <c r="Z81" s="15">
        <v>9.4390000000000001</v>
      </c>
      <c r="AA81" s="15" t="s">
        <v>589</v>
      </c>
      <c r="AB81" s="15" t="s">
        <v>590</v>
      </c>
      <c r="AC81" s="15">
        <v>0</v>
      </c>
      <c r="AD81" s="15"/>
      <c r="AE81" s="15" t="s">
        <v>617</v>
      </c>
      <c r="AF81" s="15" t="s">
        <v>783</v>
      </c>
      <c r="AG81" s="16">
        <v>1</v>
      </c>
      <c r="AH81" s="15" t="s">
        <v>784</v>
      </c>
      <c r="AI81" s="15" t="s">
        <v>78</v>
      </c>
      <c r="AJ81" s="15">
        <v>411152.09472699999</v>
      </c>
      <c r="AK81" s="15">
        <v>2772.8999568600002</v>
      </c>
      <c r="AL81" s="15">
        <v>3092452.2196200001</v>
      </c>
      <c r="AM81" s="15">
        <v>1431086.74024</v>
      </c>
      <c r="AN81" s="14"/>
      <c r="AO81" s="14"/>
      <c r="AP81" s="19">
        <v>0</v>
      </c>
      <c r="AQ81" s="19">
        <v>0</v>
      </c>
      <c r="AR81" s="19">
        <v>106100</v>
      </c>
      <c r="AS81" s="19">
        <v>0</v>
      </c>
      <c r="AT81" s="19">
        <f t="shared" si="15"/>
        <v>106100</v>
      </c>
      <c r="AU81" s="19">
        <v>0</v>
      </c>
      <c r="AV81" s="19">
        <v>0</v>
      </c>
      <c r="AW81" s="19">
        <v>0</v>
      </c>
      <c r="AX81" s="19">
        <v>0</v>
      </c>
      <c r="AY81" s="20">
        <f t="shared" si="14"/>
        <v>0</v>
      </c>
      <c r="AZ81" s="19">
        <f t="shared" si="16"/>
        <v>106100</v>
      </c>
      <c r="BA81" s="21">
        <v>1.6637000000099997</v>
      </c>
      <c r="BB81" s="21">
        <v>2.3913000000000002</v>
      </c>
      <c r="BC81" s="22"/>
      <c r="BD81" s="19">
        <v>3183</v>
      </c>
      <c r="BE81" s="19">
        <f t="shared" si="17"/>
        <v>1765.1857000106097</v>
      </c>
      <c r="BF81" s="19">
        <f t="shared" si="18"/>
        <v>2537.1693</v>
      </c>
      <c r="BG81" s="23">
        <v>3.4819999999999997E-2</v>
      </c>
      <c r="BH81" s="23">
        <f t="shared" si="19"/>
        <v>3.4819999999999997E-2</v>
      </c>
      <c r="BI81" s="19">
        <v>0</v>
      </c>
      <c r="BJ81" s="19">
        <v>0</v>
      </c>
      <c r="BK81" s="19">
        <f t="shared" si="6"/>
        <v>1765.1857000106097</v>
      </c>
      <c r="BL81" s="19">
        <f t="shared" si="6"/>
        <v>2537.1693</v>
      </c>
      <c r="BM81" s="19">
        <v>0</v>
      </c>
      <c r="BN81" s="19">
        <v>0</v>
      </c>
      <c r="BO81" s="19">
        <f t="shared" si="20"/>
        <v>0</v>
      </c>
      <c r="BP81" s="24">
        <f t="shared" si="12"/>
        <v>1765.1857000106097</v>
      </c>
      <c r="BQ81" s="24">
        <f t="shared" si="12"/>
        <v>2537.1693</v>
      </c>
      <c r="BR81" s="24">
        <f t="shared" si="21"/>
        <v>771.98359998939031</v>
      </c>
    </row>
    <row r="82" spans="1:71" s="25" customFormat="1" ht="14.25" x14ac:dyDescent="0.2">
      <c r="A82" s="14">
        <v>170</v>
      </c>
      <c r="B82" s="14"/>
      <c r="C82" s="15" t="s">
        <v>785</v>
      </c>
      <c r="D82" s="16">
        <v>7869</v>
      </c>
      <c r="E82" s="15" t="s">
        <v>786</v>
      </c>
      <c r="F82" s="15" t="s">
        <v>785</v>
      </c>
      <c r="G82" s="17" t="s">
        <v>778</v>
      </c>
      <c r="H82" s="17" t="s">
        <v>779</v>
      </c>
      <c r="I82" s="17" t="s">
        <v>780</v>
      </c>
      <c r="J82" s="15" t="s">
        <v>787</v>
      </c>
      <c r="K82" s="15" t="s">
        <v>788</v>
      </c>
      <c r="L82" s="18" t="s">
        <v>78</v>
      </c>
      <c r="M82" s="15" t="s">
        <v>78</v>
      </c>
      <c r="N82" s="15" t="s">
        <v>78</v>
      </c>
      <c r="O82" s="16">
        <v>0</v>
      </c>
      <c r="P82" s="15" t="s">
        <v>78</v>
      </c>
      <c r="Q82" s="15">
        <v>0</v>
      </c>
      <c r="R82" s="15">
        <v>0</v>
      </c>
      <c r="S82" s="15">
        <v>0</v>
      </c>
      <c r="T82" s="15">
        <v>0</v>
      </c>
      <c r="U82" s="15" t="s">
        <v>501</v>
      </c>
      <c r="V82" s="15" t="s">
        <v>78</v>
      </c>
      <c r="W82" s="16">
        <v>0</v>
      </c>
      <c r="X82" s="16">
        <v>0</v>
      </c>
      <c r="Y82" s="15">
        <v>205956</v>
      </c>
      <c r="Z82" s="15">
        <v>4.7279999999999998</v>
      </c>
      <c r="AA82" s="15" t="s">
        <v>78</v>
      </c>
      <c r="AB82" s="15" t="s">
        <v>78</v>
      </c>
      <c r="AC82" s="15">
        <v>0</v>
      </c>
      <c r="AD82" s="15"/>
      <c r="AE82" s="15" t="s">
        <v>78</v>
      </c>
      <c r="AF82" s="15" t="s">
        <v>78</v>
      </c>
      <c r="AG82" s="16">
        <v>0</v>
      </c>
      <c r="AH82" s="15" t="s">
        <v>789</v>
      </c>
      <c r="AI82" s="15" t="s">
        <v>78</v>
      </c>
      <c r="AJ82" s="15">
        <v>205956.056152</v>
      </c>
      <c r="AK82" s="15">
        <v>7779.4725228099996</v>
      </c>
      <c r="AL82" s="15">
        <v>3093012.17368</v>
      </c>
      <c r="AM82" s="15">
        <v>1431770.3709</v>
      </c>
      <c r="AN82" s="14"/>
      <c r="AO82" s="14"/>
      <c r="AP82" s="19">
        <v>0</v>
      </c>
      <c r="AQ82" s="19">
        <v>0</v>
      </c>
      <c r="AR82" s="19">
        <v>0</v>
      </c>
      <c r="AS82" s="19">
        <v>0</v>
      </c>
      <c r="AT82" s="19">
        <f t="shared" si="15"/>
        <v>0</v>
      </c>
      <c r="AU82" s="19">
        <v>0</v>
      </c>
      <c r="AV82" s="19">
        <v>0</v>
      </c>
      <c r="AW82" s="19">
        <v>0</v>
      </c>
      <c r="AX82" s="19">
        <v>0</v>
      </c>
      <c r="AY82" s="20">
        <f t="shared" si="14"/>
        <v>0</v>
      </c>
      <c r="AZ82" s="19">
        <f t="shared" si="16"/>
        <v>0</v>
      </c>
      <c r="BA82" s="21">
        <v>1.6637000000099997</v>
      </c>
      <c r="BB82" s="21">
        <v>2.3913000000000002</v>
      </c>
      <c r="BC82" s="22"/>
      <c r="BD82" s="19">
        <v>0</v>
      </c>
      <c r="BE82" s="19">
        <f t="shared" si="17"/>
        <v>0</v>
      </c>
      <c r="BF82" s="19">
        <f t="shared" si="18"/>
        <v>0</v>
      </c>
      <c r="BG82" s="23">
        <v>3.4819999999999997E-2</v>
      </c>
      <c r="BH82" s="23">
        <f t="shared" si="19"/>
        <v>3.4819999999999997E-2</v>
      </c>
      <c r="BI82" s="19">
        <v>0</v>
      </c>
      <c r="BJ82" s="19">
        <v>0</v>
      </c>
      <c r="BK82" s="19">
        <f t="shared" si="6"/>
        <v>0</v>
      </c>
      <c r="BL82" s="19">
        <f t="shared" si="6"/>
        <v>0</v>
      </c>
      <c r="BM82" s="19">
        <v>0</v>
      </c>
      <c r="BN82" s="19">
        <v>0</v>
      </c>
      <c r="BO82" s="19">
        <f t="shared" si="20"/>
        <v>0</v>
      </c>
      <c r="BP82" s="24">
        <f t="shared" si="12"/>
        <v>0</v>
      </c>
      <c r="BQ82" s="24">
        <f t="shared" si="12"/>
        <v>0</v>
      </c>
      <c r="BR82" s="24">
        <f t="shared" si="21"/>
        <v>0</v>
      </c>
    </row>
    <row r="83" spans="1:71" s="25" customFormat="1" ht="14.25" x14ac:dyDescent="0.2">
      <c r="A83" s="14">
        <v>173</v>
      </c>
      <c r="B83" s="14"/>
      <c r="C83" s="15"/>
      <c r="D83" s="16">
        <v>18155</v>
      </c>
      <c r="E83" s="15" t="s">
        <v>793</v>
      </c>
      <c r="F83" s="15" t="s">
        <v>794</v>
      </c>
      <c r="G83" s="17" t="s">
        <v>795</v>
      </c>
      <c r="H83" s="17" t="s">
        <v>796</v>
      </c>
      <c r="I83" s="17" t="s">
        <v>797</v>
      </c>
      <c r="J83" s="15" t="s">
        <v>798</v>
      </c>
      <c r="K83" s="15" t="s">
        <v>86</v>
      </c>
      <c r="L83" s="18" t="s">
        <v>799</v>
      </c>
      <c r="M83" s="15" t="s">
        <v>587</v>
      </c>
      <c r="N83" s="15" t="s">
        <v>588</v>
      </c>
      <c r="O83" s="16">
        <v>300</v>
      </c>
      <c r="P83" s="15" t="s">
        <v>254</v>
      </c>
      <c r="Q83" s="15">
        <v>60000</v>
      </c>
      <c r="R83" s="15">
        <v>0</v>
      </c>
      <c r="S83" s="15">
        <v>60000</v>
      </c>
      <c r="T83" s="15">
        <v>1.5</v>
      </c>
      <c r="U83" s="15" t="s">
        <v>501</v>
      </c>
      <c r="V83" s="15" t="s">
        <v>502</v>
      </c>
      <c r="W83" s="16">
        <v>0</v>
      </c>
      <c r="X83" s="16">
        <v>0</v>
      </c>
      <c r="Y83" s="15">
        <v>68779</v>
      </c>
      <c r="Z83" s="15">
        <v>1.579</v>
      </c>
      <c r="AA83" s="15" t="s">
        <v>589</v>
      </c>
      <c r="AB83" s="15" t="s">
        <v>590</v>
      </c>
      <c r="AC83" s="15">
        <v>0</v>
      </c>
      <c r="AD83" s="15"/>
      <c r="AE83" s="15" t="s">
        <v>617</v>
      </c>
      <c r="AF83" s="15" t="s">
        <v>800</v>
      </c>
      <c r="AG83" s="16">
        <v>1</v>
      </c>
      <c r="AH83" s="15" t="s">
        <v>801</v>
      </c>
      <c r="AI83" s="15" t="s">
        <v>78</v>
      </c>
      <c r="AJ83" s="15">
        <v>68779.069824200007</v>
      </c>
      <c r="AK83" s="15">
        <v>1048.3730611599999</v>
      </c>
      <c r="AL83" s="15">
        <v>3092467.3569899998</v>
      </c>
      <c r="AM83" s="15">
        <v>1431950.54027</v>
      </c>
      <c r="AN83" s="14"/>
      <c r="AO83" s="14"/>
      <c r="AP83" s="19">
        <v>0</v>
      </c>
      <c r="AQ83" s="19">
        <v>0</v>
      </c>
      <c r="AR83" s="19">
        <v>60000</v>
      </c>
      <c r="AS83" s="19">
        <v>0</v>
      </c>
      <c r="AT83" s="19">
        <f t="shared" si="15"/>
        <v>60000</v>
      </c>
      <c r="AU83" s="19">
        <v>0</v>
      </c>
      <c r="AV83" s="19">
        <v>0</v>
      </c>
      <c r="AW83" s="19">
        <v>0</v>
      </c>
      <c r="AX83" s="19">
        <v>0</v>
      </c>
      <c r="AY83" s="20">
        <f t="shared" si="14"/>
        <v>0</v>
      </c>
      <c r="AZ83" s="19">
        <f t="shared" si="16"/>
        <v>60000</v>
      </c>
      <c r="BA83" s="21">
        <v>1.6637000000099997</v>
      </c>
      <c r="BB83" s="21">
        <v>2.3913000000000002</v>
      </c>
      <c r="BC83" s="22"/>
      <c r="BD83" s="19">
        <v>1800</v>
      </c>
      <c r="BE83" s="19">
        <f t="shared" si="17"/>
        <v>998.22000000599985</v>
      </c>
      <c r="BF83" s="19">
        <f t="shared" si="18"/>
        <v>1434.7800000000002</v>
      </c>
      <c r="BG83" s="23">
        <v>3.4819999999999997E-2</v>
      </c>
      <c r="BH83" s="23">
        <f t="shared" si="19"/>
        <v>3.4819999999999997E-2</v>
      </c>
      <c r="BI83" s="19">
        <v>0</v>
      </c>
      <c r="BJ83" s="19">
        <v>0</v>
      </c>
      <c r="BK83" s="19">
        <f t="shared" si="6"/>
        <v>998.22000000599985</v>
      </c>
      <c r="BL83" s="19">
        <f t="shared" si="6"/>
        <v>1434.7800000000002</v>
      </c>
      <c r="BM83" s="19">
        <v>0</v>
      </c>
      <c r="BN83" s="19">
        <v>0</v>
      </c>
      <c r="BO83" s="19">
        <f t="shared" si="20"/>
        <v>0</v>
      </c>
      <c r="BP83" s="24">
        <f t="shared" si="12"/>
        <v>998.22000000599985</v>
      </c>
      <c r="BQ83" s="24">
        <f t="shared" si="12"/>
        <v>1434.7800000000002</v>
      </c>
      <c r="BR83" s="24">
        <f t="shared" si="21"/>
        <v>436.55999999400035</v>
      </c>
    </row>
    <row r="84" spans="1:71" s="25" customFormat="1" ht="14.25" x14ac:dyDescent="0.2">
      <c r="A84" s="14">
        <v>174</v>
      </c>
      <c r="B84" s="14"/>
      <c r="C84" s="15" t="s">
        <v>176</v>
      </c>
      <c r="D84" s="16">
        <v>32505</v>
      </c>
      <c r="E84" s="15" t="s">
        <v>802</v>
      </c>
      <c r="F84" s="15" t="s">
        <v>803</v>
      </c>
      <c r="G84" s="17" t="s">
        <v>804</v>
      </c>
      <c r="H84" s="17" t="s">
        <v>779</v>
      </c>
      <c r="I84" s="17" t="s">
        <v>780</v>
      </c>
      <c r="J84" s="15" t="s">
        <v>805</v>
      </c>
      <c r="K84" s="15" t="s">
        <v>806</v>
      </c>
      <c r="L84" s="18" t="s">
        <v>807</v>
      </c>
      <c r="M84" s="15" t="s">
        <v>808</v>
      </c>
      <c r="N84" s="15" t="s">
        <v>809</v>
      </c>
      <c r="O84" s="16">
        <v>511</v>
      </c>
      <c r="P84" s="15" t="s">
        <v>569</v>
      </c>
      <c r="Q84" s="15">
        <v>30500</v>
      </c>
      <c r="R84" s="15">
        <v>96300</v>
      </c>
      <c r="S84" s="15">
        <v>126800</v>
      </c>
      <c r="T84" s="15">
        <v>1.1599999999999999</v>
      </c>
      <c r="U84" s="15" t="s">
        <v>501</v>
      </c>
      <c r="V84" s="15" t="s">
        <v>502</v>
      </c>
      <c r="W84" s="16">
        <v>1</v>
      </c>
      <c r="X84" s="16">
        <v>0</v>
      </c>
      <c r="Y84" s="15">
        <v>47301</v>
      </c>
      <c r="Z84" s="15">
        <v>1.0860000000000001</v>
      </c>
      <c r="AA84" s="15" t="s">
        <v>78</v>
      </c>
      <c r="AB84" s="15" t="s">
        <v>78</v>
      </c>
      <c r="AC84" s="15">
        <v>0</v>
      </c>
      <c r="AD84" s="15"/>
      <c r="AE84" s="15" t="s">
        <v>810</v>
      </c>
      <c r="AF84" s="15" t="s">
        <v>811</v>
      </c>
      <c r="AG84" s="16">
        <v>1</v>
      </c>
      <c r="AH84" s="15" t="s">
        <v>812</v>
      </c>
      <c r="AI84" s="15" t="s">
        <v>78</v>
      </c>
      <c r="AJ84" s="15">
        <v>47301.0644531</v>
      </c>
      <c r="AK84" s="15">
        <v>902.91973255599999</v>
      </c>
      <c r="AL84" s="15">
        <v>3092758.6699600001</v>
      </c>
      <c r="AM84" s="15">
        <v>1431988.4904</v>
      </c>
      <c r="AN84" s="14"/>
      <c r="AO84" s="14"/>
      <c r="AP84" s="19">
        <v>30000</v>
      </c>
      <c r="AQ84" s="19">
        <v>87100</v>
      </c>
      <c r="AR84" s="19">
        <v>500</v>
      </c>
      <c r="AS84" s="19">
        <v>8200</v>
      </c>
      <c r="AT84" s="19">
        <f t="shared" si="15"/>
        <v>125800</v>
      </c>
      <c r="AU84" s="19">
        <v>45000</v>
      </c>
      <c r="AV84" s="19">
        <v>0</v>
      </c>
      <c r="AW84" s="19">
        <v>25235</v>
      </c>
      <c r="AX84" s="19">
        <v>0</v>
      </c>
      <c r="AY84" s="20">
        <f t="shared" si="14"/>
        <v>70235</v>
      </c>
      <c r="AZ84" s="19">
        <f t="shared" si="16"/>
        <v>55565</v>
      </c>
      <c r="BA84" s="21">
        <v>1.6637000000099997</v>
      </c>
      <c r="BB84" s="21">
        <v>2.3913000000000002</v>
      </c>
      <c r="BC84" s="22"/>
      <c r="BD84" s="19">
        <v>1432</v>
      </c>
      <c r="BE84" s="19">
        <f t="shared" si="17"/>
        <v>924.43490500555629</v>
      </c>
      <c r="BF84" s="19">
        <f t="shared" si="18"/>
        <v>1328.7258450000002</v>
      </c>
      <c r="BG84" s="23">
        <v>3.4819999999999997E-2</v>
      </c>
      <c r="BH84" s="23">
        <f t="shared" si="19"/>
        <v>3.4819999999999997E-2</v>
      </c>
      <c r="BI84" s="19">
        <v>27.148910434263176</v>
      </c>
      <c r="BJ84" s="19">
        <v>39.022173180899998</v>
      </c>
      <c r="BK84" s="19">
        <f t="shared" si="6"/>
        <v>897.28599457129314</v>
      </c>
      <c r="BL84" s="19">
        <f t="shared" si="6"/>
        <v>1289.7036718191002</v>
      </c>
      <c r="BM84" s="19">
        <v>0</v>
      </c>
      <c r="BN84" s="19">
        <v>0</v>
      </c>
      <c r="BO84" s="19">
        <f t="shared" si="20"/>
        <v>0</v>
      </c>
      <c r="BP84" s="24">
        <f t="shared" si="12"/>
        <v>897.28599457129314</v>
      </c>
      <c r="BQ84" s="24">
        <f t="shared" si="12"/>
        <v>1289.7036718191002</v>
      </c>
      <c r="BR84" s="24">
        <f t="shared" si="21"/>
        <v>392.41767724780709</v>
      </c>
    </row>
    <row r="85" spans="1:71" s="25" customFormat="1" ht="14.25" x14ac:dyDescent="0.2">
      <c r="A85" s="14">
        <v>175</v>
      </c>
      <c r="B85" s="14"/>
      <c r="C85" s="15" t="s">
        <v>726</v>
      </c>
      <c r="D85" s="16">
        <v>14893</v>
      </c>
      <c r="E85" s="15" t="s">
        <v>813</v>
      </c>
      <c r="F85" s="15" t="s">
        <v>814</v>
      </c>
      <c r="G85" s="17" t="s">
        <v>804</v>
      </c>
      <c r="H85" s="17" t="s">
        <v>779</v>
      </c>
      <c r="I85" s="17" t="s">
        <v>780</v>
      </c>
      <c r="J85" s="15" t="s">
        <v>815</v>
      </c>
      <c r="K85" s="15" t="s">
        <v>732</v>
      </c>
      <c r="L85" s="18" t="s">
        <v>816</v>
      </c>
      <c r="M85" s="15" t="s">
        <v>587</v>
      </c>
      <c r="N85" s="15" t="s">
        <v>588</v>
      </c>
      <c r="O85" s="16">
        <v>400</v>
      </c>
      <c r="P85" s="15" t="s">
        <v>254</v>
      </c>
      <c r="Q85" s="15">
        <v>35600</v>
      </c>
      <c r="R85" s="15">
        <v>0</v>
      </c>
      <c r="S85" s="15">
        <v>35600</v>
      </c>
      <c r="T85" s="15">
        <v>1</v>
      </c>
      <c r="U85" s="15" t="s">
        <v>501</v>
      </c>
      <c r="V85" s="15" t="s">
        <v>502</v>
      </c>
      <c r="W85" s="16">
        <v>1</v>
      </c>
      <c r="X85" s="16">
        <v>1</v>
      </c>
      <c r="Y85" s="15">
        <v>39042</v>
      </c>
      <c r="Z85" s="15">
        <v>0.89600000000000002</v>
      </c>
      <c r="AA85" s="15" t="s">
        <v>78</v>
      </c>
      <c r="AB85" s="15" t="s">
        <v>78</v>
      </c>
      <c r="AC85" s="15">
        <v>1050000</v>
      </c>
      <c r="AD85" s="26">
        <v>41271</v>
      </c>
      <c r="AE85" s="15" t="s">
        <v>468</v>
      </c>
      <c r="AF85" s="15" t="s">
        <v>817</v>
      </c>
      <c r="AG85" s="16">
        <v>1</v>
      </c>
      <c r="AH85" s="15" t="s">
        <v>818</v>
      </c>
      <c r="AI85" s="15" t="s">
        <v>78</v>
      </c>
      <c r="AJ85" s="15">
        <v>39041.6264648</v>
      </c>
      <c r="AK85" s="15">
        <v>850.18255533299998</v>
      </c>
      <c r="AL85" s="15">
        <v>3092968.6139400001</v>
      </c>
      <c r="AM85" s="15">
        <v>1431921.4818800001</v>
      </c>
      <c r="AN85" s="14"/>
      <c r="AO85" s="14"/>
      <c r="AP85" s="19">
        <v>0</v>
      </c>
      <c r="AQ85" s="19">
        <v>0</v>
      </c>
      <c r="AR85" s="19">
        <v>35600</v>
      </c>
      <c r="AS85" s="19">
        <v>0</v>
      </c>
      <c r="AT85" s="19">
        <f t="shared" si="15"/>
        <v>35600</v>
      </c>
      <c r="AU85" s="19">
        <v>0</v>
      </c>
      <c r="AV85" s="19">
        <v>0</v>
      </c>
      <c r="AW85" s="19">
        <v>0</v>
      </c>
      <c r="AX85" s="19">
        <v>0</v>
      </c>
      <c r="AY85" s="20">
        <f t="shared" si="14"/>
        <v>0</v>
      </c>
      <c r="AZ85" s="19">
        <f t="shared" si="16"/>
        <v>35600</v>
      </c>
      <c r="BA85" s="21">
        <v>1.6637000000099997</v>
      </c>
      <c r="BB85" s="21">
        <v>2.3913000000000002</v>
      </c>
      <c r="BC85" s="22"/>
      <c r="BD85" s="19">
        <v>1068</v>
      </c>
      <c r="BE85" s="19">
        <f t="shared" si="17"/>
        <v>592.27720000355987</v>
      </c>
      <c r="BF85" s="19">
        <f t="shared" si="18"/>
        <v>851.30280000000005</v>
      </c>
      <c r="BG85" s="23">
        <v>3.4819999999999997E-2</v>
      </c>
      <c r="BH85" s="23">
        <f t="shared" si="19"/>
        <v>3.4819999999999997E-2</v>
      </c>
      <c r="BI85" s="19">
        <v>0</v>
      </c>
      <c r="BJ85" s="19">
        <v>0</v>
      </c>
      <c r="BK85" s="19">
        <f t="shared" si="6"/>
        <v>592.27720000355987</v>
      </c>
      <c r="BL85" s="19">
        <f t="shared" si="6"/>
        <v>851.30280000000005</v>
      </c>
      <c r="BM85" s="19">
        <v>0</v>
      </c>
      <c r="BN85" s="19">
        <v>0</v>
      </c>
      <c r="BO85" s="19">
        <f t="shared" si="20"/>
        <v>0</v>
      </c>
      <c r="BP85" s="24">
        <f t="shared" si="12"/>
        <v>592.27720000355987</v>
      </c>
      <c r="BQ85" s="24">
        <f t="shared" si="12"/>
        <v>851.30280000000005</v>
      </c>
      <c r="BR85" s="24">
        <f t="shared" si="21"/>
        <v>259.02559999644018</v>
      </c>
    </row>
    <row r="86" spans="1:71" s="25" customFormat="1" ht="25.5" x14ac:dyDescent="0.2">
      <c r="A86" s="14">
        <v>180</v>
      </c>
      <c r="B86" s="14"/>
      <c r="C86" s="15"/>
      <c r="D86" s="16">
        <v>6299</v>
      </c>
      <c r="E86" s="15" t="s">
        <v>825</v>
      </c>
      <c r="F86" s="15" t="s">
        <v>826</v>
      </c>
      <c r="G86" s="17" t="s">
        <v>827</v>
      </c>
      <c r="H86" s="17" t="s">
        <v>828</v>
      </c>
      <c r="I86" s="17" t="s">
        <v>86</v>
      </c>
      <c r="J86" s="15" t="s">
        <v>829</v>
      </c>
      <c r="K86" s="15" t="s">
        <v>830</v>
      </c>
      <c r="L86" s="18" t="s">
        <v>831</v>
      </c>
      <c r="M86" s="15" t="s">
        <v>832</v>
      </c>
      <c r="N86" s="15" t="s">
        <v>833</v>
      </c>
      <c r="O86" s="16">
        <v>620</v>
      </c>
      <c r="P86" s="15" t="s">
        <v>452</v>
      </c>
      <c r="Q86" s="15">
        <v>0</v>
      </c>
      <c r="R86" s="15">
        <v>0</v>
      </c>
      <c r="S86" s="15">
        <v>0</v>
      </c>
      <c r="T86" s="15">
        <v>0.46</v>
      </c>
      <c r="U86" s="15" t="s">
        <v>501</v>
      </c>
      <c r="V86" s="15" t="s">
        <v>502</v>
      </c>
      <c r="W86" s="16">
        <v>0</v>
      </c>
      <c r="X86" s="16">
        <v>0</v>
      </c>
      <c r="Y86" s="15">
        <v>18731</v>
      </c>
      <c r="Z86" s="15">
        <v>0.43</v>
      </c>
      <c r="AA86" s="15" t="s">
        <v>78</v>
      </c>
      <c r="AB86" s="15" t="s">
        <v>78</v>
      </c>
      <c r="AC86" s="15">
        <v>0</v>
      </c>
      <c r="AD86" s="15"/>
      <c r="AE86" s="15" t="s">
        <v>222</v>
      </c>
      <c r="AF86" s="15" t="s">
        <v>834</v>
      </c>
      <c r="AG86" s="16">
        <v>1</v>
      </c>
      <c r="AH86" s="15" t="s">
        <v>835</v>
      </c>
      <c r="AI86" s="15" t="s">
        <v>78</v>
      </c>
      <c r="AJ86" s="15">
        <v>18731.2895508</v>
      </c>
      <c r="AK86" s="15">
        <v>1113.3293494699999</v>
      </c>
      <c r="AL86" s="15">
        <v>3094541.9199899998</v>
      </c>
      <c r="AM86" s="15">
        <v>1431875.11057</v>
      </c>
      <c r="AN86" s="14"/>
      <c r="AO86" s="14"/>
      <c r="AP86" s="19">
        <v>0</v>
      </c>
      <c r="AQ86" s="19">
        <v>0</v>
      </c>
      <c r="AR86" s="19">
        <v>0</v>
      </c>
      <c r="AS86" s="19">
        <v>0</v>
      </c>
      <c r="AT86" s="19">
        <f t="shared" si="15"/>
        <v>0</v>
      </c>
      <c r="AU86" s="19">
        <v>0</v>
      </c>
      <c r="AV86" s="19">
        <v>0</v>
      </c>
      <c r="AW86" s="19">
        <v>0</v>
      </c>
      <c r="AX86" s="19">
        <v>0</v>
      </c>
      <c r="AY86" s="20">
        <f t="shared" si="14"/>
        <v>0</v>
      </c>
      <c r="AZ86" s="19">
        <f t="shared" si="16"/>
        <v>0</v>
      </c>
      <c r="BA86" s="21">
        <v>1.6637000000099997</v>
      </c>
      <c r="BB86" s="21">
        <v>2.3913000000000002</v>
      </c>
      <c r="BC86" s="22"/>
      <c r="BD86" s="19">
        <v>0</v>
      </c>
      <c r="BE86" s="19">
        <f t="shared" si="17"/>
        <v>0</v>
      </c>
      <c r="BF86" s="19">
        <f t="shared" si="18"/>
        <v>0</v>
      </c>
      <c r="BG86" s="23">
        <v>3.4819999999999997E-2</v>
      </c>
      <c r="BH86" s="23">
        <f t="shared" si="19"/>
        <v>3.4819999999999997E-2</v>
      </c>
      <c r="BI86" s="19">
        <v>0</v>
      </c>
      <c r="BJ86" s="19">
        <v>0</v>
      </c>
      <c r="BK86" s="19">
        <f t="shared" si="6"/>
        <v>0</v>
      </c>
      <c r="BL86" s="19">
        <f t="shared" si="6"/>
        <v>0</v>
      </c>
      <c r="BM86" s="19">
        <v>0</v>
      </c>
      <c r="BN86" s="19">
        <v>0</v>
      </c>
      <c r="BO86" s="19">
        <f t="shared" si="20"/>
        <v>0</v>
      </c>
      <c r="BP86" s="24">
        <f t="shared" si="12"/>
        <v>0</v>
      </c>
      <c r="BQ86" s="24">
        <f t="shared" si="12"/>
        <v>0</v>
      </c>
      <c r="BR86" s="24">
        <f t="shared" si="21"/>
        <v>0</v>
      </c>
      <c r="BS86" s="25" t="s">
        <v>292</v>
      </c>
    </row>
    <row r="87" spans="1:71" s="25" customFormat="1" ht="14.25" x14ac:dyDescent="0.2">
      <c r="A87" s="14">
        <v>181</v>
      </c>
      <c r="B87" s="14"/>
      <c r="C87" s="15" t="s">
        <v>176</v>
      </c>
      <c r="D87" s="16">
        <v>7673</v>
      </c>
      <c r="E87" s="15" t="s">
        <v>836</v>
      </c>
      <c r="F87" s="15" t="s">
        <v>837</v>
      </c>
      <c r="G87" s="17" t="s">
        <v>838</v>
      </c>
      <c r="H87" s="17" t="s">
        <v>839</v>
      </c>
      <c r="I87" s="17" t="s">
        <v>86</v>
      </c>
      <c r="J87" s="15" t="s">
        <v>840</v>
      </c>
      <c r="K87" s="15" t="s">
        <v>841</v>
      </c>
      <c r="L87" s="18" t="s">
        <v>842</v>
      </c>
      <c r="M87" s="15" t="s">
        <v>843</v>
      </c>
      <c r="N87" s="15" t="s">
        <v>844</v>
      </c>
      <c r="O87" s="16">
        <v>620</v>
      </c>
      <c r="P87" s="15" t="s">
        <v>452</v>
      </c>
      <c r="Q87" s="15">
        <v>0</v>
      </c>
      <c r="R87" s="15">
        <v>0</v>
      </c>
      <c r="S87" s="15">
        <v>0</v>
      </c>
      <c r="T87" s="15">
        <v>0.2</v>
      </c>
      <c r="U87" s="15" t="s">
        <v>501</v>
      </c>
      <c r="V87" s="15" t="s">
        <v>502</v>
      </c>
      <c r="W87" s="16">
        <v>0</v>
      </c>
      <c r="X87" s="16">
        <v>0</v>
      </c>
      <c r="Y87" s="15">
        <v>8226</v>
      </c>
      <c r="Z87" s="15">
        <v>0.189</v>
      </c>
      <c r="AA87" s="15" t="s">
        <v>78</v>
      </c>
      <c r="AB87" s="15" t="s">
        <v>78</v>
      </c>
      <c r="AC87" s="15">
        <v>0</v>
      </c>
      <c r="AD87" s="15"/>
      <c r="AE87" s="15" t="s">
        <v>222</v>
      </c>
      <c r="AF87" s="15" t="s">
        <v>845</v>
      </c>
      <c r="AG87" s="16">
        <v>1</v>
      </c>
      <c r="AH87" s="15" t="s">
        <v>846</v>
      </c>
      <c r="AI87" s="15" t="s">
        <v>78</v>
      </c>
      <c r="AJ87" s="15">
        <v>8226.3842773399992</v>
      </c>
      <c r="AK87" s="15">
        <v>470.12056771800002</v>
      </c>
      <c r="AL87" s="15">
        <v>3094540.72823</v>
      </c>
      <c r="AM87" s="15">
        <v>1431458.8645200001</v>
      </c>
      <c r="AN87" s="14"/>
      <c r="AO87" s="14"/>
      <c r="AP87" s="19">
        <v>0</v>
      </c>
      <c r="AQ87" s="19">
        <v>0</v>
      </c>
      <c r="AR87" s="19">
        <v>0</v>
      </c>
      <c r="AS87" s="19">
        <v>0</v>
      </c>
      <c r="AT87" s="19">
        <f t="shared" si="15"/>
        <v>0</v>
      </c>
      <c r="AU87" s="19">
        <v>0</v>
      </c>
      <c r="AV87" s="19">
        <v>0</v>
      </c>
      <c r="AW87" s="19">
        <v>0</v>
      </c>
      <c r="AX87" s="19">
        <v>0</v>
      </c>
      <c r="AY87" s="20">
        <f t="shared" si="14"/>
        <v>0</v>
      </c>
      <c r="AZ87" s="19">
        <f t="shared" si="16"/>
        <v>0</v>
      </c>
      <c r="BA87" s="21">
        <v>1.6637000000099997</v>
      </c>
      <c r="BB87" s="21">
        <v>2.3913000000000002</v>
      </c>
      <c r="BC87" s="22"/>
      <c r="BD87" s="19">
        <v>0</v>
      </c>
      <c r="BE87" s="19">
        <f t="shared" si="17"/>
        <v>0</v>
      </c>
      <c r="BF87" s="19">
        <f t="shared" si="18"/>
        <v>0</v>
      </c>
      <c r="BG87" s="23">
        <v>3.4819999999999997E-2</v>
      </c>
      <c r="BH87" s="23">
        <f t="shared" si="19"/>
        <v>3.4819999999999997E-2</v>
      </c>
      <c r="BI87" s="19">
        <v>0</v>
      </c>
      <c r="BJ87" s="19">
        <v>0</v>
      </c>
      <c r="BK87" s="19">
        <f t="shared" si="6"/>
        <v>0</v>
      </c>
      <c r="BL87" s="19">
        <f t="shared" si="6"/>
        <v>0</v>
      </c>
      <c r="BM87" s="19">
        <v>0</v>
      </c>
      <c r="BN87" s="19">
        <v>0</v>
      </c>
      <c r="BO87" s="19">
        <f t="shared" si="20"/>
        <v>0</v>
      </c>
      <c r="BP87" s="24">
        <f t="shared" si="12"/>
        <v>0</v>
      </c>
      <c r="BQ87" s="24">
        <f t="shared" si="12"/>
        <v>0</v>
      </c>
      <c r="BR87" s="24">
        <f t="shared" si="21"/>
        <v>0</v>
      </c>
      <c r="BS87" s="25" t="s">
        <v>292</v>
      </c>
    </row>
    <row r="88" spans="1:71" s="25" customFormat="1" ht="14.25" x14ac:dyDescent="0.2">
      <c r="A88" s="14">
        <v>182</v>
      </c>
      <c r="B88" s="14"/>
      <c r="C88" s="15"/>
      <c r="D88" s="16">
        <v>4991</v>
      </c>
      <c r="E88" s="15" t="s">
        <v>847</v>
      </c>
      <c r="F88" s="15" t="s">
        <v>848</v>
      </c>
      <c r="G88" s="17" t="s">
        <v>849</v>
      </c>
      <c r="H88" s="17" t="s">
        <v>850</v>
      </c>
      <c r="I88" s="17" t="s">
        <v>86</v>
      </c>
      <c r="J88" s="15" t="s">
        <v>851</v>
      </c>
      <c r="K88" s="15" t="s">
        <v>852</v>
      </c>
      <c r="L88" s="18" t="s">
        <v>853</v>
      </c>
      <c r="M88" s="15" t="s">
        <v>854</v>
      </c>
      <c r="N88" s="15" t="s">
        <v>855</v>
      </c>
      <c r="O88" s="16">
        <v>300</v>
      </c>
      <c r="P88" s="15" t="s">
        <v>254</v>
      </c>
      <c r="Q88" s="15">
        <v>0</v>
      </c>
      <c r="R88" s="15">
        <v>0</v>
      </c>
      <c r="S88" s="15">
        <v>0</v>
      </c>
      <c r="T88" s="15">
        <v>6.33</v>
      </c>
      <c r="U88" s="15" t="s">
        <v>501</v>
      </c>
      <c r="V88" s="15" t="s">
        <v>502</v>
      </c>
      <c r="W88" s="16">
        <v>0</v>
      </c>
      <c r="X88" s="16">
        <v>1</v>
      </c>
      <c r="Y88" s="15">
        <v>293097</v>
      </c>
      <c r="Z88" s="15">
        <v>6.7290000000000001</v>
      </c>
      <c r="AA88" s="15" t="s">
        <v>856</v>
      </c>
      <c r="AB88" s="15" t="s">
        <v>78</v>
      </c>
      <c r="AC88" s="15">
        <v>475000</v>
      </c>
      <c r="AD88" s="26">
        <v>42509</v>
      </c>
      <c r="AE88" s="15" t="s">
        <v>222</v>
      </c>
      <c r="AF88" s="15" t="s">
        <v>857</v>
      </c>
      <c r="AG88" s="16">
        <v>0</v>
      </c>
      <c r="AH88" s="15" t="s">
        <v>858</v>
      </c>
      <c r="AI88" s="15" t="s">
        <v>78</v>
      </c>
      <c r="AJ88" s="15">
        <v>293097.47509800002</v>
      </c>
      <c r="AK88" s="15">
        <v>2469.3477386999998</v>
      </c>
      <c r="AL88" s="15">
        <v>3094097.5950600002</v>
      </c>
      <c r="AM88" s="15">
        <v>1431293.5747799999</v>
      </c>
      <c r="AN88" s="14"/>
      <c r="AO88" s="14"/>
      <c r="AP88" s="19">
        <v>0</v>
      </c>
      <c r="AQ88" s="19">
        <v>0</v>
      </c>
      <c r="AR88" s="19">
        <v>0</v>
      </c>
      <c r="AS88" s="19">
        <v>0</v>
      </c>
      <c r="AT88" s="19">
        <f t="shared" si="15"/>
        <v>0</v>
      </c>
      <c r="AU88" s="19">
        <v>0</v>
      </c>
      <c r="AV88" s="19">
        <v>0</v>
      </c>
      <c r="AW88" s="19">
        <v>0</v>
      </c>
      <c r="AX88" s="19">
        <v>0</v>
      </c>
      <c r="AY88" s="20">
        <f t="shared" si="14"/>
        <v>0</v>
      </c>
      <c r="AZ88" s="19">
        <f t="shared" si="16"/>
        <v>0</v>
      </c>
      <c r="BA88" s="21">
        <v>1.6637000000099997</v>
      </c>
      <c r="BB88" s="21">
        <v>2.3913000000000002</v>
      </c>
      <c r="BC88" s="22"/>
      <c r="BD88" s="19">
        <v>0</v>
      </c>
      <c r="BE88" s="19">
        <f t="shared" si="17"/>
        <v>0</v>
      </c>
      <c r="BF88" s="19">
        <f t="shared" si="18"/>
        <v>0</v>
      </c>
      <c r="BG88" s="23">
        <v>3.4819999999999997E-2</v>
      </c>
      <c r="BH88" s="23">
        <f t="shared" si="19"/>
        <v>3.4819999999999997E-2</v>
      </c>
      <c r="BI88" s="19">
        <v>0</v>
      </c>
      <c r="BJ88" s="19">
        <v>0</v>
      </c>
      <c r="BK88" s="19">
        <f t="shared" si="6"/>
        <v>0</v>
      </c>
      <c r="BL88" s="19">
        <f t="shared" si="6"/>
        <v>0</v>
      </c>
      <c r="BM88" s="19">
        <v>0</v>
      </c>
      <c r="BN88" s="19">
        <v>0</v>
      </c>
      <c r="BO88" s="19">
        <f t="shared" si="20"/>
        <v>0</v>
      </c>
      <c r="BP88" s="24">
        <f t="shared" si="12"/>
        <v>0</v>
      </c>
      <c r="BQ88" s="24">
        <f t="shared" si="12"/>
        <v>0</v>
      </c>
      <c r="BR88" s="24">
        <f t="shared" si="21"/>
        <v>0</v>
      </c>
    </row>
    <row r="89" spans="1:71" s="25" customFormat="1" ht="14.25" x14ac:dyDescent="0.2">
      <c r="A89" s="14">
        <v>183</v>
      </c>
      <c r="B89" s="14"/>
      <c r="C89" s="15"/>
      <c r="D89" s="16">
        <v>1086</v>
      </c>
      <c r="E89" s="15" t="s">
        <v>859</v>
      </c>
      <c r="F89" s="15" t="s">
        <v>860</v>
      </c>
      <c r="G89" s="17" t="s">
        <v>861</v>
      </c>
      <c r="H89" s="17" t="s">
        <v>862</v>
      </c>
      <c r="I89" s="17" t="s">
        <v>86</v>
      </c>
      <c r="J89" s="15" t="s">
        <v>863</v>
      </c>
      <c r="K89" s="15" t="s">
        <v>864</v>
      </c>
      <c r="L89" s="18" t="s">
        <v>865</v>
      </c>
      <c r="M89" s="15" t="s">
        <v>854</v>
      </c>
      <c r="N89" s="15" t="s">
        <v>855</v>
      </c>
      <c r="O89" s="16">
        <v>350</v>
      </c>
      <c r="P89" s="15" t="s">
        <v>616</v>
      </c>
      <c r="Q89" s="15">
        <v>2120900</v>
      </c>
      <c r="R89" s="15">
        <v>2531400</v>
      </c>
      <c r="S89" s="15">
        <v>4652300</v>
      </c>
      <c r="T89" s="15">
        <v>34.28</v>
      </c>
      <c r="U89" s="15" t="s">
        <v>501</v>
      </c>
      <c r="V89" s="15" t="s">
        <v>502</v>
      </c>
      <c r="W89" s="16">
        <v>1</v>
      </c>
      <c r="X89" s="16">
        <v>1</v>
      </c>
      <c r="Y89" s="15">
        <v>1519568</v>
      </c>
      <c r="Z89" s="15">
        <v>34.884</v>
      </c>
      <c r="AA89" s="15" t="s">
        <v>856</v>
      </c>
      <c r="AB89" s="15" t="s">
        <v>78</v>
      </c>
      <c r="AC89" s="15">
        <v>0</v>
      </c>
      <c r="AD89" s="26">
        <v>42013</v>
      </c>
      <c r="AE89" s="15" t="s">
        <v>222</v>
      </c>
      <c r="AF89" s="15" t="s">
        <v>857</v>
      </c>
      <c r="AG89" s="16">
        <v>1</v>
      </c>
      <c r="AH89" s="15" t="s">
        <v>866</v>
      </c>
      <c r="AI89" s="15" t="s">
        <v>78</v>
      </c>
      <c r="AJ89" s="15">
        <v>1519568.0727500001</v>
      </c>
      <c r="AK89" s="15">
        <v>6149.7482995500004</v>
      </c>
      <c r="AL89" s="15">
        <v>3093703.5266900002</v>
      </c>
      <c r="AM89" s="15">
        <v>1430543.89747</v>
      </c>
      <c r="AN89" s="14"/>
      <c r="AO89" s="14"/>
      <c r="AP89" s="19">
        <v>0</v>
      </c>
      <c r="AQ89" s="19">
        <v>0</v>
      </c>
      <c r="AR89" s="19">
        <v>2117100</v>
      </c>
      <c r="AS89" s="19">
        <v>2538600</v>
      </c>
      <c r="AT89" s="19">
        <f t="shared" si="15"/>
        <v>4655700</v>
      </c>
      <c r="AU89" s="19">
        <v>0</v>
      </c>
      <c r="AV89" s="19">
        <v>0</v>
      </c>
      <c r="AW89" s="19">
        <v>0</v>
      </c>
      <c r="AX89" s="19">
        <v>0</v>
      </c>
      <c r="AY89" s="20">
        <f t="shared" si="14"/>
        <v>0</v>
      </c>
      <c r="AZ89" s="19">
        <f t="shared" si="16"/>
        <v>4655700</v>
      </c>
      <c r="BA89" s="21">
        <v>1.6637000000099997</v>
      </c>
      <c r="BB89" s="21">
        <v>2.3913000000000002</v>
      </c>
      <c r="BC89" s="22"/>
      <c r="BD89" s="19">
        <v>139671</v>
      </c>
      <c r="BE89" s="19">
        <f t="shared" si="17"/>
        <v>77456.880900465563</v>
      </c>
      <c r="BF89" s="19">
        <f t="shared" si="18"/>
        <v>111331.75410000001</v>
      </c>
      <c r="BG89" s="23">
        <v>3.4819999999999997E-2</v>
      </c>
      <c r="BH89" s="23">
        <f t="shared" si="19"/>
        <v>3.4819999999999997E-2</v>
      </c>
      <c r="BI89" s="19">
        <v>0</v>
      </c>
      <c r="BJ89" s="19">
        <v>0</v>
      </c>
      <c r="BK89" s="19">
        <f t="shared" si="6"/>
        <v>77456.880900465563</v>
      </c>
      <c r="BL89" s="19">
        <f t="shared" si="6"/>
        <v>111331.75410000001</v>
      </c>
      <c r="BM89" s="19">
        <v>0</v>
      </c>
      <c r="BN89" s="19">
        <v>0</v>
      </c>
      <c r="BO89" s="19">
        <f t="shared" si="20"/>
        <v>0</v>
      </c>
      <c r="BP89" s="24">
        <f t="shared" si="12"/>
        <v>77456.880900465563</v>
      </c>
      <c r="BQ89" s="24">
        <f t="shared" si="12"/>
        <v>111331.75410000001</v>
      </c>
      <c r="BR89" s="24">
        <f t="shared" si="21"/>
        <v>33874.873199534442</v>
      </c>
    </row>
    <row r="90" spans="1:71" s="25" customFormat="1" ht="14.25" x14ac:dyDescent="0.2">
      <c r="A90" s="14">
        <v>184</v>
      </c>
      <c r="B90" s="14"/>
      <c r="C90" s="15"/>
      <c r="D90" s="16">
        <v>3966</v>
      </c>
      <c r="E90" s="15" t="s">
        <v>867</v>
      </c>
      <c r="F90" s="15" t="s">
        <v>868</v>
      </c>
      <c r="G90" s="17" t="s">
        <v>869</v>
      </c>
      <c r="H90" s="17" t="s">
        <v>870</v>
      </c>
      <c r="I90" s="17" t="s">
        <v>86</v>
      </c>
      <c r="J90" s="15" t="s">
        <v>871</v>
      </c>
      <c r="K90" s="15" t="s">
        <v>872</v>
      </c>
      <c r="L90" s="18" t="s">
        <v>873</v>
      </c>
      <c r="M90" s="15" t="s">
        <v>822</v>
      </c>
      <c r="N90" s="15" t="s">
        <v>823</v>
      </c>
      <c r="O90" s="16">
        <v>511</v>
      </c>
      <c r="P90" s="15" t="s">
        <v>569</v>
      </c>
      <c r="Q90" s="15">
        <v>16900</v>
      </c>
      <c r="R90" s="15">
        <v>85800</v>
      </c>
      <c r="S90" s="15">
        <v>102700</v>
      </c>
      <c r="T90" s="15">
        <v>0.878</v>
      </c>
      <c r="U90" s="15" t="s">
        <v>501</v>
      </c>
      <c r="V90" s="15" t="s">
        <v>502</v>
      </c>
      <c r="W90" s="16">
        <v>1</v>
      </c>
      <c r="X90" s="16">
        <v>1</v>
      </c>
      <c r="Y90" s="15">
        <v>38754</v>
      </c>
      <c r="Z90" s="15">
        <v>0.89</v>
      </c>
      <c r="AA90" s="15" t="s">
        <v>78</v>
      </c>
      <c r="AB90" s="15" t="s">
        <v>78</v>
      </c>
      <c r="AC90" s="15">
        <v>115000</v>
      </c>
      <c r="AD90" s="26">
        <v>41754</v>
      </c>
      <c r="AE90" s="15" t="s">
        <v>874</v>
      </c>
      <c r="AF90" s="15" t="s">
        <v>875</v>
      </c>
      <c r="AG90" s="16">
        <v>1</v>
      </c>
      <c r="AH90" s="15" t="s">
        <v>876</v>
      </c>
      <c r="AI90" s="15" t="s">
        <v>78</v>
      </c>
      <c r="AJ90" s="15">
        <v>38753.7426758</v>
      </c>
      <c r="AK90" s="15">
        <v>821.41876056599995</v>
      </c>
      <c r="AL90" s="15">
        <v>3094465.9701399999</v>
      </c>
      <c r="AM90" s="15">
        <v>1430922.3313500001</v>
      </c>
      <c r="AN90" s="14"/>
      <c r="AO90" s="14"/>
      <c r="AP90" s="19">
        <v>16900</v>
      </c>
      <c r="AQ90" s="19">
        <v>85100</v>
      </c>
      <c r="AR90" s="19">
        <v>0</v>
      </c>
      <c r="AS90" s="19">
        <v>0</v>
      </c>
      <c r="AT90" s="19">
        <f t="shared" si="15"/>
        <v>102000</v>
      </c>
      <c r="AU90" s="19">
        <v>45000</v>
      </c>
      <c r="AV90" s="19">
        <v>3000</v>
      </c>
      <c r="AW90" s="19">
        <v>19950</v>
      </c>
      <c r="AX90" s="19">
        <v>0</v>
      </c>
      <c r="AY90" s="20">
        <f t="shared" si="14"/>
        <v>67950</v>
      </c>
      <c r="AZ90" s="19">
        <f t="shared" si="16"/>
        <v>34050</v>
      </c>
      <c r="BA90" s="21">
        <v>1.6637000000099997</v>
      </c>
      <c r="BB90" s="21">
        <v>2.3913000000000002</v>
      </c>
      <c r="BC90" s="22"/>
      <c r="BD90" s="19">
        <v>1020</v>
      </c>
      <c r="BE90" s="19">
        <f t="shared" si="17"/>
        <v>566.48985000340485</v>
      </c>
      <c r="BF90" s="19">
        <f t="shared" si="18"/>
        <v>814.23765000000003</v>
      </c>
      <c r="BG90" s="23">
        <v>3.4819999999999997E-2</v>
      </c>
      <c r="BH90" s="23">
        <f t="shared" si="19"/>
        <v>3.4819999999999997E-2</v>
      </c>
      <c r="BI90" s="19">
        <v>19.725176577118557</v>
      </c>
      <c r="BJ90" s="19">
        <v>28.351754972999998</v>
      </c>
      <c r="BK90" s="19">
        <f t="shared" si="6"/>
        <v>546.76467342628632</v>
      </c>
      <c r="BL90" s="19">
        <f t="shared" si="6"/>
        <v>785.88589502700006</v>
      </c>
      <c r="BM90" s="19">
        <v>0</v>
      </c>
      <c r="BN90" s="19">
        <v>0</v>
      </c>
      <c r="BO90" s="19">
        <f t="shared" si="20"/>
        <v>0</v>
      </c>
      <c r="BP90" s="24">
        <f t="shared" si="12"/>
        <v>546.76467342628632</v>
      </c>
      <c r="BQ90" s="24">
        <f t="shared" si="12"/>
        <v>785.88589502700006</v>
      </c>
      <c r="BR90" s="24">
        <f t="shared" si="21"/>
        <v>239.12122160071374</v>
      </c>
    </row>
    <row r="91" spans="1:71" s="25" customFormat="1" ht="14.25" x14ac:dyDescent="0.2">
      <c r="A91" s="14">
        <v>185</v>
      </c>
      <c r="B91" s="14"/>
      <c r="C91" s="15"/>
      <c r="D91" s="16">
        <v>32983</v>
      </c>
      <c r="E91" s="15" t="s">
        <v>877</v>
      </c>
      <c r="F91" s="15" t="s">
        <v>878</v>
      </c>
      <c r="G91" s="17" t="s">
        <v>879</v>
      </c>
      <c r="H91" s="17" t="s">
        <v>880</v>
      </c>
      <c r="I91" s="17" t="s">
        <v>88</v>
      </c>
      <c r="J91" s="15" t="s">
        <v>881</v>
      </c>
      <c r="K91" s="15" t="s">
        <v>882</v>
      </c>
      <c r="L91" s="18" t="s">
        <v>883</v>
      </c>
      <c r="M91" s="15" t="s">
        <v>884</v>
      </c>
      <c r="N91" s="15" t="s">
        <v>885</v>
      </c>
      <c r="O91" s="16">
        <v>620</v>
      </c>
      <c r="P91" s="15" t="s">
        <v>452</v>
      </c>
      <c r="Q91" s="15">
        <v>0</v>
      </c>
      <c r="R91" s="15">
        <v>0</v>
      </c>
      <c r="S91" s="15">
        <v>0</v>
      </c>
      <c r="T91" s="15">
        <v>0.24</v>
      </c>
      <c r="U91" s="15" t="s">
        <v>501</v>
      </c>
      <c r="V91" s="15" t="s">
        <v>502</v>
      </c>
      <c r="W91" s="16">
        <v>0</v>
      </c>
      <c r="X91" s="16">
        <v>0</v>
      </c>
      <c r="Y91" s="15">
        <v>10288</v>
      </c>
      <c r="Z91" s="15">
        <v>0.23599999999999999</v>
      </c>
      <c r="AA91" s="15" t="s">
        <v>78</v>
      </c>
      <c r="AB91" s="15" t="s">
        <v>78</v>
      </c>
      <c r="AC91" s="15">
        <v>0</v>
      </c>
      <c r="AD91" s="15"/>
      <c r="AE91" s="15" t="s">
        <v>222</v>
      </c>
      <c r="AF91" s="15" t="s">
        <v>886</v>
      </c>
      <c r="AG91" s="16">
        <v>1</v>
      </c>
      <c r="AH91" s="15" t="s">
        <v>887</v>
      </c>
      <c r="AI91" s="15" t="s">
        <v>78</v>
      </c>
      <c r="AJ91" s="15">
        <v>10288.0400391</v>
      </c>
      <c r="AK91" s="15">
        <v>607.37025717500001</v>
      </c>
      <c r="AL91" s="15">
        <v>3094558.8345699999</v>
      </c>
      <c r="AM91" s="15">
        <v>1430922.0868299999</v>
      </c>
      <c r="AN91" s="14"/>
      <c r="AO91" s="14"/>
      <c r="AP91" s="19">
        <v>0</v>
      </c>
      <c r="AQ91" s="19">
        <v>0</v>
      </c>
      <c r="AR91" s="19">
        <v>0</v>
      </c>
      <c r="AS91" s="19">
        <v>0</v>
      </c>
      <c r="AT91" s="19">
        <f t="shared" si="15"/>
        <v>0</v>
      </c>
      <c r="AU91" s="19">
        <v>0</v>
      </c>
      <c r="AV91" s="19">
        <v>0</v>
      </c>
      <c r="AW91" s="19">
        <v>0</v>
      </c>
      <c r="AX91" s="19">
        <v>0</v>
      </c>
      <c r="AY91" s="20">
        <f t="shared" si="14"/>
        <v>0</v>
      </c>
      <c r="AZ91" s="19">
        <f t="shared" si="16"/>
        <v>0</v>
      </c>
      <c r="BA91" s="21">
        <v>1.6637000000099997</v>
      </c>
      <c r="BB91" s="21">
        <v>2.3913000000000002</v>
      </c>
      <c r="BC91" s="22"/>
      <c r="BD91" s="19">
        <v>0</v>
      </c>
      <c r="BE91" s="19">
        <f t="shared" si="17"/>
        <v>0</v>
      </c>
      <c r="BF91" s="19">
        <f t="shared" si="18"/>
        <v>0</v>
      </c>
      <c r="BG91" s="23">
        <v>3.4819999999999997E-2</v>
      </c>
      <c r="BH91" s="23">
        <f t="shared" si="19"/>
        <v>3.4819999999999997E-2</v>
      </c>
      <c r="BI91" s="19">
        <v>0</v>
      </c>
      <c r="BJ91" s="19">
        <v>0</v>
      </c>
      <c r="BK91" s="19">
        <f t="shared" si="6"/>
        <v>0</v>
      </c>
      <c r="BL91" s="19">
        <f t="shared" si="6"/>
        <v>0</v>
      </c>
      <c r="BM91" s="19">
        <v>0</v>
      </c>
      <c r="BN91" s="19">
        <v>0</v>
      </c>
      <c r="BO91" s="19">
        <f t="shared" si="20"/>
        <v>0</v>
      </c>
      <c r="BP91" s="24">
        <f t="shared" si="12"/>
        <v>0</v>
      </c>
      <c r="BQ91" s="24">
        <f t="shared" si="12"/>
        <v>0</v>
      </c>
      <c r="BR91" s="24">
        <f t="shared" si="21"/>
        <v>0</v>
      </c>
      <c r="BS91" s="25" t="s">
        <v>292</v>
      </c>
    </row>
    <row r="92" spans="1:71" s="25" customFormat="1" ht="14.25" x14ac:dyDescent="0.2">
      <c r="A92" s="14">
        <v>186</v>
      </c>
      <c r="B92" s="14"/>
      <c r="C92" s="15"/>
      <c r="D92" s="16">
        <v>32509</v>
      </c>
      <c r="E92" s="15" t="s">
        <v>888</v>
      </c>
      <c r="F92" s="15" t="s">
        <v>889</v>
      </c>
      <c r="G92" s="17" t="s">
        <v>890</v>
      </c>
      <c r="H92" s="17" t="s">
        <v>891</v>
      </c>
      <c r="I92" s="17" t="s">
        <v>86</v>
      </c>
      <c r="J92" s="15" t="s">
        <v>892</v>
      </c>
      <c r="K92" s="15" t="s">
        <v>893</v>
      </c>
      <c r="L92" s="18" t="s">
        <v>894</v>
      </c>
      <c r="M92" s="15" t="s">
        <v>822</v>
      </c>
      <c r="N92" s="15" t="s">
        <v>823</v>
      </c>
      <c r="O92" s="16">
        <v>419</v>
      </c>
      <c r="P92" s="15" t="s">
        <v>895</v>
      </c>
      <c r="Q92" s="15">
        <v>16500</v>
      </c>
      <c r="R92" s="15">
        <v>55800</v>
      </c>
      <c r="S92" s="15">
        <v>72300</v>
      </c>
      <c r="T92" s="15">
        <v>0.77</v>
      </c>
      <c r="U92" s="15" t="s">
        <v>501</v>
      </c>
      <c r="V92" s="15" t="s">
        <v>502</v>
      </c>
      <c r="W92" s="16">
        <v>1</v>
      </c>
      <c r="X92" s="16">
        <v>1</v>
      </c>
      <c r="Y92" s="15">
        <v>34933</v>
      </c>
      <c r="Z92" s="15">
        <v>0.80200000000000005</v>
      </c>
      <c r="AA92" s="15" t="s">
        <v>78</v>
      </c>
      <c r="AB92" s="15" t="s">
        <v>78</v>
      </c>
      <c r="AC92" s="15">
        <v>70000</v>
      </c>
      <c r="AD92" s="26">
        <v>40142</v>
      </c>
      <c r="AE92" s="15" t="s">
        <v>211</v>
      </c>
      <c r="AF92" s="15" t="s">
        <v>896</v>
      </c>
      <c r="AG92" s="16">
        <v>1</v>
      </c>
      <c r="AH92" s="15" t="s">
        <v>897</v>
      </c>
      <c r="AI92" s="15" t="s">
        <v>78</v>
      </c>
      <c r="AJ92" s="15">
        <v>34933.0058594</v>
      </c>
      <c r="AK92" s="15">
        <v>782.44151457700002</v>
      </c>
      <c r="AL92" s="15">
        <v>3094473.2284400002</v>
      </c>
      <c r="AM92" s="15">
        <v>1430664.6072800001</v>
      </c>
      <c r="AN92" s="14"/>
      <c r="AO92" s="14"/>
      <c r="AP92" s="19">
        <v>0</v>
      </c>
      <c r="AQ92" s="19">
        <v>0</v>
      </c>
      <c r="AR92" s="19">
        <v>16500</v>
      </c>
      <c r="AS92" s="19">
        <v>55200</v>
      </c>
      <c r="AT92" s="19">
        <f t="shared" si="15"/>
        <v>71700</v>
      </c>
      <c r="AU92" s="19">
        <v>0</v>
      </c>
      <c r="AV92" s="19">
        <v>0</v>
      </c>
      <c r="AW92" s="19">
        <v>0</v>
      </c>
      <c r="AX92" s="19">
        <v>0</v>
      </c>
      <c r="AY92" s="20">
        <f t="shared" si="14"/>
        <v>0</v>
      </c>
      <c r="AZ92" s="19">
        <f t="shared" si="16"/>
        <v>71700</v>
      </c>
      <c r="BA92" s="21">
        <v>1.6637000000099997</v>
      </c>
      <c r="BB92" s="21">
        <v>2.3913000000000002</v>
      </c>
      <c r="BC92" s="22"/>
      <c r="BD92" s="19">
        <v>1434</v>
      </c>
      <c r="BE92" s="19">
        <f t="shared" si="17"/>
        <v>1192.8729000071698</v>
      </c>
      <c r="BF92" s="19">
        <f t="shared" si="18"/>
        <v>1714.5621000000001</v>
      </c>
      <c r="BG92" s="23">
        <v>3.4819999999999997E-2</v>
      </c>
      <c r="BH92" s="23">
        <f t="shared" si="19"/>
        <v>3.4819999999999997E-2</v>
      </c>
      <c r="BI92" s="19">
        <v>0</v>
      </c>
      <c r="BJ92" s="19">
        <v>0</v>
      </c>
      <c r="BK92" s="19">
        <f t="shared" si="6"/>
        <v>1192.8729000071698</v>
      </c>
      <c r="BL92" s="19">
        <f t="shared" si="6"/>
        <v>1714.5621000000001</v>
      </c>
      <c r="BM92" s="19">
        <v>0</v>
      </c>
      <c r="BN92" s="19">
        <v>280.5621000000001</v>
      </c>
      <c r="BO92" s="19">
        <f t="shared" si="20"/>
        <v>280.5621000000001</v>
      </c>
      <c r="BP92" s="24">
        <f t="shared" si="12"/>
        <v>1192.8729000071698</v>
      </c>
      <c r="BQ92" s="24">
        <f t="shared" si="12"/>
        <v>1434</v>
      </c>
      <c r="BR92" s="24">
        <f t="shared" si="21"/>
        <v>241.12709999283015</v>
      </c>
    </row>
    <row r="93" spans="1:71" s="25" customFormat="1" ht="14.25" x14ac:dyDescent="0.2">
      <c r="A93" s="14">
        <v>187</v>
      </c>
      <c r="B93" s="14"/>
      <c r="C93" s="15" t="s">
        <v>898</v>
      </c>
      <c r="D93" s="16">
        <v>14020</v>
      </c>
      <c r="E93" s="15" t="s">
        <v>899</v>
      </c>
      <c r="F93" s="15" t="s">
        <v>898</v>
      </c>
      <c r="G93" s="17" t="s">
        <v>900</v>
      </c>
      <c r="H93" s="17" t="s">
        <v>901</v>
      </c>
      <c r="I93" s="17" t="s">
        <v>86</v>
      </c>
      <c r="J93" s="15" t="s">
        <v>902</v>
      </c>
      <c r="K93" s="15" t="s">
        <v>903</v>
      </c>
      <c r="L93" s="18" t="s">
        <v>904</v>
      </c>
      <c r="M93" s="15" t="s">
        <v>854</v>
      </c>
      <c r="N93" s="15" t="s">
        <v>855</v>
      </c>
      <c r="O93" s="16">
        <v>620</v>
      </c>
      <c r="P93" s="15" t="s">
        <v>452</v>
      </c>
      <c r="Q93" s="15">
        <v>0</v>
      </c>
      <c r="R93" s="15">
        <v>0</v>
      </c>
      <c r="S93" s="15">
        <v>0</v>
      </c>
      <c r="T93" s="15">
        <v>0.23</v>
      </c>
      <c r="U93" s="15" t="s">
        <v>501</v>
      </c>
      <c r="V93" s="15" t="s">
        <v>502</v>
      </c>
      <c r="W93" s="16">
        <v>0</v>
      </c>
      <c r="X93" s="16">
        <v>0</v>
      </c>
      <c r="Y93" s="15">
        <v>10426</v>
      </c>
      <c r="Z93" s="15">
        <v>0.23899999999999999</v>
      </c>
      <c r="AA93" s="15" t="s">
        <v>78</v>
      </c>
      <c r="AB93" s="15" t="s">
        <v>78</v>
      </c>
      <c r="AC93" s="15">
        <v>0</v>
      </c>
      <c r="AD93" s="15"/>
      <c r="AE93" s="15" t="s">
        <v>211</v>
      </c>
      <c r="AF93" s="15" t="s">
        <v>905</v>
      </c>
      <c r="AG93" s="16">
        <v>1</v>
      </c>
      <c r="AH93" s="15" t="s">
        <v>906</v>
      </c>
      <c r="AI93" s="15" t="s">
        <v>78</v>
      </c>
      <c r="AJ93" s="15">
        <v>10426.3203125</v>
      </c>
      <c r="AK93" s="15">
        <v>589.45290495300003</v>
      </c>
      <c r="AL93" s="15">
        <v>3094562.8264700002</v>
      </c>
      <c r="AM93" s="15">
        <v>1430660.53761</v>
      </c>
      <c r="AN93" s="14"/>
      <c r="AO93" s="14"/>
      <c r="AP93" s="19">
        <v>0</v>
      </c>
      <c r="AQ93" s="19">
        <v>0</v>
      </c>
      <c r="AR93" s="19">
        <v>0</v>
      </c>
      <c r="AS93" s="19">
        <v>0</v>
      </c>
      <c r="AT93" s="19">
        <f t="shared" si="15"/>
        <v>0</v>
      </c>
      <c r="AU93" s="19">
        <v>0</v>
      </c>
      <c r="AV93" s="19">
        <v>0</v>
      </c>
      <c r="AW93" s="19">
        <v>0</v>
      </c>
      <c r="AX93" s="19">
        <v>0</v>
      </c>
      <c r="AY93" s="20">
        <f t="shared" si="14"/>
        <v>0</v>
      </c>
      <c r="AZ93" s="19">
        <f t="shared" si="16"/>
        <v>0</v>
      </c>
      <c r="BA93" s="21">
        <v>1.6637000000099997</v>
      </c>
      <c r="BB93" s="21">
        <v>2.3913000000000002</v>
      </c>
      <c r="BC93" s="22"/>
      <c r="BD93" s="19">
        <v>0</v>
      </c>
      <c r="BE93" s="19">
        <f t="shared" si="17"/>
        <v>0</v>
      </c>
      <c r="BF93" s="19">
        <f t="shared" si="18"/>
        <v>0</v>
      </c>
      <c r="BG93" s="23">
        <v>3.4819999999999997E-2</v>
      </c>
      <c r="BH93" s="23">
        <f t="shared" si="19"/>
        <v>3.4819999999999997E-2</v>
      </c>
      <c r="BI93" s="19">
        <v>0</v>
      </c>
      <c r="BJ93" s="19">
        <v>0</v>
      </c>
      <c r="BK93" s="19">
        <f t="shared" si="6"/>
        <v>0</v>
      </c>
      <c r="BL93" s="19">
        <f t="shared" si="6"/>
        <v>0</v>
      </c>
      <c r="BM93" s="19">
        <v>0</v>
      </c>
      <c r="BN93" s="19">
        <v>0</v>
      </c>
      <c r="BO93" s="19">
        <f t="shared" si="20"/>
        <v>0</v>
      </c>
      <c r="BP93" s="24">
        <f t="shared" si="12"/>
        <v>0</v>
      </c>
      <c r="BQ93" s="24">
        <f t="shared" si="12"/>
        <v>0</v>
      </c>
      <c r="BR93" s="24">
        <f t="shared" si="21"/>
        <v>0</v>
      </c>
      <c r="BS93" s="25" t="s">
        <v>292</v>
      </c>
    </row>
    <row r="94" spans="1:71" s="25" customFormat="1" ht="14.25" x14ac:dyDescent="0.2">
      <c r="A94" s="14">
        <v>188</v>
      </c>
      <c r="B94" s="14"/>
      <c r="C94" s="15" t="s">
        <v>907</v>
      </c>
      <c r="D94" s="16">
        <v>21028</v>
      </c>
      <c r="E94" s="15" t="s">
        <v>908</v>
      </c>
      <c r="F94" s="15" t="s">
        <v>909</v>
      </c>
      <c r="G94" s="17" t="s">
        <v>910</v>
      </c>
      <c r="H94" s="17" t="s">
        <v>911</v>
      </c>
      <c r="I94" s="17" t="s">
        <v>86</v>
      </c>
      <c r="J94" s="15" t="s">
        <v>912</v>
      </c>
      <c r="K94" s="15" t="s">
        <v>913</v>
      </c>
      <c r="L94" s="18" t="s">
        <v>914</v>
      </c>
      <c r="M94" s="15" t="s">
        <v>854</v>
      </c>
      <c r="N94" s="15" t="s">
        <v>855</v>
      </c>
      <c r="O94" s="16">
        <v>300</v>
      </c>
      <c r="P94" s="15" t="s">
        <v>254</v>
      </c>
      <c r="Q94" s="15">
        <v>0</v>
      </c>
      <c r="R94" s="15">
        <v>0</v>
      </c>
      <c r="S94" s="15">
        <v>0</v>
      </c>
      <c r="T94" s="15">
        <v>8.5</v>
      </c>
      <c r="U94" s="15" t="s">
        <v>501</v>
      </c>
      <c r="V94" s="15" t="s">
        <v>502</v>
      </c>
      <c r="W94" s="16">
        <v>0</v>
      </c>
      <c r="X94" s="16">
        <v>0</v>
      </c>
      <c r="Y94" s="15">
        <v>380498</v>
      </c>
      <c r="Z94" s="15">
        <v>8.7349999999999994</v>
      </c>
      <c r="AA94" s="15" t="s">
        <v>856</v>
      </c>
      <c r="AB94" s="15" t="s">
        <v>78</v>
      </c>
      <c r="AC94" s="15">
        <v>0</v>
      </c>
      <c r="AD94" s="15"/>
      <c r="AE94" s="15" t="s">
        <v>222</v>
      </c>
      <c r="AF94" s="15" t="s">
        <v>857</v>
      </c>
      <c r="AG94" s="16">
        <v>0</v>
      </c>
      <c r="AH94" s="15" t="s">
        <v>915</v>
      </c>
      <c r="AI94" s="15" t="s">
        <v>78</v>
      </c>
      <c r="AJ94" s="15">
        <v>380497.60205099999</v>
      </c>
      <c r="AK94" s="15">
        <v>2570.61002676</v>
      </c>
      <c r="AL94" s="15">
        <v>3093316.11228</v>
      </c>
      <c r="AM94" s="15">
        <v>1431208.51529</v>
      </c>
      <c r="AN94" s="14"/>
      <c r="AO94" s="14"/>
      <c r="AP94" s="19">
        <v>0</v>
      </c>
      <c r="AQ94" s="19">
        <v>0</v>
      </c>
      <c r="AR94" s="19">
        <v>0</v>
      </c>
      <c r="AS94" s="19">
        <v>0</v>
      </c>
      <c r="AT94" s="19">
        <f t="shared" si="15"/>
        <v>0</v>
      </c>
      <c r="AU94" s="19">
        <v>0</v>
      </c>
      <c r="AV94" s="19">
        <v>0</v>
      </c>
      <c r="AW94" s="19">
        <v>0</v>
      </c>
      <c r="AX94" s="19">
        <v>0</v>
      </c>
      <c r="AY94" s="20">
        <f t="shared" si="14"/>
        <v>0</v>
      </c>
      <c r="AZ94" s="19">
        <f t="shared" si="16"/>
        <v>0</v>
      </c>
      <c r="BA94" s="21">
        <v>1.6637000000099997</v>
      </c>
      <c r="BB94" s="21">
        <v>2.3913000000000002</v>
      </c>
      <c r="BC94" s="22"/>
      <c r="BD94" s="19">
        <v>0</v>
      </c>
      <c r="BE94" s="19">
        <f t="shared" si="17"/>
        <v>0</v>
      </c>
      <c r="BF94" s="19">
        <f t="shared" si="18"/>
        <v>0</v>
      </c>
      <c r="BG94" s="23">
        <v>3.4819999999999997E-2</v>
      </c>
      <c r="BH94" s="23">
        <f t="shared" si="19"/>
        <v>3.4819999999999997E-2</v>
      </c>
      <c r="BI94" s="19">
        <v>0</v>
      </c>
      <c r="BJ94" s="19">
        <v>0</v>
      </c>
      <c r="BK94" s="19">
        <f t="shared" si="6"/>
        <v>0</v>
      </c>
      <c r="BL94" s="19">
        <f t="shared" si="6"/>
        <v>0</v>
      </c>
      <c r="BM94" s="19">
        <v>0</v>
      </c>
      <c r="BN94" s="19">
        <v>0</v>
      </c>
      <c r="BO94" s="19">
        <f t="shared" si="20"/>
        <v>0</v>
      </c>
      <c r="BP94" s="24">
        <f t="shared" si="12"/>
        <v>0</v>
      </c>
      <c r="BQ94" s="24">
        <f t="shared" si="12"/>
        <v>0</v>
      </c>
      <c r="BR94" s="24">
        <f t="shared" si="21"/>
        <v>0</v>
      </c>
    </row>
    <row r="95" spans="1:71" s="25" customFormat="1" ht="14.25" x14ac:dyDescent="0.2">
      <c r="A95" s="14">
        <v>189</v>
      </c>
      <c r="B95" s="14"/>
      <c r="C95" s="15" t="s">
        <v>916</v>
      </c>
      <c r="D95" s="16">
        <v>3873</v>
      </c>
      <c r="E95" s="15" t="s">
        <v>917</v>
      </c>
      <c r="F95" s="15" t="s">
        <v>916</v>
      </c>
      <c r="G95" s="17" t="s">
        <v>918</v>
      </c>
      <c r="H95" s="17" t="s">
        <v>919</v>
      </c>
      <c r="I95" s="17" t="s">
        <v>86</v>
      </c>
      <c r="J95" s="15" t="s">
        <v>920</v>
      </c>
      <c r="K95" s="15" t="s">
        <v>644</v>
      </c>
      <c r="L95" s="18" t="s">
        <v>921</v>
      </c>
      <c r="M95" s="15" t="s">
        <v>843</v>
      </c>
      <c r="N95" s="15" t="s">
        <v>844</v>
      </c>
      <c r="O95" s="16">
        <v>620</v>
      </c>
      <c r="P95" s="15" t="s">
        <v>452</v>
      </c>
      <c r="Q95" s="15">
        <v>100</v>
      </c>
      <c r="R95" s="15">
        <v>0</v>
      </c>
      <c r="S95" s="15">
        <v>100</v>
      </c>
      <c r="T95" s="15">
        <v>0.01</v>
      </c>
      <c r="U95" s="15" t="s">
        <v>501</v>
      </c>
      <c r="V95" s="15" t="s">
        <v>502</v>
      </c>
      <c r="W95" s="16">
        <v>0</v>
      </c>
      <c r="X95" s="16">
        <v>0</v>
      </c>
      <c r="Y95" s="15">
        <v>484</v>
      </c>
      <c r="Z95" s="15">
        <v>1.0999999999999999E-2</v>
      </c>
      <c r="AA95" s="15" t="s">
        <v>589</v>
      </c>
      <c r="AB95" s="15" t="s">
        <v>590</v>
      </c>
      <c r="AC95" s="15">
        <v>0</v>
      </c>
      <c r="AD95" s="15"/>
      <c r="AE95" s="15" t="s">
        <v>137</v>
      </c>
      <c r="AF95" s="15" t="s">
        <v>922</v>
      </c>
      <c r="AG95" s="16">
        <v>1</v>
      </c>
      <c r="AH95" s="15" t="s">
        <v>923</v>
      </c>
      <c r="AI95" s="15" t="s">
        <v>78</v>
      </c>
      <c r="AJ95" s="15">
        <v>484.172363281</v>
      </c>
      <c r="AK95" s="15">
        <v>112.209162156</v>
      </c>
      <c r="AL95" s="15">
        <v>3092903.96447</v>
      </c>
      <c r="AM95" s="15">
        <v>1431062.2083999999</v>
      </c>
      <c r="AN95" s="14"/>
      <c r="AO95" s="14"/>
      <c r="AP95" s="19">
        <v>0</v>
      </c>
      <c r="AQ95" s="19">
        <v>0</v>
      </c>
      <c r="AR95" s="19">
        <v>100</v>
      </c>
      <c r="AS95" s="19">
        <v>0</v>
      </c>
      <c r="AT95" s="19">
        <f t="shared" si="15"/>
        <v>100</v>
      </c>
      <c r="AU95" s="19">
        <v>0</v>
      </c>
      <c r="AV95" s="19">
        <v>0</v>
      </c>
      <c r="AW95" s="19">
        <v>0</v>
      </c>
      <c r="AX95" s="19">
        <v>100</v>
      </c>
      <c r="AY95" s="20">
        <f t="shared" si="14"/>
        <v>100</v>
      </c>
      <c r="AZ95" s="19">
        <f t="shared" si="16"/>
        <v>0</v>
      </c>
      <c r="BA95" s="21">
        <v>1.6637000000099997</v>
      </c>
      <c r="BB95" s="21">
        <v>2.3913000000000002</v>
      </c>
      <c r="BC95" s="22"/>
      <c r="BD95" s="19">
        <v>3</v>
      </c>
      <c r="BE95" s="19">
        <f t="shared" si="17"/>
        <v>0</v>
      </c>
      <c r="BF95" s="19">
        <f t="shared" si="18"/>
        <v>0</v>
      </c>
      <c r="BG95" s="23">
        <v>3.4819999999999997E-2</v>
      </c>
      <c r="BH95" s="23">
        <f t="shared" si="19"/>
        <v>3.4819999999999997E-2</v>
      </c>
      <c r="BI95" s="19">
        <v>0</v>
      </c>
      <c r="BJ95" s="19">
        <v>0</v>
      </c>
      <c r="BK95" s="19">
        <f t="shared" si="6"/>
        <v>0</v>
      </c>
      <c r="BL95" s="19">
        <f t="shared" si="6"/>
        <v>0</v>
      </c>
      <c r="BM95" s="19">
        <v>0</v>
      </c>
      <c r="BN95" s="19">
        <v>0</v>
      </c>
      <c r="BO95" s="19">
        <f t="shared" si="20"/>
        <v>0</v>
      </c>
      <c r="BP95" s="24">
        <f t="shared" si="12"/>
        <v>0</v>
      </c>
      <c r="BQ95" s="24">
        <f t="shared" si="12"/>
        <v>0</v>
      </c>
      <c r="BR95" s="24">
        <f t="shared" si="21"/>
        <v>0</v>
      </c>
      <c r="BS95" s="25" t="s">
        <v>292</v>
      </c>
    </row>
    <row r="96" spans="1:71" s="25" customFormat="1" ht="14.25" x14ac:dyDescent="0.2">
      <c r="A96" s="14">
        <v>190</v>
      </c>
      <c r="B96" s="14"/>
      <c r="C96" s="15" t="s">
        <v>924</v>
      </c>
      <c r="D96" s="16">
        <v>27031</v>
      </c>
      <c r="E96" s="15" t="s">
        <v>925</v>
      </c>
      <c r="F96" s="15" t="s">
        <v>924</v>
      </c>
      <c r="G96" s="17" t="s">
        <v>926</v>
      </c>
      <c r="H96" s="17" t="s">
        <v>927</v>
      </c>
      <c r="I96" s="17" t="s">
        <v>86</v>
      </c>
      <c r="J96" s="15" t="s">
        <v>928</v>
      </c>
      <c r="K96" s="15" t="s">
        <v>929</v>
      </c>
      <c r="L96" s="18" t="s">
        <v>78</v>
      </c>
      <c r="M96" s="15" t="s">
        <v>78</v>
      </c>
      <c r="N96" s="15" t="s">
        <v>78</v>
      </c>
      <c r="O96" s="16">
        <v>0</v>
      </c>
      <c r="P96" s="15" t="s">
        <v>78</v>
      </c>
      <c r="Q96" s="15">
        <v>0</v>
      </c>
      <c r="R96" s="15">
        <v>0</v>
      </c>
      <c r="S96" s="15">
        <v>0</v>
      </c>
      <c r="T96" s="15">
        <v>0</v>
      </c>
      <c r="U96" s="15" t="s">
        <v>501</v>
      </c>
      <c r="V96" s="15" t="s">
        <v>78</v>
      </c>
      <c r="W96" s="16">
        <v>0</v>
      </c>
      <c r="X96" s="16">
        <v>0</v>
      </c>
      <c r="Y96" s="15">
        <v>122840</v>
      </c>
      <c r="Z96" s="15">
        <v>2.82</v>
      </c>
      <c r="AA96" s="15" t="s">
        <v>78</v>
      </c>
      <c r="AB96" s="15" t="s">
        <v>78</v>
      </c>
      <c r="AC96" s="15">
        <v>0</v>
      </c>
      <c r="AD96" s="15"/>
      <c r="AE96" s="15" t="s">
        <v>78</v>
      </c>
      <c r="AF96" s="15" t="s">
        <v>78</v>
      </c>
      <c r="AG96" s="16">
        <v>0</v>
      </c>
      <c r="AH96" s="15" t="s">
        <v>930</v>
      </c>
      <c r="AI96" s="15" t="s">
        <v>78</v>
      </c>
      <c r="AJ96" s="15">
        <v>122839.820313</v>
      </c>
      <c r="AK96" s="15">
        <v>3558.2061540300001</v>
      </c>
      <c r="AL96" s="15">
        <v>3093890.2039200002</v>
      </c>
      <c r="AM96" s="15">
        <v>1429952.0972500001</v>
      </c>
      <c r="AN96" s="14"/>
      <c r="AO96" s="14"/>
      <c r="AP96" s="19">
        <v>0</v>
      </c>
      <c r="AQ96" s="19">
        <v>0</v>
      </c>
      <c r="AR96" s="19">
        <v>0</v>
      </c>
      <c r="AS96" s="19">
        <v>0</v>
      </c>
      <c r="AT96" s="19">
        <f t="shared" si="15"/>
        <v>0</v>
      </c>
      <c r="AU96" s="19">
        <v>0</v>
      </c>
      <c r="AV96" s="19">
        <v>0</v>
      </c>
      <c r="AW96" s="19">
        <v>0</v>
      </c>
      <c r="AX96" s="19">
        <v>0</v>
      </c>
      <c r="AY96" s="20">
        <f t="shared" si="14"/>
        <v>0</v>
      </c>
      <c r="AZ96" s="19">
        <f t="shared" si="16"/>
        <v>0</v>
      </c>
      <c r="BA96" s="21">
        <v>1.6637000000099997</v>
      </c>
      <c r="BB96" s="21">
        <v>2.3913000000000002</v>
      </c>
      <c r="BC96" s="22"/>
      <c r="BD96" s="19">
        <v>0</v>
      </c>
      <c r="BE96" s="19">
        <f t="shared" si="17"/>
        <v>0</v>
      </c>
      <c r="BF96" s="19">
        <f t="shared" si="18"/>
        <v>0</v>
      </c>
      <c r="BG96" s="23">
        <v>3.4819999999999997E-2</v>
      </c>
      <c r="BH96" s="23">
        <f t="shared" si="19"/>
        <v>3.4819999999999997E-2</v>
      </c>
      <c r="BI96" s="19">
        <v>0</v>
      </c>
      <c r="BJ96" s="19">
        <v>0</v>
      </c>
      <c r="BK96" s="19">
        <f t="shared" si="6"/>
        <v>0</v>
      </c>
      <c r="BL96" s="19">
        <f t="shared" si="6"/>
        <v>0</v>
      </c>
      <c r="BM96" s="19">
        <v>0</v>
      </c>
      <c r="BN96" s="19">
        <v>0</v>
      </c>
      <c r="BO96" s="19">
        <f t="shared" si="20"/>
        <v>0</v>
      </c>
      <c r="BP96" s="24">
        <f t="shared" si="12"/>
        <v>0</v>
      </c>
      <c r="BQ96" s="24">
        <f t="shared" si="12"/>
        <v>0</v>
      </c>
      <c r="BR96" s="24">
        <f t="shared" si="21"/>
        <v>0</v>
      </c>
    </row>
    <row r="97" spans="1:71" s="25" customFormat="1" ht="14.25" x14ac:dyDescent="0.2">
      <c r="A97" s="14">
        <v>191</v>
      </c>
      <c r="B97" s="14"/>
      <c r="C97" s="15" t="s">
        <v>931</v>
      </c>
      <c r="D97" s="16">
        <v>35039</v>
      </c>
      <c r="E97" s="15" t="s">
        <v>932</v>
      </c>
      <c r="F97" s="15" t="s">
        <v>931</v>
      </c>
      <c r="G97" s="17" t="s">
        <v>933</v>
      </c>
      <c r="H97" s="17" t="s">
        <v>934</v>
      </c>
      <c r="I97" s="17" t="s">
        <v>86</v>
      </c>
      <c r="J97" s="15" t="s">
        <v>935</v>
      </c>
      <c r="K97" s="15" t="s">
        <v>772</v>
      </c>
      <c r="L97" s="18" t="s">
        <v>936</v>
      </c>
      <c r="M97" s="15" t="s">
        <v>937</v>
      </c>
      <c r="N97" s="15" t="s">
        <v>938</v>
      </c>
      <c r="O97" s="16">
        <v>350</v>
      </c>
      <c r="P97" s="15" t="s">
        <v>616</v>
      </c>
      <c r="Q97" s="15">
        <v>289800</v>
      </c>
      <c r="R97" s="15">
        <v>1120300</v>
      </c>
      <c r="S97" s="15">
        <v>1410100</v>
      </c>
      <c r="T97" s="15">
        <v>3.22</v>
      </c>
      <c r="U97" s="15" t="s">
        <v>501</v>
      </c>
      <c r="V97" s="15" t="s">
        <v>502</v>
      </c>
      <c r="W97" s="16">
        <v>1</v>
      </c>
      <c r="X97" s="16">
        <v>1</v>
      </c>
      <c r="Y97" s="15">
        <v>116999</v>
      </c>
      <c r="Z97" s="15">
        <v>2.6859999999999999</v>
      </c>
      <c r="AA97" s="15" t="s">
        <v>78</v>
      </c>
      <c r="AB97" s="15" t="s">
        <v>78</v>
      </c>
      <c r="AC97" s="15">
        <v>300000</v>
      </c>
      <c r="AD97" s="26">
        <v>38442</v>
      </c>
      <c r="AE97" s="15" t="s">
        <v>119</v>
      </c>
      <c r="AF97" s="15" t="s">
        <v>119</v>
      </c>
      <c r="AG97" s="16">
        <v>1</v>
      </c>
      <c r="AH97" s="15" t="s">
        <v>939</v>
      </c>
      <c r="AI97" s="15" t="s">
        <v>78</v>
      </c>
      <c r="AJ97" s="15">
        <v>116999.46875</v>
      </c>
      <c r="AK97" s="15">
        <v>1634.5646544000001</v>
      </c>
      <c r="AL97" s="15">
        <v>3094331.13662</v>
      </c>
      <c r="AM97" s="15">
        <v>1430042.8474699999</v>
      </c>
      <c r="AN97" s="14"/>
      <c r="AO97" s="14"/>
      <c r="AP97" s="19">
        <v>0</v>
      </c>
      <c r="AQ97" s="19">
        <v>0</v>
      </c>
      <c r="AR97" s="19">
        <v>289800</v>
      </c>
      <c r="AS97" s="19">
        <v>1108300</v>
      </c>
      <c r="AT97" s="19">
        <f t="shared" si="15"/>
        <v>1398100</v>
      </c>
      <c r="AU97" s="19">
        <v>0</v>
      </c>
      <c r="AV97" s="19">
        <v>0</v>
      </c>
      <c r="AW97" s="19">
        <v>0</v>
      </c>
      <c r="AX97" s="19">
        <v>0</v>
      </c>
      <c r="AY97" s="20">
        <f t="shared" si="14"/>
        <v>0</v>
      </c>
      <c r="AZ97" s="19">
        <f t="shared" si="16"/>
        <v>1398100</v>
      </c>
      <c r="BA97" s="21">
        <v>2.4287000000100001</v>
      </c>
      <c r="BB97" s="21">
        <v>2.4287000000100001</v>
      </c>
      <c r="BC97" s="22"/>
      <c r="BD97" s="19">
        <v>41943</v>
      </c>
      <c r="BE97" s="19">
        <f t="shared" si="17"/>
        <v>33955.654700139814</v>
      </c>
      <c r="BF97" s="19">
        <f t="shared" si="18"/>
        <v>33955.654700139814</v>
      </c>
      <c r="BG97" s="23">
        <v>3.4819999999999997E-2</v>
      </c>
      <c r="BH97" s="23">
        <f t="shared" si="19"/>
        <v>3.4819999999999997E-2</v>
      </c>
      <c r="BI97" s="19">
        <v>0</v>
      </c>
      <c r="BJ97" s="19">
        <v>0</v>
      </c>
      <c r="BK97" s="19">
        <f t="shared" si="6"/>
        <v>33955.654700139814</v>
      </c>
      <c r="BL97" s="19">
        <f t="shared" si="6"/>
        <v>33955.654700139814</v>
      </c>
      <c r="BM97" s="19">
        <v>0</v>
      </c>
      <c r="BN97" s="19">
        <v>0</v>
      </c>
      <c r="BO97" s="19">
        <f t="shared" si="20"/>
        <v>0</v>
      </c>
      <c r="BP97" s="24">
        <f t="shared" si="12"/>
        <v>33955.654700139814</v>
      </c>
      <c r="BQ97" s="24">
        <f t="shared" si="12"/>
        <v>33955.654700139814</v>
      </c>
      <c r="BR97" s="24">
        <f t="shared" si="21"/>
        <v>0</v>
      </c>
    </row>
    <row r="98" spans="1:71" s="25" customFormat="1" ht="14.25" x14ac:dyDescent="0.2">
      <c r="A98" s="14">
        <v>192</v>
      </c>
      <c r="B98" s="14"/>
      <c r="C98" s="15" t="s">
        <v>940</v>
      </c>
      <c r="D98" s="16">
        <v>14516</v>
      </c>
      <c r="E98" s="15" t="s">
        <v>941</v>
      </c>
      <c r="F98" s="15" t="s">
        <v>940</v>
      </c>
      <c r="G98" s="17" t="s">
        <v>942</v>
      </c>
      <c r="H98" s="17" t="s">
        <v>943</v>
      </c>
      <c r="I98" s="17" t="s">
        <v>86</v>
      </c>
      <c r="J98" s="15" t="s">
        <v>944</v>
      </c>
      <c r="K98" s="15" t="s">
        <v>403</v>
      </c>
      <c r="L98" s="18" t="s">
        <v>945</v>
      </c>
      <c r="M98" s="15" t="s">
        <v>937</v>
      </c>
      <c r="N98" s="15" t="s">
        <v>938</v>
      </c>
      <c r="O98" s="16">
        <v>620</v>
      </c>
      <c r="P98" s="15" t="s">
        <v>452</v>
      </c>
      <c r="Q98" s="15">
        <v>400</v>
      </c>
      <c r="R98" s="15">
        <v>0</v>
      </c>
      <c r="S98" s="15">
        <v>400</v>
      </c>
      <c r="T98" s="15">
        <v>0.152</v>
      </c>
      <c r="U98" s="15" t="s">
        <v>501</v>
      </c>
      <c r="V98" s="15" t="s">
        <v>502</v>
      </c>
      <c r="W98" s="16">
        <v>0</v>
      </c>
      <c r="X98" s="16">
        <v>0</v>
      </c>
      <c r="Y98" s="15">
        <v>7348</v>
      </c>
      <c r="Z98" s="15">
        <v>0.16900000000000001</v>
      </c>
      <c r="AA98" s="15" t="s">
        <v>78</v>
      </c>
      <c r="AB98" s="15" t="s">
        <v>78</v>
      </c>
      <c r="AC98" s="15">
        <v>0</v>
      </c>
      <c r="AD98" s="15"/>
      <c r="AE98" s="15" t="s">
        <v>211</v>
      </c>
      <c r="AF98" s="15" t="s">
        <v>946</v>
      </c>
      <c r="AG98" s="16">
        <v>1</v>
      </c>
      <c r="AH98" s="15" t="s">
        <v>947</v>
      </c>
      <c r="AI98" s="15" t="s">
        <v>78</v>
      </c>
      <c r="AJ98" s="15">
        <v>7347.9794921900002</v>
      </c>
      <c r="AK98" s="15">
        <v>717.42759929800002</v>
      </c>
      <c r="AL98" s="15">
        <v>3094548.5242099999</v>
      </c>
      <c r="AM98" s="15">
        <v>1430089.8648999999</v>
      </c>
      <c r="AN98" s="14"/>
      <c r="AO98" s="14"/>
      <c r="AP98" s="19">
        <v>0</v>
      </c>
      <c r="AQ98" s="19">
        <v>0</v>
      </c>
      <c r="AR98" s="19">
        <v>200</v>
      </c>
      <c r="AS98" s="19">
        <v>0</v>
      </c>
      <c r="AT98" s="19">
        <f t="shared" si="15"/>
        <v>200</v>
      </c>
      <c r="AU98" s="19">
        <v>0</v>
      </c>
      <c r="AV98" s="19">
        <v>0</v>
      </c>
      <c r="AW98" s="19">
        <v>0</v>
      </c>
      <c r="AX98" s="19">
        <v>200</v>
      </c>
      <c r="AY98" s="20">
        <f t="shared" si="14"/>
        <v>200</v>
      </c>
      <c r="AZ98" s="19">
        <f t="shared" si="16"/>
        <v>0</v>
      </c>
      <c r="BA98" s="21">
        <v>2.4287000000100001</v>
      </c>
      <c r="BB98" s="21">
        <v>2.4287000000100001</v>
      </c>
      <c r="BC98" s="22"/>
      <c r="BD98" s="19">
        <v>6</v>
      </c>
      <c r="BE98" s="19">
        <f t="shared" si="17"/>
        <v>0</v>
      </c>
      <c r="BF98" s="19">
        <f t="shared" si="18"/>
        <v>0</v>
      </c>
      <c r="BG98" s="23">
        <v>3.4819999999999997E-2</v>
      </c>
      <c r="BH98" s="23">
        <f t="shared" si="19"/>
        <v>3.4819999999999997E-2</v>
      </c>
      <c r="BI98" s="19">
        <v>0</v>
      </c>
      <c r="BJ98" s="19">
        <v>0</v>
      </c>
      <c r="BK98" s="19">
        <f t="shared" si="6"/>
        <v>0</v>
      </c>
      <c r="BL98" s="19">
        <f t="shared" si="6"/>
        <v>0</v>
      </c>
      <c r="BM98" s="19">
        <v>0</v>
      </c>
      <c r="BN98" s="19">
        <v>0</v>
      </c>
      <c r="BO98" s="19">
        <f t="shared" si="20"/>
        <v>0</v>
      </c>
      <c r="BP98" s="24">
        <f t="shared" si="12"/>
        <v>0</v>
      </c>
      <c r="BQ98" s="24">
        <f t="shared" si="12"/>
        <v>0</v>
      </c>
      <c r="BR98" s="24">
        <f t="shared" si="21"/>
        <v>0</v>
      </c>
      <c r="BS98" s="25" t="s">
        <v>292</v>
      </c>
    </row>
    <row r="99" spans="1:71" s="25" customFormat="1" ht="14.25" x14ac:dyDescent="0.2">
      <c r="A99" s="14">
        <v>193</v>
      </c>
      <c r="B99" s="14"/>
      <c r="C99" s="15" t="s">
        <v>948</v>
      </c>
      <c r="D99" s="16">
        <v>26012</v>
      </c>
      <c r="E99" s="15" t="s">
        <v>949</v>
      </c>
      <c r="F99" s="15" t="s">
        <v>948</v>
      </c>
      <c r="G99" s="17" t="s">
        <v>950</v>
      </c>
      <c r="H99" s="17" t="s">
        <v>951</v>
      </c>
      <c r="I99" s="17" t="s">
        <v>952</v>
      </c>
      <c r="J99" s="15" t="s">
        <v>953</v>
      </c>
      <c r="K99" s="15" t="s">
        <v>954</v>
      </c>
      <c r="L99" s="18" t="s">
        <v>955</v>
      </c>
      <c r="M99" s="15" t="s">
        <v>937</v>
      </c>
      <c r="N99" s="15" t="s">
        <v>938</v>
      </c>
      <c r="O99" s="16">
        <v>620</v>
      </c>
      <c r="P99" s="15" t="s">
        <v>452</v>
      </c>
      <c r="Q99" s="15">
        <v>21900</v>
      </c>
      <c r="R99" s="15">
        <v>0</v>
      </c>
      <c r="S99" s="15">
        <v>21900</v>
      </c>
      <c r="T99" s="15">
        <v>0.24</v>
      </c>
      <c r="U99" s="15" t="s">
        <v>501</v>
      </c>
      <c r="V99" s="15" t="s">
        <v>502</v>
      </c>
      <c r="W99" s="16">
        <v>0</v>
      </c>
      <c r="X99" s="16">
        <v>0</v>
      </c>
      <c r="Y99" s="15">
        <v>24643</v>
      </c>
      <c r="Z99" s="15">
        <v>0.56599999999999995</v>
      </c>
      <c r="AA99" s="15" t="s">
        <v>78</v>
      </c>
      <c r="AB99" s="15" t="s">
        <v>78</v>
      </c>
      <c r="AC99" s="15">
        <v>0</v>
      </c>
      <c r="AD99" s="15"/>
      <c r="AE99" s="15" t="s">
        <v>956</v>
      </c>
      <c r="AF99" s="15" t="s">
        <v>957</v>
      </c>
      <c r="AG99" s="16">
        <v>1</v>
      </c>
      <c r="AH99" s="15" t="s">
        <v>958</v>
      </c>
      <c r="AI99" s="15" t="s">
        <v>78</v>
      </c>
      <c r="AJ99" s="15">
        <v>24643.0849609</v>
      </c>
      <c r="AK99" s="15">
        <v>1514.9200101599999</v>
      </c>
      <c r="AL99" s="15">
        <v>3094576.8086600001</v>
      </c>
      <c r="AM99" s="15">
        <v>1429883.3650799999</v>
      </c>
      <c r="AN99" s="14"/>
      <c r="AO99" s="14"/>
      <c r="AP99" s="19">
        <v>0</v>
      </c>
      <c r="AQ99" s="19">
        <v>0</v>
      </c>
      <c r="AR99" s="19">
        <v>21900</v>
      </c>
      <c r="AS99" s="19">
        <v>0</v>
      </c>
      <c r="AT99" s="19">
        <f t="shared" si="15"/>
        <v>21900</v>
      </c>
      <c r="AU99" s="19">
        <v>0</v>
      </c>
      <c r="AV99" s="19">
        <v>0</v>
      </c>
      <c r="AW99" s="19">
        <v>0</v>
      </c>
      <c r="AX99" s="19">
        <v>21900</v>
      </c>
      <c r="AY99" s="20">
        <f t="shared" si="14"/>
        <v>21900</v>
      </c>
      <c r="AZ99" s="19">
        <f t="shared" si="16"/>
        <v>0</v>
      </c>
      <c r="BA99" s="21">
        <v>2.4287000000100001</v>
      </c>
      <c r="BB99" s="21">
        <v>2.4287000000100001</v>
      </c>
      <c r="BC99" s="22"/>
      <c r="BD99" s="19">
        <v>657</v>
      </c>
      <c r="BE99" s="19">
        <f t="shared" si="17"/>
        <v>0</v>
      </c>
      <c r="BF99" s="19">
        <f t="shared" si="18"/>
        <v>0</v>
      </c>
      <c r="BG99" s="23">
        <v>3.4819999999999997E-2</v>
      </c>
      <c r="BH99" s="23">
        <f t="shared" si="19"/>
        <v>3.4819999999999997E-2</v>
      </c>
      <c r="BI99" s="19">
        <v>0</v>
      </c>
      <c r="BJ99" s="19">
        <v>0</v>
      </c>
      <c r="BK99" s="19">
        <f t="shared" si="6"/>
        <v>0</v>
      </c>
      <c r="BL99" s="19">
        <f t="shared" si="6"/>
        <v>0</v>
      </c>
      <c r="BM99" s="19">
        <v>0</v>
      </c>
      <c r="BN99" s="19">
        <v>0</v>
      </c>
      <c r="BO99" s="19">
        <f t="shared" si="20"/>
        <v>0</v>
      </c>
      <c r="BP99" s="24">
        <f t="shared" si="12"/>
        <v>0</v>
      </c>
      <c r="BQ99" s="24">
        <f t="shared" si="12"/>
        <v>0</v>
      </c>
      <c r="BR99" s="24">
        <f t="shared" si="21"/>
        <v>0</v>
      </c>
      <c r="BS99" s="25" t="s">
        <v>292</v>
      </c>
    </row>
    <row r="100" spans="1:71" s="25" customFormat="1" ht="14.25" x14ac:dyDescent="0.2">
      <c r="A100" s="14">
        <v>194</v>
      </c>
      <c r="B100" s="14"/>
      <c r="C100" s="15" t="s">
        <v>959</v>
      </c>
      <c r="D100" s="16">
        <v>32370</v>
      </c>
      <c r="E100" s="15" t="s">
        <v>960</v>
      </c>
      <c r="F100" s="15" t="s">
        <v>959</v>
      </c>
      <c r="G100" s="17" t="s">
        <v>961</v>
      </c>
      <c r="H100" s="17" t="s">
        <v>962</v>
      </c>
      <c r="I100" s="17" t="s">
        <v>86</v>
      </c>
      <c r="J100" s="15" t="s">
        <v>963</v>
      </c>
      <c r="K100" s="15" t="s">
        <v>964</v>
      </c>
      <c r="L100" s="18" t="s">
        <v>965</v>
      </c>
      <c r="M100" s="15" t="s">
        <v>937</v>
      </c>
      <c r="N100" s="15" t="s">
        <v>938</v>
      </c>
      <c r="O100" s="16">
        <v>340</v>
      </c>
      <c r="P100" s="15" t="s">
        <v>739</v>
      </c>
      <c r="Q100" s="15">
        <v>581400</v>
      </c>
      <c r="R100" s="15">
        <v>452700</v>
      </c>
      <c r="S100" s="15">
        <v>1034100</v>
      </c>
      <c r="T100" s="15">
        <v>6.4569999999999999</v>
      </c>
      <c r="U100" s="15" t="s">
        <v>501</v>
      </c>
      <c r="V100" s="15" t="s">
        <v>502</v>
      </c>
      <c r="W100" s="16">
        <v>1</v>
      </c>
      <c r="X100" s="16">
        <v>1</v>
      </c>
      <c r="Y100" s="15">
        <v>289571</v>
      </c>
      <c r="Z100" s="15">
        <v>6.6479999999999997</v>
      </c>
      <c r="AA100" s="15" t="s">
        <v>78</v>
      </c>
      <c r="AB100" s="15" t="s">
        <v>78</v>
      </c>
      <c r="AC100" s="15">
        <v>625000</v>
      </c>
      <c r="AD100" s="26">
        <v>40982</v>
      </c>
      <c r="AE100" s="15" t="s">
        <v>137</v>
      </c>
      <c r="AF100" s="15" t="s">
        <v>966</v>
      </c>
      <c r="AG100" s="16">
        <v>1</v>
      </c>
      <c r="AH100" s="15" t="s">
        <v>967</v>
      </c>
      <c r="AI100" s="15" t="s">
        <v>78</v>
      </c>
      <c r="AJ100" s="15">
        <v>289571.44335900003</v>
      </c>
      <c r="AK100" s="15">
        <v>2704.2211974000002</v>
      </c>
      <c r="AL100" s="15">
        <v>3094199.7231000001</v>
      </c>
      <c r="AM100" s="15">
        <v>1429719.1879799999</v>
      </c>
      <c r="AN100" s="14"/>
      <c r="AO100" s="14"/>
      <c r="AP100" s="19">
        <v>0</v>
      </c>
      <c r="AQ100" s="19">
        <v>0</v>
      </c>
      <c r="AR100" s="19">
        <v>581400</v>
      </c>
      <c r="AS100" s="19">
        <v>447800</v>
      </c>
      <c r="AT100" s="19">
        <f t="shared" si="15"/>
        <v>1029200</v>
      </c>
      <c r="AU100" s="19">
        <v>0</v>
      </c>
      <c r="AV100" s="19">
        <v>0</v>
      </c>
      <c r="AW100" s="19">
        <v>0</v>
      </c>
      <c r="AX100" s="19">
        <v>0</v>
      </c>
      <c r="AY100" s="20">
        <f t="shared" si="14"/>
        <v>0</v>
      </c>
      <c r="AZ100" s="19">
        <f t="shared" si="16"/>
        <v>1029200</v>
      </c>
      <c r="BA100" s="21">
        <v>2.4287000000100001</v>
      </c>
      <c r="BB100" s="21">
        <v>2.4287000000100001</v>
      </c>
      <c r="BC100" s="22"/>
      <c r="BD100" s="19">
        <v>30876</v>
      </c>
      <c r="BE100" s="19">
        <f t="shared" si="17"/>
        <v>24996.18040010292</v>
      </c>
      <c r="BF100" s="19">
        <f t="shared" si="18"/>
        <v>24996.18040010292</v>
      </c>
      <c r="BG100" s="23">
        <v>3.4819999999999997E-2</v>
      </c>
      <c r="BH100" s="23">
        <f t="shared" si="19"/>
        <v>3.4819999999999997E-2</v>
      </c>
      <c r="BI100" s="19">
        <v>0</v>
      </c>
      <c r="BJ100" s="19">
        <v>0</v>
      </c>
      <c r="BK100" s="19">
        <f t="shared" si="6"/>
        <v>24996.18040010292</v>
      </c>
      <c r="BL100" s="19">
        <f t="shared" si="6"/>
        <v>24996.18040010292</v>
      </c>
      <c r="BM100" s="19">
        <v>0</v>
      </c>
      <c r="BN100" s="19">
        <v>0</v>
      </c>
      <c r="BO100" s="19">
        <f t="shared" si="20"/>
        <v>0</v>
      </c>
      <c r="BP100" s="24">
        <f t="shared" si="12"/>
        <v>24996.18040010292</v>
      </c>
      <c r="BQ100" s="24">
        <f t="shared" si="12"/>
        <v>24996.18040010292</v>
      </c>
      <c r="BR100" s="24">
        <f t="shared" si="21"/>
        <v>0</v>
      </c>
    </row>
    <row r="101" spans="1:71" s="25" customFormat="1" ht="14.25" x14ac:dyDescent="0.2">
      <c r="A101" s="14">
        <v>195</v>
      </c>
      <c r="B101" s="14"/>
      <c r="C101" s="15"/>
      <c r="D101" s="16">
        <v>18859</v>
      </c>
      <c r="E101" s="15" t="s">
        <v>968</v>
      </c>
      <c r="F101" s="15" t="s">
        <v>969</v>
      </c>
      <c r="G101" s="17" t="s">
        <v>970</v>
      </c>
      <c r="H101" s="17" t="s">
        <v>971</v>
      </c>
      <c r="I101" s="17" t="s">
        <v>86</v>
      </c>
      <c r="J101" s="15" t="s">
        <v>971</v>
      </c>
      <c r="K101" s="15" t="s">
        <v>972</v>
      </c>
      <c r="L101" s="18" t="s">
        <v>973</v>
      </c>
      <c r="M101" s="15" t="s">
        <v>937</v>
      </c>
      <c r="N101" s="15" t="s">
        <v>938</v>
      </c>
      <c r="O101" s="16">
        <v>620</v>
      </c>
      <c r="P101" s="15" t="s">
        <v>452</v>
      </c>
      <c r="Q101" s="15">
        <v>0</v>
      </c>
      <c r="R101" s="15">
        <v>0</v>
      </c>
      <c r="S101" s="15">
        <v>0</v>
      </c>
      <c r="T101" s="15">
        <v>0.501</v>
      </c>
      <c r="U101" s="15" t="s">
        <v>501</v>
      </c>
      <c r="V101" s="15" t="s">
        <v>502</v>
      </c>
      <c r="W101" s="16">
        <v>0</v>
      </c>
      <c r="X101" s="16">
        <v>0</v>
      </c>
      <c r="Y101" s="15">
        <v>1333</v>
      </c>
      <c r="Z101" s="15">
        <v>3.1E-2</v>
      </c>
      <c r="AA101" s="15" t="s">
        <v>78</v>
      </c>
      <c r="AB101" s="15" t="s">
        <v>78</v>
      </c>
      <c r="AC101" s="15">
        <v>0</v>
      </c>
      <c r="AD101" s="15"/>
      <c r="AE101" s="15" t="s">
        <v>222</v>
      </c>
      <c r="AF101" s="15" t="s">
        <v>974</v>
      </c>
      <c r="AG101" s="16">
        <v>1</v>
      </c>
      <c r="AH101" s="15" t="s">
        <v>975</v>
      </c>
      <c r="AI101" s="15" t="s">
        <v>78</v>
      </c>
      <c r="AJ101" s="15">
        <v>1333.0874023399999</v>
      </c>
      <c r="AK101" s="15">
        <v>156.344386399</v>
      </c>
      <c r="AL101" s="15">
        <v>3094580.4049</v>
      </c>
      <c r="AM101" s="15">
        <v>1429518.1558000001</v>
      </c>
      <c r="AN101" s="14"/>
      <c r="AO101" s="14"/>
      <c r="AP101" s="19">
        <v>0</v>
      </c>
      <c r="AQ101" s="19">
        <v>0</v>
      </c>
      <c r="AR101" s="19">
        <v>0</v>
      </c>
      <c r="AS101" s="19">
        <v>0</v>
      </c>
      <c r="AT101" s="19">
        <f t="shared" si="15"/>
        <v>0</v>
      </c>
      <c r="AU101" s="19">
        <v>0</v>
      </c>
      <c r="AV101" s="19">
        <v>0</v>
      </c>
      <c r="AW101" s="19">
        <v>0</v>
      </c>
      <c r="AX101" s="19">
        <v>0</v>
      </c>
      <c r="AY101" s="20">
        <f t="shared" si="14"/>
        <v>0</v>
      </c>
      <c r="AZ101" s="19">
        <f t="shared" si="16"/>
        <v>0</v>
      </c>
      <c r="BA101" s="21">
        <v>2.4287000000100001</v>
      </c>
      <c r="BB101" s="21">
        <v>2.4287000000100001</v>
      </c>
      <c r="BC101" s="22"/>
      <c r="BD101" s="19">
        <v>0</v>
      </c>
      <c r="BE101" s="19">
        <f t="shared" si="17"/>
        <v>0</v>
      </c>
      <c r="BF101" s="19">
        <f t="shared" si="18"/>
        <v>0</v>
      </c>
      <c r="BG101" s="23">
        <v>3.4819999999999997E-2</v>
      </c>
      <c r="BH101" s="23">
        <f t="shared" si="19"/>
        <v>3.4819999999999997E-2</v>
      </c>
      <c r="BI101" s="19">
        <v>0</v>
      </c>
      <c r="BJ101" s="19">
        <v>0</v>
      </c>
      <c r="BK101" s="19">
        <f t="shared" si="6"/>
        <v>0</v>
      </c>
      <c r="BL101" s="19">
        <f t="shared" si="6"/>
        <v>0</v>
      </c>
      <c r="BM101" s="19">
        <v>0</v>
      </c>
      <c r="BN101" s="19">
        <v>0</v>
      </c>
      <c r="BO101" s="19">
        <f t="shared" si="20"/>
        <v>0</v>
      </c>
      <c r="BP101" s="24">
        <f t="shared" si="12"/>
        <v>0</v>
      </c>
      <c r="BQ101" s="24">
        <f t="shared" si="12"/>
        <v>0</v>
      </c>
      <c r="BR101" s="24">
        <f t="shared" si="21"/>
        <v>0</v>
      </c>
      <c r="BS101" s="25" t="s">
        <v>292</v>
      </c>
    </row>
    <row r="102" spans="1:71" s="25" customFormat="1" ht="14.25" x14ac:dyDescent="0.2">
      <c r="A102" s="14">
        <v>196</v>
      </c>
      <c r="B102" s="14"/>
      <c r="C102" s="15" t="s">
        <v>176</v>
      </c>
      <c r="D102" s="16">
        <v>21143</v>
      </c>
      <c r="E102" s="15" t="s">
        <v>976</v>
      </c>
      <c r="F102" s="15" t="s">
        <v>977</v>
      </c>
      <c r="G102" s="17" t="s">
        <v>978</v>
      </c>
      <c r="H102" s="17" t="s">
        <v>979</v>
      </c>
      <c r="I102" s="17" t="s">
        <v>86</v>
      </c>
      <c r="J102" s="15" t="s">
        <v>980</v>
      </c>
      <c r="K102" s="15" t="s">
        <v>981</v>
      </c>
      <c r="L102" s="18" t="s">
        <v>982</v>
      </c>
      <c r="M102" s="15" t="s">
        <v>937</v>
      </c>
      <c r="N102" s="15" t="s">
        <v>938</v>
      </c>
      <c r="O102" s="16">
        <v>620</v>
      </c>
      <c r="P102" s="15" t="s">
        <v>452</v>
      </c>
      <c r="Q102" s="15">
        <v>200</v>
      </c>
      <c r="R102" s="15">
        <v>0</v>
      </c>
      <c r="S102" s="15">
        <v>200</v>
      </c>
      <c r="T102" s="15">
        <v>8.8999999999999996E-2</v>
      </c>
      <c r="U102" s="15" t="s">
        <v>501</v>
      </c>
      <c r="V102" s="15" t="s">
        <v>502</v>
      </c>
      <c r="W102" s="16">
        <v>0</v>
      </c>
      <c r="X102" s="16">
        <v>0</v>
      </c>
      <c r="Y102" s="15">
        <v>4092</v>
      </c>
      <c r="Z102" s="15">
        <v>9.4E-2</v>
      </c>
      <c r="AA102" s="15" t="s">
        <v>78</v>
      </c>
      <c r="AB102" s="15" t="s">
        <v>78</v>
      </c>
      <c r="AC102" s="15">
        <v>0</v>
      </c>
      <c r="AD102" s="15"/>
      <c r="AE102" s="15" t="s">
        <v>874</v>
      </c>
      <c r="AF102" s="15" t="s">
        <v>983</v>
      </c>
      <c r="AG102" s="16">
        <v>1</v>
      </c>
      <c r="AH102" s="15" t="s">
        <v>984</v>
      </c>
      <c r="AI102" s="15" t="s">
        <v>78</v>
      </c>
      <c r="AJ102" s="15">
        <v>4092.1269531299999</v>
      </c>
      <c r="AK102" s="15">
        <v>965.16951276899999</v>
      </c>
      <c r="AL102" s="15">
        <v>3094370.6154900002</v>
      </c>
      <c r="AM102" s="15">
        <v>1429505.75792</v>
      </c>
      <c r="AN102" s="14"/>
      <c r="AO102" s="14"/>
      <c r="AP102" s="19">
        <v>0</v>
      </c>
      <c r="AQ102" s="19">
        <v>0</v>
      </c>
      <c r="AR102" s="19">
        <v>100</v>
      </c>
      <c r="AS102" s="19">
        <v>0</v>
      </c>
      <c r="AT102" s="19">
        <f t="shared" si="15"/>
        <v>100</v>
      </c>
      <c r="AU102" s="19">
        <v>0</v>
      </c>
      <c r="AV102" s="19">
        <v>0</v>
      </c>
      <c r="AW102" s="19">
        <v>0</v>
      </c>
      <c r="AX102" s="19">
        <v>100</v>
      </c>
      <c r="AY102" s="20">
        <f t="shared" si="14"/>
        <v>100</v>
      </c>
      <c r="AZ102" s="19">
        <f t="shared" si="16"/>
        <v>0</v>
      </c>
      <c r="BA102" s="21">
        <v>2.4287000000100001</v>
      </c>
      <c r="BB102" s="21">
        <v>2.4287000000100001</v>
      </c>
      <c r="BC102" s="22"/>
      <c r="BD102" s="19">
        <v>3</v>
      </c>
      <c r="BE102" s="19">
        <f t="shared" si="17"/>
        <v>0</v>
      </c>
      <c r="BF102" s="19">
        <f t="shared" si="18"/>
        <v>0</v>
      </c>
      <c r="BG102" s="23">
        <v>3.4819999999999997E-2</v>
      </c>
      <c r="BH102" s="23">
        <f t="shared" si="19"/>
        <v>3.4819999999999997E-2</v>
      </c>
      <c r="BI102" s="19">
        <v>0</v>
      </c>
      <c r="BJ102" s="19">
        <v>0</v>
      </c>
      <c r="BK102" s="19">
        <f t="shared" si="6"/>
        <v>0</v>
      </c>
      <c r="BL102" s="19">
        <f t="shared" si="6"/>
        <v>0</v>
      </c>
      <c r="BM102" s="19">
        <v>0</v>
      </c>
      <c r="BN102" s="19">
        <v>0</v>
      </c>
      <c r="BO102" s="19">
        <f t="shared" si="20"/>
        <v>0</v>
      </c>
      <c r="BP102" s="24">
        <f t="shared" si="12"/>
        <v>0</v>
      </c>
      <c r="BQ102" s="24">
        <f t="shared" si="12"/>
        <v>0</v>
      </c>
      <c r="BR102" s="24">
        <f t="shared" si="21"/>
        <v>0</v>
      </c>
      <c r="BS102" s="25" t="s">
        <v>292</v>
      </c>
    </row>
    <row r="103" spans="1:71" s="25" customFormat="1" ht="14.25" x14ac:dyDescent="0.2">
      <c r="A103" s="14">
        <v>197</v>
      </c>
      <c r="B103" s="14"/>
      <c r="C103" s="15"/>
      <c r="D103" s="16">
        <v>9218</v>
      </c>
      <c r="E103" s="15" t="s">
        <v>985</v>
      </c>
      <c r="F103" s="15" t="s">
        <v>986</v>
      </c>
      <c r="G103" s="17" t="s">
        <v>987</v>
      </c>
      <c r="H103" s="17" t="s">
        <v>988</v>
      </c>
      <c r="I103" s="17" t="s">
        <v>86</v>
      </c>
      <c r="J103" s="15" t="s">
        <v>989</v>
      </c>
      <c r="K103" s="15" t="s">
        <v>990</v>
      </c>
      <c r="L103" s="18" t="s">
        <v>78</v>
      </c>
      <c r="M103" s="15" t="s">
        <v>78</v>
      </c>
      <c r="N103" s="15" t="s">
        <v>78</v>
      </c>
      <c r="O103" s="16">
        <v>0</v>
      </c>
      <c r="P103" s="15" t="s">
        <v>78</v>
      </c>
      <c r="Q103" s="15">
        <v>0</v>
      </c>
      <c r="R103" s="15">
        <v>0</v>
      </c>
      <c r="S103" s="15">
        <v>0</v>
      </c>
      <c r="T103" s="15">
        <v>0</v>
      </c>
      <c r="U103" s="15" t="s">
        <v>501</v>
      </c>
      <c r="V103" s="15" t="s">
        <v>78</v>
      </c>
      <c r="W103" s="16">
        <v>0</v>
      </c>
      <c r="X103" s="16">
        <v>0</v>
      </c>
      <c r="Y103" s="15">
        <v>38163</v>
      </c>
      <c r="Z103" s="15">
        <v>0.876</v>
      </c>
      <c r="AA103" s="15" t="s">
        <v>78</v>
      </c>
      <c r="AB103" s="15" t="s">
        <v>78</v>
      </c>
      <c r="AC103" s="15">
        <v>0</v>
      </c>
      <c r="AD103" s="15"/>
      <c r="AE103" s="15" t="s">
        <v>78</v>
      </c>
      <c r="AF103" s="15" t="s">
        <v>78</v>
      </c>
      <c r="AG103" s="16">
        <v>0</v>
      </c>
      <c r="AH103" s="15" t="s">
        <v>991</v>
      </c>
      <c r="AI103" s="15" t="s">
        <v>78</v>
      </c>
      <c r="AJ103" s="15">
        <v>38163.1762695</v>
      </c>
      <c r="AK103" s="15">
        <v>2717.3225272999998</v>
      </c>
      <c r="AL103" s="15">
        <v>3094014.1910700002</v>
      </c>
      <c r="AM103" s="15">
        <v>1429483.43823</v>
      </c>
      <c r="AN103" s="14"/>
      <c r="AO103" s="14"/>
      <c r="AP103" s="19">
        <v>0</v>
      </c>
      <c r="AQ103" s="19">
        <v>0</v>
      </c>
      <c r="AR103" s="19">
        <v>0</v>
      </c>
      <c r="AS103" s="19">
        <v>0</v>
      </c>
      <c r="AT103" s="19">
        <f t="shared" si="15"/>
        <v>0</v>
      </c>
      <c r="AU103" s="19">
        <v>0</v>
      </c>
      <c r="AV103" s="19">
        <v>0</v>
      </c>
      <c r="AW103" s="19">
        <v>0</v>
      </c>
      <c r="AX103" s="19">
        <v>0</v>
      </c>
      <c r="AY103" s="20">
        <f t="shared" si="14"/>
        <v>0</v>
      </c>
      <c r="AZ103" s="19">
        <f t="shared" si="16"/>
        <v>0</v>
      </c>
      <c r="BA103" s="21">
        <v>1.6637000000099997</v>
      </c>
      <c r="BB103" s="21">
        <v>2.3913000000000002</v>
      </c>
      <c r="BC103" s="22"/>
      <c r="BD103" s="19">
        <v>0</v>
      </c>
      <c r="BE103" s="19">
        <f t="shared" si="17"/>
        <v>0</v>
      </c>
      <c r="BF103" s="19">
        <f t="shared" si="18"/>
        <v>0</v>
      </c>
      <c r="BG103" s="23">
        <v>3.4819999999999997E-2</v>
      </c>
      <c r="BH103" s="23">
        <f t="shared" si="19"/>
        <v>3.4819999999999997E-2</v>
      </c>
      <c r="BI103" s="19">
        <v>0</v>
      </c>
      <c r="BJ103" s="19">
        <v>0</v>
      </c>
      <c r="BK103" s="19">
        <f t="shared" si="6"/>
        <v>0</v>
      </c>
      <c r="BL103" s="19">
        <f t="shared" si="6"/>
        <v>0</v>
      </c>
      <c r="BM103" s="19">
        <v>0</v>
      </c>
      <c r="BN103" s="19">
        <v>0</v>
      </c>
      <c r="BO103" s="19">
        <f t="shared" si="20"/>
        <v>0</v>
      </c>
      <c r="BP103" s="24">
        <f t="shared" si="12"/>
        <v>0</v>
      </c>
      <c r="BQ103" s="24">
        <f t="shared" si="12"/>
        <v>0</v>
      </c>
      <c r="BR103" s="24">
        <f t="shared" si="21"/>
        <v>0</v>
      </c>
    </row>
    <row r="104" spans="1:71" s="25" customFormat="1" ht="14.25" x14ac:dyDescent="0.2">
      <c r="A104" s="14">
        <v>198</v>
      </c>
      <c r="B104" s="14"/>
      <c r="C104" s="15" t="s">
        <v>593</v>
      </c>
      <c r="D104" s="16">
        <v>34923</v>
      </c>
      <c r="E104" s="15" t="s">
        <v>992</v>
      </c>
      <c r="F104" s="15" t="s">
        <v>993</v>
      </c>
      <c r="G104" s="17" t="s">
        <v>994</v>
      </c>
      <c r="H104" s="17" t="s">
        <v>995</v>
      </c>
      <c r="I104" s="17" t="s">
        <v>86</v>
      </c>
      <c r="J104" s="15" t="s">
        <v>996</v>
      </c>
      <c r="K104" s="15" t="s">
        <v>86</v>
      </c>
      <c r="L104" s="18" t="s">
        <v>997</v>
      </c>
      <c r="M104" s="15" t="s">
        <v>937</v>
      </c>
      <c r="N104" s="15" t="s">
        <v>938</v>
      </c>
      <c r="O104" s="16">
        <v>350</v>
      </c>
      <c r="P104" s="15" t="s">
        <v>616</v>
      </c>
      <c r="Q104" s="15">
        <v>256500</v>
      </c>
      <c r="R104" s="15">
        <v>933900</v>
      </c>
      <c r="S104" s="15">
        <v>1190400</v>
      </c>
      <c r="T104" s="15">
        <v>2.85</v>
      </c>
      <c r="U104" s="15" t="s">
        <v>501</v>
      </c>
      <c r="V104" s="15" t="s">
        <v>502</v>
      </c>
      <c r="W104" s="16">
        <v>1</v>
      </c>
      <c r="X104" s="16">
        <v>1</v>
      </c>
      <c r="Y104" s="15">
        <v>127427</v>
      </c>
      <c r="Z104" s="15">
        <v>2.9249999999999998</v>
      </c>
      <c r="AA104" s="15" t="s">
        <v>78</v>
      </c>
      <c r="AB104" s="15" t="s">
        <v>78</v>
      </c>
      <c r="AC104" s="15">
        <v>801000</v>
      </c>
      <c r="AD104" s="26">
        <v>40891</v>
      </c>
      <c r="AE104" s="15" t="s">
        <v>298</v>
      </c>
      <c r="AF104" s="15" t="s">
        <v>998</v>
      </c>
      <c r="AG104" s="16">
        <v>1</v>
      </c>
      <c r="AH104" s="15" t="s">
        <v>999</v>
      </c>
      <c r="AI104" s="15" t="s">
        <v>78</v>
      </c>
      <c r="AJ104" s="15">
        <v>127427.237305</v>
      </c>
      <c r="AK104" s="15">
        <v>1596.61608916</v>
      </c>
      <c r="AL104" s="15">
        <v>3093650.2944899998</v>
      </c>
      <c r="AM104" s="15">
        <v>1429609.6558399999</v>
      </c>
      <c r="AN104" s="14"/>
      <c r="AO104" s="14"/>
      <c r="AP104" s="19">
        <v>0</v>
      </c>
      <c r="AQ104" s="19">
        <v>0</v>
      </c>
      <c r="AR104" s="19">
        <v>256500</v>
      </c>
      <c r="AS104" s="19">
        <v>860100</v>
      </c>
      <c r="AT104" s="19">
        <f t="shared" si="15"/>
        <v>1116600</v>
      </c>
      <c r="AU104" s="19">
        <v>0</v>
      </c>
      <c r="AV104" s="19">
        <v>0</v>
      </c>
      <c r="AW104" s="19">
        <v>0</v>
      </c>
      <c r="AX104" s="19">
        <v>0</v>
      </c>
      <c r="AY104" s="20">
        <f t="shared" si="14"/>
        <v>0</v>
      </c>
      <c r="AZ104" s="19">
        <f t="shared" si="16"/>
        <v>1116600</v>
      </c>
      <c r="BA104" s="21">
        <v>2.4287000000100001</v>
      </c>
      <c r="BB104" s="21">
        <v>2.4287000000100001</v>
      </c>
      <c r="BC104" s="22"/>
      <c r="BD104" s="19">
        <v>33498</v>
      </c>
      <c r="BE104" s="19">
        <f t="shared" si="17"/>
        <v>27118.86420011166</v>
      </c>
      <c r="BF104" s="19">
        <f t="shared" si="18"/>
        <v>27118.86420011166</v>
      </c>
      <c r="BG104" s="23">
        <v>3.4819999999999997E-2</v>
      </c>
      <c r="BH104" s="23">
        <f t="shared" si="19"/>
        <v>3.4819999999999997E-2</v>
      </c>
      <c r="BI104" s="19">
        <v>0</v>
      </c>
      <c r="BJ104" s="19">
        <v>0</v>
      </c>
      <c r="BK104" s="19">
        <f t="shared" si="6"/>
        <v>27118.86420011166</v>
      </c>
      <c r="BL104" s="19">
        <f t="shared" si="6"/>
        <v>27118.86420011166</v>
      </c>
      <c r="BM104" s="19">
        <v>0</v>
      </c>
      <c r="BN104" s="19">
        <v>0</v>
      </c>
      <c r="BO104" s="19">
        <f t="shared" si="20"/>
        <v>0</v>
      </c>
      <c r="BP104" s="24">
        <f t="shared" si="12"/>
        <v>27118.86420011166</v>
      </c>
      <c r="BQ104" s="24">
        <f t="shared" si="12"/>
        <v>27118.86420011166</v>
      </c>
      <c r="BR104" s="24">
        <f t="shared" si="21"/>
        <v>0</v>
      </c>
    </row>
    <row r="105" spans="1:71" s="25" customFormat="1" ht="14.25" x14ac:dyDescent="0.2">
      <c r="A105" s="14">
        <v>199</v>
      </c>
      <c r="B105" s="14"/>
      <c r="C105" s="15"/>
      <c r="D105" s="16">
        <v>16998</v>
      </c>
      <c r="E105" s="15" t="s">
        <v>1000</v>
      </c>
      <c r="F105" s="15" t="s">
        <v>1001</v>
      </c>
      <c r="G105" s="17" t="s">
        <v>1002</v>
      </c>
      <c r="H105" s="17" t="s">
        <v>1003</v>
      </c>
      <c r="I105" s="17" t="s">
        <v>1004</v>
      </c>
      <c r="J105" s="15" t="s">
        <v>497</v>
      </c>
      <c r="K105" s="15" t="s">
        <v>88</v>
      </c>
      <c r="L105" s="18" t="s">
        <v>1005</v>
      </c>
      <c r="M105" s="15" t="s">
        <v>884</v>
      </c>
      <c r="N105" s="15" t="s">
        <v>885</v>
      </c>
      <c r="O105" s="16">
        <v>620</v>
      </c>
      <c r="P105" s="15" t="s">
        <v>452</v>
      </c>
      <c r="Q105" s="15">
        <v>0</v>
      </c>
      <c r="R105" s="15">
        <v>0</v>
      </c>
      <c r="S105" s="15">
        <v>0</v>
      </c>
      <c r="T105" s="15">
        <v>1.1100000000000001</v>
      </c>
      <c r="U105" s="15" t="s">
        <v>501</v>
      </c>
      <c r="V105" s="15" t="s">
        <v>502</v>
      </c>
      <c r="W105" s="16">
        <v>0</v>
      </c>
      <c r="X105" s="16">
        <v>0</v>
      </c>
      <c r="Y105" s="15">
        <v>57371</v>
      </c>
      <c r="Z105" s="15">
        <v>1.3169999999999999</v>
      </c>
      <c r="AA105" s="15" t="s">
        <v>78</v>
      </c>
      <c r="AB105" s="15" t="s">
        <v>78</v>
      </c>
      <c r="AC105" s="15">
        <v>0</v>
      </c>
      <c r="AD105" s="15"/>
      <c r="AE105" s="15" t="s">
        <v>78</v>
      </c>
      <c r="AF105" s="15" t="s">
        <v>78</v>
      </c>
      <c r="AG105" s="16">
        <v>1</v>
      </c>
      <c r="AH105" s="15" t="s">
        <v>1006</v>
      </c>
      <c r="AI105" s="15" t="s">
        <v>78</v>
      </c>
      <c r="AJ105" s="15">
        <v>57371.4580078</v>
      </c>
      <c r="AK105" s="15">
        <v>2923.91922802</v>
      </c>
      <c r="AL105" s="15">
        <v>3093833.82583</v>
      </c>
      <c r="AM105" s="15">
        <v>1429443.3838800001</v>
      </c>
      <c r="AN105" s="14"/>
      <c r="AO105" s="14"/>
      <c r="AP105" s="19">
        <v>0</v>
      </c>
      <c r="AQ105" s="19">
        <v>0</v>
      </c>
      <c r="AR105" s="19">
        <v>0</v>
      </c>
      <c r="AS105" s="19">
        <v>0</v>
      </c>
      <c r="AT105" s="19">
        <f t="shared" si="15"/>
        <v>0</v>
      </c>
      <c r="AU105" s="19">
        <v>0</v>
      </c>
      <c r="AV105" s="19">
        <v>0</v>
      </c>
      <c r="AW105" s="19">
        <v>0</v>
      </c>
      <c r="AX105" s="19">
        <v>0</v>
      </c>
      <c r="AY105" s="20">
        <f t="shared" si="14"/>
        <v>0</v>
      </c>
      <c r="AZ105" s="19">
        <f t="shared" si="16"/>
        <v>0</v>
      </c>
      <c r="BA105" s="21">
        <v>1.6637000000099997</v>
      </c>
      <c r="BB105" s="21">
        <v>2.3913000000000002</v>
      </c>
      <c r="BC105" s="22"/>
      <c r="BD105" s="19">
        <v>0</v>
      </c>
      <c r="BE105" s="19">
        <f t="shared" si="17"/>
        <v>0</v>
      </c>
      <c r="BF105" s="19">
        <f t="shared" si="18"/>
        <v>0</v>
      </c>
      <c r="BG105" s="23">
        <v>3.4819999999999997E-2</v>
      </c>
      <c r="BH105" s="23">
        <f t="shared" si="19"/>
        <v>3.4819999999999997E-2</v>
      </c>
      <c r="BI105" s="19">
        <v>0</v>
      </c>
      <c r="BJ105" s="19">
        <v>0</v>
      </c>
      <c r="BK105" s="19">
        <f t="shared" si="6"/>
        <v>0</v>
      </c>
      <c r="BL105" s="19">
        <f t="shared" si="6"/>
        <v>0</v>
      </c>
      <c r="BM105" s="19">
        <v>0</v>
      </c>
      <c r="BN105" s="19">
        <v>0</v>
      </c>
      <c r="BO105" s="19">
        <f t="shared" si="20"/>
        <v>0</v>
      </c>
      <c r="BP105" s="24">
        <f t="shared" si="12"/>
        <v>0</v>
      </c>
      <c r="BQ105" s="24">
        <f t="shared" si="12"/>
        <v>0</v>
      </c>
      <c r="BR105" s="24">
        <f t="shared" si="21"/>
        <v>0</v>
      </c>
      <c r="BS105" s="25" t="s">
        <v>292</v>
      </c>
    </row>
    <row r="106" spans="1:71" s="25" customFormat="1" ht="14.25" x14ac:dyDescent="0.2">
      <c r="A106" s="14">
        <v>200</v>
      </c>
      <c r="B106" s="14"/>
      <c r="C106" s="15"/>
      <c r="D106" s="16">
        <v>10273</v>
      </c>
      <c r="E106" s="15" t="s">
        <v>1007</v>
      </c>
      <c r="F106" s="15" t="s">
        <v>1008</v>
      </c>
      <c r="G106" s="17" t="s">
        <v>1009</v>
      </c>
      <c r="H106" s="17" t="s">
        <v>1010</v>
      </c>
      <c r="I106" s="17" t="s">
        <v>86</v>
      </c>
      <c r="J106" s="15" t="s">
        <v>1010</v>
      </c>
      <c r="K106" s="15" t="s">
        <v>1011</v>
      </c>
      <c r="L106" s="18" t="s">
        <v>1012</v>
      </c>
      <c r="M106" s="15" t="s">
        <v>854</v>
      </c>
      <c r="N106" s="15" t="s">
        <v>855</v>
      </c>
      <c r="O106" s="16">
        <v>300</v>
      </c>
      <c r="P106" s="15" t="s">
        <v>254</v>
      </c>
      <c r="Q106" s="15">
        <v>0</v>
      </c>
      <c r="R106" s="15">
        <v>0</v>
      </c>
      <c r="S106" s="15">
        <v>0</v>
      </c>
      <c r="T106" s="15">
        <v>4.8600000000000003</v>
      </c>
      <c r="U106" s="15" t="s">
        <v>501</v>
      </c>
      <c r="V106" s="15" t="s">
        <v>502</v>
      </c>
      <c r="W106" s="16">
        <v>0</v>
      </c>
      <c r="X106" s="16">
        <v>0</v>
      </c>
      <c r="Y106" s="15">
        <v>192835</v>
      </c>
      <c r="Z106" s="15">
        <v>4.4269999999999996</v>
      </c>
      <c r="AA106" s="15" t="s">
        <v>856</v>
      </c>
      <c r="AB106" s="15" t="s">
        <v>78</v>
      </c>
      <c r="AC106" s="15">
        <v>0</v>
      </c>
      <c r="AD106" s="15"/>
      <c r="AE106" s="15" t="s">
        <v>222</v>
      </c>
      <c r="AF106" s="15" t="s">
        <v>857</v>
      </c>
      <c r="AG106" s="16">
        <v>0</v>
      </c>
      <c r="AH106" s="15" t="s">
        <v>1013</v>
      </c>
      <c r="AI106" s="15" t="s">
        <v>78</v>
      </c>
      <c r="AJ106" s="15">
        <v>192834.58496099999</v>
      </c>
      <c r="AK106" s="15">
        <v>1971.9255797599999</v>
      </c>
      <c r="AL106" s="15">
        <v>3093247.6705999998</v>
      </c>
      <c r="AM106" s="15">
        <v>1429761.01156</v>
      </c>
      <c r="AN106" s="14"/>
      <c r="AO106" s="14"/>
      <c r="AP106" s="19">
        <v>0</v>
      </c>
      <c r="AQ106" s="19">
        <v>0</v>
      </c>
      <c r="AR106" s="19">
        <v>0</v>
      </c>
      <c r="AS106" s="19">
        <v>0</v>
      </c>
      <c r="AT106" s="19">
        <f t="shared" si="15"/>
        <v>0</v>
      </c>
      <c r="AU106" s="19">
        <v>0</v>
      </c>
      <c r="AV106" s="19">
        <v>0</v>
      </c>
      <c r="AW106" s="19">
        <v>0</v>
      </c>
      <c r="AX106" s="19">
        <v>0</v>
      </c>
      <c r="AY106" s="20">
        <f t="shared" si="14"/>
        <v>0</v>
      </c>
      <c r="AZ106" s="19">
        <f t="shared" si="16"/>
        <v>0</v>
      </c>
      <c r="BA106" s="21">
        <v>1.6637000000099997</v>
      </c>
      <c r="BB106" s="21">
        <v>2.3913000000000002</v>
      </c>
      <c r="BC106" s="22"/>
      <c r="BD106" s="19">
        <v>0</v>
      </c>
      <c r="BE106" s="19">
        <f t="shared" si="17"/>
        <v>0</v>
      </c>
      <c r="BF106" s="19">
        <f t="shared" si="18"/>
        <v>0</v>
      </c>
      <c r="BG106" s="23">
        <v>3.4819999999999997E-2</v>
      </c>
      <c r="BH106" s="23">
        <f t="shared" si="19"/>
        <v>3.4819999999999997E-2</v>
      </c>
      <c r="BI106" s="19">
        <v>0</v>
      </c>
      <c r="BJ106" s="19">
        <v>0</v>
      </c>
      <c r="BK106" s="19">
        <f t="shared" si="6"/>
        <v>0</v>
      </c>
      <c r="BL106" s="19">
        <f t="shared" si="6"/>
        <v>0</v>
      </c>
      <c r="BM106" s="19">
        <v>0</v>
      </c>
      <c r="BN106" s="19">
        <v>0</v>
      </c>
      <c r="BO106" s="19">
        <f t="shared" si="20"/>
        <v>0</v>
      </c>
      <c r="BP106" s="24">
        <f t="shared" si="12"/>
        <v>0</v>
      </c>
      <c r="BQ106" s="24">
        <f t="shared" si="12"/>
        <v>0</v>
      </c>
      <c r="BR106" s="24">
        <f t="shared" si="21"/>
        <v>0</v>
      </c>
    </row>
    <row r="107" spans="1:71" s="25" customFormat="1" ht="14.25" x14ac:dyDescent="0.2">
      <c r="A107" s="14">
        <v>201</v>
      </c>
      <c r="B107" s="14"/>
      <c r="C107" s="15" t="s">
        <v>1014</v>
      </c>
      <c r="D107" s="16">
        <v>23688</v>
      </c>
      <c r="E107" s="15" t="s">
        <v>1015</v>
      </c>
      <c r="F107" s="15" t="s">
        <v>1014</v>
      </c>
      <c r="G107" s="17" t="s">
        <v>1016</v>
      </c>
      <c r="H107" s="17" t="s">
        <v>1017</v>
      </c>
      <c r="I107" s="17" t="s">
        <v>86</v>
      </c>
      <c r="J107" s="15" t="s">
        <v>1018</v>
      </c>
      <c r="K107" s="15" t="s">
        <v>1019</v>
      </c>
      <c r="L107" s="18" t="s">
        <v>1020</v>
      </c>
      <c r="M107" s="15" t="s">
        <v>854</v>
      </c>
      <c r="N107" s="15" t="s">
        <v>855</v>
      </c>
      <c r="O107" s="16">
        <v>620</v>
      </c>
      <c r="P107" s="15" t="s">
        <v>452</v>
      </c>
      <c r="Q107" s="15">
        <v>0</v>
      </c>
      <c r="R107" s="15">
        <v>0</v>
      </c>
      <c r="S107" s="15">
        <v>0</v>
      </c>
      <c r="T107" s="15">
        <v>2.42</v>
      </c>
      <c r="U107" s="15" t="s">
        <v>501</v>
      </c>
      <c r="V107" s="15" t="s">
        <v>502</v>
      </c>
      <c r="W107" s="16">
        <v>0</v>
      </c>
      <c r="X107" s="16">
        <v>0</v>
      </c>
      <c r="Y107" s="15">
        <v>111894</v>
      </c>
      <c r="Z107" s="15">
        <v>2.569</v>
      </c>
      <c r="AA107" s="15" t="s">
        <v>78</v>
      </c>
      <c r="AB107" s="15" t="s">
        <v>78</v>
      </c>
      <c r="AC107" s="15">
        <v>0</v>
      </c>
      <c r="AD107" s="15"/>
      <c r="AE107" s="15" t="s">
        <v>137</v>
      </c>
      <c r="AF107" s="15" t="s">
        <v>1021</v>
      </c>
      <c r="AG107" s="16">
        <v>1</v>
      </c>
      <c r="AH107" s="15" t="s">
        <v>1022</v>
      </c>
      <c r="AI107" s="15" t="s">
        <v>78</v>
      </c>
      <c r="AJ107" s="15">
        <v>111893.74169900001</v>
      </c>
      <c r="AK107" s="15">
        <v>2486.5278819599998</v>
      </c>
      <c r="AL107" s="15">
        <v>3092967.8779199999</v>
      </c>
      <c r="AM107" s="15">
        <v>1430036.9529899999</v>
      </c>
      <c r="AN107" s="14"/>
      <c r="AO107" s="14"/>
      <c r="AP107" s="19">
        <v>0</v>
      </c>
      <c r="AQ107" s="19">
        <v>0</v>
      </c>
      <c r="AR107" s="19">
        <v>0</v>
      </c>
      <c r="AS107" s="19">
        <v>0</v>
      </c>
      <c r="AT107" s="19">
        <f t="shared" si="15"/>
        <v>0</v>
      </c>
      <c r="AU107" s="19">
        <v>0</v>
      </c>
      <c r="AV107" s="19">
        <v>0</v>
      </c>
      <c r="AW107" s="19">
        <v>0</v>
      </c>
      <c r="AX107" s="19">
        <v>0</v>
      </c>
      <c r="AY107" s="20">
        <f t="shared" si="14"/>
        <v>0</v>
      </c>
      <c r="AZ107" s="19">
        <f t="shared" si="16"/>
        <v>0</v>
      </c>
      <c r="BA107" s="21">
        <v>1.6637000000099997</v>
      </c>
      <c r="BB107" s="21">
        <v>2.3913000000000002</v>
      </c>
      <c r="BC107" s="22"/>
      <c r="BD107" s="19">
        <v>0</v>
      </c>
      <c r="BE107" s="19">
        <f t="shared" si="17"/>
        <v>0</v>
      </c>
      <c r="BF107" s="19">
        <f t="shared" si="18"/>
        <v>0</v>
      </c>
      <c r="BG107" s="23">
        <v>3.4819999999999997E-2</v>
      </c>
      <c r="BH107" s="23">
        <f t="shared" si="19"/>
        <v>3.4819999999999997E-2</v>
      </c>
      <c r="BI107" s="19">
        <v>0</v>
      </c>
      <c r="BJ107" s="19">
        <v>0</v>
      </c>
      <c r="BK107" s="19">
        <f t="shared" si="6"/>
        <v>0</v>
      </c>
      <c r="BL107" s="19">
        <f t="shared" si="6"/>
        <v>0</v>
      </c>
      <c r="BM107" s="19">
        <v>0</v>
      </c>
      <c r="BN107" s="19">
        <v>0</v>
      </c>
      <c r="BO107" s="19">
        <f t="shared" si="20"/>
        <v>0</v>
      </c>
      <c r="BP107" s="24">
        <f t="shared" si="12"/>
        <v>0</v>
      </c>
      <c r="BQ107" s="24">
        <f t="shared" si="12"/>
        <v>0</v>
      </c>
      <c r="BR107" s="24">
        <f t="shared" si="21"/>
        <v>0</v>
      </c>
      <c r="BS107" s="25" t="s">
        <v>292</v>
      </c>
    </row>
    <row r="108" spans="1:71" s="25" customFormat="1" ht="14.25" x14ac:dyDescent="0.2">
      <c r="A108" s="14">
        <v>202</v>
      </c>
      <c r="B108" s="14"/>
      <c r="C108" s="15" t="s">
        <v>1023</v>
      </c>
      <c r="D108" s="16">
        <v>13947</v>
      </c>
      <c r="E108" s="15" t="s">
        <v>1024</v>
      </c>
      <c r="F108" s="15" t="s">
        <v>1023</v>
      </c>
      <c r="G108" s="17" t="s">
        <v>1025</v>
      </c>
      <c r="H108" s="17" t="s">
        <v>1026</v>
      </c>
      <c r="I108" s="17" t="s">
        <v>86</v>
      </c>
      <c r="J108" s="15" t="s">
        <v>1027</v>
      </c>
      <c r="K108" s="15" t="s">
        <v>1028</v>
      </c>
      <c r="L108" s="18" t="s">
        <v>1029</v>
      </c>
      <c r="M108" s="15" t="s">
        <v>1030</v>
      </c>
      <c r="N108" s="15" t="s">
        <v>1031</v>
      </c>
      <c r="O108" s="16">
        <v>620</v>
      </c>
      <c r="P108" s="15" t="s">
        <v>452</v>
      </c>
      <c r="Q108" s="15">
        <v>0</v>
      </c>
      <c r="R108" s="15">
        <v>0</v>
      </c>
      <c r="S108" s="15">
        <v>0</v>
      </c>
      <c r="T108" s="15">
        <v>0.41</v>
      </c>
      <c r="U108" s="15" t="s">
        <v>501</v>
      </c>
      <c r="V108" s="15" t="s">
        <v>502</v>
      </c>
      <c r="W108" s="16">
        <v>0</v>
      </c>
      <c r="X108" s="16">
        <v>0</v>
      </c>
      <c r="Y108" s="15">
        <v>17910</v>
      </c>
      <c r="Z108" s="15">
        <v>0.41099999999999998</v>
      </c>
      <c r="AA108" s="15" t="s">
        <v>1032</v>
      </c>
      <c r="AB108" s="15" t="s">
        <v>1033</v>
      </c>
      <c r="AC108" s="15">
        <v>0</v>
      </c>
      <c r="AD108" s="15"/>
      <c r="AE108" s="15" t="s">
        <v>222</v>
      </c>
      <c r="AF108" s="15" t="s">
        <v>1034</v>
      </c>
      <c r="AG108" s="16">
        <v>1</v>
      </c>
      <c r="AH108" s="15" t="s">
        <v>1035</v>
      </c>
      <c r="AI108" s="15" t="s">
        <v>78</v>
      </c>
      <c r="AJ108" s="15">
        <v>17910.1689453</v>
      </c>
      <c r="AK108" s="15">
        <v>712.01747181500002</v>
      </c>
      <c r="AL108" s="15">
        <v>3092878.2568999999</v>
      </c>
      <c r="AM108" s="15">
        <v>1430680.7846299999</v>
      </c>
      <c r="AN108" s="14"/>
      <c r="AO108" s="14"/>
      <c r="AP108" s="19">
        <v>0</v>
      </c>
      <c r="AQ108" s="19">
        <v>0</v>
      </c>
      <c r="AR108" s="19">
        <v>0</v>
      </c>
      <c r="AS108" s="19">
        <v>0</v>
      </c>
      <c r="AT108" s="19">
        <f t="shared" si="15"/>
        <v>0</v>
      </c>
      <c r="AU108" s="19">
        <v>0</v>
      </c>
      <c r="AV108" s="19">
        <v>0</v>
      </c>
      <c r="AW108" s="19">
        <v>0</v>
      </c>
      <c r="AX108" s="19">
        <v>0</v>
      </c>
      <c r="AY108" s="20">
        <f t="shared" si="14"/>
        <v>0</v>
      </c>
      <c r="AZ108" s="19">
        <f t="shared" si="16"/>
        <v>0</v>
      </c>
      <c r="BA108" s="21">
        <v>1.6637000000099997</v>
      </c>
      <c r="BB108" s="21">
        <v>2.3913000000000002</v>
      </c>
      <c r="BC108" s="22"/>
      <c r="BD108" s="19">
        <v>0</v>
      </c>
      <c r="BE108" s="19">
        <f t="shared" si="17"/>
        <v>0</v>
      </c>
      <c r="BF108" s="19">
        <f t="shared" si="18"/>
        <v>0</v>
      </c>
      <c r="BG108" s="23">
        <v>3.4819999999999997E-2</v>
      </c>
      <c r="BH108" s="23">
        <f t="shared" si="19"/>
        <v>3.4819999999999997E-2</v>
      </c>
      <c r="BI108" s="19">
        <v>0</v>
      </c>
      <c r="BJ108" s="19">
        <v>0</v>
      </c>
      <c r="BK108" s="19">
        <f t="shared" si="6"/>
        <v>0</v>
      </c>
      <c r="BL108" s="19">
        <f t="shared" si="6"/>
        <v>0</v>
      </c>
      <c r="BM108" s="19">
        <v>0</v>
      </c>
      <c r="BN108" s="19">
        <v>0</v>
      </c>
      <c r="BO108" s="19">
        <f t="shared" si="20"/>
        <v>0</v>
      </c>
      <c r="BP108" s="24">
        <f t="shared" si="12"/>
        <v>0</v>
      </c>
      <c r="BQ108" s="24">
        <f t="shared" si="12"/>
        <v>0</v>
      </c>
      <c r="BR108" s="24">
        <f t="shared" si="21"/>
        <v>0</v>
      </c>
      <c r="BS108" s="25" t="s">
        <v>292</v>
      </c>
    </row>
    <row r="109" spans="1:71" s="25" customFormat="1" ht="14.25" x14ac:dyDescent="0.2">
      <c r="A109" s="14">
        <v>203</v>
      </c>
      <c r="B109" s="14"/>
      <c r="C109" s="15"/>
      <c r="D109" s="16">
        <v>34639</v>
      </c>
      <c r="E109" s="15" t="s">
        <v>1036</v>
      </c>
      <c r="F109" s="15" t="s">
        <v>1037</v>
      </c>
      <c r="G109" s="17" t="s">
        <v>1038</v>
      </c>
      <c r="H109" s="17" t="s">
        <v>1039</v>
      </c>
      <c r="I109" s="17" t="s">
        <v>88</v>
      </c>
      <c r="J109" s="15" t="s">
        <v>1040</v>
      </c>
      <c r="K109" s="15" t="s">
        <v>88</v>
      </c>
      <c r="L109" s="18" t="s">
        <v>1041</v>
      </c>
      <c r="M109" s="15" t="s">
        <v>1030</v>
      </c>
      <c r="N109" s="15" t="s">
        <v>1031</v>
      </c>
      <c r="O109" s="16">
        <v>640</v>
      </c>
      <c r="P109" s="15" t="s">
        <v>1042</v>
      </c>
      <c r="Q109" s="15">
        <v>34400</v>
      </c>
      <c r="R109" s="15">
        <v>0</v>
      </c>
      <c r="S109" s="15">
        <v>34400</v>
      </c>
      <c r="T109" s="15">
        <v>4.59</v>
      </c>
      <c r="U109" s="15" t="s">
        <v>501</v>
      </c>
      <c r="V109" s="15" t="s">
        <v>502</v>
      </c>
      <c r="W109" s="16">
        <v>0</v>
      </c>
      <c r="X109" s="16">
        <v>0</v>
      </c>
      <c r="Y109" s="15">
        <v>176197</v>
      </c>
      <c r="Z109" s="15">
        <v>4.0449999999999999</v>
      </c>
      <c r="AA109" s="15" t="s">
        <v>1032</v>
      </c>
      <c r="AB109" s="15" t="s">
        <v>1033</v>
      </c>
      <c r="AC109" s="15">
        <v>0</v>
      </c>
      <c r="AD109" s="15"/>
      <c r="AE109" s="15" t="s">
        <v>1043</v>
      </c>
      <c r="AF109" s="15" t="s">
        <v>1044</v>
      </c>
      <c r="AG109" s="16">
        <v>1</v>
      </c>
      <c r="AH109" s="15" t="s">
        <v>1045</v>
      </c>
      <c r="AI109" s="15" t="s">
        <v>78</v>
      </c>
      <c r="AJ109" s="15">
        <v>176197.410156</v>
      </c>
      <c r="AK109" s="15">
        <v>1805.8631375800001</v>
      </c>
      <c r="AL109" s="15">
        <v>3092745.8661199999</v>
      </c>
      <c r="AM109" s="15">
        <v>1430464.3643199999</v>
      </c>
      <c r="AN109" s="14"/>
      <c r="AO109" s="14"/>
      <c r="AP109" s="19">
        <v>0</v>
      </c>
      <c r="AQ109" s="19">
        <v>0</v>
      </c>
      <c r="AR109" s="19">
        <v>34400</v>
      </c>
      <c r="AS109" s="19">
        <v>0</v>
      </c>
      <c r="AT109" s="19">
        <f t="shared" si="15"/>
        <v>34400</v>
      </c>
      <c r="AU109" s="19">
        <v>0</v>
      </c>
      <c r="AV109" s="19">
        <v>0</v>
      </c>
      <c r="AW109" s="19">
        <v>0</v>
      </c>
      <c r="AX109" s="19">
        <v>34400</v>
      </c>
      <c r="AY109" s="20">
        <f t="shared" si="14"/>
        <v>34400</v>
      </c>
      <c r="AZ109" s="19">
        <f t="shared" si="16"/>
        <v>0</v>
      </c>
      <c r="BA109" s="21">
        <v>1.6637000000099997</v>
      </c>
      <c r="BB109" s="21">
        <v>2.3913000000000002</v>
      </c>
      <c r="BC109" s="22"/>
      <c r="BD109" s="19">
        <v>1032</v>
      </c>
      <c r="BE109" s="19">
        <f t="shared" si="17"/>
        <v>0</v>
      </c>
      <c r="BF109" s="19">
        <f t="shared" si="18"/>
        <v>0</v>
      </c>
      <c r="BG109" s="23">
        <v>3.4819999999999997E-2</v>
      </c>
      <c r="BH109" s="23">
        <f t="shared" si="19"/>
        <v>3.4819999999999997E-2</v>
      </c>
      <c r="BI109" s="19">
        <v>0</v>
      </c>
      <c r="BJ109" s="19">
        <v>0</v>
      </c>
      <c r="BK109" s="19">
        <f t="shared" si="6"/>
        <v>0</v>
      </c>
      <c r="BL109" s="19">
        <f t="shared" si="6"/>
        <v>0</v>
      </c>
      <c r="BM109" s="19">
        <v>0</v>
      </c>
      <c r="BN109" s="19">
        <v>0</v>
      </c>
      <c r="BO109" s="19">
        <f t="shared" si="20"/>
        <v>0</v>
      </c>
      <c r="BP109" s="24">
        <f t="shared" si="12"/>
        <v>0</v>
      </c>
      <c r="BQ109" s="24">
        <f t="shared" si="12"/>
        <v>0</v>
      </c>
      <c r="BR109" s="24">
        <f t="shared" si="21"/>
        <v>0</v>
      </c>
      <c r="BS109" s="25" t="s">
        <v>292</v>
      </c>
    </row>
    <row r="110" spans="1:71" s="25" customFormat="1" ht="14.25" x14ac:dyDescent="0.2">
      <c r="A110" s="14">
        <v>204</v>
      </c>
      <c r="B110" s="14"/>
      <c r="C110" s="15"/>
      <c r="D110" s="16">
        <v>17355</v>
      </c>
      <c r="E110" s="15" t="s">
        <v>1046</v>
      </c>
      <c r="F110" s="15" t="s">
        <v>1047</v>
      </c>
      <c r="G110" s="17" t="s">
        <v>1048</v>
      </c>
      <c r="H110" s="17" t="s">
        <v>1049</v>
      </c>
      <c r="I110" s="17" t="s">
        <v>1050</v>
      </c>
      <c r="J110" s="15" t="s">
        <v>1051</v>
      </c>
      <c r="K110" s="15" t="s">
        <v>86</v>
      </c>
      <c r="L110" s="18" t="s">
        <v>1052</v>
      </c>
      <c r="M110" s="15" t="s">
        <v>1053</v>
      </c>
      <c r="N110" s="15" t="s">
        <v>1054</v>
      </c>
      <c r="O110" s="16">
        <v>500</v>
      </c>
      <c r="P110" s="15" t="s">
        <v>1055</v>
      </c>
      <c r="Q110" s="15">
        <v>25800</v>
      </c>
      <c r="R110" s="15">
        <v>0</v>
      </c>
      <c r="S110" s="15">
        <v>25800</v>
      </c>
      <c r="T110" s="15">
        <v>2.3199999999999998</v>
      </c>
      <c r="U110" s="15" t="s">
        <v>501</v>
      </c>
      <c r="V110" s="15" t="s">
        <v>502</v>
      </c>
      <c r="W110" s="16">
        <v>0</v>
      </c>
      <c r="X110" s="16">
        <v>1</v>
      </c>
      <c r="Y110" s="15">
        <v>101130</v>
      </c>
      <c r="Z110" s="15">
        <v>2.3220000000000001</v>
      </c>
      <c r="AA110" s="15" t="s">
        <v>1032</v>
      </c>
      <c r="AB110" s="15" t="s">
        <v>1033</v>
      </c>
      <c r="AC110" s="15">
        <v>20000</v>
      </c>
      <c r="AD110" s="26">
        <v>39776</v>
      </c>
      <c r="AE110" s="15" t="s">
        <v>1056</v>
      </c>
      <c r="AF110" s="15" t="s">
        <v>1057</v>
      </c>
      <c r="AG110" s="16">
        <v>1</v>
      </c>
      <c r="AH110" s="15" t="s">
        <v>1058</v>
      </c>
      <c r="AI110" s="15" t="s">
        <v>78</v>
      </c>
      <c r="AJ110" s="15">
        <v>101129.924805</v>
      </c>
      <c r="AK110" s="15">
        <v>1579.72443307</v>
      </c>
      <c r="AL110" s="15">
        <v>3092522.9052300001</v>
      </c>
      <c r="AM110" s="15">
        <v>1430465.8434599999</v>
      </c>
      <c r="AN110" s="14"/>
      <c r="AO110" s="14"/>
      <c r="AP110" s="19">
        <v>0</v>
      </c>
      <c r="AQ110" s="19">
        <v>0</v>
      </c>
      <c r="AR110" s="19">
        <v>25800</v>
      </c>
      <c r="AS110" s="19">
        <v>0</v>
      </c>
      <c r="AT110" s="19">
        <f t="shared" si="15"/>
        <v>25800</v>
      </c>
      <c r="AU110" s="19">
        <v>0</v>
      </c>
      <c r="AV110" s="19">
        <v>0</v>
      </c>
      <c r="AW110" s="19">
        <v>0</v>
      </c>
      <c r="AX110" s="19">
        <v>0</v>
      </c>
      <c r="AY110" s="20">
        <f t="shared" si="14"/>
        <v>0</v>
      </c>
      <c r="AZ110" s="19">
        <f t="shared" si="16"/>
        <v>25800</v>
      </c>
      <c r="BA110" s="21">
        <v>1.6637000000099997</v>
      </c>
      <c r="BB110" s="21">
        <v>2.3913000000000002</v>
      </c>
      <c r="BC110" s="22"/>
      <c r="BD110" s="19">
        <v>774</v>
      </c>
      <c r="BE110" s="19">
        <f t="shared" si="17"/>
        <v>429.23460000257995</v>
      </c>
      <c r="BF110" s="19">
        <f t="shared" si="18"/>
        <v>616.95540000000005</v>
      </c>
      <c r="BG110" s="23">
        <v>3.4819999999999997E-2</v>
      </c>
      <c r="BH110" s="23">
        <f t="shared" si="19"/>
        <v>3.4819999999999997E-2</v>
      </c>
      <c r="BI110" s="19">
        <v>0</v>
      </c>
      <c r="BJ110" s="19">
        <v>0</v>
      </c>
      <c r="BK110" s="19">
        <f t="shared" ref="BK110:BL205" si="22">BE110-BI110</f>
        <v>429.23460000257995</v>
      </c>
      <c r="BL110" s="19">
        <f t="shared" si="22"/>
        <v>616.95540000000005</v>
      </c>
      <c r="BM110" s="19">
        <v>0</v>
      </c>
      <c r="BN110" s="19">
        <v>0</v>
      </c>
      <c r="BO110" s="19">
        <f t="shared" si="20"/>
        <v>0</v>
      </c>
      <c r="BP110" s="24">
        <f t="shared" si="12"/>
        <v>429.23460000257995</v>
      </c>
      <c r="BQ110" s="24">
        <f t="shared" si="12"/>
        <v>616.95540000000005</v>
      </c>
      <c r="BR110" s="24">
        <f t="shared" si="21"/>
        <v>187.7207999974201</v>
      </c>
    </row>
    <row r="111" spans="1:71" s="25" customFormat="1" ht="14.25" x14ac:dyDescent="0.2">
      <c r="A111" s="14">
        <v>205</v>
      </c>
      <c r="B111" s="14"/>
      <c r="C111" s="15"/>
      <c r="D111" s="16">
        <v>20886</v>
      </c>
      <c r="E111" s="15" t="s">
        <v>1059</v>
      </c>
      <c r="F111" s="15" t="s">
        <v>1060</v>
      </c>
      <c r="G111" s="17" t="s">
        <v>1048</v>
      </c>
      <c r="H111" s="17" t="s">
        <v>1049</v>
      </c>
      <c r="I111" s="17" t="s">
        <v>1050</v>
      </c>
      <c r="J111" s="15" t="s">
        <v>1061</v>
      </c>
      <c r="K111" s="15" t="s">
        <v>1062</v>
      </c>
      <c r="L111" s="18" t="s">
        <v>1063</v>
      </c>
      <c r="M111" s="15" t="s">
        <v>1053</v>
      </c>
      <c r="N111" s="15" t="s">
        <v>1054</v>
      </c>
      <c r="O111" s="16">
        <v>599</v>
      </c>
      <c r="P111" s="15" t="s">
        <v>1064</v>
      </c>
      <c r="Q111" s="15">
        <v>25800</v>
      </c>
      <c r="R111" s="15">
        <v>12800</v>
      </c>
      <c r="S111" s="15">
        <v>38600</v>
      </c>
      <c r="T111" s="15">
        <v>2.3199999999999998</v>
      </c>
      <c r="U111" s="15" t="s">
        <v>501</v>
      </c>
      <c r="V111" s="15" t="s">
        <v>502</v>
      </c>
      <c r="W111" s="16">
        <v>0</v>
      </c>
      <c r="X111" s="16">
        <v>0</v>
      </c>
      <c r="Y111" s="15">
        <v>100545</v>
      </c>
      <c r="Z111" s="15">
        <v>2.3079999999999998</v>
      </c>
      <c r="AA111" s="15" t="s">
        <v>1032</v>
      </c>
      <c r="AB111" s="15" t="s">
        <v>1033</v>
      </c>
      <c r="AC111" s="15">
        <v>0</v>
      </c>
      <c r="AD111" s="15"/>
      <c r="AE111" s="15" t="s">
        <v>353</v>
      </c>
      <c r="AF111" s="15" t="s">
        <v>1065</v>
      </c>
      <c r="AG111" s="16">
        <v>1</v>
      </c>
      <c r="AH111" s="15" t="s">
        <v>1066</v>
      </c>
      <c r="AI111" s="15" t="s">
        <v>78</v>
      </c>
      <c r="AJ111" s="15">
        <v>100545.001953</v>
      </c>
      <c r="AK111" s="15">
        <v>1512.7713655499999</v>
      </c>
      <c r="AL111" s="15">
        <v>3092359.57889</v>
      </c>
      <c r="AM111" s="15">
        <v>1430479.0719699999</v>
      </c>
      <c r="AN111" s="14"/>
      <c r="AO111" s="14"/>
      <c r="AP111" s="19">
        <v>0</v>
      </c>
      <c r="AQ111" s="19">
        <v>0</v>
      </c>
      <c r="AR111" s="19">
        <v>25800</v>
      </c>
      <c r="AS111" s="19">
        <v>12700</v>
      </c>
      <c r="AT111" s="19">
        <f t="shared" si="15"/>
        <v>38500</v>
      </c>
      <c r="AU111" s="19">
        <v>0</v>
      </c>
      <c r="AV111" s="19">
        <v>0</v>
      </c>
      <c r="AW111" s="19">
        <v>0</v>
      </c>
      <c r="AX111" s="19">
        <v>0</v>
      </c>
      <c r="AY111" s="20">
        <f t="shared" si="14"/>
        <v>0</v>
      </c>
      <c r="AZ111" s="19">
        <f t="shared" si="16"/>
        <v>38500</v>
      </c>
      <c r="BA111" s="21">
        <v>1.6637000000099997</v>
      </c>
      <c r="BB111" s="21">
        <v>2.3913000000000002</v>
      </c>
      <c r="BC111" s="22"/>
      <c r="BD111" s="19">
        <v>1155</v>
      </c>
      <c r="BE111" s="19">
        <f t="shared" si="17"/>
        <v>640.52450000384988</v>
      </c>
      <c r="BF111" s="19">
        <f t="shared" si="18"/>
        <v>920.65050000000008</v>
      </c>
      <c r="BG111" s="23">
        <v>3.4819999999999997E-2</v>
      </c>
      <c r="BH111" s="23">
        <f t="shared" si="19"/>
        <v>3.4819999999999997E-2</v>
      </c>
      <c r="BI111" s="19">
        <v>0</v>
      </c>
      <c r="BJ111" s="19">
        <v>0</v>
      </c>
      <c r="BK111" s="19">
        <f t="shared" si="22"/>
        <v>640.52450000384988</v>
      </c>
      <c r="BL111" s="19">
        <f t="shared" si="22"/>
        <v>920.65050000000008</v>
      </c>
      <c r="BM111" s="19">
        <v>0</v>
      </c>
      <c r="BN111" s="19">
        <v>0</v>
      </c>
      <c r="BO111" s="19">
        <f t="shared" si="20"/>
        <v>0</v>
      </c>
      <c r="BP111" s="24">
        <f t="shared" si="12"/>
        <v>640.52450000384988</v>
      </c>
      <c r="BQ111" s="24">
        <f t="shared" si="12"/>
        <v>920.65050000000008</v>
      </c>
      <c r="BR111" s="24">
        <f t="shared" si="21"/>
        <v>280.1259999961502</v>
      </c>
    </row>
    <row r="112" spans="1:71" s="25" customFormat="1" ht="14.25" x14ac:dyDescent="0.2">
      <c r="A112" s="14">
        <v>206</v>
      </c>
      <c r="B112" s="14"/>
      <c r="C112" s="15" t="s">
        <v>176</v>
      </c>
      <c r="D112" s="16">
        <v>6113</v>
      </c>
      <c r="E112" s="15" t="s">
        <v>1067</v>
      </c>
      <c r="F112" s="15" t="s">
        <v>1068</v>
      </c>
      <c r="G112" s="17" t="s">
        <v>1069</v>
      </c>
      <c r="H112" s="17" t="s">
        <v>1070</v>
      </c>
      <c r="I112" s="17" t="s">
        <v>86</v>
      </c>
      <c r="J112" s="15" t="s">
        <v>1071</v>
      </c>
      <c r="K112" s="15" t="s">
        <v>86</v>
      </c>
      <c r="L112" s="18" t="s">
        <v>1072</v>
      </c>
      <c r="M112" s="15" t="s">
        <v>1053</v>
      </c>
      <c r="N112" s="15" t="s">
        <v>1054</v>
      </c>
      <c r="O112" s="16">
        <v>510</v>
      </c>
      <c r="P112" s="15" t="s">
        <v>118</v>
      </c>
      <c r="Q112" s="15">
        <v>25800</v>
      </c>
      <c r="R112" s="15">
        <v>102100</v>
      </c>
      <c r="S112" s="15">
        <v>127900</v>
      </c>
      <c r="T112" s="15">
        <v>2.3199999999999998</v>
      </c>
      <c r="U112" s="15" t="s">
        <v>501</v>
      </c>
      <c r="V112" s="15" t="s">
        <v>502</v>
      </c>
      <c r="W112" s="16">
        <v>1</v>
      </c>
      <c r="X112" s="16">
        <v>0</v>
      </c>
      <c r="Y112" s="15">
        <v>105090</v>
      </c>
      <c r="Z112" s="15">
        <v>2.4129999999999998</v>
      </c>
      <c r="AA112" s="15" t="s">
        <v>78</v>
      </c>
      <c r="AB112" s="15" t="s">
        <v>78</v>
      </c>
      <c r="AC112" s="15">
        <v>0</v>
      </c>
      <c r="AD112" s="15"/>
      <c r="AE112" s="15" t="s">
        <v>1056</v>
      </c>
      <c r="AF112" s="15" t="s">
        <v>1073</v>
      </c>
      <c r="AG112" s="16">
        <v>1</v>
      </c>
      <c r="AH112" s="15" t="s">
        <v>1074</v>
      </c>
      <c r="AI112" s="15" t="s">
        <v>78</v>
      </c>
      <c r="AJ112" s="15">
        <v>105089.55517599999</v>
      </c>
      <c r="AK112" s="15">
        <v>1738.7485489200001</v>
      </c>
      <c r="AL112" s="15">
        <v>3092201.3103700001</v>
      </c>
      <c r="AM112" s="15">
        <v>1430503.7404499999</v>
      </c>
      <c r="AN112" s="14"/>
      <c r="AO112" s="14"/>
      <c r="AP112" s="19">
        <v>22500</v>
      </c>
      <c r="AQ112" s="19">
        <v>101100</v>
      </c>
      <c r="AR112" s="19">
        <v>3300</v>
      </c>
      <c r="AS112" s="19">
        <v>0</v>
      </c>
      <c r="AT112" s="19">
        <f t="shared" si="15"/>
        <v>126900</v>
      </c>
      <c r="AU112" s="19">
        <v>45000</v>
      </c>
      <c r="AV112" s="19">
        <v>3000</v>
      </c>
      <c r="AW112" s="19">
        <v>27510</v>
      </c>
      <c r="AX112" s="19">
        <v>0</v>
      </c>
      <c r="AY112" s="20">
        <f t="shared" si="14"/>
        <v>75510</v>
      </c>
      <c r="AZ112" s="19">
        <f t="shared" si="16"/>
        <v>51390</v>
      </c>
      <c r="BA112" s="21">
        <v>1.6637000000099997</v>
      </c>
      <c r="BB112" s="21">
        <v>2.3913000000000002</v>
      </c>
      <c r="BC112" s="22"/>
      <c r="BD112" s="19">
        <v>1335</v>
      </c>
      <c r="BE112" s="19">
        <f t="shared" si="17"/>
        <v>854.97543000513883</v>
      </c>
      <c r="BF112" s="19">
        <f t="shared" si="18"/>
        <v>1228.8890699999999</v>
      </c>
      <c r="BG112" s="23">
        <v>3.4819999999999997E-2</v>
      </c>
      <c r="BH112" s="23">
        <f t="shared" si="19"/>
        <v>3.4819999999999997E-2</v>
      </c>
      <c r="BI112" s="19">
        <v>27.858553350767441</v>
      </c>
      <c r="BJ112" s="19">
        <v>40.042170239400001</v>
      </c>
      <c r="BK112" s="19">
        <f t="shared" si="22"/>
        <v>827.11687665437137</v>
      </c>
      <c r="BL112" s="19">
        <f t="shared" si="22"/>
        <v>1188.8468997605999</v>
      </c>
      <c r="BM112" s="19">
        <v>0</v>
      </c>
      <c r="BN112" s="19">
        <v>0</v>
      </c>
      <c r="BO112" s="19">
        <f t="shared" si="20"/>
        <v>0</v>
      </c>
      <c r="BP112" s="24">
        <f t="shared" si="12"/>
        <v>827.11687665437137</v>
      </c>
      <c r="BQ112" s="24">
        <f t="shared" si="12"/>
        <v>1188.8468997605999</v>
      </c>
      <c r="BR112" s="24">
        <f t="shared" si="21"/>
        <v>361.73002310622849</v>
      </c>
    </row>
    <row r="113" spans="1:71" s="25" customFormat="1" ht="25.5" x14ac:dyDescent="0.2">
      <c r="A113" s="14">
        <v>207</v>
      </c>
      <c r="B113" s="14"/>
      <c r="C113" s="15"/>
      <c r="D113" s="16">
        <v>12555</v>
      </c>
      <c r="E113" s="15" t="s">
        <v>1075</v>
      </c>
      <c r="F113" s="15" t="s">
        <v>1076</v>
      </c>
      <c r="G113" s="17" t="s">
        <v>1077</v>
      </c>
      <c r="H113" s="17" t="s">
        <v>1078</v>
      </c>
      <c r="I113" s="17" t="s">
        <v>86</v>
      </c>
      <c r="J113" s="15" t="s">
        <v>1079</v>
      </c>
      <c r="K113" s="15" t="s">
        <v>1080</v>
      </c>
      <c r="L113" s="18" t="s">
        <v>1081</v>
      </c>
      <c r="M113" s="15" t="s">
        <v>1053</v>
      </c>
      <c r="N113" s="15" t="s">
        <v>1054</v>
      </c>
      <c r="O113" s="16">
        <v>599</v>
      </c>
      <c r="P113" s="15" t="s">
        <v>1064</v>
      </c>
      <c r="Q113" s="15">
        <v>11500</v>
      </c>
      <c r="R113" s="15">
        <v>9700</v>
      </c>
      <c r="S113" s="15">
        <v>21200</v>
      </c>
      <c r="T113" s="15">
        <v>4.5999999999999996</v>
      </c>
      <c r="U113" s="15" t="s">
        <v>501</v>
      </c>
      <c r="V113" s="15" t="s">
        <v>502</v>
      </c>
      <c r="W113" s="16">
        <v>0</v>
      </c>
      <c r="X113" s="16">
        <v>1</v>
      </c>
      <c r="Y113" s="15">
        <v>201438</v>
      </c>
      <c r="Z113" s="15">
        <v>4.6239999999999997</v>
      </c>
      <c r="AA113" s="15" t="s">
        <v>1082</v>
      </c>
      <c r="AB113" s="15" t="s">
        <v>1083</v>
      </c>
      <c r="AC113" s="15">
        <v>70000</v>
      </c>
      <c r="AD113" s="26">
        <v>37106</v>
      </c>
      <c r="AE113" s="15" t="s">
        <v>211</v>
      </c>
      <c r="AF113" s="15" t="s">
        <v>1084</v>
      </c>
      <c r="AG113" s="16">
        <v>1</v>
      </c>
      <c r="AH113" s="15" t="s">
        <v>1085</v>
      </c>
      <c r="AI113" s="15" t="s">
        <v>78</v>
      </c>
      <c r="AJ113" s="15">
        <v>201438.098145</v>
      </c>
      <c r="AK113" s="15">
        <v>2129.8078805700002</v>
      </c>
      <c r="AL113" s="15">
        <v>3092511.5581899998</v>
      </c>
      <c r="AM113" s="15">
        <v>1430043.04795</v>
      </c>
      <c r="AN113" s="14"/>
      <c r="AO113" s="14"/>
      <c r="AP113" s="19">
        <v>0</v>
      </c>
      <c r="AQ113" s="19">
        <v>0</v>
      </c>
      <c r="AR113" s="19">
        <v>11500</v>
      </c>
      <c r="AS113" s="19">
        <v>10200</v>
      </c>
      <c r="AT113" s="19">
        <f t="shared" si="15"/>
        <v>21700</v>
      </c>
      <c r="AU113" s="19">
        <v>0</v>
      </c>
      <c r="AV113" s="19">
        <v>0</v>
      </c>
      <c r="AW113" s="19">
        <v>0</v>
      </c>
      <c r="AX113" s="19">
        <v>0</v>
      </c>
      <c r="AY113" s="20">
        <f t="shared" si="14"/>
        <v>0</v>
      </c>
      <c r="AZ113" s="19">
        <f t="shared" si="16"/>
        <v>21700</v>
      </c>
      <c r="BA113" s="21">
        <v>1.6637000000099997</v>
      </c>
      <c r="BB113" s="21">
        <v>2.3913000000000002</v>
      </c>
      <c r="BC113" s="22"/>
      <c r="BD113" s="19">
        <v>651</v>
      </c>
      <c r="BE113" s="19">
        <f t="shared" si="17"/>
        <v>361.02290000216993</v>
      </c>
      <c r="BF113" s="19">
        <f t="shared" si="18"/>
        <v>518.91210000000001</v>
      </c>
      <c r="BG113" s="23">
        <v>3.4819999999999997E-2</v>
      </c>
      <c r="BH113" s="23">
        <f t="shared" si="19"/>
        <v>3.4819999999999997E-2</v>
      </c>
      <c r="BI113" s="19">
        <v>0</v>
      </c>
      <c r="BJ113" s="19">
        <v>0</v>
      </c>
      <c r="BK113" s="19">
        <f t="shared" si="22"/>
        <v>361.02290000216993</v>
      </c>
      <c r="BL113" s="19">
        <f t="shared" si="22"/>
        <v>518.91210000000001</v>
      </c>
      <c r="BM113" s="19">
        <v>0</v>
      </c>
      <c r="BN113" s="19">
        <v>0</v>
      </c>
      <c r="BO113" s="19">
        <f t="shared" si="20"/>
        <v>0</v>
      </c>
      <c r="BP113" s="24">
        <f t="shared" si="12"/>
        <v>361.02290000216993</v>
      </c>
      <c r="BQ113" s="24">
        <f t="shared" si="12"/>
        <v>518.91210000000001</v>
      </c>
      <c r="BR113" s="24">
        <f t="shared" si="21"/>
        <v>157.88919999783008</v>
      </c>
    </row>
    <row r="114" spans="1:71" s="25" customFormat="1" ht="14.25" x14ac:dyDescent="0.2">
      <c r="A114" s="14">
        <v>208</v>
      </c>
      <c r="B114" s="14"/>
      <c r="C114" s="15"/>
      <c r="D114" s="16">
        <v>13272</v>
      </c>
      <c r="E114" s="15" t="s">
        <v>1086</v>
      </c>
      <c r="F114" s="15" t="s">
        <v>1087</v>
      </c>
      <c r="G114" s="17" t="s">
        <v>1088</v>
      </c>
      <c r="H114" s="17" t="s">
        <v>1089</v>
      </c>
      <c r="I114" s="17" t="s">
        <v>86</v>
      </c>
      <c r="J114" s="15" t="s">
        <v>1090</v>
      </c>
      <c r="K114" s="15" t="s">
        <v>1091</v>
      </c>
      <c r="L114" s="18" t="s">
        <v>1092</v>
      </c>
      <c r="M114" s="15" t="s">
        <v>587</v>
      </c>
      <c r="N114" s="15" t="s">
        <v>588</v>
      </c>
      <c r="O114" s="16">
        <v>340</v>
      </c>
      <c r="P114" s="15" t="s">
        <v>739</v>
      </c>
      <c r="Q114" s="15">
        <v>291200</v>
      </c>
      <c r="R114" s="15">
        <v>2904800</v>
      </c>
      <c r="S114" s="15">
        <v>3196000</v>
      </c>
      <c r="T114" s="15">
        <v>7.28</v>
      </c>
      <c r="U114" s="15" t="s">
        <v>501</v>
      </c>
      <c r="V114" s="15" t="s">
        <v>502</v>
      </c>
      <c r="W114" s="16">
        <v>1</v>
      </c>
      <c r="X114" s="16">
        <v>0</v>
      </c>
      <c r="Y114" s="15">
        <v>317894</v>
      </c>
      <c r="Z114" s="15">
        <v>7.298</v>
      </c>
      <c r="AA114" s="15" t="s">
        <v>1093</v>
      </c>
      <c r="AB114" s="15" t="s">
        <v>1094</v>
      </c>
      <c r="AC114" s="15">
        <v>0</v>
      </c>
      <c r="AD114" s="15"/>
      <c r="AE114" s="15" t="s">
        <v>363</v>
      </c>
      <c r="AF114" s="15" t="s">
        <v>1095</v>
      </c>
      <c r="AG114" s="16">
        <v>1</v>
      </c>
      <c r="AH114" s="15" t="s">
        <v>1096</v>
      </c>
      <c r="AI114" s="15" t="s">
        <v>78</v>
      </c>
      <c r="AJ114" s="15">
        <v>317893.62451200001</v>
      </c>
      <c r="AK114" s="15">
        <v>2325.7494668300001</v>
      </c>
      <c r="AL114" s="15">
        <v>3092563.0772699998</v>
      </c>
      <c r="AM114" s="15">
        <v>1429698.1181600001</v>
      </c>
      <c r="AN114" s="14"/>
      <c r="AO114" s="14"/>
      <c r="AP114" s="19">
        <v>0</v>
      </c>
      <c r="AQ114" s="19">
        <v>0</v>
      </c>
      <c r="AR114" s="19">
        <v>291200</v>
      </c>
      <c r="AS114" s="19">
        <v>2874400</v>
      </c>
      <c r="AT114" s="19">
        <f t="shared" si="15"/>
        <v>3165600</v>
      </c>
      <c r="AU114" s="19">
        <v>0</v>
      </c>
      <c r="AV114" s="19">
        <v>0</v>
      </c>
      <c r="AW114" s="19">
        <v>0</v>
      </c>
      <c r="AX114" s="19">
        <v>0</v>
      </c>
      <c r="AY114" s="20">
        <f t="shared" si="14"/>
        <v>0</v>
      </c>
      <c r="AZ114" s="19">
        <f t="shared" si="16"/>
        <v>3165600</v>
      </c>
      <c r="BA114" s="21">
        <v>1.6637000000099997</v>
      </c>
      <c r="BB114" s="21">
        <v>2.3913000000000002</v>
      </c>
      <c r="BC114" s="22"/>
      <c r="BD114" s="19">
        <v>94968</v>
      </c>
      <c r="BE114" s="19">
        <f t="shared" si="17"/>
        <v>52666.08720031655</v>
      </c>
      <c r="BF114" s="19">
        <f t="shared" si="18"/>
        <v>75698.992800000007</v>
      </c>
      <c r="BG114" s="23">
        <v>3.4819999999999997E-2</v>
      </c>
      <c r="BH114" s="23">
        <f t="shared" si="19"/>
        <v>3.4819999999999997E-2</v>
      </c>
      <c r="BI114" s="19">
        <v>0</v>
      </c>
      <c r="BJ114" s="19">
        <v>0</v>
      </c>
      <c r="BK114" s="19">
        <f t="shared" si="22"/>
        <v>52666.08720031655</v>
      </c>
      <c r="BL114" s="19">
        <f t="shared" si="22"/>
        <v>75698.992800000007</v>
      </c>
      <c r="BM114" s="19">
        <v>0</v>
      </c>
      <c r="BN114" s="19">
        <v>0</v>
      </c>
      <c r="BO114" s="19">
        <f t="shared" si="20"/>
        <v>0</v>
      </c>
      <c r="BP114" s="24">
        <f t="shared" si="12"/>
        <v>52666.08720031655</v>
      </c>
      <c r="BQ114" s="24">
        <f t="shared" si="12"/>
        <v>75698.992800000007</v>
      </c>
      <c r="BR114" s="24">
        <f t="shared" si="21"/>
        <v>23032.905599683458</v>
      </c>
    </row>
    <row r="115" spans="1:71" s="25" customFormat="1" ht="14.25" x14ac:dyDescent="0.2">
      <c r="A115" s="14">
        <v>209</v>
      </c>
      <c r="B115" s="14"/>
      <c r="C115" s="15"/>
      <c r="D115" s="16">
        <v>14558</v>
      </c>
      <c r="E115" s="15" t="s">
        <v>1097</v>
      </c>
      <c r="F115" s="15" t="s">
        <v>1098</v>
      </c>
      <c r="G115" s="17" t="s">
        <v>1099</v>
      </c>
      <c r="H115" s="17" t="s">
        <v>1100</v>
      </c>
      <c r="I115" s="17" t="s">
        <v>86</v>
      </c>
      <c r="J115" s="15" t="s">
        <v>1101</v>
      </c>
      <c r="K115" s="15" t="s">
        <v>1102</v>
      </c>
      <c r="L115" s="18" t="s">
        <v>1103</v>
      </c>
      <c r="M115" s="15" t="s">
        <v>884</v>
      </c>
      <c r="N115" s="15" t="s">
        <v>885</v>
      </c>
      <c r="O115" s="16">
        <v>620</v>
      </c>
      <c r="P115" s="15" t="s">
        <v>452</v>
      </c>
      <c r="Q115" s="15">
        <v>0</v>
      </c>
      <c r="R115" s="15">
        <v>0</v>
      </c>
      <c r="S115" s="15">
        <v>0</v>
      </c>
      <c r="T115" s="15">
        <v>3.11</v>
      </c>
      <c r="U115" s="15" t="s">
        <v>501</v>
      </c>
      <c r="V115" s="15" t="s">
        <v>502</v>
      </c>
      <c r="W115" s="16">
        <v>0</v>
      </c>
      <c r="X115" s="16">
        <v>0</v>
      </c>
      <c r="Y115" s="15">
        <v>138359</v>
      </c>
      <c r="Z115" s="15">
        <v>3.1760000000000002</v>
      </c>
      <c r="AA115" s="15" t="s">
        <v>78</v>
      </c>
      <c r="AB115" s="15" t="s">
        <v>78</v>
      </c>
      <c r="AC115" s="15">
        <v>0</v>
      </c>
      <c r="AD115" s="15"/>
      <c r="AE115" s="15" t="s">
        <v>78</v>
      </c>
      <c r="AF115" s="15" t="s">
        <v>78</v>
      </c>
      <c r="AG115" s="16">
        <v>1</v>
      </c>
      <c r="AH115" s="15" t="s">
        <v>1104</v>
      </c>
      <c r="AI115" s="15" t="s">
        <v>78</v>
      </c>
      <c r="AJ115" s="15">
        <v>138358.96972699999</v>
      </c>
      <c r="AK115" s="15">
        <v>3398.3475352</v>
      </c>
      <c r="AL115" s="15">
        <v>3092434.4536100002</v>
      </c>
      <c r="AM115" s="15">
        <v>1429396.46435</v>
      </c>
      <c r="AN115" s="14"/>
      <c r="AO115" s="14"/>
      <c r="AP115" s="19">
        <v>0</v>
      </c>
      <c r="AQ115" s="19">
        <v>0</v>
      </c>
      <c r="AR115" s="19">
        <v>0</v>
      </c>
      <c r="AS115" s="19">
        <v>0</v>
      </c>
      <c r="AT115" s="19">
        <f t="shared" si="15"/>
        <v>0</v>
      </c>
      <c r="AU115" s="19">
        <v>0</v>
      </c>
      <c r="AV115" s="19">
        <v>0</v>
      </c>
      <c r="AW115" s="19">
        <v>0</v>
      </c>
      <c r="AX115" s="19">
        <v>0</v>
      </c>
      <c r="AY115" s="20">
        <f t="shared" ref="AY115:AY166" si="23">SUM(AU115:AX115)</f>
        <v>0</v>
      </c>
      <c r="AZ115" s="19">
        <f t="shared" si="16"/>
        <v>0</v>
      </c>
      <c r="BA115" s="21">
        <v>1.6637000000099997</v>
      </c>
      <c r="BB115" s="21">
        <v>2.3913000000000002</v>
      </c>
      <c r="BC115" s="22"/>
      <c r="BD115" s="19">
        <v>0</v>
      </c>
      <c r="BE115" s="19">
        <f t="shared" si="17"/>
        <v>0</v>
      </c>
      <c r="BF115" s="19">
        <f t="shared" si="18"/>
        <v>0</v>
      </c>
      <c r="BG115" s="23">
        <v>3.4819999999999997E-2</v>
      </c>
      <c r="BH115" s="23">
        <f t="shared" si="19"/>
        <v>3.4819999999999997E-2</v>
      </c>
      <c r="BI115" s="19">
        <v>0</v>
      </c>
      <c r="BJ115" s="19">
        <v>0</v>
      </c>
      <c r="BK115" s="19">
        <f t="shared" si="22"/>
        <v>0</v>
      </c>
      <c r="BL115" s="19">
        <f t="shared" si="22"/>
        <v>0</v>
      </c>
      <c r="BM115" s="19">
        <v>0</v>
      </c>
      <c r="BN115" s="19">
        <v>0</v>
      </c>
      <c r="BO115" s="19">
        <f t="shared" si="20"/>
        <v>0</v>
      </c>
      <c r="BP115" s="24">
        <f t="shared" si="12"/>
        <v>0</v>
      </c>
      <c r="BQ115" s="24">
        <f t="shared" si="12"/>
        <v>0</v>
      </c>
      <c r="BR115" s="24">
        <f t="shared" si="21"/>
        <v>0</v>
      </c>
      <c r="BS115" s="25" t="s">
        <v>292</v>
      </c>
    </row>
    <row r="116" spans="1:71" s="25" customFormat="1" ht="14.25" x14ac:dyDescent="0.2">
      <c r="A116" s="14">
        <v>210</v>
      </c>
      <c r="B116" s="14"/>
      <c r="C116" s="15" t="s">
        <v>1105</v>
      </c>
      <c r="D116" s="16">
        <v>8635</v>
      </c>
      <c r="E116" s="15" t="s">
        <v>1106</v>
      </c>
      <c r="F116" s="15" t="s">
        <v>1105</v>
      </c>
      <c r="G116" s="17" t="s">
        <v>1107</v>
      </c>
      <c r="H116" s="17" t="s">
        <v>1108</v>
      </c>
      <c r="I116" s="17" t="s">
        <v>86</v>
      </c>
      <c r="J116" s="15" t="s">
        <v>1109</v>
      </c>
      <c r="K116" s="15" t="s">
        <v>1110</v>
      </c>
      <c r="L116" s="18" t="s">
        <v>1111</v>
      </c>
      <c r="M116" s="15" t="s">
        <v>587</v>
      </c>
      <c r="N116" s="15" t="s">
        <v>588</v>
      </c>
      <c r="O116" s="16">
        <v>300</v>
      </c>
      <c r="P116" s="15" t="s">
        <v>254</v>
      </c>
      <c r="Q116" s="15">
        <v>64000</v>
      </c>
      <c r="R116" s="15">
        <v>0</v>
      </c>
      <c r="S116" s="15">
        <v>64000</v>
      </c>
      <c r="T116" s="15">
        <v>1.6</v>
      </c>
      <c r="U116" s="15" t="s">
        <v>501</v>
      </c>
      <c r="V116" s="15" t="s">
        <v>502</v>
      </c>
      <c r="W116" s="16">
        <v>0</v>
      </c>
      <c r="X116" s="16">
        <v>0</v>
      </c>
      <c r="Y116" s="15">
        <v>84730</v>
      </c>
      <c r="Z116" s="15">
        <v>1.9450000000000001</v>
      </c>
      <c r="AA116" s="15" t="s">
        <v>78</v>
      </c>
      <c r="AB116" s="15" t="s">
        <v>78</v>
      </c>
      <c r="AC116" s="15">
        <v>0</v>
      </c>
      <c r="AD116" s="15"/>
      <c r="AE116" s="15" t="s">
        <v>617</v>
      </c>
      <c r="AF116" s="15" t="s">
        <v>1112</v>
      </c>
      <c r="AG116" s="16">
        <v>1</v>
      </c>
      <c r="AH116" s="15" t="s">
        <v>1113</v>
      </c>
      <c r="AI116" s="15" t="s">
        <v>78</v>
      </c>
      <c r="AJ116" s="15">
        <v>84729.904785199993</v>
      </c>
      <c r="AK116" s="15">
        <v>1272.6383607400001</v>
      </c>
      <c r="AL116" s="15">
        <v>3092100.4537399998</v>
      </c>
      <c r="AM116" s="15">
        <v>1429673.8126300001</v>
      </c>
      <c r="AN116" s="14"/>
      <c r="AO116" s="14"/>
      <c r="AP116" s="19">
        <v>0</v>
      </c>
      <c r="AQ116" s="19">
        <v>0</v>
      </c>
      <c r="AR116" s="19">
        <v>64000</v>
      </c>
      <c r="AS116" s="19">
        <v>0</v>
      </c>
      <c r="AT116" s="19">
        <f t="shared" si="15"/>
        <v>64000</v>
      </c>
      <c r="AU116" s="19">
        <v>0</v>
      </c>
      <c r="AV116" s="19">
        <v>0</v>
      </c>
      <c r="AW116" s="19">
        <v>0</v>
      </c>
      <c r="AX116" s="19">
        <v>0</v>
      </c>
      <c r="AY116" s="20">
        <f t="shared" si="23"/>
        <v>0</v>
      </c>
      <c r="AZ116" s="19">
        <f t="shared" si="16"/>
        <v>64000</v>
      </c>
      <c r="BA116" s="21">
        <v>1.6637000000099997</v>
      </c>
      <c r="BB116" s="21">
        <v>2.3913000000000002</v>
      </c>
      <c r="BC116" s="22"/>
      <c r="BD116" s="19">
        <v>1920</v>
      </c>
      <c r="BE116" s="19">
        <f t="shared" si="17"/>
        <v>1064.7680000063999</v>
      </c>
      <c r="BF116" s="19">
        <f t="shared" si="18"/>
        <v>1530.4320000000002</v>
      </c>
      <c r="BG116" s="23">
        <v>3.4819999999999997E-2</v>
      </c>
      <c r="BH116" s="23">
        <f t="shared" si="19"/>
        <v>3.4819999999999997E-2</v>
      </c>
      <c r="BI116" s="19">
        <v>0</v>
      </c>
      <c r="BJ116" s="19">
        <v>0</v>
      </c>
      <c r="BK116" s="19">
        <f t="shared" si="22"/>
        <v>1064.7680000063999</v>
      </c>
      <c r="BL116" s="19">
        <f t="shared" si="22"/>
        <v>1530.4320000000002</v>
      </c>
      <c r="BM116" s="19">
        <v>0</v>
      </c>
      <c r="BN116" s="19">
        <v>0</v>
      </c>
      <c r="BO116" s="19">
        <f t="shared" si="20"/>
        <v>0</v>
      </c>
      <c r="BP116" s="24">
        <f t="shared" si="12"/>
        <v>1064.7680000063999</v>
      </c>
      <c r="BQ116" s="24">
        <f t="shared" si="12"/>
        <v>1530.4320000000002</v>
      </c>
      <c r="BR116" s="24">
        <f t="shared" si="21"/>
        <v>465.66399999360033</v>
      </c>
    </row>
    <row r="117" spans="1:71" s="25" customFormat="1" ht="14.25" x14ac:dyDescent="0.2">
      <c r="A117" s="14">
        <v>211</v>
      </c>
      <c r="B117" s="14"/>
      <c r="C117" s="15"/>
      <c r="D117" s="16">
        <v>17661</v>
      </c>
      <c r="E117" s="15" t="s">
        <v>1114</v>
      </c>
      <c r="F117" s="15" t="s">
        <v>1115</v>
      </c>
      <c r="G117" s="17" t="s">
        <v>1116</v>
      </c>
      <c r="H117" s="17" t="s">
        <v>1117</v>
      </c>
      <c r="I117" s="17" t="s">
        <v>88</v>
      </c>
      <c r="J117" s="15" t="s">
        <v>1118</v>
      </c>
      <c r="K117" s="15" t="s">
        <v>1119</v>
      </c>
      <c r="L117" s="18" t="s">
        <v>1120</v>
      </c>
      <c r="M117" s="15" t="s">
        <v>1121</v>
      </c>
      <c r="N117" s="15" t="s">
        <v>1122</v>
      </c>
      <c r="O117" s="16">
        <v>511</v>
      </c>
      <c r="P117" s="15" t="s">
        <v>569</v>
      </c>
      <c r="Q117" s="15">
        <v>20200</v>
      </c>
      <c r="R117" s="15">
        <v>1800</v>
      </c>
      <c r="S117" s="15">
        <v>22000</v>
      </c>
      <c r="T117" s="15">
        <v>1.05</v>
      </c>
      <c r="U117" s="15" t="s">
        <v>501</v>
      </c>
      <c r="V117" s="15" t="s">
        <v>502</v>
      </c>
      <c r="W117" s="16">
        <v>1</v>
      </c>
      <c r="X117" s="16">
        <v>1</v>
      </c>
      <c r="Y117" s="15">
        <v>41474</v>
      </c>
      <c r="Z117" s="15">
        <v>0.95199999999999996</v>
      </c>
      <c r="AA117" s="15" t="s">
        <v>78</v>
      </c>
      <c r="AB117" s="15" t="s">
        <v>78</v>
      </c>
      <c r="AC117" s="15">
        <v>65000</v>
      </c>
      <c r="AD117" s="26">
        <v>39927</v>
      </c>
      <c r="AE117" s="15" t="s">
        <v>363</v>
      </c>
      <c r="AF117" s="15" t="s">
        <v>1123</v>
      </c>
      <c r="AG117" s="16">
        <v>1</v>
      </c>
      <c r="AH117" s="15" t="s">
        <v>1124</v>
      </c>
      <c r="AI117" s="15" t="s">
        <v>78</v>
      </c>
      <c r="AJ117" s="15">
        <v>41474.0883789</v>
      </c>
      <c r="AK117" s="15">
        <v>1216.9047085499999</v>
      </c>
      <c r="AL117" s="15">
        <v>3091995.7233500001</v>
      </c>
      <c r="AM117" s="15">
        <v>1429832.7786300001</v>
      </c>
      <c r="AN117" s="14"/>
      <c r="AO117" s="14"/>
      <c r="AP117" s="19">
        <v>0</v>
      </c>
      <c r="AQ117" s="19">
        <v>0</v>
      </c>
      <c r="AR117" s="19">
        <f>20000+200</f>
        <v>20200</v>
      </c>
      <c r="AS117" s="19">
        <f>1800</f>
        <v>1800</v>
      </c>
      <c r="AT117" s="19">
        <f t="shared" si="15"/>
        <v>22000</v>
      </c>
      <c r="AU117" s="19">
        <v>0</v>
      </c>
      <c r="AV117" s="19">
        <v>0</v>
      </c>
      <c r="AW117" s="19">
        <v>0</v>
      </c>
      <c r="AX117" s="19">
        <v>0</v>
      </c>
      <c r="AY117" s="20">
        <f t="shared" si="23"/>
        <v>0</v>
      </c>
      <c r="AZ117" s="19">
        <f t="shared" si="16"/>
        <v>22000</v>
      </c>
      <c r="BA117" s="21">
        <v>1.6637000000099997</v>
      </c>
      <c r="BB117" s="21">
        <v>2.3913000000000002</v>
      </c>
      <c r="BC117" s="22"/>
      <c r="BD117" s="19">
        <v>442</v>
      </c>
      <c r="BE117" s="19">
        <f t="shared" si="17"/>
        <v>366.01400000219996</v>
      </c>
      <c r="BF117" s="19">
        <f t="shared" si="18"/>
        <v>526.08600000000001</v>
      </c>
      <c r="BG117" s="23">
        <v>3.4819999999999997E-2</v>
      </c>
      <c r="BH117" s="23">
        <f t="shared" si="19"/>
        <v>3.4819999999999997E-2</v>
      </c>
      <c r="BI117" s="19">
        <v>0</v>
      </c>
      <c r="BJ117" s="19">
        <v>0</v>
      </c>
      <c r="BK117" s="19">
        <f t="shared" si="22"/>
        <v>366.01400000219996</v>
      </c>
      <c r="BL117" s="19">
        <f t="shared" si="22"/>
        <v>526.08600000000001</v>
      </c>
      <c r="BM117" s="19">
        <v>0</v>
      </c>
      <c r="BN117" s="19">
        <v>85.303400000000011</v>
      </c>
      <c r="BO117" s="19">
        <f t="shared" si="20"/>
        <v>85.303400000000011</v>
      </c>
      <c r="BP117" s="24">
        <f t="shared" si="12"/>
        <v>366.01400000219996</v>
      </c>
      <c r="BQ117" s="24">
        <f t="shared" si="12"/>
        <v>440.7826</v>
      </c>
      <c r="BR117" s="24">
        <f t="shared" si="21"/>
        <v>74.768599997800038</v>
      </c>
    </row>
    <row r="118" spans="1:71" s="25" customFormat="1" ht="14.25" x14ac:dyDescent="0.2">
      <c r="A118" s="14">
        <v>212</v>
      </c>
      <c r="B118" s="14"/>
      <c r="C118" s="15"/>
      <c r="D118" s="16">
        <v>26087</v>
      </c>
      <c r="E118" s="15" t="s">
        <v>1125</v>
      </c>
      <c r="F118" s="15" t="s">
        <v>1126</v>
      </c>
      <c r="G118" s="17" t="s">
        <v>1127</v>
      </c>
      <c r="H118" s="17" t="s">
        <v>1128</v>
      </c>
      <c r="I118" s="17" t="s">
        <v>86</v>
      </c>
      <c r="J118" s="15" t="s">
        <v>1129</v>
      </c>
      <c r="K118" s="15" t="s">
        <v>1130</v>
      </c>
      <c r="L118" s="18" t="s">
        <v>1131</v>
      </c>
      <c r="M118" s="15" t="s">
        <v>1121</v>
      </c>
      <c r="N118" s="15" t="s">
        <v>1122</v>
      </c>
      <c r="O118" s="16">
        <v>511</v>
      </c>
      <c r="P118" s="15" t="s">
        <v>569</v>
      </c>
      <c r="Q118" s="15">
        <v>27500</v>
      </c>
      <c r="R118" s="15">
        <v>14900</v>
      </c>
      <c r="S118" s="15">
        <v>42400</v>
      </c>
      <c r="T118" s="15">
        <v>3.51</v>
      </c>
      <c r="U118" s="15" t="s">
        <v>501</v>
      </c>
      <c r="V118" s="15" t="s">
        <v>502</v>
      </c>
      <c r="W118" s="16">
        <v>1</v>
      </c>
      <c r="X118" s="16">
        <v>1</v>
      </c>
      <c r="Y118" s="15">
        <v>147549</v>
      </c>
      <c r="Z118" s="15">
        <v>3.387</v>
      </c>
      <c r="AA118" s="15" t="s">
        <v>78</v>
      </c>
      <c r="AB118" s="15" t="s">
        <v>78</v>
      </c>
      <c r="AC118" s="15">
        <v>65000</v>
      </c>
      <c r="AD118" s="26">
        <v>39927</v>
      </c>
      <c r="AE118" s="15" t="s">
        <v>298</v>
      </c>
      <c r="AF118" s="15" t="s">
        <v>1132</v>
      </c>
      <c r="AG118" s="16">
        <v>1</v>
      </c>
      <c r="AH118" s="15" t="s">
        <v>1133</v>
      </c>
      <c r="AI118" s="15" t="s">
        <v>78</v>
      </c>
      <c r="AJ118" s="15">
        <v>147549.33544900001</v>
      </c>
      <c r="AK118" s="15">
        <v>1957.8319042200001</v>
      </c>
      <c r="AL118" s="15">
        <v>3092022.0694900001</v>
      </c>
      <c r="AM118" s="15">
        <v>1430396.6936600001</v>
      </c>
      <c r="AN118" s="14"/>
      <c r="AO118" s="14"/>
      <c r="AP118" s="19">
        <v>20000</v>
      </c>
      <c r="AQ118" s="19">
        <v>14700</v>
      </c>
      <c r="AR118" s="19">
        <v>7500</v>
      </c>
      <c r="AS118" s="19">
        <v>0</v>
      </c>
      <c r="AT118" s="19">
        <f t="shared" si="15"/>
        <v>42200</v>
      </c>
      <c r="AU118" s="19">
        <v>20820</v>
      </c>
      <c r="AV118" s="19">
        <v>3000</v>
      </c>
      <c r="AW118" s="19">
        <v>4858</v>
      </c>
      <c r="AX118" s="19">
        <v>0</v>
      </c>
      <c r="AY118" s="20">
        <f t="shared" si="23"/>
        <v>28678</v>
      </c>
      <c r="AZ118" s="19">
        <f t="shared" si="16"/>
        <v>13522</v>
      </c>
      <c r="BA118" s="21">
        <v>1.6637000000099997</v>
      </c>
      <c r="BB118" s="21">
        <v>2.3913000000000002</v>
      </c>
      <c r="BC118" s="22"/>
      <c r="BD118" s="19">
        <v>572</v>
      </c>
      <c r="BE118" s="19">
        <f t="shared" si="17"/>
        <v>224.96551400135218</v>
      </c>
      <c r="BF118" s="19">
        <f t="shared" si="18"/>
        <v>323.351586</v>
      </c>
      <c r="BG118" s="23">
        <v>3.4819999999999997E-2</v>
      </c>
      <c r="BH118" s="23">
        <f t="shared" si="19"/>
        <v>3.4819999999999997E-2</v>
      </c>
      <c r="BI118" s="19">
        <v>3.4885466475009674</v>
      </c>
      <c r="BJ118" s="19">
        <v>5.0142222745199998</v>
      </c>
      <c r="BK118" s="19">
        <f t="shared" si="22"/>
        <v>221.47696735385122</v>
      </c>
      <c r="BL118" s="19">
        <f t="shared" si="22"/>
        <v>318.33736372547997</v>
      </c>
      <c r="BM118" s="19">
        <v>0</v>
      </c>
      <c r="BN118" s="19">
        <v>0</v>
      </c>
      <c r="BO118" s="19">
        <f t="shared" si="20"/>
        <v>0</v>
      </c>
      <c r="BP118" s="24">
        <f t="shared" si="12"/>
        <v>221.47696735385122</v>
      </c>
      <c r="BQ118" s="24">
        <f t="shared" si="12"/>
        <v>318.33736372547997</v>
      </c>
      <c r="BR118" s="24">
        <f t="shared" si="21"/>
        <v>96.860396371628752</v>
      </c>
    </row>
    <row r="119" spans="1:71" s="25" customFormat="1" ht="14.25" x14ac:dyDescent="0.2">
      <c r="A119" s="14">
        <v>213</v>
      </c>
      <c r="B119" s="14"/>
      <c r="C119" s="15"/>
      <c r="D119" s="16">
        <v>24279</v>
      </c>
      <c r="E119" s="15" t="s">
        <v>1134</v>
      </c>
      <c r="F119" s="15" t="s">
        <v>1135</v>
      </c>
      <c r="G119" s="17" t="s">
        <v>1136</v>
      </c>
      <c r="H119" s="17" t="s">
        <v>1137</v>
      </c>
      <c r="I119" s="17" t="s">
        <v>86</v>
      </c>
      <c r="J119" s="15" t="s">
        <v>1138</v>
      </c>
      <c r="K119" s="15" t="s">
        <v>541</v>
      </c>
      <c r="L119" s="18" t="s">
        <v>1139</v>
      </c>
      <c r="M119" s="15" t="s">
        <v>587</v>
      </c>
      <c r="N119" s="15" t="s">
        <v>588</v>
      </c>
      <c r="O119" s="16">
        <v>340</v>
      </c>
      <c r="P119" s="15" t="s">
        <v>739</v>
      </c>
      <c r="Q119" s="15">
        <v>540600</v>
      </c>
      <c r="R119" s="15">
        <v>3305800</v>
      </c>
      <c r="S119" s="15">
        <v>3846400</v>
      </c>
      <c r="T119" s="15">
        <v>37.65</v>
      </c>
      <c r="U119" s="15" t="s">
        <v>501</v>
      </c>
      <c r="V119" s="15" t="s">
        <v>502</v>
      </c>
      <c r="W119" s="16">
        <v>1</v>
      </c>
      <c r="X119" s="16">
        <v>1</v>
      </c>
      <c r="Y119" s="15">
        <v>812009</v>
      </c>
      <c r="Z119" s="15">
        <v>18.640999999999998</v>
      </c>
      <c r="AA119" s="15" t="s">
        <v>78</v>
      </c>
      <c r="AB119" s="15" t="s">
        <v>78</v>
      </c>
      <c r="AC119" s="15">
        <v>684058</v>
      </c>
      <c r="AD119" s="26">
        <v>38475</v>
      </c>
      <c r="AE119" s="15" t="s">
        <v>119</v>
      </c>
      <c r="AF119" s="15" t="s">
        <v>119</v>
      </c>
      <c r="AG119" s="16">
        <v>1</v>
      </c>
      <c r="AH119" s="15" t="s">
        <v>1140</v>
      </c>
      <c r="AI119" s="15" t="s">
        <v>78</v>
      </c>
      <c r="AJ119" s="15">
        <v>812008.99853500002</v>
      </c>
      <c r="AK119" s="15">
        <v>4599.1927194600003</v>
      </c>
      <c r="AL119" s="15">
        <v>3091267.8325299998</v>
      </c>
      <c r="AM119" s="15">
        <v>1429878.91836</v>
      </c>
      <c r="AN119" s="14"/>
      <c r="AO119" s="14"/>
      <c r="AP119" s="19">
        <v>0</v>
      </c>
      <c r="AQ119" s="19">
        <v>0</v>
      </c>
      <c r="AR119" s="19">
        <v>522000</v>
      </c>
      <c r="AS119" s="19">
        <v>3525700</v>
      </c>
      <c r="AT119" s="19">
        <f t="shared" si="15"/>
        <v>4047700</v>
      </c>
      <c r="AU119" s="19">
        <v>0</v>
      </c>
      <c r="AV119" s="19">
        <v>0</v>
      </c>
      <c r="AW119" s="19">
        <v>0</v>
      </c>
      <c r="AX119" s="19">
        <v>0</v>
      </c>
      <c r="AY119" s="20">
        <f t="shared" si="23"/>
        <v>0</v>
      </c>
      <c r="AZ119" s="19">
        <f t="shared" ref="AZ119:AZ183" si="24">AT119-AY119</f>
        <v>4047700</v>
      </c>
      <c r="BA119" s="21">
        <v>1.6637000000099997</v>
      </c>
      <c r="BB119" s="21">
        <v>2.3913000000000002</v>
      </c>
      <c r="BC119" s="22"/>
      <c r="BD119" s="19">
        <v>121431</v>
      </c>
      <c r="BE119" s="19">
        <f t="shared" si="17"/>
        <v>67341.584900404763</v>
      </c>
      <c r="BF119" s="19">
        <f t="shared" si="18"/>
        <v>96792.650100000013</v>
      </c>
      <c r="BG119" s="23">
        <v>3.4819999999999997E-2</v>
      </c>
      <c r="BH119" s="23">
        <f t="shared" si="19"/>
        <v>3.4819999999999997E-2</v>
      </c>
      <c r="BI119" s="19">
        <v>0</v>
      </c>
      <c r="BJ119" s="19">
        <v>0</v>
      </c>
      <c r="BK119" s="19">
        <f t="shared" si="22"/>
        <v>67341.584900404763</v>
      </c>
      <c r="BL119" s="19">
        <f t="shared" si="22"/>
        <v>96792.650100000013</v>
      </c>
      <c r="BM119" s="19">
        <v>0</v>
      </c>
      <c r="BN119" s="19">
        <v>0</v>
      </c>
      <c r="BO119" s="19">
        <f t="shared" si="20"/>
        <v>0</v>
      </c>
      <c r="BP119" s="24">
        <f t="shared" si="12"/>
        <v>67341.584900404763</v>
      </c>
      <c r="BQ119" s="24">
        <f t="shared" si="12"/>
        <v>96792.650100000013</v>
      </c>
      <c r="BR119" s="24">
        <f t="shared" si="21"/>
        <v>29451.06519959525</v>
      </c>
      <c r="BS119" s="25" t="s">
        <v>1141</v>
      </c>
    </row>
    <row r="120" spans="1:71" s="25" customFormat="1" ht="14.25" x14ac:dyDescent="0.2">
      <c r="A120" s="14">
        <v>214</v>
      </c>
      <c r="B120" s="14"/>
      <c r="C120" s="15" t="s">
        <v>726</v>
      </c>
      <c r="D120" s="16">
        <v>15171</v>
      </c>
      <c r="E120" s="15" t="s">
        <v>1142</v>
      </c>
      <c r="F120" s="15" t="s">
        <v>1143</v>
      </c>
      <c r="G120" s="17" t="s">
        <v>1144</v>
      </c>
      <c r="H120" s="17" t="s">
        <v>1145</v>
      </c>
      <c r="I120" s="17" t="s">
        <v>86</v>
      </c>
      <c r="J120" s="15" t="s">
        <v>1146</v>
      </c>
      <c r="K120" s="15" t="s">
        <v>821</v>
      </c>
      <c r="L120" s="18" t="s">
        <v>1139</v>
      </c>
      <c r="M120" s="15" t="s">
        <v>587</v>
      </c>
      <c r="N120" s="15" t="s">
        <v>588</v>
      </c>
      <c r="O120" s="16">
        <v>340</v>
      </c>
      <c r="P120" s="15" t="s">
        <v>739</v>
      </c>
      <c r="Q120" s="15">
        <v>540600</v>
      </c>
      <c r="R120" s="15">
        <v>3305800</v>
      </c>
      <c r="S120" s="15">
        <v>3846400</v>
      </c>
      <c r="T120" s="15">
        <v>37.65</v>
      </c>
      <c r="U120" s="15" t="s">
        <v>501</v>
      </c>
      <c r="V120" s="15" t="s">
        <v>502</v>
      </c>
      <c r="W120" s="16">
        <v>1</v>
      </c>
      <c r="X120" s="16">
        <v>1</v>
      </c>
      <c r="Y120" s="15">
        <v>809897</v>
      </c>
      <c r="Z120" s="15">
        <v>18.593</v>
      </c>
      <c r="AA120" s="15" t="s">
        <v>78</v>
      </c>
      <c r="AB120" s="15" t="s">
        <v>78</v>
      </c>
      <c r="AC120" s="15">
        <v>684058</v>
      </c>
      <c r="AD120" s="26">
        <v>38475</v>
      </c>
      <c r="AE120" s="15" t="s">
        <v>119</v>
      </c>
      <c r="AF120" s="15" t="s">
        <v>119</v>
      </c>
      <c r="AG120" s="16">
        <v>1</v>
      </c>
      <c r="AH120" s="15" t="s">
        <v>1140</v>
      </c>
      <c r="AI120" s="15" t="s">
        <v>78</v>
      </c>
      <c r="AJ120" s="15">
        <v>809897.35497999995</v>
      </c>
      <c r="AK120" s="15">
        <v>4468.0891490499998</v>
      </c>
      <c r="AL120" s="15">
        <v>3091710.1003800002</v>
      </c>
      <c r="AM120" s="15">
        <v>1429909.8555300001</v>
      </c>
      <c r="AN120" s="14"/>
      <c r="AO120" s="14"/>
      <c r="AP120" s="19">
        <v>0</v>
      </c>
      <c r="AQ120" s="19">
        <v>0</v>
      </c>
      <c r="AR120" s="19">
        <v>522000</v>
      </c>
      <c r="AS120" s="19">
        <v>3525700</v>
      </c>
      <c r="AT120" s="19">
        <f t="shared" si="15"/>
        <v>4047700</v>
      </c>
      <c r="AU120" s="19">
        <v>0</v>
      </c>
      <c r="AV120" s="19">
        <v>0</v>
      </c>
      <c r="AW120" s="19">
        <v>0</v>
      </c>
      <c r="AX120" s="19">
        <v>0</v>
      </c>
      <c r="AY120" s="20">
        <f t="shared" si="23"/>
        <v>0</v>
      </c>
      <c r="AZ120" s="19">
        <f t="shared" si="24"/>
        <v>4047700</v>
      </c>
      <c r="BA120" s="21">
        <v>1.6637000000099997</v>
      </c>
      <c r="BB120" s="21">
        <v>2.3913000000000002</v>
      </c>
      <c r="BC120" s="22"/>
      <c r="BD120" s="19">
        <v>121431</v>
      </c>
      <c r="BE120" s="19">
        <f t="shared" si="17"/>
        <v>67341.584900404763</v>
      </c>
      <c r="BF120" s="19">
        <f t="shared" si="18"/>
        <v>96792.650100000013</v>
      </c>
      <c r="BG120" s="23">
        <v>3.4819999999999997E-2</v>
      </c>
      <c r="BH120" s="23">
        <f t="shared" si="19"/>
        <v>3.4819999999999997E-2</v>
      </c>
      <c r="BI120" s="19">
        <v>0</v>
      </c>
      <c r="BJ120" s="19">
        <v>0</v>
      </c>
      <c r="BK120" s="19">
        <f t="shared" si="22"/>
        <v>67341.584900404763</v>
      </c>
      <c r="BL120" s="19">
        <f t="shared" si="22"/>
        <v>96792.650100000013</v>
      </c>
      <c r="BM120" s="19">
        <v>0</v>
      </c>
      <c r="BN120" s="19">
        <v>0</v>
      </c>
      <c r="BO120" s="19">
        <f t="shared" si="20"/>
        <v>0</v>
      </c>
      <c r="BP120" s="24">
        <f t="shared" si="12"/>
        <v>67341.584900404763</v>
      </c>
      <c r="BQ120" s="24">
        <f t="shared" si="12"/>
        <v>96792.650100000013</v>
      </c>
      <c r="BR120" s="24">
        <f t="shared" si="21"/>
        <v>29451.06519959525</v>
      </c>
      <c r="BS120" s="25" t="s">
        <v>1141</v>
      </c>
    </row>
    <row r="121" spans="1:71" s="25" customFormat="1" ht="14.25" x14ac:dyDescent="0.2">
      <c r="A121" s="14">
        <v>215</v>
      </c>
      <c r="B121" s="14"/>
      <c r="C121" s="15"/>
      <c r="D121" s="16">
        <v>27238</v>
      </c>
      <c r="E121" s="15" t="s">
        <v>1147</v>
      </c>
      <c r="F121" s="15" t="s">
        <v>1148</v>
      </c>
      <c r="G121" s="17" t="s">
        <v>1149</v>
      </c>
      <c r="H121" s="17" t="s">
        <v>1150</v>
      </c>
      <c r="I121" s="17" t="s">
        <v>1151</v>
      </c>
      <c r="J121" s="15" t="s">
        <v>1152</v>
      </c>
      <c r="K121" s="15" t="s">
        <v>86</v>
      </c>
      <c r="L121" s="18" t="s">
        <v>1153</v>
      </c>
      <c r="M121" s="15" t="s">
        <v>1030</v>
      </c>
      <c r="N121" s="15" t="s">
        <v>1031</v>
      </c>
      <c r="O121" s="16">
        <v>620</v>
      </c>
      <c r="P121" s="15" t="s">
        <v>452</v>
      </c>
      <c r="Q121" s="15">
        <v>45700</v>
      </c>
      <c r="R121" s="15">
        <v>0</v>
      </c>
      <c r="S121" s="15">
        <v>45700</v>
      </c>
      <c r="T121" s="15">
        <v>6.09</v>
      </c>
      <c r="U121" s="15" t="s">
        <v>501</v>
      </c>
      <c r="V121" s="15" t="s">
        <v>502</v>
      </c>
      <c r="W121" s="16">
        <v>0</v>
      </c>
      <c r="X121" s="16">
        <v>1</v>
      </c>
      <c r="Y121" s="15">
        <v>322740</v>
      </c>
      <c r="Z121" s="15">
        <v>7.4089999999999998</v>
      </c>
      <c r="AA121" s="15" t="s">
        <v>78</v>
      </c>
      <c r="AB121" s="15" t="s">
        <v>78</v>
      </c>
      <c r="AC121" s="15">
        <v>0</v>
      </c>
      <c r="AD121" s="26">
        <v>37379</v>
      </c>
      <c r="AE121" s="15" t="s">
        <v>78</v>
      </c>
      <c r="AF121" s="15" t="s">
        <v>78</v>
      </c>
      <c r="AG121" s="16">
        <v>1</v>
      </c>
      <c r="AH121" s="15" t="s">
        <v>1154</v>
      </c>
      <c r="AI121" s="15" t="s">
        <v>78</v>
      </c>
      <c r="AJ121" s="15">
        <v>322740.39648400003</v>
      </c>
      <c r="AK121" s="15">
        <v>6565.1674511700003</v>
      </c>
      <c r="AL121" s="15">
        <v>3091781.5497900001</v>
      </c>
      <c r="AM121" s="15">
        <v>1428196.3437900001</v>
      </c>
      <c r="AN121" s="14"/>
      <c r="AO121" s="14"/>
      <c r="AP121" s="19">
        <v>0</v>
      </c>
      <c r="AQ121" s="19">
        <v>0</v>
      </c>
      <c r="AR121" s="19">
        <v>45700</v>
      </c>
      <c r="AS121" s="19">
        <v>0</v>
      </c>
      <c r="AT121" s="19">
        <f t="shared" si="15"/>
        <v>45700</v>
      </c>
      <c r="AU121" s="19">
        <v>0</v>
      </c>
      <c r="AV121" s="19">
        <v>0</v>
      </c>
      <c r="AW121" s="19">
        <v>0</v>
      </c>
      <c r="AX121" s="19">
        <v>45700</v>
      </c>
      <c r="AY121" s="20">
        <f t="shared" si="23"/>
        <v>45700</v>
      </c>
      <c r="AZ121" s="19">
        <f t="shared" si="24"/>
        <v>0</v>
      </c>
      <c r="BA121" s="21">
        <v>1.6637000000099997</v>
      </c>
      <c r="BB121" s="21">
        <v>2.3913000000000002</v>
      </c>
      <c r="BC121" s="22"/>
      <c r="BD121" s="19">
        <v>1371</v>
      </c>
      <c r="BE121" s="19">
        <f t="shared" si="17"/>
        <v>0</v>
      </c>
      <c r="BF121" s="19">
        <f t="shared" si="18"/>
        <v>0</v>
      </c>
      <c r="BG121" s="23">
        <v>3.4819999999999997E-2</v>
      </c>
      <c r="BH121" s="23">
        <f t="shared" si="19"/>
        <v>3.4819999999999997E-2</v>
      </c>
      <c r="BI121" s="19">
        <v>0</v>
      </c>
      <c r="BJ121" s="19">
        <v>0</v>
      </c>
      <c r="BK121" s="19">
        <f t="shared" si="22"/>
        <v>0</v>
      </c>
      <c r="BL121" s="19">
        <f t="shared" si="22"/>
        <v>0</v>
      </c>
      <c r="BM121" s="19">
        <v>0</v>
      </c>
      <c r="BN121" s="19">
        <v>0</v>
      </c>
      <c r="BO121" s="19">
        <f t="shared" si="20"/>
        <v>0</v>
      </c>
      <c r="BP121" s="24">
        <f t="shared" si="12"/>
        <v>0</v>
      </c>
      <c r="BQ121" s="24">
        <f t="shared" si="12"/>
        <v>0</v>
      </c>
      <c r="BR121" s="24">
        <f t="shared" si="21"/>
        <v>0</v>
      </c>
      <c r="BS121" s="25" t="s">
        <v>292</v>
      </c>
    </row>
    <row r="122" spans="1:71" s="25" customFormat="1" ht="14.25" x14ac:dyDescent="0.2">
      <c r="A122" s="14">
        <v>216</v>
      </c>
      <c r="B122" s="14"/>
      <c r="C122" s="15" t="s">
        <v>1155</v>
      </c>
      <c r="D122" s="16">
        <v>19965</v>
      </c>
      <c r="E122" s="15" t="s">
        <v>1156</v>
      </c>
      <c r="F122" s="15" t="s">
        <v>1155</v>
      </c>
      <c r="G122" s="17" t="s">
        <v>1157</v>
      </c>
      <c r="H122" s="17" t="s">
        <v>1158</v>
      </c>
      <c r="I122" s="17" t="s">
        <v>86</v>
      </c>
      <c r="J122" s="15" t="s">
        <v>1159</v>
      </c>
      <c r="K122" s="15" t="s">
        <v>1160</v>
      </c>
      <c r="L122" s="18" t="s">
        <v>1161</v>
      </c>
      <c r="M122" s="15" t="s">
        <v>587</v>
      </c>
      <c r="N122" s="15" t="s">
        <v>588</v>
      </c>
      <c r="O122" s="16">
        <v>620</v>
      </c>
      <c r="P122" s="15" t="s">
        <v>452</v>
      </c>
      <c r="Q122" s="15">
        <v>800</v>
      </c>
      <c r="R122" s="15">
        <v>0</v>
      </c>
      <c r="S122" s="15">
        <v>800</v>
      </c>
      <c r="T122" s="15">
        <v>0.32</v>
      </c>
      <c r="U122" s="15" t="s">
        <v>501</v>
      </c>
      <c r="V122" s="15" t="s">
        <v>502</v>
      </c>
      <c r="W122" s="16">
        <v>0</v>
      </c>
      <c r="X122" s="16">
        <v>1</v>
      </c>
      <c r="Y122" s="15">
        <v>13043</v>
      </c>
      <c r="Z122" s="15">
        <v>0.29899999999999999</v>
      </c>
      <c r="AA122" s="15" t="s">
        <v>78</v>
      </c>
      <c r="AB122" s="15" t="s">
        <v>78</v>
      </c>
      <c r="AC122" s="15">
        <v>0</v>
      </c>
      <c r="AD122" s="26">
        <v>37379</v>
      </c>
      <c r="AE122" s="15" t="s">
        <v>183</v>
      </c>
      <c r="AF122" s="15" t="s">
        <v>1162</v>
      </c>
      <c r="AG122" s="16">
        <v>1</v>
      </c>
      <c r="AH122" s="15" t="s">
        <v>1163</v>
      </c>
      <c r="AI122" s="15" t="s">
        <v>78</v>
      </c>
      <c r="AJ122" s="15">
        <v>13043.4580078</v>
      </c>
      <c r="AK122" s="15">
        <v>964.37351508899997</v>
      </c>
      <c r="AL122" s="15">
        <v>3091207.4739100002</v>
      </c>
      <c r="AM122" s="15">
        <v>1428810.7644199999</v>
      </c>
      <c r="AN122" s="14"/>
      <c r="AO122" s="14"/>
      <c r="AP122" s="19">
        <v>0</v>
      </c>
      <c r="AQ122" s="19">
        <v>0</v>
      </c>
      <c r="AR122" s="19">
        <v>500</v>
      </c>
      <c r="AS122" s="19">
        <v>0</v>
      </c>
      <c r="AT122" s="19">
        <f t="shared" si="15"/>
        <v>500</v>
      </c>
      <c r="AU122" s="19">
        <v>0</v>
      </c>
      <c r="AV122" s="19">
        <v>0</v>
      </c>
      <c r="AW122" s="19">
        <v>0</v>
      </c>
      <c r="AX122" s="19">
        <v>500</v>
      </c>
      <c r="AY122" s="20">
        <f t="shared" si="23"/>
        <v>500</v>
      </c>
      <c r="AZ122" s="19">
        <f t="shared" si="24"/>
        <v>0</v>
      </c>
      <c r="BA122" s="21">
        <v>1.6637000000099997</v>
      </c>
      <c r="BB122" s="21">
        <v>2.3913000000000002</v>
      </c>
      <c r="BC122" s="22"/>
      <c r="BD122" s="19">
        <v>15</v>
      </c>
      <c r="BE122" s="19">
        <f t="shared" si="17"/>
        <v>0</v>
      </c>
      <c r="BF122" s="19">
        <f t="shared" si="18"/>
        <v>0</v>
      </c>
      <c r="BG122" s="23">
        <v>3.4819999999999997E-2</v>
      </c>
      <c r="BH122" s="23">
        <f t="shared" si="19"/>
        <v>3.4819999999999997E-2</v>
      </c>
      <c r="BI122" s="19">
        <v>0</v>
      </c>
      <c r="BJ122" s="19">
        <v>0</v>
      </c>
      <c r="BK122" s="19">
        <f t="shared" si="22"/>
        <v>0</v>
      </c>
      <c r="BL122" s="19">
        <f t="shared" si="22"/>
        <v>0</v>
      </c>
      <c r="BM122" s="19">
        <v>0</v>
      </c>
      <c r="BN122" s="19">
        <v>0</v>
      </c>
      <c r="BO122" s="19">
        <f t="shared" si="20"/>
        <v>0</v>
      </c>
      <c r="BP122" s="24">
        <f t="shared" si="12"/>
        <v>0</v>
      </c>
      <c r="BQ122" s="24">
        <f t="shared" si="12"/>
        <v>0</v>
      </c>
      <c r="BR122" s="24">
        <f t="shared" si="21"/>
        <v>0</v>
      </c>
      <c r="BS122" s="25" t="s">
        <v>292</v>
      </c>
    </row>
    <row r="123" spans="1:71" s="25" customFormat="1" ht="14.25" x14ac:dyDescent="0.2">
      <c r="A123" s="14">
        <v>217</v>
      </c>
      <c r="B123" s="14"/>
      <c r="C123" s="15"/>
      <c r="D123" s="16">
        <v>22537</v>
      </c>
      <c r="E123" s="15" t="s">
        <v>1164</v>
      </c>
      <c r="F123" s="15" t="s">
        <v>1165</v>
      </c>
      <c r="G123" s="17" t="s">
        <v>1166</v>
      </c>
      <c r="H123" s="17" t="s">
        <v>1167</v>
      </c>
      <c r="I123" s="17" t="s">
        <v>88</v>
      </c>
      <c r="J123" s="15" t="s">
        <v>1168</v>
      </c>
      <c r="K123" s="15" t="s">
        <v>1169</v>
      </c>
      <c r="L123" s="18" t="s">
        <v>1170</v>
      </c>
      <c r="M123" s="15" t="s">
        <v>587</v>
      </c>
      <c r="N123" s="15" t="s">
        <v>588</v>
      </c>
      <c r="O123" s="16">
        <v>340</v>
      </c>
      <c r="P123" s="15" t="s">
        <v>739</v>
      </c>
      <c r="Q123" s="15">
        <v>968000</v>
      </c>
      <c r="R123" s="15">
        <v>31987200</v>
      </c>
      <c r="S123" s="15">
        <v>32955200</v>
      </c>
      <c r="T123" s="15">
        <v>44</v>
      </c>
      <c r="U123" s="15" t="s">
        <v>501</v>
      </c>
      <c r="V123" s="15" t="s">
        <v>502</v>
      </c>
      <c r="W123" s="16">
        <v>1</v>
      </c>
      <c r="X123" s="16">
        <v>0</v>
      </c>
      <c r="Y123" s="15">
        <v>1964837</v>
      </c>
      <c r="Z123" s="15">
        <v>45.106000000000002</v>
      </c>
      <c r="AA123" s="15" t="s">
        <v>78</v>
      </c>
      <c r="AB123" s="15" t="s">
        <v>78</v>
      </c>
      <c r="AC123" s="15">
        <v>0</v>
      </c>
      <c r="AD123" s="15"/>
      <c r="AE123" s="15" t="s">
        <v>353</v>
      </c>
      <c r="AF123" s="15" t="s">
        <v>1171</v>
      </c>
      <c r="AG123" s="16">
        <v>1</v>
      </c>
      <c r="AH123" s="15" t="s">
        <v>1172</v>
      </c>
      <c r="AI123" s="15" t="s">
        <v>78</v>
      </c>
      <c r="AJ123" s="15">
        <v>1964836.7666</v>
      </c>
      <c r="AK123" s="15">
        <v>7542.0576029000003</v>
      </c>
      <c r="AL123" s="15">
        <v>3090342.9325000001</v>
      </c>
      <c r="AM123" s="15">
        <v>1430158.85837</v>
      </c>
      <c r="AN123" s="14"/>
      <c r="AO123" s="14"/>
      <c r="AP123" s="19">
        <v>0</v>
      </c>
      <c r="AQ123" s="19">
        <v>0</v>
      </c>
      <c r="AR123" s="19">
        <v>968000</v>
      </c>
      <c r="AS123" s="19">
        <v>31648200</v>
      </c>
      <c r="AT123" s="19">
        <f t="shared" si="15"/>
        <v>32616200</v>
      </c>
      <c r="AU123" s="19">
        <v>0</v>
      </c>
      <c r="AV123" s="19">
        <v>0</v>
      </c>
      <c r="AW123" s="19">
        <v>0</v>
      </c>
      <c r="AX123" s="19">
        <v>0</v>
      </c>
      <c r="AY123" s="20">
        <f t="shared" si="23"/>
        <v>0</v>
      </c>
      <c r="AZ123" s="19">
        <f t="shared" si="24"/>
        <v>32616200</v>
      </c>
      <c r="BA123" s="21">
        <v>1.6637000000099997</v>
      </c>
      <c r="BB123" s="21">
        <v>2.3913000000000002</v>
      </c>
      <c r="BC123" s="22"/>
      <c r="BD123" s="19">
        <v>978486</v>
      </c>
      <c r="BE123" s="19">
        <f t="shared" si="17"/>
        <v>542635.71940326155</v>
      </c>
      <c r="BF123" s="19">
        <f t="shared" si="18"/>
        <v>779951.19060000009</v>
      </c>
      <c r="BG123" s="23">
        <v>3.4819999999999997E-2</v>
      </c>
      <c r="BH123" s="23">
        <f t="shared" si="19"/>
        <v>3.4819999999999997E-2</v>
      </c>
      <c r="BI123" s="19">
        <v>0</v>
      </c>
      <c r="BJ123" s="19">
        <v>0</v>
      </c>
      <c r="BK123" s="19">
        <f t="shared" si="22"/>
        <v>542635.71940326155</v>
      </c>
      <c r="BL123" s="19">
        <f t="shared" si="22"/>
        <v>779951.19060000009</v>
      </c>
      <c r="BM123" s="19">
        <v>0</v>
      </c>
      <c r="BN123" s="19">
        <v>0</v>
      </c>
      <c r="BO123" s="19">
        <f t="shared" si="20"/>
        <v>0</v>
      </c>
      <c r="BP123" s="24">
        <f t="shared" si="12"/>
        <v>542635.71940326155</v>
      </c>
      <c r="BQ123" s="24">
        <f t="shared" si="12"/>
        <v>779951.19060000009</v>
      </c>
      <c r="BR123" s="24">
        <f t="shared" si="21"/>
        <v>237315.47119673854</v>
      </c>
      <c r="BS123" s="25" t="s">
        <v>1141</v>
      </c>
    </row>
    <row r="124" spans="1:71" s="25" customFormat="1" ht="14.25" x14ac:dyDescent="0.2">
      <c r="A124" s="14">
        <v>218</v>
      </c>
      <c r="B124" s="14"/>
      <c r="C124" s="15" t="s">
        <v>1173</v>
      </c>
      <c r="D124" s="16">
        <v>36172</v>
      </c>
      <c r="E124" s="15" t="s">
        <v>1174</v>
      </c>
      <c r="F124" s="15" t="s">
        <v>1175</v>
      </c>
      <c r="G124" s="17" t="s">
        <v>1176</v>
      </c>
      <c r="H124" s="17" t="s">
        <v>1177</v>
      </c>
      <c r="I124" s="17" t="s">
        <v>88</v>
      </c>
      <c r="J124" s="15" t="s">
        <v>1178</v>
      </c>
      <c r="K124" s="15" t="s">
        <v>1179</v>
      </c>
      <c r="L124" s="18" t="s">
        <v>1180</v>
      </c>
      <c r="M124" s="15" t="s">
        <v>587</v>
      </c>
      <c r="N124" s="15" t="s">
        <v>588</v>
      </c>
      <c r="O124" s="16">
        <v>350</v>
      </c>
      <c r="P124" s="15" t="s">
        <v>616</v>
      </c>
      <c r="Q124" s="15">
        <v>297200</v>
      </c>
      <c r="R124" s="15">
        <v>2193200</v>
      </c>
      <c r="S124" s="15">
        <v>2490400</v>
      </c>
      <c r="T124" s="15">
        <v>7.43</v>
      </c>
      <c r="U124" s="15" t="s">
        <v>501</v>
      </c>
      <c r="V124" s="15" t="s">
        <v>502</v>
      </c>
      <c r="W124" s="16">
        <v>1</v>
      </c>
      <c r="X124" s="16">
        <v>0</v>
      </c>
      <c r="Y124" s="15">
        <v>324412</v>
      </c>
      <c r="Z124" s="15">
        <v>7.4470000000000001</v>
      </c>
      <c r="AA124" s="15" t="s">
        <v>78</v>
      </c>
      <c r="AB124" s="15" t="s">
        <v>78</v>
      </c>
      <c r="AC124" s="15">
        <v>0</v>
      </c>
      <c r="AD124" s="15"/>
      <c r="AE124" s="15" t="s">
        <v>183</v>
      </c>
      <c r="AF124" s="15" t="s">
        <v>1181</v>
      </c>
      <c r="AG124" s="16">
        <v>1</v>
      </c>
      <c r="AH124" s="15" t="s">
        <v>1182</v>
      </c>
      <c r="AI124" s="15" t="s">
        <v>78</v>
      </c>
      <c r="AJ124" s="15">
        <v>324412.29394499998</v>
      </c>
      <c r="AK124" s="15">
        <v>2379.3884443799998</v>
      </c>
      <c r="AL124" s="15">
        <v>3090672.83268</v>
      </c>
      <c r="AM124" s="15">
        <v>1428964.2544100001</v>
      </c>
      <c r="AN124" s="14"/>
      <c r="AO124" s="14"/>
      <c r="AP124" s="19">
        <v>0</v>
      </c>
      <c r="AQ124" s="19">
        <v>0</v>
      </c>
      <c r="AR124" s="19">
        <v>297200</v>
      </c>
      <c r="AS124" s="19">
        <v>2191700</v>
      </c>
      <c r="AT124" s="19">
        <f t="shared" si="15"/>
        <v>2488900</v>
      </c>
      <c r="AU124" s="19">
        <v>0</v>
      </c>
      <c r="AV124" s="19">
        <v>0</v>
      </c>
      <c r="AW124" s="19">
        <v>0</v>
      </c>
      <c r="AX124" s="19">
        <v>0</v>
      </c>
      <c r="AY124" s="20">
        <f t="shared" si="23"/>
        <v>0</v>
      </c>
      <c r="AZ124" s="19">
        <f t="shared" si="24"/>
        <v>2488900</v>
      </c>
      <c r="BA124" s="21">
        <v>1.6637000000099997</v>
      </c>
      <c r="BB124" s="21">
        <v>2.3913000000000002</v>
      </c>
      <c r="BC124" s="22"/>
      <c r="BD124" s="19">
        <v>74667</v>
      </c>
      <c r="BE124" s="19">
        <f t="shared" si="17"/>
        <v>41407.829300248886</v>
      </c>
      <c r="BF124" s="19">
        <f t="shared" si="18"/>
        <v>59517.065700000006</v>
      </c>
      <c r="BG124" s="23">
        <v>3.4819999999999997E-2</v>
      </c>
      <c r="BH124" s="23">
        <f t="shared" si="19"/>
        <v>3.4819999999999997E-2</v>
      </c>
      <c r="BI124" s="19">
        <v>0</v>
      </c>
      <c r="BJ124" s="19">
        <v>0</v>
      </c>
      <c r="BK124" s="19">
        <f t="shared" si="22"/>
        <v>41407.829300248886</v>
      </c>
      <c r="BL124" s="19">
        <f t="shared" si="22"/>
        <v>59517.065700000006</v>
      </c>
      <c r="BM124" s="19">
        <v>0</v>
      </c>
      <c r="BN124" s="19">
        <v>0</v>
      </c>
      <c r="BO124" s="19">
        <f t="shared" si="20"/>
        <v>0</v>
      </c>
      <c r="BP124" s="24">
        <f t="shared" si="12"/>
        <v>41407.829300248886</v>
      </c>
      <c r="BQ124" s="24">
        <f t="shared" si="12"/>
        <v>59517.065700000006</v>
      </c>
      <c r="BR124" s="24">
        <f t="shared" si="21"/>
        <v>18109.23639975112</v>
      </c>
    </row>
    <row r="125" spans="1:71" s="25" customFormat="1" ht="14.25" x14ac:dyDescent="0.2">
      <c r="A125" s="14">
        <v>219</v>
      </c>
      <c r="B125" s="14"/>
      <c r="C125" s="15"/>
      <c r="D125" s="16">
        <v>23090</v>
      </c>
      <c r="E125" s="15" t="s">
        <v>1183</v>
      </c>
      <c r="F125" s="15" t="s">
        <v>1184</v>
      </c>
      <c r="G125" s="17" t="s">
        <v>1185</v>
      </c>
      <c r="H125" s="17" t="s">
        <v>1186</v>
      </c>
      <c r="I125" s="17" t="s">
        <v>68</v>
      </c>
      <c r="J125" s="15" t="s">
        <v>1187</v>
      </c>
      <c r="K125" s="15" t="s">
        <v>1188</v>
      </c>
      <c r="L125" s="18" t="s">
        <v>1189</v>
      </c>
      <c r="M125" s="15" t="s">
        <v>587</v>
      </c>
      <c r="N125" s="15" t="s">
        <v>588</v>
      </c>
      <c r="O125" s="16">
        <v>620</v>
      </c>
      <c r="P125" s="15" t="s">
        <v>452</v>
      </c>
      <c r="Q125" s="15">
        <v>1500</v>
      </c>
      <c r="R125" s="15">
        <v>0</v>
      </c>
      <c r="S125" s="15">
        <v>1500</v>
      </c>
      <c r="T125" s="15">
        <v>0.59</v>
      </c>
      <c r="U125" s="15" t="s">
        <v>501</v>
      </c>
      <c r="V125" s="15" t="s">
        <v>502</v>
      </c>
      <c r="W125" s="16">
        <v>0</v>
      </c>
      <c r="X125" s="16">
        <v>0</v>
      </c>
      <c r="Y125" s="15">
        <v>21641</v>
      </c>
      <c r="Z125" s="15">
        <v>0.497</v>
      </c>
      <c r="AA125" s="15" t="s">
        <v>78</v>
      </c>
      <c r="AB125" s="15" t="s">
        <v>78</v>
      </c>
      <c r="AC125" s="15">
        <v>0</v>
      </c>
      <c r="AD125" s="15"/>
      <c r="AE125" s="15" t="s">
        <v>183</v>
      </c>
      <c r="AF125" s="15" t="s">
        <v>1190</v>
      </c>
      <c r="AG125" s="16">
        <v>1</v>
      </c>
      <c r="AH125" s="15" t="s">
        <v>1191</v>
      </c>
      <c r="AI125" s="15" t="s">
        <v>78</v>
      </c>
      <c r="AJ125" s="15">
        <v>21640.9716797</v>
      </c>
      <c r="AK125" s="15">
        <v>1632.0138762199999</v>
      </c>
      <c r="AL125" s="15">
        <v>3090685.1375899999</v>
      </c>
      <c r="AM125" s="15">
        <v>1428739.5272599999</v>
      </c>
      <c r="AN125" s="14"/>
      <c r="AO125" s="14"/>
      <c r="AP125" s="19">
        <v>0</v>
      </c>
      <c r="AQ125" s="19">
        <v>0</v>
      </c>
      <c r="AR125" s="19">
        <v>900</v>
      </c>
      <c r="AS125" s="19">
        <v>0</v>
      </c>
      <c r="AT125" s="19">
        <f t="shared" si="15"/>
        <v>900</v>
      </c>
      <c r="AU125" s="19">
        <v>0</v>
      </c>
      <c r="AV125" s="19">
        <v>0</v>
      </c>
      <c r="AW125" s="19">
        <v>0</v>
      </c>
      <c r="AX125" s="19">
        <v>900</v>
      </c>
      <c r="AY125" s="20">
        <f t="shared" si="23"/>
        <v>900</v>
      </c>
      <c r="AZ125" s="19">
        <f t="shared" si="24"/>
        <v>0</v>
      </c>
      <c r="BA125" s="21">
        <v>1.6637000000099997</v>
      </c>
      <c r="BB125" s="21">
        <v>2.3913000000000002</v>
      </c>
      <c r="BC125" s="22"/>
      <c r="BD125" s="19">
        <v>27</v>
      </c>
      <c r="BE125" s="19">
        <f t="shared" si="17"/>
        <v>0</v>
      </c>
      <c r="BF125" s="19">
        <f t="shared" si="18"/>
        <v>0</v>
      </c>
      <c r="BG125" s="23">
        <v>3.4819999999999997E-2</v>
      </c>
      <c r="BH125" s="23">
        <f t="shared" si="19"/>
        <v>3.4819999999999997E-2</v>
      </c>
      <c r="BI125" s="19">
        <v>0</v>
      </c>
      <c r="BJ125" s="19">
        <v>0</v>
      </c>
      <c r="BK125" s="19">
        <f t="shared" si="22"/>
        <v>0</v>
      </c>
      <c r="BL125" s="19">
        <f t="shared" si="22"/>
        <v>0</v>
      </c>
      <c r="BM125" s="19">
        <v>0</v>
      </c>
      <c r="BN125" s="19">
        <v>0</v>
      </c>
      <c r="BO125" s="19">
        <f t="shared" si="20"/>
        <v>0</v>
      </c>
      <c r="BP125" s="24">
        <f t="shared" si="12"/>
        <v>0</v>
      </c>
      <c r="BQ125" s="24">
        <f t="shared" si="12"/>
        <v>0</v>
      </c>
      <c r="BR125" s="24">
        <f t="shared" si="21"/>
        <v>0</v>
      </c>
      <c r="BS125" s="25" t="s">
        <v>292</v>
      </c>
    </row>
    <row r="126" spans="1:71" s="25" customFormat="1" ht="14.25" x14ac:dyDescent="0.2">
      <c r="A126" s="14">
        <v>220</v>
      </c>
      <c r="B126" s="14"/>
      <c r="C126" s="15"/>
      <c r="D126" s="16">
        <v>36202</v>
      </c>
      <c r="E126" s="15" t="s">
        <v>1192</v>
      </c>
      <c r="F126" s="15" t="s">
        <v>1193</v>
      </c>
      <c r="G126" s="17" t="s">
        <v>1194</v>
      </c>
      <c r="H126" s="17" t="s">
        <v>1195</v>
      </c>
      <c r="I126" s="17" t="s">
        <v>1196</v>
      </c>
      <c r="J126" s="15" t="s">
        <v>1197</v>
      </c>
      <c r="K126" s="15" t="s">
        <v>88</v>
      </c>
      <c r="L126" s="18" t="s">
        <v>1198</v>
      </c>
      <c r="M126" s="15" t="s">
        <v>587</v>
      </c>
      <c r="N126" s="15" t="s">
        <v>588</v>
      </c>
      <c r="O126" s="16">
        <v>620</v>
      </c>
      <c r="P126" s="15" t="s">
        <v>452</v>
      </c>
      <c r="Q126" s="15">
        <v>600</v>
      </c>
      <c r="R126" s="15">
        <v>0</v>
      </c>
      <c r="S126" s="15">
        <v>600</v>
      </c>
      <c r="T126" s="15">
        <v>0.24</v>
      </c>
      <c r="U126" s="15" t="s">
        <v>501</v>
      </c>
      <c r="V126" s="15" t="s">
        <v>502</v>
      </c>
      <c r="W126" s="16">
        <v>0</v>
      </c>
      <c r="X126" s="16">
        <v>1</v>
      </c>
      <c r="Y126" s="15">
        <v>7571</v>
      </c>
      <c r="Z126" s="15">
        <v>0.17399999999999999</v>
      </c>
      <c r="AA126" s="15" t="s">
        <v>1199</v>
      </c>
      <c r="AB126" s="15" t="s">
        <v>1200</v>
      </c>
      <c r="AC126" s="15">
        <v>0</v>
      </c>
      <c r="AD126" s="26">
        <v>37399</v>
      </c>
      <c r="AE126" s="15" t="s">
        <v>183</v>
      </c>
      <c r="AF126" s="15" t="s">
        <v>1201</v>
      </c>
      <c r="AG126" s="16">
        <v>1</v>
      </c>
      <c r="AH126" s="15" t="s">
        <v>1202</v>
      </c>
      <c r="AI126" s="15" t="s">
        <v>78</v>
      </c>
      <c r="AJ126" s="15">
        <v>7571.2026367199996</v>
      </c>
      <c r="AK126" s="15">
        <v>1633.5148597499999</v>
      </c>
      <c r="AL126" s="15">
        <v>3090599.9020500001</v>
      </c>
      <c r="AM126" s="15">
        <v>1428716.1727799999</v>
      </c>
      <c r="AN126" s="14"/>
      <c r="AO126" s="14"/>
      <c r="AP126" s="19">
        <v>0</v>
      </c>
      <c r="AQ126" s="19">
        <v>0</v>
      </c>
      <c r="AR126" s="19">
        <v>400</v>
      </c>
      <c r="AS126" s="19">
        <v>0</v>
      </c>
      <c r="AT126" s="19">
        <f t="shared" si="15"/>
        <v>400</v>
      </c>
      <c r="AU126" s="19">
        <v>0</v>
      </c>
      <c r="AV126" s="19">
        <v>0</v>
      </c>
      <c r="AW126" s="19">
        <v>0</v>
      </c>
      <c r="AX126" s="19">
        <v>400</v>
      </c>
      <c r="AY126" s="20">
        <f t="shared" si="23"/>
        <v>400</v>
      </c>
      <c r="AZ126" s="19">
        <f t="shared" si="24"/>
        <v>0</v>
      </c>
      <c r="BA126" s="21">
        <v>1.6637000000099997</v>
      </c>
      <c r="BB126" s="21">
        <v>2.3913000000000002</v>
      </c>
      <c r="BC126" s="22"/>
      <c r="BD126" s="19">
        <v>12</v>
      </c>
      <c r="BE126" s="19">
        <f t="shared" si="17"/>
        <v>0</v>
      </c>
      <c r="BF126" s="19">
        <f t="shared" si="18"/>
        <v>0</v>
      </c>
      <c r="BG126" s="23">
        <v>3.4819999999999997E-2</v>
      </c>
      <c r="BH126" s="23">
        <f t="shared" si="19"/>
        <v>3.4819999999999997E-2</v>
      </c>
      <c r="BI126" s="19">
        <v>0</v>
      </c>
      <c r="BJ126" s="19">
        <v>0</v>
      </c>
      <c r="BK126" s="19">
        <f t="shared" si="22"/>
        <v>0</v>
      </c>
      <c r="BL126" s="19">
        <f t="shared" si="22"/>
        <v>0</v>
      </c>
      <c r="BM126" s="19">
        <v>0</v>
      </c>
      <c r="BN126" s="19">
        <v>0</v>
      </c>
      <c r="BO126" s="19">
        <f t="shared" si="20"/>
        <v>0</v>
      </c>
      <c r="BP126" s="24">
        <f t="shared" si="12"/>
        <v>0</v>
      </c>
      <c r="BQ126" s="24">
        <f t="shared" si="12"/>
        <v>0</v>
      </c>
      <c r="BR126" s="24">
        <f t="shared" si="21"/>
        <v>0</v>
      </c>
      <c r="BS126" s="25" t="s">
        <v>292</v>
      </c>
    </row>
    <row r="127" spans="1:71" s="25" customFormat="1" ht="14.25" x14ac:dyDescent="0.2">
      <c r="A127" s="14">
        <v>221</v>
      </c>
      <c r="B127" s="14"/>
      <c r="C127" s="15" t="s">
        <v>1203</v>
      </c>
      <c r="D127" s="16">
        <v>25225</v>
      </c>
      <c r="E127" s="15" t="s">
        <v>1204</v>
      </c>
      <c r="F127" s="15" t="s">
        <v>1203</v>
      </c>
      <c r="G127" s="17" t="s">
        <v>1205</v>
      </c>
      <c r="H127" s="17" t="s">
        <v>1206</v>
      </c>
      <c r="I127" s="17" t="s">
        <v>86</v>
      </c>
      <c r="J127" s="15" t="s">
        <v>1207</v>
      </c>
      <c r="K127" s="15" t="s">
        <v>1208</v>
      </c>
      <c r="L127" s="18" t="s">
        <v>1209</v>
      </c>
      <c r="M127" s="15" t="s">
        <v>587</v>
      </c>
      <c r="N127" s="15" t="s">
        <v>588</v>
      </c>
      <c r="O127" s="16">
        <v>300</v>
      </c>
      <c r="P127" s="15" t="s">
        <v>254</v>
      </c>
      <c r="Q127" s="15">
        <v>347200</v>
      </c>
      <c r="R127" s="15">
        <v>0</v>
      </c>
      <c r="S127" s="15">
        <v>347200</v>
      </c>
      <c r="T127" s="15">
        <v>15.78</v>
      </c>
      <c r="U127" s="15" t="s">
        <v>501</v>
      </c>
      <c r="V127" s="15" t="s">
        <v>502</v>
      </c>
      <c r="W127" s="16">
        <v>0</v>
      </c>
      <c r="X127" s="16">
        <v>0</v>
      </c>
      <c r="Y127" s="15">
        <v>683782</v>
      </c>
      <c r="Z127" s="15">
        <v>15.696999999999999</v>
      </c>
      <c r="AA127" s="15" t="s">
        <v>1199</v>
      </c>
      <c r="AB127" s="15" t="s">
        <v>1200</v>
      </c>
      <c r="AC127" s="15">
        <v>0</v>
      </c>
      <c r="AD127" s="15"/>
      <c r="AE127" s="15" t="s">
        <v>353</v>
      </c>
      <c r="AF127" s="15" t="s">
        <v>1210</v>
      </c>
      <c r="AG127" s="16">
        <v>1</v>
      </c>
      <c r="AH127" s="15" t="s">
        <v>1211</v>
      </c>
      <c r="AI127" s="15" t="s">
        <v>78</v>
      </c>
      <c r="AJ127" s="15">
        <v>683782.28076200001</v>
      </c>
      <c r="AK127" s="15">
        <v>3582.4825769899999</v>
      </c>
      <c r="AL127" s="15">
        <v>3089803.9086000002</v>
      </c>
      <c r="AM127" s="15">
        <v>1429818.6029699999</v>
      </c>
      <c r="AN127" s="14"/>
      <c r="AO127" s="14"/>
      <c r="AP127" s="19">
        <v>0</v>
      </c>
      <c r="AQ127" s="19">
        <v>0</v>
      </c>
      <c r="AR127" s="19">
        <v>347200</v>
      </c>
      <c r="AS127" s="19">
        <v>0</v>
      </c>
      <c r="AT127" s="19">
        <f t="shared" si="15"/>
        <v>347200</v>
      </c>
      <c r="AU127" s="19">
        <v>0</v>
      </c>
      <c r="AV127" s="19">
        <v>0</v>
      </c>
      <c r="AW127" s="19">
        <v>0</v>
      </c>
      <c r="AX127" s="19">
        <v>0</v>
      </c>
      <c r="AY127" s="20">
        <f t="shared" si="23"/>
        <v>0</v>
      </c>
      <c r="AZ127" s="19">
        <f t="shared" si="24"/>
        <v>347200</v>
      </c>
      <c r="BA127" s="21">
        <v>1.6637000000099997</v>
      </c>
      <c r="BB127" s="21">
        <v>2.3913000000000002</v>
      </c>
      <c r="BC127" s="22"/>
      <c r="BD127" s="19">
        <v>10416</v>
      </c>
      <c r="BE127" s="19">
        <f t="shared" si="17"/>
        <v>5776.3664000347189</v>
      </c>
      <c r="BF127" s="19">
        <f t="shared" si="18"/>
        <v>8302.5936000000002</v>
      </c>
      <c r="BG127" s="23">
        <v>3.4819999999999997E-2</v>
      </c>
      <c r="BH127" s="23">
        <f t="shared" si="19"/>
        <v>3.4819999999999997E-2</v>
      </c>
      <c r="BI127" s="19">
        <v>0</v>
      </c>
      <c r="BJ127" s="19">
        <v>0</v>
      </c>
      <c r="BK127" s="19">
        <f t="shared" si="22"/>
        <v>5776.3664000347189</v>
      </c>
      <c r="BL127" s="19">
        <f t="shared" si="22"/>
        <v>8302.5936000000002</v>
      </c>
      <c r="BM127" s="19">
        <v>0</v>
      </c>
      <c r="BN127" s="19">
        <v>0</v>
      </c>
      <c r="BO127" s="19">
        <f t="shared" si="20"/>
        <v>0</v>
      </c>
      <c r="BP127" s="24">
        <f t="shared" si="12"/>
        <v>5776.3664000347189</v>
      </c>
      <c r="BQ127" s="24">
        <f t="shared" si="12"/>
        <v>8302.5936000000002</v>
      </c>
      <c r="BR127" s="24">
        <f t="shared" si="21"/>
        <v>2526.2271999652812</v>
      </c>
    </row>
    <row r="128" spans="1:71" s="25" customFormat="1" ht="14.25" x14ac:dyDescent="0.2">
      <c r="A128" s="14">
        <v>222</v>
      </c>
      <c r="B128" s="14"/>
      <c r="C128" s="15" t="s">
        <v>150</v>
      </c>
      <c r="D128" s="16">
        <v>35628</v>
      </c>
      <c r="E128" s="15" t="s">
        <v>1212</v>
      </c>
      <c r="F128" s="15" t="s">
        <v>1213</v>
      </c>
      <c r="G128" s="17" t="s">
        <v>1214</v>
      </c>
      <c r="H128" s="17" t="s">
        <v>1215</v>
      </c>
      <c r="I128" s="17" t="s">
        <v>86</v>
      </c>
      <c r="J128" s="15" t="s">
        <v>1216</v>
      </c>
      <c r="K128" s="15" t="s">
        <v>88</v>
      </c>
      <c r="L128" s="18" t="s">
        <v>1217</v>
      </c>
      <c r="M128" s="15" t="s">
        <v>1218</v>
      </c>
      <c r="N128" s="15" t="s">
        <v>1219</v>
      </c>
      <c r="O128" s="16">
        <v>511</v>
      </c>
      <c r="P128" s="15" t="s">
        <v>569</v>
      </c>
      <c r="Q128" s="15">
        <v>25600</v>
      </c>
      <c r="R128" s="15">
        <v>101700</v>
      </c>
      <c r="S128" s="15">
        <v>127300</v>
      </c>
      <c r="T128" s="15">
        <v>5</v>
      </c>
      <c r="U128" s="15" t="s">
        <v>501</v>
      </c>
      <c r="V128" s="15" t="s">
        <v>502</v>
      </c>
      <c r="W128" s="16">
        <v>1</v>
      </c>
      <c r="X128" s="16">
        <v>0</v>
      </c>
      <c r="Y128" s="15">
        <v>220663</v>
      </c>
      <c r="Z128" s="15">
        <v>5.0659999999999998</v>
      </c>
      <c r="AA128" s="15" t="s">
        <v>78</v>
      </c>
      <c r="AB128" s="15" t="s">
        <v>78</v>
      </c>
      <c r="AC128" s="15">
        <v>0</v>
      </c>
      <c r="AD128" s="15"/>
      <c r="AE128" s="15" t="s">
        <v>119</v>
      </c>
      <c r="AF128" s="15" t="s">
        <v>119</v>
      </c>
      <c r="AG128" s="16">
        <v>1</v>
      </c>
      <c r="AH128" s="15" t="s">
        <v>1220</v>
      </c>
      <c r="AI128" s="15" t="s">
        <v>78</v>
      </c>
      <c r="AJ128" s="15">
        <v>220663.27294900001</v>
      </c>
      <c r="AK128" s="15">
        <v>1985.7225515600001</v>
      </c>
      <c r="AL128" s="15">
        <v>3088958.6767799999</v>
      </c>
      <c r="AM128" s="15">
        <v>1429350.81538</v>
      </c>
      <c r="AN128" s="28"/>
      <c r="AO128" s="14"/>
      <c r="AP128" s="19">
        <v>16000</v>
      </c>
      <c r="AQ128" s="19">
        <v>101800</v>
      </c>
      <c r="AR128" s="19">
        <v>9600</v>
      </c>
      <c r="AS128" s="19">
        <v>0</v>
      </c>
      <c r="AT128" s="19">
        <f t="shared" si="15"/>
        <v>127400</v>
      </c>
      <c r="AU128" s="19">
        <v>45000</v>
      </c>
      <c r="AV128" s="19">
        <v>3000</v>
      </c>
      <c r="AW128" s="19">
        <v>25480</v>
      </c>
      <c r="AX128" s="19">
        <v>0</v>
      </c>
      <c r="AY128" s="20">
        <f t="shared" si="23"/>
        <v>73480</v>
      </c>
      <c r="AZ128" s="19">
        <f t="shared" si="24"/>
        <v>53920</v>
      </c>
      <c r="BA128" s="21">
        <v>1.6637000000099997</v>
      </c>
      <c r="BB128" s="21">
        <v>2.3913000000000002</v>
      </c>
      <c r="BC128" s="22"/>
      <c r="BD128" s="19">
        <v>1466</v>
      </c>
      <c r="BE128" s="19">
        <f t="shared" si="17"/>
        <v>897.06704000539196</v>
      </c>
      <c r="BF128" s="19">
        <f t="shared" si="18"/>
        <v>1289.3889600000002</v>
      </c>
      <c r="BG128" s="23">
        <v>3.4819999999999997E-2</v>
      </c>
      <c r="BH128" s="23">
        <f t="shared" si="19"/>
        <v>3.4819999999999997E-2</v>
      </c>
      <c r="BI128" s="19">
        <v>25.674591068954317</v>
      </c>
      <c r="BJ128" s="19">
        <v>36.903077251200003</v>
      </c>
      <c r="BK128" s="19">
        <f t="shared" si="22"/>
        <v>871.39244893643763</v>
      </c>
      <c r="BL128" s="19">
        <f t="shared" si="22"/>
        <v>1252.4858827488001</v>
      </c>
      <c r="BM128" s="19">
        <v>0</v>
      </c>
      <c r="BN128" s="19">
        <v>0</v>
      </c>
      <c r="BO128" s="19">
        <f t="shared" si="20"/>
        <v>0</v>
      </c>
      <c r="BP128" s="24">
        <f t="shared" si="12"/>
        <v>871.39244893643763</v>
      </c>
      <c r="BQ128" s="24">
        <f t="shared" si="12"/>
        <v>1252.4858827488001</v>
      </c>
      <c r="BR128" s="24">
        <f t="shared" si="21"/>
        <v>381.09343381236249</v>
      </c>
    </row>
    <row r="129" spans="1:71" s="25" customFormat="1" ht="14.25" x14ac:dyDescent="0.2">
      <c r="A129" s="14">
        <v>223</v>
      </c>
      <c r="B129" s="14"/>
      <c r="C129" s="15" t="s">
        <v>1221</v>
      </c>
      <c r="D129" s="16">
        <v>19659</v>
      </c>
      <c r="E129" s="15" t="s">
        <v>1222</v>
      </c>
      <c r="F129" s="15" t="s">
        <v>1221</v>
      </c>
      <c r="G129" s="17" t="s">
        <v>1223</v>
      </c>
      <c r="H129" s="17" t="s">
        <v>1224</v>
      </c>
      <c r="I129" s="17" t="s">
        <v>86</v>
      </c>
      <c r="J129" s="15" t="s">
        <v>1225</v>
      </c>
      <c r="K129" s="15" t="s">
        <v>1226</v>
      </c>
      <c r="L129" s="18" t="s">
        <v>1227</v>
      </c>
      <c r="M129" s="15" t="s">
        <v>587</v>
      </c>
      <c r="N129" s="15" t="s">
        <v>588</v>
      </c>
      <c r="O129" s="16">
        <v>340</v>
      </c>
      <c r="P129" s="15" t="s">
        <v>739</v>
      </c>
      <c r="Q129" s="15">
        <v>800000</v>
      </c>
      <c r="R129" s="15">
        <v>7781200</v>
      </c>
      <c r="S129" s="15">
        <v>8581200</v>
      </c>
      <c r="T129" s="15">
        <v>20</v>
      </c>
      <c r="U129" s="15" t="s">
        <v>501</v>
      </c>
      <c r="V129" s="15" t="s">
        <v>502</v>
      </c>
      <c r="W129" s="16">
        <v>1</v>
      </c>
      <c r="X129" s="16">
        <v>1</v>
      </c>
      <c r="Y129" s="15">
        <v>885209</v>
      </c>
      <c r="Z129" s="15">
        <v>20.321999999999999</v>
      </c>
      <c r="AA129" s="15" t="s">
        <v>78</v>
      </c>
      <c r="AB129" s="15" t="s">
        <v>78</v>
      </c>
      <c r="AC129" s="15">
        <v>10500000</v>
      </c>
      <c r="AD129" s="26">
        <v>38272</v>
      </c>
      <c r="AE129" s="15" t="s">
        <v>119</v>
      </c>
      <c r="AF129" s="15" t="s">
        <v>119</v>
      </c>
      <c r="AG129" s="16">
        <v>1</v>
      </c>
      <c r="AH129" s="15" t="s">
        <v>1228</v>
      </c>
      <c r="AI129" s="15" t="s">
        <v>78</v>
      </c>
      <c r="AJ129" s="15">
        <v>885208.50976599997</v>
      </c>
      <c r="AK129" s="15">
        <v>3760.5590929700002</v>
      </c>
      <c r="AL129" s="15">
        <v>3089756.98856</v>
      </c>
      <c r="AM129" s="15">
        <v>1428971.8073</v>
      </c>
      <c r="AN129" s="14"/>
      <c r="AO129" s="14"/>
      <c r="AP129" s="19">
        <v>0</v>
      </c>
      <c r="AQ129" s="19">
        <v>0</v>
      </c>
      <c r="AR129" s="19">
        <v>800000</v>
      </c>
      <c r="AS129" s="19">
        <v>7698500</v>
      </c>
      <c r="AT129" s="19">
        <f t="shared" si="15"/>
        <v>8498500</v>
      </c>
      <c r="AU129" s="19">
        <v>0</v>
      </c>
      <c r="AV129" s="19">
        <v>0</v>
      </c>
      <c r="AW129" s="19">
        <v>0</v>
      </c>
      <c r="AX129" s="19">
        <v>0</v>
      </c>
      <c r="AY129" s="20">
        <f t="shared" si="23"/>
        <v>0</v>
      </c>
      <c r="AZ129" s="19">
        <f t="shared" si="24"/>
        <v>8498500</v>
      </c>
      <c r="BA129" s="21">
        <v>1.6637000000099997</v>
      </c>
      <c r="BB129" s="21">
        <v>2.3913000000000002</v>
      </c>
      <c r="BC129" s="22"/>
      <c r="BD129" s="19">
        <v>254955</v>
      </c>
      <c r="BE129" s="19">
        <f t="shared" si="17"/>
        <v>141389.54450084982</v>
      </c>
      <c r="BF129" s="19">
        <f t="shared" si="18"/>
        <v>203224.63050000003</v>
      </c>
      <c r="BG129" s="23">
        <v>3.4819999999999997E-2</v>
      </c>
      <c r="BH129" s="23">
        <f t="shared" si="19"/>
        <v>3.4819999999999997E-2</v>
      </c>
      <c r="BI129" s="19">
        <v>0</v>
      </c>
      <c r="BJ129" s="19">
        <v>0</v>
      </c>
      <c r="BK129" s="19">
        <f t="shared" si="22"/>
        <v>141389.54450084982</v>
      </c>
      <c r="BL129" s="19">
        <f t="shared" si="22"/>
        <v>203224.63050000003</v>
      </c>
      <c r="BM129" s="19">
        <v>0</v>
      </c>
      <c r="BN129" s="19">
        <v>0</v>
      </c>
      <c r="BO129" s="19">
        <f t="shared" si="20"/>
        <v>0</v>
      </c>
      <c r="BP129" s="24">
        <f t="shared" si="12"/>
        <v>141389.54450084982</v>
      </c>
      <c r="BQ129" s="24">
        <f t="shared" si="12"/>
        <v>203224.63050000003</v>
      </c>
      <c r="BR129" s="24">
        <f t="shared" si="21"/>
        <v>61835.085999150207</v>
      </c>
    </row>
    <row r="130" spans="1:71" s="25" customFormat="1" ht="14.25" x14ac:dyDescent="0.2">
      <c r="A130" s="14">
        <v>224</v>
      </c>
      <c r="B130" s="14"/>
      <c r="C130" s="15" t="s">
        <v>1229</v>
      </c>
      <c r="D130" s="16">
        <v>32859</v>
      </c>
      <c r="E130" s="15" t="s">
        <v>1230</v>
      </c>
      <c r="F130" s="15" t="s">
        <v>1229</v>
      </c>
      <c r="G130" s="17" t="s">
        <v>1231</v>
      </c>
      <c r="H130" s="17" t="s">
        <v>1232</v>
      </c>
      <c r="I130" s="17" t="s">
        <v>86</v>
      </c>
      <c r="J130" s="15" t="s">
        <v>1233</v>
      </c>
      <c r="K130" s="15" t="s">
        <v>1234</v>
      </c>
      <c r="L130" s="27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9">
        <v>0</v>
      </c>
      <c r="AQ130" s="19">
        <v>0</v>
      </c>
      <c r="AR130" s="19">
        <v>0</v>
      </c>
      <c r="AS130" s="19">
        <v>0</v>
      </c>
      <c r="AT130" s="19">
        <f t="shared" si="15"/>
        <v>0</v>
      </c>
      <c r="AU130" s="19">
        <v>0</v>
      </c>
      <c r="AV130" s="19">
        <v>0</v>
      </c>
      <c r="AW130" s="19">
        <v>0</v>
      </c>
      <c r="AX130" s="19">
        <v>0</v>
      </c>
      <c r="AY130" s="20">
        <f t="shared" si="23"/>
        <v>0</v>
      </c>
      <c r="AZ130" s="19">
        <f t="shared" si="24"/>
        <v>0</v>
      </c>
      <c r="BA130" s="21"/>
      <c r="BB130" s="21"/>
      <c r="BC130" s="22"/>
      <c r="BD130" s="19">
        <v>0</v>
      </c>
      <c r="BE130" s="19">
        <f t="shared" si="17"/>
        <v>0</v>
      </c>
      <c r="BF130" s="19">
        <f t="shared" si="18"/>
        <v>0</v>
      </c>
      <c r="BG130" s="23">
        <v>3.4819999999999997E-2</v>
      </c>
      <c r="BH130" s="23">
        <f t="shared" si="19"/>
        <v>3.4819999999999997E-2</v>
      </c>
      <c r="BI130" s="19">
        <v>0</v>
      </c>
      <c r="BJ130" s="19">
        <v>0</v>
      </c>
      <c r="BK130" s="19">
        <f t="shared" si="22"/>
        <v>0</v>
      </c>
      <c r="BL130" s="19">
        <f t="shared" si="22"/>
        <v>0</v>
      </c>
      <c r="BM130" s="19">
        <v>0</v>
      </c>
      <c r="BN130" s="19">
        <v>0</v>
      </c>
      <c r="BO130" s="19">
        <f t="shared" si="20"/>
        <v>0</v>
      </c>
      <c r="BP130" s="24">
        <f t="shared" si="12"/>
        <v>0</v>
      </c>
      <c r="BQ130" s="24">
        <f t="shared" si="12"/>
        <v>0</v>
      </c>
      <c r="BR130" s="24">
        <f t="shared" si="21"/>
        <v>0</v>
      </c>
    </row>
    <row r="131" spans="1:71" s="25" customFormat="1" ht="14.25" x14ac:dyDescent="0.2">
      <c r="A131" s="14">
        <v>225</v>
      </c>
      <c r="B131" s="14"/>
      <c r="C131" s="15"/>
      <c r="D131" s="16">
        <v>5685</v>
      </c>
      <c r="E131" s="15" t="s">
        <v>1235</v>
      </c>
      <c r="F131" s="15" t="s">
        <v>1236</v>
      </c>
      <c r="G131" s="17" t="s">
        <v>1237</v>
      </c>
      <c r="H131" s="17" t="s">
        <v>1238</v>
      </c>
      <c r="I131" s="17" t="s">
        <v>205</v>
      </c>
      <c r="J131" s="15" t="s">
        <v>1239</v>
      </c>
      <c r="K131" s="15" t="s">
        <v>1240</v>
      </c>
      <c r="L131" s="18" t="s">
        <v>78</v>
      </c>
      <c r="M131" s="15" t="s">
        <v>78</v>
      </c>
      <c r="N131" s="15" t="s">
        <v>78</v>
      </c>
      <c r="O131" s="16">
        <v>0</v>
      </c>
      <c r="P131" s="15" t="s">
        <v>78</v>
      </c>
      <c r="Q131" s="15">
        <v>0</v>
      </c>
      <c r="R131" s="15">
        <v>0</v>
      </c>
      <c r="S131" s="15">
        <v>0</v>
      </c>
      <c r="T131" s="15">
        <v>0</v>
      </c>
      <c r="U131" s="15" t="s">
        <v>501</v>
      </c>
      <c r="V131" s="15" t="s">
        <v>78</v>
      </c>
      <c r="W131" s="16">
        <v>0</v>
      </c>
      <c r="X131" s="16">
        <v>0</v>
      </c>
      <c r="Y131" s="15">
        <v>28525</v>
      </c>
      <c r="Z131" s="15">
        <v>0.65500000000000003</v>
      </c>
      <c r="AA131" s="15" t="s">
        <v>78</v>
      </c>
      <c r="AB131" s="15" t="s">
        <v>78</v>
      </c>
      <c r="AC131" s="15">
        <v>0</v>
      </c>
      <c r="AD131" s="15"/>
      <c r="AE131" s="15" t="s">
        <v>78</v>
      </c>
      <c r="AF131" s="15" t="s">
        <v>78</v>
      </c>
      <c r="AG131" s="16">
        <v>0</v>
      </c>
      <c r="AH131" s="15" t="s">
        <v>1241</v>
      </c>
      <c r="AI131" s="15" t="s">
        <v>78</v>
      </c>
      <c r="AJ131" s="15">
        <v>28525.1489258</v>
      </c>
      <c r="AK131" s="15">
        <v>2054.2851457699999</v>
      </c>
      <c r="AL131" s="15">
        <v>3089318.55241</v>
      </c>
      <c r="AM131" s="15">
        <v>1427998.21297</v>
      </c>
      <c r="AN131" s="14"/>
      <c r="AO131" s="14"/>
      <c r="AP131" s="19">
        <v>0</v>
      </c>
      <c r="AQ131" s="19">
        <v>0</v>
      </c>
      <c r="AR131" s="19">
        <v>0</v>
      </c>
      <c r="AS131" s="19">
        <v>0</v>
      </c>
      <c r="AT131" s="19">
        <f t="shared" si="15"/>
        <v>0</v>
      </c>
      <c r="AU131" s="19">
        <v>0</v>
      </c>
      <c r="AV131" s="19">
        <v>0</v>
      </c>
      <c r="AW131" s="19">
        <v>0</v>
      </c>
      <c r="AX131" s="19">
        <v>0</v>
      </c>
      <c r="AY131" s="20">
        <f t="shared" si="23"/>
        <v>0</v>
      </c>
      <c r="AZ131" s="19">
        <f t="shared" si="24"/>
        <v>0</v>
      </c>
      <c r="BA131" s="21">
        <v>1.6637000000099997</v>
      </c>
      <c r="BB131" s="21">
        <v>2.3913000000000002</v>
      </c>
      <c r="BC131" s="22"/>
      <c r="BD131" s="19">
        <v>0</v>
      </c>
      <c r="BE131" s="19">
        <f t="shared" si="17"/>
        <v>0</v>
      </c>
      <c r="BF131" s="19">
        <f t="shared" si="18"/>
        <v>0</v>
      </c>
      <c r="BG131" s="23">
        <v>3.4819999999999997E-2</v>
      </c>
      <c r="BH131" s="23">
        <f t="shared" si="19"/>
        <v>3.4819999999999997E-2</v>
      </c>
      <c r="BI131" s="19">
        <v>0</v>
      </c>
      <c r="BJ131" s="19">
        <v>0</v>
      </c>
      <c r="BK131" s="19">
        <f t="shared" si="22"/>
        <v>0</v>
      </c>
      <c r="BL131" s="19">
        <f t="shared" si="22"/>
        <v>0</v>
      </c>
      <c r="BM131" s="19">
        <v>0</v>
      </c>
      <c r="BN131" s="19">
        <v>0</v>
      </c>
      <c r="BO131" s="19">
        <f t="shared" si="20"/>
        <v>0</v>
      </c>
      <c r="BP131" s="24">
        <f t="shared" si="12"/>
        <v>0</v>
      </c>
      <c r="BQ131" s="24">
        <f t="shared" si="12"/>
        <v>0</v>
      </c>
      <c r="BR131" s="24">
        <f t="shared" si="21"/>
        <v>0</v>
      </c>
    </row>
    <row r="132" spans="1:71" s="25" customFormat="1" ht="14.25" x14ac:dyDescent="0.2">
      <c r="A132" s="14">
        <v>226</v>
      </c>
      <c r="B132" s="14"/>
      <c r="C132" s="15" t="s">
        <v>593</v>
      </c>
      <c r="D132" s="16">
        <v>34964</v>
      </c>
      <c r="E132" s="15" t="s">
        <v>1242</v>
      </c>
      <c r="F132" s="15" t="s">
        <v>1243</v>
      </c>
      <c r="G132" s="17" t="s">
        <v>1244</v>
      </c>
      <c r="H132" s="17" t="s">
        <v>1245</v>
      </c>
      <c r="I132" s="17" t="s">
        <v>86</v>
      </c>
      <c r="J132" s="15" t="s">
        <v>1246</v>
      </c>
      <c r="K132" s="15" t="s">
        <v>86</v>
      </c>
      <c r="L132" s="18" t="s">
        <v>1247</v>
      </c>
      <c r="M132" s="15" t="s">
        <v>587</v>
      </c>
      <c r="N132" s="15" t="s">
        <v>588</v>
      </c>
      <c r="O132" s="16">
        <v>350</v>
      </c>
      <c r="P132" s="15" t="s">
        <v>616</v>
      </c>
      <c r="Q132" s="15">
        <v>816400</v>
      </c>
      <c r="R132" s="15">
        <v>4491600</v>
      </c>
      <c r="S132" s="15">
        <v>5308000</v>
      </c>
      <c r="T132" s="15">
        <v>20.41</v>
      </c>
      <c r="U132" s="15" t="s">
        <v>501</v>
      </c>
      <c r="V132" s="15" t="s">
        <v>502</v>
      </c>
      <c r="W132" s="16">
        <v>1</v>
      </c>
      <c r="X132" s="16">
        <v>0</v>
      </c>
      <c r="Y132" s="15">
        <v>784159</v>
      </c>
      <c r="Z132" s="15">
        <v>18.001999999999999</v>
      </c>
      <c r="AA132" s="15" t="s">
        <v>1199</v>
      </c>
      <c r="AB132" s="15" t="s">
        <v>1200</v>
      </c>
      <c r="AC132" s="15">
        <v>0</v>
      </c>
      <c r="AD132" s="15"/>
      <c r="AE132" s="15" t="s">
        <v>956</v>
      </c>
      <c r="AF132" s="15" t="s">
        <v>1248</v>
      </c>
      <c r="AG132" s="16">
        <v>1</v>
      </c>
      <c r="AH132" s="15" t="s">
        <v>1249</v>
      </c>
      <c r="AI132" s="15" t="s">
        <v>78</v>
      </c>
      <c r="AJ132" s="15">
        <v>784158.81591799995</v>
      </c>
      <c r="AK132" s="15">
        <v>3656.5443337400002</v>
      </c>
      <c r="AL132" s="15">
        <v>3089732.4726100001</v>
      </c>
      <c r="AM132" s="15">
        <v>1428041.784</v>
      </c>
      <c r="AN132" s="14"/>
      <c r="AO132" s="14"/>
      <c r="AP132" s="19">
        <v>0</v>
      </c>
      <c r="AQ132" s="19">
        <v>0</v>
      </c>
      <c r="AR132" s="19">
        <v>816400</v>
      </c>
      <c r="AS132" s="19">
        <v>4229700</v>
      </c>
      <c r="AT132" s="19">
        <f t="shared" si="15"/>
        <v>5046100</v>
      </c>
      <c r="AU132" s="19">
        <v>0</v>
      </c>
      <c r="AV132" s="19">
        <v>0</v>
      </c>
      <c r="AW132" s="19">
        <v>0</v>
      </c>
      <c r="AX132" s="19">
        <v>0</v>
      </c>
      <c r="AY132" s="20">
        <f t="shared" si="23"/>
        <v>0</v>
      </c>
      <c r="AZ132" s="19">
        <f t="shared" si="24"/>
        <v>5046100</v>
      </c>
      <c r="BA132" s="21">
        <v>1.6637000000099997</v>
      </c>
      <c r="BB132" s="21">
        <v>2.3913000000000002</v>
      </c>
      <c r="BC132" s="22"/>
      <c r="BD132" s="19">
        <v>151383</v>
      </c>
      <c r="BE132" s="19">
        <f t="shared" si="17"/>
        <v>83951.965700504603</v>
      </c>
      <c r="BF132" s="19">
        <f t="shared" si="18"/>
        <v>120667.38930000001</v>
      </c>
      <c r="BG132" s="23">
        <v>3.4819999999999997E-2</v>
      </c>
      <c r="BH132" s="23">
        <f t="shared" si="19"/>
        <v>3.4819999999999997E-2</v>
      </c>
      <c r="BI132" s="19">
        <v>0</v>
      </c>
      <c r="BJ132" s="19">
        <v>0</v>
      </c>
      <c r="BK132" s="19">
        <f t="shared" si="22"/>
        <v>83951.965700504603</v>
      </c>
      <c r="BL132" s="19">
        <f t="shared" si="22"/>
        <v>120667.38930000001</v>
      </c>
      <c r="BM132" s="19">
        <v>0</v>
      </c>
      <c r="BN132" s="19">
        <v>0</v>
      </c>
      <c r="BO132" s="19">
        <f t="shared" si="20"/>
        <v>0</v>
      </c>
      <c r="BP132" s="24">
        <f t="shared" si="12"/>
        <v>83951.965700504603</v>
      </c>
      <c r="BQ132" s="24">
        <f t="shared" si="12"/>
        <v>120667.38930000001</v>
      </c>
      <c r="BR132" s="24">
        <f t="shared" si="21"/>
        <v>36715.423599495407</v>
      </c>
    </row>
    <row r="133" spans="1:71" s="25" customFormat="1" ht="14.25" x14ac:dyDescent="0.2">
      <c r="A133" s="14">
        <v>227</v>
      </c>
      <c r="B133" s="14"/>
      <c r="C133" s="15" t="s">
        <v>1250</v>
      </c>
      <c r="D133" s="16">
        <v>5076</v>
      </c>
      <c r="E133" s="15" t="s">
        <v>1251</v>
      </c>
      <c r="F133" s="15" t="s">
        <v>1252</v>
      </c>
      <c r="G133" s="17" t="s">
        <v>1253</v>
      </c>
      <c r="H133" s="17" t="s">
        <v>1254</v>
      </c>
      <c r="I133" s="17" t="s">
        <v>86</v>
      </c>
      <c r="J133" s="15" t="s">
        <v>1255</v>
      </c>
      <c r="K133" s="15" t="s">
        <v>1256</v>
      </c>
      <c r="L133" s="18" t="s">
        <v>1257</v>
      </c>
      <c r="M133" s="15" t="s">
        <v>1258</v>
      </c>
      <c r="N133" s="15" t="s">
        <v>1259</v>
      </c>
      <c r="O133" s="16">
        <v>481</v>
      </c>
      <c r="P133" s="15" t="s">
        <v>1260</v>
      </c>
      <c r="Q133" s="15">
        <v>762500</v>
      </c>
      <c r="R133" s="15">
        <v>539800</v>
      </c>
      <c r="S133" s="15">
        <v>1302300</v>
      </c>
      <c r="T133" s="15">
        <v>3.05</v>
      </c>
      <c r="U133" s="15" t="s">
        <v>501</v>
      </c>
      <c r="V133" s="15" t="s">
        <v>502</v>
      </c>
      <c r="W133" s="16">
        <v>1</v>
      </c>
      <c r="X133" s="16">
        <v>1</v>
      </c>
      <c r="Y133" s="15">
        <v>137318</v>
      </c>
      <c r="Z133" s="15">
        <v>3.1520000000000001</v>
      </c>
      <c r="AA133" s="15" t="s">
        <v>1199</v>
      </c>
      <c r="AB133" s="15" t="s">
        <v>1200</v>
      </c>
      <c r="AC133" s="15">
        <v>0</v>
      </c>
      <c r="AD133" s="26">
        <v>42318</v>
      </c>
      <c r="AE133" s="15" t="s">
        <v>119</v>
      </c>
      <c r="AF133" s="15" t="s">
        <v>119</v>
      </c>
      <c r="AG133" s="16">
        <v>1</v>
      </c>
      <c r="AH133" s="15" t="s">
        <v>1261</v>
      </c>
      <c r="AI133" s="15" t="s">
        <v>78</v>
      </c>
      <c r="AJ133" s="15">
        <v>137318.33349600001</v>
      </c>
      <c r="AK133" s="15">
        <v>1486.3826722599999</v>
      </c>
      <c r="AL133" s="15">
        <v>3089820.2039299998</v>
      </c>
      <c r="AM133" s="15">
        <v>1427314.8963299999</v>
      </c>
      <c r="AN133" s="14"/>
      <c r="AO133" s="14"/>
      <c r="AP133" s="19">
        <v>0</v>
      </c>
      <c r="AQ133" s="19">
        <v>0</v>
      </c>
      <c r="AR133" s="19">
        <f>7600+754900</f>
        <v>762500</v>
      </c>
      <c r="AS133" s="19">
        <f>16834+570066</f>
        <v>586900</v>
      </c>
      <c r="AT133" s="19">
        <f t="shared" si="15"/>
        <v>1349400</v>
      </c>
      <c r="AU133" s="19">
        <v>0</v>
      </c>
      <c r="AV133" s="19">
        <v>0</v>
      </c>
      <c r="AW133" s="19">
        <v>0</v>
      </c>
      <c r="AX133" s="19">
        <v>0</v>
      </c>
      <c r="AY133" s="20">
        <f t="shared" si="23"/>
        <v>0</v>
      </c>
      <c r="AZ133" s="19">
        <f t="shared" si="24"/>
        <v>1349400</v>
      </c>
      <c r="BA133" s="21">
        <v>1.6637000000099997</v>
      </c>
      <c r="BB133" s="21">
        <v>2.3913000000000002</v>
      </c>
      <c r="BC133" s="22"/>
      <c r="BD133" s="19">
        <v>40237.659999999996</v>
      </c>
      <c r="BE133" s="19">
        <f t="shared" si="17"/>
        <v>22449.967800134935</v>
      </c>
      <c r="BF133" s="19">
        <f t="shared" si="18"/>
        <v>32268.202200000003</v>
      </c>
      <c r="BG133" s="23">
        <v>3.4819999999999997E-2</v>
      </c>
      <c r="BH133" s="23">
        <f t="shared" si="19"/>
        <v>3.4819999999999997E-2</v>
      </c>
      <c r="BI133" s="19">
        <v>0</v>
      </c>
      <c r="BJ133" s="19">
        <v>0</v>
      </c>
      <c r="BK133" s="19">
        <f t="shared" si="22"/>
        <v>22449.967800134935</v>
      </c>
      <c r="BL133" s="19">
        <f t="shared" si="22"/>
        <v>32268.202200000003</v>
      </c>
      <c r="BM133" s="19">
        <v>0</v>
      </c>
      <c r="BN133" s="19">
        <v>95.610242000000028</v>
      </c>
      <c r="BO133" s="19">
        <f t="shared" si="20"/>
        <v>95.610242000000028</v>
      </c>
      <c r="BP133" s="24">
        <f t="shared" si="12"/>
        <v>22449.967800134935</v>
      </c>
      <c r="BQ133" s="24">
        <f t="shared" si="12"/>
        <v>32172.591958000005</v>
      </c>
      <c r="BR133" s="24">
        <f t="shared" si="21"/>
        <v>9722.6241578650697</v>
      </c>
    </row>
    <row r="134" spans="1:71" s="25" customFormat="1" ht="14.25" x14ac:dyDescent="0.2">
      <c r="A134" s="14">
        <v>228</v>
      </c>
      <c r="B134" s="14"/>
      <c r="C134" s="15"/>
      <c r="D134" s="16">
        <v>109</v>
      </c>
      <c r="E134" s="15" t="s">
        <v>1262</v>
      </c>
      <c r="F134" s="15" t="s">
        <v>1263</v>
      </c>
      <c r="G134" s="17" t="s">
        <v>1264</v>
      </c>
      <c r="H134" s="17" t="s">
        <v>1265</v>
      </c>
      <c r="I134" s="17" t="s">
        <v>86</v>
      </c>
      <c r="J134" s="15" t="s">
        <v>1266</v>
      </c>
      <c r="K134" s="15" t="s">
        <v>1267</v>
      </c>
      <c r="L134" s="18" t="s">
        <v>1268</v>
      </c>
      <c r="M134" s="15" t="s">
        <v>587</v>
      </c>
      <c r="N134" s="15" t="s">
        <v>588</v>
      </c>
      <c r="O134" s="16">
        <v>610</v>
      </c>
      <c r="P134" s="15" t="s">
        <v>272</v>
      </c>
      <c r="Q134" s="15">
        <v>62600</v>
      </c>
      <c r="R134" s="15">
        <v>0</v>
      </c>
      <c r="S134" s="15">
        <v>62600</v>
      </c>
      <c r="T134" s="15">
        <v>29.83</v>
      </c>
      <c r="U134" s="15" t="s">
        <v>501</v>
      </c>
      <c r="V134" s="15" t="s">
        <v>502</v>
      </c>
      <c r="W134" s="16">
        <v>0</v>
      </c>
      <c r="X134" s="16">
        <v>0</v>
      </c>
      <c r="Y134" s="15">
        <v>1350154</v>
      </c>
      <c r="Z134" s="15">
        <v>30.995000000000001</v>
      </c>
      <c r="AA134" s="15" t="s">
        <v>78</v>
      </c>
      <c r="AB134" s="15" t="s">
        <v>78</v>
      </c>
      <c r="AC134" s="15">
        <v>0</v>
      </c>
      <c r="AD134" s="15"/>
      <c r="AE134" s="15" t="s">
        <v>298</v>
      </c>
      <c r="AF134" s="15" t="s">
        <v>1269</v>
      </c>
      <c r="AG134" s="16">
        <v>1</v>
      </c>
      <c r="AH134" s="15" t="s">
        <v>1270</v>
      </c>
      <c r="AI134" s="15" t="s">
        <v>78</v>
      </c>
      <c r="AJ134" s="15">
        <v>1350154.47119</v>
      </c>
      <c r="AK134" s="15">
        <v>4627.4378275199997</v>
      </c>
      <c r="AL134" s="15">
        <v>3090592.1044700001</v>
      </c>
      <c r="AM134" s="15">
        <v>1427573.8218700001</v>
      </c>
      <c r="AN134" s="14"/>
      <c r="AO134" s="14"/>
      <c r="AP134" s="19">
        <v>0</v>
      </c>
      <c r="AQ134" s="19">
        <v>0</v>
      </c>
      <c r="AR134" s="19">
        <v>48600</v>
      </c>
      <c r="AS134" s="19">
        <v>0</v>
      </c>
      <c r="AT134" s="19">
        <f t="shared" si="15"/>
        <v>48600</v>
      </c>
      <c r="AU134" s="19">
        <v>0</v>
      </c>
      <c r="AV134" s="19">
        <v>0</v>
      </c>
      <c r="AW134" s="19">
        <v>0</v>
      </c>
      <c r="AX134" s="19">
        <v>48600</v>
      </c>
      <c r="AY134" s="20">
        <f t="shared" si="23"/>
        <v>48600</v>
      </c>
      <c r="AZ134" s="19">
        <f t="shared" si="24"/>
        <v>0</v>
      </c>
      <c r="BA134" s="21">
        <v>1.6637000000099997</v>
      </c>
      <c r="BB134" s="21">
        <v>2.3913000000000002</v>
      </c>
      <c r="BC134" s="22"/>
      <c r="BD134" s="19">
        <v>1458</v>
      </c>
      <c r="BE134" s="19">
        <f t="shared" si="17"/>
        <v>0</v>
      </c>
      <c r="BF134" s="19">
        <f t="shared" si="18"/>
        <v>0</v>
      </c>
      <c r="BG134" s="23">
        <v>3.4819999999999997E-2</v>
      </c>
      <c r="BH134" s="23">
        <f t="shared" si="19"/>
        <v>3.4819999999999997E-2</v>
      </c>
      <c r="BI134" s="19">
        <v>0</v>
      </c>
      <c r="BJ134" s="19">
        <v>0</v>
      </c>
      <c r="BK134" s="19">
        <f t="shared" si="22"/>
        <v>0</v>
      </c>
      <c r="BL134" s="19">
        <f t="shared" si="22"/>
        <v>0</v>
      </c>
      <c r="BM134" s="19">
        <v>0</v>
      </c>
      <c r="BN134" s="19">
        <v>0</v>
      </c>
      <c r="BO134" s="19">
        <f t="shared" si="20"/>
        <v>0</v>
      </c>
      <c r="BP134" s="24">
        <f t="shared" si="12"/>
        <v>0</v>
      </c>
      <c r="BQ134" s="24">
        <f t="shared" si="12"/>
        <v>0</v>
      </c>
      <c r="BR134" s="24">
        <f t="shared" si="21"/>
        <v>0</v>
      </c>
      <c r="BS134" s="25" t="s">
        <v>292</v>
      </c>
    </row>
    <row r="135" spans="1:71" s="25" customFormat="1" ht="14.25" x14ac:dyDescent="0.2">
      <c r="A135" s="14">
        <v>229</v>
      </c>
      <c r="B135" s="14"/>
      <c r="C135" s="15"/>
      <c r="D135" s="16">
        <v>14920</v>
      </c>
      <c r="E135" s="15" t="s">
        <v>1271</v>
      </c>
      <c r="F135" s="15" t="s">
        <v>1272</v>
      </c>
      <c r="G135" s="17" t="s">
        <v>1273</v>
      </c>
      <c r="H135" s="17" t="s">
        <v>1274</v>
      </c>
      <c r="I135" s="17" t="s">
        <v>88</v>
      </c>
      <c r="J135" s="15" t="s">
        <v>1275</v>
      </c>
      <c r="K135" s="15" t="s">
        <v>1276</v>
      </c>
      <c r="L135" s="18" t="s">
        <v>1277</v>
      </c>
      <c r="M135" s="15" t="s">
        <v>1030</v>
      </c>
      <c r="N135" s="15" t="s">
        <v>1031</v>
      </c>
      <c r="O135" s="16">
        <v>610</v>
      </c>
      <c r="P135" s="15" t="s">
        <v>272</v>
      </c>
      <c r="Q135" s="15">
        <v>10400</v>
      </c>
      <c r="R135" s="15">
        <v>0</v>
      </c>
      <c r="S135" s="15">
        <v>10400</v>
      </c>
      <c r="T135" s="15">
        <v>1.38</v>
      </c>
      <c r="U135" s="15" t="s">
        <v>501</v>
      </c>
      <c r="V135" s="15" t="s">
        <v>502</v>
      </c>
      <c r="W135" s="16">
        <v>0</v>
      </c>
      <c r="X135" s="16">
        <v>0</v>
      </c>
      <c r="Y135" s="15">
        <v>56785</v>
      </c>
      <c r="Z135" s="15">
        <v>1.304</v>
      </c>
      <c r="AA135" s="15" t="s">
        <v>78</v>
      </c>
      <c r="AB135" s="15" t="s">
        <v>78</v>
      </c>
      <c r="AC135" s="15">
        <v>0</v>
      </c>
      <c r="AD135" s="15"/>
      <c r="AE135" s="15" t="s">
        <v>211</v>
      </c>
      <c r="AF135" s="15" t="s">
        <v>1278</v>
      </c>
      <c r="AG135" s="16">
        <v>1</v>
      </c>
      <c r="AH135" s="15" t="s">
        <v>1279</v>
      </c>
      <c r="AI135" s="15" t="s">
        <v>78</v>
      </c>
      <c r="AJ135" s="15">
        <v>56784.5595703</v>
      </c>
      <c r="AK135" s="15">
        <v>2357.79379569</v>
      </c>
      <c r="AL135" s="15">
        <v>3090710.12121</v>
      </c>
      <c r="AM135" s="15">
        <v>1426865.7416699999</v>
      </c>
      <c r="AN135" s="14"/>
      <c r="AO135" s="14"/>
      <c r="AP135" s="19">
        <v>0</v>
      </c>
      <c r="AQ135" s="19">
        <v>0</v>
      </c>
      <c r="AR135" s="19">
        <v>10400</v>
      </c>
      <c r="AS135" s="19">
        <v>0</v>
      </c>
      <c r="AT135" s="19">
        <f t="shared" si="15"/>
        <v>10400</v>
      </c>
      <c r="AU135" s="19">
        <v>0</v>
      </c>
      <c r="AV135" s="19">
        <v>0</v>
      </c>
      <c r="AW135" s="19">
        <v>0</v>
      </c>
      <c r="AX135" s="19">
        <v>10400</v>
      </c>
      <c r="AY135" s="20">
        <f t="shared" si="23"/>
        <v>10400</v>
      </c>
      <c r="AZ135" s="19">
        <f t="shared" si="24"/>
        <v>0</v>
      </c>
      <c r="BA135" s="21">
        <v>1.6637000000099997</v>
      </c>
      <c r="BB135" s="21">
        <v>2.3913000000000002</v>
      </c>
      <c r="BC135" s="22"/>
      <c r="BD135" s="19">
        <v>312</v>
      </c>
      <c r="BE135" s="19">
        <f t="shared" si="17"/>
        <v>0</v>
      </c>
      <c r="BF135" s="19">
        <f t="shared" si="18"/>
        <v>0</v>
      </c>
      <c r="BG135" s="23">
        <v>3.4819999999999997E-2</v>
      </c>
      <c r="BH135" s="23">
        <f t="shared" si="19"/>
        <v>3.4819999999999997E-2</v>
      </c>
      <c r="BI135" s="19">
        <v>0</v>
      </c>
      <c r="BJ135" s="19">
        <v>0</v>
      </c>
      <c r="BK135" s="19">
        <f t="shared" si="22"/>
        <v>0</v>
      </c>
      <c r="BL135" s="19">
        <f t="shared" si="22"/>
        <v>0</v>
      </c>
      <c r="BM135" s="19">
        <v>0</v>
      </c>
      <c r="BN135" s="19">
        <v>0</v>
      </c>
      <c r="BO135" s="19">
        <f t="shared" si="20"/>
        <v>0</v>
      </c>
      <c r="BP135" s="24">
        <f t="shared" si="12"/>
        <v>0</v>
      </c>
      <c r="BQ135" s="24">
        <f t="shared" si="12"/>
        <v>0</v>
      </c>
      <c r="BR135" s="24">
        <f t="shared" si="21"/>
        <v>0</v>
      </c>
      <c r="BS135" s="25" t="s">
        <v>292</v>
      </c>
    </row>
    <row r="136" spans="1:71" s="25" customFormat="1" ht="14.25" x14ac:dyDescent="0.2">
      <c r="A136" s="14">
        <v>230</v>
      </c>
      <c r="B136" s="14"/>
      <c r="C136" s="15" t="s">
        <v>1280</v>
      </c>
      <c r="D136" s="16">
        <v>14395</v>
      </c>
      <c r="E136" s="15" t="s">
        <v>1281</v>
      </c>
      <c r="F136" s="15" t="s">
        <v>1280</v>
      </c>
      <c r="G136" s="17" t="s">
        <v>1282</v>
      </c>
      <c r="H136" s="17" t="s">
        <v>1283</v>
      </c>
      <c r="I136" s="17" t="s">
        <v>86</v>
      </c>
      <c r="J136" s="15" t="s">
        <v>1284</v>
      </c>
      <c r="K136" s="15" t="s">
        <v>315</v>
      </c>
      <c r="L136" s="18" t="s">
        <v>1285</v>
      </c>
      <c r="M136" s="15" t="s">
        <v>587</v>
      </c>
      <c r="N136" s="15" t="s">
        <v>588</v>
      </c>
      <c r="O136" s="16">
        <v>340</v>
      </c>
      <c r="P136" s="15" t="s">
        <v>739</v>
      </c>
      <c r="Q136" s="15">
        <v>328400</v>
      </c>
      <c r="R136" s="15">
        <v>2994800</v>
      </c>
      <c r="S136" s="15">
        <v>3323200</v>
      </c>
      <c r="T136" s="15">
        <v>8.2100000000000009</v>
      </c>
      <c r="U136" s="15" t="s">
        <v>501</v>
      </c>
      <c r="V136" s="15" t="s">
        <v>502</v>
      </c>
      <c r="W136" s="16">
        <v>1</v>
      </c>
      <c r="X136" s="16">
        <v>0</v>
      </c>
      <c r="Y136" s="15">
        <v>312788</v>
      </c>
      <c r="Z136" s="15">
        <v>7.181</v>
      </c>
      <c r="AA136" s="15" t="s">
        <v>1199</v>
      </c>
      <c r="AB136" s="15" t="s">
        <v>1200</v>
      </c>
      <c r="AC136" s="15">
        <v>0</v>
      </c>
      <c r="AD136" s="15"/>
      <c r="AE136" s="15" t="s">
        <v>79</v>
      </c>
      <c r="AF136" s="15" t="s">
        <v>1286</v>
      </c>
      <c r="AG136" s="16">
        <v>1</v>
      </c>
      <c r="AH136" s="15" t="s">
        <v>1287</v>
      </c>
      <c r="AI136" s="15" t="s">
        <v>78</v>
      </c>
      <c r="AJ136" s="15">
        <v>312788.23242199997</v>
      </c>
      <c r="AK136" s="15">
        <v>2378.76875109</v>
      </c>
      <c r="AL136" s="15">
        <v>3090705.7759500002</v>
      </c>
      <c r="AM136" s="15">
        <v>1428509.4941</v>
      </c>
      <c r="AN136" s="14"/>
      <c r="AO136" s="14"/>
      <c r="AP136" s="19">
        <v>0</v>
      </c>
      <c r="AQ136" s="19">
        <v>0</v>
      </c>
      <c r="AR136" s="19">
        <v>328400</v>
      </c>
      <c r="AS136" s="19">
        <v>3029400</v>
      </c>
      <c r="AT136" s="19">
        <f t="shared" si="15"/>
        <v>3357800</v>
      </c>
      <c r="AU136" s="19">
        <v>0</v>
      </c>
      <c r="AV136" s="19">
        <v>0</v>
      </c>
      <c r="AW136" s="19">
        <v>0</v>
      </c>
      <c r="AX136" s="19">
        <v>0</v>
      </c>
      <c r="AY136" s="20">
        <f t="shared" si="23"/>
        <v>0</v>
      </c>
      <c r="AZ136" s="19">
        <f t="shared" si="24"/>
        <v>3357800</v>
      </c>
      <c r="BA136" s="21">
        <v>1.6637000000099997</v>
      </c>
      <c r="BB136" s="21">
        <v>2.3913000000000002</v>
      </c>
      <c r="BC136" s="22"/>
      <c r="BD136" s="19">
        <v>100734</v>
      </c>
      <c r="BE136" s="19">
        <f t="shared" si="17"/>
        <v>55863.718600335771</v>
      </c>
      <c r="BF136" s="19">
        <f t="shared" si="18"/>
        <v>80295.071400000001</v>
      </c>
      <c r="BG136" s="23">
        <v>3.4819999999999997E-2</v>
      </c>
      <c r="BH136" s="23">
        <f t="shared" si="19"/>
        <v>3.4819999999999997E-2</v>
      </c>
      <c r="BI136" s="19">
        <v>0</v>
      </c>
      <c r="BJ136" s="19">
        <v>0</v>
      </c>
      <c r="BK136" s="19">
        <f t="shared" si="22"/>
        <v>55863.718600335771</v>
      </c>
      <c r="BL136" s="19">
        <f t="shared" si="22"/>
        <v>80295.071400000001</v>
      </c>
      <c r="BM136" s="19">
        <v>0</v>
      </c>
      <c r="BN136" s="19">
        <v>0</v>
      </c>
      <c r="BO136" s="19">
        <f t="shared" si="20"/>
        <v>0</v>
      </c>
      <c r="BP136" s="24">
        <f t="shared" si="12"/>
        <v>55863.718600335771</v>
      </c>
      <c r="BQ136" s="24">
        <f t="shared" si="12"/>
        <v>80295.071400000001</v>
      </c>
      <c r="BR136" s="24">
        <f t="shared" si="21"/>
        <v>24431.35279966423</v>
      </c>
    </row>
    <row r="137" spans="1:71" s="25" customFormat="1" ht="14.25" x14ac:dyDescent="0.2">
      <c r="A137" s="14">
        <v>231</v>
      </c>
      <c r="B137" s="14"/>
      <c r="C137" s="15"/>
      <c r="D137" s="16">
        <v>23309</v>
      </c>
      <c r="E137" s="15" t="s">
        <v>1288</v>
      </c>
      <c r="F137" s="15" t="s">
        <v>1289</v>
      </c>
      <c r="G137" s="17" t="s">
        <v>1290</v>
      </c>
      <c r="H137" s="17" t="s">
        <v>1291</v>
      </c>
      <c r="I137" s="17" t="s">
        <v>86</v>
      </c>
      <c r="J137" s="15" t="s">
        <v>1292</v>
      </c>
      <c r="K137" s="15" t="s">
        <v>1293</v>
      </c>
      <c r="L137" s="18" t="s">
        <v>1294</v>
      </c>
      <c r="M137" s="15" t="s">
        <v>1053</v>
      </c>
      <c r="N137" s="15" t="s">
        <v>1054</v>
      </c>
      <c r="O137" s="16">
        <v>512</v>
      </c>
      <c r="P137" s="15" t="s">
        <v>1295</v>
      </c>
      <c r="Q137" s="15">
        <v>57400</v>
      </c>
      <c r="R137" s="15">
        <v>123200</v>
      </c>
      <c r="S137" s="15">
        <v>180600</v>
      </c>
      <c r="T137" s="15">
        <v>17.61</v>
      </c>
      <c r="U137" s="15" t="s">
        <v>501</v>
      </c>
      <c r="V137" s="15" t="s">
        <v>502</v>
      </c>
      <c r="W137" s="16">
        <v>1</v>
      </c>
      <c r="X137" s="16">
        <v>0</v>
      </c>
      <c r="Y137" s="15">
        <v>772302</v>
      </c>
      <c r="Z137" s="15">
        <v>17.73</v>
      </c>
      <c r="AA137" s="15" t="s">
        <v>78</v>
      </c>
      <c r="AB137" s="15" t="s">
        <v>78</v>
      </c>
      <c r="AC137" s="15">
        <v>0</v>
      </c>
      <c r="AD137" s="15"/>
      <c r="AE137" s="15" t="s">
        <v>137</v>
      </c>
      <c r="AF137" s="15" t="s">
        <v>1296</v>
      </c>
      <c r="AG137" s="16">
        <v>1</v>
      </c>
      <c r="AH137" s="15" t="s">
        <v>1297</v>
      </c>
      <c r="AI137" s="15" t="s">
        <v>78</v>
      </c>
      <c r="AJ137" s="15">
        <v>772301.90527300001</v>
      </c>
      <c r="AK137" s="15">
        <v>4717.4223076999997</v>
      </c>
      <c r="AL137" s="15">
        <v>3091301.9529800001</v>
      </c>
      <c r="AM137" s="15">
        <v>1427919.0896999999</v>
      </c>
      <c r="AN137" s="14"/>
      <c r="AO137" s="14"/>
      <c r="AP137" s="19">
        <v>0</v>
      </c>
      <c r="AQ137" s="19">
        <v>0</v>
      </c>
      <c r="AR137" s="19">
        <f>27100+22500</f>
        <v>49600</v>
      </c>
      <c r="AS137" s="19">
        <f>8200+113400</f>
        <v>121600</v>
      </c>
      <c r="AT137" s="19">
        <f t="shared" si="15"/>
        <v>171200</v>
      </c>
      <c r="AU137" s="19">
        <v>0</v>
      </c>
      <c r="AV137" s="19">
        <v>0</v>
      </c>
      <c r="AW137" s="19">
        <v>0</v>
      </c>
      <c r="AX137" s="19">
        <v>0</v>
      </c>
      <c r="AY137" s="20">
        <f t="shared" si="23"/>
        <v>0</v>
      </c>
      <c r="AZ137" s="19">
        <f t="shared" si="24"/>
        <v>171200</v>
      </c>
      <c r="BA137" s="21">
        <v>1.6637000000099997</v>
      </c>
      <c r="BB137" s="21">
        <v>2.3913000000000002</v>
      </c>
      <c r="BC137" s="22"/>
      <c r="BD137" s="19">
        <v>3777</v>
      </c>
      <c r="BE137" s="19">
        <f t="shared" si="17"/>
        <v>2848.2544000171197</v>
      </c>
      <c r="BF137" s="19">
        <f t="shared" si="18"/>
        <v>4093.9056000000005</v>
      </c>
      <c r="BG137" s="23">
        <v>3.4819999999999997E-2</v>
      </c>
      <c r="BH137" s="23">
        <f t="shared" si="19"/>
        <v>3.4819999999999997E-2</v>
      </c>
      <c r="BI137" s="19">
        <v>0</v>
      </c>
      <c r="BJ137" s="19">
        <v>0</v>
      </c>
      <c r="BK137" s="19">
        <f t="shared" si="22"/>
        <v>2848.2544000171197</v>
      </c>
      <c r="BL137" s="19">
        <f t="shared" si="22"/>
        <v>4093.9056000000005</v>
      </c>
      <c r="BM137" s="19">
        <v>0</v>
      </c>
      <c r="BN137" s="19">
        <v>531.77670000000035</v>
      </c>
      <c r="BO137" s="19">
        <f t="shared" si="20"/>
        <v>531.77670000000035</v>
      </c>
      <c r="BP137" s="24">
        <f t="shared" si="12"/>
        <v>2848.2544000171197</v>
      </c>
      <c r="BQ137" s="24">
        <f t="shared" si="12"/>
        <v>3562.1289000000002</v>
      </c>
      <c r="BR137" s="24">
        <f t="shared" si="21"/>
        <v>713.87449998288048</v>
      </c>
    </row>
    <row r="138" spans="1:71" s="25" customFormat="1" ht="14.25" x14ac:dyDescent="0.2">
      <c r="A138" s="14">
        <v>232</v>
      </c>
      <c r="B138" s="14"/>
      <c r="C138" s="15"/>
      <c r="D138" s="16">
        <v>25527</v>
      </c>
      <c r="E138" s="15" t="s">
        <v>1298</v>
      </c>
      <c r="F138" s="15" t="s">
        <v>1299</v>
      </c>
      <c r="G138" s="17" t="s">
        <v>1300</v>
      </c>
      <c r="H138" s="17" t="s">
        <v>1301</v>
      </c>
      <c r="I138" s="17" t="s">
        <v>1302</v>
      </c>
      <c r="J138" s="15" t="s">
        <v>1303</v>
      </c>
      <c r="K138" s="15" t="s">
        <v>1304</v>
      </c>
      <c r="L138" s="18" t="s">
        <v>1305</v>
      </c>
      <c r="M138" s="15" t="s">
        <v>587</v>
      </c>
      <c r="N138" s="15" t="s">
        <v>588</v>
      </c>
      <c r="O138" s="16">
        <v>686</v>
      </c>
      <c r="P138" s="15" t="s">
        <v>1306</v>
      </c>
      <c r="Q138" s="15">
        <v>46800</v>
      </c>
      <c r="R138" s="15">
        <v>151600</v>
      </c>
      <c r="S138" s="15">
        <v>198400</v>
      </c>
      <c r="T138" s="15">
        <v>1.171</v>
      </c>
      <c r="U138" s="15" t="s">
        <v>501</v>
      </c>
      <c r="V138" s="15" t="s">
        <v>502</v>
      </c>
      <c r="W138" s="16">
        <v>1</v>
      </c>
      <c r="X138" s="16">
        <v>0</v>
      </c>
      <c r="Y138" s="15">
        <v>44278</v>
      </c>
      <c r="Z138" s="15">
        <v>1.016</v>
      </c>
      <c r="AA138" s="15" t="s">
        <v>78</v>
      </c>
      <c r="AB138" s="15" t="s">
        <v>78</v>
      </c>
      <c r="AC138" s="15">
        <v>0</v>
      </c>
      <c r="AD138" s="15"/>
      <c r="AE138" s="15" t="s">
        <v>78</v>
      </c>
      <c r="AF138" s="15" t="s">
        <v>78</v>
      </c>
      <c r="AG138" s="16">
        <v>1</v>
      </c>
      <c r="AH138" s="15" t="s">
        <v>1307</v>
      </c>
      <c r="AI138" s="15" t="s">
        <v>78</v>
      </c>
      <c r="AJ138" s="15">
        <v>44278.4545898</v>
      </c>
      <c r="AK138" s="15">
        <v>852.06701740400001</v>
      </c>
      <c r="AL138" s="15">
        <v>3091172.87665</v>
      </c>
      <c r="AM138" s="15">
        <v>1427011.52201</v>
      </c>
      <c r="AN138" s="14"/>
      <c r="AO138" s="14"/>
      <c r="AP138" s="19">
        <v>0</v>
      </c>
      <c r="AQ138" s="19">
        <v>0</v>
      </c>
      <c r="AR138" s="19">
        <v>46800</v>
      </c>
      <c r="AS138" s="19">
        <v>150000</v>
      </c>
      <c r="AT138" s="19">
        <f t="shared" si="15"/>
        <v>196800</v>
      </c>
      <c r="AU138" s="19">
        <v>0</v>
      </c>
      <c r="AV138" s="19">
        <v>0</v>
      </c>
      <c r="AW138" s="19">
        <v>0</v>
      </c>
      <c r="AX138" s="19">
        <v>196800</v>
      </c>
      <c r="AY138" s="20">
        <f t="shared" si="23"/>
        <v>196800</v>
      </c>
      <c r="AZ138" s="19">
        <f t="shared" si="24"/>
        <v>0</v>
      </c>
      <c r="BA138" s="21">
        <v>1.6637000000099997</v>
      </c>
      <c r="BB138" s="21">
        <v>2.3913000000000002</v>
      </c>
      <c r="BC138" s="22"/>
      <c r="BD138" s="19">
        <v>5904</v>
      </c>
      <c r="BE138" s="19">
        <f t="shared" si="17"/>
        <v>0</v>
      </c>
      <c r="BF138" s="19">
        <f t="shared" si="18"/>
        <v>0</v>
      </c>
      <c r="BG138" s="23">
        <v>3.4819999999999997E-2</v>
      </c>
      <c r="BH138" s="23">
        <f t="shared" si="19"/>
        <v>3.4819999999999997E-2</v>
      </c>
      <c r="BI138" s="19">
        <v>0</v>
      </c>
      <c r="BJ138" s="19">
        <v>0</v>
      </c>
      <c r="BK138" s="19">
        <f t="shared" si="22"/>
        <v>0</v>
      </c>
      <c r="BL138" s="19">
        <f t="shared" si="22"/>
        <v>0</v>
      </c>
      <c r="BM138" s="19">
        <v>0</v>
      </c>
      <c r="BN138" s="19">
        <v>0</v>
      </c>
      <c r="BO138" s="19">
        <f t="shared" si="20"/>
        <v>0</v>
      </c>
      <c r="BP138" s="24">
        <f t="shared" si="12"/>
        <v>0</v>
      </c>
      <c r="BQ138" s="24">
        <f t="shared" si="12"/>
        <v>0</v>
      </c>
      <c r="BR138" s="24">
        <f t="shared" si="21"/>
        <v>0</v>
      </c>
      <c r="BS138" s="25" t="s">
        <v>292</v>
      </c>
    </row>
    <row r="139" spans="1:71" s="25" customFormat="1" ht="14.25" x14ac:dyDescent="0.2">
      <c r="A139" s="14">
        <v>233</v>
      </c>
      <c r="B139" s="14"/>
      <c r="C139" s="15" t="s">
        <v>159</v>
      </c>
      <c r="D139" s="16">
        <v>1617</v>
      </c>
      <c r="E139" s="15" t="s">
        <v>1308</v>
      </c>
      <c r="F139" s="15" t="s">
        <v>1309</v>
      </c>
      <c r="G139" s="17" t="s">
        <v>1310</v>
      </c>
      <c r="H139" s="17" t="s">
        <v>1311</v>
      </c>
      <c r="I139" s="17" t="s">
        <v>86</v>
      </c>
      <c r="J139" s="15" t="s">
        <v>1312</v>
      </c>
      <c r="K139" s="15" t="s">
        <v>1313</v>
      </c>
      <c r="L139" s="18" t="s">
        <v>1314</v>
      </c>
      <c r="M139" s="15" t="s">
        <v>1030</v>
      </c>
      <c r="N139" s="15" t="s">
        <v>1031</v>
      </c>
      <c r="O139" s="16">
        <v>685</v>
      </c>
      <c r="P139" s="15" t="s">
        <v>1315</v>
      </c>
      <c r="Q139" s="15">
        <v>36500</v>
      </c>
      <c r="R139" s="15">
        <v>43600</v>
      </c>
      <c r="S139" s="15">
        <v>80100</v>
      </c>
      <c r="T139" s="15">
        <v>0.7</v>
      </c>
      <c r="U139" s="15" t="s">
        <v>501</v>
      </c>
      <c r="V139" s="15" t="s">
        <v>502</v>
      </c>
      <c r="W139" s="16">
        <v>1</v>
      </c>
      <c r="X139" s="16">
        <v>1</v>
      </c>
      <c r="Y139" s="15">
        <v>28311</v>
      </c>
      <c r="Z139" s="15">
        <v>0.65</v>
      </c>
      <c r="AA139" s="15" t="s">
        <v>78</v>
      </c>
      <c r="AB139" s="15" t="s">
        <v>78</v>
      </c>
      <c r="AC139" s="15">
        <v>0</v>
      </c>
      <c r="AD139" s="26">
        <v>37335</v>
      </c>
      <c r="AE139" s="15" t="s">
        <v>183</v>
      </c>
      <c r="AF139" s="15" t="s">
        <v>1316</v>
      </c>
      <c r="AG139" s="16">
        <v>1</v>
      </c>
      <c r="AH139" s="15" t="s">
        <v>1317</v>
      </c>
      <c r="AI139" s="15" t="s">
        <v>78</v>
      </c>
      <c r="AJ139" s="15">
        <v>28311.184082</v>
      </c>
      <c r="AK139" s="15">
        <v>735.88348339599997</v>
      </c>
      <c r="AL139" s="15">
        <v>3091317.8997300002</v>
      </c>
      <c r="AM139" s="15">
        <v>1427004.19787</v>
      </c>
      <c r="AN139" s="14"/>
      <c r="AO139" s="14"/>
      <c r="AP139" s="19">
        <v>0</v>
      </c>
      <c r="AQ139" s="19">
        <v>0</v>
      </c>
      <c r="AR139" s="19">
        <v>36500</v>
      </c>
      <c r="AS139" s="19">
        <v>43200</v>
      </c>
      <c r="AT139" s="19">
        <f t="shared" si="15"/>
        <v>79700</v>
      </c>
      <c r="AU139" s="19">
        <v>0</v>
      </c>
      <c r="AV139" s="19">
        <v>0</v>
      </c>
      <c r="AW139" s="19">
        <v>0</v>
      </c>
      <c r="AX139" s="19">
        <v>79700</v>
      </c>
      <c r="AY139" s="20">
        <f t="shared" si="23"/>
        <v>79700</v>
      </c>
      <c r="AZ139" s="19">
        <f t="shared" si="24"/>
        <v>0</v>
      </c>
      <c r="BA139" s="21">
        <v>1.6637000000099997</v>
      </c>
      <c r="BB139" s="21">
        <v>2.3913000000000002</v>
      </c>
      <c r="BC139" s="22"/>
      <c r="BD139" s="19">
        <v>2391</v>
      </c>
      <c r="BE139" s="19">
        <f t="shared" si="17"/>
        <v>0</v>
      </c>
      <c r="BF139" s="19">
        <f t="shared" si="18"/>
        <v>0</v>
      </c>
      <c r="BG139" s="23">
        <v>3.4819999999999997E-2</v>
      </c>
      <c r="BH139" s="23">
        <f t="shared" si="19"/>
        <v>3.4819999999999997E-2</v>
      </c>
      <c r="BI139" s="19">
        <v>0</v>
      </c>
      <c r="BJ139" s="19">
        <v>0</v>
      </c>
      <c r="BK139" s="19">
        <f t="shared" si="22"/>
        <v>0</v>
      </c>
      <c r="BL139" s="19">
        <f t="shared" si="22"/>
        <v>0</v>
      </c>
      <c r="BM139" s="19">
        <v>0</v>
      </c>
      <c r="BN139" s="19">
        <v>0</v>
      </c>
      <c r="BO139" s="19">
        <f t="shared" si="20"/>
        <v>0</v>
      </c>
      <c r="BP139" s="24">
        <f t="shared" si="12"/>
        <v>0</v>
      </c>
      <c r="BQ139" s="24">
        <f t="shared" si="12"/>
        <v>0</v>
      </c>
      <c r="BR139" s="24">
        <f t="shared" si="21"/>
        <v>0</v>
      </c>
      <c r="BS139" s="25" t="s">
        <v>292</v>
      </c>
    </row>
    <row r="140" spans="1:71" s="25" customFormat="1" ht="14.25" x14ac:dyDescent="0.2">
      <c r="A140" s="14">
        <v>234</v>
      </c>
      <c r="B140" s="14"/>
      <c r="C140" s="15" t="s">
        <v>1318</v>
      </c>
      <c r="D140" s="16">
        <v>10784</v>
      </c>
      <c r="E140" s="15" t="s">
        <v>1319</v>
      </c>
      <c r="F140" s="15" t="s">
        <v>1318</v>
      </c>
      <c r="G140" s="17" t="s">
        <v>1320</v>
      </c>
      <c r="H140" s="17" t="s">
        <v>1321</v>
      </c>
      <c r="I140" s="17" t="s">
        <v>86</v>
      </c>
      <c r="J140" s="15" t="s">
        <v>1322</v>
      </c>
      <c r="K140" s="15" t="s">
        <v>698</v>
      </c>
      <c r="L140" s="18" t="s">
        <v>1323</v>
      </c>
      <c r="M140" s="15" t="s">
        <v>587</v>
      </c>
      <c r="N140" s="15" t="s">
        <v>588</v>
      </c>
      <c r="O140" s="16">
        <v>610</v>
      </c>
      <c r="P140" s="15" t="s">
        <v>272</v>
      </c>
      <c r="Q140" s="15">
        <v>1900</v>
      </c>
      <c r="R140" s="15">
        <v>0</v>
      </c>
      <c r="S140" s="15">
        <v>1900</v>
      </c>
      <c r="T140" s="15">
        <v>0.05</v>
      </c>
      <c r="U140" s="15" t="s">
        <v>501</v>
      </c>
      <c r="V140" s="15" t="s">
        <v>502</v>
      </c>
      <c r="W140" s="16">
        <v>0</v>
      </c>
      <c r="X140" s="16">
        <v>0</v>
      </c>
      <c r="Y140" s="15">
        <v>4613</v>
      </c>
      <c r="Z140" s="15">
        <v>0.106</v>
      </c>
      <c r="AA140" s="15" t="s">
        <v>78</v>
      </c>
      <c r="AB140" s="15" t="s">
        <v>78</v>
      </c>
      <c r="AC140" s="15">
        <v>0</v>
      </c>
      <c r="AD140" s="15"/>
      <c r="AE140" s="15" t="s">
        <v>222</v>
      </c>
      <c r="AF140" s="15" t="s">
        <v>1324</v>
      </c>
      <c r="AG140" s="16">
        <v>1</v>
      </c>
      <c r="AH140" s="15" t="s">
        <v>1325</v>
      </c>
      <c r="AI140" s="15" t="s">
        <v>78</v>
      </c>
      <c r="AJ140" s="15">
        <v>4613.4628906300004</v>
      </c>
      <c r="AK140" s="15">
        <v>303.29313617999998</v>
      </c>
      <c r="AL140" s="15">
        <v>3091319.6772599998</v>
      </c>
      <c r="AM140" s="15">
        <v>1426853.9785</v>
      </c>
      <c r="AN140" s="14"/>
      <c r="AO140" s="14"/>
      <c r="AP140" s="19">
        <v>0</v>
      </c>
      <c r="AQ140" s="19">
        <v>0</v>
      </c>
      <c r="AR140" s="19">
        <v>1900</v>
      </c>
      <c r="AS140" s="19">
        <v>0</v>
      </c>
      <c r="AT140" s="19">
        <f t="shared" si="15"/>
        <v>1900</v>
      </c>
      <c r="AU140" s="19">
        <v>0</v>
      </c>
      <c r="AV140" s="19">
        <v>0</v>
      </c>
      <c r="AW140" s="19">
        <v>0</v>
      </c>
      <c r="AX140" s="19">
        <v>1900</v>
      </c>
      <c r="AY140" s="20">
        <f t="shared" si="23"/>
        <v>1900</v>
      </c>
      <c r="AZ140" s="19">
        <f t="shared" si="24"/>
        <v>0</v>
      </c>
      <c r="BA140" s="21">
        <v>1.6637000000099997</v>
      </c>
      <c r="BB140" s="21">
        <v>2.3913000000000002</v>
      </c>
      <c r="BC140" s="22"/>
      <c r="BD140" s="19">
        <v>57</v>
      </c>
      <c r="BE140" s="19">
        <f t="shared" si="17"/>
        <v>0</v>
      </c>
      <c r="BF140" s="19">
        <f t="shared" si="18"/>
        <v>0</v>
      </c>
      <c r="BG140" s="23">
        <v>3.4819999999999997E-2</v>
      </c>
      <c r="BH140" s="23">
        <f t="shared" si="19"/>
        <v>3.4819999999999997E-2</v>
      </c>
      <c r="BI140" s="19">
        <v>0</v>
      </c>
      <c r="BJ140" s="19">
        <v>0</v>
      </c>
      <c r="BK140" s="19">
        <f t="shared" si="22"/>
        <v>0</v>
      </c>
      <c r="BL140" s="19">
        <f t="shared" si="22"/>
        <v>0</v>
      </c>
      <c r="BM140" s="19">
        <v>0</v>
      </c>
      <c r="BN140" s="19">
        <v>0</v>
      </c>
      <c r="BO140" s="19">
        <f t="shared" si="20"/>
        <v>0</v>
      </c>
      <c r="BP140" s="24">
        <f t="shared" si="12"/>
        <v>0</v>
      </c>
      <c r="BQ140" s="24">
        <f t="shared" si="12"/>
        <v>0</v>
      </c>
      <c r="BR140" s="24">
        <f t="shared" si="21"/>
        <v>0</v>
      </c>
      <c r="BS140" s="25" t="s">
        <v>292</v>
      </c>
    </row>
    <row r="141" spans="1:71" s="25" customFormat="1" ht="14.25" x14ac:dyDescent="0.2">
      <c r="A141" s="14">
        <v>235</v>
      </c>
      <c r="B141" s="14"/>
      <c r="C141" s="15" t="s">
        <v>1326</v>
      </c>
      <c r="D141" s="16">
        <v>16465</v>
      </c>
      <c r="E141" s="15" t="s">
        <v>1327</v>
      </c>
      <c r="F141" s="15" t="s">
        <v>1326</v>
      </c>
      <c r="G141" s="17" t="s">
        <v>1328</v>
      </c>
      <c r="H141" s="17" t="s">
        <v>1329</v>
      </c>
      <c r="I141" s="17" t="s">
        <v>86</v>
      </c>
      <c r="J141" s="15" t="s">
        <v>1329</v>
      </c>
      <c r="K141" s="15" t="s">
        <v>1330</v>
      </c>
      <c r="L141" s="18" t="s">
        <v>1331</v>
      </c>
      <c r="M141" s="15" t="s">
        <v>587</v>
      </c>
      <c r="N141" s="15" t="s">
        <v>588</v>
      </c>
      <c r="O141" s="16">
        <v>610</v>
      </c>
      <c r="P141" s="15" t="s">
        <v>272</v>
      </c>
      <c r="Q141" s="15">
        <v>200</v>
      </c>
      <c r="R141" s="15">
        <v>0</v>
      </c>
      <c r="S141" s="15">
        <v>200</v>
      </c>
      <c r="T141" s="15">
        <v>7.0000000000000007E-2</v>
      </c>
      <c r="U141" s="15" t="s">
        <v>501</v>
      </c>
      <c r="V141" s="15" t="s">
        <v>502</v>
      </c>
      <c r="W141" s="16">
        <v>0</v>
      </c>
      <c r="X141" s="16">
        <v>0</v>
      </c>
      <c r="Y141" s="15">
        <v>6491</v>
      </c>
      <c r="Z141" s="15">
        <v>0.14899999999999999</v>
      </c>
      <c r="AA141" s="15" t="s">
        <v>78</v>
      </c>
      <c r="AB141" s="15" t="s">
        <v>78</v>
      </c>
      <c r="AC141" s="15">
        <v>0</v>
      </c>
      <c r="AD141" s="15"/>
      <c r="AE141" s="15" t="s">
        <v>222</v>
      </c>
      <c r="AF141" s="15" t="s">
        <v>1332</v>
      </c>
      <c r="AG141" s="16">
        <v>1</v>
      </c>
      <c r="AH141" s="15" t="s">
        <v>1333</v>
      </c>
      <c r="AI141" s="15" t="s">
        <v>78</v>
      </c>
      <c r="AJ141" s="15">
        <v>6490.9208984400002</v>
      </c>
      <c r="AK141" s="15">
        <v>387.11752095499997</v>
      </c>
      <c r="AL141" s="15">
        <v>3091449.81611</v>
      </c>
      <c r="AM141" s="15">
        <v>1426853.44377</v>
      </c>
      <c r="AN141" s="14"/>
      <c r="AO141" s="14"/>
      <c r="AP141" s="19">
        <v>0</v>
      </c>
      <c r="AQ141" s="19">
        <v>0</v>
      </c>
      <c r="AR141" s="19">
        <v>100</v>
      </c>
      <c r="AS141" s="19">
        <v>0</v>
      </c>
      <c r="AT141" s="19">
        <f t="shared" si="15"/>
        <v>100</v>
      </c>
      <c r="AU141" s="19">
        <v>0</v>
      </c>
      <c r="AV141" s="19">
        <v>0</v>
      </c>
      <c r="AW141" s="19">
        <v>0</v>
      </c>
      <c r="AX141" s="19">
        <v>100</v>
      </c>
      <c r="AY141" s="20">
        <f t="shared" si="23"/>
        <v>100</v>
      </c>
      <c r="AZ141" s="19">
        <f t="shared" si="24"/>
        <v>0</v>
      </c>
      <c r="BA141" s="21">
        <v>1.6637000000099997</v>
      </c>
      <c r="BB141" s="21">
        <v>2.3913000000000002</v>
      </c>
      <c r="BC141" s="22"/>
      <c r="BD141" s="19">
        <v>3</v>
      </c>
      <c r="BE141" s="19">
        <f t="shared" si="17"/>
        <v>0</v>
      </c>
      <c r="BF141" s="19">
        <f t="shared" si="18"/>
        <v>0</v>
      </c>
      <c r="BG141" s="23">
        <v>3.4819999999999997E-2</v>
      </c>
      <c r="BH141" s="23">
        <f t="shared" si="19"/>
        <v>3.4819999999999997E-2</v>
      </c>
      <c r="BI141" s="19">
        <v>0</v>
      </c>
      <c r="BJ141" s="19">
        <v>0</v>
      </c>
      <c r="BK141" s="19">
        <f t="shared" si="22"/>
        <v>0</v>
      </c>
      <c r="BL141" s="19">
        <f t="shared" si="22"/>
        <v>0</v>
      </c>
      <c r="BM141" s="19">
        <v>0</v>
      </c>
      <c r="BN141" s="19">
        <v>0</v>
      </c>
      <c r="BO141" s="19">
        <f t="shared" si="20"/>
        <v>0</v>
      </c>
      <c r="BP141" s="24">
        <f t="shared" si="12"/>
        <v>0</v>
      </c>
      <c r="BQ141" s="24">
        <f t="shared" si="12"/>
        <v>0</v>
      </c>
      <c r="BR141" s="24">
        <f t="shared" si="21"/>
        <v>0</v>
      </c>
      <c r="BS141" s="25" t="s">
        <v>292</v>
      </c>
    </row>
    <row r="142" spans="1:71" s="25" customFormat="1" ht="14.25" x14ac:dyDescent="0.2">
      <c r="A142" s="14">
        <v>236</v>
      </c>
      <c r="B142" s="14"/>
      <c r="C142" s="15" t="s">
        <v>1334</v>
      </c>
      <c r="D142" s="16">
        <v>33982</v>
      </c>
      <c r="E142" s="15" t="s">
        <v>1335</v>
      </c>
      <c r="F142" s="15" t="s">
        <v>1334</v>
      </c>
      <c r="G142" s="17" t="s">
        <v>1336</v>
      </c>
      <c r="H142" s="17" t="s">
        <v>1337</v>
      </c>
      <c r="I142" s="17" t="s">
        <v>88</v>
      </c>
      <c r="J142" s="15" t="s">
        <v>1338</v>
      </c>
      <c r="K142" s="15" t="s">
        <v>1339</v>
      </c>
      <c r="L142" s="18" t="s">
        <v>1340</v>
      </c>
      <c r="M142" s="15" t="s">
        <v>587</v>
      </c>
      <c r="N142" s="15" t="s">
        <v>588</v>
      </c>
      <c r="O142" s="16">
        <v>610</v>
      </c>
      <c r="P142" s="15" t="s">
        <v>272</v>
      </c>
      <c r="Q142" s="15">
        <v>8100</v>
      </c>
      <c r="R142" s="15">
        <v>0</v>
      </c>
      <c r="S142" s="15">
        <v>8100</v>
      </c>
      <c r="T142" s="15">
        <v>0.2</v>
      </c>
      <c r="U142" s="15" t="s">
        <v>501</v>
      </c>
      <c r="V142" s="15" t="s">
        <v>502</v>
      </c>
      <c r="W142" s="16">
        <v>0</v>
      </c>
      <c r="X142" s="16">
        <v>0</v>
      </c>
      <c r="Y142" s="15">
        <v>20343</v>
      </c>
      <c r="Z142" s="15">
        <v>0.46700000000000003</v>
      </c>
      <c r="AA142" s="15" t="s">
        <v>78</v>
      </c>
      <c r="AB142" s="15" t="s">
        <v>78</v>
      </c>
      <c r="AC142" s="15">
        <v>0</v>
      </c>
      <c r="AD142" s="15"/>
      <c r="AE142" s="15" t="s">
        <v>222</v>
      </c>
      <c r="AF142" s="15" t="s">
        <v>1341</v>
      </c>
      <c r="AG142" s="16">
        <v>1</v>
      </c>
      <c r="AH142" s="15" t="s">
        <v>1342</v>
      </c>
      <c r="AI142" s="15" t="s">
        <v>78</v>
      </c>
      <c r="AJ142" s="15">
        <v>20342.9794922</v>
      </c>
      <c r="AK142" s="15">
        <v>983.97332826000002</v>
      </c>
      <c r="AL142" s="15">
        <v>3091751.5784300002</v>
      </c>
      <c r="AM142" s="15">
        <v>1426850.8578600001</v>
      </c>
      <c r="AN142" s="14"/>
      <c r="AO142" s="14"/>
      <c r="AP142" s="19">
        <v>0</v>
      </c>
      <c r="AQ142" s="19">
        <v>0</v>
      </c>
      <c r="AR142" s="19">
        <v>8100</v>
      </c>
      <c r="AS142" s="19">
        <v>0</v>
      </c>
      <c r="AT142" s="19">
        <f t="shared" si="15"/>
        <v>8100</v>
      </c>
      <c r="AU142" s="19">
        <v>0</v>
      </c>
      <c r="AV142" s="19">
        <v>0</v>
      </c>
      <c r="AW142" s="19">
        <v>0</v>
      </c>
      <c r="AX142" s="19">
        <v>8100</v>
      </c>
      <c r="AY142" s="20">
        <f t="shared" si="23"/>
        <v>8100</v>
      </c>
      <c r="AZ142" s="19">
        <f t="shared" si="24"/>
        <v>0</v>
      </c>
      <c r="BA142" s="21">
        <v>1.6637000000099997</v>
      </c>
      <c r="BB142" s="21">
        <v>2.3913000000000002</v>
      </c>
      <c r="BC142" s="22"/>
      <c r="BD142" s="19">
        <v>243</v>
      </c>
      <c r="BE142" s="19">
        <f t="shared" si="17"/>
        <v>0</v>
      </c>
      <c r="BF142" s="19">
        <f t="shared" si="18"/>
        <v>0</v>
      </c>
      <c r="BG142" s="23">
        <v>3.4819999999999997E-2</v>
      </c>
      <c r="BH142" s="23">
        <f t="shared" si="19"/>
        <v>3.4819999999999997E-2</v>
      </c>
      <c r="BI142" s="19">
        <v>0</v>
      </c>
      <c r="BJ142" s="19">
        <v>0</v>
      </c>
      <c r="BK142" s="19">
        <f t="shared" si="22"/>
        <v>0</v>
      </c>
      <c r="BL142" s="19">
        <f t="shared" si="22"/>
        <v>0</v>
      </c>
      <c r="BM142" s="19">
        <v>0</v>
      </c>
      <c r="BN142" s="19">
        <v>0</v>
      </c>
      <c r="BO142" s="19">
        <f t="shared" si="20"/>
        <v>0</v>
      </c>
      <c r="BP142" s="24">
        <f t="shared" si="12"/>
        <v>0</v>
      </c>
      <c r="BQ142" s="24">
        <f t="shared" si="12"/>
        <v>0</v>
      </c>
      <c r="BR142" s="24">
        <f t="shared" si="21"/>
        <v>0</v>
      </c>
      <c r="BS142" s="25" t="s">
        <v>292</v>
      </c>
    </row>
    <row r="143" spans="1:71" s="25" customFormat="1" ht="14.25" x14ac:dyDescent="0.2">
      <c r="A143" s="14">
        <v>237</v>
      </c>
      <c r="B143" s="14"/>
      <c r="C143" s="15"/>
      <c r="D143" s="16">
        <v>36656</v>
      </c>
      <c r="E143" s="15" t="s">
        <v>1343</v>
      </c>
      <c r="F143" s="15" t="s">
        <v>1344</v>
      </c>
      <c r="G143" s="17" t="s">
        <v>1345</v>
      </c>
      <c r="H143" s="17" t="s">
        <v>1346</v>
      </c>
      <c r="I143" s="17" t="s">
        <v>1347</v>
      </c>
      <c r="J143" s="15" t="s">
        <v>1348</v>
      </c>
      <c r="K143" s="15" t="s">
        <v>88</v>
      </c>
      <c r="L143" s="18" t="s">
        <v>1349</v>
      </c>
      <c r="M143" s="15" t="s">
        <v>587</v>
      </c>
      <c r="N143" s="15" t="s">
        <v>588</v>
      </c>
      <c r="O143" s="16">
        <v>610</v>
      </c>
      <c r="P143" s="15" t="s">
        <v>272</v>
      </c>
      <c r="Q143" s="15">
        <v>565200</v>
      </c>
      <c r="R143" s="15">
        <v>1863800</v>
      </c>
      <c r="S143" s="15">
        <v>2429000</v>
      </c>
      <c r="T143" s="15">
        <v>16.059999999999999</v>
      </c>
      <c r="U143" s="15" t="s">
        <v>501</v>
      </c>
      <c r="V143" s="15" t="s">
        <v>502</v>
      </c>
      <c r="W143" s="16">
        <v>1</v>
      </c>
      <c r="X143" s="16">
        <v>1</v>
      </c>
      <c r="Y143" s="15">
        <v>685058</v>
      </c>
      <c r="Z143" s="15">
        <v>15.727</v>
      </c>
      <c r="AA143" s="15" t="s">
        <v>78</v>
      </c>
      <c r="AB143" s="15" t="s">
        <v>78</v>
      </c>
      <c r="AC143" s="15">
        <v>595000</v>
      </c>
      <c r="AD143" s="26">
        <v>38313</v>
      </c>
      <c r="AE143" s="15" t="s">
        <v>468</v>
      </c>
      <c r="AF143" s="15" t="s">
        <v>1350</v>
      </c>
      <c r="AG143" s="16">
        <v>1</v>
      </c>
      <c r="AH143" s="15" t="s">
        <v>1351</v>
      </c>
      <c r="AI143" s="15" t="s">
        <v>78</v>
      </c>
      <c r="AJ143" s="15">
        <v>685057.85693400004</v>
      </c>
      <c r="AK143" s="15">
        <v>4640.8861645400002</v>
      </c>
      <c r="AL143" s="15">
        <v>3091687.2658099998</v>
      </c>
      <c r="AM143" s="15">
        <v>1427897.22679</v>
      </c>
      <c r="AN143" s="14"/>
      <c r="AO143" s="14"/>
      <c r="AP143" s="19">
        <v>0</v>
      </c>
      <c r="AQ143" s="19">
        <v>0</v>
      </c>
      <c r="AR143" s="19">
        <v>563100</v>
      </c>
      <c r="AS143" s="19">
        <v>1921400</v>
      </c>
      <c r="AT143" s="19">
        <f t="shared" si="15"/>
        <v>2484500</v>
      </c>
      <c r="AU143" s="19">
        <v>0</v>
      </c>
      <c r="AV143" s="19">
        <v>0</v>
      </c>
      <c r="AW143" s="19">
        <v>0</v>
      </c>
      <c r="AX143" s="19">
        <v>2484500</v>
      </c>
      <c r="AY143" s="20">
        <f t="shared" si="23"/>
        <v>2484500</v>
      </c>
      <c r="AZ143" s="19">
        <f t="shared" si="24"/>
        <v>0</v>
      </c>
      <c r="BA143" s="21">
        <v>1.6637000000099997</v>
      </c>
      <c r="BB143" s="21">
        <v>2.3913000000000002</v>
      </c>
      <c r="BC143" s="22"/>
      <c r="BD143" s="19">
        <v>74535</v>
      </c>
      <c r="BE143" s="19">
        <f t="shared" si="17"/>
        <v>0</v>
      </c>
      <c r="BF143" s="19">
        <f t="shared" si="18"/>
        <v>0</v>
      </c>
      <c r="BG143" s="23">
        <v>3.4819999999999997E-2</v>
      </c>
      <c r="BH143" s="23">
        <f t="shared" si="19"/>
        <v>3.4819999999999997E-2</v>
      </c>
      <c r="BI143" s="19">
        <v>0</v>
      </c>
      <c r="BJ143" s="19">
        <v>0</v>
      </c>
      <c r="BK143" s="19">
        <f t="shared" si="22"/>
        <v>0</v>
      </c>
      <c r="BL143" s="19">
        <f t="shared" si="22"/>
        <v>0</v>
      </c>
      <c r="BM143" s="19">
        <v>0</v>
      </c>
      <c r="BN143" s="19">
        <v>0</v>
      </c>
      <c r="BO143" s="19">
        <f t="shared" si="20"/>
        <v>0</v>
      </c>
      <c r="BP143" s="24">
        <f t="shared" si="12"/>
        <v>0</v>
      </c>
      <c r="BQ143" s="24">
        <f t="shared" si="12"/>
        <v>0</v>
      </c>
      <c r="BR143" s="24">
        <f t="shared" si="21"/>
        <v>0</v>
      </c>
      <c r="BS143" s="25" t="s">
        <v>292</v>
      </c>
    </row>
    <row r="144" spans="1:71" s="25" customFormat="1" ht="14.25" x14ac:dyDescent="0.2">
      <c r="A144" s="14">
        <v>238</v>
      </c>
      <c r="B144" s="14"/>
      <c r="C144" s="15"/>
      <c r="D144" s="16">
        <v>19467</v>
      </c>
      <c r="E144" s="15" t="s">
        <v>1352</v>
      </c>
      <c r="F144" s="15" t="s">
        <v>1353</v>
      </c>
      <c r="G144" s="17" t="s">
        <v>1354</v>
      </c>
      <c r="H144" s="17" t="s">
        <v>1355</v>
      </c>
      <c r="I144" s="17" t="s">
        <v>86</v>
      </c>
      <c r="J144" s="15" t="s">
        <v>1355</v>
      </c>
      <c r="K144" s="15" t="s">
        <v>1356</v>
      </c>
      <c r="L144" s="27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9"/>
      <c r="AQ144" s="19"/>
      <c r="AR144" s="19"/>
      <c r="AS144" s="19"/>
      <c r="AT144" s="19">
        <f t="shared" si="15"/>
        <v>0</v>
      </c>
      <c r="AU144" s="19"/>
      <c r="AV144" s="19"/>
      <c r="AW144" s="19"/>
      <c r="AX144" s="19"/>
      <c r="AY144" s="20">
        <f t="shared" si="23"/>
        <v>0</v>
      </c>
      <c r="AZ144" s="19">
        <f t="shared" si="24"/>
        <v>0</v>
      </c>
      <c r="BA144" s="21"/>
      <c r="BB144" s="21"/>
      <c r="BC144" s="22"/>
      <c r="BD144" s="19">
        <v>0</v>
      </c>
      <c r="BE144" s="19">
        <f t="shared" si="17"/>
        <v>0</v>
      </c>
      <c r="BF144" s="19">
        <f t="shared" si="18"/>
        <v>0</v>
      </c>
      <c r="BG144" s="23">
        <v>3.4819999999999997E-2</v>
      </c>
      <c r="BH144" s="23">
        <f t="shared" si="19"/>
        <v>3.4819999999999997E-2</v>
      </c>
      <c r="BI144" s="19">
        <v>0</v>
      </c>
      <c r="BJ144" s="19">
        <v>0</v>
      </c>
      <c r="BK144" s="19">
        <f t="shared" si="22"/>
        <v>0</v>
      </c>
      <c r="BL144" s="19">
        <f t="shared" si="22"/>
        <v>0</v>
      </c>
      <c r="BM144" s="19">
        <v>0</v>
      </c>
      <c r="BN144" s="19">
        <v>0</v>
      </c>
      <c r="BO144" s="19">
        <f t="shared" si="20"/>
        <v>0</v>
      </c>
      <c r="BP144" s="24">
        <f t="shared" si="12"/>
        <v>0</v>
      </c>
      <c r="BQ144" s="24">
        <f t="shared" si="12"/>
        <v>0</v>
      </c>
      <c r="BR144" s="24">
        <f t="shared" si="21"/>
        <v>0</v>
      </c>
    </row>
    <row r="145" spans="1:71" s="25" customFormat="1" ht="14.25" x14ac:dyDescent="0.2">
      <c r="A145" s="14">
        <v>239</v>
      </c>
      <c r="B145" s="14"/>
      <c r="C145" s="15"/>
      <c r="D145" s="16">
        <v>14663</v>
      </c>
      <c r="E145" s="15" t="s">
        <v>1357</v>
      </c>
      <c r="F145" s="15" t="s">
        <v>1358</v>
      </c>
      <c r="G145" s="17" t="s">
        <v>1359</v>
      </c>
      <c r="H145" s="17" t="s">
        <v>1360</v>
      </c>
      <c r="I145" s="17" t="s">
        <v>86</v>
      </c>
      <c r="J145" s="15" t="s">
        <v>1361</v>
      </c>
      <c r="K145" s="15" t="s">
        <v>1362</v>
      </c>
      <c r="L145" s="18" t="s">
        <v>1363</v>
      </c>
      <c r="M145" s="15" t="s">
        <v>854</v>
      </c>
      <c r="N145" s="15" t="s">
        <v>855</v>
      </c>
      <c r="O145" s="16">
        <v>456</v>
      </c>
      <c r="P145" s="15" t="s">
        <v>1364</v>
      </c>
      <c r="Q145" s="15">
        <v>1264800</v>
      </c>
      <c r="R145" s="15">
        <v>25000</v>
      </c>
      <c r="S145" s="15">
        <v>1289800</v>
      </c>
      <c r="T145" s="15">
        <v>31.23</v>
      </c>
      <c r="U145" s="15" t="s">
        <v>501</v>
      </c>
      <c r="V145" s="15" t="s">
        <v>502</v>
      </c>
      <c r="W145" s="16">
        <v>0</v>
      </c>
      <c r="X145" s="16">
        <v>0</v>
      </c>
      <c r="Y145" s="15">
        <v>1397308</v>
      </c>
      <c r="Z145" s="15">
        <v>32.078000000000003</v>
      </c>
      <c r="AA145" s="15" t="s">
        <v>78</v>
      </c>
      <c r="AB145" s="15" t="s">
        <v>78</v>
      </c>
      <c r="AC145" s="15">
        <v>0</v>
      </c>
      <c r="AD145" s="15"/>
      <c r="AE145" s="15" t="s">
        <v>78</v>
      </c>
      <c r="AF145" s="15" t="s">
        <v>78</v>
      </c>
      <c r="AG145" s="16">
        <v>1</v>
      </c>
      <c r="AH145" s="15" t="s">
        <v>1365</v>
      </c>
      <c r="AI145" s="15" t="s">
        <v>78</v>
      </c>
      <c r="AJ145" s="15">
        <v>1397307.82617</v>
      </c>
      <c r="AK145" s="15">
        <v>5544.6657655299996</v>
      </c>
      <c r="AL145" s="15">
        <v>3092451.0545700002</v>
      </c>
      <c r="AM145" s="15">
        <v>1428668.5566700001</v>
      </c>
      <c r="AN145" s="14"/>
      <c r="AO145" s="14"/>
      <c r="AP145" s="19">
        <v>0</v>
      </c>
      <c r="AQ145" s="19">
        <v>0</v>
      </c>
      <c r="AR145" s="19">
        <v>1264800</v>
      </c>
      <c r="AS145" s="19">
        <v>25000</v>
      </c>
      <c r="AT145" s="19">
        <f t="shared" si="15"/>
        <v>1289800</v>
      </c>
      <c r="AU145" s="19">
        <v>0</v>
      </c>
      <c r="AV145" s="19">
        <v>0</v>
      </c>
      <c r="AW145" s="19">
        <v>0</v>
      </c>
      <c r="AX145" s="19">
        <v>0</v>
      </c>
      <c r="AY145" s="20">
        <f t="shared" si="23"/>
        <v>0</v>
      </c>
      <c r="AZ145" s="19">
        <f t="shared" si="24"/>
        <v>1289800</v>
      </c>
      <c r="BA145" s="21">
        <v>1.6637000000099997</v>
      </c>
      <c r="BB145" s="21">
        <v>2.3913000000000002</v>
      </c>
      <c r="BC145" s="22"/>
      <c r="BD145" s="19">
        <v>38694</v>
      </c>
      <c r="BE145" s="19">
        <f t="shared" si="17"/>
        <v>21458.402600128975</v>
      </c>
      <c r="BF145" s="19">
        <f t="shared" si="18"/>
        <v>30842.987400000002</v>
      </c>
      <c r="BG145" s="23">
        <v>3.4819999999999997E-2</v>
      </c>
      <c r="BH145" s="23">
        <f t="shared" si="19"/>
        <v>3.4819999999999997E-2</v>
      </c>
      <c r="BI145" s="19">
        <v>0</v>
      </c>
      <c r="BJ145" s="19">
        <v>0</v>
      </c>
      <c r="BK145" s="19">
        <f t="shared" si="22"/>
        <v>21458.402600128975</v>
      </c>
      <c r="BL145" s="19">
        <f t="shared" si="22"/>
        <v>30842.987400000002</v>
      </c>
      <c r="BM145" s="19">
        <v>0</v>
      </c>
      <c r="BN145" s="19">
        <v>0</v>
      </c>
      <c r="BO145" s="19">
        <f t="shared" si="20"/>
        <v>0</v>
      </c>
      <c r="BP145" s="24">
        <f t="shared" si="12"/>
        <v>21458.402600128975</v>
      </c>
      <c r="BQ145" s="24">
        <f t="shared" si="12"/>
        <v>30842.987400000002</v>
      </c>
      <c r="BR145" s="24">
        <f t="shared" si="21"/>
        <v>9384.5847998710269</v>
      </c>
    </row>
    <row r="146" spans="1:71" s="25" customFormat="1" ht="14.25" x14ac:dyDescent="0.2">
      <c r="A146" s="14">
        <v>240</v>
      </c>
      <c r="B146" s="14"/>
      <c r="C146" s="15"/>
      <c r="D146" s="16">
        <v>11896</v>
      </c>
      <c r="E146" s="15" t="s">
        <v>1366</v>
      </c>
      <c r="F146" s="15" t="s">
        <v>1367</v>
      </c>
      <c r="G146" s="17" t="s">
        <v>1368</v>
      </c>
      <c r="H146" s="17" t="s">
        <v>1369</v>
      </c>
      <c r="I146" s="17" t="s">
        <v>250</v>
      </c>
      <c r="J146" s="15" t="s">
        <v>1370</v>
      </c>
      <c r="K146" s="15" t="s">
        <v>88</v>
      </c>
      <c r="L146" s="18" t="s">
        <v>1371</v>
      </c>
      <c r="M146" s="15" t="s">
        <v>854</v>
      </c>
      <c r="N146" s="15" t="s">
        <v>855</v>
      </c>
      <c r="O146" s="16">
        <v>340</v>
      </c>
      <c r="P146" s="15" t="s">
        <v>739</v>
      </c>
      <c r="Q146" s="15">
        <v>3159000</v>
      </c>
      <c r="R146" s="15">
        <v>7656700</v>
      </c>
      <c r="S146" s="15">
        <v>10815700</v>
      </c>
      <c r="T146" s="15">
        <v>70.2</v>
      </c>
      <c r="U146" s="15" t="s">
        <v>501</v>
      </c>
      <c r="V146" s="15" t="s">
        <v>502</v>
      </c>
      <c r="W146" s="16">
        <v>1</v>
      </c>
      <c r="X146" s="16">
        <v>1</v>
      </c>
      <c r="Y146" s="15">
        <v>3192968</v>
      </c>
      <c r="Z146" s="15">
        <v>73.3</v>
      </c>
      <c r="AA146" s="15" t="s">
        <v>78</v>
      </c>
      <c r="AB146" s="15" t="s">
        <v>78</v>
      </c>
      <c r="AC146" s="15">
        <v>10600000</v>
      </c>
      <c r="AD146" s="26">
        <v>42527</v>
      </c>
      <c r="AE146" s="15" t="s">
        <v>78</v>
      </c>
      <c r="AF146" s="15" t="s">
        <v>78</v>
      </c>
      <c r="AG146" s="16">
        <v>1</v>
      </c>
      <c r="AH146" s="15" t="s">
        <v>1372</v>
      </c>
      <c r="AI146" s="15" t="s">
        <v>78</v>
      </c>
      <c r="AJ146" s="15">
        <v>3192967.8828099999</v>
      </c>
      <c r="AK146" s="15">
        <v>8798.6525259699993</v>
      </c>
      <c r="AL146" s="15">
        <v>3093688.1546200002</v>
      </c>
      <c r="AM146" s="15">
        <v>1428463.9580099999</v>
      </c>
      <c r="AN146" s="14"/>
      <c r="AO146" s="14"/>
      <c r="AP146" s="19">
        <v>0</v>
      </c>
      <c r="AQ146" s="19">
        <v>0</v>
      </c>
      <c r="AR146" s="19">
        <v>3159000</v>
      </c>
      <c r="AS146" s="19">
        <v>7656500</v>
      </c>
      <c r="AT146" s="19">
        <f>SUM(AP146:AS146)</f>
        <v>10815500</v>
      </c>
      <c r="AU146" s="19">
        <v>0</v>
      </c>
      <c r="AV146" s="19">
        <v>0</v>
      </c>
      <c r="AW146" s="19">
        <v>0</v>
      </c>
      <c r="AX146" s="19">
        <v>0</v>
      </c>
      <c r="AY146" s="20">
        <f t="shared" si="23"/>
        <v>0</v>
      </c>
      <c r="AZ146" s="19">
        <f t="shared" si="24"/>
        <v>10815500</v>
      </c>
      <c r="BA146" s="21">
        <v>1.6637000000099997</v>
      </c>
      <c r="BB146" s="21">
        <v>2.3913000000000002</v>
      </c>
      <c r="BC146" s="22"/>
      <c r="BD146" s="19">
        <v>324465</v>
      </c>
      <c r="BE146" s="19">
        <f t="shared" si="17"/>
        <v>179937.47350108152</v>
      </c>
      <c r="BF146" s="19">
        <f t="shared" si="18"/>
        <v>258631.05150000003</v>
      </c>
      <c r="BG146" s="23">
        <v>3.4819999999999997E-2</v>
      </c>
      <c r="BH146" s="23">
        <f t="shared" si="19"/>
        <v>3.4819999999999997E-2</v>
      </c>
      <c r="BI146" s="19">
        <v>0</v>
      </c>
      <c r="BJ146" s="19">
        <v>0</v>
      </c>
      <c r="BK146" s="19">
        <f t="shared" si="22"/>
        <v>179937.47350108152</v>
      </c>
      <c r="BL146" s="19">
        <f t="shared" si="22"/>
        <v>258631.05150000003</v>
      </c>
      <c r="BM146" s="19">
        <v>0</v>
      </c>
      <c r="BN146" s="19">
        <v>0</v>
      </c>
      <c r="BO146" s="19">
        <f t="shared" si="20"/>
        <v>0</v>
      </c>
      <c r="BP146" s="24">
        <f t="shared" si="12"/>
        <v>179937.47350108152</v>
      </c>
      <c r="BQ146" s="24">
        <f t="shared" si="12"/>
        <v>258631.05150000003</v>
      </c>
      <c r="BR146" s="24">
        <f t="shared" si="21"/>
        <v>78693.57799891851</v>
      </c>
    </row>
    <row r="147" spans="1:71" s="25" customFormat="1" ht="14.25" x14ac:dyDescent="0.2">
      <c r="A147" s="14">
        <v>241</v>
      </c>
      <c r="B147" s="14"/>
      <c r="C147" s="15" t="s">
        <v>1373</v>
      </c>
      <c r="D147" s="16">
        <v>2732</v>
      </c>
      <c r="E147" s="15" t="s">
        <v>1374</v>
      </c>
      <c r="F147" s="15" t="s">
        <v>1373</v>
      </c>
      <c r="G147" s="17" t="s">
        <v>1375</v>
      </c>
      <c r="H147" s="17" t="s">
        <v>1369</v>
      </c>
      <c r="I147" s="17" t="s">
        <v>250</v>
      </c>
      <c r="J147" s="15" t="s">
        <v>1370</v>
      </c>
      <c r="K147" s="15" t="s">
        <v>88</v>
      </c>
      <c r="L147" s="18" t="s">
        <v>1376</v>
      </c>
      <c r="M147" s="15" t="s">
        <v>1377</v>
      </c>
      <c r="N147" s="15" t="s">
        <v>1378</v>
      </c>
      <c r="O147" s="16">
        <v>510</v>
      </c>
      <c r="P147" s="15" t="s">
        <v>118</v>
      </c>
      <c r="Q147" s="15">
        <v>51500</v>
      </c>
      <c r="R147" s="15">
        <v>61600</v>
      </c>
      <c r="S147" s="15">
        <v>113100</v>
      </c>
      <c r="T147" s="15">
        <v>0.48</v>
      </c>
      <c r="U147" s="15" t="s">
        <v>501</v>
      </c>
      <c r="V147" s="15" t="s">
        <v>502</v>
      </c>
      <c r="W147" s="16">
        <v>1</v>
      </c>
      <c r="X147" s="16">
        <v>1</v>
      </c>
      <c r="Y147" s="15">
        <v>20501</v>
      </c>
      <c r="Z147" s="15">
        <v>0.47099999999999997</v>
      </c>
      <c r="AA147" s="15" t="s">
        <v>78</v>
      </c>
      <c r="AB147" s="15" t="s">
        <v>78</v>
      </c>
      <c r="AC147" s="15">
        <v>89000</v>
      </c>
      <c r="AD147" s="26">
        <v>41411</v>
      </c>
      <c r="AE147" s="15" t="s">
        <v>298</v>
      </c>
      <c r="AF147" s="15" t="s">
        <v>1379</v>
      </c>
      <c r="AG147" s="16">
        <v>1</v>
      </c>
      <c r="AH147" s="15" t="s">
        <v>1380</v>
      </c>
      <c r="AI147" s="15" t="s">
        <v>78</v>
      </c>
      <c r="AJ147" s="15">
        <v>20500.5634766</v>
      </c>
      <c r="AK147" s="15">
        <v>574.43410889200004</v>
      </c>
      <c r="AL147" s="15">
        <v>3092053.8340500002</v>
      </c>
      <c r="AM147" s="15">
        <v>1427594.04693</v>
      </c>
      <c r="AN147" s="14"/>
      <c r="AO147" s="14"/>
      <c r="AP147" s="19">
        <v>0</v>
      </c>
      <c r="AQ147" s="19">
        <v>0</v>
      </c>
      <c r="AR147" s="19">
        <v>51500</v>
      </c>
      <c r="AS147" s="19">
        <f>6500+54500</f>
        <v>61000</v>
      </c>
      <c r="AT147" s="19">
        <f t="shared" si="15"/>
        <v>112500</v>
      </c>
      <c r="AU147" s="19">
        <v>0</v>
      </c>
      <c r="AV147" s="19">
        <v>0</v>
      </c>
      <c r="AW147" s="19">
        <v>0</v>
      </c>
      <c r="AX147" s="19">
        <v>0</v>
      </c>
      <c r="AY147" s="20">
        <f t="shared" si="23"/>
        <v>0</v>
      </c>
      <c r="AZ147" s="19">
        <f t="shared" si="24"/>
        <v>112500</v>
      </c>
      <c r="BA147" s="21">
        <v>1.6637000000099997</v>
      </c>
      <c r="BB147" s="21">
        <v>2.3913000000000002</v>
      </c>
      <c r="BC147" s="22"/>
      <c r="BD147" s="19">
        <v>2315</v>
      </c>
      <c r="BE147" s="19">
        <f t="shared" si="17"/>
        <v>1871.6625000112497</v>
      </c>
      <c r="BF147" s="19">
        <f t="shared" si="18"/>
        <v>2690.2125000000001</v>
      </c>
      <c r="BG147" s="23">
        <v>3.4819999999999997E-2</v>
      </c>
      <c r="BH147" s="23">
        <f t="shared" si="19"/>
        <v>3.4819999999999997E-2</v>
      </c>
      <c r="BI147" s="19">
        <v>0</v>
      </c>
      <c r="BJ147" s="19">
        <v>0</v>
      </c>
      <c r="BK147" s="19">
        <f t="shared" si="22"/>
        <v>1871.6625000112497</v>
      </c>
      <c r="BL147" s="19">
        <f t="shared" si="22"/>
        <v>2690.2125000000001</v>
      </c>
      <c r="BM147" s="19">
        <v>0</v>
      </c>
      <c r="BN147" s="19">
        <v>414.77800000000025</v>
      </c>
      <c r="BO147" s="19">
        <f t="shared" si="20"/>
        <v>414.77800000000025</v>
      </c>
      <c r="BP147" s="24">
        <f t="shared" si="12"/>
        <v>1871.6625000112497</v>
      </c>
      <c r="BQ147" s="24">
        <f t="shared" si="12"/>
        <v>2275.4344999999998</v>
      </c>
      <c r="BR147" s="24">
        <f t="shared" si="21"/>
        <v>403.77199998875017</v>
      </c>
    </row>
    <row r="148" spans="1:71" s="25" customFormat="1" ht="14.25" x14ac:dyDescent="0.2">
      <c r="A148" s="14">
        <v>243</v>
      </c>
      <c r="B148" s="14"/>
      <c r="C148" s="15"/>
      <c r="D148" s="16">
        <v>17098</v>
      </c>
      <c r="E148" s="15" t="s">
        <v>1381</v>
      </c>
      <c r="F148" s="15" t="s">
        <v>1382</v>
      </c>
      <c r="G148" s="17" t="s">
        <v>1375</v>
      </c>
      <c r="H148" s="17" t="s">
        <v>1369</v>
      </c>
      <c r="I148" s="17" t="s">
        <v>250</v>
      </c>
      <c r="J148" s="15" t="s">
        <v>1383</v>
      </c>
      <c r="K148" s="15" t="s">
        <v>88</v>
      </c>
      <c r="L148" s="18" t="s">
        <v>1384</v>
      </c>
      <c r="M148" s="15" t="s">
        <v>1377</v>
      </c>
      <c r="N148" s="15" t="s">
        <v>1378</v>
      </c>
      <c r="O148" s="16">
        <v>510</v>
      </c>
      <c r="P148" s="15" t="s">
        <v>118</v>
      </c>
      <c r="Q148" s="15">
        <v>25700</v>
      </c>
      <c r="R148" s="15">
        <v>70500</v>
      </c>
      <c r="S148" s="15">
        <v>96200</v>
      </c>
      <c r="T148" s="15">
        <v>0.24</v>
      </c>
      <c r="U148" s="15" t="s">
        <v>501</v>
      </c>
      <c r="V148" s="15" t="s">
        <v>502</v>
      </c>
      <c r="W148" s="16">
        <v>1</v>
      </c>
      <c r="X148" s="16">
        <v>1</v>
      </c>
      <c r="Y148" s="15">
        <v>10295</v>
      </c>
      <c r="Z148" s="15">
        <v>0.23599999999999999</v>
      </c>
      <c r="AA148" s="15" t="s">
        <v>1385</v>
      </c>
      <c r="AB148" s="15" t="s">
        <v>1386</v>
      </c>
      <c r="AC148" s="15">
        <v>96000</v>
      </c>
      <c r="AD148" s="26">
        <v>41913</v>
      </c>
      <c r="AE148" s="15" t="s">
        <v>363</v>
      </c>
      <c r="AF148" s="15" t="s">
        <v>1387</v>
      </c>
      <c r="AG148" s="16">
        <v>1</v>
      </c>
      <c r="AH148" s="15" t="s">
        <v>1388</v>
      </c>
      <c r="AI148" s="15" t="s">
        <v>78</v>
      </c>
      <c r="AJ148" s="15">
        <v>10295.4086914</v>
      </c>
      <c r="AK148" s="15">
        <v>419.98879244300002</v>
      </c>
      <c r="AL148" s="15">
        <v>3092248.1946</v>
      </c>
      <c r="AM148" s="15">
        <v>1427592.82651</v>
      </c>
      <c r="AN148" s="14"/>
      <c r="AO148" s="14"/>
      <c r="AP148" s="19">
        <v>25700</v>
      </c>
      <c r="AQ148" s="19">
        <v>69800</v>
      </c>
      <c r="AR148" s="19">
        <v>0</v>
      </c>
      <c r="AS148" s="19">
        <v>0</v>
      </c>
      <c r="AT148" s="19">
        <f t="shared" si="15"/>
        <v>95500</v>
      </c>
      <c r="AU148" s="19">
        <v>45000</v>
      </c>
      <c r="AV148" s="19">
        <v>3000</v>
      </c>
      <c r="AW148" s="19">
        <v>17675</v>
      </c>
      <c r="AX148" s="19">
        <v>0</v>
      </c>
      <c r="AY148" s="20">
        <f t="shared" si="23"/>
        <v>65675</v>
      </c>
      <c r="AZ148" s="19">
        <f t="shared" si="24"/>
        <v>29825</v>
      </c>
      <c r="BA148" s="21">
        <v>1.6637000000099997</v>
      </c>
      <c r="BB148" s="21">
        <v>2.3913000000000002</v>
      </c>
      <c r="BC148" s="22"/>
      <c r="BD148" s="19">
        <v>955</v>
      </c>
      <c r="BE148" s="19">
        <f t="shared" si="17"/>
        <v>496.19852500298242</v>
      </c>
      <c r="BF148" s="19">
        <f t="shared" si="18"/>
        <v>713.20522500000004</v>
      </c>
      <c r="BG148" s="23">
        <v>3.4819999999999997E-2</v>
      </c>
      <c r="BH148" s="23">
        <f t="shared" si="19"/>
        <v>3.4819999999999997E-2</v>
      </c>
      <c r="BI148" s="19">
        <v>17.277632640603848</v>
      </c>
      <c r="BJ148" s="19">
        <v>24.833805934499999</v>
      </c>
      <c r="BK148" s="19">
        <f t="shared" si="22"/>
        <v>478.92089236237859</v>
      </c>
      <c r="BL148" s="19">
        <f t="shared" si="22"/>
        <v>688.37141906550005</v>
      </c>
      <c r="BM148" s="19">
        <v>0</v>
      </c>
      <c r="BN148" s="19">
        <v>0</v>
      </c>
      <c r="BO148" s="19">
        <f t="shared" si="20"/>
        <v>0</v>
      </c>
      <c r="BP148" s="24">
        <f t="shared" ref="BP148:BQ225" si="25">BK148-BM148</f>
        <v>478.92089236237859</v>
      </c>
      <c r="BQ148" s="24">
        <f t="shared" si="25"/>
        <v>688.37141906550005</v>
      </c>
      <c r="BR148" s="24">
        <f t="shared" si="21"/>
        <v>209.45052670312145</v>
      </c>
    </row>
    <row r="149" spans="1:71" s="25" customFormat="1" ht="14.25" x14ac:dyDescent="0.2">
      <c r="A149" s="14">
        <v>244</v>
      </c>
      <c r="B149" s="14"/>
      <c r="C149" s="15" t="s">
        <v>176</v>
      </c>
      <c r="D149" s="16">
        <v>5668</v>
      </c>
      <c r="E149" s="15" t="s">
        <v>1389</v>
      </c>
      <c r="F149" s="15" t="s">
        <v>1390</v>
      </c>
      <c r="G149" s="17" t="s">
        <v>1391</v>
      </c>
      <c r="H149" s="17" t="s">
        <v>1392</v>
      </c>
      <c r="I149" s="17" t="s">
        <v>86</v>
      </c>
      <c r="J149" s="15" t="s">
        <v>1393</v>
      </c>
      <c r="K149" s="15" t="s">
        <v>1394</v>
      </c>
      <c r="L149" s="18" t="s">
        <v>1395</v>
      </c>
      <c r="M149" s="15" t="s">
        <v>1377</v>
      </c>
      <c r="N149" s="15" t="s">
        <v>1378</v>
      </c>
      <c r="O149" s="16">
        <v>510</v>
      </c>
      <c r="P149" s="15" t="s">
        <v>118</v>
      </c>
      <c r="Q149" s="15">
        <v>25700</v>
      </c>
      <c r="R149" s="15">
        <v>63100</v>
      </c>
      <c r="S149" s="15">
        <v>88800</v>
      </c>
      <c r="T149" s="15">
        <v>0.24</v>
      </c>
      <c r="U149" s="15" t="s">
        <v>501</v>
      </c>
      <c r="V149" s="15" t="s">
        <v>502</v>
      </c>
      <c r="W149" s="16">
        <v>1</v>
      </c>
      <c r="X149" s="16">
        <v>1</v>
      </c>
      <c r="Y149" s="15">
        <v>10278</v>
      </c>
      <c r="Z149" s="15">
        <v>0.23599999999999999</v>
      </c>
      <c r="AA149" s="15" t="s">
        <v>1385</v>
      </c>
      <c r="AB149" s="15" t="s">
        <v>1386</v>
      </c>
      <c r="AC149" s="15">
        <v>93000</v>
      </c>
      <c r="AD149" s="26">
        <v>38034</v>
      </c>
      <c r="AE149" s="15" t="s">
        <v>468</v>
      </c>
      <c r="AF149" s="15" t="s">
        <v>1396</v>
      </c>
      <c r="AG149" s="16">
        <v>1</v>
      </c>
      <c r="AH149" s="15" t="s">
        <v>1397</v>
      </c>
      <c r="AI149" s="15" t="s">
        <v>78</v>
      </c>
      <c r="AJ149" s="15">
        <v>10277.9658203</v>
      </c>
      <c r="AK149" s="15">
        <v>419.54161168600001</v>
      </c>
      <c r="AL149" s="15">
        <v>3092326.19343</v>
      </c>
      <c r="AM149" s="15">
        <v>1427592.35121</v>
      </c>
      <c r="AN149" s="14"/>
      <c r="AO149" s="14"/>
      <c r="AP149" s="19">
        <v>0</v>
      </c>
      <c r="AQ149" s="19">
        <v>0</v>
      </c>
      <c r="AR149" s="19">
        <v>25700</v>
      </c>
      <c r="AS149" s="19">
        <v>62400</v>
      </c>
      <c r="AT149" s="19">
        <f t="shared" si="15"/>
        <v>88100</v>
      </c>
      <c r="AU149" s="19">
        <v>0</v>
      </c>
      <c r="AV149" s="19">
        <v>0</v>
      </c>
      <c r="AW149" s="19">
        <v>0</v>
      </c>
      <c r="AX149" s="19">
        <v>0</v>
      </c>
      <c r="AY149" s="20">
        <f t="shared" si="23"/>
        <v>0</v>
      </c>
      <c r="AZ149" s="19">
        <f t="shared" si="24"/>
        <v>88100</v>
      </c>
      <c r="BA149" s="21">
        <v>1.6637000000099997</v>
      </c>
      <c r="BB149" s="21">
        <v>2.3913000000000002</v>
      </c>
      <c r="BC149" s="22"/>
      <c r="BD149" s="19">
        <v>1762</v>
      </c>
      <c r="BE149" s="19">
        <f t="shared" si="17"/>
        <v>1465.7197000088097</v>
      </c>
      <c r="BF149" s="19">
        <f t="shared" si="18"/>
        <v>2106.7353000000003</v>
      </c>
      <c r="BG149" s="23">
        <v>3.4819999999999997E-2</v>
      </c>
      <c r="BH149" s="23">
        <f t="shared" si="19"/>
        <v>3.4819999999999997E-2</v>
      </c>
      <c r="BI149" s="19">
        <v>0</v>
      </c>
      <c r="BJ149" s="19">
        <v>0</v>
      </c>
      <c r="BK149" s="19">
        <f t="shared" si="22"/>
        <v>1465.7197000088097</v>
      </c>
      <c r="BL149" s="19">
        <f t="shared" si="22"/>
        <v>2106.7353000000003</v>
      </c>
      <c r="BM149" s="19">
        <v>0</v>
      </c>
      <c r="BN149" s="19">
        <v>344.73530000000028</v>
      </c>
      <c r="BO149" s="19">
        <f t="shared" si="20"/>
        <v>344.73530000000028</v>
      </c>
      <c r="BP149" s="24">
        <f t="shared" si="25"/>
        <v>1465.7197000088097</v>
      </c>
      <c r="BQ149" s="24">
        <f t="shared" si="25"/>
        <v>1762</v>
      </c>
      <c r="BR149" s="24">
        <f t="shared" si="21"/>
        <v>296.2802999911903</v>
      </c>
    </row>
    <row r="150" spans="1:71" s="25" customFormat="1" ht="14.25" x14ac:dyDescent="0.2">
      <c r="A150" s="14">
        <v>245</v>
      </c>
      <c r="B150" s="14"/>
      <c r="C150" s="15"/>
      <c r="D150" s="16">
        <v>12347</v>
      </c>
      <c r="E150" s="15" t="s">
        <v>1398</v>
      </c>
      <c r="F150" s="15" t="s">
        <v>1399</v>
      </c>
      <c r="G150" s="17" t="s">
        <v>1400</v>
      </c>
      <c r="H150" s="17" t="s">
        <v>1401</v>
      </c>
      <c r="I150" s="17" t="s">
        <v>86</v>
      </c>
      <c r="J150" s="15" t="s">
        <v>1402</v>
      </c>
      <c r="K150" s="15" t="s">
        <v>1293</v>
      </c>
      <c r="L150" s="18" t="s">
        <v>1403</v>
      </c>
      <c r="M150" s="15" t="s">
        <v>1377</v>
      </c>
      <c r="N150" s="15" t="s">
        <v>1378</v>
      </c>
      <c r="O150" s="16">
        <v>510</v>
      </c>
      <c r="P150" s="15" t="s">
        <v>118</v>
      </c>
      <c r="Q150" s="15">
        <v>25700</v>
      </c>
      <c r="R150" s="15">
        <v>109500</v>
      </c>
      <c r="S150" s="15">
        <v>135200</v>
      </c>
      <c r="T150" s="15">
        <v>0.24</v>
      </c>
      <c r="U150" s="15" t="s">
        <v>501</v>
      </c>
      <c r="V150" s="15" t="s">
        <v>502</v>
      </c>
      <c r="W150" s="16">
        <v>1</v>
      </c>
      <c r="X150" s="16">
        <v>0</v>
      </c>
      <c r="Y150" s="15">
        <v>10260</v>
      </c>
      <c r="Z150" s="15">
        <v>0.23599999999999999</v>
      </c>
      <c r="AA150" s="15" t="s">
        <v>1385</v>
      </c>
      <c r="AB150" s="15" t="s">
        <v>1386</v>
      </c>
      <c r="AC150" s="15">
        <v>0</v>
      </c>
      <c r="AD150" s="15"/>
      <c r="AE150" s="15" t="s">
        <v>1404</v>
      </c>
      <c r="AF150" s="15" t="s">
        <v>1405</v>
      </c>
      <c r="AG150" s="16">
        <v>1</v>
      </c>
      <c r="AH150" s="15" t="s">
        <v>1406</v>
      </c>
      <c r="AI150" s="15" t="s">
        <v>78</v>
      </c>
      <c r="AJ150" s="15">
        <v>10260.4736328</v>
      </c>
      <c r="AK150" s="15">
        <v>419.09345490700002</v>
      </c>
      <c r="AL150" s="15">
        <v>3092404.1921799998</v>
      </c>
      <c r="AM150" s="15">
        <v>1427591.8754</v>
      </c>
      <c r="AN150" s="14"/>
      <c r="AO150" s="14"/>
      <c r="AP150" s="19">
        <v>25700</v>
      </c>
      <c r="AQ150" s="19">
        <v>116700</v>
      </c>
      <c r="AR150" s="19">
        <v>0</v>
      </c>
      <c r="AS150" s="19">
        <v>0</v>
      </c>
      <c r="AT150" s="19">
        <f t="shared" si="15"/>
        <v>142400</v>
      </c>
      <c r="AU150" s="19">
        <v>45000</v>
      </c>
      <c r="AV150" s="19">
        <v>3000</v>
      </c>
      <c r="AW150" s="19">
        <v>34090</v>
      </c>
      <c r="AX150" s="19">
        <v>12480</v>
      </c>
      <c r="AY150" s="20">
        <f t="shared" si="23"/>
        <v>94570</v>
      </c>
      <c r="AZ150" s="19">
        <f t="shared" si="24"/>
        <v>47830</v>
      </c>
      <c r="BA150" s="21">
        <v>1.6637000000099997</v>
      </c>
      <c r="BB150" s="21">
        <v>2.3913000000000002</v>
      </c>
      <c r="BC150" s="22"/>
      <c r="BD150" s="19">
        <v>1424</v>
      </c>
      <c r="BE150" s="19">
        <f t="shared" si="17"/>
        <v>795.7477100047829</v>
      </c>
      <c r="BF150" s="19">
        <f t="shared" si="18"/>
        <v>1143.7587900000001</v>
      </c>
      <c r="BG150" s="23">
        <v>3.4819999999999997E-2</v>
      </c>
      <c r="BH150" s="23">
        <f t="shared" si="19"/>
        <v>3.4819999999999997E-2</v>
      </c>
      <c r="BI150" s="19">
        <v>27.707935262366536</v>
      </c>
      <c r="BJ150" s="19">
        <v>39.825681067799998</v>
      </c>
      <c r="BK150" s="19">
        <f t="shared" si="22"/>
        <v>768.0397747424164</v>
      </c>
      <c r="BL150" s="19">
        <f t="shared" si="22"/>
        <v>1103.9331089322002</v>
      </c>
      <c r="BM150" s="19">
        <v>0</v>
      </c>
      <c r="BN150" s="19">
        <v>0</v>
      </c>
      <c r="BO150" s="19">
        <f t="shared" si="20"/>
        <v>0</v>
      </c>
      <c r="BP150" s="24">
        <f t="shared" si="25"/>
        <v>768.0397747424164</v>
      </c>
      <c r="BQ150" s="24">
        <f t="shared" si="25"/>
        <v>1103.9331089322002</v>
      </c>
      <c r="BR150" s="24">
        <f t="shared" si="21"/>
        <v>335.89333418978379</v>
      </c>
      <c r="BS150" s="25" t="s">
        <v>1141</v>
      </c>
    </row>
    <row r="151" spans="1:71" s="25" customFormat="1" ht="14.25" x14ac:dyDescent="0.2">
      <c r="A151" s="14">
        <v>246</v>
      </c>
      <c r="B151" s="14"/>
      <c r="C151" s="15"/>
      <c r="D151" s="16">
        <v>26882</v>
      </c>
      <c r="E151" s="15" t="s">
        <v>1407</v>
      </c>
      <c r="F151" s="15" t="s">
        <v>1408</v>
      </c>
      <c r="G151" s="17" t="s">
        <v>1409</v>
      </c>
      <c r="H151" s="17" t="s">
        <v>1410</v>
      </c>
      <c r="I151" s="17" t="s">
        <v>86</v>
      </c>
      <c r="J151" s="15" t="s">
        <v>1411</v>
      </c>
      <c r="K151" s="15" t="s">
        <v>1412</v>
      </c>
      <c r="L151" s="18" t="s">
        <v>1413</v>
      </c>
      <c r="M151" s="15" t="s">
        <v>1377</v>
      </c>
      <c r="N151" s="15" t="s">
        <v>1378</v>
      </c>
      <c r="O151" s="16">
        <v>510</v>
      </c>
      <c r="P151" s="15" t="s">
        <v>118</v>
      </c>
      <c r="Q151" s="15">
        <v>26200</v>
      </c>
      <c r="R151" s="15">
        <v>60200</v>
      </c>
      <c r="S151" s="15">
        <v>86400</v>
      </c>
      <c r="T151" s="15">
        <v>0.24</v>
      </c>
      <c r="U151" s="15" t="s">
        <v>501</v>
      </c>
      <c r="V151" s="15" t="s">
        <v>502</v>
      </c>
      <c r="W151" s="16">
        <v>1</v>
      </c>
      <c r="X151" s="16">
        <v>1</v>
      </c>
      <c r="Y151" s="15">
        <v>10505</v>
      </c>
      <c r="Z151" s="15">
        <v>0.24099999999999999</v>
      </c>
      <c r="AA151" s="15" t="s">
        <v>1385</v>
      </c>
      <c r="AB151" s="15" t="s">
        <v>1386</v>
      </c>
      <c r="AC151" s="15">
        <v>94000</v>
      </c>
      <c r="AD151" s="26">
        <v>41411</v>
      </c>
      <c r="AE151" s="15" t="s">
        <v>147</v>
      </c>
      <c r="AF151" s="15" t="s">
        <v>1414</v>
      </c>
      <c r="AG151" s="16">
        <v>1</v>
      </c>
      <c r="AH151" s="15" t="s">
        <v>1415</v>
      </c>
      <c r="AI151" s="15" t="s">
        <v>78</v>
      </c>
      <c r="AJ151" s="15">
        <v>10505.4702148</v>
      </c>
      <c r="AK151" s="15">
        <v>422.64076086300003</v>
      </c>
      <c r="AL151" s="15">
        <v>3092483.1903900001</v>
      </c>
      <c r="AM151" s="15">
        <v>1427591.3937899999</v>
      </c>
      <c r="AN151" s="14"/>
      <c r="AO151" s="14"/>
      <c r="AP151" s="19">
        <v>26200</v>
      </c>
      <c r="AQ151" s="19">
        <v>59600</v>
      </c>
      <c r="AR151" s="19">
        <v>0</v>
      </c>
      <c r="AS151" s="19">
        <v>0</v>
      </c>
      <c r="AT151" s="19">
        <f t="shared" si="15"/>
        <v>85800</v>
      </c>
      <c r="AU151" s="19">
        <v>45000</v>
      </c>
      <c r="AV151" s="19">
        <v>0</v>
      </c>
      <c r="AW151" s="19">
        <v>14280</v>
      </c>
      <c r="AX151" s="19">
        <v>0</v>
      </c>
      <c r="AY151" s="20">
        <f t="shared" si="23"/>
        <v>59280</v>
      </c>
      <c r="AZ151" s="19">
        <f t="shared" si="24"/>
        <v>26520</v>
      </c>
      <c r="BA151" s="21">
        <v>1.6637000000099997</v>
      </c>
      <c r="BB151" s="21">
        <v>2.3913000000000002</v>
      </c>
      <c r="BC151" s="22"/>
      <c r="BD151" s="19">
        <v>858</v>
      </c>
      <c r="BE151" s="19">
        <f t="shared" si="17"/>
        <v>441.2132400026519</v>
      </c>
      <c r="BF151" s="19">
        <f t="shared" si="18"/>
        <v>634.17276000000004</v>
      </c>
      <c r="BG151" s="23">
        <v>3.4819999999999997E-2</v>
      </c>
      <c r="BH151" s="23">
        <f t="shared" si="19"/>
        <v>3.4819999999999997E-2</v>
      </c>
      <c r="BI151" s="19">
        <v>15.363045016892338</v>
      </c>
      <c r="BJ151" s="19">
        <v>22.081895503199998</v>
      </c>
      <c r="BK151" s="19">
        <f t="shared" si="22"/>
        <v>425.85019498575957</v>
      </c>
      <c r="BL151" s="19">
        <f t="shared" si="22"/>
        <v>612.09086449680001</v>
      </c>
      <c r="BM151" s="19">
        <v>0</v>
      </c>
      <c r="BN151" s="19">
        <v>0</v>
      </c>
      <c r="BO151" s="19">
        <f t="shared" si="20"/>
        <v>0</v>
      </c>
      <c r="BP151" s="24">
        <f t="shared" si="25"/>
        <v>425.85019498575957</v>
      </c>
      <c r="BQ151" s="24">
        <f t="shared" si="25"/>
        <v>612.09086449680001</v>
      </c>
      <c r="BR151" s="24">
        <f t="shared" si="21"/>
        <v>186.24066951104044</v>
      </c>
    </row>
    <row r="152" spans="1:71" s="25" customFormat="1" ht="14.25" x14ac:dyDescent="0.2">
      <c r="A152" s="14">
        <v>247</v>
      </c>
      <c r="B152" s="14"/>
      <c r="C152" s="15" t="s">
        <v>1416</v>
      </c>
      <c r="D152" s="16">
        <v>7457</v>
      </c>
      <c r="E152" s="15" t="s">
        <v>1417</v>
      </c>
      <c r="F152" s="15" t="s">
        <v>1416</v>
      </c>
      <c r="G152" s="17" t="s">
        <v>1418</v>
      </c>
      <c r="H152" s="17" t="s">
        <v>1419</v>
      </c>
      <c r="I152" s="17" t="s">
        <v>86</v>
      </c>
      <c r="J152" s="15" t="s">
        <v>1420</v>
      </c>
      <c r="K152" s="15" t="s">
        <v>1421</v>
      </c>
      <c r="L152" s="18" t="s">
        <v>1422</v>
      </c>
      <c r="M152" s="15" t="s">
        <v>1377</v>
      </c>
      <c r="N152" s="15" t="s">
        <v>1378</v>
      </c>
      <c r="O152" s="16">
        <v>510</v>
      </c>
      <c r="P152" s="15" t="s">
        <v>118</v>
      </c>
      <c r="Q152" s="15">
        <v>26400</v>
      </c>
      <c r="R152" s="15">
        <v>58300</v>
      </c>
      <c r="S152" s="15">
        <v>84700</v>
      </c>
      <c r="T152" s="15">
        <v>0.24</v>
      </c>
      <c r="U152" s="15" t="s">
        <v>501</v>
      </c>
      <c r="V152" s="15" t="s">
        <v>502</v>
      </c>
      <c r="W152" s="16">
        <v>1</v>
      </c>
      <c r="X152" s="16">
        <v>1</v>
      </c>
      <c r="Y152" s="15">
        <v>10487</v>
      </c>
      <c r="Z152" s="15">
        <v>0.24099999999999999</v>
      </c>
      <c r="AA152" s="15" t="s">
        <v>1385</v>
      </c>
      <c r="AB152" s="15" t="s">
        <v>1386</v>
      </c>
      <c r="AC152" s="15">
        <v>71500</v>
      </c>
      <c r="AD152" s="26">
        <v>38384</v>
      </c>
      <c r="AE152" s="15" t="s">
        <v>119</v>
      </c>
      <c r="AF152" s="15" t="s">
        <v>119</v>
      </c>
      <c r="AG152" s="16">
        <v>1</v>
      </c>
      <c r="AH152" s="15" t="s">
        <v>1423</v>
      </c>
      <c r="AI152" s="15" t="s">
        <v>78</v>
      </c>
      <c r="AJ152" s="15">
        <v>10487.1342773</v>
      </c>
      <c r="AK152" s="15">
        <v>422.18242944600001</v>
      </c>
      <c r="AL152" s="15">
        <v>3092563.18921</v>
      </c>
      <c r="AM152" s="15">
        <v>1427590.9061700001</v>
      </c>
      <c r="AN152" s="14"/>
      <c r="AO152" s="14"/>
      <c r="AP152" s="19">
        <v>26400</v>
      </c>
      <c r="AQ152" s="19">
        <v>57700</v>
      </c>
      <c r="AR152" s="19">
        <v>0</v>
      </c>
      <c r="AS152" s="19">
        <v>0</v>
      </c>
      <c r="AT152" s="19">
        <f t="shared" si="15"/>
        <v>84100</v>
      </c>
      <c r="AU152" s="19">
        <v>45000</v>
      </c>
      <c r="AV152" s="19">
        <v>0</v>
      </c>
      <c r="AW152" s="19">
        <v>13685</v>
      </c>
      <c r="AX152" s="19">
        <v>0</v>
      </c>
      <c r="AY152" s="20">
        <f t="shared" si="23"/>
        <v>58685</v>
      </c>
      <c r="AZ152" s="19">
        <f t="shared" si="24"/>
        <v>25415</v>
      </c>
      <c r="BA152" s="21">
        <v>1.6637000000099997</v>
      </c>
      <c r="BB152" s="21">
        <v>2.3913000000000002</v>
      </c>
      <c r="BC152" s="22"/>
      <c r="BD152" s="19">
        <v>841</v>
      </c>
      <c r="BE152" s="19">
        <f t="shared" si="17"/>
        <v>422.82935500254143</v>
      </c>
      <c r="BF152" s="19">
        <f t="shared" si="18"/>
        <v>607.74889500000006</v>
      </c>
      <c r="BG152" s="23">
        <v>3.4819999999999997E-2</v>
      </c>
      <c r="BH152" s="23">
        <f t="shared" si="19"/>
        <v>3.4819999999999997E-2</v>
      </c>
      <c r="BI152" s="19">
        <v>14.722918141188492</v>
      </c>
      <c r="BJ152" s="19">
        <v>21.161816523900001</v>
      </c>
      <c r="BK152" s="19">
        <f t="shared" si="22"/>
        <v>408.10643686135296</v>
      </c>
      <c r="BL152" s="19">
        <f t="shared" si="22"/>
        <v>586.58707847610003</v>
      </c>
      <c r="BM152" s="19">
        <v>0</v>
      </c>
      <c r="BN152" s="19">
        <v>0</v>
      </c>
      <c r="BO152" s="19">
        <f t="shared" si="20"/>
        <v>0</v>
      </c>
      <c r="BP152" s="24">
        <f t="shared" si="25"/>
        <v>408.10643686135296</v>
      </c>
      <c r="BQ152" s="24">
        <f t="shared" si="25"/>
        <v>586.58707847610003</v>
      </c>
      <c r="BR152" s="24">
        <f t="shared" si="21"/>
        <v>178.48064161474707</v>
      </c>
    </row>
    <row r="153" spans="1:71" s="25" customFormat="1" ht="14.25" x14ac:dyDescent="0.2">
      <c r="A153" s="14">
        <v>248</v>
      </c>
      <c r="B153" s="14"/>
      <c r="C153" s="15" t="s">
        <v>1424</v>
      </c>
      <c r="D153" s="16">
        <v>20325</v>
      </c>
      <c r="E153" s="15" t="s">
        <v>1425</v>
      </c>
      <c r="F153" s="15" t="s">
        <v>1424</v>
      </c>
      <c r="G153" s="17" t="s">
        <v>1426</v>
      </c>
      <c r="H153" s="17" t="s">
        <v>1427</v>
      </c>
      <c r="I153" s="17" t="s">
        <v>86</v>
      </c>
      <c r="J153" s="15" t="s">
        <v>1428</v>
      </c>
      <c r="K153" s="15" t="s">
        <v>1429</v>
      </c>
      <c r="L153" s="18" t="s">
        <v>1430</v>
      </c>
      <c r="M153" s="15" t="s">
        <v>1377</v>
      </c>
      <c r="N153" s="15" t="s">
        <v>1378</v>
      </c>
      <c r="O153" s="16">
        <v>510</v>
      </c>
      <c r="P153" s="15" t="s">
        <v>118</v>
      </c>
      <c r="Q153" s="15">
        <v>26200</v>
      </c>
      <c r="R153" s="15">
        <v>71700</v>
      </c>
      <c r="S153" s="15">
        <v>97900</v>
      </c>
      <c r="T153" s="15">
        <v>0.24</v>
      </c>
      <c r="U153" s="15" t="s">
        <v>501</v>
      </c>
      <c r="V153" s="15" t="s">
        <v>502</v>
      </c>
      <c r="W153" s="16">
        <v>1</v>
      </c>
      <c r="X153" s="16">
        <v>0</v>
      </c>
      <c r="Y153" s="15">
        <v>10473</v>
      </c>
      <c r="Z153" s="15">
        <v>0.24</v>
      </c>
      <c r="AA153" s="15" t="s">
        <v>1385</v>
      </c>
      <c r="AB153" s="15" t="s">
        <v>1386</v>
      </c>
      <c r="AC153" s="15">
        <v>0</v>
      </c>
      <c r="AD153" s="15"/>
      <c r="AE153" s="15" t="s">
        <v>78</v>
      </c>
      <c r="AF153" s="15" t="s">
        <v>78</v>
      </c>
      <c r="AG153" s="16">
        <v>1</v>
      </c>
      <c r="AH153" s="15" t="s">
        <v>1431</v>
      </c>
      <c r="AI153" s="15" t="s">
        <v>78</v>
      </c>
      <c r="AJ153" s="15">
        <v>10472.6181641</v>
      </c>
      <c r="AK153" s="15">
        <v>421.92270539899999</v>
      </c>
      <c r="AL153" s="15">
        <v>3092643.1978799999</v>
      </c>
      <c r="AM153" s="15">
        <v>1427590.3940699999</v>
      </c>
      <c r="AN153" s="14"/>
      <c r="AO153" s="14"/>
      <c r="AP153" s="19">
        <v>26200</v>
      </c>
      <c r="AQ153" s="19">
        <v>71000</v>
      </c>
      <c r="AR153" s="19">
        <v>0</v>
      </c>
      <c r="AS153" s="19">
        <v>0</v>
      </c>
      <c r="AT153" s="19">
        <f t="shared" si="15"/>
        <v>97200</v>
      </c>
      <c r="AU153" s="19">
        <v>0</v>
      </c>
      <c r="AV153" s="19">
        <v>0</v>
      </c>
      <c r="AW153" s="19">
        <v>0</v>
      </c>
      <c r="AX153" s="19">
        <v>0</v>
      </c>
      <c r="AY153" s="20">
        <f t="shared" si="23"/>
        <v>0</v>
      </c>
      <c r="AZ153" s="19">
        <f t="shared" si="24"/>
        <v>97200</v>
      </c>
      <c r="BA153" s="21">
        <v>1.6637000000099997</v>
      </c>
      <c r="BB153" s="21">
        <v>2.3913000000000002</v>
      </c>
      <c r="BC153" s="22"/>
      <c r="BD153" s="19">
        <v>972</v>
      </c>
      <c r="BE153" s="19">
        <f t="shared" si="17"/>
        <v>1617.1164000097197</v>
      </c>
      <c r="BF153" s="19">
        <f t="shared" si="18"/>
        <v>2324.3436000000002</v>
      </c>
      <c r="BG153" s="23">
        <v>3.4819999999999997E-2</v>
      </c>
      <c r="BH153" s="23">
        <f t="shared" si="19"/>
        <v>3.4819999999999997E-2</v>
      </c>
      <c r="BI153" s="19">
        <v>56.307993048338432</v>
      </c>
      <c r="BJ153" s="19">
        <v>80.933644151999999</v>
      </c>
      <c r="BK153" s="19">
        <f t="shared" si="22"/>
        <v>1560.8084069613813</v>
      </c>
      <c r="BL153" s="19">
        <f t="shared" si="22"/>
        <v>2243.4099558480002</v>
      </c>
      <c r="BM153" s="19">
        <v>588.80840696138125</v>
      </c>
      <c r="BN153" s="19">
        <v>1271.4099558480002</v>
      </c>
      <c r="BO153" s="19">
        <f t="shared" si="20"/>
        <v>682.60154888661896</v>
      </c>
      <c r="BP153" s="24">
        <f t="shared" si="25"/>
        <v>972</v>
      </c>
      <c r="BQ153" s="24">
        <f t="shared" si="25"/>
        <v>972</v>
      </c>
      <c r="BR153" s="24">
        <f t="shared" si="21"/>
        <v>0</v>
      </c>
      <c r="BS153" s="25" t="s">
        <v>1141</v>
      </c>
    </row>
    <row r="154" spans="1:71" s="25" customFormat="1" ht="14.25" x14ac:dyDescent="0.2">
      <c r="A154" s="14">
        <v>249</v>
      </c>
      <c r="B154" s="14"/>
      <c r="C154" s="15"/>
      <c r="D154" s="16">
        <v>9277</v>
      </c>
      <c r="E154" s="15" t="s">
        <v>1432</v>
      </c>
      <c r="F154" s="15" t="s">
        <v>1433</v>
      </c>
      <c r="G154" s="17" t="s">
        <v>1434</v>
      </c>
      <c r="H154" s="17" t="s">
        <v>1435</v>
      </c>
      <c r="I154" s="17" t="s">
        <v>86</v>
      </c>
      <c r="J154" s="15" t="s">
        <v>1436</v>
      </c>
      <c r="K154" s="15" t="s">
        <v>1437</v>
      </c>
      <c r="L154" s="18" t="s">
        <v>1438</v>
      </c>
      <c r="M154" s="15" t="s">
        <v>1377</v>
      </c>
      <c r="N154" s="15" t="s">
        <v>1378</v>
      </c>
      <c r="O154" s="16">
        <v>510</v>
      </c>
      <c r="P154" s="15" t="s">
        <v>118</v>
      </c>
      <c r="Q154" s="15">
        <v>26200</v>
      </c>
      <c r="R154" s="15">
        <v>90200</v>
      </c>
      <c r="S154" s="15">
        <v>116400</v>
      </c>
      <c r="T154" s="15">
        <v>0.24</v>
      </c>
      <c r="U154" s="15" t="s">
        <v>501</v>
      </c>
      <c r="V154" s="15" t="s">
        <v>502</v>
      </c>
      <c r="W154" s="16">
        <v>1</v>
      </c>
      <c r="X154" s="16">
        <v>1</v>
      </c>
      <c r="Y154" s="15">
        <v>10483</v>
      </c>
      <c r="Z154" s="15">
        <v>0.24099999999999999</v>
      </c>
      <c r="AA154" s="15" t="s">
        <v>1385</v>
      </c>
      <c r="AB154" s="15" t="s">
        <v>1386</v>
      </c>
      <c r="AC154" s="15">
        <v>76000</v>
      </c>
      <c r="AD154" s="26">
        <v>41710</v>
      </c>
      <c r="AE154" s="15" t="s">
        <v>119</v>
      </c>
      <c r="AF154" s="15" t="s">
        <v>119</v>
      </c>
      <c r="AG154" s="16">
        <v>1</v>
      </c>
      <c r="AH154" s="15" t="s">
        <v>1439</v>
      </c>
      <c r="AI154" s="15" t="s">
        <v>78</v>
      </c>
      <c r="AJ154" s="15">
        <v>10482.515625</v>
      </c>
      <c r="AK154" s="15">
        <v>422.06986291700002</v>
      </c>
      <c r="AL154" s="15">
        <v>3092723.2071600002</v>
      </c>
      <c r="AM154" s="15">
        <v>1427589.7297</v>
      </c>
      <c r="AN154" s="14"/>
      <c r="AO154" s="14"/>
      <c r="AP154" s="19">
        <v>26200</v>
      </c>
      <c r="AQ154" s="19">
        <v>89200</v>
      </c>
      <c r="AR154" s="19">
        <v>0</v>
      </c>
      <c r="AS154" s="19">
        <v>0</v>
      </c>
      <c r="AT154" s="19">
        <f t="shared" si="15"/>
        <v>115400</v>
      </c>
      <c r="AU154" s="19">
        <v>45000</v>
      </c>
      <c r="AV154" s="19">
        <v>3000</v>
      </c>
      <c r="AW154" s="19">
        <v>24640</v>
      </c>
      <c r="AX154" s="19">
        <v>0</v>
      </c>
      <c r="AY154" s="20">
        <f t="shared" si="23"/>
        <v>72640</v>
      </c>
      <c r="AZ154" s="19">
        <f t="shared" si="24"/>
        <v>42760</v>
      </c>
      <c r="BA154" s="21">
        <v>1.6637000000099997</v>
      </c>
      <c r="BB154" s="21">
        <v>2.3913000000000002</v>
      </c>
      <c r="BC154" s="22"/>
      <c r="BD154" s="19">
        <v>1154</v>
      </c>
      <c r="BE154" s="19">
        <f t="shared" si="17"/>
        <v>711.39812000427594</v>
      </c>
      <c r="BF154" s="19">
        <f t="shared" si="18"/>
        <v>1022.5198800000002</v>
      </c>
      <c r="BG154" s="23">
        <v>3.4819999999999997E-2</v>
      </c>
      <c r="BH154" s="23">
        <f t="shared" si="19"/>
        <v>3.4819999999999997E-2</v>
      </c>
      <c r="BI154" s="19">
        <v>24.770882538548886</v>
      </c>
      <c r="BJ154" s="19">
        <v>35.6041422216</v>
      </c>
      <c r="BK154" s="19">
        <f t="shared" si="22"/>
        <v>686.62723746572703</v>
      </c>
      <c r="BL154" s="19">
        <f t="shared" si="22"/>
        <v>986.91573777840017</v>
      </c>
      <c r="BM154" s="19">
        <v>0</v>
      </c>
      <c r="BN154" s="19">
        <v>0</v>
      </c>
      <c r="BO154" s="19">
        <f t="shared" si="20"/>
        <v>0</v>
      </c>
      <c r="BP154" s="24">
        <f t="shared" si="25"/>
        <v>686.62723746572703</v>
      </c>
      <c r="BQ154" s="24">
        <f t="shared" si="25"/>
        <v>986.91573777840017</v>
      </c>
      <c r="BR154" s="24">
        <f t="shared" si="21"/>
        <v>300.28850031267314</v>
      </c>
    </row>
    <row r="155" spans="1:71" s="25" customFormat="1" ht="14.25" x14ac:dyDescent="0.2">
      <c r="A155" s="14">
        <v>250</v>
      </c>
      <c r="B155" s="14"/>
      <c r="C155" s="15" t="s">
        <v>1440</v>
      </c>
      <c r="D155" s="16">
        <v>7738</v>
      </c>
      <c r="E155" s="15" t="s">
        <v>1441</v>
      </c>
      <c r="F155" s="15" t="s">
        <v>1440</v>
      </c>
      <c r="G155" s="17" t="s">
        <v>1442</v>
      </c>
      <c r="H155" s="17" t="s">
        <v>1443</v>
      </c>
      <c r="I155" s="17" t="s">
        <v>86</v>
      </c>
      <c r="J155" s="15" t="s">
        <v>1444</v>
      </c>
      <c r="K155" s="15" t="s">
        <v>1445</v>
      </c>
      <c r="L155" s="18" t="s">
        <v>1446</v>
      </c>
      <c r="M155" s="15" t="s">
        <v>1377</v>
      </c>
      <c r="N155" s="15" t="s">
        <v>1378</v>
      </c>
      <c r="O155" s="16">
        <v>510</v>
      </c>
      <c r="P155" s="15" t="s">
        <v>118</v>
      </c>
      <c r="Q155" s="15">
        <v>26200</v>
      </c>
      <c r="R155" s="15">
        <v>93300</v>
      </c>
      <c r="S155" s="15">
        <v>119500</v>
      </c>
      <c r="T155" s="15">
        <v>0.24</v>
      </c>
      <c r="U155" s="15" t="s">
        <v>501</v>
      </c>
      <c r="V155" s="15" t="s">
        <v>502</v>
      </c>
      <c r="W155" s="16">
        <v>1</v>
      </c>
      <c r="X155" s="16">
        <v>1</v>
      </c>
      <c r="Y155" s="15">
        <v>10497</v>
      </c>
      <c r="Z155" s="15">
        <v>0.24099999999999999</v>
      </c>
      <c r="AA155" s="15" t="s">
        <v>1385</v>
      </c>
      <c r="AB155" s="15" t="s">
        <v>1386</v>
      </c>
      <c r="AC155" s="15">
        <v>89900</v>
      </c>
      <c r="AD155" s="26">
        <v>36950</v>
      </c>
      <c r="AE155" s="15" t="s">
        <v>211</v>
      </c>
      <c r="AF155" s="15" t="s">
        <v>1447</v>
      </c>
      <c r="AG155" s="16">
        <v>1</v>
      </c>
      <c r="AH155" s="15" t="s">
        <v>1448</v>
      </c>
      <c r="AI155" s="15" t="s">
        <v>78</v>
      </c>
      <c r="AJ155" s="15">
        <v>10496.6694336</v>
      </c>
      <c r="AK155" s="15">
        <v>422.42353283099999</v>
      </c>
      <c r="AL155" s="15">
        <v>3092803.2059300002</v>
      </c>
      <c r="AM155" s="15">
        <v>1427589.0392199999</v>
      </c>
      <c r="AN155" s="14"/>
      <c r="AO155" s="14"/>
      <c r="AP155" s="19">
        <v>26200</v>
      </c>
      <c r="AQ155" s="19">
        <v>92100</v>
      </c>
      <c r="AR155" s="19">
        <v>0</v>
      </c>
      <c r="AS155" s="19">
        <v>200</v>
      </c>
      <c r="AT155" s="19">
        <f t="shared" si="15"/>
        <v>118500</v>
      </c>
      <c r="AU155" s="19">
        <v>45000</v>
      </c>
      <c r="AV155" s="19">
        <v>3000</v>
      </c>
      <c r="AW155" s="19">
        <v>25655</v>
      </c>
      <c r="AX155" s="19">
        <v>12480</v>
      </c>
      <c r="AY155" s="20">
        <f t="shared" si="23"/>
        <v>86135</v>
      </c>
      <c r="AZ155" s="19">
        <f t="shared" si="24"/>
        <v>32365</v>
      </c>
      <c r="BA155" s="21">
        <v>1.6637000000099997</v>
      </c>
      <c r="BB155" s="21">
        <v>2.3913000000000002</v>
      </c>
      <c r="BC155" s="22"/>
      <c r="BD155" s="19">
        <v>1189</v>
      </c>
      <c r="BE155" s="19">
        <f t="shared" si="17"/>
        <v>538.45650500323643</v>
      </c>
      <c r="BF155" s="19">
        <f t="shared" si="18"/>
        <v>773.94424500000002</v>
      </c>
      <c r="BG155" s="23">
        <v>3.4819999999999997E-2</v>
      </c>
      <c r="BH155" s="23">
        <f t="shared" si="19"/>
        <v>3.4819999999999997E-2</v>
      </c>
      <c r="BI155" s="19">
        <v>18.633195436211995</v>
      </c>
      <c r="BJ155" s="19">
        <v>26.782208478899999</v>
      </c>
      <c r="BK155" s="19">
        <f t="shared" si="22"/>
        <v>519.82330956702447</v>
      </c>
      <c r="BL155" s="19">
        <f t="shared" si="22"/>
        <v>747.16203652110005</v>
      </c>
      <c r="BM155" s="19">
        <v>0</v>
      </c>
      <c r="BN155" s="19">
        <v>0</v>
      </c>
      <c r="BO155" s="19">
        <f t="shared" si="20"/>
        <v>0</v>
      </c>
      <c r="BP155" s="24">
        <f t="shared" si="25"/>
        <v>519.82330956702447</v>
      </c>
      <c r="BQ155" s="24">
        <f t="shared" si="25"/>
        <v>747.16203652110005</v>
      </c>
      <c r="BR155" s="24">
        <f t="shared" si="21"/>
        <v>227.33872695407558</v>
      </c>
    </row>
    <row r="156" spans="1:71" s="25" customFormat="1" ht="14.25" x14ac:dyDescent="0.2">
      <c r="A156" s="14">
        <v>251</v>
      </c>
      <c r="B156" s="14"/>
      <c r="C156" s="15" t="s">
        <v>1449</v>
      </c>
      <c r="D156" s="16">
        <v>22360</v>
      </c>
      <c r="E156" s="15" t="s">
        <v>1450</v>
      </c>
      <c r="F156" s="15" t="s">
        <v>1449</v>
      </c>
      <c r="G156" s="17" t="s">
        <v>1451</v>
      </c>
      <c r="H156" s="17" t="s">
        <v>1452</v>
      </c>
      <c r="I156" s="17" t="s">
        <v>86</v>
      </c>
      <c r="J156" s="15" t="s">
        <v>1453</v>
      </c>
      <c r="K156" s="15" t="s">
        <v>1454</v>
      </c>
      <c r="L156" s="18" t="s">
        <v>1455</v>
      </c>
      <c r="M156" s="15" t="s">
        <v>1377</v>
      </c>
      <c r="N156" s="15" t="s">
        <v>1378</v>
      </c>
      <c r="O156" s="16">
        <v>510</v>
      </c>
      <c r="P156" s="15" t="s">
        <v>118</v>
      </c>
      <c r="Q156" s="15">
        <v>26200</v>
      </c>
      <c r="R156" s="15">
        <v>70800</v>
      </c>
      <c r="S156" s="15">
        <v>97000</v>
      </c>
      <c r="T156" s="15">
        <v>0.24</v>
      </c>
      <c r="U156" s="15" t="s">
        <v>501</v>
      </c>
      <c r="V156" s="15" t="s">
        <v>502</v>
      </c>
      <c r="W156" s="16">
        <v>1</v>
      </c>
      <c r="X156" s="16">
        <v>0</v>
      </c>
      <c r="Y156" s="15">
        <v>10511</v>
      </c>
      <c r="Z156" s="15">
        <v>0.24099999999999999</v>
      </c>
      <c r="AA156" s="15" t="s">
        <v>1385</v>
      </c>
      <c r="AB156" s="15" t="s">
        <v>1386</v>
      </c>
      <c r="AC156" s="15">
        <v>0</v>
      </c>
      <c r="AD156" s="15"/>
      <c r="AE156" s="15" t="s">
        <v>137</v>
      </c>
      <c r="AF156" s="15" t="s">
        <v>1456</v>
      </c>
      <c r="AG156" s="16">
        <v>1</v>
      </c>
      <c r="AH156" s="15" t="s">
        <v>1457</v>
      </c>
      <c r="AI156" s="15" t="s">
        <v>78</v>
      </c>
      <c r="AJ156" s="15">
        <v>10510.7324219</v>
      </c>
      <c r="AK156" s="15">
        <v>422.77557242</v>
      </c>
      <c r="AL156" s="15">
        <v>3092883.20456</v>
      </c>
      <c r="AM156" s="15">
        <v>1427588.34852</v>
      </c>
      <c r="AN156" s="14"/>
      <c r="AO156" s="14"/>
      <c r="AP156" s="19">
        <v>26200</v>
      </c>
      <c r="AQ156" s="19">
        <v>70000</v>
      </c>
      <c r="AR156" s="19">
        <v>0</v>
      </c>
      <c r="AS156" s="19">
        <v>0</v>
      </c>
      <c r="AT156" s="19">
        <f t="shared" si="15"/>
        <v>96200</v>
      </c>
      <c r="AU156" s="19">
        <v>45000</v>
      </c>
      <c r="AV156" s="19">
        <v>0</v>
      </c>
      <c r="AW156" s="19">
        <v>17920</v>
      </c>
      <c r="AX156" s="19">
        <v>0</v>
      </c>
      <c r="AY156" s="20">
        <f t="shared" si="23"/>
        <v>62920</v>
      </c>
      <c r="AZ156" s="19">
        <f t="shared" si="24"/>
        <v>33280</v>
      </c>
      <c r="BA156" s="21">
        <v>1.6637000000099997</v>
      </c>
      <c r="BB156" s="21">
        <v>2.3913000000000002</v>
      </c>
      <c r="BC156" s="22"/>
      <c r="BD156" s="19">
        <v>962</v>
      </c>
      <c r="BE156" s="19">
        <f t="shared" si="17"/>
        <v>553.67936000332793</v>
      </c>
      <c r="BF156" s="19">
        <f t="shared" si="18"/>
        <v>795.82464000000004</v>
      </c>
      <c r="BG156" s="23">
        <v>3.4819999999999997E-2</v>
      </c>
      <c r="BH156" s="23">
        <f t="shared" si="19"/>
        <v>3.4819999999999997E-2</v>
      </c>
      <c r="BI156" s="19">
        <v>19.279115315315877</v>
      </c>
      <c r="BJ156" s="19">
        <v>27.7106139648</v>
      </c>
      <c r="BK156" s="19">
        <f t="shared" si="22"/>
        <v>534.40024468801209</v>
      </c>
      <c r="BL156" s="19">
        <f t="shared" si="22"/>
        <v>768.11402603520003</v>
      </c>
      <c r="BM156" s="19">
        <v>0</v>
      </c>
      <c r="BN156" s="19">
        <v>0</v>
      </c>
      <c r="BO156" s="19">
        <f t="shared" si="20"/>
        <v>0</v>
      </c>
      <c r="BP156" s="24">
        <f t="shared" si="25"/>
        <v>534.40024468801209</v>
      </c>
      <c r="BQ156" s="24">
        <f t="shared" si="25"/>
        <v>768.11402603520003</v>
      </c>
      <c r="BR156" s="24">
        <f t="shared" si="21"/>
        <v>233.71378134718793</v>
      </c>
    </row>
    <row r="157" spans="1:71" s="25" customFormat="1" ht="14.25" x14ac:dyDescent="0.2">
      <c r="A157" s="14">
        <v>252</v>
      </c>
      <c r="B157" s="14"/>
      <c r="C157" s="15" t="s">
        <v>1458</v>
      </c>
      <c r="D157" s="16">
        <v>33973</v>
      </c>
      <c r="E157" s="15" t="s">
        <v>1459</v>
      </c>
      <c r="F157" s="15" t="s">
        <v>1458</v>
      </c>
      <c r="G157" s="17" t="s">
        <v>1460</v>
      </c>
      <c r="H157" s="17" t="s">
        <v>1461</v>
      </c>
      <c r="I157" s="17" t="s">
        <v>86</v>
      </c>
      <c r="J157" s="15" t="s">
        <v>1461</v>
      </c>
      <c r="K157" s="15" t="s">
        <v>1462</v>
      </c>
      <c r="L157" s="18" t="s">
        <v>1463</v>
      </c>
      <c r="M157" s="15" t="s">
        <v>1377</v>
      </c>
      <c r="N157" s="15" t="s">
        <v>1378</v>
      </c>
      <c r="O157" s="16">
        <v>510</v>
      </c>
      <c r="P157" s="15" t="s">
        <v>118</v>
      </c>
      <c r="Q157" s="15">
        <v>26200</v>
      </c>
      <c r="R157" s="15">
        <v>84000</v>
      </c>
      <c r="S157" s="15">
        <v>110200</v>
      </c>
      <c r="T157" s="15">
        <v>0.24</v>
      </c>
      <c r="U157" s="15" t="s">
        <v>501</v>
      </c>
      <c r="V157" s="15" t="s">
        <v>502</v>
      </c>
      <c r="W157" s="16">
        <v>1</v>
      </c>
      <c r="X157" s="16">
        <v>0</v>
      </c>
      <c r="Y157" s="15">
        <v>10525</v>
      </c>
      <c r="Z157" s="15">
        <v>0.24199999999999999</v>
      </c>
      <c r="AA157" s="15" t="s">
        <v>1385</v>
      </c>
      <c r="AB157" s="15" t="s">
        <v>1386</v>
      </c>
      <c r="AC157" s="15">
        <v>0</v>
      </c>
      <c r="AD157" s="15"/>
      <c r="AE157" s="15" t="s">
        <v>1464</v>
      </c>
      <c r="AF157" s="15" t="s">
        <v>1465</v>
      </c>
      <c r="AG157" s="16">
        <v>1</v>
      </c>
      <c r="AH157" s="15" t="s">
        <v>1466</v>
      </c>
      <c r="AI157" s="15" t="s">
        <v>78</v>
      </c>
      <c r="AJ157" s="15">
        <v>10524.8681641</v>
      </c>
      <c r="AK157" s="15">
        <v>423.12858391200001</v>
      </c>
      <c r="AL157" s="15">
        <v>3092963.20328</v>
      </c>
      <c r="AM157" s="15">
        <v>1427587.6577399999</v>
      </c>
      <c r="AN157" s="14"/>
      <c r="AO157" s="14"/>
      <c r="AP157" s="19">
        <v>26200</v>
      </c>
      <c r="AQ157" s="19">
        <v>83100</v>
      </c>
      <c r="AR157" s="19">
        <v>0</v>
      </c>
      <c r="AS157" s="19">
        <v>0</v>
      </c>
      <c r="AT157" s="19">
        <f t="shared" si="15"/>
        <v>109300</v>
      </c>
      <c r="AU157" s="19">
        <v>45000</v>
      </c>
      <c r="AV157" s="19">
        <v>0</v>
      </c>
      <c r="AW157" s="19">
        <v>22505</v>
      </c>
      <c r="AX157" s="19">
        <v>0</v>
      </c>
      <c r="AY157" s="20">
        <f t="shared" si="23"/>
        <v>67505</v>
      </c>
      <c r="AZ157" s="19">
        <f t="shared" si="24"/>
        <v>41795</v>
      </c>
      <c r="BA157" s="21">
        <v>1.6637000000099997</v>
      </c>
      <c r="BB157" s="21">
        <v>2.3913000000000002</v>
      </c>
      <c r="BC157" s="22"/>
      <c r="BD157" s="19">
        <v>1093</v>
      </c>
      <c r="BE157" s="19">
        <f t="shared" si="17"/>
        <v>695.34341500417941</v>
      </c>
      <c r="BF157" s="19">
        <f t="shared" si="18"/>
        <v>999.44383500000004</v>
      </c>
      <c r="BG157" s="23">
        <v>3.4819999999999997E-2</v>
      </c>
      <c r="BH157" s="23">
        <f t="shared" si="19"/>
        <v>3.4819999999999997E-2</v>
      </c>
      <c r="BI157" s="19">
        <v>24.211857710445525</v>
      </c>
      <c r="BJ157" s="19">
        <v>34.8006343347</v>
      </c>
      <c r="BK157" s="19">
        <f t="shared" si="22"/>
        <v>671.13155729373386</v>
      </c>
      <c r="BL157" s="19">
        <f t="shared" si="22"/>
        <v>964.64320066530001</v>
      </c>
      <c r="BM157" s="19">
        <v>0</v>
      </c>
      <c r="BN157" s="19">
        <v>0</v>
      </c>
      <c r="BO157" s="19">
        <f t="shared" si="20"/>
        <v>0</v>
      </c>
      <c r="BP157" s="24">
        <f t="shared" si="25"/>
        <v>671.13155729373386</v>
      </c>
      <c r="BQ157" s="24">
        <f t="shared" si="25"/>
        <v>964.64320066530001</v>
      </c>
      <c r="BR157" s="24">
        <f t="shared" si="21"/>
        <v>293.51164337156615</v>
      </c>
    </row>
    <row r="158" spans="1:71" s="25" customFormat="1" ht="14.25" x14ac:dyDescent="0.2">
      <c r="A158" s="14">
        <v>253</v>
      </c>
      <c r="B158" s="14"/>
      <c r="C158" s="15" t="s">
        <v>176</v>
      </c>
      <c r="D158" s="16">
        <v>10170</v>
      </c>
      <c r="E158" s="15" t="s">
        <v>1467</v>
      </c>
      <c r="F158" s="15" t="s">
        <v>1468</v>
      </c>
      <c r="G158" s="17" t="s">
        <v>1469</v>
      </c>
      <c r="H158" s="17" t="s">
        <v>1470</v>
      </c>
      <c r="I158" s="17" t="s">
        <v>86</v>
      </c>
      <c r="J158" s="15" t="s">
        <v>1471</v>
      </c>
      <c r="K158" s="15" t="s">
        <v>86</v>
      </c>
      <c r="L158" s="18" t="s">
        <v>1472</v>
      </c>
      <c r="M158" s="15" t="s">
        <v>1377</v>
      </c>
      <c r="N158" s="15" t="s">
        <v>1378</v>
      </c>
      <c r="O158" s="16">
        <v>510</v>
      </c>
      <c r="P158" s="15" t="s">
        <v>118</v>
      </c>
      <c r="Q158" s="15">
        <v>32700</v>
      </c>
      <c r="R158" s="15">
        <v>68100</v>
      </c>
      <c r="S158" s="15">
        <v>100800</v>
      </c>
      <c r="T158" s="15">
        <v>0.3</v>
      </c>
      <c r="U158" s="15" t="s">
        <v>501</v>
      </c>
      <c r="V158" s="15" t="s">
        <v>502</v>
      </c>
      <c r="W158" s="16">
        <v>1</v>
      </c>
      <c r="X158" s="16">
        <v>0</v>
      </c>
      <c r="Y158" s="15">
        <v>9880</v>
      </c>
      <c r="Z158" s="15">
        <v>0.22700000000000001</v>
      </c>
      <c r="AA158" s="15" t="s">
        <v>1385</v>
      </c>
      <c r="AB158" s="15" t="s">
        <v>1386</v>
      </c>
      <c r="AC158" s="15">
        <v>0</v>
      </c>
      <c r="AD158" s="15"/>
      <c r="AE158" s="15" t="s">
        <v>78</v>
      </c>
      <c r="AF158" s="15" t="s">
        <v>78</v>
      </c>
      <c r="AG158" s="16">
        <v>1</v>
      </c>
      <c r="AH158" s="15" t="s">
        <v>1473</v>
      </c>
      <c r="AI158" s="15" t="s">
        <v>78</v>
      </c>
      <c r="AJ158" s="15">
        <v>9879.8623046899993</v>
      </c>
      <c r="AK158" s="15">
        <v>413.46975868200002</v>
      </c>
      <c r="AL158" s="15">
        <v>3093040.70102</v>
      </c>
      <c r="AM158" s="15">
        <v>1427586.98869</v>
      </c>
      <c r="AN158" s="14"/>
      <c r="AO158" s="14"/>
      <c r="AP158" s="19">
        <v>32700</v>
      </c>
      <c r="AQ158" s="19">
        <v>67400</v>
      </c>
      <c r="AR158" s="19">
        <v>0</v>
      </c>
      <c r="AS158" s="19">
        <v>0</v>
      </c>
      <c r="AT158" s="19">
        <f t="shared" si="15"/>
        <v>100100</v>
      </c>
      <c r="AU158" s="19">
        <v>45000</v>
      </c>
      <c r="AV158" s="19">
        <v>0</v>
      </c>
      <c r="AW158" s="19">
        <v>19285</v>
      </c>
      <c r="AX158" s="19">
        <v>12480</v>
      </c>
      <c r="AY158" s="20">
        <f t="shared" si="23"/>
        <v>76765</v>
      </c>
      <c r="AZ158" s="19">
        <f t="shared" si="24"/>
        <v>23335</v>
      </c>
      <c r="BA158" s="21">
        <v>1.6637000000099997</v>
      </c>
      <c r="BB158" s="21">
        <v>2.3913000000000002</v>
      </c>
      <c r="BC158" s="22"/>
      <c r="BD158" s="19">
        <v>1001</v>
      </c>
      <c r="BE158" s="19">
        <f t="shared" si="17"/>
        <v>388.22439500233344</v>
      </c>
      <c r="BF158" s="19">
        <f t="shared" si="18"/>
        <v>558.00985500000002</v>
      </c>
      <c r="BG158" s="23">
        <v>3.4819999999999997E-2</v>
      </c>
      <c r="BH158" s="23">
        <f t="shared" si="19"/>
        <v>3.4819999999999997E-2</v>
      </c>
      <c r="BI158" s="19">
        <v>13.517973433981249</v>
      </c>
      <c r="BJ158" s="19">
        <v>19.4299031511</v>
      </c>
      <c r="BK158" s="19">
        <f t="shared" si="22"/>
        <v>374.7064215683522</v>
      </c>
      <c r="BL158" s="19">
        <f t="shared" si="22"/>
        <v>538.57995184890001</v>
      </c>
      <c r="BM158" s="19">
        <v>0</v>
      </c>
      <c r="BN158" s="19">
        <v>0</v>
      </c>
      <c r="BO158" s="19">
        <f t="shared" si="20"/>
        <v>0</v>
      </c>
      <c r="BP158" s="24">
        <f t="shared" si="25"/>
        <v>374.7064215683522</v>
      </c>
      <c r="BQ158" s="24">
        <f t="shared" si="25"/>
        <v>538.57995184890001</v>
      </c>
      <c r="BR158" s="24">
        <f t="shared" si="21"/>
        <v>163.87353028054781</v>
      </c>
      <c r="BS158" s="25" t="s">
        <v>1141</v>
      </c>
    </row>
    <row r="159" spans="1:71" s="25" customFormat="1" ht="14.25" x14ac:dyDescent="0.2">
      <c r="A159" s="14">
        <v>254</v>
      </c>
      <c r="B159" s="14"/>
      <c r="C159" s="15"/>
      <c r="D159" s="16">
        <v>22486</v>
      </c>
      <c r="E159" s="15" t="s">
        <v>1474</v>
      </c>
      <c r="F159" s="15" t="s">
        <v>1475</v>
      </c>
      <c r="G159" s="17" t="s">
        <v>1476</v>
      </c>
      <c r="H159" s="17" t="s">
        <v>1477</v>
      </c>
      <c r="I159" s="17" t="s">
        <v>86</v>
      </c>
      <c r="J159" s="15" t="s">
        <v>1478</v>
      </c>
      <c r="K159" s="15" t="s">
        <v>86</v>
      </c>
      <c r="L159" s="18" t="s">
        <v>1479</v>
      </c>
      <c r="M159" s="15" t="s">
        <v>1377</v>
      </c>
      <c r="N159" s="15" t="s">
        <v>1378</v>
      </c>
      <c r="O159" s="16">
        <v>419</v>
      </c>
      <c r="P159" s="15" t="s">
        <v>895</v>
      </c>
      <c r="Q159" s="15">
        <v>24500</v>
      </c>
      <c r="R159" s="15">
        <v>68200</v>
      </c>
      <c r="S159" s="15">
        <v>92700</v>
      </c>
      <c r="T159" s="15">
        <v>0.22</v>
      </c>
      <c r="U159" s="15" t="s">
        <v>501</v>
      </c>
      <c r="V159" s="15" t="s">
        <v>502</v>
      </c>
      <c r="W159" s="16">
        <v>1</v>
      </c>
      <c r="X159" s="16">
        <v>0</v>
      </c>
      <c r="Y159" s="15">
        <v>9892</v>
      </c>
      <c r="Z159" s="15">
        <v>0.22700000000000001</v>
      </c>
      <c r="AA159" s="15" t="s">
        <v>1385</v>
      </c>
      <c r="AB159" s="15" t="s">
        <v>1386</v>
      </c>
      <c r="AC159" s="15">
        <v>0</v>
      </c>
      <c r="AD159" s="15"/>
      <c r="AE159" s="15" t="s">
        <v>1480</v>
      </c>
      <c r="AF159" s="15" t="s">
        <v>1481</v>
      </c>
      <c r="AG159" s="16">
        <v>1</v>
      </c>
      <c r="AH159" s="15" t="s">
        <v>1482</v>
      </c>
      <c r="AI159" s="15" t="s">
        <v>78</v>
      </c>
      <c r="AJ159" s="15">
        <v>9892.2495117199996</v>
      </c>
      <c r="AK159" s="15">
        <v>413.80013504099998</v>
      </c>
      <c r="AL159" s="15">
        <v>3093115.6998999999</v>
      </c>
      <c r="AM159" s="15">
        <v>1427586.3413</v>
      </c>
      <c r="AN159" s="14"/>
      <c r="AO159" s="14"/>
      <c r="AP159" s="19">
        <v>0</v>
      </c>
      <c r="AQ159" s="19">
        <v>0</v>
      </c>
      <c r="AR159" s="19">
        <v>24500</v>
      </c>
      <c r="AS159" s="19">
        <v>67500</v>
      </c>
      <c r="AT159" s="19">
        <f t="shared" si="15"/>
        <v>92000</v>
      </c>
      <c r="AU159" s="19">
        <v>0</v>
      </c>
      <c r="AV159" s="19">
        <v>0</v>
      </c>
      <c r="AW159" s="19">
        <v>0</v>
      </c>
      <c r="AX159" s="19">
        <v>0</v>
      </c>
      <c r="AY159" s="20">
        <f t="shared" si="23"/>
        <v>0</v>
      </c>
      <c r="AZ159" s="19">
        <f t="shared" si="24"/>
        <v>92000</v>
      </c>
      <c r="BA159" s="21">
        <v>1.6637000000099997</v>
      </c>
      <c r="BB159" s="21">
        <v>2.3913000000000002</v>
      </c>
      <c r="BC159" s="22"/>
      <c r="BD159" s="19">
        <v>1840</v>
      </c>
      <c r="BE159" s="19">
        <f t="shared" si="17"/>
        <v>1530.6040000091998</v>
      </c>
      <c r="BF159" s="19">
        <f t="shared" si="18"/>
        <v>2199.9960000000001</v>
      </c>
      <c r="BG159" s="23">
        <v>3.4819999999999997E-2</v>
      </c>
      <c r="BH159" s="23">
        <f t="shared" si="19"/>
        <v>3.4819999999999997E-2</v>
      </c>
      <c r="BI159" s="19">
        <v>0</v>
      </c>
      <c r="BJ159" s="19">
        <v>0</v>
      </c>
      <c r="BK159" s="19">
        <f t="shared" si="22"/>
        <v>1530.6040000091998</v>
      </c>
      <c r="BL159" s="19">
        <f t="shared" si="22"/>
        <v>2199.9960000000001</v>
      </c>
      <c r="BM159" s="19">
        <v>0</v>
      </c>
      <c r="BN159" s="19">
        <v>359.99600000000009</v>
      </c>
      <c r="BO159" s="19">
        <f t="shared" si="20"/>
        <v>359.99600000000009</v>
      </c>
      <c r="BP159" s="24">
        <f t="shared" si="25"/>
        <v>1530.6040000091998</v>
      </c>
      <c r="BQ159" s="24">
        <f t="shared" si="25"/>
        <v>1840</v>
      </c>
      <c r="BR159" s="24">
        <f t="shared" si="21"/>
        <v>309.39599999080019</v>
      </c>
    </row>
    <row r="160" spans="1:71" s="25" customFormat="1" ht="14.25" x14ac:dyDescent="0.2">
      <c r="A160" s="14">
        <v>255</v>
      </c>
      <c r="B160" s="14"/>
      <c r="C160" s="15"/>
      <c r="D160" s="16">
        <v>16543</v>
      </c>
      <c r="E160" s="15" t="s">
        <v>1483</v>
      </c>
      <c r="F160" s="15" t="s">
        <v>1484</v>
      </c>
      <c r="G160" s="17" t="s">
        <v>1476</v>
      </c>
      <c r="H160" s="17" t="s">
        <v>1477</v>
      </c>
      <c r="I160" s="17" t="s">
        <v>86</v>
      </c>
      <c r="J160" s="15" t="s">
        <v>1478</v>
      </c>
      <c r="K160" s="15" t="s">
        <v>86</v>
      </c>
      <c r="L160" s="18" t="s">
        <v>1485</v>
      </c>
      <c r="M160" s="15" t="s">
        <v>1377</v>
      </c>
      <c r="N160" s="15" t="s">
        <v>1378</v>
      </c>
      <c r="O160" s="16">
        <v>510</v>
      </c>
      <c r="P160" s="15" t="s">
        <v>118</v>
      </c>
      <c r="Q160" s="15">
        <v>26200</v>
      </c>
      <c r="R160" s="15">
        <v>61200</v>
      </c>
      <c r="S160" s="15">
        <v>87400</v>
      </c>
      <c r="T160" s="15">
        <v>0.24</v>
      </c>
      <c r="U160" s="15" t="s">
        <v>501</v>
      </c>
      <c r="V160" s="15" t="s">
        <v>502</v>
      </c>
      <c r="W160" s="16">
        <v>1</v>
      </c>
      <c r="X160" s="16">
        <v>0</v>
      </c>
      <c r="Y160" s="15">
        <v>10560</v>
      </c>
      <c r="Z160" s="15">
        <v>0.24199999999999999</v>
      </c>
      <c r="AA160" s="15" t="s">
        <v>78</v>
      </c>
      <c r="AB160" s="15" t="s">
        <v>78</v>
      </c>
      <c r="AC160" s="15">
        <v>0</v>
      </c>
      <c r="AD160" s="15"/>
      <c r="AE160" s="15" t="s">
        <v>78</v>
      </c>
      <c r="AF160" s="15" t="s">
        <v>78</v>
      </c>
      <c r="AG160" s="16">
        <v>1</v>
      </c>
      <c r="AH160" s="15" t="s">
        <v>1486</v>
      </c>
      <c r="AI160" s="15" t="s">
        <v>78</v>
      </c>
      <c r="AJ160" s="15">
        <v>10560.2729492</v>
      </c>
      <c r="AK160" s="15">
        <v>424.01293929799999</v>
      </c>
      <c r="AL160" s="15">
        <v>3093193.1932899999</v>
      </c>
      <c r="AM160" s="15">
        <v>1427585.70419</v>
      </c>
      <c r="AN160" s="14"/>
      <c r="AO160" s="14"/>
      <c r="AP160" s="19">
        <v>26200</v>
      </c>
      <c r="AQ160" s="19">
        <v>60600</v>
      </c>
      <c r="AR160" s="19">
        <v>0</v>
      </c>
      <c r="AS160" s="19">
        <v>0</v>
      </c>
      <c r="AT160" s="19">
        <f t="shared" si="15"/>
        <v>86800</v>
      </c>
      <c r="AU160" s="19">
        <v>45000</v>
      </c>
      <c r="AV160" s="19">
        <v>3000</v>
      </c>
      <c r="AW160" s="19">
        <v>14630</v>
      </c>
      <c r="AX160" s="19">
        <v>12480</v>
      </c>
      <c r="AY160" s="20">
        <f t="shared" si="23"/>
        <v>75110</v>
      </c>
      <c r="AZ160" s="19">
        <f t="shared" si="24"/>
        <v>11690</v>
      </c>
      <c r="BA160" s="21">
        <v>1.6637000000099997</v>
      </c>
      <c r="BB160" s="21">
        <v>2.3913000000000002</v>
      </c>
      <c r="BC160" s="22"/>
      <c r="BD160" s="19">
        <v>868</v>
      </c>
      <c r="BE160" s="19">
        <f t="shared" si="17"/>
        <v>194.48653000116897</v>
      </c>
      <c r="BF160" s="19">
        <f t="shared" si="18"/>
        <v>279.54297000000003</v>
      </c>
      <c r="BG160" s="23">
        <v>3.4819999999999997E-2</v>
      </c>
      <c r="BH160" s="23">
        <f t="shared" si="19"/>
        <v>3.4819999999999997E-2</v>
      </c>
      <c r="BI160" s="19">
        <v>6.7720209746407027</v>
      </c>
      <c r="BJ160" s="19">
        <v>9.7336862154000006</v>
      </c>
      <c r="BK160" s="19">
        <f t="shared" si="22"/>
        <v>187.71450902652828</v>
      </c>
      <c r="BL160" s="19">
        <f t="shared" si="22"/>
        <v>269.80928378460004</v>
      </c>
      <c r="BM160" s="19">
        <v>0</v>
      </c>
      <c r="BN160" s="19">
        <v>0</v>
      </c>
      <c r="BO160" s="19">
        <f t="shared" si="20"/>
        <v>0</v>
      </c>
      <c r="BP160" s="24">
        <f t="shared" si="25"/>
        <v>187.71450902652828</v>
      </c>
      <c r="BQ160" s="24">
        <f t="shared" si="25"/>
        <v>269.80928378460004</v>
      </c>
      <c r="BR160" s="24">
        <f t="shared" si="21"/>
        <v>82.094774758071765</v>
      </c>
      <c r="BS160" s="25" t="s">
        <v>1141</v>
      </c>
    </row>
    <row r="161" spans="1:71" s="25" customFormat="1" ht="14.25" x14ac:dyDescent="0.2">
      <c r="A161" s="14">
        <v>256</v>
      </c>
      <c r="B161" s="14"/>
      <c r="C161" s="15" t="s">
        <v>1487</v>
      </c>
      <c r="D161" s="16">
        <v>3577</v>
      </c>
      <c r="E161" s="15" t="s">
        <v>1488</v>
      </c>
      <c r="F161" s="15" t="s">
        <v>1487</v>
      </c>
      <c r="G161" s="17" t="s">
        <v>1489</v>
      </c>
      <c r="H161" s="17" t="s">
        <v>1490</v>
      </c>
      <c r="I161" s="17" t="s">
        <v>86</v>
      </c>
      <c r="J161" s="15" t="s">
        <v>1491</v>
      </c>
      <c r="K161" s="15" t="s">
        <v>1019</v>
      </c>
      <c r="L161" s="18" t="s">
        <v>1492</v>
      </c>
      <c r="M161" s="15" t="s">
        <v>1377</v>
      </c>
      <c r="N161" s="15" t="s">
        <v>1378</v>
      </c>
      <c r="O161" s="16">
        <v>510</v>
      </c>
      <c r="P161" s="15" t="s">
        <v>118</v>
      </c>
      <c r="Q161" s="15">
        <v>26200</v>
      </c>
      <c r="R161" s="15">
        <v>86000</v>
      </c>
      <c r="S161" s="15">
        <v>112200</v>
      </c>
      <c r="T161" s="15">
        <v>0.24</v>
      </c>
      <c r="U161" s="15" t="s">
        <v>501</v>
      </c>
      <c r="V161" s="15" t="s">
        <v>502</v>
      </c>
      <c r="W161" s="16">
        <v>1</v>
      </c>
      <c r="X161" s="16">
        <v>0</v>
      </c>
      <c r="Y161" s="15">
        <v>10560</v>
      </c>
      <c r="Z161" s="15">
        <v>0.24199999999999999</v>
      </c>
      <c r="AA161" s="15" t="s">
        <v>78</v>
      </c>
      <c r="AB161" s="15" t="s">
        <v>78</v>
      </c>
      <c r="AC161" s="15">
        <v>0</v>
      </c>
      <c r="AD161" s="15"/>
      <c r="AE161" s="15" t="s">
        <v>78</v>
      </c>
      <c r="AF161" s="15" t="s">
        <v>78</v>
      </c>
      <c r="AG161" s="16">
        <v>1</v>
      </c>
      <c r="AH161" s="15" t="s">
        <v>1493</v>
      </c>
      <c r="AI161" s="15" t="s">
        <v>78</v>
      </c>
      <c r="AJ161" s="15">
        <v>10560.4658203</v>
      </c>
      <c r="AK161" s="15">
        <v>424.016489772</v>
      </c>
      <c r="AL161" s="15">
        <v>3093273.1874899999</v>
      </c>
      <c r="AM161" s="15">
        <v>1427585.1009200001</v>
      </c>
      <c r="AN161" s="14"/>
      <c r="AO161" s="14"/>
      <c r="AP161" s="19">
        <v>26200</v>
      </c>
      <c r="AQ161" s="19">
        <v>89700</v>
      </c>
      <c r="AR161" s="19">
        <v>0</v>
      </c>
      <c r="AS161" s="19">
        <v>1700</v>
      </c>
      <c r="AT161" s="19">
        <f t="shared" si="15"/>
        <v>117600</v>
      </c>
      <c r="AU161" s="19">
        <v>45000</v>
      </c>
      <c r="AV161" s="19">
        <v>0</v>
      </c>
      <c r="AW161" s="19">
        <v>24815</v>
      </c>
      <c r="AX161" s="19">
        <v>0</v>
      </c>
      <c r="AY161" s="20">
        <f t="shared" si="23"/>
        <v>69815</v>
      </c>
      <c r="AZ161" s="19">
        <f t="shared" si="24"/>
        <v>47785</v>
      </c>
      <c r="BA161" s="21">
        <v>1.6637000000099997</v>
      </c>
      <c r="BB161" s="21">
        <v>2.3913000000000002</v>
      </c>
      <c r="BC161" s="22"/>
      <c r="BD161" s="19">
        <v>1210</v>
      </c>
      <c r="BE161" s="19">
        <f t="shared" si="17"/>
        <v>794.9990450047784</v>
      </c>
      <c r="BF161" s="19">
        <f t="shared" si="18"/>
        <v>1142.6827050000002</v>
      </c>
      <c r="BG161" s="23">
        <v>3.4819999999999997E-2</v>
      </c>
      <c r="BH161" s="23">
        <f t="shared" si="19"/>
        <v>3.4819999999999997E-2</v>
      </c>
      <c r="BI161" s="19">
        <v>26.697056169060463</v>
      </c>
      <c r="BJ161" s="19">
        <v>38.372705666100003</v>
      </c>
      <c r="BK161" s="19">
        <f t="shared" si="22"/>
        <v>768.30198883571791</v>
      </c>
      <c r="BL161" s="19">
        <f t="shared" si="22"/>
        <v>1104.3099993339001</v>
      </c>
      <c r="BM161" s="19">
        <v>0</v>
      </c>
      <c r="BN161" s="19">
        <v>0</v>
      </c>
      <c r="BO161" s="19">
        <f t="shared" si="20"/>
        <v>0</v>
      </c>
      <c r="BP161" s="24">
        <f t="shared" si="25"/>
        <v>768.30198883571791</v>
      </c>
      <c r="BQ161" s="24">
        <f t="shared" si="25"/>
        <v>1104.3099993339001</v>
      </c>
      <c r="BR161" s="24">
        <f t="shared" si="21"/>
        <v>336.00801049818222</v>
      </c>
    </row>
    <row r="162" spans="1:71" s="25" customFormat="1" ht="14.25" x14ac:dyDescent="0.2">
      <c r="A162" s="14">
        <v>257</v>
      </c>
      <c r="B162" s="14"/>
      <c r="C162" s="15" t="s">
        <v>1494</v>
      </c>
      <c r="D162" s="16">
        <v>4459</v>
      </c>
      <c r="E162" s="15" t="s">
        <v>1495</v>
      </c>
      <c r="F162" s="15" t="s">
        <v>1494</v>
      </c>
      <c r="G162" s="17" t="s">
        <v>1496</v>
      </c>
      <c r="H162" s="17" t="s">
        <v>1497</v>
      </c>
      <c r="I162" s="17" t="s">
        <v>86</v>
      </c>
      <c r="J162" s="15" t="s">
        <v>1498</v>
      </c>
      <c r="K162" s="15" t="s">
        <v>1499</v>
      </c>
      <c r="L162" s="18" t="s">
        <v>1500</v>
      </c>
      <c r="M162" s="15" t="s">
        <v>1377</v>
      </c>
      <c r="N162" s="15" t="s">
        <v>1378</v>
      </c>
      <c r="O162" s="16">
        <v>510</v>
      </c>
      <c r="P162" s="15" t="s">
        <v>118</v>
      </c>
      <c r="Q162" s="15">
        <v>26200</v>
      </c>
      <c r="R162" s="15">
        <v>67700</v>
      </c>
      <c r="S162" s="15">
        <v>93900</v>
      </c>
      <c r="T162" s="15">
        <v>0.24</v>
      </c>
      <c r="U162" s="15" t="s">
        <v>501</v>
      </c>
      <c r="V162" s="15" t="s">
        <v>502</v>
      </c>
      <c r="W162" s="16">
        <v>1</v>
      </c>
      <c r="X162" s="16">
        <v>1</v>
      </c>
      <c r="Y162" s="15">
        <v>10557</v>
      </c>
      <c r="Z162" s="15">
        <v>0.24199999999999999</v>
      </c>
      <c r="AA162" s="15" t="s">
        <v>78</v>
      </c>
      <c r="AB162" s="15" t="s">
        <v>78</v>
      </c>
      <c r="AC162" s="15">
        <v>68000</v>
      </c>
      <c r="AD162" s="26">
        <v>37104</v>
      </c>
      <c r="AE162" s="15" t="s">
        <v>211</v>
      </c>
      <c r="AF162" s="15" t="s">
        <v>1501</v>
      </c>
      <c r="AG162" s="16">
        <v>1</v>
      </c>
      <c r="AH162" s="15" t="s">
        <v>1502</v>
      </c>
      <c r="AI162" s="15" t="s">
        <v>78</v>
      </c>
      <c r="AJ162" s="15">
        <v>10556.7915039</v>
      </c>
      <c r="AK162" s="15">
        <v>423.925283976</v>
      </c>
      <c r="AL162" s="15">
        <v>3093353.1864399998</v>
      </c>
      <c r="AM162" s="15">
        <v>1427584.52107</v>
      </c>
      <c r="AN162" s="14"/>
      <c r="AO162" s="14"/>
      <c r="AP162" s="19">
        <v>26200</v>
      </c>
      <c r="AQ162" s="19">
        <v>67000</v>
      </c>
      <c r="AR162" s="19">
        <v>0</v>
      </c>
      <c r="AS162" s="19">
        <v>0</v>
      </c>
      <c r="AT162" s="19">
        <f t="shared" si="15"/>
        <v>93200</v>
      </c>
      <c r="AU162" s="19">
        <v>45000</v>
      </c>
      <c r="AV162" s="19">
        <v>0</v>
      </c>
      <c r="AW162" s="19">
        <v>16870</v>
      </c>
      <c r="AX162" s="19">
        <v>0</v>
      </c>
      <c r="AY162" s="20">
        <f t="shared" si="23"/>
        <v>61870</v>
      </c>
      <c r="AZ162" s="19">
        <f t="shared" si="24"/>
        <v>31330</v>
      </c>
      <c r="BA162" s="21">
        <v>1.6637000000099997</v>
      </c>
      <c r="BB162" s="21">
        <v>2.3913000000000002</v>
      </c>
      <c r="BC162" s="22"/>
      <c r="BD162" s="19">
        <v>932</v>
      </c>
      <c r="BE162" s="19">
        <f t="shared" si="17"/>
        <v>521.23721000313299</v>
      </c>
      <c r="BF162" s="19">
        <f t="shared" si="18"/>
        <v>749.19429000000014</v>
      </c>
      <c r="BG162" s="23">
        <v>3.4819999999999997E-2</v>
      </c>
      <c r="BH162" s="23">
        <f t="shared" si="19"/>
        <v>3.4819999999999997E-2</v>
      </c>
      <c r="BI162" s="19">
        <v>18.14947965230909</v>
      </c>
      <c r="BJ162" s="19">
        <v>26.086945177800004</v>
      </c>
      <c r="BK162" s="19">
        <f t="shared" si="22"/>
        <v>503.0877303508239</v>
      </c>
      <c r="BL162" s="19">
        <f t="shared" si="22"/>
        <v>723.10734482220016</v>
      </c>
      <c r="BM162" s="19">
        <v>0</v>
      </c>
      <c r="BN162" s="19">
        <v>0</v>
      </c>
      <c r="BO162" s="19">
        <f t="shared" si="20"/>
        <v>0</v>
      </c>
      <c r="BP162" s="24">
        <f t="shared" si="25"/>
        <v>503.0877303508239</v>
      </c>
      <c r="BQ162" s="24">
        <f t="shared" si="25"/>
        <v>723.10734482220016</v>
      </c>
      <c r="BR162" s="24">
        <f t="shared" si="21"/>
        <v>220.01961447137626</v>
      </c>
    </row>
    <row r="163" spans="1:71" s="25" customFormat="1" ht="14.25" x14ac:dyDescent="0.2">
      <c r="A163" s="14">
        <v>258</v>
      </c>
      <c r="B163" s="14"/>
      <c r="C163" s="15"/>
      <c r="D163" s="16">
        <v>4939</v>
      </c>
      <c r="E163" s="15" t="s">
        <v>1503</v>
      </c>
      <c r="F163" s="15" t="s">
        <v>1504</v>
      </c>
      <c r="G163" s="17" t="s">
        <v>1505</v>
      </c>
      <c r="H163" s="17" t="s">
        <v>1506</v>
      </c>
      <c r="I163" s="17" t="s">
        <v>86</v>
      </c>
      <c r="J163" s="15" t="s">
        <v>1507</v>
      </c>
      <c r="K163" s="15" t="s">
        <v>1508</v>
      </c>
      <c r="L163" s="18" t="s">
        <v>1509</v>
      </c>
      <c r="M163" s="15" t="s">
        <v>1377</v>
      </c>
      <c r="N163" s="15" t="s">
        <v>1378</v>
      </c>
      <c r="O163" s="16">
        <v>419</v>
      </c>
      <c r="P163" s="15" t="s">
        <v>895</v>
      </c>
      <c r="Q163" s="15">
        <v>26200</v>
      </c>
      <c r="R163" s="15">
        <v>53300</v>
      </c>
      <c r="S163" s="15">
        <v>79500</v>
      </c>
      <c r="T163" s="15">
        <v>0.24</v>
      </c>
      <c r="U163" s="15" t="s">
        <v>501</v>
      </c>
      <c r="V163" s="15" t="s">
        <v>502</v>
      </c>
      <c r="W163" s="16">
        <v>1</v>
      </c>
      <c r="X163" s="16">
        <v>1</v>
      </c>
      <c r="Y163" s="15">
        <v>10553</v>
      </c>
      <c r="Z163" s="15">
        <v>0.24199999999999999</v>
      </c>
      <c r="AA163" s="15" t="s">
        <v>78</v>
      </c>
      <c r="AB163" s="15" t="s">
        <v>78</v>
      </c>
      <c r="AC163" s="15">
        <v>57500</v>
      </c>
      <c r="AD163" s="26">
        <v>37540</v>
      </c>
      <c r="AE163" s="15" t="s">
        <v>183</v>
      </c>
      <c r="AF163" s="15" t="s">
        <v>1510</v>
      </c>
      <c r="AG163" s="16">
        <v>1</v>
      </c>
      <c r="AH163" s="15" t="s">
        <v>1511</v>
      </c>
      <c r="AI163" s="15" t="s">
        <v>78</v>
      </c>
      <c r="AJ163" s="15">
        <v>10553.2158203</v>
      </c>
      <c r="AK163" s="15">
        <v>423.83571633000003</v>
      </c>
      <c r="AL163" s="15">
        <v>3093433.1852199999</v>
      </c>
      <c r="AM163" s="15">
        <v>1427583.94123</v>
      </c>
      <c r="AN163" s="14"/>
      <c r="AO163" s="14"/>
      <c r="AP163" s="19">
        <v>0</v>
      </c>
      <c r="AQ163" s="19">
        <v>0</v>
      </c>
      <c r="AR163" s="19">
        <v>26200</v>
      </c>
      <c r="AS163" s="19">
        <v>52700</v>
      </c>
      <c r="AT163" s="19">
        <f t="shared" si="15"/>
        <v>78900</v>
      </c>
      <c r="AU163" s="19">
        <v>0</v>
      </c>
      <c r="AV163" s="19">
        <v>0</v>
      </c>
      <c r="AW163" s="19">
        <v>0</v>
      </c>
      <c r="AX163" s="19">
        <v>0</v>
      </c>
      <c r="AY163" s="20">
        <f t="shared" si="23"/>
        <v>0</v>
      </c>
      <c r="AZ163" s="19">
        <f t="shared" si="24"/>
        <v>78900</v>
      </c>
      <c r="BA163" s="21">
        <v>1.6637000000099997</v>
      </c>
      <c r="BB163" s="21">
        <v>2.3913000000000002</v>
      </c>
      <c r="BC163" s="22"/>
      <c r="BD163" s="19">
        <v>1578</v>
      </c>
      <c r="BE163" s="19">
        <f t="shared" si="17"/>
        <v>1312.6593000078899</v>
      </c>
      <c r="BF163" s="19">
        <f t="shared" si="18"/>
        <v>1886.7357000000002</v>
      </c>
      <c r="BG163" s="23">
        <v>3.4819999999999997E-2</v>
      </c>
      <c r="BH163" s="23">
        <f t="shared" si="19"/>
        <v>3.4819999999999997E-2</v>
      </c>
      <c r="BI163" s="19">
        <v>0</v>
      </c>
      <c r="BJ163" s="19">
        <v>0</v>
      </c>
      <c r="BK163" s="19">
        <f t="shared" si="22"/>
        <v>1312.6593000078899</v>
      </c>
      <c r="BL163" s="19">
        <f t="shared" si="22"/>
        <v>1886.7357000000002</v>
      </c>
      <c r="BM163" s="19">
        <v>0</v>
      </c>
      <c r="BN163" s="19">
        <v>308.73570000000018</v>
      </c>
      <c r="BO163" s="19">
        <f t="shared" si="20"/>
        <v>308.73570000000018</v>
      </c>
      <c r="BP163" s="24">
        <f t="shared" si="25"/>
        <v>1312.6593000078899</v>
      </c>
      <c r="BQ163" s="24">
        <f t="shared" si="25"/>
        <v>1578</v>
      </c>
      <c r="BR163" s="24">
        <f t="shared" si="21"/>
        <v>265.3406999921101</v>
      </c>
    </row>
    <row r="164" spans="1:71" s="25" customFormat="1" ht="14.25" x14ac:dyDescent="0.2">
      <c r="A164" s="14">
        <v>259</v>
      </c>
      <c r="B164" s="14"/>
      <c r="C164" s="15" t="s">
        <v>1512</v>
      </c>
      <c r="D164" s="16">
        <v>32655</v>
      </c>
      <c r="E164" s="15" t="s">
        <v>1513</v>
      </c>
      <c r="F164" s="15" t="s">
        <v>1512</v>
      </c>
      <c r="G164" s="17" t="s">
        <v>1514</v>
      </c>
      <c r="H164" s="17" t="s">
        <v>1515</v>
      </c>
      <c r="I164" s="17" t="s">
        <v>86</v>
      </c>
      <c r="J164" s="15" t="s">
        <v>1516</v>
      </c>
      <c r="K164" s="15" t="s">
        <v>1517</v>
      </c>
      <c r="L164" s="18" t="s">
        <v>1518</v>
      </c>
      <c r="M164" s="15" t="s">
        <v>1377</v>
      </c>
      <c r="N164" s="15" t="s">
        <v>1378</v>
      </c>
      <c r="O164" s="16">
        <v>419</v>
      </c>
      <c r="P164" s="15" t="s">
        <v>895</v>
      </c>
      <c r="Q164" s="15">
        <v>26200</v>
      </c>
      <c r="R164" s="15">
        <v>46600</v>
      </c>
      <c r="S164" s="15">
        <v>72800</v>
      </c>
      <c r="T164" s="15">
        <v>0.24</v>
      </c>
      <c r="U164" s="15" t="s">
        <v>501</v>
      </c>
      <c r="V164" s="15" t="s">
        <v>502</v>
      </c>
      <c r="W164" s="16">
        <v>1</v>
      </c>
      <c r="X164" s="16">
        <v>0</v>
      </c>
      <c r="Y164" s="15">
        <v>10532</v>
      </c>
      <c r="Z164" s="15">
        <v>0.24199999999999999</v>
      </c>
      <c r="AA164" s="15" t="s">
        <v>78</v>
      </c>
      <c r="AB164" s="15" t="s">
        <v>78</v>
      </c>
      <c r="AC164" s="15">
        <v>0</v>
      </c>
      <c r="AD164" s="15"/>
      <c r="AE164" s="15" t="s">
        <v>1480</v>
      </c>
      <c r="AF164" s="15" t="s">
        <v>1519</v>
      </c>
      <c r="AG164" s="16">
        <v>1</v>
      </c>
      <c r="AH164" s="15" t="s">
        <v>1520</v>
      </c>
      <c r="AI164" s="15" t="s">
        <v>78</v>
      </c>
      <c r="AJ164" s="15">
        <v>10532.4223633</v>
      </c>
      <c r="AK164" s="15">
        <v>423.31419436200002</v>
      </c>
      <c r="AL164" s="15">
        <v>3093513.16231</v>
      </c>
      <c r="AM164" s="15">
        <v>1427583.4686400001</v>
      </c>
      <c r="AN164" s="14"/>
      <c r="AO164" s="14"/>
      <c r="AP164" s="19">
        <v>0</v>
      </c>
      <c r="AQ164" s="19">
        <v>0</v>
      </c>
      <c r="AR164" s="19">
        <v>26200</v>
      </c>
      <c r="AS164" s="19">
        <v>46100</v>
      </c>
      <c r="AT164" s="19">
        <f t="shared" si="15"/>
        <v>72300</v>
      </c>
      <c r="AU164" s="19">
        <v>0</v>
      </c>
      <c r="AV164" s="19">
        <v>0</v>
      </c>
      <c r="AW164" s="19">
        <v>0</v>
      </c>
      <c r="AX164" s="19">
        <v>0</v>
      </c>
      <c r="AY164" s="20">
        <f t="shared" si="23"/>
        <v>0</v>
      </c>
      <c r="AZ164" s="19">
        <f t="shared" si="24"/>
        <v>72300</v>
      </c>
      <c r="BA164" s="21">
        <v>1.6637000000099997</v>
      </c>
      <c r="BB164" s="21">
        <v>2.3913000000000002</v>
      </c>
      <c r="BC164" s="22"/>
      <c r="BD164" s="19">
        <v>1446</v>
      </c>
      <c r="BE164" s="19">
        <f t="shared" si="17"/>
        <v>1202.8551000072298</v>
      </c>
      <c r="BF164" s="19">
        <f t="shared" si="18"/>
        <v>1728.9099000000001</v>
      </c>
      <c r="BG164" s="23">
        <v>3.4819999999999997E-2</v>
      </c>
      <c r="BH164" s="23">
        <f t="shared" si="19"/>
        <v>3.4819999999999997E-2</v>
      </c>
      <c r="BI164" s="19">
        <v>0</v>
      </c>
      <c r="BJ164" s="19">
        <v>0</v>
      </c>
      <c r="BK164" s="19">
        <f t="shared" si="22"/>
        <v>1202.8551000072298</v>
      </c>
      <c r="BL164" s="19">
        <f t="shared" si="22"/>
        <v>1728.9099000000001</v>
      </c>
      <c r="BM164" s="19">
        <v>0</v>
      </c>
      <c r="BN164" s="19">
        <v>282.90990000000011</v>
      </c>
      <c r="BO164" s="19">
        <f t="shared" si="20"/>
        <v>282.90990000000011</v>
      </c>
      <c r="BP164" s="24">
        <f t="shared" si="25"/>
        <v>1202.8551000072298</v>
      </c>
      <c r="BQ164" s="24">
        <f t="shared" si="25"/>
        <v>1446</v>
      </c>
      <c r="BR164" s="24">
        <f t="shared" si="21"/>
        <v>243.14489999277021</v>
      </c>
    </row>
    <row r="165" spans="1:71" s="25" customFormat="1" ht="14.25" x14ac:dyDescent="0.2">
      <c r="A165" s="14">
        <v>260</v>
      </c>
      <c r="B165" s="14"/>
      <c r="C165" s="15" t="s">
        <v>176</v>
      </c>
      <c r="D165" s="16">
        <v>33037</v>
      </c>
      <c r="E165" s="15" t="s">
        <v>1521</v>
      </c>
      <c r="F165" s="15" t="s">
        <v>1522</v>
      </c>
      <c r="G165" s="17" t="s">
        <v>1523</v>
      </c>
      <c r="H165" s="17" t="s">
        <v>1524</v>
      </c>
      <c r="I165" s="17" t="s">
        <v>86</v>
      </c>
      <c r="J165" s="15" t="s">
        <v>1525</v>
      </c>
      <c r="K165" s="15" t="s">
        <v>790</v>
      </c>
      <c r="L165" s="18" t="s">
        <v>1526</v>
      </c>
      <c r="M165" s="15" t="s">
        <v>1377</v>
      </c>
      <c r="N165" s="15" t="s">
        <v>1378</v>
      </c>
      <c r="O165" s="16">
        <v>510</v>
      </c>
      <c r="P165" s="15" t="s">
        <v>118</v>
      </c>
      <c r="Q165" s="15">
        <v>26200</v>
      </c>
      <c r="R165" s="15">
        <v>71100</v>
      </c>
      <c r="S165" s="15">
        <v>97300</v>
      </c>
      <c r="T165" s="15">
        <v>0.24</v>
      </c>
      <c r="U165" s="15" t="s">
        <v>501</v>
      </c>
      <c r="V165" s="15" t="s">
        <v>502</v>
      </c>
      <c r="W165" s="16">
        <v>1</v>
      </c>
      <c r="X165" s="16">
        <v>0</v>
      </c>
      <c r="Y165" s="15">
        <v>10489</v>
      </c>
      <c r="Z165" s="15">
        <v>0.24099999999999999</v>
      </c>
      <c r="AA165" s="15" t="s">
        <v>78</v>
      </c>
      <c r="AB165" s="15" t="s">
        <v>78</v>
      </c>
      <c r="AC165" s="15">
        <v>0</v>
      </c>
      <c r="AD165" s="15"/>
      <c r="AE165" s="15" t="s">
        <v>617</v>
      </c>
      <c r="AF165" s="15" t="s">
        <v>1527</v>
      </c>
      <c r="AG165" s="16">
        <v>1</v>
      </c>
      <c r="AH165" s="15" t="s">
        <v>1528</v>
      </c>
      <c r="AI165" s="15" t="s">
        <v>78</v>
      </c>
      <c r="AJ165" s="15">
        <v>10489.362793</v>
      </c>
      <c r="AK165" s="15">
        <v>422.23764727100001</v>
      </c>
      <c r="AL165" s="15">
        <v>3093593.1546100001</v>
      </c>
      <c r="AM165" s="15">
        <v>1427583.13524</v>
      </c>
      <c r="AN165" s="14"/>
      <c r="AO165" s="14"/>
      <c r="AP165" s="19">
        <v>26200</v>
      </c>
      <c r="AQ165" s="19">
        <v>70700</v>
      </c>
      <c r="AR165" s="19">
        <v>0</v>
      </c>
      <c r="AS165" s="19">
        <v>0</v>
      </c>
      <c r="AT165" s="19">
        <f t="shared" si="15"/>
        <v>96900</v>
      </c>
      <c r="AU165" s="19">
        <v>45000</v>
      </c>
      <c r="AV165" s="19">
        <v>3000</v>
      </c>
      <c r="AW165" s="19">
        <v>18165</v>
      </c>
      <c r="AX165" s="19">
        <v>0</v>
      </c>
      <c r="AY165" s="20">
        <f t="shared" si="23"/>
        <v>66165</v>
      </c>
      <c r="AZ165" s="19">
        <f t="shared" si="24"/>
        <v>30735</v>
      </c>
      <c r="BA165" s="21">
        <v>1.6637000000099997</v>
      </c>
      <c r="BB165" s="21">
        <v>2.3913000000000002</v>
      </c>
      <c r="BC165" s="22"/>
      <c r="BD165" s="19">
        <v>969</v>
      </c>
      <c r="BE165" s="19">
        <f t="shared" si="17"/>
        <v>511.33819500307345</v>
      </c>
      <c r="BF165" s="19">
        <f t="shared" si="18"/>
        <v>734.9660550000001</v>
      </c>
      <c r="BG165" s="23">
        <v>3.4819999999999997E-2</v>
      </c>
      <c r="BH165" s="23">
        <f t="shared" si="19"/>
        <v>3.4819999999999997E-2</v>
      </c>
      <c r="BI165" s="19">
        <v>17.804795950007016</v>
      </c>
      <c r="BJ165" s="19">
        <v>25.591518035100002</v>
      </c>
      <c r="BK165" s="19">
        <f t="shared" si="22"/>
        <v>493.53339905306643</v>
      </c>
      <c r="BL165" s="19">
        <f t="shared" si="22"/>
        <v>709.37453696490013</v>
      </c>
      <c r="BM165" s="19">
        <v>0</v>
      </c>
      <c r="BN165" s="19">
        <v>0</v>
      </c>
      <c r="BO165" s="19">
        <f t="shared" si="20"/>
        <v>0</v>
      </c>
      <c r="BP165" s="24">
        <f t="shared" si="25"/>
        <v>493.53339905306643</v>
      </c>
      <c r="BQ165" s="24">
        <f t="shared" si="25"/>
        <v>709.37453696490013</v>
      </c>
      <c r="BR165" s="24">
        <f t="shared" si="21"/>
        <v>215.8411379118337</v>
      </c>
    </row>
    <row r="166" spans="1:71" s="25" customFormat="1" ht="14.25" x14ac:dyDescent="0.2">
      <c r="A166" s="14">
        <v>261</v>
      </c>
      <c r="B166" s="14"/>
      <c r="C166" s="15"/>
      <c r="D166" s="16">
        <v>15905</v>
      </c>
      <c r="E166" s="15" t="s">
        <v>1529</v>
      </c>
      <c r="F166" s="15" t="s">
        <v>1530</v>
      </c>
      <c r="G166" s="17" t="s">
        <v>1531</v>
      </c>
      <c r="H166" s="17" t="s">
        <v>1532</v>
      </c>
      <c r="I166" s="17" t="s">
        <v>88</v>
      </c>
      <c r="J166" s="15" t="s">
        <v>1533</v>
      </c>
      <c r="K166" s="15" t="s">
        <v>1534</v>
      </c>
      <c r="L166" s="18" t="s">
        <v>1535</v>
      </c>
      <c r="M166" s="15" t="s">
        <v>1377</v>
      </c>
      <c r="N166" s="15" t="s">
        <v>1378</v>
      </c>
      <c r="O166" s="16">
        <v>510</v>
      </c>
      <c r="P166" s="15" t="s">
        <v>118</v>
      </c>
      <c r="Q166" s="15">
        <v>26200</v>
      </c>
      <c r="R166" s="15">
        <v>78600</v>
      </c>
      <c r="S166" s="15">
        <v>104800</v>
      </c>
      <c r="T166" s="15">
        <v>0.24</v>
      </c>
      <c r="U166" s="15" t="s">
        <v>501</v>
      </c>
      <c r="V166" s="15" t="s">
        <v>502</v>
      </c>
      <c r="W166" s="16">
        <v>1</v>
      </c>
      <c r="X166" s="16">
        <v>0</v>
      </c>
      <c r="Y166" s="15">
        <v>10441</v>
      </c>
      <c r="Z166" s="15">
        <v>0.24</v>
      </c>
      <c r="AA166" s="15" t="s">
        <v>78</v>
      </c>
      <c r="AB166" s="15" t="s">
        <v>78</v>
      </c>
      <c r="AC166" s="15">
        <v>0</v>
      </c>
      <c r="AD166" s="15"/>
      <c r="AE166" s="15" t="s">
        <v>1536</v>
      </c>
      <c r="AF166" s="15" t="s">
        <v>1537</v>
      </c>
      <c r="AG166" s="16">
        <v>1</v>
      </c>
      <c r="AH166" s="15" t="s">
        <v>1538</v>
      </c>
      <c r="AI166" s="15" t="s">
        <v>78</v>
      </c>
      <c r="AJ166" s="15">
        <v>10441.2265625</v>
      </c>
      <c r="AK166" s="15">
        <v>421.03423936799999</v>
      </c>
      <c r="AL166" s="15">
        <v>3093673.15332</v>
      </c>
      <c r="AM166" s="15">
        <v>1427582.8336499999</v>
      </c>
      <c r="AN166" s="14"/>
      <c r="AO166" s="14"/>
      <c r="AP166" s="19">
        <v>26200</v>
      </c>
      <c r="AQ166" s="19">
        <v>82600</v>
      </c>
      <c r="AR166" s="19">
        <v>0</v>
      </c>
      <c r="AS166" s="19">
        <v>700</v>
      </c>
      <c r="AT166" s="19">
        <f t="shared" si="15"/>
        <v>109500</v>
      </c>
      <c r="AU166" s="19">
        <v>45000</v>
      </c>
      <c r="AV166" s="19">
        <v>3000</v>
      </c>
      <c r="AW166" s="19">
        <v>22330</v>
      </c>
      <c r="AX166" s="19">
        <v>12480</v>
      </c>
      <c r="AY166" s="20">
        <f t="shared" si="23"/>
        <v>82810</v>
      </c>
      <c r="AZ166" s="19">
        <f t="shared" si="24"/>
        <v>26690</v>
      </c>
      <c r="BA166" s="21">
        <v>1.6637000000099997</v>
      </c>
      <c r="BB166" s="21">
        <v>2.3913000000000002</v>
      </c>
      <c r="BC166" s="22"/>
      <c r="BD166" s="19">
        <v>1109</v>
      </c>
      <c r="BE166" s="19">
        <f t="shared" si="17"/>
        <v>444.04153000266888</v>
      </c>
      <c r="BF166" s="19">
        <f t="shared" si="18"/>
        <v>638.23797000000002</v>
      </c>
      <c r="BG166" s="23">
        <v>3.4819999999999997E-2</v>
      </c>
      <c r="BH166" s="23">
        <f t="shared" si="19"/>
        <v>3.4819999999999997E-2</v>
      </c>
      <c r="BI166" s="19">
        <v>15.056015836690493</v>
      </c>
      <c r="BJ166" s="19">
        <v>21.640590653399997</v>
      </c>
      <c r="BK166" s="19">
        <f t="shared" si="22"/>
        <v>428.98551416597837</v>
      </c>
      <c r="BL166" s="19">
        <f t="shared" si="22"/>
        <v>616.59737934660006</v>
      </c>
      <c r="BM166" s="19">
        <v>0</v>
      </c>
      <c r="BN166" s="19">
        <v>0</v>
      </c>
      <c r="BO166" s="19">
        <f t="shared" si="20"/>
        <v>0</v>
      </c>
      <c r="BP166" s="24">
        <f t="shared" si="25"/>
        <v>428.98551416597837</v>
      </c>
      <c r="BQ166" s="24">
        <f t="shared" si="25"/>
        <v>616.59737934660006</v>
      </c>
      <c r="BR166" s="24">
        <f t="shared" si="21"/>
        <v>187.61186518062169</v>
      </c>
    </row>
    <row r="167" spans="1:71" s="25" customFormat="1" ht="14.25" x14ac:dyDescent="0.2">
      <c r="A167" s="14">
        <v>262</v>
      </c>
      <c r="B167" s="14"/>
      <c r="C167" s="15"/>
      <c r="D167" s="16">
        <v>6479</v>
      </c>
      <c r="E167" s="15" t="s">
        <v>1539</v>
      </c>
      <c r="F167" s="15" t="s">
        <v>1540</v>
      </c>
      <c r="G167" s="17" t="s">
        <v>1541</v>
      </c>
      <c r="H167" s="17" t="s">
        <v>1542</v>
      </c>
      <c r="I167" s="17" t="s">
        <v>86</v>
      </c>
      <c r="J167" s="15" t="s">
        <v>1543</v>
      </c>
      <c r="K167" s="15" t="s">
        <v>1544</v>
      </c>
      <c r="L167" s="18" t="s">
        <v>1545</v>
      </c>
      <c r="M167" s="15" t="s">
        <v>1377</v>
      </c>
      <c r="N167" s="15" t="s">
        <v>1378</v>
      </c>
      <c r="O167" s="16">
        <v>510</v>
      </c>
      <c r="P167" s="15" t="s">
        <v>118</v>
      </c>
      <c r="Q167" s="15">
        <v>26200</v>
      </c>
      <c r="R167" s="15">
        <v>62300</v>
      </c>
      <c r="S167" s="15">
        <v>88500</v>
      </c>
      <c r="T167" s="15">
        <v>0.24</v>
      </c>
      <c r="U167" s="15" t="s">
        <v>501</v>
      </c>
      <c r="V167" s="15" t="s">
        <v>502</v>
      </c>
      <c r="W167" s="16">
        <v>1</v>
      </c>
      <c r="X167" s="16">
        <v>0</v>
      </c>
      <c r="Y167" s="15">
        <v>10393</v>
      </c>
      <c r="Z167" s="15">
        <v>0.23899999999999999</v>
      </c>
      <c r="AA167" s="15" t="s">
        <v>78</v>
      </c>
      <c r="AB167" s="15" t="s">
        <v>78</v>
      </c>
      <c r="AC167" s="15">
        <v>0</v>
      </c>
      <c r="AD167" s="15"/>
      <c r="AE167" s="15" t="s">
        <v>1546</v>
      </c>
      <c r="AF167" s="15" t="s">
        <v>1547</v>
      </c>
      <c r="AG167" s="16">
        <v>1</v>
      </c>
      <c r="AH167" s="15" t="s">
        <v>1548</v>
      </c>
      <c r="AI167" s="15" t="s">
        <v>78</v>
      </c>
      <c r="AJ167" s="15">
        <v>10393.1030273</v>
      </c>
      <c r="AK167" s="15">
        <v>419.83115471100001</v>
      </c>
      <c r="AL167" s="15">
        <v>3093753.1520500001</v>
      </c>
      <c r="AM167" s="15">
        <v>1427582.5318100001</v>
      </c>
      <c r="AN167" s="14"/>
      <c r="AO167" s="14"/>
      <c r="AP167" s="19">
        <v>26200</v>
      </c>
      <c r="AQ167" s="19">
        <v>61600</v>
      </c>
      <c r="AR167" s="19">
        <v>0</v>
      </c>
      <c r="AS167" s="19">
        <v>0</v>
      </c>
      <c r="AT167" s="19">
        <f t="shared" si="15"/>
        <v>87800</v>
      </c>
      <c r="AU167" s="19">
        <v>45000</v>
      </c>
      <c r="AV167" s="19">
        <v>0</v>
      </c>
      <c r="AW167" s="19">
        <v>14980</v>
      </c>
      <c r="AX167" s="19">
        <v>12480</v>
      </c>
      <c r="AY167" s="20">
        <f t="shared" ref="AY167:AY192" si="26">SUM(AU167:AX167)</f>
        <v>72460</v>
      </c>
      <c r="AZ167" s="19">
        <f t="shared" si="24"/>
        <v>15340</v>
      </c>
      <c r="BA167" s="21">
        <v>1.6637000000099997</v>
      </c>
      <c r="BB167" s="21">
        <v>2.3913000000000002</v>
      </c>
      <c r="BC167" s="22"/>
      <c r="BD167" s="19">
        <v>878</v>
      </c>
      <c r="BE167" s="19">
        <f t="shared" si="17"/>
        <v>255.21158000153397</v>
      </c>
      <c r="BF167" s="19">
        <f t="shared" si="18"/>
        <v>366.82542000000007</v>
      </c>
      <c r="BG167" s="23">
        <v>3.4819999999999997E-2</v>
      </c>
      <c r="BH167" s="23">
        <f t="shared" si="19"/>
        <v>3.4819999999999997E-2</v>
      </c>
      <c r="BI167" s="19">
        <v>8.886467215653413</v>
      </c>
      <c r="BJ167" s="19">
        <v>12.7728611244</v>
      </c>
      <c r="BK167" s="19">
        <f t="shared" si="22"/>
        <v>246.32511278588055</v>
      </c>
      <c r="BL167" s="19">
        <f t="shared" si="22"/>
        <v>354.05255887560008</v>
      </c>
      <c r="BM167" s="19">
        <v>0</v>
      </c>
      <c r="BN167" s="19">
        <v>0</v>
      </c>
      <c r="BO167" s="19">
        <f t="shared" si="20"/>
        <v>0</v>
      </c>
      <c r="BP167" s="24">
        <f t="shared" si="25"/>
        <v>246.32511278588055</v>
      </c>
      <c r="BQ167" s="24">
        <f t="shared" si="25"/>
        <v>354.05255887560008</v>
      </c>
      <c r="BR167" s="24">
        <f t="shared" si="21"/>
        <v>107.72744608971954</v>
      </c>
      <c r="BS167" s="25" t="s">
        <v>1141</v>
      </c>
    </row>
    <row r="168" spans="1:71" s="25" customFormat="1" ht="14.25" x14ac:dyDescent="0.2">
      <c r="A168" s="14">
        <v>263</v>
      </c>
      <c r="B168" s="14"/>
      <c r="C168" s="15" t="s">
        <v>726</v>
      </c>
      <c r="D168" s="16">
        <v>32782</v>
      </c>
      <c r="E168" s="15" t="s">
        <v>1549</v>
      </c>
      <c r="F168" s="15" t="s">
        <v>1550</v>
      </c>
      <c r="G168" s="17" t="s">
        <v>1551</v>
      </c>
      <c r="H168" s="17" t="s">
        <v>1552</v>
      </c>
      <c r="I168" s="17" t="s">
        <v>86</v>
      </c>
      <c r="J168" s="15" t="s">
        <v>1553</v>
      </c>
      <c r="K168" s="15" t="s">
        <v>821</v>
      </c>
      <c r="L168" s="18" t="s">
        <v>1554</v>
      </c>
      <c r="M168" s="15" t="s">
        <v>1377</v>
      </c>
      <c r="N168" s="15" t="s">
        <v>1378</v>
      </c>
      <c r="O168" s="16">
        <v>419</v>
      </c>
      <c r="P168" s="15" t="s">
        <v>895</v>
      </c>
      <c r="Q168" s="15">
        <v>26200</v>
      </c>
      <c r="R168" s="15">
        <v>74900</v>
      </c>
      <c r="S168" s="15">
        <v>101100</v>
      </c>
      <c r="T168" s="15">
        <v>0.24</v>
      </c>
      <c r="U168" s="15" t="s">
        <v>501</v>
      </c>
      <c r="V168" s="15" t="s">
        <v>502</v>
      </c>
      <c r="W168" s="16">
        <v>1</v>
      </c>
      <c r="X168" s="16">
        <v>1</v>
      </c>
      <c r="Y168" s="15">
        <v>10345</v>
      </c>
      <c r="Z168" s="15">
        <v>0.23699999999999999</v>
      </c>
      <c r="AA168" s="15" t="s">
        <v>78</v>
      </c>
      <c r="AB168" s="15" t="s">
        <v>78</v>
      </c>
      <c r="AC168" s="15">
        <v>0</v>
      </c>
      <c r="AD168" s="26">
        <v>39721</v>
      </c>
      <c r="AE168" s="15" t="s">
        <v>1555</v>
      </c>
      <c r="AF168" s="15" t="s">
        <v>1556</v>
      </c>
      <c r="AG168" s="16">
        <v>1</v>
      </c>
      <c r="AH168" s="15" t="s">
        <v>1557</v>
      </c>
      <c r="AI168" s="15" t="s">
        <v>78</v>
      </c>
      <c r="AJ168" s="15">
        <v>10345.0488281</v>
      </c>
      <c r="AK168" s="15">
        <v>418.62938489300001</v>
      </c>
      <c r="AL168" s="15">
        <v>3093833.1509400001</v>
      </c>
      <c r="AM168" s="15">
        <v>1427582.23015</v>
      </c>
      <c r="AN168" s="14"/>
      <c r="AO168" s="14"/>
      <c r="AP168" s="19">
        <v>0</v>
      </c>
      <c r="AQ168" s="19">
        <v>0</v>
      </c>
      <c r="AR168" s="19">
        <v>26200</v>
      </c>
      <c r="AS168" s="19">
        <v>74100</v>
      </c>
      <c r="AT168" s="19">
        <f t="shared" si="15"/>
        <v>100300</v>
      </c>
      <c r="AU168" s="19">
        <v>0</v>
      </c>
      <c r="AV168" s="19">
        <v>0</v>
      </c>
      <c r="AW168" s="19">
        <v>0</v>
      </c>
      <c r="AX168" s="19">
        <v>0</v>
      </c>
      <c r="AY168" s="20">
        <f t="shared" si="26"/>
        <v>0</v>
      </c>
      <c r="AZ168" s="19">
        <f t="shared" si="24"/>
        <v>100300</v>
      </c>
      <c r="BA168" s="21">
        <v>1.6637000000099997</v>
      </c>
      <c r="BB168" s="21">
        <v>2.3913000000000002</v>
      </c>
      <c r="BC168" s="22"/>
      <c r="BD168" s="19">
        <v>2006</v>
      </c>
      <c r="BE168" s="19">
        <f t="shared" si="17"/>
        <v>1668.6911000100297</v>
      </c>
      <c r="BF168" s="19">
        <f t="shared" si="18"/>
        <v>2398.4739000000004</v>
      </c>
      <c r="BG168" s="23">
        <v>3.4819999999999997E-2</v>
      </c>
      <c r="BH168" s="23">
        <f t="shared" si="19"/>
        <v>3.4819999999999997E-2</v>
      </c>
      <c r="BI168" s="19">
        <v>0</v>
      </c>
      <c r="BJ168" s="19">
        <v>0</v>
      </c>
      <c r="BK168" s="19">
        <f t="shared" si="22"/>
        <v>1668.6911000100297</v>
      </c>
      <c r="BL168" s="19">
        <f t="shared" si="22"/>
        <v>2398.4739000000004</v>
      </c>
      <c r="BM168" s="19">
        <v>0</v>
      </c>
      <c r="BN168" s="19">
        <v>392.47390000000041</v>
      </c>
      <c r="BO168" s="19">
        <f t="shared" si="20"/>
        <v>392.47390000000041</v>
      </c>
      <c r="BP168" s="24">
        <f t="shared" si="25"/>
        <v>1668.6911000100297</v>
      </c>
      <c r="BQ168" s="24">
        <f t="shared" si="25"/>
        <v>2006</v>
      </c>
      <c r="BR168" s="24">
        <f t="shared" si="21"/>
        <v>337.30889998997031</v>
      </c>
    </row>
    <row r="169" spans="1:71" s="25" customFormat="1" ht="14.25" x14ac:dyDescent="0.2">
      <c r="A169" s="14">
        <v>264</v>
      </c>
      <c r="B169" s="14"/>
      <c r="C169" s="15"/>
      <c r="D169" s="16">
        <v>10511</v>
      </c>
      <c r="E169" s="15" t="s">
        <v>1558</v>
      </c>
      <c r="F169" s="15" t="s">
        <v>1559</v>
      </c>
      <c r="G169" s="17" t="s">
        <v>1560</v>
      </c>
      <c r="H169" s="17" t="s">
        <v>1561</v>
      </c>
      <c r="I169" s="17" t="s">
        <v>86</v>
      </c>
      <c r="J169" s="15" t="s">
        <v>1562</v>
      </c>
      <c r="K169" s="15" t="s">
        <v>1563</v>
      </c>
      <c r="L169" s="18" t="s">
        <v>1564</v>
      </c>
      <c r="M169" s="15" t="s">
        <v>1377</v>
      </c>
      <c r="N169" s="15" t="s">
        <v>1378</v>
      </c>
      <c r="O169" s="16">
        <v>510</v>
      </c>
      <c r="P169" s="15" t="s">
        <v>118</v>
      </c>
      <c r="Q169" s="15">
        <v>26200</v>
      </c>
      <c r="R169" s="15">
        <v>49800</v>
      </c>
      <c r="S169" s="15">
        <v>76000</v>
      </c>
      <c r="T169" s="15">
        <v>0.24</v>
      </c>
      <c r="U169" s="15" t="s">
        <v>501</v>
      </c>
      <c r="V169" s="15" t="s">
        <v>502</v>
      </c>
      <c r="W169" s="16">
        <v>1</v>
      </c>
      <c r="X169" s="16">
        <v>0</v>
      </c>
      <c r="Y169" s="15">
        <v>10298</v>
      </c>
      <c r="Z169" s="15">
        <v>0.23599999999999999</v>
      </c>
      <c r="AA169" s="15" t="s">
        <v>78</v>
      </c>
      <c r="AB169" s="15" t="s">
        <v>78</v>
      </c>
      <c r="AC169" s="15">
        <v>0</v>
      </c>
      <c r="AD169" s="15"/>
      <c r="AE169" s="15" t="s">
        <v>1480</v>
      </c>
      <c r="AF169" s="15" t="s">
        <v>1565</v>
      </c>
      <c r="AG169" s="16">
        <v>1</v>
      </c>
      <c r="AH169" s="15" t="s">
        <v>1566</v>
      </c>
      <c r="AI169" s="15" t="s">
        <v>78</v>
      </c>
      <c r="AJ169" s="15">
        <v>10297.972168</v>
      </c>
      <c r="AK169" s="15">
        <v>417.45288493599998</v>
      </c>
      <c r="AL169" s="15">
        <v>3093913.15118</v>
      </c>
      <c r="AM169" s="15">
        <v>1427581.9214900001</v>
      </c>
      <c r="AN169" s="14"/>
      <c r="AO169" s="14"/>
      <c r="AP169" s="19">
        <v>26200</v>
      </c>
      <c r="AQ169" s="19">
        <v>49300</v>
      </c>
      <c r="AR169" s="19">
        <v>0</v>
      </c>
      <c r="AS169" s="19">
        <v>0</v>
      </c>
      <c r="AT169" s="19">
        <f t="shared" si="15"/>
        <v>75500</v>
      </c>
      <c r="AU169" s="19">
        <v>45000</v>
      </c>
      <c r="AV169" s="19">
        <v>0</v>
      </c>
      <c r="AW169" s="19">
        <v>10675</v>
      </c>
      <c r="AX169" s="19">
        <v>12480</v>
      </c>
      <c r="AY169" s="20">
        <f t="shared" si="26"/>
        <v>68155</v>
      </c>
      <c r="AZ169" s="19">
        <f t="shared" si="24"/>
        <v>7345</v>
      </c>
      <c r="BA169" s="21">
        <v>1.6637000000099997</v>
      </c>
      <c r="BB169" s="21">
        <v>2.3913000000000002</v>
      </c>
      <c r="BC169" s="22"/>
      <c r="BD169" s="19">
        <v>755</v>
      </c>
      <c r="BE169" s="19">
        <f t="shared" si="17"/>
        <v>122.19876500073448</v>
      </c>
      <c r="BF169" s="19">
        <f t="shared" si="18"/>
        <v>175.64098500000003</v>
      </c>
      <c r="BG169" s="23">
        <v>3.4819999999999997E-2</v>
      </c>
      <c r="BH169" s="23">
        <f t="shared" si="19"/>
        <v>3.4819999999999997E-2</v>
      </c>
      <c r="BI169" s="19">
        <v>4.2549609973255746</v>
      </c>
      <c r="BJ169" s="19">
        <v>6.1158190977000002</v>
      </c>
      <c r="BK169" s="19">
        <f t="shared" si="22"/>
        <v>117.94380400340891</v>
      </c>
      <c r="BL169" s="19">
        <f t="shared" si="22"/>
        <v>169.52516590230002</v>
      </c>
      <c r="BM169" s="19">
        <v>0</v>
      </c>
      <c r="BN169" s="19">
        <v>0</v>
      </c>
      <c r="BO169" s="19">
        <f t="shared" si="20"/>
        <v>0</v>
      </c>
      <c r="BP169" s="24">
        <f t="shared" si="25"/>
        <v>117.94380400340891</v>
      </c>
      <c r="BQ169" s="24">
        <f t="shared" si="25"/>
        <v>169.52516590230002</v>
      </c>
      <c r="BR169" s="24">
        <f t="shared" si="21"/>
        <v>51.581361898891103</v>
      </c>
      <c r="BS169" s="25" t="s">
        <v>1141</v>
      </c>
    </row>
    <row r="170" spans="1:71" s="25" customFormat="1" ht="14.25" x14ac:dyDescent="0.2">
      <c r="A170" s="14">
        <v>265</v>
      </c>
      <c r="B170" s="14"/>
      <c r="C170" s="15" t="s">
        <v>1567</v>
      </c>
      <c r="D170" s="16">
        <v>29110</v>
      </c>
      <c r="E170" s="15" t="s">
        <v>1568</v>
      </c>
      <c r="F170" s="15" t="s">
        <v>1567</v>
      </c>
      <c r="G170" s="17" t="s">
        <v>1569</v>
      </c>
      <c r="H170" s="17" t="s">
        <v>1570</v>
      </c>
      <c r="I170" s="17" t="s">
        <v>86</v>
      </c>
      <c r="J170" s="15" t="s">
        <v>1571</v>
      </c>
      <c r="K170" s="15" t="s">
        <v>1572</v>
      </c>
      <c r="L170" s="18" t="s">
        <v>1573</v>
      </c>
      <c r="M170" s="15" t="s">
        <v>1377</v>
      </c>
      <c r="N170" s="15" t="s">
        <v>1378</v>
      </c>
      <c r="O170" s="16">
        <v>510</v>
      </c>
      <c r="P170" s="15" t="s">
        <v>118</v>
      </c>
      <c r="Q170" s="15">
        <v>26200</v>
      </c>
      <c r="R170" s="15">
        <v>63900</v>
      </c>
      <c r="S170" s="15">
        <v>90100</v>
      </c>
      <c r="T170" s="15">
        <v>0.24</v>
      </c>
      <c r="U170" s="15" t="s">
        <v>501</v>
      </c>
      <c r="V170" s="15" t="s">
        <v>502</v>
      </c>
      <c r="W170" s="16">
        <v>1</v>
      </c>
      <c r="X170" s="16">
        <v>1</v>
      </c>
      <c r="Y170" s="15">
        <v>10266</v>
      </c>
      <c r="Z170" s="15">
        <v>0.23599999999999999</v>
      </c>
      <c r="AA170" s="15" t="s">
        <v>1574</v>
      </c>
      <c r="AB170" s="15" t="s">
        <v>1575</v>
      </c>
      <c r="AC170" s="15">
        <v>0</v>
      </c>
      <c r="AD170" s="26">
        <v>38264</v>
      </c>
      <c r="AE170" s="15" t="s">
        <v>119</v>
      </c>
      <c r="AF170" s="15" t="s">
        <v>119</v>
      </c>
      <c r="AG170" s="16">
        <v>1</v>
      </c>
      <c r="AH170" s="15" t="s">
        <v>1576</v>
      </c>
      <c r="AI170" s="15" t="s">
        <v>78</v>
      </c>
      <c r="AJ170" s="15">
        <v>10265.8486328</v>
      </c>
      <c r="AK170" s="15">
        <v>416.65060349399999</v>
      </c>
      <c r="AL170" s="15">
        <v>3093993.1679400001</v>
      </c>
      <c r="AM170" s="15">
        <v>1427581.5197999999</v>
      </c>
      <c r="AN170" s="14"/>
      <c r="AO170" s="14"/>
      <c r="AP170" s="19">
        <v>26200</v>
      </c>
      <c r="AQ170" s="19">
        <v>63200</v>
      </c>
      <c r="AR170" s="19">
        <v>0</v>
      </c>
      <c r="AS170" s="19">
        <v>0</v>
      </c>
      <c r="AT170" s="19">
        <f t="shared" si="15"/>
        <v>89400</v>
      </c>
      <c r="AU170" s="19">
        <v>45000</v>
      </c>
      <c r="AV170" s="19">
        <v>0</v>
      </c>
      <c r="AW170" s="19">
        <v>15540</v>
      </c>
      <c r="AX170" s="19">
        <v>12480</v>
      </c>
      <c r="AY170" s="20">
        <f t="shared" si="26"/>
        <v>73020</v>
      </c>
      <c r="AZ170" s="19">
        <f t="shared" si="24"/>
        <v>16380</v>
      </c>
      <c r="BA170" s="21">
        <v>1.6637000000099997</v>
      </c>
      <c r="BB170" s="21">
        <v>2.3913000000000002</v>
      </c>
      <c r="BC170" s="22"/>
      <c r="BD170" s="19">
        <v>894</v>
      </c>
      <c r="BE170" s="19">
        <f t="shared" si="17"/>
        <v>272.51406000163797</v>
      </c>
      <c r="BF170" s="19">
        <f t="shared" si="18"/>
        <v>391.69494000000009</v>
      </c>
      <c r="BG170" s="23">
        <v>3.4819999999999997E-2</v>
      </c>
      <c r="BH170" s="23">
        <f t="shared" si="19"/>
        <v>3.4819999999999997E-2</v>
      </c>
      <c r="BI170" s="19">
        <v>9.4889395692570329</v>
      </c>
      <c r="BJ170" s="19">
        <v>13.638817810800003</v>
      </c>
      <c r="BK170" s="19">
        <f t="shared" si="22"/>
        <v>263.02512043238096</v>
      </c>
      <c r="BL170" s="19">
        <f t="shared" si="22"/>
        <v>378.0561221892001</v>
      </c>
      <c r="BM170" s="19">
        <v>0</v>
      </c>
      <c r="BN170" s="19">
        <v>0</v>
      </c>
      <c r="BO170" s="19">
        <f t="shared" si="20"/>
        <v>0</v>
      </c>
      <c r="BP170" s="24">
        <f t="shared" si="25"/>
        <v>263.02512043238096</v>
      </c>
      <c r="BQ170" s="24">
        <f t="shared" si="25"/>
        <v>378.0561221892001</v>
      </c>
      <c r="BR170" s="24">
        <f t="shared" si="21"/>
        <v>115.03100175681914</v>
      </c>
      <c r="BS170" s="25" t="s">
        <v>1141</v>
      </c>
    </row>
    <row r="171" spans="1:71" s="25" customFormat="1" ht="14.25" x14ac:dyDescent="0.2">
      <c r="A171" s="14">
        <v>266</v>
      </c>
      <c r="B171" s="14"/>
      <c r="C171" s="15" t="s">
        <v>1577</v>
      </c>
      <c r="D171" s="16">
        <v>32918</v>
      </c>
      <c r="E171" s="15" t="s">
        <v>1578</v>
      </c>
      <c r="F171" s="15" t="s">
        <v>1577</v>
      </c>
      <c r="G171" s="17" t="s">
        <v>1579</v>
      </c>
      <c r="H171" s="17" t="s">
        <v>1580</v>
      </c>
      <c r="I171" s="17" t="s">
        <v>86</v>
      </c>
      <c r="J171" s="15" t="s">
        <v>1581</v>
      </c>
      <c r="K171" s="15" t="s">
        <v>929</v>
      </c>
      <c r="L171" s="18" t="s">
        <v>1582</v>
      </c>
      <c r="M171" s="15" t="s">
        <v>1377</v>
      </c>
      <c r="N171" s="15" t="s">
        <v>1378</v>
      </c>
      <c r="O171" s="16">
        <v>510</v>
      </c>
      <c r="P171" s="15" t="s">
        <v>118</v>
      </c>
      <c r="Q171" s="15">
        <v>26200</v>
      </c>
      <c r="R171" s="15">
        <v>66500</v>
      </c>
      <c r="S171" s="15">
        <v>92700</v>
      </c>
      <c r="T171" s="15">
        <v>0.24</v>
      </c>
      <c r="U171" s="15" t="s">
        <v>501</v>
      </c>
      <c r="V171" s="15" t="s">
        <v>502</v>
      </c>
      <c r="W171" s="16">
        <v>1</v>
      </c>
      <c r="X171" s="16">
        <v>0</v>
      </c>
      <c r="Y171" s="15">
        <v>10248</v>
      </c>
      <c r="Z171" s="15">
        <v>0.23499999999999999</v>
      </c>
      <c r="AA171" s="15" t="s">
        <v>1574</v>
      </c>
      <c r="AB171" s="15" t="s">
        <v>1575</v>
      </c>
      <c r="AC171" s="15">
        <v>0</v>
      </c>
      <c r="AD171" s="15"/>
      <c r="AE171" s="15" t="s">
        <v>1583</v>
      </c>
      <c r="AF171" s="15" t="s">
        <v>1584</v>
      </c>
      <c r="AG171" s="16">
        <v>1</v>
      </c>
      <c r="AH171" s="15" t="s">
        <v>1585</v>
      </c>
      <c r="AI171" s="15" t="s">
        <v>78</v>
      </c>
      <c r="AJ171" s="15">
        <v>10247.5664063</v>
      </c>
      <c r="AK171" s="15">
        <v>416.19358158099999</v>
      </c>
      <c r="AL171" s="15">
        <v>3094073.1667599999</v>
      </c>
      <c r="AM171" s="15">
        <v>1427581.0316000001</v>
      </c>
      <c r="AN171" s="14"/>
      <c r="AO171" s="14"/>
      <c r="AP171" s="19">
        <v>26200</v>
      </c>
      <c r="AQ171" s="19">
        <v>65800</v>
      </c>
      <c r="AR171" s="19">
        <v>0</v>
      </c>
      <c r="AS171" s="19">
        <v>0</v>
      </c>
      <c r="AT171" s="19">
        <f t="shared" si="15"/>
        <v>92000</v>
      </c>
      <c r="AU171" s="19">
        <v>45000</v>
      </c>
      <c r="AV171" s="19">
        <v>3000</v>
      </c>
      <c r="AW171" s="19">
        <v>16450</v>
      </c>
      <c r="AX171" s="19">
        <v>0</v>
      </c>
      <c r="AY171" s="20">
        <f t="shared" si="26"/>
        <v>64450</v>
      </c>
      <c r="AZ171" s="19">
        <f t="shared" si="24"/>
        <v>27550</v>
      </c>
      <c r="BA171" s="21">
        <v>1.6637000000099997</v>
      </c>
      <c r="BB171" s="21">
        <v>2.3913000000000002</v>
      </c>
      <c r="BC171" s="22"/>
      <c r="BD171" s="19">
        <v>920</v>
      </c>
      <c r="BE171" s="19">
        <f t="shared" si="17"/>
        <v>458.34935000275493</v>
      </c>
      <c r="BF171" s="19">
        <f t="shared" si="18"/>
        <v>658.80315000000007</v>
      </c>
      <c r="BG171" s="23">
        <v>3.4819999999999997E-2</v>
      </c>
      <c r="BH171" s="23">
        <f t="shared" si="19"/>
        <v>3.4819999999999997E-2</v>
      </c>
      <c r="BI171" s="19">
        <v>15.959724367095925</v>
      </c>
      <c r="BJ171" s="19">
        <v>22.939525682999999</v>
      </c>
      <c r="BK171" s="19">
        <f t="shared" si="22"/>
        <v>442.389625635659</v>
      </c>
      <c r="BL171" s="19">
        <f t="shared" si="22"/>
        <v>635.86362431700013</v>
      </c>
      <c r="BM171" s="19">
        <v>0</v>
      </c>
      <c r="BN171" s="19">
        <v>0</v>
      </c>
      <c r="BO171" s="19">
        <f t="shared" si="20"/>
        <v>0</v>
      </c>
      <c r="BP171" s="24">
        <f t="shared" si="25"/>
        <v>442.389625635659</v>
      </c>
      <c r="BQ171" s="24">
        <f t="shared" si="25"/>
        <v>635.86362431700013</v>
      </c>
      <c r="BR171" s="24">
        <f t="shared" si="21"/>
        <v>193.47399868134113</v>
      </c>
    </row>
    <row r="172" spans="1:71" s="25" customFormat="1" ht="14.25" x14ac:dyDescent="0.2">
      <c r="A172" s="14">
        <v>267</v>
      </c>
      <c r="B172" s="14"/>
      <c r="C172" s="15"/>
      <c r="D172" s="16">
        <v>35738</v>
      </c>
      <c r="E172" s="15" t="s">
        <v>1586</v>
      </c>
      <c r="F172" s="15" t="s">
        <v>1587</v>
      </c>
      <c r="G172" s="17" t="s">
        <v>1588</v>
      </c>
      <c r="H172" s="17" t="s">
        <v>1589</v>
      </c>
      <c r="I172" s="17" t="s">
        <v>1590</v>
      </c>
      <c r="J172" s="15" t="s">
        <v>1591</v>
      </c>
      <c r="K172" s="15" t="s">
        <v>1592</v>
      </c>
      <c r="L172" s="18" t="s">
        <v>1593</v>
      </c>
      <c r="M172" s="15" t="s">
        <v>1377</v>
      </c>
      <c r="N172" s="15" t="s">
        <v>1378</v>
      </c>
      <c r="O172" s="16">
        <v>510</v>
      </c>
      <c r="P172" s="15" t="s">
        <v>118</v>
      </c>
      <c r="Q172" s="15">
        <v>26200</v>
      </c>
      <c r="R172" s="15">
        <v>68700</v>
      </c>
      <c r="S172" s="15">
        <v>94900</v>
      </c>
      <c r="T172" s="15">
        <v>0.24</v>
      </c>
      <c r="U172" s="15" t="s">
        <v>501</v>
      </c>
      <c r="V172" s="15" t="s">
        <v>502</v>
      </c>
      <c r="W172" s="16">
        <v>1</v>
      </c>
      <c r="X172" s="16">
        <v>1</v>
      </c>
      <c r="Y172" s="15">
        <v>10229</v>
      </c>
      <c r="Z172" s="15">
        <v>0.23499999999999999</v>
      </c>
      <c r="AA172" s="15" t="s">
        <v>1574</v>
      </c>
      <c r="AB172" s="15" t="s">
        <v>1575</v>
      </c>
      <c r="AC172" s="15">
        <v>88000</v>
      </c>
      <c r="AD172" s="26">
        <v>41136</v>
      </c>
      <c r="AE172" s="15" t="s">
        <v>147</v>
      </c>
      <c r="AF172" s="15" t="s">
        <v>1594</v>
      </c>
      <c r="AG172" s="16">
        <v>1</v>
      </c>
      <c r="AH172" s="15" t="s">
        <v>1595</v>
      </c>
      <c r="AI172" s="15" t="s">
        <v>78</v>
      </c>
      <c r="AJ172" s="15">
        <v>10229.2788086</v>
      </c>
      <c r="AK172" s="15">
        <v>415.73623161900002</v>
      </c>
      <c r="AL172" s="15">
        <v>3094153.1656599999</v>
      </c>
      <c r="AM172" s="15">
        <v>1427580.5437</v>
      </c>
      <c r="AN172" s="14"/>
      <c r="AO172" s="14"/>
      <c r="AP172" s="19">
        <v>26200</v>
      </c>
      <c r="AQ172" s="19">
        <v>68000</v>
      </c>
      <c r="AR172" s="19">
        <v>0</v>
      </c>
      <c r="AS172" s="19">
        <v>0</v>
      </c>
      <c r="AT172" s="19">
        <f t="shared" si="15"/>
        <v>94200</v>
      </c>
      <c r="AU172" s="19">
        <v>45000</v>
      </c>
      <c r="AV172" s="19">
        <v>0</v>
      </c>
      <c r="AW172" s="19">
        <v>17220</v>
      </c>
      <c r="AX172" s="19">
        <v>0</v>
      </c>
      <c r="AY172" s="20">
        <f t="shared" si="26"/>
        <v>62220</v>
      </c>
      <c r="AZ172" s="19">
        <f t="shared" si="24"/>
        <v>31980</v>
      </c>
      <c r="BA172" s="21">
        <v>1.6637000000099997</v>
      </c>
      <c r="BB172" s="21">
        <v>2.3913000000000002</v>
      </c>
      <c r="BC172" s="22"/>
      <c r="BD172" s="19">
        <v>942</v>
      </c>
      <c r="BE172" s="19">
        <f t="shared" si="17"/>
        <v>532.05126000319797</v>
      </c>
      <c r="BF172" s="19">
        <f t="shared" si="18"/>
        <v>764.73774000000014</v>
      </c>
      <c r="BG172" s="23">
        <v>3.4819999999999997E-2</v>
      </c>
      <c r="BH172" s="23">
        <f t="shared" si="19"/>
        <v>3.4819999999999997E-2</v>
      </c>
      <c r="BI172" s="19">
        <v>18.52602487331135</v>
      </c>
      <c r="BJ172" s="19">
        <v>26.628168106800004</v>
      </c>
      <c r="BK172" s="19">
        <f t="shared" si="22"/>
        <v>513.5252351298866</v>
      </c>
      <c r="BL172" s="19">
        <f t="shared" si="22"/>
        <v>738.10957189320015</v>
      </c>
      <c r="BM172" s="19">
        <v>0</v>
      </c>
      <c r="BN172" s="19">
        <v>0</v>
      </c>
      <c r="BO172" s="19">
        <f t="shared" si="20"/>
        <v>0</v>
      </c>
      <c r="BP172" s="24">
        <f t="shared" si="25"/>
        <v>513.5252351298866</v>
      </c>
      <c r="BQ172" s="24">
        <f t="shared" si="25"/>
        <v>738.10957189320015</v>
      </c>
      <c r="BR172" s="24">
        <f t="shared" si="21"/>
        <v>224.58433676331356</v>
      </c>
    </row>
    <row r="173" spans="1:71" s="25" customFormat="1" ht="25.5" x14ac:dyDescent="0.2">
      <c r="A173" s="14">
        <v>268</v>
      </c>
      <c r="B173" s="14"/>
      <c r="C173" s="15" t="s">
        <v>1596</v>
      </c>
      <c r="D173" s="16">
        <v>27320</v>
      </c>
      <c r="E173" s="15" t="s">
        <v>1597</v>
      </c>
      <c r="F173" s="15" t="s">
        <v>1596</v>
      </c>
      <c r="G173" s="17" t="s">
        <v>1598</v>
      </c>
      <c r="H173" s="17" t="s">
        <v>1599</v>
      </c>
      <c r="I173" s="17" t="s">
        <v>1600</v>
      </c>
      <c r="J173" s="15" t="s">
        <v>1601</v>
      </c>
      <c r="K173" s="15" t="s">
        <v>86</v>
      </c>
      <c r="L173" s="18" t="s">
        <v>1602</v>
      </c>
      <c r="M173" s="15" t="s">
        <v>1377</v>
      </c>
      <c r="N173" s="15" t="s">
        <v>1378</v>
      </c>
      <c r="O173" s="16">
        <v>510</v>
      </c>
      <c r="P173" s="15" t="s">
        <v>118</v>
      </c>
      <c r="Q173" s="15">
        <v>26200</v>
      </c>
      <c r="R173" s="15">
        <v>80000</v>
      </c>
      <c r="S173" s="15">
        <v>106200</v>
      </c>
      <c r="T173" s="15">
        <v>0.24</v>
      </c>
      <c r="U173" s="15" t="s">
        <v>501</v>
      </c>
      <c r="V173" s="15" t="s">
        <v>502</v>
      </c>
      <c r="W173" s="16">
        <v>1</v>
      </c>
      <c r="X173" s="16">
        <v>0</v>
      </c>
      <c r="Y173" s="15">
        <v>10211</v>
      </c>
      <c r="Z173" s="15">
        <v>0.23400000000000001</v>
      </c>
      <c r="AA173" s="15" t="s">
        <v>1574</v>
      </c>
      <c r="AB173" s="15" t="s">
        <v>1575</v>
      </c>
      <c r="AC173" s="15">
        <v>0</v>
      </c>
      <c r="AD173" s="15"/>
      <c r="AE173" s="15" t="s">
        <v>1464</v>
      </c>
      <c r="AF173" s="15" t="s">
        <v>1603</v>
      </c>
      <c r="AG173" s="16">
        <v>1</v>
      </c>
      <c r="AH173" s="15" t="s">
        <v>1604</v>
      </c>
      <c r="AI173" s="15" t="s">
        <v>78</v>
      </c>
      <c r="AJ173" s="15">
        <v>10210.9296875</v>
      </c>
      <c r="AK173" s="15">
        <v>415.27790060699999</v>
      </c>
      <c r="AL173" s="15">
        <v>3094233.16451</v>
      </c>
      <c r="AM173" s="15">
        <v>1427580.0557599999</v>
      </c>
      <c r="AN173" s="14"/>
      <c r="AO173" s="14"/>
      <c r="AP173" s="19">
        <v>26200</v>
      </c>
      <c r="AQ173" s="19">
        <v>84800</v>
      </c>
      <c r="AR173" s="19">
        <v>0</v>
      </c>
      <c r="AS173" s="19">
        <v>1000</v>
      </c>
      <c r="AT173" s="19">
        <f t="shared" si="15"/>
        <v>112000</v>
      </c>
      <c r="AU173" s="19">
        <v>45000</v>
      </c>
      <c r="AV173" s="19">
        <v>0</v>
      </c>
      <c r="AW173" s="19">
        <v>23100</v>
      </c>
      <c r="AX173" s="19">
        <v>0</v>
      </c>
      <c r="AY173" s="20">
        <f t="shared" si="26"/>
        <v>68100</v>
      </c>
      <c r="AZ173" s="19">
        <f t="shared" si="24"/>
        <v>43900</v>
      </c>
      <c r="BA173" s="21">
        <v>1.6637000000099997</v>
      </c>
      <c r="BB173" s="21">
        <v>2.3913000000000002</v>
      </c>
      <c r="BC173" s="22"/>
      <c r="BD173" s="19">
        <v>1140</v>
      </c>
      <c r="BE173" s="19">
        <f t="shared" si="17"/>
        <v>730.36430000438986</v>
      </c>
      <c r="BF173" s="19">
        <f t="shared" si="18"/>
        <v>1049.7807</v>
      </c>
      <c r="BG173" s="23">
        <v>3.4819999999999997E-2</v>
      </c>
      <c r="BH173" s="23">
        <f t="shared" si="19"/>
        <v>3.4819999999999997E-2</v>
      </c>
      <c r="BI173" s="19">
        <v>24.851984586149371</v>
      </c>
      <c r="BJ173" s="19">
        <v>35.720713313999994</v>
      </c>
      <c r="BK173" s="19">
        <f t="shared" si="22"/>
        <v>705.51231541824052</v>
      </c>
      <c r="BL173" s="19">
        <f t="shared" si="22"/>
        <v>1014.059986686</v>
      </c>
      <c r="BM173" s="19">
        <v>0</v>
      </c>
      <c r="BN173" s="19">
        <v>0</v>
      </c>
      <c r="BO173" s="19">
        <f t="shared" si="20"/>
        <v>0</v>
      </c>
      <c r="BP173" s="24">
        <f t="shared" si="25"/>
        <v>705.51231541824052</v>
      </c>
      <c r="BQ173" s="24">
        <f t="shared" si="25"/>
        <v>1014.059986686</v>
      </c>
      <c r="BR173" s="24">
        <f t="shared" si="21"/>
        <v>308.54767126775948</v>
      </c>
    </row>
    <row r="174" spans="1:71" s="25" customFormat="1" ht="25.5" x14ac:dyDescent="0.2">
      <c r="A174" s="14">
        <v>269</v>
      </c>
      <c r="B174" s="14"/>
      <c r="C174" s="15"/>
      <c r="D174" s="16">
        <v>8717</v>
      </c>
      <c r="E174" s="15" t="s">
        <v>1605</v>
      </c>
      <c r="F174" s="15" t="s">
        <v>1606</v>
      </c>
      <c r="G174" s="17" t="s">
        <v>1607</v>
      </c>
      <c r="H174" s="17" t="s">
        <v>1608</v>
      </c>
      <c r="I174" s="17" t="s">
        <v>1609</v>
      </c>
      <c r="J174" s="15" t="s">
        <v>1610</v>
      </c>
      <c r="K174" s="15" t="s">
        <v>86</v>
      </c>
      <c r="L174" s="18" t="s">
        <v>1611</v>
      </c>
      <c r="M174" s="15" t="s">
        <v>1377</v>
      </c>
      <c r="N174" s="15" t="s">
        <v>1378</v>
      </c>
      <c r="O174" s="16">
        <v>510</v>
      </c>
      <c r="P174" s="15" t="s">
        <v>118</v>
      </c>
      <c r="Q174" s="15">
        <v>26200</v>
      </c>
      <c r="R174" s="15">
        <v>83700</v>
      </c>
      <c r="S174" s="15">
        <v>109900</v>
      </c>
      <c r="T174" s="15">
        <v>0.24</v>
      </c>
      <c r="U174" s="15" t="s">
        <v>501</v>
      </c>
      <c r="V174" s="15" t="s">
        <v>502</v>
      </c>
      <c r="W174" s="16">
        <v>1</v>
      </c>
      <c r="X174" s="16">
        <v>1</v>
      </c>
      <c r="Y174" s="15">
        <v>10193</v>
      </c>
      <c r="Z174" s="15">
        <v>0.23400000000000001</v>
      </c>
      <c r="AA174" s="15" t="s">
        <v>1574</v>
      </c>
      <c r="AB174" s="15" t="s">
        <v>1575</v>
      </c>
      <c r="AC174" s="15">
        <v>105000</v>
      </c>
      <c r="AD174" s="26">
        <v>39689</v>
      </c>
      <c r="AE174" s="15" t="s">
        <v>183</v>
      </c>
      <c r="AF174" s="15" t="s">
        <v>974</v>
      </c>
      <c r="AG174" s="16">
        <v>1</v>
      </c>
      <c r="AH174" s="15" t="s">
        <v>1612</v>
      </c>
      <c r="AI174" s="15" t="s">
        <v>78</v>
      </c>
      <c r="AJ174" s="15">
        <v>10192.675293</v>
      </c>
      <c r="AK174" s="15">
        <v>414.82121255099997</v>
      </c>
      <c r="AL174" s="15">
        <v>3094313.16335</v>
      </c>
      <c r="AM174" s="15">
        <v>1427579.56749</v>
      </c>
      <c r="AN174" s="14"/>
      <c r="AO174" s="14"/>
      <c r="AP174" s="19">
        <v>26200</v>
      </c>
      <c r="AQ174" s="19">
        <v>85200</v>
      </c>
      <c r="AR174" s="19">
        <v>0</v>
      </c>
      <c r="AS174" s="19">
        <v>0</v>
      </c>
      <c r="AT174" s="19">
        <f t="shared" si="15"/>
        <v>111400</v>
      </c>
      <c r="AU174" s="19">
        <v>45000</v>
      </c>
      <c r="AV174" s="19">
        <v>0</v>
      </c>
      <c r="AW174" s="19">
        <v>23240</v>
      </c>
      <c r="AX174" s="19">
        <v>0</v>
      </c>
      <c r="AY174" s="20">
        <f t="shared" si="26"/>
        <v>68240</v>
      </c>
      <c r="AZ174" s="19">
        <f t="shared" si="24"/>
        <v>43160</v>
      </c>
      <c r="BA174" s="21">
        <v>1.6637000000099997</v>
      </c>
      <c r="BB174" s="21">
        <v>2.3913000000000002</v>
      </c>
      <c r="BC174" s="22"/>
      <c r="BD174" s="19">
        <v>1114</v>
      </c>
      <c r="BE174" s="19">
        <f t="shared" si="17"/>
        <v>718.05292000431598</v>
      </c>
      <c r="BF174" s="19">
        <f t="shared" si="18"/>
        <v>1032.0850800000001</v>
      </c>
      <c r="BG174" s="23">
        <v>3.4819999999999997E-2</v>
      </c>
      <c r="BH174" s="23">
        <f t="shared" si="19"/>
        <v>3.4819999999999997E-2</v>
      </c>
      <c r="BI174" s="19">
        <v>25.002602674550282</v>
      </c>
      <c r="BJ174" s="19">
        <v>35.937202485599997</v>
      </c>
      <c r="BK174" s="19">
        <f t="shared" si="22"/>
        <v>693.05031732976568</v>
      </c>
      <c r="BL174" s="19">
        <f t="shared" si="22"/>
        <v>996.14787751440008</v>
      </c>
      <c r="BM174" s="19">
        <v>0</v>
      </c>
      <c r="BN174" s="19">
        <v>0</v>
      </c>
      <c r="BO174" s="19">
        <f t="shared" si="20"/>
        <v>0</v>
      </c>
      <c r="BP174" s="24">
        <f t="shared" si="25"/>
        <v>693.05031732976568</v>
      </c>
      <c r="BQ174" s="24">
        <f t="shared" si="25"/>
        <v>996.14787751440008</v>
      </c>
      <c r="BR174" s="24">
        <f t="shared" si="21"/>
        <v>303.0975601846344</v>
      </c>
    </row>
    <row r="175" spans="1:71" s="25" customFormat="1" ht="14.25" x14ac:dyDescent="0.2">
      <c r="A175" s="14">
        <v>270</v>
      </c>
      <c r="B175" s="14"/>
      <c r="C175" s="15" t="s">
        <v>176</v>
      </c>
      <c r="D175" s="16">
        <v>660</v>
      </c>
      <c r="E175" s="15" t="s">
        <v>1613</v>
      </c>
      <c r="F175" s="15" t="s">
        <v>1614</v>
      </c>
      <c r="G175" s="17" t="s">
        <v>1615</v>
      </c>
      <c r="H175" s="17" t="s">
        <v>1616</v>
      </c>
      <c r="I175" s="17" t="s">
        <v>86</v>
      </c>
      <c r="J175" s="15" t="s">
        <v>1617</v>
      </c>
      <c r="K175" s="15" t="s">
        <v>1618</v>
      </c>
      <c r="L175" s="18" t="s">
        <v>1619</v>
      </c>
      <c r="M175" s="15" t="s">
        <v>1377</v>
      </c>
      <c r="N175" s="15" t="s">
        <v>1378</v>
      </c>
      <c r="O175" s="16">
        <v>510</v>
      </c>
      <c r="P175" s="15" t="s">
        <v>118</v>
      </c>
      <c r="Q175" s="15">
        <v>26200</v>
      </c>
      <c r="R175" s="15">
        <v>76000</v>
      </c>
      <c r="S175" s="15">
        <v>102200</v>
      </c>
      <c r="T175" s="15">
        <v>0.24</v>
      </c>
      <c r="U175" s="15" t="s">
        <v>501</v>
      </c>
      <c r="V175" s="15" t="s">
        <v>502</v>
      </c>
      <c r="W175" s="16">
        <v>1</v>
      </c>
      <c r="X175" s="16">
        <v>1</v>
      </c>
      <c r="Y175" s="15">
        <v>10174</v>
      </c>
      <c r="Z175" s="15">
        <v>0.23400000000000001</v>
      </c>
      <c r="AA175" s="15" t="s">
        <v>1574</v>
      </c>
      <c r="AB175" s="15" t="s">
        <v>1575</v>
      </c>
      <c r="AC175" s="15">
        <v>0</v>
      </c>
      <c r="AD175" s="26">
        <v>37251</v>
      </c>
      <c r="AE175" s="15" t="s">
        <v>211</v>
      </c>
      <c r="AF175" s="15" t="s">
        <v>1620</v>
      </c>
      <c r="AG175" s="16">
        <v>1</v>
      </c>
      <c r="AH175" s="15" t="s">
        <v>1621</v>
      </c>
      <c r="AI175" s="15" t="s">
        <v>78</v>
      </c>
      <c r="AJ175" s="15">
        <v>10174.3681641</v>
      </c>
      <c r="AK175" s="15">
        <v>414.36353078399998</v>
      </c>
      <c r="AL175" s="15">
        <v>3094393.1623300002</v>
      </c>
      <c r="AM175" s="15">
        <v>1427579.07956</v>
      </c>
      <c r="AN175" s="14"/>
      <c r="AO175" s="14"/>
      <c r="AP175" s="19">
        <v>26200</v>
      </c>
      <c r="AQ175" s="19">
        <v>80900</v>
      </c>
      <c r="AR175" s="19">
        <v>0</v>
      </c>
      <c r="AS175" s="19">
        <v>0</v>
      </c>
      <c r="AT175" s="19">
        <f t="shared" si="15"/>
        <v>107100</v>
      </c>
      <c r="AU175" s="19">
        <v>45000</v>
      </c>
      <c r="AV175" s="19">
        <v>0</v>
      </c>
      <c r="AW175" s="19">
        <v>21735</v>
      </c>
      <c r="AX175" s="19">
        <v>0</v>
      </c>
      <c r="AY175" s="20">
        <f t="shared" si="26"/>
        <v>66735</v>
      </c>
      <c r="AZ175" s="19">
        <f t="shared" si="24"/>
        <v>40365</v>
      </c>
      <c r="BA175" s="21">
        <v>1.6637000000099997</v>
      </c>
      <c r="BB175" s="21">
        <v>2.3913000000000002</v>
      </c>
      <c r="BC175" s="22"/>
      <c r="BD175" s="19">
        <v>1071</v>
      </c>
      <c r="BE175" s="19">
        <f t="shared" si="17"/>
        <v>671.55250500403633</v>
      </c>
      <c r="BF175" s="19">
        <f t="shared" si="18"/>
        <v>965.248245</v>
      </c>
      <c r="BG175" s="23">
        <v>3.4819999999999997E-2</v>
      </c>
      <c r="BH175" s="23">
        <f t="shared" si="19"/>
        <v>3.4819999999999997E-2</v>
      </c>
      <c r="BI175" s="19">
        <v>23.383458224240542</v>
      </c>
      <c r="BJ175" s="19">
        <v>33.609943890899999</v>
      </c>
      <c r="BK175" s="19">
        <f t="shared" si="22"/>
        <v>648.16904677979574</v>
      </c>
      <c r="BL175" s="19">
        <f t="shared" si="22"/>
        <v>931.63830110909998</v>
      </c>
      <c r="BM175" s="19">
        <v>0</v>
      </c>
      <c r="BN175" s="19">
        <v>0</v>
      </c>
      <c r="BO175" s="19">
        <f t="shared" si="20"/>
        <v>0</v>
      </c>
      <c r="BP175" s="24">
        <f t="shared" si="25"/>
        <v>648.16904677979574</v>
      </c>
      <c r="BQ175" s="24">
        <f t="shared" si="25"/>
        <v>931.63830110909998</v>
      </c>
      <c r="BR175" s="24">
        <f t="shared" si="21"/>
        <v>283.46925432930425</v>
      </c>
    </row>
    <row r="176" spans="1:71" s="25" customFormat="1" ht="14.25" x14ac:dyDescent="0.2">
      <c r="A176" s="14">
        <v>271</v>
      </c>
      <c r="B176" s="14"/>
      <c r="C176" s="15" t="s">
        <v>1622</v>
      </c>
      <c r="D176" s="16">
        <v>30983</v>
      </c>
      <c r="E176" s="15" t="s">
        <v>1623</v>
      </c>
      <c r="F176" s="15" t="s">
        <v>1622</v>
      </c>
      <c r="G176" s="17" t="s">
        <v>1624</v>
      </c>
      <c r="H176" s="17" t="s">
        <v>1625</v>
      </c>
      <c r="I176" s="17" t="s">
        <v>86</v>
      </c>
      <c r="J176" s="15" t="s">
        <v>1626</v>
      </c>
      <c r="K176" s="15" t="s">
        <v>634</v>
      </c>
      <c r="L176" s="18" t="s">
        <v>1627</v>
      </c>
      <c r="M176" s="15" t="s">
        <v>1377</v>
      </c>
      <c r="N176" s="15" t="s">
        <v>1378</v>
      </c>
      <c r="O176" s="16">
        <v>510</v>
      </c>
      <c r="P176" s="15" t="s">
        <v>118</v>
      </c>
      <c r="Q176" s="15">
        <v>26200</v>
      </c>
      <c r="R176" s="15">
        <v>52900</v>
      </c>
      <c r="S176" s="15">
        <v>79100</v>
      </c>
      <c r="T176" s="15">
        <v>0.24</v>
      </c>
      <c r="U176" s="15" t="s">
        <v>501</v>
      </c>
      <c r="V176" s="15" t="s">
        <v>502</v>
      </c>
      <c r="W176" s="16">
        <v>1</v>
      </c>
      <c r="X176" s="16">
        <v>1</v>
      </c>
      <c r="Y176" s="15">
        <v>10156</v>
      </c>
      <c r="Z176" s="15">
        <v>0.23300000000000001</v>
      </c>
      <c r="AA176" s="15" t="s">
        <v>1574</v>
      </c>
      <c r="AB176" s="15" t="s">
        <v>1575</v>
      </c>
      <c r="AC176" s="15">
        <v>72000</v>
      </c>
      <c r="AD176" s="26">
        <v>37586</v>
      </c>
      <c r="AE176" s="15" t="s">
        <v>183</v>
      </c>
      <c r="AF176" s="15" t="s">
        <v>1628</v>
      </c>
      <c r="AG176" s="16">
        <v>1</v>
      </c>
      <c r="AH176" s="15" t="s">
        <v>1629</v>
      </c>
      <c r="AI176" s="15" t="s">
        <v>78</v>
      </c>
      <c r="AJ176" s="15">
        <v>10156.0195313</v>
      </c>
      <c r="AK176" s="15">
        <v>413.90520001300001</v>
      </c>
      <c r="AL176" s="15">
        <v>3094473.1611799998</v>
      </c>
      <c r="AM176" s="15">
        <v>1427578.5915300001</v>
      </c>
      <c r="AN176" s="14"/>
      <c r="AO176" s="14"/>
      <c r="AP176" s="19">
        <v>26200</v>
      </c>
      <c r="AQ176" s="19">
        <v>52300</v>
      </c>
      <c r="AR176" s="19">
        <v>0</v>
      </c>
      <c r="AS176" s="19">
        <v>0</v>
      </c>
      <c r="AT176" s="19">
        <f t="shared" si="15"/>
        <v>78500</v>
      </c>
      <c r="AU176" s="19">
        <v>45000</v>
      </c>
      <c r="AV176" s="19">
        <v>0</v>
      </c>
      <c r="AW176" s="19">
        <v>11725</v>
      </c>
      <c r="AX176" s="19">
        <v>0</v>
      </c>
      <c r="AY176" s="20">
        <f t="shared" si="26"/>
        <v>56725</v>
      </c>
      <c r="AZ176" s="19">
        <f t="shared" si="24"/>
        <v>21775</v>
      </c>
      <c r="BA176" s="21">
        <v>1.6637000000099997</v>
      </c>
      <c r="BB176" s="21">
        <v>2.3913000000000002</v>
      </c>
      <c r="BC176" s="22"/>
      <c r="BD176" s="19">
        <v>785</v>
      </c>
      <c r="BE176" s="19">
        <f t="shared" si="17"/>
        <v>362.27067500217743</v>
      </c>
      <c r="BF176" s="19">
        <f t="shared" si="18"/>
        <v>520.70557500000007</v>
      </c>
      <c r="BG176" s="23">
        <v>3.4819999999999997E-2</v>
      </c>
      <c r="BH176" s="23">
        <f t="shared" si="19"/>
        <v>3.4819999999999997E-2</v>
      </c>
      <c r="BI176" s="19">
        <v>12.614264903575817</v>
      </c>
      <c r="BJ176" s="19">
        <v>18.1309681215</v>
      </c>
      <c r="BK176" s="19">
        <f t="shared" si="22"/>
        <v>349.65641009860161</v>
      </c>
      <c r="BL176" s="19">
        <f t="shared" si="22"/>
        <v>502.57460687850005</v>
      </c>
      <c r="BM176" s="19">
        <v>0</v>
      </c>
      <c r="BN176" s="19">
        <v>0</v>
      </c>
      <c r="BO176" s="19">
        <f t="shared" si="20"/>
        <v>0</v>
      </c>
      <c r="BP176" s="24">
        <f t="shared" si="25"/>
        <v>349.65641009860161</v>
      </c>
      <c r="BQ176" s="24">
        <f t="shared" si="25"/>
        <v>502.57460687850005</v>
      </c>
      <c r="BR176" s="24">
        <f t="shared" si="21"/>
        <v>152.91819677989844</v>
      </c>
    </row>
    <row r="177" spans="1:71" s="25" customFormat="1" ht="14.25" x14ac:dyDescent="0.2">
      <c r="A177" s="14">
        <v>272</v>
      </c>
      <c r="B177" s="14"/>
      <c r="C177" s="15"/>
      <c r="D177" s="16">
        <v>23014</v>
      </c>
      <c r="E177" s="15" t="s">
        <v>1630</v>
      </c>
      <c r="F177" s="15" t="s">
        <v>1631</v>
      </c>
      <c r="G177" s="17" t="s">
        <v>1632</v>
      </c>
      <c r="H177" s="17" t="s">
        <v>1633</v>
      </c>
      <c r="I177" s="17" t="s">
        <v>86</v>
      </c>
      <c r="J177" s="15" t="s">
        <v>1634</v>
      </c>
      <c r="K177" s="15" t="s">
        <v>1635</v>
      </c>
      <c r="L177" s="18" t="s">
        <v>1636</v>
      </c>
      <c r="M177" s="15" t="s">
        <v>1377</v>
      </c>
      <c r="N177" s="15" t="s">
        <v>1378</v>
      </c>
      <c r="O177" s="16">
        <v>419</v>
      </c>
      <c r="P177" s="15" t="s">
        <v>895</v>
      </c>
      <c r="Q177" s="15">
        <v>20600</v>
      </c>
      <c r="R177" s="15">
        <v>67100</v>
      </c>
      <c r="S177" s="15">
        <v>87700</v>
      </c>
      <c r="T177" s="15">
        <v>0.19</v>
      </c>
      <c r="U177" s="15" t="s">
        <v>501</v>
      </c>
      <c r="V177" s="15" t="s">
        <v>502</v>
      </c>
      <c r="W177" s="16">
        <v>1</v>
      </c>
      <c r="X177" s="16">
        <v>1</v>
      </c>
      <c r="Y177" s="15">
        <v>8350</v>
      </c>
      <c r="Z177" s="15">
        <v>0.192</v>
      </c>
      <c r="AA177" s="15" t="s">
        <v>1574</v>
      </c>
      <c r="AB177" s="15" t="s">
        <v>1575</v>
      </c>
      <c r="AC177" s="15">
        <v>0</v>
      </c>
      <c r="AD177" s="26">
        <v>38688</v>
      </c>
      <c r="AE177" s="15" t="s">
        <v>119</v>
      </c>
      <c r="AF177" s="15" t="s">
        <v>119</v>
      </c>
      <c r="AG177" s="16">
        <v>1</v>
      </c>
      <c r="AH177" s="15" t="s">
        <v>1637</v>
      </c>
      <c r="AI177" s="15" t="s">
        <v>78</v>
      </c>
      <c r="AJ177" s="15">
        <v>8349.8300781300004</v>
      </c>
      <c r="AK177" s="15">
        <v>379.71976381399998</v>
      </c>
      <c r="AL177" s="15">
        <v>3094546.1852699998</v>
      </c>
      <c r="AM177" s="15">
        <v>1427579.7790900001</v>
      </c>
      <c r="AN177" s="14"/>
      <c r="AO177" s="14"/>
      <c r="AP177" s="19">
        <v>0</v>
      </c>
      <c r="AQ177" s="19">
        <v>0</v>
      </c>
      <c r="AR177" s="19">
        <v>20600</v>
      </c>
      <c r="AS177" s="19">
        <f>5100+61400</f>
        <v>66500</v>
      </c>
      <c r="AT177" s="19">
        <f t="shared" si="15"/>
        <v>87100</v>
      </c>
      <c r="AU177" s="19">
        <v>0</v>
      </c>
      <c r="AV177" s="19">
        <v>0</v>
      </c>
      <c r="AW177" s="19">
        <v>0</v>
      </c>
      <c r="AX177" s="19">
        <v>0</v>
      </c>
      <c r="AY177" s="20">
        <f t="shared" si="26"/>
        <v>0</v>
      </c>
      <c r="AZ177" s="19">
        <f t="shared" si="24"/>
        <v>87100</v>
      </c>
      <c r="BA177" s="21">
        <v>1.6637000000099997</v>
      </c>
      <c r="BB177" s="21">
        <v>2.3913000000000002</v>
      </c>
      <c r="BC177" s="22"/>
      <c r="BD177" s="19">
        <v>1793</v>
      </c>
      <c r="BE177" s="19">
        <f t="shared" si="17"/>
        <v>1449.0827000087097</v>
      </c>
      <c r="BF177" s="19">
        <f t="shared" si="18"/>
        <v>2082.8223000000003</v>
      </c>
      <c r="BG177" s="23">
        <v>3.4819999999999997E-2</v>
      </c>
      <c r="BH177" s="23">
        <f t="shared" si="19"/>
        <v>3.4819999999999997E-2</v>
      </c>
      <c r="BI177" s="19">
        <v>0</v>
      </c>
      <c r="BJ177" s="19">
        <v>0</v>
      </c>
      <c r="BK177" s="19">
        <f t="shared" si="22"/>
        <v>1449.0827000087097</v>
      </c>
      <c r="BL177" s="19">
        <f t="shared" si="22"/>
        <v>2082.8223000000003</v>
      </c>
      <c r="BM177" s="19">
        <v>0</v>
      </c>
      <c r="BN177" s="19">
        <v>320.86600000000021</v>
      </c>
      <c r="BO177" s="19">
        <f t="shared" si="20"/>
        <v>320.86600000000021</v>
      </c>
      <c r="BP177" s="24">
        <f t="shared" si="25"/>
        <v>1449.0827000087097</v>
      </c>
      <c r="BQ177" s="24">
        <f t="shared" si="25"/>
        <v>1761.9563000000001</v>
      </c>
      <c r="BR177" s="24">
        <f t="shared" si="21"/>
        <v>312.87359999129035</v>
      </c>
    </row>
    <row r="178" spans="1:71" s="25" customFormat="1" ht="14.25" x14ac:dyDescent="0.2">
      <c r="A178" s="14">
        <v>273</v>
      </c>
      <c r="B178" s="14"/>
      <c r="C178" s="15"/>
      <c r="D178" s="16">
        <v>17927</v>
      </c>
      <c r="E178" s="15" t="s">
        <v>1638</v>
      </c>
      <c r="F178" s="15" t="s">
        <v>1639</v>
      </c>
      <c r="G178" s="17" t="s">
        <v>1632</v>
      </c>
      <c r="H178" s="17" t="s">
        <v>1633</v>
      </c>
      <c r="I178" s="17" t="s">
        <v>86</v>
      </c>
      <c r="J178" s="15" t="s">
        <v>1640</v>
      </c>
      <c r="K178" s="15" t="s">
        <v>86</v>
      </c>
      <c r="L178" s="18" t="s">
        <v>1641</v>
      </c>
      <c r="M178" s="15" t="s">
        <v>1642</v>
      </c>
      <c r="N178" s="15" t="s">
        <v>1643</v>
      </c>
      <c r="O178" s="16">
        <v>600</v>
      </c>
      <c r="P178" s="15" t="s">
        <v>600</v>
      </c>
      <c r="Q178" s="15">
        <v>0</v>
      </c>
      <c r="R178" s="15">
        <v>0</v>
      </c>
      <c r="S178" s="15">
        <v>0</v>
      </c>
      <c r="T178" s="15">
        <v>0</v>
      </c>
      <c r="U178" s="15" t="s">
        <v>501</v>
      </c>
      <c r="V178" s="15" t="s">
        <v>502</v>
      </c>
      <c r="W178" s="16">
        <v>0</v>
      </c>
      <c r="X178" s="16">
        <v>0</v>
      </c>
      <c r="Y178" s="15">
        <v>1509</v>
      </c>
      <c r="Z178" s="15">
        <v>3.5000000000000003E-2</v>
      </c>
      <c r="AA178" s="15" t="s">
        <v>1574</v>
      </c>
      <c r="AB178" s="15" t="s">
        <v>1575</v>
      </c>
      <c r="AC178" s="15">
        <v>0</v>
      </c>
      <c r="AD178" s="15"/>
      <c r="AE178" s="15" t="s">
        <v>78</v>
      </c>
      <c r="AF178" s="15" t="s">
        <v>78</v>
      </c>
      <c r="AG178" s="16">
        <v>1</v>
      </c>
      <c r="AH178" s="15" t="s">
        <v>1644</v>
      </c>
      <c r="AI178" s="15" t="s">
        <v>78</v>
      </c>
      <c r="AJ178" s="15">
        <v>1508.8339843799999</v>
      </c>
      <c r="AK178" s="15">
        <v>287.608191874</v>
      </c>
      <c r="AL178" s="15">
        <v>3094584.5698600002</v>
      </c>
      <c r="AM178" s="15">
        <v>1427567.46527</v>
      </c>
      <c r="AN178" s="14"/>
      <c r="AO178" s="14"/>
      <c r="AP178" s="19">
        <v>0</v>
      </c>
      <c r="AQ178" s="19">
        <v>0</v>
      </c>
      <c r="AR178" s="19">
        <v>0</v>
      </c>
      <c r="AS178" s="19">
        <v>0</v>
      </c>
      <c r="AT178" s="19">
        <f t="shared" si="15"/>
        <v>0</v>
      </c>
      <c r="AU178" s="19">
        <v>0</v>
      </c>
      <c r="AV178" s="19">
        <v>0</v>
      </c>
      <c r="AW178" s="19">
        <v>0</v>
      </c>
      <c r="AX178" s="19">
        <v>0</v>
      </c>
      <c r="AY178" s="20">
        <f t="shared" si="26"/>
        <v>0</v>
      </c>
      <c r="AZ178" s="19">
        <f t="shared" si="24"/>
        <v>0</v>
      </c>
      <c r="BA178" s="21">
        <v>1.6637000000099997</v>
      </c>
      <c r="BB178" s="21">
        <v>2.3913000000000002</v>
      </c>
      <c r="BC178" s="22"/>
      <c r="BD178" s="19">
        <v>0</v>
      </c>
      <c r="BE178" s="19">
        <f t="shared" si="17"/>
        <v>0</v>
      </c>
      <c r="BF178" s="19">
        <f t="shared" si="18"/>
        <v>0</v>
      </c>
      <c r="BG178" s="23">
        <v>3.4819999999999997E-2</v>
      </c>
      <c r="BH178" s="23">
        <f t="shared" si="19"/>
        <v>3.4819999999999997E-2</v>
      </c>
      <c r="BI178" s="19">
        <v>0</v>
      </c>
      <c r="BJ178" s="19">
        <v>0</v>
      </c>
      <c r="BK178" s="19">
        <f t="shared" si="22"/>
        <v>0</v>
      </c>
      <c r="BL178" s="19">
        <f t="shared" si="22"/>
        <v>0</v>
      </c>
      <c r="BM178" s="19">
        <v>0</v>
      </c>
      <c r="BN178" s="19">
        <v>0</v>
      </c>
      <c r="BO178" s="19">
        <f t="shared" si="20"/>
        <v>0</v>
      </c>
      <c r="BP178" s="24">
        <f t="shared" si="25"/>
        <v>0</v>
      </c>
      <c r="BQ178" s="24">
        <f t="shared" si="25"/>
        <v>0</v>
      </c>
      <c r="BR178" s="24">
        <f t="shared" si="21"/>
        <v>0</v>
      </c>
      <c r="BS178" s="25" t="s">
        <v>292</v>
      </c>
    </row>
    <row r="179" spans="1:71" s="25" customFormat="1" ht="14.25" x14ac:dyDescent="0.2">
      <c r="A179" s="14">
        <v>274</v>
      </c>
      <c r="B179" s="14"/>
      <c r="C179" s="15"/>
      <c r="D179" s="16">
        <v>20281</v>
      </c>
      <c r="E179" s="15" t="s">
        <v>1645</v>
      </c>
      <c r="F179" s="15" t="s">
        <v>1646</v>
      </c>
      <c r="G179" s="17" t="s">
        <v>1647</v>
      </c>
      <c r="H179" s="17" t="s">
        <v>1648</v>
      </c>
      <c r="I179" s="17" t="s">
        <v>86</v>
      </c>
      <c r="J179" s="15" t="s">
        <v>1648</v>
      </c>
      <c r="K179" s="15" t="s">
        <v>1649</v>
      </c>
      <c r="L179" s="18" t="s">
        <v>78</v>
      </c>
      <c r="M179" s="15" t="s">
        <v>78</v>
      </c>
      <c r="N179" s="15" t="s">
        <v>78</v>
      </c>
      <c r="O179" s="16">
        <v>0</v>
      </c>
      <c r="P179" s="15" t="s">
        <v>78</v>
      </c>
      <c r="Q179" s="15">
        <v>0</v>
      </c>
      <c r="R179" s="15">
        <v>0</v>
      </c>
      <c r="S179" s="15">
        <v>0</v>
      </c>
      <c r="T179" s="15">
        <v>0</v>
      </c>
      <c r="U179" s="15" t="s">
        <v>501</v>
      </c>
      <c r="V179" s="15" t="s">
        <v>78</v>
      </c>
      <c r="W179" s="16">
        <v>0</v>
      </c>
      <c r="X179" s="16">
        <v>0</v>
      </c>
      <c r="Y179" s="15">
        <v>38219</v>
      </c>
      <c r="Z179" s="15">
        <v>0.877</v>
      </c>
      <c r="AA179" s="15" t="s">
        <v>78</v>
      </c>
      <c r="AB179" s="15" t="s">
        <v>78</v>
      </c>
      <c r="AC179" s="15">
        <v>0</v>
      </c>
      <c r="AD179" s="15"/>
      <c r="AE179" s="15" t="s">
        <v>78</v>
      </c>
      <c r="AF179" s="15" t="s">
        <v>78</v>
      </c>
      <c r="AG179" s="16">
        <v>0</v>
      </c>
      <c r="AH179" s="15" t="s">
        <v>1650</v>
      </c>
      <c r="AI179" s="15" t="s">
        <v>78</v>
      </c>
      <c r="AJ179" s="15">
        <v>38219.109375</v>
      </c>
      <c r="AK179" s="15">
        <v>1999.94735034</v>
      </c>
      <c r="AL179" s="15">
        <v>3094517.1629900001</v>
      </c>
      <c r="AM179" s="15">
        <v>1427342.50303</v>
      </c>
      <c r="AN179" s="14"/>
      <c r="AO179" s="14"/>
      <c r="AP179" s="19">
        <v>0</v>
      </c>
      <c r="AQ179" s="19">
        <v>0</v>
      </c>
      <c r="AR179" s="19">
        <v>0</v>
      </c>
      <c r="AS179" s="19">
        <v>0</v>
      </c>
      <c r="AT179" s="19">
        <f t="shared" si="15"/>
        <v>0</v>
      </c>
      <c r="AU179" s="19">
        <v>0</v>
      </c>
      <c r="AV179" s="19">
        <v>0</v>
      </c>
      <c r="AW179" s="19">
        <v>0</v>
      </c>
      <c r="AX179" s="19">
        <v>0</v>
      </c>
      <c r="AY179" s="20">
        <f t="shared" si="26"/>
        <v>0</v>
      </c>
      <c r="AZ179" s="19">
        <f t="shared" si="24"/>
        <v>0</v>
      </c>
      <c r="BA179" s="21">
        <v>1.6637000000099997</v>
      </c>
      <c r="BB179" s="21">
        <v>2.3913000000000002</v>
      </c>
      <c r="BC179" s="22"/>
      <c r="BD179" s="19">
        <v>0</v>
      </c>
      <c r="BE179" s="19">
        <f t="shared" si="17"/>
        <v>0</v>
      </c>
      <c r="BF179" s="19">
        <f t="shared" si="18"/>
        <v>0</v>
      </c>
      <c r="BG179" s="23">
        <v>3.4819999999999997E-2</v>
      </c>
      <c r="BH179" s="23">
        <f t="shared" si="19"/>
        <v>3.4819999999999997E-2</v>
      </c>
      <c r="BI179" s="19">
        <v>0</v>
      </c>
      <c r="BJ179" s="19">
        <v>0</v>
      </c>
      <c r="BK179" s="19">
        <f t="shared" si="22"/>
        <v>0</v>
      </c>
      <c r="BL179" s="19">
        <f t="shared" si="22"/>
        <v>0</v>
      </c>
      <c r="BM179" s="19">
        <v>0</v>
      </c>
      <c r="BN179" s="19">
        <v>0</v>
      </c>
      <c r="BO179" s="19">
        <f t="shared" si="20"/>
        <v>0</v>
      </c>
      <c r="BP179" s="24">
        <f t="shared" si="25"/>
        <v>0</v>
      </c>
      <c r="BQ179" s="24">
        <f t="shared" si="25"/>
        <v>0</v>
      </c>
      <c r="BR179" s="24">
        <f t="shared" si="21"/>
        <v>0</v>
      </c>
    </row>
    <row r="180" spans="1:71" s="25" customFormat="1" ht="14.25" x14ac:dyDescent="0.2">
      <c r="A180" s="14">
        <v>275</v>
      </c>
      <c r="B180" s="14"/>
      <c r="C180" s="15"/>
      <c r="D180" s="16">
        <v>13967</v>
      </c>
      <c r="E180" s="15" t="s">
        <v>1651</v>
      </c>
      <c r="F180" s="15" t="s">
        <v>1652</v>
      </c>
      <c r="G180" s="17" t="s">
        <v>1653</v>
      </c>
      <c r="H180" s="17" t="s">
        <v>1654</v>
      </c>
      <c r="I180" s="17" t="s">
        <v>88</v>
      </c>
      <c r="J180" s="15" t="s">
        <v>1655</v>
      </c>
      <c r="K180" s="15" t="s">
        <v>1656</v>
      </c>
      <c r="L180" s="18" t="s">
        <v>78</v>
      </c>
      <c r="M180" s="15" t="s">
        <v>78</v>
      </c>
      <c r="N180" s="15" t="s">
        <v>78</v>
      </c>
      <c r="O180" s="16">
        <v>0</v>
      </c>
      <c r="P180" s="15" t="s">
        <v>78</v>
      </c>
      <c r="Q180" s="15">
        <v>0</v>
      </c>
      <c r="R180" s="15">
        <v>0</v>
      </c>
      <c r="S180" s="15">
        <v>0</v>
      </c>
      <c r="T180" s="15">
        <v>0</v>
      </c>
      <c r="U180" s="15" t="s">
        <v>501</v>
      </c>
      <c r="V180" s="15" t="s">
        <v>78</v>
      </c>
      <c r="W180" s="16">
        <v>0</v>
      </c>
      <c r="X180" s="16">
        <v>0</v>
      </c>
      <c r="Y180" s="15">
        <v>16133</v>
      </c>
      <c r="Z180" s="15">
        <v>0.37</v>
      </c>
      <c r="AA180" s="15" t="s">
        <v>78</v>
      </c>
      <c r="AB180" s="15" t="s">
        <v>78</v>
      </c>
      <c r="AC180" s="15">
        <v>0</v>
      </c>
      <c r="AD180" s="15"/>
      <c r="AE180" s="15" t="s">
        <v>78</v>
      </c>
      <c r="AF180" s="15" t="s">
        <v>78</v>
      </c>
      <c r="AG180" s="16">
        <v>0</v>
      </c>
      <c r="AH180" s="15" t="s">
        <v>1657</v>
      </c>
      <c r="AI180" s="15" t="s">
        <v>78</v>
      </c>
      <c r="AJ180" s="15">
        <v>16132.7607422</v>
      </c>
      <c r="AK180" s="15">
        <v>1019.4722759700001</v>
      </c>
      <c r="AL180" s="15">
        <v>3094635.1334299999</v>
      </c>
      <c r="AM180" s="15">
        <v>1427425.16203</v>
      </c>
      <c r="AN180" s="14"/>
      <c r="AO180" s="14"/>
      <c r="AP180" s="19">
        <v>0</v>
      </c>
      <c r="AQ180" s="19">
        <v>0</v>
      </c>
      <c r="AR180" s="19">
        <v>0</v>
      </c>
      <c r="AS180" s="19">
        <v>0</v>
      </c>
      <c r="AT180" s="19">
        <f t="shared" si="15"/>
        <v>0</v>
      </c>
      <c r="AU180" s="19">
        <v>0</v>
      </c>
      <c r="AV180" s="19">
        <v>0</v>
      </c>
      <c r="AW180" s="19">
        <v>0</v>
      </c>
      <c r="AX180" s="19">
        <v>0</v>
      </c>
      <c r="AY180" s="20">
        <f t="shared" si="26"/>
        <v>0</v>
      </c>
      <c r="AZ180" s="19">
        <f t="shared" si="24"/>
        <v>0</v>
      </c>
      <c r="BA180" s="21">
        <v>1.6637000000099997</v>
      </c>
      <c r="BB180" s="21">
        <v>2.3913000000000002</v>
      </c>
      <c r="BC180" s="22"/>
      <c r="BD180" s="19">
        <v>0</v>
      </c>
      <c r="BE180" s="19">
        <f t="shared" si="17"/>
        <v>0</v>
      </c>
      <c r="BF180" s="19">
        <f t="shared" si="18"/>
        <v>0</v>
      </c>
      <c r="BG180" s="23">
        <v>3.4819999999999997E-2</v>
      </c>
      <c r="BH180" s="23">
        <f t="shared" si="19"/>
        <v>3.4819999999999997E-2</v>
      </c>
      <c r="BI180" s="19">
        <v>0</v>
      </c>
      <c r="BJ180" s="19">
        <v>0</v>
      </c>
      <c r="BK180" s="19">
        <f t="shared" si="22"/>
        <v>0</v>
      </c>
      <c r="BL180" s="19">
        <f t="shared" si="22"/>
        <v>0</v>
      </c>
      <c r="BM180" s="19">
        <v>0</v>
      </c>
      <c r="BN180" s="19">
        <v>0</v>
      </c>
      <c r="BO180" s="19">
        <f t="shared" si="20"/>
        <v>0</v>
      </c>
      <c r="BP180" s="24">
        <f t="shared" si="25"/>
        <v>0</v>
      </c>
      <c r="BQ180" s="24">
        <f t="shared" si="25"/>
        <v>0</v>
      </c>
      <c r="BR180" s="24">
        <f t="shared" si="21"/>
        <v>0</v>
      </c>
    </row>
    <row r="181" spans="1:71" s="25" customFormat="1" ht="25.5" x14ac:dyDescent="0.2">
      <c r="A181" s="14">
        <v>276</v>
      </c>
      <c r="B181" s="14"/>
      <c r="C181" s="15" t="s">
        <v>176</v>
      </c>
      <c r="D181" s="16">
        <v>9733</v>
      </c>
      <c r="E181" s="15" t="s">
        <v>1658</v>
      </c>
      <c r="F181" s="15" t="s">
        <v>1659</v>
      </c>
      <c r="G181" s="17" t="s">
        <v>1660</v>
      </c>
      <c r="H181" s="17" t="s">
        <v>1661</v>
      </c>
      <c r="I181" s="17" t="s">
        <v>68</v>
      </c>
      <c r="J181" s="15" t="s">
        <v>1662</v>
      </c>
      <c r="K181" s="15" t="s">
        <v>450</v>
      </c>
      <c r="L181" s="18" t="s">
        <v>1663</v>
      </c>
      <c r="M181" s="15" t="s">
        <v>1642</v>
      </c>
      <c r="N181" s="15" t="s">
        <v>1643</v>
      </c>
      <c r="O181" s="16">
        <v>620</v>
      </c>
      <c r="P181" s="15" t="s">
        <v>452</v>
      </c>
      <c r="Q181" s="15">
        <v>0</v>
      </c>
      <c r="R181" s="15">
        <v>0</v>
      </c>
      <c r="S181" s="15">
        <v>0</v>
      </c>
      <c r="T181" s="15">
        <v>0</v>
      </c>
      <c r="U181" s="15" t="s">
        <v>501</v>
      </c>
      <c r="V181" s="15" t="s">
        <v>502</v>
      </c>
      <c r="W181" s="16">
        <v>0</v>
      </c>
      <c r="X181" s="16">
        <v>0</v>
      </c>
      <c r="Y181" s="15">
        <v>4489</v>
      </c>
      <c r="Z181" s="15">
        <v>0.10299999999999999</v>
      </c>
      <c r="AA181" s="15" t="s">
        <v>78</v>
      </c>
      <c r="AB181" s="15" t="s">
        <v>78</v>
      </c>
      <c r="AC181" s="15">
        <v>0</v>
      </c>
      <c r="AD181" s="15"/>
      <c r="AE181" s="15" t="s">
        <v>78</v>
      </c>
      <c r="AF181" s="15" t="s">
        <v>78</v>
      </c>
      <c r="AG181" s="16">
        <v>1</v>
      </c>
      <c r="AH181" s="15" t="s">
        <v>1664</v>
      </c>
      <c r="AI181" s="15" t="s">
        <v>78</v>
      </c>
      <c r="AJ181" s="15">
        <v>4488.7983398400002</v>
      </c>
      <c r="AK181" s="15">
        <v>376.48081070500001</v>
      </c>
      <c r="AL181" s="15">
        <v>3094639.0536799999</v>
      </c>
      <c r="AM181" s="15">
        <v>1427120.3431800001</v>
      </c>
      <c r="AN181" s="14"/>
      <c r="AO181" s="14"/>
      <c r="AP181" s="19">
        <v>0</v>
      </c>
      <c r="AQ181" s="19">
        <v>0</v>
      </c>
      <c r="AR181" s="19">
        <v>0</v>
      </c>
      <c r="AS181" s="19">
        <v>0</v>
      </c>
      <c r="AT181" s="19">
        <f t="shared" si="15"/>
        <v>0</v>
      </c>
      <c r="AU181" s="19">
        <v>0</v>
      </c>
      <c r="AV181" s="19">
        <v>0</v>
      </c>
      <c r="AW181" s="19">
        <v>0</v>
      </c>
      <c r="AX181" s="19">
        <v>0</v>
      </c>
      <c r="AY181" s="20">
        <f t="shared" si="26"/>
        <v>0</v>
      </c>
      <c r="AZ181" s="19">
        <f t="shared" si="24"/>
        <v>0</v>
      </c>
      <c r="BA181" s="21">
        <v>1.6637000000099997</v>
      </c>
      <c r="BB181" s="21">
        <v>2.3913000000000002</v>
      </c>
      <c r="BC181" s="22"/>
      <c r="BD181" s="19">
        <v>0</v>
      </c>
      <c r="BE181" s="19">
        <f t="shared" si="17"/>
        <v>0</v>
      </c>
      <c r="BF181" s="19">
        <f t="shared" si="18"/>
        <v>0</v>
      </c>
      <c r="BG181" s="23">
        <v>3.4819999999999997E-2</v>
      </c>
      <c r="BH181" s="23">
        <f t="shared" si="19"/>
        <v>3.4819999999999997E-2</v>
      </c>
      <c r="BI181" s="19">
        <v>0</v>
      </c>
      <c r="BJ181" s="19">
        <v>0</v>
      </c>
      <c r="BK181" s="19">
        <f t="shared" si="22"/>
        <v>0</v>
      </c>
      <c r="BL181" s="19">
        <f t="shared" si="22"/>
        <v>0</v>
      </c>
      <c r="BM181" s="19">
        <v>0</v>
      </c>
      <c r="BN181" s="19">
        <v>0</v>
      </c>
      <c r="BO181" s="19">
        <f t="shared" si="20"/>
        <v>0</v>
      </c>
      <c r="BP181" s="24">
        <f t="shared" si="25"/>
        <v>0</v>
      </c>
      <c r="BQ181" s="24">
        <f t="shared" si="25"/>
        <v>0</v>
      </c>
      <c r="BR181" s="24">
        <f t="shared" si="21"/>
        <v>0</v>
      </c>
      <c r="BS181" s="25" t="s">
        <v>292</v>
      </c>
    </row>
    <row r="182" spans="1:71" s="25" customFormat="1" ht="14.25" x14ac:dyDescent="0.2">
      <c r="A182" s="14">
        <v>277</v>
      </c>
      <c r="B182" s="14"/>
      <c r="C182" s="15" t="s">
        <v>150</v>
      </c>
      <c r="D182" s="16">
        <v>35629</v>
      </c>
      <c r="E182" s="15" t="s">
        <v>1665</v>
      </c>
      <c r="F182" s="15" t="s">
        <v>1666</v>
      </c>
      <c r="G182" s="17" t="s">
        <v>1667</v>
      </c>
      <c r="H182" s="17" t="s">
        <v>1668</v>
      </c>
      <c r="I182" s="17" t="s">
        <v>86</v>
      </c>
      <c r="J182" s="15" t="s">
        <v>1669</v>
      </c>
      <c r="K182" s="15" t="s">
        <v>88</v>
      </c>
      <c r="L182" s="27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9">
        <v>0</v>
      </c>
      <c r="AQ182" s="19">
        <v>0</v>
      </c>
      <c r="AR182" s="19">
        <v>0</v>
      </c>
      <c r="AS182" s="19">
        <v>0</v>
      </c>
      <c r="AT182" s="19">
        <f t="shared" si="15"/>
        <v>0</v>
      </c>
      <c r="AU182" s="19">
        <v>0</v>
      </c>
      <c r="AV182" s="19">
        <v>0</v>
      </c>
      <c r="AW182" s="19">
        <v>0</v>
      </c>
      <c r="AX182" s="19">
        <v>0</v>
      </c>
      <c r="AY182" s="20">
        <f t="shared" si="26"/>
        <v>0</v>
      </c>
      <c r="AZ182" s="19">
        <f t="shared" si="24"/>
        <v>0</v>
      </c>
      <c r="BA182" s="21">
        <v>1.6637000000099997</v>
      </c>
      <c r="BB182" s="21">
        <v>2.3913000000000002</v>
      </c>
      <c r="BC182" s="22"/>
      <c r="BD182" s="19">
        <v>0</v>
      </c>
      <c r="BE182" s="19">
        <f t="shared" si="17"/>
        <v>0</v>
      </c>
      <c r="BF182" s="19">
        <f t="shared" si="18"/>
        <v>0</v>
      </c>
      <c r="BG182" s="23">
        <v>3.4819999999999997E-2</v>
      </c>
      <c r="BH182" s="23">
        <f t="shared" si="19"/>
        <v>3.4819999999999997E-2</v>
      </c>
      <c r="BI182" s="19">
        <v>0</v>
      </c>
      <c r="BJ182" s="19">
        <v>0</v>
      </c>
      <c r="BK182" s="19">
        <f t="shared" si="22"/>
        <v>0</v>
      </c>
      <c r="BL182" s="19">
        <f t="shared" si="22"/>
        <v>0</v>
      </c>
      <c r="BM182" s="19">
        <v>0</v>
      </c>
      <c r="BN182" s="19">
        <v>0</v>
      </c>
      <c r="BO182" s="19">
        <f t="shared" si="20"/>
        <v>0</v>
      </c>
      <c r="BP182" s="24">
        <f t="shared" si="25"/>
        <v>0</v>
      </c>
      <c r="BQ182" s="24">
        <f t="shared" si="25"/>
        <v>0</v>
      </c>
      <c r="BR182" s="24">
        <f t="shared" si="21"/>
        <v>0</v>
      </c>
      <c r="BS182" s="25" t="s">
        <v>292</v>
      </c>
    </row>
    <row r="183" spans="1:71" s="28" customFormat="1" ht="14.25" x14ac:dyDescent="0.2">
      <c r="A183" s="14">
        <v>278</v>
      </c>
      <c r="B183" s="14"/>
      <c r="C183" s="15"/>
      <c r="D183" s="16">
        <v>336</v>
      </c>
      <c r="E183" s="15" t="s">
        <v>1670</v>
      </c>
      <c r="F183" s="15" t="s">
        <v>1671</v>
      </c>
      <c r="G183" s="17" t="s">
        <v>1672</v>
      </c>
      <c r="H183" s="17" t="s">
        <v>1673</v>
      </c>
      <c r="I183" s="17" t="s">
        <v>250</v>
      </c>
      <c r="J183" s="15" t="s">
        <v>1674</v>
      </c>
      <c r="K183" s="15" t="s">
        <v>1675</v>
      </c>
      <c r="L183" s="18" t="s">
        <v>1676</v>
      </c>
      <c r="M183" s="15" t="s">
        <v>1642</v>
      </c>
      <c r="N183" s="15" t="s">
        <v>1643</v>
      </c>
      <c r="O183" s="16">
        <v>600</v>
      </c>
      <c r="P183" s="15" t="s">
        <v>600</v>
      </c>
      <c r="Q183" s="15">
        <v>0</v>
      </c>
      <c r="R183" s="15">
        <v>0</v>
      </c>
      <c r="S183" s="15">
        <v>0</v>
      </c>
      <c r="T183" s="15">
        <v>0</v>
      </c>
      <c r="U183" s="15" t="s">
        <v>501</v>
      </c>
      <c r="V183" s="15" t="s">
        <v>502</v>
      </c>
      <c r="W183" s="16">
        <v>0</v>
      </c>
      <c r="X183" s="16">
        <v>0</v>
      </c>
      <c r="Y183" s="15">
        <v>2367</v>
      </c>
      <c r="Z183" s="15">
        <v>5.3999999999999999E-2</v>
      </c>
      <c r="AA183" s="15" t="s">
        <v>1574</v>
      </c>
      <c r="AB183" s="15" t="s">
        <v>1575</v>
      </c>
      <c r="AC183" s="15">
        <v>0</v>
      </c>
      <c r="AD183" s="15"/>
      <c r="AE183" s="15" t="s">
        <v>78</v>
      </c>
      <c r="AF183" s="15" t="s">
        <v>78</v>
      </c>
      <c r="AG183" s="16">
        <v>1</v>
      </c>
      <c r="AH183" s="15" t="s">
        <v>1677</v>
      </c>
      <c r="AI183" s="15" t="s">
        <v>78</v>
      </c>
      <c r="AJ183" s="15">
        <v>2367.4785156299999</v>
      </c>
      <c r="AK183" s="15">
        <v>298.00688606599999</v>
      </c>
      <c r="AL183" s="15">
        <v>3094586.0285800002</v>
      </c>
      <c r="AM183" s="15">
        <v>1427397.3263000001</v>
      </c>
      <c r="AN183" s="14"/>
      <c r="AO183" s="14"/>
      <c r="AP183" s="19">
        <v>0</v>
      </c>
      <c r="AQ183" s="19">
        <v>0</v>
      </c>
      <c r="AR183" s="19">
        <v>0</v>
      </c>
      <c r="AS183" s="19">
        <v>0</v>
      </c>
      <c r="AT183" s="19">
        <f t="shared" si="15"/>
        <v>0</v>
      </c>
      <c r="AU183" s="19">
        <v>0</v>
      </c>
      <c r="AV183" s="19">
        <v>0</v>
      </c>
      <c r="AW183" s="19">
        <v>0</v>
      </c>
      <c r="AX183" s="19">
        <v>0</v>
      </c>
      <c r="AY183" s="20">
        <f t="shared" si="26"/>
        <v>0</v>
      </c>
      <c r="AZ183" s="19">
        <f t="shared" si="24"/>
        <v>0</v>
      </c>
      <c r="BA183" s="21">
        <v>1.6637000000099997</v>
      </c>
      <c r="BB183" s="21">
        <v>2.3913000000000002</v>
      </c>
      <c r="BC183" s="22"/>
      <c r="BD183" s="19">
        <v>0</v>
      </c>
      <c r="BE183" s="19">
        <f t="shared" si="17"/>
        <v>0</v>
      </c>
      <c r="BF183" s="19">
        <f t="shared" si="18"/>
        <v>0</v>
      </c>
      <c r="BG183" s="23">
        <v>3.4819999999999997E-2</v>
      </c>
      <c r="BH183" s="23">
        <f t="shared" si="19"/>
        <v>3.4819999999999997E-2</v>
      </c>
      <c r="BI183" s="19">
        <v>0</v>
      </c>
      <c r="BJ183" s="19">
        <v>0</v>
      </c>
      <c r="BK183" s="19">
        <f t="shared" si="22"/>
        <v>0</v>
      </c>
      <c r="BL183" s="19">
        <f t="shared" si="22"/>
        <v>0</v>
      </c>
      <c r="BM183" s="19">
        <v>0</v>
      </c>
      <c r="BN183" s="19">
        <v>0</v>
      </c>
      <c r="BO183" s="19">
        <f t="shared" si="20"/>
        <v>0</v>
      </c>
      <c r="BP183" s="24">
        <f t="shared" si="25"/>
        <v>0</v>
      </c>
      <c r="BQ183" s="24">
        <f t="shared" si="25"/>
        <v>0</v>
      </c>
      <c r="BR183" s="24">
        <f t="shared" si="21"/>
        <v>0</v>
      </c>
      <c r="BS183" s="28" t="s">
        <v>292</v>
      </c>
    </row>
    <row r="184" spans="1:71" s="25" customFormat="1" ht="14.25" x14ac:dyDescent="0.2">
      <c r="A184" s="14">
        <v>279</v>
      </c>
      <c r="B184" s="14"/>
      <c r="C184" s="15"/>
      <c r="D184" s="16">
        <v>22714</v>
      </c>
      <c r="E184" s="15" t="s">
        <v>1678</v>
      </c>
      <c r="F184" s="15" t="s">
        <v>1679</v>
      </c>
      <c r="G184" s="17" t="s">
        <v>1680</v>
      </c>
      <c r="H184" s="17" t="s">
        <v>1681</v>
      </c>
      <c r="I184" s="17" t="s">
        <v>86</v>
      </c>
      <c r="J184" s="15" t="s">
        <v>1682</v>
      </c>
      <c r="K184" s="15" t="s">
        <v>97</v>
      </c>
      <c r="L184" s="18" t="s">
        <v>1683</v>
      </c>
      <c r="M184" s="15" t="s">
        <v>1377</v>
      </c>
      <c r="N184" s="15" t="s">
        <v>1378</v>
      </c>
      <c r="O184" s="16">
        <v>510</v>
      </c>
      <c r="P184" s="15" t="s">
        <v>118</v>
      </c>
      <c r="Q184" s="15">
        <v>20500</v>
      </c>
      <c r="R184" s="15">
        <v>82000</v>
      </c>
      <c r="S184" s="15">
        <v>102500</v>
      </c>
      <c r="T184" s="15">
        <v>0.19</v>
      </c>
      <c r="U184" s="15" t="s">
        <v>501</v>
      </c>
      <c r="V184" s="15" t="s">
        <v>502</v>
      </c>
      <c r="W184" s="16">
        <v>1</v>
      </c>
      <c r="X184" s="16">
        <v>1</v>
      </c>
      <c r="Y184" s="15">
        <v>8017</v>
      </c>
      <c r="Z184" s="15">
        <v>0.184</v>
      </c>
      <c r="AA184" s="15" t="s">
        <v>1574</v>
      </c>
      <c r="AB184" s="15" t="s">
        <v>1575</v>
      </c>
      <c r="AC184" s="15">
        <v>0</v>
      </c>
      <c r="AD184" s="26">
        <v>37060</v>
      </c>
      <c r="AE184" s="15" t="s">
        <v>183</v>
      </c>
      <c r="AF184" s="15" t="s">
        <v>1684</v>
      </c>
      <c r="AG184" s="16">
        <v>1</v>
      </c>
      <c r="AH184" s="15" t="s">
        <v>1685</v>
      </c>
      <c r="AI184" s="15" t="s">
        <v>78</v>
      </c>
      <c r="AJ184" s="15">
        <v>8017.0258789099998</v>
      </c>
      <c r="AK184" s="15">
        <v>383.075275433</v>
      </c>
      <c r="AL184" s="15">
        <v>3094546.2782299998</v>
      </c>
      <c r="AM184" s="15">
        <v>1427400.28578</v>
      </c>
      <c r="AN184" s="14"/>
      <c r="AO184" s="14"/>
      <c r="AP184" s="19">
        <v>20500</v>
      </c>
      <c r="AQ184" s="19">
        <v>81200</v>
      </c>
      <c r="AR184" s="19">
        <v>0</v>
      </c>
      <c r="AS184" s="19">
        <v>0</v>
      </c>
      <c r="AT184" s="19">
        <f t="shared" si="15"/>
        <v>101700</v>
      </c>
      <c r="AU184" s="19">
        <v>45000</v>
      </c>
      <c r="AV184" s="19">
        <v>3000</v>
      </c>
      <c r="AW184" s="19">
        <v>19845</v>
      </c>
      <c r="AX184" s="19">
        <v>12480</v>
      </c>
      <c r="AY184" s="20">
        <f t="shared" si="26"/>
        <v>80325</v>
      </c>
      <c r="AZ184" s="19">
        <f t="shared" ref="AZ184:AZ205" si="27">AT184-AY184</f>
        <v>21375</v>
      </c>
      <c r="BA184" s="21">
        <v>1.6637000000099997</v>
      </c>
      <c r="BB184" s="21">
        <v>2.3913000000000002</v>
      </c>
      <c r="BC184" s="22"/>
      <c r="BD184" s="19">
        <v>1017</v>
      </c>
      <c r="BE184" s="19">
        <f t="shared" si="17"/>
        <v>355.61587500213744</v>
      </c>
      <c r="BF184" s="19">
        <f t="shared" si="18"/>
        <v>511.14037500000006</v>
      </c>
      <c r="BG184" s="23">
        <v>3.4819999999999997E-2</v>
      </c>
      <c r="BH184" s="23">
        <f t="shared" si="19"/>
        <v>3.4819999999999997E-2</v>
      </c>
      <c r="BI184" s="19">
        <v>12.382544767574425</v>
      </c>
      <c r="BJ184" s="19">
        <v>17.7979078575</v>
      </c>
      <c r="BK184" s="19">
        <f t="shared" si="22"/>
        <v>343.23333023456303</v>
      </c>
      <c r="BL184" s="19">
        <f t="shared" si="22"/>
        <v>493.34246714250008</v>
      </c>
      <c r="BM184" s="19">
        <v>0</v>
      </c>
      <c r="BN184" s="19">
        <v>0</v>
      </c>
      <c r="BO184" s="19">
        <f t="shared" si="20"/>
        <v>0</v>
      </c>
      <c r="BP184" s="24">
        <f t="shared" si="25"/>
        <v>343.23333023456303</v>
      </c>
      <c r="BQ184" s="24">
        <f t="shared" si="25"/>
        <v>493.34246714250008</v>
      </c>
      <c r="BR184" s="24">
        <f t="shared" si="21"/>
        <v>150.10913690793706</v>
      </c>
      <c r="BS184" s="25" t="s">
        <v>1141</v>
      </c>
    </row>
    <row r="185" spans="1:71" s="25" customFormat="1" ht="14.25" x14ac:dyDescent="0.2">
      <c r="A185" s="14">
        <v>280</v>
      </c>
      <c r="B185" s="14"/>
      <c r="C185" s="15" t="s">
        <v>1686</v>
      </c>
      <c r="D185" s="16">
        <v>6840</v>
      </c>
      <c r="E185" s="15" t="s">
        <v>1687</v>
      </c>
      <c r="F185" s="15" t="s">
        <v>1686</v>
      </c>
      <c r="G185" s="17" t="s">
        <v>1688</v>
      </c>
      <c r="H185" s="17" t="s">
        <v>1689</v>
      </c>
      <c r="I185" s="17" t="s">
        <v>86</v>
      </c>
      <c r="J185" s="15" t="s">
        <v>1690</v>
      </c>
      <c r="K185" s="15" t="s">
        <v>634</v>
      </c>
      <c r="L185" s="18" t="s">
        <v>1691</v>
      </c>
      <c r="M185" s="15" t="s">
        <v>1377</v>
      </c>
      <c r="N185" s="15" t="s">
        <v>1378</v>
      </c>
      <c r="O185" s="16">
        <v>510</v>
      </c>
      <c r="P185" s="15" t="s">
        <v>118</v>
      </c>
      <c r="Q185" s="15">
        <v>26400</v>
      </c>
      <c r="R185" s="15">
        <v>60100</v>
      </c>
      <c r="S185" s="15">
        <v>86500</v>
      </c>
      <c r="T185" s="15">
        <v>0.24</v>
      </c>
      <c r="U185" s="15" t="s">
        <v>501</v>
      </c>
      <c r="V185" s="15" t="s">
        <v>502</v>
      </c>
      <c r="W185" s="16">
        <v>1</v>
      </c>
      <c r="X185" s="16">
        <v>0</v>
      </c>
      <c r="Y185" s="15">
        <v>10445</v>
      </c>
      <c r="Z185" s="15">
        <v>0.24</v>
      </c>
      <c r="AA185" s="15" t="s">
        <v>1574</v>
      </c>
      <c r="AB185" s="15" t="s">
        <v>1575</v>
      </c>
      <c r="AC185" s="15">
        <v>0</v>
      </c>
      <c r="AD185" s="15"/>
      <c r="AE185" s="15" t="s">
        <v>147</v>
      </c>
      <c r="AF185" s="15" t="s">
        <v>1692</v>
      </c>
      <c r="AG185" s="16">
        <v>1</v>
      </c>
      <c r="AH185" s="15" t="s">
        <v>1693</v>
      </c>
      <c r="AI185" s="15" t="s">
        <v>78</v>
      </c>
      <c r="AJ185" s="15">
        <v>10445.3310547</v>
      </c>
      <c r="AK185" s="15">
        <v>421.13530896399999</v>
      </c>
      <c r="AL185" s="15">
        <v>3094475.5401900001</v>
      </c>
      <c r="AM185" s="15">
        <v>1427399.8201599999</v>
      </c>
      <c r="AN185" s="14"/>
      <c r="AO185" s="14"/>
      <c r="AP185" s="19">
        <v>26400</v>
      </c>
      <c r="AQ185" s="19">
        <v>59400</v>
      </c>
      <c r="AR185" s="19">
        <v>0</v>
      </c>
      <c r="AS185" s="19">
        <v>0</v>
      </c>
      <c r="AT185" s="19">
        <f t="shared" si="15"/>
        <v>85800</v>
      </c>
      <c r="AU185" s="19">
        <v>45000</v>
      </c>
      <c r="AV185" s="19">
        <v>0</v>
      </c>
      <c r="AW185" s="19">
        <v>14280</v>
      </c>
      <c r="AX185" s="19">
        <v>0</v>
      </c>
      <c r="AY185" s="20">
        <f t="shared" si="26"/>
        <v>59280</v>
      </c>
      <c r="AZ185" s="19">
        <f t="shared" si="27"/>
        <v>26520</v>
      </c>
      <c r="BA185" s="21">
        <v>1.6637000000099997</v>
      </c>
      <c r="BB185" s="21">
        <v>2.3913000000000002</v>
      </c>
      <c r="BC185" s="22"/>
      <c r="BD185" s="19">
        <v>858</v>
      </c>
      <c r="BE185" s="19">
        <f t="shared" si="17"/>
        <v>441.2132400026519</v>
      </c>
      <c r="BF185" s="19">
        <f t="shared" si="18"/>
        <v>634.17276000000004</v>
      </c>
      <c r="BG185" s="23">
        <v>3.4819999999999997E-2</v>
      </c>
      <c r="BH185" s="23">
        <f t="shared" si="19"/>
        <v>3.4819999999999997E-2</v>
      </c>
      <c r="BI185" s="19">
        <v>15.363045016892338</v>
      </c>
      <c r="BJ185" s="19">
        <v>22.081895503199998</v>
      </c>
      <c r="BK185" s="19">
        <f t="shared" si="22"/>
        <v>425.85019498575957</v>
      </c>
      <c r="BL185" s="19">
        <f t="shared" si="22"/>
        <v>612.09086449680001</v>
      </c>
      <c r="BM185" s="19">
        <v>0</v>
      </c>
      <c r="BN185" s="19">
        <v>0</v>
      </c>
      <c r="BO185" s="19">
        <f t="shared" si="20"/>
        <v>0</v>
      </c>
      <c r="BP185" s="24">
        <f t="shared" si="25"/>
        <v>425.85019498575957</v>
      </c>
      <c r="BQ185" s="24">
        <f t="shared" si="25"/>
        <v>612.09086449680001</v>
      </c>
      <c r="BR185" s="24">
        <f t="shared" si="21"/>
        <v>186.24066951104044</v>
      </c>
    </row>
    <row r="186" spans="1:71" s="25" customFormat="1" ht="14.25" x14ac:dyDescent="0.2">
      <c r="A186" s="14">
        <v>281</v>
      </c>
      <c r="B186" s="14"/>
      <c r="C186" s="15"/>
      <c r="D186" s="16">
        <v>4742</v>
      </c>
      <c r="E186" s="15" t="s">
        <v>1694</v>
      </c>
      <c r="F186" s="15" t="s">
        <v>1695</v>
      </c>
      <c r="G186" s="17" t="s">
        <v>1696</v>
      </c>
      <c r="H186" s="17" t="s">
        <v>1697</v>
      </c>
      <c r="I186" s="17" t="s">
        <v>86</v>
      </c>
      <c r="J186" s="15" t="s">
        <v>1697</v>
      </c>
      <c r="K186" s="15" t="s">
        <v>1698</v>
      </c>
      <c r="L186" s="18" t="s">
        <v>1699</v>
      </c>
      <c r="M186" s="15" t="s">
        <v>1377</v>
      </c>
      <c r="N186" s="15" t="s">
        <v>1378</v>
      </c>
      <c r="O186" s="16">
        <v>510</v>
      </c>
      <c r="P186" s="15" t="s">
        <v>118</v>
      </c>
      <c r="Q186" s="15">
        <v>26400</v>
      </c>
      <c r="R186" s="15">
        <v>77800</v>
      </c>
      <c r="S186" s="15">
        <v>104200</v>
      </c>
      <c r="T186" s="15">
        <v>0.24</v>
      </c>
      <c r="U186" s="15" t="s">
        <v>501</v>
      </c>
      <c r="V186" s="15" t="s">
        <v>502</v>
      </c>
      <c r="W186" s="16">
        <v>1</v>
      </c>
      <c r="X186" s="16">
        <v>1</v>
      </c>
      <c r="Y186" s="15">
        <v>10454</v>
      </c>
      <c r="Z186" s="15">
        <v>0.24</v>
      </c>
      <c r="AA186" s="15" t="s">
        <v>1574</v>
      </c>
      <c r="AB186" s="15" t="s">
        <v>1575</v>
      </c>
      <c r="AC186" s="15">
        <v>88252.5</v>
      </c>
      <c r="AD186" s="26">
        <v>42510</v>
      </c>
      <c r="AE186" s="15" t="s">
        <v>468</v>
      </c>
      <c r="AF186" s="15" t="s">
        <v>1700</v>
      </c>
      <c r="AG186" s="16">
        <v>1</v>
      </c>
      <c r="AH186" s="15" t="s">
        <v>1701</v>
      </c>
      <c r="AI186" s="15" t="s">
        <v>78</v>
      </c>
      <c r="AJ186" s="15">
        <v>10454.0732422</v>
      </c>
      <c r="AK186" s="15">
        <v>421.354467521</v>
      </c>
      <c r="AL186" s="15">
        <v>3094395.54091</v>
      </c>
      <c r="AM186" s="15">
        <v>1427400.13876</v>
      </c>
      <c r="AN186" s="14"/>
      <c r="AO186" s="14"/>
      <c r="AP186" s="19">
        <v>26400</v>
      </c>
      <c r="AQ186" s="19">
        <v>77000</v>
      </c>
      <c r="AR186" s="19">
        <v>0</v>
      </c>
      <c r="AS186" s="19">
        <v>0</v>
      </c>
      <c r="AT186" s="19">
        <f t="shared" si="15"/>
        <v>103400</v>
      </c>
      <c r="AU186" s="19">
        <v>45000</v>
      </c>
      <c r="AV186" s="19">
        <v>3000</v>
      </c>
      <c r="AW186" s="19">
        <v>20440</v>
      </c>
      <c r="AX186" s="19">
        <v>0</v>
      </c>
      <c r="AY186" s="20">
        <f t="shared" si="26"/>
        <v>68440</v>
      </c>
      <c r="AZ186" s="19">
        <f t="shared" si="27"/>
        <v>34960</v>
      </c>
      <c r="BA186" s="21">
        <v>1.6637000000099997</v>
      </c>
      <c r="BB186" s="21">
        <v>2.3913000000000002</v>
      </c>
      <c r="BC186" s="22"/>
      <c r="BD186" s="19">
        <v>1034</v>
      </c>
      <c r="BE186" s="19">
        <f t="shared" si="17"/>
        <v>581.62952000349594</v>
      </c>
      <c r="BF186" s="19">
        <f t="shared" si="18"/>
        <v>835.99848000000009</v>
      </c>
      <c r="BG186" s="23">
        <v>3.4819999999999997E-2</v>
      </c>
      <c r="BH186" s="23">
        <f t="shared" si="19"/>
        <v>3.4819999999999997E-2</v>
      </c>
      <c r="BI186" s="19">
        <v>20.252339886521728</v>
      </c>
      <c r="BJ186" s="19">
        <v>29.109467073600001</v>
      </c>
      <c r="BK186" s="19">
        <f t="shared" si="22"/>
        <v>561.37718011697416</v>
      </c>
      <c r="BL186" s="19">
        <f t="shared" si="22"/>
        <v>806.88901292640003</v>
      </c>
      <c r="BM186" s="19">
        <v>0</v>
      </c>
      <c r="BN186" s="19">
        <v>0</v>
      </c>
      <c r="BO186" s="19">
        <f t="shared" si="20"/>
        <v>0</v>
      </c>
      <c r="BP186" s="24">
        <f t="shared" si="25"/>
        <v>561.37718011697416</v>
      </c>
      <c r="BQ186" s="24">
        <f t="shared" si="25"/>
        <v>806.88901292640003</v>
      </c>
      <c r="BR186" s="24">
        <f t="shared" si="21"/>
        <v>245.51183280942587</v>
      </c>
    </row>
    <row r="187" spans="1:71" s="25" customFormat="1" ht="14.25" x14ac:dyDescent="0.2">
      <c r="A187" s="14">
        <v>282</v>
      </c>
      <c r="B187" s="14"/>
      <c r="C187" s="15"/>
      <c r="D187" s="16">
        <v>17024</v>
      </c>
      <c r="E187" s="15" t="s">
        <v>1702</v>
      </c>
      <c r="F187" s="15" t="s">
        <v>1703</v>
      </c>
      <c r="G187" s="17" t="s">
        <v>1704</v>
      </c>
      <c r="H187" s="17" t="s">
        <v>1705</v>
      </c>
      <c r="I187" s="17" t="s">
        <v>88</v>
      </c>
      <c r="J187" s="15" t="s">
        <v>1706</v>
      </c>
      <c r="K187" s="15" t="s">
        <v>1707</v>
      </c>
      <c r="L187" s="18" t="s">
        <v>1708</v>
      </c>
      <c r="M187" s="15" t="s">
        <v>1377</v>
      </c>
      <c r="N187" s="15" t="s">
        <v>1378</v>
      </c>
      <c r="O187" s="16">
        <v>510</v>
      </c>
      <c r="P187" s="15" t="s">
        <v>118</v>
      </c>
      <c r="Q187" s="15">
        <v>33000</v>
      </c>
      <c r="R187" s="15">
        <v>72100</v>
      </c>
      <c r="S187" s="15">
        <v>105100</v>
      </c>
      <c r="T187" s="15">
        <v>0.3</v>
      </c>
      <c r="U187" s="15" t="s">
        <v>501</v>
      </c>
      <c r="V187" s="15" t="s">
        <v>502</v>
      </c>
      <c r="W187" s="16">
        <v>1</v>
      </c>
      <c r="X187" s="16">
        <v>1</v>
      </c>
      <c r="Y187" s="15">
        <v>13080</v>
      </c>
      <c r="Z187" s="15">
        <v>0.3</v>
      </c>
      <c r="AA187" s="15" t="s">
        <v>1709</v>
      </c>
      <c r="AB187" s="15" t="s">
        <v>1710</v>
      </c>
      <c r="AC187" s="15">
        <v>95000</v>
      </c>
      <c r="AD187" s="26">
        <v>37729</v>
      </c>
      <c r="AE187" s="15" t="s">
        <v>222</v>
      </c>
      <c r="AF187" s="15" t="s">
        <v>1711</v>
      </c>
      <c r="AG187" s="16">
        <v>1</v>
      </c>
      <c r="AH187" s="15" t="s">
        <v>1712</v>
      </c>
      <c r="AI187" s="15" t="s">
        <v>78</v>
      </c>
      <c r="AJ187" s="15">
        <v>13080.0244141</v>
      </c>
      <c r="AK187" s="15">
        <v>461.60274575900002</v>
      </c>
      <c r="AL187" s="15">
        <v>3094305.53877</v>
      </c>
      <c r="AM187" s="15">
        <v>1427400.4972399999</v>
      </c>
      <c r="AN187" s="14"/>
      <c r="AO187" s="14"/>
      <c r="AP187" s="19">
        <v>33000</v>
      </c>
      <c r="AQ187" s="19">
        <v>71400</v>
      </c>
      <c r="AR187" s="19">
        <v>0</v>
      </c>
      <c r="AS187" s="19">
        <v>0</v>
      </c>
      <c r="AT187" s="19">
        <f t="shared" si="15"/>
        <v>104400</v>
      </c>
      <c r="AU187" s="19">
        <v>45000</v>
      </c>
      <c r="AV187" s="19">
        <v>3000</v>
      </c>
      <c r="AW187" s="19">
        <v>20790</v>
      </c>
      <c r="AX187" s="19">
        <v>0</v>
      </c>
      <c r="AY187" s="20">
        <f t="shared" si="26"/>
        <v>68790</v>
      </c>
      <c r="AZ187" s="19">
        <f t="shared" si="27"/>
        <v>35610</v>
      </c>
      <c r="BA187" s="21">
        <v>1.6637000000099997</v>
      </c>
      <c r="BB187" s="21">
        <v>2.3913000000000002</v>
      </c>
      <c r="BC187" s="22"/>
      <c r="BD187" s="19">
        <v>1044</v>
      </c>
      <c r="BE187" s="19">
        <f t="shared" ref="BE187:BE205" si="28">(AZ187/100)*BA187</f>
        <v>592.44357000356092</v>
      </c>
      <c r="BF187" s="19">
        <f t="shared" si="18"/>
        <v>851.54193000000009</v>
      </c>
      <c r="BG187" s="23">
        <v>3.4819999999999997E-2</v>
      </c>
      <c r="BH187" s="23">
        <f t="shared" ref="BH187:BH205" si="29">BG187</f>
        <v>3.4819999999999997E-2</v>
      </c>
      <c r="BI187" s="19">
        <v>20.628885107523988</v>
      </c>
      <c r="BJ187" s="19">
        <v>29.650690002600001</v>
      </c>
      <c r="BK187" s="19">
        <f t="shared" si="22"/>
        <v>571.81468489603697</v>
      </c>
      <c r="BL187" s="19">
        <f t="shared" si="22"/>
        <v>821.89123999740013</v>
      </c>
      <c r="BM187" s="19">
        <v>0</v>
      </c>
      <c r="BN187" s="19">
        <v>0</v>
      </c>
      <c r="BO187" s="19">
        <f t="shared" si="20"/>
        <v>0</v>
      </c>
      <c r="BP187" s="24">
        <f t="shared" si="25"/>
        <v>571.81468489603697</v>
      </c>
      <c r="BQ187" s="24">
        <f t="shared" si="25"/>
        <v>821.89123999740013</v>
      </c>
      <c r="BR187" s="24">
        <f t="shared" si="21"/>
        <v>250.07655510136317</v>
      </c>
    </row>
    <row r="188" spans="1:71" s="25" customFormat="1" ht="14.25" x14ac:dyDescent="0.2">
      <c r="A188" s="14">
        <v>283</v>
      </c>
      <c r="B188" s="14"/>
      <c r="C188" s="15" t="s">
        <v>1713</v>
      </c>
      <c r="D188" s="16">
        <v>34993</v>
      </c>
      <c r="E188" s="15" t="s">
        <v>1714</v>
      </c>
      <c r="F188" s="15" t="s">
        <v>1713</v>
      </c>
      <c r="G188" s="17" t="s">
        <v>1715</v>
      </c>
      <c r="H188" s="17" t="s">
        <v>1716</v>
      </c>
      <c r="I188" s="17" t="s">
        <v>86</v>
      </c>
      <c r="J188" s="15" t="s">
        <v>1717</v>
      </c>
      <c r="K188" s="15" t="s">
        <v>1718</v>
      </c>
      <c r="L188" s="18" t="s">
        <v>1719</v>
      </c>
      <c r="M188" s="15" t="s">
        <v>1377</v>
      </c>
      <c r="N188" s="15" t="s">
        <v>1378</v>
      </c>
      <c r="O188" s="16">
        <v>510</v>
      </c>
      <c r="P188" s="15" t="s">
        <v>118</v>
      </c>
      <c r="Q188" s="15">
        <v>33000</v>
      </c>
      <c r="R188" s="15">
        <v>85800</v>
      </c>
      <c r="S188" s="15">
        <v>118800</v>
      </c>
      <c r="T188" s="15">
        <v>0.3</v>
      </c>
      <c r="U188" s="15" t="s">
        <v>501</v>
      </c>
      <c r="V188" s="15" t="s">
        <v>502</v>
      </c>
      <c r="W188" s="16">
        <v>1</v>
      </c>
      <c r="X188" s="16">
        <v>0</v>
      </c>
      <c r="Y188" s="15">
        <v>13094</v>
      </c>
      <c r="Z188" s="15">
        <v>0.30099999999999999</v>
      </c>
      <c r="AA188" s="15" t="s">
        <v>1709</v>
      </c>
      <c r="AB188" s="15" t="s">
        <v>1710</v>
      </c>
      <c r="AC188" s="15">
        <v>0</v>
      </c>
      <c r="AD188" s="15"/>
      <c r="AE188" s="15" t="s">
        <v>147</v>
      </c>
      <c r="AF188" s="15" t="s">
        <v>1720</v>
      </c>
      <c r="AG188" s="16">
        <v>1</v>
      </c>
      <c r="AH188" s="15" t="s">
        <v>1721</v>
      </c>
      <c r="AI188" s="15" t="s">
        <v>78</v>
      </c>
      <c r="AJ188" s="15">
        <v>13093.8208008</v>
      </c>
      <c r="AK188" s="15">
        <v>461.87866379399998</v>
      </c>
      <c r="AL188" s="15">
        <v>3094205.5397100002</v>
      </c>
      <c r="AM188" s="15">
        <v>1427400.8955399999</v>
      </c>
      <c r="AN188" s="14"/>
      <c r="AO188" s="14"/>
      <c r="AP188" s="19">
        <v>33000</v>
      </c>
      <c r="AQ188" s="19">
        <v>84900</v>
      </c>
      <c r="AR188" s="19">
        <v>0</v>
      </c>
      <c r="AS188" s="19">
        <v>0</v>
      </c>
      <c r="AT188" s="19">
        <f t="shared" si="15"/>
        <v>117900</v>
      </c>
      <c r="AU188" s="19">
        <v>45000</v>
      </c>
      <c r="AV188" s="19">
        <v>0</v>
      </c>
      <c r="AW188" s="19">
        <v>25515</v>
      </c>
      <c r="AX188" s="19">
        <v>0</v>
      </c>
      <c r="AY188" s="20">
        <f t="shared" si="26"/>
        <v>70515</v>
      </c>
      <c r="AZ188" s="19">
        <f t="shared" si="27"/>
        <v>47385</v>
      </c>
      <c r="BA188" s="21">
        <v>1.6637000000099997</v>
      </c>
      <c r="BB188" s="21">
        <v>2.3913000000000002</v>
      </c>
      <c r="BC188" s="22"/>
      <c r="BD188" s="19">
        <v>1179</v>
      </c>
      <c r="BE188" s="19">
        <f t="shared" si="28"/>
        <v>788.34424500473847</v>
      </c>
      <c r="BF188" s="19">
        <f t="shared" ref="BF188:BF205" si="30">(AZ188/100)*BB188</f>
        <v>1133.1175050000002</v>
      </c>
      <c r="BG188" s="23">
        <v>3.4819999999999997E-2</v>
      </c>
      <c r="BH188" s="23">
        <f t="shared" si="29"/>
        <v>3.4819999999999997E-2</v>
      </c>
      <c r="BI188" s="19">
        <v>27.450146611064991</v>
      </c>
      <c r="BJ188" s="19">
        <v>39.455151524100003</v>
      </c>
      <c r="BK188" s="19">
        <f t="shared" si="22"/>
        <v>760.89409839367352</v>
      </c>
      <c r="BL188" s="19">
        <f t="shared" si="22"/>
        <v>1093.6623534759001</v>
      </c>
      <c r="BM188" s="19">
        <v>0</v>
      </c>
      <c r="BN188" s="19">
        <v>0</v>
      </c>
      <c r="BO188" s="19">
        <f t="shared" ref="BO188:BO205" si="31">BN188-BM188</f>
        <v>0</v>
      </c>
      <c r="BP188" s="24">
        <f t="shared" si="25"/>
        <v>760.89409839367352</v>
      </c>
      <c r="BQ188" s="24">
        <f t="shared" si="25"/>
        <v>1093.6623534759001</v>
      </c>
      <c r="BR188" s="24">
        <f t="shared" ref="BR188:BR205" si="32">BQ188-BP188</f>
        <v>332.76825508222657</v>
      </c>
    </row>
    <row r="189" spans="1:71" s="25" customFormat="1" ht="14.25" x14ac:dyDescent="0.2">
      <c r="A189" s="14">
        <v>284</v>
      </c>
      <c r="B189" s="14"/>
      <c r="C189" s="15"/>
      <c r="D189" s="16">
        <v>13339</v>
      </c>
      <c r="E189" s="15" t="s">
        <v>1722</v>
      </c>
      <c r="F189" s="15" t="s">
        <v>1723</v>
      </c>
      <c r="G189" s="17" t="s">
        <v>1724</v>
      </c>
      <c r="H189" s="17" t="s">
        <v>1725</v>
      </c>
      <c r="I189" s="17" t="s">
        <v>205</v>
      </c>
      <c r="J189" s="15" t="s">
        <v>1726</v>
      </c>
      <c r="K189" s="15" t="s">
        <v>1727</v>
      </c>
      <c r="L189" s="18" t="s">
        <v>1728</v>
      </c>
      <c r="M189" s="15" t="s">
        <v>1377</v>
      </c>
      <c r="N189" s="15" t="s">
        <v>1378</v>
      </c>
      <c r="O189" s="16">
        <v>510</v>
      </c>
      <c r="P189" s="15" t="s">
        <v>118</v>
      </c>
      <c r="Q189" s="15">
        <v>33000</v>
      </c>
      <c r="R189" s="15">
        <v>87700</v>
      </c>
      <c r="S189" s="15">
        <v>120700</v>
      </c>
      <c r="T189" s="15">
        <v>0.3</v>
      </c>
      <c r="U189" s="15" t="s">
        <v>501</v>
      </c>
      <c r="V189" s="15" t="s">
        <v>502</v>
      </c>
      <c r="W189" s="16">
        <v>1</v>
      </c>
      <c r="X189" s="16">
        <v>1</v>
      </c>
      <c r="Y189" s="15">
        <v>13108</v>
      </c>
      <c r="Z189" s="15">
        <v>0.30099999999999999</v>
      </c>
      <c r="AA189" s="15" t="s">
        <v>1709</v>
      </c>
      <c r="AB189" s="15" t="s">
        <v>1710</v>
      </c>
      <c r="AC189" s="15">
        <v>124000</v>
      </c>
      <c r="AD189" s="26">
        <v>40359</v>
      </c>
      <c r="AE189" s="15" t="s">
        <v>956</v>
      </c>
      <c r="AF189" s="15" t="s">
        <v>1729</v>
      </c>
      <c r="AG189" s="16">
        <v>1</v>
      </c>
      <c r="AH189" s="15" t="s">
        <v>1730</v>
      </c>
      <c r="AI189" s="15" t="s">
        <v>78</v>
      </c>
      <c r="AJ189" s="15">
        <v>13107.5454102</v>
      </c>
      <c r="AK189" s="15">
        <v>462.15326906899998</v>
      </c>
      <c r="AL189" s="15">
        <v>3094105.5406999998</v>
      </c>
      <c r="AM189" s="15">
        <v>1427401.2938000001</v>
      </c>
      <c r="AN189" s="14"/>
      <c r="AO189" s="14"/>
      <c r="AP189" s="19">
        <v>33000</v>
      </c>
      <c r="AQ189" s="19">
        <v>92100</v>
      </c>
      <c r="AR189" s="19">
        <v>0</v>
      </c>
      <c r="AS189" s="19">
        <v>1300</v>
      </c>
      <c r="AT189" s="19">
        <f t="shared" si="15"/>
        <v>126400</v>
      </c>
      <c r="AU189" s="19">
        <v>45000</v>
      </c>
      <c r="AV189" s="19">
        <v>0</v>
      </c>
      <c r="AW189" s="19">
        <v>28035</v>
      </c>
      <c r="AX189" s="19">
        <v>0</v>
      </c>
      <c r="AY189" s="20">
        <f t="shared" si="26"/>
        <v>73035</v>
      </c>
      <c r="AZ189" s="19">
        <f t="shared" si="27"/>
        <v>53365</v>
      </c>
      <c r="BA189" s="21">
        <v>1.6637000000099997</v>
      </c>
      <c r="BB189" s="21">
        <v>2.3913000000000002</v>
      </c>
      <c r="BC189" s="22"/>
      <c r="BD189" s="19">
        <v>1290</v>
      </c>
      <c r="BE189" s="19">
        <f t="shared" si="28"/>
        <v>887.83350500533629</v>
      </c>
      <c r="BF189" s="19">
        <f t="shared" si="30"/>
        <v>1276.1172450000001</v>
      </c>
      <c r="BG189" s="23">
        <v>3.4819999999999997E-2</v>
      </c>
      <c r="BH189" s="23">
        <f t="shared" si="29"/>
        <v>3.4819999999999997E-2</v>
      </c>
      <c r="BI189" s="19">
        <v>30.161272202281282</v>
      </c>
      <c r="BJ189" s="19">
        <v>43.351956612899997</v>
      </c>
      <c r="BK189" s="19">
        <f t="shared" si="22"/>
        <v>857.67223280305507</v>
      </c>
      <c r="BL189" s="19">
        <f t="shared" si="22"/>
        <v>1232.7652883871001</v>
      </c>
      <c r="BM189" s="19">
        <v>0</v>
      </c>
      <c r="BN189" s="19">
        <v>0</v>
      </c>
      <c r="BO189" s="19">
        <f t="shared" si="31"/>
        <v>0</v>
      </c>
      <c r="BP189" s="24">
        <f t="shared" si="25"/>
        <v>857.67223280305507</v>
      </c>
      <c r="BQ189" s="24">
        <f t="shared" si="25"/>
        <v>1232.7652883871001</v>
      </c>
      <c r="BR189" s="24">
        <f t="shared" si="32"/>
        <v>375.09305558404503</v>
      </c>
    </row>
    <row r="190" spans="1:71" s="25" customFormat="1" ht="14.25" x14ac:dyDescent="0.2">
      <c r="A190" s="14">
        <v>285</v>
      </c>
      <c r="B190" s="14"/>
      <c r="C190" s="15"/>
      <c r="D190" s="16">
        <v>6563</v>
      </c>
      <c r="E190" s="15" t="s">
        <v>1731</v>
      </c>
      <c r="F190" s="15" t="s">
        <v>1732</v>
      </c>
      <c r="G190" s="17" t="s">
        <v>1733</v>
      </c>
      <c r="H190" s="17" t="s">
        <v>1734</v>
      </c>
      <c r="I190" s="17" t="s">
        <v>86</v>
      </c>
      <c r="J190" s="15" t="s">
        <v>1735</v>
      </c>
      <c r="K190" s="15" t="s">
        <v>86</v>
      </c>
      <c r="L190" s="18" t="s">
        <v>1736</v>
      </c>
      <c r="M190" s="15" t="s">
        <v>1377</v>
      </c>
      <c r="N190" s="15" t="s">
        <v>1378</v>
      </c>
      <c r="O190" s="16">
        <v>510</v>
      </c>
      <c r="P190" s="15" t="s">
        <v>118</v>
      </c>
      <c r="Q190" s="15">
        <v>33000</v>
      </c>
      <c r="R190" s="15">
        <v>80700</v>
      </c>
      <c r="S190" s="15">
        <v>113700</v>
      </c>
      <c r="T190" s="15">
        <v>0.3</v>
      </c>
      <c r="U190" s="15" t="s">
        <v>501</v>
      </c>
      <c r="V190" s="15" t="s">
        <v>502</v>
      </c>
      <c r="W190" s="16">
        <v>1</v>
      </c>
      <c r="X190" s="16">
        <v>0</v>
      </c>
      <c r="Y190" s="15">
        <v>13121</v>
      </c>
      <c r="Z190" s="15">
        <v>0.30099999999999999</v>
      </c>
      <c r="AA190" s="15" t="s">
        <v>1709</v>
      </c>
      <c r="AB190" s="15" t="s">
        <v>1710</v>
      </c>
      <c r="AC190" s="15">
        <v>0</v>
      </c>
      <c r="AD190" s="15"/>
      <c r="AE190" s="15" t="s">
        <v>1737</v>
      </c>
      <c r="AF190" s="15" t="s">
        <v>1738</v>
      </c>
      <c r="AG190" s="16">
        <v>1</v>
      </c>
      <c r="AH190" s="15" t="s">
        <v>1739</v>
      </c>
      <c r="AI190" s="15" t="s">
        <v>78</v>
      </c>
      <c r="AJ190" s="15">
        <v>13121.2705078</v>
      </c>
      <c r="AK190" s="15">
        <v>462.42787524800002</v>
      </c>
      <c r="AL190" s="15">
        <v>3094005.54177</v>
      </c>
      <c r="AM190" s="15">
        <v>1427401.6921300001</v>
      </c>
      <c r="AN190" s="14"/>
      <c r="AO190" s="14"/>
      <c r="AP190" s="19">
        <v>33000</v>
      </c>
      <c r="AQ190" s="19">
        <v>79900</v>
      </c>
      <c r="AR190" s="19">
        <v>0</v>
      </c>
      <c r="AS190" s="19">
        <v>0</v>
      </c>
      <c r="AT190" s="19">
        <f t="shared" si="15"/>
        <v>112900</v>
      </c>
      <c r="AU190" s="19">
        <v>45000</v>
      </c>
      <c r="AV190" s="19">
        <v>3000</v>
      </c>
      <c r="AW190" s="19">
        <v>23765</v>
      </c>
      <c r="AX190" s="19">
        <v>12480</v>
      </c>
      <c r="AY190" s="20">
        <f t="shared" si="26"/>
        <v>84245</v>
      </c>
      <c r="AZ190" s="19">
        <f t="shared" si="27"/>
        <v>28655</v>
      </c>
      <c r="BA190" s="21">
        <v>1.6637000000099997</v>
      </c>
      <c r="BB190" s="21">
        <v>2.3913000000000002</v>
      </c>
      <c r="BC190" s="22"/>
      <c r="BD190" s="19">
        <v>1129</v>
      </c>
      <c r="BE190" s="19">
        <f t="shared" si="28"/>
        <v>476.73323500286546</v>
      </c>
      <c r="BF190" s="19">
        <f t="shared" si="30"/>
        <v>685.22701500000005</v>
      </c>
      <c r="BG190" s="23">
        <v>3.4819999999999997E-2</v>
      </c>
      <c r="BH190" s="23">
        <f t="shared" si="29"/>
        <v>3.4819999999999997E-2</v>
      </c>
      <c r="BI190" s="19">
        <v>16.599851242799772</v>
      </c>
      <c r="BJ190" s="19">
        <v>23.859604662300001</v>
      </c>
      <c r="BK190" s="19">
        <f t="shared" si="22"/>
        <v>460.13338376006567</v>
      </c>
      <c r="BL190" s="19">
        <f t="shared" si="22"/>
        <v>661.36741033769999</v>
      </c>
      <c r="BM190" s="19">
        <v>0</v>
      </c>
      <c r="BN190" s="19">
        <v>0</v>
      </c>
      <c r="BO190" s="19">
        <f t="shared" si="31"/>
        <v>0</v>
      </c>
      <c r="BP190" s="24">
        <f t="shared" si="25"/>
        <v>460.13338376006567</v>
      </c>
      <c r="BQ190" s="24">
        <f t="shared" si="25"/>
        <v>661.36741033769999</v>
      </c>
      <c r="BR190" s="24">
        <f t="shared" si="32"/>
        <v>201.23402657763432</v>
      </c>
    </row>
    <row r="191" spans="1:71" s="25" customFormat="1" ht="14.25" x14ac:dyDescent="0.2">
      <c r="A191" s="14">
        <v>286</v>
      </c>
      <c r="B191" s="14"/>
      <c r="C191" s="15" t="s">
        <v>1740</v>
      </c>
      <c r="D191" s="16">
        <v>13802</v>
      </c>
      <c r="E191" s="15" t="s">
        <v>1741</v>
      </c>
      <c r="F191" s="15" t="s">
        <v>1740</v>
      </c>
      <c r="G191" s="17" t="s">
        <v>1742</v>
      </c>
      <c r="H191" s="17" t="s">
        <v>1743</v>
      </c>
      <c r="I191" s="17" t="s">
        <v>86</v>
      </c>
      <c r="J191" s="15" t="s">
        <v>1744</v>
      </c>
      <c r="K191" s="15" t="s">
        <v>1745</v>
      </c>
      <c r="L191" s="18" t="s">
        <v>1746</v>
      </c>
      <c r="M191" s="15" t="s">
        <v>1377</v>
      </c>
      <c r="N191" s="15" t="s">
        <v>1378</v>
      </c>
      <c r="O191" s="16">
        <v>510</v>
      </c>
      <c r="P191" s="15" t="s">
        <v>118</v>
      </c>
      <c r="Q191" s="15">
        <v>33000</v>
      </c>
      <c r="R191" s="15">
        <v>68000</v>
      </c>
      <c r="S191" s="15">
        <v>101000</v>
      </c>
      <c r="T191" s="15">
        <v>0.3</v>
      </c>
      <c r="U191" s="15" t="s">
        <v>501</v>
      </c>
      <c r="V191" s="15" t="s">
        <v>502</v>
      </c>
      <c r="W191" s="16">
        <v>1</v>
      </c>
      <c r="X191" s="16">
        <v>1</v>
      </c>
      <c r="Y191" s="15">
        <v>13114</v>
      </c>
      <c r="Z191" s="15">
        <v>0.30099999999999999</v>
      </c>
      <c r="AA191" s="15" t="s">
        <v>1709</v>
      </c>
      <c r="AB191" s="15" t="s">
        <v>1710</v>
      </c>
      <c r="AC191" s="15">
        <v>95000</v>
      </c>
      <c r="AD191" s="26">
        <v>42011</v>
      </c>
      <c r="AE191" s="15" t="s">
        <v>222</v>
      </c>
      <c r="AF191" s="15" t="s">
        <v>1747</v>
      </c>
      <c r="AG191" s="16">
        <v>1</v>
      </c>
      <c r="AH191" s="15" t="s">
        <v>1748</v>
      </c>
      <c r="AI191" s="15" t="s">
        <v>78</v>
      </c>
      <c r="AJ191" s="15">
        <v>13113.840332</v>
      </c>
      <c r="AK191" s="15">
        <v>462.27751297499998</v>
      </c>
      <c r="AL191" s="15">
        <v>3093905.5695799999</v>
      </c>
      <c r="AM191" s="15">
        <v>1427401.9835600001</v>
      </c>
      <c r="AN191" s="14"/>
      <c r="AO191" s="14"/>
      <c r="AP191" s="19">
        <v>33000</v>
      </c>
      <c r="AQ191" s="19">
        <v>67300</v>
      </c>
      <c r="AR191" s="19">
        <v>0</v>
      </c>
      <c r="AS191" s="19">
        <v>0</v>
      </c>
      <c r="AT191" s="19">
        <f t="shared" si="15"/>
        <v>100300</v>
      </c>
      <c r="AU191" s="19">
        <v>45000</v>
      </c>
      <c r="AV191" s="19">
        <v>3000</v>
      </c>
      <c r="AW191" s="19">
        <v>19355</v>
      </c>
      <c r="AX191" s="19">
        <v>0</v>
      </c>
      <c r="AY191" s="20">
        <f t="shared" si="26"/>
        <v>67355</v>
      </c>
      <c r="AZ191" s="19">
        <f t="shared" si="27"/>
        <v>32945</v>
      </c>
      <c r="BA191" s="21">
        <v>1.6637000000099997</v>
      </c>
      <c r="BB191" s="21">
        <v>2.3913000000000002</v>
      </c>
      <c r="BC191" s="22"/>
      <c r="BD191" s="19">
        <v>1003</v>
      </c>
      <c r="BE191" s="19">
        <f t="shared" si="28"/>
        <v>548.10596500329439</v>
      </c>
      <c r="BF191" s="19">
        <f t="shared" si="30"/>
        <v>787.81378500000005</v>
      </c>
      <c r="BG191" s="23">
        <v>3.4819999999999997E-2</v>
      </c>
      <c r="BH191" s="23">
        <f t="shared" si="29"/>
        <v>3.4819999999999997E-2</v>
      </c>
      <c r="BI191" s="19">
        <v>19.085049701414707</v>
      </c>
      <c r="BJ191" s="19">
        <v>27.431675993700001</v>
      </c>
      <c r="BK191" s="19">
        <f t="shared" si="22"/>
        <v>529.02091530187965</v>
      </c>
      <c r="BL191" s="19">
        <f t="shared" si="22"/>
        <v>760.38210900630008</v>
      </c>
      <c r="BM191" s="19">
        <v>0</v>
      </c>
      <c r="BN191" s="19">
        <v>0</v>
      </c>
      <c r="BO191" s="19">
        <f t="shared" si="31"/>
        <v>0</v>
      </c>
      <c r="BP191" s="24">
        <f t="shared" si="25"/>
        <v>529.02091530187965</v>
      </c>
      <c r="BQ191" s="24">
        <f t="shared" si="25"/>
        <v>760.38210900630008</v>
      </c>
      <c r="BR191" s="24">
        <f t="shared" si="32"/>
        <v>231.36119370442043</v>
      </c>
    </row>
    <row r="192" spans="1:71" s="25" customFormat="1" ht="25.5" x14ac:dyDescent="0.2">
      <c r="A192" s="14">
        <v>287</v>
      </c>
      <c r="B192" s="14"/>
      <c r="C192" s="15"/>
      <c r="D192" s="16">
        <v>31552</v>
      </c>
      <c r="E192" s="15" t="s">
        <v>1749</v>
      </c>
      <c r="F192" s="15" t="s">
        <v>1750</v>
      </c>
      <c r="G192" s="17" t="s">
        <v>1751</v>
      </c>
      <c r="H192" s="17" t="s">
        <v>1752</v>
      </c>
      <c r="I192" s="17" t="s">
        <v>86</v>
      </c>
      <c r="J192" s="15" t="s">
        <v>1753</v>
      </c>
      <c r="K192" s="15" t="s">
        <v>1754</v>
      </c>
      <c r="L192" s="18" t="s">
        <v>1755</v>
      </c>
      <c r="M192" s="15" t="s">
        <v>1377</v>
      </c>
      <c r="N192" s="15" t="s">
        <v>1378</v>
      </c>
      <c r="O192" s="16">
        <v>510</v>
      </c>
      <c r="P192" s="15" t="s">
        <v>118</v>
      </c>
      <c r="Q192" s="15">
        <v>33000</v>
      </c>
      <c r="R192" s="15">
        <v>55700</v>
      </c>
      <c r="S192" s="15">
        <v>88700</v>
      </c>
      <c r="T192" s="15">
        <v>0.3</v>
      </c>
      <c r="U192" s="15" t="s">
        <v>501</v>
      </c>
      <c r="V192" s="15" t="s">
        <v>502</v>
      </c>
      <c r="W192" s="16">
        <v>1</v>
      </c>
      <c r="X192" s="16">
        <v>0</v>
      </c>
      <c r="Y192" s="15">
        <v>13083</v>
      </c>
      <c r="Z192" s="15">
        <v>0.3</v>
      </c>
      <c r="AA192" s="15" t="s">
        <v>1709</v>
      </c>
      <c r="AB192" s="15" t="s">
        <v>1710</v>
      </c>
      <c r="AC192" s="15">
        <v>0</v>
      </c>
      <c r="AD192" s="15"/>
      <c r="AE192" s="15" t="s">
        <v>78</v>
      </c>
      <c r="AF192" s="15" t="s">
        <v>78</v>
      </c>
      <c r="AG192" s="16">
        <v>1</v>
      </c>
      <c r="AH192" s="15" t="s">
        <v>1756</v>
      </c>
      <c r="AI192" s="15" t="s">
        <v>78</v>
      </c>
      <c r="AJ192" s="15">
        <v>13082.9506836</v>
      </c>
      <c r="AK192" s="15">
        <v>461.65972626299998</v>
      </c>
      <c r="AL192" s="15">
        <v>3093805.57235</v>
      </c>
      <c r="AM192" s="15">
        <v>1427402.1584300001</v>
      </c>
      <c r="AN192" s="14"/>
      <c r="AO192" s="14"/>
      <c r="AP192" s="19">
        <v>0</v>
      </c>
      <c r="AQ192" s="19" t="s">
        <v>1757</v>
      </c>
      <c r="AR192" s="19">
        <v>33000</v>
      </c>
      <c r="AS192" s="19">
        <v>55100</v>
      </c>
      <c r="AT192" s="19">
        <f t="shared" si="15"/>
        <v>88100</v>
      </c>
      <c r="AU192" s="19">
        <v>0</v>
      </c>
      <c r="AV192" s="19">
        <v>0</v>
      </c>
      <c r="AW192" s="19">
        <v>0</v>
      </c>
      <c r="AX192" s="19">
        <v>0</v>
      </c>
      <c r="AY192" s="20">
        <f t="shared" si="26"/>
        <v>0</v>
      </c>
      <c r="AZ192" s="19">
        <f t="shared" si="27"/>
        <v>88100</v>
      </c>
      <c r="BA192" s="21">
        <v>1.6637000000099997</v>
      </c>
      <c r="BB192" s="21">
        <v>2.3913000000000002</v>
      </c>
      <c r="BC192" s="22"/>
      <c r="BD192" s="19">
        <v>1762</v>
      </c>
      <c r="BE192" s="19">
        <f t="shared" si="28"/>
        <v>1465.7197000088097</v>
      </c>
      <c r="BF192" s="19">
        <f t="shared" si="30"/>
        <v>2106.7353000000003</v>
      </c>
      <c r="BG192" s="23">
        <v>3.4819999999999997E-2</v>
      </c>
      <c r="BH192" s="23">
        <f t="shared" si="29"/>
        <v>3.4819999999999997E-2</v>
      </c>
      <c r="BI192" s="19">
        <v>0</v>
      </c>
      <c r="BJ192" s="19">
        <v>0</v>
      </c>
      <c r="BK192" s="19">
        <f t="shared" si="22"/>
        <v>1465.7197000088097</v>
      </c>
      <c r="BL192" s="19">
        <f t="shared" si="22"/>
        <v>2106.7353000000003</v>
      </c>
      <c r="BM192" s="19">
        <v>0</v>
      </c>
      <c r="BN192" s="19">
        <v>344.73530000000028</v>
      </c>
      <c r="BO192" s="19">
        <f t="shared" si="31"/>
        <v>344.73530000000028</v>
      </c>
      <c r="BP192" s="24">
        <f t="shared" si="25"/>
        <v>1465.7197000088097</v>
      </c>
      <c r="BQ192" s="24">
        <f t="shared" si="25"/>
        <v>1762</v>
      </c>
      <c r="BR192" s="24">
        <f t="shared" si="32"/>
        <v>296.2802999911903</v>
      </c>
    </row>
    <row r="193" spans="1:71" s="25" customFormat="1" ht="14.25" x14ac:dyDescent="0.2">
      <c r="A193" s="14">
        <v>288</v>
      </c>
      <c r="B193" s="14"/>
      <c r="C193" s="15" t="s">
        <v>1758</v>
      </c>
      <c r="D193" s="16">
        <v>19445</v>
      </c>
      <c r="E193" s="15" t="s">
        <v>1759</v>
      </c>
      <c r="F193" s="15" t="s">
        <v>1758</v>
      </c>
      <c r="G193" s="17" t="s">
        <v>1760</v>
      </c>
      <c r="H193" s="17" t="s">
        <v>1761</v>
      </c>
      <c r="I193" s="17" t="s">
        <v>86</v>
      </c>
      <c r="J193" s="15" t="s">
        <v>1762</v>
      </c>
      <c r="K193" s="15" t="s">
        <v>1763</v>
      </c>
      <c r="L193" s="18" t="s">
        <v>1764</v>
      </c>
      <c r="M193" s="15" t="s">
        <v>1377</v>
      </c>
      <c r="N193" s="15" t="s">
        <v>1378</v>
      </c>
      <c r="O193" s="16">
        <v>510</v>
      </c>
      <c r="P193" s="15" t="s">
        <v>118</v>
      </c>
      <c r="Q193" s="15">
        <v>33000</v>
      </c>
      <c r="R193" s="15">
        <v>101500</v>
      </c>
      <c r="S193" s="15">
        <v>134500</v>
      </c>
      <c r="T193" s="15">
        <v>0.3</v>
      </c>
      <c r="U193" s="15" t="s">
        <v>501</v>
      </c>
      <c r="V193" s="15" t="s">
        <v>502</v>
      </c>
      <c r="W193" s="16">
        <v>1</v>
      </c>
      <c r="X193" s="16">
        <v>0</v>
      </c>
      <c r="Y193" s="15">
        <v>13050</v>
      </c>
      <c r="Z193" s="15">
        <v>0.3</v>
      </c>
      <c r="AA193" s="15" t="s">
        <v>1709</v>
      </c>
      <c r="AB193" s="15" t="s">
        <v>1710</v>
      </c>
      <c r="AC193" s="15">
        <v>0</v>
      </c>
      <c r="AD193" s="15"/>
      <c r="AE193" s="15" t="s">
        <v>137</v>
      </c>
      <c r="AF193" s="15" t="s">
        <v>983</v>
      </c>
      <c r="AG193" s="16">
        <v>1</v>
      </c>
      <c r="AH193" s="15" t="s">
        <v>1765</v>
      </c>
      <c r="AI193" s="15" t="s">
        <v>78</v>
      </c>
      <c r="AJ193" s="15">
        <v>13050.0932617</v>
      </c>
      <c r="AK193" s="15">
        <v>461.00257541000002</v>
      </c>
      <c r="AL193" s="15">
        <v>3093705.5725799999</v>
      </c>
      <c r="AM193" s="15">
        <v>1427402.32394</v>
      </c>
      <c r="AN193" s="14"/>
      <c r="AO193" s="14"/>
      <c r="AP193" s="19">
        <v>33000</v>
      </c>
      <c r="AQ193" s="19">
        <v>94400</v>
      </c>
      <c r="AR193" s="19">
        <v>0</v>
      </c>
      <c r="AS193" s="19">
        <v>6100</v>
      </c>
      <c r="AT193" s="19">
        <f t="shared" si="15"/>
        <v>133500</v>
      </c>
      <c r="AU193" s="19">
        <v>45000</v>
      </c>
      <c r="AV193" s="19">
        <v>3000</v>
      </c>
      <c r="AW193" s="19">
        <v>28840</v>
      </c>
      <c r="AX193" s="19">
        <v>0</v>
      </c>
      <c r="AY193" s="20">
        <f t="shared" ref="AY193:AY205" si="33">SUM(AU193:AX193)</f>
        <v>76840</v>
      </c>
      <c r="AZ193" s="19">
        <f t="shared" si="27"/>
        <v>56660</v>
      </c>
      <c r="BA193" s="21">
        <v>1.6637000000099997</v>
      </c>
      <c r="BB193" s="21">
        <v>2.3913000000000002</v>
      </c>
      <c r="BC193" s="22"/>
      <c r="BD193" s="19">
        <v>1457</v>
      </c>
      <c r="BE193" s="19">
        <f t="shared" si="28"/>
        <v>942.65242000566593</v>
      </c>
      <c r="BF193" s="19">
        <f t="shared" si="30"/>
        <v>1354.9105800000002</v>
      </c>
      <c r="BG193" s="23">
        <v>3.4819999999999997E-2</v>
      </c>
      <c r="BH193" s="23">
        <f t="shared" si="29"/>
        <v>3.4819999999999997E-2</v>
      </c>
      <c r="BI193" s="19">
        <v>29.289425190576043</v>
      </c>
      <c r="BJ193" s="19">
        <v>42.098817369599999</v>
      </c>
      <c r="BK193" s="19">
        <f t="shared" si="22"/>
        <v>913.36299481508991</v>
      </c>
      <c r="BL193" s="19">
        <f t="shared" si="22"/>
        <v>1312.8117626304002</v>
      </c>
      <c r="BM193" s="19">
        <v>0</v>
      </c>
      <c r="BN193" s="19">
        <v>0</v>
      </c>
      <c r="BO193" s="19">
        <f t="shared" si="31"/>
        <v>0</v>
      </c>
      <c r="BP193" s="24">
        <f t="shared" si="25"/>
        <v>913.36299481508991</v>
      </c>
      <c r="BQ193" s="24">
        <f t="shared" si="25"/>
        <v>1312.8117626304002</v>
      </c>
      <c r="BR193" s="24">
        <f t="shared" si="32"/>
        <v>399.44876781531025</v>
      </c>
    </row>
    <row r="194" spans="1:71" s="25" customFormat="1" ht="14.25" x14ac:dyDescent="0.2">
      <c r="A194" s="14">
        <v>289</v>
      </c>
      <c r="B194" s="14"/>
      <c r="C194" s="15" t="s">
        <v>150</v>
      </c>
      <c r="D194" s="16">
        <v>14284</v>
      </c>
      <c r="E194" s="15" t="s">
        <v>1766</v>
      </c>
      <c r="F194" s="15" t="s">
        <v>1767</v>
      </c>
      <c r="G194" s="17" t="s">
        <v>1768</v>
      </c>
      <c r="H194" s="17" t="s">
        <v>1769</v>
      </c>
      <c r="I194" s="17" t="s">
        <v>86</v>
      </c>
      <c r="J194" s="15" t="s">
        <v>1770</v>
      </c>
      <c r="K194" s="15" t="s">
        <v>86</v>
      </c>
      <c r="L194" s="18" t="s">
        <v>1771</v>
      </c>
      <c r="M194" s="15" t="s">
        <v>1377</v>
      </c>
      <c r="N194" s="15" t="s">
        <v>1378</v>
      </c>
      <c r="O194" s="16">
        <v>510</v>
      </c>
      <c r="P194" s="15" t="s">
        <v>118</v>
      </c>
      <c r="Q194" s="15">
        <v>33000</v>
      </c>
      <c r="R194" s="15">
        <v>93300</v>
      </c>
      <c r="S194" s="15">
        <v>126300</v>
      </c>
      <c r="T194" s="15">
        <v>0.3</v>
      </c>
      <c r="U194" s="15" t="s">
        <v>501</v>
      </c>
      <c r="V194" s="15" t="s">
        <v>502</v>
      </c>
      <c r="W194" s="16">
        <v>1</v>
      </c>
      <c r="X194" s="16">
        <v>1</v>
      </c>
      <c r="Y194" s="15">
        <v>13375</v>
      </c>
      <c r="Z194" s="15">
        <v>0.307</v>
      </c>
      <c r="AA194" s="15" t="s">
        <v>1709</v>
      </c>
      <c r="AB194" s="15" t="s">
        <v>1710</v>
      </c>
      <c r="AC194" s="15">
        <v>127500</v>
      </c>
      <c r="AD194" s="26">
        <v>41850</v>
      </c>
      <c r="AE194" s="15" t="s">
        <v>956</v>
      </c>
      <c r="AF194" s="15" t="s">
        <v>1772</v>
      </c>
      <c r="AG194" s="16">
        <v>1</v>
      </c>
      <c r="AH194" s="15" t="s">
        <v>1773</v>
      </c>
      <c r="AI194" s="15" t="s">
        <v>78</v>
      </c>
      <c r="AJ194" s="15">
        <v>13374.65625</v>
      </c>
      <c r="AK194" s="15">
        <v>466.02725813500001</v>
      </c>
      <c r="AL194" s="15">
        <v>3093554.4027900002</v>
      </c>
      <c r="AM194" s="15">
        <v>1427402.2683300001</v>
      </c>
      <c r="AN194" s="14"/>
      <c r="AO194" s="14"/>
      <c r="AP194" s="19">
        <v>33000</v>
      </c>
      <c r="AQ194" s="19">
        <v>96300</v>
      </c>
      <c r="AR194" s="19">
        <v>0</v>
      </c>
      <c r="AS194" s="19">
        <v>500</v>
      </c>
      <c r="AT194" s="19">
        <f t="shared" si="15"/>
        <v>129800</v>
      </c>
      <c r="AU194" s="19">
        <v>45000</v>
      </c>
      <c r="AV194" s="19">
        <v>3000</v>
      </c>
      <c r="AW194" s="19">
        <v>29505</v>
      </c>
      <c r="AX194" s="19">
        <v>0</v>
      </c>
      <c r="AY194" s="20">
        <f t="shared" si="33"/>
        <v>77505</v>
      </c>
      <c r="AZ194" s="19">
        <f t="shared" si="27"/>
        <v>52295</v>
      </c>
      <c r="BA194" s="21">
        <v>1.6637000000099997</v>
      </c>
      <c r="BB194" s="21">
        <v>2.3913000000000002</v>
      </c>
      <c r="BC194" s="22"/>
      <c r="BD194" s="19">
        <v>1308</v>
      </c>
      <c r="BE194" s="19">
        <f t="shared" si="28"/>
        <v>870.03191500522939</v>
      </c>
      <c r="BF194" s="19">
        <f t="shared" si="30"/>
        <v>1250.5303350000002</v>
      </c>
      <c r="BG194" s="23">
        <v>3.4819999999999997E-2</v>
      </c>
      <c r="BH194" s="23">
        <f t="shared" si="29"/>
        <v>3.4819999999999997E-2</v>
      </c>
      <c r="BI194" s="19">
        <v>30.004861110480345</v>
      </c>
      <c r="BJ194" s="19">
        <v>43.127140934700002</v>
      </c>
      <c r="BK194" s="19">
        <f t="shared" si="22"/>
        <v>840.02705389474909</v>
      </c>
      <c r="BL194" s="19">
        <f t="shared" si="22"/>
        <v>1207.4031940653001</v>
      </c>
      <c r="BM194" s="19">
        <v>0</v>
      </c>
      <c r="BN194" s="19">
        <v>0</v>
      </c>
      <c r="BO194" s="19">
        <f t="shared" si="31"/>
        <v>0</v>
      </c>
      <c r="BP194" s="24">
        <f t="shared" si="25"/>
        <v>840.02705389474909</v>
      </c>
      <c r="BQ194" s="24">
        <f t="shared" si="25"/>
        <v>1207.4031940653001</v>
      </c>
      <c r="BR194" s="24">
        <f t="shared" si="32"/>
        <v>367.37614017055103</v>
      </c>
    </row>
    <row r="195" spans="1:71" s="25" customFormat="1" ht="14.25" x14ac:dyDescent="0.2">
      <c r="A195" s="14">
        <v>290</v>
      </c>
      <c r="B195" s="14"/>
      <c r="C195" s="15"/>
      <c r="D195" s="16">
        <v>21352</v>
      </c>
      <c r="E195" s="15" t="s">
        <v>1774</v>
      </c>
      <c r="F195" s="15" t="s">
        <v>1775</v>
      </c>
      <c r="G195" s="17" t="s">
        <v>1776</v>
      </c>
      <c r="H195" s="17" t="s">
        <v>1777</v>
      </c>
      <c r="I195" s="17" t="s">
        <v>86</v>
      </c>
      <c r="J195" s="15" t="s">
        <v>1777</v>
      </c>
      <c r="K195" s="15" t="s">
        <v>1778</v>
      </c>
      <c r="L195" s="18" t="s">
        <v>1779</v>
      </c>
      <c r="M195" s="15" t="s">
        <v>1377</v>
      </c>
      <c r="N195" s="15" t="s">
        <v>1378</v>
      </c>
      <c r="O195" s="16">
        <v>510</v>
      </c>
      <c r="P195" s="15" t="s">
        <v>118</v>
      </c>
      <c r="Q195" s="15">
        <v>33000</v>
      </c>
      <c r="R195" s="15">
        <v>73100</v>
      </c>
      <c r="S195" s="15">
        <v>106100</v>
      </c>
      <c r="T195" s="15">
        <v>0.3</v>
      </c>
      <c r="U195" s="15" t="s">
        <v>501</v>
      </c>
      <c r="V195" s="15" t="s">
        <v>502</v>
      </c>
      <c r="W195" s="16">
        <v>1</v>
      </c>
      <c r="X195" s="16">
        <v>0</v>
      </c>
      <c r="Y195" s="15">
        <v>13016</v>
      </c>
      <c r="Z195" s="15">
        <v>0.29899999999999999</v>
      </c>
      <c r="AA195" s="15" t="s">
        <v>1709</v>
      </c>
      <c r="AB195" s="15" t="s">
        <v>1710</v>
      </c>
      <c r="AC195" s="15">
        <v>0</v>
      </c>
      <c r="AD195" s="15"/>
      <c r="AE195" s="15" t="s">
        <v>78</v>
      </c>
      <c r="AF195" s="15" t="s">
        <v>78</v>
      </c>
      <c r="AG195" s="16">
        <v>1</v>
      </c>
      <c r="AH195" s="15" t="s">
        <v>1780</v>
      </c>
      <c r="AI195" s="15" t="s">
        <v>78</v>
      </c>
      <c r="AJ195" s="15">
        <v>13015.6010742</v>
      </c>
      <c r="AK195" s="15">
        <v>460.31648881400002</v>
      </c>
      <c r="AL195" s="15">
        <v>3093453.1616000002</v>
      </c>
      <c r="AM195" s="15">
        <v>1427402.8061200001</v>
      </c>
      <c r="AN195" s="14"/>
      <c r="AO195" s="14"/>
      <c r="AP195" s="19">
        <v>33000</v>
      </c>
      <c r="AQ195" s="19">
        <v>74800</v>
      </c>
      <c r="AR195" s="19">
        <v>0</v>
      </c>
      <c r="AS195" s="19">
        <v>0</v>
      </c>
      <c r="AT195" s="19">
        <f t="shared" si="15"/>
        <v>107800</v>
      </c>
      <c r="AU195" s="19">
        <v>45000</v>
      </c>
      <c r="AV195" s="19">
        <v>3000</v>
      </c>
      <c r="AW195" s="19">
        <v>21980</v>
      </c>
      <c r="AX195" s="19">
        <v>0</v>
      </c>
      <c r="AY195" s="20">
        <f t="shared" si="33"/>
        <v>69980</v>
      </c>
      <c r="AZ195" s="19">
        <f t="shared" si="27"/>
        <v>37820</v>
      </c>
      <c r="BA195" s="21">
        <v>1.6637000000099997</v>
      </c>
      <c r="BB195" s="21">
        <v>2.3913000000000002</v>
      </c>
      <c r="BC195" s="22"/>
      <c r="BD195" s="19">
        <v>1078</v>
      </c>
      <c r="BE195" s="19">
        <f t="shared" si="28"/>
        <v>629.21134000378186</v>
      </c>
      <c r="BF195" s="19">
        <f t="shared" si="30"/>
        <v>904.38966000000005</v>
      </c>
      <c r="BG195" s="23">
        <v>3.4819999999999997E-2</v>
      </c>
      <c r="BH195" s="23">
        <f t="shared" si="29"/>
        <v>3.4819999999999997E-2</v>
      </c>
      <c r="BI195" s="19">
        <v>21.909138858931684</v>
      </c>
      <c r="BJ195" s="19">
        <v>31.4908479612</v>
      </c>
      <c r="BK195" s="19">
        <f t="shared" si="22"/>
        <v>607.30220114485019</v>
      </c>
      <c r="BL195" s="19">
        <f t="shared" si="22"/>
        <v>872.89881203880009</v>
      </c>
      <c r="BM195" s="19">
        <v>0</v>
      </c>
      <c r="BN195" s="19">
        <v>0</v>
      </c>
      <c r="BO195" s="19">
        <f t="shared" si="31"/>
        <v>0</v>
      </c>
      <c r="BP195" s="24">
        <f t="shared" si="25"/>
        <v>607.30220114485019</v>
      </c>
      <c r="BQ195" s="24">
        <f t="shared" si="25"/>
        <v>872.89881203880009</v>
      </c>
      <c r="BR195" s="24">
        <f t="shared" si="32"/>
        <v>265.5966108939499</v>
      </c>
    </row>
    <row r="196" spans="1:71" s="25" customFormat="1" ht="14.25" x14ac:dyDescent="0.2">
      <c r="A196" s="14">
        <v>291</v>
      </c>
      <c r="B196" s="14"/>
      <c r="C196" s="15" t="s">
        <v>1781</v>
      </c>
      <c r="D196" s="16">
        <v>33020</v>
      </c>
      <c r="E196" s="15" t="s">
        <v>1782</v>
      </c>
      <c r="F196" s="15" t="s">
        <v>1781</v>
      </c>
      <c r="G196" s="17" t="s">
        <v>1783</v>
      </c>
      <c r="H196" s="17" t="s">
        <v>1784</v>
      </c>
      <c r="I196" s="17" t="s">
        <v>86</v>
      </c>
      <c r="J196" s="15" t="s">
        <v>1785</v>
      </c>
      <c r="K196" s="15" t="s">
        <v>1786</v>
      </c>
      <c r="L196" s="18" t="s">
        <v>1787</v>
      </c>
      <c r="M196" s="15" t="s">
        <v>1377</v>
      </c>
      <c r="N196" s="15" t="s">
        <v>1378</v>
      </c>
      <c r="O196" s="16">
        <v>510</v>
      </c>
      <c r="P196" s="15" t="s">
        <v>118</v>
      </c>
      <c r="Q196" s="15">
        <v>33000</v>
      </c>
      <c r="R196" s="15">
        <v>72900</v>
      </c>
      <c r="S196" s="15">
        <v>105900</v>
      </c>
      <c r="T196" s="15">
        <v>0.3</v>
      </c>
      <c r="U196" s="15" t="s">
        <v>501</v>
      </c>
      <c r="V196" s="15" t="s">
        <v>502</v>
      </c>
      <c r="W196" s="16">
        <v>1</v>
      </c>
      <c r="X196" s="16">
        <v>0</v>
      </c>
      <c r="Y196" s="15">
        <v>13006</v>
      </c>
      <c r="Z196" s="15">
        <v>0.29899999999999999</v>
      </c>
      <c r="AA196" s="15" t="s">
        <v>1709</v>
      </c>
      <c r="AB196" s="15" t="s">
        <v>1710</v>
      </c>
      <c r="AC196" s="15">
        <v>0</v>
      </c>
      <c r="AD196" s="15"/>
      <c r="AE196" s="15" t="s">
        <v>1536</v>
      </c>
      <c r="AF196" s="15" t="s">
        <v>1788</v>
      </c>
      <c r="AG196" s="16">
        <v>1</v>
      </c>
      <c r="AH196" s="15" t="s">
        <v>1789</v>
      </c>
      <c r="AI196" s="15" t="s">
        <v>78</v>
      </c>
      <c r="AJ196" s="15">
        <v>13005.515625</v>
      </c>
      <c r="AK196" s="15">
        <v>460.11525969500002</v>
      </c>
      <c r="AL196" s="15">
        <v>3093353.15582</v>
      </c>
      <c r="AM196" s="15">
        <v>1427403.5120600001</v>
      </c>
      <c r="AN196" s="14"/>
      <c r="AO196" s="14"/>
      <c r="AP196" s="19">
        <v>33000</v>
      </c>
      <c r="AQ196" s="19">
        <v>72100</v>
      </c>
      <c r="AR196" s="19">
        <v>0</v>
      </c>
      <c r="AS196" s="19">
        <v>0</v>
      </c>
      <c r="AT196" s="19">
        <f t="shared" si="15"/>
        <v>105100</v>
      </c>
      <c r="AU196" s="19">
        <v>45000</v>
      </c>
      <c r="AV196" s="19">
        <v>3000</v>
      </c>
      <c r="AW196" s="19">
        <v>21035</v>
      </c>
      <c r="AX196" s="19">
        <v>0</v>
      </c>
      <c r="AY196" s="20">
        <f t="shared" si="33"/>
        <v>69035</v>
      </c>
      <c r="AZ196" s="19">
        <f t="shared" si="27"/>
        <v>36065</v>
      </c>
      <c r="BA196" s="21">
        <v>1.6637000000099997</v>
      </c>
      <c r="BB196" s="21">
        <v>2.3913000000000002</v>
      </c>
      <c r="BC196" s="22"/>
      <c r="BD196" s="19">
        <v>1051</v>
      </c>
      <c r="BE196" s="19">
        <f t="shared" si="28"/>
        <v>600.01340500360641</v>
      </c>
      <c r="BF196" s="19">
        <f t="shared" si="30"/>
        <v>862.42234500000006</v>
      </c>
      <c r="BG196" s="23">
        <v>3.4819999999999997E-2</v>
      </c>
      <c r="BH196" s="23">
        <f t="shared" si="29"/>
        <v>3.4819999999999997E-2</v>
      </c>
      <c r="BI196" s="19">
        <v>20.892466762225574</v>
      </c>
      <c r="BJ196" s="19">
        <v>30.029546052899999</v>
      </c>
      <c r="BK196" s="19">
        <f t="shared" si="22"/>
        <v>579.12093824138083</v>
      </c>
      <c r="BL196" s="19">
        <f t="shared" si="22"/>
        <v>832.39279894710012</v>
      </c>
      <c r="BM196" s="19">
        <v>0</v>
      </c>
      <c r="BN196" s="19">
        <v>0</v>
      </c>
      <c r="BO196" s="19">
        <f t="shared" si="31"/>
        <v>0</v>
      </c>
      <c r="BP196" s="24">
        <f t="shared" si="25"/>
        <v>579.12093824138083</v>
      </c>
      <c r="BQ196" s="24">
        <f t="shared" si="25"/>
        <v>832.39279894710012</v>
      </c>
      <c r="BR196" s="24">
        <f t="shared" si="32"/>
        <v>253.27186070571929</v>
      </c>
    </row>
    <row r="197" spans="1:71" s="25" customFormat="1" ht="14.25" x14ac:dyDescent="0.2">
      <c r="A197" s="14">
        <v>292</v>
      </c>
      <c r="B197" s="14"/>
      <c r="C197" s="15" t="s">
        <v>1790</v>
      </c>
      <c r="D197" s="16">
        <v>34173</v>
      </c>
      <c r="E197" s="15" t="s">
        <v>1791</v>
      </c>
      <c r="F197" s="15" t="s">
        <v>1790</v>
      </c>
      <c r="G197" s="17" t="s">
        <v>1792</v>
      </c>
      <c r="H197" s="17" t="s">
        <v>1793</v>
      </c>
      <c r="I197" s="17" t="s">
        <v>86</v>
      </c>
      <c r="J197" s="15" t="s">
        <v>1794</v>
      </c>
      <c r="K197" s="15" t="s">
        <v>1795</v>
      </c>
      <c r="L197" s="18" t="s">
        <v>1796</v>
      </c>
      <c r="M197" s="15" t="s">
        <v>1377</v>
      </c>
      <c r="N197" s="15" t="s">
        <v>1378</v>
      </c>
      <c r="O197" s="16">
        <v>510</v>
      </c>
      <c r="P197" s="15" t="s">
        <v>118</v>
      </c>
      <c r="Q197" s="15">
        <v>33000</v>
      </c>
      <c r="R197" s="15">
        <v>68100</v>
      </c>
      <c r="S197" s="15">
        <v>101100</v>
      </c>
      <c r="T197" s="15">
        <v>0.3</v>
      </c>
      <c r="U197" s="15" t="s">
        <v>501</v>
      </c>
      <c r="V197" s="15" t="s">
        <v>502</v>
      </c>
      <c r="W197" s="16">
        <v>1</v>
      </c>
      <c r="X197" s="16">
        <v>0</v>
      </c>
      <c r="Y197" s="15">
        <v>13000</v>
      </c>
      <c r="Z197" s="15">
        <v>0.29799999999999999</v>
      </c>
      <c r="AA197" s="15" t="s">
        <v>1709</v>
      </c>
      <c r="AB197" s="15" t="s">
        <v>1710</v>
      </c>
      <c r="AC197" s="15">
        <v>0</v>
      </c>
      <c r="AD197" s="15"/>
      <c r="AE197" s="15" t="s">
        <v>137</v>
      </c>
      <c r="AF197" s="15" t="s">
        <v>1797</v>
      </c>
      <c r="AG197" s="16">
        <v>1</v>
      </c>
      <c r="AH197" s="15" t="s">
        <v>1798</v>
      </c>
      <c r="AI197" s="15" t="s">
        <v>78</v>
      </c>
      <c r="AJ197" s="15">
        <v>12999.5454102</v>
      </c>
      <c r="AK197" s="15">
        <v>459.99583716699999</v>
      </c>
      <c r="AL197" s="15">
        <v>3093253.1551600001</v>
      </c>
      <c r="AM197" s="15">
        <v>1427404.23853</v>
      </c>
      <c r="AN197" s="14"/>
      <c r="AO197" s="14"/>
      <c r="AP197" s="19">
        <v>33000</v>
      </c>
      <c r="AQ197" s="19">
        <v>67400</v>
      </c>
      <c r="AR197" s="19">
        <v>0</v>
      </c>
      <c r="AS197" s="19">
        <v>0</v>
      </c>
      <c r="AT197" s="19">
        <f t="shared" si="15"/>
        <v>100400</v>
      </c>
      <c r="AU197" s="19">
        <v>45000</v>
      </c>
      <c r="AV197" s="19">
        <v>3000</v>
      </c>
      <c r="AW197" s="19">
        <v>19390</v>
      </c>
      <c r="AX197" s="19">
        <v>0</v>
      </c>
      <c r="AY197" s="20">
        <f t="shared" si="33"/>
        <v>67390</v>
      </c>
      <c r="AZ197" s="19">
        <f t="shared" si="27"/>
        <v>33010</v>
      </c>
      <c r="BA197" s="21">
        <v>1.6637000000099997</v>
      </c>
      <c r="BB197" s="21">
        <v>2.3913000000000002</v>
      </c>
      <c r="BC197" s="22"/>
      <c r="BD197" s="19">
        <v>1004</v>
      </c>
      <c r="BE197" s="19">
        <f t="shared" si="28"/>
        <v>549.187370003301</v>
      </c>
      <c r="BF197" s="19">
        <f t="shared" si="30"/>
        <v>789.36813000000006</v>
      </c>
      <c r="BG197" s="23">
        <v>3.4819999999999997E-2</v>
      </c>
      <c r="BH197" s="23">
        <f t="shared" si="29"/>
        <v>3.4819999999999997E-2</v>
      </c>
      <c r="BI197" s="19">
        <v>19.12270422351494</v>
      </c>
      <c r="BJ197" s="19">
        <v>27.485798286600001</v>
      </c>
      <c r="BK197" s="19">
        <f t="shared" si="22"/>
        <v>530.06466577978608</v>
      </c>
      <c r="BL197" s="19">
        <f t="shared" si="22"/>
        <v>761.88233171340005</v>
      </c>
      <c r="BM197" s="19">
        <v>0</v>
      </c>
      <c r="BN197" s="19">
        <v>0</v>
      </c>
      <c r="BO197" s="19">
        <f t="shared" si="31"/>
        <v>0</v>
      </c>
      <c r="BP197" s="24">
        <f t="shared" si="25"/>
        <v>530.06466577978608</v>
      </c>
      <c r="BQ197" s="24">
        <f t="shared" si="25"/>
        <v>761.88233171340005</v>
      </c>
      <c r="BR197" s="24">
        <f t="shared" si="32"/>
        <v>231.81766593361397</v>
      </c>
    </row>
    <row r="198" spans="1:71" s="25" customFormat="1" ht="14.25" x14ac:dyDescent="0.2">
      <c r="A198" s="14">
        <v>293</v>
      </c>
      <c r="B198" s="14"/>
      <c r="C198" s="15"/>
      <c r="D198" s="16">
        <v>7361</v>
      </c>
      <c r="E198" s="15" t="s">
        <v>1799</v>
      </c>
      <c r="F198" s="15" t="s">
        <v>1800</v>
      </c>
      <c r="G198" s="17" t="s">
        <v>1801</v>
      </c>
      <c r="H198" s="17" t="s">
        <v>1802</v>
      </c>
      <c r="I198" s="17" t="s">
        <v>86</v>
      </c>
      <c r="J198" s="15" t="s">
        <v>1803</v>
      </c>
      <c r="K198" s="15" t="s">
        <v>1804</v>
      </c>
      <c r="L198" s="18" t="s">
        <v>1805</v>
      </c>
      <c r="M198" s="15" t="s">
        <v>1377</v>
      </c>
      <c r="N198" s="15" t="s">
        <v>1378</v>
      </c>
      <c r="O198" s="16">
        <v>510</v>
      </c>
      <c r="P198" s="15" t="s">
        <v>118</v>
      </c>
      <c r="Q198" s="15">
        <v>33000</v>
      </c>
      <c r="R198" s="15">
        <v>69500</v>
      </c>
      <c r="S198" s="15">
        <v>102500</v>
      </c>
      <c r="T198" s="15">
        <v>0.3</v>
      </c>
      <c r="U198" s="15" t="s">
        <v>501</v>
      </c>
      <c r="V198" s="15" t="s">
        <v>502</v>
      </c>
      <c r="W198" s="16">
        <v>1</v>
      </c>
      <c r="X198" s="16">
        <v>0</v>
      </c>
      <c r="Y198" s="15">
        <v>13005</v>
      </c>
      <c r="Z198" s="15">
        <v>0.29899999999999999</v>
      </c>
      <c r="AA198" s="15" t="s">
        <v>1709</v>
      </c>
      <c r="AB198" s="15" t="s">
        <v>1710</v>
      </c>
      <c r="AC198" s="15">
        <v>0</v>
      </c>
      <c r="AD198" s="15"/>
      <c r="AE198" s="15" t="s">
        <v>78</v>
      </c>
      <c r="AF198" s="15" t="s">
        <v>78</v>
      </c>
      <c r="AG198" s="16">
        <v>1</v>
      </c>
      <c r="AH198" s="15" t="s">
        <v>1806</v>
      </c>
      <c r="AI198" s="15" t="s">
        <v>78</v>
      </c>
      <c r="AJ198" s="15">
        <v>13005.1225586</v>
      </c>
      <c r="AK198" s="15">
        <v>460.10926111600003</v>
      </c>
      <c r="AL198" s="15">
        <v>3093153.1397799999</v>
      </c>
      <c r="AM198" s="15">
        <v>1427405.0229400001</v>
      </c>
      <c r="AN198" s="14"/>
      <c r="AO198" s="14"/>
      <c r="AP198" s="19">
        <v>33000</v>
      </c>
      <c r="AQ198" s="19">
        <v>64300</v>
      </c>
      <c r="AR198" s="19">
        <v>0</v>
      </c>
      <c r="AS198" s="19">
        <v>4500</v>
      </c>
      <c r="AT198" s="19">
        <f t="shared" si="15"/>
        <v>101800</v>
      </c>
      <c r="AU198" s="19">
        <v>45000</v>
      </c>
      <c r="AV198" s="19">
        <v>0</v>
      </c>
      <c r="AW198" s="19">
        <v>18305</v>
      </c>
      <c r="AX198" s="19">
        <v>12480</v>
      </c>
      <c r="AY198" s="20">
        <f t="shared" si="33"/>
        <v>75785</v>
      </c>
      <c r="AZ198" s="19">
        <f t="shared" si="27"/>
        <v>26015</v>
      </c>
      <c r="BA198" s="21">
        <v>1.6637000000099997</v>
      </c>
      <c r="BB198" s="21">
        <v>2.3913000000000002</v>
      </c>
      <c r="BC198" s="22"/>
      <c r="BD198" s="19">
        <v>1108</v>
      </c>
      <c r="BE198" s="19">
        <f t="shared" si="28"/>
        <v>432.81155500260138</v>
      </c>
      <c r="BF198" s="19">
        <f t="shared" si="30"/>
        <v>622.09669499999995</v>
      </c>
      <c r="BG198" s="23">
        <v>3.4819999999999997E-2</v>
      </c>
      <c r="BH198" s="23">
        <f t="shared" si="29"/>
        <v>3.4819999999999997E-2</v>
      </c>
      <c r="BI198" s="19">
        <v>12.463646815174911</v>
      </c>
      <c r="BJ198" s="19">
        <v>17.914478949899998</v>
      </c>
      <c r="BK198" s="19">
        <f t="shared" si="22"/>
        <v>420.34790818742647</v>
      </c>
      <c r="BL198" s="19">
        <f t="shared" si="22"/>
        <v>604.18221605010001</v>
      </c>
      <c r="BM198" s="19">
        <v>0</v>
      </c>
      <c r="BN198" s="19">
        <v>0</v>
      </c>
      <c r="BO198" s="19">
        <f t="shared" si="31"/>
        <v>0</v>
      </c>
      <c r="BP198" s="24">
        <f t="shared" si="25"/>
        <v>420.34790818742647</v>
      </c>
      <c r="BQ198" s="24">
        <f t="shared" si="25"/>
        <v>604.18221605010001</v>
      </c>
      <c r="BR198" s="24">
        <f t="shared" si="32"/>
        <v>183.83430786267354</v>
      </c>
      <c r="BS198" s="25" t="s">
        <v>1141</v>
      </c>
    </row>
    <row r="199" spans="1:71" s="25" customFormat="1" ht="14.25" x14ac:dyDescent="0.2">
      <c r="A199" s="14">
        <v>294</v>
      </c>
      <c r="B199" s="14"/>
      <c r="C199" s="15" t="s">
        <v>1807</v>
      </c>
      <c r="D199" s="16">
        <v>13095</v>
      </c>
      <c r="E199" s="15" t="s">
        <v>1808</v>
      </c>
      <c r="F199" s="15" t="s">
        <v>1807</v>
      </c>
      <c r="G199" s="17" t="s">
        <v>1809</v>
      </c>
      <c r="H199" s="17" t="s">
        <v>1810</v>
      </c>
      <c r="I199" s="17" t="s">
        <v>86</v>
      </c>
      <c r="J199" s="15" t="s">
        <v>1811</v>
      </c>
      <c r="K199" s="15" t="s">
        <v>1028</v>
      </c>
      <c r="L199" s="18" t="s">
        <v>1812</v>
      </c>
      <c r="M199" s="15" t="s">
        <v>1377</v>
      </c>
      <c r="N199" s="15" t="s">
        <v>1378</v>
      </c>
      <c r="O199" s="16">
        <v>510</v>
      </c>
      <c r="P199" s="15" t="s">
        <v>118</v>
      </c>
      <c r="Q199" s="15">
        <v>33000</v>
      </c>
      <c r="R199" s="15">
        <v>68700</v>
      </c>
      <c r="S199" s="15">
        <v>101700</v>
      </c>
      <c r="T199" s="15">
        <v>0.3</v>
      </c>
      <c r="U199" s="15" t="s">
        <v>501</v>
      </c>
      <c r="V199" s="15" t="s">
        <v>502</v>
      </c>
      <c r="W199" s="16">
        <v>1</v>
      </c>
      <c r="X199" s="16">
        <v>0</v>
      </c>
      <c r="Y199" s="15">
        <v>13025</v>
      </c>
      <c r="Z199" s="15">
        <v>0.29899999999999999</v>
      </c>
      <c r="AA199" s="15" t="s">
        <v>1709</v>
      </c>
      <c r="AB199" s="15" t="s">
        <v>1710</v>
      </c>
      <c r="AC199" s="15">
        <v>0</v>
      </c>
      <c r="AD199" s="15"/>
      <c r="AE199" s="15" t="s">
        <v>1813</v>
      </c>
      <c r="AF199" s="15" t="s">
        <v>1248</v>
      </c>
      <c r="AG199" s="16">
        <v>1</v>
      </c>
      <c r="AH199" s="15" t="s">
        <v>1814</v>
      </c>
      <c r="AI199" s="15" t="s">
        <v>78</v>
      </c>
      <c r="AJ199" s="15">
        <v>13024.5024414</v>
      </c>
      <c r="AK199" s="15">
        <v>460.49748721100002</v>
      </c>
      <c r="AL199" s="15">
        <v>3093053.1363599999</v>
      </c>
      <c r="AM199" s="15">
        <v>1427405.87638</v>
      </c>
      <c r="AN199" s="14"/>
      <c r="AO199" s="14"/>
      <c r="AP199" s="19">
        <v>33000</v>
      </c>
      <c r="AQ199" s="19">
        <v>67900</v>
      </c>
      <c r="AR199" s="19">
        <v>0</v>
      </c>
      <c r="AS199" s="19">
        <v>0</v>
      </c>
      <c r="AT199" s="19">
        <f t="shared" si="15"/>
        <v>100900</v>
      </c>
      <c r="AU199" s="19">
        <v>45000</v>
      </c>
      <c r="AV199" s="19">
        <v>0</v>
      </c>
      <c r="AW199" s="19">
        <v>19565</v>
      </c>
      <c r="AX199" s="19">
        <v>0</v>
      </c>
      <c r="AY199" s="20">
        <f t="shared" si="33"/>
        <v>64565</v>
      </c>
      <c r="AZ199" s="19">
        <f t="shared" si="27"/>
        <v>36335</v>
      </c>
      <c r="BA199" s="21">
        <v>1.6637000000099997</v>
      </c>
      <c r="BB199" s="21">
        <v>2.3913000000000002</v>
      </c>
      <c r="BC199" s="22"/>
      <c r="BD199" s="19">
        <v>1009</v>
      </c>
      <c r="BE199" s="19">
        <f t="shared" si="28"/>
        <v>604.50539500363345</v>
      </c>
      <c r="BF199" s="19">
        <f t="shared" si="30"/>
        <v>868.87885500000016</v>
      </c>
      <c r="BG199" s="23">
        <v>3.4819999999999997E-2</v>
      </c>
      <c r="BH199" s="23">
        <f t="shared" si="29"/>
        <v>3.4819999999999997E-2</v>
      </c>
      <c r="BI199" s="19">
        <v>21.048877854026514</v>
      </c>
      <c r="BJ199" s="19">
        <v>30.254361731100001</v>
      </c>
      <c r="BK199" s="19">
        <f t="shared" si="22"/>
        <v>583.45651714960695</v>
      </c>
      <c r="BL199" s="19">
        <f t="shared" si="22"/>
        <v>838.62449326890021</v>
      </c>
      <c r="BM199" s="19">
        <v>0</v>
      </c>
      <c r="BN199" s="19">
        <v>0</v>
      </c>
      <c r="BO199" s="19">
        <f t="shared" si="31"/>
        <v>0</v>
      </c>
      <c r="BP199" s="24">
        <f t="shared" si="25"/>
        <v>583.45651714960695</v>
      </c>
      <c r="BQ199" s="24">
        <f t="shared" si="25"/>
        <v>838.62449326890021</v>
      </c>
      <c r="BR199" s="24">
        <f t="shared" si="32"/>
        <v>255.16797611929326</v>
      </c>
    </row>
    <row r="200" spans="1:71" s="25" customFormat="1" ht="14.25" x14ac:dyDescent="0.2">
      <c r="A200" s="14">
        <v>295</v>
      </c>
      <c r="B200" s="14"/>
      <c r="C200" s="15" t="s">
        <v>1815</v>
      </c>
      <c r="D200" s="16">
        <v>7754</v>
      </c>
      <c r="E200" s="15" t="s">
        <v>1816</v>
      </c>
      <c r="F200" s="15" t="s">
        <v>1815</v>
      </c>
      <c r="G200" s="17" t="s">
        <v>1817</v>
      </c>
      <c r="H200" s="17" t="s">
        <v>1818</v>
      </c>
      <c r="I200" s="17" t="s">
        <v>86</v>
      </c>
      <c r="J200" s="15" t="s">
        <v>1819</v>
      </c>
      <c r="K200" s="15" t="s">
        <v>1820</v>
      </c>
      <c r="L200" s="18" t="s">
        <v>1821</v>
      </c>
      <c r="M200" s="15" t="s">
        <v>1377</v>
      </c>
      <c r="N200" s="15" t="s">
        <v>1378</v>
      </c>
      <c r="O200" s="16">
        <v>510</v>
      </c>
      <c r="P200" s="15" t="s">
        <v>118</v>
      </c>
      <c r="Q200" s="15">
        <v>33000</v>
      </c>
      <c r="R200" s="15">
        <v>62500</v>
      </c>
      <c r="S200" s="15">
        <v>95500</v>
      </c>
      <c r="T200" s="15">
        <v>0.3</v>
      </c>
      <c r="U200" s="15" t="s">
        <v>501</v>
      </c>
      <c r="V200" s="15" t="s">
        <v>502</v>
      </c>
      <c r="W200" s="16">
        <v>1</v>
      </c>
      <c r="X200" s="16">
        <v>0</v>
      </c>
      <c r="Y200" s="15">
        <v>13046</v>
      </c>
      <c r="Z200" s="15">
        <v>0.3</v>
      </c>
      <c r="AA200" s="15" t="s">
        <v>1709</v>
      </c>
      <c r="AB200" s="15" t="s">
        <v>1710</v>
      </c>
      <c r="AC200" s="15">
        <v>0</v>
      </c>
      <c r="AD200" s="15"/>
      <c r="AE200" s="15" t="s">
        <v>78</v>
      </c>
      <c r="AF200" s="15" t="s">
        <v>78</v>
      </c>
      <c r="AG200" s="16">
        <v>1</v>
      </c>
      <c r="AH200" s="15" t="s">
        <v>1822</v>
      </c>
      <c r="AI200" s="15" t="s">
        <v>78</v>
      </c>
      <c r="AJ200" s="15">
        <v>13046.2978516</v>
      </c>
      <c r="AK200" s="15">
        <v>460.933187535</v>
      </c>
      <c r="AL200" s="15">
        <v>3092953.1359199998</v>
      </c>
      <c r="AM200" s="15">
        <v>1427406.7411400001</v>
      </c>
      <c r="AN200" s="14"/>
      <c r="AO200" s="14"/>
      <c r="AP200" s="19">
        <v>33000</v>
      </c>
      <c r="AQ200" s="19">
        <v>61800</v>
      </c>
      <c r="AR200" s="19">
        <v>0</v>
      </c>
      <c r="AS200" s="19">
        <v>0</v>
      </c>
      <c r="AT200" s="19">
        <f t="shared" si="15"/>
        <v>94800</v>
      </c>
      <c r="AU200" s="19">
        <v>45000</v>
      </c>
      <c r="AV200" s="19">
        <v>0</v>
      </c>
      <c r="AW200" s="19">
        <v>17430</v>
      </c>
      <c r="AX200" s="19">
        <v>0</v>
      </c>
      <c r="AY200" s="20">
        <f t="shared" si="33"/>
        <v>62430</v>
      </c>
      <c r="AZ200" s="19">
        <f t="shared" si="27"/>
        <v>32370</v>
      </c>
      <c r="BA200" s="21">
        <v>1.6637000000099997</v>
      </c>
      <c r="BB200" s="21">
        <v>2.3913000000000002</v>
      </c>
      <c r="BC200" s="22"/>
      <c r="BD200" s="19">
        <v>948</v>
      </c>
      <c r="BE200" s="19">
        <f t="shared" si="28"/>
        <v>538.53969000323684</v>
      </c>
      <c r="BF200" s="19">
        <f t="shared" si="30"/>
        <v>774.06380999999999</v>
      </c>
      <c r="BG200" s="23">
        <v>3.4819999999999997E-2</v>
      </c>
      <c r="BH200" s="23">
        <f t="shared" si="29"/>
        <v>3.4819999999999997E-2</v>
      </c>
      <c r="BI200" s="19">
        <v>18.751952005912706</v>
      </c>
      <c r="BJ200" s="19">
        <v>26.952901864199998</v>
      </c>
      <c r="BK200" s="19">
        <f t="shared" si="22"/>
        <v>519.78773799732414</v>
      </c>
      <c r="BL200" s="19">
        <f t="shared" si="22"/>
        <v>747.11090813579995</v>
      </c>
      <c r="BM200" s="19">
        <v>0</v>
      </c>
      <c r="BN200" s="19">
        <v>0</v>
      </c>
      <c r="BO200" s="19">
        <f t="shared" si="31"/>
        <v>0</v>
      </c>
      <c r="BP200" s="24">
        <f t="shared" si="25"/>
        <v>519.78773799732414</v>
      </c>
      <c r="BQ200" s="24">
        <f t="shared" si="25"/>
        <v>747.11090813579995</v>
      </c>
      <c r="BR200" s="24">
        <f t="shared" si="32"/>
        <v>227.3231701384758</v>
      </c>
    </row>
    <row r="201" spans="1:71" s="25" customFormat="1" ht="14.25" x14ac:dyDescent="0.2">
      <c r="A201" s="14">
        <v>296</v>
      </c>
      <c r="B201" s="14"/>
      <c r="C201" s="15"/>
      <c r="D201" s="16">
        <v>27494</v>
      </c>
      <c r="E201" s="15" t="s">
        <v>1823</v>
      </c>
      <c r="F201" s="15" t="s">
        <v>1824</v>
      </c>
      <c r="G201" s="17" t="s">
        <v>1825</v>
      </c>
      <c r="H201" s="17" t="s">
        <v>1826</v>
      </c>
      <c r="I201" s="17" t="s">
        <v>86</v>
      </c>
      <c r="J201" s="15" t="s">
        <v>1826</v>
      </c>
      <c r="K201" s="15" t="s">
        <v>86</v>
      </c>
      <c r="L201" s="18" t="s">
        <v>1827</v>
      </c>
      <c r="M201" s="15" t="s">
        <v>1377</v>
      </c>
      <c r="N201" s="15" t="s">
        <v>1378</v>
      </c>
      <c r="O201" s="16">
        <v>510</v>
      </c>
      <c r="P201" s="15" t="s">
        <v>118</v>
      </c>
      <c r="Q201" s="15">
        <v>33000</v>
      </c>
      <c r="R201" s="15">
        <v>94700</v>
      </c>
      <c r="S201" s="15">
        <v>127700</v>
      </c>
      <c r="T201" s="15">
        <v>0.3</v>
      </c>
      <c r="U201" s="15" t="s">
        <v>501</v>
      </c>
      <c r="V201" s="15" t="s">
        <v>502</v>
      </c>
      <c r="W201" s="16">
        <v>1</v>
      </c>
      <c r="X201" s="16">
        <v>1</v>
      </c>
      <c r="Y201" s="15">
        <v>13068</v>
      </c>
      <c r="Z201" s="15">
        <v>0.3</v>
      </c>
      <c r="AA201" s="15" t="s">
        <v>1709</v>
      </c>
      <c r="AB201" s="15" t="s">
        <v>1710</v>
      </c>
      <c r="AC201" s="15">
        <v>125000</v>
      </c>
      <c r="AD201" s="26">
        <v>39941</v>
      </c>
      <c r="AE201" s="15" t="s">
        <v>1813</v>
      </c>
      <c r="AF201" s="15" t="s">
        <v>1828</v>
      </c>
      <c r="AG201" s="16">
        <v>1</v>
      </c>
      <c r="AH201" s="15" t="s">
        <v>1829</v>
      </c>
      <c r="AI201" s="15" t="s">
        <v>78</v>
      </c>
      <c r="AJ201" s="15">
        <v>13068.0166016</v>
      </c>
      <c r="AK201" s="15">
        <v>461.36756913900001</v>
      </c>
      <c r="AL201" s="15">
        <v>3092853.1353699998</v>
      </c>
      <c r="AM201" s="15">
        <v>1427407.6062</v>
      </c>
      <c r="AN201" s="14"/>
      <c r="AO201" s="14"/>
      <c r="AP201" s="19">
        <v>33000</v>
      </c>
      <c r="AQ201" s="19">
        <v>93700</v>
      </c>
      <c r="AR201" s="19">
        <v>0</v>
      </c>
      <c r="AS201" s="19">
        <v>0</v>
      </c>
      <c r="AT201" s="19">
        <f t="shared" si="15"/>
        <v>126700</v>
      </c>
      <c r="AU201" s="19">
        <v>45000</v>
      </c>
      <c r="AV201" s="19">
        <v>3000</v>
      </c>
      <c r="AW201" s="19">
        <v>28595</v>
      </c>
      <c r="AX201" s="19">
        <v>0</v>
      </c>
      <c r="AY201" s="20">
        <f t="shared" si="33"/>
        <v>76595</v>
      </c>
      <c r="AZ201" s="19">
        <f t="shared" si="27"/>
        <v>50105</v>
      </c>
      <c r="BA201" s="21">
        <v>1.6637000000099997</v>
      </c>
      <c r="BB201" s="21">
        <v>2.3913000000000002</v>
      </c>
      <c r="BC201" s="22"/>
      <c r="BD201" s="19">
        <v>1267</v>
      </c>
      <c r="BE201" s="19">
        <f t="shared" si="28"/>
        <v>833.59688500501034</v>
      </c>
      <c r="BF201" s="19">
        <f t="shared" si="30"/>
        <v>1198.1608650000001</v>
      </c>
      <c r="BG201" s="23">
        <v>3.4819999999999997E-2</v>
      </c>
      <c r="BH201" s="23">
        <f t="shared" si="29"/>
        <v>3.4819999999999997E-2</v>
      </c>
      <c r="BI201" s="19">
        <v>29.025843535874458</v>
      </c>
      <c r="BJ201" s="19">
        <v>41.719961319299998</v>
      </c>
      <c r="BK201" s="19">
        <f t="shared" si="22"/>
        <v>804.57104146913593</v>
      </c>
      <c r="BL201" s="19">
        <f t="shared" si="22"/>
        <v>1156.4409036807001</v>
      </c>
      <c r="BM201" s="19">
        <v>0</v>
      </c>
      <c r="BN201" s="19">
        <v>0</v>
      </c>
      <c r="BO201" s="19">
        <f t="shared" si="31"/>
        <v>0</v>
      </c>
      <c r="BP201" s="24">
        <f t="shared" si="25"/>
        <v>804.57104146913593</v>
      </c>
      <c r="BQ201" s="24">
        <f t="shared" si="25"/>
        <v>1156.4409036807001</v>
      </c>
      <c r="BR201" s="24">
        <f t="shared" si="32"/>
        <v>351.86986221156417</v>
      </c>
      <c r="BS201" s="25" t="s">
        <v>1141</v>
      </c>
    </row>
    <row r="202" spans="1:71" s="25" customFormat="1" ht="14.25" x14ac:dyDescent="0.2">
      <c r="A202" s="14">
        <v>297</v>
      </c>
      <c r="B202" s="14"/>
      <c r="C202" s="15" t="s">
        <v>1830</v>
      </c>
      <c r="D202" s="16">
        <v>4488</v>
      </c>
      <c r="E202" s="15" t="s">
        <v>1831</v>
      </c>
      <c r="F202" s="15" t="s">
        <v>1250</v>
      </c>
      <c r="G202" s="17" t="s">
        <v>1832</v>
      </c>
      <c r="H202" s="17" t="s">
        <v>1833</v>
      </c>
      <c r="I202" s="17" t="s">
        <v>86</v>
      </c>
      <c r="J202" s="15" t="s">
        <v>1834</v>
      </c>
      <c r="K202" s="15" t="s">
        <v>1835</v>
      </c>
      <c r="L202" s="18" t="s">
        <v>1836</v>
      </c>
      <c r="M202" s="15" t="s">
        <v>1377</v>
      </c>
      <c r="N202" s="15" t="s">
        <v>1378</v>
      </c>
      <c r="O202" s="16">
        <v>510</v>
      </c>
      <c r="P202" s="15" t="s">
        <v>118</v>
      </c>
      <c r="Q202" s="15">
        <v>33000</v>
      </c>
      <c r="R202" s="15">
        <v>108600</v>
      </c>
      <c r="S202" s="15">
        <v>141600</v>
      </c>
      <c r="T202" s="15">
        <v>0.3</v>
      </c>
      <c r="U202" s="15" t="s">
        <v>501</v>
      </c>
      <c r="V202" s="15" t="s">
        <v>502</v>
      </c>
      <c r="W202" s="16">
        <v>1</v>
      </c>
      <c r="X202" s="16">
        <v>1</v>
      </c>
      <c r="Y202" s="15">
        <v>12963</v>
      </c>
      <c r="Z202" s="15">
        <v>0.29799999999999999</v>
      </c>
      <c r="AA202" s="15" t="s">
        <v>1709</v>
      </c>
      <c r="AB202" s="15" t="s">
        <v>1710</v>
      </c>
      <c r="AC202" s="15">
        <v>130000</v>
      </c>
      <c r="AD202" s="26">
        <v>39927</v>
      </c>
      <c r="AE202" s="15" t="s">
        <v>211</v>
      </c>
      <c r="AF202" s="15" t="s">
        <v>875</v>
      </c>
      <c r="AG202" s="16">
        <v>1</v>
      </c>
      <c r="AH202" s="15" t="s">
        <v>1837</v>
      </c>
      <c r="AI202" s="15" t="s">
        <v>78</v>
      </c>
      <c r="AJ202" s="15">
        <v>12962.8129883</v>
      </c>
      <c r="AK202" s="15">
        <v>459.85902608700002</v>
      </c>
      <c r="AL202" s="15">
        <v>3092753.6193300001</v>
      </c>
      <c r="AM202" s="15">
        <v>1427408.41912</v>
      </c>
      <c r="AN202" s="14"/>
      <c r="AO202" s="14"/>
      <c r="AP202" s="19">
        <v>33000</v>
      </c>
      <c r="AQ202" s="19">
        <v>115800</v>
      </c>
      <c r="AR202" s="19">
        <v>0</v>
      </c>
      <c r="AS202" s="19">
        <v>0</v>
      </c>
      <c r="AT202" s="19">
        <f t="shared" si="15"/>
        <v>148800</v>
      </c>
      <c r="AU202" s="19">
        <v>45000</v>
      </c>
      <c r="AV202" s="19">
        <v>0</v>
      </c>
      <c r="AW202" s="19">
        <v>36330</v>
      </c>
      <c r="AX202" s="19">
        <v>0</v>
      </c>
      <c r="AY202" s="20">
        <f t="shared" si="33"/>
        <v>81330</v>
      </c>
      <c r="AZ202" s="19">
        <f t="shared" si="27"/>
        <v>67470</v>
      </c>
      <c r="BA202" s="21">
        <v>1.6637000000099997</v>
      </c>
      <c r="BB202" s="21">
        <v>2.3913000000000002</v>
      </c>
      <c r="BC202" s="22"/>
      <c r="BD202" s="19">
        <v>1488</v>
      </c>
      <c r="BE202" s="19">
        <f t="shared" si="28"/>
        <v>1122.4983900067468</v>
      </c>
      <c r="BF202" s="19">
        <f t="shared" si="30"/>
        <v>1613.4101100000003</v>
      </c>
      <c r="BG202" s="23">
        <v>3.4819999999999997E-2</v>
      </c>
      <c r="BH202" s="23">
        <f t="shared" si="29"/>
        <v>3.4819999999999997E-2</v>
      </c>
      <c r="BI202" s="19">
        <v>39.085393940034919</v>
      </c>
      <c r="BJ202" s="19">
        <v>56.178940030200003</v>
      </c>
      <c r="BK202" s="19">
        <f t="shared" si="22"/>
        <v>1083.4129960667119</v>
      </c>
      <c r="BL202" s="19">
        <f t="shared" si="22"/>
        <v>1557.2311699698002</v>
      </c>
      <c r="BM202" s="19">
        <v>0</v>
      </c>
      <c r="BN202" s="19">
        <v>69.231169969800249</v>
      </c>
      <c r="BO202" s="19">
        <f t="shared" si="31"/>
        <v>69.231169969800249</v>
      </c>
      <c r="BP202" s="24">
        <f t="shared" si="25"/>
        <v>1083.4129960667119</v>
      </c>
      <c r="BQ202" s="24">
        <f t="shared" si="25"/>
        <v>1488</v>
      </c>
      <c r="BR202" s="24">
        <f t="shared" si="32"/>
        <v>404.58700393328809</v>
      </c>
    </row>
    <row r="203" spans="1:71" s="25" customFormat="1" ht="14.25" x14ac:dyDescent="0.2">
      <c r="A203" s="14">
        <v>298</v>
      </c>
      <c r="B203" s="14"/>
      <c r="C203" s="15" t="s">
        <v>1838</v>
      </c>
      <c r="D203" s="16">
        <v>22218</v>
      </c>
      <c r="E203" s="15" t="s">
        <v>1839</v>
      </c>
      <c r="F203" s="15" t="s">
        <v>1838</v>
      </c>
      <c r="G203" s="17" t="s">
        <v>1840</v>
      </c>
      <c r="H203" s="17" t="s">
        <v>1841</v>
      </c>
      <c r="I203" s="17" t="s">
        <v>250</v>
      </c>
      <c r="J203" s="15" t="s">
        <v>1842</v>
      </c>
      <c r="K203" s="15" t="s">
        <v>1843</v>
      </c>
      <c r="L203" s="18" t="s">
        <v>1844</v>
      </c>
      <c r="M203" s="15" t="s">
        <v>1377</v>
      </c>
      <c r="N203" s="15" t="s">
        <v>1378</v>
      </c>
      <c r="O203" s="16">
        <v>510</v>
      </c>
      <c r="P203" s="15" t="s">
        <v>118</v>
      </c>
      <c r="Q203" s="15">
        <v>66000</v>
      </c>
      <c r="R203" s="15">
        <v>105400</v>
      </c>
      <c r="S203" s="15">
        <v>171400</v>
      </c>
      <c r="T203" s="15">
        <v>0.6</v>
      </c>
      <c r="U203" s="15" t="s">
        <v>501</v>
      </c>
      <c r="V203" s="15" t="s">
        <v>502</v>
      </c>
      <c r="W203" s="16">
        <v>1</v>
      </c>
      <c r="X203" s="16">
        <v>0</v>
      </c>
      <c r="Y203" s="15">
        <v>26167</v>
      </c>
      <c r="Z203" s="15">
        <v>0.60099999999999998</v>
      </c>
      <c r="AA203" s="15" t="s">
        <v>1385</v>
      </c>
      <c r="AB203" s="15" t="s">
        <v>1386</v>
      </c>
      <c r="AC203" s="15">
        <v>0</v>
      </c>
      <c r="AD203" s="15"/>
      <c r="AE203" s="15" t="s">
        <v>353</v>
      </c>
      <c r="AF203" s="15" t="s">
        <v>1845</v>
      </c>
      <c r="AG203" s="16">
        <v>1</v>
      </c>
      <c r="AH203" s="15" t="s">
        <v>1846</v>
      </c>
      <c r="AI203" s="15" t="s">
        <v>78</v>
      </c>
      <c r="AJ203" s="15">
        <v>26166.5361328</v>
      </c>
      <c r="AK203" s="15">
        <v>661.40743893299998</v>
      </c>
      <c r="AL203" s="15">
        <v>3092558.2742300001</v>
      </c>
      <c r="AM203" s="15">
        <v>1427409.8660500001</v>
      </c>
      <c r="AN203" s="14"/>
      <c r="AO203" s="14"/>
      <c r="AP203" s="19">
        <v>66000</v>
      </c>
      <c r="AQ203" s="19">
        <v>112300</v>
      </c>
      <c r="AR203" s="19">
        <v>0</v>
      </c>
      <c r="AS203" s="19">
        <v>0</v>
      </c>
      <c r="AT203" s="19">
        <f t="shared" si="15"/>
        <v>178300</v>
      </c>
      <c r="AU203" s="19">
        <v>45000</v>
      </c>
      <c r="AV203" s="19">
        <v>0</v>
      </c>
      <c r="AW203" s="19">
        <v>46655</v>
      </c>
      <c r="AX203" s="19">
        <v>24960</v>
      </c>
      <c r="AY203" s="20">
        <f t="shared" si="33"/>
        <v>116615</v>
      </c>
      <c r="AZ203" s="19">
        <f t="shared" si="27"/>
        <v>61685</v>
      </c>
      <c r="BA203" s="21">
        <v>1.6637000000099997</v>
      </c>
      <c r="BB203" s="21">
        <v>2.3913000000000002</v>
      </c>
      <c r="BC203" s="22"/>
      <c r="BD203" s="19">
        <v>1783</v>
      </c>
      <c r="BE203" s="19">
        <f t="shared" si="28"/>
        <v>1026.2533450061683</v>
      </c>
      <c r="BF203" s="19">
        <f t="shared" si="30"/>
        <v>1475.0734050000001</v>
      </c>
      <c r="BG203" s="23">
        <v>3.4819999999999997E-2</v>
      </c>
      <c r="BH203" s="23">
        <f t="shared" si="29"/>
        <v>3.4819999999999997E-2</v>
      </c>
      <c r="BI203" s="19">
        <v>35.734141473114775</v>
      </c>
      <c r="BJ203" s="19">
        <v>51.362055962100001</v>
      </c>
      <c r="BK203" s="19">
        <f t="shared" si="22"/>
        <v>990.51920353305354</v>
      </c>
      <c r="BL203" s="19">
        <f t="shared" si="22"/>
        <v>1423.7113490379002</v>
      </c>
      <c r="BM203" s="19">
        <v>0</v>
      </c>
      <c r="BN203" s="19">
        <v>0</v>
      </c>
      <c r="BO203" s="19">
        <f t="shared" si="31"/>
        <v>0</v>
      </c>
      <c r="BP203" s="24">
        <f t="shared" si="25"/>
        <v>990.51920353305354</v>
      </c>
      <c r="BQ203" s="24">
        <f t="shared" si="25"/>
        <v>1423.7113490379002</v>
      </c>
      <c r="BR203" s="24">
        <f t="shared" si="32"/>
        <v>433.19214550484662</v>
      </c>
    </row>
    <row r="204" spans="1:71" s="25" customFormat="1" ht="14.25" x14ac:dyDescent="0.2">
      <c r="A204" s="14">
        <v>299</v>
      </c>
      <c r="B204" s="14"/>
      <c r="C204" s="15" t="s">
        <v>1847</v>
      </c>
      <c r="D204" s="16">
        <v>10976</v>
      </c>
      <c r="E204" s="15" t="s">
        <v>1848</v>
      </c>
      <c r="F204" s="15" t="s">
        <v>1847</v>
      </c>
      <c r="G204" s="17" t="s">
        <v>1840</v>
      </c>
      <c r="H204" s="17" t="s">
        <v>1841</v>
      </c>
      <c r="I204" s="17" t="s">
        <v>250</v>
      </c>
      <c r="J204" s="15" t="s">
        <v>1849</v>
      </c>
      <c r="K204" s="15" t="s">
        <v>1843</v>
      </c>
      <c r="L204" s="18" t="s">
        <v>1850</v>
      </c>
      <c r="M204" s="15" t="s">
        <v>1377</v>
      </c>
      <c r="N204" s="15" t="s">
        <v>1378</v>
      </c>
      <c r="O204" s="16">
        <v>510</v>
      </c>
      <c r="P204" s="15" t="s">
        <v>118</v>
      </c>
      <c r="Q204" s="15">
        <v>33000</v>
      </c>
      <c r="R204" s="15">
        <v>108100</v>
      </c>
      <c r="S204" s="15">
        <v>141100</v>
      </c>
      <c r="T204" s="15">
        <v>0.3</v>
      </c>
      <c r="U204" s="15" t="s">
        <v>501</v>
      </c>
      <c r="V204" s="15" t="s">
        <v>502</v>
      </c>
      <c r="W204" s="16">
        <v>1</v>
      </c>
      <c r="X204" s="16">
        <v>0</v>
      </c>
      <c r="Y204" s="15">
        <v>13105</v>
      </c>
      <c r="Z204" s="15">
        <v>0.30099999999999999</v>
      </c>
      <c r="AA204" s="15" t="s">
        <v>1385</v>
      </c>
      <c r="AB204" s="15" t="s">
        <v>1386</v>
      </c>
      <c r="AC204" s="15">
        <v>0</v>
      </c>
      <c r="AD204" s="15"/>
      <c r="AE204" s="15" t="s">
        <v>1546</v>
      </c>
      <c r="AF204" s="15" t="s">
        <v>1851</v>
      </c>
      <c r="AG204" s="16">
        <v>1</v>
      </c>
      <c r="AH204" s="15" t="s">
        <v>1852</v>
      </c>
      <c r="AI204" s="15" t="s">
        <v>78</v>
      </c>
      <c r="AJ204" s="15">
        <v>13104.6689453</v>
      </c>
      <c r="AK204" s="15">
        <v>462.09513708600002</v>
      </c>
      <c r="AL204" s="15">
        <v>3092408.4432799998</v>
      </c>
      <c r="AM204" s="15">
        <v>1427410.5592</v>
      </c>
      <c r="AN204" s="14"/>
      <c r="AO204" s="14"/>
      <c r="AP204" s="19">
        <v>33000</v>
      </c>
      <c r="AQ204" s="19">
        <v>90900</v>
      </c>
      <c r="AR204" s="19">
        <v>0</v>
      </c>
      <c r="AS204" s="19">
        <v>0</v>
      </c>
      <c r="AT204" s="19">
        <f t="shared" si="15"/>
        <v>123900</v>
      </c>
      <c r="AU204" s="19">
        <v>45000</v>
      </c>
      <c r="AV204" s="19">
        <v>3000</v>
      </c>
      <c r="AW204" s="19">
        <v>27615</v>
      </c>
      <c r="AX204" s="19">
        <v>0</v>
      </c>
      <c r="AY204" s="20">
        <f t="shared" si="33"/>
        <v>75615</v>
      </c>
      <c r="AZ204" s="19">
        <f t="shared" si="27"/>
        <v>48285</v>
      </c>
      <c r="BA204" s="21">
        <v>1.6637000000099997</v>
      </c>
      <c r="BB204" s="21">
        <v>2.3913000000000002</v>
      </c>
      <c r="BC204" s="22"/>
      <c r="BD204" s="19">
        <v>1239</v>
      </c>
      <c r="BE204" s="19">
        <f t="shared" si="28"/>
        <v>803.31754500482839</v>
      </c>
      <c r="BF204" s="19">
        <f t="shared" si="30"/>
        <v>1154.6392050000002</v>
      </c>
      <c r="BG204" s="23">
        <v>3.4819999999999997E-2</v>
      </c>
      <c r="BH204" s="23">
        <f t="shared" si="29"/>
        <v>3.4819999999999997E-2</v>
      </c>
      <c r="BI204" s="19">
        <v>27.971516917068122</v>
      </c>
      <c r="BJ204" s="19">
        <v>40.204537118099999</v>
      </c>
      <c r="BK204" s="19">
        <f t="shared" si="22"/>
        <v>775.34602808776026</v>
      </c>
      <c r="BL204" s="19">
        <f t="shared" si="22"/>
        <v>1114.4346678819002</v>
      </c>
      <c r="BM204" s="19">
        <v>0</v>
      </c>
      <c r="BN204" s="19">
        <v>0</v>
      </c>
      <c r="BO204" s="19">
        <f t="shared" si="31"/>
        <v>0</v>
      </c>
      <c r="BP204" s="24">
        <f t="shared" si="25"/>
        <v>775.34602808776026</v>
      </c>
      <c r="BQ204" s="24">
        <f t="shared" si="25"/>
        <v>1114.4346678819002</v>
      </c>
      <c r="BR204" s="24">
        <f t="shared" si="32"/>
        <v>339.08863979413991</v>
      </c>
    </row>
    <row r="205" spans="1:71" s="25" customFormat="1" ht="14.25" x14ac:dyDescent="0.2">
      <c r="A205" s="14">
        <v>300</v>
      </c>
      <c r="B205" s="14"/>
      <c r="C205" s="15" t="s">
        <v>1853</v>
      </c>
      <c r="D205" s="16">
        <v>7697</v>
      </c>
      <c r="E205" s="15" t="s">
        <v>1854</v>
      </c>
      <c r="F205" s="15" t="s">
        <v>1853</v>
      </c>
      <c r="G205" s="17" t="s">
        <v>1840</v>
      </c>
      <c r="H205" s="17" t="s">
        <v>1841</v>
      </c>
      <c r="I205" s="17" t="s">
        <v>250</v>
      </c>
      <c r="J205" s="15" t="s">
        <v>1855</v>
      </c>
      <c r="K205" s="15" t="s">
        <v>1843</v>
      </c>
      <c r="L205" s="18" t="s">
        <v>1856</v>
      </c>
      <c r="M205" s="15" t="s">
        <v>1377</v>
      </c>
      <c r="N205" s="15" t="s">
        <v>1378</v>
      </c>
      <c r="O205" s="16">
        <v>510</v>
      </c>
      <c r="P205" s="15" t="s">
        <v>118</v>
      </c>
      <c r="Q205" s="15">
        <v>33000</v>
      </c>
      <c r="R205" s="15">
        <v>74300</v>
      </c>
      <c r="S205" s="15">
        <v>107300</v>
      </c>
      <c r="T205" s="15">
        <v>0.3</v>
      </c>
      <c r="U205" s="15" t="s">
        <v>501</v>
      </c>
      <c r="V205" s="15" t="s">
        <v>502</v>
      </c>
      <c r="W205" s="16">
        <v>1</v>
      </c>
      <c r="X205" s="16">
        <v>0</v>
      </c>
      <c r="Y205" s="15">
        <v>13103</v>
      </c>
      <c r="Z205" s="15">
        <v>0.30099999999999999</v>
      </c>
      <c r="AA205" s="15" t="s">
        <v>1385</v>
      </c>
      <c r="AB205" s="15" t="s">
        <v>1386</v>
      </c>
      <c r="AC205" s="15">
        <v>0</v>
      </c>
      <c r="AD205" s="15"/>
      <c r="AE205" s="15" t="s">
        <v>78</v>
      </c>
      <c r="AF205" s="15" t="s">
        <v>78</v>
      </c>
      <c r="AG205" s="16">
        <v>1</v>
      </c>
      <c r="AH205" s="15" t="s">
        <v>1857</v>
      </c>
      <c r="AI205" s="15" t="s">
        <v>78</v>
      </c>
      <c r="AJ205" s="15">
        <v>13103.4545898</v>
      </c>
      <c r="AK205" s="15">
        <v>462.07085888300003</v>
      </c>
      <c r="AL205" s="15">
        <v>3092308.44246</v>
      </c>
      <c r="AM205" s="15">
        <v>1427411.03131</v>
      </c>
      <c r="AN205" s="14"/>
      <c r="AO205" s="14"/>
      <c r="AP205" s="19">
        <v>33000</v>
      </c>
      <c r="AQ205" s="19">
        <v>73500</v>
      </c>
      <c r="AR205" s="19">
        <v>0</v>
      </c>
      <c r="AS205" s="19">
        <v>0</v>
      </c>
      <c r="AT205" s="19">
        <f t="shared" si="15"/>
        <v>106500</v>
      </c>
      <c r="AU205" s="19">
        <v>45000</v>
      </c>
      <c r="AV205" s="19">
        <v>0</v>
      </c>
      <c r="AW205" s="19">
        <v>21525</v>
      </c>
      <c r="AX205" s="19">
        <v>0</v>
      </c>
      <c r="AY205" s="20">
        <f t="shared" si="33"/>
        <v>66525</v>
      </c>
      <c r="AZ205" s="19">
        <f t="shared" si="27"/>
        <v>39975</v>
      </c>
      <c r="BA205" s="21">
        <v>1.6637000000099997</v>
      </c>
      <c r="BB205" s="21">
        <v>2.3913000000000002</v>
      </c>
      <c r="BC205" s="22"/>
      <c r="BD205" s="19">
        <v>1065</v>
      </c>
      <c r="BE205" s="19">
        <f t="shared" si="28"/>
        <v>665.06407500399735</v>
      </c>
      <c r="BF205" s="19">
        <f t="shared" si="30"/>
        <v>955.92217500000004</v>
      </c>
      <c r="BG205" s="23">
        <v>3.4819999999999997E-2</v>
      </c>
      <c r="BH205" s="23">
        <f t="shared" si="29"/>
        <v>3.4819999999999997E-2</v>
      </c>
      <c r="BI205" s="19">
        <v>23.157531091639186</v>
      </c>
      <c r="BJ205" s="19">
        <v>33.285210133500001</v>
      </c>
      <c r="BK205" s="19">
        <f t="shared" si="22"/>
        <v>641.90654391235819</v>
      </c>
      <c r="BL205" s="19">
        <f t="shared" si="22"/>
        <v>922.63696486650008</v>
      </c>
      <c r="BM205" s="19">
        <v>0</v>
      </c>
      <c r="BN205" s="19">
        <v>0</v>
      </c>
      <c r="BO205" s="19">
        <f t="shared" si="31"/>
        <v>0</v>
      </c>
      <c r="BP205" s="24">
        <f t="shared" si="25"/>
        <v>641.90654391235819</v>
      </c>
      <c r="BQ205" s="24">
        <f t="shared" si="25"/>
        <v>922.63696486650008</v>
      </c>
      <c r="BR205" s="24">
        <f t="shared" si="32"/>
        <v>280.73042095414189</v>
      </c>
    </row>
    <row r="206" spans="1:71" s="25" customFormat="1" ht="14.25" x14ac:dyDescent="0.2">
      <c r="A206" s="14">
        <v>351</v>
      </c>
      <c r="B206" s="14"/>
      <c r="C206" s="15" t="s">
        <v>1830</v>
      </c>
      <c r="D206" s="16">
        <v>29986</v>
      </c>
      <c r="E206" s="15" t="s">
        <v>1870</v>
      </c>
      <c r="F206" s="15" t="s">
        <v>1871</v>
      </c>
      <c r="G206" s="17" t="s">
        <v>1840</v>
      </c>
      <c r="H206" s="17" t="s">
        <v>1860</v>
      </c>
      <c r="I206" s="17" t="s">
        <v>88</v>
      </c>
      <c r="J206" s="15" t="s">
        <v>1872</v>
      </c>
      <c r="K206" s="15" t="s">
        <v>1867</v>
      </c>
      <c r="L206" s="18" t="s">
        <v>1873</v>
      </c>
      <c r="M206" s="15" t="s">
        <v>1377</v>
      </c>
      <c r="N206" s="15" t="s">
        <v>1378</v>
      </c>
      <c r="O206" s="16">
        <v>510</v>
      </c>
      <c r="P206" s="15" t="s">
        <v>118</v>
      </c>
      <c r="Q206" s="15">
        <v>35000</v>
      </c>
      <c r="R206" s="15">
        <v>66200</v>
      </c>
      <c r="S206" s="15">
        <v>101200</v>
      </c>
      <c r="T206" s="15">
        <v>0.34</v>
      </c>
      <c r="U206" s="15" t="s">
        <v>501</v>
      </c>
      <c r="V206" s="15" t="s">
        <v>502</v>
      </c>
      <c r="W206" s="16">
        <v>1</v>
      </c>
      <c r="X206" s="16">
        <v>0</v>
      </c>
      <c r="Y206" s="15">
        <v>14949</v>
      </c>
      <c r="Z206" s="15">
        <v>0.34300000000000003</v>
      </c>
      <c r="AA206" s="15" t="s">
        <v>1709</v>
      </c>
      <c r="AB206" s="15" t="s">
        <v>1710</v>
      </c>
      <c r="AC206" s="15">
        <v>0</v>
      </c>
      <c r="AD206" s="15"/>
      <c r="AE206" s="15" t="s">
        <v>1813</v>
      </c>
      <c r="AF206" s="15" t="s">
        <v>1874</v>
      </c>
      <c r="AG206" s="16">
        <v>1</v>
      </c>
      <c r="AH206" s="15" t="s">
        <v>1875</v>
      </c>
      <c r="AI206" s="15" t="s">
        <v>78</v>
      </c>
      <c r="AJ206" s="15">
        <v>14948.6782227</v>
      </c>
      <c r="AK206" s="15">
        <v>498.974683094</v>
      </c>
      <c r="AL206" s="15">
        <v>3092306.8437600001</v>
      </c>
      <c r="AM206" s="15">
        <v>1427088.0919999999</v>
      </c>
      <c r="AN206" s="14"/>
      <c r="AO206" s="14"/>
      <c r="AP206" s="19">
        <v>35000</v>
      </c>
      <c r="AQ206" s="19">
        <v>65500</v>
      </c>
      <c r="AR206" s="19">
        <v>0</v>
      </c>
      <c r="AS206" s="19">
        <v>0</v>
      </c>
      <c r="AT206" s="19">
        <f t="shared" ref="AT206:AT228" si="34">SUM(AP206:AS206)</f>
        <v>100500</v>
      </c>
      <c r="AU206" s="19">
        <v>45000</v>
      </c>
      <c r="AV206" s="19">
        <v>3000</v>
      </c>
      <c r="AW206" s="19">
        <v>19425</v>
      </c>
      <c r="AX206" s="19">
        <v>12480</v>
      </c>
      <c r="AY206" s="20">
        <f t="shared" ref="AY206:AY214" si="35">SUM(AU206:AX206)</f>
        <v>79905</v>
      </c>
      <c r="AZ206" s="19">
        <f t="shared" ref="AZ206:AZ261" si="36">AT206-AY206</f>
        <v>20595</v>
      </c>
      <c r="BA206" s="21">
        <v>1.6637000000099997</v>
      </c>
      <c r="BB206" s="21">
        <v>2.3913000000000002</v>
      </c>
      <c r="BC206" s="22"/>
      <c r="BD206" s="19">
        <v>1005</v>
      </c>
      <c r="BE206" s="19">
        <f t="shared" ref="BE206:BE264" si="37">(AZ206/100)*BA206</f>
        <v>342.63901500205941</v>
      </c>
      <c r="BF206" s="19">
        <f t="shared" ref="BF206:BF265" si="38">(AZ206/100)*BB206</f>
        <v>492.48823500000003</v>
      </c>
      <c r="BG206" s="23">
        <v>3.4819999999999997E-2</v>
      </c>
      <c r="BH206" s="23">
        <f t="shared" ref="BH206:BH264" si="39">BG206</f>
        <v>3.4819999999999997E-2</v>
      </c>
      <c r="BI206" s="19">
        <v>11.930690502371707</v>
      </c>
      <c r="BJ206" s="19">
        <v>17.148440342699999</v>
      </c>
      <c r="BK206" s="19">
        <f t="shared" ref="BK206:BL314" si="40">BE206-BI206</f>
        <v>330.70832449968771</v>
      </c>
      <c r="BL206" s="19">
        <f t="shared" si="40"/>
        <v>475.33979465730005</v>
      </c>
      <c r="BM206" s="19">
        <v>0</v>
      </c>
      <c r="BN206" s="19">
        <v>0</v>
      </c>
      <c r="BO206" s="19">
        <f t="shared" ref="BO206:BO265" si="41">BN206-BM206</f>
        <v>0</v>
      </c>
      <c r="BP206" s="24">
        <f t="shared" si="25"/>
        <v>330.70832449968771</v>
      </c>
      <c r="BQ206" s="24">
        <f t="shared" si="25"/>
        <v>475.33979465730005</v>
      </c>
      <c r="BR206" s="24">
        <f t="shared" ref="BR206:BR265" si="42">BQ206-BP206</f>
        <v>144.63147015761234</v>
      </c>
      <c r="BS206" s="25" t="s">
        <v>1141</v>
      </c>
    </row>
    <row r="207" spans="1:71" s="25" customFormat="1" ht="14.25" x14ac:dyDescent="0.2">
      <c r="A207" s="14">
        <v>352</v>
      </c>
      <c r="B207" s="14"/>
      <c r="C207" s="15" t="s">
        <v>1871</v>
      </c>
      <c r="D207" s="16">
        <v>4910</v>
      </c>
      <c r="E207" s="15" t="s">
        <v>1876</v>
      </c>
      <c r="F207" s="15" t="s">
        <v>1877</v>
      </c>
      <c r="G207" s="17" t="s">
        <v>1840</v>
      </c>
      <c r="H207" s="17" t="s">
        <v>1860</v>
      </c>
      <c r="I207" s="17" t="s">
        <v>88</v>
      </c>
      <c r="J207" s="15" t="s">
        <v>1878</v>
      </c>
      <c r="K207" s="15" t="s">
        <v>1867</v>
      </c>
      <c r="L207" s="18" t="s">
        <v>1879</v>
      </c>
      <c r="M207" s="15" t="s">
        <v>1377</v>
      </c>
      <c r="N207" s="15" t="s">
        <v>1378</v>
      </c>
      <c r="O207" s="16">
        <v>510</v>
      </c>
      <c r="P207" s="15" t="s">
        <v>118</v>
      </c>
      <c r="Q207" s="15">
        <v>31500</v>
      </c>
      <c r="R207" s="15">
        <v>88600</v>
      </c>
      <c r="S207" s="15">
        <v>120100</v>
      </c>
      <c r="T207" s="15">
        <v>0.31</v>
      </c>
      <c r="U207" s="15" t="s">
        <v>501</v>
      </c>
      <c r="V207" s="15" t="s">
        <v>502</v>
      </c>
      <c r="W207" s="16">
        <v>1</v>
      </c>
      <c r="X207" s="16">
        <v>0</v>
      </c>
      <c r="Y207" s="15">
        <v>13454</v>
      </c>
      <c r="Z207" s="15">
        <v>0.309</v>
      </c>
      <c r="AA207" s="15" t="s">
        <v>1709</v>
      </c>
      <c r="AB207" s="15" t="s">
        <v>1710</v>
      </c>
      <c r="AC207" s="15">
        <v>0</v>
      </c>
      <c r="AD207" s="15"/>
      <c r="AE207" s="15" t="s">
        <v>137</v>
      </c>
      <c r="AF207" s="15" t="s">
        <v>1880</v>
      </c>
      <c r="AG207" s="16">
        <v>1</v>
      </c>
      <c r="AH207" s="15" t="s">
        <v>1881</v>
      </c>
      <c r="AI207" s="15" t="s">
        <v>78</v>
      </c>
      <c r="AJ207" s="15">
        <v>13453.5595703</v>
      </c>
      <c r="AK207" s="15">
        <v>478.96911637699998</v>
      </c>
      <c r="AL207" s="15">
        <v>3092211.8455099999</v>
      </c>
      <c r="AM207" s="15">
        <v>1427088.6597800001</v>
      </c>
      <c r="AN207" s="14"/>
      <c r="AO207" s="14"/>
      <c r="AP207" s="19">
        <v>31500</v>
      </c>
      <c r="AQ207" s="19">
        <v>87700</v>
      </c>
      <c r="AR207" s="19">
        <v>0</v>
      </c>
      <c r="AS207" s="19">
        <v>0</v>
      </c>
      <c r="AT207" s="19">
        <f t="shared" si="34"/>
        <v>119200</v>
      </c>
      <c r="AU207" s="19">
        <v>45000</v>
      </c>
      <c r="AV207" s="19">
        <v>3000</v>
      </c>
      <c r="AW207" s="19">
        <v>25970</v>
      </c>
      <c r="AX207" s="19">
        <v>0</v>
      </c>
      <c r="AY207" s="20">
        <f t="shared" si="35"/>
        <v>73970</v>
      </c>
      <c r="AZ207" s="19">
        <f t="shared" si="36"/>
        <v>45230</v>
      </c>
      <c r="BA207" s="21">
        <v>1.6637000000099997</v>
      </c>
      <c r="BB207" s="21">
        <v>2.3913000000000002</v>
      </c>
      <c r="BC207" s="22"/>
      <c r="BD207" s="19">
        <v>1192</v>
      </c>
      <c r="BE207" s="19">
        <f t="shared" si="37"/>
        <v>752.49151000452287</v>
      </c>
      <c r="BF207" s="19">
        <f t="shared" si="38"/>
        <v>1081.5849900000001</v>
      </c>
      <c r="BG207" s="23">
        <v>3.4819999999999997E-2</v>
      </c>
      <c r="BH207" s="23">
        <f t="shared" si="39"/>
        <v>3.4819999999999997E-2</v>
      </c>
      <c r="BI207" s="19">
        <v>26.201754378357485</v>
      </c>
      <c r="BJ207" s="19">
        <v>37.660789351799998</v>
      </c>
      <c r="BK207" s="19">
        <f t="shared" si="40"/>
        <v>726.2897556261654</v>
      </c>
      <c r="BL207" s="19">
        <f t="shared" si="40"/>
        <v>1043.9242006482</v>
      </c>
      <c r="BM207" s="19">
        <v>0</v>
      </c>
      <c r="BN207" s="19">
        <v>0</v>
      </c>
      <c r="BO207" s="19">
        <f t="shared" si="41"/>
        <v>0</v>
      </c>
      <c r="BP207" s="24">
        <f t="shared" si="25"/>
        <v>726.2897556261654</v>
      </c>
      <c r="BQ207" s="24">
        <f t="shared" si="25"/>
        <v>1043.9242006482</v>
      </c>
      <c r="BR207" s="24">
        <f t="shared" si="42"/>
        <v>317.63444502203458</v>
      </c>
    </row>
    <row r="208" spans="1:71" s="25" customFormat="1" ht="14.25" x14ac:dyDescent="0.2">
      <c r="A208" s="14">
        <v>353</v>
      </c>
      <c r="B208" s="14"/>
      <c r="C208" s="15" t="s">
        <v>1877</v>
      </c>
      <c r="D208" s="16">
        <v>5318</v>
      </c>
      <c r="E208" s="15" t="s">
        <v>1882</v>
      </c>
      <c r="F208" s="15" t="s">
        <v>1883</v>
      </c>
      <c r="G208" s="17" t="s">
        <v>1840</v>
      </c>
      <c r="H208" s="17" t="s">
        <v>1860</v>
      </c>
      <c r="I208" s="17" t="s">
        <v>88</v>
      </c>
      <c r="J208" s="15" t="s">
        <v>1884</v>
      </c>
      <c r="K208" s="15" t="s">
        <v>1867</v>
      </c>
      <c r="L208" s="18" t="s">
        <v>1885</v>
      </c>
      <c r="M208" s="15" t="s">
        <v>1377</v>
      </c>
      <c r="N208" s="15" t="s">
        <v>1378</v>
      </c>
      <c r="O208" s="16">
        <v>510</v>
      </c>
      <c r="P208" s="15" t="s">
        <v>118</v>
      </c>
      <c r="Q208" s="15">
        <v>31500</v>
      </c>
      <c r="R208" s="15">
        <v>52800</v>
      </c>
      <c r="S208" s="15">
        <v>84300</v>
      </c>
      <c r="T208" s="15">
        <v>0.31</v>
      </c>
      <c r="U208" s="15" t="s">
        <v>501</v>
      </c>
      <c r="V208" s="15" t="s">
        <v>502</v>
      </c>
      <c r="W208" s="16">
        <v>1</v>
      </c>
      <c r="X208" s="16">
        <v>0</v>
      </c>
      <c r="Y208" s="15">
        <v>13374</v>
      </c>
      <c r="Z208" s="15">
        <v>0.307</v>
      </c>
      <c r="AA208" s="15" t="s">
        <v>1709</v>
      </c>
      <c r="AB208" s="15" t="s">
        <v>1710</v>
      </c>
      <c r="AC208" s="15">
        <v>0</v>
      </c>
      <c r="AD208" s="15"/>
      <c r="AE208" s="15" t="s">
        <v>78</v>
      </c>
      <c r="AF208" s="15" t="s">
        <v>78</v>
      </c>
      <c r="AG208" s="16">
        <v>1</v>
      </c>
      <c r="AH208" s="15" t="s">
        <v>1886</v>
      </c>
      <c r="AI208" s="15" t="s">
        <v>78</v>
      </c>
      <c r="AJ208" s="15">
        <v>13374.3500977</v>
      </c>
      <c r="AK208" s="15">
        <v>477.913894443</v>
      </c>
      <c r="AL208" s="15">
        <v>3092122.1112799998</v>
      </c>
      <c r="AM208" s="15">
        <v>1427089.34335</v>
      </c>
      <c r="AN208" s="14"/>
      <c r="AO208" s="14"/>
      <c r="AP208" s="19">
        <v>0</v>
      </c>
      <c r="AQ208" s="19">
        <v>0</v>
      </c>
      <c r="AR208" s="19">
        <v>31500</v>
      </c>
      <c r="AS208" s="19">
        <v>52300</v>
      </c>
      <c r="AT208" s="19">
        <f t="shared" si="34"/>
        <v>83800</v>
      </c>
      <c r="AU208" s="19">
        <v>0</v>
      </c>
      <c r="AV208" s="19">
        <v>0</v>
      </c>
      <c r="AW208" s="19">
        <v>0</v>
      </c>
      <c r="AX208" s="19">
        <v>12480</v>
      </c>
      <c r="AY208" s="20">
        <f t="shared" si="35"/>
        <v>12480</v>
      </c>
      <c r="AZ208" s="19">
        <f t="shared" si="36"/>
        <v>71320</v>
      </c>
      <c r="BA208" s="21">
        <v>1.6637000000099997</v>
      </c>
      <c r="BB208" s="21">
        <v>2.3913000000000002</v>
      </c>
      <c r="BC208" s="22"/>
      <c r="BD208" s="19">
        <v>1676</v>
      </c>
      <c r="BE208" s="19">
        <f t="shared" si="37"/>
        <v>1186.5508400071319</v>
      </c>
      <c r="BF208" s="19">
        <f t="shared" si="38"/>
        <v>1705.4751600000002</v>
      </c>
      <c r="BG208" s="23">
        <v>3.4819999999999997E-2</v>
      </c>
      <c r="BH208" s="23">
        <f t="shared" si="39"/>
        <v>3.4819999999999997E-2</v>
      </c>
      <c r="BI208" s="19">
        <v>0</v>
      </c>
      <c r="BJ208" s="19">
        <v>0</v>
      </c>
      <c r="BK208" s="19">
        <f t="shared" si="40"/>
        <v>1186.5508400071319</v>
      </c>
      <c r="BL208" s="19">
        <f t="shared" si="40"/>
        <v>1705.4751600000002</v>
      </c>
      <c r="BM208" s="19">
        <v>0</v>
      </c>
      <c r="BN208" s="19">
        <v>327.90940000000023</v>
      </c>
      <c r="BO208" s="19">
        <f t="shared" si="41"/>
        <v>327.90940000000023</v>
      </c>
      <c r="BP208" s="24">
        <f t="shared" si="25"/>
        <v>1186.5508400071319</v>
      </c>
      <c r="BQ208" s="24">
        <f t="shared" si="25"/>
        <v>1377.56576</v>
      </c>
      <c r="BR208" s="24">
        <f t="shared" si="42"/>
        <v>191.01491999286804</v>
      </c>
    </row>
    <row r="209" spans="1:71" s="25" customFormat="1" ht="14.25" x14ac:dyDescent="0.2">
      <c r="A209" s="14">
        <v>354</v>
      </c>
      <c r="B209" s="14"/>
      <c r="C209" s="15"/>
      <c r="D209" s="16">
        <v>9812</v>
      </c>
      <c r="E209" s="15" t="s">
        <v>1887</v>
      </c>
      <c r="F209" s="15" t="s">
        <v>1888</v>
      </c>
      <c r="G209" s="17" t="s">
        <v>1889</v>
      </c>
      <c r="H209" s="17" t="s">
        <v>1890</v>
      </c>
      <c r="I209" s="17" t="s">
        <v>86</v>
      </c>
      <c r="J209" s="15" t="s">
        <v>1891</v>
      </c>
      <c r="K209" s="15" t="s">
        <v>250</v>
      </c>
      <c r="L209" s="18" t="s">
        <v>1892</v>
      </c>
      <c r="M209" s="15" t="s">
        <v>1377</v>
      </c>
      <c r="N209" s="15" t="s">
        <v>1378</v>
      </c>
      <c r="O209" s="16">
        <v>510</v>
      </c>
      <c r="P209" s="15" t="s">
        <v>118</v>
      </c>
      <c r="Q209" s="15">
        <v>36400</v>
      </c>
      <c r="R209" s="15">
        <v>89600</v>
      </c>
      <c r="S209" s="15">
        <v>126000</v>
      </c>
      <c r="T209" s="15">
        <v>0.36</v>
      </c>
      <c r="U209" s="15" t="s">
        <v>501</v>
      </c>
      <c r="V209" s="15" t="s">
        <v>502</v>
      </c>
      <c r="W209" s="16">
        <v>1</v>
      </c>
      <c r="X209" s="16">
        <v>0</v>
      </c>
      <c r="Y209" s="15">
        <v>14461</v>
      </c>
      <c r="Z209" s="15">
        <v>0.33200000000000002</v>
      </c>
      <c r="AA209" s="15" t="s">
        <v>78</v>
      </c>
      <c r="AB209" s="15" t="s">
        <v>78</v>
      </c>
      <c r="AC209" s="15">
        <v>0</v>
      </c>
      <c r="AD209" s="15"/>
      <c r="AE209" s="15" t="s">
        <v>617</v>
      </c>
      <c r="AF209" s="15" t="s">
        <v>1893</v>
      </c>
      <c r="AG209" s="16">
        <v>1</v>
      </c>
      <c r="AH209" s="15" t="s">
        <v>1894</v>
      </c>
      <c r="AI209" s="15" t="s">
        <v>78</v>
      </c>
      <c r="AJ209" s="15">
        <v>14460.7958984</v>
      </c>
      <c r="AK209" s="15">
        <v>492.47028722099998</v>
      </c>
      <c r="AL209" s="15">
        <v>3092029.0054600001</v>
      </c>
      <c r="AM209" s="15">
        <v>1427089.89971</v>
      </c>
      <c r="AN209" s="14"/>
      <c r="AO209" s="14"/>
      <c r="AP209" s="19">
        <v>36400</v>
      </c>
      <c r="AQ209" s="19">
        <v>83800</v>
      </c>
      <c r="AR209" s="19">
        <v>0</v>
      </c>
      <c r="AS209" s="19">
        <v>4900</v>
      </c>
      <c r="AT209" s="19">
        <f t="shared" si="34"/>
        <v>125100</v>
      </c>
      <c r="AU209" s="19">
        <v>45000</v>
      </c>
      <c r="AV209" s="19">
        <v>0</v>
      </c>
      <c r="AW209" s="19">
        <v>26320</v>
      </c>
      <c r="AX209" s="19">
        <v>12480</v>
      </c>
      <c r="AY209" s="20">
        <f t="shared" si="35"/>
        <v>83800</v>
      </c>
      <c r="AZ209" s="19">
        <f t="shared" si="36"/>
        <v>41300</v>
      </c>
      <c r="BA209" s="21">
        <v>1.6637000000099997</v>
      </c>
      <c r="BB209" s="21">
        <v>2.3913000000000002</v>
      </c>
      <c r="BC209" s="22"/>
      <c r="BD209" s="19">
        <v>1349</v>
      </c>
      <c r="BE209" s="19">
        <f t="shared" si="37"/>
        <v>687.10810000412994</v>
      </c>
      <c r="BF209" s="19">
        <f t="shared" si="38"/>
        <v>987.60690000000011</v>
      </c>
      <c r="BG209" s="23">
        <v>3.4819999999999997E-2</v>
      </c>
      <c r="BH209" s="23">
        <f t="shared" si="39"/>
        <v>3.4819999999999997E-2</v>
      </c>
      <c r="BI209" s="19">
        <v>21.08653237612674</v>
      </c>
      <c r="BJ209" s="19">
        <v>30.308484023999998</v>
      </c>
      <c r="BK209" s="19">
        <f t="shared" si="40"/>
        <v>666.02156762800314</v>
      </c>
      <c r="BL209" s="19">
        <f t="shared" si="40"/>
        <v>957.29841597600011</v>
      </c>
      <c r="BM209" s="19">
        <v>0</v>
      </c>
      <c r="BN209" s="19">
        <v>0</v>
      </c>
      <c r="BO209" s="19">
        <f t="shared" si="41"/>
        <v>0</v>
      </c>
      <c r="BP209" s="24">
        <f t="shared" si="25"/>
        <v>666.02156762800314</v>
      </c>
      <c r="BQ209" s="24">
        <f t="shared" si="25"/>
        <v>957.29841597600011</v>
      </c>
      <c r="BR209" s="24">
        <f t="shared" si="42"/>
        <v>291.27684834799697</v>
      </c>
      <c r="BS209" s="25" t="s">
        <v>1141</v>
      </c>
    </row>
    <row r="210" spans="1:71" s="25" customFormat="1" ht="14.25" x14ac:dyDescent="0.2">
      <c r="A210" s="14">
        <v>355</v>
      </c>
      <c r="B210" s="14"/>
      <c r="C210" s="15"/>
      <c r="D210" s="16">
        <v>411</v>
      </c>
      <c r="E210" s="15" t="s">
        <v>1895</v>
      </c>
      <c r="F210" s="15" t="s">
        <v>1896</v>
      </c>
      <c r="G210" s="17" t="s">
        <v>1889</v>
      </c>
      <c r="H210" s="17" t="s">
        <v>1890</v>
      </c>
      <c r="I210" s="17" t="s">
        <v>86</v>
      </c>
      <c r="J210" s="15" t="s">
        <v>1640</v>
      </c>
      <c r="K210" s="15" t="s">
        <v>86</v>
      </c>
      <c r="L210" s="18" t="s">
        <v>1897</v>
      </c>
      <c r="M210" s="15" t="s">
        <v>1377</v>
      </c>
      <c r="N210" s="15" t="s">
        <v>1378</v>
      </c>
      <c r="O210" s="16">
        <v>510</v>
      </c>
      <c r="P210" s="15" t="s">
        <v>118</v>
      </c>
      <c r="Q210" s="15">
        <v>35600</v>
      </c>
      <c r="R210" s="15">
        <v>84200</v>
      </c>
      <c r="S210" s="15">
        <v>119800</v>
      </c>
      <c r="T210" s="15">
        <v>0.33</v>
      </c>
      <c r="U210" s="15" t="s">
        <v>501</v>
      </c>
      <c r="V210" s="15" t="s">
        <v>502</v>
      </c>
      <c r="W210" s="16">
        <v>1</v>
      </c>
      <c r="X210" s="16">
        <v>0</v>
      </c>
      <c r="Y210" s="15">
        <v>1038</v>
      </c>
      <c r="Z210" s="15">
        <v>2.4E-2</v>
      </c>
      <c r="AA210" s="15" t="s">
        <v>1709</v>
      </c>
      <c r="AB210" s="15" t="s">
        <v>1710</v>
      </c>
      <c r="AC210" s="15">
        <v>0</v>
      </c>
      <c r="AD210" s="15"/>
      <c r="AE210" s="15" t="s">
        <v>956</v>
      </c>
      <c r="AF210" s="15" t="s">
        <v>1527</v>
      </c>
      <c r="AG210" s="16">
        <v>1</v>
      </c>
      <c r="AH210" s="15" t="s">
        <v>1898</v>
      </c>
      <c r="AI210" s="15" t="s">
        <v>78</v>
      </c>
      <c r="AJ210" s="15">
        <v>1038.4765625</v>
      </c>
      <c r="AK210" s="15">
        <v>276.88395806800003</v>
      </c>
      <c r="AL210" s="15">
        <v>3092080.9607299999</v>
      </c>
      <c r="AM210" s="15">
        <v>1426949.5534399999</v>
      </c>
      <c r="AN210" s="14"/>
      <c r="AO210" s="14"/>
      <c r="AP210" s="19">
        <v>0</v>
      </c>
      <c r="AQ210" s="19">
        <v>0</v>
      </c>
      <c r="AR210" s="19">
        <v>35600</v>
      </c>
      <c r="AS210" s="19">
        <v>83400</v>
      </c>
      <c r="AT210" s="19">
        <f t="shared" si="34"/>
        <v>119000</v>
      </c>
      <c r="AU210" s="19">
        <v>0</v>
      </c>
      <c r="AV210" s="19">
        <v>0</v>
      </c>
      <c r="AW210" s="19">
        <v>0</v>
      </c>
      <c r="AX210" s="19">
        <v>0</v>
      </c>
      <c r="AY210" s="20">
        <f t="shared" si="35"/>
        <v>0</v>
      </c>
      <c r="AZ210" s="19">
        <f t="shared" si="36"/>
        <v>119000</v>
      </c>
      <c r="BA210" s="21">
        <v>1.6637000000099997</v>
      </c>
      <c r="BB210" s="21">
        <v>2.3913000000000002</v>
      </c>
      <c r="BC210" s="22"/>
      <c r="BD210" s="19">
        <v>2380</v>
      </c>
      <c r="BE210" s="19">
        <f t="shared" si="37"/>
        <v>1979.8030000118997</v>
      </c>
      <c r="BF210" s="19">
        <f t="shared" si="38"/>
        <v>2845.6470000000004</v>
      </c>
      <c r="BG210" s="23">
        <v>3.4819999999999997E-2</v>
      </c>
      <c r="BH210" s="23">
        <f t="shared" si="39"/>
        <v>3.4819999999999997E-2</v>
      </c>
      <c r="BI210" s="19">
        <v>0</v>
      </c>
      <c r="BJ210" s="19">
        <v>0</v>
      </c>
      <c r="BK210" s="19">
        <f t="shared" si="40"/>
        <v>1979.8030000118997</v>
      </c>
      <c r="BL210" s="19">
        <f t="shared" si="40"/>
        <v>2845.6470000000004</v>
      </c>
      <c r="BM210" s="19">
        <v>0</v>
      </c>
      <c r="BN210" s="19">
        <v>465.64700000000039</v>
      </c>
      <c r="BO210" s="19">
        <f t="shared" si="41"/>
        <v>465.64700000000039</v>
      </c>
      <c r="BP210" s="24">
        <f t="shared" si="25"/>
        <v>1979.8030000118997</v>
      </c>
      <c r="BQ210" s="24">
        <f t="shared" si="25"/>
        <v>2380</v>
      </c>
      <c r="BR210" s="24">
        <f t="shared" si="42"/>
        <v>400.19699998810029</v>
      </c>
    </row>
    <row r="211" spans="1:71" s="25" customFormat="1" ht="14.25" x14ac:dyDescent="0.2">
      <c r="A211" s="14">
        <v>356</v>
      </c>
      <c r="B211" s="14"/>
      <c r="C211" s="15" t="s">
        <v>176</v>
      </c>
      <c r="D211" s="16">
        <v>26593</v>
      </c>
      <c r="E211" s="15" t="s">
        <v>1899</v>
      </c>
      <c r="F211" s="15" t="s">
        <v>1900</v>
      </c>
      <c r="G211" s="17" t="s">
        <v>1901</v>
      </c>
      <c r="H211" s="17" t="s">
        <v>1902</v>
      </c>
      <c r="I211" s="17" t="s">
        <v>86</v>
      </c>
      <c r="J211" s="15" t="s">
        <v>1903</v>
      </c>
      <c r="K211" s="15" t="s">
        <v>86</v>
      </c>
      <c r="L211" s="18" t="s">
        <v>1897</v>
      </c>
      <c r="M211" s="15" t="s">
        <v>1377</v>
      </c>
      <c r="N211" s="15" t="s">
        <v>1378</v>
      </c>
      <c r="O211" s="16">
        <v>510</v>
      </c>
      <c r="P211" s="15" t="s">
        <v>118</v>
      </c>
      <c r="Q211" s="15">
        <v>35600</v>
      </c>
      <c r="R211" s="15">
        <v>84200</v>
      </c>
      <c r="S211" s="15">
        <v>119800</v>
      </c>
      <c r="T211" s="15">
        <v>0.33</v>
      </c>
      <c r="U211" s="15" t="s">
        <v>501</v>
      </c>
      <c r="V211" s="15" t="s">
        <v>502</v>
      </c>
      <c r="W211" s="16">
        <v>1</v>
      </c>
      <c r="X211" s="16">
        <v>0</v>
      </c>
      <c r="Y211" s="15">
        <v>12363</v>
      </c>
      <c r="Z211" s="15">
        <v>0.28399999999999997</v>
      </c>
      <c r="AA211" s="15" t="s">
        <v>78</v>
      </c>
      <c r="AB211" s="15" t="s">
        <v>78</v>
      </c>
      <c r="AC211" s="15">
        <v>0</v>
      </c>
      <c r="AD211" s="15"/>
      <c r="AE211" s="15" t="s">
        <v>956</v>
      </c>
      <c r="AF211" s="15" t="s">
        <v>1527</v>
      </c>
      <c r="AG211" s="16">
        <v>1</v>
      </c>
      <c r="AH211" s="15" t="s">
        <v>1898</v>
      </c>
      <c r="AI211" s="15" t="s">
        <v>78</v>
      </c>
      <c r="AJ211" s="15">
        <v>12362.7504883</v>
      </c>
      <c r="AK211" s="15">
        <v>450.478021318</v>
      </c>
      <c r="AL211" s="15">
        <v>3092029.6073699999</v>
      </c>
      <c r="AM211" s="15">
        <v>1426950.0929399999</v>
      </c>
      <c r="AN211" s="14"/>
      <c r="AO211" s="14"/>
      <c r="AP211" s="19">
        <v>0</v>
      </c>
      <c r="AQ211" s="19">
        <v>0</v>
      </c>
      <c r="AR211" s="19">
        <v>35600</v>
      </c>
      <c r="AS211" s="19">
        <v>83400</v>
      </c>
      <c r="AT211" s="19">
        <f t="shared" si="34"/>
        <v>119000</v>
      </c>
      <c r="AU211" s="19">
        <v>0</v>
      </c>
      <c r="AV211" s="19">
        <v>0</v>
      </c>
      <c r="AW211" s="19">
        <v>0</v>
      </c>
      <c r="AX211" s="19">
        <v>0</v>
      </c>
      <c r="AY211" s="20">
        <f t="shared" si="35"/>
        <v>0</v>
      </c>
      <c r="AZ211" s="19">
        <f t="shared" si="36"/>
        <v>119000</v>
      </c>
      <c r="BA211" s="21">
        <v>1.6637000000099997</v>
      </c>
      <c r="BB211" s="21">
        <v>2.3913000000000002</v>
      </c>
      <c r="BC211" s="22"/>
      <c r="BD211" s="19">
        <v>2380</v>
      </c>
      <c r="BE211" s="19">
        <f t="shared" si="37"/>
        <v>1979.8030000118997</v>
      </c>
      <c r="BF211" s="19">
        <f t="shared" si="38"/>
        <v>2845.6470000000004</v>
      </c>
      <c r="BG211" s="23">
        <v>3.4819999999999997E-2</v>
      </c>
      <c r="BH211" s="23">
        <f t="shared" si="39"/>
        <v>3.4819999999999997E-2</v>
      </c>
      <c r="BI211" s="19">
        <v>0</v>
      </c>
      <c r="BJ211" s="19">
        <v>0</v>
      </c>
      <c r="BK211" s="19">
        <f t="shared" si="40"/>
        <v>1979.8030000118997</v>
      </c>
      <c r="BL211" s="19">
        <f t="shared" si="40"/>
        <v>2845.6470000000004</v>
      </c>
      <c r="BM211" s="19">
        <v>0</v>
      </c>
      <c r="BN211" s="19">
        <v>465.64700000000039</v>
      </c>
      <c r="BO211" s="19">
        <f t="shared" si="41"/>
        <v>465.64700000000039</v>
      </c>
      <c r="BP211" s="24">
        <f t="shared" si="25"/>
        <v>1979.8030000118997</v>
      </c>
      <c r="BQ211" s="24">
        <f t="shared" si="25"/>
        <v>2380</v>
      </c>
      <c r="BR211" s="24">
        <f t="shared" si="42"/>
        <v>400.19699998810029</v>
      </c>
    </row>
    <row r="212" spans="1:71" s="25" customFormat="1" ht="14.25" x14ac:dyDescent="0.2">
      <c r="A212" s="14">
        <v>357</v>
      </c>
      <c r="B212" s="14"/>
      <c r="C212" s="15" t="s">
        <v>150</v>
      </c>
      <c r="D212" s="16">
        <v>35148</v>
      </c>
      <c r="E212" s="15" t="s">
        <v>1904</v>
      </c>
      <c r="F212" s="15" t="s">
        <v>1905</v>
      </c>
      <c r="G212" s="17" t="s">
        <v>1906</v>
      </c>
      <c r="H212" s="17" t="s">
        <v>1907</v>
      </c>
      <c r="I212" s="17" t="s">
        <v>86</v>
      </c>
      <c r="J212" s="15" t="s">
        <v>1908</v>
      </c>
      <c r="K212" s="15" t="s">
        <v>86</v>
      </c>
      <c r="L212" s="18" t="s">
        <v>1909</v>
      </c>
      <c r="M212" s="15" t="s">
        <v>1377</v>
      </c>
      <c r="N212" s="15" t="s">
        <v>1378</v>
      </c>
      <c r="O212" s="16">
        <v>510</v>
      </c>
      <c r="P212" s="15" t="s">
        <v>118</v>
      </c>
      <c r="Q212" s="15">
        <v>29400</v>
      </c>
      <c r="R212" s="15">
        <v>82800</v>
      </c>
      <c r="S212" s="15">
        <v>112200</v>
      </c>
      <c r="T212" s="15">
        <v>0.27</v>
      </c>
      <c r="U212" s="15" t="s">
        <v>501</v>
      </c>
      <c r="V212" s="15" t="s">
        <v>502</v>
      </c>
      <c r="W212" s="16">
        <v>1</v>
      </c>
      <c r="X212" s="16">
        <v>1</v>
      </c>
      <c r="Y212" s="15">
        <v>10627</v>
      </c>
      <c r="Z212" s="15">
        <v>0.24399999999999999</v>
      </c>
      <c r="AA212" s="15" t="s">
        <v>1709</v>
      </c>
      <c r="AB212" s="15" t="s">
        <v>1710</v>
      </c>
      <c r="AC212" s="15">
        <v>98000</v>
      </c>
      <c r="AD212" s="26">
        <v>37883</v>
      </c>
      <c r="AE212" s="15" t="s">
        <v>147</v>
      </c>
      <c r="AF212" s="15" t="s">
        <v>1910</v>
      </c>
      <c r="AG212" s="16">
        <v>1</v>
      </c>
      <c r="AH212" s="15" t="s">
        <v>1911</v>
      </c>
      <c r="AI212" s="15" t="s">
        <v>78</v>
      </c>
      <c r="AJ212" s="15">
        <v>10627.2172852</v>
      </c>
      <c r="AK212" s="15">
        <v>423.85834056499999</v>
      </c>
      <c r="AL212" s="15">
        <v>3092125.6601300002</v>
      </c>
      <c r="AM212" s="15">
        <v>1426949.05779</v>
      </c>
      <c r="AN212" s="14"/>
      <c r="AO212" s="14"/>
      <c r="AP212" s="19">
        <v>29400</v>
      </c>
      <c r="AQ212" s="19">
        <v>83900</v>
      </c>
      <c r="AR212" s="19">
        <v>0</v>
      </c>
      <c r="AS212" s="19">
        <v>4000</v>
      </c>
      <c r="AT212" s="19">
        <f t="shared" si="34"/>
        <v>117300</v>
      </c>
      <c r="AU212" s="19">
        <v>45000</v>
      </c>
      <c r="AV212" s="19">
        <v>0</v>
      </c>
      <c r="AW212" s="19">
        <v>23905</v>
      </c>
      <c r="AX212" s="19">
        <v>0</v>
      </c>
      <c r="AY212" s="20">
        <f t="shared" si="35"/>
        <v>68905</v>
      </c>
      <c r="AZ212" s="19">
        <f t="shared" si="36"/>
        <v>48395</v>
      </c>
      <c r="BA212" s="21">
        <v>1.6637000000099997</v>
      </c>
      <c r="BB212" s="21">
        <v>2.3913000000000002</v>
      </c>
      <c r="BC212" s="22"/>
      <c r="BD212" s="19">
        <v>1253</v>
      </c>
      <c r="BE212" s="19">
        <f t="shared" si="37"/>
        <v>805.14761500483939</v>
      </c>
      <c r="BF212" s="19">
        <f t="shared" si="38"/>
        <v>1157.2696350000001</v>
      </c>
      <c r="BG212" s="23">
        <v>3.4819999999999997E-2</v>
      </c>
      <c r="BH212" s="23">
        <f t="shared" si="39"/>
        <v>3.4819999999999997E-2</v>
      </c>
      <c r="BI212" s="19">
        <v>25.718038594454576</v>
      </c>
      <c r="BJ212" s="19">
        <v>36.965526050699999</v>
      </c>
      <c r="BK212" s="19">
        <f t="shared" si="40"/>
        <v>779.42957641038481</v>
      </c>
      <c r="BL212" s="19">
        <f t="shared" si="40"/>
        <v>1120.3041089493001</v>
      </c>
      <c r="BM212" s="19">
        <v>0</v>
      </c>
      <c r="BN212" s="19">
        <v>0</v>
      </c>
      <c r="BO212" s="19">
        <f t="shared" si="41"/>
        <v>0</v>
      </c>
      <c r="BP212" s="24">
        <f t="shared" si="25"/>
        <v>779.42957641038481</v>
      </c>
      <c r="BQ212" s="24">
        <f t="shared" si="25"/>
        <v>1120.3041089493001</v>
      </c>
      <c r="BR212" s="24">
        <f t="shared" si="42"/>
        <v>340.87453253891533</v>
      </c>
    </row>
    <row r="213" spans="1:71" s="25" customFormat="1" ht="14.25" x14ac:dyDescent="0.2">
      <c r="A213" s="14">
        <v>358</v>
      </c>
      <c r="B213" s="14"/>
      <c r="C213" s="15"/>
      <c r="D213" s="16">
        <v>16145</v>
      </c>
      <c r="E213" s="15" t="s">
        <v>1912</v>
      </c>
      <c r="F213" s="15" t="s">
        <v>1913</v>
      </c>
      <c r="G213" s="17" t="s">
        <v>1914</v>
      </c>
      <c r="H213" s="17" t="s">
        <v>1915</v>
      </c>
      <c r="I213" s="17" t="s">
        <v>86</v>
      </c>
      <c r="J213" s="15" t="s">
        <v>1916</v>
      </c>
      <c r="K213" s="15" t="s">
        <v>1917</v>
      </c>
      <c r="L213" s="18" t="s">
        <v>1918</v>
      </c>
      <c r="M213" s="15" t="s">
        <v>1377</v>
      </c>
      <c r="N213" s="15" t="s">
        <v>1378</v>
      </c>
      <c r="O213" s="16">
        <v>510</v>
      </c>
      <c r="P213" s="15" t="s">
        <v>118</v>
      </c>
      <c r="Q213" s="15">
        <v>29400</v>
      </c>
      <c r="R213" s="15">
        <v>65000</v>
      </c>
      <c r="S213" s="15">
        <v>94400</v>
      </c>
      <c r="T213" s="15">
        <v>0.27</v>
      </c>
      <c r="U213" s="15" t="s">
        <v>501</v>
      </c>
      <c r="V213" s="15" t="s">
        <v>502</v>
      </c>
      <c r="W213" s="16">
        <v>1</v>
      </c>
      <c r="X213" s="16">
        <v>0</v>
      </c>
      <c r="Y213" s="15">
        <v>11744</v>
      </c>
      <c r="Z213" s="15">
        <v>0.27</v>
      </c>
      <c r="AA213" s="15" t="s">
        <v>1709</v>
      </c>
      <c r="AB213" s="15" t="s">
        <v>1710</v>
      </c>
      <c r="AC213" s="15">
        <v>0</v>
      </c>
      <c r="AD213" s="15"/>
      <c r="AE213" s="15" t="s">
        <v>78</v>
      </c>
      <c r="AF213" s="15" t="s">
        <v>78</v>
      </c>
      <c r="AG213" s="16">
        <v>1</v>
      </c>
      <c r="AH213" s="15" t="s">
        <v>1919</v>
      </c>
      <c r="AI213" s="15" t="s">
        <v>78</v>
      </c>
      <c r="AJ213" s="15">
        <v>11743.5981445</v>
      </c>
      <c r="AK213" s="15">
        <v>440.969666297</v>
      </c>
      <c r="AL213" s="15">
        <v>3092211.3822599999</v>
      </c>
      <c r="AM213" s="15">
        <v>1426948.67594</v>
      </c>
      <c r="AN213" s="14"/>
      <c r="AO213" s="14"/>
      <c r="AP213" s="19">
        <v>29400</v>
      </c>
      <c r="AQ213" s="19">
        <v>64300</v>
      </c>
      <c r="AR213" s="19">
        <v>0</v>
      </c>
      <c r="AS213" s="19">
        <v>0</v>
      </c>
      <c r="AT213" s="19">
        <f t="shared" si="34"/>
        <v>93700</v>
      </c>
      <c r="AU213" s="19">
        <v>45000</v>
      </c>
      <c r="AV213" s="19">
        <v>3000</v>
      </c>
      <c r="AW213" s="19">
        <v>17045</v>
      </c>
      <c r="AX213" s="19">
        <v>0</v>
      </c>
      <c r="AY213" s="20">
        <f t="shared" si="35"/>
        <v>65045</v>
      </c>
      <c r="AZ213" s="19">
        <f t="shared" si="36"/>
        <v>28655</v>
      </c>
      <c r="BA213" s="21">
        <v>1.6637000000099997</v>
      </c>
      <c r="BB213" s="21">
        <v>2.3913000000000002</v>
      </c>
      <c r="BC213" s="22"/>
      <c r="BD213" s="19">
        <v>937</v>
      </c>
      <c r="BE213" s="19">
        <f t="shared" si="37"/>
        <v>476.73323500286546</v>
      </c>
      <c r="BF213" s="19">
        <f t="shared" si="38"/>
        <v>685.22701500000005</v>
      </c>
      <c r="BG213" s="23">
        <v>3.4819999999999997E-2</v>
      </c>
      <c r="BH213" s="23">
        <f t="shared" si="39"/>
        <v>3.4819999999999997E-2</v>
      </c>
      <c r="BI213" s="19">
        <v>16.599851242799772</v>
      </c>
      <c r="BJ213" s="19">
        <v>23.859604662300001</v>
      </c>
      <c r="BK213" s="19">
        <f t="shared" si="40"/>
        <v>460.13338376006567</v>
      </c>
      <c r="BL213" s="19">
        <f t="shared" si="40"/>
        <v>661.36741033769999</v>
      </c>
      <c r="BM213" s="19">
        <v>0</v>
      </c>
      <c r="BN213" s="19">
        <v>0</v>
      </c>
      <c r="BO213" s="19">
        <f t="shared" si="41"/>
        <v>0</v>
      </c>
      <c r="BP213" s="24">
        <f t="shared" si="25"/>
        <v>460.13338376006567</v>
      </c>
      <c r="BQ213" s="24">
        <f t="shared" si="25"/>
        <v>661.36741033769999</v>
      </c>
      <c r="BR213" s="24">
        <f t="shared" si="42"/>
        <v>201.23402657763432</v>
      </c>
      <c r="BS213" s="25" t="s">
        <v>1141</v>
      </c>
    </row>
    <row r="214" spans="1:71" s="25" customFormat="1" ht="14.25" x14ac:dyDescent="0.2">
      <c r="A214" s="14">
        <v>359</v>
      </c>
      <c r="B214" s="14"/>
      <c r="C214" s="15"/>
      <c r="D214" s="16">
        <v>24057</v>
      </c>
      <c r="E214" s="15" t="s">
        <v>1920</v>
      </c>
      <c r="F214" s="15" t="s">
        <v>1921</v>
      </c>
      <c r="G214" s="17" t="s">
        <v>1922</v>
      </c>
      <c r="H214" s="17" t="s">
        <v>1923</v>
      </c>
      <c r="I214" s="17" t="s">
        <v>86</v>
      </c>
      <c r="J214" s="15" t="s">
        <v>1924</v>
      </c>
      <c r="K214" s="15" t="s">
        <v>1925</v>
      </c>
      <c r="L214" s="18" t="s">
        <v>1926</v>
      </c>
      <c r="M214" s="15" t="s">
        <v>1377</v>
      </c>
      <c r="N214" s="15" t="s">
        <v>1378</v>
      </c>
      <c r="O214" s="16">
        <v>510</v>
      </c>
      <c r="P214" s="15" t="s">
        <v>118</v>
      </c>
      <c r="Q214" s="15">
        <v>32700</v>
      </c>
      <c r="R214" s="15">
        <v>64700</v>
      </c>
      <c r="S214" s="15">
        <v>97400</v>
      </c>
      <c r="T214" s="15">
        <v>0.3</v>
      </c>
      <c r="U214" s="15" t="s">
        <v>501</v>
      </c>
      <c r="V214" s="15" t="s">
        <v>502</v>
      </c>
      <c r="W214" s="16">
        <v>1</v>
      </c>
      <c r="X214" s="16">
        <v>0</v>
      </c>
      <c r="Y214" s="15">
        <v>13049</v>
      </c>
      <c r="Z214" s="15">
        <v>0.3</v>
      </c>
      <c r="AA214" s="15" t="s">
        <v>1709</v>
      </c>
      <c r="AB214" s="15" t="s">
        <v>1710</v>
      </c>
      <c r="AC214" s="15">
        <v>0</v>
      </c>
      <c r="AD214" s="15"/>
      <c r="AE214" s="15" t="s">
        <v>1480</v>
      </c>
      <c r="AF214" s="15" t="s">
        <v>1927</v>
      </c>
      <c r="AG214" s="16">
        <v>1</v>
      </c>
      <c r="AH214" s="15" t="s">
        <v>1928</v>
      </c>
      <c r="AI214" s="15" t="s">
        <v>78</v>
      </c>
      <c r="AJ214" s="15">
        <v>13048.565918</v>
      </c>
      <c r="AK214" s="15">
        <v>460.97228138100002</v>
      </c>
      <c r="AL214" s="15">
        <v>3092306.38063</v>
      </c>
      <c r="AM214" s="15">
        <v>1426948.10598</v>
      </c>
      <c r="AN214" s="14"/>
      <c r="AO214" s="14"/>
      <c r="AP214" s="19">
        <v>32700</v>
      </c>
      <c r="AQ214" s="19">
        <v>64000</v>
      </c>
      <c r="AR214" s="19">
        <v>0</v>
      </c>
      <c r="AS214" s="19">
        <v>0</v>
      </c>
      <c r="AT214" s="19">
        <f t="shared" si="34"/>
        <v>96700</v>
      </c>
      <c r="AU214" s="19">
        <v>0</v>
      </c>
      <c r="AV214" s="19">
        <v>0</v>
      </c>
      <c r="AW214" s="19">
        <v>0</v>
      </c>
      <c r="AX214" s="19">
        <v>12480</v>
      </c>
      <c r="AY214" s="20">
        <f t="shared" si="35"/>
        <v>12480</v>
      </c>
      <c r="AZ214" s="19">
        <f t="shared" si="36"/>
        <v>84220</v>
      </c>
      <c r="BA214" s="21">
        <v>1.6637000000099997</v>
      </c>
      <c r="BB214" s="21">
        <v>2.3913000000000002</v>
      </c>
      <c r="BC214" s="22"/>
      <c r="BD214" s="19">
        <v>1934</v>
      </c>
      <c r="BE214" s="19">
        <f t="shared" si="37"/>
        <v>1401.1681400084219</v>
      </c>
      <c r="BF214" s="19">
        <f t="shared" si="38"/>
        <v>2013.9528600000003</v>
      </c>
      <c r="BG214" s="23">
        <v>3.4819999999999997E-2</v>
      </c>
      <c r="BH214" s="23">
        <f t="shared" si="39"/>
        <v>3.4819999999999997E-2</v>
      </c>
      <c r="BI214" s="19">
        <v>0</v>
      </c>
      <c r="BJ214" s="19">
        <v>0</v>
      </c>
      <c r="BK214" s="19">
        <f t="shared" si="40"/>
        <v>1401.1681400084219</v>
      </c>
      <c r="BL214" s="19">
        <f t="shared" si="40"/>
        <v>2013.9528600000003</v>
      </c>
      <c r="BM214" s="19">
        <v>0</v>
      </c>
      <c r="BN214" s="19">
        <v>378.38710000000037</v>
      </c>
      <c r="BO214" s="19">
        <f t="shared" si="41"/>
        <v>378.38710000000037</v>
      </c>
      <c r="BP214" s="24">
        <f t="shared" si="25"/>
        <v>1401.1681400084219</v>
      </c>
      <c r="BQ214" s="24">
        <f t="shared" si="25"/>
        <v>1635.56576</v>
      </c>
      <c r="BR214" s="24">
        <f t="shared" si="42"/>
        <v>234.39761999157804</v>
      </c>
    </row>
    <row r="215" spans="1:71" s="25" customFormat="1" ht="14.25" x14ac:dyDescent="0.2">
      <c r="A215" s="14">
        <v>360</v>
      </c>
      <c r="B215" s="14"/>
      <c r="C215" s="15" t="s">
        <v>1929</v>
      </c>
      <c r="D215" s="16">
        <v>15248</v>
      </c>
      <c r="E215" s="15" t="s">
        <v>1930</v>
      </c>
      <c r="F215" s="15" t="s">
        <v>1929</v>
      </c>
      <c r="G215" s="17" t="s">
        <v>1931</v>
      </c>
      <c r="H215" s="17" t="s">
        <v>1932</v>
      </c>
      <c r="I215" s="17" t="s">
        <v>86</v>
      </c>
      <c r="J215" s="15" t="s">
        <v>1933</v>
      </c>
      <c r="K215" s="15" t="s">
        <v>86</v>
      </c>
      <c r="L215" s="18" t="s">
        <v>1934</v>
      </c>
      <c r="M215" s="15" t="s">
        <v>1377</v>
      </c>
      <c r="N215" s="15" t="s">
        <v>1378</v>
      </c>
      <c r="O215" s="16">
        <v>510</v>
      </c>
      <c r="P215" s="15" t="s">
        <v>118</v>
      </c>
      <c r="Q215" s="15">
        <v>32700</v>
      </c>
      <c r="R215" s="15">
        <v>84400</v>
      </c>
      <c r="S215" s="15">
        <v>117100</v>
      </c>
      <c r="T215" s="15">
        <v>0.3</v>
      </c>
      <c r="U215" s="15" t="s">
        <v>501</v>
      </c>
      <c r="V215" s="15" t="s">
        <v>502</v>
      </c>
      <c r="W215" s="16">
        <v>1</v>
      </c>
      <c r="X215" s="16">
        <v>1</v>
      </c>
      <c r="Y215" s="15">
        <v>13049</v>
      </c>
      <c r="Z215" s="15">
        <v>0.3</v>
      </c>
      <c r="AA215" s="15" t="s">
        <v>1709</v>
      </c>
      <c r="AB215" s="15" t="s">
        <v>1710</v>
      </c>
      <c r="AC215" s="15">
        <v>111000</v>
      </c>
      <c r="AD215" s="26">
        <v>41576</v>
      </c>
      <c r="AE215" s="15" t="s">
        <v>119</v>
      </c>
      <c r="AF215" s="15" t="s">
        <v>119</v>
      </c>
      <c r="AG215" s="16">
        <v>1</v>
      </c>
      <c r="AH215" s="15" t="s">
        <v>1935</v>
      </c>
      <c r="AI215" s="15" t="s">
        <v>78</v>
      </c>
      <c r="AJ215" s="15">
        <v>13048.7509766</v>
      </c>
      <c r="AK215" s="15">
        <v>460.97589312600002</v>
      </c>
      <c r="AL215" s="15">
        <v>3092406.3788700001</v>
      </c>
      <c r="AM215" s="15">
        <v>1426947.5058800001</v>
      </c>
      <c r="AN215" s="14"/>
      <c r="AO215" s="14"/>
      <c r="AP215" s="19">
        <v>0</v>
      </c>
      <c r="AQ215" s="19">
        <v>0</v>
      </c>
      <c r="AR215" s="19">
        <v>32700</v>
      </c>
      <c r="AS215" s="19">
        <v>83500</v>
      </c>
      <c r="AT215" s="19">
        <f t="shared" si="34"/>
        <v>116200</v>
      </c>
      <c r="AU215" s="19">
        <v>0</v>
      </c>
      <c r="AV215" s="19">
        <v>0</v>
      </c>
      <c r="AW215" s="19">
        <v>0</v>
      </c>
      <c r="AX215" s="19">
        <v>0</v>
      </c>
      <c r="AY215" s="20">
        <f t="shared" ref="AY215:AY258" si="43">SUM(AU215:AX215)</f>
        <v>0</v>
      </c>
      <c r="AZ215" s="19">
        <f t="shared" si="36"/>
        <v>116200</v>
      </c>
      <c r="BA215" s="21">
        <v>1.6637000000099997</v>
      </c>
      <c r="BB215" s="21">
        <v>2.3913000000000002</v>
      </c>
      <c r="BC215" s="22"/>
      <c r="BD215" s="19">
        <v>2324</v>
      </c>
      <c r="BE215" s="19">
        <f t="shared" si="37"/>
        <v>1933.2194000116197</v>
      </c>
      <c r="BF215" s="19">
        <f t="shared" si="38"/>
        <v>2778.6906000000004</v>
      </c>
      <c r="BG215" s="23">
        <v>3.4819999999999997E-2</v>
      </c>
      <c r="BH215" s="23">
        <f t="shared" si="39"/>
        <v>3.4819999999999997E-2</v>
      </c>
      <c r="BI215" s="19">
        <v>0</v>
      </c>
      <c r="BJ215" s="19">
        <v>0</v>
      </c>
      <c r="BK215" s="19">
        <f t="shared" si="40"/>
        <v>1933.2194000116197</v>
      </c>
      <c r="BL215" s="19">
        <f t="shared" si="40"/>
        <v>2778.6906000000004</v>
      </c>
      <c r="BM215" s="19">
        <v>0</v>
      </c>
      <c r="BN215" s="19">
        <v>454.69060000000036</v>
      </c>
      <c r="BO215" s="19">
        <f t="shared" si="41"/>
        <v>454.69060000000036</v>
      </c>
      <c r="BP215" s="24">
        <f t="shared" si="25"/>
        <v>1933.2194000116197</v>
      </c>
      <c r="BQ215" s="24">
        <f t="shared" si="25"/>
        <v>2324</v>
      </c>
      <c r="BR215" s="24">
        <f t="shared" si="42"/>
        <v>390.78059998838035</v>
      </c>
    </row>
    <row r="216" spans="1:71" s="25" customFormat="1" ht="14.25" x14ac:dyDescent="0.2">
      <c r="A216" s="14">
        <v>361</v>
      </c>
      <c r="B216" s="14"/>
      <c r="C216" s="15"/>
      <c r="D216" s="16">
        <v>23996</v>
      </c>
      <c r="E216" s="15" t="s">
        <v>1936</v>
      </c>
      <c r="F216" s="15" t="s">
        <v>1937</v>
      </c>
      <c r="G216" s="17" t="s">
        <v>1938</v>
      </c>
      <c r="H216" s="17" t="s">
        <v>1939</v>
      </c>
      <c r="I216" s="17" t="s">
        <v>86</v>
      </c>
      <c r="J216" s="15" t="s">
        <v>1939</v>
      </c>
      <c r="K216" s="15" t="s">
        <v>1649</v>
      </c>
      <c r="L216" s="18" t="s">
        <v>1940</v>
      </c>
      <c r="M216" s="15" t="s">
        <v>1377</v>
      </c>
      <c r="N216" s="15" t="s">
        <v>1378</v>
      </c>
      <c r="O216" s="16">
        <v>510</v>
      </c>
      <c r="P216" s="15" t="s">
        <v>118</v>
      </c>
      <c r="Q216" s="15">
        <v>32700</v>
      </c>
      <c r="R216" s="15">
        <v>58300</v>
      </c>
      <c r="S216" s="15">
        <v>91000</v>
      </c>
      <c r="T216" s="15">
        <v>0.3</v>
      </c>
      <c r="U216" s="15" t="s">
        <v>501</v>
      </c>
      <c r="V216" s="15" t="s">
        <v>502</v>
      </c>
      <c r="W216" s="16">
        <v>1</v>
      </c>
      <c r="X216" s="16">
        <v>0</v>
      </c>
      <c r="Y216" s="15">
        <v>13049</v>
      </c>
      <c r="Z216" s="15">
        <v>0.3</v>
      </c>
      <c r="AA216" s="15" t="s">
        <v>1709</v>
      </c>
      <c r="AB216" s="15" t="s">
        <v>1710</v>
      </c>
      <c r="AC216" s="15">
        <v>0</v>
      </c>
      <c r="AD216" s="15"/>
      <c r="AE216" s="15" t="s">
        <v>353</v>
      </c>
      <c r="AF216" s="15" t="s">
        <v>1941</v>
      </c>
      <c r="AG216" s="16">
        <v>1</v>
      </c>
      <c r="AH216" s="15" t="s">
        <v>1942</v>
      </c>
      <c r="AI216" s="15" t="s">
        <v>78</v>
      </c>
      <c r="AJ216" s="15">
        <v>13048.8720703</v>
      </c>
      <c r="AK216" s="15">
        <v>460.97851384299997</v>
      </c>
      <c r="AL216" s="15">
        <v>3092506.3770300001</v>
      </c>
      <c r="AM216" s="15">
        <v>1426946.90588</v>
      </c>
      <c r="AN216" s="14"/>
      <c r="AO216" s="14"/>
      <c r="AP216" s="19">
        <v>0</v>
      </c>
      <c r="AQ216" s="19">
        <v>0</v>
      </c>
      <c r="AR216" s="19">
        <v>32700</v>
      </c>
      <c r="AS216" s="19">
        <v>57700</v>
      </c>
      <c r="AT216" s="19">
        <f t="shared" si="34"/>
        <v>90400</v>
      </c>
      <c r="AU216" s="19">
        <v>0</v>
      </c>
      <c r="AV216" s="19">
        <v>0</v>
      </c>
      <c r="AW216" s="19">
        <v>0</v>
      </c>
      <c r="AX216" s="19">
        <v>0</v>
      </c>
      <c r="AY216" s="20">
        <f t="shared" si="43"/>
        <v>0</v>
      </c>
      <c r="AZ216" s="19">
        <f t="shared" si="36"/>
        <v>90400</v>
      </c>
      <c r="BA216" s="21">
        <v>1.6637000000099997</v>
      </c>
      <c r="BB216" s="21">
        <v>2.3913000000000002</v>
      </c>
      <c r="BC216" s="22"/>
      <c r="BD216" s="19">
        <v>1808</v>
      </c>
      <c r="BE216" s="19">
        <f t="shared" si="37"/>
        <v>1503.9848000090399</v>
      </c>
      <c r="BF216" s="19">
        <f t="shared" si="38"/>
        <v>2161.7352000000001</v>
      </c>
      <c r="BG216" s="23">
        <v>3.4819999999999997E-2</v>
      </c>
      <c r="BH216" s="23">
        <f t="shared" si="39"/>
        <v>3.4819999999999997E-2</v>
      </c>
      <c r="BI216" s="19">
        <v>0</v>
      </c>
      <c r="BJ216" s="19">
        <v>0</v>
      </c>
      <c r="BK216" s="19">
        <f t="shared" si="40"/>
        <v>1503.9848000090399</v>
      </c>
      <c r="BL216" s="19">
        <f t="shared" si="40"/>
        <v>2161.7352000000001</v>
      </c>
      <c r="BM216" s="19">
        <v>0</v>
      </c>
      <c r="BN216" s="19">
        <v>353.73520000000008</v>
      </c>
      <c r="BO216" s="19">
        <f t="shared" si="41"/>
        <v>353.73520000000008</v>
      </c>
      <c r="BP216" s="24">
        <f t="shared" si="25"/>
        <v>1503.9848000090399</v>
      </c>
      <c r="BQ216" s="24">
        <f t="shared" si="25"/>
        <v>1808</v>
      </c>
      <c r="BR216" s="24">
        <f t="shared" si="42"/>
        <v>304.01519999096013</v>
      </c>
    </row>
    <row r="217" spans="1:71" s="25" customFormat="1" ht="14.25" x14ac:dyDescent="0.2">
      <c r="A217" s="14">
        <v>362</v>
      </c>
      <c r="B217" s="14"/>
      <c r="C217" s="15"/>
      <c r="D217" s="16">
        <v>33213</v>
      </c>
      <c r="E217" s="15" t="s">
        <v>1943</v>
      </c>
      <c r="F217" s="15" t="s">
        <v>1944</v>
      </c>
      <c r="G217" s="17" t="s">
        <v>1945</v>
      </c>
      <c r="H217" s="17" t="s">
        <v>1946</v>
      </c>
      <c r="I217" s="17" t="s">
        <v>1050</v>
      </c>
      <c r="J217" s="15" t="s">
        <v>1947</v>
      </c>
      <c r="K217" s="15" t="s">
        <v>88</v>
      </c>
      <c r="L217" s="18" t="s">
        <v>1948</v>
      </c>
      <c r="M217" s="15" t="s">
        <v>1377</v>
      </c>
      <c r="N217" s="15" t="s">
        <v>1378</v>
      </c>
      <c r="O217" s="16">
        <v>510</v>
      </c>
      <c r="P217" s="15" t="s">
        <v>118</v>
      </c>
      <c r="Q217" s="15">
        <v>32700</v>
      </c>
      <c r="R217" s="15">
        <v>120300</v>
      </c>
      <c r="S217" s="15">
        <v>153000</v>
      </c>
      <c r="T217" s="15">
        <v>0.3</v>
      </c>
      <c r="U217" s="15" t="s">
        <v>501</v>
      </c>
      <c r="V217" s="15" t="s">
        <v>502</v>
      </c>
      <c r="W217" s="16">
        <v>1</v>
      </c>
      <c r="X217" s="16">
        <v>0</v>
      </c>
      <c r="Y217" s="15">
        <v>12751</v>
      </c>
      <c r="Z217" s="15">
        <v>0.29299999999999998</v>
      </c>
      <c r="AA217" s="15" t="s">
        <v>1709</v>
      </c>
      <c r="AB217" s="15" t="s">
        <v>1710</v>
      </c>
      <c r="AC217" s="15">
        <v>0</v>
      </c>
      <c r="AD217" s="15"/>
      <c r="AE217" s="15" t="s">
        <v>298</v>
      </c>
      <c r="AF217" s="15" t="s">
        <v>1949</v>
      </c>
      <c r="AG217" s="16">
        <v>1</v>
      </c>
      <c r="AH217" s="15" t="s">
        <v>1950</v>
      </c>
      <c r="AI217" s="15" t="s">
        <v>78</v>
      </c>
      <c r="AJ217" s="15">
        <v>12751.2460938</v>
      </c>
      <c r="AK217" s="15">
        <v>447.780339443</v>
      </c>
      <c r="AL217" s="15">
        <v>3092605.3078299998</v>
      </c>
      <c r="AM217" s="15">
        <v>1426947.0892099999</v>
      </c>
      <c r="AN217" s="14"/>
      <c r="AO217" s="14"/>
      <c r="AP217" s="19">
        <v>32700</v>
      </c>
      <c r="AQ217" s="19">
        <v>122200</v>
      </c>
      <c r="AR217" s="19">
        <v>0</v>
      </c>
      <c r="AS217" s="19">
        <v>0</v>
      </c>
      <c r="AT217" s="19">
        <f t="shared" si="34"/>
        <v>154900</v>
      </c>
      <c r="AU217" s="19">
        <v>45000</v>
      </c>
      <c r="AV217" s="19">
        <v>3000</v>
      </c>
      <c r="AW217" s="19">
        <v>38465</v>
      </c>
      <c r="AX217" s="19">
        <v>0</v>
      </c>
      <c r="AY217" s="20">
        <f t="shared" si="43"/>
        <v>86465</v>
      </c>
      <c r="AZ217" s="19">
        <f t="shared" si="36"/>
        <v>68435</v>
      </c>
      <c r="BA217" s="21">
        <v>1.6637000000099997</v>
      </c>
      <c r="BB217" s="21">
        <v>2.3913000000000002</v>
      </c>
      <c r="BC217" s="22"/>
      <c r="BD217" s="19">
        <v>1549</v>
      </c>
      <c r="BE217" s="19">
        <f t="shared" si="37"/>
        <v>1138.5530950068433</v>
      </c>
      <c r="BF217" s="19">
        <f t="shared" si="38"/>
        <v>1636.4861550000003</v>
      </c>
      <c r="BG217" s="23">
        <v>3.4819999999999997E-2</v>
      </c>
      <c r="BH217" s="23">
        <f t="shared" si="39"/>
        <v>3.4819999999999997E-2</v>
      </c>
      <c r="BI217" s="19">
        <v>39.64441876813828</v>
      </c>
      <c r="BJ217" s="19">
        <v>56.982447917100004</v>
      </c>
      <c r="BK217" s="19">
        <f t="shared" si="40"/>
        <v>1098.9086762387051</v>
      </c>
      <c r="BL217" s="19">
        <f t="shared" si="40"/>
        <v>1579.5037070829003</v>
      </c>
      <c r="BM217" s="19">
        <v>0</v>
      </c>
      <c r="BN217" s="19">
        <v>30.503707082900291</v>
      </c>
      <c r="BO217" s="19">
        <f t="shared" si="41"/>
        <v>30.503707082900291</v>
      </c>
      <c r="BP217" s="24">
        <f t="shared" si="25"/>
        <v>1098.9086762387051</v>
      </c>
      <c r="BQ217" s="24">
        <f t="shared" si="25"/>
        <v>1549</v>
      </c>
      <c r="BR217" s="24">
        <f t="shared" si="42"/>
        <v>450.09132376129492</v>
      </c>
    </row>
    <row r="218" spans="1:71" s="25" customFormat="1" ht="14.25" x14ac:dyDescent="0.2">
      <c r="A218" s="14">
        <v>363</v>
      </c>
      <c r="B218" s="14"/>
      <c r="C218" s="15"/>
      <c r="D218" s="16">
        <v>28459</v>
      </c>
      <c r="E218" s="15" t="s">
        <v>1951</v>
      </c>
      <c r="F218" s="15" t="s">
        <v>1952</v>
      </c>
      <c r="G218" s="17" t="s">
        <v>1945</v>
      </c>
      <c r="H218" s="17" t="s">
        <v>1946</v>
      </c>
      <c r="I218" s="17" t="s">
        <v>1050</v>
      </c>
      <c r="J218" s="15" t="s">
        <v>1953</v>
      </c>
      <c r="K218" s="15" t="s">
        <v>1954</v>
      </c>
      <c r="L218" s="18" t="s">
        <v>1955</v>
      </c>
      <c r="M218" s="15" t="s">
        <v>1377</v>
      </c>
      <c r="N218" s="15" t="s">
        <v>1378</v>
      </c>
      <c r="O218" s="16">
        <v>510</v>
      </c>
      <c r="P218" s="15" t="s">
        <v>118</v>
      </c>
      <c r="Q218" s="15">
        <v>32700</v>
      </c>
      <c r="R218" s="15">
        <v>85500</v>
      </c>
      <c r="S218" s="15">
        <v>118200</v>
      </c>
      <c r="T218" s="15">
        <v>0.29799999999999999</v>
      </c>
      <c r="U218" s="15" t="s">
        <v>501</v>
      </c>
      <c r="V218" s="15" t="s">
        <v>502</v>
      </c>
      <c r="W218" s="16">
        <v>1</v>
      </c>
      <c r="X218" s="16">
        <v>1</v>
      </c>
      <c r="Y218" s="15">
        <v>13043</v>
      </c>
      <c r="Z218" s="15">
        <v>0.29899999999999999</v>
      </c>
      <c r="AA218" s="15" t="s">
        <v>1709</v>
      </c>
      <c r="AB218" s="15" t="s">
        <v>1710</v>
      </c>
      <c r="AC218" s="15">
        <v>135000</v>
      </c>
      <c r="AD218" s="26">
        <v>42326</v>
      </c>
      <c r="AE218" s="15" t="s">
        <v>119</v>
      </c>
      <c r="AF218" s="15" t="s">
        <v>119</v>
      </c>
      <c r="AG218" s="16">
        <v>1</v>
      </c>
      <c r="AH218" s="15" t="s">
        <v>1956</v>
      </c>
      <c r="AI218" s="15" t="s">
        <v>78</v>
      </c>
      <c r="AJ218" s="15">
        <v>13043.0063477</v>
      </c>
      <c r="AK218" s="15">
        <v>459.99705111899999</v>
      </c>
      <c r="AL218" s="15">
        <v>3092752.3733700002</v>
      </c>
      <c r="AM218" s="15">
        <v>1426946.6289599999</v>
      </c>
      <c r="AN218" s="14"/>
      <c r="AO218" s="14"/>
      <c r="AP218" s="19">
        <v>32700</v>
      </c>
      <c r="AQ218" s="19">
        <v>84600</v>
      </c>
      <c r="AR218" s="19">
        <v>0</v>
      </c>
      <c r="AS218" s="19">
        <v>0</v>
      </c>
      <c r="AT218" s="19">
        <f t="shared" si="34"/>
        <v>117300</v>
      </c>
      <c r="AU218" s="19">
        <v>45000</v>
      </c>
      <c r="AV218" s="19">
        <v>3000</v>
      </c>
      <c r="AW218" s="19">
        <v>23305</v>
      </c>
      <c r="AX218" s="19">
        <v>0</v>
      </c>
      <c r="AY218" s="20">
        <f t="shared" si="43"/>
        <v>71305</v>
      </c>
      <c r="AZ218" s="19">
        <f t="shared" si="36"/>
        <v>45995</v>
      </c>
      <c r="BA218" s="21">
        <v>1.6637000000099997</v>
      </c>
      <c r="BB218" s="21">
        <v>2.3913000000000002</v>
      </c>
      <c r="BC218" s="22"/>
      <c r="BD218" s="19">
        <v>1173</v>
      </c>
      <c r="BE218" s="19">
        <f t="shared" si="37"/>
        <v>765.21881500459938</v>
      </c>
      <c r="BF218" s="19">
        <f t="shared" si="38"/>
        <v>1099.8784350000001</v>
      </c>
      <c r="BG218" s="23">
        <v>3.4819999999999997E-2</v>
      </c>
      <c r="BH218" s="23">
        <f t="shared" si="39"/>
        <v>3.4819999999999997E-2</v>
      </c>
      <c r="BI218" s="19">
        <v>26.644919138460146</v>
      </c>
      <c r="BJ218" s="19">
        <v>38.2977671067</v>
      </c>
      <c r="BK218" s="19">
        <f t="shared" si="40"/>
        <v>738.5738958661392</v>
      </c>
      <c r="BL218" s="19">
        <f t="shared" si="40"/>
        <v>1061.5806678933002</v>
      </c>
      <c r="BM218" s="19">
        <v>0</v>
      </c>
      <c r="BN218" s="19">
        <v>0</v>
      </c>
      <c r="BO218" s="19">
        <f t="shared" si="41"/>
        <v>0</v>
      </c>
      <c r="BP218" s="24">
        <f t="shared" si="25"/>
        <v>738.5738958661392</v>
      </c>
      <c r="BQ218" s="24">
        <f t="shared" si="25"/>
        <v>1061.5806678933002</v>
      </c>
      <c r="BR218" s="24">
        <f t="shared" si="42"/>
        <v>323.00677202716099</v>
      </c>
      <c r="BS218" s="25" t="s">
        <v>1141</v>
      </c>
    </row>
    <row r="219" spans="1:71" s="25" customFormat="1" ht="14.25" x14ac:dyDescent="0.2">
      <c r="A219" s="14">
        <v>364</v>
      </c>
      <c r="B219" s="14"/>
      <c r="C219" s="15"/>
      <c r="D219" s="16">
        <v>24766</v>
      </c>
      <c r="E219" s="15" t="s">
        <v>1957</v>
      </c>
      <c r="F219" s="15" t="s">
        <v>1958</v>
      </c>
      <c r="G219" s="17" t="s">
        <v>1959</v>
      </c>
      <c r="H219" s="17" t="s">
        <v>1960</v>
      </c>
      <c r="I219" s="17" t="s">
        <v>86</v>
      </c>
      <c r="J219" s="15" t="s">
        <v>1961</v>
      </c>
      <c r="K219" s="15" t="s">
        <v>1962</v>
      </c>
      <c r="L219" s="18" t="s">
        <v>1963</v>
      </c>
      <c r="M219" s="15" t="s">
        <v>1377</v>
      </c>
      <c r="N219" s="15" t="s">
        <v>1378</v>
      </c>
      <c r="O219" s="16">
        <v>510</v>
      </c>
      <c r="P219" s="15" t="s">
        <v>118</v>
      </c>
      <c r="Q219" s="15">
        <v>32700</v>
      </c>
      <c r="R219" s="15">
        <v>119100</v>
      </c>
      <c r="S219" s="15">
        <v>151800</v>
      </c>
      <c r="T219" s="15">
        <v>0.3</v>
      </c>
      <c r="U219" s="15" t="s">
        <v>501</v>
      </c>
      <c r="V219" s="15" t="s">
        <v>502</v>
      </c>
      <c r="W219" s="16">
        <v>1</v>
      </c>
      <c r="X219" s="16">
        <v>1</v>
      </c>
      <c r="Y219" s="15">
        <v>12823</v>
      </c>
      <c r="Z219" s="15">
        <v>0.29399999999999998</v>
      </c>
      <c r="AA219" s="15" t="s">
        <v>1709</v>
      </c>
      <c r="AB219" s="15" t="s">
        <v>1710</v>
      </c>
      <c r="AC219" s="15">
        <v>140000</v>
      </c>
      <c r="AD219" s="26">
        <v>42353</v>
      </c>
      <c r="AE219" s="15" t="s">
        <v>298</v>
      </c>
      <c r="AF219" s="15" t="s">
        <v>1964</v>
      </c>
      <c r="AG219" s="16">
        <v>1</v>
      </c>
      <c r="AH219" s="15" t="s">
        <v>1965</v>
      </c>
      <c r="AI219" s="15" t="s">
        <v>78</v>
      </c>
      <c r="AJ219" s="15">
        <v>12823.2446289</v>
      </c>
      <c r="AK219" s="15">
        <v>456.46587288799998</v>
      </c>
      <c r="AL219" s="15">
        <v>3092853.1370199998</v>
      </c>
      <c r="AM219" s="15">
        <v>1426946.22053</v>
      </c>
      <c r="AN219" s="14"/>
      <c r="AO219" s="14"/>
      <c r="AP219" s="19">
        <v>32700</v>
      </c>
      <c r="AQ219" s="19">
        <v>117800</v>
      </c>
      <c r="AR219" s="19">
        <v>0</v>
      </c>
      <c r="AS219" s="19">
        <v>0</v>
      </c>
      <c r="AT219" s="19">
        <f t="shared" si="34"/>
        <v>150500</v>
      </c>
      <c r="AU219" s="19">
        <v>45000</v>
      </c>
      <c r="AV219" s="19">
        <v>3000</v>
      </c>
      <c r="AW219" s="19">
        <v>36925</v>
      </c>
      <c r="AX219" s="19">
        <v>0</v>
      </c>
      <c r="AY219" s="20">
        <f t="shared" si="43"/>
        <v>84925</v>
      </c>
      <c r="AZ219" s="19">
        <f t="shared" si="36"/>
        <v>65575</v>
      </c>
      <c r="BA219" s="21">
        <v>1.6637000000099997</v>
      </c>
      <c r="BB219" s="21">
        <v>2.3913000000000002</v>
      </c>
      <c r="BC219" s="22"/>
      <c r="BD219" s="19">
        <v>1505</v>
      </c>
      <c r="BE219" s="19">
        <f t="shared" si="37"/>
        <v>1090.9712750065573</v>
      </c>
      <c r="BF219" s="19">
        <f t="shared" si="38"/>
        <v>1568.0949750000002</v>
      </c>
      <c r="BG219" s="23">
        <v>3.4819999999999997E-2</v>
      </c>
      <c r="BH219" s="23">
        <f t="shared" si="39"/>
        <v>3.4819999999999997E-2</v>
      </c>
      <c r="BI219" s="19">
        <v>37.987619795728321</v>
      </c>
      <c r="BJ219" s="19">
        <v>54.601067029500001</v>
      </c>
      <c r="BK219" s="19">
        <f t="shared" si="40"/>
        <v>1052.9836552108291</v>
      </c>
      <c r="BL219" s="19">
        <f t="shared" si="40"/>
        <v>1513.4939079705002</v>
      </c>
      <c r="BM219" s="19">
        <v>0</v>
      </c>
      <c r="BN219" s="19">
        <v>8.4939079705002314</v>
      </c>
      <c r="BO219" s="19">
        <f t="shared" si="41"/>
        <v>8.4939079705002314</v>
      </c>
      <c r="BP219" s="24">
        <f t="shared" si="25"/>
        <v>1052.9836552108291</v>
      </c>
      <c r="BQ219" s="24">
        <f t="shared" si="25"/>
        <v>1505</v>
      </c>
      <c r="BR219" s="24">
        <f t="shared" si="42"/>
        <v>452.01634478917094</v>
      </c>
    </row>
    <row r="220" spans="1:71" s="25" customFormat="1" ht="14.25" x14ac:dyDescent="0.2">
      <c r="A220" s="14">
        <v>365</v>
      </c>
      <c r="B220" s="14"/>
      <c r="C220" s="15" t="s">
        <v>150</v>
      </c>
      <c r="D220" s="16">
        <v>35131</v>
      </c>
      <c r="E220" s="15" t="s">
        <v>1966</v>
      </c>
      <c r="F220" s="15" t="s">
        <v>1967</v>
      </c>
      <c r="G220" s="17" t="s">
        <v>1968</v>
      </c>
      <c r="H220" s="17" t="s">
        <v>1969</v>
      </c>
      <c r="I220" s="17" t="s">
        <v>86</v>
      </c>
      <c r="J220" s="15" t="s">
        <v>1970</v>
      </c>
      <c r="K220" s="15" t="s">
        <v>86</v>
      </c>
      <c r="L220" s="18" t="s">
        <v>1971</v>
      </c>
      <c r="M220" s="15" t="s">
        <v>1377</v>
      </c>
      <c r="N220" s="15" t="s">
        <v>1378</v>
      </c>
      <c r="O220" s="16">
        <v>419</v>
      </c>
      <c r="P220" s="15" t="s">
        <v>895</v>
      </c>
      <c r="Q220" s="15">
        <v>32700</v>
      </c>
      <c r="R220" s="15">
        <v>90700</v>
      </c>
      <c r="S220" s="15">
        <v>123400</v>
      </c>
      <c r="T220" s="15">
        <v>0.3</v>
      </c>
      <c r="U220" s="15" t="s">
        <v>501</v>
      </c>
      <c r="V220" s="15" t="s">
        <v>502</v>
      </c>
      <c r="W220" s="16">
        <v>1</v>
      </c>
      <c r="X220" s="16">
        <v>1</v>
      </c>
      <c r="Y220" s="15">
        <v>12800</v>
      </c>
      <c r="Z220" s="15">
        <v>0.29399999999999998</v>
      </c>
      <c r="AA220" s="15" t="s">
        <v>1709</v>
      </c>
      <c r="AB220" s="15" t="s">
        <v>1710</v>
      </c>
      <c r="AC220" s="15">
        <v>118000</v>
      </c>
      <c r="AD220" s="26">
        <v>40953</v>
      </c>
      <c r="AE220" s="15" t="s">
        <v>298</v>
      </c>
      <c r="AF220" s="15" t="s">
        <v>1880</v>
      </c>
      <c r="AG220" s="16">
        <v>1</v>
      </c>
      <c r="AH220" s="15" t="s">
        <v>1972</v>
      </c>
      <c r="AI220" s="15" t="s">
        <v>78</v>
      </c>
      <c r="AJ220" s="15">
        <v>12799.59375</v>
      </c>
      <c r="AK220" s="15">
        <v>455.99278036800001</v>
      </c>
      <c r="AL220" s="15">
        <v>3092953.1375099998</v>
      </c>
      <c r="AM220" s="15">
        <v>1426945.8894499999</v>
      </c>
      <c r="AN220" s="14"/>
      <c r="AO220" s="14"/>
      <c r="AP220" s="19">
        <v>0</v>
      </c>
      <c r="AQ220" s="19">
        <v>0</v>
      </c>
      <c r="AR220" s="19">
        <v>32700</v>
      </c>
      <c r="AS220" s="19">
        <f>82900+6900</f>
        <v>89800</v>
      </c>
      <c r="AT220" s="19">
        <f t="shared" si="34"/>
        <v>122500</v>
      </c>
      <c r="AU220" s="19">
        <v>0</v>
      </c>
      <c r="AV220" s="19">
        <v>0</v>
      </c>
      <c r="AW220" s="19">
        <v>0</v>
      </c>
      <c r="AX220" s="19">
        <v>0</v>
      </c>
      <c r="AY220" s="20">
        <f t="shared" si="43"/>
        <v>0</v>
      </c>
      <c r="AZ220" s="19">
        <f t="shared" si="36"/>
        <v>122500</v>
      </c>
      <c r="BA220" s="21">
        <v>1.6637000000099997</v>
      </c>
      <c r="BB220" s="21">
        <v>2.3913000000000002</v>
      </c>
      <c r="BC220" s="22"/>
      <c r="BD220" s="19">
        <v>2519</v>
      </c>
      <c r="BE220" s="19">
        <f t="shared" si="37"/>
        <v>2038.0325000122498</v>
      </c>
      <c r="BF220" s="19">
        <f t="shared" si="38"/>
        <v>2929.3425000000002</v>
      </c>
      <c r="BG220" s="23">
        <v>3.4819999999999997E-2</v>
      </c>
      <c r="BH220" s="23">
        <f t="shared" si="39"/>
        <v>3.4819999999999997E-2</v>
      </c>
      <c r="BI220" s="19">
        <v>0</v>
      </c>
      <c r="BJ220" s="19">
        <v>0</v>
      </c>
      <c r="BK220" s="19">
        <f t="shared" si="40"/>
        <v>2038.0325000122498</v>
      </c>
      <c r="BL220" s="19">
        <f t="shared" si="40"/>
        <v>2929.3425000000002</v>
      </c>
      <c r="BM220" s="19">
        <v>0</v>
      </c>
      <c r="BN220" s="19">
        <v>452.34280000000035</v>
      </c>
      <c r="BO220" s="19">
        <f t="shared" si="41"/>
        <v>452.34280000000035</v>
      </c>
      <c r="BP220" s="24">
        <f t="shared" si="25"/>
        <v>2038.0325000122498</v>
      </c>
      <c r="BQ220" s="24">
        <f t="shared" si="25"/>
        <v>2476.9996999999998</v>
      </c>
      <c r="BR220" s="24">
        <f t="shared" si="42"/>
        <v>438.96719998775006</v>
      </c>
    </row>
    <row r="221" spans="1:71" s="25" customFormat="1" ht="14.25" x14ac:dyDescent="0.2">
      <c r="A221" s="14">
        <v>366</v>
      </c>
      <c r="B221" s="14"/>
      <c r="C221" s="15" t="s">
        <v>1973</v>
      </c>
      <c r="D221" s="16">
        <v>28025</v>
      </c>
      <c r="E221" s="15" t="s">
        <v>1974</v>
      </c>
      <c r="F221" s="15" t="s">
        <v>1973</v>
      </c>
      <c r="G221" s="17" t="s">
        <v>1975</v>
      </c>
      <c r="H221" s="17" t="s">
        <v>1976</v>
      </c>
      <c r="I221" s="17" t="s">
        <v>86</v>
      </c>
      <c r="J221" s="15" t="s">
        <v>1977</v>
      </c>
      <c r="K221" s="15" t="s">
        <v>1763</v>
      </c>
      <c r="L221" s="18" t="s">
        <v>1978</v>
      </c>
      <c r="M221" s="15" t="s">
        <v>1377</v>
      </c>
      <c r="N221" s="15" t="s">
        <v>1378</v>
      </c>
      <c r="O221" s="16">
        <v>510</v>
      </c>
      <c r="P221" s="15" t="s">
        <v>118</v>
      </c>
      <c r="Q221" s="15">
        <v>32700</v>
      </c>
      <c r="R221" s="15">
        <v>55500</v>
      </c>
      <c r="S221" s="15">
        <v>88200</v>
      </c>
      <c r="T221" s="15">
        <v>0.3</v>
      </c>
      <c r="U221" s="15" t="s">
        <v>501</v>
      </c>
      <c r="V221" s="15" t="s">
        <v>502</v>
      </c>
      <c r="W221" s="16">
        <v>1</v>
      </c>
      <c r="X221" s="16">
        <v>0</v>
      </c>
      <c r="Y221" s="15">
        <v>12776</v>
      </c>
      <c r="Z221" s="15">
        <v>0.29299999999999998</v>
      </c>
      <c r="AA221" s="15" t="s">
        <v>1709</v>
      </c>
      <c r="AB221" s="15" t="s">
        <v>1710</v>
      </c>
      <c r="AC221" s="15">
        <v>0</v>
      </c>
      <c r="AD221" s="15"/>
      <c r="AE221" s="15" t="s">
        <v>1979</v>
      </c>
      <c r="AF221" s="15" t="s">
        <v>1980</v>
      </c>
      <c r="AG221" s="16">
        <v>1</v>
      </c>
      <c r="AH221" s="15" t="s">
        <v>1981</v>
      </c>
      <c r="AI221" s="15" t="s">
        <v>78</v>
      </c>
      <c r="AJ221" s="15">
        <v>12775.9223633</v>
      </c>
      <c r="AK221" s="15">
        <v>455.51935248199999</v>
      </c>
      <c r="AL221" s="15">
        <v>3093053.1381199998</v>
      </c>
      <c r="AM221" s="15">
        <v>1426945.5582600001</v>
      </c>
      <c r="AN221" s="14"/>
      <c r="AO221" s="14"/>
      <c r="AP221" s="19">
        <v>0</v>
      </c>
      <c r="AQ221" s="19">
        <v>0</v>
      </c>
      <c r="AR221" s="19">
        <v>32700</v>
      </c>
      <c r="AS221" s="19">
        <v>53600</v>
      </c>
      <c r="AT221" s="19">
        <f t="shared" si="34"/>
        <v>86300</v>
      </c>
      <c r="AU221" s="19">
        <v>0</v>
      </c>
      <c r="AV221" s="19">
        <v>0</v>
      </c>
      <c r="AW221" s="19">
        <v>0</v>
      </c>
      <c r="AX221" s="19">
        <v>0</v>
      </c>
      <c r="AY221" s="20">
        <f t="shared" si="43"/>
        <v>0</v>
      </c>
      <c r="AZ221" s="19">
        <f t="shared" si="36"/>
        <v>86300</v>
      </c>
      <c r="BA221" s="21">
        <v>1.6637000000099997</v>
      </c>
      <c r="BB221" s="21">
        <v>2.3913000000000002</v>
      </c>
      <c r="BC221" s="22"/>
      <c r="BD221" s="19">
        <v>1726</v>
      </c>
      <c r="BE221" s="19">
        <f t="shared" si="37"/>
        <v>1435.7731000086299</v>
      </c>
      <c r="BF221" s="19">
        <f t="shared" si="38"/>
        <v>2063.6919000000003</v>
      </c>
      <c r="BG221" s="23">
        <v>3.4819999999999997E-2</v>
      </c>
      <c r="BH221" s="23">
        <f t="shared" si="39"/>
        <v>3.4819999999999997E-2</v>
      </c>
      <c r="BI221" s="19">
        <v>0</v>
      </c>
      <c r="BJ221" s="19">
        <v>0</v>
      </c>
      <c r="BK221" s="19">
        <f t="shared" si="40"/>
        <v>1435.7731000086299</v>
      </c>
      <c r="BL221" s="19">
        <f t="shared" si="40"/>
        <v>2063.6919000000003</v>
      </c>
      <c r="BM221" s="19">
        <v>0</v>
      </c>
      <c r="BN221" s="19">
        <v>337.69190000000026</v>
      </c>
      <c r="BO221" s="19">
        <f t="shared" si="41"/>
        <v>337.69190000000026</v>
      </c>
      <c r="BP221" s="24">
        <f t="shared" si="25"/>
        <v>1435.7731000086299</v>
      </c>
      <c r="BQ221" s="24">
        <f t="shared" si="25"/>
        <v>1726</v>
      </c>
      <c r="BR221" s="24">
        <f t="shared" si="42"/>
        <v>290.22689999137015</v>
      </c>
    </row>
    <row r="222" spans="1:71" s="25" customFormat="1" ht="14.25" x14ac:dyDescent="0.2">
      <c r="A222" s="14">
        <v>367</v>
      </c>
      <c r="B222" s="14"/>
      <c r="C222" s="15"/>
      <c r="D222" s="16">
        <v>16589</v>
      </c>
      <c r="E222" s="15" t="s">
        <v>1982</v>
      </c>
      <c r="F222" s="15" t="s">
        <v>1983</v>
      </c>
      <c r="G222" s="17" t="s">
        <v>1984</v>
      </c>
      <c r="H222" s="17" t="s">
        <v>1985</v>
      </c>
      <c r="I222" s="17" t="s">
        <v>1986</v>
      </c>
      <c r="J222" s="15" t="s">
        <v>1987</v>
      </c>
      <c r="K222" s="15" t="s">
        <v>1988</v>
      </c>
      <c r="L222" s="18" t="s">
        <v>1989</v>
      </c>
      <c r="M222" s="15" t="s">
        <v>1377</v>
      </c>
      <c r="N222" s="15" t="s">
        <v>1378</v>
      </c>
      <c r="O222" s="16">
        <v>510</v>
      </c>
      <c r="P222" s="15" t="s">
        <v>118</v>
      </c>
      <c r="Q222" s="15">
        <v>32700</v>
      </c>
      <c r="R222" s="15">
        <v>100100</v>
      </c>
      <c r="S222" s="15">
        <v>132800</v>
      </c>
      <c r="T222" s="15">
        <v>0.3</v>
      </c>
      <c r="U222" s="15" t="s">
        <v>501</v>
      </c>
      <c r="V222" s="15" t="s">
        <v>502</v>
      </c>
      <c r="W222" s="16">
        <v>1</v>
      </c>
      <c r="X222" s="16">
        <v>1</v>
      </c>
      <c r="Y222" s="15">
        <v>12752</v>
      </c>
      <c r="Z222" s="15">
        <v>0.29299999999999998</v>
      </c>
      <c r="AA222" s="15" t="s">
        <v>1709</v>
      </c>
      <c r="AB222" s="15" t="s">
        <v>1710</v>
      </c>
      <c r="AC222" s="15">
        <v>160200</v>
      </c>
      <c r="AD222" s="26">
        <v>42551</v>
      </c>
      <c r="AE222" s="15" t="s">
        <v>119</v>
      </c>
      <c r="AF222" s="15" t="s">
        <v>119</v>
      </c>
      <c r="AG222" s="16">
        <v>1</v>
      </c>
      <c r="AH222" s="15" t="s">
        <v>1990</v>
      </c>
      <c r="AI222" s="15" t="s">
        <v>78</v>
      </c>
      <c r="AJ222" s="15">
        <v>12752.2470703</v>
      </c>
      <c r="AK222" s="15">
        <v>455.04592823600001</v>
      </c>
      <c r="AL222" s="15">
        <v>3093153.1386299999</v>
      </c>
      <c r="AM222" s="15">
        <v>1426945.22743</v>
      </c>
      <c r="AN222" s="14"/>
      <c r="AO222" s="14"/>
      <c r="AP222" s="19">
        <v>32700</v>
      </c>
      <c r="AQ222" s="19">
        <v>99000</v>
      </c>
      <c r="AR222" s="19">
        <v>0</v>
      </c>
      <c r="AS222" s="19">
        <v>0</v>
      </c>
      <c r="AT222" s="19">
        <f t="shared" si="34"/>
        <v>131700</v>
      </c>
      <c r="AU222" s="19">
        <v>45000</v>
      </c>
      <c r="AV222" s="19">
        <v>3000</v>
      </c>
      <c r="AW222" s="19">
        <v>30345</v>
      </c>
      <c r="AX222" s="19">
        <v>0</v>
      </c>
      <c r="AY222" s="20">
        <f t="shared" si="43"/>
        <v>78345</v>
      </c>
      <c r="AZ222" s="19">
        <f t="shared" si="36"/>
        <v>53355</v>
      </c>
      <c r="BA222" s="21">
        <v>1.6637000000099997</v>
      </c>
      <c r="BB222" s="21">
        <v>2.3913000000000002</v>
      </c>
      <c r="BC222" s="22"/>
      <c r="BD222" s="19">
        <v>1317</v>
      </c>
      <c r="BE222" s="19">
        <f t="shared" si="37"/>
        <v>887.66713500533524</v>
      </c>
      <c r="BF222" s="19">
        <f t="shared" si="38"/>
        <v>1275.878115</v>
      </c>
      <c r="BG222" s="23">
        <v>3.4819999999999997E-2</v>
      </c>
      <c r="BH222" s="23">
        <f t="shared" si="39"/>
        <v>3.4819999999999997E-2</v>
      </c>
      <c r="BI222" s="19">
        <v>30.908569640885769</v>
      </c>
      <c r="BJ222" s="19">
        <v>44.426075964299997</v>
      </c>
      <c r="BK222" s="19">
        <f t="shared" si="40"/>
        <v>856.75856536444951</v>
      </c>
      <c r="BL222" s="19">
        <f t="shared" si="40"/>
        <v>1231.4520390357</v>
      </c>
      <c r="BM222" s="19">
        <v>0</v>
      </c>
      <c r="BN222" s="19">
        <v>0</v>
      </c>
      <c r="BO222" s="19">
        <f t="shared" si="41"/>
        <v>0</v>
      </c>
      <c r="BP222" s="24">
        <f t="shared" si="25"/>
        <v>856.75856536444951</v>
      </c>
      <c r="BQ222" s="24">
        <f t="shared" si="25"/>
        <v>1231.4520390357</v>
      </c>
      <c r="BR222" s="24">
        <f t="shared" si="42"/>
        <v>374.69347367125044</v>
      </c>
    </row>
    <row r="223" spans="1:71" s="25" customFormat="1" ht="25.5" x14ac:dyDescent="0.2">
      <c r="A223" s="14">
        <v>368</v>
      </c>
      <c r="B223" s="14"/>
      <c r="C223" s="15"/>
      <c r="D223" s="16">
        <v>29946</v>
      </c>
      <c r="E223" s="15" t="s">
        <v>1991</v>
      </c>
      <c r="F223" s="15" t="s">
        <v>1992</v>
      </c>
      <c r="G223" s="17" t="s">
        <v>1993</v>
      </c>
      <c r="H223" s="17" t="s">
        <v>1994</v>
      </c>
      <c r="I223" s="17" t="s">
        <v>1986</v>
      </c>
      <c r="J223" s="15" t="s">
        <v>1995</v>
      </c>
      <c r="K223" s="15" t="s">
        <v>86</v>
      </c>
      <c r="L223" s="18" t="s">
        <v>1996</v>
      </c>
      <c r="M223" s="15" t="s">
        <v>1377</v>
      </c>
      <c r="N223" s="15" t="s">
        <v>1378</v>
      </c>
      <c r="O223" s="16">
        <v>510</v>
      </c>
      <c r="P223" s="15" t="s">
        <v>118</v>
      </c>
      <c r="Q223" s="15">
        <v>32700</v>
      </c>
      <c r="R223" s="15">
        <v>115600</v>
      </c>
      <c r="S223" s="15">
        <v>148300</v>
      </c>
      <c r="T223" s="15">
        <v>0.3</v>
      </c>
      <c r="U223" s="15" t="s">
        <v>501</v>
      </c>
      <c r="V223" s="15" t="s">
        <v>502</v>
      </c>
      <c r="W223" s="16">
        <v>1</v>
      </c>
      <c r="X223" s="16">
        <v>1</v>
      </c>
      <c r="Y223" s="15">
        <v>12729</v>
      </c>
      <c r="Z223" s="15">
        <v>0.29199999999999998</v>
      </c>
      <c r="AA223" s="15" t="s">
        <v>1709</v>
      </c>
      <c r="AB223" s="15" t="s">
        <v>1710</v>
      </c>
      <c r="AC223" s="15">
        <v>147000</v>
      </c>
      <c r="AD223" s="26">
        <v>42536</v>
      </c>
      <c r="AE223" s="15" t="s">
        <v>119</v>
      </c>
      <c r="AF223" s="15" t="s">
        <v>119</v>
      </c>
      <c r="AG223" s="16">
        <v>1</v>
      </c>
      <c r="AH223" s="15" t="s">
        <v>1997</v>
      </c>
      <c r="AI223" s="15" t="s">
        <v>78</v>
      </c>
      <c r="AJ223" s="15">
        <v>12728.5966797</v>
      </c>
      <c r="AK223" s="15">
        <v>454.57283353600002</v>
      </c>
      <c r="AL223" s="15">
        <v>3093253.1391199999</v>
      </c>
      <c r="AM223" s="15">
        <v>1426944.8965100001</v>
      </c>
      <c r="AN223" s="14"/>
      <c r="AO223" s="14"/>
      <c r="AP223" s="19">
        <v>0</v>
      </c>
      <c r="AQ223" s="19">
        <v>0</v>
      </c>
      <c r="AR223" s="19">
        <v>32700</v>
      </c>
      <c r="AS223" s="19">
        <v>123200</v>
      </c>
      <c r="AT223" s="19">
        <f t="shared" si="34"/>
        <v>155900</v>
      </c>
      <c r="AU223" s="19">
        <v>0</v>
      </c>
      <c r="AV223" s="19">
        <v>0</v>
      </c>
      <c r="AW223" s="19">
        <v>0</v>
      </c>
      <c r="AX223" s="19">
        <v>0</v>
      </c>
      <c r="AY223" s="20">
        <f t="shared" si="43"/>
        <v>0</v>
      </c>
      <c r="AZ223" s="19">
        <f t="shared" si="36"/>
        <v>155900</v>
      </c>
      <c r="BA223" s="21">
        <v>1.6637000000099997</v>
      </c>
      <c r="BB223" s="21">
        <v>2.3913000000000002</v>
      </c>
      <c r="BC223" s="22"/>
      <c r="BD223" s="19">
        <v>3118</v>
      </c>
      <c r="BE223" s="19">
        <f t="shared" si="37"/>
        <v>2593.7083000155894</v>
      </c>
      <c r="BF223" s="19">
        <f t="shared" si="38"/>
        <v>3728.0367000000001</v>
      </c>
      <c r="BG223" s="23">
        <v>3.4819999999999997E-2</v>
      </c>
      <c r="BH223" s="23">
        <f t="shared" si="39"/>
        <v>3.4819999999999997E-2</v>
      </c>
      <c r="BI223" s="19">
        <v>0</v>
      </c>
      <c r="BJ223" s="19">
        <v>0</v>
      </c>
      <c r="BK223" s="19">
        <f t="shared" si="40"/>
        <v>2593.7083000155894</v>
      </c>
      <c r="BL223" s="19">
        <f t="shared" si="40"/>
        <v>3728.0367000000001</v>
      </c>
      <c r="BM223" s="19">
        <v>0</v>
      </c>
      <c r="BN223" s="19">
        <v>610.03670000000011</v>
      </c>
      <c r="BO223" s="19">
        <f t="shared" si="41"/>
        <v>610.03670000000011</v>
      </c>
      <c r="BP223" s="24">
        <f t="shared" si="25"/>
        <v>2593.7083000155894</v>
      </c>
      <c r="BQ223" s="24">
        <f t="shared" si="25"/>
        <v>3118</v>
      </c>
      <c r="BR223" s="24">
        <f t="shared" si="42"/>
        <v>524.29169998441057</v>
      </c>
    </row>
    <row r="224" spans="1:71" s="25" customFormat="1" ht="14.25" x14ac:dyDescent="0.2">
      <c r="A224" s="14">
        <v>369</v>
      </c>
      <c r="B224" s="14"/>
      <c r="C224" s="15"/>
      <c r="D224" s="16">
        <v>31164</v>
      </c>
      <c r="E224" s="15" t="s">
        <v>1998</v>
      </c>
      <c r="F224" s="15" t="s">
        <v>1999</v>
      </c>
      <c r="G224" s="17" t="s">
        <v>2000</v>
      </c>
      <c r="H224" s="17" t="s">
        <v>2001</v>
      </c>
      <c r="I224" s="17" t="s">
        <v>88</v>
      </c>
      <c r="J224" s="15" t="s">
        <v>2002</v>
      </c>
      <c r="K224" s="15" t="s">
        <v>2003</v>
      </c>
      <c r="L224" s="18" t="s">
        <v>2004</v>
      </c>
      <c r="M224" s="15" t="s">
        <v>1377</v>
      </c>
      <c r="N224" s="15" t="s">
        <v>1378</v>
      </c>
      <c r="O224" s="16">
        <v>510</v>
      </c>
      <c r="P224" s="15" t="s">
        <v>118</v>
      </c>
      <c r="Q224" s="15">
        <v>32700</v>
      </c>
      <c r="R224" s="15">
        <v>90800</v>
      </c>
      <c r="S224" s="15">
        <v>123500</v>
      </c>
      <c r="T224" s="15">
        <v>0.3</v>
      </c>
      <c r="U224" s="15" t="s">
        <v>501</v>
      </c>
      <c r="V224" s="15" t="s">
        <v>502</v>
      </c>
      <c r="W224" s="16">
        <v>1</v>
      </c>
      <c r="X224" s="16">
        <v>1</v>
      </c>
      <c r="Y224" s="15">
        <v>12705</v>
      </c>
      <c r="Z224" s="15">
        <v>0.29199999999999998</v>
      </c>
      <c r="AA224" s="15" t="s">
        <v>1709</v>
      </c>
      <c r="AB224" s="15" t="s">
        <v>1710</v>
      </c>
      <c r="AC224" s="15">
        <v>87164.12</v>
      </c>
      <c r="AD224" s="26">
        <v>40166</v>
      </c>
      <c r="AE224" s="15" t="s">
        <v>1536</v>
      </c>
      <c r="AF224" s="15" t="s">
        <v>2005</v>
      </c>
      <c r="AG224" s="16">
        <v>1</v>
      </c>
      <c r="AH224" s="15" t="s">
        <v>2006</v>
      </c>
      <c r="AI224" s="15" t="s">
        <v>78</v>
      </c>
      <c r="AJ224" s="15">
        <v>12704.8881836</v>
      </c>
      <c r="AK224" s="15">
        <v>454.09875311899998</v>
      </c>
      <c r="AL224" s="15">
        <v>3093353.1396300001</v>
      </c>
      <c r="AM224" s="15">
        <v>1426944.56544</v>
      </c>
      <c r="AN224" s="14"/>
      <c r="AO224" s="14"/>
      <c r="AP224" s="19">
        <v>32700</v>
      </c>
      <c r="AQ224" s="19">
        <v>89900</v>
      </c>
      <c r="AR224" s="19">
        <v>0</v>
      </c>
      <c r="AS224" s="19">
        <v>0</v>
      </c>
      <c r="AT224" s="19">
        <f t="shared" si="34"/>
        <v>122600</v>
      </c>
      <c r="AU224" s="19">
        <v>45000</v>
      </c>
      <c r="AV224" s="19">
        <v>3000</v>
      </c>
      <c r="AW224" s="19">
        <v>27160</v>
      </c>
      <c r="AX224" s="19">
        <v>0</v>
      </c>
      <c r="AY224" s="20">
        <f t="shared" si="43"/>
        <v>75160</v>
      </c>
      <c r="AZ224" s="19">
        <f t="shared" si="36"/>
        <v>47440</v>
      </c>
      <c r="BA224" s="21">
        <v>1.6637000000099997</v>
      </c>
      <c r="BB224" s="21">
        <v>2.3913000000000002</v>
      </c>
      <c r="BC224" s="22"/>
      <c r="BD224" s="19">
        <v>1226</v>
      </c>
      <c r="BE224" s="19">
        <f t="shared" si="37"/>
        <v>789.2592800047438</v>
      </c>
      <c r="BF224" s="19">
        <f t="shared" si="38"/>
        <v>1134.43272</v>
      </c>
      <c r="BG224" s="23">
        <v>3.4819999999999997E-2</v>
      </c>
      <c r="BH224" s="23">
        <f t="shared" si="39"/>
        <v>3.4819999999999997E-2</v>
      </c>
      <c r="BI224" s="19">
        <v>27.482008129765177</v>
      </c>
      <c r="BJ224" s="19">
        <v>39.500947310399994</v>
      </c>
      <c r="BK224" s="19">
        <f t="shared" si="40"/>
        <v>761.77727187497862</v>
      </c>
      <c r="BL224" s="19">
        <f t="shared" si="40"/>
        <v>1094.9317726895999</v>
      </c>
      <c r="BM224" s="19">
        <v>0</v>
      </c>
      <c r="BN224" s="19">
        <v>0</v>
      </c>
      <c r="BO224" s="19">
        <f t="shared" si="41"/>
        <v>0</v>
      </c>
      <c r="BP224" s="24">
        <f t="shared" si="25"/>
        <v>761.77727187497862</v>
      </c>
      <c r="BQ224" s="24">
        <f t="shared" si="25"/>
        <v>1094.9317726895999</v>
      </c>
      <c r="BR224" s="24">
        <f t="shared" si="42"/>
        <v>333.15450081462131</v>
      </c>
    </row>
    <row r="225" spans="1:71" s="25" customFormat="1" ht="14.25" x14ac:dyDescent="0.2">
      <c r="A225" s="14">
        <v>370</v>
      </c>
      <c r="B225" s="14"/>
      <c r="C225" s="15"/>
      <c r="D225" s="16">
        <v>23104</v>
      </c>
      <c r="E225" s="15" t="s">
        <v>2007</v>
      </c>
      <c r="F225" s="15" t="s">
        <v>2008</v>
      </c>
      <c r="G225" s="17" t="s">
        <v>2009</v>
      </c>
      <c r="H225" s="17" t="s">
        <v>2010</v>
      </c>
      <c r="I225" s="17" t="s">
        <v>88</v>
      </c>
      <c r="J225" s="15" t="s">
        <v>2011</v>
      </c>
      <c r="K225" s="15" t="s">
        <v>2012</v>
      </c>
      <c r="L225" s="18" t="s">
        <v>2013</v>
      </c>
      <c r="M225" s="15" t="s">
        <v>1377</v>
      </c>
      <c r="N225" s="15" t="s">
        <v>1378</v>
      </c>
      <c r="O225" s="16">
        <v>510</v>
      </c>
      <c r="P225" s="15" t="s">
        <v>118</v>
      </c>
      <c r="Q225" s="15">
        <v>32700</v>
      </c>
      <c r="R225" s="15">
        <v>79800</v>
      </c>
      <c r="S225" s="15">
        <v>112500</v>
      </c>
      <c r="T225" s="15">
        <v>0.3</v>
      </c>
      <c r="U225" s="15" t="s">
        <v>501</v>
      </c>
      <c r="V225" s="15" t="s">
        <v>502</v>
      </c>
      <c r="W225" s="16">
        <v>1</v>
      </c>
      <c r="X225" s="16">
        <v>1</v>
      </c>
      <c r="Y225" s="15">
        <v>12681</v>
      </c>
      <c r="Z225" s="15">
        <v>0.29099999999999998</v>
      </c>
      <c r="AA225" s="15" t="s">
        <v>1709</v>
      </c>
      <c r="AB225" s="15" t="s">
        <v>1710</v>
      </c>
      <c r="AC225" s="15">
        <v>88000</v>
      </c>
      <c r="AD225" s="26">
        <v>42167</v>
      </c>
      <c r="AE225" s="15" t="s">
        <v>211</v>
      </c>
      <c r="AF225" s="15" t="s">
        <v>1927</v>
      </c>
      <c r="AG225" s="16">
        <v>1</v>
      </c>
      <c r="AH225" s="15" t="s">
        <v>2014</v>
      </c>
      <c r="AI225" s="15" t="s">
        <v>78</v>
      </c>
      <c r="AJ225" s="15">
        <v>12681.2543945</v>
      </c>
      <c r="AK225" s="15">
        <v>453.625984254</v>
      </c>
      <c r="AL225" s="15">
        <v>3093453.1401800001</v>
      </c>
      <c r="AM225" s="15">
        <v>1426944.23437</v>
      </c>
      <c r="AN225" s="14"/>
      <c r="AO225" s="14"/>
      <c r="AP225" s="19">
        <v>32700</v>
      </c>
      <c r="AQ225" s="19">
        <v>78900</v>
      </c>
      <c r="AR225" s="19">
        <v>0</v>
      </c>
      <c r="AS225" s="19">
        <v>0</v>
      </c>
      <c r="AT225" s="19">
        <f t="shared" si="34"/>
        <v>111600</v>
      </c>
      <c r="AU225" s="19">
        <v>45000</v>
      </c>
      <c r="AV225" s="19">
        <v>0</v>
      </c>
      <c r="AW225" s="19">
        <v>23310</v>
      </c>
      <c r="AX225" s="19">
        <v>12480</v>
      </c>
      <c r="AY225" s="20">
        <f t="shared" si="43"/>
        <v>80790</v>
      </c>
      <c r="AZ225" s="19">
        <f t="shared" si="36"/>
        <v>30810</v>
      </c>
      <c r="BA225" s="21">
        <v>1.6637000000099997</v>
      </c>
      <c r="BB225" s="21">
        <v>2.3913000000000002</v>
      </c>
      <c r="BC225" s="22"/>
      <c r="BD225" s="19">
        <v>1116</v>
      </c>
      <c r="BE225" s="19">
        <f t="shared" si="37"/>
        <v>512.585970003081</v>
      </c>
      <c r="BF225" s="19">
        <f t="shared" si="38"/>
        <v>736.75953000000015</v>
      </c>
      <c r="BG225" s="23">
        <v>3.4819999999999997E-2</v>
      </c>
      <c r="BH225" s="23">
        <f t="shared" si="39"/>
        <v>3.4819999999999997E-2</v>
      </c>
      <c r="BI225" s="19">
        <v>17.848243475507278</v>
      </c>
      <c r="BJ225" s="19">
        <v>25.653966834600002</v>
      </c>
      <c r="BK225" s="19">
        <f t="shared" si="40"/>
        <v>494.73772652757373</v>
      </c>
      <c r="BL225" s="19">
        <f t="shared" si="40"/>
        <v>711.1055631654001</v>
      </c>
      <c r="BM225" s="19">
        <v>0</v>
      </c>
      <c r="BN225" s="19">
        <v>0</v>
      </c>
      <c r="BO225" s="19">
        <f t="shared" si="41"/>
        <v>0</v>
      </c>
      <c r="BP225" s="24">
        <f t="shared" si="25"/>
        <v>494.73772652757373</v>
      </c>
      <c r="BQ225" s="24">
        <f t="shared" ref="BP225:BQ328" si="44">BL225-BN225</f>
        <v>711.1055631654001</v>
      </c>
      <c r="BR225" s="24">
        <f t="shared" si="42"/>
        <v>216.36783663782637</v>
      </c>
    </row>
    <row r="226" spans="1:71" s="25" customFormat="1" ht="14.25" x14ac:dyDescent="0.2">
      <c r="A226" s="14">
        <v>371</v>
      </c>
      <c r="B226" s="14"/>
      <c r="C226" s="15"/>
      <c r="D226" s="16">
        <v>27250</v>
      </c>
      <c r="E226" s="15" t="s">
        <v>2015</v>
      </c>
      <c r="F226" s="15" t="s">
        <v>2016</v>
      </c>
      <c r="G226" s="17" t="s">
        <v>2017</v>
      </c>
      <c r="H226" s="17" t="s">
        <v>2018</v>
      </c>
      <c r="I226" s="17" t="s">
        <v>88</v>
      </c>
      <c r="J226" s="15" t="s">
        <v>2019</v>
      </c>
      <c r="K226" s="15" t="s">
        <v>2020</v>
      </c>
      <c r="L226" s="18" t="s">
        <v>2021</v>
      </c>
      <c r="M226" s="15" t="s">
        <v>1377</v>
      </c>
      <c r="N226" s="15" t="s">
        <v>1378</v>
      </c>
      <c r="O226" s="16">
        <v>510</v>
      </c>
      <c r="P226" s="15" t="s">
        <v>118</v>
      </c>
      <c r="Q226" s="15">
        <v>32700</v>
      </c>
      <c r="R226" s="15">
        <v>91400</v>
      </c>
      <c r="S226" s="15">
        <v>124100</v>
      </c>
      <c r="T226" s="15">
        <v>0.3</v>
      </c>
      <c r="U226" s="15" t="s">
        <v>501</v>
      </c>
      <c r="V226" s="15" t="s">
        <v>502</v>
      </c>
      <c r="W226" s="16">
        <v>1</v>
      </c>
      <c r="X226" s="16">
        <v>0</v>
      </c>
      <c r="Y226" s="15">
        <v>12698</v>
      </c>
      <c r="Z226" s="15">
        <v>0.29199999999999998</v>
      </c>
      <c r="AA226" s="15" t="s">
        <v>1709</v>
      </c>
      <c r="AB226" s="15" t="s">
        <v>1710</v>
      </c>
      <c r="AC226" s="15">
        <v>0</v>
      </c>
      <c r="AD226" s="15"/>
      <c r="AE226" s="15" t="s">
        <v>1865</v>
      </c>
      <c r="AF226" s="15" t="s">
        <v>2022</v>
      </c>
      <c r="AG226" s="16">
        <v>1</v>
      </c>
      <c r="AH226" s="15" t="s">
        <v>2023</v>
      </c>
      <c r="AI226" s="15" t="s">
        <v>78</v>
      </c>
      <c r="AJ226" s="15">
        <v>12698.3745117</v>
      </c>
      <c r="AK226" s="15">
        <v>453.79821808700001</v>
      </c>
      <c r="AL226" s="15">
        <v>3093553.3023899999</v>
      </c>
      <c r="AM226" s="15">
        <v>1426944.0198299999</v>
      </c>
      <c r="AN226" s="14"/>
      <c r="AO226" s="14"/>
      <c r="AP226" s="19">
        <v>32700</v>
      </c>
      <c r="AQ226" s="19">
        <v>90500</v>
      </c>
      <c r="AR226" s="19">
        <v>0</v>
      </c>
      <c r="AS226" s="19">
        <v>0</v>
      </c>
      <c r="AT226" s="19">
        <f t="shared" si="34"/>
        <v>123200</v>
      </c>
      <c r="AU226" s="19">
        <v>45000</v>
      </c>
      <c r="AV226" s="19">
        <v>0</v>
      </c>
      <c r="AW226" s="19">
        <v>27370</v>
      </c>
      <c r="AX226" s="19">
        <v>0</v>
      </c>
      <c r="AY226" s="20">
        <f t="shared" si="43"/>
        <v>72370</v>
      </c>
      <c r="AZ226" s="19">
        <f t="shared" si="36"/>
        <v>50830</v>
      </c>
      <c r="BA226" s="21">
        <v>1.6637000000099997</v>
      </c>
      <c r="BB226" s="21">
        <v>2.3913000000000002</v>
      </c>
      <c r="BC226" s="22"/>
      <c r="BD226" s="19">
        <v>1232</v>
      </c>
      <c r="BE226" s="19">
        <f t="shared" si="37"/>
        <v>845.65871000508287</v>
      </c>
      <c r="BF226" s="19">
        <f t="shared" si="38"/>
        <v>1215.4977900000001</v>
      </c>
      <c r="BG226" s="23">
        <v>3.4819999999999997E-2</v>
      </c>
      <c r="BH226" s="23">
        <f t="shared" si="39"/>
        <v>3.4819999999999997E-2</v>
      </c>
      <c r="BI226" s="19">
        <v>29.445836282376984</v>
      </c>
      <c r="BJ226" s="19">
        <v>42.323633047800001</v>
      </c>
      <c r="BK226" s="19">
        <f t="shared" si="40"/>
        <v>816.21287372270592</v>
      </c>
      <c r="BL226" s="19">
        <f t="shared" si="40"/>
        <v>1173.1741569522001</v>
      </c>
      <c r="BM226" s="19">
        <v>0</v>
      </c>
      <c r="BN226" s="19">
        <v>0</v>
      </c>
      <c r="BO226" s="19">
        <f t="shared" si="41"/>
        <v>0</v>
      </c>
      <c r="BP226" s="24">
        <f t="shared" si="44"/>
        <v>816.21287372270592</v>
      </c>
      <c r="BQ226" s="24">
        <f t="shared" si="44"/>
        <v>1173.1741569522001</v>
      </c>
      <c r="BR226" s="24">
        <f t="shared" si="42"/>
        <v>356.96128322949414</v>
      </c>
    </row>
    <row r="227" spans="1:71" s="25" customFormat="1" ht="14.25" x14ac:dyDescent="0.2">
      <c r="A227" s="14">
        <v>372</v>
      </c>
      <c r="B227" s="14"/>
      <c r="C227" s="15" t="s">
        <v>176</v>
      </c>
      <c r="D227" s="16">
        <v>28534</v>
      </c>
      <c r="E227" s="15" t="s">
        <v>2024</v>
      </c>
      <c r="F227" s="15" t="s">
        <v>2025</v>
      </c>
      <c r="G227" s="17" t="s">
        <v>2026</v>
      </c>
      <c r="H227" s="17" t="s">
        <v>2027</v>
      </c>
      <c r="I227" s="17" t="s">
        <v>86</v>
      </c>
      <c r="J227" s="15" t="s">
        <v>2028</v>
      </c>
      <c r="K227" s="15" t="s">
        <v>450</v>
      </c>
      <c r="L227" s="18" t="s">
        <v>2029</v>
      </c>
      <c r="M227" s="15" t="s">
        <v>1377</v>
      </c>
      <c r="N227" s="15" t="s">
        <v>1378</v>
      </c>
      <c r="O227" s="16">
        <v>510</v>
      </c>
      <c r="P227" s="15" t="s">
        <v>118</v>
      </c>
      <c r="Q227" s="15">
        <v>32700</v>
      </c>
      <c r="R227" s="15">
        <v>72600</v>
      </c>
      <c r="S227" s="15">
        <v>105300</v>
      </c>
      <c r="T227" s="15">
        <v>0.3</v>
      </c>
      <c r="U227" s="15" t="s">
        <v>501</v>
      </c>
      <c r="V227" s="15" t="s">
        <v>502</v>
      </c>
      <c r="W227" s="16">
        <v>1</v>
      </c>
      <c r="X227" s="16">
        <v>0</v>
      </c>
      <c r="Y227" s="15">
        <v>13272</v>
      </c>
      <c r="Z227" s="15">
        <v>0.30499999999999999</v>
      </c>
      <c r="AA227" s="15" t="s">
        <v>1709</v>
      </c>
      <c r="AB227" s="15" t="s">
        <v>1710</v>
      </c>
      <c r="AC227" s="15">
        <v>0</v>
      </c>
      <c r="AD227" s="15"/>
      <c r="AE227" s="15" t="s">
        <v>78</v>
      </c>
      <c r="AF227" s="15" t="s">
        <v>78</v>
      </c>
      <c r="AG227" s="16">
        <v>1</v>
      </c>
      <c r="AH227" s="15" t="s">
        <v>2030</v>
      </c>
      <c r="AI227" s="15" t="s">
        <v>78</v>
      </c>
      <c r="AJ227" s="15">
        <v>13272.3115234</v>
      </c>
      <c r="AK227" s="15">
        <v>465.45055947600002</v>
      </c>
      <c r="AL227" s="15">
        <v>3093703.4415799999</v>
      </c>
      <c r="AM227" s="15">
        <v>1426940.2002699999</v>
      </c>
      <c r="AN227" s="14"/>
      <c r="AO227" s="14"/>
      <c r="AP227" s="19">
        <v>32700</v>
      </c>
      <c r="AQ227" s="19">
        <v>71800</v>
      </c>
      <c r="AR227" s="19">
        <v>0</v>
      </c>
      <c r="AS227" s="19">
        <v>0</v>
      </c>
      <c r="AT227" s="19">
        <f t="shared" si="34"/>
        <v>104500</v>
      </c>
      <c r="AU227" s="19">
        <v>45000</v>
      </c>
      <c r="AV227" s="19">
        <v>0</v>
      </c>
      <c r="AW227" s="19">
        <v>20825</v>
      </c>
      <c r="AX227" s="19">
        <v>12480</v>
      </c>
      <c r="AY227" s="20">
        <f t="shared" si="43"/>
        <v>78305</v>
      </c>
      <c r="AZ227" s="19">
        <f t="shared" si="36"/>
        <v>26195</v>
      </c>
      <c r="BA227" s="21">
        <v>1.6637000000099997</v>
      </c>
      <c r="BB227" s="21">
        <v>2.3913000000000002</v>
      </c>
      <c r="BC227" s="22"/>
      <c r="BD227" s="19">
        <v>1045</v>
      </c>
      <c r="BE227" s="19">
        <f t="shared" si="37"/>
        <v>435.80621500261941</v>
      </c>
      <c r="BF227" s="19">
        <f t="shared" si="38"/>
        <v>626.40103499999998</v>
      </c>
      <c r="BG227" s="23">
        <v>3.4819999999999997E-2</v>
      </c>
      <c r="BH227" s="23">
        <f t="shared" si="39"/>
        <v>3.4819999999999997E-2</v>
      </c>
      <c r="BI227" s="19">
        <v>15.174772406391206</v>
      </c>
      <c r="BJ227" s="19">
        <v>21.811284038699998</v>
      </c>
      <c r="BK227" s="19">
        <f t="shared" si="40"/>
        <v>420.63144259622823</v>
      </c>
      <c r="BL227" s="19">
        <f t="shared" si="40"/>
        <v>604.58975096129996</v>
      </c>
      <c r="BM227" s="19">
        <v>0</v>
      </c>
      <c r="BN227" s="19">
        <v>0</v>
      </c>
      <c r="BO227" s="19">
        <f t="shared" si="41"/>
        <v>0</v>
      </c>
      <c r="BP227" s="24">
        <f t="shared" si="44"/>
        <v>420.63144259622823</v>
      </c>
      <c r="BQ227" s="24">
        <f t="shared" si="44"/>
        <v>604.58975096129996</v>
      </c>
      <c r="BR227" s="24">
        <f t="shared" si="42"/>
        <v>183.95830836507173</v>
      </c>
      <c r="BS227" s="25" t="s">
        <v>1141</v>
      </c>
    </row>
    <row r="228" spans="1:71" s="25" customFormat="1" ht="14.25" x14ac:dyDescent="0.2">
      <c r="A228" s="14">
        <v>373</v>
      </c>
      <c r="B228" s="14"/>
      <c r="C228" s="15"/>
      <c r="D228" s="16">
        <v>33655</v>
      </c>
      <c r="E228" s="15" t="s">
        <v>2031</v>
      </c>
      <c r="F228" s="15" t="s">
        <v>2032</v>
      </c>
      <c r="G228" s="17" t="s">
        <v>2033</v>
      </c>
      <c r="H228" s="17" t="s">
        <v>2034</v>
      </c>
      <c r="I228" s="17" t="s">
        <v>86</v>
      </c>
      <c r="J228" s="15" t="s">
        <v>2035</v>
      </c>
      <c r="K228" s="15" t="s">
        <v>86</v>
      </c>
      <c r="L228" s="18" t="s">
        <v>2036</v>
      </c>
      <c r="M228" s="15" t="s">
        <v>1377</v>
      </c>
      <c r="N228" s="15" t="s">
        <v>1378</v>
      </c>
      <c r="O228" s="16">
        <v>510</v>
      </c>
      <c r="P228" s="15" t="s">
        <v>118</v>
      </c>
      <c r="Q228" s="15">
        <v>32700</v>
      </c>
      <c r="R228" s="15">
        <v>79300</v>
      </c>
      <c r="S228" s="15">
        <v>112000</v>
      </c>
      <c r="T228" s="15">
        <v>0.3</v>
      </c>
      <c r="U228" s="15" t="s">
        <v>501</v>
      </c>
      <c r="V228" s="15" t="s">
        <v>502</v>
      </c>
      <c r="W228" s="16">
        <v>1</v>
      </c>
      <c r="X228" s="16">
        <v>0</v>
      </c>
      <c r="Y228" s="15">
        <v>13256</v>
      </c>
      <c r="Z228" s="15">
        <v>0.30399999999999999</v>
      </c>
      <c r="AA228" s="15" t="s">
        <v>1709</v>
      </c>
      <c r="AB228" s="15" t="s">
        <v>1710</v>
      </c>
      <c r="AC228" s="15">
        <v>0</v>
      </c>
      <c r="AD228" s="15"/>
      <c r="AE228" s="15" t="s">
        <v>2037</v>
      </c>
      <c r="AF228" s="15" t="s">
        <v>2038</v>
      </c>
      <c r="AG228" s="16">
        <v>1</v>
      </c>
      <c r="AH228" s="15" t="s">
        <v>2039</v>
      </c>
      <c r="AI228" s="15" t="s">
        <v>78</v>
      </c>
      <c r="AJ228" s="15">
        <v>13256.3686523</v>
      </c>
      <c r="AK228" s="15">
        <v>465.13325442600001</v>
      </c>
      <c r="AL228" s="15">
        <v>3093803.4404600002</v>
      </c>
      <c r="AM228" s="15">
        <v>1426939.90912</v>
      </c>
      <c r="AN228" s="14"/>
      <c r="AO228" s="14"/>
      <c r="AP228" s="19">
        <v>32700</v>
      </c>
      <c r="AQ228" s="19">
        <v>83700</v>
      </c>
      <c r="AR228" s="19">
        <v>0</v>
      </c>
      <c r="AS228" s="19">
        <v>800</v>
      </c>
      <c r="AT228" s="19">
        <f t="shared" si="34"/>
        <v>117200</v>
      </c>
      <c r="AU228" s="19">
        <v>45000</v>
      </c>
      <c r="AV228" s="19">
        <v>0</v>
      </c>
      <c r="AW228" s="19">
        <v>24990</v>
      </c>
      <c r="AX228" s="19">
        <v>12480</v>
      </c>
      <c r="AY228" s="20">
        <f t="shared" si="43"/>
        <v>82470</v>
      </c>
      <c r="AZ228" s="19">
        <f t="shared" si="36"/>
        <v>34730</v>
      </c>
      <c r="BA228" s="21">
        <v>1.6637000000099997</v>
      </c>
      <c r="BB228" s="21">
        <v>2.3913000000000002</v>
      </c>
      <c r="BC228" s="22"/>
      <c r="BD228" s="19">
        <v>1188</v>
      </c>
      <c r="BE228" s="19">
        <f t="shared" si="37"/>
        <v>577.80301000347288</v>
      </c>
      <c r="BF228" s="19">
        <f t="shared" si="38"/>
        <v>830.49849000000006</v>
      </c>
      <c r="BG228" s="23">
        <v>3.4819999999999997E-2</v>
      </c>
      <c r="BH228" s="23">
        <f t="shared" si="39"/>
        <v>3.4819999999999997E-2</v>
      </c>
      <c r="BI228" s="19">
        <v>19.655660536318138</v>
      </c>
      <c r="BJ228" s="19">
        <v>28.2518368938</v>
      </c>
      <c r="BK228" s="19">
        <f t="shared" si="40"/>
        <v>558.14734946715475</v>
      </c>
      <c r="BL228" s="19">
        <f t="shared" si="40"/>
        <v>802.24665310620003</v>
      </c>
      <c r="BM228" s="19">
        <v>0</v>
      </c>
      <c r="BN228" s="19">
        <v>0</v>
      </c>
      <c r="BO228" s="19">
        <f t="shared" si="41"/>
        <v>0</v>
      </c>
      <c r="BP228" s="24">
        <f t="shared" si="44"/>
        <v>558.14734946715475</v>
      </c>
      <c r="BQ228" s="24">
        <f t="shared" si="44"/>
        <v>802.24665310620003</v>
      </c>
      <c r="BR228" s="24">
        <f t="shared" si="42"/>
        <v>244.09930363904527</v>
      </c>
      <c r="BS228" s="25" t="s">
        <v>1141</v>
      </c>
    </row>
    <row r="229" spans="1:71" s="25" customFormat="1" ht="25.5" x14ac:dyDescent="0.2">
      <c r="A229" s="14">
        <v>374</v>
      </c>
      <c r="B229" s="14"/>
      <c r="C229" s="15" t="s">
        <v>2040</v>
      </c>
      <c r="D229" s="16">
        <v>31342</v>
      </c>
      <c r="E229" s="15" t="s">
        <v>2041</v>
      </c>
      <c r="F229" s="15" t="s">
        <v>2040</v>
      </c>
      <c r="G229" s="17" t="s">
        <v>2042</v>
      </c>
      <c r="H229" s="17" t="s">
        <v>2043</v>
      </c>
      <c r="I229" s="17" t="s">
        <v>88</v>
      </c>
      <c r="J229" s="15" t="s">
        <v>2044</v>
      </c>
      <c r="K229" s="15" t="s">
        <v>2045</v>
      </c>
      <c r="L229" s="18" t="s">
        <v>2046</v>
      </c>
      <c r="M229" s="15" t="s">
        <v>1377</v>
      </c>
      <c r="N229" s="15" t="s">
        <v>1378</v>
      </c>
      <c r="O229" s="16">
        <v>510</v>
      </c>
      <c r="P229" s="15" t="s">
        <v>118</v>
      </c>
      <c r="Q229" s="15">
        <v>32700</v>
      </c>
      <c r="R229" s="15">
        <v>70600</v>
      </c>
      <c r="S229" s="15">
        <v>103300</v>
      </c>
      <c r="T229" s="15">
        <v>0.3</v>
      </c>
      <c r="U229" s="15" t="s">
        <v>501</v>
      </c>
      <c r="V229" s="15" t="s">
        <v>502</v>
      </c>
      <c r="W229" s="16">
        <v>1</v>
      </c>
      <c r="X229" s="16">
        <v>1</v>
      </c>
      <c r="Y229" s="15">
        <v>13241</v>
      </c>
      <c r="Z229" s="15">
        <v>0.30399999999999999</v>
      </c>
      <c r="AA229" s="15" t="s">
        <v>1709</v>
      </c>
      <c r="AB229" s="15" t="s">
        <v>1710</v>
      </c>
      <c r="AC229" s="15">
        <v>94000</v>
      </c>
      <c r="AD229" s="26">
        <v>41733</v>
      </c>
      <c r="AE229" s="15" t="s">
        <v>78</v>
      </c>
      <c r="AF229" s="15" t="s">
        <v>78</v>
      </c>
      <c r="AG229" s="16">
        <v>1</v>
      </c>
      <c r="AH229" s="15" t="s">
        <v>2047</v>
      </c>
      <c r="AI229" s="15" t="s">
        <v>78</v>
      </c>
      <c r="AJ229" s="15">
        <v>13240.8491211</v>
      </c>
      <c r="AK229" s="15">
        <v>464.82121538600001</v>
      </c>
      <c r="AL229" s="15">
        <v>3093903.4397200001</v>
      </c>
      <c r="AM229" s="15">
        <v>1426939.62029</v>
      </c>
      <c r="AN229" s="14"/>
      <c r="AO229" s="14"/>
      <c r="AP229" s="19">
        <v>0</v>
      </c>
      <c r="AQ229" s="19">
        <v>0</v>
      </c>
      <c r="AR229" s="19">
        <v>32700</v>
      </c>
      <c r="AS229" s="19">
        <v>69800</v>
      </c>
      <c r="AT229" s="19">
        <f t="shared" ref="AT229:AT292" si="45">SUM(AP229:AS229)</f>
        <v>102500</v>
      </c>
      <c r="AU229" s="19">
        <v>0</v>
      </c>
      <c r="AV229" s="19">
        <v>0</v>
      </c>
      <c r="AW229" s="19">
        <v>0</v>
      </c>
      <c r="AX229" s="19">
        <v>0</v>
      </c>
      <c r="AY229" s="20">
        <f t="shared" si="43"/>
        <v>0</v>
      </c>
      <c r="AZ229" s="19">
        <f t="shared" si="36"/>
        <v>102500</v>
      </c>
      <c r="BA229" s="21">
        <v>1.6637000000099997</v>
      </c>
      <c r="BB229" s="21">
        <v>2.3913000000000002</v>
      </c>
      <c r="BC229" s="22"/>
      <c r="BD229" s="19">
        <v>2060</v>
      </c>
      <c r="BE229" s="19">
        <f t="shared" si="37"/>
        <v>1705.2925000102498</v>
      </c>
      <c r="BF229" s="19">
        <f t="shared" si="38"/>
        <v>2451.0825</v>
      </c>
      <c r="BG229" s="23">
        <v>3.4819999999999997E-2</v>
      </c>
      <c r="BH229" s="23">
        <f t="shared" si="39"/>
        <v>3.4819999999999997E-2</v>
      </c>
      <c r="BI229" s="19">
        <v>0</v>
      </c>
      <c r="BJ229" s="19">
        <v>0</v>
      </c>
      <c r="BK229" s="19">
        <f t="shared" si="40"/>
        <v>1705.2925000102498</v>
      </c>
      <c r="BL229" s="19">
        <f t="shared" si="40"/>
        <v>2451.0825</v>
      </c>
      <c r="BM229" s="19">
        <v>0</v>
      </c>
      <c r="BN229" s="19">
        <v>397.16950000000043</v>
      </c>
      <c r="BO229" s="19">
        <f t="shared" si="41"/>
        <v>397.16950000000043</v>
      </c>
      <c r="BP229" s="24">
        <f t="shared" si="44"/>
        <v>1705.2925000102498</v>
      </c>
      <c r="BQ229" s="24">
        <f t="shared" si="44"/>
        <v>2053.9129999999996</v>
      </c>
      <c r="BR229" s="24">
        <f t="shared" si="42"/>
        <v>348.62049998974976</v>
      </c>
    </row>
    <row r="230" spans="1:71" s="25" customFormat="1" ht="14.25" x14ac:dyDescent="0.2">
      <c r="A230" s="14">
        <v>375</v>
      </c>
      <c r="B230" s="14"/>
      <c r="C230" s="15" t="s">
        <v>2048</v>
      </c>
      <c r="D230" s="16">
        <v>24646</v>
      </c>
      <c r="E230" s="15" t="s">
        <v>2049</v>
      </c>
      <c r="F230" s="15" t="s">
        <v>2048</v>
      </c>
      <c r="G230" s="17" t="s">
        <v>2050</v>
      </c>
      <c r="H230" s="17" t="s">
        <v>2051</v>
      </c>
      <c r="I230" s="17" t="s">
        <v>86</v>
      </c>
      <c r="J230" s="15" t="s">
        <v>2052</v>
      </c>
      <c r="K230" s="15" t="s">
        <v>788</v>
      </c>
      <c r="L230" s="18" t="s">
        <v>2053</v>
      </c>
      <c r="M230" s="15" t="s">
        <v>1377</v>
      </c>
      <c r="N230" s="15" t="s">
        <v>1378</v>
      </c>
      <c r="O230" s="16">
        <v>419</v>
      </c>
      <c r="P230" s="15" t="s">
        <v>895</v>
      </c>
      <c r="Q230" s="15">
        <v>32700</v>
      </c>
      <c r="R230" s="15">
        <v>61500</v>
      </c>
      <c r="S230" s="15">
        <v>94200</v>
      </c>
      <c r="T230" s="15">
        <v>0.3</v>
      </c>
      <c r="U230" s="15" t="s">
        <v>501</v>
      </c>
      <c r="V230" s="15" t="s">
        <v>502</v>
      </c>
      <c r="W230" s="16">
        <v>1</v>
      </c>
      <c r="X230" s="16">
        <v>1</v>
      </c>
      <c r="Y230" s="15">
        <v>13226</v>
      </c>
      <c r="Z230" s="15">
        <v>0.30399999999999999</v>
      </c>
      <c r="AA230" s="15" t="s">
        <v>1709</v>
      </c>
      <c r="AB230" s="15" t="s">
        <v>1710</v>
      </c>
      <c r="AC230" s="15">
        <v>85000</v>
      </c>
      <c r="AD230" s="26">
        <v>41885</v>
      </c>
      <c r="AE230" s="15" t="s">
        <v>137</v>
      </c>
      <c r="AF230" s="15" t="s">
        <v>2054</v>
      </c>
      <c r="AG230" s="16">
        <v>1</v>
      </c>
      <c r="AH230" s="15" t="s">
        <v>2055</v>
      </c>
      <c r="AI230" s="15" t="s">
        <v>78</v>
      </c>
      <c r="AJ230" s="15">
        <v>13225.8071289</v>
      </c>
      <c r="AK230" s="15">
        <v>464.52035848700001</v>
      </c>
      <c r="AL230" s="15">
        <v>3094003.43982</v>
      </c>
      <c r="AM230" s="15">
        <v>1426939.3268299999</v>
      </c>
      <c r="AN230" s="14"/>
      <c r="AO230" s="14"/>
      <c r="AP230" s="19">
        <v>0</v>
      </c>
      <c r="AQ230" s="19">
        <v>0</v>
      </c>
      <c r="AR230" s="19">
        <v>32700</v>
      </c>
      <c r="AS230" s="19">
        <v>60900</v>
      </c>
      <c r="AT230" s="19">
        <f t="shared" si="45"/>
        <v>93600</v>
      </c>
      <c r="AU230" s="19">
        <v>0</v>
      </c>
      <c r="AV230" s="19">
        <v>0</v>
      </c>
      <c r="AW230" s="19">
        <v>0</v>
      </c>
      <c r="AX230" s="19">
        <v>0</v>
      </c>
      <c r="AY230" s="20">
        <f t="shared" si="43"/>
        <v>0</v>
      </c>
      <c r="AZ230" s="19">
        <f t="shared" si="36"/>
        <v>93600</v>
      </c>
      <c r="BA230" s="21">
        <v>1.6637000000099997</v>
      </c>
      <c r="BB230" s="21">
        <v>2.3913000000000002</v>
      </c>
      <c r="BC230" s="22"/>
      <c r="BD230" s="19">
        <v>1872</v>
      </c>
      <c r="BE230" s="19">
        <f t="shared" si="37"/>
        <v>1557.2232000093597</v>
      </c>
      <c r="BF230" s="19">
        <f t="shared" si="38"/>
        <v>2238.2568000000001</v>
      </c>
      <c r="BG230" s="23">
        <v>3.4819999999999997E-2</v>
      </c>
      <c r="BH230" s="23">
        <f t="shared" si="39"/>
        <v>3.4819999999999997E-2</v>
      </c>
      <c r="BI230" s="19">
        <v>0</v>
      </c>
      <c r="BJ230" s="19">
        <v>0</v>
      </c>
      <c r="BK230" s="19">
        <f t="shared" si="40"/>
        <v>1557.2232000093597</v>
      </c>
      <c r="BL230" s="19">
        <f t="shared" si="40"/>
        <v>2238.2568000000001</v>
      </c>
      <c r="BM230" s="19">
        <v>0</v>
      </c>
      <c r="BN230" s="19">
        <v>366.25680000000011</v>
      </c>
      <c r="BO230" s="19">
        <f t="shared" si="41"/>
        <v>366.25680000000011</v>
      </c>
      <c r="BP230" s="24">
        <f t="shared" si="44"/>
        <v>1557.2232000093597</v>
      </c>
      <c r="BQ230" s="24">
        <f t="shared" si="44"/>
        <v>1872</v>
      </c>
      <c r="BR230" s="24">
        <f t="shared" si="42"/>
        <v>314.77679999064026</v>
      </c>
    </row>
    <row r="231" spans="1:71" s="25" customFormat="1" ht="14.25" x14ac:dyDescent="0.2">
      <c r="A231" s="14">
        <v>376</v>
      </c>
      <c r="B231" s="14"/>
      <c r="C231" s="15" t="s">
        <v>2056</v>
      </c>
      <c r="D231" s="16">
        <v>14082</v>
      </c>
      <c r="E231" s="15" t="s">
        <v>2057</v>
      </c>
      <c r="F231" s="15" t="s">
        <v>2056</v>
      </c>
      <c r="G231" s="17" t="s">
        <v>2058</v>
      </c>
      <c r="H231" s="17" t="s">
        <v>2059</v>
      </c>
      <c r="I231" s="17" t="s">
        <v>86</v>
      </c>
      <c r="J231" s="15" t="s">
        <v>2060</v>
      </c>
      <c r="K231" s="15" t="s">
        <v>391</v>
      </c>
      <c r="L231" s="18" t="s">
        <v>2061</v>
      </c>
      <c r="M231" s="15" t="s">
        <v>1377</v>
      </c>
      <c r="N231" s="15" t="s">
        <v>1378</v>
      </c>
      <c r="O231" s="16">
        <v>510</v>
      </c>
      <c r="P231" s="15" t="s">
        <v>118</v>
      </c>
      <c r="Q231" s="15">
        <v>32700</v>
      </c>
      <c r="R231" s="15">
        <v>73600</v>
      </c>
      <c r="S231" s="15">
        <v>106300</v>
      </c>
      <c r="T231" s="15">
        <v>0.3</v>
      </c>
      <c r="U231" s="15" t="s">
        <v>501</v>
      </c>
      <c r="V231" s="15" t="s">
        <v>502</v>
      </c>
      <c r="W231" s="16">
        <v>1</v>
      </c>
      <c r="X231" s="16">
        <v>0</v>
      </c>
      <c r="Y231" s="15">
        <v>13210</v>
      </c>
      <c r="Z231" s="15">
        <v>0.30299999999999999</v>
      </c>
      <c r="AA231" s="15" t="s">
        <v>1709</v>
      </c>
      <c r="AB231" s="15" t="s">
        <v>1710</v>
      </c>
      <c r="AC231" s="15">
        <v>0</v>
      </c>
      <c r="AD231" s="15"/>
      <c r="AE231" s="15" t="s">
        <v>1056</v>
      </c>
      <c r="AF231" s="15" t="s">
        <v>2062</v>
      </c>
      <c r="AG231" s="16">
        <v>1</v>
      </c>
      <c r="AH231" s="15" t="s">
        <v>2063</v>
      </c>
      <c r="AI231" s="15" t="s">
        <v>78</v>
      </c>
      <c r="AJ231" s="15">
        <v>13210.199707</v>
      </c>
      <c r="AK231" s="15">
        <v>464.20831529999998</v>
      </c>
      <c r="AL231" s="15">
        <v>3094103.4392499998</v>
      </c>
      <c r="AM231" s="15">
        <v>1426939.03624</v>
      </c>
      <c r="AN231" s="14"/>
      <c r="AO231" s="14"/>
      <c r="AP231" s="19">
        <v>32700</v>
      </c>
      <c r="AQ231" s="19">
        <v>69200</v>
      </c>
      <c r="AR231" s="19">
        <v>0</v>
      </c>
      <c r="AS231" s="19">
        <v>3900</v>
      </c>
      <c r="AT231" s="19">
        <f t="shared" si="45"/>
        <v>105800</v>
      </c>
      <c r="AU231" s="19">
        <v>45000</v>
      </c>
      <c r="AV231" s="19">
        <v>0</v>
      </c>
      <c r="AW231" s="19">
        <v>19915</v>
      </c>
      <c r="AX231" s="19">
        <v>0</v>
      </c>
      <c r="AY231" s="20">
        <f t="shared" si="43"/>
        <v>64915</v>
      </c>
      <c r="AZ231" s="19">
        <f t="shared" si="36"/>
        <v>40885</v>
      </c>
      <c r="BA231" s="21">
        <v>1.6637000000099997</v>
      </c>
      <c r="BB231" s="21">
        <v>2.3913000000000002</v>
      </c>
      <c r="BC231" s="22"/>
      <c r="BD231" s="19">
        <v>1136</v>
      </c>
      <c r="BE231" s="19">
        <f t="shared" si="37"/>
        <v>680.20374500408843</v>
      </c>
      <c r="BF231" s="19">
        <f t="shared" si="38"/>
        <v>977.68300500000009</v>
      </c>
      <c r="BG231" s="23">
        <v>3.4819999999999997E-2</v>
      </c>
      <c r="BH231" s="23">
        <f t="shared" si="39"/>
        <v>3.4819999999999997E-2</v>
      </c>
      <c r="BI231" s="19">
        <v>21.425423075028778</v>
      </c>
      <c r="BJ231" s="19">
        <v>30.795584660100001</v>
      </c>
      <c r="BK231" s="19">
        <f t="shared" si="40"/>
        <v>658.77832192905964</v>
      </c>
      <c r="BL231" s="19">
        <f t="shared" si="40"/>
        <v>946.88742033990013</v>
      </c>
      <c r="BM231" s="19">
        <v>0</v>
      </c>
      <c r="BN231" s="19">
        <v>0</v>
      </c>
      <c r="BO231" s="19">
        <f t="shared" si="41"/>
        <v>0</v>
      </c>
      <c r="BP231" s="24">
        <f t="shared" si="44"/>
        <v>658.77832192905964</v>
      </c>
      <c r="BQ231" s="24">
        <f t="shared" si="44"/>
        <v>946.88742033990013</v>
      </c>
      <c r="BR231" s="24">
        <f t="shared" si="42"/>
        <v>288.10909841084049</v>
      </c>
    </row>
    <row r="232" spans="1:71" s="25" customFormat="1" ht="14.25" x14ac:dyDescent="0.2">
      <c r="A232" s="14">
        <v>377</v>
      </c>
      <c r="B232" s="14"/>
      <c r="C232" s="15"/>
      <c r="D232" s="16">
        <v>9411</v>
      </c>
      <c r="E232" s="15" t="s">
        <v>2064</v>
      </c>
      <c r="F232" s="15" t="s">
        <v>2065</v>
      </c>
      <c r="G232" s="17" t="s">
        <v>2066</v>
      </c>
      <c r="H232" s="17" t="s">
        <v>2067</v>
      </c>
      <c r="I232" s="17" t="s">
        <v>86</v>
      </c>
      <c r="J232" s="15" t="s">
        <v>2068</v>
      </c>
      <c r="K232" s="15" t="s">
        <v>2069</v>
      </c>
      <c r="L232" s="18" t="s">
        <v>2070</v>
      </c>
      <c r="M232" s="15" t="s">
        <v>1377</v>
      </c>
      <c r="N232" s="15" t="s">
        <v>1378</v>
      </c>
      <c r="O232" s="16">
        <v>510</v>
      </c>
      <c r="P232" s="15" t="s">
        <v>118</v>
      </c>
      <c r="Q232" s="15">
        <v>32700</v>
      </c>
      <c r="R232" s="15">
        <v>52100</v>
      </c>
      <c r="S232" s="15">
        <v>84800</v>
      </c>
      <c r="T232" s="15">
        <v>0.3</v>
      </c>
      <c r="U232" s="15" t="s">
        <v>501</v>
      </c>
      <c r="V232" s="15" t="s">
        <v>502</v>
      </c>
      <c r="W232" s="16">
        <v>1</v>
      </c>
      <c r="X232" s="16">
        <v>1</v>
      </c>
      <c r="Y232" s="15">
        <v>13194</v>
      </c>
      <c r="Z232" s="15">
        <v>0.30299999999999999</v>
      </c>
      <c r="AA232" s="15" t="s">
        <v>1709</v>
      </c>
      <c r="AB232" s="15" t="s">
        <v>1710</v>
      </c>
      <c r="AC232" s="15">
        <v>62000</v>
      </c>
      <c r="AD232" s="26">
        <v>42453</v>
      </c>
      <c r="AE232" s="15" t="s">
        <v>211</v>
      </c>
      <c r="AF232" s="15" t="s">
        <v>2071</v>
      </c>
      <c r="AG232" s="16">
        <v>1</v>
      </c>
      <c r="AH232" s="15" t="s">
        <v>2072</v>
      </c>
      <c r="AI232" s="15" t="s">
        <v>78</v>
      </c>
      <c r="AJ232" s="15">
        <v>13194.3242188</v>
      </c>
      <c r="AK232" s="15">
        <v>463.89073273700001</v>
      </c>
      <c r="AL232" s="15">
        <v>3094203.4397</v>
      </c>
      <c r="AM232" s="15">
        <v>1426938.74703</v>
      </c>
      <c r="AN232" s="14"/>
      <c r="AO232" s="14"/>
      <c r="AP232" s="19">
        <v>0</v>
      </c>
      <c r="AQ232" s="19">
        <v>0</v>
      </c>
      <c r="AR232" s="19">
        <v>32700</v>
      </c>
      <c r="AS232" s="19">
        <v>50300</v>
      </c>
      <c r="AT232" s="19">
        <f t="shared" si="45"/>
        <v>83000</v>
      </c>
      <c r="AU232" s="19">
        <v>0</v>
      </c>
      <c r="AV232" s="19">
        <v>0</v>
      </c>
      <c r="AW232" s="19">
        <v>0</v>
      </c>
      <c r="AX232" s="19">
        <v>0</v>
      </c>
      <c r="AY232" s="20">
        <f t="shared" si="43"/>
        <v>0</v>
      </c>
      <c r="AZ232" s="19">
        <f t="shared" si="36"/>
        <v>83000</v>
      </c>
      <c r="BA232" s="21">
        <v>1.6637000000099997</v>
      </c>
      <c r="BB232" s="21">
        <v>2.3913000000000002</v>
      </c>
      <c r="BC232" s="22"/>
      <c r="BD232" s="19">
        <v>1660</v>
      </c>
      <c r="BE232" s="19">
        <f t="shared" si="37"/>
        <v>1380.8710000082997</v>
      </c>
      <c r="BF232" s="19">
        <f t="shared" si="38"/>
        <v>1984.7790000000002</v>
      </c>
      <c r="BG232" s="23">
        <v>3.4819999999999997E-2</v>
      </c>
      <c r="BH232" s="23">
        <f t="shared" si="39"/>
        <v>3.4819999999999997E-2</v>
      </c>
      <c r="BI232" s="19">
        <v>0</v>
      </c>
      <c r="BJ232" s="19">
        <v>0</v>
      </c>
      <c r="BK232" s="19">
        <f t="shared" si="40"/>
        <v>1380.8710000082997</v>
      </c>
      <c r="BL232" s="19">
        <f t="shared" si="40"/>
        <v>1984.7790000000002</v>
      </c>
      <c r="BM232" s="19">
        <v>0</v>
      </c>
      <c r="BN232" s="19">
        <v>324.77900000000022</v>
      </c>
      <c r="BO232" s="19">
        <f t="shared" si="41"/>
        <v>324.77900000000022</v>
      </c>
      <c r="BP232" s="24">
        <f t="shared" si="44"/>
        <v>1380.8710000082997</v>
      </c>
      <c r="BQ232" s="24">
        <f t="shared" si="44"/>
        <v>1660</v>
      </c>
      <c r="BR232" s="24">
        <f t="shared" si="42"/>
        <v>279.12899999170031</v>
      </c>
    </row>
    <row r="233" spans="1:71" s="25" customFormat="1" ht="14.25" x14ac:dyDescent="0.2">
      <c r="A233" s="14">
        <v>378</v>
      </c>
      <c r="B233" s="14"/>
      <c r="C233" s="15" t="s">
        <v>176</v>
      </c>
      <c r="D233" s="16">
        <v>22941</v>
      </c>
      <c r="E233" s="15" t="s">
        <v>2073</v>
      </c>
      <c r="F233" s="15" t="s">
        <v>2074</v>
      </c>
      <c r="G233" s="17" t="s">
        <v>2075</v>
      </c>
      <c r="H233" s="17" t="s">
        <v>2076</v>
      </c>
      <c r="I233" s="17" t="s">
        <v>86</v>
      </c>
      <c r="J233" s="15" t="s">
        <v>2077</v>
      </c>
      <c r="K233" s="15" t="s">
        <v>1618</v>
      </c>
      <c r="L233" s="18" t="s">
        <v>2078</v>
      </c>
      <c r="M233" s="15" t="s">
        <v>1377</v>
      </c>
      <c r="N233" s="15" t="s">
        <v>1378</v>
      </c>
      <c r="O233" s="16">
        <v>510</v>
      </c>
      <c r="P233" s="15" t="s">
        <v>118</v>
      </c>
      <c r="Q233" s="15">
        <v>33300</v>
      </c>
      <c r="R233" s="15">
        <v>80000</v>
      </c>
      <c r="S233" s="15">
        <v>113300</v>
      </c>
      <c r="T233" s="15">
        <v>0.31</v>
      </c>
      <c r="U233" s="15" t="s">
        <v>501</v>
      </c>
      <c r="V233" s="15" t="s">
        <v>502</v>
      </c>
      <c r="W233" s="16">
        <v>1</v>
      </c>
      <c r="X233" s="16">
        <v>1</v>
      </c>
      <c r="Y233" s="15">
        <v>14978</v>
      </c>
      <c r="Z233" s="15">
        <v>0.34399999999999997</v>
      </c>
      <c r="AA233" s="15" t="s">
        <v>1709</v>
      </c>
      <c r="AB233" s="15" t="s">
        <v>1710</v>
      </c>
      <c r="AC233" s="15">
        <v>87500</v>
      </c>
      <c r="AD233" s="26">
        <v>42284</v>
      </c>
      <c r="AE233" s="15" t="s">
        <v>119</v>
      </c>
      <c r="AF233" s="15" t="s">
        <v>119</v>
      </c>
      <c r="AG233" s="16">
        <v>1</v>
      </c>
      <c r="AH233" s="15" t="s">
        <v>2079</v>
      </c>
      <c r="AI233" s="15" t="s">
        <v>78</v>
      </c>
      <c r="AJ233" s="15">
        <v>14978.0678711</v>
      </c>
      <c r="AK233" s="15">
        <v>495.873781286</v>
      </c>
      <c r="AL233" s="15">
        <v>3094306.64433</v>
      </c>
      <c r="AM233" s="15">
        <v>1426932.87332</v>
      </c>
      <c r="AN233" s="14"/>
      <c r="AO233" s="14"/>
      <c r="AP233" s="19">
        <v>33300</v>
      </c>
      <c r="AQ233" s="19">
        <v>79200</v>
      </c>
      <c r="AR233" s="19">
        <v>0</v>
      </c>
      <c r="AS233" s="19">
        <v>0</v>
      </c>
      <c r="AT233" s="19">
        <f t="shared" si="45"/>
        <v>112500</v>
      </c>
      <c r="AU233" s="19">
        <v>45000</v>
      </c>
      <c r="AV233" s="19">
        <v>3000</v>
      </c>
      <c r="AW233" s="19">
        <v>23625</v>
      </c>
      <c r="AX233" s="19">
        <v>0</v>
      </c>
      <c r="AY233" s="20">
        <f t="shared" si="43"/>
        <v>71625</v>
      </c>
      <c r="AZ233" s="19">
        <f t="shared" si="36"/>
        <v>40875</v>
      </c>
      <c r="BA233" s="21">
        <v>1.6637000000099997</v>
      </c>
      <c r="BB233" s="21">
        <v>2.3913000000000002</v>
      </c>
      <c r="BC233" s="22"/>
      <c r="BD233" s="19">
        <v>1125</v>
      </c>
      <c r="BE233" s="19">
        <f t="shared" si="37"/>
        <v>680.03737500408738</v>
      </c>
      <c r="BF233" s="19">
        <f t="shared" si="38"/>
        <v>977.44387500000005</v>
      </c>
      <c r="BG233" s="23">
        <v>3.4819999999999997E-2</v>
      </c>
      <c r="BH233" s="23">
        <f t="shared" si="39"/>
        <v>3.4819999999999997E-2</v>
      </c>
      <c r="BI233" s="19">
        <v>23.678901397642321</v>
      </c>
      <c r="BJ233" s="19">
        <v>34.034595727499998</v>
      </c>
      <c r="BK233" s="19">
        <f t="shared" si="40"/>
        <v>656.35847360644505</v>
      </c>
      <c r="BL233" s="19">
        <f t="shared" si="40"/>
        <v>943.40927927250004</v>
      </c>
      <c r="BM233" s="19">
        <v>0</v>
      </c>
      <c r="BN233" s="19">
        <v>0</v>
      </c>
      <c r="BO233" s="19">
        <f t="shared" si="41"/>
        <v>0</v>
      </c>
      <c r="BP233" s="24">
        <f t="shared" si="44"/>
        <v>656.35847360644505</v>
      </c>
      <c r="BQ233" s="24">
        <f t="shared" si="44"/>
        <v>943.40927927250004</v>
      </c>
      <c r="BR233" s="24">
        <f t="shared" si="42"/>
        <v>287.050805666055</v>
      </c>
    </row>
    <row r="234" spans="1:71" s="25" customFormat="1" ht="14.25" x14ac:dyDescent="0.2">
      <c r="A234" s="14">
        <v>379</v>
      </c>
      <c r="B234" s="14"/>
      <c r="C234" s="15"/>
      <c r="D234" s="16">
        <v>16899</v>
      </c>
      <c r="E234" s="15" t="s">
        <v>2080</v>
      </c>
      <c r="F234" s="15" t="s">
        <v>2081</v>
      </c>
      <c r="G234" s="17" t="s">
        <v>2082</v>
      </c>
      <c r="H234" s="17" t="s">
        <v>2083</v>
      </c>
      <c r="I234" s="17" t="s">
        <v>86</v>
      </c>
      <c r="J234" s="15" t="s">
        <v>2084</v>
      </c>
      <c r="K234" s="15" t="s">
        <v>2085</v>
      </c>
      <c r="L234" s="18" t="s">
        <v>2086</v>
      </c>
      <c r="M234" s="15" t="s">
        <v>843</v>
      </c>
      <c r="N234" s="15" t="s">
        <v>844</v>
      </c>
      <c r="O234" s="16">
        <v>686</v>
      </c>
      <c r="P234" s="15" t="s">
        <v>1306</v>
      </c>
      <c r="Q234" s="15">
        <v>38700</v>
      </c>
      <c r="R234" s="15">
        <v>157200</v>
      </c>
      <c r="S234" s="15">
        <v>195900</v>
      </c>
      <c r="T234" s="15">
        <v>0.97</v>
      </c>
      <c r="U234" s="15" t="s">
        <v>501</v>
      </c>
      <c r="V234" s="15" t="s">
        <v>502</v>
      </c>
      <c r="W234" s="16">
        <v>1</v>
      </c>
      <c r="X234" s="16">
        <v>0</v>
      </c>
      <c r="Y234" s="15">
        <v>53334</v>
      </c>
      <c r="Z234" s="15">
        <v>1.224</v>
      </c>
      <c r="AA234" s="15" t="s">
        <v>78</v>
      </c>
      <c r="AB234" s="15" t="s">
        <v>78</v>
      </c>
      <c r="AC234" s="15">
        <v>0</v>
      </c>
      <c r="AD234" s="15"/>
      <c r="AE234" s="15" t="s">
        <v>78</v>
      </c>
      <c r="AF234" s="15" t="s">
        <v>78</v>
      </c>
      <c r="AG234" s="16">
        <v>1</v>
      </c>
      <c r="AH234" s="15" t="s">
        <v>2087</v>
      </c>
      <c r="AI234" s="15" t="s">
        <v>78</v>
      </c>
      <c r="AJ234" s="15">
        <v>53333.8520508</v>
      </c>
      <c r="AK234" s="15">
        <v>924.09379199099999</v>
      </c>
      <c r="AL234" s="15">
        <v>3094477.1785300002</v>
      </c>
      <c r="AM234" s="15">
        <v>1426949.2442699999</v>
      </c>
      <c r="AN234" s="14"/>
      <c r="AO234" s="14"/>
      <c r="AP234" s="19">
        <v>0</v>
      </c>
      <c r="AQ234" s="19">
        <v>0</v>
      </c>
      <c r="AR234" s="19">
        <v>38700</v>
      </c>
      <c r="AS234" s="19">
        <v>155500</v>
      </c>
      <c r="AT234" s="19">
        <f t="shared" si="45"/>
        <v>194200</v>
      </c>
      <c r="AU234" s="19">
        <v>0</v>
      </c>
      <c r="AV234" s="19">
        <v>0</v>
      </c>
      <c r="AW234" s="19">
        <v>0</v>
      </c>
      <c r="AX234" s="19">
        <v>194200</v>
      </c>
      <c r="AY234" s="20">
        <f t="shared" si="43"/>
        <v>194200</v>
      </c>
      <c r="AZ234" s="19">
        <f t="shared" si="36"/>
        <v>0</v>
      </c>
      <c r="BA234" s="21">
        <v>1.6637000000099997</v>
      </c>
      <c r="BB234" s="21">
        <v>2.3913000000000002</v>
      </c>
      <c r="BC234" s="22"/>
      <c r="BD234" s="19">
        <v>5826</v>
      </c>
      <c r="BE234" s="19">
        <f t="shared" si="37"/>
        <v>0</v>
      </c>
      <c r="BF234" s="19">
        <f t="shared" si="38"/>
        <v>0</v>
      </c>
      <c r="BG234" s="23">
        <v>3.4819999999999997E-2</v>
      </c>
      <c r="BH234" s="23">
        <f t="shared" si="39"/>
        <v>3.4819999999999997E-2</v>
      </c>
      <c r="BI234" s="19">
        <v>0</v>
      </c>
      <c r="BJ234" s="19">
        <v>0</v>
      </c>
      <c r="BK234" s="19">
        <f t="shared" si="40"/>
        <v>0</v>
      </c>
      <c r="BL234" s="19">
        <f t="shared" si="40"/>
        <v>0</v>
      </c>
      <c r="BM234" s="19">
        <v>0</v>
      </c>
      <c r="BN234" s="19">
        <v>0</v>
      </c>
      <c r="BO234" s="19">
        <f t="shared" si="41"/>
        <v>0</v>
      </c>
      <c r="BP234" s="24">
        <f t="shared" si="44"/>
        <v>0</v>
      </c>
      <c r="BQ234" s="24">
        <f t="shared" si="44"/>
        <v>0</v>
      </c>
      <c r="BR234" s="24">
        <f t="shared" si="42"/>
        <v>0</v>
      </c>
      <c r="BS234" s="25" t="s">
        <v>292</v>
      </c>
    </row>
    <row r="235" spans="1:71" s="25" customFormat="1" ht="14.25" x14ac:dyDescent="0.2">
      <c r="A235" s="14">
        <v>380</v>
      </c>
      <c r="B235" s="14"/>
      <c r="C235" s="15" t="s">
        <v>176</v>
      </c>
      <c r="D235" s="16">
        <v>28453</v>
      </c>
      <c r="E235" s="15" t="s">
        <v>2088</v>
      </c>
      <c r="F235" s="15" t="s">
        <v>2089</v>
      </c>
      <c r="G235" s="17" t="s">
        <v>2090</v>
      </c>
      <c r="H235" s="17" t="s">
        <v>2091</v>
      </c>
      <c r="I235" s="17" t="s">
        <v>86</v>
      </c>
      <c r="J235" s="15" t="s">
        <v>2092</v>
      </c>
      <c r="K235" s="15" t="s">
        <v>86</v>
      </c>
      <c r="L235" s="18" t="s">
        <v>2093</v>
      </c>
      <c r="M235" s="15" t="s">
        <v>884</v>
      </c>
      <c r="N235" s="15" t="s">
        <v>885</v>
      </c>
      <c r="O235" s="16">
        <v>610</v>
      </c>
      <c r="P235" s="15" t="s">
        <v>272</v>
      </c>
      <c r="Q235" s="15">
        <v>100</v>
      </c>
      <c r="R235" s="15">
        <v>0</v>
      </c>
      <c r="S235" s="15">
        <v>100</v>
      </c>
      <c r="T235" s="15">
        <v>0.02</v>
      </c>
      <c r="U235" s="15" t="s">
        <v>501</v>
      </c>
      <c r="V235" s="15" t="s">
        <v>502</v>
      </c>
      <c r="W235" s="16">
        <v>0</v>
      </c>
      <c r="X235" s="16">
        <v>0</v>
      </c>
      <c r="Y235" s="15">
        <v>733</v>
      </c>
      <c r="Z235" s="15">
        <v>1.7000000000000001E-2</v>
      </c>
      <c r="AA235" s="15" t="s">
        <v>1709</v>
      </c>
      <c r="AB235" s="15" t="s">
        <v>1710</v>
      </c>
      <c r="AC235" s="15">
        <v>0</v>
      </c>
      <c r="AD235" s="15"/>
      <c r="AE235" s="15" t="s">
        <v>222</v>
      </c>
      <c r="AF235" s="15" t="s">
        <v>1379</v>
      </c>
      <c r="AG235" s="16">
        <v>1</v>
      </c>
      <c r="AH235" s="15" t="s">
        <v>2094</v>
      </c>
      <c r="AI235" s="15" t="s">
        <v>78</v>
      </c>
      <c r="AJ235" s="15">
        <v>732.679199219</v>
      </c>
      <c r="AK235" s="15">
        <v>225.904638952</v>
      </c>
      <c r="AL235" s="15">
        <v>3094291.0198499998</v>
      </c>
      <c r="AM235" s="15">
        <v>1426859.1536300001</v>
      </c>
      <c r="AN235" s="14"/>
      <c r="AO235" s="14"/>
      <c r="AP235" s="19">
        <v>0</v>
      </c>
      <c r="AQ235" s="19">
        <v>0</v>
      </c>
      <c r="AR235" s="19">
        <v>100</v>
      </c>
      <c r="AS235" s="19">
        <v>0</v>
      </c>
      <c r="AT235" s="19">
        <f t="shared" si="45"/>
        <v>100</v>
      </c>
      <c r="AU235" s="19">
        <v>0</v>
      </c>
      <c r="AV235" s="19">
        <v>0</v>
      </c>
      <c r="AW235" s="19">
        <v>0</v>
      </c>
      <c r="AX235" s="19">
        <v>100</v>
      </c>
      <c r="AY235" s="20">
        <f t="shared" si="43"/>
        <v>100</v>
      </c>
      <c r="AZ235" s="19">
        <f t="shared" si="36"/>
        <v>0</v>
      </c>
      <c r="BA235" s="21">
        <v>1.6637000000099997</v>
      </c>
      <c r="BB235" s="21">
        <v>2.3913000000000002</v>
      </c>
      <c r="BC235" s="22"/>
      <c r="BD235" s="19">
        <v>3</v>
      </c>
      <c r="BE235" s="19">
        <f t="shared" si="37"/>
        <v>0</v>
      </c>
      <c r="BF235" s="19">
        <f t="shared" si="38"/>
        <v>0</v>
      </c>
      <c r="BG235" s="23">
        <v>3.4819999999999997E-2</v>
      </c>
      <c r="BH235" s="23">
        <f t="shared" si="39"/>
        <v>3.4819999999999997E-2</v>
      </c>
      <c r="BI235" s="19">
        <v>0</v>
      </c>
      <c r="BJ235" s="19">
        <v>0</v>
      </c>
      <c r="BK235" s="19">
        <f t="shared" si="40"/>
        <v>0</v>
      </c>
      <c r="BL235" s="19">
        <f t="shared" si="40"/>
        <v>0</v>
      </c>
      <c r="BM235" s="19">
        <v>0</v>
      </c>
      <c r="BN235" s="19">
        <v>0</v>
      </c>
      <c r="BO235" s="19">
        <f t="shared" si="41"/>
        <v>0</v>
      </c>
      <c r="BP235" s="24">
        <f t="shared" si="44"/>
        <v>0</v>
      </c>
      <c r="BQ235" s="24">
        <f t="shared" si="44"/>
        <v>0</v>
      </c>
      <c r="BR235" s="24">
        <f t="shared" si="42"/>
        <v>0</v>
      </c>
      <c r="BS235" s="25" t="s">
        <v>292</v>
      </c>
    </row>
    <row r="236" spans="1:71" s="25" customFormat="1" ht="14.25" x14ac:dyDescent="0.2">
      <c r="A236" s="14">
        <v>381</v>
      </c>
      <c r="B236" s="14"/>
      <c r="C236" s="15" t="s">
        <v>2095</v>
      </c>
      <c r="D236" s="16">
        <v>3020</v>
      </c>
      <c r="E236" s="15" t="s">
        <v>2096</v>
      </c>
      <c r="F236" s="15" t="s">
        <v>2095</v>
      </c>
      <c r="G236" s="17" t="s">
        <v>2097</v>
      </c>
      <c r="H236" s="17" t="s">
        <v>2098</v>
      </c>
      <c r="I236" s="17" t="s">
        <v>86</v>
      </c>
      <c r="J236" s="15" t="s">
        <v>2099</v>
      </c>
      <c r="K236" s="15" t="s">
        <v>1110</v>
      </c>
      <c r="L236" s="18" t="s">
        <v>2100</v>
      </c>
      <c r="M236" s="15" t="s">
        <v>884</v>
      </c>
      <c r="N236" s="15" t="s">
        <v>885</v>
      </c>
      <c r="O236" s="16">
        <v>610</v>
      </c>
      <c r="P236" s="15" t="s">
        <v>272</v>
      </c>
      <c r="Q236" s="15">
        <v>100</v>
      </c>
      <c r="R236" s="15">
        <v>0</v>
      </c>
      <c r="S236" s="15">
        <v>100</v>
      </c>
      <c r="T236" s="15">
        <v>0.04</v>
      </c>
      <c r="U236" s="15" t="s">
        <v>501</v>
      </c>
      <c r="V236" s="15" t="s">
        <v>502</v>
      </c>
      <c r="W236" s="16">
        <v>0</v>
      </c>
      <c r="X236" s="16">
        <v>0</v>
      </c>
      <c r="Y236" s="15">
        <v>1756</v>
      </c>
      <c r="Z236" s="15">
        <v>0.04</v>
      </c>
      <c r="AA236" s="15" t="s">
        <v>1709</v>
      </c>
      <c r="AB236" s="15" t="s">
        <v>1710</v>
      </c>
      <c r="AC236" s="15">
        <v>0</v>
      </c>
      <c r="AD236" s="15"/>
      <c r="AE236" s="15" t="s">
        <v>211</v>
      </c>
      <c r="AF236" s="15" t="s">
        <v>2101</v>
      </c>
      <c r="AG236" s="16">
        <v>1</v>
      </c>
      <c r="AH236" s="15" t="s">
        <v>2102</v>
      </c>
      <c r="AI236" s="15" t="s">
        <v>78</v>
      </c>
      <c r="AJ236" s="15">
        <v>1755.5859375</v>
      </c>
      <c r="AK236" s="15">
        <v>235.11333866199999</v>
      </c>
      <c r="AL236" s="15">
        <v>3094202.8672199999</v>
      </c>
      <c r="AM236" s="15">
        <v>1426863.99921</v>
      </c>
      <c r="AN236" s="14"/>
      <c r="AO236" s="14"/>
      <c r="AP236" s="19">
        <v>0</v>
      </c>
      <c r="AQ236" s="19">
        <v>0</v>
      </c>
      <c r="AR236" s="19">
        <v>100</v>
      </c>
      <c r="AS236" s="19">
        <v>0</v>
      </c>
      <c r="AT236" s="19">
        <f t="shared" si="45"/>
        <v>100</v>
      </c>
      <c r="AU236" s="19">
        <v>0</v>
      </c>
      <c r="AV236" s="19">
        <v>0</v>
      </c>
      <c r="AW236" s="19">
        <v>0</v>
      </c>
      <c r="AX236" s="19">
        <v>100</v>
      </c>
      <c r="AY236" s="20">
        <f t="shared" si="43"/>
        <v>100</v>
      </c>
      <c r="AZ236" s="19">
        <f t="shared" si="36"/>
        <v>0</v>
      </c>
      <c r="BA236" s="21">
        <v>1.6637000000099997</v>
      </c>
      <c r="BB236" s="21">
        <v>2.3913000000000002</v>
      </c>
      <c r="BC236" s="22"/>
      <c r="BD236" s="19">
        <v>3</v>
      </c>
      <c r="BE236" s="19">
        <f t="shared" si="37"/>
        <v>0</v>
      </c>
      <c r="BF236" s="19">
        <f t="shared" si="38"/>
        <v>0</v>
      </c>
      <c r="BG236" s="23">
        <v>3.4819999999999997E-2</v>
      </c>
      <c r="BH236" s="23">
        <f t="shared" si="39"/>
        <v>3.4819999999999997E-2</v>
      </c>
      <c r="BI236" s="19">
        <v>0</v>
      </c>
      <c r="BJ236" s="19">
        <v>0</v>
      </c>
      <c r="BK236" s="19">
        <f t="shared" si="40"/>
        <v>0</v>
      </c>
      <c r="BL236" s="19">
        <f t="shared" si="40"/>
        <v>0</v>
      </c>
      <c r="BM236" s="19">
        <v>0</v>
      </c>
      <c r="BN236" s="19">
        <v>0</v>
      </c>
      <c r="BO236" s="19">
        <f t="shared" si="41"/>
        <v>0</v>
      </c>
      <c r="BP236" s="24">
        <f t="shared" si="44"/>
        <v>0</v>
      </c>
      <c r="BQ236" s="24">
        <f t="shared" si="44"/>
        <v>0</v>
      </c>
      <c r="BR236" s="24">
        <f t="shared" si="42"/>
        <v>0</v>
      </c>
      <c r="BS236" s="25" t="s">
        <v>292</v>
      </c>
    </row>
    <row r="237" spans="1:71" s="25" customFormat="1" ht="14.25" x14ac:dyDescent="0.2">
      <c r="A237" s="14">
        <v>382</v>
      </c>
      <c r="B237" s="14"/>
      <c r="C237" s="15" t="s">
        <v>2103</v>
      </c>
      <c r="D237" s="16">
        <v>35070</v>
      </c>
      <c r="E237" s="15" t="s">
        <v>2104</v>
      </c>
      <c r="F237" s="15" t="s">
        <v>2103</v>
      </c>
      <c r="G237" s="17" t="s">
        <v>2105</v>
      </c>
      <c r="H237" s="17" t="s">
        <v>2106</v>
      </c>
      <c r="I237" s="17" t="s">
        <v>86</v>
      </c>
      <c r="J237" s="15" t="s">
        <v>2107</v>
      </c>
      <c r="K237" s="15" t="s">
        <v>2108</v>
      </c>
      <c r="L237" s="18" t="s">
        <v>2109</v>
      </c>
      <c r="M237" s="15" t="s">
        <v>884</v>
      </c>
      <c r="N237" s="15" t="s">
        <v>885</v>
      </c>
      <c r="O237" s="16">
        <v>610</v>
      </c>
      <c r="P237" s="15" t="s">
        <v>272</v>
      </c>
      <c r="Q237" s="15">
        <v>100</v>
      </c>
      <c r="R237" s="15">
        <v>0</v>
      </c>
      <c r="S237" s="15">
        <v>100</v>
      </c>
      <c r="T237" s="15">
        <v>0.04</v>
      </c>
      <c r="U237" s="15" t="s">
        <v>501</v>
      </c>
      <c r="V237" s="15" t="s">
        <v>502</v>
      </c>
      <c r="W237" s="16">
        <v>0</v>
      </c>
      <c r="X237" s="16">
        <v>0</v>
      </c>
      <c r="Y237" s="15">
        <v>1740</v>
      </c>
      <c r="Z237" s="15">
        <v>0.04</v>
      </c>
      <c r="AA237" s="15" t="s">
        <v>1709</v>
      </c>
      <c r="AB237" s="15" t="s">
        <v>1710</v>
      </c>
      <c r="AC237" s="15">
        <v>0</v>
      </c>
      <c r="AD237" s="15"/>
      <c r="AE237" s="15" t="s">
        <v>211</v>
      </c>
      <c r="AF237" s="15" t="s">
        <v>2110</v>
      </c>
      <c r="AG237" s="16">
        <v>1</v>
      </c>
      <c r="AH237" s="15" t="s">
        <v>2111</v>
      </c>
      <c r="AI237" s="15" t="s">
        <v>78</v>
      </c>
      <c r="AJ237" s="15">
        <v>1739.6889648399999</v>
      </c>
      <c r="AK237" s="15">
        <v>234.79540342300001</v>
      </c>
      <c r="AL237" s="15">
        <v>3094102.8704499998</v>
      </c>
      <c r="AM237" s="15">
        <v>1426864.2884899999</v>
      </c>
      <c r="AN237" s="14"/>
      <c r="AO237" s="14"/>
      <c r="AP237" s="19">
        <v>0</v>
      </c>
      <c r="AQ237" s="19">
        <v>0</v>
      </c>
      <c r="AR237" s="19">
        <v>100</v>
      </c>
      <c r="AS237" s="19">
        <v>0</v>
      </c>
      <c r="AT237" s="19">
        <f t="shared" si="45"/>
        <v>100</v>
      </c>
      <c r="AU237" s="19">
        <v>0</v>
      </c>
      <c r="AV237" s="19">
        <v>0</v>
      </c>
      <c r="AW237" s="19">
        <v>0</v>
      </c>
      <c r="AX237" s="19">
        <v>100</v>
      </c>
      <c r="AY237" s="20">
        <f t="shared" si="43"/>
        <v>100</v>
      </c>
      <c r="AZ237" s="19">
        <f t="shared" si="36"/>
        <v>0</v>
      </c>
      <c r="BA237" s="21">
        <v>1.6637000000099997</v>
      </c>
      <c r="BB237" s="21">
        <v>2.3913000000000002</v>
      </c>
      <c r="BC237" s="22"/>
      <c r="BD237" s="19">
        <v>3</v>
      </c>
      <c r="BE237" s="19">
        <f t="shared" si="37"/>
        <v>0</v>
      </c>
      <c r="BF237" s="19">
        <f t="shared" si="38"/>
        <v>0</v>
      </c>
      <c r="BG237" s="23">
        <v>3.4819999999999997E-2</v>
      </c>
      <c r="BH237" s="23">
        <f t="shared" si="39"/>
        <v>3.4819999999999997E-2</v>
      </c>
      <c r="BI237" s="19">
        <v>0</v>
      </c>
      <c r="BJ237" s="19">
        <v>0</v>
      </c>
      <c r="BK237" s="19">
        <f t="shared" si="40"/>
        <v>0</v>
      </c>
      <c r="BL237" s="19">
        <f t="shared" si="40"/>
        <v>0</v>
      </c>
      <c r="BM237" s="19">
        <v>0</v>
      </c>
      <c r="BN237" s="19">
        <v>0</v>
      </c>
      <c r="BO237" s="19">
        <f t="shared" si="41"/>
        <v>0</v>
      </c>
      <c r="BP237" s="24">
        <f t="shared" si="44"/>
        <v>0</v>
      </c>
      <c r="BQ237" s="24">
        <f t="shared" si="44"/>
        <v>0</v>
      </c>
      <c r="BR237" s="24">
        <f t="shared" si="42"/>
        <v>0</v>
      </c>
      <c r="BS237" s="25" t="s">
        <v>292</v>
      </c>
    </row>
    <row r="238" spans="1:71" s="25" customFormat="1" ht="14.25" x14ac:dyDescent="0.2">
      <c r="A238" s="14">
        <v>383</v>
      </c>
      <c r="B238" s="14"/>
      <c r="C238" s="15" t="s">
        <v>2112</v>
      </c>
      <c r="D238" s="16">
        <v>24938</v>
      </c>
      <c r="E238" s="15" t="s">
        <v>2113</v>
      </c>
      <c r="F238" s="15" t="s">
        <v>2112</v>
      </c>
      <c r="G238" s="17" t="s">
        <v>2114</v>
      </c>
      <c r="H238" s="17" t="s">
        <v>2115</v>
      </c>
      <c r="I238" s="17" t="s">
        <v>86</v>
      </c>
      <c r="J238" s="15" t="s">
        <v>2116</v>
      </c>
      <c r="K238" s="15" t="s">
        <v>1864</v>
      </c>
      <c r="L238" s="18" t="s">
        <v>2117</v>
      </c>
      <c r="M238" s="15" t="s">
        <v>884</v>
      </c>
      <c r="N238" s="15" t="s">
        <v>885</v>
      </c>
      <c r="O238" s="16">
        <v>610</v>
      </c>
      <c r="P238" s="15" t="s">
        <v>272</v>
      </c>
      <c r="Q238" s="15">
        <v>100</v>
      </c>
      <c r="R238" s="15">
        <v>0</v>
      </c>
      <c r="S238" s="15">
        <v>100</v>
      </c>
      <c r="T238" s="15">
        <v>0.04</v>
      </c>
      <c r="U238" s="15" t="s">
        <v>501</v>
      </c>
      <c r="V238" s="15" t="s">
        <v>502</v>
      </c>
      <c r="W238" s="16">
        <v>0</v>
      </c>
      <c r="X238" s="16">
        <v>0</v>
      </c>
      <c r="Y238" s="15">
        <v>1724</v>
      </c>
      <c r="Z238" s="15">
        <v>0.04</v>
      </c>
      <c r="AA238" s="15" t="s">
        <v>1709</v>
      </c>
      <c r="AB238" s="15" t="s">
        <v>1710</v>
      </c>
      <c r="AC238" s="15">
        <v>0</v>
      </c>
      <c r="AD238" s="15"/>
      <c r="AE238" s="15" t="s">
        <v>211</v>
      </c>
      <c r="AF238" s="15" t="s">
        <v>2118</v>
      </c>
      <c r="AG238" s="16">
        <v>1</v>
      </c>
      <c r="AH238" s="15" t="s">
        <v>2119</v>
      </c>
      <c r="AI238" s="15" t="s">
        <v>78</v>
      </c>
      <c r="AJ238" s="15">
        <v>1724.08886719</v>
      </c>
      <c r="AK238" s="15">
        <v>234.48307669600001</v>
      </c>
      <c r="AL238" s="15">
        <v>3094002.8655300001</v>
      </c>
      <c r="AM238" s="15">
        <v>1426864.5791199999</v>
      </c>
      <c r="AN238" s="14"/>
      <c r="AO238" s="14"/>
      <c r="AP238" s="19">
        <v>0</v>
      </c>
      <c r="AQ238" s="19">
        <v>0</v>
      </c>
      <c r="AR238" s="19">
        <v>100</v>
      </c>
      <c r="AS238" s="19">
        <v>0</v>
      </c>
      <c r="AT238" s="19">
        <f t="shared" si="45"/>
        <v>100</v>
      </c>
      <c r="AU238" s="19">
        <v>0</v>
      </c>
      <c r="AV238" s="19">
        <v>0</v>
      </c>
      <c r="AW238" s="19">
        <v>0</v>
      </c>
      <c r="AX238" s="19">
        <v>100</v>
      </c>
      <c r="AY238" s="20">
        <f t="shared" si="43"/>
        <v>100</v>
      </c>
      <c r="AZ238" s="19">
        <f t="shared" si="36"/>
        <v>0</v>
      </c>
      <c r="BA238" s="21">
        <v>1.6637000000099997</v>
      </c>
      <c r="BB238" s="21">
        <v>2.3913000000000002</v>
      </c>
      <c r="BC238" s="22"/>
      <c r="BD238" s="19">
        <v>3</v>
      </c>
      <c r="BE238" s="19">
        <f t="shared" si="37"/>
        <v>0</v>
      </c>
      <c r="BF238" s="19">
        <f t="shared" si="38"/>
        <v>0</v>
      </c>
      <c r="BG238" s="23">
        <v>3.4819999999999997E-2</v>
      </c>
      <c r="BH238" s="23">
        <f t="shared" si="39"/>
        <v>3.4819999999999997E-2</v>
      </c>
      <c r="BI238" s="19">
        <v>0</v>
      </c>
      <c r="BJ238" s="19">
        <v>0</v>
      </c>
      <c r="BK238" s="19">
        <f t="shared" si="40"/>
        <v>0</v>
      </c>
      <c r="BL238" s="19">
        <f t="shared" si="40"/>
        <v>0</v>
      </c>
      <c r="BM238" s="19">
        <v>0</v>
      </c>
      <c r="BN238" s="19">
        <v>0</v>
      </c>
      <c r="BO238" s="19">
        <f t="shared" si="41"/>
        <v>0</v>
      </c>
      <c r="BP238" s="24">
        <f t="shared" si="44"/>
        <v>0</v>
      </c>
      <c r="BQ238" s="24">
        <f t="shared" si="44"/>
        <v>0</v>
      </c>
      <c r="BR238" s="24">
        <f t="shared" si="42"/>
        <v>0</v>
      </c>
      <c r="BS238" s="25" t="s">
        <v>292</v>
      </c>
    </row>
    <row r="239" spans="1:71" s="25" customFormat="1" ht="14.25" x14ac:dyDescent="0.2">
      <c r="A239" s="14">
        <v>384</v>
      </c>
      <c r="B239" s="14"/>
      <c r="C239" s="15"/>
      <c r="D239" s="16">
        <v>12803</v>
      </c>
      <c r="E239" s="15" t="s">
        <v>2120</v>
      </c>
      <c r="F239" s="15" t="s">
        <v>2121</v>
      </c>
      <c r="G239" s="17" t="s">
        <v>2122</v>
      </c>
      <c r="H239" s="17" t="s">
        <v>2123</v>
      </c>
      <c r="I239" s="17" t="s">
        <v>86</v>
      </c>
      <c r="J239" s="15" t="s">
        <v>2124</v>
      </c>
      <c r="K239" s="15" t="s">
        <v>2125</v>
      </c>
      <c r="L239" s="18" t="s">
        <v>2126</v>
      </c>
      <c r="M239" s="15" t="s">
        <v>884</v>
      </c>
      <c r="N239" s="15" t="s">
        <v>885</v>
      </c>
      <c r="O239" s="16">
        <v>610</v>
      </c>
      <c r="P239" s="15" t="s">
        <v>272</v>
      </c>
      <c r="Q239" s="15">
        <v>100</v>
      </c>
      <c r="R239" s="15">
        <v>0</v>
      </c>
      <c r="S239" s="15">
        <v>100</v>
      </c>
      <c r="T239" s="15">
        <v>0.04</v>
      </c>
      <c r="U239" s="15" t="s">
        <v>501</v>
      </c>
      <c r="V239" s="15" t="s">
        <v>502</v>
      </c>
      <c r="W239" s="16">
        <v>0</v>
      </c>
      <c r="X239" s="16">
        <v>0</v>
      </c>
      <c r="Y239" s="15">
        <v>1709</v>
      </c>
      <c r="Z239" s="15">
        <v>3.9E-2</v>
      </c>
      <c r="AA239" s="15" t="s">
        <v>1709</v>
      </c>
      <c r="AB239" s="15" t="s">
        <v>1710</v>
      </c>
      <c r="AC239" s="15">
        <v>0</v>
      </c>
      <c r="AD239" s="15"/>
      <c r="AE239" s="15" t="s">
        <v>78</v>
      </c>
      <c r="AF239" s="15" t="s">
        <v>78</v>
      </c>
      <c r="AG239" s="16">
        <v>1</v>
      </c>
      <c r="AH239" s="15" t="s">
        <v>2127</v>
      </c>
      <c r="AI239" s="15" t="s">
        <v>78</v>
      </c>
      <c r="AJ239" s="15">
        <v>1709.0136718799999</v>
      </c>
      <c r="AK239" s="15">
        <v>234.18156031199999</v>
      </c>
      <c r="AL239" s="15">
        <v>3093902.86668</v>
      </c>
      <c r="AM239" s="15">
        <v>1426864.8726600001</v>
      </c>
      <c r="AN239" s="14"/>
      <c r="AO239" s="14"/>
      <c r="AP239" s="19">
        <v>0</v>
      </c>
      <c r="AQ239" s="19">
        <v>0</v>
      </c>
      <c r="AR239" s="19">
        <v>100</v>
      </c>
      <c r="AS239" s="19">
        <v>0</v>
      </c>
      <c r="AT239" s="19">
        <f t="shared" si="45"/>
        <v>100</v>
      </c>
      <c r="AU239" s="19">
        <v>0</v>
      </c>
      <c r="AV239" s="19">
        <v>0</v>
      </c>
      <c r="AW239" s="19">
        <v>0</v>
      </c>
      <c r="AX239" s="19">
        <v>100</v>
      </c>
      <c r="AY239" s="20">
        <f t="shared" si="43"/>
        <v>100</v>
      </c>
      <c r="AZ239" s="19">
        <f t="shared" si="36"/>
        <v>0</v>
      </c>
      <c r="BA239" s="21">
        <v>1.6637000000099997</v>
      </c>
      <c r="BB239" s="21">
        <v>2.3913000000000002</v>
      </c>
      <c r="BC239" s="22"/>
      <c r="BD239" s="19">
        <v>3</v>
      </c>
      <c r="BE239" s="19">
        <f t="shared" si="37"/>
        <v>0</v>
      </c>
      <c r="BF239" s="19">
        <f t="shared" si="38"/>
        <v>0</v>
      </c>
      <c r="BG239" s="23">
        <v>3.4819999999999997E-2</v>
      </c>
      <c r="BH239" s="23">
        <f t="shared" si="39"/>
        <v>3.4819999999999997E-2</v>
      </c>
      <c r="BI239" s="19">
        <v>0</v>
      </c>
      <c r="BJ239" s="19">
        <v>0</v>
      </c>
      <c r="BK239" s="19">
        <f t="shared" si="40"/>
        <v>0</v>
      </c>
      <c r="BL239" s="19">
        <f t="shared" si="40"/>
        <v>0</v>
      </c>
      <c r="BM239" s="19">
        <v>0</v>
      </c>
      <c r="BN239" s="19">
        <v>0</v>
      </c>
      <c r="BO239" s="19">
        <f t="shared" si="41"/>
        <v>0</v>
      </c>
      <c r="BP239" s="24">
        <f t="shared" si="44"/>
        <v>0</v>
      </c>
      <c r="BQ239" s="24">
        <f t="shared" si="44"/>
        <v>0</v>
      </c>
      <c r="BR239" s="24">
        <f t="shared" si="42"/>
        <v>0</v>
      </c>
      <c r="BS239" s="25" t="s">
        <v>292</v>
      </c>
    </row>
    <row r="240" spans="1:71" s="25" customFormat="1" ht="14.25" x14ac:dyDescent="0.2">
      <c r="A240" s="14">
        <v>385</v>
      </c>
      <c r="B240" s="14"/>
      <c r="C240" s="15" t="s">
        <v>2128</v>
      </c>
      <c r="D240" s="16">
        <v>27782</v>
      </c>
      <c r="E240" s="15" t="s">
        <v>2129</v>
      </c>
      <c r="F240" s="15" t="s">
        <v>2128</v>
      </c>
      <c r="G240" s="17" t="s">
        <v>2130</v>
      </c>
      <c r="H240" s="17" t="s">
        <v>2131</v>
      </c>
      <c r="I240" s="17" t="s">
        <v>86</v>
      </c>
      <c r="J240" s="15" t="s">
        <v>2132</v>
      </c>
      <c r="K240" s="15" t="s">
        <v>2133</v>
      </c>
      <c r="L240" s="18" t="s">
        <v>2134</v>
      </c>
      <c r="M240" s="15" t="s">
        <v>884</v>
      </c>
      <c r="N240" s="15" t="s">
        <v>885</v>
      </c>
      <c r="O240" s="16">
        <v>610</v>
      </c>
      <c r="P240" s="15" t="s">
        <v>272</v>
      </c>
      <c r="Q240" s="15">
        <v>100</v>
      </c>
      <c r="R240" s="15">
        <v>0</v>
      </c>
      <c r="S240" s="15">
        <v>100</v>
      </c>
      <c r="T240" s="15">
        <v>0.04</v>
      </c>
      <c r="U240" s="15" t="s">
        <v>501</v>
      </c>
      <c r="V240" s="15" t="s">
        <v>502</v>
      </c>
      <c r="W240" s="16">
        <v>0</v>
      </c>
      <c r="X240" s="16">
        <v>0</v>
      </c>
      <c r="Y240" s="15">
        <v>1693</v>
      </c>
      <c r="Z240" s="15">
        <v>3.9E-2</v>
      </c>
      <c r="AA240" s="15" t="s">
        <v>1709</v>
      </c>
      <c r="AB240" s="15" t="s">
        <v>1710</v>
      </c>
      <c r="AC240" s="15">
        <v>0</v>
      </c>
      <c r="AD240" s="15"/>
      <c r="AE240" s="15" t="s">
        <v>211</v>
      </c>
      <c r="AF240" s="15" t="s">
        <v>2135</v>
      </c>
      <c r="AG240" s="16">
        <v>1</v>
      </c>
      <c r="AH240" s="15" t="s">
        <v>2136</v>
      </c>
      <c r="AI240" s="15" t="s">
        <v>78</v>
      </c>
      <c r="AJ240" s="15">
        <v>1693.12792969</v>
      </c>
      <c r="AK240" s="15">
        <v>233.86362399999999</v>
      </c>
      <c r="AL240" s="15">
        <v>3093802.8697700002</v>
      </c>
      <c r="AM240" s="15">
        <v>1426865.16218</v>
      </c>
      <c r="AN240" s="14"/>
      <c r="AO240" s="14"/>
      <c r="AP240" s="19">
        <v>0</v>
      </c>
      <c r="AQ240" s="19">
        <v>0</v>
      </c>
      <c r="AR240" s="19">
        <v>100</v>
      </c>
      <c r="AS240" s="19">
        <v>0</v>
      </c>
      <c r="AT240" s="19">
        <f t="shared" si="45"/>
        <v>100</v>
      </c>
      <c r="AU240" s="19">
        <v>0</v>
      </c>
      <c r="AV240" s="19">
        <v>0</v>
      </c>
      <c r="AW240" s="19">
        <v>0</v>
      </c>
      <c r="AX240" s="19">
        <v>100</v>
      </c>
      <c r="AY240" s="20">
        <f t="shared" si="43"/>
        <v>100</v>
      </c>
      <c r="AZ240" s="19">
        <f t="shared" si="36"/>
        <v>0</v>
      </c>
      <c r="BA240" s="21">
        <v>1.6637000000099997</v>
      </c>
      <c r="BB240" s="21">
        <v>2.3913000000000002</v>
      </c>
      <c r="BC240" s="22"/>
      <c r="BD240" s="19">
        <v>3</v>
      </c>
      <c r="BE240" s="19">
        <f t="shared" si="37"/>
        <v>0</v>
      </c>
      <c r="BF240" s="19">
        <f t="shared" si="38"/>
        <v>0</v>
      </c>
      <c r="BG240" s="23">
        <v>3.4819999999999997E-2</v>
      </c>
      <c r="BH240" s="23">
        <f t="shared" si="39"/>
        <v>3.4819999999999997E-2</v>
      </c>
      <c r="BI240" s="19">
        <v>0</v>
      </c>
      <c r="BJ240" s="19">
        <v>0</v>
      </c>
      <c r="BK240" s="19">
        <f t="shared" si="40"/>
        <v>0</v>
      </c>
      <c r="BL240" s="19">
        <f t="shared" si="40"/>
        <v>0</v>
      </c>
      <c r="BM240" s="19">
        <v>0</v>
      </c>
      <c r="BN240" s="19">
        <v>0</v>
      </c>
      <c r="BO240" s="19">
        <f t="shared" si="41"/>
        <v>0</v>
      </c>
      <c r="BP240" s="24">
        <f t="shared" si="44"/>
        <v>0</v>
      </c>
      <c r="BQ240" s="24">
        <f t="shared" si="44"/>
        <v>0</v>
      </c>
      <c r="BR240" s="24">
        <f t="shared" si="42"/>
        <v>0</v>
      </c>
      <c r="BS240" s="25" t="s">
        <v>292</v>
      </c>
    </row>
    <row r="241" spans="1:71" s="25" customFormat="1" ht="14.25" x14ac:dyDescent="0.2">
      <c r="A241" s="14">
        <v>386</v>
      </c>
      <c r="B241" s="14"/>
      <c r="C241" s="15" t="s">
        <v>2137</v>
      </c>
      <c r="D241" s="16">
        <v>10111</v>
      </c>
      <c r="E241" s="15" t="s">
        <v>2138</v>
      </c>
      <c r="F241" s="15" t="s">
        <v>2137</v>
      </c>
      <c r="G241" s="17" t="s">
        <v>2139</v>
      </c>
      <c r="H241" s="17" t="s">
        <v>2140</v>
      </c>
      <c r="I241" s="17" t="s">
        <v>86</v>
      </c>
      <c r="J241" s="15" t="s">
        <v>2141</v>
      </c>
      <c r="K241" s="15" t="s">
        <v>644</v>
      </c>
      <c r="L241" s="18" t="s">
        <v>2142</v>
      </c>
      <c r="M241" s="15" t="s">
        <v>884</v>
      </c>
      <c r="N241" s="15" t="s">
        <v>885</v>
      </c>
      <c r="O241" s="16">
        <v>610</v>
      </c>
      <c r="P241" s="15" t="s">
        <v>272</v>
      </c>
      <c r="Q241" s="15">
        <v>100</v>
      </c>
      <c r="R241" s="15">
        <v>0</v>
      </c>
      <c r="S241" s="15">
        <v>100</v>
      </c>
      <c r="T241" s="15">
        <v>0.04</v>
      </c>
      <c r="U241" s="15" t="s">
        <v>501</v>
      </c>
      <c r="V241" s="15" t="s">
        <v>502</v>
      </c>
      <c r="W241" s="16">
        <v>0</v>
      </c>
      <c r="X241" s="16">
        <v>0</v>
      </c>
      <c r="Y241" s="15">
        <v>1678</v>
      </c>
      <c r="Z241" s="15">
        <v>3.9E-2</v>
      </c>
      <c r="AA241" s="15" t="s">
        <v>1709</v>
      </c>
      <c r="AB241" s="15" t="s">
        <v>1710</v>
      </c>
      <c r="AC241" s="15">
        <v>0</v>
      </c>
      <c r="AD241" s="15"/>
      <c r="AE241" s="15" t="s">
        <v>222</v>
      </c>
      <c r="AF241" s="15" t="s">
        <v>2143</v>
      </c>
      <c r="AG241" s="16">
        <v>1</v>
      </c>
      <c r="AH241" s="15" t="s">
        <v>2144</v>
      </c>
      <c r="AI241" s="15" t="s">
        <v>78</v>
      </c>
      <c r="AJ241" s="15">
        <v>1677.5356445299999</v>
      </c>
      <c r="AK241" s="15">
        <v>233.55226310399999</v>
      </c>
      <c r="AL241" s="15">
        <v>3093702.87066</v>
      </c>
      <c r="AM241" s="15">
        <v>1426865.4527799999</v>
      </c>
      <c r="AN241" s="14"/>
      <c r="AO241" s="14"/>
      <c r="AP241" s="19">
        <v>0</v>
      </c>
      <c r="AQ241" s="19">
        <v>0</v>
      </c>
      <c r="AR241" s="19">
        <v>100</v>
      </c>
      <c r="AS241" s="19">
        <v>0</v>
      </c>
      <c r="AT241" s="19">
        <f t="shared" si="45"/>
        <v>100</v>
      </c>
      <c r="AU241" s="19">
        <v>0</v>
      </c>
      <c r="AV241" s="19">
        <v>0</v>
      </c>
      <c r="AW241" s="19">
        <v>0</v>
      </c>
      <c r="AX241" s="19">
        <v>100</v>
      </c>
      <c r="AY241" s="20">
        <f t="shared" si="43"/>
        <v>100</v>
      </c>
      <c r="AZ241" s="19">
        <f t="shared" si="36"/>
        <v>0</v>
      </c>
      <c r="BA241" s="21">
        <v>1.6637000000099997</v>
      </c>
      <c r="BB241" s="21">
        <v>2.3913000000000002</v>
      </c>
      <c r="BC241" s="22"/>
      <c r="BD241" s="19">
        <v>3</v>
      </c>
      <c r="BE241" s="19">
        <f t="shared" si="37"/>
        <v>0</v>
      </c>
      <c r="BF241" s="19">
        <f t="shared" si="38"/>
        <v>0</v>
      </c>
      <c r="BG241" s="23">
        <v>3.4819999999999997E-2</v>
      </c>
      <c r="BH241" s="23">
        <f t="shared" si="39"/>
        <v>3.4819999999999997E-2</v>
      </c>
      <c r="BI241" s="19">
        <v>0</v>
      </c>
      <c r="BJ241" s="19">
        <v>0</v>
      </c>
      <c r="BK241" s="19">
        <f t="shared" si="40"/>
        <v>0</v>
      </c>
      <c r="BL241" s="19">
        <f t="shared" si="40"/>
        <v>0</v>
      </c>
      <c r="BM241" s="19">
        <v>0</v>
      </c>
      <c r="BN241" s="19">
        <v>0</v>
      </c>
      <c r="BO241" s="19">
        <f t="shared" si="41"/>
        <v>0</v>
      </c>
      <c r="BP241" s="24">
        <f t="shared" si="44"/>
        <v>0</v>
      </c>
      <c r="BQ241" s="24">
        <f t="shared" si="44"/>
        <v>0</v>
      </c>
      <c r="BR241" s="24">
        <f t="shared" si="42"/>
        <v>0</v>
      </c>
      <c r="BS241" s="25" t="s">
        <v>292</v>
      </c>
    </row>
    <row r="242" spans="1:71" s="25" customFormat="1" ht="14.25" x14ac:dyDescent="0.2">
      <c r="A242" s="14">
        <v>387</v>
      </c>
      <c r="B242" s="14"/>
      <c r="C242" s="15" t="s">
        <v>150</v>
      </c>
      <c r="D242" s="16">
        <v>35637</v>
      </c>
      <c r="E242" s="15" t="s">
        <v>2145</v>
      </c>
      <c r="F242" s="15" t="s">
        <v>2146</v>
      </c>
      <c r="G242" s="17" t="s">
        <v>2147</v>
      </c>
      <c r="H242" s="17" t="s">
        <v>2148</v>
      </c>
      <c r="I242" s="17" t="s">
        <v>86</v>
      </c>
      <c r="J242" s="15" t="s">
        <v>2149</v>
      </c>
      <c r="K242" s="15" t="s">
        <v>88</v>
      </c>
      <c r="L242" s="18" t="s">
        <v>2150</v>
      </c>
      <c r="M242" s="15" t="s">
        <v>884</v>
      </c>
      <c r="N242" s="15" t="s">
        <v>885</v>
      </c>
      <c r="O242" s="16">
        <v>610</v>
      </c>
      <c r="P242" s="15" t="s">
        <v>272</v>
      </c>
      <c r="Q242" s="15">
        <v>100</v>
      </c>
      <c r="R242" s="15">
        <v>0</v>
      </c>
      <c r="S242" s="15">
        <v>100</v>
      </c>
      <c r="T242" s="15">
        <v>0.04</v>
      </c>
      <c r="U242" s="15" t="s">
        <v>501</v>
      </c>
      <c r="V242" s="15" t="s">
        <v>502</v>
      </c>
      <c r="W242" s="16">
        <v>0</v>
      </c>
      <c r="X242" s="16">
        <v>0</v>
      </c>
      <c r="Y242" s="15">
        <v>2285</v>
      </c>
      <c r="Z242" s="15">
        <v>5.1999999999999998E-2</v>
      </c>
      <c r="AA242" s="15" t="s">
        <v>1709</v>
      </c>
      <c r="AB242" s="15" t="s">
        <v>1710</v>
      </c>
      <c r="AC242" s="15">
        <v>0</v>
      </c>
      <c r="AD242" s="15"/>
      <c r="AE242" s="15" t="s">
        <v>211</v>
      </c>
      <c r="AF242" s="15" t="s">
        <v>2151</v>
      </c>
      <c r="AG242" s="16">
        <v>1</v>
      </c>
      <c r="AH242" s="15" t="s">
        <v>2152</v>
      </c>
      <c r="AI242" s="15" t="s">
        <v>78</v>
      </c>
      <c r="AJ242" s="15">
        <v>2284.7250976599998</v>
      </c>
      <c r="AK242" s="15">
        <v>245.17880081300001</v>
      </c>
      <c r="AL242" s="15">
        <v>3093553.0745999999</v>
      </c>
      <c r="AM242" s="15">
        <v>1426869.1577000001</v>
      </c>
      <c r="AN242" s="14"/>
      <c r="AO242" s="14"/>
      <c r="AP242" s="19">
        <v>0</v>
      </c>
      <c r="AQ242" s="19">
        <v>0</v>
      </c>
      <c r="AR242" s="19">
        <v>100</v>
      </c>
      <c r="AS242" s="19">
        <v>0</v>
      </c>
      <c r="AT242" s="19">
        <f t="shared" si="45"/>
        <v>100</v>
      </c>
      <c r="AU242" s="19">
        <v>0</v>
      </c>
      <c r="AV242" s="19">
        <v>0</v>
      </c>
      <c r="AW242" s="19">
        <v>0</v>
      </c>
      <c r="AX242" s="19">
        <v>100</v>
      </c>
      <c r="AY242" s="20">
        <f t="shared" si="43"/>
        <v>100</v>
      </c>
      <c r="AZ242" s="19">
        <f t="shared" si="36"/>
        <v>0</v>
      </c>
      <c r="BA242" s="21">
        <v>1.6637000000099997</v>
      </c>
      <c r="BB242" s="21">
        <v>2.3913000000000002</v>
      </c>
      <c r="BC242" s="22"/>
      <c r="BD242" s="19">
        <v>3</v>
      </c>
      <c r="BE242" s="19">
        <f t="shared" si="37"/>
        <v>0</v>
      </c>
      <c r="BF242" s="19">
        <f t="shared" si="38"/>
        <v>0</v>
      </c>
      <c r="BG242" s="23">
        <v>3.4819999999999997E-2</v>
      </c>
      <c r="BH242" s="23">
        <f t="shared" si="39"/>
        <v>3.4819999999999997E-2</v>
      </c>
      <c r="BI242" s="19">
        <v>0</v>
      </c>
      <c r="BJ242" s="19">
        <v>0</v>
      </c>
      <c r="BK242" s="19">
        <f t="shared" si="40"/>
        <v>0</v>
      </c>
      <c r="BL242" s="19">
        <f t="shared" si="40"/>
        <v>0</v>
      </c>
      <c r="BM242" s="19">
        <v>0</v>
      </c>
      <c r="BN242" s="19">
        <v>0</v>
      </c>
      <c r="BO242" s="19">
        <f t="shared" si="41"/>
        <v>0</v>
      </c>
      <c r="BP242" s="24">
        <f t="shared" si="44"/>
        <v>0</v>
      </c>
      <c r="BQ242" s="24">
        <f t="shared" si="44"/>
        <v>0</v>
      </c>
      <c r="BR242" s="24">
        <f t="shared" si="42"/>
        <v>0</v>
      </c>
      <c r="BS242" s="25" t="s">
        <v>292</v>
      </c>
    </row>
    <row r="243" spans="1:71" s="25" customFormat="1" ht="14.25" x14ac:dyDescent="0.2">
      <c r="A243" s="14">
        <v>388</v>
      </c>
      <c r="B243" s="14"/>
      <c r="C243" s="15" t="s">
        <v>2153</v>
      </c>
      <c r="D243" s="16">
        <v>22544</v>
      </c>
      <c r="E243" s="15" t="s">
        <v>2154</v>
      </c>
      <c r="F243" s="15" t="s">
        <v>2155</v>
      </c>
      <c r="G243" s="17" t="s">
        <v>2156</v>
      </c>
      <c r="H243" s="17" t="s">
        <v>2157</v>
      </c>
      <c r="I243" s="17" t="s">
        <v>86</v>
      </c>
      <c r="J243" s="15" t="s">
        <v>2158</v>
      </c>
      <c r="K243" s="15" t="s">
        <v>2159</v>
      </c>
      <c r="L243" s="18" t="s">
        <v>2160</v>
      </c>
      <c r="M243" s="15" t="s">
        <v>884</v>
      </c>
      <c r="N243" s="15" t="s">
        <v>885</v>
      </c>
      <c r="O243" s="16">
        <v>610</v>
      </c>
      <c r="P243" s="15" t="s">
        <v>272</v>
      </c>
      <c r="Q243" s="15">
        <v>100</v>
      </c>
      <c r="R243" s="15">
        <v>0</v>
      </c>
      <c r="S243" s="15">
        <v>100</v>
      </c>
      <c r="T243" s="15">
        <v>0.04</v>
      </c>
      <c r="U243" s="15" t="s">
        <v>501</v>
      </c>
      <c r="V243" s="15" t="s">
        <v>502</v>
      </c>
      <c r="W243" s="16">
        <v>0</v>
      </c>
      <c r="X243" s="16">
        <v>0</v>
      </c>
      <c r="Y243" s="15">
        <v>2269</v>
      </c>
      <c r="Z243" s="15">
        <v>5.1999999999999998E-2</v>
      </c>
      <c r="AA243" s="15" t="s">
        <v>1709</v>
      </c>
      <c r="AB243" s="15" t="s">
        <v>1710</v>
      </c>
      <c r="AC243" s="15">
        <v>0</v>
      </c>
      <c r="AD243" s="15"/>
      <c r="AE243" s="15" t="s">
        <v>211</v>
      </c>
      <c r="AF243" s="15" t="s">
        <v>2161</v>
      </c>
      <c r="AG243" s="16">
        <v>1</v>
      </c>
      <c r="AH243" s="15" t="s">
        <v>2162</v>
      </c>
      <c r="AI243" s="15" t="s">
        <v>78</v>
      </c>
      <c r="AJ243" s="15">
        <v>2268.7392578099998</v>
      </c>
      <c r="AK243" s="15">
        <v>245.376731796</v>
      </c>
      <c r="AL243" s="15">
        <v>3093453.2432900001</v>
      </c>
      <c r="AM243" s="15">
        <v>1426869.4845499999</v>
      </c>
      <c r="AN243" s="14"/>
      <c r="AO243" s="14"/>
      <c r="AP243" s="19">
        <v>0</v>
      </c>
      <c r="AQ243" s="19">
        <v>0</v>
      </c>
      <c r="AR243" s="19">
        <v>100</v>
      </c>
      <c r="AS243" s="19">
        <v>0</v>
      </c>
      <c r="AT243" s="19">
        <f t="shared" si="45"/>
        <v>100</v>
      </c>
      <c r="AU243" s="19">
        <v>0</v>
      </c>
      <c r="AV243" s="19">
        <v>0</v>
      </c>
      <c r="AW243" s="19">
        <v>0</v>
      </c>
      <c r="AX243" s="19">
        <v>100</v>
      </c>
      <c r="AY243" s="20">
        <f t="shared" si="43"/>
        <v>100</v>
      </c>
      <c r="AZ243" s="19">
        <f t="shared" si="36"/>
        <v>0</v>
      </c>
      <c r="BA243" s="21">
        <v>1.6637000000099997</v>
      </c>
      <c r="BB243" s="21">
        <v>2.3913000000000002</v>
      </c>
      <c r="BC243" s="22"/>
      <c r="BD243" s="19">
        <v>3</v>
      </c>
      <c r="BE243" s="19">
        <f t="shared" si="37"/>
        <v>0</v>
      </c>
      <c r="BF243" s="19">
        <f t="shared" si="38"/>
        <v>0</v>
      </c>
      <c r="BG243" s="23">
        <v>3.4819999999999997E-2</v>
      </c>
      <c r="BH243" s="23">
        <f t="shared" si="39"/>
        <v>3.4819999999999997E-2</v>
      </c>
      <c r="BI243" s="19">
        <v>0</v>
      </c>
      <c r="BJ243" s="19">
        <v>0</v>
      </c>
      <c r="BK243" s="19">
        <f t="shared" si="40"/>
        <v>0</v>
      </c>
      <c r="BL243" s="19">
        <f t="shared" si="40"/>
        <v>0</v>
      </c>
      <c r="BM243" s="19">
        <v>0</v>
      </c>
      <c r="BN243" s="19">
        <v>0</v>
      </c>
      <c r="BO243" s="19">
        <f t="shared" si="41"/>
        <v>0</v>
      </c>
      <c r="BP243" s="24">
        <f t="shared" si="44"/>
        <v>0</v>
      </c>
      <c r="BQ243" s="24">
        <f t="shared" si="44"/>
        <v>0</v>
      </c>
      <c r="BR243" s="24">
        <f t="shared" si="42"/>
        <v>0</v>
      </c>
      <c r="BS243" s="25" t="s">
        <v>292</v>
      </c>
    </row>
    <row r="244" spans="1:71" s="25" customFormat="1" ht="14.25" x14ac:dyDescent="0.2">
      <c r="A244" s="14">
        <v>389</v>
      </c>
      <c r="B244" s="14"/>
      <c r="C244" s="15" t="s">
        <v>2163</v>
      </c>
      <c r="D244" s="16">
        <v>26317</v>
      </c>
      <c r="E244" s="15" t="s">
        <v>2164</v>
      </c>
      <c r="F244" s="15" t="s">
        <v>2163</v>
      </c>
      <c r="G244" s="17" t="s">
        <v>2165</v>
      </c>
      <c r="H244" s="17" t="s">
        <v>2166</v>
      </c>
      <c r="I244" s="17" t="s">
        <v>86</v>
      </c>
      <c r="J244" s="15" t="s">
        <v>2167</v>
      </c>
      <c r="K244" s="15" t="s">
        <v>2168</v>
      </c>
      <c r="L244" s="18" t="s">
        <v>2169</v>
      </c>
      <c r="M244" s="15" t="s">
        <v>884</v>
      </c>
      <c r="N244" s="15" t="s">
        <v>885</v>
      </c>
      <c r="O244" s="16">
        <v>610</v>
      </c>
      <c r="P244" s="15" t="s">
        <v>272</v>
      </c>
      <c r="Q244" s="15">
        <v>100</v>
      </c>
      <c r="R244" s="15">
        <v>0</v>
      </c>
      <c r="S244" s="15">
        <v>100</v>
      </c>
      <c r="T244" s="15">
        <v>0.04</v>
      </c>
      <c r="U244" s="15" t="s">
        <v>501</v>
      </c>
      <c r="V244" s="15" t="s">
        <v>502</v>
      </c>
      <c r="W244" s="16">
        <v>0</v>
      </c>
      <c r="X244" s="16">
        <v>0</v>
      </c>
      <c r="Y244" s="15">
        <v>2245</v>
      </c>
      <c r="Z244" s="15">
        <v>5.1999999999999998E-2</v>
      </c>
      <c r="AA244" s="15" t="s">
        <v>1709</v>
      </c>
      <c r="AB244" s="15" t="s">
        <v>1710</v>
      </c>
      <c r="AC244" s="15">
        <v>0</v>
      </c>
      <c r="AD244" s="15"/>
      <c r="AE244" s="15" t="s">
        <v>211</v>
      </c>
      <c r="AF244" s="15" t="s">
        <v>2170</v>
      </c>
      <c r="AG244" s="16">
        <v>1</v>
      </c>
      <c r="AH244" s="15" t="s">
        <v>2171</v>
      </c>
      <c r="AI244" s="15" t="s">
        <v>78</v>
      </c>
      <c r="AJ244" s="15">
        <v>2245.0385742200001</v>
      </c>
      <c r="AK244" s="15">
        <v>244.90297876299999</v>
      </c>
      <c r="AL244" s="15">
        <v>3093353.2437900002</v>
      </c>
      <c r="AM244" s="15">
        <v>1426869.8158100001</v>
      </c>
      <c r="AN244" s="14"/>
      <c r="AO244" s="14"/>
      <c r="AP244" s="19">
        <v>0</v>
      </c>
      <c r="AQ244" s="19">
        <v>0</v>
      </c>
      <c r="AR244" s="19">
        <v>100</v>
      </c>
      <c r="AS244" s="19">
        <v>0</v>
      </c>
      <c r="AT244" s="19">
        <f t="shared" si="45"/>
        <v>100</v>
      </c>
      <c r="AU244" s="19">
        <v>0</v>
      </c>
      <c r="AV244" s="19">
        <v>0</v>
      </c>
      <c r="AW244" s="19">
        <v>0</v>
      </c>
      <c r="AX244" s="19">
        <v>100</v>
      </c>
      <c r="AY244" s="20">
        <f t="shared" si="43"/>
        <v>100</v>
      </c>
      <c r="AZ244" s="19">
        <f t="shared" si="36"/>
        <v>0</v>
      </c>
      <c r="BA244" s="21">
        <v>1.6637000000099997</v>
      </c>
      <c r="BB244" s="21">
        <v>2.3913000000000002</v>
      </c>
      <c r="BC244" s="22"/>
      <c r="BD244" s="19">
        <v>3</v>
      </c>
      <c r="BE244" s="19">
        <f t="shared" si="37"/>
        <v>0</v>
      </c>
      <c r="BF244" s="19">
        <f t="shared" si="38"/>
        <v>0</v>
      </c>
      <c r="BG244" s="23">
        <v>3.4819999999999997E-2</v>
      </c>
      <c r="BH244" s="23">
        <f t="shared" si="39"/>
        <v>3.4819999999999997E-2</v>
      </c>
      <c r="BI244" s="19">
        <v>0</v>
      </c>
      <c r="BJ244" s="19">
        <v>0</v>
      </c>
      <c r="BK244" s="19">
        <f t="shared" si="40"/>
        <v>0</v>
      </c>
      <c r="BL244" s="19">
        <f t="shared" si="40"/>
        <v>0</v>
      </c>
      <c r="BM244" s="19">
        <v>0</v>
      </c>
      <c r="BN244" s="19">
        <v>0</v>
      </c>
      <c r="BO244" s="19">
        <f t="shared" si="41"/>
        <v>0</v>
      </c>
      <c r="BP244" s="24">
        <f t="shared" si="44"/>
        <v>0</v>
      </c>
      <c r="BQ244" s="24">
        <f t="shared" si="44"/>
        <v>0</v>
      </c>
      <c r="BR244" s="24">
        <f t="shared" si="42"/>
        <v>0</v>
      </c>
      <c r="BS244" s="25" t="s">
        <v>292</v>
      </c>
    </row>
    <row r="245" spans="1:71" s="25" customFormat="1" ht="14.25" x14ac:dyDescent="0.2">
      <c r="A245" s="14">
        <v>390</v>
      </c>
      <c r="B245" s="14"/>
      <c r="C245" s="15"/>
      <c r="D245" s="16">
        <v>29553</v>
      </c>
      <c r="E245" s="15" t="s">
        <v>2172</v>
      </c>
      <c r="F245" s="15" t="s">
        <v>2173</v>
      </c>
      <c r="G245" s="17" t="s">
        <v>2174</v>
      </c>
      <c r="H245" s="17" t="s">
        <v>2175</v>
      </c>
      <c r="I245" s="17" t="s">
        <v>205</v>
      </c>
      <c r="J245" s="15" t="s">
        <v>2176</v>
      </c>
      <c r="K245" s="15" t="s">
        <v>2177</v>
      </c>
      <c r="L245" s="18" t="s">
        <v>2178</v>
      </c>
      <c r="M245" s="15" t="s">
        <v>884</v>
      </c>
      <c r="N245" s="15" t="s">
        <v>885</v>
      </c>
      <c r="O245" s="16">
        <v>610</v>
      </c>
      <c r="P245" s="15" t="s">
        <v>272</v>
      </c>
      <c r="Q245" s="15">
        <v>100</v>
      </c>
      <c r="R245" s="15">
        <v>0</v>
      </c>
      <c r="S245" s="15">
        <v>100</v>
      </c>
      <c r="T245" s="15">
        <v>0.04</v>
      </c>
      <c r="U245" s="15" t="s">
        <v>501</v>
      </c>
      <c r="V245" s="15" t="s">
        <v>502</v>
      </c>
      <c r="W245" s="16">
        <v>0</v>
      </c>
      <c r="X245" s="16">
        <v>0</v>
      </c>
      <c r="Y245" s="15">
        <v>2221</v>
      </c>
      <c r="Z245" s="15">
        <v>5.0999999999999997E-2</v>
      </c>
      <c r="AA245" s="15" t="s">
        <v>1709</v>
      </c>
      <c r="AB245" s="15" t="s">
        <v>1710</v>
      </c>
      <c r="AC245" s="15">
        <v>0</v>
      </c>
      <c r="AD245" s="15"/>
      <c r="AE245" s="15" t="s">
        <v>211</v>
      </c>
      <c r="AF245" s="15" t="s">
        <v>2179</v>
      </c>
      <c r="AG245" s="16">
        <v>1</v>
      </c>
      <c r="AH245" s="15" t="s">
        <v>2180</v>
      </c>
      <c r="AI245" s="15" t="s">
        <v>78</v>
      </c>
      <c r="AJ245" s="15">
        <v>2221.2817382799999</v>
      </c>
      <c r="AK245" s="15">
        <v>244.427588958</v>
      </c>
      <c r="AL245" s="15">
        <v>3093253.24444</v>
      </c>
      <c r="AM245" s="15">
        <v>1426870.1471800001</v>
      </c>
      <c r="AN245" s="14"/>
      <c r="AO245" s="14"/>
      <c r="AP245" s="19">
        <v>0</v>
      </c>
      <c r="AQ245" s="19">
        <v>0</v>
      </c>
      <c r="AR245" s="19">
        <v>100</v>
      </c>
      <c r="AS245" s="19">
        <v>0</v>
      </c>
      <c r="AT245" s="19">
        <f t="shared" si="45"/>
        <v>100</v>
      </c>
      <c r="AU245" s="19">
        <v>0</v>
      </c>
      <c r="AV245" s="19">
        <v>0</v>
      </c>
      <c r="AW245" s="19">
        <v>0</v>
      </c>
      <c r="AX245" s="19">
        <v>100</v>
      </c>
      <c r="AY245" s="20">
        <f t="shared" si="43"/>
        <v>100</v>
      </c>
      <c r="AZ245" s="19">
        <f t="shared" si="36"/>
        <v>0</v>
      </c>
      <c r="BA245" s="21">
        <v>1.6637000000099997</v>
      </c>
      <c r="BB245" s="21">
        <v>2.3913000000000002</v>
      </c>
      <c r="BC245" s="22"/>
      <c r="BD245" s="19">
        <v>3</v>
      </c>
      <c r="BE245" s="19">
        <f t="shared" si="37"/>
        <v>0</v>
      </c>
      <c r="BF245" s="19">
        <f t="shared" si="38"/>
        <v>0</v>
      </c>
      <c r="BG245" s="23">
        <v>3.4819999999999997E-2</v>
      </c>
      <c r="BH245" s="23">
        <f t="shared" si="39"/>
        <v>3.4819999999999997E-2</v>
      </c>
      <c r="BI245" s="19">
        <v>0</v>
      </c>
      <c r="BJ245" s="19">
        <v>0</v>
      </c>
      <c r="BK245" s="19">
        <f t="shared" si="40"/>
        <v>0</v>
      </c>
      <c r="BL245" s="19">
        <f t="shared" si="40"/>
        <v>0</v>
      </c>
      <c r="BM245" s="19">
        <v>0</v>
      </c>
      <c r="BN245" s="19">
        <v>0</v>
      </c>
      <c r="BO245" s="19">
        <f t="shared" si="41"/>
        <v>0</v>
      </c>
      <c r="BP245" s="24">
        <f t="shared" si="44"/>
        <v>0</v>
      </c>
      <c r="BQ245" s="24">
        <f t="shared" si="44"/>
        <v>0</v>
      </c>
      <c r="BR245" s="24">
        <f t="shared" si="42"/>
        <v>0</v>
      </c>
      <c r="BS245" s="25" t="s">
        <v>292</v>
      </c>
    </row>
    <row r="246" spans="1:71" s="25" customFormat="1" ht="14.25" x14ac:dyDescent="0.2">
      <c r="A246" s="14">
        <v>391</v>
      </c>
      <c r="B246" s="14"/>
      <c r="C246" s="15" t="s">
        <v>2153</v>
      </c>
      <c r="D246" s="16">
        <v>33730</v>
      </c>
      <c r="E246" s="15" t="s">
        <v>2181</v>
      </c>
      <c r="F246" s="15" t="s">
        <v>2182</v>
      </c>
      <c r="G246" s="17" t="s">
        <v>2183</v>
      </c>
      <c r="H246" s="17" t="s">
        <v>2184</v>
      </c>
      <c r="I246" s="17" t="s">
        <v>205</v>
      </c>
      <c r="J246" s="15" t="s">
        <v>2185</v>
      </c>
      <c r="K246" s="15" t="s">
        <v>86</v>
      </c>
      <c r="L246" s="18" t="s">
        <v>2186</v>
      </c>
      <c r="M246" s="15" t="s">
        <v>884</v>
      </c>
      <c r="N246" s="15" t="s">
        <v>885</v>
      </c>
      <c r="O246" s="16">
        <v>610</v>
      </c>
      <c r="P246" s="15" t="s">
        <v>272</v>
      </c>
      <c r="Q246" s="15">
        <v>100</v>
      </c>
      <c r="R246" s="15">
        <v>0</v>
      </c>
      <c r="S246" s="15">
        <v>100</v>
      </c>
      <c r="T246" s="15">
        <v>0.04</v>
      </c>
      <c r="U246" s="15" t="s">
        <v>501</v>
      </c>
      <c r="V246" s="15" t="s">
        <v>502</v>
      </c>
      <c r="W246" s="16">
        <v>0</v>
      </c>
      <c r="X246" s="16">
        <v>0</v>
      </c>
      <c r="Y246" s="15">
        <v>2198</v>
      </c>
      <c r="Z246" s="15">
        <v>0.05</v>
      </c>
      <c r="AA246" s="15" t="s">
        <v>1709</v>
      </c>
      <c r="AB246" s="15" t="s">
        <v>1710</v>
      </c>
      <c r="AC246" s="15">
        <v>0</v>
      </c>
      <c r="AD246" s="15"/>
      <c r="AE246" s="15" t="s">
        <v>211</v>
      </c>
      <c r="AF246" s="15" t="s">
        <v>2187</v>
      </c>
      <c r="AG246" s="16">
        <v>1</v>
      </c>
      <c r="AH246" s="15" t="s">
        <v>2188</v>
      </c>
      <c r="AI246" s="15" t="s">
        <v>78</v>
      </c>
      <c r="AJ246" s="15">
        <v>2197.5327148400002</v>
      </c>
      <c r="AK246" s="15">
        <v>243.95284941599999</v>
      </c>
      <c r="AL246" s="15">
        <v>3093153.24462</v>
      </c>
      <c r="AM246" s="15">
        <v>1426870.47853</v>
      </c>
      <c r="AN246" s="14"/>
      <c r="AO246" s="14"/>
      <c r="AP246" s="19">
        <v>0</v>
      </c>
      <c r="AQ246" s="19">
        <v>0</v>
      </c>
      <c r="AR246" s="19">
        <v>100</v>
      </c>
      <c r="AS246" s="19">
        <v>0</v>
      </c>
      <c r="AT246" s="19">
        <f t="shared" si="45"/>
        <v>100</v>
      </c>
      <c r="AU246" s="19">
        <v>0</v>
      </c>
      <c r="AV246" s="19">
        <v>0</v>
      </c>
      <c r="AW246" s="19">
        <v>0</v>
      </c>
      <c r="AX246" s="19">
        <v>100</v>
      </c>
      <c r="AY246" s="20">
        <f t="shared" si="43"/>
        <v>100</v>
      </c>
      <c r="AZ246" s="19">
        <f t="shared" si="36"/>
        <v>0</v>
      </c>
      <c r="BA246" s="21">
        <v>1.6637000000099997</v>
      </c>
      <c r="BB246" s="21">
        <v>2.3913000000000002</v>
      </c>
      <c r="BC246" s="22"/>
      <c r="BD246" s="19">
        <v>3</v>
      </c>
      <c r="BE246" s="19">
        <f t="shared" si="37"/>
        <v>0</v>
      </c>
      <c r="BF246" s="19">
        <f t="shared" si="38"/>
        <v>0</v>
      </c>
      <c r="BG246" s="23">
        <v>3.4819999999999997E-2</v>
      </c>
      <c r="BH246" s="23">
        <f t="shared" si="39"/>
        <v>3.4819999999999997E-2</v>
      </c>
      <c r="BI246" s="19">
        <v>0</v>
      </c>
      <c r="BJ246" s="19">
        <v>0</v>
      </c>
      <c r="BK246" s="19">
        <f t="shared" si="40"/>
        <v>0</v>
      </c>
      <c r="BL246" s="19">
        <f t="shared" si="40"/>
        <v>0</v>
      </c>
      <c r="BM246" s="19">
        <v>0</v>
      </c>
      <c r="BN246" s="19">
        <v>0</v>
      </c>
      <c r="BO246" s="19">
        <f t="shared" si="41"/>
        <v>0</v>
      </c>
      <c r="BP246" s="24">
        <f t="shared" si="44"/>
        <v>0</v>
      </c>
      <c r="BQ246" s="24">
        <f t="shared" si="44"/>
        <v>0</v>
      </c>
      <c r="BR246" s="24">
        <f t="shared" si="42"/>
        <v>0</v>
      </c>
      <c r="BS246" s="25" t="s">
        <v>292</v>
      </c>
    </row>
    <row r="247" spans="1:71" s="25" customFormat="1" ht="14.25" x14ac:dyDescent="0.2">
      <c r="A247" s="14">
        <v>392</v>
      </c>
      <c r="B247" s="14"/>
      <c r="C247" s="15" t="s">
        <v>2189</v>
      </c>
      <c r="D247" s="16">
        <v>35040</v>
      </c>
      <c r="E247" s="15" t="s">
        <v>2190</v>
      </c>
      <c r="F247" s="15" t="s">
        <v>2189</v>
      </c>
      <c r="G247" s="17" t="s">
        <v>2191</v>
      </c>
      <c r="H247" s="17" t="s">
        <v>2192</v>
      </c>
      <c r="I247" s="17" t="s">
        <v>86</v>
      </c>
      <c r="J247" s="15" t="s">
        <v>2193</v>
      </c>
      <c r="K247" s="15" t="s">
        <v>772</v>
      </c>
      <c r="L247" s="18" t="s">
        <v>2194</v>
      </c>
      <c r="M247" s="15" t="s">
        <v>884</v>
      </c>
      <c r="N247" s="15" t="s">
        <v>885</v>
      </c>
      <c r="O247" s="16">
        <v>610</v>
      </c>
      <c r="P247" s="15" t="s">
        <v>272</v>
      </c>
      <c r="Q247" s="15">
        <v>200</v>
      </c>
      <c r="R247" s="15">
        <v>0</v>
      </c>
      <c r="S247" s="15">
        <v>200</v>
      </c>
      <c r="T247" s="15">
        <v>0.05</v>
      </c>
      <c r="U247" s="15" t="s">
        <v>501</v>
      </c>
      <c r="V247" s="15" t="s">
        <v>502</v>
      </c>
      <c r="W247" s="16">
        <v>0</v>
      </c>
      <c r="X247" s="16">
        <v>0</v>
      </c>
      <c r="Y247" s="15">
        <v>2174</v>
      </c>
      <c r="Z247" s="15">
        <v>0.05</v>
      </c>
      <c r="AA247" s="15" t="s">
        <v>1709</v>
      </c>
      <c r="AB247" s="15" t="s">
        <v>1710</v>
      </c>
      <c r="AC247" s="15">
        <v>0</v>
      </c>
      <c r="AD247" s="15"/>
      <c r="AE247" s="15" t="s">
        <v>183</v>
      </c>
      <c r="AF247" s="15" t="s">
        <v>2195</v>
      </c>
      <c r="AG247" s="16">
        <v>1</v>
      </c>
      <c r="AH247" s="15" t="s">
        <v>2196</v>
      </c>
      <c r="AI247" s="15" t="s">
        <v>78</v>
      </c>
      <c r="AJ247" s="15">
        <v>2173.7983398400002</v>
      </c>
      <c r="AK247" s="15">
        <v>243.47844239299999</v>
      </c>
      <c r="AL247" s="15">
        <v>3093053.2450199998</v>
      </c>
      <c r="AM247" s="15">
        <v>1426870.8098200001</v>
      </c>
      <c r="AN247" s="14"/>
      <c r="AO247" s="14"/>
      <c r="AP247" s="19">
        <v>0</v>
      </c>
      <c r="AQ247" s="19">
        <v>0</v>
      </c>
      <c r="AR247" s="19">
        <v>200</v>
      </c>
      <c r="AS247" s="19">
        <v>0</v>
      </c>
      <c r="AT247" s="19">
        <f t="shared" si="45"/>
        <v>200</v>
      </c>
      <c r="AU247" s="19">
        <v>0</v>
      </c>
      <c r="AV247" s="19">
        <v>0</v>
      </c>
      <c r="AW247" s="19">
        <v>0</v>
      </c>
      <c r="AX247" s="19">
        <v>200</v>
      </c>
      <c r="AY247" s="20">
        <f t="shared" si="43"/>
        <v>200</v>
      </c>
      <c r="AZ247" s="19">
        <f t="shared" si="36"/>
        <v>0</v>
      </c>
      <c r="BA247" s="21">
        <v>1.6637000000099997</v>
      </c>
      <c r="BB247" s="21">
        <v>2.3913000000000002</v>
      </c>
      <c r="BC247" s="22"/>
      <c r="BD247" s="19">
        <v>6</v>
      </c>
      <c r="BE247" s="19">
        <f t="shared" si="37"/>
        <v>0</v>
      </c>
      <c r="BF247" s="19">
        <f t="shared" si="38"/>
        <v>0</v>
      </c>
      <c r="BG247" s="23">
        <v>3.4819999999999997E-2</v>
      </c>
      <c r="BH247" s="23">
        <f t="shared" si="39"/>
        <v>3.4819999999999997E-2</v>
      </c>
      <c r="BI247" s="19">
        <v>0</v>
      </c>
      <c r="BJ247" s="19">
        <v>0</v>
      </c>
      <c r="BK247" s="19">
        <f t="shared" si="40"/>
        <v>0</v>
      </c>
      <c r="BL247" s="19">
        <f t="shared" si="40"/>
        <v>0</v>
      </c>
      <c r="BM247" s="19">
        <v>0</v>
      </c>
      <c r="BN247" s="19">
        <v>0</v>
      </c>
      <c r="BO247" s="19">
        <f t="shared" si="41"/>
        <v>0</v>
      </c>
      <c r="BP247" s="24">
        <f t="shared" si="44"/>
        <v>0</v>
      </c>
      <c r="BQ247" s="24">
        <f t="shared" si="44"/>
        <v>0</v>
      </c>
      <c r="BR247" s="24">
        <f t="shared" si="42"/>
        <v>0</v>
      </c>
      <c r="BS247" s="25" t="s">
        <v>292</v>
      </c>
    </row>
    <row r="248" spans="1:71" s="25" customFormat="1" ht="14.25" x14ac:dyDescent="0.2">
      <c r="A248" s="14">
        <v>393</v>
      </c>
      <c r="B248" s="14"/>
      <c r="C248" s="15" t="s">
        <v>150</v>
      </c>
      <c r="D248" s="16">
        <v>35178</v>
      </c>
      <c r="E248" s="15" t="s">
        <v>2197</v>
      </c>
      <c r="F248" s="15" t="s">
        <v>2198</v>
      </c>
      <c r="G248" s="17" t="s">
        <v>2199</v>
      </c>
      <c r="H248" s="17" t="s">
        <v>2200</v>
      </c>
      <c r="I248" s="17" t="s">
        <v>86</v>
      </c>
      <c r="J248" s="15" t="s">
        <v>2201</v>
      </c>
      <c r="K248" s="15" t="s">
        <v>86</v>
      </c>
      <c r="L248" s="18" t="s">
        <v>2202</v>
      </c>
      <c r="M248" s="15" t="s">
        <v>884</v>
      </c>
      <c r="N248" s="15" t="s">
        <v>885</v>
      </c>
      <c r="O248" s="16">
        <v>610</v>
      </c>
      <c r="P248" s="15" t="s">
        <v>272</v>
      </c>
      <c r="Q248" s="15">
        <v>100</v>
      </c>
      <c r="R248" s="15">
        <v>0</v>
      </c>
      <c r="S248" s="15">
        <v>100</v>
      </c>
      <c r="T248" s="15">
        <v>0.04</v>
      </c>
      <c r="U248" s="15" t="s">
        <v>501</v>
      </c>
      <c r="V248" s="15" t="s">
        <v>502</v>
      </c>
      <c r="W248" s="16">
        <v>0</v>
      </c>
      <c r="X248" s="16">
        <v>0</v>
      </c>
      <c r="Y248" s="15">
        <v>2150</v>
      </c>
      <c r="Z248" s="15">
        <v>4.9000000000000002E-2</v>
      </c>
      <c r="AA248" s="15" t="s">
        <v>1709</v>
      </c>
      <c r="AB248" s="15" t="s">
        <v>1710</v>
      </c>
      <c r="AC248" s="15">
        <v>0</v>
      </c>
      <c r="AD248" s="15"/>
      <c r="AE248" s="15" t="s">
        <v>211</v>
      </c>
      <c r="AF248" s="15" t="s">
        <v>80</v>
      </c>
      <c r="AG248" s="16">
        <v>1</v>
      </c>
      <c r="AH248" s="15" t="s">
        <v>2203</v>
      </c>
      <c r="AI248" s="15" t="s">
        <v>78</v>
      </c>
      <c r="AJ248" s="15">
        <v>2150.0712890599998</v>
      </c>
      <c r="AK248" s="15">
        <v>243.003376946</v>
      </c>
      <c r="AL248" s="15">
        <v>3092953.2451499999</v>
      </c>
      <c r="AM248" s="15">
        <v>1426871.14118</v>
      </c>
      <c r="AN248" s="14"/>
      <c r="AO248" s="14"/>
      <c r="AP248" s="19">
        <v>0</v>
      </c>
      <c r="AQ248" s="19">
        <v>0</v>
      </c>
      <c r="AR248" s="19">
        <v>100</v>
      </c>
      <c r="AS248" s="19">
        <v>0</v>
      </c>
      <c r="AT248" s="19">
        <f t="shared" si="45"/>
        <v>100</v>
      </c>
      <c r="AU248" s="19">
        <v>0</v>
      </c>
      <c r="AV248" s="19">
        <v>0</v>
      </c>
      <c r="AW248" s="19">
        <v>0</v>
      </c>
      <c r="AX248" s="19">
        <v>100</v>
      </c>
      <c r="AY248" s="20">
        <f t="shared" si="43"/>
        <v>100</v>
      </c>
      <c r="AZ248" s="19">
        <f t="shared" si="36"/>
        <v>0</v>
      </c>
      <c r="BA248" s="21">
        <v>1.6637000000099997</v>
      </c>
      <c r="BB248" s="21">
        <v>2.3913000000000002</v>
      </c>
      <c r="BC248" s="22"/>
      <c r="BD248" s="19">
        <v>3</v>
      </c>
      <c r="BE248" s="19">
        <f t="shared" si="37"/>
        <v>0</v>
      </c>
      <c r="BF248" s="19">
        <f t="shared" si="38"/>
        <v>0</v>
      </c>
      <c r="BG248" s="23">
        <v>3.4819999999999997E-2</v>
      </c>
      <c r="BH248" s="23">
        <f t="shared" si="39"/>
        <v>3.4819999999999997E-2</v>
      </c>
      <c r="BI248" s="19">
        <v>0</v>
      </c>
      <c r="BJ248" s="19">
        <v>0</v>
      </c>
      <c r="BK248" s="19">
        <f t="shared" si="40"/>
        <v>0</v>
      </c>
      <c r="BL248" s="19">
        <f t="shared" si="40"/>
        <v>0</v>
      </c>
      <c r="BM248" s="19">
        <v>0</v>
      </c>
      <c r="BN248" s="19">
        <v>0</v>
      </c>
      <c r="BO248" s="19">
        <f t="shared" si="41"/>
        <v>0</v>
      </c>
      <c r="BP248" s="24">
        <f t="shared" si="44"/>
        <v>0</v>
      </c>
      <c r="BQ248" s="24">
        <f t="shared" si="44"/>
        <v>0</v>
      </c>
      <c r="BR248" s="24">
        <f t="shared" si="42"/>
        <v>0</v>
      </c>
      <c r="BS248" s="25" t="s">
        <v>292</v>
      </c>
    </row>
    <row r="249" spans="1:71" s="25" customFormat="1" ht="14.25" x14ac:dyDescent="0.2">
      <c r="A249" s="14">
        <v>394</v>
      </c>
      <c r="B249" s="14"/>
      <c r="C249" s="15"/>
      <c r="D249" s="16">
        <v>21377</v>
      </c>
      <c r="E249" s="15" t="s">
        <v>2204</v>
      </c>
      <c r="F249" s="15" t="s">
        <v>2205</v>
      </c>
      <c r="G249" s="17" t="s">
        <v>2206</v>
      </c>
      <c r="H249" s="17" t="s">
        <v>2207</v>
      </c>
      <c r="I249" s="17" t="s">
        <v>88</v>
      </c>
      <c r="J249" s="15" t="s">
        <v>2207</v>
      </c>
      <c r="K249" s="15" t="s">
        <v>1954</v>
      </c>
      <c r="L249" s="18" t="s">
        <v>2208</v>
      </c>
      <c r="M249" s="15" t="s">
        <v>884</v>
      </c>
      <c r="N249" s="15" t="s">
        <v>885</v>
      </c>
      <c r="O249" s="16">
        <v>610</v>
      </c>
      <c r="P249" s="15" t="s">
        <v>272</v>
      </c>
      <c r="Q249" s="15">
        <v>100</v>
      </c>
      <c r="R249" s="15">
        <v>0</v>
      </c>
      <c r="S249" s="15">
        <v>100</v>
      </c>
      <c r="T249" s="15">
        <v>0.04</v>
      </c>
      <c r="U249" s="15" t="s">
        <v>501</v>
      </c>
      <c r="V249" s="15" t="s">
        <v>502</v>
      </c>
      <c r="W249" s="16">
        <v>0</v>
      </c>
      <c r="X249" s="16">
        <v>0</v>
      </c>
      <c r="Y249" s="15">
        <v>2126</v>
      </c>
      <c r="Z249" s="15">
        <v>4.9000000000000002E-2</v>
      </c>
      <c r="AA249" s="15" t="s">
        <v>1709</v>
      </c>
      <c r="AB249" s="15" t="s">
        <v>1710</v>
      </c>
      <c r="AC249" s="15">
        <v>0</v>
      </c>
      <c r="AD249" s="15"/>
      <c r="AE249" s="15" t="s">
        <v>211</v>
      </c>
      <c r="AF249" s="15" t="s">
        <v>2209</v>
      </c>
      <c r="AG249" s="16">
        <v>1</v>
      </c>
      <c r="AH249" s="15" t="s">
        <v>2210</v>
      </c>
      <c r="AI249" s="15" t="s">
        <v>78</v>
      </c>
      <c r="AJ249" s="15">
        <v>2126.3505859400002</v>
      </c>
      <c r="AK249" s="15">
        <v>242.52896923200001</v>
      </c>
      <c r="AL249" s="15">
        <v>3092853.2459800001</v>
      </c>
      <c r="AM249" s="15">
        <v>1426871.47254</v>
      </c>
      <c r="AN249" s="14"/>
      <c r="AO249" s="14"/>
      <c r="AP249" s="19">
        <v>0</v>
      </c>
      <c r="AQ249" s="19">
        <v>0</v>
      </c>
      <c r="AR249" s="19">
        <v>100</v>
      </c>
      <c r="AS249" s="19">
        <v>0</v>
      </c>
      <c r="AT249" s="19">
        <f t="shared" si="45"/>
        <v>100</v>
      </c>
      <c r="AU249" s="19">
        <v>0</v>
      </c>
      <c r="AV249" s="19">
        <v>0</v>
      </c>
      <c r="AW249" s="19">
        <v>0</v>
      </c>
      <c r="AX249" s="19">
        <v>100</v>
      </c>
      <c r="AY249" s="20">
        <f t="shared" si="43"/>
        <v>100</v>
      </c>
      <c r="AZ249" s="19">
        <f t="shared" si="36"/>
        <v>0</v>
      </c>
      <c r="BA249" s="21">
        <v>1.6637000000099997</v>
      </c>
      <c r="BB249" s="21">
        <v>2.3913000000000002</v>
      </c>
      <c r="BC249" s="22"/>
      <c r="BD249" s="19">
        <v>3</v>
      </c>
      <c r="BE249" s="19">
        <f t="shared" si="37"/>
        <v>0</v>
      </c>
      <c r="BF249" s="19">
        <f t="shared" si="38"/>
        <v>0</v>
      </c>
      <c r="BG249" s="23">
        <v>3.4819999999999997E-2</v>
      </c>
      <c r="BH249" s="23">
        <f t="shared" si="39"/>
        <v>3.4819999999999997E-2</v>
      </c>
      <c r="BI249" s="19">
        <v>0</v>
      </c>
      <c r="BJ249" s="19">
        <v>0</v>
      </c>
      <c r="BK249" s="19">
        <f t="shared" si="40"/>
        <v>0</v>
      </c>
      <c r="BL249" s="19">
        <f t="shared" si="40"/>
        <v>0</v>
      </c>
      <c r="BM249" s="19">
        <v>0</v>
      </c>
      <c r="BN249" s="19">
        <v>0</v>
      </c>
      <c r="BO249" s="19">
        <f t="shared" si="41"/>
        <v>0</v>
      </c>
      <c r="BP249" s="24">
        <f t="shared" si="44"/>
        <v>0</v>
      </c>
      <c r="BQ249" s="24">
        <f t="shared" si="44"/>
        <v>0</v>
      </c>
      <c r="BR249" s="24">
        <f t="shared" si="42"/>
        <v>0</v>
      </c>
      <c r="BS249" s="25" t="s">
        <v>292</v>
      </c>
    </row>
    <row r="250" spans="1:71" s="25" customFormat="1" ht="14.25" x14ac:dyDescent="0.2">
      <c r="A250" s="14">
        <v>395</v>
      </c>
      <c r="B250" s="14"/>
      <c r="C250" s="15"/>
      <c r="D250" s="16">
        <v>8707</v>
      </c>
      <c r="E250" s="15" t="s">
        <v>2211</v>
      </c>
      <c r="F250" s="15" t="s">
        <v>2212</v>
      </c>
      <c r="G250" s="17" t="s">
        <v>2213</v>
      </c>
      <c r="H250" s="17" t="s">
        <v>2214</v>
      </c>
      <c r="I250" s="17" t="s">
        <v>86</v>
      </c>
      <c r="J250" s="15" t="s">
        <v>2215</v>
      </c>
      <c r="K250" s="15" t="s">
        <v>2216</v>
      </c>
      <c r="L250" s="18" t="s">
        <v>2217</v>
      </c>
      <c r="M250" s="15" t="s">
        <v>884</v>
      </c>
      <c r="N250" s="15" t="s">
        <v>885</v>
      </c>
      <c r="O250" s="16">
        <v>610</v>
      </c>
      <c r="P250" s="15" t="s">
        <v>272</v>
      </c>
      <c r="Q250" s="15">
        <v>100</v>
      </c>
      <c r="R250" s="15">
        <v>0</v>
      </c>
      <c r="S250" s="15">
        <v>100</v>
      </c>
      <c r="T250" s="15">
        <v>0.04</v>
      </c>
      <c r="U250" s="15" t="s">
        <v>501</v>
      </c>
      <c r="V250" s="15" t="s">
        <v>502</v>
      </c>
      <c r="W250" s="16">
        <v>0</v>
      </c>
      <c r="X250" s="16">
        <v>0</v>
      </c>
      <c r="Y250" s="15">
        <v>2126</v>
      </c>
      <c r="Z250" s="15">
        <v>4.9000000000000002E-2</v>
      </c>
      <c r="AA250" s="15" t="s">
        <v>1709</v>
      </c>
      <c r="AB250" s="15" t="s">
        <v>1710</v>
      </c>
      <c r="AC250" s="15">
        <v>0</v>
      </c>
      <c r="AD250" s="15"/>
      <c r="AE250" s="15" t="s">
        <v>211</v>
      </c>
      <c r="AF250" s="15" t="s">
        <v>2218</v>
      </c>
      <c r="AG250" s="16">
        <v>1</v>
      </c>
      <c r="AH250" s="15" t="s">
        <v>2219</v>
      </c>
      <c r="AI250" s="15" t="s">
        <v>78</v>
      </c>
      <c r="AJ250" s="15">
        <v>2125.8535156299999</v>
      </c>
      <c r="AK250" s="15">
        <v>244.27700254499999</v>
      </c>
      <c r="AL250" s="15">
        <v>3092752.6924299998</v>
      </c>
      <c r="AM250" s="15">
        <v>1426871.80779</v>
      </c>
      <c r="AN250" s="14"/>
      <c r="AO250" s="14"/>
      <c r="AP250" s="19">
        <v>0</v>
      </c>
      <c r="AQ250" s="19">
        <v>0</v>
      </c>
      <c r="AR250" s="19">
        <v>100</v>
      </c>
      <c r="AS250" s="19">
        <v>0</v>
      </c>
      <c r="AT250" s="19">
        <f t="shared" si="45"/>
        <v>100</v>
      </c>
      <c r="AU250" s="19">
        <v>0</v>
      </c>
      <c r="AV250" s="19">
        <v>0</v>
      </c>
      <c r="AW250" s="19">
        <v>0</v>
      </c>
      <c r="AX250" s="19">
        <v>100</v>
      </c>
      <c r="AY250" s="20">
        <f t="shared" si="43"/>
        <v>100</v>
      </c>
      <c r="AZ250" s="19">
        <f t="shared" si="36"/>
        <v>0</v>
      </c>
      <c r="BA250" s="21">
        <v>1.6637000000099997</v>
      </c>
      <c r="BB250" s="21">
        <v>2.3913000000000002</v>
      </c>
      <c r="BC250" s="22"/>
      <c r="BD250" s="19">
        <v>3</v>
      </c>
      <c r="BE250" s="19">
        <f t="shared" si="37"/>
        <v>0</v>
      </c>
      <c r="BF250" s="19">
        <f t="shared" si="38"/>
        <v>0</v>
      </c>
      <c r="BG250" s="23">
        <v>3.4819999999999997E-2</v>
      </c>
      <c r="BH250" s="23">
        <f t="shared" si="39"/>
        <v>3.4819999999999997E-2</v>
      </c>
      <c r="BI250" s="19">
        <v>0</v>
      </c>
      <c r="BJ250" s="19">
        <v>0</v>
      </c>
      <c r="BK250" s="19">
        <f t="shared" si="40"/>
        <v>0</v>
      </c>
      <c r="BL250" s="19">
        <f t="shared" si="40"/>
        <v>0</v>
      </c>
      <c r="BM250" s="19">
        <v>0</v>
      </c>
      <c r="BN250" s="19">
        <v>0</v>
      </c>
      <c r="BO250" s="19">
        <f t="shared" si="41"/>
        <v>0</v>
      </c>
      <c r="BP250" s="24">
        <f t="shared" si="44"/>
        <v>0</v>
      </c>
      <c r="BQ250" s="24">
        <f t="shared" si="44"/>
        <v>0</v>
      </c>
      <c r="BR250" s="24">
        <f t="shared" si="42"/>
        <v>0</v>
      </c>
      <c r="BS250" s="25" t="s">
        <v>292</v>
      </c>
    </row>
    <row r="251" spans="1:71" s="25" customFormat="1" ht="14.25" x14ac:dyDescent="0.2">
      <c r="A251" s="14">
        <v>396</v>
      </c>
      <c r="B251" s="14"/>
      <c r="C251" s="15" t="s">
        <v>2220</v>
      </c>
      <c r="D251" s="16">
        <v>20972</v>
      </c>
      <c r="E251" s="15" t="s">
        <v>2221</v>
      </c>
      <c r="F251" s="15" t="s">
        <v>2220</v>
      </c>
      <c r="G251" s="17" t="s">
        <v>2222</v>
      </c>
      <c r="H251" s="17" t="s">
        <v>2223</v>
      </c>
      <c r="I251" s="17" t="s">
        <v>88</v>
      </c>
      <c r="J251" s="15" t="s">
        <v>2224</v>
      </c>
      <c r="K251" s="15" t="s">
        <v>2225</v>
      </c>
      <c r="L251" s="18" t="s">
        <v>2226</v>
      </c>
      <c r="M251" s="15" t="s">
        <v>884</v>
      </c>
      <c r="N251" s="15" t="s">
        <v>885</v>
      </c>
      <c r="O251" s="16">
        <v>610</v>
      </c>
      <c r="P251" s="15" t="s">
        <v>272</v>
      </c>
      <c r="Q251" s="15">
        <v>200</v>
      </c>
      <c r="R251" s="15">
        <v>0</v>
      </c>
      <c r="S251" s="15">
        <v>200</v>
      </c>
      <c r="T251" s="15">
        <v>0.05</v>
      </c>
      <c r="U251" s="15" t="s">
        <v>501</v>
      </c>
      <c r="V251" s="15" t="s">
        <v>502</v>
      </c>
      <c r="W251" s="16">
        <v>0</v>
      </c>
      <c r="X251" s="16">
        <v>0</v>
      </c>
      <c r="Y251" s="15">
        <v>2099</v>
      </c>
      <c r="Z251" s="15">
        <v>4.8000000000000001E-2</v>
      </c>
      <c r="AA251" s="15" t="s">
        <v>1709</v>
      </c>
      <c r="AB251" s="15" t="s">
        <v>1710</v>
      </c>
      <c r="AC251" s="15">
        <v>0</v>
      </c>
      <c r="AD251" s="15"/>
      <c r="AE251" s="15" t="s">
        <v>211</v>
      </c>
      <c r="AF251" s="15" t="s">
        <v>2227</v>
      </c>
      <c r="AG251" s="16">
        <v>1</v>
      </c>
      <c r="AH251" s="15" t="s">
        <v>2228</v>
      </c>
      <c r="AI251" s="15" t="s">
        <v>78</v>
      </c>
      <c r="AJ251" s="15">
        <v>2098.9428710900002</v>
      </c>
      <c r="AK251" s="15">
        <v>272.50156052099999</v>
      </c>
      <c r="AL251" s="15">
        <v>3092610.3019099999</v>
      </c>
      <c r="AM251" s="15">
        <v>1426873.18154</v>
      </c>
      <c r="AN251" s="14"/>
      <c r="AO251" s="14"/>
      <c r="AP251" s="19">
        <v>0</v>
      </c>
      <c r="AQ251" s="19">
        <v>0</v>
      </c>
      <c r="AR251" s="19">
        <v>200</v>
      </c>
      <c r="AS251" s="19">
        <v>0</v>
      </c>
      <c r="AT251" s="19">
        <f t="shared" si="45"/>
        <v>200</v>
      </c>
      <c r="AU251" s="19">
        <v>0</v>
      </c>
      <c r="AV251" s="19">
        <v>0</v>
      </c>
      <c r="AW251" s="19">
        <v>0</v>
      </c>
      <c r="AX251" s="19">
        <v>200</v>
      </c>
      <c r="AY251" s="20">
        <f t="shared" si="43"/>
        <v>200</v>
      </c>
      <c r="AZ251" s="19">
        <f t="shared" si="36"/>
        <v>0</v>
      </c>
      <c r="BA251" s="21">
        <v>1.6637000000099997</v>
      </c>
      <c r="BB251" s="21">
        <v>2.3913000000000002</v>
      </c>
      <c r="BC251" s="22"/>
      <c r="BD251" s="19">
        <v>6</v>
      </c>
      <c r="BE251" s="19">
        <f t="shared" si="37"/>
        <v>0</v>
      </c>
      <c r="BF251" s="19">
        <f t="shared" si="38"/>
        <v>0</v>
      </c>
      <c r="BG251" s="23">
        <v>3.4819999999999997E-2</v>
      </c>
      <c r="BH251" s="23">
        <f t="shared" si="39"/>
        <v>3.4819999999999997E-2</v>
      </c>
      <c r="BI251" s="19">
        <v>0</v>
      </c>
      <c r="BJ251" s="19">
        <v>0</v>
      </c>
      <c r="BK251" s="19">
        <f t="shared" si="40"/>
        <v>0</v>
      </c>
      <c r="BL251" s="19">
        <f t="shared" si="40"/>
        <v>0</v>
      </c>
      <c r="BM251" s="19">
        <v>0</v>
      </c>
      <c r="BN251" s="19">
        <v>0</v>
      </c>
      <c r="BO251" s="19">
        <f t="shared" si="41"/>
        <v>0</v>
      </c>
      <c r="BP251" s="24">
        <f t="shared" si="44"/>
        <v>0</v>
      </c>
      <c r="BQ251" s="24">
        <f t="shared" si="44"/>
        <v>0</v>
      </c>
      <c r="BR251" s="24">
        <f t="shared" si="42"/>
        <v>0</v>
      </c>
      <c r="BS251" s="25" t="s">
        <v>292</v>
      </c>
    </row>
    <row r="252" spans="1:71" s="25" customFormat="1" ht="14.25" x14ac:dyDescent="0.2">
      <c r="A252" s="14">
        <v>397</v>
      </c>
      <c r="B252" s="14"/>
      <c r="C252" s="15"/>
      <c r="D252" s="16">
        <v>15496</v>
      </c>
      <c r="E252" s="15" t="s">
        <v>2229</v>
      </c>
      <c r="F252" s="15" t="s">
        <v>2230</v>
      </c>
      <c r="G252" s="17" t="s">
        <v>2231</v>
      </c>
      <c r="H252" s="17" t="s">
        <v>2232</v>
      </c>
      <c r="I252" s="17" t="s">
        <v>86</v>
      </c>
      <c r="J252" s="15" t="s">
        <v>2233</v>
      </c>
      <c r="K252" s="15" t="s">
        <v>1412</v>
      </c>
      <c r="L252" s="18" t="s">
        <v>2234</v>
      </c>
      <c r="M252" s="15" t="s">
        <v>884</v>
      </c>
      <c r="N252" s="15" t="s">
        <v>885</v>
      </c>
      <c r="O252" s="16">
        <v>610</v>
      </c>
      <c r="P252" s="15" t="s">
        <v>272</v>
      </c>
      <c r="Q252" s="15">
        <v>100</v>
      </c>
      <c r="R252" s="15">
        <v>0</v>
      </c>
      <c r="S252" s="15">
        <v>100</v>
      </c>
      <c r="T252" s="15">
        <v>0.04</v>
      </c>
      <c r="U252" s="15" t="s">
        <v>501</v>
      </c>
      <c r="V252" s="15" t="s">
        <v>502</v>
      </c>
      <c r="W252" s="16">
        <v>0</v>
      </c>
      <c r="X252" s="16">
        <v>0</v>
      </c>
      <c r="Y252" s="15">
        <v>1900</v>
      </c>
      <c r="Z252" s="15">
        <v>4.3999999999999997E-2</v>
      </c>
      <c r="AA252" s="15" t="s">
        <v>1709</v>
      </c>
      <c r="AB252" s="15" t="s">
        <v>1710</v>
      </c>
      <c r="AC252" s="15">
        <v>0</v>
      </c>
      <c r="AD252" s="15"/>
      <c r="AE252" s="15" t="s">
        <v>222</v>
      </c>
      <c r="AF252" s="15" t="s">
        <v>2235</v>
      </c>
      <c r="AG252" s="16">
        <v>1</v>
      </c>
      <c r="AH252" s="15" t="s">
        <v>2236</v>
      </c>
      <c r="AI252" s="15" t="s">
        <v>78</v>
      </c>
      <c r="AJ252" s="15">
        <v>1899.81542969</v>
      </c>
      <c r="AK252" s="15">
        <v>237.996124616</v>
      </c>
      <c r="AL252" s="15">
        <v>3092506.1298600002</v>
      </c>
      <c r="AM252" s="15">
        <v>1426872.16239</v>
      </c>
      <c r="AN252" s="14"/>
      <c r="AO252" s="14"/>
      <c r="AP252" s="19">
        <v>0</v>
      </c>
      <c r="AQ252" s="19">
        <v>0</v>
      </c>
      <c r="AR252" s="19">
        <v>100</v>
      </c>
      <c r="AS252" s="19">
        <v>0</v>
      </c>
      <c r="AT252" s="19">
        <f t="shared" si="45"/>
        <v>100</v>
      </c>
      <c r="AU252" s="19">
        <v>0</v>
      </c>
      <c r="AV252" s="19">
        <v>0</v>
      </c>
      <c r="AW252" s="19">
        <v>0</v>
      </c>
      <c r="AX252" s="19">
        <v>100</v>
      </c>
      <c r="AY252" s="20">
        <f t="shared" si="43"/>
        <v>100</v>
      </c>
      <c r="AZ252" s="19">
        <f t="shared" si="36"/>
        <v>0</v>
      </c>
      <c r="BA252" s="21">
        <v>1.6637000000099997</v>
      </c>
      <c r="BB252" s="21">
        <v>2.3913000000000002</v>
      </c>
      <c r="BC252" s="22"/>
      <c r="BD252" s="19">
        <v>3</v>
      </c>
      <c r="BE252" s="19">
        <f t="shared" si="37"/>
        <v>0</v>
      </c>
      <c r="BF252" s="19">
        <f t="shared" si="38"/>
        <v>0</v>
      </c>
      <c r="BG252" s="23">
        <v>3.4819999999999997E-2</v>
      </c>
      <c r="BH252" s="23">
        <f t="shared" si="39"/>
        <v>3.4819999999999997E-2</v>
      </c>
      <c r="BI252" s="19">
        <v>0</v>
      </c>
      <c r="BJ252" s="19">
        <v>0</v>
      </c>
      <c r="BK252" s="19">
        <f t="shared" si="40"/>
        <v>0</v>
      </c>
      <c r="BL252" s="19">
        <f t="shared" si="40"/>
        <v>0</v>
      </c>
      <c r="BM252" s="19">
        <v>0</v>
      </c>
      <c r="BN252" s="19">
        <v>0</v>
      </c>
      <c r="BO252" s="19">
        <f t="shared" si="41"/>
        <v>0</v>
      </c>
      <c r="BP252" s="24">
        <f t="shared" si="44"/>
        <v>0</v>
      </c>
      <c r="BQ252" s="24">
        <f t="shared" si="44"/>
        <v>0</v>
      </c>
      <c r="BR252" s="24">
        <f t="shared" si="42"/>
        <v>0</v>
      </c>
      <c r="BS252" s="25" t="s">
        <v>292</v>
      </c>
    </row>
    <row r="253" spans="1:71" s="25" customFormat="1" ht="14.25" x14ac:dyDescent="0.2">
      <c r="A253" s="14">
        <v>398</v>
      </c>
      <c r="B253" s="14"/>
      <c r="C253" s="15" t="s">
        <v>571</v>
      </c>
      <c r="D253" s="16">
        <v>12611</v>
      </c>
      <c r="E253" s="15" t="s">
        <v>2237</v>
      </c>
      <c r="F253" s="15" t="s">
        <v>2238</v>
      </c>
      <c r="G253" s="17" t="s">
        <v>2239</v>
      </c>
      <c r="H253" s="17" t="s">
        <v>2240</v>
      </c>
      <c r="I253" s="17" t="s">
        <v>86</v>
      </c>
      <c r="J253" s="15" t="s">
        <v>2241</v>
      </c>
      <c r="K253" s="15" t="s">
        <v>2242</v>
      </c>
      <c r="L253" s="18" t="s">
        <v>2243</v>
      </c>
      <c r="M253" s="15" t="s">
        <v>884</v>
      </c>
      <c r="N253" s="15" t="s">
        <v>885</v>
      </c>
      <c r="O253" s="16">
        <v>610</v>
      </c>
      <c r="P253" s="15" t="s">
        <v>272</v>
      </c>
      <c r="Q253" s="15">
        <v>100</v>
      </c>
      <c r="R253" s="15">
        <v>0</v>
      </c>
      <c r="S253" s="15">
        <v>100</v>
      </c>
      <c r="T253" s="15">
        <v>0.04</v>
      </c>
      <c r="U253" s="15" t="s">
        <v>501</v>
      </c>
      <c r="V253" s="15" t="s">
        <v>502</v>
      </c>
      <c r="W253" s="16">
        <v>0</v>
      </c>
      <c r="X253" s="16">
        <v>0</v>
      </c>
      <c r="Y253" s="15">
        <v>1900</v>
      </c>
      <c r="Z253" s="15">
        <v>4.3999999999999997E-2</v>
      </c>
      <c r="AA253" s="15" t="s">
        <v>1709</v>
      </c>
      <c r="AB253" s="15" t="s">
        <v>1710</v>
      </c>
      <c r="AC253" s="15">
        <v>0</v>
      </c>
      <c r="AD253" s="15"/>
      <c r="AE253" s="15" t="s">
        <v>222</v>
      </c>
      <c r="AF253" s="15" t="s">
        <v>2244</v>
      </c>
      <c r="AG253" s="16">
        <v>1</v>
      </c>
      <c r="AH253" s="15" t="s">
        <v>2245</v>
      </c>
      <c r="AI253" s="15" t="s">
        <v>78</v>
      </c>
      <c r="AJ253" s="15">
        <v>1899.8051757799999</v>
      </c>
      <c r="AK253" s="15">
        <v>237.99645465699999</v>
      </c>
      <c r="AL253" s="15">
        <v>3092406.13155</v>
      </c>
      <c r="AM253" s="15">
        <v>1426872.7633700001</v>
      </c>
      <c r="AN253" s="14"/>
      <c r="AO253" s="14"/>
      <c r="AP253" s="19">
        <v>0</v>
      </c>
      <c r="AQ253" s="19">
        <v>0</v>
      </c>
      <c r="AR253" s="19">
        <v>100</v>
      </c>
      <c r="AS253" s="19">
        <v>0</v>
      </c>
      <c r="AT253" s="19">
        <f t="shared" si="45"/>
        <v>100</v>
      </c>
      <c r="AU253" s="19">
        <v>0</v>
      </c>
      <c r="AV253" s="19">
        <v>0</v>
      </c>
      <c r="AW253" s="19">
        <v>0</v>
      </c>
      <c r="AX253" s="19">
        <v>100</v>
      </c>
      <c r="AY253" s="20">
        <f t="shared" si="43"/>
        <v>100</v>
      </c>
      <c r="AZ253" s="19">
        <f t="shared" si="36"/>
        <v>0</v>
      </c>
      <c r="BA253" s="21">
        <v>1.6637000000099997</v>
      </c>
      <c r="BB253" s="21">
        <v>2.3913000000000002</v>
      </c>
      <c r="BC253" s="22"/>
      <c r="BD253" s="19">
        <v>3</v>
      </c>
      <c r="BE253" s="19">
        <f t="shared" si="37"/>
        <v>0</v>
      </c>
      <c r="BF253" s="19">
        <f t="shared" si="38"/>
        <v>0</v>
      </c>
      <c r="BG253" s="23">
        <v>3.4819999999999997E-2</v>
      </c>
      <c r="BH253" s="23">
        <f t="shared" si="39"/>
        <v>3.4819999999999997E-2</v>
      </c>
      <c r="BI253" s="19">
        <v>0</v>
      </c>
      <c r="BJ253" s="19">
        <v>0</v>
      </c>
      <c r="BK253" s="19">
        <f t="shared" si="40"/>
        <v>0</v>
      </c>
      <c r="BL253" s="19">
        <f t="shared" si="40"/>
        <v>0</v>
      </c>
      <c r="BM253" s="19">
        <v>0</v>
      </c>
      <c r="BN253" s="19">
        <v>0</v>
      </c>
      <c r="BO253" s="19">
        <f t="shared" si="41"/>
        <v>0</v>
      </c>
      <c r="BP253" s="24">
        <f t="shared" si="44"/>
        <v>0</v>
      </c>
      <c r="BQ253" s="24">
        <f t="shared" si="44"/>
        <v>0</v>
      </c>
      <c r="BR253" s="24">
        <f t="shared" si="42"/>
        <v>0</v>
      </c>
      <c r="BS253" s="25" t="s">
        <v>292</v>
      </c>
    </row>
    <row r="254" spans="1:71" s="25" customFormat="1" ht="14.25" x14ac:dyDescent="0.2">
      <c r="A254" s="14">
        <v>399</v>
      </c>
      <c r="B254" s="14"/>
      <c r="C254" s="15"/>
      <c r="D254" s="16">
        <v>1410</v>
      </c>
      <c r="E254" s="15" t="s">
        <v>2246</v>
      </c>
      <c r="F254" s="15" t="s">
        <v>2247</v>
      </c>
      <c r="G254" s="17" t="s">
        <v>2248</v>
      </c>
      <c r="H254" s="17" t="s">
        <v>2249</v>
      </c>
      <c r="I254" s="17" t="s">
        <v>86</v>
      </c>
      <c r="J254" s="15" t="s">
        <v>2250</v>
      </c>
      <c r="K254" s="15" t="s">
        <v>2251</v>
      </c>
      <c r="L254" s="18" t="s">
        <v>2252</v>
      </c>
      <c r="M254" s="15" t="s">
        <v>884</v>
      </c>
      <c r="N254" s="15" t="s">
        <v>885</v>
      </c>
      <c r="O254" s="16">
        <v>610</v>
      </c>
      <c r="P254" s="15" t="s">
        <v>272</v>
      </c>
      <c r="Q254" s="15">
        <v>100</v>
      </c>
      <c r="R254" s="15">
        <v>0</v>
      </c>
      <c r="S254" s="15">
        <v>100</v>
      </c>
      <c r="T254" s="15">
        <v>0.04</v>
      </c>
      <c r="U254" s="15" t="s">
        <v>501</v>
      </c>
      <c r="V254" s="15" t="s">
        <v>502</v>
      </c>
      <c r="W254" s="16">
        <v>0</v>
      </c>
      <c r="X254" s="16">
        <v>0</v>
      </c>
      <c r="Y254" s="15">
        <v>1900</v>
      </c>
      <c r="Z254" s="15">
        <v>4.3999999999999997E-2</v>
      </c>
      <c r="AA254" s="15" t="s">
        <v>1709</v>
      </c>
      <c r="AB254" s="15" t="s">
        <v>1710</v>
      </c>
      <c r="AC254" s="15">
        <v>0</v>
      </c>
      <c r="AD254" s="15"/>
      <c r="AE254" s="15" t="s">
        <v>211</v>
      </c>
      <c r="AF254" s="15" t="s">
        <v>2253</v>
      </c>
      <c r="AG254" s="16">
        <v>1</v>
      </c>
      <c r="AH254" s="15" t="s">
        <v>2254</v>
      </c>
      <c r="AI254" s="15" t="s">
        <v>78</v>
      </c>
      <c r="AJ254" s="15">
        <v>1899.7885742200001</v>
      </c>
      <c r="AK254" s="15">
        <v>237.99612460099999</v>
      </c>
      <c r="AL254" s="15">
        <v>3092306.1333699999</v>
      </c>
      <c r="AM254" s="15">
        <v>1426873.3643199999</v>
      </c>
      <c r="AN254" s="14"/>
      <c r="AO254" s="14"/>
      <c r="AP254" s="19">
        <v>0</v>
      </c>
      <c r="AQ254" s="19">
        <v>0</v>
      </c>
      <c r="AR254" s="19">
        <v>100</v>
      </c>
      <c r="AS254" s="19">
        <v>0</v>
      </c>
      <c r="AT254" s="19">
        <f t="shared" si="45"/>
        <v>100</v>
      </c>
      <c r="AU254" s="19">
        <v>0</v>
      </c>
      <c r="AV254" s="19">
        <v>0</v>
      </c>
      <c r="AW254" s="19">
        <v>0</v>
      </c>
      <c r="AX254" s="19">
        <v>100</v>
      </c>
      <c r="AY254" s="20">
        <f t="shared" si="43"/>
        <v>100</v>
      </c>
      <c r="AZ254" s="19">
        <f t="shared" si="36"/>
        <v>0</v>
      </c>
      <c r="BA254" s="21">
        <v>1.6637000000099997</v>
      </c>
      <c r="BB254" s="21">
        <v>2.3913000000000002</v>
      </c>
      <c r="BC254" s="22"/>
      <c r="BD254" s="19">
        <v>3</v>
      </c>
      <c r="BE254" s="19">
        <f t="shared" si="37"/>
        <v>0</v>
      </c>
      <c r="BF254" s="19">
        <f t="shared" si="38"/>
        <v>0</v>
      </c>
      <c r="BG254" s="23">
        <v>3.4819999999999997E-2</v>
      </c>
      <c r="BH254" s="23">
        <f t="shared" si="39"/>
        <v>3.4819999999999997E-2</v>
      </c>
      <c r="BI254" s="19">
        <v>0</v>
      </c>
      <c r="BJ254" s="19">
        <v>0</v>
      </c>
      <c r="BK254" s="19">
        <f t="shared" si="40"/>
        <v>0</v>
      </c>
      <c r="BL254" s="19">
        <f t="shared" si="40"/>
        <v>0</v>
      </c>
      <c r="BM254" s="19">
        <v>0</v>
      </c>
      <c r="BN254" s="19">
        <v>0</v>
      </c>
      <c r="BO254" s="19">
        <f t="shared" si="41"/>
        <v>0</v>
      </c>
      <c r="BP254" s="24">
        <f t="shared" si="44"/>
        <v>0</v>
      </c>
      <c r="BQ254" s="24">
        <f t="shared" si="44"/>
        <v>0</v>
      </c>
      <c r="BR254" s="24">
        <f t="shared" si="42"/>
        <v>0</v>
      </c>
      <c r="BS254" s="25" t="s">
        <v>292</v>
      </c>
    </row>
    <row r="255" spans="1:71" s="25" customFormat="1" ht="14.25" x14ac:dyDescent="0.2">
      <c r="A255" s="14">
        <v>400</v>
      </c>
      <c r="B255" s="14"/>
      <c r="C255" s="15" t="s">
        <v>2255</v>
      </c>
      <c r="D255" s="16">
        <v>17170</v>
      </c>
      <c r="E255" s="15" t="s">
        <v>2256</v>
      </c>
      <c r="F255" s="15" t="s">
        <v>2255</v>
      </c>
      <c r="G255" s="17" t="s">
        <v>2257</v>
      </c>
      <c r="H255" s="17" t="s">
        <v>2258</v>
      </c>
      <c r="I255" s="17" t="s">
        <v>2259</v>
      </c>
      <c r="J255" s="15" t="s">
        <v>2260</v>
      </c>
      <c r="K255" s="15" t="s">
        <v>2261</v>
      </c>
      <c r="L255" s="18" t="s">
        <v>2262</v>
      </c>
      <c r="M255" s="15" t="s">
        <v>884</v>
      </c>
      <c r="N255" s="15" t="s">
        <v>885</v>
      </c>
      <c r="O255" s="16">
        <v>610</v>
      </c>
      <c r="P255" s="15" t="s">
        <v>272</v>
      </c>
      <c r="Q255" s="15">
        <v>100</v>
      </c>
      <c r="R255" s="15">
        <v>0</v>
      </c>
      <c r="S255" s="15">
        <v>100</v>
      </c>
      <c r="T255" s="15">
        <v>0.04</v>
      </c>
      <c r="U255" s="15" t="s">
        <v>501</v>
      </c>
      <c r="V255" s="15" t="s">
        <v>502</v>
      </c>
      <c r="W255" s="16">
        <v>0</v>
      </c>
      <c r="X255" s="16">
        <v>0</v>
      </c>
      <c r="Y255" s="15">
        <v>1710</v>
      </c>
      <c r="Z255" s="15">
        <v>3.9E-2</v>
      </c>
      <c r="AA255" s="15" t="s">
        <v>1709</v>
      </c>
      <c r="AB255" s="15" t="s">
        <v>1710</v>
      </c>
      <c r="AC255" s="15">
        <v>0</v>
      </c>
      <c r="AD255" s="15"/>
      <c r="AE255" s="15" t="s">
        <v>211</v>
      </c>
      <c r="AF255" s="15" t="s">
        <v>2263</v>
      </c>
      <c r="AG255" s="16">
        <v>1</v>
      </c>
      <c r="AH255" s="15" t="s">
        <v>2264</v>
      </c>
      <c r="AI255" s="15" t="s">
        <v>78</v>
      </c>
      <c r="AJ255" s="15">
        <v>1709.7778320299999</v>
      </c>
      <c r="AK255" s="15">
        <v>217.995147973</v>
      </c>
      <c r="AL255" s="15">
        <v>3092211.13503</v>
      </c>
      <c r="AM255" s="15">
        <v>1426873.9351999999</v>
      </c>
      <c r="AN255" s="14"/>
      <c r="AO255" s="14"/>
      <c r="AP255" s="19">
        <v>0</v>
      </c>
      <c r="AQ255" s="19">
        <v>0</v>
      </c>
      <c r="AR255" s="19">
        <v>100</v>
      </c>
      <c r="AS255" s="19">
        <v>0</v>
      </c>
      <c r="AT255" s="19">
        <f t="shared" si="45"/>
        <v>100</v>
      </c>
      <c r="AU255" s="19">
        <v>0</v>
      </c>
      <c r="AV255" s="19">
        <v>0</v>
      </c>
      <c r="AW255" s="19">
        <v>0</v>
      </c>
      <c r="AX255" s="19">
        <v>100</v>
      </c>
      <c r="AY255" s="20">
        <f t="shared" si="43"/>
        <v>100</v>
      </c>
      <c r="AZ255" s="19">
        <f t="shared" si="36"/>
        <v>0</v>
      </c>
      <c r="BA255" s="21">
        <v>1.6637000000099997</v>
      </c>
      <c r="BB255" s="21">
        <v>2.3913000000000002</v>
      </c>
      <c r="BC255" s="22"/>
      <c r="BD255" s="19">
        <v>3</v>
      </c>
      <c r="BE255" s="19">
        <f t="shared" si="37"/>
        <v>0</v>
      </c>
      <c r="BF255" s="19">
        <f t="shared" si="38"/>
        <v>0</v>
      </c>
      <c r="BG255" s="23">
        <v>3.4819999999999997E-2</v>
      </c>
      <c r="BH255" s="23">
        <f t="shared" si="39"/>
        <v>3.4819999999999997E-2</v>
      </c>
      <c r="BI255" s="19">
        <v>0</v>
      </c>
      <c r="BJ255" s="19">
        <v>0</v>
      </c>
      <c r="BK255" s="19">
        <f t="shared" si="40"/>
        <v>0</v>
      </c>
      <c r="BL255" s="19">
        <f t="shared" si="40"/>
        <v>0</v>
      </c>
      <c r="BM255" s="19">
        <v>0</v>
      </c>
      <c r="BN255" s="19">
        <v>0</v>
      </c>
      <c r="BO255" s="19">
        <f t="shared" si="41"/>
        <v>0</v>
      </c>
      <c r="BP255" s="24">
        <f t="shared" si="44"/>
        <v>0</v>
      </c>
      <c r="BQ255" s="24">
        <f t="shared" si="44"/>
        <v>0</v>
      </c>
      <c r="BR255" s="24">
        <f t="shared" si="42"/>
        <v>0</v>
      </c>
      <c r="BS255" s="25" t="s">
        <v>292</v>
      </c>
    </row>
    <row r="256" spans="1:71" s="25" customFormat="1" ht="14.25" x14ac:dyDescent="0.2">
      <c r="A256" s="14">
        <v>401</v>
      </c>
      <c r="B256" s="14"/>
      <c r="C256" s="15"/>
      <c r="D256" s="16">
        <v>36249</v>
      </c>
      <c r="E256" s="15" t="s">
        <v>2265</v>
      </c>
      <c r="F256" s="15" t="s">
        <v>2266</v>
      </c>
      <c r="G256" s="17" t="s">
        <v>2267</v>
      </c>
      <c r="H256" s="17" t="s">
        <v>2268</v>
      </c>
      <c r="I256" s="17" t="s">
        <v>86</v>
      </c>
      <c r="J256" s="15" t="s">
        <v>2269</v>
      </c>
      <c r="K256" s="15" t="s">
        <v>2270</v>
      </c>
      <c r="L256" s="18" t="s">
        <v>78</v>
      </c>
      <c r="M256" s="15" t="s">
        <v>78</v>
      </c>
      <c r="N256" s="15" t="s">
        <v>78</v>
      </c>
      <c r="O256" s="16">
        <v>0</v>
      </c>
      <c r="P256" s="15" t="s">
        <v>78</v>
      </c>
      <c r="Q256" s="15">
        <v>0</v>
      </c>
      <c r="R256" s="15">
        <v>0</v>
      </c>
      <c r="S256" s="15">
        <v>0</v>
      </c>
      <c r="T256" s="15">
        <v>0</v>
      </c>
      <c r="U256" s="15" t="s">
        <v>501</v>
      </c>
      <c r="V256" s="15" t="s">
        <v>78</v>
      </c>
      <c r="W256" s="16">
        <v>0</v>
      </c>
      <c r="X256" s="16">
        <v>0</v>
      </c>
      <c r="Y256" s="15">
        <v>1559</v>
      </c>
      <c r="Z256" s="15">
        <v>3.5999999999999997E-2</v>
      </c>
      <c r="AA256" s="15" t="s">
        <v>1709</v>
      </c>
      <c r="AB256" s="15" t="s">
        <v>1710</v>
      </c>
      <c r="AC256" s="15">
        <v>0</v>
      </c>
      <c r="AD256" s="15"/>
      <c r="AE256" s="15" t="s">
        <v>78</v>
      </c>
      <c r="AF256" s="15" t="s">
        <v>78</v>
      </c>
      <c r="AG256" s="16">
        <v>0</v>
      </c>
      <c r="AH256" s="15" t="s">
        <v>2271</v>
      </c>
      <c r="AI256" s="15" t="s">
        <v>78</v>
      </c>
      <c r="AJ256" s="15">
        <v>1558.8657226600001</v>
      </c>
      <c r="AK256" s="15">
        <v>202.109252344</v>
      </c>
      <c r="AL256" s="15">
        <v>3092125.1080200002</v>
      </c>
      <c r="AM256" s="15">
        <v>1426874.4477299999</v>
      </c>
      <c r="AN256" s="14"/>
      <c r="AO256" s="14"/>
      <c r="AP256" s="19">
        <v>0</v>
      </c>
      <c r="AQ256" s="19">
        <v>0</v>
      </c>
      <c r="AR256" s="19">
        <v>0</v>
      </c>
      <c r="AS256" s="19">
        <v>0</v>
      </c>
      <c r="AT256" s="19">
        <f t="shared" si="45"/>
        <v>0</v>
      </c>
      <c r="AU256" s="19">
        <v>0</v>
      </c>
      <c r="AV256" s="19">
        <v>0</v>
      </c>
      <c r="AW256" s="19">
        <v>0</v>
      </c>
      <c r="AX256" s="19">
        <v>0</v>
      </c>
      <c r="AY256" s="20">
        <f t="shared" si="43"/>
        <v>0</v>
      </c>
      <c r="AZ256" s="19">
        <f t="shared" si="36"/>
        <v>0</v>
      </c>
      <c r="BA256" s="21">
        <v>1.6637000000099997</v>
      </c>
      <c r="BB256" s="21">
        <v>2.3913000000000002</v>
      </c>
      <c r="BC256" s="22"/>
      <c r="BD256" s="19">
        <v>0</v>
      </c>
      <c r="BE256" s="19">
        <f t="shared" si="37"/>
        <v>0</v>
      </c>
      <c r="BF256" s="19">
        <f t="shared" si="38"/>
        <v>0</v>
      </c>
      <c r="BG256" s="23">
        <v>3.4819999999999997E-2</v>
      </c>
      <c r="BH256" s="23">
        <f t="shared" si="39"/>
        <v>3.4819999999999997E-2</v>
      </c>
      <c r="BI256" s="19">
        <v>0</v>
      </c>
      <c r="BJ256" s="19">
        <v>0</v>
      </c>
      <c r="BK256" s="19">
        <f t="shared" si="40"/>
        <v>0</v>
      </c>
      <c r="BL256" s="19">
        <f t="shared" si="40"/>
        <v>0</v>
      </c>
      <c r="BM256" s="19">
        <v>0</v>
      </c>
      <c r="BN256" s="19">
        <v>0</v>
      </c>
      <c r="BO256" s="19">
        <f t="shared" si="41"/>
        <v>0</v>
      </c>
      <c r="BP256" s="24">
        <f t="shared" si="44"/>
        <v>0</v>
      </c>
      <c r="BQ256" s="24">
        <f t="shared" si="44"/>
        <v>0</v>
      </c>
      <c r="BR256" s="24">
        <f t="shared" si="42"/>
        <v>0</v>
      </c>
    </row>
    <row r="257" spans="1:71" s="25" customFormat="1" ht="14.25" x14ac:dyDescent="0.2">
      <c r="A257" s="14">
        <v>402</v>
      </c>
      <c r="B257" s="14"/>
      <c r="C257" s="15" t="s">
        <v>417</v>
      </c>
      <c r="D257" s="16">
        <v>27375</v>
      </c>
      <c r="E257" s="15" t="s">
        <v>2272</v>
      </c>
      <c r="F257" s="15" t="s">
        <v>2273</v>
      </c>
      <c r="G257" s="17" t="s">
        <v>2274</v>
      </c>
      <c r="H257" s="17" t="s">
        <v>2275</v>
      </c>
      <c r="I257" s="17" t="s">
        <v>86</v>
      </c>
      <c r="J257" s="15" t="s">
        <v>2276</v>
      </c>
      <c r="K257" s="15" t="s">
        <v>423</v>
      </c>
      <c r="L257" s="18" t="s">
        <v>2277</v>
      </c>
      <c r="M257" s="15" t="s">
        <v>884</v>
      </c>
      <c r="N257" s="15" t="s">
        <v>885</v>
      </c>
      <c r="O257" s="16">
        <v>610</v>
      </c>
      <c r="P257" s="15" t="s">
        <v>272</v>
      </c>
      <c r="Q257" s="15">
        <v>100</v>
      </c>
      <c r="R257" s="15">
        <v>0</v>
      </c>
      <c r="S257" s="15">
        <v>100</v>
      </c>
      <c r="T257" s="15">
        <v>0.04</v>
      </c>
      <c r="U257" s="15" t="s">
        <v>501</v>
      </c>
      <c r="V257" s="15" t="s">
        <v>502</v>
      </c>
      <c r="W257" s="16">
        <v>0</v>
      </c>
      <c r="X257" s="16">
        <v>0</v>
      </c>
      <c r="Y257" s="15">
        <v>1919</v>
      </c>
      <c r="Z257" s="15">
        <v>4.3999999999999997E-2</v>
      </c>
      <c r="AA257" s="15" t="s">
        <v>78</v>
      </c>
      <c r="AB257" s="15" t="s">
        <v>78</v>
      </c>
      <c r="AC257" s="15">
        <v>0</v>
      </c>
      <c r="AD257" s="15"/>
      <c r="AE257" s="15" t="s">
        <v>211</v>
      </c>
      <c r="AF257" s="15" t="s">
        <v>2278</v>
      </c>
      <c r="AG257" s="16">
        <v>1</v>
      </c>
      <c r="AH257" s="15" t="s">
        <v>2279</v>
      </c>
      <c r="AI257" s="15" t="s">
        <v>78</v>
      </c>
      <c r="AJ257" s="15">
        <v>1918.6113281299999</v>
      </c>
      <c r="AK257" s="15">
        <v>239.98697956000001</v>
      </c>
      <c r="AL257" s="15">
        <v>3092033.5843500001</v>
      </c>
      <c r="AM257" s="15">
        <v>1426875.0101900001</v>
      </c>
      <c r="AN257" s="14"/>
      <c r="AO257" s="14"/>
      <c r="AP257" s="19">
        <v>0</v>
      </c>
      <c r="AQ257" s="19">
        <v>0</v>
      </c>
      <c r="AR257" s="19">
        <v>100</v>
      </c>
      <c r="AS257" s="19">
        <v>0</v>
      </c>
      <c r="AT257" s="19">
        <f t="shared" si="45"/>
        <v>100</v>
      </c>
      <c r="AU257" s="19">
        <v>0</v>
      </c>
      <c r="AV257" s="19">
        <v>0</v>
      </c>
      <c r="AW257" s="19">
        <v>0</v>
      </c>
      <c r="AX257" s="19">
        <v>100</v>
      </c>
      <c r="AY257" s="20">
        <f t="shared" si="43"/>
        <v>100</v>
      </c>
      <c r="AZ257" s="19">
        <f t="shared" si="36"/>
        <v>0</v>
      </c>
      <c r="BA257" s="21">
        <v>1.6637000000099997</v>
      </c>
      <c r="BB257" s="21">
        <v>2.3913000000000002</v>
      </c>
      <c r="BC257" s="22"/>
      <c r="BD257" s="19">
        <v>3</v>
      </c>
      <c r="BE257" s="19">
        <f t="shared" si="37"/>
        <v>0</v>
      </c>
      <c r="BF257" s="19">
        <f t="shared" si="38"/>
        <v>0</v>
      </c>
      <c r="BG257" s="23">
        <v>3.4819999999999997E-2</v>
      </c>
      <c r="BH257" s="23">
        <f t="shared" si="39"/>
        <v>3.4819999999999997E-2</v>
      </c>
      <c r="BI257" s="19">
        <v>0</v>
      </c>
      <c r="BJ257" s="19">
        <v>0</v>
      </c>
      <c r="BK257" s="19">
        <f t="shared" si="40"/>
        <v>0</v>
      </c>
      <c r="BL257" s="19">
        <f t="shared" si="40"/>
        <v>0</v>
      </c>
      <c r="BM257" s="19">
        <v>0</v>
      </c>
      <c r="BN257" s="19">
        <v>0</v>
      </c>
      <c r="BO257" s="19">
        <f t="shared" si="41"/>
        <v>0</v>
      </c>
      <c r="BP257" s="24">
        <f t="shared" si="44"/>
        <v>0</v>
      </c>
      <c r="BQ257" s="24">
        <f t="shared" si="44"/>
        <v>0</v>
      </c>
      <c r="BR257" s="24">
        <f t="shared" si="42"/>
        <v>0</v>
      </c>
      <c r="BS257" s="25" t="s">
        <v>292</v>
      </c>
    </row>
    <row r="258" spans="1:71" s="25" customFormat="1" ht="14.25" x14ac:dyDescent="0.2">
      <c r="A258" s="14">
        <v>403</v>
      </c>
      <c r="B258" s="14"/>
      <c r="C258" s="15"/>
      <c r="D258" s="16">
        <v>24574</v>
      </c>
      <c r="E258" s="15" t="s">
        <v>2280</v>
      </c>
      <c r="F258" s="15" t="s">
        <v>2281</v>
      </c>
      <c r="G258" s="17" t="s">
        <v>2282</v>
      </c>
      <c r="H258" s="17" t="s">
        <v>2283</v>
      </c>
      <c r="I258" s="17" t="s">
        <v>86</v>
      </c>
      <c r="J258" s="15" t="s">
        <v>2283</v>
      </c>
      <c r="K258" s="15" t="s">
        <v>2284</v>
      </c>
      <c r="L258" s="18" t="s">
        <v>2285</v>
      </c>
      <c r="M258" s="15" t="s">
        <v>1642</v>
      </c>
      <c r="N258" s="15" t="s">
        <v>1643</v>
      </c>
      <c r="O258" s="16">
        <v>620</v>
      </c>
      <c r="P258" s="15" t="s">
        <v>452</v>
      </c>
      <c r="Q258" s="15">
        <v>0</v>
      </c>
      <c r="R258" s="15">
        <v>0</v>
      </c>
      <c r="S258" s="15">
        <v>0</v>
      </c>
      <c r="T258" s="15">
        <v>0</v>
      </c>
      <c r="U258" s="15" t="s">
        <v>501</v>
      </c>
      <c r="V258" s="15" t="s">
        <v>502</v>
      </c>
      <c r="W258" s="16">
        <v>0</v>
      </c>
      <c r="X258" s="16">
        <v>0</v>
      </c>
      <c r="Y258" s="15">
        <v>9019</v>
      </c>
      <c r="Z258" s="15">
        <v>0.20699999999999999</v>
      </c>
      <c r="AA258" s="15" t="s">
        <v>78</v>
      </c>
      <c r="AB258" s="15" t="s">
        <v>78</v>
      </c>
      <c r="AC258" s="15">
        <v>0</v>
      </c>
      <c r="AD258" s="15"/>
      <c r="AE258" s="15" t="s">
        <v>78</v>
      </c>
      <c r="AF258" s="15" t="s">
        <v>78</v>
      </c>
      <c r="AG258" s="16">
        <v>1</v>
      </c>
      <c r="AH258" s="15" t="s">
        <v>2286</v>
      </c>
      <c r="AI258" s="15" t="s">
        <v>78</v>
      </c>
      <c r="AJ258" s="15">
        <v>9019.3369140600007</v>
      </c>
      <c r="AK258" s="15">
        <v>591.17227529599995</v>
      </c>
      <c r="AL258" s="15">
        <v>3094630.13081</v>
      </c>
      <c r="AM258" s="15">
        <v>1427791.35919</v>
      </c>
      <c r="AN258" s="14"/>
      <c r="AO258" s="14"/>
      <c r="AP258" s="19">
        <v>0</v>
      </c>
      <c r="AQ258" s="19">
        <v>0</v>
      </c>
      <c r="AR258" s="19">
        <v>0</v>
      </c>
      <c r="AS258" s="19">
        <v>0</v>
      </c>
      <c r="AT258" s="19">
        <f t="shared" si="45"/>
        <v>0</v>
      </c>
      <c r="AU258" s="19">
        <v>0</v>
      </c>
      <c r="AV258" s="19">
        <v>0</v>
      </c>
      <c r="AW258" s="19">
        <v>0</v>
      </c>
      <c r="AX258" s="19">
        <v>0</v>
      </c>
      <c r="AY258" s="20">
        <f t="shared" si="43"/>
        <v>0</v>
      </c>
      <c r="AZ258" s="19">
        <f t="shared" si="36"/>
        <v>0</v>
      </c>
      <c r="BA258" s="21">
        <v>1.6637000000099997</v>
      </c>
      <c r="BB258" s="21">
        <v>2.3913000000000002</v>
      </c>
      <c r="BC258" s="22"/>
      <c r="BD258" s="19">
        <v>0</v>
      </c>
      <c r="BE258" s="19">
        <f t="shared" si="37"/>
        <v>0</v>
      </c>
      <c r="BF258" s="19">
        <f t="shared" si="38"/>
        <v>0</v>
      </c>
      <c r="BG258" s="23">
        <v>3.4819999999999997E-2</v>
      </c>
      <c r="BH258" s="23">
        <f t="shared" si="39"/>
        <v>3.4819999999999997E-2</v>
      </c>
      <c r="BI258" s="19">
        <v>0</v>
      </c>
      <c r="BJ258" s="19">
        <v>0</v>
      </c>
      <c r="BK258" s="19">
        <f t="shared" si="40"/>
        <v>0</v>
      </c>
      <c r="BL258" s="19">
        <f t="shared" si="40"/>
        <v>0</v>
      </c>
      <c r="BM258" s="19">
        <v>0</v>
      </c>
      <c r="BN258" s="19">
        <v>0</v>
      </c>
      <c r="BO258" s="19">
        <f t="shared" si="41"/>
        <v>0</v>
      </c>
      <c r="BP258" s="24">
        <f t="shared" si="44"/>
        <v>0</v>
      </c>
      <c r="BQ258" s="24">
        <f t="shared" si="44"/>
        <v>0</v>
      </c>
      <c r="BR258" s="24">
        <f t="shared" si="42"/>
        <v>0</v>
      </c>
      <c r="BS258" s="25" t="s">
        <v>292</v>
      </c>
    </row>
    <row r="259" spans="1:71" s="25" customFormat="1" ht="14.25" x14ac:dyDescent="0.2">
      <c r="A259" s="14">
        <v>404</v>
      </c>
      <c r="B259" s="14"/>
      <c r="C259" s="15"/>
      <c r="D259" s="16">
        <v>18555</v>
      </c>
      <c r="E259" s="15" t="s">
        <v>2287</v>
      </c>
      <c r="F259" s="15" t="s">
        <v>2288</v>
      </c>
      <c r="G259" s="17" t="s">
        <v>2289</v>
      </c>
      <c r="H259" s="17" t="s">
        <v>2290</v>
      </c>
      <c r="I259" s="17" t="s">
        <v>88</v>
      </c>
      <c r="J259" s="15" t="s">
        <v>2291</v>
      </c>
      <c r="K259" s="15" t="s">
        <v>2292</v>
      </c>
      <c r="L259" s="18" t="s">
        <v>2293</v>
      </c>
      <c r="M259" s="15" t="s">
        <v>1258</v>
      </c>
      <c r="N259" s="15" t="s">
        <v>1259</v>
      </c>
      <c r="O259" s="16">
        <v>447</v>
      </c>
      <c r="P259" s="15" t="s">
        <v>533</v>
      </c>
      <c r="Q259" s="15">
        <v>162500</v>
      </c>
      <c r="R259" s="15">
        <v>456000</v>
      </c>
      <c r="S259" s="15">
        <v>618500</v>
      </c>
      <c r="T259" s="15">
        <v>0.65</v>
      </c>
      <c r="U259" s="15" t="s">
        <v>501</v>
      </c>
      <c r="V259" s="15" t="s">
        <v>502</v>
      </c>
      <c r="W259" s="16">
        <v>1</v>
      </c>
      <c r="X259" s="16">
        <v>1</v>
      </c>
      <c r="Y259" s="15">
        <v>31465</v>
      </c>
      <c r="Z259" s="15">
        <v>0.72199999999999998</v>
      </c>
      <c r="AA259" s="15" t="s">
        <v>78</v>
      </c>
      <c r="AB259" s="15" t="s">
        <v>78</v>
      </c>
      <c r="AC259" s="15">
        <v>575000</v>
      </c>
      <c r="AD259" s="26">
        <v>40154</v>
      </c>
      <c r="AE259" s="15" t="s">
        <v>119</v>
      </c>
      <c r="AF259" s="15" t="s">
        <v>119</v>
      </c>
      <c r="AG259" s="16">
        <v>1</v>
      </c>
      <c r="AH259" s="15" t="s">
        <v>2294</v>
      </c>
      <c r="AI259" s="15" t="s">
        <v>78</v>
      </c>
      <c r="AJ259" s="15">
        <v>31464.5185547</v>
      </c>
      <c r="AK259" s="15">
        <v>763.85440165099999</v>
      </c>
      <c r="AL259" s="15">
        <v>3094708.8636699999</v>
      </c>
      <c r="AM259" s="15">
        <v>1427791.6590199999</v>
      </c>
      <c r="AN259" s="14"/>
      <c r="AO259" s="14"/>
      <c r="AP259" s="19">
        <v>0</v>
      </c>
      <c r="AQ259" s="19">
        <v>0</v>
      </c>
      <c r="AR259" s="19">
        <v>162500</v>
      </c>
      <c r="AS259" s="19">
        <v>451300</v>
      </c>
      <c r="AT259" s="19">
        <f t="shared" si="45"/>
        <v>613800</v>
      </c>
      <c r="AU259" s="19">
        <v>0</v>
      </c>
      <c r="AV259" s="19">
        <v>0</v>
      </c>
      <c r="AW259" s="19">
        <v>0</v>
      </c>
      <c r="AX259" s="19">
        <v>0</v>
      </c>
      <c r="AY259" s="20">
        <f t="shared" ref="AY259:AY271" si="46">SUM(AU259:AX259)</f>
        <v>0</v>
      </c>
      <c r="AZ259" s="19">
        <f t="shared" si="36"/>
        <v>613800</v>
      </c>
      <c r="BA259" s="21">
        <v>1.6637000000099997</v>
      </c>
      <c r="BB259" s="21">
        <v>2.3913000000000002</v>
      </c>
      <c r="BC259" s="22"/>
      <c r="BD259" s="19">
        <v>18414</v>
      </c>
      <c r="BE259" s="19">
        <f t="shared" si="37"/>
        <v>10211.790600061378</v>
      </c>
      <c r="BF259" s="19">
        <f t="shared" si="38"/>
        <v>14677.799400000002</v>
      </c>
      <c r="BG259" s="23">
        <v>3.4819999999999997E-2</v>
      </c>
      <c r="BH259" s="23">
        <f t="shared" si="39"/>
        <v>3.4819999999999997E-2</v>
      </c>
      <c r="BI259" s="19">
        <v>0</v>
      </c>
      <c r="BJ259" s="19">
        <v>0</v>
      </c>
      <c r="BK259" s="19">
        <f t="shared" si="40"/>
        <v>10211.790600061378</v>
      </c>
      <c r="BL259" s="19">
        <f t="shared" si="40"/>
        <v>14677.799400000002</v>
      </c>
      <c r="BM259" s="19">
        <v>0</v>
      </c>
      <c r="BN259" s="19">
        <v>0</v>
      </c>
      <c r="BO259" s="19">
        <f t="shared" si="41"/>
        <v>0</v>
      </c>
      <c r="BP259" s="24">
        <f t="shared" si="44"/>
        <v>10211.790600061378</v>
      </c>
      <c r="BQ259" s="24">
        <f t="shared" si="44"/>
        <v>14677.799400000002</v>
      </c>
      <c r="BR259" s="24">
        <f t="shared" si="42"/>
        <v>4466.0087999386233</v>
      </c>
    </row>
    <row r="260" spans="1:71" s="25" customFormat="1" ht="14.25" x14ac:dyDescent="0.2">
      <c r="A260" s="14">
        <v>405</v>
      </c>
      <c r="B260" s="14"/>
      <c r="C260" s="15" t="s">
        <v>2295</v>
      </c>
      <c r="D260" s="16">
        <v>32018</v>
      </c>
      <c r="E260" s="15" t="s">
        <v>2296</v>
      </c>
      <c r="F260" s="15" t="s">
        <v>2295</v>
      </c>
      <c r="G260" s="17" t="s">
        <v>2297</v>
      </c>
      <c r="H260" s="17" t="s">
        <v>2298</v>
      </c>
      <c r="I260" s="17" t="s">
        <v>86</v>
      </c>
      <c r="J260" s="15" t="s">
        <v>2299</v>
      </c>
      <c r="K260" s="15" t="s">
        <v>86</v>
      </c>
      <c r="L260" s="18" t="s">
        <v>2300</v>
      </c>
      <c r="M260" s="15" t="s">
        <v>1258</v>
      </c>
      <c r="N260" s="15" t="s">
        <v>1259</v>
      </c>
      <c r="O260" s="16">
        <v>686</v>
      </c>
      <c r="P260" s="15" t="s">
        <v>1306</v>
      </c>
      <c r="Q260" s="15">
        <v>152500</v>
      </c>
      <c r="R260" s="15">
        <v>357900</v>
      </c>
      <c r="S260" s="15">
        <v>510400</v>
      </c>
      <c r="T260" s="15">
        <v>0.61</v>
      </c>
      <c r="U260" s="15" t="s">
        <v>501</v>
      </c>
      <c r="V260" s="15" t="s">
        <v>502</v>
      </c>
      <c r="W260" s="16">
        <v>1</v>
      </c>
      <c r="X260" s="16">
        <v>1</v>
      </c>
      <c r="Y260" s="15">
        <v>25006</v>
      </c>
      <c r="Z260" s="15">
        <v>0.57399999999999995</v>
      </c>
      <c r="AA260" s="15" t="s">
        <v>78</v>
      </c>
      <c r="AB260" s="15" t="s">
        <v>78</v>
      </c>
      <c r="AC260" s="15">
        <v>510000</v>
      </c>
      <c r="AD260" s="26">
        <v>42153</v>
      </c>
      <c r="AE260" s="15" t="s">
        <v>353</v>
      </c>
      <c r="AF260" s="15" t="s">
        <v>1112</v>
      </c>
      <c r="AG260" s="16">
        <v>1</v>
      </c>
      <c r="AH260" s="15" t="s">
        <v>2301</v>
      </c>
      <c r="AI260" s="15" t="s">
        <v>78</v>
      </c>
      <c r="AJ260" s="15">
        <v>25005.9047852</v>
      </c>
      <c r="AK260" s="15">
        <v>703.25082326400002</v>
      </c>
      <c r="AL260" s="15">
        <v>3094819.94142</v>
      </c>
      <c r="AM260" s="15">
        <v>1427792.78281</v>
      </c>
      <c r="AN260" s="14"/>
      <c r="AO260" s="14"/>
      <c r="AP260" s="19">
        <v>0</v>
      </c>
      <c r="AQ260" s="19">
        <v>0</v>
      </c>
      <c r="AR260" s="19">
        <v>152500</v>
      </c>
      <c r="AS260" s="19">
        <v>354100</v>
      </c>
      <c r="AT260" s="19">
        <f t="shared" si="45"/>
        <v>506600</v>
      </c>
      <c r="AU260" s="19">
        <v>0</v>
      </c>
      <c r="AV260" s="19">
        <v>3000</v>
      </c>
      <c r="AW260" s="19">
        <v>0</v>
      </c>
      <c r="AX260" s="19">
        <v>0</v>
      </c>
      <c r="AY260" s="20">
        <f t="shared" si="46"/>
        <v>3000</v>
      </c>
      <c r="AZ260" s="19">
        <f t="shared" si="36"/>
        <v>503600</v>
      </c>
      <c r="BA260" s="21">
        <v>1.6637000000099997</v>
      </c>
      <c r="BB260" s="21">
        <v>2.3913000000000002</v>
      </c>
      <c r="BC260" s="22"/>
      <c r="BD260" s="19">
        <v>15198</v>
      </c>
      <c r="BE260" s="19">
        <f t="shared" si="37"/>
        <v>8378.3932000503592</v>
      </c>
      <c r="BF260" s="19">
        <f t="shared" si="38"/>
        <v>12042.586800000001</v>
      </c>
      <c r="BG260" s="23">
        <v>3.4819999999999997E-2</v>
      </c>
      <c r="BH260" s="23">
        <f t="shared" si="39"/>
        <v>3.4819999999999997E-2</v>
      </c>
      <c r="BI260" s="19">
        <v>0</v>
      </c>
      <c r="BJ260" s="19">
        <v>0</v>
      </c>
      <c r="BK260" s="19">
        <f t="shared" si="40"/>
        <v>8378.3932000503592</v>
      </c>
      <c r="BL260" s="19">
        <f t="shared" si="40"/>
        <v>12042.586800000001</v>
      </c>
      <c r="BM260" s="19">
        <v>0</v>
      </c>
      <c r="BN260" s="19">
        <v>0</v>
      </c>
      <c r="BO260" s="19">
        <f t="shared" si="41"/>
        <v>0</v>
      </c>
      <c r="BP260" s="24">
        <f t="shared" si="44"/>
        <v>8378.3932000503592</v>
      </c>
      <c r="BQ260" s="24">
        <f t="shared" si="44"/>
        <v>12042.586800000001</v>
      </c>
      <c r="BR260" s="24">
        <f t="shared" si="42"/>
        <v>3664.1935999496418</v>
      </c>
    </row>
    <row r="261" spans="1:71" s="25" customFormat="1" ht="14.25" x14ac:dyDescent="0.2">
      <c r="A261" s="14">
        <v>406</v>
      </c>
      <c r="B261" s="14"/>
      <c r="C261" s="15" t="s">
        <v>176</v>
      </c>
      <c r="D261" s="16">
        <v>4026</v>
      </c>
      <c r="E261" s="15" t="s">
        <v>2302</v>
      </c>
      <c r="F261" s="15" t="s">
        <v>2303</v>
      </c>
      <c r="G261" s="17" t="s">
        <v>2304</v>
      </c>
      <c r="H261" s="17" t="s">
        <v>2305</v>
      </c>
      <c r="I261" s="17" t="s">
        <v>86</v>
      </c>
      <c r="J261" s="15" t="s">
        <v>2306</v>
      </c>
      <c r="K261" s="15" t="s">
        <v>1618</v>
      </c>
      <c r="L261" s="18" t="s">
        <v>2307</v>
      </c>
      <c r="M261" s="15" t="s">
        <v>1258</v>
      </c>
      <c r="N261" s="15" t="s">
        <v>1259</v>
      </c>
      <c r="O261" s="16">
        <v>429</v>
      </c>
      <c r="P261" s="15" t="s">
        <v>2308</v>
      </c>
      <c r="Q261" s="15">
        <v>286000</v>
      </c>
      <c r="R261" s="15">
        <v>565000</v>
      </c>
      <c r="S261" s="15">
        <v>851000</v>
      </c>
      <c r="T261" s="15">
        <v>1.3</v>
      </c>
      <c r="U261" s="15" t="s">
        <v>501</v>
      </c>
      <c r="V261" s="15" t="s">
        <v>502</v>
      </c>
      <c r="W261" s="16">
        <v>1</v>
      </c>
      <c r="X261" s="16">
        <v>1</v>
      </c>
      <c r="Y261" s="15">
        <v>57053</v>
      </c>
      <c r="Z261" s="15">
        <v>1.31</v>
      </c>
      <c r="AA261" s="15" t="s">
        <v>2309</v>
      </c>
      <c r="AB261" s="15" t="s">
        <v>78</v>
      </c>
      <c r="AC261" s="15">
        <v>285000</v>
      </c>
      <c r="AD261" s="26">
        <v>40875</v>
      </c>
      <c r="AE261" s="15" t="s">
        <v>956</v>
      </c>
      <c r="AF261" s="15" t="s">
        <v>2310</v>
      </c>
      <c r="AG261" s="16">
        <v>1</v>
      </c>
      <c r="AH261" s="15" t="s">
        <v>2311</v>
      </c>
      <c r="AI261" s="15" t="s">
        <v>78</v>
      </c>
      <c r="AJ261" s="15">
        <v>57052.5571289</v>
      </c>
      <c r="AK261" s="15">
        <v>973.15253924499996</v>
      </c>
      <c r="AL261" s="15">
        <v>3094985.5120299999</v>
      </c>
      <c r="AM261" s="15">
        <v>1427795.1590700001</v>
      </c>
      <c r="AN261" s="14"/>
      <c r="AO261" s="14"/>
      <c r="AP261" s="19">
        <v>0</v>
      </c>
      <c r="AQ261" s="19">
        <v>0</v>
      </c>
      <c r="AR261" s="19">
        <v>286000</v>
      </c>
      <c r="AS261" s="19">
        <v>559000</v>
      </c>
      <c r="AT261" s="19">
        <f t="shared" si="45"/>
        <v>845000</v>
      </c>
      <c r="AU261" s="19">
        <v>0</v>
      </c>
      <c r="AV261" s="19">
        <v>0</v>
      </c>
      <c r="AW261" s="19">
        <v>0</v>
      </c>
      <c r="AX261" s="19">
        <v>0</v>
      </c>
      <c r="AY261" s="20">
        <f t="shared" si="46"/>
        <v>0</v>
      </c>
      <c r="AZ261" s="19">
        <f t="shared" si="36"/>
        <v>845000</v>
      </c>
      <c r="BA261" s="21">
        <v>1.6637000000099997</v>
      </c>
      <c r="BB261" s="21">
        <v>2.3913000000000002</v>
      </c>
      <c r="BC261" s="22"/>
      <c r="BD261" s="19">
        <v>25350</v>
      </c>
      <c r="BE261" s="19">
        <f t="shared" si="37"/>
        <v>14058.265000084497</v>
      </c>
      <c r="BF261" s="19">
        <f t="shared" si="38"/>
        <v>20206.485000000001</v>
      </c>
      <c r="BG261" s="23">
        <v>3.4819999999999997E-2</v>
      </c>
      <c r="BH261" s="23">
        <f t="shared" si="39"/>
        <v>3.4819999999999997E-2</v>
      </c>
      <c r="BI261" s="19">
        <v>0</v>
      </c>
      <c r="BJ261" s="19">
        <v>0</v>
      </c>
      <c r="BK261" s="19">
        <f t="shared" si="40"/>
        <v>14058.265000084497</v>
      </c>
      <c r="BL261" s="19">
        <f t="shared" si="40"/>
        <v>20206.485000000001</v>
      </c>
      <c r="BM261" s="19">
        <v>0</v>
      </c>
      <c r="BN261" s="19">
        <v>0</v>
      </c>
      <c r="BO261" s="19">
        <f t="shared" si="41"/>
        <v>0</v>
      </c>
      <c r="BP261" s="24">
        <f t="shared" si="44"/>
        <v>14058.265000084497</v>
      </c>
      <c r="BQ261" s="24">
        <f t="shared" si="44"/>
        <v>20206.485000000001</v>
      </c>
      <c r="BR261" s="24">
        <f t="shared" si="42"/>
        <v>6148.2199999155036</v>
      </c>
    </row>
    <row r="262" spans="1:71" s="25" customFormat="1" ht="14.25" x14ac:dyDescent="0.2">
      <c r="A262" s="14">
        <v>407</v>
      </c>
      <c r="B262" s="14"/>
      <c r="C262" s="15"/>
      <c r="D262" s="16">
        <v>3251</v>
      </c>
      <c r="E262" s="15" t="s">
        <v>2312</v>
      </c>
      <c r="F262" s="15" t="s">
        <v>2313</v>
      </c>
      <c r="G262" s="17" t="s">
        <v>2314</v>
      </c>
      <c r="H262" s="17" t="s">
        <v>2315</v>
      </c>
      <c r="I262" s="17" t="s">
        <v>86</v>
      </c>
      <c r="J262" s="15" t="s">
        <v>2316</v>
      </c>
      <c r="K262" s="15" t="s">
        <v>2317</v>
      </c>
      <c r="L262" s="18" t="s">
        <v>2318</v>
      </c>
      <c r="M262" s="15" t="s">
        <v>843</v>
      </c>
      <c r="N262" s="15" t="s">
        <v>844</v>
      </c>
      <c r="O262" s="16">
        <v>400</v>
      </c>
      <c r="P262" s="15" t="s">
        <v>254</v>
      </c>
      <c r="Q262" s="15">
        <v>22200</v>
      </c>
      <c r="R262" s="15">
        <v>0</v>
      </c>
      <c r="S262" s="15">
        <v>22200</v>
      </c>
      <c r="T262" s="15">
        <v>1.1100000000000001</v>
      </c>
      <c r="U262" s="15" t="s">
        <v>501</v>
      </c>
      <c r="V262" s="15" t="s">
        <v>502</v>
      </c>
      <c r="W262" s="16">
        <v>0</v>
      </c>
      <c r="X262" s="16">
        <v>0</v>
      </c>
      <c r="Y262" s="15">
        <v>48600</v>
      </c>
      <c r="Z262" s="15">
        <v>1.1160000000000001</v>
      </c>
      <c r="AA262" s="15" t="s">
        <v>2309</v>
      </c>
      <c r="AB262" s="15" t="s">
        <v>78</v>
      </c>
      <c r="AC262" s="15">
        <v>0</v>
      </c>
      <c r="AD262" s="15"/>
      <c r="AE262" s="15" t="s">
        <v>956</v>
      </c>
      <c r="AF262" s="15" t="s">
        <v>2310</v>
      </c>
      <c r="AG262" s="16">
        <v>1</v>
      </c>
      <c r="AH262" s="15" t="s">
        <v>2319</v>
      </c>
      <c r="AI262" s="15" t="s">
        <v>78</v>
      </c>
      <c r="AJ262" s="15">
        <v>48599.8110352</v>
      </c>
      <c r="AK262" s="15">
        <v>885.85915544800002</v>
      </c>
      <c r="AL262" s="15">
        <v>3095206.10507</v>
      </c>
      <c r="AM262" s="15">
        <v>1427794.0532</v>
      </c>
      <c r="AN262" s="14"/>
      <c r="AO262" s="14"/>
      <c r="AP262" s="19">
        <v>0</v>
      </c>
      <c r="AQ262" s="19">
        <v>0</v>
      </c>
      <c r="AR262" s="19">
        <v>22200</v>
      </c>
      <c r="AS262" s="19">
        <v>0</v>
      </c>
      <c r="AT262" s="19">
        <f t="shared" si="45"/>
        <v>22200</v>
      </c>
      <c r="AU262" s="19">
        <v>0</v>
      </c>
      <c r="AV262" s="19">
        <v>0</v>
      </c>
      <c r="AW262" s="19">
        <v>0</v>
      </c>
      <c r="AX262" s="19">
        <v>0</v>
      </c>
      <c r="AY262" s="20">
        <f t="shared" si="46"/>
        <v>0</v>
      </c>
      <c r="AZ262" s="19">
        <f t="shared" ref="AZ262:AZ325" si="47">AT262-AY262</f>
        <v>22200</v>
      </c>
      <c r="BA262" s="21">
        <v>1.6637000000099997</v>
      </c>
      <c r="BB262" s="21">
        <v>2.3913000000000002</v>
      </c>
      <c r="BC262" s="22"/>
      <c r="BD262" s="19">
        <v>666</v>
      </c>
      <c r="BE262" s="19">
        <f t="shared" si="37"/>
        <v>369.34140000221993</v>
      </c>
      <c r="BF262" s="19">
        <f t="shared" si="38"/>
        <v>530.86860000000001</v>
      </c>
      <c r="BG262" s="23">
        <v>3.4819999999999997E-2</v>
      </c>
      <c r="BH262" s="23">
        <f t="shared" si="39"/>
        <v>3.4819999999999997E-2</v>
      </c>
      <c r="BI262" s="19">
        <v>0</v>
      </c>
      <c r="BJ262" s="19">
        <v>0</v>
      </c>
      <c r="BK262" s="19">
        <f t="shared" si="40"/>
        <v>369.34140000221993</v>
      </c>
      <c r="BL262" s="19">
        <f t="shared" si="40"/>
        <v>530.86860000000001</v>
      </c>
      <c r="BM262" s="19">
        <v>0</v>
      </c>
      <c r="BN262" s="19">
        <v>0</v>
      </c>
      <c r="BO262" s="19">
        <f t="shared" si="41"/>
        <v>0</v>
      </c>
      <c r="BP262" s="24">
        <f t="shared" si="44"/>
        <v>369.34140000221993</v>
      </c>
      <c r="BQ262" s="24">
        <f t="shared" si="44"/>
        <v>530.86860000000001</v>
      </c>
      <c r="BR262" s="24">
        <f t="shared" si="42"/>
        <v>161.52719999778009</v>
      </c>
    </row>
    <row r="263" spans="1:71" s="25" customFormat="1" ht="14.25" x14ac:dyDescent="0.2">
      <c r="A263" s="14">
        <v>408</v>
      </c>
      <c r="B263" s="14"/>
      <c r="C263" s="15"/>
      <c r="D263" s="16">
        <v>29803</v>
      </c>
      <c r="E263" s="15" t="s">
        <v>2320</v>
      </c>
      <c r="F263" s="15" t="s">
        <v>2321</v>
      </c>
      <c r="G263" s="17" t="s">
        <v>2322</v>
      </c>
      <c r="H263" s="17" t="s">
        <v>2323</v>
      </c>
      <c r="I263" s="17" t="s">
        <v>86</v>
      </c>
      <c r="J263" s="15" t="s">
        <v>2324</v>
      </c>
      <c r="K263" s="15" t="s">
        <v>2325</v>
      </c>
      <c r="L263" s="18" t="s">
        <v>2326</v>
      </c>
      <c r="M263" s="15" t="s">
        <v>843</v>
      </c>
      <c r="N263" s="15" t="s">
        <v>844</v>
      </c>
      <c r="O263" s="16">
        <v>400</v>
      </c>
      <c r="P263" s="15" t="s">
        <v>254</v>
      </c>
      <c r="Q263" s="15">
        <v>81200</v>
      </c>
      <c r="R263" s="15">
        <v>0</v>
      </c>
      <c r="S263" s="15">
        <v>81200</v>
      </c>
      <c r="T263" s="15">
        <v>4.0599999999999996</v>
      </c>
      <c r="U263" s="15" t="s">
        <v>501</v>
      </c>
      <c r="V263" s="15" t="s">
        <v>502</v>
      </c>
      <c r="W263" s="16">
        <v>0</v>
      </c>
      <c r="X263" s="16">
        <v>0</v>
      </c>
      <c r="Y263" s="15">
        <v>177559</v>
      </c>
      <c r="Z263" s="15">
        <v>4.0759999999999996</v>
      </c>
      <c r="AA263" s="15" t="s">
        <v>2309</v>
      </c>
      <c r="AB263" s="15" t="s">
        <v>78</v>
      </c>
      <c r="AC263" s="15">
        <v>0</v>
      </c>
      <c r="AD263" s="15"/>
      <c r="AE263" s="15" t="s">
        <v>956</v>
      </c>
      <c r="AF263" s="15" t="s">
        <v>2327</v>
      </c>
      <c r="AG263" s="16">
        <v>1</v>
      </c>
      <c r="AH263" s="15" t="s">
        <v>2328</v>
      </c>
      <c r="AI263" s="15" t="s">
        <v>78</v>
      </c>
      <c r="AJ263" s="15">
        <v>177558.95165999999</v>
      </c>
      <c r="AK263" s="15">
        <v>1770.7581829000001</v>
      </c>
      <c r="AL263" s="15">
        <v>3095574.73336</v>
      </c>
      <c r="AM263" s="15">
        <v>1427730.30847</v>
      </c>
      <c r="AN263" s="14"/>
      <c r="AO263" s="14"/>
      <c r="AP263" s="19">
        <v>0</v>
      </c>
      <c r="AQ263" s="19">
        <v>0</v>
      </c>
      <c r="AR263" s="19">
        <v>81200</v>
      </c>
      <c r="AS263" s="19">
        <v>0</v>
      </c>
      <c r="AT263" s="19">
        <f t="shared" si="45"/>
        <v>81200</v>
      </c>
      <c r="AU263" s="19">
        <v>0</v>
      </c>
      <c r="AV263" s="19">
        <v>0</v>
      </c>
      <c r="AW263" s="19">
        <v>0</v>
      </c>
      <c r="AX263" s="19">
        <v>0</v>
      </c>
      <c r="AY263" s="20">
        <f t="shared" si="46"/>
        <v>0</v>
      </c>
      <c r="AZ263" s="19">
        <f t="shared" si="47"/>
        <v>81200</v>
      </c>
      <c r="BA263" s="21">
        <v>1.6637000000099997</v>
      </c>
      <c r="BB263" s="21">
        <v>2.3913000000000002</v>
      </c>
      <c r="BC263" s="22"/>
      <c r="BD263" s="19">
        <v>2436</v>
      </c>
      <c r="BE263" s="19">
        <f t="shared" si="37"/>
        <v>1350.9244000081198</v>
      </c>
      <c r="BF263" s="19">
        <f t="shared" si="38"/>
        <v>1941.7356000000002</v>
      </c>
      <c r="BG263" s="23">
        <v>3.4819999999999997E-2</v>
      </c>
      <c r="BH263" s="23">
        <f t="shared" si="39"/>
        <v>3.4819999999999997E-2</v>
      </c>
      <c r="BI263" s="19">
        <v>0</v>
      </c>
      <c r="BJ263" s="19">
        <v>0</v>
      </c>
      <c r="BK263" s="19">
        <f t="shared" si="40"/>
        <v>1350.9244000081198</v>
      </c>
      <c r="BL263" s="19">
        <f t="shared" si="40"/>
        <v>1941.7356000000002</v>
      </c>
      <c r="BM263" s="19">
        <v>0</v>
      </c>
      <c r="BN263" s="19">
        <v>0</v>
      </c>
      <c r="BO263" s="19">
        <f t="shared" si="41"/>
        <v>0</v>
      </c>
      <c r="BP263" s="24">
        <f t="shared" si="44"/>
        <v>1350.9244000081198</v>
      </c>
      <c r="BQ263" s="24">
        <f t="shared" si="44"/>
        <v>1941.7356000000002</v>
      </c>
      <c r="BR263" s="24">
        <f t="shared" si="42"/>
        <v>590.81119999188036</v>
      </c>
    </row>
    <row r="264" spans="1:71" s="25" customFormat="1" ht="14.25" x14ac:dyDescent="0.2">
      <c r="A264" s="14">
        <v>409</v>
      </c>
      <c r="B264" s="14"/>
      <c r="C264" s="15" t="s">
        <v>150</v>
      </c>
      <c r="D264" s="16">
        <v>35615</v>
      </c>
      <c r="E264" s="15" t="s">
        <v>2329</v>
      </c>
      <c r="F264" s="15" t="s">
        <v>2330</v>
      </c>
      <c r="G264" s="17" t="s">
        <v>2331</v>
      </c>
      <c r="H264" s="17" t="s">
        <v>2332</v>
      </c>
      <c r="I264" s="17" t="s">
        <v>86</v>
      </c>
      <c r="J264" s="15" t="s">
        <v>2333</v>
      </c>
      <c r="K264" s="15" t="s">
        <v>88</v>
      </c>
      <c r="L264" s="18" t="s">
        <v>2334</v>
      </c>
      <c r="M264" s="15" t="s">
        <v>1258</v>
      </c>
      <c r="N264" s="15" t="s">
        <v>1259</v>
      </c>
      <c r="O264" s="16">
        <v>370</v>
      </c>
      <c r="P264" s="15" t="s">
        <v>2335</v>
      </c>
      <c r="Q264" s="15">
        <v>615000</v>
      </c>
      <c r="R264" s="15">
        <v>235800</v>
      </c>
      <c r="S264" s="15">
        <v>850800</v>
      </c>
      <c r="T264" s="15">
        <v>2.46</v>
      </c>
      <c r="U264" s="15" t="s">
        <v>501</v>
      </c>
      <c r="V264" s="15" t="s">
        <v>502</v>
      </c>
      <c r="W264" s="16">
        <v>1</v>
      </c>
      <c r="X264" s="16">
        <v>0</v>
      </c>
      <c r="Y264" s="15">
        <v>107479</v>
      </c>
      <c r="Z264" s="15">
        <v>2.4670000000000001</v>
      </c>
      <c r="AA264" s="15" t="s">
        <v>78</v>
      </c>
      <c r="AB264" s="15" t="s">
        <v>78</v>
      </c>
      <c r="AC264" s="15">
        <v>0</v>
      </c>
      <c r="AD264" s="15"/>
      <c r="AE264" s="15" t="s">
        <v>298</v>
      </c>
      <c r="AF264" s="15" t="s">
        <v>2336</v>
      </c>
      <c r="AG264" s="16">
        <v>1</v>
      </c>
      <c r="AH264" s="15" t="s">
        <v>2337</v>
      </c>
      <c r="AI264" s="15" t="s">
        <v>78</v>
      </c>
      <c r="AJ264" s="15">
        <v>107478.959961</v>
      </c>
      <c r="AK264" s="15">
        <v>1428.03460726</v>
      </c>
      <c r="AL264" s="15">
        <v>3096362.7460500002</v>
      </c>
      <c r="AM264" s="15">
        <v>1428049.8396000001</v>
      </c>
      <c r="AN264" s="14"/>
      <c r="AO264" s="14"/>
      <c r="AP264" s="19">
        <v>0</v>
      </c>
      <c r="AQ264" s="19">
        <v>0</v>
      </c>
      <c r="AR264" s="19">
        <v>615000</v>
      </c>
      <c r="AS264" s="19">
        <v>233400</v>
      </c>
      <c r="AT264" s="19">
        <f t="shared" si="45"/>
        <v>848400</v>
      </c>
      <c r="AU264" s="19">
        <v>0</v>
      </c>
      <c r="AV264" s="19">
        <v>0</v>
      </c>
      <c r="AW264" s="19">
        <v>0</v>
      </c>
      <c r="AX264" s="19">
        <v>0</v>
      </c>
      <c r="AY264" s="20">
        <f t="shared" si="46"/>
        <v>0</v>
      </c>
      <c r="AZ264" s="19">
        <f t="shared" si="47"/>
        <v>848400</v>
      </c>
      <c r="BA264" s="21">
        <v>1.6637000000099997</v>
      </c>
      <c r="BB264" s="21">
        <v>2.3913000000000002</v>
      </c>
      <c r="BC264" s="22"/>
      <c r="BD264" s="19">
        <v>25452</v>
      </c>
      <c r="BE264" s="19">
        <f t="shared" si="37"/>
        <v>14114.830800084837</v>
      </c>
      <c r="BF264" s="19">
        <f t="shared" si="38"/>
        <v>20287.789200000003</v>
      </c>
      <c r="BG264" s="23">
        <v>3.4819999999999997E-2</v>
      </c>
      <c r="BH264" s="23">
        <f t="shared" si="39"/>
        <v>3.4819999999999997E-2</v>
      </c>
      <c r="BI264" s="19">
        <v>0</v>
      </c>
      <c r="BJ264" s="19">
        <v>0</v>
      </c>
      <c r="BK264" s="19">
        <f t="shared" si="40"/>
        <v>14114.830800084837</v>
      </c>
      <c r="BL264" s="19">
        <f t="shared" si="40"/>
        <v>20287.789200000003</v>
      </c>
      <c r="BM264" s="19">
        <v>0</v>
      </c>
      <c r="BN264" s="19">
        <v>0</v>
      </c>
      <c r="BO264" s="19">
        <f t="shared" si="41"/>
        <v>0</v>
      </c>
      <c r="BP264" s="24">
        <f t="shared" si="44"/>
        <v>14114.830800084837</v>
      </c>
      <c r="BQ264" s="24">
        <f t="shared" si="44"/>
        <v>20287.789200000003</v>
      </c>
      <c r="BR264" s="24">
        <f t="shared" si="42"/>
        <v>6172.9583999151655</v>
      </c>
    </row>
    <row r="265" spans="1:71" s="25" customFormat="1" ht="14.25" x14ac:dyDescent="0.2">
      <c r="A265" s="14">
        <v>410</v>
      </c>
      <c r="B265" s="14"/>
      <c r="C265" s="15"/>
      <c r="D265" s="16">
        <v>34037</v>
      </c>
      <c r="E265" s="15" t="s">
        <v>2338</v>
      </c>
      <c r="F265" s="15" t="s">
        <v>2339</v>
      </c>
      <c r="G265" s="17" t="s">
        <v>2340</v>
      </c>
      <c r="H265" s="17" t="s">
        <v>2341</v>
      </c>
      <c r="I265" s="17" t="s">
        <v>86</v>
      </c>
      <c r="J265" s="15" t="s">
        <v>2342</v>
      </c>
      <c r="K265" s="15" t="s">
        <v>86</v>
      </c>
      <c r="L265" s="18" t="s">
        <v>2343</v>
      </c>
      <c r="M265" s="15" t="s">
        <v>1258</v>
      </c>
      <c r="N265" s="15" t="s">
        <v>1259</v>
      </c>
      <c r="O265" s="16">
        <v>400</v>
      </c>
      <c r="P265" s="15" t="s">
        <v>254</v>
      </c>
      <c r="Q265" s="15">
        <v>216800</v>
      </c>
      <c r="R265" s="15">
        <v>0</v>
      </c>
      <c r="S265" s="15">
        <v>216800</v>
      </c>
      <c r="T265" s="15">
        <v>2.89</v>
      </c>
      <c r="U265" s="15" t="s">
        <v>501</v>
      </c>
      <c r="V265" s="15" t="s">
        <v>502</v>
      </c>
      <c r="W265" s="16">
        <v>0</v>
      </c>
      <c r="X265" s="16">
        <v>0</v>
      </c>
      <c r="Y265" s="15">
        <v>123070</v>
      </c>
      <c r="Z265" s="15">
        <v>2.8250000000000002</v>
      </c>
      <c r="AA265" s="15" t="s">
        <v>78</v>
      </c>
      <c r="AB265" s="15" t="s">
        <v>78</v>
      </c>
      <c r="AC265" s="15">
        <v>0</v>
      </c>
      <c r="AD265" s="15"/>
      <c r="AE265" s="15" t="s">
        <v>298</v>
      </c>
      <c r="AF265" s="15" t="s">
        <v>2344</v>
      </c>
      <c r="AG265" s="16">
        <v>1</v>
      </c>
      <c r="AH265" s="15" t="s">
        <v>2345</v>
      </c>
      <c r="AI265" s="15" t="s">
        <v>78</v>
      </c>
      <c r="AJ265" s="15">
        <v>123069.537109</v>
      </c>
      <c r="AK265" s="15">
        <v>1531.4447961999999</v>
      </c>
      <c r="AL265" s="15">
        <v>3096072.3687100001</v>
      </c>
      <c r="AM265" s="15">
        <v>1428079.28679</v>
      </c>
      <c r="AN265" s="14"/>
      <c r="AO265" s="14"/>
      <c r="AP265" s="19">
        <v>0</v>
      </c>
      <c r="AQ265" s="19">
        <v>0</v>
      </c>
      <c r="AR265" s="19">
        <v>216800</v>
      </c>
      <c r="AS265" s="19">
        <v>0</v>
      </c>
      <c r="AT265" s="19">
        <f t="shared" si="45"/>
        <v>216800</v>
      </c>
      <c r="AU265" s="19">
        <v>0</v>
      </c>
      <c r="AV265" s="19">
        <v>0</v>
      </c>
      <c r="AW265" s="19">
        <v>0</v>
      </c>
      <c r="AX265" s="19">
        <v>0</v>
      </c>
      <c r="AY265" s="20">
        <f t="shared" si="46"/>
        <v>0</v>
      </c>
      <c r="AZ265" s="19">
        <f t="shared" si="47"/>
        <v>216800</v>
      </c>
      <c r="BA265" s="21">
        <v>1.6637000000099997</v>
      </c>
      <c r="BB265" s="21">
        <v>2.3913000000000002</v>
      </c>
      <c r="BC265" s="22"/>
      <c r="BD265" s="19">
        <v>6504</v>
      </c>
      <c r="BE265" s="19">
        <f t="shared" ref="BE265:BE326" si="48">(AZ265/100)*BA265</f>
        <v>3606.9016000216793</v>
      </c>
      <c r="BF265" s="19">
        <f t="shared" si="38"/>
        <v>5184.3384000000005</v>
      </c>
      <c r="BG265" s="23">
        <v>3.4819999999999997E-2</v>
      </c>
      <c r="BH265" s="23">
        <f t="shared" ref="BH265:BH326" si="49">BG265</f>
        <v>3.4819999999999997E-2</v>
      </c>
      <c r="BI265" s="19">
        <v>0</v>
      </c>
      <c r="BJ265" s="19">
        <v>0</v>
      </c>
      <c r="BK265" s="19">
        <f t="shared" si="40"/>
        <v>3606.9016000216793</v>
      </c>
      <c r="BL265" s="19">
        <f t="shared" si="40"/>
        <v>5184.3384000000005</v>
      </c>
      <c r="BM265" s="19">
        <v>0</v>
      </c>
      <c r="BN265" s="19">
        <v>0</v>
      </c>
      <c r="BO265" s="19">
        <f t="shared" si="41"/>
        <v>0</v>
      </c>
      <c r="BP265" s="24">
        <f t="shared" si="44"/>
        <v>3606.9016000216793</v>
      </c>
      <c r="BQ265" s="24">
        <f t="shared" si="44"/>
        <v>5184.3384000000005</v>
      </c>
      <c r="BR265" s="24">
        <f t="shared" si="42"/>
        <v>1577.4367999783212</v>
      </c>
    </row>
    <row r="266" spans="1:71" s="25" customFormat="1" ht="14.25" x14ac:dyDescent="0.2">
      <c r="A266" s="14">
        <v>411</v>
      </c>
      <c r="B266" s="14"/>
      <c r="C266" s="15"/>
      <c r="D266" s="16">
        <v>18158</v>
      </c>
      <c r="E266" s="15" t="s">
        <v>2346</v>
      </c>
      <c r="F266" s="15" t="s">
        <v>2347</v>
      </c>
      <c r="G266" s="17" t="s">
        <v>2348</v>
      </c>
      <c r="H266" s="17" t="s">
        <v>2349</v>
      </c>
      <c r="I266" s="17" t="s">
        <v>2350</v>
      </c>
      <c r="J266" s="15" t="s">
        <v>2351</v>
      </c>
      <c r="K266" s="15" t="s">
        <v>2352</v>
      </c>
      <c r="L266" s="18" t="s">
        <v>2353</v>
      </c>
      <c r="M266" s="15" t="s">
        <v>1258</v>
      </c>
      <c r="N266" s="15" t="s">
        <v>1259</v>
      </c>
      <c r="O266" s="16">
        <v>300</v>
      </c>
      <c r="P266" s="15" t="s">
        <v>254</v>
      </c>
      <c r="Q266" s="15">
        <v>3373500</v>
      </c>
      <c r="R266" s="15">
        <v>0</v>
      </c>
      <c r="S266" s="15">
        <v>3373500</v>
      </c>
      <c r="T266" s="15">
        <v>69.06</v>
      </c>
      <c r="U266" s="15" t="s">
        <v>501</v>
      </c>
      <c r="V266" s="15" t="s">
        <v>502</v>
      </c>
      <c r="W266" s="16">
        <v>1</v>
      </c>
      <c r="X266" s="16">
        <v>0</v>
      </c>
      <c r="Y266" s="15">
        <v>3011266</v>
      </c>
      <c r="Z266" s="15">
        <v>69.129000000000005</v>
      </c>
      <c r="AA266" s="15" t="s">
        <v>78</v>
      </c>
      <c r="AB266" s="15" t="s">
        <v>78</v>
      </c>
      <c r="AC266" s="15">
        <v>0</v>
      </c>
      <c r="AD266" s="15"/>
      <c r="AE266" s="15" t="s">
        <v>1056</v>
      </c>
      <c r="AF266" s="15" t="s">
        <v>1869</v>
      </c>
      <c r="AG266" s="16">
        <v>1</v>
      </c>
      <c r="AH266" s="15" t="s">
        <v>2354</v>
      </c>
      <c r="AI266" s="15" t="s">
        <v>78</v>
      </c>
      <c r="AJ266" s="15">
        <v>3011266.3354500001</v>
      </c>
      <c r="AK266" s="15">
        <v>9591.6219048000003</v>
      </c>
      <c r="AL266" s="15">
        <v>3095581.8414500002</v>
      </c>
      <c r="AM266" s="15">
        <v>1429467.4220799999</v>
      </c>
      <c r="AN266" s="14"/>
      <c r="AO266" s="14"/>
      <c r="AP266" s="19">
        <v>0</v>
      </c>
      <c r="AQ266" s="19">
        <v>0</v>
      </c>
      <c r="AR266" s="19">
        <v>3357200</v>
      </c>
      <c r="AS266" s="19">
        <v>0</v>
      </c>
      <c r="AT266" s="19">
        <f t="shared" si="45"/>
        <v>3357200</v>
      </c>
      <c r="AU266" s="19">
        <v>0</v>
      </c>
      <c r="AV266" s="19">
        <v>0</v>
      </c>
      <c r="AW266" s="19">
        <v>0</v>
      </c>
      <c r="AX266" s="19">
        <v>0</v>
      </c>
      <c r="AY266" s="20">
        <f t="shared" si="46"/>
        <v>0</v>
      </c>
      <c r="AZ266" s="19">
        <f t="shared" si="47"/>
        <v>3357200</v>
      </c>
      <c r="BA266" s="21">
        <v>1.6637000000099997</v>
      </c>
      <c r="BB266" s="21">
        <v>2.3913000000000002</v>
      </c>
      <c r="BC266" s="22"/>
      <c r="BD266" s="19">
        <v>100716</v>
      </c>
      <c r="BE266" s="19">
        <f t="shared" si="48"/>
        <v>55853.736400335714</v>
      </c>
      <c r="BF266" s="19">
        <f t="shared" ref="BF266:BF326" si="50">(AZ266/100)*BB266</f>
        <v>80280.723600000012</v>
      </c>
      <c r="BG266" s="23">
        <v>3.4819999999999997E-2</v>
      </c>
      <c r="BH266" s="23">
        <f t="shared" si="49"/>
        <v>3.4819999999999997E-2</v>
      </c>
      <c r="BI266" s="19">
        <v>0</v>
      </c>
      <c r="BJ266" s="19">
        <v>0</v>
      </c>
      <c r="BK266" s="19">
        <f t="shared" si="40"/>
        <v>55853.736400335714</v>
      </c>
      <c r="BL266" s="19">
        <f t="shared" si="40"/>
        <v>80280.723600000012</v>
      </c>
      <c r="BM266" s="19">
        <v>0</v>
      </c>
      <c r="BN266" s="19">
        <v>0</v>
      </c>
      <c r="BO266" s="19">
        <f t="shared" ref="BO266:BO326" si="51">BN266-BM266</f>
        <v>0</v>
      </c>
      <c r="BP266" s="24">
        <f t="shared" si="44"/>
        <v>55853.736400335714</v>
      </c>
      <c r="BQ266" s="24">
        <f t="shared" si="44"/>
        <v>80280.723600000012</v>
      </c>
      <c r="BR266" s="24">
        <f t="shared" ref="BR266:BR326" si="52">BQ266-BP266</f>
        <v>24426.987199664298</v>
      </c>
    </row>
    <row r="267" spans="1:71" s="25" customFormat="1" ht="14.25" x14ac:dyDescent="0.2">
      <c r="A267" s="14">
        <v>412</v>
      </c>
      <c r="B267" s="14"/>
      <c r="C267" s="15" t="s">
        <v>2355</v>
      </c>
      <c r="D267" s="16">
        <v>5908</v>
      </c>
      <c r="E267" s="15" t="s">
        <v>2356</v>
      </c>
      <c r="F267" s="15" t="s">
        <v>2355</v>
      </c>
      <c r="G267" s="17" t="s">
        <v>2357</v>
      </c>
      <c r="H267" s="17" t="s">
        <v>2358</v>
      </c>
      <c r="I267" s="17" t="s">
        <v>86</v>
      </c>
      <c r="J267" s="15" t="s">
        <v>2359</v>
      </c>
      <c r="K267" s="15" t="s">
        <v>2360</v>
      </c>
      <c r="L267" s="18" t="s">
        <v>2361</v>
      </c>
      <c r="M267" s="15" t="s">
        <v>1258</v>
      </c>
      <c r="N267" s="15" t="s">
        <v>1259</v>
      </c>
      <c r="O267" s="16">
        <v>400</v>
      </c>
      <c r="P267" s="15" t="s">
        <v>254</v>
      </c>
      <c r="Q267" s="15">
        <v>17600</v>
      </c>
      <c r="R267" s="15">
        <v>0</v>
      </c>
      <c r="S267" s="15">
        <v>17600</v>
      </c>
      <c r="T267" s="15">
        <v>0.88</v>
      </c>
      <c r="U267" s="15" t="s">
        <v>501</v>
      </c>
      <c r="V267" s="15" t="s">
        <v>502</v>
      </c>
      <c r="W267" s="16">
        <v>0</v>
      </c>
      <c r="X267" s="16">
        <v>0</v>
      </c>
      <c r="Y267" s="15">
        <v>36788</v>
      </c>
      <c r="Z267" s="15">
        <v>0.84499999999999997</v>
      </c>
      <c r="AA267" s="15" t="s">
        <v>78</v>
      </c>
      <c r="AB267" s="15" t="s">
        <v>78</v>
      </c>
      <c r="AC267" s="15">
        <v>0</v>
      </c>
      <c r="AD267" s="15"/>
      <c r="AE267" s="15" t="s">
        <v>298</v>
      </c>
      <c r="AF267" s="15" t="s">
        <v>2362</v>
      </c>
      <c r="AG267" s="16">
        <v>1</v>
      </c>
      <c r="AH267" s="15" t="s">
        <v>2363</v>
      </c>
      <c r="AI267" s="15" t="s">
        <v>78</v>
      </c>
      <c r="AJ267" s="15">
        <v>36787.7109375</v>
      </c>
      <c r="AK267" s="15">
        <v>1001.89753033</v>
      </c>
      <c r="AL267" s="15">
        <v>3095658.3015700001</v>
      </c>
      <c r="AM267" s="15">
        <v>1427955.3419000001</v>
      </c>
      <c r="AN267" s="14"/>
      <c r="AO267" s="14"/>
      <c r="AP267" s="19">
        <v>0</v>
      </c>
      <c r="AQ267" s="19">
        <v>0</v>
      </c>
      <c r="AR267" s="19">
        <v>17600</v>
      </c>
      <c r="AS267" s="19">
        <v>0</v>
      </c>
      <c r="AT267" s="19">
        <f t="shared" si="45"/>
        <v>17600</v>
      </c>
      <c r="AU267" s="19">
        <v>0</v>
      </c>
      <c r="AV267" s="19">
        <v>0</v>
      </c>
      <c r="AW267" s="19">
        <v>0</v>
      </c>
      <c r="AX267" s="19">
        <v>0</v>
      </c>
      <c r="AY267" s="20">
        <f t="shared" si="46"/>
        <v>0</v>
      </c>
      <c r="AZ267" s="19">
        <f t="shared" si="47"/>
        <v>17600</v>
      </c>
      <c r="BA267" s="21">
        <v>1.6637000000099997</v>
      </c>
      <c r="BB267" s="21">
        <v>2.3913000000000002</v>
      </c>
      <c r="BC267" s="22"/>
      <c r="BD267" s="19">
        <v>528</v>
      </c>
      <c r="BE267" s="19">
        <f t="shared" si="48"/>
        <v>292.81120000175997</v>
      </c>
      <c r="BF267" s="19">
        <f t="shared" si="50"/>
        <v>420.86880000000002</v>
      </c>
      <c r="BG267" s="23">
        <v>3.4819999999999997E-2</v>
      </c>
      <c r="BH267" s="23">
        <f t="shared" si="49"/>
        <v>3.4819999999999997E-2</v>
      </c>
      <c r="BI267" s="19">
        <v>0</v>
      </c>
      <c r="BJ267" s="19">
        <v>0</v>
      </c>
      <c r="BK267" s="19">
        <f t="shared" si="40"/>
        <v>292.81120000175997</v>
      </c>
      <c r="BL267" s="19">
        <f t="shared" si="40"/>
        <v>420.86880000000002</v>
      </c>
      <c r="BM267" s="19">
        <v>0</v>
      </c>
      <c r="BN267" s="19">
        <v>0</v>
      </c>
      <c r="BO267" s="19">
        <f t="shared" si="51"/>
        <v>0</v>
      </c>
      <c r="BP267" s="24">
        <f t="shared" si="44"/>
        <v>292.81120000175997</v>
      </c>
      <c r="BQ267" s="24">
        <f t="shared" si="44"/>
        <v>420.86880000000002</v>
      </c>
      <c r="BR267" s="24">
        <f t="shared" si="52"/>
        <v>128.05759999824005</v>
      </c>
    </row>
    <row r="268" spans="1:71" s="25" customFormat="1" ht="14.25" x14ac:dyDescent="0.2">
      <c r="A268" s="14">
        <v>413</v>
      </c>
      <c r="B268" s="14"/>
      <c r="C268" s="15"/>
      <c r="D268" s="16">
        <v>16327</v>
      </c>
      <c r="E268" s="15" t="s">
        <v>2364</v>
      </c>
      <c r="F268" s="15" t="s">
        <v>2365</v>
      </c>
      <c r="G268" s="17" t="s">
        <v>2366</v>
      </c>
      <c r="H268" s="17" t="s">
        <v>2367</v>
      </c>
      <c r="I268" s="17" t="s">
        <v>86</v>
      </c>
      <c r="J268" s="15" t="s">
        <v>2368</v>
      </c>
      <c r="K268" s="15" t="s">
        <v>2369</v>
      </c>
      <c r="L268" s="18" t="s">
        <v>2370</v>
      </c>
      <c r="M268" s="15" t="s">
        <v>1258</v>
      </c>
      <c r="N268" s="15" t="s">
        <v>1259</v>
      </c>
      <c r="O268" s="16">
        <v>399</v>
      </c>
      <c r="P268" s="15" t="s">
        <v>352</v>
      </c>
      <c r="Q268" s="15">
        <v>230000</v>
      </c>
      <c r="R268" s="15">
        <v>509800</v>
      </c>
      <c r="S268" s="15">
        <v>739800</v>
      </c>
      <c r="T268" s="15">
        <v>2.2999999999999998</v>
      </c>
      <c r="U268" s="15" t="s">
        <v>501</v>
      </c>
      <c r="V268" s="15" t="s">
        <v>502</v>
      </c>
      <c r="W268" s="16">
        <v>1</v>
      </c>
      <c r="X268" s="16">
        <v>0</v>
      </c>
      <c r="Y268" s="15">
        <v>105131</v>
      </c>
      <c r="Z268" s="15">
        <v>2.4129999999999998</v>
      </c>
      <c r="AA268" s="15" t="s">
        <v>78</v>
      </c>
      <c r="AB268" s="15" t="s">
        <v>78</v>
      </c>
      <c r="AC268" s="15">
        <v>0</v>
      </c>
      <c r="AD268" s="15"/>
      <c r="AE268" s="15" t="s">
        <v>353</v>
      </c>
      <c r="AF268" s="15" t="s">
        <v>2371</v>
      </c>
      <c r="AG268" s="16">
        <v>1</v>
      </c>
      <c r="AH268" s="15" t="s">
        <v>2372</v>
      </c>
      <c r="AI268" s="15" t="s">
        <v>78</v>
      </c>
      <c r="AJ268" s="15">
        <v>105131.478516</v>
      </c>
      <c r="AK268" s="15">
        <v>1384.35821171</v>
      </c>
      <c r="AL268" s="15">
        <v>3095360.0603800002</v>
      </c>
      <c r="AM268" s="15">
        <v>1428114.5861899999</v>
      </c>
      <c r="AN268" s="14"/>
      <c r="AO268" s="14"/>
      <c r="AP268" s="19">
        <v>0</v>
      </c>
      <c r="AQ268" s="19">
        <v>0</v>
      </c>
      <c r="AR268" s="19">
        <v>230000</v>
      </c>
      <c r="AS268" s="19">
        <v>524000</v>
      </c>
      <c r="AT268" s="19">
        <f t="shared" si="45"/>
        <v>754000</v>
      </c>
      <c r="AU268" s="19">
        <v>0</v>
      </c>
      <c r="AV268" s="19">
        <v>0</v>
      </c>
      <c r="AW268" s="19">
        <v>0</v>
      </c>
      <c r="AX268" s="19">
        <v>0</v>
      </c>
      <c r="AY268" s="20">
        <f t="shared" si="46"/>
        <v>0</v>
      </c>
      <c r="AZ268" s="19">
        <f t="shared" si="47"/>
        <v>754000</v>
      </c>
      <c r="BA268" s="21">
        <v>1.6637000000099997</v>
      </c>
      <c r="BB268" s="21">
        <v>2.3913000000000002</v>
      </c>
      <c r="BC268" s="22"/>
      <c r="BD268" s="19">
        <v>22620</v>
      </c>
      <c r="BE268" s="19">
        <f t="shared" si="48"/>
        <v>12544.298000075398</v>
      </c>
      <c r="BF268" s="19">
        <f t="shared" si="50"/>
        <v>18030.402000000002</v>
      </c>
      <c r="BG268" s="23">
        <v>3.4819999999999997E-2</v>
      </c>
      <c r="BH268" s="23">
        <f t="shared" si="49"/>
        <v>3.4819999999999997E-2</v>
      </c>
      <c r="BI268" s="19">
        <v>0</v>
      </c>
      <c r="BJ268" s="19">
        <v>0</v>
      </c>
      <c r="BK268" s="19">
        <f t="shared" si="40"/>
        <v>12544.298000075398</v>
      </c>
      <c r="BL268" s="19">
        <f t="shared" si="40"/>
        <v>18030.402000000002</v>
      </c>
      <c r="BM268" s="19">
        <v>0</v>
      </c>
      <c r="BN268" s="19">
        <v>0</v>
      </c>
      <c r="BO268" s="19">
        <f t="shared" si="51"/>
        <v>0</v>
      </c>
      <c r="BP268" s="24">
        <f t="shared" si="44"/>
        <v>12544.298000075398</v>
      </c>
      <c r="BQ268" s="24">
        <f t="shared" si="44"/>
        <v>18030.402000000002</v>
      </c>
      <c r="BR268" s="24">
        <f t="shared" si="52"/>
        <v>5486.1039999246041</v>
      </c>
    </row>
    <row r="269" spans="1:71" s="25" customFormat="1" ht="14.25" x14ac:dyDescent="0.2">
      <c r="A269" s="14">
        <v>414</v>
      </c>
      <c r="B269" s="14"/>
      <c r="C269" s="15" t="s">
        <v>2373</v>
      </c>
      <c r="D269" s="16">
        <v>15141</v>
      </c>
      <c r="E269" s="15" t="s">
        <v>2374</v>
      </c>
      <c r="F269" s="15" t="s">
        <v>2373</v>
      </c>
      <c r="G269" s="17" t="s">
        <v>2375</v>
      </c>
      <c r="H269" s="17" t="s">
        <v>2376</v>
      </c>
      <c r="I269" s="17" t="s">
        <v>86</v>
      </c>
      <c r="J269" s="15" t="s">
        <v>2377</v>
      </c>
      <c r="K269" s="15" t="s">
        <v>634</v>
      </c>
      <c r="L269" s="18" t="s">
        <v>2378</v>
      </c>
      <c r="M269" s="15" t="s">
        <v>1258</v>
      </c>
      <c r="N269" s="15" t="s">
        <v>1259</v>
      </c>
      <c r="O269" s="16">
        <v>444</v>
      </c>
      <c r="P269" s="15" t="s">
        <v>2379</v>
      </c>
      <c r="Q269" s="15">
        <v>750000</v>
      </c>
      <c r="R269" s="15">
        <v>515100</v>
      </c>
      <c r="S269" s="15">
        <v>1265100</v>
      </c>
      <c r="T269" s="15">
        <v>3</v>
      </c>
      <c r="U269" s="15" t="s">
        <v>501</v>
      </c>
      <c r="V269" s="15" t="s">
        <v>502</v>
      </c>
      <c r="W269" s="16">
        <v>1</v>
      </c>
      <c r="X269" s="16">
        <v>0</v>
      </c>
      <c r="Y269" s="15">
        <v>127281</v>
      </c>
      <c r="Z269" s="15">
        <v>2.9220000000000002</v>
      </c>
      <c r="AA269" s="15" t="s">
        <v>78</v>
      </c>
      <c r="AB269" s="15" t="s">
        <v>78</v>
      </c>
      <c r="AC269" s="15">
        <v>0</v>
      </c>
      <c r="AD269" s="15"/>
      <c r="AE269" s="15" t="s">
        <v>137</v>
      </c>
      <c r="AF269" s="15" t="s">
        <v>2380</v>
      </c>
      <c r="AG269" s="16">
        <v>1</v>
      </c>
      <c r="AH269" s="15" t="s">
        <v>2381</v>
      </c>
      <c r="AI269" s="15" t="s">
        <v>78</v>
      </c>
      <c r="AJ269" s="15">
        <v>127280.881348</v>
      </c>
      <c r="AK269" s="15">
        <v>1689.4316800500001</v>
      </c>
      <c r="AL269" s="15">
        <v>3094954.4412400001</v>
      </c>
      <c r="AM269" s="15">
        <v>1428034.1546199999</v>
      </c>
      <c r="AN269" s="14"/>
      <c r="AO269" s="14"/>
      <c r="AP269" s="19">
        <v>0</v>
      </c>
      <c r="AQ269" s="19">
        <v>0</v>
      </c>
      <c r="AR269" s="19">
        <v>750000</v>
      </c>
      <c r="AS269" s="19">
        <v>509600</v>
      </c>
      <c r="AT269" s="19">
        <f t="shared" si="45"/>
        <v>1259600</v>
      </c>
      <c r="AU269" s="19">
        <v>0</v>
      </c>
      <c r="AV269" s="19">
        <v>0</v>
      </c>
      <c r="AW269" s="19">
        <v>0</v>
      </c>
      <c r="AX269" s="19">
        <v>0</v>
      </c>
      <c r="AY269" s="20">
        <f t="shared" si="46"/>
        <v>0</v>
      </c>
      <c r="AZ269" s="19">
        <f t="shared" si="47"/>
        <v>1259600</v>
      </c>
      <c r="BA269" s="21">
        <v>1.6637000000099997</v>
      </c>
      <c r="BB269" s="21">
        <v>2.3913000000000002</v>
      </c>
      <c r="BC269" s="22"/>
      <c r="BD269" s="19">
        <v>37788</v>
      </c>
      <c r="BE269" s="19">
        <f t="shared" si="48"/>
        <v>20955.965200125956</v>
      </c>
      <c r="BF269" s="19">
        <f t="shared" si="50"/>
        <v>30120.814800000004</v>
      </c>
      <c r="BG269" s="23">
        <v>3.4819999999999997E-2</v>
      </c>
      <c r="BH269" s="23">
        <f t="shared" si="49"/>
        <v>3.4819999999999997E-2</v>
      </c>
      <c r="BI269" s="19">
        <v>0</v>
      </c>
      <c r="BJ269" s="19">
        <v>0</v>
      </c>
      <c r="BK269" s="19">
        <f t="shared" si="40"/>
        <v>20955.965200125956</v>
      </c>
      <c r="BL269" s="19">
        <f t="shared" si="40"/>
        <v>30120.814800000004</v>
      </c>
      <c r="BM269" s="19">
        <v>0</v>
      </c>
      <c r="BN269" s="19">
        <v>0</v>
      </c>
      <c r="BO269" s="19">
        <f t="shared" si="51"/>
        <v>0</v>
      </c>
      <c r="BP269" s="24">
        <f t="shared" si="44"/>
        <v>20955.965200125956</v>
      </c>
      <c r="BQ269" s="24">
        <f t="shared" si="44"/>
        <v>30120.814800000004</v>
      </c>
      <c r="BR269" s="24">
        <f t="shared" si="52"/>
        <v>9164.8495998740473</v>
      </c>
    </row>
    <row r="270" spans="1:71" s="25" customFormat="1" ht="14.25" x14ac:dyDescent="0.2">
      <c r="A270" s="14">
        <v>415</v>
      </c>
      <c r="B270" s="14"/>
      <c r="C270" s="15"/>
      <c r="D270" s="16">
        <v>17442</v>
      </c>
      <c r="E270" s="15" t="s">
        <v>2382</v>
      </c>
      <c r="F270" s="15" t="s">
        <v>2383</v>
      </c>
      <c r="G270" s="17" t="s">
        <v>2384</v>
      </c>
      <c r="H270" s="17" t="s">
        <v>2385</v>
      </c>
      <c r="I270" s="17" t="s">
        <v>86</v>
      </c>
      <c r="J270" s="15" t="s">
        <v>2386</v>
      </c>
      <c r="K270" s="15" t="s">
        <v>864</v>
      </c>
      <c r="L270" s="18"/>
      <c r="M270" s="15"/>
      <c r="N270" s="15"/>
      <c r="O270" s="16"/>
      <c r="P270" s="15"/>
      <c r="Q270" s="15"/>
      <c r="R270" s="15"/>
      <c r="S270" s="15"/>
      <c r="T270" s="15"/>
      <c r="U270" s="15"/>
      <c r="V270" s="15"/>
      <c r="W270" s="16"/>
      <c r="X270" s="16"/>
      <c r="Y270" s="15"/>
      <c r="Z270" s="15"/>
      <c r="AA270" s="15"/>
      <c r="AB270" s="15"/>
      <c r="AC270" s="15"/>
      <c r="AD270" s="15"/>
      <c r="AE270" s="15"/>
      <c r="AF270" s="15"/>
      <c r="AG270" s="16"/>
      <c r="AH270" s="15"/>
      <c r="AI270" s="15"/>
      <c r="AJ270" s="15"/>
      <c r="AK270" s="15"/>
      <c r="AL270" s="15"/>
      <c r="AM270" s="15"/>
      <c r="AN270" s="14"/>
      <c r="AO270" s="14"/>
      <c r="AP270" s="19"/>
      <c r="AQ270" s="19"/>
      <c r="AR270" s="19"/>
      <c r="AS270" s="19"/>
      <c r="AT270" s="19">
        <f t="shared" si="45"/>
        <v>0</v>
      </c>
      <c r="AU270" s="19"/>
      <c r="AV270" s="19"/>
      <c r="AW270" s="19"/>
      <c r="AX270" s="19"/>
      <c r="AY270" s="20">
        <f t="shared" si="46"/>
        <v>0</v>
      </c>
      <c r="AZ270" s="19">
        <f t="shared" si="47"/>
        <v>0</v>
      </c>
      <c r="BA270" s="21">
        <v>1.6637000000099997</v>
      </c>
      <c r="BB270" s="21">
        <v>2.3913000000000002</v>
      </c>
      <c r="BC270" s="22"/>
      <c r="BD270" s="19">
        <v>0</v>
      </c>
      <c r="BE270" s="19">
        <f t="shared" si="48"/>
        <v>0</v>
      </c>
      <c r="BF270" s="19">
        <f t="shared" si="50"/>
        <v>0</v>
      </c>
      <c r="BG270" s="23">
        <v>3.4819999999999997E-2</v>
      </c>
      <c r="BH270" s="23">
        <f t="shared" si="49"/>
        <v>3.4819999999999997E-2</v>
      </c>
      <c r="BI270" s="19">
        <v>0</v>
      </c>
      <c r="BJ270" s="19">
        <v>0</v>
      </c>
      <c r="BK270" s="19">
        <f t="shared" si="40"/>
        <v>0</v>
      </c>
      <c r="BL270" s="19">
        <f t="shared" si="40"/>
        <v>0</v>
      </c>
      <c r="BM270" s="19">
        <v>0</v>
      </c>
      <c r="BN270" s="19">
        <v>0</v>
      </c>
      <c r="BO270" s="19">
        <f t="shared" si="51"/>
        <v>0</v>
      </c>
      <c r="BP270" s="24">
        <f t="shared" si="44"/>
        <v>0</v>
      </c>
      <c r="BQ270" s="24">
        <f t="shared" si="44"/>
        <v>0</v>
      </c>
      <c r="BR270" s="24">
        <f t="shared" si="52"/>
        <v>0</v>
      </c>
    </row>
    <row r="271" spans="1:71" s="25" customFormat="1" ht="14.25" x14ac:dyDescent="0.2">
      <c r="A271" s="14">
        <v>417</v>
      </c>
      <c r="B271" s="14"/>
      <c r="C271" s="15" t="s">
        <v>2387</v>
      </c>
      <c r="D271" s="16">
        <v>9854</v>
      </c>
      <c r="E271" s="15" t="s">
        <v>2388</v>
      </c>
      <c r="F271" s="15" t="s">
        <v>2387</v>
      </c>
      <c r="G271" s="17" t="s">
        <v>2389</v>
      </c>
      <c r="H271" s="17" t="s">
        <v>2390</v>
      </c>
      <c r="I271" s="17" t="s">
        <v>86</v>
      </c>
      <c r="J271" s="15" t="s">
        <v>2391</v>
      </c>
      <c r="K271" s="15" t="s">
        <v>2392</v>
      </c>
      <c r="L271" s="18" t="s">
        <v>2393</v>
      </c>
      <c r="M271" s="15" t="s">
        <v>1258</v>
      </c>
      <c r="N271" s="15" t="s">
        <v>1259</v>
      </c>
      <c r="O271" s="16">
        <v>481</v>
      </c>
      <c r="P271" s="15" t="s">
        <v>1260</v>
      </c>
      <c r="Q271" s="15">
        <v>2100900</v>
      </c>
      <c r="R271" s="15">
        <v>2637900</v>
      </c>
      <c r="S271" s="15">
        <v>4738800</v>
      </c>
      <c r="T271" s="15">
        <v>2.98</v>
      </c>
      <c r="U271" s="15" t="s">
        <v>501</v>
      </c>
      <c r="V271" s="15" t="s">
        <v>502</v>
      </c>
      <c r="W271" s="16">
        <v>1</v>
      </c>
      <c r="X271" s="16">
        <v>1</v>
      </c>
      <c r="Y271" s="15">
        <v>135581</v>
      </c>
      <c r="Z271" s="15">
        <v>3.113</v>
      </c>
      <c r="AA271" s="15" t="s">
        <v>78</v>
      </c>
      <c r="AB271" s="15" t="s">
        <v>78</v>
      </c>
      <c r="AC271" s="15">
        <v>6780327</v>
      </c>
      <c r="AD271" s="26">
        <v>42096</v>
      </c>
      <c r="AE271" s="15" t="s">
        <v>119</v>
      </c>
      <c r="AF271" s="15" t="s">
        <v>119</v>
      </c>
      <c r="AG271" s="16">
        <v>1</v>
      </c>
      <c r="AH271" s="15" t="s">
        <v>2394</v>
      </c>
      <c r="AI271" s="15" t="s">
        <v>78</v>
      </c>
      <c r="AJ271" s="15">
        <v>135581.046875</v>
      </c>
      <c r="AK271" s="15">
        <v>1577.2670498499999</v>
      </c>
      <c r="AL271" s="15">
        <v>3094784.4665299999</v>
      </c>
      <c r="AM271" s="15">
        <v>1428457.9832200001</v>
      </c>
      <c r="AN271" s="14"/>
      <c r="AO271" s="14"/>
      <c r="AP271" s="19">
        <v>0</v>
      </c>
      <c r="AQ271" s="19">
        <v>0</v>
      </c>
      <c r="AR271" s="19">
        <v>2100900</v>
      </c>
      <c r="AS271" s="19">
        <v>1461600</v>
      </c>
      <c r="AT271" s="19">
        <f t="shared" si="45"/>
        <v>3562500</v>
      </c>
      <c r="AU271" s="19">
        <v>0</v>
      </c>
      <c r="AV271" s="19">
        <v>0</v>
      </c>
      <c r="AW271" s="19">
        <v>0</v>
      </c>
      <c r="AX271" s="19">
        <v>0</v>
      </c>
      <c r="AY271" s="20">
        <f t="shared" si="46"/>
        <v>0</v>
      </c>
      <c r="AZ271" s="19">
        <f t="shared" si="47"/>
        <v>3562500</v>
      </c>
      <c r="BA271" s="21">
        <v>1.6637000000099997</v>
      </c>
      <c r="BB271" s="21">
        <v>2.3913000000000002</v>
      </c>
      <c r="BC271" s="22"/>
      <c r="BD271" s="19">
        <v>106875</v>
      </c>
      <c r="BE271" s="19">
        <f t="shared" si="48"/>
        <v>59269.312500356238</v>
      </c>
      <c r="BF271" s="19">
        <f t="shared" si="50"/>
        <v>85190.0625</v>
      </c>
      <c r="BG271" s="23">
        <v>3.4819999999999997E-2</v>
      </c>
      <c r="BH271" s="23">
        <f t="shared" si="49"/>
        <v>3.4819999999999997E-2</v>
      </c>
      <c r="BI271" s="19">
        <v>0</v>
      </c>
      <c r="BJ271" s="19">
        <v>0</v>
      </c>
      <c r="BK271" s="19">
        <f t="shared" si="40"/>
        <v>59269.312500356238</v>
      </c>
      <c r="BL271" s="19">
        <f t="shared" si="40"/>
        <v>85190.0625</v>
      </c>
      <c r="BM271" s="19">
        <v>0</v>
      </c>
      <c r="BN271" s="19">
        <v>0</v>
      </c>
      <c r="BO271" s="19">
        <f t="shared" si="51"/>
        <v>0</v>
      </c>
      <c r="BP271" s="24">
        <f t="shared" si="44"/>
        <v>59269.312500356238</v>
      </c>
      <c r="BQ271" s="24">
        <f t="shared" si="44"/>
        <v>85190.0625</v>
      </c>
      <c r="BR271" s="24">
        <f t="shared" si="52"/>
        <v>25920.749999643762</v>
      </c>
    </row>
    <row r="272" spans="1:71" s="25" customFormat="1" ht="14.25" x14ac:dyDescent="0.2">
      <c r="A272" s="14">
        <v>418</v>
      </c>
      <c r="B272" s="14"/>
      <c r="C272" s="15" t="s">
        <v>2395</v>
      </c>
      <c r="D272" s="16">
        <v>20292</v>
      </c>
      <c r="E272" s="15" t="s">
        <v>2396</v>
      </c>
      <c r="F272" s="15" t="s">
        <v>2395</v>
      </c>
      <c r="G272" s="17" t="s">
        <v>2397</v>
      </c>
      <c r="H272" s="17" t="s">
        <v>2398</v>
      </c>
      <c r="I272" s="17" t="s">
        <v>86</v>
      </c>
      <c r="J272" s="15" t="s">
        <v>2399</v>
      </c>
      <c r="K272" s="15" t="s">
        <v>2400</v>
      </c>
      <c r="L272" s="18" t="s">
        <v>2401</v>
      </c>
      <c r="M272" s="15" t="s">
        <v>1258</v>
      </c>
      <c r="N272" s="15" t="s">
        <v>1259</v>
      </c>
      <c r="O272" s="16">
        <v>300</v>
      </c>
      <c r="P272" s="15" t="s">
        <v>254</v>
      </c>
      <c r="Q272" s="15">
        <v>750000</v>
      </c>
      <c r="R272" s="15">
        <v>0</v>
      </c>
      <c r="S272" s="15">
        <v>750000</v>
      </c>
      <c r="T272" s="15">
        <v>10</v>
      </c>
      <c r="U272" s="15" t="s">
        <v>501</v>
      </c>
      <c r="V272" s="15" t="s">
        <v>502</v>
      </c>
      <c r="W272" s="16">
        <v>0</v>
      </c>
      <c r="X272" s="16">
        <v>1</v>
      </c>
      <c r="Y272" s="15">
        <v>439067</v>
      </c>
      <c r="Z272" s="15">
        <v>10.08</v>
      </c>
      <c r="AA272" s="15" t="s">
        <v>78</v>
      </c>
      <c r="AB272" s="15" t="s">
        <v>78</v>
      </c>
      <c r="AC272" s="15">
        <v>757000</v>
      </c>
      <c r="AD272" s="26">
        <v>39994</v>
      </c>
      <c r="AE272" s="15" t="s">
        <v>353</v>
      </c>
      <c r="AF272" s="15" t="s">
        <v>2402</v>
      </c>
      <c r="AG272" s="16">
        <v>1</v>
      </c>
      <c r="AH272" s="15" t="s">
        <v>2403</v>
      </c>
      <c r="AI272" s="15" t="s">
        <v>78</v>
      </c>
      <c r="AJ272" s="15">
        <v>439066.84228500002</v>
      </c>
      <c r="AK272" s="15">
        <v>2952.7654097300001</v>
      </c>
      <c r="AL272" s="15">
        <v>3095322.6098500001</v>
      </c>
      <c r="AM272" s="15">
        <v>1428579.5371699999</v>
      </c>
      <c r="AN272" s="14"/>
      <c r="AO272" s="14"/>
      <c r="AP272" s="19">
        <v>0</v>
      </c>
      <c r="AQ272" s="19">
        <v>0</v>
      </c>
      <c r="AR272" s="19">
        <v>750000</v>
      </c>
      <c r="AS272" s="19">
        <v>0</v>
      </c>
      <c r="AT272" s="19">
        <f t="shared" si="45"/>
        <v>750000</v>
      </c>
      <c r="AU272" s="19">
        <v>0</v>
      </c>
      <c r="AV272" s="19">
        <v>0</v>
      </c>
      <c r="AW272" s="19">
        <v>0</v>
      </c>
      <c r="AX272" s="19">
        <v>0</v>
      </c>
      <c r="AY272" s="20">
        <f t="shared" ref="AY272:AY326" si="53">SUM(AU272:AX272)</f>
        <v>0</v>
      </c>
      <c r="AZ272" s="19">
        <f t="shared" si="47"/>
        <v>750000</v>
      </c>
      <c r="BA272" s="21">
        <v>1.6637000000099997</v>
      </c>
      <c r="BB272" s="21">
        <v>2.3913000000000002</v>
      </c>
      <c r="BC272" s="22"/>
      <c r="BD272" s="19">
        <v>22500</v>
      </c>
      <c r="BE272" s="19">
        <f t="shared" si="48"/>
        <v>12477.750000074999</v>
      </c>
      <c r="BF272" s="19">
        <f t="shared" si="50"/>
        <v>17934.75</v>
      </c>
      <c r="BG272" s="23">
        <v>3.4819999999999997E-2</v>
      </c>
      <c r="BH272" s="23">
        <f t="shared" si="49"/>
        <v>3.4819999999999997E-2</v>
      </c>
      <c r="BI272" s="19">
        <v>0</v>
      </c>
      <c r="BJ272" s="19">
        <v>0</v>
      </c>
      <c r="BK272" s="19">
        <f t="shared" si="40"/>
        <v>12477.750000074999</v>
      </c>
      <c r="BL272" s="19">
        <f t="shared" si="40"/>
        <v>17934.75</v>
      </c>
      <c r="BM272" s="19">
        <v>0</v>
      </c>
      <c r="BN272" s="19">
        <v>0</v>
      </c>
      <c r="BO272" s="19">
        <f t="shared" si="51"/>
        <v>0</v>
      </c>
      <c r="BP272" s="24">
        <f t="shared" si="44"/>
        <v>12477.750000074999</v>
      </c>
      <c r="BQ272" s="24">
        <f t="shared" si="44"/>
        <v>17934.75</v>
      </c>
      <c r="BR272" s="24">
        <f t="shared" si="52"/>
        <v>5456.9999999250012</v>
      </c>
    </row>
    <row r="273" spans="1:71" s="25" customFormat="1" ht="14.25" x14ac:dyDescent="0.2">
      <c r="A273" s="14">
        <v>419</v>
      </c>
      <c r="B273" s="14"/>
      <c r="C273" s="15"/>
      <c r="D273" s="16">
        <v>14933</v>
      </c>
      <c r="E273" s="15" t="s">
        <v>2404</v>
      </c>
      <c r="F273" s="15" t="s">
        <v>2405</v>
      </c>
      <c r="G273" s="17" t="s">
        <v>2406</v>
      </c>
      <c r="H273" s="17" t="s">
        <v>2407</v>
      </c>
      <c r="I273" s="17" t="s">
        <v>205</v>
      </c>
      <c r="J273" s="15" t="s">
        <v>2408</v>
      </c>
      <c r="K273" s="15" t="s">
        <v>2409</v>
      </c>
      <c r="L273" s="18" t="s">
        <v>2410</v>
      </c>
      <c r="M273" s="15" t="s">
        <v>1258</v>
      </c>
      <c r="N273" s="15" t="s">
        <v>1259</v>
      </c>
      <c r="O273" s="16">
        <v>444</v>
      </c>
      <c r="P273" s="15" t="s">
        <v>2379</v>
      </c>
      <c r="Q273" s="15">
        <v>613300</v>
      </c>
      <c r="R273" s="15">
        <v>655900</v>
      </c>
      <c r="S273" s="15">
        <v>1269200</v>
      </c>
      <c r="T273" s="15">
        <v>3.33</v>
      </c>
      <c r="U273" s="15" t="s">
        <v>501</v>
      </c>
      <c r="V273" s="15" t="s">
        <v>502</v>
      </c>
      <c r="W273" s="16">
        <v>1</v>
      </c>
      <c r="X273" s="16">
        <v>1</v>
      </c>
      <c r="Y273" s="15">
        <v>98995</v>
      </c>
      <c r="Z273" s="15">
        <v>2.2730000000000001</v>
      </c>
      <c r="AA273" s="15" t="s">
        <v>78</v>
      </c>
      <c r="AB273" s="15" t="s">
        <v>78</v>
      </c>
      <c r="AC273" s="15">
        <v>625000</v>
      </c>
      <c r="AD273" s="26">
        <v>40672</v>
      </c>
      <c r="AE273" s="15" t="s">
        <v>353</v>
      </c>
      <c r="AF273" s="15" t="s">
        <v>2411</v>
      </c>
      <c r="AG273" s="16">
        <v>1</v>
      </c>
      <c r="AH273" s="15" t="s">
        <v>2412</v>
      </c>
      <c r="AI273" s="15" t="s">
        <v>78</v>
      </c>
      <c r="AJ273" s="15">
        <v>98995.4443359</v>
      </c>
      <c r="AK273" s="15">
        <v>1382.0413033699999</v>
      </c>
      <c r="AL273" s="15">
        <v>3096329.4138799999</v>
      </c>
      <c r="AM273" s="15">
        <v>1428604.42316</v>
      </c>
      <c r="AN273" s="14"/>
      <c r="AO273" s="14"/>
      <c r="AP273" s="19">
        <v>0</v>
      </c>
      <c r="AQ273" s="19">
        <v>0</v>
      </c>
      <c r="AR273" s="19">
        <v>612200</v>
      </c>
      <c r="AS273" s="19">
        <v>648900</v>
      </c>
      <c r="AT273" s="19">
        <f t="shared" si="45"/>
        <v>1261100</v>
      </c>
      <c r="AU273" s="19">
        <v>0</v>
      </c>
      <c r="AV273" s="19">
        <v>0</v>
      </c>
      <c r="AW273" s="19">
        <v>0</v>
      </c>
      <c r="AX273" s="19">
        <v>0</v>
      </c>
      <c r="AY273" s="20">
        <f t="shared" si="53"/>
        <v>0</v>
      </c>
      <c r="AZ273" s="19">
        <f t="shared" si="47"/>
        <v>1261100</v>
      </c>
      <c r="BA273" s="21">
        <v>1.6637000000099997</v>
      </c>
      <c r="BB273" s="21">
        <v>2.3913000000000002</v>
      </c>
      <c r="BC273" s="22"/>
      <c r="BD273" s="19">
        <v>37833</v>
      </c>
      <c r="BE273" s="19">
        <f t="shared" si="48"/>
        <v>20980.920700126106</v>
      </c>
      <c r="BF273" s="19">
        <f t="shared" si="50"/>
        <v>30156.684300000001</v>
      </c>
      <c r="BG273" s="23">
        <v>3.4819999999999997E-2</v>
      </c>
      <c r="BH273" s="23">
        <f t="shared" si="49"/>
        <v>3.4819999999999997E-2</v>
      </c>
      <c r="BI273" s="19">
        <v>0</v>
      </c>
      <c r="BJ273" s="19">
        <v>0</v>
      </c>
      <c r="BK273" s="19">
        <f t="shared" si="40"/>
        <v>20980.920700126106</v>
      </c>
      <c r="BL273" s="19">
        <f t="shared" si="40"/>
        <v>30156.684300000001</v>
      </c>
      <c r="BM273" s="19">
        <v>0</v>
      </c>
      <c r="BN273" s="19">
        <v>0</v>
      </c>
      <c r="BO273" s="19">
        <f t="shared" si="51"/>
        <v>0</v>
      </c>
      <c r="BP273" s="24">
        <f t="shared" si="44"/>
        <v>20980.920700126106</v>
      </c>
      <c r="BQ273" s="24">
        <f t="shared" si="44"/>
        <v>30156.684300000001</v>
      </c>
      <c r="BR273" s="24">
        <f t="shared" si="52"/>
        <v>9175.7635998738951</v>
      </c>
    </row>
    <row r="274" spans="1:71" s="25" customFormat="1" ht="14.25" x14ac:dyDescent="0.2">
      <c r="A274" s="14">
        <v>420</v>
      </c>
      <c r="B274" s="14"/>
      <c r="C274" s="15"/>
      <c r="D274" s="16">
        <v>12781</v>
      </c>
      <c r="E274" s="15" t="s">
        <v>2413</v>
      </c>
      <c r="F274" s="15" t="s">
        <v>2414</v>
      </c>
      <c r="G274" s="17" t="s">
        <v>2406</v>
      </c>
      <c r="H274" s="17" t="s">
        <v>2415</v>
      </c>
      <c r="I274" s="17" t="s">
        <v>205</v>
      </c>
      <c r="J274" s="15" t="s">
        <v>2416</v>
      </c>
      <c r="K274" s="15" t="s">
        <v>1362</v>
      </c>
      <c r="L274" s="18" t="s">
        <v>2410</v>
      </c>
      <c r="M274" s="15" t="s">
        <v>1258</v>
      </c>
      <c r="N274" s="15" t="s">
        <v>1259</v>
      </c>
      <c r="O274" s="16">
        <v>444</v>
      </c>
      <c r="P274" s="15" t="s">
        <v>2379</v>
      </c>
      <c r="Q274" s="15">
        <v>613300</v>
      </c>
      <c r="R274" s="15">
        <v>655900</v>
      </c>
      <c r="S274" s="15">
        <v>1269200</v>
      </c>
      <c r="T274" s="15">
        <v>3.33</v>
      </c>
      <c r="U274" s="15" t="s">
        <v>501</v>
      </c>
      <c r="V274" s="15" t="s">
        <v>502</v>
      </c>
      <c r="W274" s="16">
        <v>1</v>
      </c>
      <c r="X274" s="16">
        <v>1</v>
      </c>
      <c r="Y274" s="15">
        <v>40567</v>
      </c>
      <c r="Z274" s="15">
        <v>0.93100000000000005</v>
      </c>
      <c r="AA274" s="15" t="s">
        <v>78</v>
      </c>
      <c r="AB274" s="15" t="s">
        <v>78</v>
      </c>
      <c r="AC274" s="15">
        <v>625000</v>
      </c>
      <c r="AD274" s="26">
        <v>40672</v>
      </c>
      <c r="AE274" s="15" t="s">
        <v>353</v>
      </c>
      <c r="AF274" s="15" t="s">
        <v>2411</v>
      </c>
      <c r="AG274" s="16">
        <v>1</v>
      </c>
      <c r="AH274" s="15" t="s">
        <v>2412</v>
      </c>
      <c r="AI274" s="15" t="s">
        <v>78</v>
      </c>
      <c r="AJ274" s="15">
        <v>40567.1650391</v>
      </c>
      <c r="AK274" s="15">
        <v>1264.87617828</v>
      </c>
      <c r="AL274" s="15">
        <v>3096166.69784</v>
      </c>
      <c r="AM274" s="15">
        <v>1428505.39206</v>
      </c>
      <c r="AN274" s="14"/>
      <c r="AO274" s="14"/>
      <c r="AP274" s="19">
        <v>0</v>
      </c>
      <c r="AQ274" s="19">
        <v>0</v>
      </c>
      <c r="AR274" s="19">
        <v>612200</v>
      </c>
      <c r="AS274" s="19">
        <v>648900</v>
      </c>
      <c r="AT274" s="19">
        <f t="shared" si="45"/>
        <v>1261100</v>
      </c>
      <c r="AU274" s="19">
        <v>0</v>
      </c>
      <c r="AV274" s="19">
        <v>0</v>
      </c>
      <c r="AW274" s="19">
        <v>0</v>
      </c>
      <c r="AX274" s="19">
        <v>0</v>
      </c>
      <c r="AY274" s="20">
        <f t="shared" si="53"/>
        <v>0</v>
      </c>
      <c r="AZ274" s="19">
        <f t="shared" si="47"/>
        <v>1261100</v>
      </c>
      <c r="BA274" s="21">
        <v>1.6637000000099997</v>
      </c>
      <c r="BB274" s="21">
        <v>2.3913000000000002</v>
      </c>
      <c r="BC274" s="22"/>
      <c r="BD274" s="19">
        <v>37833</v>
      </c>
      <c r="BE274" s="19">
        <f t="shared" si="48"/>
        <v>20980.920700126106</v>
      </c>
      <c r="BF274" s="19">
        <f t="shared" si="50"/>
        <v>30156.684300000001</v>
      </c>
      <c r="BG274" s="23">
        <v>3.4819999999999997E-2</v>
      </c>
      <c r="BH274" s="23">
        <f t="shared" si="49"/>
        <v>3.4819999999999997E-2</v>
      </c>
      <c r="BI274" s="19">
        <v>0</v>
      </c>
      <c r="BJ274" s="19">
        <v>0</v>
      </c>
      <c r="BK274" s="19">
        <f t="shared" si="40"/>
        <v>20980.920700126106</v>
      </c>
      <c r="BL274" s="19">
        <f t="shared" si="40"/>
        <v>30156.684300000001</v>
      </c>
      <c r="BM274" s="19">
        <v>0</v>
      </c>
      <c r="BN274" s="19">
        <v>0</v>
      </c>
      <c r="BO274" s="19">
        <f t="shared" si="51"/>
        <v>0</v>
      </c>
      <c r="BP274" s="24">
        <f t="shared" si="44"/>
        <v>20980.920700126106</v>
      </c>
      <c r="BQ274" s="24">
        <f t="shared" si="44"/>
        <v>30156.684300000001</v>
      </c>
      <c r="BR274" s="24">
        <f t="shared" si="52"/>
        <v>9175.7635998738951</v>
      </c>
    </row>
    <row r="275" spans="1:71" s="25" customFormat="1" ht="14.25" x14ac:dyDescent="0.2">
      <c r="A275" s="14">
        <v>421</v>
      </c>
      <c r="B275" s="14"/>
      <c r="C275" s="15"/>
      <c r="D275" s="16">
        <v>24689</v>
      </c>
      <c r="E275" s="15" t="s">
        <v>2417</v>
      </c>
      <c r="F275" s="15" t="s">
        <v>2418</v>
      </c>
      <c r="G275" s="17" t="s">
        <v>2419</v>
      </c>
      <c r="H275" s="17" t="s">
        <v>2415</v>
      </c>
      <c r="I275" s="17" t="s">
        <v>205</v>
      </c>
      <c r="J275" s="15" t="s">
        <v>2420</v>
      </c>
      <c r="K275" s="15" t="s">
        <v>2421</v>
      </c>
      <c r="L275" s="18" t="s">
        <v>2422</v>
      </c>
      <c r="M275" s="15" t="s">
        <v>1258</v>
      </c>
      <c r="N275" s="15" t="s">
        <v>1259</v>
      </c>
      <c r="O275" s="16">
        <v>340</v>
      </c>
      <c r="P275" s="15" t="s">
        <v>739</v>
      </c>
      <c r="Q275" s="15">
        <v>752500</v>
      </c>
      <c r="R275" s="15">
        <v>933100</v>
      </c>
      <c r="S275" s="15">
        <v>1685600</v>
      </c>
      <c r="T275" s="15">
        <v>4.3</v>
      </c>
      <c r="U275" s="15" t="s">
        <v>501</v>
      </c>
      <c r="V275" s="15" t="s">
        <v>502</v>
      </c>
      <c r="W275" s="16">
        <v>1</v>
      </c>
      <c r="X275" s="16">
        <v>0</v>
      </c>
      <c r="Y275" s="15">
        <v>180086</v>
      </c>
      <c r="Z275" s="15">
        <v>4.1340000000000003</v>
      </c>
      <c r="AA275" s="15" t="s">
        <v>78</v>
      </c>
      <c r="AB275" s="15" t="s">
        <v>78</v>
      </c>
      <c r="AC275" s="15">
        <v>0</v>
      </c>
      <c r="AD275" s="15"/>
      <c r="AE275" s="15" t="s">
        <v>137</v>
      </c>
      <c r="AF275" s="15" t="s">
        <v>2423</v>
      </c>
      <c r="AG275" s="16">
        <v>1</v>
      </c>
      <c r="AH275" s="15" t="s">
        <v>2424</v>
      </c>
      <c r="AI275" s="15" t="s">
        <v>78</v>
      </c>
      <c r="AJ275" s="15">
        <v>180085.76904300001</v>
      </c>
      <c r="AK275" s="15">
        <v>2682.1556106200001</v>
      </c>
      <c r="AL275" s="15">
        <v>3096386.4874999998</v>
      </c>
      <c r="AM275" s="15">
        <v>1429234.3086399999</v>
      </c>
      <c r="AN275" s="14"/>
      <c r="AO275" s="14"/>
      <c r="AP275" s="19">
        <v>0</v>
      </c>
      <c r="AQ275" s="19">
        <v>0</v>
      </c>
      <c r="AR275" s="19">
        <v>752500</v>
      </c>
      <c r="AS275" s="19">
        <v>972700</v>
      </c>
      <c r="AT275" s="19">
        <f t="shared" si="45"/>
        <v>1725200</v>
      </c>
      <c r="AU275" s="19">
        <v>0</v>
      </c>
      <c r="AV275" s="19">
        <v>0</v>
      </c>
      <c r="AW275" s="19">
        <v>0</v>
      </c>
      <c r="AX275" s="19">
        <v>0</v>
      </c>
      <c r="AY275" s="20">
        <f t="shared" si="53"/>
        <v>0</v>
      </c>
      <c r="AZ275" s="19">
        <f t="shared" si="47"/>
        <v>1725200</v>
      </c>
      <c r="BA275" s="21">
        <v>1.6637000000099997</v>
      </c>
      <c r="BB275" s="21">
        <v>2.3913000000000002</v>
      </c>
      <c r="BC275" s="22"/>
      <c r="BD275" s="19">
        <v>51756</v>
      </c>
      <c r="BE275" s="19">
        <f t="shared" si="48"/>
        <v>28702.152400172516</v>
      </c>
      <c r="BF275" s="19">
        <f t="shared" si="50"/>
        <v>41254.707600000002</v>
      </c>
      <c r="BG275" s="23">
        <v>3.4819999999999997E-2</v>
      </c>
      <c r="BH275" s="23">
        <f t="shared" si="49"/>
        <v>3.4819999999999997E-2</v>
      </c>
      <c r="BI275" s="19">
        <v>0</v>
      </c>
      <c r="BJ275" s="19">
        <v>0</v>
      </c>
      <c r="BK275" s="19">
        <f t="shared" si="40"/>
        <v>28702.152400172516</v>
      </c>
      <c r="BL275" s="19">
        <f t="shared" si="40"/>
        <v>41254.707600000002</v>
      </c>
      <c r="BM275" s="19">
        <v>0</v>
      </c>
      <c r="BN275" s="19">
        <v>0</v>
      </c>
      <c r="BO275" s="19">
        <f t="shared" si="51"/>
        <v>0</v>
      </c>
      <c r="BP275" s="24">
        <f t="shared" si="44"/>
        <v>28702.152400172516</v>
      </c>
      <c r="BQ275" s="24">
        <f t="shared" si="44"/>
        <v>41254.707600000002</v>
      </c>
      <c r="BR275" s="24">
        <f t="shared" si="52"/>
        <v>12552.555199827486</v>
      </c>
    </row>
    <row r="276" spans="1:71" s="25" customFormat="1" ht="14.25" x14ac:dyDescent="0.2">
      <c r="A276" s="14">
        <v>422</v>
      </c>
      <c r="B276" s="14"/>
      <c r="C276" s="15"/>
      <c r="D276" s="16">
        <v>6297</v>
      </c>
      <c r="E276" s="15" t="s">
        <v>2425</v>
      </c>
      <c r="F276" s="15" t="s">
        <v>2426</v>
      </c>
      <c r="G276" s="17" t="s">
        <v>2427</v>
      </c>
      <c r="H276" s="17" t="s">
        <v>2428</v>
      </c>
      <c r="I276" s="17" t="s">
        <v>86</v>
      </c>
      <c r="J276" s="15" t="s">
        <v>2429</v>
      </c>
      <c r="K276" s="15" t="s">
        <v>403</v>
      </c>
      <c r="L276" s="18" t="s">
        <v>2430</v>
      </c>
      <c r="M276" s="15" t="s">
        <v>1258</v>
      </c>
      <c r="N276" s="15" t="s">
        <v>1259</v>
      </c>
      <c r="O276" s="16">
        <v>400</v>
      </c>
      <c r="P276" s="15" t="s">
        <v>254</v>
      </c>
      <c r="Q276" s="15">
        <v>200</v>
      </c>
      <c r="R276" s="15">
        <v>0</v>
      </c>
      <c r="S276" s="15">
        <v>200</v>
      </c>
      <c r="T276" s="15">
        <v>7.0000000000000007E-2</v>
      </c>
      <c r="U276" s="15" t="s">
        <v>501</v>
      </c>
      <c r="V276" s="15" t="s">
        <v>502</v>
      </c>
      <c r="W276" s="16">
        <v>0</v>
      </c>
      <c r="X276" s="16">
        <v>1</v>
      </c>
      <c r="Y276" s="15">
        <v>6632</v>
      </c>
      <c r="Z276" s="15">
        <v>0.152</v>
      </c>
      <c r="AA276" s="15" t="s">
        <v>2431</v>
      </c>
      <c r="AB276" s="15" t="s">
        <v>2432</v>
      </c>
      <c r="AC276" s="15">
        <v>0</v>
      </c>
      <c r="AD276" s="26">
        <v>37610</v>
      </c>
      <c r="AE276" s="15" t="s">
        <v>183</v>
      </c>
      <c r="AF276" s="15" t="s">
        <v>792</v>
      </c>
      <c r="AG276" s="16">
        <v>1</v>
      </c>
      <c r="AH276" s="15" t="s">
        <v>2433</v>
      </c>
      <c r="AI276" s="15" t="s">
        <v>78</v>
      </c>
      <c r="AJ276" s="15">
        <v>6631.8295898400002</v>
      </c>
      <c r="AK276" s="15">
        <v>416.823487102</v>
      </c>
      <c r="AL276" s="15">
        <v>3097214.68518</v>
      </c>
      <c r="AM276" s="15">
        <v>1429514.1971100001</v>
      </c>
      <c r="AN276" s="14"/>
      <c r="AO276" s="14"/>
      <c r="AP276" s="19">
        <v>0</v>
      </c>
      <c r="AQ276" s="19">
        <v>0</v>
      </c>
      <c r="AR276" s="19">
        <v>100</v>
      </c>
      <c r="AS276" s="19">
        <v>0</v>
      </c>
      <c r="AT276" s="19">
        <f t="shared" si="45"/>
        <v>100</v>
      </c>
      <c r="AU276" s="19">
        <v>0</v>
      </c>
      <c r="AV276" s="19">
        <v>0</v>
      </c>
      <c r="AW276" s="19">
        <v>0</v>
      </c>
      <c r="AX276" s="19">
        <v>0</v>
      </c>
      <c r="AY276" s="20">
        <f t="shared" si="53"/>
        <v>0</v>
      </c>
      <c r="AZ276" s="19">
        <f t="shared" si="47"/>
        <v>100</v>
      </c>
      <c r="BA276" s="21">
        <v>1.6637000000099997</v>
      </c>
      <c r="BB276" s="21">
        <v>2.3913000000000002</v>
      </c>
      <c r="BC276" s="22"/>
      <c r="BD276" s="19">
        <v>3</v>
      </c>
      <c r="BE276" s="19">
        <f t="shared" si="48"/>
        <v>1.6637000000099997</v>
      </c>
      <c r="BF276" s="19">
        <f t="shared" si="50"/>
        <v>2.3913000000000002</v>
      </c>
      <c r="BG276" s="23">
        <v>3.4819999999999997E-2</v>
      </c>
      <c r="BH276" s="23">
        <f t="shared" si="49"/>
        <v>3.4819999999999997E-2</v>
      </c>
      <c r="BI276" s="19">
        <v>0</v>
      </c>
      <c r="BJ276" s="19">
        <v>0</v>
      </c>
      <c r="BK276" s="19">
        <f t="shared" si="40"/>
        <v>1.6637000000099997</v>
      </c>
      <c r="BL276" s="19">
        <f t="shared" si="40"/>
        <v>2.3913000000000002</v>
      </c>
      <c r="BM276" s="19">
        <v>0</v>
      </c>
      <c r="BN276" s="19">
        <v>0</v>
      </c>
      <c r="BO276" s="19">
        <f t="shared" si="51"/>
        <v>0</v>
      </c>
      <c r="BP276" s="24">
        <f t="shared" si="44"/>
        <v>1.6637000000099997</v>
      </c>
      <c r="BQ276" s="24">
        <f t="shared" si="44"/>
        <v>2.3913000000000002</v>
      </c>
      <c r="BR276" s="24">
        <v>5</v>
      </c>
      <c r="BS276" s="25" t="s">
        <v>820</v>
      </c>
    </row>
    <row r="277" spans="1:71" s="25" customFormat="1" ht="14.25" x14ac:dyDescent="0.2">
      <c r="A277" s="14">
        <v>423</v>
      </c>
      <c r="B277" s="14"/>
      <c r="C277" s="15" t="s">
        <v>2434</v>
      </c>
      <c r="D277" s="16">
        <v>25125</v>
      </c>
      <c r="E277" s="15" t="s">
        <v>2435</v>
      </c>
      <c r="F277" s="15" t="s">
        <v>2434</v>
      </c>
      <c r="G277" s="17" t="s">
        <v>2436</v>
      </c>
      <c r="H277" s="17" t="s">
        <v>2437</v>
      </c>
      <c r="I277" s="17" t="s">
        <v>86</v>
      </c>
      <c r="J277" s="15" t="s">
        <v>2438</v>
      </c>
      <c r="K277" s="15" t="s">
        <v>2439</v>
      </c>
      <c r="L277" s="18" t="s">
        <v>2440</v>
      </c>
      <c r="M277" s="15" t="s">
        <v>1258</v>
      </c>
      <c r="N277" s="15" t="s">
        <v>1259</v>
      </c>
      <c r="O277" s="16">
        <v>640</v>
      </c>
      <c r="P277" s="15" t="s">
        <v>1042</v>
      </c>
      <c r="Q277" s="15">
        <v>0</v>
      </c>
      <c r="R277" s="15">
        <v>0</v>
      </c>
      <c r="S277" s="15">
        <v>0</v>
      </c>
      <c r="T277" s="15">
        <v>0.37</v>
      </c>
      <c r="U277" s="15" t="s">
        <v>501</v>
      </c>
      <c r="V277" s="15" t="s">
        <v>502</v>
      </c>
      <c r="W277" s="16">
        <v>0</v>
      </c>
      <c r="X277" s="16">
        <v>0</v>
      </c>
      <c r="Y277" s="15">
        <v>18860</v>
      </c>
      <c r="Z277" s="15">
        <v>0.433</v>
      </c>
      <c r="AA277" s="15" t="s">
        <v>78</v>
      </c>
      <c r="AB277" s="15" t="s">
        <v>78</v>
      </c>
      <c r="AC277" s="15">
        <v>0</v>
      </c>
      <c r="AD277" s="15"/>
      <c r="AE277" s="15" t="s">
        <v>222</v>
      </c>
      <c r="AF277" s="15" t="s">
        <v>2441</v>
      </c>
      <c r="AG277" s="16">
        <v>1</v>
      </c>
      <c r="AH277" s="15" t="s">
        <v>2442</v>
      </c>
      <c r="AI277" s="15" t="s">
        <v>78</v>
      </c>
      <c r="AJ277" s="15">
        <v>18860.2124023</v>
      </c>
      <c r="AK277" s="15">
        <v>856.69609492200004</v>
      </c>
      <c r="AL277" s="15">
        <v>3097160.3896400002</v>
      </c>
      <c r="AM277" s="15">
        <v>1429561.44092</v>
      </c>
      <c r="AN277" s="14"/>
      <c r="AO277" s="14"/>
      <c r="AP277" s="19">
        <v>0</v>
      </c>
      <c r="AQ277" s="19">
        <v>0</v>
      </c>
      <c r="AR277" s="19">
        <v>0</v>
      </c>
      <c r="AS277" s="19">
        <v>0</v>
      </c>
      <c r="AT277" s="19">
        <f t="shared" si="45"/>
        <v>0</v>
      </c>
      <c r="AU277" s="19">
        <v>0</v>
      </c>
      <c r="AV277" s="19">
        <v>0</v>
      </c>
      <c r="AW277" s="19">
        <v>0</v>
      </c>
      <c r="AX277" s="19">
        <v>0</v>
      </c>
      <c r="AY277" s="20">
        <f t="shared" si="53"/>
        <v>0</v>
      </c>
      <c r="AZ277" s="19">
        <f t="shared" si="47"/>
        <v>0</v>
      </c>
      <c r="BA277" s="21">
        <v>1.6637000000099997</v>
      </c>
      <c r="BB277" s="21">
        <v>2.3913000000000002</v>
      </c>
      <c r="BC277" s="22"/>
      <c r="BD277" s="19">
        <v>0</v>
      </c>
      <c r="BE277" s="19">
        <f t="shared" si="48"/>
        <v>0</v>
      </c>
      <c r="BF277" s="19">
        <f t="shared" si="50"/>
        <v>0</v>
      </c>
      <c r="BG277" s="23">
        <v>3.4819999999999997E-2</v>
      </c>
      <c r="BH277" s="23">
        <f t="shared" si="49"/>
        <v>3.4819999999999997E-2</v>
      </c>
      <c r="BI277" s="19">
        <v>0</v>
      </c>
      <c r="BJ277" s="19">
        <v>0</v>
      </c>
      <c r="BK277" s="19">
        <f t="shared" si="40"/>
        <v>0</v>
      </c>
      <c r="BL277" s="19">
        <f t="shared" si="40"/>
        <v>0</v>
      </c>
      <c r="BM277" s="19">
        <v>0</v>
      </c>
      <c r="BN277" s="19">
        <v>0</v>
      </c>
      <c r="BO277" s="19">
        <f t="shared" si="51"/>
        <v>0</v>
      </c>
      <c r="BP277" s="24">
        <f t="shared" si="44"/>
        <v>0</v>
      </c>
      <c r="BQ277" s="24">
        <f t="shared" si="44"/>
        <v>0</v>
      </c>
      <c r="BR277" s="24">
        <f t="shared" si="52"/>
        <v>0</v>
      </c>
      <c r="BS277" s="25" t="s">
        <v>292</v>
      </c>
    </row>
    <row r="278" spans="1:71" s="25" customFormat="1" ht="14.25" x14ac:dyDescent="0.2">
      <c r="A278" s="14">
        <v>424</v>
      </c>
      <c r="B278" s="14"/>
      <c r="C278" s="15" t="s">
        <v>2443</v>
      </c>
      <c r="D278" s="16">
        <v>25371</v>
      </c>
      <c r="E278" s="15" t="s">
        <v>2444</v>
      </c>
      <c r="F278" s="15" t="s">
        <v>2443</v>
      </c>
      <c r="G278" s="17" t="s">
        <v>2445</v>
      </c>
      <c r="H278" s="17" t="s">
        <v>2446</v>
      </c>
      <c r="I278" s="17" t="s">
        <v>86</v>
      </c>
      <c r="J278" s="15" t="s">
        <v>2447</v>
      </c>
      <c r="K278" s="15" t="s">
        <v>585</v>
      </c>
      <c r="L278" s="18" t="s">
        <v>2448</v>
      </c>
      <c r="M278" s="15" t="s">
        <v>854</v>
      </c>
      <c r="N278" s="15" t="s">
        <v>855</v>
      </c>
      <c r="O278" s="16">
        <v>399</v>
      </c>
      <c r="P278" s="15" t="s">
        <v>352</v>
      </c>
      <c r="Q278" s="15">
        <v>593100</v>
      </c>
      <c r="R278" s="15">
        <v>2300</v>
      </c>
      <c r="S278" s="15">
        <v>595400</v>
      </c>
      <c r="T278" s="15">
        <v>6.59</v>
      </c>
      <c r="U278" s="15" t="s">
        <v>501</v>
      </c>
      <c r="V278" s="15" t="s">
        <v>502</v>
      </c>
      <c r="W278" s="16">
        <v>1</v>
      </c>
      <c r="X278" s="16">
        <v>0</v>
      </c>
      <c r="Y278" s="15">
        <v>278552</v>
      </c>
      <c r="Z278" s="15">
        <v>6.3949999999999996</v>
      </c>
      <c r="AA278" s="15" t="s">
        <v>78</v>
      </c>
      <c r="AB278" s="15" t="s">
        <v>78</v>
      </c>
      <c r="AC278" s="15">
        <v>0</v>
      </c>
      <c r="AD278" s="15"/>
      <c r="AE278" s="15" t="s">
        <v>2449</v>
      </c>
      <c r="AF278" s="15" t="s">
        <v>2450</v>
      </c>
      <c r="AG278" s="16">
        <v>1</v>
      </c>
      <c r="AH278" s="15" t="s">
        <v>2451</v>
      </c>
      <c r="AI278" s="15" t="s">
        <v>78</v>
      </c>
      <c r="AJ278" s="15">
        <v>278552.35205099999</v>
      </c>
      <c r="AK278" s="15">
        <v>2078.5454453900002</v>
      </c>
      <c r="AL278" s="15">
        <v>3096961.3548699999</v>
      </c>
      <c r="AM278" s="15">
        <v>1429787.2320399999</v>
      </c>
      <c r="AN278" s="14"/>
      <c r="AO278" s="14"/>
      <c r="AP278" s="19">
        <v>0</v>
      </c>
      <c r="AQ278" s="19">
        <v>0</v>
      </c>
      <c r="AR278" s="19">
        <v>593100</v>
      </c>
      <c r="AS278" s="19">
        <v>2300</v>
      </c>
      <c r="AT278" s="19">
        <f t="shared" si="45"/>
        <v>595400</v>
      </c>
      <c r="AU278" s="19">
        <v>0</v>
      </c>
      <c r="AV278" s="19">
        <v>0</v>
      </c>
      <c r="AW278" s="19">
        <v>0</v>
      </c>
      <c r="AX278" s="19">
        <v>0</v>
      </c>
      <c r="AY278" s="20">
        <f t="shared" si="53"/>
        <v>0</v>
      </c>
      <c r="AZ278" s="19">
        <f t="shared" si="47"/>
        <v>595400</v>
      </c>
      <c r="BA278" s="21">
        <v>1.6637000000099997</v>
      </c>
      <c r="BB278" s="21">
        <v>2.3913000000000002</v>
      </c>
      <c r="BC278" s="22"/>
      <c r="BD278" s="19">
        <v>17862</v>
      </c>
      <c r="BE278" s="19">
        <f t="shared" si="48"/>
        <v>9905.6698000595388</v>
      </c>
      <c r="BF278" s="19">
        <f t="shared" si="50"/>
        <v>14237.800200000001</v>
      </c>
      <c r="BG278" s="23">
        <v>3.4819999999999997E-2</v>
      </c>
      <c r="BH278" s="23">
        <f t="shared" si="49"/>
        <v>3.4819999999999997E-2</v>
      </c>
      <c r="BI278" s="19">
        <v>0</v>
      </c>
      <c r="BJ278" s="19">
        <v>0</v>
      </c>
      <c r="BK278" s="19">
        <f t="shared" si="40"/>
        <v>9905.6698000595388</v>
      </c>
      <c r="BL278" s="19">
        <f t="shared" si="40"/>
        <v>14237.800200000001</v>
      </c>
      <c r="BM278" s="19">
        <v>0</v>
      </c>
      <c r="BN278" s="19">
        <v>0</v>
      </c>
      <c r="BO278" s="19">
        <f t="shared" si="51"/>
        <v>0</v>
      </c>
      <c r="BP278" s="24">
        <f t="shared" si="44"/>
        <v>9905.6698000595388</v>
      </c>
      <c r="BQ278" s="24">
        <f t="shared" si="44"/>
        <v>14237.800200000001</v>
      </c>
      <c r="BR278" s="24">
        <f t="shared" si="52"/>
        <v>4332.1303999404627</v>
      </c>
    </row>
    <row r="279" spans="1:71" s="25" customFormat="1" ht="14.25" x14ac:dyDescent="0.2">
      <c r="A279" s="14">
        <v>425</v>
      </c>
      <c r="B279" s="14"/>
      <c r="C279" s="15"/>
      <c r="D279" s="16">
        <v>30677</v>
      </c>
      <c r="E279" s="15" t="s">
        <v>2452</v>
      </c>
      <c r="F279" s="15" t="s">
        <v>2453</v>
      </c>
      <c r="G279" s="17" t="s">
        <v>2454</v>
      </c>
      <c r="H279" s="17" t="s">
        <v>2455</v>
      </c>
      <c r="I279" s="17" t="s">
        <v>86</v>
      </c>
      <c r="J279" s="15" t="s">
        <v>2456</v>
      </c>
      <c r="K279" s="15" t="s">
        <v>2457</v>
      </c>
      <c r="L279" s="18" t="s">
        <v>2458</v>
      </c>
      <c r="M279" s="15" t="s">
        <v>884</v>
      </c>
      <c r="N279" s="15" t="s">
        <v>885</v>
      </c>
      <c r="O279" s="16">
        <v>620</v>
      </c>
      <c r="P279" s="15" t="s">
        <v>452</v>
      </c>
      <c r="Q279" s="15">
        <v>0</v>
      </c>
      <c r="R279" s="15">
        <v>0</v>
      </c>
      <c r="S279" s="15">
        <v>0</v>
      </c>
      <c r="T279" s="15">
        <v>2.1</v>
      </c>
      <c r="U279" s="15" t="s">
        <v>501</v>
      </c>
      <c r="V279" s="15" t="s">
        <v>502</v>
      </c>
      <c r="W279" s="16">
        <v>0</v>
      </c>
      <c r="X279" s="16">
        <v>0</v>
      </c>
      <c r="Y279" s="15">
        <v>52042</v>
      </c>
      <c r="Z279" s="15">
        <v>1.1950000000000001</v>
      </c>
      <c r="AA279" s="15" t="s">
        <v>78</v>
      </c>
      <c r="AB279" s="15" t="s">
        <v>78</v>
      </c>
      <c r="AC279" s="15">
        <v>0</v>
      </c>
      <c r="AD279" s="15"/>
      <c r="AE279" s="15" t="s">
        <v>211</v>
      </c>
      <c r="AF279" s="15" t="s">
        <v>774</v>
      </c>
      <c r="AG279" s="16">
        <v>1</v>
      </c>
      <c r="AH279" s="15" t="s">
        <v>2459</v>
      </c>
      <c r="AI279" s="15" t="s">
        <v>78</v>
      </c>
      <c r="AJ279" s="15">
        <v>52041.5756836</v>
      </c>
      <c r="AK279" s="15">
        <v>3216.4294759999998</v>
      </c>
      <c r="AL279" s="15">
        <v>3094613.7674199999</v>
      </c>
      <c r="AM279" s="15">
        <v>1429518.95753</v>
      </c>
      <c r="AN279" s="14"/>
      <c r="AO279" s="14"/>
      <c r="AP279" s="19">
        <v>0</v>
      </c>
      <c r="AQ279" s="19">
        <v>0</v>
      </c>
      <c r="AR279" s="19">
        <v>0</v>
      </c>
      <c r="AS279" s="19">
        <v>0</v>
      </c>
      <c r="AT279" s="19">
        <f t="shared" si="45"/>
        <v>0</v>
      </c>
      <c r="AU279" s="19">
        <v>0</v>
      </c>
      <c r="AV279" s="19">
        <v>0</v>
      </c>
      <c r="AW279" s="19">
        <v>0</v>
      </c>
      <c r="AX279" s="19">
        <v>0</v>
      </c>
      <c r="AY279" s="20">
        <f t="shared" si="53"/>
        <v>0</v>
      </c>
      <c r="AZ279" s="19">
        <f t="shared" si="47"/>
        <v>0</v>
      </c>
      <c r="BA279" s="21">
        <v>1.6637000000099997</v>
      </c>
      <c r="BB279" s="21">
        <v>2.3913000000000002</v>
      </c>
      <c r="BC279" s="22"/>
      <c r="BD279" s="19">
        <v>0</v>
      </c>
      <c r="BE279" s="19">
        <f t="shared" si="48"/>
        <v>0</v>
      </c>
      <c r="BF279" s="19">
        <f t="shared" si="50"/>
        <v>0</v>
      </c>
      <c r="BG279" s="23">
        <v>3.4819999999999997E-2</v>
      </c>
      <c r="BH279" s="23">
        <f t="shared" si="49"/>
        <v>3.4819999999999997E-2</v>
      </c>
      <c r="BI279" s="19">
        <v>0</v>
      </c>
      <c r="BJ279" s="19">
        <v>0</v>
      </c>
      <c r="BK279" s="19">
        <f t="shared" si="40"/>
        <v>0</v>
      </c>
      <c r="BL279" s="19">
        <f t="shared" si="40"/>
        <v>0</v>
      </c>
      <c r="BM279" s="19">
        <v>0</v>
      </c>
      <c r="BN279" s="19">
        <v>0</v>
      </c>
      <c r="BO279" s="19">
        <f t="shared" si="51"/>
        <v>0</v>
      </c>
      <c r="BP279" s="24">
        <f t="shared" si="44"/>
        <v>0</v>
      </c>
      <c r="BQ279" s="24">
        <f t="shared" si="44"/>
        <v>0</v>
      </c>
      <c r="BR279" s="24">
        <f t="shared" si="52"/>
        <v>0</v>
      </c>
      <c r="BS279" s="25" t="s">
        <v>292</v>
      </c>
    </row>
    <row r="280" spans="1:71" s="25" customFormat="1" ht="14.25" x14ac:dyDescent="0.2">
      <c r="A280" s="14">
        <v>426</v>
      </c>
      <c r="B280" s="14"/>
      <c r="C280" s="15"/>
      <c r="D280" s="16">
        <v>7973</v>
      </c>
      <c r="E280" s="15" t="s">
        <v>2460</v>
      </c>
      <c r="F280" s="15" t="s">
        <v>2461</v>
      </c>
      <c r="G280" s="17" t="s">
        <v>2462</v>
      </c>
      <c r="H280" s="17" t="s">
        <v>2463</v>
      </c>
      <c r="I280" s="17" t="s">
        <v>86</v>
      </c>
      <c r="J280" s="15" t="s">
        <v>2463</v>
      </c>
      <c r="K280" s="15" t="s">
        <v>2464</v>
      </c>
      <c r="L280" s="18" t="s">
        <v>78</v>
      </c>
      <c r="M280" s="15" t="s">
        <v>78</v>
      </c>
      <c r="N280" s="15" t="s">
        <v>78</v>
      </c>
      <c r="O280" s="16">
        <v>0</v>
      </c>
      <c r="P280" s="15" t="s">
        <v>78</v>
      </c>
      <c r="Q280" s="15">
        <v>0</v>
      </c>
      <c r="R280" s="15">
        <v>0</v>
      </c>
      <c r="S280" s="15">
        <v>0</v>
      </c>
      <c r="T280" s="15">
        <v>0</v>
      </c>
      <c r="U280" s="15" t="s">
        <v>501</v>
      </c>
      <c r="V280" s="15" t="s">
        <v>78</v>
      </c>
      <c r="W280" s="16">
        <v>0</v>
      </c>
      <c r="X280" s="16">
        <v>0</v>
      </c>
      <c r="Y280" s="15">
        <v>291231</v>
      </c>
      <c r="Z280" s="15">
        <v>6.6859999999999999</v>
      </c>
      <c r="AA280" s="15" t="s">
        <v>78</v>
      </c>
      <c r="AB280" s="15" t="s">
        <v>78</v>
      </c>
      <c r="AC280" s="15">
        <v>0</v>
      </c>
      <c r="AD280" s="15"/>
      <c r="AE280" s="15" t="s">
        <v>78</v>
      </c>
      <c r="AF280" s="15" t="s">
        <v>78</v>
      </c>
      <c r="AG280" s="16">
        <v>0</v>
      </c>
      <c r="AH280" s="15" t="s">
        <v>2465</v>
      </c>
      <c r="AI280" s="15" t="s">
        <v>78</v>
      </c>
      <c r="AJ280" s="15">
        <v>291231.23925799999</v>
      </c>
      <c r="AK280" s="15">
        <v>7802.0017272200002</v>
      </c>
      <c r="AL280" s="15">
        <v>3096173.7825799999</v>
      </c>
      <c r="AM280" s="15">
        <v>1430502.5513500001</v>
      </c>
      <c r="AN280" s="14"/>
      <c r="AO280" s="14"/>
      <c r="AP280" s="19">
        <v>0</v>
      </c>
      <c r="AQ280" s="19">
        <v>0</v>
      </c>
      <c r="AR280" s="19">
        <v>0</v>
      </c>
      <c r="AS280" s="19">
        <v>0</v>
      </c>
      <c r="AT280" s="19">
        <f t="shared" si="45"/>
        <v>0</v>
      </c>
      <c r="AU280" s="19">
        <v>0</v>
      </c>
      <c r="AV280" s="19">
        <v>0</v>
      </c>
      <c r="AW280" s="19">
        <v>0</v>
      </c>
      <c r="AX280" s="19">
        <v>0</v>
      </c>
      <c r="AY280" s="20">
        <f t="shared" si="53"/>
        <v>0</v>
      </c>
      <c r="AZ280" s="19">
        <f t="shared" si="47"/>
        <v>0</v>
      </c>
      <c r="BA280" s="21">
        <v>1.6637000000099997</v>
      </c>
      <c r="BB280" s="21">
        <v>2.3913000000000002</v>
      </c>
      <c r="BC280" s="22"/>
      <c r="BD280" s="19">
        <v>0</v>
      </c>
      <c r="BE280" s="19">
        <f t="shared" si="48"/>
        <v>0</v>
      </c>
      <c r="BF280" s="19">
        <f t="shared" si="50"/>
        <v>0</v>
      </c>
      <c r="BG280" s="23">
        <v>3.4819999999999997E-2</v>
      </c>
      <c r="BH280" s="23">
        <f t="shared" si="49"/>
        <v>3.4819999999999997E-2</v>
      </c>
      <c r="BI280" s="19">
        <v>0</v>
      </c>
      <c r="BJ280" s="19">
        <v>0</v>
      </c>
      <c r="BK280" s="19">
        <f t="shared" si="40"/>
        <v>0</v>
      </c>
      <c r="BL280" s="19">
        <f t="shared" si="40"/>
        <v>0</v>
      </c>
      <c r="BM280" s="19">
        <v>0</v>
      </c>
      <c r="BN280" s="19">
        <v>0</v>
      </c>
      <c r="BO280" s="19">
        <f t="shared" si="51"/>
        <v>0</v>
      </c>
      <c r="BP280" s="24">
        <f t="shared" si="44"/>
        <v>0</v>
      </c>
      <c r="BQ280" s="24">
        <f t="shared" si="44"/>
        <v>0</v>
      </c>
      <c r="BR280" s="24">
        <f t="shared" si="52"/>
        <v>0</v>
      </c>
    </row>
    <row r="281" spans="1:71" s="25" customFormat="1" ht="14.25" x14ac:dyDescent="0.2">
      <c r="A281" s="14">
        <v>427</v>
      </c>
      <c r="B281" s="14"/>
      <c r="C281" s="15" t="s">
        <v>726</v>
      </c>
      <c r="D281" s="16">
        <v>23734</v>
      </c>
      <c r="E281" s="15" t="s">
        <v>2466</v>
      </c>
      <c r="F281" s="15" t="s">
        <v>2467</v>
      </c>
      <c r="G281" s="17" t="s">
        <v>2468</v>
      </c>
      <c r="H281" s="17" t="s">
        <v>2469</v>
      </c>
      <c r="I281" s="17" t="s">
        <v>86</v>
      </c>
      <c r="J281" s="15" t="s">
        <v>2470</v>
      </c>
      <c r="K281" s="15" t="s">
        <v>732</v>
      </c>
      <c r="L281" s="18" t="s">
        <v>2471</v>
      </c>
      <c r="M281" s="15" t="s">
        <v>2472</v>
      </c>
      <c r="N281" s="15" t="s">
        <v>2473</v>
      </c>
      <c r="O281" s="16">
        <v>399</v>
      </c>
      <c r="P281" s="15" t="s">
        <v>352</v>
      </c>
      <c r="Q281" s="15">
        <v>133100</v>
      </c>
      <c r="R281" s="15">
        <v>317100</v>
      </c>
      <c r="S281" s="15">
        <v>450200</v>
      </c>
      <c r="T281" s="15">
        <v>2.42</v>
      </c>
      <c r="U281" s="15" t="s">
        <v>501</v>
      </c>
      <c r="V281" s="15" t="s">
        <v>502</v>
      </c>
      <c r="W281" s="16">
        <v>1</v>
      </c>
      <c r="X281" s="16">
        <v>0</v>
      </c>
      <c r="Y281" s="15">
        <v>114152</v>
      </c>
      <c r="Z281" s="15">
        <v>2.621</v>
      </c>
      <c r="AA281" s="15" t="s">
        <v>2474</v>
      </c>
      <c r="AB281" s="15" t="s">
        <v>2475</v>
      </c>
      <c r="AC281" s="15">
        <v>0</v>
      </c>
      <c r="AD281" s="15"/>
      <c r="AE281" s="15" t="s">
        <v>137</v>
      </c>
      <c r="AF281" s="15" t="s">
        <v>2476</v>
      </c>
      <c r="AG281" s="16">
        <v>1</v>
      </c>
      <c r="AH281" s="15" t="s">
        <v>2477</v>
      </c>
      <c r="AI281" s="15" t="s">
        <v>78</v>
      </c>
      <c r="AJ281" s="15">
        <v>114152.45361300001</v>
      </c>
      <c r="AK281" s="15">
        <v>1375.5921676099999</v>
      </c>
      <c r="AL281" s="15">
        <v>3097084.29715</v>
      </c>
      <c r="AM281" s="15">
        <v>1430286.74074</v>
      </c>
      <c r="AN281" s="14"/>
      <c r="AO281" s="14"/>
      <c r="AP281" s="19">
        <v>0</v>
      </c>
      <c r="AQ281" s="19">
        <v>0</v>
      </c>
      <c r="AR281" s="19">
        <v>133100</v>
      </c>
      <c r="AS281" s="19">
        <v>313700</v>
      </c>
      <c r="AT281" s="19">
        <f t="shared" si="45"/>
        <v>446800</v>
      </c>
      <c r="AU281" s="19">
        <v>0</v>
      </c>
      <c r="AV281" s="19">
        <v>0</v>
      </c>
      <c r="AW281" s="19">
        <v>0</v>
      </c>
      <c r="AX281" s="19">
        <v>0</v>
      </c>
      <c r="AY281" s="20">
        <f t="shared" si="53"/>
        <v>0</v>
      </c>
      <c r="AZ281" s="19">
        <f t="shared" si="47"/>
        <v>446800</v>
      </c>
      <c r="BA281" s="21">
        <v>1.6637000000099997</v>
      </c>
      <c r="BB281" s="21">
        <v>2.3913000000000002</v>
      </c>
      <c r="BC281" s="22"/>
      <c r="BD281" s="19">
        <v>13404</v>
      </c>
      <c r="BE281" s="19">
        <f t="shared" si="48"/>
        <v>7433.4116000446784</v>
      </c>
      <c r="BF281" s="19">
        <f t="shared" si="50"/>
        <v>10684.3284</v>
      </c>
      <c r="BG281" s="23">
        <v>3.4819999999999997E-2</v>
      </c>
      <c r="BH281" s="23">
        <f t="shared" si="49"/>
        <v>3.4819999999999997E-2</v>
      </c>
      <c r="BI281" s="19">
        <v>0</v>
      </c>
      <c r="BJ281" s="19">
        <v>0</v>
      </c>
      <c r="BK281" s="19">
        <f t="shared" si="40"/>
        <v>7433.4116000446784</v>
      </c>
      <c r="BL281" s="19">
        <f t="shared" si="40"/>
        <v>10684.3284</v>
      </c>
      <c r="BM281" s="19">
        <v>0</v>
      </c>
      <c r="BN281" s="19">
        <v>0</v>
      </c>
      <c r="BO281" s="19">
        <f t="shared" si="51"/>
        <v>0</v>
      </c>
      <c r="BP281" s="24">
        <f t="shared" si="44"/>
        <v>7433.4116000446784</v>
      </c>
      <c r="BQ281" s="24">
        <f t="shared" si="44"/>
        <v>10684.3284</v>
      </c>
      <c r="BR281" s="24">
        <f t="shared" si="52"/>
        <v>3250.9167999553219</v>
      </c>
    </row>
    <row r="282" spans="1:71" s="25" customFormat="1" ht="14.25" x14ac:dyDescent="0.2">
      <c r="A282" s="14">
        <v>428</v>
      </c>
      <c r="B282" s="14"/>
      <c r="C282" s="15" t="s">
        <v>176</v>
      </c>
      <c r="D282" s="16">
        <v>21424</v>
      </c>
      <c r="E282" s="15" t="s">
        <v>2478</v>
      </c>
      <c r="F282" s="15" t="s">
        <v>2479</v>
      </c>
      <c r="G282" s="17" t="s">
        <v>2480</v>
      </c>
      <c r="H282" s="17" t="s">
        <v>2481</v>
      </c>
      <c r="I282" s="17" t="s">
        <v>86</v>
      </c>
      <c r="J282" s="15" t="s">
        <v>2482</v>
      </c>
      <c r="K282" s="15" t="s">
        <v>86</v>
      </c>
      <c r="L282" s="18" t="s">
        <v>2483</v>
      </c>
      <c r="M282" s="15" t="s">
        <v>2484</v>
      </c>
      <c r="N282" s="15" t="s">
        <v>2485</v>
      </c>
      <c r="O282" s="16">
        <v>511</v>
      </c>
      <c r="P282" s="15" t="s">
        <v>569</v>
      </c>
      <c r="Q282" s="15">
        <v>22100</v>
      </c>
      <c r="R282" s="15">
        <v>100300</v>
      </c>
      <c r="S282" s="15">
        <v>122400</v>
      </c>
      <c r="T282" s="15">
        <v>0.85</v>
      </c>
      <c r="U282" s="15" t="s">
        <v>501</v>
      </c>
      <c r="V282" s="15" t="s">
        <v>502</v>
      </c>
      <c r="W282" s="16">
        <v>1</v>
      </c>
      <c r="X282" s="16">
        <v>1</v>
      </c>
      <c r="Y282" s="15">
        <v>19504</v>
      </c>
      <c r="Z282" s="15">
        <v>0.44800000000000001</v>
      </c>
      <c r="AA282" s="15" t="s">
        <v>78</v>
      </c>
      <c r="AB282" s="15" t="s">
        <v>78</v>
      </c>
      <c r="AC282" s="15">
        <v>0</v>
      </c>
      <c r="AD282" s="26">
        <v>42289</v>
      </c>
      <c r="AE282" s="15" t="s">
        <v>137</v>
      </c>
      <c r="AF282" s="15" t="s">
        <v>2486</v>
      </c>
      <c r="AG282" s="16">
        <v>1</v>
      </c>
      <c r="AH282" s="15" t="s">
        <v>2487</v>
      </c>
      <c r="AI282" s="15" t="s">
        <v>78</v>
      </c>
      <c r="AJ282" s="15">
        <v>19503.9472656</v>
      </c>
      <c r="AK282" s="15">
        <v>565.021689111</v>
      </c>
      <c r="AL282" s="15">
        <v>3096957.5112999999</v>
      </c>
      <c r="AM282" s="15">
        <v>1430608.10072</v>
      </c>
      <c r="AN282" s="14"/>
      <c r="AO282" s="14"/>
      <c r="AP282" s="19">
        <v>22100</v>
      </c>
      <c r="AQ282" s="19">
        <v>98100</v>
      </c>
      <c r="AR282" s="19">
        <v>0</v>
      </c>
      <c r="AS282" s="19">
        <v>1100</v>
      </c>
      <c r="AT282" s="19">
        <f t="shared" si="45"/>
        <v>121300</v>
      </c>
      <c r="AU282" s="19">
        <v>45000</v>
      </c>
      <c r="AV282" s="19">
        <v>3000</v>
      </c>
      <c r="AW282" s="19">
        <v>26320</v>
      </c>
      <c r="AX282" s="19">
        <v>0</v>
      </c>
      <c r="AY282" s="20">
        <f t="shared" si="53"/>
        <v>74320</v>
      </c>
      <c r="AZ282" s="19">
        <f t="shared" si="47"/>
        <v>46980</v>
      </c>
      <c r="BA282" s="21">
        <v>1.6637000000099997</v>
      </c>
      <c r="BB282" s="21">
        <v>2.3913000000000002</v>
      </c>
      <c r="BC282" s="22"/>
      <c r="BD282" s="19">
        <v>1235</v>
      </c>
      <c r="BE282" s="19">
        <f t="shared" si="48"/>
        <v>781.6062600046979</v>
      </c>
      <c r="BF282" s="19">
        <f t="shared" si="50"/>
        <v>1123.4327400000002</v>
      </c>
      <c r="BG282" s="23">
        <v>3.4819999999999997E-2</v>
      </c>
      <c r="BH282" s="23">
        <f t="shared" si="49"/>
        <v>3.4819999999999997E-2</v>
      </c>
      <c r="BI282" s="19">
        <v>26.578299599359745</v>
      </c>
      <c r="BJ282" s="19">
        <v>38.202012280800005</v>
      </c>
      <c r="BK282" s="19">
        <f t="shared" si="40"/>
        <v>755.02796040533815</v>
      </c>
      <c r="BL282" s="19">
        <f t="shared" si="40"/>
        <v>1085.2307277192001</v>
      </c>
      <c r="BM282" s="19">
        <v>0</v>
      </c>
      <c r="BN282" s="19">
        <v>0</v>
      </c>
      <c r="BO282" s="19">
        <f t="shared" si="51"/>
        <v>0</v>
      </c>
      <c r="BP282" s="24">
        <f t="shared" si="44"/>
        <v>755.02796040533815</v>
      </c>
      <c r="BQ282" s="24">
        <f t="shared" si="44"/>
        <v>1085.2307277192001</v>
      </c>
      <c r="BR282" s="24">
        <f t="shared" si="52"/>
        <v>330.20276731386195</v>
      </c>
    </row>
    <row r="283" spans="1:71" s="25" customFormat="1" ht="14.25" x14ac:dyDescent="0.2">
      <c r="A283" s="14">
        <v>429</v>
      </c>
      <c r="B283" s="14"/>
      <c r="C283" s="15"/>
      <c r="D283" s="16">
        <v>28031</v>
      </c>
      <c r="E283" s="15" t="s">
        <v>2488</v>
      </c>
      <c r="F283" s="15" t="s">
        <v>2489</v>
      </c>
      <c r="G283" s="17" t="s">
        <v>2490</v>
      </c>
      <c r="H283" s="17" t="s">
        <v>2491</v>
      </c>
      <c r="I283" s="17" t="s">
        <v>86</v>
      </c>
      <c r="J283" s="15" t="s">
        <v>2492</v>
      </c>
      <c r="K283" s="15" t="s">
        <v>86</v>
      </c>
      <c r="L283" s="18" t="s">
        <v>2493</v>
      </c>
      <c r="M283" s="15" t="s">
        <v>1642</v>
      </c>
      <c r="N283" s="15" t="s">
        <v>1643</v>
      </c>
      <c r="O283" s="16">
        <v>620</v>
      </c>
      <c r="P283" s="15" t="s">
        <v>452</v>
      </c>
      <c r="Q283" s="15">
        <v>0</v>
      </c>
      <c r="R283" s="15">
        <v>0</v>
      </c>
      <c r="S283" s="15">
        <v>0</v>
      </c>
      <c r="T283" s="15">
        <v>0</v>
      </c>
      <c r="U283" s="15" t="s">
        <v>501</v>
      </c>
      <c r="V283" s="15" t="s">
        <v>502</v>
      </c>
      <c r="W283" s="16">
        <v>0</v>
      </c>
      <c r="X283" s="16">
        <v>0</v>
      </c>
      <c r="Y283" s="15">
        <v>42298</v>
      </c>
      <c r="Z283" s="15">
        <v>0.97099999999999997</v>
      </c>
      <c r="AA283" s="15" t="s">
        <v>78</v>
      </c>
      <c r="AB283" s="15" t="s">
        <v>78</v>
      </c>
      <c r="AC283" s="15">
        <v>0</v>
      </c>
      <c r="AD283" s="15"/>
      <c r="AE283" s="15" t="s">
        <v>78</v>
      </c>
      <c r="AF283" s="15" t="s">
        <v>78</v>
      </c>
      <c r="AG283" s="16">
        <v>1</v>
      </c>
      <c r="AH283" s="15" t="s">
        <v>2494</v>
      </c>
      <c r="AI283" s="15" t="s">
        <v>78</v>
      </c>
      <c r="AJ283" s="15">
        <v>42297.5117188</v>
      </c>
      <c r="AK283" s="15">
        <v>1696.55852934</v>
      </c>
      <c r="AL283" s="15">
        <v>3097064.22749</v>
      </c>
      <c r="AM283" s="15">
        <v>1430878.8823200001</v>
      </c>
      <c r="AN283" s="14"/>
      <c r="AO283" s="14"/>
      <c r="AP283" s="19">
        <v>0</v>
      </c>
      <c r="AQ283" s="19">
        <v>0</v>
      </c>
      <c r="AR283" s="19">
        <v>0</v>
      </c>
      <c r="AS283" s="19">
        <v>0</v>
      </c>
      <c r="AT283" s="19">
        <f t="shared" si="45"/>
        <v>0</v>
      </c>
      <c r="AU283" s="19">
        <v>0</v>
      </c>
      <c r="AV283" s="19">
        <v>0</v>
      </c>
      <c r="AW283" s="19">
        <v>0</v>
      </c>
      <c r="AX283" s="19">
        <v>0</v>
      </c>
      <c r="AY283" s="20">
        <f t="shared" si="53"/>
        <v>0</v>
      </c>
      <c r="AZ283" s="19">
        <f t="shared" si="47"/>
        <v>0</v>
      </c>
      <c r="BA283" s="21">
        <v>1.6637000000099997</v>
      </c>
      <c r="BB283" s="21">
        <v>2.3913000000000002</v>
      </c>
      <c r="BC283" s="22"/>
      <c r="BD283" s="19">
        <v>0</v>
      </c>
      <c r="BE283" s="19">
        <f t="shared" si="48"/>
        <v>0</v>
      </c>
      <c r="BF283" s="19">
        <f t="shared" si="50"/>
        <v>0</v>
      </c>
      <c r="BG283" s="23">
        <v>3.4819999999999997E-2</v>
      </c>
      <c r="BH283" s="23">
        <f t="shared" si="49"/>
        <v>3.4819999999999997E-2</v>
      </c>
      <c r="BI283" s="19">
        <v>0</v>
      </c>
      <c r="BJ283" s="19">
        <v>0</v>
      </c>
      <c r="BK283" s="19">
        <f t="shared" si="40"/>
        <v>0</v>
      </c>
      <c r="BL283" s="19">
        <f t="shared" si="40"/>
        <v>0</v>
      </c>
      <c r="BM283" s="19">
        <v>0</v>
      </c>
      <c r="BN283" s="19">
        <v>0</v>
      </c>
      <c r="BO283" s="19">
        <f t="shared" si="51"/>
        <v>0</v>
      </c>
      <c r="BP283" s="24">
        <f t="shared" si="44"/>
        <v>0</v>
      </c>
      <c r="BQ283" s="24">
        <f t="shared" si="44"/>
        <v>0</v>
      </c>
      <c r="BR283" s="24">
        <f t="shared" si="52"/>
        <v>0</v>
      </c>
      <c r="BS283" s="25" t="s">
        <v>292</v>
      </c>
    </row>
    <row r="284" spans="1:71" s="25" customFormat="1" ht="14.25" x14ac:dyDescent="0.2">
      <c r="A284" s="14">
        <v>430</v>
      </c>
      <c r="B284" s="14"/>
      <c r="C284" s="15" t="s">
        <v>2495</v>
      </c>
      <c r="D284" s="16">
        <v>11543</v>
      </c>
      <c r="E284" s="15" t="s">
        <v>2496</v>
      </c>
      <c r="F284" s="15" t="s">
        <v>2495</v>
      </c>
      <c r="G284" s="17" t="s">
        <v>2497</v>
      </c>
      <c r="H284" s="17" t="s">
        <v>2498</v>
      </c>
      <c r="I284" s="17" t="s">
        <v>86</v>
      </c>
      <c r="J284" s="15" t="s">
        <v>2499</v>
      </c>
      <c r="K284" s="15" t="s">
        <v>361</v>
      </c>
      <c r="L284" s="18" t="s">
        <v>2483</v>
      </c>
      <c r="M284" s="15" t="s">
        <v>2484</v>
      </c>
      <c r="N284" s="15" t="s">
        <v>2485</v>
      </c>
      <c r="O284" s="16">
        <v>511</v>
      </c>
      <c r="P284" s="15" t="s">
        <v>569</v>
      </c>
      <c r="Q284" s="15">
        <v>22100</v>
      </c>
      <c r="R284" s="15">
        <v>100300</v>
      </c>
      <c r="S284" s="15">
        <v>122400</v>
      </c>
      <c r="T284" s="15">
        <v>0.85</v>
      </c>
      <c r="U284" s="15" t="s">
        <v>501</v>
      </c>
      <c r="V284" s="15" t="s">
        <v>502</v>
      </c>
      <c r="W284" s="16">
        <v>1</v>
      </c>
      <c r="X284" s="16">
        <v>1</v>
      </c>
      <c r="Y284" s="15">
        <v>17359</v>
      </c>
      <c r="Z284" s="15">
        <v>0.39900000000000002</v>
      </c>
      <c r="AA284" s="15" t="s">
        <v>78</v>
      </c>
      <c r="AB284" s="15" t="s">
        <v>78</v>
      </c>
      <c r="AC284" s="15">
        <v>0</v>
      </c>
      <c r="AD284" s="26">
        <v>42289</v>
      </c>
      <c r="AE284" s="15" t="s">
        <v>137</v>
      </c>
      <c r="AF284" s="15" t="s">
        <v>2486</v>
      </c>
      <c r="AG284" s="16">
        <v>1</v>
      </c>
      <c r="AH284" s="15" t="s">
        <v>2487</v>
      </c>
      <c r="AI284" s="15" t="s">
        <v>78</v>
      </c>
      <c r="AJ284" s="15">
        <v>17358.7973633</v>
      </c>
      <c r="AK284" s="15">
        <v>609.637228424</v>
      </c>
      <c r="AL284" s="15">
        <v>3096951.67814</v>
      </c>
      <c r="AM284" s="15">
        <v>1430482.5117200001</v>
      </c>
      <c r="AN284" s="14"/>
      <c r="AO284" s="14"/>
      <c r="AP284" s="19">
        <v>22100</v>
      </c>
      <c r="AQ284" s="19">
        <v>98100</v>
      </c>
      <c r="AR284" s="19">
        <v>0</v>
      </c>
      <c r="AS284" s="19">
        <v>1100</v>
      </c>
      <c r="AT284" s="19">
        <f t="shared" si="45"/>
        <v>121300</v>
      </c>
      <c r="AU284" s="19">
        <v>45000</v>
      </c>
      <c r="AV284" s="19">
        <v>3000</v>
      </c>
      <c r="AW284" s="19">
        <v>26320</v>
      </c>
      <c r="AX284" s="19">
        <v>0</v>
      </c>
      <c r="AY284" s="20">
        <f t="shared" si="53"/>
        <v>74320</v>
      </c>
      <c r="AZ284" s="19">
        <f t="shared" si="47"/>
        <v>46980</v>
      </c>
      <c r="BA284" s="21">
        <v>1.6637000000099997</v>
      </c>
      <c r="BB284" s="21">
        <v>2.3913000000000002</v>
      </c>
      <c r="BC284" s="22"/>
      <c r="BD284" s="19">
        <v>1235</v>
      </c>
      <c r="BE284" s="19">
        <f t="shared" si="48"/>
        <v>781.6062600046979</v>
      </c>
      <c r="BF284" s="19">
        <f t="shared" si="50"/>
        <v>1123.4327400000002</v>
      </c>
      <c r="BG284" s="23">
        <v>3.4819999999999997E-2</v>
      </c>
      <c r="BH284" s="23">
        <f t="shared" si="49"/>
        <v>3.4819999999999997E-2</v>
      </c>
      <c r="BI284" s="19">
        <v>26.578299599359745</v>
      </c>
      <c r="BJ284" s="19">
        <v>38.202012280800005</v>
      </c>
      <c r="BK284" s="19">
        <f t="shared" si="40"/>
        <v>755.02796040533815</v>
      </c>
      <c r="BL284" s="19">
        <f t="shared" si="40"/>
        <v>1085.2307277192001</v>
      </c>
      <c r="BM284" s="19">
        <v>0</v>
      </c>
      <c r="BN284" s="19">
        <v>0</v>
      </c>
      <c r="BO284" s="19">
        <f t="shared" si="51"/>
        <v>0</v>
      </c>
      <c r="BP284" s="24">
        <f t="shared" si="44"/>
        <v>755.02796040533815</v>
      </c>
      <c r="BQ284" s="24">
        <f t="shared" si="44"/>
        <v>1085.2307277192001</v>
      </c>
      <c r="BR284" s="24">
        <f t="shared" si="52"/>
        <v>330.20276731386195</v>
      </c>
    </row>
    <row r="285" spans="1:71" s="25" customFormat="1" ht="14.25" x14ac:dyDescent="0.2">
      <c r="A285" s="14">
        <v>431</v>
      </c>
      <c r="B285" s="14"/>
      <c r="C285" s="15"/>
      <c r="D285" s="16">
        <v>13389</v>
      </c>
      <c r="E285" s="15" t="s">
        <v>2500</v>
      </c>
      <c r="F285" s="15" t="s">
        <v>2501</v>
      </c>
      <c r="G285" s="17" t="s">
        <v>2502</v>
      </c>
      <c r="H285" s="17" t="s">
        <v>2503</v>
      </c>
      <c r="I285" s="17" t="s">
        <v>86</v>
      </c>
      <c r="J285" s="15" t="s">
        <v>2504</v>
      </c>
      <c r="K285" s="15" t="s">
        <v>2505</v>
      </c>
      <c r="L285" s="18" t="s">
        <v>78</v>
      </c>
      <c r="M285" s="15" t="s">
        <v>78</v>
      </c>
      <c r="N285" s="15" t="s">
        <v>78</v>
      </c>
      <c r="O285" s="16">
        <v>0</v>
      </c>
      <c r="P285" s="15" t="s">
        <v>78</v>
      </c>
      <c r="Q285" s="15">
        <v>0</v>
      </c>
      <c r="R285" s="15">
        <v>0</v>
      </c>
      <c r="S285" s="15">
        <v>0</v>
      </c>
      <c r="T285" s="15">
        <v>0</v>
      </c>
      <c r="U285" s="15" t="s">
        <v>501</v>
      </c>
      <c r="V285" s="15" t="s">
        <v>78</v>
      </c>
      <c r="W285" s="16">
        <v>0</v>
      </c>
      <c r="X285" s="16">
        <v>0</v>
      </c>
      <c r="Y285" s="15">
        <v>2041</v>
      </c>
      <c r="Z285" s="15">
        <v>4.7E-2</v>
      </c>
      <c r="AA285" s="15" t="s">
        <v>78</v>
      </c>
      <c r="AB285" s="15" t="s">
        <v>78</v>
      </c>
      <c r="AC285" s="15">
        <v>0</v>
      </c>
      <c r="AD285" s="15"/>
      <c r="AE285" s="15" t="s">
        <v>78</v>
      </c>
      <c r="AF285" s="15" t="s">
        <v>78</v>
      </c>
      <c r="AG285" s="16">
        <v>0</v>
      </c>
      <c r="AH285" s="15" t="s">
        <v>2506</v>
      </c>
      <c r="AI285" s="15" t="s">
        <v>78</v>
      </c>
      <c r="AJ285" s="15">
        <v>2040.6425781299999</v>
      </c>
      <c r="AK285" s="15">
        <v>347.44710648199998</v>
      </c>
      <c r="AL285" s="15">
        <v>3096961.3020199998</v>
      </c>
      <c r="AM285" s="15">
        <v>1430676.4627</v>
      </c>
      <c r="AN285" s="14"/>
      <c r="AO285" s="14"/>
      <c r="AP285" s="19">
        <v>0</v>
      </c>
      <c r="AQ285" s="19">
        <v>0</v>
      </c>
      <c r="AR285" s="19">
        <v>0</v>
      </c>
      <c r="AS285" s="19">
        <v>0</v>
      </c>
      <c r="AT285" s="19">
        <f t="shared" si="45"/>
        <v>0</v>
      </c>
      <c r="AU285" s="19">
        <v>0</v>
      </c>
      <c r="AV285" s="19">
        <v>0</v>
      </c>
      <c r="AW285" s="19">
        <v>0</v>
      </c>
      <c r="AX285" s="19">
        <v>0</v>
      </c>
      <c r="AY285" s="20">
        <f t="shared" si="53"/>
        <v>0</v>
      </c>
      <c r="AZ285" s="19">
        <f t="shared" si="47"/>
        <v>0</v>
      </c>
      <c r="BA285" s="21">
        <v>1.6637000000099997</v>
      </c>
      <c r="BB285" s="21">
        <v>2.3913000000000002</v>
      </c>
      <c r="BC285" s="22"/>
      <c r="BD285" s="19">
        <v>0</v>
      </c>
      <c r="BE285" s="19">
        <f t="shared" si="48"/>
        <v>0</v>
      </c>
      <c r="BF285" s="19">
        <f t="shared" si="50"/>
        <v>0</v>
      </c>
      <c r="BG285" s="23">
        <v>3.4819999999999997E-2</v>
      </c>
      <c r="BH285" s="23">
        <f t="shared" si="49"/>
        <v>3.4819999999999997E-2</v>
      </c>
      <c r="BI285" s="19">
        <v>0</v>
      </c>
      <c r="BJ285" s="19">
        <v>0</v>
      </c>
      <c r="BK285" s="19">
        <f t="shared" si="40"/>
        <v>0</v>
      </c>
      <c r="BL285" s="19">
        <f t="shared" si="40"/>
        <v>0</v>
      </c>
      <c r="BM285" s="19">
        <v>0</v>
      </c>
      <c r="BN285" s="19">
        <v>0</v>
      </c>
      <c r="BO285" s="19">
        <f t="shared" si="51"/>
        <v>0</v>
      </c>
      <c r="BP285" s="24">
        <f t="shared" si="44"/>
        <v>0</v>
      </c>
      <c r="BQ285" s="24">
        <f t="shared" si="44"/>
        <v>0</v>
      </c>
      <c r="BR285" s="24">
        <f t="shared" si="52"/>
        <v>0</v>
      </c>
    </row>
    <row r="286" spans="1:71" s="25" customFormat="1" ht="14.25" x14ac:dyDescent="0.2">
      <c r="A286" s="14">
        <v>432</v>
      </c>
      <c r="B286" s="14"/>
      <c r="C286" s="15"/>
      <c r="D286" s="16">
        <v>14616</v>
      </c>
      <c r="E286" s="15" t="s">
        <v>2507</v>
      </c>
      <c r="F286" s="15" t="s">
        <v>2508</v>
      </c>
      <c r="G286" s="17" t="s">
        <v>2509</v>
      </c>
      <c r="H286" s="17" t="s">
        <v>2510</v>
      </c>
      <c r="I286" s="17" t="s">
        <v>86</v>
      </c>
      <c r="J286" s="15" t="s">
        <v>2510</v>
      </c>
      <c r="K286" s="15" t="s">
        <v>86</v>
      </c>
      <c r="L286" s="18" t="s">
        <v>2511</v>
      </c>
      <c r="M286" s="15" t="s">
        <v>2484</v>
      </c>
      <c r="N286" s="15" t="s">
        <v>2485</v>
      </c>
      <c r="O286" s="16">
        <v>511</v>
      </c>
      <c r="P286" s="15" t="s">
        <v>569</v>
      </c>
      <c r="Q286" s="15">
        <v>15400</v>
      </c>
      <c r="R286" s="15">
        <v>105800</v>
      </c>
      <c r="S286" s="15">
        <v>121200</v>
      </c>
      <c r="T286" s="15">
        <v>0.41</v>
      </c>
      <c r="U286" s="15" t="s">
        <v>501</v>
      </c>
      <c r="V286" s="15" t="s">
        <v>502</v>
      </c>
      <c r="W286" s="16">
        <v>1</v>
      </c>
      <c r="X286" s="16">
        <v>0</v>
      </c>
      <c r="Y286" s="15">
        <v>16133</v>
      </c>
      <c r="Z286" s="15">
        <v>0.37</v>
      </c>
      <c r="AA286" s="15" t="s">
        <v>78</v>
      </c>
      <c r="AB286" s="15" t="s">
        <v>78</v>
      </c>
      <c r="AC286" s="15">
        <v>0</v>
      </c>
      <c r="AD286" s="15"/>
      <c r="AE286" s="15" t="s">
        <v>363</v>
      </c>
      <c r="AF286" s="15" t="s">
        <v>2512</v>
      </c>
      <c r="AG286" s="16">
        <v>1</v>
      </c>
      <c r="AH286" s="15" t="s">
        <v>2513</v>
      </c>
      <c r="AI286" s="15" t="s">
        <v>78</v>
      </c>
      <c r="AJ286" s="15">
        <v>16132.8740234</v>
      </c>
      <c r="AK286" s="15">
        <v>522.71061065799995</v>
      </c>
      <c r="AL286" s="15">
        <v>3096960.1749100001</v>
      </c>
      <c r="AM286" s="15">
        <v>1430732.81192</v>
      </c>
      <c r="AN286" s="14"/>
      <c r="AO286" s="14"/>
      <c r="AP286" s="19">
        <v>15400</v>
      </c>
      <c r="AQ286" s="19">
        <v>104700</v>
      </c>
      <c r="AR286" s="19">
        <v>0</v>
      </c>
      <c r="AS286" s="19">
        <v>0</v>
      </c>
      <c r="AT286" s="19">
        <f t="shared" si="45"/>
        <v>120100</v>
      </c>
      <c r="AU286" s="19">
        <v>45000</v>
      </c>
      <c r="AV286" s="19">
        <v>3000</v>
      </c>
      <c r="AW286" s="19">
        <v>26285</v>
      </c>
      <c r="AX286" s="19">
        <v>0</v>
      </c>
      <c r="AY286" s="20">
        <f t="shared" si="53"/>
        <v>74285</v>
      </c>
      <c r="AZ286" s="19">
        <f t="shared" si="47"/>
        <v>45815</v>
      </c>
      <c r="BA286" s="21">
        <v>1.6637000000099997</v>
      </c>
      <c r="BB286" s="21">
        <v>2.3913000000000002</v>
      </c>
      <c r="BC286" s="22"/>
      <c r="BD286" s="19">
        <v>1201</v>
      </c>
      <c r="BE286" s="19">
        <f t="shared" si="48"/>
        <v>762.22415500458135</v>
      </c>
      <c r="BF286" s="19">
        <f t="shared" si="50"/>
        <v>1095.5740949999999</v>
      </c>
      <c r="BG286" s="23">
        <v>3.4819999999999997E-2</v>
      </c>
      <c r="BH286" s="23">
        <f t="shared" si="49"/>
        <v>3.4819999999999997E-2</v>
      </c>
      <c r="BI286" s="19">
        <v>26.540645077259519</v>
      </c>
      <c r="BJ286" s="19">
        <v>38.147889987899994</v>
      </c>
      <c r="BK286" s="19">
        <f t="shared" si="40"/>
        <v>735.68350992732178</v>
      </c>
      <c r="BL286" s="19">
        <f t="shared" si="40"/>
        <v>1057.4262050120999</v>
      </c>
      <c r="BM286" s="19">
        <v>0</v>
      </c>
      <c r="BN286" s="19">
        <v>0</v>
      </c>
      <c r="BO286" s="19">
        <f t="shared" si="51"/>
        <v>0</v>
      </c>
      <c r="BP286" s="24">
        <f t="shared" si="44"/>
        <v>735.68350992732178</v>
      </c>
      <c r="BQ286" s="24">
        <f t="shared" si="44"/>
        <v>1057.4262050120999</v>
      </c>
      <c r="BR286" s="24">
        <f t="shared" si="52"/>
        <v>321.74269508477812</v>
      </c>
    </row>
    <row r="287" spans="1:71" s="25" customFormat="1" ht="14.25" x14ac:dyDescent="0.2">
      <c r="A287" s="14">
        <v>433</v>
      </c>
      <c r="B287" s="14"/>
      <c r="C287" s="15" t="s">
        <v>2514</v>
      </c>
      <c r="D287" s="16">
        <v>35055</v>
      </c>
      <c r="E287" s="15" t="s">
        <v>2515</v>
      </c>
      <c r="F287" s="15" t="s">
        <v>2514</v>
      </c>
      <c r="G287" s="17" t="s">
        <v>2516</v>
      </c>
      <c r="H287" s="17" t="s">
        <v>2517</v>
      </c>
      <c r="I287" s="17" t="s">
        <v>86</v>
      </c>
      <c r="J287" s="15" t="s">
        <v>2518</v>
      </c>
      <c r="K287" s="15" t="s">
        <v>2519</v>
      </c>
      <c r="L287" s="18" t="s">
        <v>2520</v>
      </c>
      <c r="M287" s="15" t="s">
        <v>2484</v>
      </c>
      <c r="N287" s="15" t="s">
        <v>2485</v>
      </c>
      <c r="O287" s="16">
        <v>511</v>
      </c>
      <c r="P287" s="15" t="s">
        <v>569</v>
      </c>
      <c r="Q287" s="15">
        <v>14600</v>
      </c>
      <c r="R287" s="15">
        <v>112500</v>
      </c>
      <c r="S287" s="15">
        <v>127100</v>
      </c>
      <c r="T287" s="15">
        <v>0.37</v>
      </c>
      <c r="U287" s="15" t="s">
        <v>501</v>
      </c>
      <c r="V287" s="15" t="s">
        <v>502</v>
      </c>
      <c r="W287" s="16">
        <v>1</v>
      </c>
      <c r="X287" s="16">
        <v>1</v>
      </c>
      <c r="Y287" s="15">
        <v>17815</v>
      </c>
      <c r="Z287" s="15">
        <v>0.40899999999999997</v>
      </c>
      <c r="AA287" s="15" t="s">
        <v>78</v>
      </c>
      <c r="AB287" s="15" t="s">
        <v>78</v>
      </c>
      <c r="AC287" s="15">
        <v>125000</v>
      </c>
      <c r="AD287" s="26">
        <v>40851</v>
      </c>
      <c r="AE287" s="15" t="s">
        <v>119</v>
      </c>
      <c r="AF287" s="15" t="s">
        <v>119</v>
      </c>
      <c r="AG287" s="16">
        <v>1</v>
      </c>
      <c r="AH287" s="15" t="s">
        <v>2521</v>
      </c>
      <c r="AI287" s="15" t="s">
        <v>78</v>
      </c>
      <c r="AJ287" s="15">
        <v>17814.7182617</v>
      </c>
      <c r="AK287" s="15">
        <v>543.92991530300003</v>
      </c>
      <c r="AL287" s="15">
        <v>3096958.7797300001</v>
      </c>
      <c r="AM287" s="15">
        <v>1430837.7950200001</v>
      </c>
      <c r="AN287" s="14"/>
      <c r="AO287" s="14"/>
      <c r="AP287" s="19">
        <v>14600</v>
      </c>
      <c r="AQ287" s="19">
        <v>114500</v>
      </c>
      <c r="AR287" s="19">
        <v>0</v>
      </c>
      <c r="AS287" s="19">
        <v>0</v>
      </c>
      <c r="AT287" s="19">
        <f t="shared" si="45"/>
        <v>129100</v>
      </c>
      <c r="AU287" s="19">
        <v>45000</v>
      </c>
      <c r="AV287" s="19">
        <v>3000</v>
      </c>
      <c r="AW287" s="19">
        <v>29435</v>
      </c>
      <c r="AX287" s="19">
        <v>0</v>
      </c>
      <c r="AY287" s="20">
        <f t="shared" si="53"/>
        <v>77435</v>
      </c>
      <c r="AZ287" s="19">
        <f t="shared" si="47"/>
        <v>51665</v>
      </c>
      <c r="BA287" s="21">
        <v>1.6637000000099997</v>
      </c>
      <c r="BB287" s="21">
        <v>2.3913000000000002</v>
      </c>
      <c r="BC287" s="22"/>
      <c r="BD287" s="19">
        <v>1291</v>
      </c>
      <c r="BE287" s="19">
        <f t="shared" si="48"/>
        <v>859.55060500516629</v>
      </c>
      <c r="BF287" s="19">
        <f t="shared" si="50"/>
        <v>1235.4651450000001</v>
      </c>
      <c r="BG287" s="23">
        <v>3.4819999999999997E-2</v>
      </c>
      <c r="BH287" s="23">
        <f t="shared" si="49"/>
        <v>3.4819999999999997E-2</v>
      </c>
      <c r="BI287" s="19">
        <v>29.929552066279886</v>
      </c>
      <c r="BJ287" s="19">
        <v>43.0188963489</v>
      </c>
      <c r="BK287" s="19">
        <f t="shared" si="40"/>
        <v>829.62105293888635</v>
      </c>
      <c r="BL287" s="19">
        <f t="shared" si="40"/>
        <v>1192.4462486511002</v>
      </c>
      <c r="BM287" s="19">
        <v>0</v>
      </c>
      <c r="BN287" s="19">
        <v>0</v>
      </c>
      <c r="BO287" s="19">
        <f t="shared" si="51"/>
        <v>0</v>
      </c>
      <c r="BP287" s="24">
        <f t="shared" si="44"/>
        <v>829.62105293888635</v>
      </c>
      <c r="BQ287" s="24">
        <f t="shared" si="44"/>
        <v>1192.4462486511002</v>
      </c>
      <c r="BR287" s="24">
        <f t="shared" si="52"/>
        <v>362.82519571221383</v>
      </c>
    </row>
    <row r="288" spans="1:71" s="25" customFormat="1" ht="14.25" x14ac:dyDescent="0.2">
      <c r="A288" s="14">
        <v>434</v>
      </c>
      <c r="B288" s="14"/>
      <c r="C288" s="15"/>
      <c r="D288" s="16">
        <v>18460</v>
      </c>
      <c r="E288" s="15" t="s">
        <v>2522</v>
      </c>
      <c r="F288" s="15" t="s">
        <v>2523</v>
      </c>
      <c r="G288" s="17" t="s">
        <v>2524</v>
      </c>
      <c r="H288" s="17" t="s">
        <v>2525</v>
      </c>
      <c r="I288" s="17" t="s">
        <v>86</v>
      </c>
      <c r="J288" s="15" t="s">
        <v>2526</v>
      </c>
      <c r="K288" s="15" t="s">
        <v>1675</v>
      </c>
      <c r="L288" s="18" t="s">
        <v>2527</v>
      </c>
      <c r="M288" s="15" t="s">
        <v>2484</v>
      </c>
      <c r="N288" s="15" t="s">
        <v>2485</v>
      </c>
      <c r="O288" s="16">
        <v>511</v>
      </c>
      <c r="P288" s="15" t="s">
        <v>569</v>
      </c>
      <c r="Q288" s="15">
        <v>14600</v>
      </c>
      <c r="R288" s="15">
        <v>106800</v>
      </c>
      <c r="S288" s="15">
        <v>121400</v>
      </c>
      <c r="T288" s="15">
        <v>0.37</v>
      </c>
      <c r="U288" s="15" t="s">
        <v>501</v>
      </c>
      <c r="V288" s="15" t="s">
        <v>502</v>
      </c>
      <c r="W288" s="16">
        <v>1</v>
      </c>
      <c r="X288" s="16">
        <v>0</v>
      </c>
      <c r="Y288" s="15">
        <v>16245</v>
      </c>
      <c r="Z288" s="15">
        <v>0.373</v>
      </c>
      <c r="AA288" s="15" t="s">
        <v>78</v>
      </c>
      <c r="AB288" s="15" t="s">
        <v>78</v>
      </c>
      <c r="AC288" s="15">
        <v>0</v>
      </c>
      <c r="AD288" s="15"/>
      <c r="AE288" s="15" t="s">
        <v>1583</v>
      </c>
      <c r="AF288" s="15" t="s">
        <v>2528</v>
      </c>
      <c r="AG288" s="16">
        <v>1</v>
      </c>
      <c r="AH288" s="15" t="s">
        <v>2529</v>
      </c>
      <c r="AI288" s="15" t="s">
        <v>78</v>
      </c>
      <c r="AJ288" s="15">
        <v>16244.6870117</v>
      </c>
      <c r="AK288" s="15">
        <v>524.91600257300001</v>
      </c>
      <c r="AL288" s="15">
        <v>3096957.4262999999</v>
      </c>
      <c r="AM288" s="15">
        <v>1430942.7723999999</v>
      </c>
      <c r="AN288" s="14"/>
      <c r="AO288" s="14"/>
      <c r="AP288" s="19">
        <v>14600</v>
      </c>
      <c r="AQ288" s="19">
        <v>105700</v>
      </c>
      <c r="AR288" s="19">
        <v>0</v>
      </c>
      <c r="AS288" s="19">
        <v>0</v>
      </c>
      <c r="AT288" s="19">
        <f t="shared" si="45"/>
        <v>120300</v>
      </c>
      <c r="AU288" s="19">
        <v>45000</v>
      </c>
      <c r="AV288" s="19">
        <v>0</v>
      </c>
      <c r="AW288" s="19">
        <v>26355</v>
      </c>
      <c r="AX288" s="19">
        <v>12480</v>
      </c>
      <c r="AY288" s="20">
        <f t="shared" si="53"/>
        <v>83835</v>
      </c>
      <c r="AZ288" s="19">
        <f t="shared" si="47"/>
        <v>36465</v>
      </c>
      <c r="BA288" s="21">
        <v>1.6637000000099997</v>
      </c>
      <c r="BB288" s="21">
        <v>2.3913000000000002</v>
      </c>
      <c r="BC288" s="22"/>
      <c r="BD288" s="19">
        <v>1203</v>
      </c>
      <c r="BE288" s="19">
        <f t="shared" si="48"/>
        <v>606.66820500364634</v>
      </c>
      <c r="BF288" s="19">
        <f t="shared" si="50"/>
        <v>871.98754500000007</v>
      </c>
      <c r="BG288" s="23">
        <v>3.4819999999999997E-2</v>
      </c>
      <c r="BH288" s="23">
        <f t="shared" si="49"/>
        <v>3.4819999999999997E-2</v>
      </c>
      <c r="BI288" s="19">
        <v>21.124186898226963</v>
      </c>
      <c r="BJ288" s="19">
        <v>30.362606316899999</v>
      </c>
      <c r="BK288" s="19">
        <f t="shared" si="40"/>
        <v>585.54401810541935</v>
      </c>
      <c r="BL288" s="19">
        <f t="shared" si="40"/>
        <v>841.62493868310003</v>
      </c>
      <c r="BM288" s="19">
        <v>0</v>
      </c>
      <c r="BN288" s="19">
        <v>0</v>
      </c>
      <c r="BO288" s="19">
        <f t="shared" si="51"/>
        <v>0</v>
      </c>
      <c r="BP288" s="24">
        <f t="shared" si="44"/>
        <v>585.54401810541935</v>
      </c>
      <c r="BQ288" s="24">
        <f t="shared" si="44"/>
        <v>841.62493868310003</v>
      </c>
      <c r="BR288" s="24">
        <f t="shared" si="52"/>
        <v>256.08092057768067</v>
      </c>
      <c r="BS288" s="25" t="s">
        <v>1141</v>
      </c>
    </row>
    <row r="289" spans="1:71" s="25" customFormat="1" ht="14.25" x14ac:dyDescent="0.2">
      <c r="A289" s="14">
        <v>435</v>
      </c>
      <c r="B289" s="14"/>
      <c r="C289" s="15"/>
      <c r="D289" s="16">
        <v>23890</v>
      </c>
      <c r="E289" s="15" t="s">
        <v>2530</v>
      </c>
      <c r="F289" s="15" t="s">
        <v>2531</v>
      </c>
      <c r="G289" s="17" t="s">
        <v>2532</v>
      </c>
      <c r="H289" s="17" t="s">
        <v>2533</v>
      </c>
      <c r="I289" s="17" t="s">
        <v>86</v>
      </c>
      <c r="J289" s="15" t="s">
        <v>2534</v>
      </c>
      <c r="K289" s="15" t="s">
        <v>2535</v>
      </c>
      <c r="L289" s="18" t="s">
        <v>2536</v>
      </c>
      <c r="M289" s="15" t="s">
        <v>2484</v>
      </c>
      <c r="N289" s="15" t="s">
        <v>2485</v>
      </c>
      <c r="O289" s="16">
        <v>511</v>
      </c>
      <c r="P289" s="15" t="s">
        <v>569</v>
      </c>
      <c r="Q289" s="15">
        <v>14600</v>
      </c>
      <c r="R289" s="15">
        <v>117100</v>
      </c>
      <c r="S289" s="15">
        <v>131700</v>
      </c>
      <c r="T289" s="15">
        <v>0.37</v>
      </c>
      <c r="U289" s="15" t="s">
        <v>501</v>
      </c>
      <c r="V289" s="15" t="s">
        <v>502</v>
      </c>
      <c r="W289" s="16">
        <v>1</v>
      </c>
      <c r="X289" s="16">
        <v>1</v>
      </c>
      <c r="Y289" s="15">
        <v>16253</v>
      </c>
      <c r="Z289" s="15">
        <v>0.373</v>
      </c>
      <c r="AA289" s="15" t="s">
        <v>78</v>
      </c>
      <c r="AB289" s="15" t="s">
        <v>78</v>
      </c>
      <c r="AC289" s="15">
        <v>0</v>
      </c>
      <c r="AD289" s="26">
        <v>38579</v>
      </c>
      <c r="AE289" s="15" t="s">
        <v>119</v>
      </c>
      <c r="AF289" s="15" t="s">
        <v>119</v>
      </c>
      <c r="AG289" s="16">
        <v>1</v>
      </c>
      <c r="AH289" s="15" t="s">
        <v>2537</v>
      </c>
      <c r="AI289" s="15" t="s">
        <v>78</v>
      </c>
      <c r="AJ289" s="15">
        <v>16253.0810547</v>
      </c>
      <c r="AK289" s="15">
        <v>525.07364454100002</v>
      </c>
      <c r="AL289" s="15">
        <v>3096956.3319299999</v>
      </c>
      <c r="AM289" s="15">
        <v>1431042.73416</v>
      </c>
      <c r="AN289" s="14"/>
      <c r="AO289" s="14"/>
      <c r="AP289" s="19">
        <v>14600</v>
      </c>
      <c r="AQ289" s="19">
        <v>116000</v>
      </c>
      <c r="AR289" s="19">
        <v>0</v>
      </c>
      <c r="AS289" s="19">
        <v>3000</v>
      </c>
      <c r="AT289" s="19">
        <f t="shared" si="45"/>
        <v>133600</v>
      </c>
      <c r="AU289" s="19">
        <v>45000</v>
      </c>
      <c r="AV289" s="19">
        <v>0</v>
      </c>
      <c r="AW289" s="19">
        <v>29960</v>
      </c>
      <c r="AX289" s="19">
        <v>0</v>
      </c>
      <c r="AY289" s="20">
        <f t="shared" si="53"/>
        <v>74960</v>
      </c>
      <c r="AZ289" s="19">
        <f t="shared" si="47"/>
        <v>58640</v>
      </c>
      <c r="BA289" s="21">
        <v>1.6637000000099997</v>
      </c>
      <c r="BB289" s="21">
        <v>2.3913000000000002</v>
      </c>
      <c r="BC289" s="22"/>
      <c r="BD289" s="19">
        <v>1396</v>
      </c>
      <c r="BE289" s="19">
        <f t="shared" si="48"/>
        <v>975.5936800058638</v>
      </c>
      <c r="BF289" s="19">
        <f t="shared" si="50"/>
        <v>1402.2583200000001</v>
      </c>
      <c r="BG289" s="23">
        <v>3.4819999999999997E-2</v>
      </c>
      <c r="BH289" s="23">
        <f t="shared" si="49"/>
        <v>3.4819999999999997E-2</v>
      </c>
      <c r="BI289" s="19">
        <v>32.232270917793727</v>
      </c>
      <c r="BJ289" s="19">
        <v>46.328682722399996</v>
      </c>
      <c r="BK289" s="19">
        <f t="shared" si="40"/>
        <v>943.3614090880701</v>
      </c>
      <c r="BL289" s="19">
        <f t="shared" si="40"/>
        <v>1355.9296372776002</v>
      </c>
      <c r="BM289" s="19">
        <v>0</v>
      </c>
      <c r="BN289" s="19">
        <v>0</v>
      </c>
      <c r="BO289" s="19">
        <f t="shared" si="51"/>
        <v>0</v>
      </c>
      <c r="BP289" s="24">
        <f t="shared" si="44"/>
        <v>943.3614090880701</v>
      </c>
      <c r="BQ289" s="24">
        <f t="shared" si="44"/>
        <v>1355.9296372776002</v>
      </c>
      <c r="BR289" s="24">
        <f t="shared" si="52"/>
        <v>412.56822818953015</v>
      </c>
    </row>
    <row r="290" spans="1:71" s="25" customFormat="1" ht="14.25" x14ac:dyDescent="0.2">
      <c r="A290" s="14">
        <v>436</v>
      </c>
      <c r="B290" s="14"/>
      <c r="C290" s="15" t="s">
        <v>176</v>
      </c>
      <c r="D290" s="16">
        <v>21529</v>
      </c>
      <c r="E290" s="15" t="s">
        <v>2538</v>
      </c>
      <c r="F290" s="15" t="s">
        <v>2539</v>
      </c>
      <c r="G290" s="17" t="s">
        <v>2540</v>
      </c>
      <c r="H290" s="17" t="s">
        <v>2541</v>
      </c>
      <c r="I290" s="17" t="s">
        <v>86</v>
      </c>
      <c r="J290" s="15" t="s">
        <v>2542</v>
      </c>
      <c r="K290" s="15" t="s">
        <v>2543</v>
      </c>
      <c r="L290" s="18" t="s">
        <v>2544</v>
      </c>
      <c r="M290" s="15" t="s">
        <v>2484</v>
      </c>
      <c r="N290" s="15" t="s">
        <v>2485</v>
      </c>
      <c r="O290" s="16">
        <v>511</v>
      </c>
      <c r="P290" s="15" t="s">
        <v>569</v>
      </c>
      <c r="Q290" s="15">
        <v>21500</v>
      </c>
      <c r="R290" s="15">
        <v>101300</v>
      </c>
      <c r="S290" s="15">
        <v>122800</v>
      </c>
      <c r="T290" s="15">
        <v>0.74</v>
      </c>
      <c r="U290" s="15" t="s">
        <v>501</v>
      </c>
      <c r="V290" s="15" t="s">
        <v>502</v>
      </c>
      <c r="W290" s="16">
        <v>1</v>
      </c>
      <c r="X290" s="16">
        <v>1</v>
      </c>
      <c r="Y290" s="15">
        <v>16230</v>
      </c>
      <c r="Z290" s="15">
        <v>0.373</v>
      </c>
      <c r="AA290" s="15" t="s">
        <v>78</v>
      </c>
      <c r="AB290" s="15" t="s">
        <v>78</v>
      </c>
      <c r="AC290" s="15">
        <v>135000</v>
      </c>
      <c r="AD290" s="26">
        <v>41820</v>
      </c>
      <c r="AE290" s="15" t="s">
        <v>468</v>
      </c>
      <c r="AF290" s="15" t="s">
        <v>2545</v>
      </c>
      <c r="AG290" s="16">
        <v>1</v>
      </c>
      <c r="AH290" s="15" t="s">
        <v>2546</v>
      </c>
      <c r="AI290" s="15" t="s">
        <v>78</v>
      </c>
      <c r="AJ290" s="15">
        <v>16229.8881836</v>
      </c>
      <c r="AK290" s="15">
        <v>524.60940525199999</v>
      </c>
      <c r="AL290" s="15">
        <v>3096955.3936899998</v>
      </c>
      <c r="AM290" s="15">
        <v>1431142.7296899999</v>
      </c>
      <c r="AN290" s="14"/>
      <c r="AO290" s="14"/>
      <c r="AP290" s="19">
        <v>21500</v>
      </c>
      <c r="AQ290" s="19">
        <v>103900</v>
      </c>
      <c r="AR290" s="19">
        <v>0</v>
      </c>
      <c r="AS290" s="19">
        <v>1100</v>
      </c>
      <c r="AT290" s="19">
        <f t="shared" si="45"/>
        <v>126500</v>
      </c>
      <c r="AU290" s="19">
        <v>45000</v>
      </c>
      <c r="AV290" s="19">
        <v>3000</v>
      </c>
      <c r="AW290" s="19">
        <v>28140</v>
      </c>
      <c r="AX290" s="19">
        <v>12480</v>
      </c>
      <c r="AY290" s="20">
        <f t="shared" si="53"/>
        <v>88620</v>
      </c>
      <c r="AZ290" s="19">
        <f t="shared" si="47"/>
        <v>37880</v>
      </c>
      <c r="BA290" s="21">
        <v>1.6637000000099997</v>
      </c>
      <c r="BB290" s="21">
        <v>2.3913000000000002</v>
      </c>
      <c r="BC290" s="22"/>
      <c r="BD290" s="19">
        <v>1287</v>
      </c>
      <c r="BE290" s="19">
        <f t="shared" si="48"/>
        <v>630.20956000378794</v>
      </c>
      <c r="BF290" s="19">
        <f t="shared" si="50"/>
        <v>905.8244400000001</v>
      </c>
      <c r="BG290" s="23">
        <v>3.4819999999999997E-2</v>
      </c>
      <c r="BH290" s="23">
        <f t="shared" si="49"/>
        <v>3.4819999999999997E-2</v>
      </c>
      <c r="BI290" s="19">
        <v>21.306666505328064</v>
      </c>
      <c r="BJ290" s="19">
        <v>30.6248912748</v>
      </c>
      <c r="BK290" s="19">
        <f t="shared" si="40"/>
        <v>608.90289349845989</v>
      </c>
      <c r="BL290" s="19">
        <f t="shared" si="40"/>
        <v>875.19954872520009</v>
      </c>
      <c r="BM290" s="19">
        <v>0</v>
      </c>
      <c r="BN290" s="19">
        <v>0</v>
      </c>
      <c r="BO290" s="19">
        <f t="shared" si="51"/>
        <v>0</v>
      </c>
      <c r="BP290" s="24">
        <f t="shared" si="44"/>
        <v>608.90289349845989</v>
      </c>
      <c r="BQ290" s="24">
        <f t="shared" si="44"/>
        <v>875.19954872520009</v>
      </c>
      <c r="BR290" s="24">
        <f t="shared" si="52"/>
        <v>266.2966552267402</v>
      </c>
      <c r="BS290" s="25" t="s">
        <v>1141</v>
      </c>
    </row>
    <row r="291" spans="1:71" s="25" customFormat="1" ht="14.25" x14ac:dyDescent="0.2">
      <c r="A291" s="14">
        <v>437</v>
      </c>
      <c r="B291" s="14"/>
      <c r="C291" s="15"/>
      <c r="D291" s="16">
        <v>27650</v>
      </c>
      <c r="E291" s="15" t="s">
        <v>2547</v>
      </c>
      <c r="F291" s="15" t="s">
        <v>2548</v>
      </c>
      <c r="G291" s="17" t="s">
        <v>2549</v>
      </c>
      <c r="H291" s="17" t="s">
        <v>2550</v>
      </c>
      <c r="I291" s="17" t="s">
        <v>86</v>
      </c>
      <c r="J291" s="15" t="s">
        <v>2551</v>
      </c>
      <c r="K291" s="15" t="s">
        <v>2552</v>
      </c>
      <c r="L291" s="18" t="s">
        <v>2544</v>
      </c>
      <c r="M291" s="15" t="s">
        <v>2484</v>
      </c>
      <c r="N291" s="15" t="s">
        <v>2485</v>
      </c>
      <c r="O291" s="16">
        <v>511</v>
      </c>
      <c r="P291" s="15" t="s">
        <v>569</v>
      </c>
      <c r="Q291" s="15">
        <v>21500</v>
      </c>
      <c r="R291" s="15">
        <v>101300</v>
      </c>
      <c r="S291" s="15">
        <v>122800</v>
      </c>
      <c r="T291" s="15">
        <v>0.74</v>
      </c>
      <c r="U291" s="15" t="s">
        <v>501</v>
      </c>
      <c r="V291" s="15" t="s">
        <v>502</v>
      </c>
      <c r="W291" s="16">
        <v>1</v>
      </c>
      <c r="X291" s="16">
        <v>1</v>
      </c>
      <c r="Y291" s="15">
        <v>16207</v>
      </c>
      <c r="Z291" s="15">
        <v>0.372</v>
      </c>
      <c r="AA291" s="15" t="s">
        <v>78</v>
      </c>
      <c r="AB291" s="15" t="s">
        <v>78</v>
      </c>
      <c r="AC291" s="15">
        <v>135000</v>
      </c>
      <c r="AD291" s="26">
        <v>41820</v>
      </c>
      <c r="AE291" s="15" t="s">
        <v>468</v>
      </c>
      <c r="AF291" s="15" t="s">
        <v>2545</v>
      </c>
      <c r="AG291" s="16">
        <v>1</v>
      </c>
      <c r="AH291" s="15" t="s">
        <v>2546</v>
      </c>
      <c r="AI291" s="15" t="s">
        <v>78</v>
      </c>
      <c r="AJ291" s="15">
        <v>16206.5908203</v>
      </c>
      <c r="AK291" s="15">
        <v>524.14384951500006</v>
      </c>
      <c r="AL291" s="15">
        <v>3096954.4556300002</v>
      </c>
      <c r="AM291" s="15">
        <v>1431242.7251899999</v>
      </c>
      <c r="AN291" s="14"/>
      <c r="AO291" s="14"/>
      <c r="AP291" s="19">
        <v>21500</v>
      </c>
      <c r="AQ291" s="19">
        <v>103900</v>
      </c>
      <c r="AR291" s="19">
        <v>0</v>
      </c>
      <c r="AS291" s="19">
        <v>1100</v>
      </c>
      <c r="AT291" s="19">
        <f t="shared" si="45"/>
        <v>126500</v>
      </c>
      <c r="AU291" s="19">
        <v>45000</v>
      </c>
      <c r="AV291" s="19">
        <v>3000</v>
      </c>
      <c r="AW291" s="19">
        <v>28140</v>
      </c>
      <c r="AX291" s="19">
        <v>12480</v>
      </c>
      <c r="AY291" s="20">
        <f t="shared" si="53"/>
        <v>88620</v>
      </c>
      <c r="AZ291" s="19">
        <f t="shared" si="47"/>
        <v>37880</v>
      </c>
      <c r="BA291" s="21">
        <v>1.6637000000099997</v>
      </c>
      <c r="BB291" s="21">
        <v>2.3913000000000002</v>
      </c>
      <c r="BC291" s="22"/>
      <c r="BD291" s="19">
        <v>1287</v>
      </c>
      <c r="BE291" s="19">
        <f t="shared" si="48"/>
        <v>630.20956000378794</v>
      </c>
      <c r="BF291" s="19">
        <f t="shared" si="50"/>
        <v>905.8244400000001</v>
      </c>
      <c r="BG291" s="23">
        <v>3.4819999999999997E-2</v>
      </c>
      <c r="BH291" s="23">
        <f t="shared" si="49"/>
        <v>3.4819999999999997E-2</v>
      </c>
      <c r="BI291" s="19">
        <v>21.306666505328064</v>
      </c>
      <c r="BJ291" s="19">
        <v>30.6248912748</v>
      </c>
      <c r="BK291" s="19">
        <f t="shared" si="40"/>
        <v>608.90289349845989</v>
      </c>
      <c r="BL291" s="19">
        <f t="shared" si="40"/>
        <v>875.19954872520009</v>
      </c>
      <c r="BM291" s="19">
        <v>0</v>
      </c>
      <c r="BN291" s="19">
        <v>0</v>
      </c>
      <c r="BO291" s="19">
        <f t="shared" si="51"/>
        <v>0</v>
      </c>
      <c r="BP291" s="24">
        <f t="shared" si="44"/>
        <v>608.90289349845989</v>
      </c>
      <c r="BQ291" s="24">
        <f t="shared" si="44"/>
        <v>875.19954872520009</v>
      </c>
      <c r="BR291" s="24">
        <f t="shared" si="52"/>
        <v>266.2966552267402</v>
      </c>
      <c r="BS291" s="25" t="s">
        <v>1141</v>
      </c>
    </row>
    <row r="292" spans="1:71" s="25" customFormat="1" ht="14.25" x14ac:dyDescent="0.2">
      <c r="A292" s="14">
        <v>438</v>
      </c>
      <c r="B292" s="14"/>
      <c r="C292" s="15"/>
      <c r="D292" s="16">
        <v>8495</v>
      </c>
      <c r="E292" s="15" t="s">
        <v>2553</v>
      </c>
      <c r="F292" s="15" t="s">
        <v>2554</v>
      </c>
      <c r="G292" s="17" t="s">
        <v>2555</v>
      </c>
      <c r="H292" s="17" t="s">
        <v>2556</v>
      </c>
      <c r="I292" s="17" t="s">
        <v>250</v>
      </c>
      <c r="J292" s="15" t="s">
        <v>2557</v>
      </c>
      <c r="K292" s="15" t="s">
        <v>2558</v>
      </c>
      <c r="L292" s="18" t="s">
        <v>2559</v>
      </c>
      <c r="M292" s="15" t="s">
        <v>2484</v>
      </c>
      <c r="N292" s="15" t="s">
        <v>2485</v>
      </c>
      <c r="O292" s="16">
        <v>511</v>
      </c>
      <c r="P292" s="15" t="s">
        <v>569</v>
      </c>
      <c r="Q292" s="15">
        <v>14500</v>
      </c>
      <c r="R292" s="15">
        <v>55100</v>
      </c>
      <c r="S292" s="15">
        <v>69600</v>
      </c>
      <c r="T292" s="15">
        <v>0.37</v>
      </c>
      <c r="U292" s="15" t="s">
        <v>501</v>
      </c>
      <c r="V292" s="15" t="s">
        <v>502</v>
      </c>
      <c r="W292" s="16">
        <v>1</v>
      </c>
      <c r="X292" s="16">
        <v>1</v>
      </c>
      <c r="Y292" s="15">
        <v>16183</v>
      </c>
      <c r="Z292" s="15">
        <v>0.372</v>
      </c>
      <c r="AA292" s="15" t="s">
        <v>78</v>
      </c>
      <c r="AB292" s="15" t="s">
        <v>78</v>
      </c>
      <c r="AC292" s="15">
        <v>78000</v>
      </c>
      <c r="AD292" s="26">
        <v>37852</v>
      </c>
      <c r="AE292" s="15" t="s">
        <v>147</v>
      </c>
      <c r="AF292" s="15" t="s">
        <v>2560</v>
      </c>
      <c r="AG292" s="16">
        <v>1</v>
      </c>
      <c r="AH292" s="15" t="s">
        <v>2561</v>
      </c>
      <c r="AI292" s="15" t="s">
        <v>78</v>
      </c>
      <c r="AJ292" s="15">
        <v>16183.4179688</v>
      </c>
      <c r="AK292" s="15">
        <v>523.67993555099997</v>
      </c>
      <c r="AL292" s="15">
        <v>3096953.5172299999</v>
      </c>
      <c r="AM292" s="15">
        <v>1431342.72074</v>
      </c>
      <c r="AN292" s="14"/>
      <c r="AO292" s="14"/>
      <c r="AP292" s="19">
        <v>14500</v>
      </c>
      <c r="AQ292" s="19">
        <v>54500</v>
      </c>
      <c r="AR292" s="19">
        <v>0</v>
      </c>
      <c r="AS292" s="19">
        <v>0</v>
      </c>
      <c r="AT292" s="19">
        <f t="shared" si="45"/>
        <v>69000</v>
      </c>
      <c r="AU292" s="19">
        <v>41400</v>
      </c>
      <c r="AV292" s="19">
        <v>3000</v>
      </c>
      <c r="AW292" s="19">
        <v>9660</v>
      </c>
      <c r="AX292" s="19">
        <v>0</v>
      </c>
      <c r="AY292" s="20">
        <f t="shared" si="53"/>
        <v>54060</v>
      </c>
      <c r="AZ292" s="19">
        <f t="shared" si="47"/>
        <v>14940</v>
      </c>
      <c r="BA292" s="21">
        <v>1.6637000000099997</v>
      </c>
      <c r="BB292" s="21">
        <v>2.3913000000000002</v>
      </c>
      <c r="BC292" s="22"/>
      <c r="BD292" s="19">
        <v>690</v>
      </c>
      <c r="BE292" s="19">
        <f t="shared" si="48"/>
        <v>248.55678000149396</v>
      </c>
      <c r="BF292" s="19">
        <f t="shared" si="50"/>
        <v>357.26022000000006</v>
      </c>
      <c r="BG292" s="23">
        <v>3.4819999999999997E-2</v>
      </c>
      <c r="BH292" s="23">
        <f t="shared" si="49"/>
        <v>3.4819999999999997E-2</v>
      </c>
      <c r="BI292" s="19">
        <v>8.6547470796520187</v>
      </c>
      <c r="BJ292" s="19">
        <v>12.4398008604</v>
      </c>
      <c r="BK292" s="19">
        <f t="shared" si="40"/>
        <v>239.90203292184194</v>
      </c>
      <c r="BL292" s="19">
        <f t="shared" si="40"/>
        <v>344.82041913960006</v>
      </c>
      <c r="BM292" s="19">
        <v>0</v>
      </c>
      <c r="BN292" s="19">
        <v>0</v>
      </c>
      <c r="BO292" s="19">
        <f t="shared" si="51"/>
        <v>0</v>
      </c>
      <c r="BP292" s="24">
        <f t="shared" si="44"/>
        <v>239.90203292184194</v>
      </c>
      <c r="BQ292" s="24">
        <f t="shared" si="44"/>
        <v>344.82041913960006</v>
      </c>
      <c r="BR292" s="24">
        <f t="shared" si="52"/>
        <v>104.91838621775813</v>
      </c>
    </row>
    <row r="293" spans="1:71" s="25" customFormat="1" ht="14.25" x14ac:dyDescent="0.2">
      <c r="A293" s="14">
        <v>439</v>
      </c>
      <c r="B293" s="14"/>
      <c r="C293" s="15"/>
      <c r="D293" s="16">
        <v>20182</v>
      </c>
      <c r="E293" s="15" t="s">
        <v>2562</v>
      </c>
      <c r="F293" s="15" t="s">
        <v>2563</v>
      </c>
      <c r="G293" s="17" t="s">
        <v>2555</v>
      </c>
      <c r="H293" s="17" t="s">
        <v>2556</v>
      </c>
      <c r="I293" s="17" t="s">
        <v>250</v>
      </c>
      <c r="J293" s="15" t="s">
        <v>2564</v>
      </c>
      <c r="K293" s="15" t="s">
        <v>86</v>
      </c>
      <c r="L293" s="18" t="s">
        <v>2565</v>
      </c>
      <c r="M293" s="15" t="s">
        <v>854</v>
      </c>
      <c r="N293" s="15" t="s">
        <v>855</v>
      </c>
      <c r="O293" s="16">
        <v>640</v>
      </c>
      <c r="P293" s="15" t="s">
        <v>1042</v>
      </c>
      <c r="Q293" s="15">
        <v>45000</v>
      </c>
      <c r="R293" s="15">
        <v>0</v>
      </c>
      <c r="S293" s="15">
        <v>45000</v>
      </c>
      <c r="T293" s="15">
        <v>0.5</v>
      </c>
      <c r="U293" s="15" t="s">
        <v>501</v>
      </c>
      <c r="V293" s="15" t="s">
        <v>502</v>
      </c>
      <c r="W293" s="16">
        <v>0</v>
      </c>
      <c r="X293" s="16">
        <v>0</v>
      </c>
      <c r="Y293" s="15">
        <v>23754</v>
      </c>
      <c r="Z293" s="15">
        <v>0.54500000000000004</v>
      </c>
      <c r="AA293" s="15" t="s">
        <v>78</v>
      </c>
      <c r="AB293" s="15" t="s">
        <v>78</v>
      </c>
      <c r="AC293" s="15">
        <v>0</v>
      </c>
      <c r="AD293" s="15"/>
      <c r="AE293" s="15" t="s">
        <v>78</v>
      </c>
      <c r="AF293" s="15" t="s">
        <v>78</v>
      </c>
      <c r="AG293" s="16">
        <v>1</v>
      </c>
      <c r="AH293" s="15" t="s">
        <v>2566</v>
      </c>
      <c r="AI293" s="15" t="s">
        <v>78</v>
      </c>
      <c r="AJ293" s="15">
        <v>23753.5444336</v>
      </c>
      <c r="AK293" s="15">
        <v>826.79239699799996</v>
      </c>
      <c r="AL293" s="15">
        <v>3096018.6815800001</v>
      </c>
      <c r="AM293" s="15">
        <v>1430342.9204299999</v>
      </c>
      <c r="AN293" s="14"/>
      <c r="AO293" s="14"/>
      <c r="AP293" s="19">
        <v>0</v>
      </c>
      <c r="AQ293" s="19">
        <v>0</v>
      </c>
      <c r="AR293" s="19">
        <v>45000</v>
      </c>
      <c r="AS293" s="19">
        <v>0</v>
      </c>
      <c r="AT293" s="19">
        <f t="shared" ref="AT293:AT328" si="54">SUM(AP293:AS293)</f>
        <v>45000</v>
      </c>
      <c r="AU293" s="19">
        <v>0</v>
      </c>
      <c r="AV293" s="19">
        <v>0</v>
      </c>
      <c r="AW293" s="19">
        <v>0</v>
      </c>
      <c r="AX293" s="19">
        <v>45000</v>
      </c>
      <c r="AY293" s="20">
        <f t="shared" si="53"/>
        <v>45000</v>
      </c>
      <c r="AZ293" s="19">
        <f t="shared" si="47"/>
        <v>0</v>
      </c>
      <c r="BA293" s="21">
        <v>1.6637000000099997</v>
      </c>
      <c r="BB293" s="21">
        <v>2.3913000000000002</v>
      </c>
      <c r="BC293" s="22"/>
      <c r="BD293" s="19">
        <v>1350</v>
      </c>
      <c r="BE293" s="19">
        <f t="shared" si="48"/>
        <v>0</v>
      </c>
      <c r="BF293" s="19">
        <f t="shared" si="50"/>
        <v>0</v>
      </c>
      <c r="BG293" s="23">
        <v>3.4819999999999997E-2</v>
      </c>
      <c r="BH293" s="23">
        <f t="shared" si="49"/>
        <v>3.4819999999999997E-2</v>
      </c>
      <c r="BI293" s="19">
        <v>0</v>
      </c>
      <c r="BJ293" s="19">
        <v>0</v>
      </c>
      <c r="BK293" s="19">
        <f t="shared" si="40"/>
        <v>0</v>
      </c>
      <c r="BL293" s="19">
        <f t="shared" si="40"/>
        <v>0</v>
      </c>
      <c r="BM293" s="19">
        <v>0</v>
      </c>
      <c r="BN293" s="19">
        <v>0</v>
      </c>
      <c r="BO293" s="19">
        <f t="shared" si="51"/>
        <v>0</v>
      </c>
      <c r="BP293" s="24">
        <f t="shared" si="44"/>
        <v>0</v>
      </c>
      <c r="BQ293" s="24">
        <f t="shared" si="44"/>
        <v>0</v>
      </c>
      <c r="BR293" s="24">
        <f t="shared" si="52"/>
        <v>0</v>
      </c>
      <c r="BS293" s="25" t="s">
        <v>292</v>
      </c>
    </row>
    <row r="294" spans="1:71" s="25" customFormat="1" ht="14.25" x14ac:dyDescent="0.2">
      <c r="A294" s="14">
        <v>440</v>
      </c>
      <c r="B294" s="14"/>
      <c r="C294" s="15" t="s">
        <v>2567</v>
      </c>
      <c r="D294" s="16">
        <v>21805</v>
      </c>
      <c r="E294" s="15" t="s">
        <v>2568</v>
      </c>
      <c r="F294" s="15" t="s">
        <v>2567</v>
      </c>
      <c r="G294" s="17" t="s">
        <v>2569</v>
      </c>
      <c r="H294" s="17" t="s">
        <v>2570</v>
      </c>
      <c r="I294" s="17" t="s">
        <v>86</v>
      </c>
      <c r="J294" s="15" t="s">
        <v>2571</v>
      </c>
      <c r="K294" s="15" t="s">
        <v>644</v>
      </c>
      <c r="L294" s="18" t="s">
        <v>2572</v>
      </c>
      <c r="M294" s="15" t="s">
        <v>520</v>
      </c>
      <c r="N294" s="15" t="s">
        <v>521</v>
      </c>
      <c r="O294" s="16">
        <v>340</v>
      </c>
      <c r="P294" s="15" t="s">
        <v>739</v>
      </c>
      <c r="Q294" s="15">
        <v>440200</v>
      </c>
      <c r="R294" s="15">
        <v>1697300</v>
      </c>
      <c r="S294" s="15">
        <v>2137500</v>
      </c>
      <c r="T294" s="15">
        <v>15.69</v>
      </c>
      <c r="U294" s="15" t="s">
        <v>501</v>
      </c>
      <c r="V294" s="15" t="s">
        <v>502</v>
      </c>
      <c r="W294" s="16">
        <v>1</v>
      </c>
      <c r="X294" s="16">
        <v>1</v>
      </c>
      <c r="Y294" s="15">
        <v>683031</v>
      </c>
      <c r="Z294" s="15">
        <v>15.68</v>
      </c>
      <c r="AA294" s="15" t="s">
        <v>2573</v>
      </c>
      <c r="AB294" s="15" t="s">
        <v>78</v>
      </c>
      <c r="AC294" s="15">
        <v>1525000</v>
      </c>
      <c r="AD294" s="26">
        <v>38609</v>
      </c>
      <c r="AE294" s="15" t="s">
        <v>119</v>
      </c>
      <c r="AF294" s="15" t="s">
        <v>119</v>
      </c>
      <c r="AG294" s="16">
        <v>1</v>
      </c>
      <c r="AH294" s="15" t="s">
        <v>2574</v>
      </c>
      <c r="AI294" s="15" t="s">
        <v>78</v>
      </c>
      <c r="AJ294" s="15">
        <v>683030.58105499996</v>
      </c>
      <c r="AK294" s="15">
        <v>3629.7188640700001</v>
      </c>
      <c r="AL294" s="15">
        <v>3096346.0831599999</v>
      </c>
      <c r="AM294" s="15">
        <v>1430758.0345000001</v>
      </c>
      <c r="AN294" s="14"/>
      <c r="AO294" s="14"/>
      <c r="AP294" s="19">
        <v>0</v>
      </c>
      <c r="AQ294" s="19">
        <v>0</v>
      </c>
      <c r="AR294" s="19">
        <v>440200</v>
      </c>
      <c r="AS294" s="19">
        <v>1679200</v>
      </c>
      <c r="AT294" s="19">
        <f t="shared" si="54"/>
        <v>2119400</v>
      </c>
      <c r="AU294" s="19">
        <v>0</v>
      </c>
      <c r="AV294" s="19">
        <v>0</v>
      </c>
      <c r="AW294" s="19">
        <v>0</v>
      </c>
      <c r="AX294" s="19">
        <v>0</v>
      </c>
      <c r="AY294" s="20">
        <f t="shared" si="53"/>
        <v>0</v>
      </c>
      <c r="AZ294" s="19">
        <f t="shared" si="47"/>
        <v>2119400</v>
      </c>
      <c r="BA294" s="21">
        <v>1.6637000000099997</v>
      </c>
      <c r="BB294" s="21">
        <v>2.3913000000000002</v>
      </c>
      <c r="BC294" s="22"/>
      <c r="BD294" s="19">
        <v>63582</v>
      </c>
      <c r="BE294" s="19">
        <f t="shared" si="48"/>
        <v>35260.457800211938</v>
      </c>
      <c r="BF294" s="19">
        <f t="shared" si="50"/>
        <v>50681.212200000002</v>
      </c>
      <c r="BG294" s="23">
        <v>3.4819999999999997E-2</v>
      </c>
      <c r="BH294" s="23">
        <f t="shared" si="49"/>
        <v>3.4819999999999997E-2</v>
      </c>
      <c r="BI294" s="19">
        <v>0</v>
      </c>
      <c r="BJ294" s="19">
        <v>0</v>
      </c>
      <c r="BK294" s="19">
        <f t="shared" si="40"/>
        <v>35260.457800211938</v>
      </c>
      <c r="BL294" s="19">
        <f t="shared" si="40"/>
        <v>50681.212200000002</v>
      </c>
      <c r="BM294" s="19">
        <v>0</v>
      </c>
      <c r="BN294" s="19">
        <v>0</v>
      </c>
      <c r="BO294" s="19">
        <f t="shared" si="51"/>
        <v>0</v>
      </c>
      <c r="BP294" s="24">
        <f t="shared" si="44"/>
        <v>35260.457800211938</v>
      </c>
      <c r="BQ294" s="24">
        <f t="shared" si="44"/>
        <v>50681.212200000002</v>
      </c>
      <c r="BR294" s="24">
        <f t="shared" si="52"/>
        <v>15420.754399788064</v>
      </c>
    </row>
    <row r="295" spans="1:71" s="25" customFormat="1" ht="14.25" x14ac:dyDescent="0.2">
      <c r="A295" s="14">
        <v>441</v>
      </c>
      <c r="B295" s="14"/>
      <c r="C295" s="15" t="s">
        <v>376</v>
      </c>
      <c r="D295" s="16">
        <v>28997</v>
      </c>
      <c r="E295" s="15" t="s">
        <v>2575</v>
      </c>
      <c r="F295" s="15" t="s">
        <v>2576</v>
      </c>
      <c r="G295" s="17" t="s">
        <v>2577</v>
      </c>
      <c r="H295" s="17" t="s">
        <v>2578</v>
      </c>
      <c r="I295" s="17" t="s">
        <v>86</v>
      </c>
      <c r="J295" s="15" t="s">
        <v>2579</v>
      </c>
      <c r="K295" s="15" t="s">
        <v>86</v>
      </c>
      <c r="L295" s="18" t="s">
        <v>2580</v>
      </c>
      <c r="M295" s="15" t="s">
        <v>520</v>
      </c>
      <c r="N295" s="15" t="s">
        <v>521</v>
      </c>
      <c r="O295" s="16">
        <v>330</v>
      </c>
      <c r="P295" s="15" t="s">
        <v>2581</v>
      </c>
      <c r="Q295" s="15">
        <v>362000</v>
      </c>
      <c r="R295" s="15">
        <v>686300</v>
      </c>
      <c r="S295" s="15">
        <v>1048300</v>
      </c>
      <c r="T295" s="15">
        <v>4.4000000000000004</v>
      </c>
      <c r="U295" s="15" t="s">
        <v>501</v>
      </c>
      <c r="V295" s="15" t="s">
        <v>502</v>
      </c>
      <c r="W295" s="16">
        <v>1</v>
      </c>
      <c r="X295" s="16">
        <v>1</v>
      </c>
      <c r="Y295" s="15">
        <v>192480</v>
      </c>
      <c r="Z295" s="15">
        <v>4.4189999999999996</v>
      </c>
      <c r="AA295" s="15" t="s">
        <v>2573</v>
      </c>
      <c r="AB295" s="15" t="s">
        <v>78</v>
      </c>
      <c r="AC295" s="15">
        <v>1300000</v>
      </c>
      <c r="AD295" s="26">
        <v>42502</v>
      </c>
      <c r="AE295" s="15" t="s">
        <v>147</v>
      </c>
      <c r="AF295" s="15" t="s">
        <v>2582</v>
      </c>
      <c r="AG295" s="16">
        <v>1</v>
      </c>
      <c r="AH295" s="15" t="s">
        <v>2583</v>
      </c>
      <c r="AI295" s="15" t="s">
        <v>78</v>
      </c>
      <c r="AJ295" s="15">
        <v>192479.70410199999</v>
      </c>
      <c r="AK295" s="15">
        <v>1761.88888903</v>
      </c>
      <c r="AL295" s="15">
        <v>3096669.57552</v>
      </c>
      <c r="AM295" s="15">
        <v>1431050.8705200001</v>
      </c>
      <c r="AN295" s="14"/>
      <c r="AO295" s="14"/>
      <c r="AP295" s="19">
        <v>0</v>
      </c>
      <c r="AQ295" s="19">
        <v>0</v>
      </c>
      <c r="AR295" s="19">
        <v>362000</v>
      </c>
      <c r="AS295" s="19">
        <v>679100</v>
      </c>
      <c r="AT295" s="19">
        <f t="shared" si="54"/>
        <v>1041100</v>
      </c>
      <c r="AU295" s="19">
        <v>0</v>
      </c>
      <c r="AV295" s="19">
        <v>0</v>
      </c>
      <c r="AW295" s="19">
        <v>0</v>
      </c>
      <c r="AX295" s="19">
        <v>0</v>
      </c>
      <c r="AY295" s="20">
        <f t="shared" si="53"/>
        <v>0</v>
      </c>
      <c r="AZ295" s="19">
        <f t="shared" si="47"/>
        <v>1041100</v>
      </c>
      <c r="BA295" s="21">
        <v>1.6637000000099997</v>
      </c>
      <c r="BB295" s="21">
        <v>2.3913000000000002</v>
      </c>
      <c r="BC295" s="22"/>
      <c r="BD295" s="19">
        <v>31233</v>
      </c>
      <c r="BE295" s="19">
        <f t="shared" si="48"/>
        <v>17320.780700104107</v>
      </c>
      <c r="BF295" s="19">
        <f t="shared" si="50"/>
        <v>24895.824300000004</v>
      </c>
      <c r="BG295" s="23">
        <v>3.4819999999999997E-2</v>
      </c>
      <c r="BH295" s="23">
        <f t="shared" si="49"/>
        <v>3.4819999999999997E-2</v>
      </c>
      <c r="BI295" s="19">
        <v>0</v>
      </c>
      <c r="BJ295" s="19">
        <v>0</v>
      </c>
      <c r="BK295" s="19">
        <f t="shared" si="40"/>
        <v>17320.780700104107</v>
      </c>
      <c r="BL295" s="19">
        <f t="shared" si="40"/>
        <v>24895.824300000004</v>
      </c>
      <c r="BM295" s="19">
        <v>0</v>
      </c>
      <c r="BN295" s="19">
        <v>0</v>
      </c>
      <c r="BO295" s="19">
        <f t="shared" si="51"/>
        <v>0</v>
      </c>
      <c r="BP295" s="24">
        <f t="shared" si="44"/>
        <v>17320.780700104107</v>
      </c>
      <c r="BQ295" s="24">
        <f t="shared" si="44"/>
        <v>24895.824300000004</v>
      </c>
      <c r="BR295" s="24">
        <f t="shared" si="52"/>
        <v>7575.0435998958965</v>
      </c>
    </row>
    <row r="296" spans="1:71" s="25" customFormat="1" ht="14.25" x14ac:dyDescent="0.2">
      <c r="A296" s="14">
        <v>442</v>
      </c>
      <c r="B296" s="14"/>
      <c r="C296" s="15" t="s">
        <v>2584</v>
      </c>
      <c r="D296" s="16">
        <v>35007</v>
      </c>
      <c r="E296" s="15" t="s">
        <v>2585</v>
      </c>
      <c r="F296" s="15" t="s">
        <v>2584</v>
      </c>
      <c r="G296" s="17" t="s">
        <v>2586</v>
      </c>
      <c r="H296" s="17" t="s">
        <v>2587</v>
      </c>
      <c r="I296" s="17" t="s">
        <v>86</v>
      </c>
      <c r="J296" s="15" t="s">
        <v>2588</v>
      </c>
      <c r="K296" s="15" t="s">
        <v>2589</v>
      </c>
      <c r="L296" s="18" t="s">
        <v>2590</v>
      </c>
      <c r="M296" s="15" t="s">
        <v>520</v>
      </c>
      <c r="N296" s="15" t="s">
        <v>521</v>
      </c>
      <c r="O296" s="16">
        <v>360</v>
      </c>
      <c r="P296" s="15" t="s">
        <v>2591</v>
      </c>
      <c r="Q296" s="15">
        <v>52800</v>
      </c>
      <c r="R296" s="15">
        <v>66700</v>
      </c>
      <c r="S296" s="15">
        <v>119500</v>
      </c>
      <c r="T296" s="15">
        <v>4.4000000000000004</v>
      </c>
      <c r="U296" s="15" t="s">
        <v>501</v>
      </c>
      <c r="V296" s="15" t="s">
        <v>502</v>
      </c>
      <c r="W296" s="16">
        <v>1</v>
      </c>
      <c r="X296" s="16">
        <v>1</v>
      </c>
      <c r="Y296" s="15">
        <v>132143</v>
      </c>
      <c r="Z296" s="15">
        <v>3.0339999999999998</v>
      </c>
      <c r="AA296" s="15" t="s">
        <v>78</v>
      </c>
      <c r="AB296" s="15" t="s">
        <v>78</v>
      </c>
      <c r="AC296" s="15">
        <v>390000</v>
      </c>
      <c r="AD296" s="26">
        <v>42178</v>
      </c>
      <c r="AE296" s="15" t="s">
        <v>1480</v>
      </c>
      <c r="AF296" s="15" t="s">
        <v>845</v>
      </c>
      <c r="AG296" s="16">
        <v>1</v>
      </c>
      <c r="AH296" s="15" t="s">
        <v>2592</v>
      </c>
      <c r="AI296" s="15" t="s">
        <v>78</v>
      </c>
      <c r="AJ296" s="15">
        <v>132143.45556599999</v>
      </c>
      <c r="AK296" s="15">
        <v>1439.2326311700001</v>
      </c>
      <c r="AL296" s="15">
        <v>3096675.3140599998</v>
      </c>
      <c r="AM296" s="15">
        <v>1431454.95417</v>
      </c>
      <c r="AN296" s="14"/>
      <c r="AO296" s="14"/>
      <c r="AP296" s="19">
        <v>0</v>
      </c>
      <c r="AQ296" s="19">
        <v>0</v>
      </c>
      <c r="AR296" s="19">
        <v>52800</v>
      </c>
      <c r="AS296" s="19">
        <v>60800</v>
      </c>
      <c r="AT296" s="19">
        <f t="shared" si="54"/>
        <v>113600</v>
      </c>
      <c r="AU296" s="19">
        <v>0</v>
      </c>
      <c r="AV296" s="19">
        <v>0</v>
      </c>
      <c r="AW296" s="19">
        <v>0</v>
      </c>
      <c r="AX296" s="19">
        <v>0</v>
      </c>
      <c r="AY296" s="20">
        <f t="shared" si="53"/>
        <v>0</v>
      </c>
      <c r="AZ296" s="19">
        <f t="shared" si="47"/>
        <v>113600</v>
      </c>
      <c r="BA296" s="21">
        <v>1.6637000000099997</v>
      </c>
      <c r="BB296" s="21">
        <v>2.3913000000000002</v>
      </c>
      <c r="BC296" s="22"/>
      <c r="BD296" s="19">
        <v>3408</v>
      </c>
      <c r="BE296" s="19">
        <f t="shared" si="48"/>
        <v>1889.9632000113597</v>
      </c>
      <c r="BF296" s="19">
        <f t="shared" si="50"/>
        <v>2716.5168000000003</v>
      </c>
      <c r="BG296" s="23">
        <v>3.4819999999999997E-2</v>
      </c>
      <c r="BH296" s="23">
        <f t="shared" si="49"/>
        <v>3.4819999999999997E-2</v>
      </c>
      <c r="BI296" s="19">
        <v>0</v>
      </c>
      <c r="BJ296" s="19">
        <v>0</v>
      </c>
      <c r="BK296" s="19">
        <f t="shared" si="40"/>
        <v>1889.9632000113597</v>
      </c>
      <c r="BL296" s="19">
        <f t="shared" si="40"/>
        <v>2716.5168000000003</v>
      </c>
      <c r="BM296" s="19">
        <v>0</v>
      </c>
      <c r="BN296" s="19">
        <v>0</v>
      </c>
      <c r="BO296" s="19">
        <f t="shared" si="51"/>
        <v>0</v>
      </c>
      <c r="BP296" s="24">
        <f t="shared" si="44"/>
        <v>1889.9632000113597</v>
      </c>
      <c r="BQ296" s="24">
        <f t="shared" si="44"/>
        <v>2716.5168000000003</v>
      </c>
      <c r="BR296" s="24">
        <f t="shared" si="52"/>
        <v>826.5535999886406</v>
      </c>
    </row>
    <row r="297" spans="1:71" s="25" customFormat="1" ht="14.25" x14ac:dyDescent="0.2">
      <c r="A297" s="14">
        <v>443</v>
      </c>
      <c r="B297" s="14"/>
      <c r="C297" s="15"/>
      <c r="D297" s="16">
        <v>20777</v>
      </c>
      <c r="E297" s="15" t="s">
        <v>2593</v>
      </c>
      <c r="F297" s="15" t="s">
        <v>2594</v>
      </c>
      <c r="G297" s="17" t="s">
        <v>2595</v>
      </c>
      <c r="H297" s="17" t="s">
        <v>2596</v>
      </c>
      <c r="I297" s="17" t="s">
        <v>86</v>
      </c>
      <c r="J297" s="15" t="s">
        <v>2596</v>
      </c>
      <c r="K297" s="15" t="s">
        <v>1304</v>
      </c>
      <c r="L297" s="18" t="s">
        <v>2597</v>
      </c>
      <c r="M297" s="15" t="s">
        <v>520</v>
      </c>
      <c r="N297" s="15" t="s">
        <v>521</v>
      </c>
      <c r="O297" s="16">
        <v>340</v>
      </c>
      <c r="P297" s="15" t="s">
        <v>739</v>
      </c>
      <c r="Q297" s="15">
        <v>157000</v>
      </c>
      <c r="R297" s="15">
        <v>178300</v>
      </c>
      <c r="S297" s="15">
        <v>335300</v>
      </c>
      <c r="T297" s="15">
        <v>3.9260000000000002</v>
      </c>
      <c r="U297" s="15" t="s">
        <v>501</v>
      </c>
      <c r="V297" s="15" t="s">
        <v>502</v>
      </c>
      <c r="W297" s="16">
        <v>1</v>
      </c>
      <c r="X297" s="16">
        <v>1</v>
      </c>
      <c r="Y297" s="15">
        <v>176708</v>
      </c>
      <c r="Z297" s="15">
        <v>4.0570000000000004</v>
      </c>
      <c r="AA297" s="15" t="s">
        <v>78</v>
      </c>
      <c r="AB297" s="15" t="s">
        <v>78</v>
      </c>
      <c r="AC297" s="15">
        <v>3930</v>
      </c>
      <c r="AD297" s="26">
        <v>39744</v>
      </c>
      <c r="AE297" s="15" t="s">
        <v>147</v>
      </c>
      <c r="AF297" s="15" t="s">
        <v>2598</v>
      </c>
      <c r="AG297" s="16">
        <v>1</v>
      </c>
      <c r="AH297" s="15" t="s">
        <v>2599</v>
      </c>
      <c r="AI297" s="15" t="s">
        <v>78</v>
      </c>
      <c r="AJ297" s="15">
        <v>176707.52246099999</v>
      </c>
      <c r="AK297" s="15">
        <v>1677.0863774100001</v>
      </c>
      <c r="AL297" s="15">
        <v>3096672.21691</v>
      </c>
      <c r="AM297" s="15">
        <v>1431847.2210899999</v>
      </c>
      <c r="AN297" s="14"/>
      <c r="AO297" s="14"/>
      <c r="AP297" s="19">
        <v>0</v>
      </c>
      <c r="AQ297" s="19">
        <v>0</v>
      </c>
      <c r="AR297" s="19">
        <v>157000</v>
      </c>
      <c r="AS297" s="19">
        <v>193300</v>
      </c>
      <c r="AT297" s="19">
        <f t="shared" si="54"/>
        <v>350300</v>
      </c>
      <c r="AU297" s="19">
        <v>0</v>
      </c>
      <c r="AV297" s="19">
        <v>0</v>
      </c>
      <c r="AW297" s="19">
        <v>0</v>
      </c>
      <c r="AX297" s="19">
        <v>0</v>
      </c>
      <c r="AY297" s="20">
        <f t="shared" si="53"/>
        <v>0</v>
      </c>
      <c r="AZ297" s="19">
        <f t="shared" si="47"/>
        <v>350300</v>
      </c>
      <c r="BA297" s="21">
        <v>1.6637000000099997</v>
      </c>
      <c r="BB297" s="21">
        <v>2.3913000000000002</v>
      </c>
      <c r="BC297" s="22"/>
      <c r="BD297" s="19">
        <v>10509</v>
      </c>
      <c r="BE297" s="19">
        <f t="shared" si="48"/>
        <v>5827.9411000350292</v>
      </c>
      <c r="BF297" s="19">
        <f t="shared" si="50"/>
        <v>8376.7239000000009</v>
      </c>
      <c r="BG297" s="23">
        <v>3.4819999999999997E-2</v>
      </c>
      <c r="BH297" s="23">
        <f t="shared" si="49"/>
        <v>3.4819999999999997E-2</v>
      </c>
      <c r="BI297" s="19">
        <v>0</v>
      </c>
      <c r="BJ297" s="19">
        <v>0</v>
      </c>
      <c r="BK297" s="19">
        <f t="shared" si="40"/>
        <v>5827.9411000350292</v>
      </c>
      <c r="BL297" s="19">
        <f t="shared" si="40"/>
        <v>8376.7239000000009</v>
      </c>
      <c r="BM297" s="19">
        <v>0</v>
      </c>
      <c r="BN297" s="19">
        <v>0</v>
      </c>
      <c r="BO297" s="19">
        <f t="shared" si="51"/>
        <v>0</v>
      </c>
      <c r="BP297" s="24">
        <f t="shared" si="44"/>
        <v>5827.9411000350292</v>
      </c>
      <c r="BQ297" s="24">
        <f t="shared" si="44"/>
        <v>8376.7239000000009</v>
      </c>
      <c r="BR297" s="24">
        <f t="shared" si="52"/>
        <v>2548.7827999649717</v>
      </c>
    </row>
    <row r="298" spans="1:71" s="25" customFormat="1" ht="14.25" x14ac:dyDescent="0.2">
      <c r="A298" s="14">
        <v>444</v>
      </c>
      <c r="B298" s="14"/>
      <c r="C298" s="15" t="s">
        <v>2600</v>
      </c>
      <c r="D298" s="16">
        <v>16864</v>
      </c>
      <c r="E298" s="15" t="s">
        <v>2601</v>
      </c>
      <c r="F298" s="15" t="s">
        <v>2600</v>
      </c>
      <c r="G298" s="17" t="s">
        <v>2602</v>
      </c>
      <c r="H298" s="17" t="s">
        <v>2603</v>
      </c>
      <c r="I298" s="17" t="s">
        <v>86</v>
      </c>
      <c r="J298" s="15" t="s">
        <v>2604</v>
      </c>
      <c r="K298" s="15" t="s">
        <v>954</v>
      </c>
      <c r="L298" s="18" t="s">
        <v>2605</v>
      </c>
      <c r="M298" s="15" t="s">
        <v>520</v>
      </c>
      <c r="N298" s="15" t="s">
        <v>521</v>
      </c>
      <c r="O298" s="16">
        <v>620</v>
      </c>
      <c r="P298" s="15" t="s">
        <v>452</v>
      </c>
      <c r="Q298" s="15">
        <v>0</v>
      </c>
      <c r="R298" s="15">
        <v>0</v>
      </c>
      <c r="S298" s="15">
        <v>0</v>
      </c>
      <c r="T298" s="15">
        <v>0.36</v>
      </c>
      <c r="U298" s="15" t="s">
        <v>501</v>
      </c>
      <c r="V298" s="15" t="s">
        <v>502</v>
      </c>
      <c r="W298" s="16">
        <v>0</v>
      </c>
      <c r="X298" s="16">
        <v>0</v>
      </c>
      <c r="Y298" s="15">
        <v>15595</v>
      </c>
      <c r="Z298" s="15">
        <v>0.35799999999999998</v>
      </c>
      <c r="AA298" s="15" t="s">
        <v>78</v>
      </c>
      <c r="AB298" s="15" t="s">
        <v>78</v>
      </c>
      <c r="AC298" s="15">
        <v>0</v>
      </c>
      <c r="AD298" s="15"/>
      <c r="AE298" s="15" t="s">
        <v>874</v>
      </c>
      <c r="AF298" s="15" t="s">
        <v>1278</v>
      </c>
      <c r="AG298" s="16">
        <v>1</v>
      </c>
      <c r="AH298" s="15" t="s">
        <v>2606</v>
      </c>
      <c r="AI298" s="15" t="s">
        <v>78</v>
      </c>
      <c r="AJ298" s="15">
        <v>15595.4453125</v>
      </c>
      <c r="AK298" s="15">
        <v>873.98619992199997</v>
      </c>
      <c r="AL298" s="15">
        <v>3096685.2628000001</v>
      </c>
      <c r="AM298" s="15">
        <v>1432093.23728</v>
      </c>
      <c r="AN298" s="14"/>
      <c r="AO298" s="14"/>
      <c r="AP298" s="19">
        <v>0</v>
      </c>
      <c r="AQ298" s="19">
        <v>0</v>
      </c>
      <c r="AR298" s="19">
        <v>0</v>
      </c>
      <c r="AS298" s="19">
        <v>0</v>
      </c>
      <c r="AT298" s="19">
        <f t="shared" si="54"/>
        <v>0</v>
      </c>
      <c r="AU298" s="19">
        <v>0</v>
      </c>
      <c r="AV298" s="19">
        <v>0</v>
      </c>
      <c r="AW298" s="19">
        <v>0</v>
      </c>
      <c r="AX298" s="19">
        <v>0</v>
      </c>
      <c r="AY298" s="20">
        <f t="shared" si="53"/>
        <v>0</v>
      </c>
      <c r="AZ298" s="19">
        <f t="shared" si="47"/>
        <v>0</v>
      </c>
      <c r="BA298" s="21">
        <v>1.6637000000099997</v>
      </c>
      <c r="BB298" s="21">
        <v>2.3913000000000002</v>
      </c>
      <c r="BC298" s="22"/>
      <c r="BD298" s="19">
        <v>0</v>
      </c>
      <c r="BE298" s="19">
        <f t="shared" si="48"/>
        <v>0</v>
      </c>
      <c r="BF298" s="19">
        <f t="shared" si="50"/>
        <v>0</v>
      </c>
      <c r="BG298" s="23">
        <v>3.4819999999999997E-2</v>
      </c>
      <c r="BH298" s="23">
        <f t="shared" si="49"/>
        <v>3.4819999999999997E-2</v>
      </c>
      <c r="BI298" s="19">
        <v>0</v>
      </c>
      <c r="BJ298" s="19">
        <v>0</v>
      </c>
      <c r="BK298" s="19">
        <f t="shared" si="40"/>
        <v>0</v>
      </c>
      <c r="BL298" s="19">
        <f t="shared" si="40"/>
        <v>0</v>
      </c>
      <c r="BM298" s="19">
        <v>0</v>
      </c>
      <c r="BN298" s="19">
        <v>0</v>
      </c>
      <c r="BO298" s="19">
        <f t="shared" si="51"/>
        <v>0</v>
      </c>
      <c r="BP298" s="24">
        <f t="shared" si="44"/>
        <v>0</v>
      </c>
      <c r="BQ298" s="24">
        <f t="shared" si="44"/>
        <v>0</v>
      </c>
      <c r="BR298" s="24">
        <f t="shared" si="52"/>
        <v>0</v>
      </c>
      <c r="BS298" s="25" t="s">
        <v>292</v>
      </c>
    </row>
    <row r="299" spans="1:71" s="25" customFormat="1" ht="14.25" x14ac:dyDescent="0.2">
      <c r="A299" s="14">
        <v>445</v>
      </c>
      <c r="B299" s="14"/>
      <c r="C299" s="15"/>
      <c r="D299" s="16">
        <v>15671</v>
      </c>
      <c r="E299" s="15" t="s">
        <v>2607</v>
      </c>
      <c r="F299" s="15" t="s">
        <v>2608</v>
      </c>
      <c r="G299" s="17" t="s">
        <v>2609</v>
      </c>
      <c r="H299" s="17" t="s">
        <v>2610</v>
      </c>
      <c r="I299" s="17" t="s">
        <v>68</v>
      </c>
      <c r="J299" s="15" t="s">
        <v>2611</v>
      </c>
      <c r="K299" s="15" t="s">
        <v>88</v>
      </c>
      <c r="L299" s="18"/>
      <c r="M299" s="15"/>
      <c r="N299" s="15"/>
      <c r="O299" s="16"/>
      <c r="P299" s="15"/>
      <c r="Q299" s="15"/>
      <c r="R299" s="15"/>
      <c r="S299" s="15"/>
      <c r="T299" s="15"/>
      <c r="U299" s="15"/>
      <c r="V299" s="15"/>
      <c r="W299" s="16"/>
      <c r="X299" s="16"/>
      <c r="Y299" s="15"/>
      <c r="Z299" s="15"/>
      <c r="AA299" s="15"/>
      <c r="AB299" s="15"/>
      <c r="AC299" s="15"/>
      <c r="AD299" s="15"/>
      <c r="AE299" s="15"/>
      <c r="AF299" s="15"/>
      <c r="AG299" s="16"/>
      <c r="AH299" s="15"/>
      <c r="AI299" s="15"/>
      <c r="AJ299" s="15"/>
      <c r="AK299" s="15"/>
      <c r="AL299" s="15"/>
      <c r="AM299" s="15"/>
      <c r="AN299" s="14"/>
      <c r="AO299" s="14"/>
      <c r="AP299" s="19"/>
      <c r="AQ299" s="19"/>
      <c r="AR299" s="19"/>
      <c r="AS299" s="19"/>
      <c r="AT299" s="19">
        <f t="shared" si="54"/>
        <v>0</v>
      </c>
      <c r="AU299" s="19"/>
      <c r="AV299" s="19"/>
      <c r="AW299" s="19"/>
      <c r="AX299" s="19"/>
      <c r="AY299" s="20">
        <f t="shared" si="53"/>
        <v>0</v>
      </c>
      <c r="AZ299" s="19">
        <f t="shared" si="47"/>
        <v>0</v>
      </c>
      <c r="BA299" s="21"/>
      <c r="BB299" s="21">
        <v>2.3913000000000002</v>
      </c>
      <c r="BC299" s="22"/>
      <c r="BD299" s="19">
        <v>0</v>
      </c>
      <c r="BE299" s="19">
        <f t="shared" si="48"/>
        <v>0</v>
      </c>
      <c r="BF299" s="19">
        <f t="shared" si="50"/>
        <v>0</v>
      </c>
      <c r="BG299" s="23">
        <v>3.4819999999999997E-2</v>
      </c>
      <c r="BH299" s="23">
        <f t="shared" si="49"/>
        <v>3.4819999999999997E-2</v>
      </c>
      <c r="BI299" s="19">
        <v>0</v>
      </c>
      <c r="BJ299" s="19">
        <v>0</v>
      </c>
      <c r="BK299" s="19">
        <f t="shared" si="40"/>
        <v>0</v>
      </c>
      <c r="BL299" s="19">
        <f t="shared" si="40"/>
        <v>0</v>
      </c>
      <c r="BM299" s="19">
        <v>0</v>
      </c>
      <c r="BN299" s="19">
        <v>0</v>
      </c>
      <c r="BO299" s="19">
        <f t="shared" si="51"/>
        <v>0</v>
      </c>
      <c r="BP299" s="24">
        <f t="shared" si="44"/>
        <v>0</v>
      </c>
      <c r="BQ299" s="24">
        <f t="shared" si="44"/>
        <v>0</v>
      </c>
      <c r="BR299" s="24">
        <f t="shared" si="52"/>
        <v>0</v>
      </c>
    </row>
    <row r="300" spans="1:71" s="25" customFormat="1" ht="14.25" x14ac:dyDescent="0.2">
      <c r="A300" s="14">
        <v>446</v>
      </c>
      <c r="B300" s="14"/>
      <c r="C300" s="15"/>
      <c r="D300" s="16">
        <v>14833</v>
      </c>
      <c r="E300" s="15" t="s">
        <v>2612</v>
      </c>
      <c r="F300" s="15" t="s">
        <v>2613</v>
      </c>
      <c r="G300" s="17" t="s">
        <v>2614</v>
      </c>
      <c r="H300" s="17" t="s">
        <v>2615</v>
      </c>
      <c r="I300" s="17" t="s">
        <v>86</v>
      </c>
      <c r="J300" s="15" t="s">
        <v>2616</v>
      </c>
      <c r="K300" s="15" t="s">
        <v>2617</v>
      </c>
      <c r="L300" s="18" t="s">
        <v>2618</v>
      </c>
      <c r="M300" s="15" t="s">
        <v>520</v>
      </c>
      <c r="N300" s="15" t="s">
        <v>521</v>
      </c>
      <c r="O300" s="16">
        <v>350</v>
      </c>
      <c r="P300" s="15" t="s">
        <v>616</v>
      </c>
      <c r="Q300" s="15">
        <v>385000</v>
      </c>
      <c r="R300" s="15">
        <v>1967400</v>
      </c>
      <c r="S300" s="15">
        <v>2352400</v>
      </c>
      <c r="T300" s="15">
        <v>9.625</v>
      </c>
      <c r="U300" s="15" t="s">
        <v>501</v>
      </c>
      <c r="V300" s="15" t="s">
        <v>502</v>
      </c>
      <c r="W300" s="16">
        <v>1</v>
      </c>
      <c r="X300" s="16">
        <v>1</v>
      </c>
      <c r="Y300" s="15">
        <v>410769</v>
      </c>
      <c r="Z300" s="15">
        <v>9.43</v>
      </c>
      <c r="AA300" s="15" t="s">
        <v>78</v>
      </c>
      <c r="AB300" s="15" t="s">
        <v>78</v>
      </c>
      <c r="AC300" s="15">
        <v>0</v>
      </c>
      <c r="AD300" s="26">
        <v>42013</v>
      </c>
      <c r="AE300" s="15" t="s">
        <v>353</v>
      </c>
      <c r="AF300" s="15" t="s">
        <v>2619</v>
      </c>
      <c r="AG300" s="16">
        <v>1</v>
      </c>
      <c r="AH300" s="15" t="s">
        <v>2620</v>
      </c>
      <c r="AI300" s="15" t="s">
        <v>78</v>
      </c>
      <c r="AJ300" s="15">
        <v>410769.03418000002</v>
      </c>
      <c r="AK300" s="15">
        <v>2594.39651422</v>
      </c>
      <c r="AL300" s="15">
        <v>3096163.9549599998</v>
      </c>
      <c r="AM300" s="15">
        <v>1431671.3374699999</v>
      </c>
      <c r="AN300" s="14"/>
      <c r="AO300" s="14"/>
      <c r="AP300" s="19">
        <v>0</v>
      </c>
      <c r="AQ300" s="19">
        <v>0</v>
      </c>
      <c r="AR300" s="19">
        <v>385000</v>
      </c>
      <c r="AS300" s="19">
        <v>1946400</v>
      </c>
      <c r="AT300" s="19">
        <f t="shared" si="54"/>
        <v>2331400</v>
      </c>
      <c r="AU300" s="19">
        <v>0</v>
      </c>
      <c r="AV300" s="19">
        <v>0</v>
      </c>
      <c r="AW300" s="19">
        <v>0</v>
      </c>
      <c r="AX300" s="19">
        <v>0</v>
      </c>
      <c r="AY300" s="20">
        <f t="shared" si="53"/>
        <v>0</v>
      </c>
      <c r="AZ300" s="19">
        <f t="shared" si="47"/>
        <v>2331400</v>
      </c>
      <c r="BA300" s="21">
        <v>1.6637000000099997</v>
      </c>
      <c r="BB300" s="21">
        <v>2.3913000000000002</v>
      </c>
      <c r="BC300" s="22"/>
      <c r="BD300" s="19">
        <v>69942</v>
      </c>
      <c r="BE300" s="19">
        <f t="shared" si="48"/>
        <v>38787.501800233134</v>
      </c>
      <c r="BF300" s="19">
        <f t="shared" si="50"/>
        <v>55750.768200000006</v>
      </c>
      <c r="BG300" s="23">
        <v>3.4819999999999997E-2</v>
      </c>
      <c r="BH300" s="23">
        <f t="shared" si="49"/>
        <v>3.4819999999999997E-2</v>
      </c>
      <c r="BI300" s="19">
        <v>0</v>
      </c>
      <c r="BJ300" s="19">
        <v>0</v>
      </c>
      <c r="BK300" s="19">
        <f t="shared" si="40"/>
        <v>38787.501800233134</v>
      </c>
      <c r="BL300" s="19">
        <f t="shared" si="40"/>
        <v>55750.768200000006</v>
      </c>
      <c r="BM300" s="19">
        <v>0</v>
      </c>
      <c r="BN300" s="19">
        <v>0</v>
      </c>
      <c r="BO300" s="19">
        <f t="shared" si="51"/>
        <v>0</v>
      </c>
      <c r="BP300" s="24">
        <f t="shared" si="44"/>
        <v>38787.501800233134</v>
      </c>
      <c r="BQ300" s="24">
        <f t="shared" si="44"/>
        <v>55750.768200000006</v>
      </c>
      <c r="BR300" s="24">
        <f t="shared" si="52"/>
        <v>16963.266399766871</v>
      </c>
    </row>
    <row r="301" spans="1:71" s="25" customFormat="1" ht="14.25" x14ac:dyDescent="0.2">
      <c r="A301" s="14">
        <v>447</v>
      </c>
      <c r="B301" s="14"/>
      <c r="C301" s="15" t="s">
        <v>2621</v>
      </c>
      <c r="D301" s="16">
        <v>25770</v>
      </c>
      <c r="E301" s="15" t="s">
        <v>2622</v>
      </c>
      <c r="F301" s="15" t="s">
        <v>2621</v>
      </c>
      <c r="G301" s="17" t="s">
        <v>2623</v>
      </c>
      <c r="H301" s="17" t="s">
        <v>2624</v>
      </c>
      <c r="I301" s="17" t="s">
        <v>86</v>
      </c>
      <c r="J301" s="15" t="s">
        <v>2625</v>
      </c>
      <c r="K301" s="15" t="s">
        <v>2626</v>
      </c>
      <c r="L301" s="18" t="s">
        <v>2627</v>
      </c>
      <c r="M301" s="15" t="s">
        <v>2628</v>
      </c>
      <c r="N301" s="15" t="s">
        <v>2629</v>
      </c>
      <c r="O301" s="16">
        <v>505</v>
      </c>
      <c r="P301" s="15" t="s">
        <v>2630</v>
      </c>
      <c r="Q301" s="15">
        <v>96200</v>
      </c>
      <c r="R301" s="15">
        <v>0</v>
      </c>
      <c r="S301" s="15">
        <v>96200</v>
      </c>
      <c r="T301" s="15">
        <v>45.822000000000003</v>
      </c>
      <c r="U301" s="15" t="s">
        <v>501</v>
      </c>
      <c r="V301" s="15" t="s">
        <v>502</v>
      </c>
      <c r="W301" s="16">
        <v>0</v>
      </c>
      <c r="X301" s="16">
        <v>1</v>
      </c>
      <c r="Y301" s="15">
        <v>1979046</v>
      </c>
      <c r="Z301" s="15">
        <v>45.433</v>
      </c>
      <c r="AA301" s="15" t="s">
        <v>78</v>
      </c>
      <c r="AB301" s="15" t="s">
        <v>78</v>
      </c>
      <c r="AC301" s="15">
        <v>9260</v>
      </c>
      <c r="AD301" s="26">
        <v>39756</v>
      </c>
      <c r="AE301" s="15" t="s">
        <v>147</v>
      </c>
      <c r="AF301" s="15" t="s">
        <v>2631</v>
      </c>
      <c r="AG301" s="16">
        <v>1</v>
      </c>
      <c r="AH301" s="15" t="s">
        <v>2632</v>
      </c>
      <c r="AI301" s="15" t="s">
        <v>78</v>
      </c>
      <c r="AJ301" s="15">
        <v>1979046.12207</v>
      </c>
      <c r="AK301" s="15">
        <v>6065.0573516699997</v>
      </c>
      <c r="AL301" s="15">
        <v>3096546.0202700002</v>
      </c>
      <c r="AM301" s="15">
        <v>1433081.5915099999</v>
      </c>
      <c r="AN301" s="14"/>
      <c r="AO301" s="14"/>
      <c r="AP301" s="19">
        <v>0</v>
      </c>
      <c r="AQ301" s="19">
        <v>0</v>
      </c>
      <c r="AR301" s="19">
        <v>74700</v>
      </c>
      <c r="AS301" s="19">
        <v>0</v>
      </c>
      <c r="AT301" s="19">
        <f t="shared" si="54"/>
        <v>74700</v>
      </c>
      <c r="AU301" s="19">
        <v>0</v>
      </c>
      <c r="AV301" s="19">
        <v>0</v>
      </c>
      <c r="AW301" s="19">
        <v>0</v>
      </c>
      <c r="AX301" s="19">
        <v>0</v>
      </c>
      <c r="AY301" s="20">
        <f t="shared" si="53"/>
        <v>0</v>
      </c>
      <c r="AZ301" s="19">
        <f t="shared" si="47"/>
        <v>74700</v>
      </c>
      <c r="BA301" s="21">
        <v>1.6637000000099997</v>
      </c>
      <c r="BB301" s="21">
        <v>2.3913000000000002</v>
      </c>
      <c r="BC301" s="22"/>
      <c r="BD301" s="19">
        <v>2241</v>
      </c>
      <c r="BE301" s="19">
        <f t="shared" si="48"/>
        <v>1242.7839000074698</v>
      </c>
      <c r="BF301" s="19">
        <f t="shared" si="50"/>
        <v>1786.3011000000001</v>
      </c>
      <c r="BG301" s="23">
        <v>3.4819999999999997E-2</v>
      </c>
      <c r="BH301" s="23">
        <f t="shared" si="49"/>
        <v>3.4819999999999997E-2</v>
      </c>
      <c r="BI301" s="19">
        <v>0</v>
      </c>
      <c r="BJ301" s="19">
        <v>0</v>
      </c>
      <c r="BK301" s="19">
        <f t="shared" si="40"/>
        <v>1242.7839000074698</v>
      </c>
      <c r="BL301" s="19">
        <f t="shared" si="40"/>
        <v>1786.3011000000001</v>
      </c>
      <c r="BM301" s="19">
        <v>0</v>
      </c>
      <c r="BN301" s="19">
        <v>0</v>
      </c>
      <c r="BO301" s="19">
        <f t="shared" si="51"/>
        <v>0</v>
      </c>
      <c r="BP301" s="24">
        <f t="shared" si="44"/>
        <v>1242.7839000074698</v>
      </c>
      <c r="BQ301" s="24">
        <f t="shared" si="44"/>
        <v>1786.3011000000001</v>
      </c>
      <c r="BR301" s="24">
        <f t="shared" si="52"/>
        <v>543.51719999253032</v>
      </c>
    </row>
    <row r="302" spans="1:71" s="25" customFormat="1" ht="14.25" x14ac:dyDescent="0.2">
      <c r="A302" s="14">
        <v>448</v>
      </c>
      <c r="B302" s="14"/>
      <c r="C302" s="15" t="s">
        <v>2633</v>
      </c>
      <c r="D302" s="16">
        <v>7386</v>
      </c>
      <c r="E302" s="15" t="s">
        <v>2634</v>
      </c>
      <c r="F302" s="15" t="s">
        <v>2633</v>
      </c>
      <c r="G302" s="17" t="s">
        <v>2635</v>
      </c>
      <c r="H302" s="17" t="s">
        <v>2636</v>
      </c>
      <c r="I302" s="17" t="s">
        <v>86</v>
      </c>
      <c r="J302" s="15" t="s">
        <v>2637</v>
      </c>
      <c r="K302" s="15" t="s">
        <v>2638</v>
      </c>
      <c r="L302" s="18" t="s">
        <v>2639</v>
      </c>
      <c r="M302" s="15" t="s">
        <v>808</v>
      </c>
      <c r="N302" s="15" t="s">
        <v>809</v>
      </c>
      <c r="O302" s="16">
        <v>620</v>
      </c>
      <c r="P302" s="15" t="s">
        <v>452</v>
      </c>
      <c r="Q302" s="15">
        <v>65000</v>
      </c>
      <c r="R302" s="15">
        <v>69500</v>
      </c>
      <c r="S302" s="15">
        <v>134500</v>
      </c>
      <c r="T302" s="15">
        <v>17.683</v>
      </c>
      <c r="U302" s="15" t="s">
        <v>501</v>
      </c>
      <c r="V302" s="15" t="s">
        <v>502</v>
      </c>
      <c r="W302" s="16">
        <v>1</v>
      </c>
      <c r="X302" s="16">
        <v>1</v>
      </c>
      <c r="Y302" s="15">
        <v>774229</v>
      </c>
      <c r="Z302" s="15">
        <v>17.774000000000001</v>
      </c>
      <c r="AA302" s="15" t="s">
        <v>78</v>
      </c>
      <c r="AB302" s="15" t="s">
        <v>78</v>
      </c>
      <c r="AC302" s="15">
        <v>0</v>
      </c>
      <c r="AD302" s="26">
        <v>40781</v>
      </c>
      <c r="AE302" s="15" t="s">
        <v>468</v>
      </c>
      <c r="AF302" s="15" t="s">
        <v>2640</v>
      </c>
      <c r="AG302" s="16">
        <v>1</v>
      </c>
      <c r="AH302" s="15" t="s">
        <v>2641</v>
      </c>
      <c r="AI302" s="15" t="s">
        <v>78</v>
      </c>
      <c r="AJ302" s="15">
        <v>774228.515625</v>
      </c>
      <c r="AK302" s="15">
        <v>3516.0094499100001</v>
      </c>
      <c r="AL302" s="15">
        <v>3095572.84088</v>
      </c>
      <c r="AM302" s="15">
        <v>1432567.4051699999</v>
      </c>
      <c r="AN302" s="14"/>
      <c r="AO302" s="14"/>
      <c r="AP302" s="19">
        <v>0</v>
      </c>
      <c r="AQ302" s="19">
        <v>0</v>
      </c>
      <c r="AR302" s="19">
        <f>30000+27200</f>
        <v>57200</v>
      </c>
      <c r="AS302" s="19">
        <v>82700</v>
      </c>
      <c r="AT302" s="19">
        <f t="shared" si="54"/>
        <v>139900</v>
      </c>
      <c r="AU302" s="19">
        <v>0</v>
      </c>
      <c r="AV302" s="19">
        <v>0</v>
      </c>
      <c r="AW302" s="19">
        <v>0</v>
      </c>
      <c r="AX302" s="19">
        <v>139900</v>
      </c>
      <c r="AY302" s="20">
        <f t="shared" si="53"/>
        <v>139900</v>
      </c>
      <c r="AZ302" s="19">
        <f t="shared" si="47"/>
        <v>0</v>
      </c>
      <c r="BA302" s="21">
        <v>1.6637000000099997</v>
      </c>
      <c r="BB302" s="21">
        <v>2.3913000000000002</v>
      </c>
      <c r="BC302" s="22"/>
      <c r="BD302" s="19">
        <v>3897</v>
      </c>
      <c r="BE302" s="19">
        <f t="shared" si="48"/>
        <v>0</v>
      </c>
      <c r="BF302" s="19">
        <f t="shared" si="50"/>
        <v>0</v>
      </c>
      <c r="BG302" s="23">
        <v>3.4819999999999997E-2</v>
      </c>
      <c r="BH302" s="23">
        <f t="shared" si="49"/>
        <v>3.4819999999999997E-2</v>
      </c>
      <c r="BI302" s="19">
        <v>0</v>
      </c>
      <c r="BJ302" s="19">
        <v>0</v>
      </c>
      <c r="BK302" s="19">
        <f t="shared" si="40"/>
        <v>0</v>
      </c>
      <c r="BL302" s="19">
        <f t="shared" si="40"/>
        <v>0</v>
      </c>
      <c r="BM302" s="19">
        <v>0</v>
      </c>
      <c r="BN302" s="19">
        <v>0</v>
      </c>
      <c r="BO302" s="19">
        <f t="shared" si="51"/>
        <v>0</v>
      </c>
      <c r="BP302" s="24">
        <f t="shared" si="44"/>
        <v>0</v>
      </c>
      <c r="BQ302" s="24">
        <f t="shared" si="44"/>
        <v>0</v>
      </c>
      <c r="BR302" s="24">
        <f t="shared" si="52"/>
        <v>0</v>
      </c>
      <c r="BS302" s="25" t="s">
        <v>292</v>
      </c>
    </row>
    <row r="303" spans="1:71" s="25" customFormat="1" ht="14.25" x14ac:dyDescent="0.2">
      <c r="A303" s="14">
        <v>449</v>
      </c>
      <c r="B303" s="14"/>
      <c r="C303" s="15" t="s">
        <v>2642</v>
      </c>
      <c r="D303" s="16">
        <v>35024</v>
      </c>
      <c r="E303" s="15" t="s">
        <v>2643</v>
      </c>
      <c r="F303" s="15" t="s">
        <v>2642</v>
      </c>
      <c r="G303" s="17" t="s">
        <v>2644</v>
      </c>
      <c r="H303" s="17" t="s">
        <v>2645</v>
      </c>
      <c r="I303" s="17" t="s">
        <v>86</v>
      </c>
      <c r="J303" s="15" t="s">
        <v>2646</v>
      </c>
      <c r="K303" s="15" t="s">
        <v>2647</v>
      </c>
      <c r="L303" s="18" t="s">
        <v>2648</v>
      </c>
      <c r="M303" s="15" t="s">
        <v>520</v>
      </c>
      <c r="N303" s="15" t="s">
        <v>521</v>
      </c>
      <c r="O303" s="16">
        <v>300</v>
      </c>
      <c r="P303" s="15" t="s">
        <v>254</v>
      </c>
      <c r="Q303" s="15">
        <v>1800</v>
      </c>
      <c r="R303" s="15">
        <v>0</v>
      </c>
      <c r="S303" s="15">
        <v>1800</v>
      </c>
      <c r="T303" s="15">
        <v>0.70399999999999996</v>
      </c>
      <c r="U303" s="15" t="s">
        <v>501</v>
      </c>
      <c r="V303" s="15" t="s">
        <v>502</v>
      </c>
      <c r="W303" s="16">
        <v>0</v>
      </c>
      <c r="X303" s="16">
        <v>1</v>
      </c>
      <c r="Y303" s="15">
        <v>27974</v>
      </c>
      <c r="Z303" s="15">
        <v>0.64200000000000002</v>
      </c>
      <c r="AA303" s="15" t="s">
        <v>78</v>
      </c>
      <c r="AB303" s="15" t="s">
        <v>78</v>
      </c>
      <c r="AC303" s="15">
        <v>1050000</v>
      </c>
      <c r="AD303" s="26">
        <v>41271</v>
      </c>
      <c r="AE303" s="15" t="s">
        <v>468</v>
      </c>
      <c r="AF303" s="15" t="s">
        <v>2649</v>
      </c>
      <c r="AG303" s="16">
        <v>1</v>
      </c>
      <c r="AH303" s="15" t="s">
        <v>2650</v>
      </c>
      <c r="AI303" s="15" t="s">
        <v>78</v>
      </c>
      <c r="AJ303" s="15">
        <v>27974.2880859</v>
      </c>
      <c r="AK303" s="15">
        <v>1779.30910109</v>
      </c>
      <c r="AL303" s="15">
        <v>3095130.1064499998</v>
      </c>
      <c r="AM303" s="15">
        <v>1432598.8955000001</v>
      </c>
      <c r="AN303" s="14"/>
      <c r="AO303" s="14"/>
      <c r="AP303" s="19">
        <v>0</v>
      </c>
      <c r="AQ303" s="19">
        <v>0</v>
      </c>
      <c r="AR303" s="19">
        <v>1100</v>
      </c>
      <c r="AS303" s="19">
        <v>0</v>
      </c>
      <c r="AT303" s="19">
        <f t="shared" si="54"/>
        <v>1100</v>
      </c>
      <c r="AU303" s="19">
        <v>0</v>
      </c>
      <c r="AV303" s="19">
        <v>0</v>
      </c>
      <c r="AW303" s="19">
        <v>0</v>
      </c>
      <c r="AX303" s="19">
        <v>0</v>
      </c>
      <c r="AY303" s="20">
        <f t="shared" si="53"/>
        <v>0</v>
      </c>
      <c r="AZ303" s="19">
        <f t="shared" si="47"/>
        <v>1100</v>
      </c>
      <c r="BA303" s="21">
        <v>1.6637000000099997</v>
      </c>
      <c r="BB303" s="21">
        <v>2.3913000000000002</v>
      </c>
      <c r="BC303" s="22"/>
      <c r="BD303" s="19">
        <v>33</v>
      </c>
      <c r="BE303" s="19">
        <f t="shared" si="48"/>
        <v>18.300700000109998</v>
      </c>
      <c r="BF303" s="19">
        <f t="shared" si="50"/>
        <v>26.304300000000001</v>
      </c>
      <c r="BG303" s="23">
        <v>3.4819999999999997E-2</v>
      </c>
      <c r="BH303" s="23">
        <f t="shared" si="49"/>
        <v>3.4819999999999997E-2</v>
      </c>
      <c r="BI303" s="19">
        <v>0</v>
      </c>
      <c r="BJ303" s="19">
        <v>0</v>
      </c>
      <c r="BK303" s="19">
        <f t="shared" si="40"/>
        <v>18.300700000109998</v>
      </c>
      <c r="BL303" s="19">
        <f t="shared" si="40"/>
        <v>26.304300000000001</v>
      </c>
      <c r="BM303" s="19">
        <v>0</v>
      </c>
      <c r="BN303" s="19">
        <v>0</v>
      </c>
      <c r="BO303" s="19">
        <f t="shared" si="51"/>
        <v>0</v>
      </c>
      <c r="BP303" s="24">
        <f t="shared" si="44"/>
        <v>18.300700000109998</v>
      </c>
      <c r="BQ303" s="24">
        <f t="shared" si="44"/>
        <v>26.304300000000001</v>
      </c>
      <c r="BR303" s="24">
        <f t="shared" si="52"/>
        <v>8.0035999998900031</v>
      </c>
    </row>
    <row r="304" spans="1:71" s="25" customFormat="1" ht="14.25" x14ac:dyDescent="0.2">
      <c r="A304" s="14">
        <v>450</v>
      </c>
      <c r="B304" s="14"/>
      <c r="C304" s="15" t="s">
        <v>2651</v>
      </c>
      <c r="D304" s="16">
        <v>34664</v>
      </c>
      <c r="E304" s="15" t="s">
        <v>2652</v>
      </c>
      <c r="F304" s="15" t="s">
        <v>2651</v>
      </c>
      <c r="G304" s="17" t="s">
        <v>2653</v>
      </c>
      <c r="H304" s="17" t="s">
        <v>2654</v>
      </c>
      <c r="I304" s="17" t="s">
        <v>115</v>
      </c>
      <c r="J304" s="15" t="s">
        <v>2655</v>
      </c>
      <c r="K304" s="15" t="s">
        <v>205</v>
      </c>
      <c r="L304" s="18" t="s">
        <v>2656</v>
      </c>
      <c r="M304" s="15" t="s">
        <v>520</v>
      </c>
      <c r="N304" s="15" t="s">
        <v>521</v>
      </c>
      <c r="O304" s="16">
        <v>480</v>
      </c>
      <c r="P304" s="15" t="s">
        <v>2657</v>
      </c>
      <c r="Q304" s="15">
        <v>246000</v>
      </c>
      <c r="R304" s="15">
        <v>1780200</v>
      </c>
      <c r="S304" s="15">
        <v>2026200</v>
      </c>
      <c r="T304" s="15">
        <v>6.15</v>
      </c>
      <c r="U304" s="15" t="s">
        <v>501</v>
      </c>
      <c r="V304" s="15" t="s">
        <v>502</v>
      </c>
      <c r="W304" s="16">
        <v>1</v>
      </c>
      <c r="X304" s="16">
        <v>1</v>
      </c>
      <c r="Y304" s="15">
        <v>327302</v>
      </c>
      <c r="Z304" s="15">
        <v>7.5140000000000002</v>
      </c>
      <c r="AA304" s="15" t="s">
        <v>78</v>
      </c>
      <c r="AB304" s="15" t="s">
        <v>78</v>
      </c>
      <c r="AC304" s="15">
        <v>1050000</v>
      </c>
      <c r="AD304" s="26">
        <v>41271</v>
      </c>
      <c r="AE304" s="15" t="s">
        <v>468</v>
      </c>
      <c r="AF304" s="15" t="s">
        <v>2658</v>
      </c>
      <c r="AG304" s="16">
        <v>1</v>
      </c>
      <c r="AH304" s="15" t="s">
        <v>2659</v>
      </c>
      <c r="AI304" s="15" t="s">
        <v>78</v>
      </c>
      <c r="AJ304" s="15">
        <v>327301.72021499998</v>
      </c>
      <c r="AK304" s="15">
        <v>2305.9982480600002</v>
      </c>
      <c r="AL304" s="15">
        <v>3094861.02097</v>
      </c>
      <c r="AM304" s="15">
        <v>1433084.7221599999</v>
      </c>
      <c r="AN304" s="14"/>
      <c r="AO304" s="14"/>
      <c r="AP304" s="19">
        <v>0</v>
      </c>
      <c r="AQ304" s="19">
        <v>0</v>
      </c>
      <c r="AR304" s="19">
        <v>246000</v>
      </c>
      <c r="AS304" s="19">
        <v>1788000</v>
      </c>
      <c r="AT304" s="19">
        <f t="shared" si="54"/>
        <v>2034000</v>
      </c>
      <c r="AU304" s="19">
        <v>0</v>
      </c>
      <c r="AV304" s="19">
        <v>0</v>
      </c>
      <c r="AW304" s="19">
        <v>0</v>
      </c>
      <c r="AX304" s="19">
        <v>0</v>
      </c>
      <c r="AY304" s="20">
        <f t="shared" si="53"/>
        <v>0</v>
      </c>
      <c r="AZ304" s="19">
        <f t="shared" si="47"/>
        <v>2034000</v>
      </c>
      <c r="BA304" s="21">
        <v>1.6637000000099997</v>
      </c>
      <c r="BB304" s="21">
        <v>2.3913000000000002</v>
      </c>
      <c r="BC304" s="22"/>
      <c r="BD304" s="19">
        <v>61020</v>
      </c>
      <c r="BE304" s="19">
        <f t="shared" si="48"/>
        <v>33839.658000203395</v>
      </c>
      <c r="BF304" s="19">
        <f t="shared" si="50"/>
        <v>48639.042000000001</v>
      </c>
      <c r="BG304" s="23">
        <v>3.4819999999999997E-2</v>
      </c>
      <c r="BH304" s="23">
        <f t="shared" si="49"/>
        <v>3.4819999999999997E-2</v>
      </c>
      <c r="BI304" s="19">
        <v>0</v>
      </c>
      <c r="BJ304" s="19">
        <v>0</v>
      </c>
      <c r="BK304" s="19">
        <f t="shared" si="40"/>
        <v>33839.658000203395</v>
      </c>
      <c r="BL304" s="19">
        <f t="shared" si="40"/>
        <v>48639.042000000001</v>
      </c>
      <c r="BM304" s="19">
        <v>0</v>
      </c>
      <c r="BN304" s="19">
        <v>0</v>
      </c>
      <c r="BO304" s="19">
        <f t="shared" si="51"/>
        <v>0</v>
      </c>
      <c r="BP304" s="24">
        <f t="shared" si="44"/>
        <v>33839.658000203395</v>
      </c>
      <c r="BQ304" s="24">
        <f t="shared" si="44"/>
        <v>48639.042000000001</v>
      </c>
      <c r="BR304" s="24">
        <f t="shared" si="52"/>
        <v>14799.383999796606</v>
      </c>
    </row>
    <row r="305" spans="1:71" s="25" customFormat="1" ht="14.25" x14ac:dyDescent="0.2">
      <c r="A305" s="14">
        <v>451</v>
      </c>
      <c r="B305" s="14"/>
      <c r="C305" s="15"/>
      <c r="D305" s="16">
        <v>10393</v>
      </c>
      <c r="E305" s="15" t="s">
        <v>2660</v>
      </c>
      <c r="F305" s="15" t="s">
        <v>2661</v>
      </c>
      <c r="G305" s="17" t="s">
        <v>2662</v>
      </c>
      <c r="H305" s="17" t="s">
        <v>2663</v>
      </c>
      <c r="I305" s="17" t="s">
        <v>86</v>
      </c>
      <c r="J305" s="15" t="s">
        <v>2664</v>
      </c>
      <c r="K305" s="15" t="s">
        <v>1544</v>
      </c>
      <c r="L305" s="18" t="s">
        <v>2665</v>
      </c>
      <c r="M305" s="15" t="s">
        <v>520</v>
      </c>
      <c r="N305" s="15" t="s">
        <v>521</v>
      </c>
      <c r="O305" s="16">
        <v>620</v>
      </c>
      <c r="P305" s="15" t="s">
        <v>452</v>
      </c>
      <c r="Q305" s="15">
        <v>0</v>
      </c>
      <c r="R305" s="15">
        <v>0</v>
      </c>
      <c r="S305" s="15">
        <v>0</v>
      </c>
      <c r="T305" s="15">
        <v>1.63</v>
      </c>
      <c r="U305" s="15" t="s">
        <v>501</v>
      </c>
      <c r="V305" s="15" t="s">
        <v>502</v>
      </c>
      <c r="W305" s="16">
        <v>0</v>
      </c>
      <c r="X305" s="16">
        <v>1</v>
      </c>
      <c r="Y305" s="15">
        <v>71173</v>
      </c>
      <c r="Z305" s="15">
        <v>1.6339999999999999</v>
      </c>
      <c r="AA305" s="15" t="s">
        <v>78</v>
      </c>
      <c r="AB305" s="15" t="s">
        <v>78</v>
      </c>
      <c r="AC305" s="15">
        <v>0</v>
      </c>
      <c r="AD305" s="26">
        <v>37732</v>
      </c>
      <c r="AE305" s="15" t="s">
        <v>147</v>
      </c>
      <c r="AF305" s="15" t="s">
        <v>2666</v>
      </c>
      <c r="AG305" s="16">
        <v>1</v>
      </c>
      <c r="AH305" s="15" t="s">
        <v>2667</v>
      </c>
      <c r="AI305" s="15" t="s">
        <v>78</v>
      </c>
      <c r="AJ305" s="15">
        <v>71173.1621094</v>
      </c>
      <c r="AK305" s="15">
        <v>2563.5765867599998</v>
      </c>
      <c r="AL305" s="15">
        <v>3094579.9069099999</v>
      </c>
      <c r="AM305" s="15">
        <v>1433369.49342</v>
      </c>
      <c r="AN305" s="14"/>
      <c r="AO305" s="14"/>
      <c r="AP305" s="19">
        <v>0</v>
      </c>
      <c r="AQ305" s="19">
        <v>0</v>
      </c>
      <c r="AR305" s="19">
        <v>0</v>
      </c>
      <c r="AS305" s="19">
        <v>0</v>
      </c>
      <c r="AT305" s="19">
        <f t="shared" si="54"/>
        <v>0</v>
      </c>
      <c r="AU305" s="19">
        <v>0</v>
      </c>
      <c r="AV305" s="19">
        <v>0</v>
      </c>
      <c r="AW305" s="19">
        <v>0</v>
      </c>
      <c r="AX305" s="19">
        <v>0</v>
      </c>
      <c r="AY305" s="20">
        <f t="shared" si="53"/>
        <v>0</v>
      </c>
      <c r="AZ305" s="19">
        <f t="shared" si="47"/>
        <v>0</v>
      </c>
      <c r="BA305" s="21">
        <v>1.6637000000099997</v>
      </c>
      <c r="BB305" s="21">
        <v>2.3913000000000002</v>
      </c>
      <c r="BC305" s="22"/>
      <c r="BD305" s="19">
        <v>0</v>
      </c>
      <c r="BE305" s="19">
        <f t="shared" si="48"/>
        <v>0</v>
      </c>
      <c r="BF305" s="19">
        <f t="shared" si="50"/>
        <v>0</v>
      </c>
      <c r="BG305" s="23">
        <v>3.4819999999999997E-2</v>
      </c>
      <c r="BH305" s="23">
        <f t="shared" si="49"/>
        <v>3.4819999999999997E-2</v>
      </c>
      <c r="BI305" s="19">
        <v>0</v>
      </c>
      <c r="BJ305" s="19">
        <v>0</v>
      </c>
      <c r="BK305" s="19">
        <f t="shared" si="40"/>
        <v>0</v>
      </c>
      <c r="BL305" s="19">
        <f t="shared" si="40"/>
        <v>0</v>
      </c>
      <c r="BM305" s="19">
        <v>0</v>
      </c>
      <c r="BN305" s="19">
        <v>0</v>
      </c>
      <c r="BO305" s="19">
        <f t="shared" si="51"/>
        <v>0</v>
      </c>
      <c r="BP305" s="24">
        <f t="shared" si="44"/>
        <v>0</v>
      </c>
      <c r="BQ305" s="24">
        <f t="shared" si="44"/>
        <v>0</v>
      </c>
      <c r="BR305" s="24">
        <f t="shared" si="52"/>
        <v>0</v>
      </c>
      <c r="BS305" s="25" t="s">
        <v>292</v>
      </c>
    </row>
    <row r="306" spans="1:71" s="25" customFormat="1" ht="14.25" x14ac:dyDescent="0.2">
      <c r="A306" s="14">
        <v>452</v>
      </c>
      <c r="B306" s="14"/>
      <c r="C306" s="15" t="s">
        <v>2668</v>
      </c>
      <c r="D306" s="16">
        <v>2209</v>
      </c>
      <c r="E306" s="15" t="s">
        <v>2669</v>
      </c>
      <c r="F306" s="15" t="s">
        <v>2668</v>
      </c>
      <c r="G306" s="17" t="s">
        <v>2670</v>
      </c>
      <c r="H306" s="17" t="s">
        <v>2671</v>
      </c>
      <c r="I306" s="17" t="s">
        <v>86</v>
      </c>
      <c r="J306" s="15" t="s">
        <v>2672</v>
      </c>
      <c r="K306" s="15" t="s">
        <v>1019</v>
      </c>
      <c r="L306" s="18" t="s">
        <v>2673</v>
      </c>
      <c r="M306" s="15" t="s">
        <v>520</v>
      </c>
      <c r="N306" s="15" t="s">
        <v>521</v>
      </c>
      <c r="O306" s="16">
        <v>620</v>
      </c>
      <c r="P306" s="15" t="s">
        <v>452</v>
      </c>
      <c r="Q306" s="15">
        <v>0</v>
      </c>
      <c r="R306" s="15">
        <v>0</v>
      </c>
      <c r="S306" s="15">
        <v>0</v>
      </c>
      <c r="T306" s="15">
        <v>1.1000000000000001</v>
      </c>
      <c r="U306" s="15" t="s">
        <v>501</v>
      </c>
      <c r="V306" s="15" t="s">
        <v>502</v>
      </c>
      <c r="W306" s="16">
        <v>0</v>
      </c>
      <c r="X306" s="16">
        <v>0</v>
      </c>
      <c r="Y306" s="15">
        <v>52938</v>
      </c>
      <c r="Z306" s="15">
        <v>1.2150000000000001</v>
      </c>
      <c r="AA306" s="15" t="s">
        <v>78</v>
      </c>
      <c r="AB306" s="15" t="s">
        <v>78</v>
      </c>
      <c r="AC306" s="15">
        <v>0</v>
      </c>
      <c r="AD306" s="15"/>
      <c r="AE306" s="15" t="s">
        <v>147</v>
      </c>
      <c r="AF306" s="15" t="s">
        <v>2674</v>
      </c>
      <c r="AG306" s="16">
        <v>1</v>
      </c>
      <c r="AH306" s="15" t="s">
        <v>2675</v>
      </c>
      <c r="AI306" s="15" t="s">
        <v>78</v>
      </c>
      <c r="AJ306" s="15">
        <v>52937.815918</v>
      </c>
      <c r="AK306" s="15">
        <v>2355.64652656</v>
      </c>
      <c r="AL306" s="15">
        <v>3094528.1799300001</v>
      </c>
      <c r="AM306" s="15">
        <v>1433196.3984099999</v>
      </c>
      <c r="AN306" s="14"/>
      <c r="AO306" s="14"/>
      <c r="AP306" s="19">
        <v>0</v>
      </c>
      <c r="AQ306" s="19">
        <v>0</v>
      </c>
      <c r="AR306" s="19">
        <v>0</v>
      </c>
      <c r="AS306" s="19">
        <v>0</v>
      </c>
      <c r="AT306" s="19">
        <f t="shared" si="54"/>
        <v>0</v>
      </c>
      <c r="AU306" s="19">
        <v>0</v>
      </c>
      <c r="AV306" s="19">
        <v>0</v>
      </c>
      <c r="AW306" s="19">
        <v>0</v>
      </c>
      <c r="AX306" s="19">
        <v>0</v>
      </c>
      <c r="AY306" s="20">
        <f t="shared" si="53"/>
        <v>0</v>
      </c>
      <c r="AZ306" s="19">
        <f t="shared" si="47"/>
        <v>0</v>
      </c>
      <c r="BA306" s="21">
        <v>1.6637000000099997</v>
      </c>
      <c r="BB306" s="21">
        <v>2.3913000000000002</v>
      </c>
      <c r="BC306" s="22"/>
      <c r="BD306" s="19">
        <v>0</v>
      </c>
      <c r="BE306" s="19">
        <f t="shared" si="48"/>
        <v>0</v>
      </c>
      <c r="BF306" s="19">
        <f t="shared" si="50"/>
        <v>0</v>
      </c>
      <c r="BG306" s="23">
        <v>3.4819999999999997E-2</v>
      </c>
      <c r="BH306" s="23">
        <f t="shared" si="49"/>
        <v>3.4819999999999997E-2</v>
      </c>
      <c r="BI306" s="19">
        <v>0</v>
      </c>
      <c r="BJ306" s="19">
        <v>0</v>
      </c>
      <c r="BK306" s="19">
        <f t="shared" si="40"/>
        <v>0</v>
      </c>
      <c r="BL306" s="19">
        <f t="shared" si="40"/>
        <v>0</v>
      </c>
      <c r="BM306" s="19">
        <v>0</v>
      </c>
      <c r="BN306" s="19">
        <v>0</v>
      </c>
      <c r="BO306" s="19">
        <f t="shared" si="51"/>
        <v>0</v>
      </c>
      <c r="BP306" s="24">
        <f t="shared" si="44"/>
        <v>0</v>
      </c>
      <c r="BQ306" s="24">
        <f t="shared" si="44"/>
        <v>0</v>
      </c>
      <c r="BR306" s="24">
        <f t="shared" si="52"/>
        <v>0</v>
      </c>
      <c r="BS306" s="25" t="s">
        <v>292</v>
      </c>
    </row>
    <row r="307" spans="1:71" s="25" customFormat="1" ht="14.25" x14ac:dyDescent="0.2">
      <c r="A307" s="14">
        <v>453</v>
      </c>
      <c r="B307" s="14"/>
      <c r="C307" s="15" t="s">
        <v>2676</v>
      </c>
      <c r="D307" s="16">
        <v>19719</v>
      </c>
      <c r="E307" s="15" t="s">
        <v>2677</v>
      </c>
      <c r="F307" s="15" t="s">
        <v>2676</v>
      </c>
      <c r="G307" s="17" t="s">
        <v>2678</v>
      </c>
      <c r="H307" s="17" t="s">
        <v>2679</v>
      </c>
      <c r="I307" s="17" t="s">
        <v>86</v>
      </c>
      <c r="J307" s="15" t="s">
        <v>2680</v>
      </c>
      <c r="K307" s="15" t="s">
        <v>2681</v>
      </c>
      <c r="L307" s="18" t="s">
        <v>2682</v>
      </c>
      <c r="M307" s="15" t="s">
        <v>520</v>
      </c>
      <c r="N307" s="15" t="s">
        <v>521</v>
      </c>
      <c r="O307" s="16">
        <v>480</v>
      </c>
      <c r="P307" s="15" t="s">
        <v>2657</v>
      </c>
      <c r="Q307" s="15">
        <v>293400</v>
      </c>
      <c r="R307" s="15">
        <v>1929700</v>
      </c>
      <c r="S307" s="15">
        <v>2223100</v>
      </c>
      <c r="T307" s="15">
        <v>8.9</v>
      </c>
      <c r="U307" s="15" t="s">
        <v>501</v>
      </c>
      <c r="V307" s="15" t="s">
        <v>502</v>
      </c>
      <c r="W307" s="16">
        <v>1</v>
      </c>
      <c r="X307" s="16">
        <v>1</v>
      </c>
      <c r="Y307" s="15">
        <v>374728</v>
      </c>
      <c r="Z307" s="15">
        <v>8.6029999999999998</v>
      </c>
      <c r="AA307" s="15" t="s">
        <v>78</v>
      </c>
      <c r="AB307" s="15" t="s">
        <v>78</v>
      </c>
      <c r="AC307" s="15">
        <v>1050000</v>
      </c>
      <c r="AD307" s="26">
        <v>41271</v>
      </c>
      <c r="AE307" s="15" t="s">
        <v>147</v>
      </c>
      <c r="AF307" s="15" t="s">
        <v>2683</v>
      </c>
      <c r="AG307" s="16">
        <v>1</v>
      </c>
      <c r="AH307" s="15" t="s">
        <v>2684</v>
      </c>
      <c r="AI307" s="15" t="s">
        <v>78</v>
      </c>
      <c r="AJ307" s="15">
        <v>374728.31347699999</v>
      </c>
      <c r="AK307" s="15">
        <v>2903.3402283700002</v>
      </c>
      <c r="AL307" s="15">
        <v>3094337.7825500001</v>
      </c>
      <c r="AM307" s="15">
        <v>1433182.7844499999</v>
      </c>
      <c r="AN307" s="14"/>
      <c r="AO307" s="14"/>
      <c r="AP307" s="19">
        <v>0</v>
      </c>
      <c r="AQ307" s="19">
        <v>0</v>
      </c>
      <c r="AR307" s="19">
        <v>291700</v>
      </c>
      <c r="AS307" s="19">
        <v>1909300</v>
      </c>
      <c r="AT307" s="19">
        <f t="shared" si="54"/>
        <v>2201000</v>
      </c>
      <c r="AU307" s="19">
        <v>0</v>
      </c>
      <c r="AV307" s="19">
        <v>0</v>
      </c>
      <c r="AW307" s="19">
        <v>0</v>
      </c>
      <c r="AX307" s="19">
        <v>0</v>
      </c>
      <c r="AY307" s="20">
        <f t="shared" si="53"/>
        <v>0</v>
      </c>
      <c r="AZ307" s="19">
        <f t="shared" si="47"/>
        <v>2201000</v>
      </c>
      <c r="BA307" s="21">
        <v>1.6637000000099997</v>
      </c>
      <c r="BB307" s="21">
        <v>2.3913000000000002</v>
      </c>
      <c r="BC307" s="22"/>
      <c r="BD307" s="19">
        <v>66030</v>
      </c>
      <c r="BE307" s="19">
        <f t="shared" si="48"/>
        <v>36618.037000220094</v>
      </c>
      <c r="BF307" s="19">
        <f t="shared" si="50"/>
        <v>52632.513000000006</v>
      </c>
      <c r="BG307" s="23">
        <v>3.4819999999999997E-2</v>
      </c>
      <c r="BH307" s="23">
        <f t="shared" si="49"/>
        <v>3.4819999999999997E-2</v>
      </c>
      <c r="BI307" s="19">
        <v>0</v>
      </c>
      <c r="BJ307" s="19">
        <v>0</v>
      </c>
      <c r="BK307" s="19">
        <f t="shared" si="40"/>
        <v>36618.037000220094</v>
      </c>
      <c r="BL307" s="19">
        <f t="shared" si="40"/>
        <v>52632.513000000006</v>
      </c>
      <c r="BM307" s="19">
        <v>0</v>
      </c>
      <c r="BN307" s="19">
        <v>0</v>
      </c>
      <c r="BO307" s="19">
        <f t="shared" si="51"/>
        <v>0</v>
      </c>
      <c r="BP307" s="24">
        <f t="shared" si="44"/>
        <v>36618.037000220094</v>
      </c>
      <c r="BQ307" s="24">
        <f t="shared" si="44"/>
        <v>52632.513000000006</v>
      </c>
      <c r="BR307" s="24">
        <f t="shared" si="52"/>
        <v>16014.475999779912</v>
      </c>
    </row>
    <row r="308" spans="1:71" s="25" customFormat="1" ht="14.25" x14ac:dyDescent="0.2">
      <c r="A308" s="14">
        <v>454</v>
      </c>
      <c r="B308" s="14"/>
      <c r="C308" s="15"/>
      <c r="D308" s="16">
        <v>25250</v>
      </c>
      <c r="E308" s="15" t="s">
        <v>2685</v>
      </c>
      <c r="F308" s="15" t="s">
        <v>2686</v>
      </c>
      <c r="G308" s="17" t="s">
        <v>2687</v>
      </c>
      <c r="H308" s="17" t="s">
        <v>2688</v>
      </c>
      <c r="I308" s="17" t="s">
        <v>2689</v>
      </c>
      <c r="J308" s="15" t="s">
        <v>2690</v>
      </c>
      <c r="K308" s="15" t="s">
        <v>2691</v>
      </c>
      <c r="L308" s="18" t="s">
        <v>2692</v>
      </c>
      <c r="M308" s="15" t="s">
        <v>520</v>
      </c>
      <c r="N308" s="15" t="s">
        <v>521</v>
      </c>
      <c r="O308" s="16">
        <v>620</v>
      </c>
      <c r="P308" s="15" t="s">
        <v>452</v>
      </c>
      <c r="Q308" s="15">
        <v>20100</v>
      </c>
      <c r="R308" s="15">
        <v>0</v>
      </c>
      <c r="S308" s="15">
        <v>20100</v>
      </c>
      <c r="T308" s="15">
        <v>0.5</v>
      </c>
      <c r="U308" s="15" t="s">
        <v>501</v>
      </c>
      <c r="V308" s="15" t="s">
        <v>502</v>
      </c>
      <c r="W308" s="16">
        <v>0</v>
      </c>
      <c r="X308" s="16">
        <v>0</v>
      </c>
      <c r="Y308" s="15">
        <v>25075</v>
      </c>
      <c r="Z308" s="15">
        <v>0.57599999999999996</v>
      </c>
      <c r="AA308" s="15" t="s">
        <v>78</v>
      </c>
      <c r="AB308" s="15" t="s">
        <v>78</v>
      </c>
      <c r="AC308" s="15">
        <v>0</v>
      </c>
      <c r="AD308" s="15"/>
      <c r="AE308" s="15" t="s">
        <v>222</v>
      </c>
      <c r="AF308" s="15" t="s">
        <v>2693</v>
      </c>
      <c r="AG308" s="16">
        <v>1</v>
      </c>
      <c r="AH308" s="15" t="s">
        <v>2694</v>
      </c>
      <c r="AI308" s="15" t="s">
        <v>78</v>
      </c>
      <c r="AJ308" s="15">
        <v>25075.0419922</v>
      </c>
      <c r="AK308" s="15">
        <v>937.03588732200001</v>
      </c>
      <c r="AL308" s="15">
        <v>3094644.4722199999</v>
      </c>
      <c r="AM308" s="15">
        <v>1432172.9153</v>
      </c>
      <c r="AN308" s="14"/>
      <c r="AO308" s="14"/>
      <c r="AP308" s="19">
        <v>0</v>
      </c>
      <c r="AQ308" s="19">
        <v>0</v>
      </c>
      <c r="AR308" s="19">
        <v>20100</v>
      </c>
      <c r="AS308" s="19">
        <v>0</v>
      </c>
      <c r="AT308" s="19">
        <f t="shared" si="54"/>
        <v>20100</v>
      </c>
      <c r="AU308" s="19">
        <v>0</v>
      </c>
      <c r="AV308" s="19">
        <v>0</v>
      </c>
      <c r="AW308" s="19">
        <v>0</v>
      </c>
      <c r="AX308" s="19">
        <v>20100</v>
      </c>
      <c r="AY308" s="20">
        <f t="shared" si="53"/>
        <v>20100</v>
      </c>
      <c r="AZ308" s="19">
        <f t="shared" si="47"/>
        <v>0</v>
      </c>
      <c r="BA308" s="21">
        <v>1.6637000000099997</v>
      </c>
      <c r="BB308" s="21">
        <v>2.3913000000000002</v>
      </c>
      <c r="BC308" s="22"/>
      <c r="BD308" s="19">
        <v>603</v>
      </c>
      <c r="BE308" s="19">
        <f t="shared" si="48"/>
        <v>0</v>
      </c>
      <c r="BF308" s="19">
        <f t="shared" si="50"/>
        <v>0</v>
      </c>
      <c r="BG308" s="23">
        <v>3.4819999999999997E-2</v>
      </c>
      <c r="BH308" s="23">
        <f t="shared" si="49"/>
        <v>3.4819999999999997E-2</v>
      </c>
      <c r="BI308" s="19">
        <v>0</v>
      </c>
      <c r="BJ308" s="19">
        <v>0</v>
      </c>
      <c r="BK308" s="19">
        <f t="shared" si="40"/>
        <v>0</v>
      </c>
      <c r="BL308" s="19">
        <f t="shared" si="40"/>
        <v>0</v>
      </c>
      <c r="BM308" s="19">
        <v>0</v>
      </c>
      <c r="BN308" s="19">
        <v>0</v>
      </c>
      <c r="BO308" s="19">
        <f t="shared" si="51"/>
        <v>0</v>
      </c>
      <c r="BP308" s="24">
        <f t="shared" si="44"/>
        <v>0</v>
      </c>
      <c r="BQ308" s="24">
        <f t="shared" si="44"/>
        <v>0</v>
      </c>
      <c r="BR308" s="24">
        <f t="shared" si="52"/>
        <v>0</v>
      </c>
      <c r="BS308" s="25" t="s">
        <v>292</v>
      </c>
    </row>
    <row r="309" spans="1:71" s="25" customFormat="1" ht="14.25" x14ac:dyDescent="0.2">
      <c r="A309" s="14">
        <v>455</v>
      </c>
      <c r="B309" s="14"/>
      <c r="C309" s="15"/>
      <c r="D309" s="16">
        <v>19089</v>
      </c>
      <c r="E309" s="15" t="s">
        <v>2695</v>
      </c>
      <c r="F309" s="15" t="s">
        <v>2696</v>
      </c>
      <c r="G309" s="17" t="s">
        <v>2697</v>
      </c>
      <c r="H309" s="17" t="s">
        <v>2698</v>
      </c>
      <c r="I309" s="17" t="s">
        <v>88</v>
      </c>
      <c r="J309" s="15" t="s">
        <v>460</v>
      </c>
      <c r="K309" s="15" t="s">
        <v>86</v>
      </c>
      <c r="L309" s="18"/>
      <c r="M309" s="15"/>
      <c r="N309" s="15"/>
      <c r="O309" s="16"/>
      <c r="P309" s="15"/>
      <c r="Q309" s="15"/>
      <c r="R309" s="15"/>
      <c r="S309" s="15"/>
      <c r="T309" s="15"/>
      <c r="U309" s="15"/>
      <c r="V309" s="15"/>
      <c r="W309" s="16"/>
      <c r="X309" s="16"/>
      <c r="Y309" s="15"/>
      <c r="Z309" s="15"/>
      <c r="AA309" s="15"/>
      <c r="AB309" s="15"/>
      <c r="AC309" s="15"/>
      <c r="AD309" s="26"/>
      <c r="AE309" s="15"/>
      <c r="AF309" s="15"/>
      <c r="AG309" s="16"/>
      <c r="AH309" s="15"/>
      <c r="AI309" s="15"/>
      <c r="AJ309" s="15"/>
      <c r="AK309" s="15"/>
      <c r="AL309" s="15"/>
      <c r="AM309" s="15"/>
      <c r="AN309" s="14"/>
      <c r="AO309" s="14"/>
      <c r="AP309" s="19"/>
      <c r="AQ309" s="19"/>
      <c r="AR309" s="19"/>
      <c r="AS309" s="19"/>
      <c r="AT309" s="19">
        <f t="shared" si="54"/>
        <v>0</v>
      </c>
      <c r="AU309" s="19"/>
      <c r="AV309" s="19"/>
      <c r="AW309" s="19"/>
      <c r="AX309" s="19"/>
      <c r="AY309" s="20">
        <f t="shared" si="53"/>
        <v>0</v>
      </c>
      <c r="AZ309" s="19">
        <f t="shared" si="47"/>
        <v>0</v>
      </c>
      <c r="BA309" s="21"/>
      <c r="BB309" s="21">
        <v>2.3913000000000002</v>
      </c>
      <c r="BC309" s="22"/>
      <c r="BD309" s="19">
        <v>0</v>
      </c>
      <c r="BE309" s="19">
        <f t="shared" si="48"/>
        <v>0</v>
      </c>
      <c r="BF309" s="19">
        <f t="shared" si="50"/>
        <v>0</v>
      </c>
      <c r="BG309" s="23">
        <v>3.4819999999999997E-2</v>
      </c>
      <c r="BH309" s="23">
        <f t="shared" si="49"/>
        <v>3.4819999999999997E-2</v>
      </c>
      <c r="BI309" s="19">
        <v>0</v>
      </c>
      <c r="BJ309" s="19">
        <v>0</v>
      </c>
      <c r="BK309" s="19">
        <f t="shared" si="40"/>
        <v>0</v>
      </c>
      <c r="BL309" s="19">
        <f t="shared" si="40"/>
        <v>0</v>
      </c>
      <c r="BM309" s="19">
        <v>0</v>
      </c>
      <c r="BN309" s="19">
        <v>0</v>
      </c>
      <c r="BO309" s="19">
        <f t="shared" si="51"/>
        <v>0</v>
      </c>
      <c r="BP309" s="24">
        <f t="shared" si="44"/>
        <v>0</v>
      </c>
      <c r="BQ309" s="24">
        <f t="shared" si="44"/>
        <v>0</v>
      </c>
      <c r="BR309" s="24">
        <f t="shared" si="52"/>
        <v>0</v>
      </c>
    </row>
    <row r="310" spans="1:71" s="25" customFormat="1" ht="14.25" x14ac:dyDescent="0.2">
      <c r="A310" s="14">
        <v>456</v>
      </c>
      <c r="B310" s="14"/>
      <c r="C310" s="15"/>
      <c r="D310" s="16">
        <v>12930</v>
      </c>
      <c r="E310" s="15" t="s">
        <v>2699</v>
      </c>
      <c r="F310" s="15" t="s">
        <v>2700</v>
      </c>
      <c r="G310" s="17" t="s">
        <v>2697</v>
      </c>
      <c r="H310" s="17" t="s">
        <v>2701</v>
      </c>
      <c r="I310" s="17" t="s">
        <v>88</v>
      </c>
      <c r="J310" s="15" t="s">
        <v>2702</v>
      </c>
      <c r="K310" s="15" t="s">
        <v>86</v>
      </c>
      <c r="L310" s="18" t="s">
        <v>2703</v>
      </c>
      <c r="M310" s="15" t="s">
        <v>832</v>
      </c>
      <c r="N310" s="15" t="s">
        <v>833</v>
      </c>
      <c r="O310" s="16">
        <v>620</v>
      </c>
      <c r="P310" s="15" t="s">
        <v>452</v>
      </c>
      <c r="Q310" s="15">
        <v>0</v>
      </c>
      <c r="R310" s="15">
        <v>0</v>
      </c>
      <c r="S310" s="15">
        <v>0</v>
      </c>
      <c r="T310" s="15">
        <v>1.157</v>
      </c>
      <c r="U310" s="15" t="s">
        <v>501</v>
      </c>
      <c r="V310" s="15" t="s">
        <v>502</v>
      </c>
      <c r="W310" s="16">
        <v>0</v>
      </c>
      <c r="X310" s="16">
        <v>0</v>
      </c>
      <c r="Y310" s="15">
        <v>44232</v>
      </c>
      <c r="Z310" s="15">
        <v>1.0149999999999999</v>
      </c>
      <c r="AA310" s="15" t="s">
        <v>78</v>
      </c>
      <c r="AB310" s="15" t="s">
        <v>78</v>
      </c>
      <c r="AC310" s="15">
        <v>0</v>
      </c>
      <c r="AD310" s="15"/>
      <c r="AE310" s="15" t="s">
        <v>222</v>
      </c>
      <c r="AF310" s="15" t="s">
        <v>2704</v>
      </c>
      <c r="AG310" s="16">
        <v>1</v>
      </c>
      <c r="AH310" s="15" t="s">
        <v>2705</v>
      </c>
      <c r="AI310" s="15" t="s">
        <v>78</v>
      </c>
      <c r="AJ310" s="15">
        <v>44232.2368164</v>
      </c>
      <c r="AK310" s="15">
        <v>2237.56780119</v>
      </c>
      <c r="AL310" s="15">
        <v>3094693.1156299999</v>
      </c>
      <c r="AM310" s="15">
        <v>1431938.21441</v>
      </c>
      <c r="AN310" s="14"/>
      <c r="AO310" s="14"/>
      <c r="AP310" s="19">
        <v>0</v>
      </c>
      <c r="AQ310" s="19">
        <v>0</v>
      </c>
      <c r="AR310" s="19">
        <v>3300</v>
      </c>
      <c r="AS310" s="19">
        <v>0</v>
      </c>
      <c r="AT310" s="19">
        <f t="shared" si="54"/>
        <v>3300</v>
      </c>
      <c r="AU310" s="19">
        <v>0</v>
      </c>
      <c r="AV310" s="19">
        <v>0</v>
      </c>
      <c r="AW310" s="19">
        <v>0</v>
      </c>
      <c r="AX310" s="19">
        <v>3300</v>
      </c>
      <c r="AY310" s="20">
        <f t="shared" si="53"/>
        <v>3300</v>
      </c>
      <c r="AZ310" s="19">
        <f t="shared" si="47"/>
        <v>0</v>
      </c>
      <c r="BA310" s="21">
        <v>1.6637000000099997</v>
      </c>
      <c r="BB310" s="21">
        <v>2.3913000000000002</v>
      </c>
      <c r="BC310" s="22"/>
      <c r="BD310" s="19">
        <v>99</v>
      </c>
      <c r="BE310" s="19">
        <f t="shared" si="48"/>
        <v>0</v>
      </c>
      <c r="BF310" s="19">
        <f t="shared" si="50"/>
        <v>0</v>
      </c>
      <c r="BG310" s="23">
        <v>3.4819999999999997E-2</v>
      </c>
      <c r="BH310" s="23">
        <f t="shared" si="49"/>
        <v>3.4819999999999997E-2</v>
      </c>
      <c r="BI310" s="19">
        <v>0</v>
      </c>
      <c r="BJ310" s="19">
        <v>0</v>
      </c>
      <c r="BK310" s="19">
        <f t="shared" si="40"/>
        <v>0</v>
      </c>
      <c r="BL310" s="19">
        <f t="shared" si="40"/>
        <v>0</v>
      </c>
      <c r="BM310" s="19">
        <v>0</v>
      </c>
      <c r="BN310" s="19">
        <v>0</v>
      </c>
      <c r="BO310" s="19">
        <f t="shared" si="51"/>
        <v>0</v>
      </c>
      <c r="BP310" s="24">
        <f t="shared" si="44"/>
        <v>0</v>
      </c>
      <c r="BQ310" s="24">
        <f t="shared" si="44"/>
        <v>0</v>
      </c>
      <c r="BR310" s="24">
        <f t="shared" si="52"/>
        <v>0</v>
      </c>
      <c r="BS310" s="25" t="s">
        <v>292</v>
      </c>
    </row>
    <row r="311" spans="1:71" s="25" customFormat="1" ht="14.25" x14ac:dyDescent="0.2">
      <c r="A311" s="14">
        <v>457</v>
      </c>
      <c r="B311" s="14"/>
      <c r="C311" s="15"/>
      <c r="D311" s="16">
        <v>20901</v>
      </c>
      <c r="E311" s="15" t="s">
        <v>2706</v>
      </c>
      <c r="F311" s="15" t="s">
        <v>2707</v>
      </c>
      <c r="G311" s="17" t="s">
        <v>2708</v>
      </c>
      <c r="H311" s="17" t="s">
        <v>2709</v>
      </c>
      <c r="I311" s="17" t="s">
        <v>86</v>
      </c>
      <c r="J311" s="15" t="s">
        <v>2710</v>
      </c>
      <c r="K311" s="15" t="s">
        <v>86</v>
      </c>
      <c r="L311" s="18" t="s">
        <v>2711</v>
      </c>
      <c r="M311" s="15" t="s">
        <v>832</v>
      </c>
      <c r="N311" s="15" t="s">
        <v>833</v>
      </c>
      <c r="O311" s="16">
        <v>415</v>
      </c>
      <c r="P311" s="15" t="s">
        <v>2712</v>
      </c>
      <c r="Q311" s="15">
        <v>872800</v>
      </c>
      <c r="R311" s="15">
        <v>1134400</v>
      </c>
      <c r="S311" s="15">
        <v>2007200</v>
      </c>
      <c r="T311" s="15">
        <v>30.364999999999998</v>
      </c>
      <c r="U311" s="15" t="s">
        <v>501</v>
      </c>
      <c r="V311" s="15" t="s">
        <v>502</v>
      </c>
      <c r="W311" s="16">
        <v>1</v>
      </c>
      <c r="X311" s="16">
        <v>1</v>
      </c>
      <c r="Y311" s="15">
        <v>1370999</v>
      </c>
      <c r="Z311" s="15">
        <v>31.474</v>
      </c>
      <c r="AA311" s="15" t="s">
        <v>78</v>
      </c>
      <c r="AB311" s="15" t="s">
        <v>78</v>
      </c>
      <c r="AC311" s="15">
        <v>24140</v>
      </c>
      <c r="AD311" s="26">
        <v>39912</v>
      </c>
      <c r="AE311" s="15" t="s">
        <v>353</v>
      </c>
      <c r="AF311" s="15" t="s">
        <v>2713</v>
      </c>
      <c r="AG311" s="16">
        <v>1</v>
      </c>
      <c r="AH311" s="15" t="s">
        <v>2714</v>
      </c>
      <c r="AI311" s="15" t="s">
        <v>78</v>
      </c>
      <c r="AJ311" s="15">
        <v>1370998.9169900001</v>
      </c>
      <c r="AK311" s="15">
        <v>4970.48060833</v>
      </c>
      <c r="AL311" s="15">
        <v>3095358.4804500001</v>
      </c>
      <c r="AM311" s="15">
        <v>1431499.61616</v>
      </c>
      <c r="AN311" s="14"/>
      <c r="AO311" s="14"/>
      <c r="AP311" s="19">
        <v>0</v>
      </c>
      <c r="AQ311" s="19">
        <v>0</v>
      </c>
      <c r="AR311" s="19">
        <v>872800</v>
      </c>
      <c r="AS311" s="19">
        <v>1122400</v>
      </c>
      <c r="AT311" s="19">
        <f t="shared" si="54"/>
        <v>1995200</v>
      </c>
      <c r="AU311" s="19">
        <v>0</v>
      </c>
      <c r="AV311" s="19">
        <v>0</v>
      </c>
      <c r="AW311" s="19">
        <v>0</v>
      </c>
      <c r="AX311" s="19">
        <v>0</v>
      </c>
      <c r="AY311" s="20">
        <f t="shared" si="53"/>
        <v>0</v>
      </c>
      <c r="AZ311" s="19">
        <f t="shared" si="47"/>
        <v>1995200</v>
      </c>
      <c r="BA311" s="21">
        <v>1.6637000000099997</v>
      </c>
      <c r="BB311" s="21">
        <v>2.3913000000000002</v>
      </c>
      <c r="BC311" s="22"/>
      <c r="BD311" s="19">
        <v>39904</v>
      </c>
      <c r="BE311" s="19">
        <f t="shared" si="48"/>
        <v>33194.142400199518</v>
      </c>
      <c r="BF311" s="19">
        <f t="shared" si="50"/>
        <v>47711.217600000004</v>
      </c>
      <c r="BG311" s="23">
        <v>3.4819999999999997E-2</v>
      </c>
      <c r="BH311" s="23">
        <f t="shared" si="49"/>
        <v>3.4819999999999997E-2</v>
      </c>
      <c r="BI311" s="19">
        <v>0</v>
      </c>
      <c r="BJ311" s="19">
        <v>0</v>
      </c>
      <c r="BK311" s="19">
        <f t="shared" si="40"/>
        <v>33194.142400199518</v>
      </c>
      <c r="BL311" s="19">
        <f t="shared" si="40"/>
        <v>47711.217600000004</v>
      </c>
      <c r="BM311" s="19">
        <v>0</v>
      </c>
      <c r="BN311" s="19">
        <v>7807.2176000000036</v>
      </c>
      <c r="BO311" s="19">
        <f t="shared" si="51"/>
        <v>7807.2176000000036</v>
      </c>
      <c r="BP311" s="24">
        <f t="shared" si="44"/>
        <v>33194.142400199518</v>
      </c>
      <c r="BQ311" s="24">
        <f t="shared" si="44"/>
        <v>39904</v>
      </c>
      <c r="BR311" s="24">
        <f t="shared" si="52"/>
        <v>6709.8575998004817</v>
      </c>
    </row>
    <row r="312" spans="1:71" s="25" customFormat="1" ht="14.25" x14ac:dyDescent="0.2">
      <c r="A312" s="14">
        <v>465</v>
      </c>
      <c r="B312" s="14"/>
      <c r="C312" s="15"/>
      <c r="D312" s="16">
        <v>36636</v>
      </c>
      <c r="E312" s="15" t="s">
        <v>2715</v>
      </c>
      <c r="F312" s="15" t="s">
        <v>2716</v>
      </c>
      <c r="G312" s="17" t="s">
        <v>2717</v>
      </c>
      <c r="H312" s="17" t="s">
        <v>2718</v>
      </c>
      <c r="I312" s="17" t="s">
        <v>86</v>
      </c>
      <c r="J312" s="15" t="s">
        <v>2719</v>
      </c>
      <c r="K312" s="15" t="s">
        <v>2720</v>
      </c>
      <c r="L312" s="18"/>
      <c r="M312" s="15"/>
      <c r="N312" s="15"/>
      <c r="O312" s="16"/>
      <c r="P312" s="15"/>
      <c r="Q312" s="15"/>
      <c r="R312" s="15"/>
      <c r="S312" s="15"/>
      <c r="T312" s="15"/>
      <c r="U312" s="15"/>
      <c r="V312" s="15"/>
      <c r="W312" s="16"/>
      <c r="X312" s="16"/>
      <c r="Y312" s="15"/>
      <c r="Z312" s="15"/>
      <c r="AA312" s="15"/>
      <c r="AB312" s="15"/>
      <c r="AC312" s="15"/>
      <c r="AD312" s="15"/>
      <c r="AE312" s="15"/>
      <c r="AF312" s="15"/>
      <c r="AG312" s="16"/>
      <c r="AH312" s="15"/>
      <c r="AI312" s="15"/>
      <c r="AJ312" s="15"/>
      <c r="AK312" s="15"/>
      <c r="AL312" s="15"/>
      <c r="AM312" s="15"/>
      <c r="AN312" s="14"/>
      <c r="AO312" s="14"/>
      <c r="AP312" s="19"/>
      <c r="AQ312" s="19"/>
      <c r="AR312" s="19"/>
      <c r="AS312" s="19"/>
      <c r="AT312" s="19">
        <f t="shared" si="54"/>
        <v>0</v>
      </c>
      <c r="AU312" s="19"/>
      <c r="AV312" s="19"/>
      <c r="AW312" s="19"/>
      <c r="AX312" s="19"/>
      <c r="AY312" s="20">
        <f t="shared" si="53"/>
        <v>0</v>
      </c>
      <c r="AZ312" s="19">
        <f t="shared" si="47"/>
        <v>0</v>
      </c>
      <c r="BA312" s="21">
        <v>2.0676999999999999</v>
      </c>
      <c r="BB312" s="21">
        <v>2.0676999999999999</v>
      </c>
      <c r="BC312" s="22"/>
      <c r="BD312" s="19">
        <v>0</v>
      </c>
      <c r="BE312" s="19">
        <f t="shared" si="48"/>
        <v>0</v>
      </c>
      <c r="BF312" s="19">
        <f t="shared" si="50"/>
        <v>0</v>
      </c>
      <c r="BG312" s="23">
        <v>3.4819999999999997E-2</v>
      </c>
      <c r="BH312" s="23">
        <f t="shared" si="49"/>
        <v>3.4819999999999997E-2</v>
      </c>
      <c r="BI312" s="19">
        <v>0</v>
      </c>
      <c r="BJ312" s="19">
        <v>0</v>
      </c>
      <c r="BK312" s="19">
        <f t="shared" si="40"/>
        <v>0</v>
      </c>
      <c r="BL312" s="19">
        <f t="shared" si="40"/>
        <v>0</v>
      </c>
      <c r="BM312" s="19">
        <v>0</v>
      </c>
      <c r="BN312" s="19">
        <v>0</v>
      </c>
      <c r="BO312" s="19">
        <f t="shared" si="51"/>
        <v>0</v>
      </c>
      <c r="BP312" s="24">
        <f t="shared" si="44"/>
        <v>0</v>
      </c>
      <c r="BQ312" s="24">
        <f t="shared" si="44"/>
        <v>0</v>
      </c>
      <c r="BR312" s="24">
        <f t="shared" si="52"/>
        <v>0</v>
      </c>
    </row>
    <row r="313" spans="1:71" s="25" customFormat="1" ht="14.25" x14ac:dyDescent="0.2">
      <c r="A313" s="14">
        <v>466</v>
      </c>
      <c r="B313" s="14"/>
      <c r="C313" s="15" t="s">
        <v>2721</v>
      </c>
      <c r="D313" s="16">
        <v>26856</v>
      </c>
      <c r="E313" s="15" t="s">
        <v>2722</v>
      </c>
      <c r="F313" s="15" t="s">
        <v>2721</v>
      </c>
      <c r="G313" s="17" t="s">
        <v>2723</v>
      </c>
      <c r="H313" s="17" t="s">
        <v>1841</v>
      </c>
      <c r="I313" s="17" t="s">
        <v>250</v>
      </c>
      <c r="J313" s="15" t="s">
        <v>2724</v>
      </c>
      <c r="K313" s="15" t="s">
        <v>1843</v>
      </c>
      <c r="L313" s="18" t="s">
        <v>2725</v>
      </c>
      <c r="M313" s="15" t="s">
        <v>2726</v>
      </c>
      <c r="N313" s="15" t="s">
        <v>2727</v>
      </c>
      <c r="O313" s="16">
        <v>340</v>
      </c>
      <c r="P313" s="15" t="s">
        <v>739</v>
      </c>
      <c r="Q313" s="15">
        <v>75000</v>
      </c>
      <c r="R313" s="15">
        <v>74700</v>
      </c>
      <c r="S313" s="15">
        <v>149700</v>
      </c>
      <c r="T313" s="15">
        <v>1</v>
      </c>
      <c r="U313" s="15" t="s">
        <v>75</v>
      </c>
      <c r="V313" s="15" t="s">
        <v>76</v>
      </c>
      <c r="W313" s="16">
        <v>1</v>
      </c>
      <c r="X313" s="16">
        <v>0</v>
      </c>
      <c r="Y313" s="15">
        <v>51151</v>
      </c>
      <c r="Z313" s="15">
        <v>1.1739999999999999</v>
      </c>
      <c r="AA313" s="15" t="s">
        <v>78</v>
      </c>
      <c r="AB313" s="15" t="s">
        <v>78</v>
      </c>
      <c r="AC313" s="15">
        <v>0</v>
      </c>
      <c r="AD313" s="15"/>
      <c r="AE313" s="15" t="s">
        <v>353</v>
      </c>
      <c r="AF313" s="15" t="s">
        <v>2728</v>
      </c>
      <c r="AG313" s="16">
        <v>1</v>
      </c>
      <c r="AH313" s="15" t="s">
        <v>2729</v>
      </c>
      <c r="AI313" s="15" t="s">
        <v>78</v>
      </c>
      <c r="AJ313" s="15">
        <v>51151.121582</v>
      </c>
      <c r="AK313" s="15">
        <v>921.52716951499997</v>
      </c>
      <c r="AL313" s="15">
        <v>3097380.0394299999</v>
      </c>
      <c r="AM313" s="15">
        <v>1430210.6907299999</v>
      </c>
      <c r="AN313" s="14"/>
      <c r="AO313" s="14"/>
      <c r="AP313" s="19">
        <v>0</v>
      </c>
      <c r="AQ313" s="19">
        <v>0</v>
      </c>
      <c r="AR313" s="19">
        <v>75000</v>
      </c>
      <c r="AS313" s="19">
        <v>91300</v>
      </c>
      <c r="AT313" s="19">
        <f t="shared" si="54"/>
        <v>166300</v>
      </c>
      <c r="AU313" s="19">
        <v>0</v>
      </c>
      <c r="AV313" s="19">
        <v>0</v>
      </c>
      <c r="AW313" s="19">
        <v>0</v>
      </c>
      <c r="AX313" s="19">
        <v>0</v>
      </c>
      <c r="AY313" s="20">
        <f t="shared" si="53"/>
        <v>0</v>
      </c>
      <c r="AZ313" s="19">
        <f t="shared" si="47"/>
        <v>166300</v>
      </c>
      <c r="BA313" s="21">
        <f>1.4823</f>
        <v>1.4823</v>
      </c>
      <c r="BB313" s="21">
        <f>2.0303</f>
        <v>2.0303</v>
      </c>
      <c r="BC313" s="22"/>
      <c r="BD313" s="19">
        <v>4989</v>
      </c>
      <c r="BE313" s="19">
        <f t="shared" si="48"/>
        <v>2465.0648999999999</v>
      </c>
      <c r="BF313" s="19">
        <f t="shared" si="50"/>
        <v>3376.3888999999999</v>
      </c>
      <c r="BG313" s="23">
        <v>3.4819999999999997E-2</v>
      </c>
      <c r="BH313" s="23">
        <f t="shared" si="49"/>
        <v>3.4819999999999997E-2</v>
      </c>
      <c r="BI313" s="19">
        <v>0</v>
      </c>
      <c r="BJ313" s="19">
        <v>0</v>
      </c>
      <c r="BK313" s="19">
        <f t="shared" si="40"/>
        <v>2465.0648999999999</v>
      </c>
      <c r="BL313" s="19">
        <f t="shared" si="40"/>
        <v>3376.3888999999999</v>
      </c>
      <c r="BM313" s="19">
        <v>0</v>
      </c>
      <c r="BN313" s="19">
        <v>0</v>
      </c>
      <c r="BO313" s="19">
        <f t="shared" si="51"/>
        <v>0</v>
      </c>
      <c r="BP313" s="24">
        <f t="shared" si="44"/>
        <v>2465.0648999999999</v>
      </c>
      <c r="BQ313" s="24">
        <f t="shared" si="44"/>
        <v>3376.3888999999999</v>
      </c>
      <c r="BR313" s="24">
        <f t="shared" si="52"/>
        <v>911.32400000000007</v>
      </c>
    </row>
    <row r="314" spans="1:71" s="25" customFormat="1" ht="14.25" x14ac:dyDescent="0.2">
      <c r="A314" s="14">
        <v>467</v>
      </c>
      <c r="B314" s="14"/>
      <c r="C314" s="15" t="s">
        <v>2730</v>
      </c>
      <c r="D314" s="16">
        <v>6146</v>
      </c>
      <c r="E314" s="15" t="s">
        <v>2731</v>
      </c>
      <c r="F314" s="15" t="s">
        <v>2730</v>
      </c>
      <c r="G314" s="17" t="s">
        <v>2723</v>
      </c>
      <c r="H314" s="17" t="s">
        <v>1841</v>
      </c>
      <c r="I314" s="17" t="s">
        <v>250</v>
      </c>
      <c r="J314" s="15" t="s">
        <v>2732</v>
      </c>
      <c r="K314" s="15" t="s">
        <v>1843</v>
      </c>
      <c r="L314" s="18" t="s">
        <v>2733</v>
      </c>
      <c r="M314" s="15" t="s">
        <v>2726</v>
      </c>
      <c r="N314" s="15" t="s">
        <v>2727</v>
      </c>
      <c r="O314" s="16">
        <v>340</v>
      </c>
      <c r="P314" s="15" t="s">
        <v>739</v>
      </c>
      <c r="Q314" s="15">
        <v>75800</v>
      </c>
      <c r="R314" s="15">
        <v>105500</v>
      </c>
      <c r="S314" s="15">
        <v>181300</v>
      </c>
      <c r="T314" s="15">
        <v>1.01</v>
      </c>
      <c r="U314" s="15" t="s">
        <v>75</v>
      </c>
      <c r="V314" s="15" t="s">
        <v>76</v>
      </c>
      <c r="W314" s="16">
        <v>1</v>
      </c>
      <c r="X314" s="16">
        <v>1</v>
      </c>
      <c r="Y314" s="15">
        <v>45048</v>
      </c>
      <c r="Z314" s="15">
        <v>1.034</v>
      </c>
      <c r="AA314" s="15" t="s">
        <v>2734</v>
      </c>
      <c r="AB314" s="15" t="s">
        <v>2735</v>
      </c>
      <c r="AC314" s="15">
        <v>187500</v>
      </c>
      <c r="AD314" s="26">
        <v>36817</v>
      </c>
      <c r="AE314" s="15" t="s">
        <v>222</v>
      </c>
      <c r="AF314" s="15" t="s">
        <v>2736</v>
      </c>
      <c r="AG314" s="16">
        <v>1</v>
      </c>
      <c r="AH314" s="15" t="s">
        <v>2737</v>
      </c>
      <c r="AI314" s="15" t="s">
        <v>78</v>
      </c>
      <c r="AJ314" s="15">
        <v>45047.8452148</v>
      </c>
      <c r="AK314" s="15">
        <v>940.00695791700002</v>
      </c>
      <c r="AL314" s="15">
        <v>3097542.75269</v>
      </c>
      <c r="AM314" s="15">
        <v>1430221.2720000001</v>
      </c>
      <c r="AN314" s="14"/>
      <c r="AO314" s="14"/>
      <c r="AP314" s="19">
        <v>0</v>
      </c>
      <c r="AQ314" s="19">
        <v>0</v>
      </c>
      <c r="AR314" s="19">
        <v>75800</v>
      </c>
      <c r="AS314" s="19">
        <v>146800</v>
      </c>
      <c r="AT314" s="19">
        <f t="shared" si="54"/>
        <v>222600</v>
      </c>
      <c r="AU314" s="19">
        <v>0</v>
      </c>
      <c r="AV314" s="19">
        <v>0</v>
      </c>
      <c r="AW314" s="19">
        <v>0</v>
      </c>
      <c r="AX314" s="19">
        <v>0</v>
      </c>
      <c r="AY314" s="20">
        <f t="shared" si="53"/>
        <v>0</v>
      </c>
      <c r="AZ314" s="19">
        <f t="shared" si="47"/>
        <v>222600</v>
      </c>
      <c r="BA314" s="21">
        <f t="shared" ref="BA314:BA327" si="55">1.4823</f>
        <v>1.4823</v>
      </c>
      <c r="BB314" s="21">
        <f t="shared" ref="BB314:BB327" si="56">2.0303</f>
        <v>2.0303</v>
      </c>
      <c r="BC314" s="22"/>
      <c r="BD314" s="19">
        <v>6678</v>
      </c>
      <c r="BE314" s="19">
        <f t="shared" si="48"/>
        <v>3299.5998</v>
      </c>
      <c r="BF314" s="19">
        <f t="shared" si="50"/>
        <v>4519.4477999999999</v>
      </c>
      <c r="BG314" s="23">
        <v>3.4819999999999997E-2</v>
      </c>
      <c r="BH314" s="23">
        <f t="shared" si="49"/>
        <v>3.4819999999999997E-2</v>
      </c>
      <c r="BI314" s="19">
        <v>0</v>
      </c>
      <c r="BJ314" s="19">
        <v>0</v>
      </c>
      <c r="BK314" s="19">
        <f t="shared" si="40"/>
        <v>3299.5998</v>
      </c>
      <c r="BL314" s="19">
        <f t="shared" si="40"/>
        <v>4519.4477999999999</v>
      </c>
      <c r="BM314" s="19">
        <v>0</v>
      </c>
      <c r="BN314" s="19">
        <v>0</v>
      </c>
      <c r="BO314" s="19">
        <f t="shared" si="51"/>
        <v>0</v>
      </c>
      <c r="BP314" s="24">
        <f t="shared" si="44"/>
        <v>3299.5998</v>
      </c>
      <c r="BQ314" s="24">
        <f t="shared" si="44"/>
        <v>4519.4477999999999</v>
      </c>
      <c r="BR314" s="24">
        <f t="shared" si="52"/>
        <v>1219.848</v>
      </c>
    </row>
    <row r="315" spans="1:71" s="25" customFormat="1" ht="14.25" x14ac:dyDescent="0.2">
      <c r="A315" s="14">
        <v>468</v>
      </c>
      <c r="B315" s="14"/>
      <c r="C315" s="15" t="s">
        <v>2738</v>
      </c>
      <c r="D315" s="16">
        <v>21823</v>
      </c>
      <c r="E315" s="15" t="s">
        <v>2739</v>
      </c>
      <c r="F315" s="15" t="s">
        <v>2738</v>
      </c>
      <c r="G315" s="17" t="s">
        <v>2723</v>
      </c>
      <c r="H315" s="17" t="s">
        <v>1841</v>
      </c>
      <c r="I315" s="17" t="s">
        <v>250</v>
      </c>
      <c r="J315" s="15" t="s">
        <v>2740</v>
      </c>
      <c r="K315" s="15" t="s">
        <v>1843</v>
      </c>
      <c r="L315" s="18" t="s">
        <v>2741</v>
      </c>
      <c r="M315" s="15" t="s">
        <v>2726</v>
      </c>
      <c r="N315" s="15" t="s">
        <v>2727</v>
      </c>
      <c r="O315" s="16">
        <v>340</v>
      </c>
      <c r="P315" s="15" t="s">
        <v>739</v>
      </c>
      <c r="Q315" s="15">
        <v>177800</v>
      </c>
      <c r="R315" s="15">
        <v>322700</v>
      </c>
      <c r="S315" s="15">
        <v>500500</v>
      </c>
      <c r="T315" s="15">
        <v>2.37</v>
      </c>
      <c r="U315" s="15" t="s">
        <v>75</v>
      </c>
      <c r="V315" s="15" t="s">
        <v>76</v>
      </c>
      <c r="W315" s="16">
        <v>1</v>
      </c>
      <c r="X315" s="16">
        <v>1</v>
      </c>
      <c r="Y315" s="15">
        <v>66209</v>
      </c>
      <c r="Z315" s="15">
        <v>1.52</v>
      </c>
      <c r="AA315" s="15" t="s">
        <v>2734</v>
      </c>
      <c r="AB315" s="15" t="s">
        <v>2735</v>
      </c>
      <c r="AC315" s="15">
        <v>0</v>
      </c>
      <c r="AD315" s="26">
        <v>37589</v>
      </c>
      <c r="AE315" s="15" t="s">
        <v>147</v>
      </c>
      <c r="AF315" s="15" t="s">
        <v>2742</v>
      </c>
      <c r="AG315" s="16">
        <v>1</v>
      </c>
      <c r="AH315" s="15" t="s">
        <v>2743</v>
      </c>
      <c r="AI315" s="15" t="s">
        <v>78</v>
      </c>
      <c r="AJ315" s="15">
        <v>66209.479003900007</v>
      </c>
      <c r="AK315" s="15">
        <v>1153.9668999200001</v>
      </c>
      <c r="AL315" s="15">
        <v>3097795.5682299999</v>
      </c>
      <c r="AM315" s="15">
        <v>1430231.8336700001</v>
      </c>
      <c r="AN315" s="14"/>
      <c r="AO315" s="14"/>
      <c r="AP315" s="19">
        <v>0</v>
      </c>
      <c r="AQ315" s="19">
        <v>0</v>
      </c>
      <c r="AR315" s="19">
        <v>177800</v>
      </c>
      <c r="AS315" s="19">
        <v>319600</v>
      </c>
      <c r="AT315" s="19">
        <f t="shared" si="54"/>
        <v>497400</v>
      </c>
      <c r="AU315" s="19">
        <v>0</v>
      </c>
      <c r="AV315" s="19">
        <v>0</v>
      </c>
      <c r="AW315" s="19">
        <v>0</v>
      </c>
      <c r="AX315" s="19">
        <v>0</v>
      </c>
      <c r="AY315" s="20">
        <f t="shared" si="53"/>
        <v>0</v>
      </c>
      <c r="AZ315" s="19">
        <f t="shared" si="47"/>
        <v>497400</v>
      </c>
      <c r="BA315" s="21">
        <f t="shared" si="55"/>
        <v>1.4823</v>
      </c>
      <c r="BB315" s="21">
        <f t="shared" si="56"/>
        <v>2.0303</v>
      </c>
      <c r="BC315" s="22"/>
      <c r="BD315" s="19">
        <v>14922</v>
      </c>
      <c r="BE315" s="19">
        <f t="shared" si="48"/>
        <v>7372.9601999999995</v>
      </c>
      <c r="BF315" s="19">
        <f t="shared" si="50"/>
        <v>10098.7122</v>
      </c>
      <c r="BG315" s="23">
        <v>3.4819999999999997E-2</v>
      </c>
      <c r="BH315" s="23">
        <f t="shared" si="49"/>
        <v>3.4819999999999997E-2</v>
      </c>
      <c r="BI315" s="19">
        <v>0</v>
      </c>
      <c r="BJ315" s="19">
        <v>0</v>
      </c>
      <c r="BK315" s="19">
        <f t="shared" ref="BK315:BL328" si="57">BE315-BI315</f>
        <v>7372.9601999999995</v>
      </c>
      <c r="BL315" s="19">
        <f t="shared" si="57"/>
        <v>10098.7122</v>
      </c>
      <c r="BM315" s="19">
        <v>0</v>
      </c>
      <c r="BN315" s="19">
        <v>0</v>
      </c>
      <c r="BO315" s="19">
        <f t="shared" si="51"/>
        <v>0</v>
      </c>
      <c r="BP315" s="24">
        <f t="shared" si="44"/>
        <v>7372.9601999999995</v>
      </c>
      <c r="BQ315" s="24">
        <f t="shared" si="44"/>
        <v>10098.7122</v>
      </c>
      <c r="BR315" s="24">
        <f t="shared" si="52"/>
        <v>2725.7520000000004</v>
      </c>
    </row>
    <row r="316" spans="1:71" s="25" customFormat="1" ht="14.25" x14ac:dyDescent="0.2">
      <c r="A316" s="14">
        <v>469</v>
      </c>
      <c r="B316" s="14"/>
      <c r="C316" s="15" t="s">
        <v>2744</v>
      </c>
      <c r="D316" s="16">
        <v>31456</v>
      </c>
      <c r="E316" s="15" t="s">
        <v>2745</v>
      </c>
      <c r="F316" s="15" t="s">
        <v>2744</v>
      </c>
      <c r="G316" s="17" t="s">
        <v>2723</v>
      </c>
      <c r="H316" s="17" t="s">
        <v>1841</v>
      </c>
      <c r="I316" s="17" t="s">
        <v>250</v>
      </c>
      <c r="J316" s="15" t="s">
        <v>2746</v>
      </c>
      <c r="K316" s="15" t="s">
        <v>1843</v>
      </c>
      <c r="L316" s="18" t="s">
        <v>2741</v>
      </c>
      <c r="M316" s="15" t="s">
        <v>2726</v>
      </c>
      <c r="N316" s="15" t="s">
        <v>2727</v>
      </c>
      <c r="O316" s="16">
        <v>340</v>
      </c>
      <c r="P316" s="15" t="s">
        <v>739</v>
      </c>
      <c r="Q316" s="15">
        <v>177800</v>
      </c>
      <c r="R316" s="15">
        <v>322700</v>
      </c>
      <c r="S316" s="15">
        <v>500500</v>
      </c>
      <c r="T316" s="15">
        <v>2.37</v>
      </c>
      <c r="U316" s="15" t="s">
        <v>75</v>
      </c>
      <c r="V316" s="15" t="s">
        <v>76</v>
      </c>
      <c r="W316" s="16">
        <v>1</v>
      </c>
      <c r="X316" s="16">
        <v>1</v>
      </c>
      <c r="Y316" s="15">
        <v>36956</v>
      </c>
      <c r="Z316" s="15">
        <v>0.84799999999999998</v>
      </c>
      <c r="AA316" s="15" t="s">
        <v>2734</v>
      </c>
      <c r="AB316" s="15" t="s">
        <v>2735</v>
      </c>
      <c r="AC316" s="15">
        <v>0</v>
      </c>
      <c r="AD316" s="26">
        <v>37589</v>
      </c>
      <c r="AE316" s="15" t="s">
        <v>147</v>
      </c>
      <c r="AF316" s="15" t="s">
        <v>2742</v>
      </c>
      <c r="AG316" s="16">
        <v>1</v>
      </c>
      <c r="AH316" s="15" t="s">
        <v>2743</v>
      </c>
      <c r="AI316" s="15" t="s">
        <v>78</v>
      </c>
      <c r="AJ316" s="15">
        <v>36955.7529297</v>
      </c>
      <c r="AK316" s="15">
        <v>943.40933581499996</v>
      </c>
      <c r="AL316" s="15">
        <v>3097662.1111300001</v>
      </c>
      <c r="AM316" s="15">
        <v>1430226.2656700001</v>
      </c>
      <c r="AN316" s="14"/>
      <c r="AO316" s="14"/>
      <c r="AP316" s="19">
        <v>0</v>
      </c>
      <c r="AQ316" s="19">
        <v>0</v>
      </c>
      <c r="AR316" s="19">
        <v>177800</v>
      </c>
      <c r="AS316" s="19">
        <v>319600</v>
      </c>
      <c r="AT316" s="19">
        <f t="shared" si="54"/>
        <v>497400</v>
      </c>
      <c r="AU316" s="19">
        <v>0</v>
      </c>
      <c r="AV316" s="19">
        <v>0</v>
      </c>
      <c r="AW316" s="19">
        <v>0</v>
      </c>
      <c r="AX316" s="19">
        <v>0</v>
      </c>
      <c r="AY316" s="20">
        <f t="shared" si="53"/>
        <v>0</v>
      </c>
      <c r="AZ316" s="19">
        <f t="shared" si="47"/>
        <v>497400</v>
      </c>
      <c r="BA316" s="21">
        <f t="shared" si="55"/>
        <v>1.4823</v>
      </c>
      <c r="BB316" s="21">
        <f t="shared" si="56"/>
        <v>2.0303</v>
      </c>
      <c r="BC316" s="22"/>
      <c r="BD316" s="19">
        <v>14922</v>
      </c>
      <c r="BE316" s="19">
        <f t="shared" si="48"/>
        <v>7372.9601999999995</v>
      </c>
      <c r="BF316" s="19">
        <f t="shared" si="50"/>
        <v>10098.7122</v>
      </c>
      <c r="BG316" s="23">
        <v>3.4819999999999997E-2</v>
      </c>
      <c r="BH316" s="23">
        <f t="shared" si="49"/>
        <v>3.4819999999999997E-2</v>
      </c>
      <c r="BI316" s="19">
        <v>0</v>
      </c>
      <c r="BJ316" s="19">
        <v>0</v>
      </c>
      <c r="BK316" s="19">
        <f t="shared" si="57"/>
        <v>7372.9601999999995</v>
      </c>
      <c r="BL316" s="19">
        <f t="shared" si="57"/>
        <v>10098.7122</v>
      </c>
      <c r="BM316" s="19">
        <v>0</v>
      </c>
      <c r="BN316" s="19">
        <v>0</v>
      </c>
      <c r="BO316" s="19">
        <f t="shared" si="51"/>
        <v>0</v>
      </c>
      <c r="BP316" s="24">
        <f t="shared" si="44"/>
        <v>7372.9601999999995</v>
      </c>
      <c r="BQ316" s="24">
        <f t="shared" si="44"/>
        <v>10098.7122</v>
      </c>
      <c r="BR316" s="24">
        <f t="shared" si="52"/>
        <v>2725.7520000000004</v>
      </c>
    </row>
    <row r="317" spans="1:71" s="25" customFormat="1" ht="14.25" x14ac:dyDescent="0.2">
      <c r="A317" s="14">
        <v>470</v>
      </c>
      <c r="B317" s="14"/>
      <c r="C317" s="15"/>
      <c r="D317" s="16">
        <v>21142</v>
      </c>
      <c r="E317" s="15" t="s">
        <v>2747</v>
      </c>
      <c r="F317" s="15" t="s">
        <v>2748</v>
      </c>
      <c r="G317" s="17" t="s">
        <v>2749</v>
      </c>
      <c r="H317" s="17" t="s">
        <v>2750</v>
      </c>
      <c r="I317" s="17" t="s">
        <v>2751</v>
      </c>
      <c r="J317" s="15" t="s">
        <v>2752</v>
      </c>
      <c r="K317" s="15" t="s">
        <v>2753</v>
      </c>
      <c r="L317" s="18" t="s">
        <v>2754</v>
      </c>
      <c r="M317" s="15" t="s">
        <v>2726</v>
      </c>
      <c r="N317" s="15" t="s">
        <v>2727</v>
      </c>
      <c r="O317" s="16">
        <v>350</v>
      </c>
      <c r="P317" s="15" t="s">
        <v>616</v>
      </c>
      <c r="Q317" s="15">
        <v>112500</v>
      </c>
      <c r="R317" s="15">
        <v>284000</v>
      </c>
      <c r="S317" s="15">
        <v>396500</v>
      </c>
      <c r="T317" s="15">
        <v>1.5</v>
      </c>
      <c r="U317" s="15" t="s">
        <v>75</v>
      </c>
      <c r="V317" s="15" t="s">
        <v>76</v>
      </c>
      <c r="W317" s="16">
        <v>1</v>
      </c>
      <c r="X317" s="16">
        <v>0</v>
      </c>
      <c r="Y317" s="15">
        <v>65625</v>
      </c>
      <c r="Z317" s="15">
        <v>1.5069999999999999</v>
      </c>
      <c r="AA317" s="15" t="s">
        <v>78</v>
      </c>
      <c r="AB317" s="15" t="s">
        <v>78</v>
      </c>
      <c r="AC317" s="15">
        <v>0</v>
      </c>
      <c r="AD317" s="15"/>
      <c r="AE317" s="15" t="s">
        <v>211</v>
      </c>
      <c r="AF317" s="15" t="s">
        <v>2755</v>
      </c>
      <c r="AG317" s="16">
        <v>1</v>
      </c>
      <c r="AH317" s="15" t="s">
        <v>2756</v>
      </c>
      <c r="AI317" s="15" t="s">
        <v>78</v>
      </c>
      <c r="AJ317" s="15">
        <v>65624.8837891</v>
      </c>
      <c r="AK317" s="15">
        <v>1208.51226397</v>
      </c>
      <c r="AL317" s="15">
        <v>3097948.8543099998</v>
      </c>
      <c r="AM317" s="15">
        <v>1430237.88026</v>
      </c>
      <c r="AN317" s="14"/>
      <c r="AO317" s="14"/>
      <c r="AP317" s="19">
        <v>0</v>
      </c>
      <c r="AQ317" s="19">
        <v>0</v>
      </c>
      <c r="AR317" s="19">
        <v>112500</v>
      </c>
      <c r="AS317" s="19">
        <v>281000</v>
      </c>
      <c r="AT317" s="19">
        <f t="shared" si="54"/>
        <v>393500</v>
      </c>
      <c r="AU317" s="19">
        <v>0</v>
      </c>
      <c r="AV317" s="19">
        <v>0</v>
      </c>
      <c r="AW317" s="19">
        <v>0</v>
      </c>
      <c r="AX317" s="19">
        <v>0</v>
      </c>
      <c r="AY317" s="20">
        <f t="shared" si="53"/>
        <v>0</v>
      </c>
      <c r="AZ317" s="19">
        <f t="shared" si="47"/>
        <v>393500</v>
      </c>
      <c r="BA317" s="21">
        <f t="shared" si="55"/>
        <v>1.4823</v>
      </c>
      <c r="BB317" s="21">
        <f t="shared" si="56"/>
        <v>2.0303</v>
      </c>
      <c r="BC317" s="22"/>
      <c r="BD317" s="19">
        <v>11805</v>
      </c>
      <c r="BE317" s="19">
        <f t="shared" si="48"/>
        <v>5832.8504999999996</v>
      </c>
      <c r="BF317" s="19">
        <f t="shared" si="50"/>
        <v>7989.2304999999997</v>
      </c>
      <c r="BG317" s="23">
        <v>3.4819999999999997E-2</v>
      </c>
      <c r="BH317" s="23">
        <f t="shared" si="49"/>
        <v>3.4819999999999997E-2</v>
      </c>
      <c r="BI317" s="19">
        <v>0</v>
      </c>
      <c r="BJ317" s="19">
        <v>0</v>
      </c>
      <c r="BK317" s="19">
        <f t="shared" si="57"/>
        <v>5832.8504999999996</v>
      </c>
      <c r="BL317" s="19">
        <f t="shared" si="57"/>
        <v>7989.2304999999997</v>
      </c>
      <c r="BM317" s="19">
        <v>0</v>
      </c>
      <c r="BN317" s="19">
        <v>0</v>
      </c>
      <c r="BO317" s="19">
        <f t="shared" si="51"/>
        <v>0</v>
      </c>
      <c r="BP317" s="24">
        <f t="shared" si="44"/>
        <v>5832.8504999999996</v>
      </c>
      <c r="BQ317" s="24">
        <f t="shared" si="44"/>
        <v>7989.2304999999997</v>
      </c>
      <c r="BR317" s="24">
        <f t="shared" si="52"/>
        <v>2156.38</v>
      </c>
    </row>
    <row r="318" spans="1:71" s="25" customFormat="1" ht="14.25" x14ac:dyDescent="0.2">
      <c r="A318" s="14">
        <v>471</v>
      </c>
      <c r="B318" s="14"/>
      <c r="C318" s="15" t="s">
        <v>2757</v>
      </c>
      <c r="D318" s="16">
        <v>25317</v>
      </c>
      <c r="E318" s="15" t="s">
        <v>2758</v>
      </c>
      <c r="F318" s="15" t="s">
        <v>2757</v>
      </c>
      <c r="G318" s="17" t="s">
        <v>2759</v>
      </c>
      <c r="H318" s="17" t="s">
        <v>2760</v>
      </c>
      <c r="I318" s="17" t="s">
        <v>88</v>
      </c>
      <c r="J318" s="15" t="s">
        <v>2761</v>
      </c>
      <c r="K318" s="15" t="s">
        <v>88</v>
      </c>
      <c r="L318" s="18" t="s">
        <v>2762</v>
      </c>
      <c r="M318" s="15" t="s">
        <v>2726</v>
      </c>
      <c r="N318" s="15" t="s">
        <v>2727</v>
      </c>
      <c r="O318" s="16">
        <v>399</v>
      </c>
      <c r="P318" s="15" t="s">
        <v>352</v>
      </c>
      <c r="Q318" s="15">
        <v>247500</v>
      </c>
      <c r="R318" s="15">
        <v>2900</v>
      </c>
      <c r="S318" s="15">
        <v>250400</v>
      </c>
      <c r="T318" s="15">
        <v>3.3</v>
      </c>
      <c r="U318" s="15" t="s">
        <v>75</v>
      </c>
      <c r="V318" s="15" t="s">
        <v>76</v>
      </c>
      <c r="W318" s="16">
        <v>0</v>
      </c>
      <c r="X318" s="16">
        <v>1</v>
      </c>
      <c r="Y318" s="15">
        <v>127294</v>
      </c>
      <c r="Z318" s="15">
        <v>2.9220000000000002</v>
      </c>
      <c r="AA318" s="15" t="s">
        <v>2734</v>
      </c>
      <c r="AB318" s="15" t="s">
        <v>2735</v>
      </c>
      <c r="AC318" s="15">
        <v>445500</v>
      </c>
      <c r="AD318" s="26">
        <v>38338</v>
      </c>
      <c r="AE318" s="15" t="s">
        <v>119</v>
      </c>
      <c r="AF318" s="15" t="s">
        <v>119</v>
      </c>
      <c r="AG318" s="16">
        <v>1</v>
      </c>
      <c r="AH318" s="15" t="s">
        <v>2763</v>
      </c>
      <c r="AI318" s="15" t="s">
        <v>78</v>
      </c>
      <c r="AJ318" s="15">
        <v>127293.806152</v>
      </c>
      <c r="AK318" s="15">
        <v>1509.1106205900001</v>
      </c>
      <c r="AL318" s="15">
        <v>3098149.0420300001</v>
      </c>
      <c r="AM318" s="15">
        <v>1430234.7301</v>
      </c>
      <c r="AN318" s="14"/>
      <c r="AO318" s="14"/>
      <c r="AP318" s="19">
        <v>0</v>
      </c>
      <c r="AQ318" s="19">
        <v>0</v>
      </c>
      <c r="AR318" s="19">
        <v>247500</v>
      </c>
      <c r="AS318" s="19">
        <v>2800</v>
      </c>
      <c r="AT318" s="19">
        <f t="shared" si="54"/>
        <v>250300</v>
      </c>
      <c r="AU318" s="19">
        <v>0</v>
      </c>
      <c r="AV318" s="19">
        <v>0</v>
      </c>
      <c r="AW318" s="19">
        <v>0</v>
      </c>
      <c r="AX318" s="19">
        <v>0</v>
      </c>
      <c r="AY318" s="20">
        <f t="shared" si="53"/>
        <v>0</v>
      </c>
      <c r="AZ318" s="19">
        <f t="shared" si="47"/>
        <v>250300</v>
      </c>
      <c r="BA318" s="21">
        <f t="shared" si="55"/>
        <v>1.4823</v>
      </c>
      <c r="BB318" s="21">
        <f t="shared" si="56"/>
        <v>2.0303</v>
      </c>
      <c r="BC318" s="22"/>
      <c r="BD318" s="19">
        <v>7509</v>
      </c>
      <c r="BE318" s="19">
        <f t="shared" si="48"/>
        <v>3710.1968999999999</v>
      </c>
      <c r="BF318" s="19">
        <f t="shared" si="50"/>
        <v>5081.8409000000001</v>
      </c>
      <c r="BG318" s="23">
        <v>3.4819999999999997E-2</v>
      </c>
      <c r="BH318" s="23">
        <f t="shared" si="49"/>
        <v>3.4819999999999997E-2</v>
      </c>
      <c r="BI318" s="19">
        <v>0</v>
      </c>
      <c r="BJ318" s="19">
        <v>0</v>
      </c>
      <c r="BK318" s="19">
        <f t="shared" si="57"/>
        <v>3710.1968999999999</v>
      </c>
      <c r="BL318" s="19">
        <f t="shared" si="57"/>
        <v>5081.8409000000001</v>
      </c>
      <c r="BM318" s="19">
        <v>0</v>
      </c>
      <c r="BN318" s="19">
        <v>0</v>
      </c>
      <c r="BO318" s="19">
        <f t="shared" si="51"/>
        <v>0</v>
      </c>
      <c r="BP318" s="24">
        <f t="shared" si="44"/>
        <v>3710.1968999999999</v>
      </c>
      <c r="BQ318" s="24">
        <f t="shared" si="44"/>
        <v>5081.8409000000001</v>
      </c>
      <c r="BR318" s="24">
        <f t="shared" si="52"/>
        <v>1371.6440000000002</v>
      </c>
    </row>
    <row r="319" spans="1:71" s="25" customFormat="1" ht="14.25" x14ac:dyDescent="0.2">
      <c r="A319" s="14">
        <v>472</v>
      </c>
      <c r="B319" s="14"/>
      <c r="C319" s="15"/>
      <c r="D319" s="16">
        <v>30986</v>
      </c>
      <c r="E319" s="15" t="s">
        <v>2764</v>
      </c>
      <c r="F319" s="15" t="s">
        <v>2765</v>
      </c>
      <c r="G319" s="17" t="s">
        <v>2766</v>
      </c>
      <c r="H319" s="17" t="s">
        <v>2767</v>
      </c>
      <c r="I319" s="17" t="s">
        <v>86</v>
      </c>
      <c r="J319" s="15" t="s">
        <v>2768</v>
      </c>
      <c r="K319" s="15" t="s">
        <v>86</v>
      </c>
      <c r="L319" s="18" t="s">
        <v>2769</v>
      </c>
      <c r="M319" s="15" t="s">
        <v>2726</v>
      </c>
      <c r="N319" s="15" t="s">
        <v>2727</v>
      </c>
      <c r="O319" s="16">
        <v>456</v>
      </c>
      <c r="P319" s="15" t="s">
        <v>1364</v>
      </c>
      <c r="Q319" s="15">
        <v>234000</v>
      </c>
      <c r="R319" s="15">
        <v>3100</v>
      </c>
      <c r="S319" s="15">
        <v>237100</v>
      </c>
      <c r="T319" s="15">
        <v>3.12</v>
      </c>
      <c r="U319" s="15" t="s">
        <v>75</v>
      </c>
      <c r="V319" s="15" t="s">
        <v>76</v>
      </c>
      <c r="W319" s="16">
        <v>0</v>
      </c>
      <c r="X319" s="16">
        <v>1</v>
      </c>
      <c r="Y319" s="15">
        <v>130695</v>
      </c>
      <c r="Z319" s="15">
        <v>3</v>
      </c>
      <c r="AA319" s="15" t="s">
        <v>2734</v>
      </c>
      <c r="AB319" s="15" t="s">
        <v>2735</v>
      </c>
      <c r="AC319" s="15">
        <v>275000</v>
      </c>
      <c r="AD319" s="26">
        <v>41628</v>
      </c>
      <c r="AE319" s="15" t="s">
        <v>211</v>
      </c>
      <c r="AF319" s="15" t="s">
        <v>2770</v>
      </c>
      <c r="AG319" s="16">
        <v>1</v>
      </c>
      <c r="AH319" s="15" t="s">
        <v>2771</v>
      </c>
      <c r="AI319" s="15" t="s">
        <v>78</v>
      </c>
      <c r="AJ319" s="15">
        <v>130694.722656</v>
      </c>
      <c r="AK319" s="15">
        <v>1557.1332227400001</v>
      </c>
      <c r="AL319" s="15">
        <v>3098397.4560699998</v>
      </c>
      <c r="AM319" s="15">
        <v>1430210.7349400001</v>
      </c>
      <c r="AN319" s="14"/>
      <c r="AO319" s="14"/>
      <c r="AP319" s="19">
        <v>0</v>
      </c>
      <c r="AQ319" s="19">
        <v>0</v>
      </c>
      <c r="AR319" s="19">
        <v>234000</v>
      </c>
      <c r="AS319" s="19">
        <v>3100</v>
      </c>
      <c r="AT319" s="19">
        <f t="shared" si="54"/>
        <v>237100</v>
      </c>
      <c r="AU319" s="19">
        <v>0</v>
      </c>
      <c r="AV319" s="19">
        <v>0</v>
      </c>
      <c r="AW319" s="19">
        <v>0</v>
      </c>
      <c r="AX319" s="19">
        <v>0</v>
      </c>
      <c r="AY319" s="20">
        <f t="shared" si="53"/>
        <v>0</v>
      </c>
      <c r="AZ319" s="19">
        <f t="shared" si="47"/>
        <v>237100</v>
      </c>
      <c r="BA319" s="21">
        <f t="shared" si="55"/>
        <v>1.4823</v>
      </c>
      <c r="BB319" s="21">
        <f t="shared" si="56"/>
        <v>2.0303</v>
      </c>
      <c r="BC319" s="22"/>
      <c r="BD319" s="19">
        <v>7113</v>
      </c>
      <c r="BE319" s="19">
        <f t="shared" si="48"/>
        <v>3514.5333000000001</v>
      </c>
      <c r="BF319" s="19">
        <f t="shared" si="50"/>
        <v>4813.8413</v>
      </c>
      <c r="BG319" s="23">
        <v>3.4819999999999997E-2</v>
      </c>
      <c r="BH319" s="23">
        <f t="shared" si="49"/>
        <v>3.4819999999999997E-2</v>
      </c>
      <c r="BI319" s="19">
        <v>0</v>
      </c>
      <c r="BJ319" s="19">
        <v>0</v>
      </c>
      <c r="BK319" s="19">
        <f t="shared" si="57"/>
        <v>3514.5333000000001</v>
      </c>
      <c r="BL319" s="19">
        <f t="shared" si="57"/>
        <v>4813.8413</v>
      </c>
      <c r="BM319" s="19">
        <v>0</v>
      </c>
      <c r="BN319" s="19">
        <v>0</v>
      </c>
      <c r="BO319" s="19">
        <f t="shared" si="51"/>
        <v>0</v>
      </c>
      <c r="BP319" s="24">
        <f t="shared" si="44"/>
        <v>3514.5333000000001</v>
      </c>
      <c r="BQ319" s="24">
        <f t="shared" si="44"/>
        <v>4813.8413</v>
      </c>
      <c r="BR319" s="24">
        <f t="shared" si="52"/>
        <v>1299.308</v>
      </c>
    </row>
    <row r="320" spans="1:71" s="25" customFormat="1" ht="14.25" x14ac:dyDescent="0.2">
      <c r="A320" s="14">
        <v>473</v>
      </c>
      <c r="B320" s="14"/>
      <c r="C320" s="15"/>
      <c r="D320" s="16">
        <v>22573</v>
      </c>
      <c r="E320" s="15" t="s">
        <v>2772</v>
      </c>
      <c r="F320" s="15" t="s">
        <v>2773</v>
      </c>
      <c r="G320" s="17" t="s">
        <v>2774</v>
      </c>
      <c r="H320" s="17" t="s">
        <v>2767</v>
      </c>
      <c r="I320" s="17" t="s">
        <v>86</v>
      </c>
      <c r="J320" s="15" t="s">
        <v>2768</v>
      </c>
      <c r="K320" s="15" t="s">
        <v>86</v>
      </c>
      <c r="L320" s="18" t="s">
        <v>2775</v>
      </c>
      <c r="M320" s="15" t="s">
        <v>2726</v>
      </c>
      <c r="N320" s="15" t="s">
        <v>2727</v>
      </c>
      <c r="O320" s="16">
        <v>340</v>
      </c>
      <c r="P320" s="15" t="s">
        <v>739</v>
      </c>
      <c r="Q320" s="15">
        <v>246000</v>
      </c>
      <c r="R320" s="15">
        <v>344700</v>
      </c>
      <c r="S320" s="15">
        <v>590700</v>
      </c>
      <c r="T320" s="15">
        <v>3.28</v>
      </c>
      <c r="U320" s="15" t="s">
        <v>75</v>
      </c>
      <c r="V320" s="15" t="s">
        <v>76</v>
      </c>
      <c r="W320" s="16">
        <v>1</v>
      </c>
      <c r="X320" s="16">
        <v>1</v>
      </c>
      <c r="Y320" s="15">
        <v>146719</v>
      </c>
      <c r="Z320" s="15">
        <v>3.3679999999999999</v>
      </c>
      <c r="AA320" s="15" t="s">
        <v>2734</v>
      </c>
      <c r="AB320" s="15" t="s">
        <v>2735</v>
      </c>
      <c r="AC320" s="15">
        <v>0.1</v>
      </c>
      <c r="AD320" s="26">
        <v>39688</v>
      </c>
      <c r="AE320" s="15" t="s">
        <v>1813</v>
      </c>
      <c r="AF320" s="15" t="s">
        <v>255</v>
      </c>
      <c r="AG320" s="16">
        <v>1</v>
      </c>
      <c r="AH320" s="15" t="s">
        <v>2776</v>
      </c>
      <c r="AI320" s="15" t="s">
        <v>78</v>
      </c>
      <c r="AJ320" s="15">
        <v>146718.66894500001</v>
      </c>
      <c r="AK320" s="15">
        <v>1640.92601274</v>
      </c>
      <c r="AL320" s="15">
        <v>3098651.4723499999</v>
      </c>
      <c r="AM320" s="15">
        <v>1430197.65173</v>
      </c>
      <c r="AN320" s="14"/>
      <c r="AO320" s="14"/>
      <c r="AP320" s="19">
        <v>0</v>
      </c>
      <c r="AQ320" s="19">
        <v>0</v>
      </c>
      <c r="AR320" s="19">
        <v>246000</v>
      </c>
      <c r="AS320" s="19">
        <v>341200</v>
      </c>
      <c r="AT320" s="19">
        <f t="shared" si="54"/>
        <v>587200</v>
      </c>
      <c r="AU320" s="19">
        <v>0</v>
      </c>
      <c r="AV320" s="19">
        <v>0</v>
      </c>
      <c r="AW320" s="19">
        <v>0</v>
      </c>
      <c r="AX320" s="19">
        <v>0</v>
      </c>
      <c r="AY320" s="20">
        <f t="shared" si="53"/>
        <v>0</v>
      </c>
      <c r="AZ320" s="19">
        <f t="shared" si="47"/>
        <v>587200</v>
      </c>
      <c r="BA320" s="21">
        <f t="shared" si="55"/>
        <v>1.4823</v>
      </c>
      <c r="BB320" s="21">
        <f t="shared" si="56"/>
        <v>2.0303</v>
      </c>
      <c r="BC320" s="22"/>
      <c r="BD320" s="19">
        <v>17616</v>
      </c>
      <c r="BE320" s="19">
        <f t="shared" si="48"/>
        <v>8704.0655999999999</v>
      </c>
      <c r="BF320" s="19">
        <f t="shared" si="50"/>
        <v>11921.9216</v>
      </c>
      <c r="BG320" s="23">
        <v>3.4819999999999997E-2</v>
      </c>
      <c r="BH320" s="23">
        <f t="shared" si="49"/>
        <v>3.4819999999999997E-2</v>
      </c>
      <c r="BI320" s="19">
        <v>0</v>
      </c>
      <c r="BJ320" s="19">
        <v>0</v>
      </c>
      <c r="BK320" s="19">
        <f t="shared" si="57"/>
        <v>8704.0655999999999</v>
      </c>
      <c r="BL320" s="19">
        <f t="shared" si="57"/>
        <v>11921.9216</v>
      </c>
      <c r="BM320" s="19">
        <v>0</v>
      </c>
      <c r="BN320" s="19">
        <v>0</v>
      </c>
      <c r="BO320" s="19">
        <f t="shared" si="51"/>
        <v>0</v>
      </c>
      <c r="BP320" s="24">
        <f t="shared" si="44"/>
        <v>8704.0655999999999</v>
      </c>
      <c r="BQ320" s="24">
        <f t="shared" si="44"/>
        <v>11921.9216</v>
      </c>
      <c r="BR320" s="24">
        <f t="shared" si="52"/>
        <v>3217.8559999999998</v>
      </c>
    </row>
    <row r="321" spans="1:71" s="25" customFormat="1" ht="14.25" x14ac:dyDescent="0.2">
      <c r="A321" s="14">
        <v>476</v>
      </c>
      <c r="B321" s="14"/>
      <c r="C321" s="15" t="s">
        <v>176</v>
      </c>
      <c r="D321" s="16">
        <v>23642</v>
      </c>
      <c r="E321" s="15" t="s">
        <v>2777</v>
      </c>
      <c r="F321" s="15" t="s">
        <v>2778</v>
      </c>
      <c r="G321" s="17" t="s">
        <v>2779</v>
      </c>
      <c r="H321" s="17" t="s">
        <v>2780</v>
      </c>
      <c r="I321" s="17" t="s">
        <v>86</v>
      </c>
      <c r="J321" s="15" t="s">
        <v>2781</v>
      </c>
      <c r="K321" s="15" t="s">
        <v>2782</v>
      </c>
      <c r="L321" s="18" t="s">
        <v>2783</v>
      </c>
      <c r="M321" s="15" t="s">
        <v>2726</v>
      </c>
      <c r="N321" s="15" t="s">
        <v>2727</v>
      </c>
      <c r="O321" s="16">
        <v>340</v>
      </c>
      <c r="P321" s="15" t="s">
        <v>739</v>
      </c>
      <c r="Q321" s="15">
        <v>78000</v>
      </c>
      <c r="R321" s="15">
        <v>240300</v>
      </c>
      <c r="S321" s="15">
        <v>318300</v>
      </c>
      <c r="T321" s="15">
        <v>0.52</v>
      </c>
      <c r="U321" s="15" t="s">
        <v>75</v>
      </c>
      <c r="V321" s="15" t="s">
        <v>76</v>
      </c>
      <c r="W321" s="16">
        <v>1</v>
      </c>
      <c r="X321" s="16">
        <v>1</v>
      </c>
      <c r="Y321" s="15">
        <v>20954</v>
      </c>
      <c r="Z321" s="15">
        <v>0.48099999999999998</v>
      </c>
      <c r="AA321" s="15" t="s">
        <v>2734</v>
      </c>
      <c r="AB321" s="15" t="s">
        <v>2735</v>
      </c>
      <c r="AC321" s="15">
        <v>250000</v>
      </c>
      <c r="AD321" s="26">
        <v>36774</v>
      </c>
      <c r="AE321" s="15" t="s">
        <v>222</v>
      </c>
      <c r="AF321" s="15" t="s">
        <v>2784</v>
      </c>
      <c r="AG321" s="16">
        <v>1</v>
      </c>
      <c r="AH321" s="15" t="s">
        <v>2785</v>
      </c>
      <c r="AI321" s="15" t="s">
        <v>78</v>
      </c>
      <c r="AJ321" s="15">
        <v>20954.1503906</v>
      </c>
      <c r="AK321" s="15">
        <v>641.21044644899996</v>
      </c>
      <c r="AL321" s="15">
        <v>3098980.6605000002</v>
      </c>
      <c r="AM321" s="15">
        <v>1430164.36662</v>
      </c>
      <c r="AN321" s="14"/>
      <c r="AO321" s="14"/>
      <c r="AP321" s="19">
        <v>0</v>
      </c>
      <c r="AQ321" s="19">
        <v>0</v>
      </c>
      <c r="AR321" s="19">
        <v>78000</v>
      </c>
      <c r="AS321" s="19">
        <v>237800</v>
      </c>
      <c r="AT321" s="19">
        <f t="shared" si="54"/>
        <v>315800</v>
      </c>
      <c r="AU321" s="19">
        <v>0</v>
      </c>
      <c r="AV321" s="19">
        <v>0</v>
      </c>
      <c r="AW321" s="19">
        <v>0</v>
      </c>
      <c r="AX321" s="19">
        <v>0</v>
      </c>
      <c r="AY321" s="20">
        <f t="shared" si="53"/>
        <v>0</v>
      </c>
      <c r="AZ321" s="19">
        <f t="shared" si="47"/>
        <v>315800</v>
      </c>
      <c r="BA321" s="21">
        <f t="shared" si="55"/>
        <v>1.4823</v>
      </c>
      <c r="BB321" s="21">
        <f t="shared" si="56"/>
        <v>2.0303</v>
      </c>
      <c r="BC321" s="22"/>
      <c r="BD321" s="19">
        <v>9474</v>
      </c>
      <c r="BE321" s="19">
        <f t="shared" si="48"/>
        <v>4681.1034</v>
      </c>
      <c r="BF321" s="19">
        <f t="shared" si="50"/>
        <v>6411.6873999999998</v>
      </c>
      <c r="BG321" s="23">
        <v>3.4819999999999997E-2</v>
      </c>
      <c r="BH321" s="23">
        <f t="shared" si="49"/>
        <v>3.4819999999999997E-2</v>
      </c>
      <c r="BI321" s="19">
        <v>0</v>
      </c>
      <c r="BJ321" s="19">
        <v>0</v>
      </c>
      <c r="BK321" s="19">
        <f t="shared" si="57"/>
        <v>4681.1034</v>
      </c>
      <c r="BL321" s="19">
        <f t="shared" si="57"/>
        <v>6411.6873999999998</v>
      </c>
      <c r="BM321" s="19">
        <v>0</v>
      </c>
      <c r="BN321" s="19">
        <v>0</v>
      </c>
      <c r="BO321" s="19">
        <f t="shared" si="51"/>
        <v>0</v>
      </c>
      <c r="BP321" s="24">
        <f t="shared" si="44"/>
        <v>4681.1034</v>
      </c>
      <c r="BQ321" s="24">
        <f t="shared" si="44"/>
        <v>6411.6873999999998</v>
      </c>
      <c r="BR321" s="24">
        <f t="shared" si="52"/>
        <v>1730.5839999999998</v>
      </c>
    </row>
    <row r="322" spans="1:71" s="25" customFormat="1" ht="14.25" x14ac:dyDescent="0.2">
      <c r="A322" s="14">
        <v>477</v>
      </c>
      <c r="B322" s="14"/>
      <c r="C322" s="15"/>
      <c r="D322" s="16">
        <v>4635</v>
      </c>
      <c r="E322" s="15" t="s">
        <v>2786</v>
      </c>
      <c r="F322" s="15" t="s">
        <v>2787</v>
      </c>
      <c r="G322" s="17" t="s">
        <v>2788</v>
      </c>
      <c r="H322" s="17" t="s">
        <v>2789</v>
      </c>
      <c r="I322" s="17" t="s">
        <v>86</v>
      </c>
      <c r="J322" s="15" t="s">
        <v>2790</v>
      </c>
      <c r="K322" s="15" t="s">
        <v>2012</v>
      </c>
      <c r="L322" s="18" t="s">
        <v>2791</v>
      </c>
      <c r="M322" s="15" t="s">
        <v>2726</v>
      </c>
      <c r="N322" s="15" t="s">
        <v>2727</v>
      </c>
      <c r="O322" s="16">
        <v>300</v>
      </c>
      <c r="P322" s="15" t="s">
        <v>254</v>
      </c>
      <c r="Q322" s="15">
        <v>57900</v>
      </c>
      <c r="R322" s="15">
        <v>0</v>
      </c>
      <c r="S322" s="15">
        <v>57900</v>
      </c>
      <c r="T322" s="15">
        <v>0.77</v>
      </c>
      <c r="U322" s="15" t="s">
        <v>75</v>
      </c>
      <c r="V322" s="15" t="s">
        <v>76</v>
      </c>
      <c r="W322" s="16">
        <v>0</v>
      </c>
      <c r="X322" s="16">
        <v>1</v>
      </c>
      <c r="Y322" s="15">
        <v>29128</v>
      </c>
      <c r="Z322" s="15">
        <v>0.66900000000000004</v>
      </c>
      <c r="AA322" s="15" t="s">
        <v>2734</v>
      </c>
      <c r="AB322" s="15" t="s">
        <v>2735</v>
      </c>
      <c r="AC322" s="15">
        <v>600000</v>
      </c>
      <c r="AD322" s="26">
        <v>39636</v>
      </c>
      <c r="AE322" s="15" t="s">
        <v>222</v>
      </c>
      <c r="AF322" s="15" t="s">
        <v>2792</v>
      </c>
      <c r="AG322" s="16">
        <v>1</v>
      </c>
      <c r="AH322" s="15" t="s">
        <v>2793</v>
      </c>
      <c r="AI322" s="15" t="s">
        <v>78</v>
      </c>
      <c r="AJ322" s="15">
        <v>29127.7988281</v>
      </c>
      <c r="AK322" s="15">
        <v>756.38439142200002</v>
      </c>
      <c r="AL322" s="15">
        <v>3098979.2743899999</v>
      </c>
      <c r="AM322" s="15">
        <v>1430393.64295</v>
      </c>
      <c r="AN322" s="14"/>
      <c r="AO322" s="14"/>
      <c r="AP322" s="19">
        <v>0</v>
      </c>
      <c r="AQ322" s="19">
        <v>0</v>
      </c>
      <c r="AR322" s="19">
        <v>57900</v>
      </c>
      <c r="AS322" s="19">
        <v>0</v>
      </c>
      <c r="AT322" s="19">
        <f t="shared" si="54"/>
        <v>57900</v>
      </c>
      <c r="AU322" s="19">
        <v>0</v>
      </c>
      <c r="AV322" s="19">
        <v>0</v>
      </c>
      <c r="AW322" s="19">
        <v>0</v>
      </c>
      <c r="AX322" s="19">
        <v>57900</v>
      </c>
      <c r="AY322" s="20">
        <f t="shared" si="53"/>
        <v>57900</v>
      </c>
      <c r="AZ322" s="19">
        <f t="shared" si="47"/>
        <v>0</v>
      </c>
      <c r="BA322" s="21">
        <f t="shared" si="55"/>
        <v>1.4823</v>
      </c>
      <c r="BB322" s="21">
        <f t="shared" si="56"/>
        <v>2.0303</v>
      </c>
      <c r="BC322" s="22"/>
      <c r="BD322" s="19">
        <v>1737</v>
      </c>
      <c r="BE322" s="19">
        <f t="shared" si="48"/>
        <v>0</v>
      </c>
      <c r="BF322" s="19">
        <f t="shared" si="50"/>
        <v>0</v>
      </c>
      <c r="BG322" s="23">
        <v>3.4819999999999997E-2</v>
      </c>
      <c r="BH322" s="23">
        <f t="shared" si="49"/>
        <v>3.4819999999999997E-2</v>
      </c>
      <c r="BI322" s="19">
        <v>0</v>
      </c>
      <c r="BJ322" s="19">
        <v>0</v>
      </c>
      <c r="BK322" s="19">
        <f t="shared" si="57"/>
        <v>0</v>
      </c>
      <c r="BL322" s="19">
        <f t="shared" si="57"/>
        <v>0</v>
      </c>
      <c r="BM322" s="19">
        <v>0</v>
      </c>
      <c r="BN322" s="19">
        <v>0</v>
      </c>
      <c r="BO322" s="19">
        <f t="shared" si="51"/>
        <v>0</v>
      </c>
      <c r="BP322" s="24">
        <f t="shared" si="44"/>
        <v>0</v>
      </c>
      <c r="BQ322" s="24">
        <f t="shared" si="44"/>
        <v>0</v>
      </c>
      <c r="BR322" s="24">
        <f t="shared" si="52"/>
        <v>0</v>
      </c>
      <c r="BS322" s="25" t="s">
        <v>292</v>
      </c>
    </row>
    <row r="323" spans="1:71" s="25" customFormat="1" ht="14.25" x14ac:dyDescent="0.2">
      <c r="A323" s="14">
        <v>478</v>
      </c>
      <c r="B323" s="14"/>
      <c r="C323" s="15"/>
      <c r="D323" s="16">
        <v>21500</v>
      </c>
      <c r="E323" s="15" t="s">
        <v>2794</v>
      </c>
      <c r="F323" s="15" t="s">
        <v>2795</v>
      </c>
      <c r="G323" s="17" t="s">
        <v>2796</v>
      </c>
      <c r="H323" s="17" t="s">
        <v>2797</v>
      </c>
      <c r="I323" s="17" t="s">
        <v>86</v>
      </c>
      <c r="J323" s="15" t="s">
        <v>2798</v>
      </c>
      <c r="K323" s="15" t="s">
        <v>2799</v>
      </c>
      <c r="L323" s="18" t="s">
        <v>2800</v>
      </c>
      <c r="M323" s="15" t="s">
        <v>2726</v>
      </c>
      <c r="N323" s="15" t="s">
        <v>2727</v>
      </c>
      <c r="O323" s="16">
        <v>350</v>
      </c>
      <c r="P323" s="15" t="s">
        <v>616</v>
      </c>
      <c r="Q323" s="15">
        <v>81000</v>
      </c>
      <c r="R323" s="15">
        <v>513700</v>
      </c>
      <c r="S323" s="15">
        <v>594700</v>
      </c>
      <c r="T323" s="15">
        <v>1.08</v>
      </c>
      <c r="U323" s="15" t="s">
        <v>75</v>
      </c>
      <c r="V323" s="15" t="s">
        <v>76</v>
      </c>
      <c r="W323" s="16">
        <v>1</v>
      </c>
      <c r="X323" s="16">
        <v>1</v>
      </c>
      <c r="Y323" s="15">
        <v>48289</v>
      </c>
      <c r="Z323" s="15">
        <v>1.109</v>
      </c>
      <c r="AA323" s="15" t="s">
        <v>2734</v>
      </c>
      <c r="AB323" s="15" t="s">
        <v>2735</v>
      </c>
      <c r="AC323" s="15">
        <v>68000</v>
      </c>
      <c r="AD323" s="26">
        <v>36727</v>
      </c>
      <c r="AE323" s="15" t="s">
        <v>119</v>
      </c>
      <c r="AF323" s="15" t="s">
        <v>119</v>
      </c>
      <c r="AG323" s="16">
        <v>1</v>
      </c>
      <c r="AH323" s="15" t="s">
        <v>2801</v>
      </c>
      <c r="AI323" s="15" t="s">
        <v>78</v>
      </c>
      <c r="AJ323" s="15">
        <v>48288.6064453</v>
      </c>
      <c r="AK323" s="15">
        <v>1023.43162733</v>
      </c>
      <c r="AL323" s="15">
        <v>3099100.9819200002</v>
      </c>
      <c r="AM323" s="15">
        <v>1430381.77235</v>
      </c>
      <c r="AN323" s="14"/>
      <c r="AO323" s="14"/>
      <c r="AP323" s="19">
        <v>0</v>
      </c>
      <c r="AQ323" s="19">
        <v>0</v>
      </c>
      <c r="AR323" s="19">
        <v>81000</v>
      </c>
      <c r="AS323" s="19">
        <v>508200</v>
      </c>
      <c r="AT323" s="19">
        <f t="shared" si="54"/>
        <v>589200</v>
      </c>
      <c r="AU323" s="19">
        <v>0</v>
      </c>
      <c r="AV323" s="19">
        <v>0</v>
      </c>
      <c r="AW323" s="19">
        <v>0</v>
      </c>
      <c r="AX323" s="19">
        <v>0</v>
      </c>
      <c r="AY323" s="20">
        <f t="shared" si="53"/>
        <v>0</v>
      </c>
      <c r="AZ323" s="19">
        <f t="shared" si="47"/>
        <v>589200</v>
      </c>
      <c r="BA323" s="21">
        <f t="shared" si="55"/>
        <v>1.4823</v>
      </c>
      <c r="BB323" s="21">
        <f t="shared" si="56"/>
        <v>2.0303</v>
      </c>
      <c r="BC323" s="22"/>
      <c r="BD323" s="19">
        <v>17676</v>
      </c>
      <c r="BE323" s="19">
        <f t="shared" si="48"/>
        <v>8733.7116000000005</v>
      </c>
      <c r="BF323" s="19">
        <f t="shared" si="50"/>
        <v>11962.527599999999</v>
      </c>
      <c r="BG323" s="23">
        <v>3.4819999999999997E-2</v>
      </c>
      <c r="BH323" s="23">
        <f t="shared" si="49"/>
        <v>3.4819999999999997E-2</v>
      </c>
      <c r="BI323" s="19">
        <v>0</v>
      </c>
      <c r="BJ323" s="19">
        <v>0</v>
      </c>
      <c r="BK323" s="19">
        <f t="shared" si="57"/>
        <v>8733.7116000000005</v>
      </c>
      <c r="BL323" s="19">
        <f t="shared" si="57"/>
        <v>11962.527599999999</v>
      </c>
      <c r="BM323" s="19">
        <v>0</v>
      </c>
      <c r="BN323" s="19">
        <v>0</v>
      </c>
      <c r="BO323" s="19">
        <f t="shared" si="51"/>
        <v>0</v>
      </c>
      <c r="BP323" s="24">
        <f t="shared" si="44"/>
        <v>8733.7116000000005</v>
      </c>
      <c r="BQ323" s="24">
        <f t="shared" si="44"/>
        <v>11962.527599999999</v>
      </c>
      <c r="BR323" s="24">
        <f t="shared" si="52"/>
        <v>3228.8159999999989</v>
      </c>
    </row>
    <row r="324" spans="1:71" s="25" customFormat="1" ht="14.25" x14ac:dyDescent="0.2">
      <c r="A324" s="14">
        <v>479</v>
      </c>
      <c r="B324" s="14"/>
      <c r="C324" s="15"/>
      <c r="D324" s="16">
        <v>31098</v>
      </c>
      <c r="E324" s="15" t="s">
        <v>2802</v>
      </c>
      <c r="F324" s="15" t="s">
        <v>2803</v>
      </c>
      <c r="G324" s="17" t="s">
        <v>2804</v>
      </c>
      <c r="H324" s="17" t="s">
        <v>2805</v>
      </c>
      <c r="I324" s="17" t="s">
        <v>86</v>
      </c>
      <c r="J324" s="15" t="s">
        <v>2806</v>
      </c>
      <c r="K324" s="15" t="s">
        <v>1102</v>
      </c>
      <c r="L324" s="18" t="s">
        <v>2807</v>
      </c>
      <c r="M324" s="15" t="s">
        <v>2726</v>
      </c>
      <c r="N324" s="15" t="s">
        <v>2727</v>
      </c>
      <c r="O324" s="16">
        <v>340</v>
      </c>
      <c r="P324" s="15" t="s">
        <v>739</v>
      </c>
      <c r="Q324" s="15">
        <v>51200</v>
      </c>
      <c r="R324" s="15">
        <v>180900</v>
      </c>
      <c r="S324" s="15">
        <v>232100</v>
      </c>
      <c r="T324" s="15">
        <v>0.68</v>
      </c>
      <c r="U324" s="15" t="s">
        <v>75</v>
      </c>
      <c r="V324" s="15" t="s">
        <v>76</v>
      </c>
      <c r="W324" s="16">
        <v>1</v>
      </c>
      <c r="X324" s="16">
        <v>1</v>
      </c>
      <c r="Y324" s="15">
        <v>29704</v>
      </c>
      <c r="Z324" s="15">
        <v>0.68200000000000005</v>
      </c>
      <c r="AA324" s="15" t="s">
        <v>2734</v>
      </c>
      <c r="AB324" s="15" t="s">
        <v>2735</v>
      </c>
      <c r="AC324" s="15">
        <v>230000</v>
      </c>
      <c r="AD324" s="26">
        <v>42180</v>
      </c>
      <c r="AE324" s="15" t="s">
        <v>222</v>
      </c>
      <c r="AF324" s="15" t="s">
        <v>2808</v>
      </c>
      <c r="AG324" s="16">
        <v>1</v>
      </c>
      <c r="AH324" s="15" t="s">
        <v>2809</v>
      </c>
      <c r="AI324" s="15" t="s">
        <v>78</v>
      </c>
      <c r="AJ324" s="15">
        <v>29704.3061523</v>
      </c>
      <c r="AK324" s="15">
        <v>738.743414014</v>
      </c>
      <c r="AL324" s="15">
        <v>3099219.0562100001</v>
      </c>
      <c r="AM324" s="15">
        <v>1430478.5057399999</v>
      </c>
      <c r="AN324" s="14"/>
      <c r="AO324" s="14"/>
      <c r="AP324" s="19">
        <v>0</v>
      </c>
      <c r="AQ324" s="19">
        <v>0</v>
      </c>
      <c r="AR324" s="19">
        <v>51200</v>
      </c>
      <c r="AS324" s="19">
        <v>179000</v>
      </c>
      <c r="AT324" s="19">
        <f t="shared" si="54"/>
        <v>230200</v>
      </c>
      <c r="AU324" s="19">
        <v>0</v>
      </c>
      <c r="AV324" s="19">
        <v>0</v>
      </c>
      <c r="AW324" s="19">
        <v>0</v>
      </c>
      <c r="AX324" s="19">
        <v>0</v>
      </c>
      <c r="AY324" s="20">
        <f t="shared" si="53"/>
        <v>0</v>
      </c>
      <c r="AZ324" s="19">
        <f t="shared" si="47"/>
        <v>230200</v>
      </c>
      <c r="BA324" s="21">
        <f t="shared" si="55"/>
        <v>1.4823</v>
      </c>
      <c r="BB324" s="21">
        <f t="shared" si="56"/>
        <v>2.0303</v>
      </c>
      <c r="BC324" s="22"/>
      <c r="BD324" s="19">
        <v>6906</v>
      </c>
      <c r="BE324" s="19">
        <f t="shared" si="48"/>
        <v>3412.2545999999998</v>
      </c>
      <c r="BF324" s="19">
        <f t="shared" si="50"/>
        <v>4673.7506000000003</v>
      </c>
      <c r="BG324" s="23">
        <v>3.4819999999999997E-2</v>
      </c>
      <c r="BH324" s="23">
        <f t="shared" si="49"/>
        <v>3.4819999999999997E-2</v>
      </c>
      <c r="BI324" s="19">
        <v>0</v>
      </c>
      <c r="BJ324" s="19">
        <v>0</v>
      </c>
      <c r="BK324" s="19">
        <f t="shared" si="57"/>
        <v>3412.2545999999998</v>
      </c>
      <c r="BL324" s="19">
        <f t="shared" si="57"/>
        <v>4673.7506000000003</v>
      </c>
      <c r="BM324" s="19">
        <v>0</v>
      </c>
      <c r="BN324" s="19">
        <v>0</v>
      </c>
      <c r="BO324" s="19">
        <f t="shared" si="51"/>
        <v>0</v>
      </c>
      <c r="BP324" s="24">
        <f t="shared" si="44"/>
        <v>3412.2545999999998</v>
      </c>
      <c r="BQ324" s="24">
        <f t="shared" si="44"/>
        <v>4673.7506000000003</v>
      </c>
      <c r="BR324" s="24">
        <f t="shared" si="52"/>
        <v>1261.4960000000005</v>
      </c>
    </row>
    <row r="325" spans="1:71" s="25" customFormat="1" ht="14.25" x14ac:dyDescent="0.2">
      <c r="A325" s="14">
        <v>480</v>
      </c>
      <c r="B325" s="14"/>
      <c r="C325" s="15" t="s">
        <v>2810</v>
      </c>
      <c r="D325" s="16">
        <v>15264</v>
      </c>
      <c r="E325" s="15" t="s">
        <v>2811</v>
      </c>
      <c r="F325" s="15" t="s">
        <v>2810</v>
      </c>
      <c r="G325" s="17" t="s">
        <v>2812</v>
      </c>
      <c r="H325" s="17" t="s">
        <v>2813</v>
      </c>
      <c r="I325" s="17" t="s">
        <v>88</v>
      </c>
      <c r="J325" s="15" t="s">
        <v>2814</v>
      </c>
      <c r="K325" s="15" t="s">
        <v>88</v>
      </c>
      <c r="L325" s="18" t="s">
        <v>2815</v>
      </c>
      <c r="M325" s="15" t="s">
        <v>2726</v>
      </c>
      <c r="N325" s="15" t="s">
        <v>2727</v>
      </c>
      <c r="O325" s="16">
        <v>429</v>
      </c>
      <c r="P325" s="15" t="s">
        <v>2308</v>
      </c>
      <c r="Q325" s="15">
        <v>56300</v>
      </c>
      <c r="R325" s="15">
        <v>258000</v>
      </c>
      <c r="S325" s="15">
        <v>314300</v>
      </c>
      <c r="T325" s="15">
        <v>0.75</v>
      </c>
      <c r="U325" s="15" t="s">
        <v>75</v>
      </c>
      <c r="V325" s="15" t="s">
        <v>76</v>
      </c>
      <c r="W325" s="16">
        <v>1</v>
      </c>
      <c r="X325" s="16">
        <v>1</v>
      </c>
      <c r="Y325" s="15">
        <v>33115</v>
      </c>
      <c r="Z325" s="15">
        <v>0.76</v>
      </c>
      <c r="AA325" s="15" t="s">
        <v>2734</v>
      </c>
      <c r="AB325" s="15" t="s">
        <v>2735</v>
      </c>
      <c r="AC325" s="15">
        <v>0</v>
      </c>
      <c r="AD325" s="26">
        <v>38565</v>
      </c>
      <c r="AE325" s="15" t="s">
        <v>119</v>
      </c>
      <c r="AF325" s="15" t="s">
        <v>119</v>
      </c>
      <c r="AG325" s="16">
        <v>1</v>
      </c>
      <c r="AH325" s="15" t="s">
        <v>2816</v>
      </c>
      <c r="AI325" s="15" t="s">
        <v>78</v>
      </c>
      <c r="AJ325" s="15">
        <v>33115.362793</v>
      </c>
      <c r="AK325" s="15">
        <v>1074.3814753700001</v>
      </c>
      <c r="AL325" s="15">
        <v>3099380.9347399999</v>
      </c>
      <c r="AM325" s="15">
        <v>1430559.6106</v>
      </c>
      <c r="AN325" s="14"/>
      <c r="AO325" s="14"/>
      <c r="AP325" s="19">
        <v>0</v>
      </c>
      <c r="AQ325" s="19">
        <v>0</v>
      </c>
      <c r="AR325" s="19">
        <v>56300</v>
      </c>
      <c r="AS325" s="19">
        <v>290700</v>
      </c>
      <c r="AT325" s="19">
        <f t="shared" si="54"/>
        <v>347000</v>
      </c>
      <c r="AU325" s="19">
        <v>0</v>
      </c>
      <c r="AV325" s="19">
        <v>0</v>
      </c>
      <c r="AW325" s="19">
        <v>0</v>
      </c>
      <c r="AX325" s="19">
        <v>0</v>
      </c>
      <c r="AY325" s="20">
        <f t="shared" si="53"/>
        <v>0</v>
      </c>
      <c r="AZ325" s="19">
        <f t="shared" si="47"/>
        <v>347000</v>
      </c>
      <c r="BA325" s="21">
        <f t="shared" si="55"/>
        <v>1.4823</v>
      </c>
      <c r="BB325" s="21">
        <f t="shared" si="56"/>
        <v>2.0303</v>
      </c>
      <c r="BC325" s="22"/>
      <c r="BD325" s="19">
        <v>10410</v>
      </c>
      <c r="BE325" s="19">
        <f t="shared" si="48"/>
        <v>5143.5810000000001</v>
      </c>
      <c r="BF325" s="19">
        <f t="shared" si="50"/>
        <v>7045.1409999999996</v>
      </c>
      <c r="BG325" s="23">
        <v>3.4819999999999997E-2</v>
      </c>
      <c r="BH325" s="23">
        <f t="shared" si="49"/>
        <v>3.4819999999999997E-2</v>
      </c>
      <c r="BI325" s="19">
        <v>0</v>
      </c>
      <c r="BJ325" s="19">
        <v>0</v>
      </c>
      <c r="BK325" s="19">
        <f t="shared" si="57"/>
        <v>5143.5810000000001</v>
      </c>
      <c r="BL325" s="19">
        <f t="shared" si="57"/>
        <v>7045.1409999999996</v>
      </c>
      <c r="BM325" s="19">
        <v>0</v>
      </c>
      <c r="BN325" s="19">
        <v>0</v>
      </c>
      <c r="BO325" s="19">
        <f t="shared" si="51"/>
        <v>0</v>
      </c>
      <c r="BP325" s="24">
        <f t="shared" si="44"/>
        <v>5143.5810000000001</v>
      </c>
      <c r="BQ325" s="24">
        <f t="shared" si="44"/>
        <v>7045.1409999999996</v>
      </c>
      <c r="BR325" s="24">
        <f t="shared" si="52"/>
        <v>1901.5599999999995</v>
      </c>
    </row>
    <row r="326" spans="1:71" s="25" customFormat="1" ht="14.25" x14ac:dyDescent="0.2">
      <c r="A326" s="14">
        <v>483</v>
      </c>
      <c r="B326" s="14"/>
      <c r="C326" s="15"/>
      <c r="D326" s="16">
        <v>1281</v>
      </c>
      <c r="E326" s="15" t="s">
        <v>2817</v>
      </c>
      <c r="F326" s="15" t="s">
        <v>2818</v>
      </c>
      <c r="G326" s="17" t="s">
        <v>2819</v>
      </c>
      <c r="H326" s="17" t="s">
        <v>2840</v>
      </c>
      <c r="I326" s="17" t="s">
        <v>88</v>
      </c>
      <c r="J326" s="15" t="s">
        <v>87</v>
      </c>
      <c r="K326" s="15" t="s">
        <v>88</v>
      </c>
      <c r="L326" s="18" t="s">
        <v>2820</v>
      </c>
      <c r="M326" s="15" t="s">
        <v>2726</v>
      </c>
      <c r="N326" s="15" t="s">
        <v>2727</v>
      </c>
      <c r="O326" s="16">
        <v>370</v>
      </c>
      <c r="P326" s="15" t="s">
        <v>2335</v>
      </c>
      <c r="Q326" s="15">
        <v>92300</v>
      </c>
      <c r="R326" s="15">
        <v>135200</v>
      </c>
      <c r="S326" s="15">
        <v>227500</v>
      </c>
      <c r="T326" s="15">
        <v>1.23</v>
      </c>
      <c r="U326" s="15" t="s">
        <v>75</v>
      </c>
      <c r="V326" s="15" t="s">
        <v>76</v>
      </c>
      <c r="W326" s="16">
        <v>1</v>
      </c>
      <c r="X326" s="16">
        <v>0</v>
      </c>
      <c r="Y326" s="15">
        <v>30872</v>
      </c>
      <c r="Z326" s="15">
        <v>0.70899999999999996</v>
      </c>
      <c r="AA326" s="15" t="s">
        <v>78</v>
      </c>
      <c r="AB326" s="15" t="s">
        <v>78</v>
      </c>
      <c r="AC326" s="15">
        <v>0</v>
      </c>
      <c r="AD326" s="15"/>
      <c r="AE326" s="15" t="s">
        <v>222</v>
      </c>
      <c r="AF326" s="15" t="s">
        <v>2821</v>
      </c>
      <c r="AG326" s="16">
        <v>1</v>
      </c>
      <c r="AH326" s="15" t="s">
        <v>2822</v>
      </c>
      <c r="AI326" s="15" t="s">
        <v>78</v>
      </c>
      <c r="AJ326" s="15">
        <v>30871.8291016</v>
      </c>
      <c r="AK326" s="15">
        <v>760.178252079</v>
      </c>
      <c r="AL326" s="15">
        <v>3097325.9870099998</v>
      </c>
      <c r="AM326" s="15">
        <v>1430517.8432100001</v>
      </c>
      <c r="AN326" s="14"/>
      <c r="AO326" s="14"/>
      <c r="AP326" s="19">
        <v>0</v>
      </c>
      <c r="AQ326" s="19">
        <v>0</v>
      </c>
      <c r="AR326" s="19">
        <v>92300</v>
      </c>
      <c r="AS326" s="19">
        <v>155800</v>
      </c>
      <c r="AT326" s="19">
        <f t="shared" si="54"/>
        <v>248100</v>
      </c>
      <c r="AU326" s="19">
        <v>0</v>
      </c>
      <c r="AV326" s="19">
        <v>0</v>
      </c>
      <c r="AW326" s="19">
        <v>0</v>
      </c>
      <c r="AX326" s="19">
        <v>0</v>
      </c>
      <c r="AY326" s="20">
        <f t="shared" si="53"/>
        <v>0</v>
      </c>
      <c r="AZ326" s="19">
        <f t="shared" ref="AZ326:AZ329" si="58">AT326-AY326</f>
        <v>248100</v>
      </c>
      <c r="BA326" s="21">
        <f t="shared" si="55"/>
        <v>1.4823</v>
      </c>
      <c r="BB326" s="21">
        <f t="shared" si="56"/>
        <v>2.0303</v>
      </c>
      <c r="BC326" s="22"/>
      <c r="BD326" s="19">
        <v>7443</v>
      </c>
      <c r="BE326" s="19">
        <f t="shared" si="48"/>
        <v>3677.5862999999999</v>
      </c>
      <c r="BF326" s="19">
        <f t="shared" si="50"/>
        <v>5037.1742999999997</v>
      </c>
      <c r="BG326" s="23">
        <v>3.4819999999999997E-2</v>
      </c>
      <c r="BH326" s="23">
        <f t="shared" si="49"/>
        <v>3.4819999999999997E-2</v>
      </c>
      <c r="BI326" s="19">
        <v>0</v>
      </c>
      <c r="BJ326" s="19">
        <v>0</v>
      </c>
      <c r="BK326" s="19">
        <f t="shared" si="57"/>
        <v>3677.5862999999999</v>
      </c>
      <c r="BL326" s="19">
        <f t="shared" si="57"/>
        <v>5037.1742999999997</v>
      </c>
      <c r="BM326" s="19">
        <v>0</v>
      </c>
      <c r="BN326" s="19">
        <v>0</v>
      </c>
      <c r="BO326" s="19">
        <f t="shared" si="51"/>
        <v>0</v>
      </c>
      <c r="BP326" s="24">
        <f t="shared" si="44"/>
        <v>3677.5862999999999</v>
      </c>
      <c r="BQ326" s="24">
        <f t="shared" si="44"/>
        <v>5037.1742999999997</v>
      </c>
      <c r="BR326" s="24">
        <f t="shared" si="52"/>
        <v>1359.5879999999997</v>
      </c>
    </row>
    <row r="327" spans="1:71" s="25" customFormat="1" ht="14.25" x14ac:dyDescent="0.2">
      <c r="A327" s="14">
        <v>494</v>
      </c>
      <c r="B327" s="14"/>
      <c r="C327" s="15"/>
      <c r="D327" s="16">
        <v>691</v>
      </c>
      <c r="E327" s="15" t="s">
        <v>2826</v>
      </c>
      <c r="F327" s="15" t="s">
        <v>2827</v>
      </c>
      <c r="G327" s="17" t="s">
        <v>2824</v>
      </c>
      <c r="H327" s="17" t="s">
        <v>2825</v>
      </c>
      <c r="I327" s="17" t="s">
        <v>88</v>
      </c>
      <c r="J327" s="15" t="s">
        <v>78</v>
      </c>
      <c r="K327" s="15" t="s">
        <v>78</v>
      </c>
      <c r="L327" s="18" t="s">
        <v>2828</v>
      </c>
      <c r="M327" s="15" t="s">
        <v>2726</v>
      </c>
      <c r="N327" s="15" t="s">
        <v>2727</v>
      </c>
      <c r="O327" s="16">
        <v>399</v>
      </c>
      <c r="P327" s="15" t="s">
        <v>352</v>
      </c>
      <c r="Q327" s="15">
        <v>69000</v>
      </c>
      <c r="R327" s="15">
        <v>300300</v>
      </c>
      <c r="S327" s="15">
        <v>369300</v>
      </c>
      <c r="T327" s="15">
        <v>0.92</v>
      </c>
      <c r="U327" s="15" t="s">
        <v>75</v>
      </c>
      <c r="V327" s="15" t="s">
        <v>76</v>
      </c>
      <c r="W327" s="16">
        <v>1</v>
      </c>
      <c r="X327" s="16">
        <v>0</v>
      </c>
      <c r="Y327" s="15">
        <v>38962</v>
      </c>
      <c r="Z327" s="15">
        <v>0.89400000000000002</v>
      </c>
      <c r="AA327" s="15" t="s">
        <v>78</v>
      </c>
      <c r="AB327" s="15" t="s">
        <v>78</v>
      </c>
      <c r="AC327" s="15">
        <v>0</v>
      </c>
      <c r="AD327" s="15"/>
      <c r="AE327" s="15" t="s">
        <v>1056</v>
      </c>
      <c r="AF327" s="15" t="s">
        <v>2829</v>
      </c>
      <c r="AG327" s="16">
        <v>1</v>
      </c>
      <c r="AH327" s="15" t="s">
        <v>2830</v>
      </c>
      <c r="AI327" s="15" t="s">
        <v>78</v>
      </c>
      <c r="AJ327" s="15">
        <v>38961.7412109</v>
      </c>
      <c r="AK327" s="15">
        <v>1034.75978616</v>
      </c>
      <c r="AL327" s="15">
        <v>3098931.28358</v>
      </c>
      <c r="AM327" s="15">
        <v>1430768.60617</v>
      </c>
      <c r="AN327" s="14"/>
      <c r="AO327" s="14"/>
      <c r="AP327" s="19">
        <v>0</v>
      </c>
      <c r="AQ327" s="19">
        <v>0</v>
      </c>
      <c r="AR327" s="19">
        <v>69000</v>
      </c>
      <c r="AS327" s="19">
        <v>297000</v>
      </c>
      <c r="AT327" s="19">
        <f t="shared" si="54"/>
        <v>366000</v>
      </c>
      <c r="AU327" s="19">
        <v>0</v>
      </c>
      <c r="AV327" s="19">
        <v>0</v>
      </c>
      <c r="AW327" s="19">
        <v>0</v>
      </c>
      <c r="AX327" s="19">
        <v>0</v>
      </c>
      <c r="AY327" s="20">
        <f t="shared" ref="AY327" si="59">SUM(AU327:AX327)</f>
        <v>0</v>
      </c>
      <c r="AZ327" s="19">
        <f t="shared" si="58"/>
        <v>366000</v>
      </c>
      <c r="BA327" s="21">
        <f t="shared" si="55"/>
        <v>1.4823</v>
      </c>
      <c r="BB327" s="21">
        <f t="shared" si="56"/>
        <v>2.0303</v>
      </c>
      <c r="BC327" s="22"/>
      <c r="BD327" s="19">
        <v>10980</v>
      </c>
      <c r="BE327" s="19">
        <f t="shared" ref="BE327:BE332" si="60">(AZ327/100)*BA327</f>
        <v>5425.2179999999998</v>
      </c>
      <c r="BF327" s="19">
        <f t="shared" ref="BF327:BF333" si="61">(AZ327/100)*BB327</f>
        <v>7430.8980000000001</v>
      </c>
      <c r="BG327" s="23">
        <v>3.4819999999999997E-2</v>
      </c>
      <c r="BH327" s="23">
        <f t="shared" ref="BH327:BH332" si="62">BG327</f>
        <v>3.4819999999999997E-2</v>
      </c>
      <c r="BI327" s="19">
        <v>0</v>
      </c>
      <c r="BJ327" s="19">
        <v>0</v>
      </c>
      <c r="BK327" s="19">
        <f t="shared" si="57"/>
        <v>5425.2179999999998</v>
      </c>
      <c r="BL327" s="19">
        <f t="shared" si="57"/>
        <v>7430.8980000000001</v>
      </c>
      <c r="BM327" s="19">
        <v>0</v>
      </c>
      <c r="BN327" s="19">
        <v>0</v>
      </c>
      <c r="BO327" s="19">
        <f t="shared" ref="BO327:BO333" si="63">BN327-BM327</f>
        <v>0</v>
      </c>
      <c r="BP327" s="24">
        <f t="shared" si="44"/>
        <v>5425.2179999999998</v>
      </c>
      <c r="BQ327" s="24">
        <f t="shared" si="44"/>
        <v>7430.8980000000001</v>
      </c>
      <c r="BR327" s="24">
        <f t="shared" ref="BR327:BR333" si="64">BQ327-BP327</f>
        <v>2005.6800000000003</v>
      </c>
    </row>
    <row r="328" spans="1:71" s="25" customFormat="1" ht="14.25" x14ac:dyDescent="0.2">
      <c r="A328" s="14">
        <v>503</v>
      </c>
      <c r="B328" s="14"/>
      <c r="C328" s="15"/>
      <c r="D328" s="16">
        <v>13017</v>
      </c>
      <c r="E328" s="15" t="s">
        <v>2833</v>
      </c>
      <c r="F328" s="15" t="s">
        <v>2834</v>
      </c>
      <c r="G328" s="17" t="s">
        <v>2824</v>
      </c>
      <c r="H328" s="17" t="s">
        <v>2835</v>
      </c>
      <c r="I328" s="17" t="s">
        <v>86</v>
      </c>
      <c r="J328" s="15" t="s">
        <v>87</v>
      </c>
      <c r="K328" s="15" t="s">
        <v>88</v>
      </c>
      <c r="L328" s="18"/>
      <c r="M328" s="15"/>
      <c r="N328" s="15"/>
      <c r="O328" s="16"/>
      <c r="P328" s="15"/>
      <c r="Q328" s="15"/>
      <c r="R328" s="15"/>
      <c r="S328" s="15"/>
      <c r="T328" s="15"/>
      <c r="U328" s="15"/>
      <c r="V328" s="15"/>
      <c r="W328" s="16"/>
      <c r="X328" s="16"/>
      <c r="Y328" s="15"/>
      <c r="Z328" s="15"/>
      <c r="AA328" s="15"/>
      <c r="AB328" s="15"/>
      <c r="AC328" s="15"/>
      <c r="AD328" s="26"/>
      <c r="AE328" s="15"/>
      <c r="AF328" s="15"/>
      <c r="AG328" s="16"/>
      <c r="AH328" s="15"/>
      <c r="AI328" s="15"/>
      <c r="AJ328" s="15"/>
      <c r="AK328" s="15"/>
      <c r="AL328" s="15"/>
      <c r="AM328" s="15"/>
      <c r="AN328" s="14"/>
      <c r="AO328" s="14"/>
      <c r="AP328" s="19"/>
      <c r="AQ328" s="19"/>
      <c r="AR328" s="19"/>
      <c r="AS328" s="19"/>
      <c r="AT328" s="19">
        <f t="shared" si="54"/>
        <v>0</v>
      </c>
      <c r="AU328" s="19"/>
      <c r="AV328" s="19"/>
      <c r="AW328" s="19"/>
      <c r="AX328" s="19"/>
      <c r="AY328" s="20">
        <f t="shared" ref="AY328:AY347" si="65">SUM(AU328:AX328)</f>
        <v>0</v>
      </c>
      <c r="AZ328" s="19">
        <f t="shared" si="58"/>
        <v>0</v>
      </c>
      <c r="BA328" s="21"/>
      <c r="BB328" s="21"/>
      <c r="BC328" s="22"/>
      <c r="BD328" s="19">
        <v>0</v>
      </c>
      <c r="BE328" s="19">
        <f t="shared" si="60"/>
        <v>0</v>
      </c>
      <c r="BF328" s="19">
        <f t="shared" si="61"/>
        <v>0</v>
      </c>
      <c r="BG328" s="23">
        <v>3.4819999999999997E-2</v>
      </c>
      <c r="BH328" s="23">
        <f t="shared" si="62"/>
        <v>3.4819999999999997E-2</v>
      </c>
      <c r="BI328" s="19">
        <v>0</v>
      </c>
      <c r="BJ328" s="19">
        <v>0</v>
      </c>
      <c r="BK328" s="19">
        <f t="shared" si="57"/>
        <v>0</v>
      </c>
      <c r="BL328" s="19">
        <f t="shared" si="57"/>
        <v>0</v>
      </c>
      <c r="BM328" s="19">
        <v>0</v>
      </c>
      <c r="BN328" s="19">
        <v>0</v>
      </c>
      <c r="BO328" s="19">
        <f t="shared" si="63"/>
        <v>0</v>
      </c>
      <c r="BP328" s="24">
        <f t="shared" si="44"/>
        <v>0</v>
      </c>
      <c r="BQ328" s="24">
        <f t="shared" si="44"/>
        <v>0</v>
      </c>
      <c r="BR328" s="24">
        <f t="shared" si="64"/>
        <v>0</v>
      </c>
    </row>
    <row r="329" spans="1:71" s="25" customFormat="1" ht="14.25" x14ac:dyDescent="0.2">
      <c r="A329" s="14">
        <v>544</v>
      </c>
      <c r="B329" s="14"/>
      <c r="C329" s="15" t="s">
        <v>2855</v>
      </c>
      <c r="D329" s="16">
        <v>12933</v>
      </c>
      <c r="E329" s="15" t="s">
        <v>2856</v>
      </c>
      <c r="F329" s="15" t="s">
        <v>2855</v>
      </c>
      <c r="G329" s="17" t="s">
        <v>2857</v>
      </c>
      <c r="H329" s="17" t="s">
        <v>2858</v>
      </c>
      <c r="I329" s="17" t="s">
        <v>86</v>
      </c>
      <c r="J329" s="15" t="s">
        <v>2859</v>
      </c>
      <c r="K329" s="15" t="s">
        <v>88</v>
      </c>
      <c r="L329" s="18" t="s">
        <v>2851</v>
      </c>
      <c r="M329" s="15" t="s">
        <v>2836</v>
      </c>
      <c r="N329" s="15" t="s">
        <v>2837</v>
      </c>
      <c r="O329" s="16">
        <v>610</v>
      </c>
      <c r="P329" s="15" t="s">
        <v>272</v>
      </c>
      <c r="Q329" s="15">
        <v>23000</v>
      </c>
      <c r="R329" s="15">
        <v>87200</v>
      </c>
      <c r="S329" s="15">
        <v>110200</v>
      </c>
      <c r="T329" s="15">
        <v>0.6</v>
      </c>
      <c r="U329" s="15" t="s">
        <v>75</v>
      </c>
      <c r="V329" s="15" t="s">
        <v>76</v>
      </c>
      <c r="W329" s="16">
        <v>1</v>
      </c>
      <c r="X329" s="16">
        <v>1</v>
      </c>
      <c r="Y329" s="15">
        <v>1966</v>
      </c>
      <c r="Z329" s="15">
        <v>4.4999999999999998E-2</v>
      </c>
      <c r="AA329" s="15" t="s">
        <v>2838</v>
      </c>
      <c r="AB329" s="15" t="s">
        <v>2839</v>
      </c>
      <c r="AC329" s="15">
        <v>124975</v>
      </c>
      <c r="AD329" s="26">
        <v>41596</v>
      </c>
      <c r="AE329" s="15" t="s">
        <v>824</v>
      </c>
      <c r="AF329" s="15" t="s">
        <v>2852</v>
      </c>
      <c r="AG329" s="16">
        <v>1</v>
      </c>
      <c r="AH329" s="15" t="s">
        <v>2853</v>
      </c>
      <c r="AI329" s="15" t="s">
        <v>78</v>
      </c>
      <c r="AJ329" s="15">
        <v>1965.5297851600001</v>
      </c>
      <c r="AK329" s="15">
        <v>413.81374879999998</v>
      </c>
      <c r="AL329" s="15">
        <v>3100554.1747499998</v>
      </c>
      <c r="AM329" s="15">
        <v>1432037.35943</v>
      </c>
      <c r="AN329" s="14"/>
      <c r="AO329" s="14"/>
      <c r="AP329" s="19">
        <v>0</v>
      </c>
      <c r="AQ329" s="19">
        <v>0</v>
      </c>
      <c r="AR329" s="19">
        <v>23000</v>
      </c>
      <c r="AS329" s="19">
        <v>86200</v>
      </c>
      <c r="AT329" s="19">
        <f t="shared" ref="AT329:AT360" si="66">SUM(AP329:AS329)</f>
        <v>109200</v>
      </c>
      <c r="AU329" s="19">
        <v>0</v>
      </c>
      <c r="AV329" s="19">
        <v>0</v>
      </c>
      <c r="AW329" s="19">
        <v>0</v>
      </c>
      <c r="AX329" s="19">
        <v>109200</v>
      </c>
      <c r="AY329" s="20">
        <f t="shared" si="65"/>
        <v>109200</v>
      </c>
      <c r="AZ329" s="19">
        <f t="shared" si="58"/>
        <v>0</v>
      </c>
      <c r="BA329" s="21">
        <f t="shared" ref="BA329:BA338" si="67">1.4823</f>
        <v>1.4823</v>
      </c>
      <c r="BB329" s="21">
        <f t="shared" ref="BB329:BB338" si="68">2.0303</f>
        <v>2.0303</v>
      </c>
      <c r="BC329" s="22"/>
      <c r="BD329" s="19">
        <v>2184</v>
      </c>
      <c r="BE329" s="19">
        <f t="shared" si="60"/>
        <v>0</v>
      </c>
      <c r="BF329" s="19">
        <f t="shared" si="61"/>
        <v>0</v>
      </c>
      <c r="BG329" s="23">
        <v>3.4819999999999997E-2</v>
      </c>
      <c r="BH329" s="23">
        <f t="shared" si="62"/>
        <v>3.4819999999999997E-2</v>
      </c>
      <c r="BI329" s="19">
        <v>0</v>
      </c>
      <c r="BJ329" s="19">
        <v>0</v>
      </c>
      <c r="BK329" s="19">
        <f t="shared" ref="BK329:BL357" si="69">BE329-BI329</f>
        <v>0</v>
      </c>
      <c r="BL329" s="19">
        <f t="shared" si="69"/>
        <v>0</v>
      </c>
      <c r="BM329" s="19">
        <v>0</v>
      </c>
      <c r="BN329" s="19">
        <v>0</v>
      </c>
      <c r="BO329" s="19">
        <f t="shared" si="63"/>
        <v>0</v>
      </c>
      <c r="BP329" s="24">
        <f t="shared" ref="BP329:BQ329" si="70">BK329-BM329</f>
        <v>0</v>
      </c>
      <c r="BQ329" s="24">
        <f t="shared" si="70"/>
        <v>0</v>
      </c>
      <c r="BR329" s="24">
        <f t="shared" si="64"/>
        <v>0</v>
      </c>
      <c r="BS329" s="25" t="s">
        <v>292</v>
      </c>
    </row>
    <row r="330" spans="1:71" s="25" customFormat="1" ht="14.25" x14ac:dyDescent="0.2">
      <c r="A330" s="14">
        <v>545</v>
      </c>
      <c r="B330" s="14"/>
      <c r="C330" s="15"/>
      <c r="D330" s="16">
        <v>26364</v>
      </c>
      <c r="E330" s="15" t="s">
        <v>2860</v>
      </c>
      <c r="F330" s="15" t="s">
        <v>2861</v>
      </c>
      <c r="G330" s="17" t="s">
        <v>2862</v>
      </c>
      <c r="H330" s="17" t="s">
        <v>2863</v>
      </c>
      <c r="I330" s="17" t="s">
        <v>88</v>
      </c>
      <c r="J330" s="15" t="s">
        <v>2864</v>
      </c>
      <c r="K330" s="15" t="s">
        <v>86</v>
      </c>
      <c r="L330" s="18" t="s">
        <v>2851</v>
      </c>
      <c r="M330" s="15" t="s">
        <v>2836</v>
      </c>
      <c r="N330" s="15" t="s">
        <v>2837</v>
      </c>
      <c r="O330" s="16">
        <v>610</v>
      </c>
      <c r="P330" s="15" t="s">
        <v>272</v>
      </c>
      <c r="Q330" s="15">
        <v>23000</v>
      </c>
      <c r="R330" s="15">
        <v>87200</v>
      </c>
      <c r="S330" s="15">
        <v>110200</v>
      </c>
      <c r="T330" s="15">
        <v>0.6</v>
      </c>
      <c r="U330" s="15" t="s">
        <v>75</v>
      </c>
      <c r="V330" s="15" t="s">
        <v>76</v>
      </c>
      <c r="W330" s="16">
        <v>1</v>
      </c>
      <c r="X330" s="16">
        <v>1</v>
      </c>
      <c r="Y330" s="15">
        <v>5519</v>
      </c>
      <c r="Z330" s="15">
        <v>0.127</v>
      </c>
      <c r="AA330" s="15" t="s">
        <v>2838</v>
      </c>
      <c r="AB330" s="15" t="s">
        <v>2839</v>
      </c>
      <c r="AC330" s="15">
        <v>124975</v>
      </c>
      <c r="AD330" s="26">
        <v>41596</v>
      </c>
      <c r="AE330" s="15" t="s">
        <v>824</v>
      </c>
      <c r="AF330" s="15" t="s">
        <v>2852</v>
      </c>
      <c r="AG330" s="16">
        <v>1</v>
      </c>
      <c r="AH330" s="15" t="s">
        <v>2853</v>
      </c>
      <c r="AI330" s="15" t="s">
        <v>78</v>
      </c>
      <c r="AJ330" s="15">
        <v>5519.0122070300004</v>
      </c>
      <c r="AK330" s="15">
        <v>329.36359283199999</v>
      </c>
      <c r="AL330" s="15">
        <v>3100425.0994099998</v>
      </c>
      <c r="AM330" s="15">
        <v>1432080.6191400001</v>
      </c>
      <c r="AN330" s="14"/>
      <c r="AO330" s="14"/>
      <c r="AP330" s="19">
        <v>0</v>
      </c>
      <c r="AQ330" s="19">
        <v>0</v>
      </c>
      <c r="AR330" s="19">
        <v>23000</v>
      </c>
      <c r="AS330" s="19">
        <v>86200</v>
      </c>
      <c r="AT330" s="19">
        <f t="shared" si="66"/>
        <v>109200</v>
      </c>
      <c r="AU330" s="19">
        <v>0</v>
      </c>
      <c r="AV330" s="19">
        <v>0</v>
      </c>
      <c r="AW330" s="19">
        <v>0</v>
      </c>
      <c r="AX330" s="19">
        <v>109200</v>
      </c>
      <c r="AY330" s="20">
        <f t="shared" si="65"/>
        <v>109200</v>
      </c>
      <c r="AZ330" s="19">
        <f t="shared" ref="AZ330:AZ384" si="71">AT330-AY330</f>
        <v>0</v>
      </c>
      <c r="BA330" s="21">
        <f t="shared" si="67"/>
        <v>1.4823</v>
      </c>
      <c r="BB330" s="21">
        <f t="shared" si="68"/>
        <v>2.0303</v>
      </c>
      <c r="BC330" s="22"/>
      <c r="BD330" s="19">
        <v>2184</v>
      </c>
      <c r="BE330" s="19">
        <f t="shared" si="60"/>
        <v>0</v>
      </c>
      <c r="BF330" s="19">
        <f t="shared" si="61"/>
        <v>0</v>
      </c>
      <c r="BG330" s="23">
        <v>3.4819999999999997E-2</v>
      </c>
      <c r="BH330" s="23">
        <f t="shared" si="62"/>
        <v>3.4819999999999997E-2</v>
      </c>
      <c r="BI330" s="19">
        <v>0</v>
      </c>
      <c r="BJ330" s="19">
        <v>0</v>
      </c>
      <c r="BK330" s="19">
        <f t="shared" si="69"/>
        <v>0</v>
      </c>
      <c r="BL330" s="19">
        <f t="shared" si="69"/>
        <v>0</v>
      </c>
      <c r="BM330" s="19">
        <v>0</v>
      </c>
      <c r="BN330" s="19">
        <v>0</v>
      </c>
      <c r="BO330" s="19">
        <f t="shared" si="63"/>
        <v>0</v>
      </c>
      <c r="BP330" s="24">
        <f t="shared" ref="BP330:BQ391" si="72">BK330-BM330</f>
        <v>0</v>
      </c>
      <c r="BQ330" s="24">
        <f t="shared" si="72"/>
        <v>0</v>
      </c>
      <c r="BR330" s="24">
        <f t="shared" si="64"/>
        <v>0</v>
      </c>
      <c r="BS330" s="25" t="s">
        <v>292</v>
      </c>
    </row>
    <row r="331" spans="1:71" s="25" customFormat="1" ht="14.25" x14ac:dyDescent="0.2">
      <c r="A331" s="14">
        <v>546</v>
      </c>
      <c r="B331" s="14"/>
      <c r="C331" s="15"/>
      <c r="D331" s="16">
        <v>28037</v>
      </c>
      <c r="E331" s="15" t="s">
        <v>2865</v>
      </c>
      <c r="F331" s="15" t="s">
        <v>2866</v>
      </c>
      <c r="G331" s="17" t="s">
        <v>2867</v>
      </c>
      <c r="H331" s="17" t="s">
        <v>2868</v>
      </c>
      <c r="I331" s="17" t="s">
        <v>86</v>
      </c>
      <c r="J331" s="15" t="s">
        <v>2869</v>
      </c>
      <c r="K331" s="15" t="s">
        <v>2870</v>
      </c>
      <c r="L331" s="18"/>
      <c r="M331" s="15"/>
      <c r="N331" s="15"/>
      <c r="O331" s="16"/>
      <c r="P331" s="15"/>
      <c r="Q331" s="15"/>
      <c r="R331" s="15"/>
      <c r="S331" s="15"/>
      <c r="T331" s="15"/>
      <c r="U331" s="15"/>
      <c r="V331" s="15"/>
      <c r="W331" s="16"/>
      <c r="X331" s="16"/>
      <c r="Y331" s="15"/>
      <c r="Z331" s="15"/>
      <c r="AA331" s="15"/>
      <c r="AB331" s="15"/>
      <c r="AC331" s="15"/>
      <c r="AD331" s="26"/>
      <c r="AE331" s="15"/>
      <c r="AF331" s="15"/>
      <c r="AG331" s="16"/>
      <c r="AH331" s="15"/>
      <c r="AI331" s="15"/>
      <c r="AJ331" s="15"/>
      <c r="AK331" s="15"/>
      <c r="AL331" s="15"/>
      <c r="AM331" s="15"/>
      <c r="AN331" s="14"/>
      <c r="AO331" s="14"/>
      <c r="AP331" s="19"/>
      <c r="AQ331" s="19"/>
      <c r="AR331" s="19"/>
      <c r="AS331" s="19"/>
      <c r="AT331" s="19">
        <f t="shared" si="66"/>
        <v>0</v>
      </c>
      <c r="AU331" s="19"/>
      <c r="AV331" s="19"/>
      <c r="AW331" s="19"/>
      <c r="AX331" s="19"/>
      <c r="AY331" s="20">
        <f t="shared" si="65"/>
        <v>0</v>
      </c>
      <c r="AZ331" s="19">
        <f t="shared" si="71"/>
        <v>0</v>
      </c>
      <c r="BA331" s="21"/>
      <c r="BB331" s="21"/>
      <c r="BC331" s="22"/>
      <c r="BD331" s="19">
        <v>0</v>
      </c>
      <c r="BE331" s="19">
        <f t="shared" si="60"/>
        <v>0</v>
      </c>
      <c r="BF331" s="19">
        <f t="shared" si="61"/>
        <v>0</v>
      </c>
      <c r="BG331" s="23">
        <v>3.4819999999999997E-2</v>
      </c>
      <c r="BH331" s="23">
        <f t="shared" si="62"/>
        <v>3.4819999999999997E-2</v>
      </c>
      <c r="BI331" s="19">
        <v>0</v>
      </c>
      <c r="BJ331" s="19">
        <v>0</v>
      </c>
      <c r="BK331" s="19">
        <f t="shared" si="69"/>
        <v>0</v>
      </c>
      <c r="BL331" s="19">
        <f t="shared" si="69"/>
        <v>0</v>
      </c>
      <c r="BM331" s="19">
        <v>0</v>
      </c>
      <c r="BN331" s="19">
        <v>0</v>
      </c>
      <c r="BO331" s="19">
        <f t="shared" si="63"/>
        <v>0</v>
      </c>
      <c r="BP331" s="24">
        <f t="shared" si="72"/>
        <v>0</v>
      </c>
      <c r="BQ331" s="24">
        <f t="shared" si="72"/>
        <v>0</v>
      </c>
      <c r="BR331" s="24">
        <f t="shared" si="64"/>
        <v>0</v>
      </c>
    </row>
    <row r="332" spans="1:71" s="25" customFormat="1" ht="14.25" x14ac:dyDescent="0.2">
      <c r="A332" s="14">
        <v>547</v>
      </c>
      <c r="B332" s="14"/>
      <c r="C332" s="15" t="s">
        <v>2871</v>
      </c>
      <c r="D332" s="16">
        <v>29551</v>
      </c>
      <c r="E332" s="15" t="s">
        <v>2872</v>
      </c>
      <c r="F332" s="15" t="s">
        <v>2871</v>
      </c>
      <c r="G332" s="17" t="s">
        <v>2873</v>
      </c>
      <c r="H332" s="17" t="s">
        <v>2874</v>
      </c>
      <c r="I332" s="17" t="s">
        <v>86</v>
      </c>
      <c r="J332" s="15" t="s">
        <v>2875</v>
      </c>
      <c r="K332" s="15" t="s">
        <v>2876</v>
      </c>
      <c r="L332" s="18" t="s">
        <v>2877</v>
      </c>
      <c r="M332" s="15" t="s">
        <v>2726</v>
      </c>
      <c r="N332" s="15" t="s">
        <v>2727</v>
      </c>
      <c r="O332" s="16">
        <v>610</v>
      </c>
      <c r="P332" s="15" t="s">
        <v>272</v>
      </c>
      <c r="Q332" s="15">
        <v>400</v>
      </c>
      <c r="R332" s="15">
        <v>0</v>
      </c>
      <c r="S332" s="15">
        <v>400</v>
      </c>
      <c r="T332" s="15">
        <v>0.18</v>
      </c>
      <c r="U332" s="15" t="s">
        <v>75</v>
      </c>
      <c r="V332" s="15" t="s">
        <v>76</v>
      </c>
      <c r="W332" s="16">
        <v>0</v>
      </c>
      <c r="X332" s="16">
        <v>1</v>
      </c>
      <c r="Y332" s="15">
        <v>1491</v>
      </c>
      <c r="Z332" s="15">
        <v>3.4000000000000002E-2</v>
      </c>
      <c r="AA332" s="15" t="s">
        <v>2838</v>
      </c>
      <c r="AB332" s="15" t="s">
        <v>2839</v>
      </c>
      <c r="AC332" s="15">
        <v>27200</v>
      </c>
      <c r="AD332" s="26">
        <v>41605</v>
      </c>
      <c r="AE332" s="15" t="s">
        <v>243</v>
      </c>
      <c r="AF332" s="15" t="s">
        <v>2878</v>
      </c>
      <c r="AG332" s="16">
        <v>1</v>
      </c>
      <c r="AH332" s="15" t="s">
        <v>2879</v>
      </c>
      <c r="AI332" s="15" t="s">
        <v>78</v>
      </c>
      <c r="AJ332" s="15">
        <v>1490.6738281299999</v>
      </c>
      <c r="AK332" s="15">
        <v>160.645293998</v>
      </c>
      <c r="AL332" s="15">
        <v>3100581.6973199998</v>
      </c>
      <c r="AM332" s="15">
        <v>1431946.56965</v>
      </c>
      <c r="AN332" s="14"/>
      <c r="AO332" s="14"/>
      <c r="AP332" s="19">
        <v>0</v>
      </c>
      <c r="AQ332" s="19">
        <v>0</v>
      </c>
      <c r="AR332" s="19">
        <v>300</v>
      </c>
      <c r="AS332" s="19">
        <v>0</v>
      </c>
      <c r="AT332" s="19">
        <f t="shared" si="66"/>
        <v>300</v>
      </c>
      <c r="AU332" s="19">
        <v>0</v>
      </c>
      <c r="AV332" s="19">
        <v>0</v>
      </c>
      <c r="AW332" s="19">
        <v>0</v>
      </c>
      <c r="AX332" s="19">
        <v>300</v>
      </c>
      <c r="AY332" s="20">
        <f t="shared" si="65"/>
        <v>300</v>
      </c>
      <c r="AZ332" s="19">
        <f t="shared" si="71"/>
        <v>0</v>
      </c>
      <c r="BA332" s="21">
        <f t="shared" si="67"/>
        <v>1.4823</v>
      </c>
      <c r="BB332" s="21">
        <f t="shared" si="68"/>
        <v>2.0303</v>
      </c>
      <c r="BC332" s="22"/>
      <c r="BD332" s="19">
        <v>9</v>
      </c>
      <c r="BE332" s="19">
        <f t="shared" si="60"/>
        <v>0</v>
      </c>
      <c r="BF332" s="19">
        <f t="shared" si="61"/>
        <v>0</v>
      </c>
      <c r="BG332" s="23">
        <v>3.4819999999999997E-2</v>
      </c>
      <c r="BH332" s="23">
        <f t="shared" si="62"/>
        <v>3.4819999999999997E-2</v>
      </c>
      <c r="BI332" s="19">
        <v>0</v>
      </c>
      <c r="BJ332" s="19">
        <v>0</v>
      </c>
      <c r="BK332" s="19">
        <f t="shared" si="69"/>
        <v>0</v>
      </c>
      <c r="BL332" s="19">
        <f t="shared" si="69"/>
        <v>0</v>
      </c>
      <c r="BM332" s="19">
        <v>0</v>
      </c>
      <c r="BN332" s="19">
        <v>0</v>
      </c>
      <c r="BO332" s="19">
        <f t="shared" si="63"/>
        <v>0</v>
      </c>
      <c r="BP332" s="24">
        <f t="shared" si="72"/>
        <v>0</v>
      </c>
      <c r="BQ332" s="24">
        <f t="shared" si="72"/>
        <v>0</v>
      </c>
      <c r="BR332" s="24">
        <f t="shared" si="64"/>
        <v>0</v>
      </c>
      <c r="BS332" s="25" t="s">
        <v>292</v>
      </c>
    </row>
    <row r="333" spans="1:71" s="25" customFormat="1" ht="14.25" x14ac:dyDescent="0.2">
      <c r="A333" s="14">
        <v>548</v>
      </c>
      <c r="B333" s="14"/>
      <c r="C333" s="15"/>
      <c r="D333" s="16">
        <v>10900</v>
      </c>
      <c r="E333" s="15" t="s">
        <v>2880</v>
      </c>
      <c r="F333" s="15" t="s">
        <v>2881</v>
      </c>
      <c r="G333" s="17" t="s">
        <v>2882</v>
      </c>
      <c r="H333" s="17" t="s">
        <v>2883</v>
      </c>
      <c r="I333" s="17" t="s">
        <v>86</v>
      </c>
      <c r="J333" s="15" t="s">
        <v>2884</v>
      </c>
      <c r="K333" s="15" t="s">
        <v>1508</v>
      </c>
      <c r="L333" s="18" t="s">
        <v>2885</v>
      </c>
      <c r="M333" s="15" t="s">
        <v>2726</v>
      </c>
      <c r="N333" s="15" t="s">
        <v>2727</v>
      </c>
      <c r="O333" s="16">
        <v>610</v>
      </c>
      <c r="P333" s="15" t="s">
        <v>272</v>
      </c>
      <c r="Q333" s="15">
        <v>3200</v>
      </c>
      <c r="R333" s="15">
        <v>24100</v>
      </c>
      <c r="S333" s="15">
        <v>27300</v>
      </c>
      <c r="T333" s="15">
        <v>0.04</v>
      </c>
      <c r="U333" s="15" t="s">
        <v>75</v>
      </c>
      <c r="V333" s="15" t="s">
        <v>76</v>
      </c>
      <c r="W333" s="16">
        <v>1</v>
      </c>
      <c r="X333" s="16">
        <v>1</v>
      </c>
      <c r="Y333" s="15">
        <v>2955</v>
      </c>
      <c r="Z333" s="15">
        <v>6.8000000000000005E-2</v>
      </c>
      <c r="AA333" s="15" t="s">
        <v>2838</v>
      </c>
      <c r="AB333" s="15" t="s">
        <v>2839</v>
      </c>
      <c r="AC333" s="15">
        <v>27200</v>
      </c>
      <c r="AD333" s="26">
        <v>41605</v>
      </c>
      <c r="AE333" s="15" t="s">
        <v>243</v>
      </c>
      <c r="AF333" s="15" t="s">
        <v>2886</v>
      </c>
      <c r="AG333" s="16">
        <v>1</v>
      </c>
      <c r="AH333" s="15" t="s">
        <v>2887</v>
      </c>
      <c r="AI333" s="15" t="s">
        <v>78</v>
      </c>
      <c r="AJ333" s="15">
        <v>2955.1752929700001</v>
      </c>
      <c r="AK333" s="15">
        <v>232.67572779400001</v>
      </c>
      <c r="AL333" s="15">
        <v>3100626.0888200002</v>
      </c>
      <c r="AM333" s="15">
        <v>1431933.8343400001</v>
      </c>
      <c r="AN333" s="14"/>
      <c r="AO333" s="14"/>
      <c r="AP333" s="19">
        <v>0</v>
      </c>
      <c r="AQ333" s="19">
        <v>0</v>
      </c>
      <c r="AR333" s="19">
        <v>3200</v>
      </c>
      <c r="AS333" s="19">
        <v>23900</v>
      </c>
      <c r="AT333" s="19">
        <f t="shared" si="66"/>
        <v>27100</v>
      </c>
      <c r="AU333" s="19">
        <v>0</v>
      </c>
      <c r="AV333" s="19">
        <v>0</v>
      </c>
      <c r="AW333" s="19">
        <v>0</v>
      </c>
      <c r="AX333" s="19">
        <v>27100</v>
      </c>
      <c r="AY333" s="20">
        <f t="shared" si="65"/>
        <v>27100</v>
      </c>
      <c r="AZ333" s="19">
        <f t="shared" si="71"/>
        <v>0</v>
      </c>
      <c r="BA333" s="21">
        <f t="shared" si="67"/>
        <v>1.4823</v>
      </c>
      <c r="BB333" s="21">
        <f t="shared" si="68"/>
        <v>2.0303</v>
      </c>
      <c r="BC333" s="22"/>
      <c r="BD333" s="19">
        <v>542</v>
      </c>
      <c r="BE333" s="19">
        <f t="shared" ref="BE333:BE396" si="73">(AZ333/100)*BA333</f>
        <v>0</v>
      </c>
      <c r="BF333" s="19">
        <f t="shared" si="61"/>
        <v>0</v>
      </c>
      <c r="BG333" s="23">
        <v>3.4819999999999997E-2</v>
      </c>
      <c r="BH333" s="23">
        <f t="shared" ref="BH333:BH396" si="74">BG333</f>
        <v>3.4819999999999997E-2</v>
      </c>
      <c r="BI333" s="19">
        <v>0</v>
      </c>
      <c r="BJ333" s="19">
        <v>0</v>
      </c>
      <c r="BK333" s="19">
        <f t="shared" si="69"/>
        <v>0</v>
      </c>
      <c r="BL333" s="19">
        <f t="shared" si="69"/>
        <v>0</v>
      </c>
      <c r="BM333" s="19">
        <v>0</v>
      </c>
      <c r="BN333" s="19">
        <v>0</v>
      </c>
      <c r="BO333" s="19">
        <f t="shared" si="63"/>
        <v>0</v>
      </c>
      <c r="BP333" s="24">
        <f t="shared" si="72"/>
        <v>0</v>
      </c>
      <c r="BQ333" s="24">
        <f t="shared" si="72"/>
        <v>0</v>
      </c>
      <c r="BR333" s="24">
        <f t="shared" si="64"/>
        <v>0</v>
      </c>
      <c r="BS333" s="25" t="s">
        <v>292</v>
      </c>
    </row>
    <row r="334" spans="1:71" s="25" customFormat="1" ht="14.25" x14ac:dyDescent="0.2">
      <c r="A334" s="14">
        <v>549</v>
      </c>
      <c r="B334" s="14"/>
      <c r="C334" s="15" t="s">
        <v>159</v>
      </c>
      <c r="D334" s="16">
        <v>5619</v>
      </c>
      <c r="E334" s="15" t="s">
        <v>2888</v>
      </c>
      <c r="F334" s="15" t="s">
        <v>2889</v>
      </c>
      <c r="G334" s="17" t="s">
        <v>2890</v>
      </c>
      <c r="H334" s="17" t="s">
        <v>2891</v>
      </c>
      <c r="I334" s="17" t="s">
        <v>2892</v>
      </c>
      <c r="J334" s="15" t="s">
        <v>2893</v>
      </c>
      <c r="K334" s="15" t="s">
        <v>86</v>
      </c>
      <c r="L334" s="18" t="s">
        <v>2894</v>
      </c>
      <c r="M334" s="15" t="s">
        <v>2836</v>
      </c>
      <c r="N334" s="15" t="s">
        <v>2837</v>
      </c>
      <c r="O334" s="16">
        <v>500</v>
      </c>
      <c r="P334" s="15" t="s">
        <v>1055</v>
      </c>
      <c r="Q334" s="15">
        <v>5100</v>
      </c>
      <c r="R334" s="15">
        <v>28600</v>
      </c>
      <c r="S334" s="15">
        <v>33700</v>
      </c>
      <c r="T334" s="15">
        <v>6.5000000000000002E-2</v>
      </c>
      <c r="U334" s="15" t="s">
        <v>75</v>
      </c>
      <c r="V334" s="15" t="s">
        <v>76</v>
      </c>
      <c r="W334" s="16">
        <v>1</v>
      </c>
      <c r="X334" s="16">
        <v>1</v>
      </c>
      <c r="Y334" s="15">
        <v>4867</v>
      </c>
      <c r="Z334" s="15">
        <v>0.112</v>
      </c>
      <c r="AA334" s="15" t="s">
        <v>2838</v>
      </c>
      <c r="AB334" s="15" t="s">
        <v>2839</v>
      </c>
      <c r="AC334" s="15">
        <v>13306.5</v>
      </c>
      <c r="AD334" s="26">
        <v>41691</v>
      </c>
      <c r="AE334" s="15" t="s">
        <v>353</v>
      </c>
      <c r="AF334" s="15" t="s">
        <v>2895</v>
      </c>
      <c r="AG334" s="16">
        <v>1</v>
      </c>
      <c r="AH334" s="15" t="s">
        <v>2896</v>
      </c>
      <c r="AI334" s="15" t="s">
        <v>78</v>
      </c>
      <c r="AJ334" s="15">
        <v>4867.1772460900002</v>
      </c>
      <c r="AK334" s="15">
        <v>296.13719167199997</v>
      </c>
      <c r="AL334" s="15">
        <v>3100673.8932699999</v>
      </c>
      <c r="AM334" s="15">
        <v>1431916.02153</v>
      </c>
      <c r="AN334" s="14"/>
      <c r="AO334" s="14"/>
      <c r="AP334" s="19">
        <v>0</v>
      </c>
      <c r="AQ334" s="19">
        <v>0</v>
      </c>
      <c r="AR334" s="19">
        <v>5100</v>
      </c>
      <c r="AS334" s="19">
        <v>28300</v>
      </c>
      <c r="AT334" s="19">
        <f t="shared" si="66"/>
        <v>33400</v>
      </c>
      <c r="AU334" s="19">
        <v>0</v>
      </c>
      <c r="AV334" s="19">
        <v>0</v>
      </c>
      <c r="AW334" s="19">
        <v>0</v>
      </c>
      <c r="AX334" s="19">
        <v>0</v>
      </c>
      <c r="AY334" s="20">
        <f t="shared" si="65"/>
        <v>0</v>
      </c>
      <c r="AZ334" s="19">
        <f t="shared" si="71"/>
        <v>33400</v>
      </c>
      <c r="BA334" s="21">
        <f t="shared" si="67"/>
        <v>1.4823</v>
      </c>
      <c r="BB334" s="21">
        <f t="shared" si="68"/>
        <v>2.0303</v>
      </c>
      <c r="BC334" s="22"/>
      <c r="BD334" s="19">
        <v>668</v>
      </c>
      <c r="BE334" s="19">
        <f t="shared" si="73"/>
        <v>495.08819999999997</v>
      </c>
      <c r="BF334" s="19">
        <f t="shared" ref="BF334:BF397" si="75">(AZ334/100)*BB334</f>
        <v>678.12019999999995</v>
      </c>
      <c r="BG334" s="23">
        <v>3.4819999999999997E-2</v>
      </c>
      <c r="BH334" s="23">
        <f t="shared" si="74"/>
        <v>3.4819999999999997E-2</v>
      </c>
      <c r="BI334" s="19">
        <v>0</v>
      </c>
      <c r="BJ334" s="19">
        <v>0</v>
      </c>
      <c r="BK334" s="19">
        <f t="shared" si="69"/>
        <v>495.08819999999997</v>
      </c>
      <c r="BL334" s="19">
        <f t="shared" si="69"/>
        <v>678.12019999999995</v>
      </c>
      <c r="BM334" s="19">
        <v>0</v>
      </c>
      <c r="BN334" s="19">
        <v>10.120199999999954</v>
      </c>
      <c r="BO334" s="19">
        <f t="shared" ref="BO334:BO397" si="76">BN334-BM334</f>
        <v>10.120199999999954</v>
      </c>
      <c r="BP334" s="24">
        <f t="shared" si="72"/>
        <v>495.08819999999997</v>
      </c>
      <c r="BQ334" s="24">
        <f t="shared" si="72"/>
        <v>668</v>
      </c>
      <c r="BR334" s="24">
        <f t="shared" ref="BR334:BR397" si="77">BQ334-BP334</f>
        <v>172.91180000000003</v>
      </c>
    </row>
    <row r="335" spans="1:71" s="25" customFormat="1" ht="14.25" x14ac:dyDescent="0.2">
      <c r="A335" s="14">
        <v>550</v>
      </c>
      <c r="B335" s="14"/>
      <c r="C335" s="15"/>
      <c r="D335" s="16">
        <v>17064</v>
      </c>
      <c r="E335" s="15" t="s">
        <v>2897</v>
      </c>
      <c r="F335" s="15" t="s">
        <v>2898</v>
      </c>
      <c r="G335" s="17" t="s">
        <v>2899</v>
      </c>
      <c r="H335" s="17" t="s">
        <v>2900</v>
      </c>
      <c r="I335" s="17" t="s">
        <v>88</v>
      </c>
      <c r="J335" s="15" t="s">
        <v>2901</v>
      </c>
      <c r="K335" s="15" t="s">
        <v>86</v>
      </c>
      <c r="L335" s="18" t="s">
        <v>2902</v>
      </c>
      <c r="M335" s="15" t="s">
        <v>2836</v>
      </c>
      <c r="N335" s="15" t="s">
        <v>2837</v>
      </c>
      <c r="O335" s="16">
        <v>599</v>
      </c>
      <c r="P335" s="15" t="s">
        <v>1064</v>
      </c>
      <c r="Q335" s="15">
        <v>6300</v>
      </c>
      <c r="R335" s="15">
        <v>14800</v>
      </c>
      <c r="S335" s="15">
        <v>21100</v>
      </c>
      <c r="T335" s="15">
        <v>8.5000000000000006E-2</v>
      </c>
      <c r="U335" s="15" t="s">
        <v>75</v>
      </c>
      <c r="V335" s="15" t="s">
        <v>76</v>
      </c>
      <c r="W335" s="16">
        <v>1</v>
      </c>
      <c r="X335" s="16">
        <v>1</v>
      </c>
      <c r="Y335" s="15">
        <v>6143</v>
      </c>
      <c r="Z335" s="15">
        <v>0.14099999999999999</v>
      </c>
      <c r="AA335" s="15" t="s">
        <v>78</v>
      </c>
      <c r="AB335" s="15" t="s">
        <v>78</v>
      </c>
      <c r="AC335" s="15">
        <v>62600</v>
      </c>
      <c r="AD335" s="26">
        <v>41689</v>
      </c>
      <c r="AE335" s="15" t="s">
        <v>353</v>
      </c>
      <c r="AF335" s="15" t="s">
        <v>2903</v>
      </c>
      <c r="AG335" s="16">
        <v>1</v>
      </c>
      <c r="AH335" s="15" t="s">
        <v>2904</v>
      </c>
      <c r="AI335" s="15" t="s">
        <v>78</v>
      </c>
      <c r="AJ335" s="15">
        <v>6143.3652343800004</v>
      </c>
      <c r="AK335" s="15">
        <v>349.70017036600001</v>
      </c>
      <c r="AL335" s="15">
        <v>3100724.2710199999</v>
      </c>
      <c r="AM335" s="15">
        <v>1431904.35635</v>
      </c>
      <c r="AN335" s="14"/>
      <c r="AO335" s="14"/>
      <c r="AP335" s="19">
        <v>0</v>
      </c>
      <c r="AQ335" s="19">
        <v>0</v>
      </c>
      <c r="AR335" s="19">
        <v>6300</v>
      </c>
      <c r="AS335" s="19">
        <v>14600</v>
      </c>
      <c r="AT335" s="19">
        <f t="shared" si="66"/>
        <v>20900</v>
      </c>
      <c r="AU335" s="19">
        <v>0</v>
      </c>
      <c r="AV335" s="19">
        <v>0</v>
      </c>
      <c r="AW335" s="19">
        <v>0</v>
      </c>
      <c r="AX335" s="19">
        <v>0</v>
      </c>
      <c r="AY335" s="20">
        <f t="shared" si="65"/>
        <v>0</v>
      </c>
      <c r="AZ335" s="19">
        <f t="shared" si="71"/>
        <v>20900</v>
      </c>
      <c r="BA335" s="21">
        <f t="shared" si="67"/>
        <v>1.4823</v>
      </c>
      <c r="BB335" s="21">
        <f t="shared" si="68"/>
        <v>2.0303</v>
      </c>
      <c r="BC335" s="22"/>
      <c r="BD335" s="19">
        <v>627</v>
      </c>
      <c r="BE335" s="19">
        <f t="shared" si="73"/>
        <v>309.80070000000001</v>
      </c>
      <c r="BF335" s="19">
        <f t="shared" si="75"/>
        <v>424.33269999999999</v>
      </c>
      <c r="BG335" s="23">
        <v>3.4819999999999997E-2</v>
      </c>
      <c r="BH335" s="23">
        <f t="shared" si="74"/>
        <v>3.4819999999999997E-2</v>
      </c>
      <c r="BI335" s="19">
        <v>0</v>
      </c>
      <c r="BJ335" s="19">
        <v>0</v>
      </c>
      <c r="BK335" s="19">
        <f t="shared" si="69"/>
        <v>309.80070000000001</v>
      </c>
      <c r="BL335" s="19">
        <f t="shared" si="69"/>
        <v>424.33269999999999</v>
      </c>
      <c r="BM335" s="19">
        <v>0</v>
      </c>
      <c r="BN335" s="19">
        <v>0</v>
      </c>
      <c r="BO335" s="19">
        <f t="shared" si="76"/>
        <v>0</v>
      </c>
      <c r="BP335" s="24">
        <f t="shared" si="72"/>
        <v>309.80070000000001</v>
      </c>
      <c r="BQ335" s="24">
        <f t="shared" si="72"/>
        <v>424.33269999999999</v>
      </c>
      <c r="BR335" s="24">
        <f t="shared" si="77"/>
        <v>114.53199999999998</v>
      </c>
    </row>
    <row r="336" spans="1:71" s="25" customFormat="1" ht="14.25" x14ac:dyDescent="0.2">
      <c r="A336" s="14">
        <v>551</v>
      </c>
      <c r="B336" s="14"/>
      <c r="C336" s="15" t="s">
        <v>2905</v>
      </c>
      <c r="D336" s="16">
        <v>60</v>
      </c>
      <c r="E336" s="15" t="s">
        <v>2906</v>
      </c>
      <c r="F336" s="15" t="s">
        <v>2905</v>
      </c>
      <c r="G336" s="17" t="s">
        <v>2907</v>
      </c>
      <c r="H336" s="17" t="s">
        <v>2908</v>
      </c>
      <c r="I336" s="17" t="s">
        <v>86</v>
      </c>
      <c r="J336" s="15" t="s">
        <v>2909</v>
      </c>
      <c r="K336" s="15" t="s">
        <v>361</v>
      </c>
      <c r="L336" s="18" t="s">
        <v>2910</v>
      </c>
      <c r="M336" s="15" t="s">
        <v>2836</v>
      </c>
      <c r="N336" s="15" t="s">
        <v>2837</v>
      </c>
      <c r="O336" s="16">
        <v>500</v>
      </c>
      <c r="P336" s="15" t="s">
        <v>1055</v>
      </c>
      <c r="Q336" s="15">
        <v>6600</v>
      </c>
      <c r="R336" s="15">
        <v>0</v>
      </c>
      <c r="S336" s="15">
        <v>6600</v>
      </c>
      <c r="T336" s="15">
        <v>8.7999999999999995E-2</v>
      </c>
      <c r="U336" s="15" t="s">
        <v>75</v>
      </c>
      <c r="V336" s="15" t="s">
        <v>76</v>
      </c>
      <c r="W336" s="16">
        <v>0</v>
      </c>
      <c r="X336" s="16">
        <v>1</v>
      </c>
      <c r="Y336" s="15">
        <v>6312</v>
      </c>
      <c r="Z336" s="15">
        <v>0.14499999999999999</v>
      </c>
      <c r="AA336" s="15" t="s">
        <v>78</v>
      </c>
      <c r="AB336" s="15" t="s">
        <v>78</v>
      </c>
      <c r="AC336" s="15">
        <v>62600</v>
      </c>
      <c r="AD336" s="26">
        <v>41689</v>
      </c>
      <c r="AE336" s="15" t="s">
        <v>243</v>
      </c>
      <c r="AF336" s="15" t="s">
        <v>2911</v>
      </c>
      <c r="AG336" s="16">
        <v>1</v>
      </c>
      <c r="AH336" s="15" t="s">
        <v>2912</v>
      </c>
      <c r="AI336" s="15" t="s">
        <v>78</v>
      </c>
      <c r="AJ336" s="15">
        <v>6311.5756835900002</v>
      </c>
      <c r="AK336" s="15">
        <v>353.315095622</v>
      </c>
      <c r="AL336" s="15">
        <v>3100772.9330899999</v>
      </c>
      <c r="AM336" s="15">
        <v>1431901.79641</v>
      </c>
      <c r="AN336" s="14"/>
      <c r="AO336" s="14"/>
      <c r="AP336" s="19">
        <v>0</v>
      </c>
      <c r="AQ336" s="19">
        <v>0</v>
      </c>
      <c r="AR336" s="19">
        <v>6600</v>
      </c>
      <c r="AS336" s="19">
        <v>0</v>
      </c>
      <c r="AT336" s="19">
        <f t="shared" si="66"/>
        <v>6600</v>
      </c>
      <c r="AU336" s="19">
        <v>0</v>
      </c>
      <c r="AV336" s="19">
        <v>0</v>
      </c>
      <c r="AW336" s="19">
        <v>0</v>
      </c>
      <c r="AX336" s="19">
        <v>0</v>
      </c>
      <c r="AY336" s="20">
        <f t="shared" si="65"/>
        <v>0</v>
      </c>
      <c r="AZ336" s="19">
        <f t="shared" si="71"/>
        <v>6600</v>
      </c>
      <c r="BA336" s="21">
        <f t="shared" si="67"/>
        <v>1.4823</v>
      </c>
      <c r="BB336" s="21">
        <f t="shared" si="68"/>
        <v>2.0303</v>
      </c>
      <c r="BC336" s="22"/>
      <c r="BD336" s="19">
        <v>198</v>
      </c>
      <c r="BE336" s="19">
        <f t="shared" si="73"/>
        <v>97.831800000000001</v>
      </c>
      <c r="BF336" s="19">
        <f t="shared" si="75"/>
        <v>133.99979999999999</v>
      </c>
      <c r="BG336" s="23">
        <v>3.4819999999999997E-2</v>
      </c>
      <c r="BH336" s="23">
        <f t="shared" si="74"/>
        <v>3.4819999999999997E-2</v>
      </c>
      <c r="BI336" s="19">
        <v>0</v>
      </c>
      <c r="BJ336" s="19">
        <v>0</v>
      </c>
      <c r="BK336" s="19">
        <f t="shared" si="69"/>
        <v>97.831800000000001</v>
      </c>
      <c r="BL336" s="19">
        <f t="shared" si="69"/>
        <v>133.99979999999999</v>
      </c>
      <c r="BM336" s="19">
        <v>0</v>
      </c>
      <c r="BN336" s="19">
        <v>0</v>
      </c>
      <c r="BO336" s="19">
        <f t="shared" si="76"/>
        <v>0</v>
      </c>
      <c r="BP336" s="24">
        <f t="shared" si="72"/>
        <v>97.831800000000001</v>
      </c>
      <c r="BQ336" s="24">
        <f t="shared" si="72"/>
        <v>133.99979999999999</v>
      </c>
      <c r="BR336" s="24">
        <f t="shared" si="77"/>
        <v>36.167999999999992</v>
      </c>
    </row>
    <row r="337" spans="1:71" s="25" customFormat="1" ht="14.25" x14ac:dyDescent="0.2">
      <c r="A337" s="14">
        <v>552</v>
      </c>
      <c r="B337" s="14"/>
      <c r="C337" s="15"/>
      <c r="D337" s="16">
        <v>8783</v>
      </c>
      <c r="E337" s="15" t="s">
        <v>2913</v>
      </c>
      <c r="F337" s="15" t="s">
        <v>2914</v>
      </c>
      <c r="G337" s="17" t="s">
        <v>2915</v>
      </c>
      <c r="H337" s="17" t="s">
        <v>2916</v>
      </c>
      <c r="I337" s="17" t="s">
        <v>86</v>
      </c>
      <c r="J337" s="15" t="s">
        <v>2917</v>
      </c>
      <c r="K337" s="15" t="s">
        <v>2918</v>
      </c>
      <c r="L337" s="18"/>
      <c r="M337" s="15"/>
      <c r="N337" s="15"/>
      <c r="O337" s="16"/>
      <c r="P337" s="15"/>
      <c r="Q337" s="15"/>
      <c r="R337" s="15"/>
      <c r="S337" s="15"/>
      <c r="T337" s="15"/>
      <c r="U337" s="15"/>
      <c r="V337" s="15"/>
      <c r="W337" s="16"/>
      <c r="X337" s="16"/>
      <c r="Y337" s="15"/>
      <c r="Z337" s="15"/>
      <c r="AA337" s="15"/>
      <c r="AB337" s="15"/>
      <c r="AC337" s="15"/>
      <c r="AD337" s="26"/>
      <c r="AE337" s="15"/>
      <c r="AF337" s="15"/>
      <c r="AG337" s="16"/>
      <c r="AH337" s="15"/>
      <c r="AI337" s="15"/>
      <c r="AJ337" s="15"/>
      <c r="AK337" s="15"/>
      <c r="AL337" s="15"/>
      <c r="AM337" s="15"/>
      <c r="AN337" s="14"/>
      <c r="AO337" s="14"/>
      <c r="AP337" s="19"/>
      <c r="AQ337" s="19"/>
      <c r="AR337" s="19"/>
      <c r="AS337" s="19"/>
      <c r="AT337" s="19">
        <f t="shared" si="66"/>
        <v>0</v>
      </c>
      <c r="AU337" s="19"/>
      <c r="AV337" s="19"/>
      <c r="AW337" s="19"/>
      <c r="AX337" s="19"/>
      <c r="AY337" s="20">
        <f t="shared" si="65"/>
        <v>0</v>
      </c>
      <c r="AZ337" s="19">
        <f t="shared" si="71"/>
        <v>0</v>
      </c>
      <c r="BA337" s="21"/>
      <c r="BB337" s="21"/>
      <c r="BC337" s="22"/>
      <c r="BD337" s="19">
        <v>0</v>
      </c>
      <c r="BE337" s="19">
        <f t="shared" si="73"/>
        <v>0</v>
      </c>
      <c r="BF337" s="19">
        <f t="shared" si="75"/>
        <v>0</v>
      </c>
      <c r="BG337" s="23">
        <v>3.4819999999999997E-2</v>
      </c>
      <c r="BH337" s="23">
        <f t="shared" si="74"/>
        <v>3.4819999999999997E-2</v>
      </c>
      <c r="BI337" s="19">
        <v>0</v>
      </c>
      <c r="BJ337" s="19">
        <v>0</v>
      </c>
      <c r="BK337" s="19">
        <f t="shared" si="69"/>
        <v>0</v>
      </c>
      <c r="BL337" s="19">
        <f t="shared" si="69"/>
        <v>0</v>
      </c>
      <c r="BM337" s="19">
        <v>0</v>
      </c>
      <c r="BN337" s="19">
        <v>0</v>
      </c>
      <c r="BO337" s="19">
        <f t="shared" si="76"/>
        <v>0</v>
      </c>
      <c r="BP337" s="24">
        <f t="shared" si="72"/>
        <v>0</v>
      </c>
      <c r="BQ337" s="24">
        <f t="shared" si="72"/>
        <v>0</v>
      </c>
      <c r="BR337" s="24">
        <f t="shared" si="77"/>
        <v>0</v>
      </c>
    </row>
    <row r="338" spans="1:71" s="25" customFormat="1" ht="14.25" x14ac:dyDescent="0.2">
      <c r="A338" s="14">
        <v>553</v>
      </c>
      <c r="B338" s="14"/>
      <c r="C338" s="15" t="s">
        <v>2919</v>
      </c>
      <c r="D338" s="16">
        <v>15159</v>
      </c>
      <c r="E338" s="15" t="s">
        <v>2920</v>
      </c>
      <c r="F338" s="15" t="s">
        <v>2919</v>
      </c>
      <c r="G338" s="17" t="s">
        <v>2921</v>
      </c>
      <c r="H338" s="17" t="s">
        <v>2922</v>
      </c>
      <c r="I338" s="17" t="s">
        <v>2923</v>
      </c>
      <c r="J338" s="15" t="s">
        <v>2924</v>
      </c>
      <c r="K338" s="15" t="s">
        <v>78</v>
      </c>
      <c r="L338" s="18" t="s">
        <v>2925</v>
      </c>
      <c r="M338" s="15" t="s">
        <v>2726</v>
      </c>
      <c r="N338" s="15" t="s">
        <v>2727</v>
      </c>
      <c r="O338" s="16">
        <v>300</v>
      </c>
      <c r="P338" s="15" t="s">
        <v>254</v>
      </c>
      <c r="Q338" s="15">
        <v>700</v>
      </c>
      <c r="R338" s="15">
        <v>0</v>
      </c>
      <c r="S338" s="15">
        <v>700</v>
      </c>
      <c r="T338" s="15">
        <v>0.46400000000000002</v>
      </c>
      <c r="U338" s="15" t="s">
        <v>75</v>
      </c>
      <c r="V338" s="15" t="s">
        <v>76</v>
      </c>
      <c r="W338" s="16">
        <v>0</v>
      </c>
      <c r="X338" s="16">
        <v>1</v>
      </c>
      <c r="Y338" s="15">
        <v>19749</v>
      </c>
      <c r="Z338" s="15">
        <v>0.45300000000000001</v>
      </c>
      <c r="AA338" s="15" t="s">
        <v>78</v>
      </c>
      <c r="AB338" s="15" t="s">
        <v>78</v>
      </c>
      <c r="AC338" s="15">
        <v>4217.3999999999996</v>
      </c>
      <c r="AD338" s="26">
        <v>41814</v>
      </c>
      <c r="AE338" s="15" t="s">
        <v>363</v>
      </c>
      <c r="AF338" s="15" t="s">
        <v>2926</v>
      </c>
      <c r="AG338" s="16">
        <v>1</v>
      </c>
      <c r="AH338" s="15" t="s">
        <v>2927</v>
      </c>
      <c r="AI338" s="15" t="s">
        <v>78</v>
      </c>
      <c r="AJ338" s="15">
        <v>19749.4790039</v>
      </c>
      <c r="AK338" s="15">
        <v>798.13780689500004</v>
      </c>
      <c r="AL338" s="15">
        <v>3101001.26321</v>
      </c>
      <c r="AM338" s="15">
        <v>1431918.7533199999</v>
      </c>
      <c r="AN338" s="14"/>
      <c r="AO338" s="14"/>
      <c r="AP338" s="19">
        <v>0</v>
      </c>
      <c r="AQ338" s="19">
        <v>0</v>
      </c>
      <c r="AR338" s="19">
        <v>700</v>
      </c>
      <c r="AS338" s="19">
        <v>0</v>
      </c>
      <c r="AT338" s="19">
        <f t="shared" si="66"/>
        <v>700</v>
      </c>
      <c r="AU338" s="19">
        <v>0</v>
      </c>
      <c r="AV338" s="19">
        <v>0</v>
      </c>
      <c r="AW338" s="19">
        <v>0</v>
      </c>
      <c r="AX338" s="19">
        <v>0</v>
      </c>
      <c r="AY338" s="20">
        <f t="shared" si="65"/>
        <v>0</v>
      </c>
      <c r="AZ338" s="19">
        <f t="shared" si="71"/>
        <v>700</v>
      </c>
      <c r="BA338" s="21">
        <f t="shared" si="67"/>
        <v>1.4823</v>
      </c>
      <c r="BB338" s="21">
        <f t="shared" si="68"/>
        <v>2.0303</v>
      </c>
      <c r="BC338" s="22"/>
      <c r="BD338" s="19">
        <v>21</v>
      </c>
      <c r="BE338" s="19">
        <f t="shared" si="73"/>
        <v>10.376099999999999</v>
      </c>
      <c r="BF338" s="19">
        <f t="shared" si="75"/>
        <v>14.2121</v>
      </c>
      <c r="BG338" s="23">
        <v>3.4819999999999997E-2</v>
      </c>
      <c r="BH338" s="23">
        <f t="shared" si="74"/>
        <v>3.4819999999999997E-2</v>
      </c>
      <c r="BI338" s="19">
        <v>0</v>
      </c>
      <c r="BJ338" s="19">
        <v>0</v>
      </c>
      <c r="BK338" s="19">
        <f t="shared" si="69"/>
        <v>10.376099999999999</v>
      </c>
      <c r="BL338" s="19">
        <f t="shared" si="69"/>
        <v>14.2121</v>
      </c>
      <c r="BM338" s="19">
        <v>0</v>
      </c>
      <c r="BN338" s="19">
        <v>0</v>
      </c>
      <c r="BO338" s="19">
        <f t="shared" si="76"/>
        <v>0</v>
      </c>
      <c r="BP338" s="24">
        <f t="shared" si="72"/>
        <v>10.376099999999999</v>
      </c>
      <c r="BQ338" s="24">
        <f t="shared" si="72"/>
        <v>14.2121</v>
      </c>
      <c r="BR338" s="24">
        <f t="shared" si="77"/>
        <v>3.8360000000000003</v>
      </c>
    </row>
    <row r="339" spans="1:71" s="25" customFormat="1" ht="14.25" x14ac:dyDescent="0.2">
      <c r="A339" s="14">
        <v>555</v>
      </c>
      <c r="B339" s="14"/>
      <c r="C339" s="15" t="s">
        <v>2928</v>
      </c>
      <c r="D339" s="16">
        <v>34310</v>
      </c>
      <c r="E339" s="15" t="s">
        <v>2929</v>
      </c>
      <c r="F339" s="15" t="s">
        <v>2928</v>
      </c>
      <c r="G339" s="17" t="s">
        <v>2921</v>
      </c>
      <c r="H339" s="17" t="s">
        <v>2922</v>
      </c>
      <c r="I339" s="17" t="s">
        <v>2923</v>
      </c>
      <c r="J339" s="15" t="s">
        <v>2924</v>
      </c>
      <c r="K339" s="15" t="s">
        <v>78</v>
      </c>
      <c r="L339" s="18"/>
      <c r="M339" s="15"/>
      <c r="N339" s="15"/>
      <c r="O339" s="16"/>
      <c r="P339" s="15"/>
      <c r="Q339" s="15"/>
      <c r="R339" s="15"/>
      <c r="S339" s="15"/>
      <c r="T339" s="15"/>
      <c r="U339" s="15"/>
      <c r="V339" s="15"/>
      <c r="W339" s="16"/>
      <c r="X339" s="16"/>
      <c r="Y339" s="15"/>
      <c r="Z339" s="15"/>
      <c r="AA339" s="15"/>
      <c r="AB339" s="15"/>
      <c r="AC339" s="15"/>
      <c r="AD339" s="26"/>
      <c r="AE339" s="15"/>
      <c r="AF339" s="15"/>
      <c r="AG339" s="16"/>
      <c r="AH339" s="15"/>
      <c r="AI339" s="15"/>
      <c r="AJ339" s="15"/>
      <c r="AK339" s="15"/>
      <c r="AL339" s="15"/>
      <c r="AM339" s="15"/>
      <c r="AN339" s="14"/>
      <c r="AO339" s="14"/>
      <c r="AP339" s="19"/>
      <c r="AQ339" s="19"/>
      <c r="AR339" s="19"/>
      <c r="AS339" s="19"/>
      <c r="AT339" s="19">
        <f t="shared" si="66"/>
        <v>0</v>
      </c>
      <c r="AU339" s="19"/>
      <c r="AV339" s="19"/>
      <c r="AW339" s="19"/>
      <c r="AX339" s="19"/>
      <c r="AY339" s="20">
        <f t="shared" si="65"/>
        <v>0</v>
      </c>
      <c r="AZ339" s="19">
        <f t="shared" si="71"/>
        <v>0</v>
      </c>
      <c r="BA339" s="21"/>
      <c r="BB339" s="21"/>
      <c r="BC339" s="22"/>
      <c r="BD339" s="19">
        <v>0</v>
      </c>
      <c r="BE339" s="19">
        <f t="shared" si="73"/>
        <v>0</v>
      </c>
      <c r="BF339" s="19">
        <f t="shared" si="75"/>
        <v>0</v>
      </c>
      <c r="BG339" s="23">
        <v>3.4819999999999997E-2</v>
      </c>
      <c r="BH339" s="23">
        <f t="shared" si="74"/>
        <v>3.4819999999999997E-2</v>
      </c>
      <c r="BI339" s="19">
        <v>0</v>
      </c>
      <c r="BJ339" s="19">
        <v>0</v>
      </c>
      <c r="BK339" s="19">
        <f t="shared" si="69"/>
        <v>0</v>
      </c>
      <c r="BL339" s="19">
        <f t="shared" si="69"/>
        <v>0</v>
      </c>
      <c r="BM339" s="19">
        <v>0</v>
      </c>
      <c r="BN339" s="19">
        <v>0</v>
      </c>
      <c r="BO339" s="19">
        <f t="shared" si="76"/>
        <v>0</v>
      </c>
      <c r="BP339" s="24">
        <f t="shared" si="72"/>
        <v>0</v>
      </c>
      <c r="BQ339" s="24">
        <f t="shared" si="72"/>
        <v>0</v>
      </c>
      <c r="BR339" s="24">
        <f t="shared" si="77"/>
        <v>0</v>
      </c>
    </row>
    <row r="340" spans="1:71" s="25" customFormat="1" ht="14.25" x14ac:dyDescent="0.2">
      <c r="A340" s="14">
        <v>556</v>
      </c>
      <c r="B340" s="14"/>
      <c r="C340" s="15"/>
      <c r="D340" s="16">
        <v>27373</v>
      </c>
      <c r="E340" s="15" t="s">
        <v>2930</v>
      </c>
      <c r="F340" s="15" t="s">
        <v>2931</v>
      </c>
      <c r="G340" s="17" t="s">
        <v>2932</v>
      </c>
      <c r="H340" s="17" t="s">
        <v>2933</v>
      </c>
      <c r="I340" s="17" t="s">
        <v>2934</v>
      </c>
      <c r="J340" s="15" t="s">
        <v>2935</v>
      </c>
      <c r="K340" s="15" t="s">
        <v>2936</v>
      </c>
      <c r="L340" s="18" t="s">
        <v>280</v>
      </c>
      <c r="M340" s="15" t="s">
        <v>240</v>
      </c>
      <c r="N340" s="15" t="s">
        <v>241</v>
      </c>
      <c r="O340" s="16">
        <v>300</v>
      </c>
      <c r="P340" s="15" t="s">
        <v>254</v>
      </c>
      <c r="Q340" s="15">
        <v>476000</v>
      </c>
      <c r="R340" s="15">
        <v>0</v>
      </c>
      <c r="S340" s="15">
        <v>476000</v>
      </c>
      <c r="T340" s="15">
        <v>168.506</v>
      </c>
      <c r="U340" s="15" t="s">
        <v>75</v>
      </c>
      <c r="V340" s="15" t="s">
        <v>76</v>
      </c>
      <c r="W340" s="16">
        <v>0</v>
      </c>
      <c r="X340" s="16">
        <v>1</v>
      </c>
      <c r="Y340" s="15">
        <v>3031525</v>
      </c>
      <c r="Z340" s="15">
        <v>69.593999999999994</v>
      </c>
      <c r="AA340" s="15" t="s">
        <v>78</v>
      </c>
      <c r="AB340" s="15" t="s">
        <v>78</v>
      </c>
      <c r="AC340" s="15">
        <v>250000</v>
      </c>
      <c r="AD340" s="26">
        <v>41652</v>
      </c>
      <c r="AE340" s="15" t="s">
        <v>79</v>
      </c>
      <c r="AF340" s="15" t="s">
        <v>281</v>
      </c>
      <c r="AG340" s="16">
        <v>1</v>
      </c>
      <c r="AH340" s="15" t="s">
        <v>282</v>
      </c>
      <c r="AI340" s="15" t="s">
        <v>78</v>
      </c>
      <c r="AJ340" s="15">
        <v>3031525.46533</v>
      </c>
      <c r="AK340" s="15">
        <v>7236.9192716400003</v>
      </c>
      <c r="AL340" s="15">
        <v>3100821.0531500001</v>
      </c>
      <c r="AM340" s="15">
        <v>1435925.66389</v>
      </c>
      <c r="AN340" s="14"/>
      <c r="AO340" s="14"/>
      <c r="AP340" s="19">
        <v>0</v>
      </c>
      <c r="AQ340" s="19">
        <v>0</v>
      </c>
      <c r="AR340" s="19">
        <v>476000</v>
      </c>
      <c r="AS340" s="19">
        <v>0</v>
      </c>
      <c r="AT340" s="19">
        <f t="shared" si="66"/>
        <v>476000</v>
      </c>
      <c r="AU340" s="19">
        <v>0</v>
      </c>
      <c r="AV340" s="19">
        <v>0</v>
      </c>
      <c r="AW340" s="19">
        <v>0</v>
      </c>
      <c r="AX340" s="19">
        <v>0</v>
      </c>
      <c r="AY340" s="20">
        <f t="shared" si="65"/>
        <v>0</v>
      </c>
      <c r="AZ340" s="19">
        <f t="shared" si="71"/>
        <v>476000</v>
      </c>
      <c r="BA340" s="21">
        <f t="shared" ref="BA340:BA376" si="78">1.4823</f>
        <v>1.4823</v>
      </c>
      <c r="BB340" s="21">
        <f t="shared" ref="BB340:BB346" si="79">2.0303</f>
        <v>2.0303</v>
      </c>
      <c r="BC340" s="22"/>
      <c r="BD340" s="19">
        <v>14280</v>
      </c>
      <c r="BE340" s="19">
        <f t="shared" si="73"/>
        <v>7055.7479999999996</v>
      </c>
      <c r="BF340" s="19">
        <f t="shared" si="75"/>
        <v>9664.2279999999992</v>
      </c>
      <c r="BG340" s="23">
        <v>3.4819999999999997E-2</v>
      </c>
      <c r="BH340" s="23">
        <f t="shared" si="74"/>
        <v>3.4819999999999997E-2</v>
      </c>
      <c r="BI340" s="19">
        <v>0</v>
      </c>
      <c r="BJ340" s="19">
        <v>0</v>
      </c>
      <c r="BK340" s="19">
        <f t="shared" si="69"/>
        <v>7055.7479999999996</v>
      </c>
      <c r="BL340" s="19">
        <f t="shared" si="69"/>
        <v>9664.2279999999992</v>
      </c>
      <c r="BM340" s="19">
        <v>0</v>
      </c>
      <c r="BN340" s="19">
        <v>0</v>
      </c>
      <c r="BO340" s="19">
        <f t="shared" si="76"/>
        <v>0</v>
      </c>
      <c r="BP340" s="24">
        <f t="shared" si="72"/>
        <v>7055.7479999999996</v>
      </c>
      <c r="BQ340" s="24">
        <f t="shared" si="72"/>
        <v>9664.2279999999992</v>
      </c>
      <c r="BR340" s="24">
        <f t="shared" si="77"/>
        <v>2608.4799999999996</v>
      </c>
    </row>
    <row r="341" spans="1:71" s="25" customFormat="1" ht="14.25" x14ac:dyDescent="0.2">
      <c r="A341" s="14">
        <v>557</v>
      </c>
      <c r="B341" s="14"/>
      <c r="C341" s="15" t="s">
        <v>417</v>
      </c>
      <c r="D341" s="16">
        <v>5558</v>
      </c>
      <c r="E341" s="15" t="s">
        <v>2937</v>
      </c>
      <c r="F341" s="15" t="s">
        <v>2938</v>
      </c>
      <c r="G341" s="17" t="s">
        <v>2939</v>
      </c>
      <c r="H341" s="17" t="s">
        <v>2940</v>
      </c>
      <c r="I341" s="17" t="s">
        <v>86</v>
      </c>
      <c r="J341" s="15" t="s">
        <v>2941</v>
      </c>
      <c r="K341" s="15" t="s">
        <v>423</v>
      </c>
      <c r="L341" s="18" t="s">
        <v>2942</v>
      </c>
      <c r="M341" s="15" t="s">
        <v>567</v>
      </c>
      <c r="N341" s="15" t="s">
        <v>568</v>
      </c>
      <c r="O341" s="16">
        <v>501</v>
      </c>
      <c r="P341" s="15" t="s">
        <v>405</v>
      </c>
      <c r="Q341" s="15">
        <v>34800</v>
      </c>
      <c r="R341" s="15">
        <v>0</v>
      </c>
      <c r="S341" s="15">
        <v>34800</v>
      </c>
      <c r="T341" s="15">
        <v>2.589</v>
      </c>
      <c r="U341" s="15" t="s">
        <v>75</v>
      </c>
      <c r="V341" s="15" t="s">
        <v>76</v>
      </c>
      <c r="W341" s="16">
        <v>1</v>
      </c>
      <c r="X341" s="16">
        <v>1</v>
      </c>
      <c r="Y341" s="15">
        <v>110278</v>
      </c>
      <c r="Z341" s="15">
        <v>2.532</v>
      </c>
      <c r="AA341" s="15" t="s">
        <v>78</v>
      </c>
      <c r="AB341" s="15" t="s">
        <v>78</v>
      </c>
      <c r="AC341" s="15">
        <v>19740</v>
      </c>
      <c r="AD341" s="26">
        <v>41614</v>
      </c>
      <c r="AE341" s="15" t="s">
        <v>1480</v>
      </c>
      <c r="AF341" s="15" t="s">
        <v>2943</v>
      </c>
      <c r="AG341" s="16">
        <v>1</v>
      </c>
      <c r="AH341" s="15" t="s">
        <v>2944</v>
      </c>
      <c r="AI341" s="15" t="s">
        <v>78</v>
      </c>
      <c r="AJ341" s="15">
        <v>110278.10986300001</v>
      </c>
      <c r="AK341" s="15">
        <v>1487.8894978799999</v>
      </c>
      <c r="AL341" s="15">
        <v>3099566.5278699999</v>
      </c>
      <c r="AM341" s="15">
        <v>1432380.0906199999</v>
      </c>
      <c r="AN341" s="14"/>
      <c r="AO341" s="14"/>
      <c r="AP341" s="19">
        <v>0</v>
      </c>
      <c r="AQ341" s="19">
        <v>0</v>
      </c>
      <c r="AR341" s="19">
        <v>34800</v>
      </c>
      <c r="AS341" s="19">
        <v>0</v>
      </c>
      <c r="AT341" s="19">
        <f t="shared" si="66"/>
        <v>34800</v>
      </c>
      <c r="AU341" s="19">
        <v>0</v>
      </c>
      <c r="AV341" s="19">
        <v>0</v>
      </c>
      <c r="AW341" s="19">
        <v>0</v>
      </c>
      <c r="AX341" s="19">
        <v>0</v>
      </c>
      <c r="AY341" s="20">
        <f t="shared" si="65"/>
        <v>0</v>
      </c>
      <c r="AZ341" s="19">
        <f t="shared" si="71"/>
        <v>34800</v>
      </c>
      <c r="BA341" s="21">
        <f t="shared" si="78"/>
        <v>1.4823</v>
      </c>
      <c r="BB341" s="21">
        <f t="shared" si="79"/>
        <v>2.0303</v>
      </c>
      <c r="BC341" s="22"/>
      <c r="BD341" s="19">
        <v>744</v>
      </c>
      <c r="BE341" s="19">
        <f t="shared" si="73"/>
        <v>515.84039999999993</v>
      </c>
      <c r="BF341" s="19">
        <f t="shared" si="75"/>
        <v>706.5444</v>
      </c>
      <c r="BG341" s="23">
        <v>3.4819999999999997E-2</v>
      </c>
      <c r="BH341" s="23">
        <f t="shared" si="74"/>
        <v>3.4819999999999997E-2</v>
      </c>
      <c r="BI341" s="19">
        <v>0</v>
      </c>
      <c r="BJ341" s="19">
        <v>0</v>
      </c>
      <c r="BK341" s="19">
        <f t="shared" si="69"/>
        <v>515.84039999999993</v>
      </c>
      <c r="BL341" s="19">
        <f t="shared" si="69"/>
        <v>706.5444</v>
      </c>
      <c r="BM341" s="19">
        <v>0</v>
      </c>
      <c r="BN341" s="19">
        <v>9.0900000000000318</v>
      </c>
      <c r="BO341" s="19">
        <f t="shared" si="76"/>
        <v>9.0900000000000318</v>
      </c>
      <c r="BP341" s="24">
        <f t="shared" si="72"/>
        <v>515.84039999999993</v>
      </c>
      <c r="BQ341" s="24">
        <f t="shared" si="72"/>
        <v>697.45439999999996</v>
      </c>
      <c r="BR341" s="24">
        <f t="shared" si="77"/>
        <v>181.61400000000003</v>
      </c>
    </row>
    <row r="342" spans="1:71" s="25" customFormat="1" ht="14.25" x14ac:dyDescent="0.2">
      <c r="A342" s="14">
        <v>558</v>
      </c>
      <c r="B342" s="14"/>
      <c r="C342" s="15" t="s">
        <v>176</v>
      </c>
      <c r="D342" s="16">
        <v>34175</v>
      </c>
      <c r="E342" s="15" t="s">
        <v>2945</v>
      </c>
      <c r="F342" s="15" t="s">
        <v>2946</v>
      </c>
      <c r="G342" s="17" t="s">
        <v>2947</v>
      </c>
      <c r="H342" s="17" t="s">
        <v>2948</v>
      </c>
      <c r="I342" s="17" t="s">
        <v>86</v>
      </c>
      <c r="J342" s="15" t="s">
        <v>2949</v>
      </c>
      <c r="K342" s="15" t="s">
        <v>86</v>
      </c>
      <c r="L342" s="18" t="s">
        <v>2950</v>
      </c>
      <c r="M342" s="15" t="s">
        <v>2726</v>
      </c>
      <c r="N342" s="15" t="s">
        <v>2727</v>
      </c>
      <c r="O342" s="16">
        <v>429</v>
      </c>
      <c r="P342" s="15" t="s">
        <v>2308</v>
      </c>
      <c r="Q342" s="15">
        <v>309900</v>
      </c>
      <c r="R342" s="15">
        <v>422100</v>
      </c>
      <c r="S342" s="15">
        <v>732000</v>
      </c>
      <c r="T342" s="15">
        <v>5.51</v>
      </c>
      <c r="U342" s="15" t="s">
        <v>75</v>
      </c>
      <c r="V342" s="15" t="s">
        <v>76</v>
      </c>
      <c r="W342" s="16">
        <v>1</v>
      </c>
      <c r="X342" s="16">
        <v>1</v>
      </c>
      <c r="Y342" s="15">
        <v>235459</v>
      </c>
      <c r="Z342" s="15">
        <v>5.4050000000000002</v>
      </c>
      <c r="AA342" s="15" t="s">
        <v>2951</v>
      </c>
      <c r="AB342" s="15" t="s">
        <v>78</v>
      </c>
      <c r="AC342" s="15">
        <v>309000</v>
      </c>
      <c r="AD342" s="26">
        <v>42055</v>
      </c>
      <c r="AE342" s="15" t="s">
        <v>147</v>
      </c>
      <c r="AF342" s="15" t="s">
        <v>2952</v>
      </c>
      <c r="AG342" s="16">
        <v>1</v>
      </c>
      <c r="AH342" s="15" t="s">
        <v>2953</v>
      </c>
      <c r="AI342" s="15" t="s">
        <v>78</v>
      </c>
      <c r="AJ342" s="15">
        <v>235458.59521500001</v>
      </c>
      <c r="AK342" s="15">
        <v>1990.22940548</v>
      </c>
      <c r="AL342" s="15">
        <v>3099107.6529299999</v>
      </c>
      <c r="AM342" s="15">
        <v>1432597.9379</v>
      </c>
      <c r="AN342" s="14"/>
      <c r="AO342" s="14"/>
      <c r="AP342" s="19">
        <v>0</v>
      </c>
      <c r="AQ342" s="19">
        <v>0</v>
      </c>
      <c r="AR342" s="19">
        <v>4400</v>
      </c>
      <c r="AS342" s="19">
        <v>0</v>
      </c>
      <c r="AT342" s="19">
        <f t="shared" si="66"/>
        <v>4400</v>
      </c>
      <c r="AU342" s="19">
        <v>0</v>
      </c>
      <c r="AV342" s="19">
        <v>0</v>
      </c>
      <c r="AW342" s="19">
        <v>0</v>
      </c>
      <c r="AX342" s="19">
        <v>0</v>
      </c>
      <c r="AY342" s="20">
        <f t="shared" si="65"/>
        <v>0</v>
      </c>
      <c r="AZ342" s="19">
        <f t="shared" si="71"/>
        <v>4400</v>
      </c>
      <c r="BA342" s="21">
        <f t="shared" si="78"/>
        <v>1.4823</v>
      </c>
      <c r="BB342" s="21">
        <f t="shared" si="79"/>
        <v>2.0303</v>
      </c>
      <c r="BC342" s="22"/>
      <c r="BD342" s="19">
        <v>88</v>
      </c>
      <c r="BE342" s="19">
        <f t="shared" si="73"/>
        <v>65.221199999999996</v>
      </c>
      <c r="BF342" s="19">
        <f t="shared" si="75"/>
        <v>89.333200000000005</v>
      </c>
      <c r="BG342" s="23">
        <v>3.4819999999999997E-2</v>
      </c>
      <c r="BH342" s="23">
        <f t="shared" si="74"/>
        <v>3.4819999999999997E-2</v>
      </c>
      <c r="BI342" s="19">
        <v>0</v>
      </c>
      <c r="BJ342" s="19">
        <v>0</v>
      </c>
      <c r="BK342" s="19">
        <f t="shared" si="69"/>
        <v>65.221199999999996</v>
      </c>
      <c r="BL342" s="19">
        <f t="shared" si="69"/>
        <v>89.333200000000005</v>
      </c>
      <c r="BM342" s="19">
        <v>0</v>
      </c>
      <c r="BN342" s="19">
        <v>1.333200000000005</v>
      </c>
      <c r="BO342" s="19">
        <f t="shared" si="76"/>
        <v>1.333200000000005</v>
      </c>
      <c r="BP342" s="24">
        <f t="shared" si="72"/>
        <v>65.221199999999996</v>
      </c>
      <c r="BQ342" s="24">
        <f t="shared" si="72"/>
        <v>88</v>
      </c>
      <c r="BR342" s="24">
        <f t="shared" si="77"/>
        <v>22.778800000000004</v>
      </c>
    </row>
    <row r="343" spans="1:71" s="25" customFormat="1" ht="14.25" x14ac:dyDescent="0.2">
      <c r="A343" s="14">
        <v>559</v>
      </c>
      <c r="B343" s="14"/>
      <c r="C343" s="15" t="s">
        <v>2954</v>
      </c>
      <c r="D343" s="16">
        <v>12557</v>
      </c>
      <c r="E343" s="15" t="s">
        <v>2955</v>
      </c>
      <c r="F343" s="15" t="s">
        <v>2954</v>
      </c>
      <c r="G343" s="17" t="s">
        <v>2956</v>
      </c>
      <c r="H343" s="17" t="s">
        <v>2957</v>
      </c>
      <c r="I343" s="17" t="s">
        <v>86</v>
      </c>
      <c r="J343" s="15" t="s">
        <v>2958</v>
      </c>
      <c r="K343" s="15" t="s">
        <v>2959</v>
      </c>
      <c r="L343" s="18" t="s">
        <v>2960</v>
      </c>
      <c r="M343" s="15" t="s">
        <v>567</v>
      </c>
      <c r="N343" s="15" t="s">
        <v>568</v>
      </c>
      <c r="O343" s="16">
        <v>511</v>
      </c>
      <c r="P343" s="15" t="s">
        <v>569</v>
      </c>
      <c r="Q343" s="15">
        <v>22400</v>
      </c>
      <c r="R343" s="15">
        <v>93800</v>
      </c>
      <c r="S343" s="15">
        <v>116200</v>
      </c>
      <c r="T343" s="15">
        <v>0.497</v>
      </c>
      <c r="U343" s="15" t="s">
        <v>75</v>
      </c>
      <c r="V343" s="15" t="s">
        <v>76</v>
      </c>
      <c r="W343" s="16">
        <v>1</v>
      </c>
      <c r="X343" s="16">
        <v>1</v>
      </c>
      <c r="Y343" s="15">
        <v>21913</v>
      </c>
      <c r="Z343" s="15">
        <v>0.503</v>
      </c>
      <c r="AA343" s="15" t="s">
        <v>78</v>
      </c>
      <c r="AB343" s="15" t="s">
        <v>78</v>
      </c>
      <c r="AC343" s="15">
        <v>41250</v>
      </c>
      <c r="AD343" s="26">
        <v>39811</v>
      </c>
      <c r="AE343" s="15" t="s">
        <v>1862</v>
      </c>
      <c r="AF343" s="15" t="s">
        <v>2961</v>
      </c>
      <c r="AG343" s="16">
        <v>1</v>
      </c>
      <c r="AH343" s="15" t="s">
        <v>2962</v>
      </c>
      <c r="AI343" s="15" t="s">
        <v>78</v>
      </c>
      <c r="AJ343" s="15">
        <v>21913.2563477</v>
      </c>
      <c r="AK343" s="15">
        <v>600.62418870800002</v>
      </c>
      <c r="AL343" s="15">
        <v>3098916.9507399998</v>
      </c>
      <c r="AM343" s="15">
        <v>1432267.3442299999</v>
      </c>
      <c r="AN343" s="14"/>
      <c r="AO343" s="14"/>
      <c r="AP343" s="19">
        <v>22400</v>
      </c>
      <c r="AQ343" s="19">
        <v>87000</v>
      </c>
      <c r="AR343" s="19">
        <v>0</v>
      </c>
      <c r="AS343" s="19">
        <v>5800</v>
      </c>
      <c r="AT343" s="19">
        <f t="shared" si="66"/>
        <v>115200</v>
      </c>
      <c r="AU343" s="19">
        <v>45000</v>
      </c>
      <c r="AV343" s="19">
        <v>3000</v>
      </c>
      <c r="AW343" s="19">
        <v>22540</v>
      </c>
      <c r="AX343" s="19">
        <v>12480</v>
      </c>
      <c r="AY343" s="20">
        <f t="shared" si="65"/>
        <v>83020</v>
      </c>
      <c r="AZ343" s="19">
        <f t="shared" si="71"/>
        <v>32180</v>
      </c>
      <c r="BA343" s="21">
        <f t="shared" si="78"/>
        <v>1.4823</v>
      </c>
      <c r="BB343" s="21">
        <f t="shared" si="79"/>
        <v>2.0303</v>
      </c>
      <c r="BC343" s="22"/>
      <c r="BD343" s="19">
        <v>1268</v>
      </c>
      <c r="BE343" s="19">
        <f t="shared" si="73"/>
        <v>477.00414000000001</v>
      </c>
      <c r="BF343" s="19">
        <f t="shared" si="75"/>
        <v>653.35054000000002</v>
      </c>
      <c r="BG343" s="23">
        <v>3.4819999999999997E-2</v>
      </c>
      <c r="BH343" s="23">
        <f t="shared" si="74"/>
        <v>3.4819999999999997E-2</v>
      </c>
      <c r="BI343" s="19">
        <v>13.615690366799997</v>
      </c>
      <c r="BJ343" s="19">
        <v>18.649353134800002</v>
      </c>
      <c r="BK343" s="19">
        <f t="shared" si="69"/>
        <v>463.38844963320003</v>
      </c>
      <c r="BL343" s="19">
        <f t="shared" si="69"/>
        <v>634.70118686520004</v>
      </c>
      <c r="BM343" s="19">
        <v>0</v>
      </c>
      <c r="BN343" s="19">
        <v>0</v>
      </c>
      <c r="BO343" s="19">
        <f t="shared" si="76"/>
        <v>0</v>
      </c>
      <c r="BP343" s="24">
        <f t="shared" si="72"/>
        <v>463.38844963320003</v>
      </c>
      <c r="BQ343" s="24">
        <f t="shared" si="72"/>
        <v>634.70118686520004</v>
      </c>
      <c r="BR343" s="24">
        <f t="shared" si="77"/>
        <v>171.31273723200002</v>
      </c>
      <c r="BS343" s="25" t="s">
        <v>1141</v>
      </c>
    </row>
    <row r="344" spans="1:71" s="25" customFormat="1" ht="14.25" x14ac:dyDescent="0.2">
      <c r="A344" s="14">
        <v>560</v>
      </c>
      <c r="B344" s="14"/>
      <c r="C344" s="15" t="s">
        <v>2963</v>
      </c>
      <c r="D344" s="16">
        <v>19019</v>
      </c>
      <c r="E344" s="15" t="s">
        <v>2964</v>
      </c>
      <c r="F344" s="15" t="s">
        <v>2963</v>
      </c>
      <c r="G344" s="17" t="s">
        <v>2965</v>
      </c>
      <c r="H344" s="17" t="s">
        <v>2966</v>
      </c>
      <c r="I344" s="17" t="s">
        <v>86</v>
      </c>
      <c r="J344" s="15" t="s">
        <v>2967</v>
      </c>
      <c r="K344" s="15" t="s">
        <v>172</v>
      </c>
      <c r="L344" s="18" t="s">
        <v>2968</v>
      </c>
      <c r="M344" s="15" t="s">
        <v>567</v>
      </c>
      <c r="N344" s="15" t="s">
        <v>568</v>
      </c>
      <c r="O344" s="16">
        <v>511</v>
      </c>
      <c r="P344" s="15" t="s">
        <v>569</v>
      </c>
      <c r="Q344" s="15">
        <v>26500</v>
      </c>
      <c r="R344" s="15">
        <v>59000</v>
      </c>
      <c r="S344" s="15">
        <v>85500</v>
      </c>
      <c r="T344" s="15">
        <v>0.627</v>
      </c>
      <c r="U344" s="15" t="s">
        <v>75</v>
      </c>
      <c r="V344" s="15" t="s">
        <v>76</v>
      </c>
      <c r="W344" s="16">
        <v>1</v>
      </c>
      <c r="X344" s="16">
        <v>1</v>
      </c>
      <c r="Y344" s="15">
        <v>26989</v>
      </c>
      <c r="Z344" s="15">
        <v>0.62</v>
      </c>
      <c r="AA344" s="15" t="s">
        <v>78</v>
      </c>
      <c r="AB344" s="15" t="s">
        <v>78</v>
      </c>
      <c r="AC344" s="15">
        <v>41250</v>
      </c>
      <c r="AD344" s="26">
        <v>39811</v>
      </c>
      <c r="AE344" s="15" t="s">
        <v>1862</v>
      </c>
      <c r="AF344" s="15" t="s">
        <v>2969</v>
      </c>
      <c r="AG344" s="16">
        <v>1</v>
      </c>
      <c r="AH344" s="15" t="s">
        <v>2970</v>
      </c>
      <c r="AI344" s="15" t="s">
        <v>78</v>
      </c>
      <c r="AJ344" s="15">
        <v>26988.9111328</v>
      </c>
      <c r="AK344" s="15">
        <v>883.93337029300005</v>
      </c>
      <c r="AL344" s="15">
        <v>3099000.2226399998</v>
      </c>
      <c r="AM344" s="15">
        <v>1432312.4922</v>
      </c>
      <c r="AN344" s="14"/>
      <c r="AO344" s="14"/>
      <c r="AP344" s="19">
        <v>26500</v>
      </c>
      <c r="AQ344" s="19">
        <v>54900</v>
      </c>
      <c r="AR344" s="19">
        <v>0</v>
      </c>
      <c r="AS344" s="19">
        <v>3700</v>
      </c>
      <c r="AT344" s="19">
        <f t="shared" si="66"/>
        <v>85100</v>
      </c>
      <c r="AU344" s="19">
        <v>45000</v>
      </c>
      <c r="AV344" s="19">
        <v>3000</v>
      </c>
      <c r="AW344" s="19">
        <v>12740</v>
      </c>
      <c r="AX344" s="19">
        <v>0</v>
      </c>
      <c r="AY344" s="20">
        <f t="shared" si="65"/>
        <v>60740</v>
      </c>
      <c r="AZ344" s="19">
        <f t="shared" si="71"/>
        <v>24360</v>
      </c>
      <c r="BA344" s="21">
        <f t="shared" si="78"/>
        <v>1.4823</v>
      </c>
      <c r="BB344" s="21">
        <f t="shared" si="79"/>
        <v>2.0303</v>
      </c>
      <c r="BC344" s="22"/>
      <c r="BD344" s="19">
        <v>925</v>
      </c>
      <c r="BE344" s="19">
        <f t="shared" si="73"/>
        <v>361.08828</v>
      </c>
      <c r="BF344" s="19">
        <f t="shared" si="75"/>
        <v>494.58107999999999</v>
      </c>
      <c r="BG344" s="23">
        <v>3.4819999999999997E-2</v>
      </c>
      <c r="BH344" s="23">
        <f t="shared" si="74"/>
        <v>3.4819999999999997E-2</v>
      </c>
      <c r="BI344" s="19">
        <v>10.663387527599999</v>
      </c>
      <c r="BJ344" s="19">
        <v>14.605596503599998</v>
      </c>
      <c r="BK344" s="19">
        <f t="shared" si="69"/>
        <v>350.42489247240002</v>
      </c>
      <c r="BL344" s="19">
        <f t="shared" si="69"/>
        <v>479.97548349639999</v>
      </c>
      <c r="BM344" s="19">
        <v>0</v>
      </c>
      <c r="BN344" s="19">
        <v>0</v>
      </c>
      <c r="BO344" s="19">
        <f t="shared" si="76"/>
        <v>0</v>
      </c>
      <c r="BP344" s="24">
        <f t="shared" si="72"/>
        <v>350.42489247240002</v>
      </c>
      <c r="BQ344" s="24">
        <f t="shared" si="72"/>
        <v>479.97548349639999</v>
      </c>
      <c r="BR344" s="24">
        <f t="shared" si="77"/>
        <v>129.55059102399997</v>
      </c>
    </row>
    <row r="345" spans="1:71" s="25" customFormat="1" ht="14.25" x14ac:dyDescent="0.2">
      <c r="A345" s="14">
        <v>561</v>
      </c>
      <c r="B345" s="14"/>
      <c r="C345" s="15"/>
      <c r="D345" s="16">
        <v>30802</v>
      </c>
      <c r="E345" s="15" t="s">
        <v>2971</v>
      </c>
      <c r="F345" s="15" t="s">
        <v>2972</v>
      </c>
      <c r="G345" s="17" t="s">
        <v>2973</v>
      </c>
      <c r="H345" s="17" t="s">
        <v>2974</v>
      </c>
      <c r="I345" s="17" t="s">
        <v>86</v>
      </c>
      <c r="J345" s="15" t="s">
        <v>2975</v>
      </c>
      <c r="K345" s="15" t="s">
        <v>2976</v>
      </c>
      <c r="L345" s="18" t="s">
        <v>2977</v>
      </c>
      <c r="M345" s="15" t="s">
        <v>567</v>
      </c>
      <c r="N345" s="15" t="s">
        <v>568</v>
      </c>
      <c r="O345" s="16">
        <v>511</v>
      </c>
      <c r="P345" s="15" t="s">
        <v>569</v>
      </c>
      <c r="Q345" s="15">
        <v>19300</v>
      </c>
      <c r="R345" s="15">
        <v>81400</v>
      </c>
      <c r="S345" s="15">
        <v>100700</v>
      </c>
      <c r="T345" s="15">
        <v>0.38</v>
      </c>
      <c r="U345" s="15" t="s">
        <v>75</v>
      </c>
      <c r="V345" s="15" t="s">
        <v>76</v>
      </c>
      <c r="W345" s="16">
        <v>1</v>
      </c>
      <c r="X345" s="16">
        <v>1</v>
      </c>
      <c r="Y345" s="15">
        <v>13659</v>
      </c>
      <c r="Z345" s="15">
        <v>0.314</v>
      </c>
      <c r="AA345" s="15" t="s">
        <v>78</v>
      </c>
      <c r="AB345" s="15" t="s">
        <v>78</v>
      </c>
      <c r="AC345" s="15">
        <v>15000</v>
      </c>
      <c r="AD345" s="26">
        <v>39797</v>
      </c>
      <c r="AE345" s="15" t="s">
        <v>1404</v>
      </c>
      <c r="AF345" s="15" t="s">
        <v>664</v>
      </c>
      <c r="AG345" s="16">
        <v>1</v>
      </c>
      <c r="AH345" s="15" t="s">
        <v>2978</v>
      </c>
      <c r="AI345" s="15" t="s">
        <v>78</v>
      </c>
      <c r="AJ345" s="15">
        <v>13659.171875</v>
      </c>
      <c r="AK345" s="15">
        <v>506.236094149</v>
      </c>
      <c r="AL345" s="15">
        <v>3099110.5056400001</v>
      </c>
      <c r="AM345" s="15">
        <v>1432266.8129400001</v>
      </c>
      <c r="AN345" s="14"/>
      <c r="AO345" s="14"/>
      <c r="AP345" s="19">
        <v>19300</v>
      </c>
      <c r="AQ345" s="19">
        <v>70800</v>
      </c>
      <c r="AR345" s="19">
        <v>0</v>
      </c>
      <c r="AS345" s="19">
        <v>9900</v>
      </c>
      <c r="AT345" s="19">
        <f t="shared" si="66"/>
        <v>100000</v>
      </c>
      <c r="AU345" s="19">
        <v>45000</v>
      </c>
      <c r="AV345" s="19">
        <v>3000</v>
      </c>
      <c r="AW345" s="19">
        <v>15785</v>
      </c>
      <c r="AX345" s="19">
        <v>12480</v>
      </c>
      <c r="AY345" s="20">
        <f t="shared" si="65"/>
        <v>76265</v>
      </c>
      <c r="AZ345" s="19">
        <f t="shared" si="71"/>
        <v>23735</v>
      </c>
      <c r="BA345" s="21">
        <f t="shared" si="78"/>
        <v>1.4823</v>
      </c>
      <c r="BB345" s="21">
        <f t="shared" si="79"/>
        <v>2.0303</v>
      </c>
      <c r="BC345" s="22"/>
      <c r="BD345" s="19">
        <v>1198</v>
      </c>
      <c r="BE345" s="19">
        <f t="shared" si="73"/>
        <v>351.82390499999997</v>
      </c>
      <c r="BF345" s="19">
        <f t="shared" si="75"/>
        <v>481.891705</v>
      </c>
      <c r="BG345" s="23">
        <v>3.4819999999999997E-2</v>
      </c>
      <c r="BH345" s="23">
        <f t="shared" si="74"/>
        <v>3.4819999999999997E-2</v>
      </c>
      <c r="BI345" s="19">
        <v>7.140753458099999</v>
      </c>
      <c r="BJ345" s="19">
        <v>9.7806596140999993</v>
      </c>
      <c r="BK345" s="19">
        <f t="shared" si="69"/>
        <v>344.68315154189997</v>
      </c>
      <c r="BL345" s="19">
        <f t="shared" si="69"/>
        <v>472.11104538590001</v>
      </c>
      <c r="BM345" s="19">
        <v>0</v>
      </c>
      <c r="BN345" s="19">
        <v>0</v>
      </c>
      <c r="BO345" s="19">
        <f t="shared" si="76"/>
        <v>0</v>
      </c>
      <c r="BP345" s="24">
        <f t="shared" si="72"/>
        <v>344.68315154189997</v>
      </c>
      <c r="BQ345" s="24">
        <f t="shared" si="72"/>
        <v>472.11104538590001</v>
      </c>
      <c r="BR345" s="24">
        <f t="shared" si="77"/>
        <v>127.42789384400004</v>
      </c>
      <c r="BS345" s="25" t="s">
        <v>1141</v>
      </c>
    </row>
    <row r="346" spans="1:71" s="25" customFormat="1" ht="14.25" x14ac:dyDescent="0.2">
      <c r="A346" s="14">
        <v>562</v>
      </c>
      <c r="B346" s="14"/>
      <c r="C346" s="15" t="s">
        <v>376</v>
      </c>
      <c r="D346" s="16">
        <v>5463</v>
      </c>
      <c r="E346" s="15" t="s">
        <v>2979</v>
      </c>
      <c r="F346" s="15" t="s">
        <v>2980</v>
      </c>
      <c r="G346" s="17" t="s">
        <v>2981</v>
      </c>
      <c r="H346" s="17" t="s">
        <v>2982</v>
      </c>
      <c r="I346" s="17" t="s">
        <v>86</v>
      </c>
      <c r="J346" s="15" t="s">
        <v>2983</v>
      </c>
      <c r="K346" s="15" t="s">
        <v>1843</v>
      </c>
      <c r="L346" s="18" t="s">
        <v>2984</v>
      </c>
      <c r="M346" s="15" t="s">
        <v>567</v>
      </c>
      <c r="N346" s="15" t="s">
        <v>568</v>
      </c>
      <c r="O346" s="16">
        <v>511</v>
      </c>
      <c r="P346" s="15" t="s">
        <v>569</v>
      </c>
      <c r="Q346" s="15">
        <v>22300</v>
      </c>
      <c r="R346" s="15">
        <v>121700</v>
      </c>
      <c r="S346" s="15">
        <v>144000</v>
      </c>
      <c r="T346" s="15">
        <v>0.496</v>
      </c>
      <c r="U346" s="15" t="s">
        <v>75</v>
      </c>
      <c r="V346" s="15" t="s">
        <v>76</v>
      </c>
      <c r="W346" s="16">
        <v>1</v>
      </c>
      <c r="X346" s="16">
        <v>1</v>
      </c>
      <c r="Y346" s="15">
        <v>21949</v>
      </c>
      <c r="Z346" s="15">
        <v>0.504</v>
      </c>
      <c r="AA346" s="15" t="s">
        <v>78</v>
      </c>
      <c r="AB346" s="15" t="s">
        <v>78</v>
      </c>
      <c r="AC346" s="15">
        <v>25000</v>
      </c>
      <c r="AD346" s="26">
        <v>39759</v>
      </c>
      <c r="AE346" s="15" t="s">
        <v>183</v>
      </c>
      <c r="AF346" s="15" t="s">
        <v>2985</v>
      </c>
      <c r="AG346" s="16">
        <v>1</v>
      </c>
      <c r="AH346" s="15" t="s">
        <v>2986</v>
      </c>
      <c r="AI346" s="15" t="s">
        <v>78</v>
      </c>
      <c r="AJ346" s="15">
        <v>21949.1445313</v>
      </c>
      <c r="AK346" s="15">
        <v>601.18900033900002</v>
      </c>
      <c r="AL346" s="15">
        <v>3099212.0390900001</v>
      </c>
      <c r="AM346" s="15">
        <v>1432266.65283</v>
      </c>
      <c r="AN346" s="14"/>
      <c r="AO346" s="14"/>
      <c r="AP346" s="19">
        <v>22300</v>
      </c>
      <c r="AQ346" s="19">
        <v>119100</v>
      </c>
      <c r="AR346" s="19">
        <v>0</v>
      </c>
      <c r="AS346" s="19">
        <v>3000</v>
      </c>
      <c r="AT346" s="19">
        <f t="shared" si="66"/>
        <v>144400</v>
      </c>
      <c r="AU346" s="19">
        <v>45000</v>
      </c>
      <c r="AV346" s="19">
        <v>3000</v>
      </c>
      <c r="AW346" s="19">
        <v>33740</v>
      </c>
      <c r="AX346" s="19">
        <v>0</v>
      </c>
      <c r="AY346" s="20">
        <f t="shared" si="65"/>
        <v>81740</v>
      </c>
      <c r="AZ346" s="19">
        <f t="shared" si="71"/>
        <v>62660</v>
      </c>
      <c r="BA346" s="21">
        <f t="shared" si="78"/>
        <v>1.4823</v>
      </c>
      <c r="BB346" s="21">
        <f t="shared" si="79"/>
        <v>2.0303</v>
      </c>
      <c r="BC346" s="22"/>
      <c r="BD346" s="19">
        <v>1504</v>
      </c>
      <c r="BE346" s="19">
        <f t="shared" si="73"/>
        <v>928.80917999999997</v>
      </c>
      <c r="BF346" s="19">
        <f t="shared" si="75"/>
        <v>1272.18598</v>
      </c>
      <c r="BG346" s="23">
        <v>3.4819999999999997E-2</v>
      </c>
      <c r="BH346" s="23">
        <f t="shared" si="74"/>
        <v>3.4819999999999997E-2</v>
      </c>
      <c r="BI346" s="19">
        <v>30.792725067599999</v>
      </c>
      <c r="BJ346" s="19">
        <v>42.176664443599996</v>
      </c>
      <c r="BK346" s="19">
        <f t="shared" si="69"/>
        <v>898.01645493239994</v>
      </c>
      <c r="BL346" s="19">
        <f t="shared" si="69"/>
        <v>1230.0093155564</v>
      </c>
      <c r="BM346" s="19">
        <v>0</v>
      </c>
      <c r="BN346" s="19">
        <v>0</v>
      </c>
      <c r="BO346" s="19">
        <f t="shared" si="76"/>
        <v>0</v>
      </c>
      <c r="BP346" s="24">
        <f t="shared" si="72"/>
        <v>898.01645493239994</v>
      </c>
      <c r="BQ346" s="24">
        <f t="shared" si="72"/>
        <v>1230.0093155564</v>
      </c>
      <c r="BR346" s="24">
        <f t="shared" si="77"/>
        <v>331.99286062400006</v>
      </c>
    </row>
    <row r="347" spans="1:71" s="25" customFormat="1" ht="14.25" x14ac:dyDescent="0.2">
      <c r="A347" s="14">
        <v>564</v>
      </c>
      <c r="B347" s="14"/>
      <c r="C347" s="15" t="s">
        <v>176</v>
      </c>
      <c r="D347" s="16">
        <v>15452</v>
      </c>
      <c r="E347" s="15" t="s">
        <v>2987</v>
      </c>
      <c r="F347" s="15" t="s">
        <v>2988</v>
      </c>
      <c r="G347" s="17" t="s">
        <v>2989</v>
      </c>
      <c r="H347" s="17" t="s">
        <v>2990</v>
      </c>
      <c r="I347" s="17" t="s">
        <v>86</v>
      </c>
      <c r="J347" s="15" t="s">
        <v>2991</v>
      </c>
      <c r="K347" s="15" t="s">
        <v>450</v>
      </c>
      <c r="L347" s="18"/>
      <c r="M347" s="15"/>
      <c r="N347" s="15"/>
      <c r="O347" s="16"/>
      <c r="P347" s="15"/>
      <c r="Q347" s="15"/>
      <c r="R347" s="15"/>
      <c r="S347" s="15"/>
      <c r="T347" s="15"/>
      <c r="U347" s="15"/>
      <c r="V347" s="15"/>
      <c r="W347" s="16"/>
      <c r="X347" s="16"/>
      <c r="Y347" s="15"/>
      <c r="Z347" s="15"/>
      <c r="AA347" s="15"/>
      <c r="AB347" s="15"/>
      <c r="AC347" s="15"/>
      <c r="AD347" s="26"/>
      <c r="AE347" s="15"/>
      <c r="AF347" s="15"/>
      <c r="AG347" s="16"/>
      <c r="AH347" s="15"/>
      <c r="AI347" s="15"/>
      <c r="AJ347" s="15"/>
      <c r="AK347" s="15"/>
      <c r="AL347" s="15"/>
      <c r="AM347" s="15"/>
      <c r="AN347" s="14"/>
      <c r="AO347" s="14"/>
      <c r="AP347" s="19"/>
      <c r="AQ347" s="19"/>
      <c r="AR347" s="19"/>
      <c r="AS347" s="19"/>
      <c r="AT347" s="19">
        <f t="shared" si="66"/>
        <v>0</v>
      </c>
      <c r="AU347" s="19"/>
      <c r="AV347" s="19"/>
      <c r="AW347" s="19"/>
      <c r="AX347" s="19"/>
      <c r="AY347" s="20">
        <f t="shared" si="65"/>
        <v>0</v>
      </c>
      <c r="AZ347" s="19">
        <f t="shared" si="71"/>
        <v>0</v>
      </c>
      <c r="BA347" s="21"/>
      <c r="BB347" s="21"/>
      <c r="BC347" s="22"/>
      <c r="BD347" s="19">
        <v>0</v>
      </c>
      <c r="BE347" s="19">
        <f t="shared" si="73"/>
        <v>0</v>
      </c>
      <c r="BF347" s="19">
        <f t="shared" si="75"/>
        <v>0</v>
      </c>
      <c r="BG347" s="23">
        <v>3.4819999999999997E-2</v>
      </c>
      <c r="BH347" s="23">
        <f t="shared" si="74"/>
        <v>3.4819999999999997E-2</v>
      </c>
      <c r="BI347" s="19">
        <v>0</v>
      </c>
      <c r="BJ347" s="19">
        <v>0</v>
      </c>
      <c r="BK347" s="19">
        <f t="shared" si="69"/>
        <v>0</v>
      </c>
      <c r="BL347" s="19">
        <f t="shared" si="69"/>
        <v>0</v>
      </c>
      <c r="BM347" s="19">
        <v>0</v>
      </c>
      <c r="BN347" s="19">
        <v>0</v>
      </c>
      <c r="BO347" s="19">
        <f t="shared" si="76"/>
        <v>0</v>
      </c>
      <c r="BP347" s="24">
        <f t="shared" si="72"/>
        <v>0</v>
      </c>
      <c r="BQ347" s="24">
        <f t="shared" si="72"/>
        <v>0</v>
      </c>
      <c r="BR347" s="24">
        <f t="shared" si="77"/>
        <v>0</v>
      </c>
    </row>
    <row r="348" spans="1:71" s="25" customFormat="1" ht="14.25" x14ac:dyDescent="0.2">
      <c r="A348" s="14">
        <v>565</v>
      </c>
      <c r="B348" s="14"/>
      <c r="C348" s="15" t="s">
        <v>2992</v>
      </c>
      <c r="D348" s="16">
        <v>5011</v>
      </c>
      <c r="E348" s="15" t="s">
        <v>2993</v>
      </c>
      <c r="F348" s="15" t="s">
        <v>2992</v>
      </c>
      <c r="G348" s="17" t="s">
        <v>2994</v>
      </c>
      <c r="H348" s="17" t="s">
        <v>2995</v>
      </c>
      <c r="I348" s="17" t="s">
        <v>86</v>
      </c>
      <c r="J348" s="15" t="s">
        <v>2996</v>
      </c>
      <c r="K348" s="15" t="s">
        <v>644</v>
      </c>
      <c r="L348" s="18" t="s">
        <v>2997</v>
      </c>
      <c r="M348" s="15" t="s">
        <v>567</v>
      </c>
      <c r="N348" s="15" t="s">
        <v>568</v>
      </c>
      <c r="O348" s="16">
        <v>501</v>
      </c>
      <c r="P348" s="15" t="s">
        <v>405</v>
      </c>
      <c r="Q348" s="15">
        <v>200</v>
      </c>
      <c r="R348" s="15">
        <v>1500</v>
      </c>
      <c r="S348" s="15">
        <v>1700</v>
      </c>
      <c r="T348" s="15">
        <v>6.3E-2</v>
      </c>
      <c r="U348" s="15" t="s">
        <v>75</v>
      </c>
      <c r="V348" s="15" t="s">
        <v>76</v>
      </c>
      <c r="W348" s="16">
        <v>0</v>
      </c>
      <c r="X348" s="16">
        <v>1</v>
      </c>
      <c r="Y348" s="15">
        <v>11312</v>
      </c>
      <c r="Z348" s="15">
        <v>0.26</v>
      </c>
      <c r="AA348" s="15" t="s">
        <v>78</v>
      </c>
      <c r="AB348" s="15" t="s">
        <v>78</v>
      </c>
      <c r="AC348" s="15">
        <v>20300</v>
      </c>
      <c r="AD348" s="26">
        <v>41660</v>
      </c>
      <c r="AE348" s="15" t="s">
        <v>183</v>
      </c>
      <c r="AF348" s="15" t="s">
        <v>2998</v>
      </c>
      <c r="AG348" s="16">
        <v>1</v>
      </c>
      <c r="AH348" s="15" t="s">
        <v>2999</v>
      </c>
      <c r="AI348" s="15" t="s">
        <v>78</v>
      </c>
      <c r="AJ348" s="15">
        <v>11312.1669922</v>
      </c>
      <c r="AK348" s="15">
        <v>518.34682476399996</v>
      </c>
      <c r="AL348" s="15">
        <v>3100060.7258899999</v>
      </c>
      <c r="AM348" s="15">
        <v>1431948.58791</v>
      </c>
      <c r="AN348" s="14"/>
      <c r="AO348" s="14"/>
      <c r="AP348" s="19">
        <v>0</v>
      </c>
      <c r="AQ348" s="19">
        <v>0</v>
      </c>
      <c r="AR348" s="19">
        <v>200</v>
      </c>
      <c r="AS348" s="19">
        <v>1400</v>
      </c>
      <c r="AT348" s="19">
        <f t="shared" si="66"/>
        <v>1600</v>
      </c>
      <c r="AU348" s="19">
        <v>0</v>
      </c>
      <c r="AV348" s="19">
        <v>0</v>
      </c>
      <c r="AW348" s="19">
        <v>0</v>
      </c>
      <c r="AX348" s="19">
        <v>0</v>
      </c>
      <c r="AY348" s="20">
        <f t="shared" ref="AY348:AY384" si="80">SUM(AU348:AX348)</f>
        <v>0</v>
      </c>
      <c r="AZ348" s="19">
        <f t="shared" si="71"/>
        <v>1600</v>
      </c>
      <c r="BA348" s="21">
        <f t="shared" si="78"/>
        <v>1.4823</v>
      </c>
      <c r="BB348" s="21">
        <f t="shared" ref="BB348:BB376" si="81">2.0303</f>
        <v>2.0303</v>
      </c>
      <c r="BC348" s="22"/>
      <c r="BD348" s="19">
        <v>48</v>
      </c>
      <c r="BE348" s="19">
        <f t="shared" si="73"/>
        <v>23.716799999999999</v>
      </c>
      <c r="BF348" s="19">
        <f t="shared" si="75"/>
        <v>32.4848</v>
      </c>
      <c r="BG348" s="23">
        <v>3.4819999999999997E-2</v>
      </c>
      <c r="BH348" s="23">
        <f t="shared" si="74"/>
        <v>3.4819999999999997E-2</v>
      </c>
      <c r="BI348" s="19">
        <v>0</v>
      </c>
      <c r="BJ348" s="19">
        <v>0</v>
      </c>
      <c r="BK348" s="19">
        <f t="shared" si="69"/>
        <v>23.716799999999999</v>
      </c>
      <c r="BL348" s="19">
        <f t="shared" si="69"/>
        <v>32.4848</v>
      </c>
      <c r="BM348" s="19">
        <v>0</v>
      </c>
      <c r="BN348" s="19">
        <v>0</v>
      </c>
      <c r="BO348" s="19">
        <f t="shared" si="76"/>
        <v>0</v>
      </c>
      <c r="BP348" s="24">
        <f t="shared" si="72"/>
        <v>23.716799999999999</v>
      </c>
      <c r="BQ348" s="24">
        <f t="shared" si="72"/>
        <v>32.4848</v>
      </c>
      <c r="BR348" s="24">
        <f t="shared" si="77"/>
        <v>8.7680000000000007</v>
      </c>
    </row>
    <row r="349" spans="1:71" s="25" customFormat="1" ht="14.25" x14ac:dyDescent="0.2">
      <c r="A349" s="14">
        <v>566</v>
      </c>
      <c r="B349" s="14"/>
      <c r="C349" s="15"/>
      <c r="D349" s="16">
        <v>7772</v>
      </c>
      <c r="E349" s="15" t="s">
        <v>3000</v>
      </c>
      <c r="F349" s="15" t="s">
        <v>3001</v>
      </c>
      <c r="G349" s="17" t="s">
        <v>3002</v>
      </c>
      <c r="H349" s="17" t="s">
        <v>3003</v>
      </c>
      <c r="I349" s="17" t="s">
        <v>86</v>
      </c>
      <c r="J349" s="15" t="s">
        <v>3004</v>
      </c>
      <c r="K349" s="15" t="s">
        <v>3005</v>
      </c>
      <c r="L349" s="18" t="s">
        <v>3006</v>
      </c>
      <c r="M349" s="15" t="s">
        <v>567</v>
      </c>
      <c r="N349" s="15" t="s">
        <v>568</v>
      </c>
      <c r="O349" s="16">
        <v>610</v>
      </c>
      <c r="P349" s="15" t="s">
        <v>272</v>
      </c>
      <c r="Q349" s="15">
        <v>9800</v>
      </c>
      <c r="R349" s="15">
        <v>51200</v>
      </c>
      <c r="S349" s="15">
        <v>61000</v>
      </c>
      <c r="T349" s="15">
        <v>0.129</v>
      </c>
      <c r="U349" s="15" t="s">
        <v>75</v>
      </c>
      <c r="V349" s="15" t="s">
        <v>76</v>
      </c>
      <c r="W349" s="16">
        <v>1</v>
      </c>
      <c r="X349" s="16">
        <v>1</v>
      </c>
      <c r="Y349" s="15">
        <v>6199</v>
      </c>
      <c r="Z349" s="15">
        <v>0.14199999999999999</v>
      </c>
      <c r="AA349" s="15" t="s">
        <v>78</v>
      </c>
      <c r="AB349" s="15" t="s">
        <v>78</v>
      </c>
      <c r="AC349" s="15">
        <v>100000</v>
      </c>
      <c r="AD349" s="26">
        <v>41628</v>
      </c>
      <c r="AE349" s="15" t="s">
        <v>2449</v>
      </c>
      <c r="AF349" s="15" t="s">
        <v>637</v>
      </c>
      <c r="AG349" s="16">
        <v>1</v>
      </c>
      <c r="AH349" s="15" t="s">
        <v>3007</v>
      </c>
      <c r="AI349" s="15" t="s">
        <v>78</v>
      </c>
      <c r="AJ349" s="15">
        <v>6198.5190429699996</v>
      </c>
      <c r="AK349" s="15">
        <v>368.21405811800003</v>
      </c>
      <c r="AL349" s="15">
        <v>3099938.95866</v>
      </c>
      <c r="AM349" s="15">
        <v>1431969.80718</v>
      </c>
      <c r="AN349" s="14"/>
      <c r="AO349" s="14"/>
      <c r="AP349" s="19">
        <v>0</v>
      </c>
      <c r="AQ349" s="19">
        <v>0</v>
      </c>
      <c r="AR349" s="19">
        <v>9800</v>
      </c>
      <c r="AS349" s="19">
        <v>50600</v>
      </c>
      <c r="AT349" s="19">
        <f t="shared" si="66"/>
        <v>60400</v>
      </c>
      <c r="AU349" s="19">
        <v>0</v>
      </c>
      <c r="AV349" s="19">
        <v>0</v>
      </c>
      <c r="AW349" s="19">
        <v>0</v>
      </c>
      <c r="AX349" s="19">
        <v>60400</v>
      </c>
      <c r="AY349" s="20">
        <f t="shared" si="80"/>
        <v>60400</v>
      </c>
      <c r="AZ349" s="19">
        <f t="shared" si="71"/>
        <v>0</v>
      </c>
      <c r="BA349" s="21">
        <f t="shared" si="78"/>
        <v>1.4823</v>
      </c>
      <c r="BB349" s="21">
        <f t="shared" si="81"/>
        <v>2.0303</v>
      </c>
      <c r="BC349" s="22"/>
      <c r="BD349" s="19">
        <v>1208</v>
      </c>
      <c r="BE349" s="19">
        <f t="shared" si="73"/>
        <v>0</v>
      </c>
      <c r="BF349" s="19">
        <f t="shared" si="75"/>
        <v>0</v>
      </c>
      <c r="BG349" s="23">
        <v>3.4819999999999997E-2</v>
      </c>
      <c r="BH349" s="23">
        <f t="shared" si="74"/>
        <v>3.4819999999999997E-2</v>
      </c>
      <c r="BI349" s="19">
        <v>0</v>
      </c>
      <c r="BJ349" s="19">
        <v>0</v>
      </c>
      <c r="BK349" s="19">
        <f t="shared" si="69"/>
        <v>0</v>
      </c>
      <c r="BL349" s="19">
        <f t="shared" si="69"/>
        <v>0</v>
      </c>
      <c r="BM349" s="19">
        <v>0</v>
      </c>
      <c r="BN349" s="19">
        <v>0</v>
      </c>
      <c r="BO349" s="19">
        <f t="shared" si="76"/>
        <v>0</v>
      </c>
      <c r="BP349" s="24">
        <f t="shared" si="72"/>
        <v>0</v>
      </c>
      <c r="BQ349" s="24">
        <f t="shared" si="72"/>
        <v>0</v>
      </c>
      <c r="BR349" s="24">
        <f t="shared" si="77"/>
        <v>0</v>
      </c>
      <c r="BS349" s="25" t="s">
        <v>292</v>
      </c>
    </row>
    <row r="350" spans="1:71" s="25" customFormat="1" ht="14.25" x14ac:dyDescent="0.2">
      <c r="A350" s="14">
        <v>567</v>
      </c>
      <c r="B350" s="14"/>
      <c r="C350" s="15"/>
      <c r="D350" s="16">
        <v>4864</v>
      </c>
      <c r="E350" s="15" t="s">
        <v>3008</v>
      </c>
      <c r="F350" s="15" t="s">
        <v>3009</v>
      </c>
      <c r="G350" s="17" t="s">
        <v>3010</v>
      </c>
      <c r="H350" s="17" t="s">
        <v>3011</v>
      </c>
      <c r="I350" s="17" t="s">
        <v>86</v>
      </c>
      <c r="J350" s="15" t="s">
        <v>3012</v>
      </c>
      <c r="K350" s="15" t="s">
        <v>3013</v>
      </c>
      <c r="L350" s="18" t="s">
        <v>3014</v>
      </c>
      <c r="M350" s="15" t="s">
        <v>567</v>
      </c>
      <c r="N350" s="15" t="s">
        <v>568</v>
      </c>
      <c r="O350" s="16">
        <v>610</v>
      </c>
      <c r="P350" s="15" t="s">
        <v>272</v>
      </c>
      <c r="Q350" s="15">
        <v>10300</v>
      </c>
      <c r="R350" s="15">
        <v>68300</v>
      </c>
      <c r="S350" s="15">
        <v>78600</v>
      </c>
      <c r="T350" s="15">
        <v>0.14299999999999999</v>
      </c>
      <c r="U350" s="15" t="s">
        <v>75</v>
      </c>
      <c r="V350" s="15" t="s">
        <v>76</v>
      </c>
      <c r="W350" s="16">
        <v>1</v>
      </c>
      <c r="X350" s="16">
        <v>1</v>
      </c>
      <c r="Y350" s="15">
        <v>5850</v>
      </c>
      <c r="Z350" s="15">
        <v>0.13400000000000001</v>
      </c>
      <c r="AA350" s="15" t="s">
        <v>78</v>
      </c>
      <c r="AB350" s="15" t="s">
        <v>78</v>
      </c>
      <c r="AC350" s="15">
        <v>145000</v>
      </c>
      <c r="AD350" s="26">
        <v>41639</v>
      </c>
      <c r="AE350" s="15" t="s">
        <v>119</v>
      </c>
      <c r="AF350" s="15" t="s">
        <v>119</v>
      </c>
      <c r="AG350" s="16">
        <v>1</v>
      </c>
      <c r="AH350" s="15" t="s">
        <v>3015</v>
      </c>
      <c r="AI350" s="15" t="s">
        <v>78</v>
      </c>
      <c r="AJ350" s="15">
        <v>5849.8994140599998</v>
      </c>
      <c r="AK350" s="15">
        <v>335.67226524799997</v>
      </c>
      <c r="AL350" s="15">
        <v>3099809.8404600001</v>
      </c>
      <c r="AM350" s="15">
        <v>1431979.99159</v>
      </c>
      <c r="AN350" s="14"/>
      <c r="AO350" s="14"/>
      <c r="AP350" s="19">
        <v>10300</v>
      </c>
      <c r="AQ350" s="19">
        <v>67500</v>
      </c>
      <c r="AR350" s="19">
        <v>0</v>
      </c>
      <c r="AS350" s="19">
        <v>0</v>
      </c>
      <c r="AT350" s="19">
        <f t="shared" si="66"/>
        <v>77800</v>
      </c>
      <c r="AU350" s="19">
        <v>0</v>
      </c>
      <c r="AV350" s="19">
        <v>0</v>
      </c>
      <c r="AW350" s="19">
        <v>0</v>
      </c>
      <c r="AX350" s="19">
        <v>77800</v>
      </c>
      <c r="AY350" s="20">
        <f t="shared" si="80"/>
        <v>77800</v>
      </c>
      <c r="AZ350" s="19">
        <f t="shared" si="71"/>
        <v>0</v>
      </c>
      <c r="BA350" s="21">
        <f t="shared" si="78"/>
        <v>1.4823</v>
      </c>
      <c r="BB350" s="21">
        <f t="shared" si="81"/>
        <v>2.0303</v>
      </c>
      <c r="BC350" s="22"/>
      <c r="BD350" s="19">
        <v>778</v>
      </c>
      <c r="BE350" s="19">
        <f t="shared" si="73"/>
        <v>0</v>
      </c>
      <c r="BF350" s="19">
        <f t="shared" si="75"/>
        <v>0</v>
      </c>
      <c r="BG350" s="23">
        <v>3.4819999999999997E-2</v>
      </c>
      <c r="BH350" s="23">
        <f t="shared" si="74"/>
        <v>3.4819999999999997E-2</v>
      </c>
      <c r="BI350" s="19">
        <v>0</v>
      </c>
      <c r="BJ350" s="19">
        <v>0</v>
      </c>
      <c r="BK350" s="19">
        <f t="shared" si="69"/>
        <v>0</v>
      </c>
      <c r="BL350" s="19">
        <f t="shared" si="69"/>
        <v>0</v>
      </c>
      <c r="BM350" s="19">
        <v>0</v>
      </c>
      <c r="BN350" s="19">
        <v>0</v>
      </c>
      <c r="BO350" s="19">
        <f t="shared" si="76"/>
        <v>0</v>
      </c>
      <c r="BP350" s="24">
        <f t="shared" si="72"/>
        <v>0</v>
      </c>
      <c r="BQ350" s="24">
        <f t="shared" si="72"/>
        <v>0</v>
      </c>
      <c r="BR350" s="24">
        <f t="shared" si="77"/>
        <v>0</v>
      </c>
      <c r="BS350" s="25" t="s">
        <v>292</v>
      </c>
    </row>
    <row r="351" spans="1:71" s="25" customFormat="1" ht="14.25" x14ac:dyDescent="0.2">
      <c r="A351" s="14">
        <v>568</v>
      </c>
      <c r="B351" s="14"/>
      <c r="C351" s="15"/>
      <c r="D351" s="16">
        <v>21252</v>
      </c>
      <c r="E351" s="15" t="s">
        <v>3016</v>
      </c>
      <c r="F351" s="15" t="s">
        <v>3017</v>
      </c>
      <c r="G351" s="17" t="s">
        <v>3018</v>
      </c>
      <c r="H351" s="17" t="s">
        <v>3019</v>
      </c>
      <c r="I351" s="17" t="s">
        <v>86</v>
      </c>
      <c r="J351" s="15" t="s">
        <v>3020</v>
      </c>
      <c r="K351" s="15" t="s">
        <v>1635</v>
      </c>
      <c r="L351" s="18" t="s">
        <v>3021</v>
      </c>
      <c r="M351" s="15" t="s">
        <v>567</v>
      </c>
      <c r="N351" s="15" t="s">
        <v>568</v>
      </c>
      <c r="O351" s="16">
        <v>610</v>
      </c>
      <c r="P351" s="15" t="s">
        <v>272</v>
      </c>
      <c r="Q351" s="15">
        <v>13100</v>
      </c>
      <c r="R351" s="15">
        <v>58500</v>
      </c>
      <c r="S351" s="15">
        <v>71600</v>
      </c>
      <c r="T351" s="15">
        <v>0.19900000000000001</v>
      </c>
      <c r="U351" s="15" t="s">
        <v>75</v>
      </c>
      <c r="V351" s="15" t="s">
        <v>76</v>
      </c>
      <c r="W351" s="16">
        <v>1</v>
      </c>
      <c r="X351" s="16">
        <v>1</v>
      </c>
      <c r="Y351" s="15">
        <v>6565</v>
      </c>
      <c r="Z351" s="15">
        <v>0.151</v>
      </c>
      <c r="AA351" s="15" t="s">
        <v>78</v>
      </c>
      <c r="AB351" s="15" t="s">
        <v>78</v>
      </c>
      <c r="AC351" s="15">
        <v>96612</v>
      </c>
      <c r="AD351" s="26">
        <v>41611</v>
      </c>
      <c r="AE351" s="15" t="s">
        <v>183</v>
      </c>
      <c r="AF351" s="15" t="s">
        <v>3022</v>
      </c>
      <c r="AG351" s="16">
        <v>1</v>
      </c>
      <c r="AH351" s="15" t="s">
        <v>3023</v>
      </c>
      <c r="AI351" s="15" t="s">
        <v>78</v>
      </c>
      <c r="AJ351" s="15">
        <v>6565.3520507800004</v>
      </c>
      <c r="AK351" s="15">
        <v>342.36055528000003</v>
      </c>
      <c r="AL351" s="15">
        <v>3099696.52379</v>
      </c>
      <c r="AM351" s="15">
        <v>1431990.4427100001</v>
      </c>
      <c r="AN351" s="14"/>
      <c r="AO351" s="14"/>
      <c r="AP351" s="19">
        <v>13100</v>
      </c>
      <c r="AQ351" s="19">
        <v>36500</v>
      </c>
      <c r="AR351" s="19">
        <v>0</v>
      </c>
      <c r="AS351" s="19">
        <v>21400</v>
      </c>
      <c r="AT351" s="19">
        <f t="shared" si="66"/>
        <v>71000</v>
      </c>
      <c r="AU351" s="19">
        <v>0</v>
      </c>
      <c r="AV351" s="19">
        <v>0</v>
      </c>
      <c r="AW351" s="19">
        <v>0</v>
      </c>
      <c r="AX351" s="19">
        <v>71000</v>
      </c>
      <c r="AY351" s="20">
        <f t="shared" si="80"/>
        <v>71000</v>
      </c>
      <c r="AZ351" s="19">
        <f t="shared" si="71"/>
        <v>0</v>
      </c>
      <c r="BA351" s="21">
        <f t="shared" si="78"/>
        <v>1.4823</v>
      </c>
      <c r="BB351" s="21">
        <f t="shared" si="81"/>
        <v>2.0303</v>
      </c>
      <c r="BC351" s="22"/>
      <c r="BD351" s="19">
        <v>924</v>
      </c>
      <c r="BE351" s="19">
        <f t="shared" si="73"/>
        <v>0</v>
      </c>
      <c r="BF351" s="19">
        <f t="shared" si="75"/>
        <v>0</v>
      </c>
      <c r="BG351" s="23">
        <v>3.4819999999999997E-2</v>
      </c>
      <c r="BH351" s="23">
        <f t="shared" si="74"/>
        <v>3.4819999999999997E-2</v>
      </c>
      <c r="BI351" s="19">
        <v>0</v>
      </c>
      <c r="BJ351" s="19">
        <v>0</v>
      </c>
      <c r="BK351" s="19">
        <f t="shared" si="69"/>
        <v>0</v>
      </c>
      <c r="BL351" s="19">
        <f t="shared" si="69"/>
        <v>0</v>
      </c>
      <c r="BM351" s="19">
        <v>0</v>
      </c>
      <c r="BN351" s="19">
        <v>0</v>
      </c>
      <c r="BO351" s="19">
        <f t="shared" si="76"/>
        <v>0</v>
      </c>
      <c r="BP351" s="24">
        <f t="shared" si="72"/>
        <v>0</v>
      </c>
      <c r="BQ351" s="24">
        <f t="shared" si="72"/>
        <v>0</v>
      </c>
      <c r="BR351" s="24">
        <f t="shared" si="77"/>
        <v>0</v>
      </c>
      <c r="BS351" s="25" t="s">
        <v>292</v>
      </c>
    </row>
    <row r="352" spans="1:71" s="25" customFormat="1" ht="14.25" x14ac:dyDescent="0.2">
      <c r="A352" s="14">
        <v>569</v>
      </c>
      <c r="B352" s="14"/>
      <c r="C352" s="15" t="s">
        <v>726</v>
      </c>
      <c r="D352" s="16">
        <v>23337</v>
      </c>
      <c r="E352" s="15" t="s">
        <v>3024</v>
      </c>
      <c r="F352" s="15" t="s">
        <v>3025</v>
      </c>
      <c r="G352" s="17" t="s">
        <v>3026</v>
      </c>
      <c r="H352" s="17" t="s">
        <v>3027</v>
      </c>
      <c r="I352" s="17" t="s">
        <v>86</v>
      </c>
      <c r="J352" s="15" t="s">
        <v>3028</v>
      </c>
      <c r="K352" s="15" t="s">
        <v>821</v>
      </c>
      <c r="L352" s="18" t="s">
        <v>3029</v>
      </c>
      <c r="M352" s="15" t="s">
        <v>2726</v>
      </c>
      <c r="N352" s="15" t="s">
        <v>2727</v>
      </c>
      <c r="O352" s="16">
        <v>400</v>
      </c>
      <c r="P352" s="15" t="s">
        <v>254</v>
      </c>
      <c r="Q352" s="15">
        <v>263900</v>
      </c>
      <c r="R352" s="15">
        <v>0</v>
      </c>
      <c r="S352" s="15">
        <v>263900</v>
      </c>
      <c r="T352" s="15">
        <v>3.5179999999999998</v>
      </c>
      <c r="U352" s="15" t="s">
        <v>75</v>
      </c>
      <c r="V352" s="15" t="s">
        <v>76</v>
      </c>
      <c r="W352" s="16">
        <v>0</v>
      </c>
      <c r="X352" s="16">
        <v>1</v>
      </c>
      <c r="Y352" s="15">
        <v>153415</v>
      </c>
      <c r="Z352" s="15">
        <v>3.5219999999999998</v>
      </c>
      <c r="AA352" s="15" t="s">
        <v>3030</v>
      </c>
      <c r="AB352" s="15" t="s">
        <v>78</v>
      </c>
      <c r="AC352" s="15">
        <v>60870</v>
      </c>
      <c r="AD352" s="26">
        <v>41628</v>
      </c>
      <c r="AE352" s="15" t="s">
        <v>78</v>
      </c>
      <c r="AF352" s="15" t="s">
        <v>78</v>
      </c>
      <c r="AG352" s="16">
        <v>1</v>
      </c>
      <c r="AH352" s="15" t="s">
        <v>3031</v>
      </c>
      <c r="AI352" s="15" t="s">
        <v>78</v>
      </c>
      <c r="AJ352" s="15">
        <v>153415.3125</v>
      </c>
      <c r="AK352" s="15">
        <v>1688.5019593699999</v>
      </c>
      <c r="AL352" s="15">
        <v>3099753.64787</v>
      </c>
      <c r="AM352" s="15">
        <v>1431790.58498</v>
      </c>
      <c r="AN352" s="14"/>
      <c r="AO352" s="14"/>
      <c r="AP352" s="19">
        <v>0</v>
      </c>
      <c r="AQ352" s="19">
        <v>0</v>
      </c>
      <c r="AR352" s="19">
        <v>263900</v>
      </c>
      <c r="AS352" s="19">
        <v>0</v>
      </c>
      <c r="AT352" s="19">
        <f t="shared" si="66"/>
        <v>263900</v>
      </c>
      <c r="AU352" s="19">
        <v>0</v>
      </c>
      <c r="AV352" s="19">
        <v>0</v>
      </c>
      <c r="AW352" s="19">
        <v>0</v>
      </c>
      <c r="AX352" s="19">
        <v>0</v>
      </c>
      <c r="AY352" s="20">
        <f t="shared" si="80"/>
        <v>0</v>
      </c>
      <c r="AZ352" s="19">
        <f t="shared" si="71"/>
        <v>263900</v>
      </c>
      <c r="BA352" s="21">
        <f t="shared" si="78"/>
        <v>1.4823</v>
      </c>
      <c r="BB352" s="21">
        <f t="shared" si="81"/>
        <v>2.0303</v>
      </c>
      <c r="BC352" s="22"/>
      <c r="BD352" s="19">
        <v>7917</v>
      </c>
      <c r="BE352" s="19">
        <f t="shared" si="73"/>
        <v>3911.7896999999998</v>
      </c>
      <c r="BF352" s="19">
        <f t="shared" si="75"/>
        <v>5357.9616999999998</v>
      </c>
      <c r="BG352" s="23">
        <v>3.4819999999999997E-2</v>
      </c>
      <c r="BH352" s="23">
        <f t="shared" si="74"/>
        <v>3.4819999999999997E-2</v>
      </c>
      <c r="BI352" s="19">
        <v>0</v>
      </c>
      <c r="BJ352" s="19">
        <v>0</v>
      </c>
      <c r="BK352" s="19">
        <f t="shared" si="69"/>
        <v>3911.7896999999998</v>
      </c>
      <c r="BL352" s="19">
        <f t="shared" si="69"/>
        <v>5357.9616999999998</v>
      </c>
      <c r="BM352" s="19">
        <v>0</v>
      </c>
      <c r="BN352" s="19">
        <v>0</v>
      </c>
      <c r="BO352" s="19">
        <f t="shared" si="76"/>
        <v>0</v>
      </c>
      <c r="BP352" s="24">
        <f t="shared" si="72"/>
        <v>3911.7896999999998</v>
      </c>
      <c r="BQ352" s="24">
        <f t="shared" si="72"/>
        <v>5357.9616999999998</v>
      </c>
      <c r="BR352" s="24">
        <f t="shared" si="77"/>
        <v>1446.172</v>
      </c>
    </row>
    <row r="353" spans="1:70" s="25" customFormat="1" ht="14.25" x14ac:dyDescent="0.2">
      <c r="A353" s="14">
        <v>570</v>
      </c>
      <c r="B353" s="14"/>
      <c r="C353" s="15" t="s">
        <v>3032</v>
      </c>
      <c r="D353" s="16">
        <v>34920</v>
      </c>
      <c r="E353" s="15" t="s">
        <v>3033</v>
      </c>
      <c r="F353" s="15" t="s">
        <v>3034</v>
      </c>
      <c r="G353" s="17" t="s">
        <v>3035</v>
      </c>
      <c r="H353" s="17" t="s">
        <v>3036</v>
      </c>
      <c r="I353" s="17" t="s">
        <v>86</v>
      </c>
      <c r="J353" s="15" t="s">
        <v>3037</v>
      </c>
      <c r="K353" s="15" t="s">
        <v>86</v>
      </c>
      <c r="L353" s="18" t="s">
        <v>3038</v>
      </c>
      <c r="M353" s="15" t="s">
        <v>2726</v>
      </c>
      <c r="N353" s="15" t="s">
        <v>2727</v>
      </c>
      <c r="O353" s="16">
        <v>400</v>
      </c>
      <c r="P353" s="15" t="s">
        <v>254</v>
      </c>
      <c r="Q353" s="15">
        <v>96400</v>
      </c>
      <c r="R353" s="15">
        <v>0</v>
      </c>
      <c r="S353" s="15">
        <v>96400</v>
      </c>
      <c r="T353" s="15">
        <v>1.2849999999999999</v>
      </c>
      <c r="U353" s="15" t="s">
        <v>75</v>
      </c>
      <c r="V353" s="15" t="s">
        <v>76</v>
      </c>
      <c r="W353" s="16">
        <v>0</v>
      </c>
      <c r="X353" s="16">
        <v>1</v>
      </c>
      <c r="Y353" s="15">
        <v>63728</v>
      </c>
      <c r="Z353" s="15">
        <v>1.4630000000000001</v>
      </c>
      <c r="AA353" s="15" t="s">
        <v>3030</v>
      </c>
      <c r="AB353" s="15" t="s">
        <v>78</v>
      </c>
      <c r="AC353" s="15">
        <v>60870</v>
      </c>
      <c r="AD353" s="26">
        <v>41628</v>
      </c>
      <c r="AE353" s="15" t="s">
        <v>78</v>
      </c>
      <c r="AF353" s="15" t="s">
        <v>78</v>
      </c>
      <c r="AG353" s="16">
        <v>1</v>
      </c>
      <c r="AH353" s="15" t="s">
        <v>3039</v>
      </c>
      <c r="AI353" s="15" t="s">
        <v>78</v>
      </c>
      <c r="AJ353" s="15">
        <v>63727.8789063</v>
      </c>
      <c r="AK353" s="15">
        <v>1030.6271266900001</v>
      </c>
      <c r="AL353" s="15">
        <v>3099427.0258300002</v>
      </c>
      <c r="AM353" s="15">
        <v>1431953.0952900001</v>
      </c>
      <c r="AN353" s="14"/>
      <c r="AO353" s="14"/>
      <c r="AP353" s="19">
        <v>0</v>
      </c>
      <c r="AQ353" s="19">
        <v>0</v>
      </c>
      <c r="AR353" s="19">
        <v>96400</v>
      </c>
      <c r="AS353" s="19">
        <v>0</v>
      </c>
      <c r="AT353" s="19">
        <f t="shared" si="66"/>
        <v>96400</v>
      </c>
      <c r="AU353" s="19">
        <v>0</v>
      </c>
      <c r="AV353" s="19">
        <v>0</v>
      </c>
      <c r="AW353" s="19">
        <v>0</v>
      </c>
      <c r="AX353" s="19">
        <v>0</v>
      </c>
      <c r="AY353" s="20">
        <f t="shared" si="80"/>
        <v>0</v>
      </c>
      <c r="AZ353" s="19">
        <f t="shared" si="71"/>
        <v>96400</v>
      </c>
      <c r="BA353" s="21">
        <f t="shared" si="78"/>
        <v>1.4823</v>
      </c>
      <c r="BB353" s="21">
        <f t="shared" si="81"/>
        <v>2.0303</v>
      </c>
      <c r="BC353" s="22"/>
      <c r="BD353" s="19">
        <v>2892</v>
      </c>
      <c r="BE353" s="19">
        <f t="shared" si="73"/>
        <v>1428.9371999999998</v>
      </c>
      <c r="BF353" s="19">
        <f t="shared" si="75"/>
        <v>1957.2092</v>
      </c>
      <c r="BG353" s="23">
        <v>3.4819999999999997E-2</v>
      </c>
      <c r="BH353" s="23">
        <f t="shared" si="74"/>
        <v>3.4819999999999997E-2</v>
      </c>
      <c r="BI353" s="19">
        <v>0</v>
      </c>
      <c r="BJ353" s="19">
        <v>0</v>
      </c>
      <c r="BK353" s="19">
        <f t="shared" si="69"/>
        <v>1428.9371999999998</v>
      </c>
      <c r="BL353" s="19">
        <f t="shared" si="69"/>
        <v>1957.2092</v>
      </c>
      <c r="BM353" s="19">
        <v>0</v>
      </c>
      <c r="BN353" s="19">
        <v>0</v>
      </c>
      <c r="BO353" s="19">
        <f t="shared" si="76"/>
        <v>0</v>
      </c>
      <c r="BP353" s="24">
        <f t="shared" si="72"/>
        <v>1428.9371999999998</v>
      </c>
      <c r="BQ353" s="24">
        <f t="shared" si="72"/>
        <v>1957.2092</v>
      </c>
      <c r="BR353" s="24">
        <f t="shared" si="77"/>
        <v>528.27200000000016</v>
      </c>
    </row>
    <row r="354" spans="1:70" s="25" customFormat="1" ht="14.25" x14ac:dyDescent="0.2">
      <c r="A354" s="14">
        <v>571</v>
      </c>
      <c r="B354" s="14"/>
      <c r="C354" s="15"/>
      <c r="D354" s="16">
        <v>26631</v>
      </c>
      <c r="E354" s="15" t="s">
        <v>3040</v>
      </c>
      <c r="F354" s="15" t="s">
        <v>3041</v>
      </c>
      <c r="G354" s="17" t="s">
        <v>3042</v>
      </c>
      <c r="H354" s="17" t="s">
        <v>3043</v>
      </c>
      <c r="I354" s="17" t="s">
        <v>86</v>
      </c>
      <c r="J354" s="15" t="s">
        <v>3044</v>
      </c>
      <c r="K354" s="15" t="s">
        <v>3045</v>
      </c>
      <c r="L354" s="18" t="s">
        <v>3046</v>
      </c>
      <c r="M354" s="15" t="s">
        <v>2726</v>
      </c>
      <c r="N354" s="15" t="s">
        <v>2727</v>
      </c>
      <c r="O354" s="16">
        <v>400</v>
      </c>
      <c r="P354" s="15" t="s">
        <v>254</v>
      </c>
      <c r="Q354" s="15">
        <v>34500</v>
      </c>
      <c r="R354" s="15">
        <v>0</v>
      </c>
      <c r="S354" s="15">
        <v>34500</v>
      </c>
      <c r="T354" s="15">
        <v>0.46</v>
      </c>
      <c r="U354" s="15" t="s">
        <v>75</v>
      </c>
      <c r="V354" s="15" t="s">
        <v>76</v>
      </c>
      <c r="W354" s="16">
        <v>0</v>
      </c>
      <c r="X354" s="16">
        <v>0</v>
      </c>
      <c r="Y354" s="15">
        <v>29647</v>
      </c>
      <c r="Z354" s="15">
        <v>0.68100000000000005</v>
      </c>
      <c r="AA354" s="15" t="s">
        <v>3030</v>
      </c>
      <c r="AB354" s="15" t="s">
        <v>78</v>
      </c>
      <c r="AC354" s="15">
        <v>0</v>
      </c>
      <c r="AD354" s="15"/>
      <c r="AE354" s="15" t="s">
        <v>78</v>
      </c>
      <c r="AF354" s="15" t="s">
        <v>78</v>
      </c>
      <c r="AG354" s="16">
        <v>1</v>
      </c>
      <c r="AH354" s="15" t="s">
        <v>3047</v>
      </c>
      <c r="AI354" s="15" t="s">
        <v>78</v>
      </c>
      <c r="AJ354" s="15">
        <v>29647.2348633</v>
      </c>
      <c r="AK354" s="15">
        <v>997.83967612200001</v>
      </c>
      <c r="AL354" s="15">
        <v>3099109.4352600002</v>
      </c>
      <c r="AM354" s="15">
        <v>1432007.6499399999</v>
      </c>
      <c r="AN354" s="14"/>
      <c r="AO354" s="14"/>
      <c r="AP354" s="19">
        <v>0</v>
      </c>
      <c r="AQ354" s="19">
        <v>0</v>
      </c>
      <c r="AR354" s="19">
        <v>34500</v>
      </c>
      <c r="AS354" s="19">
        <v>0</v>
      </c>
      <c r="AT354" s="19">
        <f t="shared" si="66"/>
        <v>34500</v>
      </c>
      <c r="AU354" s="19">
        <v>0</v>
      </c>
      <c r="AV354" s="19">
        <v>0</v>
      </c>
      <c r="AW354" s="19">
        <v>0</v>
      </c>
      <c r="AX354" s="19">
        <v>0</v>
      </c>
      <c r="AY354" s="20">
        <f t="shared" si="80"/>
        <v>0</v>
      </c>
      <c r="AZ354" s="19">
        <f t="shared" si="71"/>
        <v>34500</v>
      </c>
      <c r="BA354" s="21">
        <f t="shared" si="78"/>
        <v>1.4823</v>
      </c>
      <c r="BB354" s="21">
        <f t="shared" si="81"/>
        <v>2.0303</v>
      </c>
      <c r="BC354" s="22"/>
      <c r="BD354" s="19">
        <v>1035</v>
      </c>
      <c r="BE354" s="19">
        <f t="shared" si="73"/>
        <v>511.39349999999996</v>
      </c>
      <c r="BF354" s="19">
        <f t="shared" si="75"/>
        <v>700.45349999999996</v>
      </c>
      <c r="BG354" s="23">
        <v>3.4819999999999997E-2</v>
      </c>
      <c r="BH354" s="23">
        <f t="shared" si="74"/>
        <v>3.4819999999999997E-2</v>
      </c>
      <c r="BI354" s="19">
        <v>0</v>
      </c>
      <c r="BJ354" s="19">
        <v>0</v>
      </c>
      <c r="BK354" s="19">
        <f t="shared" si="69"/>
        <v>511.39349999999996</v>
      </c>
      <c r="BL354" s="19">
        <f t="shared" si="69"/>
        <v>700.45349999999996</v>
      </c>
      <c r="BM354" s="19">
        <v>0</v>
      </c>
      <c r="BN354" s="19">
        <v>0</v>
      </c>
      <c r="BO354" s="19">
        <f t="shared" si="76"/>
        <v>0</v>
      </c>
      <c r="BP354" s="24">
        <f t="shared" si="72"/>
        <v>511.39349999999996</v>
      </c>
      <c r="BQ354" s="24">
        <f t="shared" si="72"/>
        <v>700.45349999999996</v>
      </c>
      <c r="BR354" s="24">
        <f t="shared" si="77"/>
        <v>189.06</v>
      </c>
    </row>
    <row r="355" spans="1:70" s="25" customFormat="1" ht="14.25" x14ac:dyDescent="0.2">
      <c r="A355" s="14">
        <v>572</v>
      </c>
      <c r="B355" s="14"/>
      <c r="C355" s="15"/>
      <c r="D355" s="16">
        <v>3022</v>
      </c>
      <c r="E355" s="15" t="s">
        <v>3048</v>
      </c>
      <c r="F355" s="15" t="s">
        <v>3049</v>
      </c>
      <c r="G355" s="17" t="s">
        <v>3050</v>
      </c>
      <c r="H355" s="17" t="s">
        <v>3051</v>
      </c>
      <c r="I355" s="17" t="s">
        <v>86</v>
      </c>
      <c r="J355" s="15" t="s">
        <v>3052</v>
      </c>
      <c r="K355" s="15" t="s">
        <v>1795</v>
      </c>
      <c r="L355" s="18" t="s">
        <v>3053</v>
      </c>
      <c r="M355" s="15" t="s">
        <v>2726</v>
      </c>
      <c r="N355" s="15" t="s">
        <v>2727</v>
      </c>
      <c r="O355" s="16">
        <v>455</v>
      </c>
      <c r="P355" s="15" t="s">
        <v>3054</v>
      </c>
      <c r="Q355" s="15">
        <v>75000</v>
      </c>
      <c r="R355" s="15">
        <v>146400</v>
      </c>
      <c r="S355" s="15">
        <v>221400</v>
      </c>
      <c r="T355" s="15">
        <v>1</v>
      </c>
      <c r="U355" s="15" t="s">
        <v>75</v>
      </c>
      <c r="V355" s="15" t="s">
        <v>76</v>
      </c>
      <c r="W355" s="16">
        <v>1</v>
      </c>
      <c r="X355" s="16">
        <v>0</v>
      </c>
      <c r="Y355" s="15">
        <v>42582</v>
      </c>
      <c r="Z355" s="15">
        <v>0.97799999999999998</v>
      </c>
      <c r="AA355" s="15" t="s">
        <v>3055</v>
      </c>
      <c r="AB355" s="15" t="s">
        <v>3056</v>
      </c>
      <c r="AC355" s="15">
        <v>0</v>
      </c>
      <c r="AD355" s="15"/>
      <c r="AE355" s="15" t="s">
        <v>353</v>
      </c>
      <c r="AF355" s="15" t="s">
        <v>3057</v>
      </c>
      <c r="AG355" s="16">
        <v>1</v>
      </c>
      <c r="AH355" s="15" t="s">
        <v>3058</v>
      </c>
      <c r="AI355" s="15" t="s">
        <v>78</v>
      </c>
      <c r="AJ355" s="15">
        <v>42582.2871094</v>
      </c>
      <c r="AK355" s="15">
        <v>839.31624128600004</v>
      </c>
      <c r="AL355" s="15">
        <v>3098941.1585400002</v>
      </c>
      <c r="AM355" s="15">
        <v>1431888.3690800001</v>
      </c>
      <c r="AN355" s="14"/>
      <c r="AO355" s="14"/>
      <c r="AP355" s="19">
        <v>0</v>
      </c>
      <c r="AQ355" s="19">
        <v>0</v>
      </c>
      <c r="AR355" s="19">
        <v>75000</v>
      </c>
      <c r="AS355" s="19">
        <v>174900</v>
      </c>
      <c r="AT355" s="19">
        <f t="shared" si="66"/>
        <v>249900</v>
      </c>
      <c r="AU355" s="19">
        <v>0</v>
      </c>
      <c r="AV355" s="19">
        <v>0</v>
      </c>
      <c r="AW355" s="19">
        <v>0</v>
      </c>
      <c r="AX355" s="19">
        <v>0</v>
      </c>
      <c r="AY355" s="20">
        <f t="shared" si="80"/>
        <v>0</v>
      </c>
      <c r="AZ355" s="19">
        <f t="shared" si="71"/>
        <v>249900</v>
      </c>
      <c r="BA355" s="21">
        <f t="shared" si="78"/>
        <v>1.4823</v>
      </c>
      <c r="BB355" s="21">
        <f t="shared" si="81"/>
        <v>2.0303</v>
      </c>
      <c r="BC355" s="22"/>
      <c r="BD355" s="19">
        <v>7497</v>
      </c>
      <c r="BE355" s="19">
        <f t="shared" si="73"/>
        <v>3704.2676999999999</v>
      </c>
      <c r="BF355" s="19">
        <f t="shared" si="75"/>
        <v>5073.7196999999996</v>
      </c>
      <c r="BG355" s="23">
        <v>3.4819999999999997E-2</v>
      </c>
      <c r="BH355" s="23">
        <f t="shared" si="74"/>
        <v>3.4819999999999997E-2</v>
      </c>
      <c r="BI355" s="19">
        <v>0</v>
      </c>
      <c r="BJ355" s="19">
        <v>0</v>
      </c>
      <c r="BK355" s="19">
        <f t="shared" si="69"/>
        <v>3704.2676999999999</v>
      </c>
      <c r="BL355" s="19">
        <f t="shared" si="69"/>
        <v>5073.7196999999996</v>
      </c>
      <c r="BM355" s="19">
        <v>0</v>
      </c>
      <c r="BN355" s="19">
        <v>0</v>
      </c>
      <c r="BO355" s="19">
        <f t="shared" si="76"/>
        <v>0</v>
      </c>
      <c r="BP355" s="24">
        <f t="shared" si="72"/>
        <v>3704.2676999999999</v>
      </c>
      <c r="BQ355" s="24">
        <f t="shared" si="72"/>
        <v>5073.7196999999996</v>
      </c>
      <c r="BR355" s="24">
        <f t="shared" si="77"/>
        <v>1369.4519999999998</v>
      </c>
    </row>
    <row r="356" spans="1:70" s="25" customFormat="1" ht="14.25" x14ac:dyDescent="0.2">
      <c r="A356" s="14">
        <v>573</v>
      </c>
      <c r="B356" s="14"/>
      <c r="C356" s="15"/>
      <c r="D356" s="16">
        <v>34349</v>
      </c>
      <c r="E356" s="15" t="s">
        <v>3059</v>
      </c>
      <c r="F356" s="15" t="s">
        <v>3060</v>
      </c>
      <c r="G356" s="17" t="s">
        <v>3061</v>
      </c>
      <c r="H356" s="17" t="s">
        <v>3062</v>
      </c>
      <c r="I356" s="17" t="s">
        <v>86</v>
      </c>
      <c r="J356" s="15" t="s">
        <v>3063</v>
      </c>
      <c r="K356" s="15" t="s">
        <v>2317</v>
      </c>
      <c r="L356" s="18" t="s">
        <v>3064</v>
      </c>
      <c r="M356" s="15" t="s">
        <v>2726</v>
      </c>
      <c r="N356" s="15" t="s">
        <v>2727</v>
      </c>
      <c r="O356" s="16">
        <v>456</v>
      </c>
      <c r="P356" s="15" t="s">
        <v>1364</v>
      </c>
      <c r="Q356" s="15">
        <v>75000</v>
      </c>
      <c r="R356" s="15">
        <v>28500</v>
      </c>
      <c r="S356" s="15">
        <v>103500</v>
      </c>
      <c r="T356" s="15">
        <v>1</v>
      </c>
      <c r="U356" s="15" t="s">
        <v>75</v>
      </c>
      <c r="V356" s="15" t="s">
        <v>76</v>
      </c>
      <c r="W356" s="16">
        <v>0</v>
      </c>
      <c r="X356" s="16">
        <v>1</v>
      </c>
      <c r="Y356" s="15">
        <v>42939</v>
      </c>
      <c r="Z356" s="15">
        <v>0.98599999999999999</v>
      </c>
      <c r="AA356" s="15" t="s">
        <v>3055</v>
      </c>
      <c r="AB356" s="15" t="s">
        <v>3056</v>
      </c>
      <c r="AC356" s="15">
        <v>85000</v>
      </c>
      <c r="AD356" s="26">
        <v>40324</v>
      </c>
      <c r="AE356" s="15" t="s">
        <v>222</v>
      </c>
      <c r="AF356" s="15" t="s">
        <v>3065</v>
      </c>
      <c r="AG356" s="16">
        <v>1</v>
      </c>
      <c r="AH356" s="15" t="s">
        <v>3066</v>
      </c>
      <c r="AI356" s="15" t="s">
        <v>78</v>
      </c>
      <c r="AJ356" s="15">
        <v>42938.793457</v>
      </c>
      <c r="AK356" s="15">
        <v>822.673989108</v>
      </c>
      <c r="AL356" s="15">
        <v>3098944.5249800002</v>
      </c>
      <c r="AM356" s="15">
        <v>1431646.1797</v>
      </c>
      <c r="AN356" s="14"/>
      <c r="AO356" s="14"/>
      <c r="AP356" s="19">
        <v>0</v>
      </c>
      <c r="AQ356" s="19">
        <v>0</v>
      </c>
      <c r="AR356" s="19">
        <v>75000</v>
      </c>
      <c r="AS356" s="19">
        <v>28200</v>
      </c>
      <c r="AT356" s="19">
        <f t="shared" si="66"/>
        <v>103200</v>
      </c>
      <c r="AU356" s="19">
        <v>0</v>
      </c>
      <c r="AV356" s="19">
        <v>0</v>
      </c>
      <c r="AW356" s="19">
        <v>0</v>
      </c>
      <c r="AX356" s="19">
        <v>0</v>
      </c>
      <c r="AY356" s="20">
        <f t="shared" si="80"/>
        <v>0</v>
      </c>
      <c r="AZ356" s="19">
        <f t="shared" si="71"/>
        <v>103200</v>
      </c>
      <c r="BA356" s="21">
        <f t="shared" si="78"/>
        <v>1.4823</v>
      </c>
      <c r="BB356" s="21">
        <f t="shared" si="81"/>
        <v>2.0303</v>
      </c>
      <c r="BC356" s="22"/>
      <c r="BD356" s="19">
        <v>3096</v>
      </c>
      <c r="BE356" s="19">
        <f t="shared" si="73"/>
        <v>1529.7336</v>
      </c>
      <c r="BF356" s="19">
        <f t="shared" si="75"/>
        <v>2095.2696000000001</v>
      </c>
      <c r="BG356" s="23">
        <v>3.4819999999999997E-2</v>
      </c>
      <c r="BH356" s="23">
        <f t="shared" si="74"/>
        <v>3.4819999999999997E-2</v>
      </c>
      <c r="BI356" s="19">
        <v>0</v>
      </c>
      <c r="BJ356" s="19">
        <v>0</v>
      </c>
      <c r="BK356" s="19">
        <f t="shared" si="69"/>
        <v>1529.7336</v>
      </c>
      <c r="BL356" s="19">
        <f t="shared" si="69"/>
        <v>2095.2696000000001</v>
      </c>
      <c r="BM356" s="19">
        <v>0</v>
      </c>
      <c r="BN356" s="19">
        <v>0</v>
      </c>
      <c r="BO356" s="19">
        <f t="shared" si="76"/>
        <v>0</v>
      </c>
      <c r="BP356" s="24">
        <f t="shared" si="72"/>
        <v>1529.7336</v>
      </c>
      <c r="BQ356" s="24">
        <f t="shared" si="72"/>
        <v>2095.2696000000001</v>
      </c>
      <c r="BR356" s="24">
        <f t="shared" si="77"/>
        <v>565.53600000000006</v>
      </c>
    </row>
    <row r="357" spans="1:70" s="25" customFormat="1" ht="14.25" x14ac:dyDescent="0.2">
      <c r="A357" s="14">
        <v>574</v>
      </c>
      <c r="B357" s="14"/>
      <c r="C357" s="15"/>
      <c r="D357" s="16">
        <v>13681</v>
      </c>
      <c r="E357" s="15" t="s">
        <v>3067</v>
      </c>
      <c r="F357" s="15" t="s">
        <v>3068</v>
      </c>
      <c r="G357" s="17" t="s">
        <v>3069</v>
      </c>
      <c r="H357" s="17" t="s">
        <v>3070</v>
      </c>
      <c r="I357" s="17" t="s">
        <v>88</v>
      </c>
      <c r="J357" s="15" t="s">
        <v>3071</v>
      </c>
      <c r="K357" s="15" t="s">
        <v>3072</v>
      </c>
      <c r="L357" s="18" t="s">
        <v>3073</v>
      </c>
      <c r="M357" s="15" t="s">
        <v>2726</v>
      </c>
      <c r="N357" s="15" t="s">
        <v>2727</v>
      </c>
      <c r="O357" s="16">
        <v>499</v>
      </c>
      <c r="P357" s="15" t="s">
        <v>2823</v>
      </c>
      <c r="Q357" s="15">
        <v>150000</v>
      </c>
      <c r="R357" s="15">
        <v>212900</v>
      </c>
      <c r="S357" s="15">
        <v>362900</v>
      </c>
      <c r="T357" s="15">
        <v>2</v>
      </c>
      <c r="U357" s="15" t="s">
        <v>75</v>
      </c>
      <c r="V357" s="15" t="s">
        <v>76</v>
      </c>
      <c r="W357" s="16">
        <v>1</v>
      </c>
      <c r="X357" s="16">
        <v>1</v>
      </c>
      <c r="Y357" s="15">
        <v>87596</v>
      </c>
      <c r="Z357" s="15">
        <v>2.0110000000000001</v>
      </c>
      <c r="AA357" s="15" t="s">
        <v>3074</v>
      </c>
      <c r="AB357" s="15" t="s">
        <v>3056</v>
      </c>
      <c r="AC357" s="15">
        <v>0</v>
      </c>
      <c r="AD357" s="26">
        <v>42207</v>
      </c>
      <c r="AE357" s="15" t="s">
        <v>353</v>
      </c>
      <c r="AF357" s="15" t="s">
        <v>3075</v>
      </c>
      <c r="AG357" s="16">
        <v>1</v>
      </c>
      <c r="AH357" s="15" t="s">
        <v>3076</v>
      </c>
      <c r="AI357" s="15" t="s">
        <v>78</v>
      </c>
      <c r="AJ357" s="15">
        <v>87595.517089800007</v>
      </c>
      <c r="AK357" s="15">
        <v>1318.4225965400001</v>
      </c>
      <c r="AL357" s="15">
        <v>3099148.8720800001</v>
      </c>
      <c r="AM357" s="15">
        <v>1431785.5323900001</v>
      </c>
      <c r="AN357" s="14"/>
      <c r="AO357" s="14"/>
      <c r="AP357" s="19">
        <v>0</v>
      </c>
      <c r="AQ357" s="19">
        <v>0</v>
      </c>
      <c r="AR357" s="19">
        <v>150000</v>
      </c>
      <c r="AS357" s="19">
        <v>210700</v>
      </c>
      <c r="AT357" s="19">
        <f t="shared" si="66"/>
        <v>360700</v>
      </c>
      <c r="AU357" s="19">
        <v>0</v>
      </c>
      <c r="AV357" s="19">
        <v>0</v>
      </c>
      <c r="AW357" s="19">
        <v>0</v>
      </c>
      <c r="AX357" s="19">
        <v>0</v>
      </c>
      <c r="AY357" s="20">
        <f t="shared" si="80"/>
        <v>0</v>
      </c>
      <c r="AZ357" s="19">
        <f t="shared" si="71"/>
        <v>360700</v>
      </c>
      <c r="BA357" s="21">
        <f t="shared" si="78"/>
        <v>1.4823</v>
      </c>
      <c r="BB357" s="21">
        <f t="shared" si="81"/>
        <v>2.0303</v>
      </c>
      <c r="BC357" s="22"/>
      <c r="BD357" s="19">
        <v>10821</v>
      </c>
      <c r="BE357" s="19">
        <f t="shared" si="73"/>
        <v>5346.6561000000002</v>
      </c>
      <c r="BF357" s="19">
        <f t="shared" si="75"/>
        <v>7323.2920999999997</v>
      </c>
      <c r="BG357" s="23">
        <v>3.4819999999999997E-2</v>
      </c>
      <c r="BH357" s="23">
        <f t="shared" si="74"/>
        <v>3.4819999999999997E-2</v>
      </c>
      <c r="BI357" s="19">
        <v>0</v>
      </c>
      <c r="BJ357" s="19">
        <v>0</v>
      </c>
      <c r="BK357" s="19">
        <f t="shared" si="69"/>
        <v>5346.6561000000002</v>
      </c>
      <c r="BL357" s="19">
        <f t="shared" si="69"/>
        <v>7323.2920999999997</v>
      </c>
      <c r="BM357" s="19">
        <v>0</v>
      </c>
      <c r="BN357" s="19">
        <v>0</v>
      </c>
      <c r="BO357" s="19">
        <f t="shared" si="76"/>
        <v>0</v>
      </c>
      <c r="BP357" s="24">
        <f t="shared" si="72"/>
        <v>5346.6561000000002</v>
      </c>
      <c r="BQ357" s="24">
        <f t="shared" si="72"/>
        <v>7323.2920999999997</v>
      </c>
      <c r="BR357" s="24">
        <f t="shared" si="77"/>
        <v>1976.6359999999995</v>
      </c>
    </row>
    <row r="358" spans="1:70" s="25" customFormat="1" ht="14.25" x14ac:dyDescent="0.2">
      <c r="A358" s="14">
        <v>575</v>
      </c>
      <c r="B358" s="14"/>
      <c r="C358" s="15" t="s">
        <v>3077</v>
      </c>
      <c r="D358" s="16">
        <v>14136</v>
      </c>
      <c r="E358" s="15" t="s">
        <v>3078</v>
      </c>
      <c r="F358" s="15" t="s">
        <v>3077</v>
      </c>
      <c r="G358" s="17" t="s">
        <v>3079</v>
      </c>
      <c r="H358" s="17" t="s">
        <v>3080</v>
      </c>
      <c r="I358" s="17" t="s">
        <v>86</v>
      </c>
      <c r="J358" s="15" t="s">
        <v>3081</v>
      </c>
      <c r="K358" s="15" t="s">
        <v>1019</v>
      </c>
      <c r="L358" s="18" t="s">
        <v>3082</v>
      </c>
      <c r="M358" s="15" t="s">
        <v>2726</v>
      </c>
      <c r="N358" s="15" t="s">
        <v>2727</v>
      </c>
      <c r="O358" s="16">
        <v>455</v>
      </c>
      <c r="P358" s="15" t="s">
        <v>3054</v>
      </c>
      <c r="Q358" s="15">
        <v>156600</v>
      </c>
      <c r="R358" s="15">
        <v>111600</v>
      </c>
      <c r="S358" s="15">
        <v>268200</v>
      </c>
      <c r="T358" s="15">
        <v>2.09</v>
      </c>
      <c r="U358" s="15" t="s">
        <v>75</v>
      </c>
      <c r="V358" s="15" t="s">
        <v>76</v>
      </c>
      <c r="W358" s="16">
        <v>1</v>
      </c>
      <c r="X358" s="16">
        <v>0</v>
      </c>
      <c r="Y358" s="15">
        <v>91441</v>
      </c>
      <c r="Z358" s="15">
        <v>2.0990000000000002</v>
      </c>
      <c r="AA358" s="15" t="s">
        <v>3074</v>
      </c>
      <c r="AB358" s="15" t="s">
        <v>3056</v>
      </c>
      <c r="AC358" s="15">
        <v>0</v>
      </c>
      <c r="AD358" s="15"/>
      <c r="AE358" s="15" t="s">
        <v>298</v>
      </c>
      <c r="AF358" s="15" t="s">
        <v>3083</v>
      </c>
      <c r="AG358" s="16">
        <v>1</v>
      </c>
      <c r="AH358" s="15" t="s">
        <v>3084</v>
      </c>
      <c r="AI358" s="15" t="s">
        <v>78</v>
      </c>
      <c r="AJ358" s="15">
        <v>91441.365722699993</v>
      </c>
      <c r="AK358" s="15">
        <v>1199.7433315999999</v>
      </c>
      <c r="AL358" s="15">
        <v>3099371.0168599999</v>
      </c>
      <c r="AM358" s="15">
        <v>1431655.4392500001</v>
      </c>
      <c r="AN358" s="14"/>
      <c r="AO358" s="14"/>
      <c r="AP358" s="19">
        <v>0</v>
      </c>
      <c r="AQ358" s="19">
        <v>0</v>
      </c>
      <c r="AR358" s="19">
        <v>156600</v>
      </c>
      <c r="AS358" s="19">
        <v>110400</v>
      </c>
      <c r="AT358" s="19">
        <f t="shared" si="66"/>
        <v>267000</v>
      </c>
      <c r="AU358" s="19">
        <v>0</v>
      </c>
      <c r="AV358" s="19">
        <v>3000</v>
      </c>
      <c r="AW358" s="19">
        <v>0</v>
      </c>
      <c r="AX358" s="19">
        <v>0</v>
      </c>
      <c r="AY358" s="20">
        <f t="shared" si="80"/>
        <v>3000</v>
      </c>
      <c r="AZ358" s="19">
        <f t="shared" si="71"/>
        <v>264000</v>
      </c>
      <c r="BA358" s="21">
        <f t="shared" si="78"/>
        <v>1.4823</v>
      </c>
      <c r="BB358" s="21">
        <f t="shared" si="81"/>
        <v>2.0303</v>
      </c>
      <c r="BC358" s="22"/>
      <c r="BD358" s="19">
        <v>8010</v>
      </c>
      <c r="BE358" s="19">
        <f t="shared" si="73"/>
        <v>3913.2719999999999</v>
      </c>
      <c r="BF358" s="19">
        <f t="shared" si="75"/>
        <v>5359.9920000000002</v>
      </c>
      <c r="BG358" s="23">
        <v>3.4819999999999997E-2</v>
      </c>
      <c r="BH358" s="23">
        <f t="shared" si="74"/>
        <v>3.4819999999999997E-2</v>
      </c>
      <c r="BI358" s="19">
        <v>0</v>
      </c>
      <c r="BJ358" s="19">
        <v>0</v>
      </c>
      <c r="BK358" s="19">
        <f t="shared" ref="BK358:BL386" si="82">BE358-BI358</f>
        <v>3913.2719999999999</v>
      </c>
      <c r="BL358" s="19">
        <f t="shared" si="82"/>
        <v>5359.9920000000002</v>
      </c>
      <c r="BM358" s="19">
        <v>0</v>
      </c>
      <c r="BN358" s="19">
        <v>0</v>
      </c>
      <c r="BO358" s="19">
        <f t="shared" si="76"/>
        <v>0</v>
      </c>
      <c r="BP358" s="24">
        <f t="shared" si="72"/>
        <v>3913.2719999999999</v>
      </c>
      <c r="BQ358" s="24">
        <f t="shared" si="72"/>
        <v>5359.9920000000002</v>
      </c>
      <c r="BR358" s="24">
        <f t="shared" si="77"/>
        <v>1446.7200000000003</v>
      </c>
    </row>
    <row r="359" spans="1:70" s="25" customFormat="1" ht="14.25" x14ac:dyDescent="0.2">
      <c r="A359" s="14">
        <v>576</v>
      </c>
      <c r="B359" s="14"/>
      <c r="C359" s="15" t="s">
        <v>3085</v>
      </c>
      <c r="D359" s="16">
        <v>16161</v>
      </c>
      <c r="E359" s="15" t="s">
        <v>3086</v>
      </c>
      <c r="F359" s="15" t="s">
        <v>3085</v>
      </c>
      <c r="G359" s="17" t="s">
        <v>3087</v>
      </c>
      <c r="H359" s="17" t="s">
        <v>3088</v>
      </c>
      <c r="I359" s="17" t="s">
        <v>86</v>
      </c>
      <c r="J359" s="15" t="s">
        <v>3089</v>
      </c>
      <c r="K359" s="15" t="s">
        <v>2681</v>
      </c>
      <c r="L359" s="18" t="s">
        <v>3090</v>
      </c>
      <c r="M359" s="15" t="s">
        <v>2726</v>
      </c>
      <c r="N359" s="15" t="s">
        <v>2727</v>
      </c>
      <c r="O359" s="16">
        <v>447</v>
      </c>
      <c r="P359" s="15" t="s">
        <v>533</v>
      </c>
      <c r="Q359" s="15">
        <v>227800</v>
      </c>
      <c r="R359" s="15">
        <v>432300</v>
      </c>
      <c r="S359" s="15">
        <v>660100</v>
      </c>
      <c r="T359" s="15">
        <v>4.1100000000000003</v>
      </c>
      <c r="U359" s="15" t="s">
        <v>75</v>
      </c>
      <c r="V359" s="15" t="s">
        <v>76</v>
      </c>
      <c r="W359" s="16">
        <v>1</v>
      </c>
      <c r="X359" s="16">
        <v>0</v>
      </c>
      <c r="Y359" s="15">
        <v>186551</v>
      </c>
      <c r="Z359" s="15">
        <v>4.2830000000000004</v>
      </c>
      <c r="AA359" s="15" t="s">
        <v>3074</v>
      </c>
      <c r="AB359" s="15" t="s">
        <v>3056</v>
      </c>
      <c r="AC359" s="15">
        <v>0</v>
      </c>
      <c r="AD359" s="15"/>
      <c r="AE359" s="15" t="s">
        <v>363</v>
      </c>
      <c r="AF359" s="15" t="s">
        <v>212</v>
      </c>
      <c r="AG359" s="16">
        <v>1</v>
      </c>
      <c r="AH359" s="15" t="s">
        <v>3091</v>
      </c>
      <c r="AI359" s="15" t="s">
        <v>78</v>
      </c>
      <c r="AJ359" s="15">
        <v>186551.14550799999</v>
      </c>
      <c r="AK359" s="15">
        <v>2052.5571459399998</v>
      </c>
      <c r="AL359" s="15">
        <v>3099358.2282599998</v>
      </c>
      <c r="AM359" s="15">
        <v>1431389.1657199999</v>
      </c>
      <c r="AN359" s="14"/>
      <c r="AO359" s="14"/>
      <c r="AP359" s="19">
        <v>0</v>
      </c>
      <c r="AQ359" s="19">
        <v>0</v>
      </c>
      <c r="AR359" s="19">
        <v>226700</v>
      </c>
      <c r="AS359" s="19">
        <v>481400</v>
      </c>
      <c r="AT359" s="19">
        <f t="shared" si="66"/>
        <v>708100</v>
      </c>
      <c r="AU359" s="19">
        <v>0</v>
      </c>
      <c r="AV359" s="19">
        <v>0</v>
      </c>
      <c r="AW359" s="19">
        <v>0</v>
      </c>
      <c r="AX359" s="19">
        <v>0</v>
      </c>
      <c r="AY359" s="20">
        <f t="shared" si="80"/>
        <v>0</v>
      </c>
      <c r="AZ359" s="19">
        <f t="shared" si="71"/>
        <v>708100</v>
      </c>
      <c r="BA359" s="21">
        <f t="shared" si="78"/>
        <v>1.4823</v>
      </c>
      <c r="BB359" s="21">
        <f t="shared" si="81"/>
        <v>2.0303</v>
      </c>
      <c r="BC359" s="22"/>
      <c r="BD359" s="19">
        <v>21243</v>
      </c>
      <c r="BE359" s="19">
        <f t="shared" si="73"/>
        <v>10496.166299999999</v>
      </c>
      <c r="BF359" s="19">
        <f t="shared" si="75"/>
        <v>14376.5543</v>
      </c>
      <c r="BG359" s="23">
        <v>3.4819999999999997E-2</v>
      </c>
      <c r="BH359" s="23">
        <f t="shared" si="74"/>
        <v>3.4819999999999997E-2</v>
      </c>
      <c r="BI359" s="19">
        <v>0</v>
      </c>
      <c r="BJ359" s="19">
        <v>0</v>
      </c>
      <c r="BK359" s="19">
        <f t="shared" si="82"/>
        <v>10496.166299999999</v>
      </c>
      <c r="BL359" s="19">
        <f t="shared" si="82"/>
        <v>14376.5543</v>
      </c>
      <c r="BM359" s="19">
        <v>0</v>
      </c>
      <c r="BN359" s="19">
        <v>0</v>
      </c>
      <c r="BO359" s="19">
        <f t="shared" si="76"/>
        <v>0</v>
      </c>
      <c r="BP359" s="24">
        <f t="shared" si="72"/>
        <v>10496.166299999999</v>
      </c>
      <c r="BQ359" s="24">
        <f t="shared" si="72"/>
        <v>14376.5543</v>
      </c>
      <c r="BR359" s="24">
        <f t="shared" si="77"/>
        <v>3880.3880000000008</v>
      </c>
    </row>
    <row r="360" spans="1:70" s="25" customFormat="1" ht="14.25" x14ac:dyDescent="0.2">
      <c r="A360" s="14">
        <v>577</v>
      </c>
      <c r="B360" s="14"/>
      <c r="C360" s="15" t="s">
        <v>176</v>
      </c>
      <c r="D360" s="16">
        <v>6969</v>
      </c>
      <c r="E360" s="15" t="s">
        <v>3092</v>
      </c>
      <c r="F360" s="15" t="s">
        <v>3093</v>
      </c>
      <c r="G360" s="17" t="s">
        <v>3094</v>
      </c>
      <c r="H360" s="17" t="s">
        <v>3095</v>
      </c>
      <c r="I360" s="17" t="s">
        <v>86</v>
      </c>
      <c r="J360" s="15" t="s">
        <v>3096</v>
      </c>
      <c r="K360" s="15" t="s">
        <v>2543</v>
      </c>
      <c r="L360" s="18" t="s">
        <v>3097</v>
      </c>
      <c r="M360" s="15" t="s">
        <v>2726</v>
      </c>
      <c r="N360" s="15" t="s">
        <v>2727</v>
      </c>
      <c r="O360" s="16">
        <v>400</v>
      </c>
      <c r="P360" s="15" t="s">
        <v>254</v>
      </c>
      <c r="Q360" s="15">
        <v>0</v>
      </c>
      <c r="R360" s="15">
        <v>0</v>
      </c>
      <c r="S360" s="15">
        <v>0</v>
      </c>
      <c r="T360" s="15">
        <v>2</v>
      </c>
      <c r="U360" s="15" t="s">
        <v>75</v>
      </c>
      <c r="V360" s="15" t="s">
        <v>76</v>
      </c>
      <c r="W360" s="16">
        <v>0</v>
      </c>
      <c r="X360" s="16">
        <v>0</v>
      </c>
      <c r="Y360" s="15">
        <v>115197</v>
      </c>
      <c r="Z360" s="15">
        <v>2.645</v>
      </c>
      <c r="AA360" s="15" t="s">
        <v>3074</v>
      </c>
      <c r="AB360" s="15" t="s">
        <v>3056</v>
      </c>
      <c r="AC360" s="15">
        <v>0</v>
      </c>
      <c r="AD360" s="15"/>
      <c r="AE360" s="15" t="s">
        <v>78</v>
      </c>
      <c r="AF360" s="15" t="s">
        <v>78</v>
      </c>
      <c r="AG360" s="16">
        <v>1</v>
      </c>
      <c r="AH360" s="15" t="s">
        <v>3098</v>
      </c>
      <c r="AI360" s="15" t="s">
        <v>78</v>
      </c>
      <c r="AJ360" s="15">
        <v>115196.756348</v>
      </c>
      <c r="AK360" s="15">
        <v>3783.04498023</v>
      </c>
      <c r="AL360" s="15">
        <v>3098769.3333399999</v>
      </c>
      <c r="AM360" s="15">
        <v>1431575.1847999999</v>
      </c>
      <c r="AN360" s="14"/>
      <c r="AO360" s="14"/>
      <c r="AP360" s="19">
        <v>0</v>
      </c>
      <c r="AQ360" s="19">
        <v>0</v>
      </c>
      <c r="AR360" s="19">
        <v>0</v>
      </c>
      <c r="AS360" s="19">
        <v>0</v>
      </c>
      <c r="AT360" s="19">
        <f t="shared" si="66"/>
        <v>0</v>
      </c>
      <c r="AU360" s="19">
        <v>0</v>
      </c>
      <c r="AV360" s="19">
        <v>0</v>
      </c>
      <c r="AW360" s="19">
        <v>0</v>
      </c>
      <c r="AX360" s="19">
        <v>0</v>
      </c>
      <c r="AY360" s="20">
        <f t="shared" si="80"/>
        <v>0</v>
      </c>
      <c r="AZ360" s="19">
        <f t="shared" si="71"/>
        <v>0</v>
      </c>
      <c r="BA360" s="21">
        <f t="shared" si="78"/>
        <v>1.4823</v>
      </c>
      <c r="BB360" s="21">
        <f t="shared" si="81"/>
        <v>2.0303</v>
      </c>
      <c r="BC360" s="22"/>
      <c r="BD360" s="19">
        <v>0</v>
      </c>
      <c r="BE360" s="19">
        <f t="shared" si="73"/>
        <v>0</v>
      </c>
      <c r="BF360" s="19">
        <f t="shared" si="75"/>
        <v>0</v>
      </c>
      <c r="BG360" s="23">
        <v>3.4819999999999997E-2</v>
      </c>
      <c r="BH360" s="23">
        <f t="shared" si="74"/>
        <v>3.4819999999999997E-2</v>
      </c>
      <c r="BI360" s="19">
        <v>0</v>
      </c>
      <c r="BJ360" s="19">
        <v>0</v>
      </c>
      <c r="BK360" s="19">
        <f t="shared" si="82"/>
        <v>0</v>
      </c>
      <c r="BL360" s="19">
        <f t="shared" si="82"/>
        <v>0</v>
      </c>
      <c r="BM360" s="19">
        <v>0</v>
      </c>
      <c r="BN360" s="19">
        <v>0</v>
      </c>
      <c r="BO360" s="19">
        <f t="shared" si="76"/>
        <v>0</v>
      </c>
      <c r="BP360" s="24">
        <f t="shared" si="72"/>
        <v>0</v>
      </c>
      <c r="BQ360" s="24">
        <f t="shared" si="72"/>
        <v>0</v>
      </c>
      <c r="BR360" s="24">
        <f t="shared" si="77"/>
        <v>0</v>
      </c>
    </row>
    <row r="361" spans="1:70" s="25" customFormat="1" ht="14.25" x14ac:dyDescent="0.2">
      <c r="A361" s="14">
        <v>578</v>
      </c>
      <c r="B361" s="14"/>
      <c r="C361" s="15" t="s">
        <v>3099</v>
      </c>
      <c r="D361" s="16">
        <v>2386</v>
      </c>
      <c r="E361" s="15" t="s">
        <v>3100</v>
      </c>
      <c r="F361" s="15" t="s">
        <v>3099</v>
      </c>
      <c r="G361" s="17" t="s">
        <v>3101</v>
      </c>
      <c r="H361" s="17" t="s">
        <v>3102</v>
      </c>
      <c r="I361" s="17" t="s">
        <v>86</v>
      </c>
      <c r="J361" s="15" t="s">
        <v>3103</v>
      </c>
      <c r="K361" s="15" t="s">
        <v>3104</v>
      </c>
      <c r="L361" s="18" t="s">
        <v>3105</v>
      </c>
      <c r="M361" s="15" t="s">
        <v>2726</v>
      </c>
      <c r="N361" s="15" t="s">
        <v>2727</v>
      </c>
      <c r="O361" s="16">
        <v>400</v>
      </c>
      <c r="P361" s="15" t="s">
        <v>254</v>
      </c>
      <c r="Q361" s="15">
        <v>52700</v>
      </c>
      <c r="R361" s="15">
        <v>0</v>
      </c>
      <c r="S361" s="15">
        <v>52700</v>
      </c>
      <c r="T361" s="15">
        <v>0.7</v>
      </c>
      <c r="U361" s="15" t="s">
        <v>75</v>
      </c>
      <c r="V361" s="15" t="s">
        <v>76</v>
      </c>
      <c r="W361" s="16">
        <v>0</v>
      </c>
      <c r="X361" s="16">
        <v>1</v>
      </c>
      <c r="Y361" s="15">
        <v>30587</v>
      </c>
      <c r="Z361" s="15">
        <v>0.70199999999999996</v>
      </c>
      <c r="AA361" s="15" t="s">
        <v>3106</v>
      </c>
      <c r="AB361" s="15" t="s">
        <v>3056</v>
      </c>
      <c r="AC361" s="15">
        <v>70000</v>
      </c>
      <c r="AD361" s="26">
        <v>40688</v>
      </c>
      <c r="AE361" s="15" t="s">
        <v>119</v>
      </c>
      <c r="AF361" s="15" t="s">
        <v>119</v>
      </c>
      <c r="AG361" s="16">
        <v>1</v>
      </c>
      <c r="AH361" s="15" t="s">
        <v>3107</v>
      </c>
      <c r="AI361" s="15" t="s">
        <v>78</v>
      </c>
      <c r="AJ361" s="15">
        <v>30587.1992188</v>
      </c>
      <c r="AK361" s="15">
        <v>731.14764559499997</v>
      </c>
      <c r="AL361" s="15">
        <v>3098931.15906</v>
      </c>
      <c r="AM361" s="15">
        <v>1431392.5693300001</v>
      </c>
      <c r="AN361" s="14"/>
      <c r="AO361" s="14"/>
      <c r="AP361" s="19">
        <v>0</v>
      </c>
      <c r="AQ361" s="19">
        <v>0</v>
      </c>
      <c r="AR361" s="19">
        <v>52700</v>
      </c>
      <c r="AS361" s="19">
        <v>0</v>
      </c>
      <c r="AT361" s="19">
        <f t="shared" ref="AT361:AT424" si="83">SUM(AP361:AS361)</f>
        <v>52700</v>
      </c>
      <c r="AU361" s="19">
        <v>0</v>
      </c>
      <c r="AV361" s="19">
        <v>0</v>
      </c>
      <c r="AW361" s="19">
        <v>0</v>
      </c>
      <c r="AX361" s="19">
        <v>0</v>
      </c>
      <c r="AY361" s="20">
        <f t="shared" si="80"/>
        <v>0</v>
      </c>
      <c r="AZ361" s="19">
        <f t="shared" si="71"/>
        <v>52700</v>
      </c>
      <c r="BA361" s="21">
        <f t="shared" si="78"/>
        <v>1.4823</v>
      </c>
      <c r="BB361" s="21">
        <f t="shared" si="81"/>
        <v>2.0303</v>
      </c>
      <c r="BC361" s="22"/>
      <c r="BD361" s="19">
        <v>1581</v>
      </c>
      <c r="BE361" s="19">
        <f t="shared" si="73"/>
        <v>781.1721</v>
      </c>
      <c r="BF361" s="19">
        <f t="shared" si="75"/>
        <v>1069.9681</v>
      </c>
      <c r="BG361" s="23">
        <v>3.4819999999999997E-2</v>
      </c>
      <c r="BH361" s="23">
        <f t="shared" si="74"/>
        <v>3.4819999999999997E-2</v>
      </c>
      <c r="BI361" s="19">
        <v>0</v>
      </c>
      <c r="BJ361" s="19">
        <v>0</v>
      </c>
      <c r="BK361" s="19">
        <f t="shared" si="82"/>
        <v>781.1721</v>
      </c>
      <c r="BL361" s="19">
        <f t="shared" si="82"/>
        <v>1069.9681</v>
      </c>
      <c r="BM361" s="19">
        <v>0</v>
      </c>
      <c r="BN361" s="19">
        <v>0</v>
      </c>
      <c r="BO361" s="19">
        <f t="shared" si="76"/>
        <v>0</v>
      </c>
      <c r="BP361" s="24">
        <f t="shared" si="72"/>
        <v>781.1721</v>
      </c>
      <c r="BQ361" s="24">
        <f t="shared" si="72"/>
        <v>1069.9681</v>
      </c>
      <c r="BR361" s="24">
        <f t="shared" si="77"/>
        <v>288.79600000000005</v>
      </c>
    </row>
    <row r="362" spans="1:70" s="25" customFormat="1" ht="14.25" x14ac:dyDescent="0.2">
      <c r="A362" s="14">
        <v>579</v>
      </c>
      <c r="B362" s="14"/>
      <c r="C362" s="15" t="s">
        <v>3108</v>
      </c>
      <c r="D362" s="16">
        <v>33</v>
      </c>
      <c r="E362" s="15" t="s">
        <v>3109</v>
      </c>
      <c r="F362" s="15" t="s">
        <v>3108</v>
      </c>
      <c r="G362" s="17" t="s">
        <v>3110</v>
      </c>
      <c r="H362" s="17" t="s">
        <v>3111</v>
      </c>
      <c r="I362" s="17" t="s">
        <v>86</v>
      </c>
      <c r="J362" s="15" t="s">
        <v>3112</v>
      </c>
      <c r="K362" s="15" t="s">
        <v>3113</v>
      </c>
      <c r="L362" s="18" t="s">
        <v>3114</v>
      </c>
      <c r="M362" s="15" t="s">
        <v>2726</v>
      </c>
      <c r="N362" s="15" t="s">
        <v>2727</v>
      </c>
      <c r="O362" s="16">
        <v>345</v>
      </c>
      <c r="P362" s="15" t="s">
        <v>652</v>
      </c>
      <c r="Q362" s="15">
        <v>118100</v>
      </c>
      <c r="R362" s="15">
        <v>212100</v>
      </c>
      <c r="S362" s="15">
        <v>330200</v>
      </c>
      <c r="T362" s="15">
        <v>1.575</v>
      </c>
      <c r="U362" s="15" t="s">
        <v>75</v>
      </c>
      <c r="V362" s="15" t="s">
        <v>76</v>
      </c>
      <c r="W362" s="16">
        <v>1</v>
      </c>
      <c r="X362" s="16">
        <v>1</v>
      </c>
      <c r="Y362" s="15">
        <v>69173</v>
      </c>
      <c r="Z362" s="15">
        <v>1.5880000000000001</v>
      </c>
      <c r="AA362" s="15" t="s">
        <v>3106</v>
      </c>
      <c r="AB362" s="15" t="s">
        <v>3056</v>
      </c>
      <c r="AC362" s="15">
        <v>300000</v>
      </c>
      <c r="AD362" s="26">
        <v>40150</v>
      </c>
      <c r="AE362" s="15" t="s">
        <v>363</v>
      </c>
      <c r="AF362" s="15" t="s">
        <v>3115</v>
      </c>
      <c r="AG362" s="16">
        <v>1</v>
      </c>
      <c r="AH362" s="15" t="s">
        <v>3116</v>
      </c>
      <c r="AI362" s="15" t="s">
        <v>78</v>
      </c>
      <c r="AJ362" s="15">
        <v>69172.581542999993</v>
      </c>
      <c r="AK362" s="15">
        <v>1072.2016651399999</v>
      </c>
      <c r="AL362" s="15">
        <v>3099004.1442399998</v>
      </c>
      <c r="AM362" s="15">
        <v>1431157.94258</v>
      </c>
      <c r="AN362" s="14"/>
      <c r="AO362" s="14"/>
      <c r="AP362" s="19">
        <v>0</v>
      </c>
      <c r="AQ362" s="19">
        <v>0</v>
      </c>
      <c r="AR362" s="19">
        <v>118100</v>
      </c>
      <c r="AS362" s="19">
        <v>200000</v>
      </c>
      <c r="AT362" s="19">
        <f t="shared" si="83"/>
        <v>318100</v>
      </c>
      <c r="AU362" s="19">
        <v>0</v>
      </c>
      <c r="AV362" s="19">
        <v>0</v>
      </c>
      <c r="AW362" s="19">
        <v>0</v>
      </c>
      <c r="AX362" s="19">
        <v>0</v>
      </c>
      <c r="AY362" s="20">
        <f t="shared" si="80"/>
        <v>0</v>
      </c>
      <c r="AZ362" s="19">
        <f t="shared" si="71"/>
        <v>318100</v>
      </c>
      <c r="BA362" s="21">
        <f t="shared" si="78"/>
        <v>1.4823</v>
      </c>
      <c r="BB362" s="21">
        <f t="shared" si="81"/>
        <v>2.0303</v>
      </c>
      <c r="BC362" s="22"/>
      <c r="BD362" s="19">
        <v>9543</v>
      </c>
      <c r="BE362" s="19">
        <f t="shared" si="73"/>
        <v>4715.1962999999996</v>
      </c>
      <c r="BF362" s="19">
        <f t="shared" si="75"/>
        <v>6458.3842999999997</v>
      </c>
      <c r="BG362" s="23">
        <v>3.4819999999999997E-2</v>
      </c>
      <c r="BH362" s="23">
        <f t="shared" si="74"/>
        <v>3.4819999999999997E-2</v>
      </c>
      <c r="BI362" s="19">
        <v>0</v>
      </c>
      <c r="BJ362" s="19">
        <v>0</v>
      </c>
      <c r="BK362" s="19">
        <f t="shared" si="82"/>
        <v>4715.1962999999996</v>
      </c>
      <c r="BL362" s="19">
        <f t="shared" si="82"/>
        <v>6458.3842999999997</v>
      </c>
      <c r="BM362" s="19">
        <v>0</v>
      </c>
      <c r="BN362" s="19">
        <v>0</v>
      </c>
      <c r="BO362" s="19">
        <f t="shared" si="76"/>
        <v>0</v>
      </c>
      <c r="BP362" s="24">
        <f t="shared" si="72"/>
        <v>4715.1962999999996</v>
      </c>
      <c r="BQ362" s="24">
        <f t="shared" si="72"/>
        <v>6458.3842999999997</v>
      </c>
      <c r="BR362" s="24">
        <f t="shared" si="77"/>
        <v>1743.1880000000001</v>
      </c>
    </row>
    <row r="363" spans="1:70" s="25" customFormat="1" ht="14.25" x14ac:dyDescent="0.2">
      <c r="A363" s="14">
        <v>580</v>
      </c>
      <c r="B363" s="14"/>
      <c r="C363" s="15"/>
      <c r="D363" s="16">
        <v>25451</v>
      </c>
      <c r="E363" s="15" t="s">
        <v>3117</v>
      </c>
      <c r="F363" s="15" t="s">
        <v>3118</v>
      </c>
      <c r="G363" s="17" t="s">
        <v>3119</v>
      </c>
      <c r="H363" s="17" t="s">
        <v>3120</v>
      </c>
      <c r="I363" s="17" t="s">
        <v>86</v>
      </c>
      <c r="J363" s="15" t="s">
        <v>3121</v>
      </c>
      <c r="K363" s="15" t="s">
        <v>3122</v>
      </c>
      <c r="L363" s="18" t="s">
        <v>3123</v>
      </c>
      <c r="M363" s="15" t="s">
        <v>2726</v>
      </c>
      <c r="N363" s="15" t="s">
        <v>2727</v>
      </c>
      <c r="O363" s="16">
        <v>300</v>
      </c>
      <c r="P363" s="15" t="s">
        <v>254</v>
      </c>
      <c r="Q363" s="15">
        <v>88600</v>
      </c>
      <c r="R363" s="15">
        <v>0</v>
      </c>
      <c r="S363" s="15">
        <v>88600</v>
      </c>
      <c r="T363" s="15">
        <v>1.18</v>
      </c>
      <c r="U363" s="15" t="s">
        <v>75</v>
      </c>
      <c r="V363" s="15" t="s">
        <v>76</v>
      </c>
      <c r="W363" s="16">
        <v>0</v>
      </c>
      <c r="X363" s="16">
        <v>1</v>
      </c>
      <c r="Y363" s="15">
        <v>50755</v>
      </c>
      <c r="Z363" s="15">
        <v>1.165</v>
      </c>
      <c r="AA363" s="15" t="s">
        <v>3106</v>
      </c>
      <c r="AB363" s="15" t="s">
        <v>3056</v>
      </c>
      <c r="AC363" s="15">
        <v>114000</v>
      </c>
      <c r="AD363" s="26">
        <v>38531</v>
      </c>
      <c r="AE363" s="15" t="s">
        <v>119</v>
      </c>
      <c r="AF363" s="15" t="s">
        <v>119</v>
      </c>
      <c r="AG363" s="16">
        <v>1</v>
      </c>
      <c r="AH363" s="15" t="s">
        <v>3124</v>
      </c>
      <c r="AI363" s="15" t="s">
        <v>78</v>
      </c>
      <c r="AJ363" s="15">
        <v>50755.3208008</v>
      </c>
      <c r="AK363" s="15">
        <v>1259.88198081</v>
      </c>
      <c r="AL363" s="15">
        <v>3098835.1392999999</v>
      </c>
      <c r="AM363" s="15">
        <v>1431168.1164200001</v>
      </c>
      <c r="AN363" s="14"/>
      <c r="AO363" s="14"/>
      <c r="AP363" s="19">
        <v>0</v>
      </c>
      <c r="AQ363" s="19">
        <v>0</v>
      </c>
      <c r="AR363" s="19">
        <v>88600</v>
      </c>
      <c r="AS363" s="19">
        <v>0</v>
      </c>
      <c r="AT363" s="19">
        <f t="shared" si="83"/>
        <v>88600</v>
      </c>
      <c r="AU363" s="19">
        <v>0</v>
      </c>
      <c r="AV363" s="19">
        <v>0</v>
      </c>
      <c r="AW363" s="19">
        <v>0</v>
      </c>
      <c r="AX363" s="19">
        <v>0</v>
      </c>
      <c r="AY363" s="20">
        <f t="shared" si="80"/>
        <v>0</v>
      </c>
      <c r="AZ363" s="19">
        <f t="shared" si="71"/>
        <v>88600</v>
      </c>
      <c r="BA363" s="21">
        <f t="shared" si="78"/>
        <v>1.4823</v>
      </c>
      <c r="BB363" s="21">
        <f t="shared" si="81"/>
        <v>2.0303</v>
      </c>
      <c r="BC363" s="22"/>
      <c r="BD363" s="19">
        <v>2658</v>
      </c>
      <c r="BE363" s="19">
        <f t="shared" si="73"/>
        <v>1313.3178</v>
      </c>
      <c r="BF363" s="19">
        <f t="shared" si="75"/>
        <v>1798.8458000000001</v>
      </c>
      <c r="BG363" s="23">
        <v>3.4819999999999997E-2</v>
      </c>
      <c r="BH363" s="23">
        <f t="shared" si="74"/>
        <v>3.4819999999999997E-2</v>
      </c>
      <c r="BI363" s="19">
        <v>0</v>
      </c>
      <c r="BJ363" s="19">
        <v>0</v>
      </c>
      <c r="BK363" s="19">
        <f t="shared" si="82"/>
        <v>1313.3178</v>
      </c>
      <c r="BL363" s="19">
        <f t="shared" si="82"/>
        <v>1798.8458000000001</v>
      </c>
      <c r="BM363" s="19">
        <v>0</v>
      </c>
      <c r="BN363" s="19">
        <v>0</v>
      </c>
      <c r="BO363" s="19">
        <f t="shared" si="76"/>
        <v>0</v>
      </c>
      <c r="BP363" s="24">
        <f t="shared" si="72"/>
        <v>1313.3178</v>
      </c>
      <c r="BQ363" s="24">
        <f t="shared" si="72"/>
        <v>1798.8458000000001</v>
      </c>
      <c r="BR363" s="24">
        <f t="shared" si="77"/>
        <v>485.52800000000002</v>
      </c>
    </row>
    <row r="364" spans="1:70" s="25" customFormat="1" ht="14.25" x14ac:dyDescent="0.2">
      <c r="A364" s="14">
        <v>581</v>
      </c>
      <c r="B364" s="14"/>
      <c r="C364" s="15"/>
      <c r="D364" s="16">
        <v>22581</v>
      </c>
      <c r="E364" s="15" t="s">
        <v>3125</v>
      </c>
      <c r="F364" s="15" t="s">
        <v>3126</v>
      </c>
      <c r="G364" s="17" t="s">
        <v>3127</v>
      </c>
      <c r="H364" s="17" t="s">
        <v>3128</v>
      </c>
      <c r="I364" s="17" t="s">
        <v>86</v>
      </c>
      <c r="J364" s="15" t="s">
        <v>3129</v>
      </c>
      <c r="K364" s="15" t="s">
        <v>3045</v>
      </c>
      <c r="L364" s="18" t="s">
        <v>3130</v>
      </c>
      <c r="M364" s="15" t="s">
        <v>2726</v>
      </c>
      <c r="N364" s="15" t="s">
        <v>2727</v>
      </c>
      <c r="O364" s="16">
        <v>455</v>
      </c>
      <c r="P364" s="15" t="s">
        <v>3054</v>
      </c>
      <c r="Q364" s="15">
        <v>78200</v>
      </c>
      <c r="R364" s="15">
        <v>82500</v>
      </c>
      <c r="S364" s="15">
        <v>160700</v>
      </c>
      <c r="T364" s="15">
        <v>1.04</v>
      </c>
      <c r="U364" s="15" t="s">
        <v>75</v>
      </c>
      <c r="V364" s="15" t="s">
        <v>76</v>
      </c>
      <c r="W364" s="16">
        <v>1</v>
      </c>
      <c r="X364" s="16">
        <v>1</v>
      </c>
      <c r="Y364" s="15">
        <v>45267</v>
      </c>
      <c r="Z364" s="15">
        <v>1.0389999999999999</v>
      </c>
      <c r="AA364" s="15" t="s">
        <v>3074</v>
      </c>
      <c r="AB364" s="15" t="s">
        <v>3056</v>
      </c>
      <c r="AC364" s="15">
        <v>165000</v>
      </c>
      <c r="AD364" s="26">
        <v>37692</v>
      </c>
      <c r="AE364" s="15" t="s">
        <v>147</v>
      </c>
      <c r="AF364" s="15" t="s">
        <v>3131</v>
      </c>
      <c r="AG364" s="16">
        <v>1</v>
      </c>
      <c r="AH364" s="15" t="s">
        <v>3132</v>
      </c>
      <c r="AI364" s="15" t="s">
        <v>78</v>
      </c>
      <c r="AJ364" s="15">
        <v>45266.7617188</v>
      </c>
      <c r="AK364" s="15">
        <v>853.12336157599998</v>
      </c>
      <c r="AL364" s="15">
        <v>3098686.34198</v>
      </c>
      <c r="AM364" s="15">
        <v>1431337.2098999999</v>
      </c>
      <c r="AN364" s="14"/>
      <c r="AO364" s="14"/>
      <c r="AP364" s="19">
        <v>0</v>
      </c>
      <c r="AQ364" s="19">
        <v>0</v>
      </c>
      <c r="AR364" s="19">
        <v>78200</v>
      </c>
      <c r="AS364" s="19">
        <v>94100</v>
      </c>
      <c r="AT364" s="19">
        <f t="shared" si="83"/>
        <v>172300</v>
      </c>
      <c r="AU364" s="19">
        <v>0</v>
      </c>
      <c r="AV364" s="19">
        <v>0</v>
      </c>
      <c r="AW364" s="19">
        <v>0</v>
      </c>
      <c r="AX364" s="19">
        <v>0</v>
      </c>
      <c r="AY364" s="20">
        <f t="shared" si="80"/>
        <v>0</v>
      </c>
      <c r="AZ364" s="19">
        <f t="shared" si="71"/>
        <v>172300</v>
      </c>
      <c r="BA364" s="21">
        <f t="shared" si="78"/>
        <v>1.4823</v>
      </c>
      <c r="BB364" s="21">
        <f t="shared" si="81"/>
        <v>2.0303</v>
      </c>
      <c r="BC364" s="22"/>
      <c r="BD364" s="19">
        <v>5169</v>
      </c>
      <c r="BE364" s="19">
        <f t="shared" si="73"/>
        <v>2554.0029</v>
      </c>
      <c r="BF364" s="19">
        <f t="shared" si="75"/>
        <v>3498.2069000000001</v>
      </c>
      <c r="BG364" s="23">
        <v>3.4819999999999997E-2</v>
      </c>
      <c r="BH364" s="23">
        <f t="shared" si="74"/>
        <v>3.4819999999999997E-2</v>
      </c>
      <c r="BI364" s="19">
        <v>0</v>
      </c>
      <c r="BJ364" s="19">
        <v>0</v>
      </c>
      <c r="BK364" s="19">
        <f t="shared" si="82"/>
        <v>2554.0029</v>
      </c>
      <c r="BL364" s="19">
        <f t="shared" si="82"/>
        <v>3498.2069000000001</v>
      </c>
      <c r="BM364" s="19">
        <v>0</v>
      </c>
      <c r="BN364" s="19">
        <v>0</v>
      </c>
      <c r="BO364" s="19">
        <f t="shared" si="76"/>
        <v>0</v>
      </c>
      <c r="BP364" s="24">
        <f t="shared" si="72"/>
        <v>2554.0029</v>
      </c>
      <c r="BQ364" s="24">
        <f t="shared" si="72"/>
        <v>3498.2069000000001</v>
      </c>
      <c r="BR364" s="24">
        <f t="shared" si="77"/>
        <v>944.20400000000018</v>
      </c>
    </row>
    <row r="365" spans="1:70" s="25" customFormat="1" ht="14.25" x14ac:dyDescent="0.2">
      <c r="A365" s="14">
        <v>582</v>
      </c>
      <c r="B365" s="14"/>
      <c r="C365" s="15"/>
      <c r="D365" s="16">
        <v>19029</v>
      </c>
      <c r="E365" s="15" t="s">
        <v>3133</v>
      </c>
      <c r="F365" s="15" t="s">
        <v>3134</v>
      </c>
      <c r="G365" s="17" t="s">
        <v>3135</v>
      </c>
      <c r="H365" s="17" t="s">
        <v>3136</v>
      </c>
      <c r="I365" s="17" t="s">
        <v>86</v>
      </c>
      <c r="J365" s="15" t="s">
        <v>3137</v>
      </c>
      <c r="K365" s="15" t="s">
        <v>1080</v>
      </c>
      <c r="L365" s="18" t="s">
        <v>3138</v>
      </c>
      <c r="M365" s="15" t="s">
        <v>2726</v>
      </c>
      <c r="N365" s="15" t="s">
        <v>2727</v>
      </c>
      <c r="O365" s="16">
        <v>455</v>
      </c>
      <c r="P365" s="15" t="s">
        <v>3054</v>
      </c>
      <c r="Q365" s="15">
        <v>89300</v>
      </c>
      <c r="R365" s="15">
        <v>98200</v>
      </c>
      <c r="S365" s="15">
        <v>187500</v>
      </c>
      <c r="T365" s="15">
        <v>1.19</v>
      </c>
      <c r="U365" s="15" t="s">
        <v>75</v>
      </c>
      <c r="V365" s="15" t="s">
        <v>76</v>
      </c>
      <c r="W365" s="16">
        <v>1</v>
      </c>
      <c r="X365" s="16">
        <v>1</v>
      </c>
      <c r="Y365" s="15">
        <v>51863</v>
      </c>
      <c r="Z365" s="15">
        <v>1.1910000000000001</v>
      </c>
      <c r="AA365" s="15" t="s">
        <v>3074</v>
      </c>
      <c r="AB365" s="15" t="s">
        <v>3056</v>
      </c>
      <c r="AC365" s="15">
        <v>0</v>
      </c>
      <c r="AD365" s="26">
        <v>37698</v>
      </c>
      <c r="AE365" s="15" t="s">
        <v>119</v>
      </c>
      <c r="AF365" s="15" t="s">
        <v>119</v>
      </c>
      <c r="AG365" s="16">
        <v>1</v>
      </c>
      <c r="AH365" s="15" t="s">
        <v>3139</v>
      </c>
      <c r="AI365" s="15" t="s">
        <v>78</v>
      </c>
      <c r="AJ365" s="15">
        <v>51862.6508789</v>
      </c>
      <c r="AK365" s="15">
        <v>908.46920545399996</v>
      </c>
      <c r="AL365" s="15">
        <v>3098676.6005899999</v>
      </c>
      <c r="AM365" s="15">
        <v>1431077.7052</v>
      </c>
      <c r="AN365" s="14"/>
      <c r="AO365" s="14"/>
      <c r="AP365" s="19">
        <v>0</v>
      </c>
      <c r="AQ365" s="19">
        <v>0</v>
      </c>
      <c r="AR365" s="19">
        <v>89300</v>
      </c>
      <c r="AS365" s="19">
        <v>97200</v>
      </c>
      <c r="AT365" s="19">
        <f t="shared" si="83"/>
        <v>186500</v>
      </c>
      <c r="AU365" s="19">
        <v>0</v>
      </c>
      <c r="AV365" s="19">
        <v>0</v>
      </c>
      <c r="AW365" s="19">
        <v>0</v>
      </c>
      <c r="AX365" s="19">
        <v>0</v>
      </c>
      <c r="AY365" s="20">
        <f t="shared" si="80"/>
        <v>0</v>
      </c>
      <c r="AZ365" s="19">
        <f t="shared" si="71"/>
        <v>186500</v>
      </c>
      <c r="BA365" s="21">
        <f t="shared" si="78"/>
        <v>1.4823</v>
      </c>
      <c r="BB365" s="21">
        <f t="shared" si="81"/>
        <v>2.0303</v>
      </c>
      <c r="BC365" s="22"/>
      <c r="BD365" s="19">
        <v>5595</v>
      </c>
      <c r="BE365" s="19">
        <f t="shared" si="73"/>
        <v>2764.4895000000001</v>
      </c>
      <c r="BF365" s="19">
        <f t="shared" si="75"/>
        <v>3786.5095000000001</v>
      </c>
      <c r="BG365" s="23">
        <v>3.4819999999999997E-2</v>
      </c>
      <c r="BH365" s="23">
        <f t="shared" si="74"/>
        <v>3.4819999999999997E-2</v>
      </c>
      <c r="BI365" s="19">
        <v>0</v>
      </c>
      <c r="BJ365" s="19">
        <v>0</v>
      </c>
      <c r="BK365" s="19">
        <f t="shared" si="82"/>
        <v>2764.4895000000001</v>
      </c>
      <c r="BL365" s="19">
        <f t="shared" si="82"/>
        <v>3786.5095000000001</v>
      </c>
      <c r="BM365" s="19">
        <v>0</v>
      </c>
      <c r="BN365" s="19">
        <v>0</v>
      </c>
      <c r="BO365" s="19">
        <f t="shared" si="76"/>
        <v>0</v>
      </c>
      <c r="BP365" s="24">
        <f t="shared" si="72"/>
        <v>2764.4895000000001</v>
      </c>
      <c r="BQ365" s="24">
        <f t="shared" si="72"/>
        <v>3786.5095000000001</v>
      </c>
      <c r="BR365" s="24">
        <f t="shared" si="77"/>
        <v>1022.02</v>
      </c>
    </row>
    <row r="366" spans="1:70" s="25" customFormat="1" ht="14.25" x14ac:dyDescent="0.2">
      <c r="A366" s="14">
        <v>583</v>
      </c>
      <c r="B366" s="14"/>
      <c r="C366" s="15" t="s">
        <v>150</v>
      </c>
      <c r="D366" s="16">
        <v>15638</v>
      </c>
      <c r="E366" s="15" t="s">
        <v>3140</v>
      </c>
      <c r="F366" s="15" t="s">
        <v>3141</v>
      </c>
      <c r="G366" s="17" t="s">
        <v>3142</v>
      </c>
      <c r="H366" s="17" t="s">
        <v>3143</v>
      </c>
      <c r="I366" s="17" t="s">
        <v>86</v>
      </c>
      <c r="J366" s="15" t="s">
        <v>3144</v>
      </c>
      <c r="K366" s="15" t="s">
        <v>86</v>
      </c>
      <c r="L366" s="18"/>
      <c r="M366" s="15"/>
      <c r="N366" s="15"/>
      <c r="O366" s="16"/>
      <c r="P366" s="15"/>
      <c r="Q366" s="15"/>
      <c r="R366" s="15"/>
      <c r="S366" s="15"/>
      <c r="T366" s="15"/>
      <c r="U366" s="15"/>
      <c r="V366" s="15"/>
      <c r="W366" s="16"/>
      <c r="X366" s="16"/>
      <c r="Y366" s="15"/>
      <c r="Z366" s="15"/>
      <c r="AA366" s="15"/>
      <c r="AB366" s="15"/>
      <c r="AC366" s="15"/>
      <c r="AD366" s="26"/>
      <c r="AE366" s="15"/>
      <c r="AF366" s="15"/>
      <c r="AG366" s="16"/>
      <c r="AH366" s="15"/>
      <c r="AI366" s="15"/>
      <c r="AJ366" s="15"/>
      <c r="AK366" s="15"/>
      <c r="AL366" s="15"/>
      <c r="AM366" s="15"/>
      <c r="AN366" s="14"/>
      <c r="AO366" s="14"/>
      <c r="AP366" s="19"/>
      <c r="AQ366" s="19"/>
      <c r="AR366" s="19"/>
      <c r="AS366" s="19"/>
      <c r="AT366" s="19">
        <f t="shared" si="83"/>
        <v>0</v>
      </c>
      <c r="AU366" s="19"/>
      <c r="AV366" s="19"/>
      <c r="AW366" s="19"/>
      <c r="AX366" s="19"/>
      <c r="AY366" s="20">
        <f t="shared" si="80"/>
        <v>0</v>
      </c>
      <c r="AZ366" s="19">
        <f t="shared" si="71"/>
        <v>0</v>
      </c>
      <c r="BA366" s="21"/>
      <c r="BB366" s="21"/>
      <c r="BC366" s="22"/>
      <c r="BD366" s="19">
        <v>0</v>
      </c>
      <c r="BE366" s="19">
        <f t="shared" si="73"/>
        <v>0</v>
      </c>
      <c r="BF366" s="19">
        <f t="shared" si="75"/>
        <v>0</v>
      </c>
      <c r="BG366" s="23">
        <v>3.4819999999999997E-2</v>
      </c>
      <c r="BH366" s="23">
        <f t="shared" si="74"/>
        <v>3.4819999999999997E-2</v>
      </c>
      <c r="BI366" s="19">
        <v>0</v>
      </c>
      <c r="BJ366" s="19">
        <v>0</v>
      </c>
      <c r="BK366" s="19">
        <f t="shared" si="82"/>
        <v>0</v>
      </c>
      <c r="BL366" s="19">
        <f t="shared" si="82"/>
        <v>0</v>
      </c>
      <c r="BM366" s="19">
        <v>0</v>
      </c>
      <c r="BN366" s="19">
        <v>0</v>
      </c>
      <c r="BO366" s="19">
        <f t="shared" si="76"/>
        <v>0</v>
      </c>
      <c r="BP366" s="24">
        <f t="shared" si="72"/>
        <v>0</v>
      </c>
      <c r="BQ366" s="24">
        <f t="shared" si="72"/>
        <v>0</v>
      </c>
      <c r="BR366" s="24">
        <f t="shared" si="77"/>
        <v>0</v>
      </c>
    </row>
    <row r="367" spans="1:70" s="25" customFormat="1" ht="14.25" x14ac:dyDescent="0.2">
      <c r="A367" s="14">
        <v>584</v>
      </c>
      <c r="B367" s="14"/>
      <c r="C367" s="15" t="s">
        <v>150</v>
      </c>
      <c r="D367" s="16">
        <v>35610</v>
      </c>
      <c r="E367" s="15" t="s">
        <v>3145</v>
      </c>
      <c r="F367" s="15" t="s">
        <v>3146</v>
      </c>
      <c r="G367" s="17" t="s">
        <v>3147</v>
      </c>
      <c r="H367" s="17" t="s">
        <v>3148</v>
      </c>
      <c r="I367" s="17" t="s">
        <v>86</v>
      </c>
      <c r="J367" s="15" t="s">
        <v>3149</v>
      </c>
      <c r="K367" s="15" t="s">
        <v>88</v>
      </c>
      <c r="L367" s="18" t="s">
        <v>3150</v>
      </c>
      <c r="M367" s="15" t="s">
        <v>2726</v>
      </c>
      <c r="N367" s="15" t="s">
        <v>2727</v>
      </c>
      <c r="O367" s="16">
        <v>499</v>
      </c>
      <c r="P367" s="15" t="s">
        <v>2823</v>
      </c>
      <c r="Q367" s="15">
        <v>90800</v>
      </c>
      <c r="R367" s="15">
        <v>179800</v>
      </c>
      <c r="S367" s="15">
        <v>270600</v>
      </c>
      <c r="T367" s="15">
        <v>1.21</v>
      </c>
      <c r="U367" s="15" t="s">
        <v>75</v>
      </c>
      <c r="V367" s="15" t="s">
        <v>76</v>
      </c>
      <c r="W367" s="16">
        <v>1</v>
      </c>
      <c r="X367" s="16">
        <v>1</v>
      </c>
      <c r="Y367" s="15">
        <v>57618</v>
      </c>
      <c r="Z367" s="15">
        <v>1.323</v>
      </c>
      <c r="AA367" s="15" t="s">
        <v>78</v>
      </c>
      <c r="AB367" s="15" t="s">
        <v>78</v>
      </c>
      <c r="AC367" s="15">
        <v>375000</v>
      </c>
      <c r="AD367" s="26">
        <v>38282</v>
      </c>
      <c r="AE367" s="15" t="s">
        <v>119</v>
      </c>
      <c r="AF367" s="15" t="s">
        <v>119</v>
      </c>
      <c r="AG367" s="16">
        <v>1</v>
      </c>
      <c r="AH367" s="15" t="s">
        <v>3151</v>
      </c>
      <c r="AI367" s="15" t="s">
        <v>78</v>
      </c>
      <c r="AJ367" s="15">
        <v>57617.7866211</v>
      </c>
      <c r="AK367" s="15">
        <v>957.48287553</v>
      </c>
      <c r="AL367" s="15">
        <v>3098440.76168</v>
      </c>
      <c r="AM367" s="15">
        <v>1431084.8333999999</v>
      </c>
      <c r="AN367" s="14"/>
      <c r="AO367" s="14"/>
      <c r="AP367" s="19">
        <v>0</v>
      </c>
      <c r="AQ367" s="19">
        <v>0</v>
      </c>
      <c r="AR367" s="19">
        <v>90800</v>
      </c>
      <c r="AS367" s="19">
        <v>196300</v>
      </c>
      <c r="AT367" s="19">
        <f t="shared" si="83"/>
        <v>287100</v>
      </c>
      <c r="AU367" s="19">
        <v>0</v>
      </c>
      <c r="AV367" s="19">
        <v>0</v>
      </c>
      <c r="AW367" s="19">
        <v>0</v>
      </c>
      <c r="AX367" s="19">
        <v>0</v>
      </c>
      <c r="AY367" s="20">
        <f t="shared" si="80"/>
        <v>0</v>
      </c>
      <c r="AZ367" s="19">
        <f t="shared" si="71"/>
        <v>287100</v>
      </c>
      <c r="BA367" s="21">
        <f t="shared" si="78"/>
        <v>1.4823</v>
      </c>
      <c r="BB367" s="21">
        <f t="shared" si="81"/>
        <v>2.0303</v>
      </c>
      <c r="BC367" s="22"/>
      <c r="BD367" s="19">
        <v>8613</v>
      </c>
      <c r="BE367" s="19">
        <f t="shared" si="73"/>
        <v>4255.6832999999997</v>
      </c>
      <c r="BF367" s="19">
        <f t="shared" si="75"/>
        <v>5828.9912999999997</v>
      </c>
      <c r="BG367" s="23">
        <v>3.4819999999999997E-2</v>
      </c>
      <c r="BH367" s="23">
        <f t="shared" si="74"/>
        <v>3.4819999999999997E-2</v>
      </c>
      <c r="BI367" s="19">
        <v>0</v>
      </c>
      <c r="BJ367" s="19">
        <v>0</v>
      </c>
      <c r="BK367" s="19">
        <f t="shared" si="82"/>
        <v>4255.6832999999997</v>
      </c>
      <c r="BL367" s="19">
        <f t="shared" si="82"/>
        <v>5828.9912999999997</v>
      </c>
      <c r="BM367" s="19">
        <v>0</v>
      </c>
      <c r="BN367" s="19">
        <v>0</v>
      </c>
      <c r="BO367" s="19">
        <f t="shared" si="76"/>
        <v>0</v>
      </c>
      <c r="BP367" s="24">
        <f t="shared" si="72"/>
        <v>4255.6832999999997</v>
      </c>
      <c r="BQ367" s="24">
        <f t="shared" si="72"/>
        <v>5828.9912999999997</v>
      </c>
      <c r="BR367" s="24">
        <f t="shared" si="77"/>
        <v>1573.308</v>
      </c>
    </row>
    <row r="368" spans="1:70" s="25" customFormat="1" ht="14.25" x14ac:dyDescent="0.2">
      <c r="A368" s="14">
        <v>585</v>
      </c>
      <c r="B368" s="14"/>
      <c r="C368" s="15"/>
      <c r="D368" s="16">
        <v>31639</v>
      </c>
      <c r="E368" s="15" t="s">
        <v>3152</v>
      </c>
      <c r="F368" s="15" t="s">
        <v>3153</v>
      </c>
      <c r="G368" s="17" t="s">
        <v>3154</v>
      </c>
      <c r="H368" s="17" t="s">
        <v>3155</v>
      </c>
      <c r="I368" s="17" t="s">
        <v>2934</v>
      </c>
      <c r="J368" s="15" t="s">
        <v>3156</v>
      </c>
      <c r="K368" s="15" t="s">
        <v>710</v>
      </c>
      <c r="L368" s="18" t="s">
        <v>3157</v>
      </c>
      <c r="M368" s="15" t="s">
        <v>567</v>
      </c>
      <c r="N368" s="15" t="s">
        <v>568</v>
      </c>
      <c r="O368" s="16">
        <v>502</v>
      </c>
      <c r="P368" s="15" t="s">
        <v>3158</v>
      </c>
      <c r="Q368" s="15">
        <v>32800</v>
      </c>
      <c r="R368" s="15">
        <v>0</v>
      </c>
      <c r="S368" s="15">
        <v>32800</v>
      </c>
      <c r="T368" s="15">
        <v>15.612</v>
      </c>
      <c r="U368" s="15" t="s">
        <v>75</v>
      </c>
      <c r="V368" s="15" t="s">
        <v>76</v>
      </c>
      <c r="W368" s="16">
        <v>0</v>
      </c>
      <c r="X368" s="16">
        <v>1</v>
      </c>
      <c r="Y368" s="15">
        <v>676375</v>
      </c>
      <c r="Z368" s="15">
        <v>15.526999999999999</v>
      </c>
      <c r="AA368" s="15" t="s">
        <v>78</v>
      </c>
      <c r="AB368" s="15" t="s">
        <v>78</v>
      </c>
      <c r="AC368" s="15">
        <v>20775</v>
      </c>
      <c r="AD368" s="26">
        <v>39745</v>
      </c>
      <c r="AE368" s="15" t="s">
        <v>1865</v>
      </c>
      <c r="AF368" s="15" t="s">
        <v>3159</v>
      </c>
      <c r="AG368" s="16">
        <v>1</v>
      </c>
      <c r="AH368" s="15" t="s">
        <v>3160</v>
      </c>
      <c r="AI368" s="15" t="s">
        <v>78</v>
      </c>
      <c r="AJ368" s="15">
        <v>676374.97607400001</v>
      </c>
      <c r="AK368" s="15">
        <v>4776.8636853500002</v>
      </c>
      <c r="AL368" s="15">
        <v>3097959.3258400001</v>
      </c>
      <c r="AM368" s="15">
        <v>1431368.2595299999</v>
      </c>
      <c r="AN368" s="14"/>
      <c r="AO368" s="14"/>
      <c r="AP368" s="19">
        <v>0</v>
      </c>
      <c r="AQ368" s="19">
        <v>0</v>
      </c>
      <c r="AR368" s="19">
        <v>25500</v>
      </c>
      <c r="AS368" s="19">
        <v>0</v>
      </c>
      <c r="AT368" s="19">
        <f t="shared" si="83"/>
        <v>25500</v>
      </c>
      <c r="AU368" s="19">
        <v>0</v>
      </c>
      <c r="AV368" s="19">
        <v>0</v>
      </c>
      <c r="AW368" s="19">
        <v>0</v>
      </c>
      <c r="AX368" s="19">
        <v>0</v>
      </c>
      <c r="AY368" s="20">
        <f t="shared" si="80"/>
        <v>0</v>
      </c>
      <c r="AZ368" s="19">
        <f t="shared" si="71"/>
        <v>25500</v>
      </c>
      <c r="BA368" s="21">
        <f t="shared" si="78"/>
        <v>1.4823</v>
      </c>
      <c r="BB368" s="21">
        <f t="shared" si="81"/>
        <v>2.0303</v>
      </c>
      <c r="BC368" s="22"/>
      <c r="BD368" s="19">
        <v>765</v>
      </c>
      <c r="BE368" s="19">
        <f t="shared" si="73"/>
        <v>377.98649999999998</v>
      </c>
      <c r="BF368" s="19">
        <f t="shared" si="75"/>
        <v>517.72649999999999</v>
      </c>
      <c r="BG368" s="23">
        <v>3.4819999999999997E-2</v>
      </c>
      <c r="BH368" s="23">
        <f t="shared" si="74"/>
        <v>3.4819999999999997E-2</v>
      </c>
      <c r="BI368" s="19">
        <v>0</v>
      </c>
      <c r="BJ368" s="19">
        <v>0</v>
      </c>
      <c r="BK368" s="19">
        <f t="shared" si="82"/>
        <v>377.98649999999998</v>
      </c>
      <c r="BL368" s="19">
        <f t="shared" si="82"/>
        <v>517.72649999999999</v>
      </c>
      <c r="BM368" s="19">
        <v>0</v>
      </c>
      <c r="BN368" s="19">
        <v>0</v>
      </c>
      <c r="BO368" s="19">
        <f t="shared" si="76"/>
        <v>0</v>
      </c>
      <c r="BP368" s="24">
        <f t="shared" si="72"/>
        <v>377.98649999999998</v>
      </c>
      <c r="BQ368" s="24">
        <f t="shared" si="72"/>
        <v>517.72649999999999</v>
      </c>
      <c r="BR368" s="24">
        <f t="shared" si="77"/>
        <v>139.74</v>
      </c>
    </row>
    <row r="369" spans="1:71" s="25" customFormat="1" ht="14.25" x14ac:dyDescent="0.2">
      <c r="A369" s="14">
        <v>586</v>
      </c>
      <c r="B369" s="14"/>
      <c r="C369" s="15" t="s">
        <v>3161</v>
      </c>
      <c r="D369" s="16">
        <v>31702</v>
      </c>
      <c r="E369" s="15" t="s">
        <v>3162</v>
      </c>
      <c r="F369" s="15" t="s">
        <v>3161</v>
      </c>
      <c r="G369" s="17" t="s">
        <v>3163</v>
      </c>
      <c r="H369" s="17" t="s">
        <v>3164</v>
      </c>
      <c r="I369" s="17" t="s">
        <v>86</v>
      </c>
      <c r="J369" s="15" t="s">
        <v>3165</v>
      </c>
      <c r="K369" s="15" t="s">
        <v>86</v>
      </c>
      <c r="L369" s="18" t="s">
        <v>3166</v>
      </c>
      <c r="M369" s="15" t="s">
        <v>2726</v>
      </c>
      <c r="N369" s="15" t="s">
        <v>2727</v>
      </c>
      <c r="O369" s="16">
        <v>455</v>
      </c>
      <c r="P369" s="15" t="s">
        <v>3054</v>
      </c>
      <c r="Q369" s="15">
        <v>150000</v>
      </c>
      <c r="R369" s="15">
        <v>123200</v>
      </c>
      <c r="S369" s="15">
        <v>273200</v>
      </c>
      <c r="T369" s="15">
        <v>2</v>
      </c>
      <c r="U369" s="15" t="s">
        <v>75</v>
      </c>
      <c r="V369" s="15" t="s">
        <v>76</v>
      </c>
      <c r="W369" s="16">
        <v>1</v>
      </c>
      <c r="X369" s="16">
        <v>0</v>
      </c>
      <c r="Y369" s="15">
        <v>86235</v>
      </c>
      <c r="Z369" s="15">
        <v>1.98</v>
      </c>
      <c r="AA369" s="15" t="s">
        <v>78</v>
      </c>
      <c r="AB369" s="15" t="s">
        <v>78</v>
      </c>
      <c r="AC369" s="15">
        <v>0</v>
      </c>
      <c r="AD369" s="15"/>
      <c r="AE369" s="15" t="s">
        <v>137</v>
      </c>
      <c r="AF369" s="15" t="s">
        <v>184</v>
      </c>
      <c r="AG369" s="16">
        <v>1</v>
      </c>
      <c r="AH369" s="15" t="s">
        <v>3167</v>
      </c>
      <c r="AI369" s="15" t="s">
        <v>78</v>
      </c>
      <c r="AJ369" s="15">
        <v>86234.9404297</v>
      </c>
      <c r="AK369" s="15">
        <v>1287.22742739</v>
      </c>
      <c r="AL369" s="15">
        <v>3098437.4193799999</v>
      </c>
      <c r="AM369" s="15">
        <v>1431717.63815</v>
      </c>
      <c r="AN369" s="14"/>
      <c r="AO369" s="14"/>
      <c r="AP369" s="19">
        <v>0</v>
      </c>
      <c r="AQ369" s="19">
        <v>0</v>
      </c>
      <c r="AR369" s="19">
        <v>150000</v>
      </c>
      <c r="AS369" s="19">
        <v>121900</v>
      </c>
      <c r="AT369" s="19">
        <f t="shared" si="83"/>
        <v>271900</v>
      </c>
      <c r="AU369" s="19">
        <v>0</v>
      </c>
      <c r="AV369" s="19">
        <v>0</v>
      </c>
      <c r="AW369" s="19">
        <v>0</v>
      </c>
      <c r="AX369" s="19">
        <v>0</v>
      </c>
      <c r="AY369" s="20">
        <f t="shared" si="80"/>
        <v>0</v>
      </c>
      <c r="AZ369" s="19">
        <f t="shared" si="71"/>
        <v>271900</v>
      </c>
      <c r="BA369" s="21">
        <f t="shared" si="78"/>
        <v>1.4823</v>
      </c>
      <c r="BB369" s="21">
        <f t="shared" si="81"/>
        <v>2.0303</v>
      </c>
      <c r="BC369" s="22"/>
      <c r="BD369" s="19">
        <v>8157</v>
      </c>
      <c r="BE369" s="19">
        <f t="shared" si="73"/>
        <v>4030.3736999999996</v>
      </c>
      <c r="BF369" s="19">
        <f t="shared" si="75"/>
        <v>5520.3856999999998</v>
      </c>
      <c r="BG369" s="23">
        <v>3.4819999999999997E-2</v>
      </c>
      <c r="BH369" s="23">
        <f t="shared" si="74"/>
        <v>3.4819999999999997E-2</v>
      </c>
      <c r="BI369" s="19">
        <v>0</v>
      </c>
      <c r="BJ369" s="19">
        <v>0</v>
      </c>
      <c r="BK369" s="19">
        <f t="shared" si="82"/>
        <v>4030.3736999999996</v>
      </c>
      <c r="BL369" s="19">
        <f t="shared" si="82"/>
        <v>5520.3856999999998</v>
      </c>
      <c r="BM369" s="19">
        <v>0</v>
      </c>
      <c r="BN369" s="19">
        <v>0</v>
      </c>
      <c r="BO369" s="19">
        <f t="shared" si="76"/>
        <v>0</v>
      </c>
      <c r="BP369" s="24">
        <f t="shared" si="72"/>
        <v>4030.3736999999996</v>
      </c>
      <c r="BQ369" s="24">
        <f t="shared" si="72"/>
        <v>5520.3856999999998</v>
      </c>
      <c r="BR369" s="24">
        <f t="shared" si="77"/>
        <v>1490.0120000000002</v>
      </c>
    </row>
    <row r="370" spans="1:71" s="25" customFormat="1" ht="14.25" x14ac:dyDescent="0.2">
      <c r="A370" s="14">
        <v>587</v>
      </c>
      <c r="B370" s="14"/>
      <c r="C370" s="15"/>
      <c r="D370" s="16">
        <v>9448</v>
      </c>
      <c r="E370" s="15" t="s">
        <v>3168</v>
      </c>
      <c r="F370" s="15" t="s">
        <v>3169</v>
      </c>
      <c r="G370" s="17" t="s">
        <v>3170</v>
      </c>
      <c r="H370" s="17" t="s">
        <v>3171</v>
      </c>
      <c r="I370" s="17" t="s">
        <v>86</v>
      </c>
      <c r="J370" s="15" t="s">
        <v>3172</v>
      </c>
      <c r="K370" s="15" t="s">
        <v>3173</v>
      </c>
      <c r="L370" s="18" t="s">
        <v>3174</v>
      </c>
      <c r="M370" s="15" t="s">
        <v>2726</v>
      </c>
      <c r="N370" s="15" t="s">
        <v>2727</v>
      </c>
      <c r="O370" s="16">
        <v>499</v>
      </c>
      <c r="P370" s="15" t="s">
        <v>2823</v>
      </c>
      <c r="Q370" s="15">
        <v>75000</v>
      </c>
      <c r="R370" s="15">
        <v>110400</v>
      </c>
      <c r="S370" s="15">
        <v>185400</v>
      </c>
      <c r="T370" s="15">
        <v>1</v>
      </c>
      <c r="U370" s="15" t="s">
        <v>75</v>
      </c>
      <c r="V370" s="15" t="s">
        <v>76</v>
      </c>
      <c r="W370" s="16">
        <v>1</v>
      </c>
      <c r="X370" s="16">
        <v>0</v>
      </c>
      <c r="Y370" s="15">
        <v>43553</v>
      </c>
      <c r="Z370" s="15">
        <v>1</v>
      </c>
      <c r="AA370" s="15" t="s">
        <v>3074</v>
      </c>
      <c r="AB370" s="15" t="s">
        <v>3056</v>
      </c>
      <c r="AC370" s="15">
        <v>0</v>
      </c>
      <c r="AD370" s="15"/>
      <c r="AE370" s="15" t="s">
        <v>363</v>
      </c>
      <c r="AF370" s="15" t="s">
        <v>224</v>
      </c>
      <c r="AG370" s="16">
        <v>1</v>
      </c>
      <c r="AH370" s="15" t="s">
        <v>3175</v>
      </c>
      <c r="AI370" s="15" t="s">
        <v>78</v>
      </c>
      <c r="AJ370" s="15">
        <v>43553.4926758</v>
      </c>
      <c r="AK370" s="15">
        <v>835.46557313699998</v>
      </c>
      <c r="AL370" s="15">
        <v>3098668.19539</v>
      </c>
      <c r="AM370" s="15">
        <v>1431607.2601600001</v>
      </c>
      <c r="AN370" s="14"/>
      <c r="AO370" s="14"/>
      <c r="AP370" s="19">
        <v>0</v>
      </c>
      <c r="AQ370" s="19">
        <v>0</v>
      </c>
      <c r="AR370" s="19">
        <v>75000</v>
      </c>
      <c r="AS370" s="19">
        <v>109200</v>
      </c>
      <c r="AT370" s="19">
        <f t="shared" si="83"/>
        <v>184200</v>
      </c>
      <c r="AU370" s="19">
        <v>0</v>
      </c>
      <c r="AV370" s="19">
        <v>0</v>
      </c>
      <c r="AW370" s="19">
        <v>0</v>
      </c>
      <c r="AX370" s="19">
        <v>0</v>
      </c>
      <c r="AY370" s="20">
        <f t="shared" si="80"/>
        <v>0</v>
      </c>
      <c r="AZ370" s="19">
        <f t="shared" si="71"/>
        <v>184200</v>
      </c>
      <c r="BA370" s="21">
        <f t="shared" si="78"/>
        <v>1.4823</v>
      </c>
      <c r="BB370" s="21">
        <f t="shared" si="81"/>
        <v>2.0303</v>
      </c>
      <c r="BC370" s="22"/>
      <c r="BD370" s="19">
        <v>5526</v>
      </c>
      <c r="BE370" s="19">
        <f t="shared" si="73"/>
        <v>2730.3966</v>
      </c>
      <c r="BF370" s="19">
        <f t="shared" si="75"/>
        <v>3739.8126000000002</v>
      </c>
      <c r="BG370" s="23">
        <v>3.4819999999999997E-2</v>
      </c>
      <c r="BH370" s="23">
        <f t="shared" si="74"/>
        <v>3.4819999999999997E-2</v>
      </c>
      <c r="BI370" s="19">
        <v>0</v>
      </c>
      <c r="BJ370" s="19">
        <v>0</v>
      </c>
      <c r="BK370" s="19">
        <f t="shared" si="82"/>
        <v>2730.3966</v>
      </c>
      <c r="BL370" s="19">
        <f t="shared" si="82"/>
        <v>3739.8126000000002</v>
      </c>
      <c r="BM370" s="19">
        <v>0</v>
      </c>
      <c r="BN370" s="19">
        <v>0</v>
      </c>
      <c r="BO370" s="19">
        <f t="shared" si="76"/>
        <v>0</v>
      </c>
      <c r="BP370" s="24">
        <f t="shared" si="72"/>
        <v>2730.3966</v>
      </c>
      <c r="BQ370" s="24">
        <f t="shared" si="72"/>
        <v>3739.8126000000002</v>
      </c>
      <c r="BR370" s="24">
        <f t="shared" si="77"/>
        <v>1009.4160000000002</v>
      </c>
    </row>
    <row r="371" spans="1:71" s="25" customFormat="1" ht="14.25" x14ac:dyDescent="0.2">
      <c r="A371" s="14">
        <v>588</v>
      </c>
      <c r="B371" s="14"/>
      <c r="C371" s="15" t="s">
        <v>1173</v>
      </c>
      <c r="D371" s="16">
        <v>36178</v>
      </c>
      <c r="E371" s="15" t="s">
        <v>3176</v>
      </c>
      <c r="F371" s="15" t="s">
        <v>3177</v>
      </c>
      <c r="G371" s="17" t="s">
        <v>3178</v>
      </c>
      <c r="H371" s="17" t="s">
        <v>3179</v>
      </c>
      <c r="I371" s="17" t="s">
        <v>88</v>
      </c>
      <c r="J371" s="15" t="s">
        <v>3180</v>
      </c>
      <c r="K371" s="15" t="s">
        <v>88</v>
      </c>
      <c r="L371" s="18" t="s">
        <v>3181</v>
      </c>
      <c r="M371" s="15" t="s">
        <v>2726</v>
      </c>
      <c r="N371" s="15" t="s">
        <v>2727</v>
      </c>
      <c r="O371" s="16">
        <v>685</v>
      </c>
      <c r="P371" s="15" t="s">
        <v>1315</v>
      </c>
      <c r="Q371" s="15">
        <v>150000</v>
      </c>
      <c r="R371" s="15">
        <v>153300</v>
      </c>
      <c r="S371" s="15">
        <v>303300</v>
      </c>
      <c r="T371" s="15">
        <v>2</v>
      </c>
      <c r="U371" s="15" t="s">
        <v>75</v>
      </c>
      <c r="V371" s="15" t="s">
        <v>76</v>
      </c>
      <c r="W371" s="16">
        <v>1</v>
      </c>
      <c r="X371" s="16">
        <v>1</v>
      </c>
      <c r="Y371" s="15">
        <v>87250</v>
      </c>
      <c r="Z371" s="15">
        <v>2.0030000000000001</v>
      </c>
      <c r="AA371" s="15" t="s">
        <v>3074</v>
      </c>
      <c r="AB371" s="15" t="s">
        <v>3056</v>
      </c>
      <c r="AC371" s="15">
        <v>0</v>
      </c>
      <c r="AD371" s="26">
        <v>37925</v>
      </c>
      <c r="AE371" s="15" t="s">
        <v>147</v>
      </c>
      <c r="AF371" s="15" t="s">
        <v>3182</v>
      </c>
      <c r="AG371" s="16">
        <v>1</v>
      </c>
      <c r="AH371" s="15" t="s">
        <v>3183</v>
      </c>
      <c r="AI371" s="15" t="s">
        <v>78</v>
      </c>
      <c r="AJ371" s="15">
        <v>87250.435058599993</v>
      </c>
      <c r="AK371" s="15">
        <v>1232.08292876</v>
      </c>
      <c r="AL371" s="15">
        <v>3098671.84338</v>
      </c>
      <c r="AM371" s="15">
        <v>1431868.59513</v>
      </c>
      <c r="AN371" s="14"/>
      <c r="AO371" s="14"/>
      <c r="AP371" s="19">
        <v>0</v>
      </c>
      <c r="AQ371" s="19">
        <v>0</v>
      </c>
      <c r="AR371" s="19">
        <v>150000</v>
      </c>
      <c r="AS371" s="19">
        <v>151900</v>
      </c>
      <c r="AT371" s="19">
        <f t="shared" si="83"/>
        <v>301900</v>
      </c>
      <c r="AU371" s="19">
        <v>0</v>
      </c>
      <c r="AV371" s="19">
        <v>0</v>
      </c>
      <c r="AW371" s="19">
        <v>0</v>
      </c>
      <c r="AX371" s="19">
        <v>301900</v>
      </c>
      <c r="AY371" s="20">
        <f t="shared" si="80"/>
        <v>301900</v>
      </c>
      <c r="AZ371" s="19">
        <f t="shared" si="71"/>
        <v>0</v>
      </c>
      <c r="BA371" s="21">
        <f t="shared" si="78"/>
        <v>1.4823</v>
      </c>
      <c r="BB371" s="21">
        <f t="shared" si="81"/>
        <v>2.0303</v>
      </c>
      <c r="BC371" s="22"/>
      <c r="BD371" s="19">
        <v>9057</v>
      </c>
      <c r="BE371" s="19">
        <f t="shared" si="73"/>
        <v>0</v>
      </c>
      <c r="BF371" s="19">
        <f t="shared" si="75"/>
        <v>0</v>
      </c>
      <c r="BG371" s="23">
        <v>3.4819999999999997E-2</v>
      </c>
      <c r="BH371" s="23">
        <f t="shared" si="74"/>
        <v>3.4819999999999997E-2</v>
      </c>
      <c r="BI371" s="19">
        <v>0</v>
      </c>
      <c r="BJ371" s="19">
        <v>0</v>
      </c>
      <c r="BK371" s="19">
        <f t="shared" si="82"/>
        <v>0</v>
      </c>
      <c r="BL371" s="19">
        <f t="shared" si="82"/>
        <v>0</v>
      </c>
      <c r="BM371" s="19">
        <v>0</v>
      </c>
      <c r="BN371" s="19">
        <v>0</v>
      </c>
      <c r="BO371" s="19">
        <f t="shared" si="76"/>
        <v>0</v>
      </c>
      <c r="BP371" s="24">
        <f t="shared" si="72"/>
        <v>0</v>
      </c>
      <c r="BQ371" s="24">
        <f t="shared" si="72"/>
        <v>0</v>
      </c>
      <c r="BR371" s="24">
        <f t="shared" si="77"/>
        <v>0</v>
      </c>
      <c r="BS371" s="25" t="s">
        <v>292</v>
      </c>
    </row>
    <row r="372" spans="1:71" s="25" customFormat="1" ht="14.25" x14ac:dyDescent="0.2">
      <c r="A372" s="14">
        <v>589</v>
      </c>
      <c r="B372" s="14"/>
      <c r="C372" s="15" t="s">
        <v>176</v>
      </c>
      <c r="D372" s="16">
        <v>24230</v>
      </c>
      <c r="E372" s="15" t="s">
        <v>3184</v>
      </c>
      <c r="F372" s="15" t="s">
        <v>3185</v>
      </c>
      <c r="G372" s="17" t="s">
        <v>3186</v>
      </c>
      <c r="H372" s="17" t="s">
        <v>3187</v>
      </c>
      <c r="I372" s="17" t="s">
        <v>205</v>
      </c>
      <c r="J372" s="15" t="s">
        <v>3188</v>
      </c>
      <c r="K372" s="15" t="s">
        <v>450</v>
      </c>
      <c r="L372" s="18" t="s">
        <v>3189</v>
      </c>
      <c r="M372" s="15" t="s">
        <v>2726</v>
      </c>
      <c r="N372" s="15" t="s">
        <v>2727</v>
      </c>
      <c r="O372" s="16">
        <v>400</v>
      </c>
      <c r="P372" s="15" t="s">
        <v>254</v>
      </c>
      <c r="Q372" s="15">
        <v>800</v>
      </c>
      <c r="R372" s="15">
        <v>0</v>
      </c>
      <c r="S372" s="15">
        <v>800</v>
      </c>
      <c r="T372" s="15">
        <v>0.30399999999999999</v>
      </c>
      <c r="U372" s="15" t="s">
        <v>75</v>
      </c>
      <c r="V372" s="15" t="s">
        <v>76</v>
      </c>
      <c r="W372" s="16">
        <v>0</v>
      </c>
      <c r="X372" s="16">
        <v>0</v>
      </c>
      <c r="Y372" s="15">
        <v>9561</v>
      </c>
      <c r="Z372" s="15">
        <v>0.219</v>
      </c>
      <c r="AA372" s="15" t="s">
        <v>78</v>
      </c>
      <c r="AB372" s="15" t="s">
        <v>78</v>
      </c>
      <c r="AC372" s="15">
        <v>0</v>
      </c>
      <c r="AD372" s="15"/>
      <c r="AE372" s="15" t="s">
        <v>956</v>
      </c>
      <c r="AF372" s="15" t="s">
        <v>3190</v>
      </c>
      <c r="AG372" s="16">
        <v>1</v>
      </c>
      <c r="AH372" s="15" t="s">
        <v>3191</v>
      </c>
      <c r="AI372" s="15" t="s">
        <v>78</v>
      </c>
      <c r="AJ372" s="15">
        <v>9560.8212890600007</v>
      </c>
      <c r="AK372" s="15">
        <v>535.30400968399999</v>
      </c>
      <c r="AL372" s="15">
        <v>3098692.8289299998</v>
      </c>
      <c r="AM372" s="15">
        <v>1432073.7140899999</v>
      </c>
      <c r="AN372" s="14"/>
      <c r="AO372" s="14"/>
      <c r="AP372" s="19">
        <v>0</v>
      </c>
      <c r="AQ372" s="19">
        <v>0</v>
      </c>
      <c r="AR372" s="19">
        <v>500</v>
      </c>
      <c r="AS372" s="19">
        <v>0</v>
      </c>
      <c r="AT372" s="19">
        <f t="shared" si="83"/>
        <v>500</v>
      </c>
      <c r="AU372" s="19">
        <v>0</v>
      </c>
      <c r="AV372" s="19">
        <v>0</v>
      </c>
      <c r="AW372" s="19">
        <v>0</v>
      </c>
      <c r="AX372" s="19">
        <v>0</v>
      </c>
      <c r="AY372" s="20">
        <f t="shared" si="80"/>
        <v>0</v>
      </c>
      <c r="AZ372" s="19">
        <f t="shared" si="71"/>
        <v>500</v>
      </c>
      <c r="BA372" s="21">
        <f t="shared" si="78"/>
        <v>1.4823</v>
      </c>
      <c r="BB372" s="21">
        <f t="shared" si="81"/>
        <v>2.0303</v>
      </c>
      <c r="BC372" s="22"/>
      <c r="BD372" s="19">
        <v>15</v>
      </c>
      <c r="BE372" s="19">
        <f t="shared" si="73"/>
        <v>7.4115000000000002</v>
      </c>
      <c r="BF372" s="19">
        <f t="shared" si="75"/>
        <v>10.1515</v>
      </c>
      <c r="BG372" s="23">
        <v>3.4819999999999997E-2</v>
      </c>
      <c r="BH372" s="23">
        <f t="shared" si="74"/>
        <v>3.4819999999999997E-2</v>
      </c>
      <c r="BI372" s="19">
        <v>0</v>
      </c>
      <c r="BJ372" s="19">
        <v>0</v>
      </c>
      <c r="BK372" s="19">
        <f t="shared" si="82"/>
        <v>7.4115000000000002</v>
      </c>
      <c r="BL372" s="19">
        <f t="shared" si="82"/>
        <v>10.1515</v>
      </c>
      <c r="BM372" s="19">
        <v>0</v>
      </c>
      <c r="BN372" s="19">
        <v>0</v>
      </c>
      <c r="BO372" s="19">
        <f t="shared" si="76"/>
        <v>0</v>
      </c>
      <c r="BP372" s="24">
        <f t="shared" si="72"/>
        <v>7.4115000000000002</v>
      </c>
      <c r="BQ372" s="24">
        <f t="shared" si="72"/>
        <v>10.1515</v>
      </c>
      <c r="BR372" s="24">
        <f t="shared" si="77"/>
        <v>2.74</v>
      </c>
    </row>
    <row r="373" spans="1:71" s="25" customFormat="1" ht="14.25" x14ac:dyDescent="0.2">
      <c r="A373" s="14">
        <v>590</v>
      </c>
      <c r="B373" s="14"/>
      <c r="C373" s="15" t="s">
        <v>726</v>
      </c>
      <c r="D373" s="16">
        <v>523</v>
      </c>
      <c r="E373" s="15" t="s">
        <v>3192</v>
      </c>
      <c r="F373" s="15" t="s">
        <v>3193</v>
      </c>
      <c r="G373" s="17" t="s">
        <v>3194</v>
      </c>
      <c r="H373" s="17" t="s">
        <v>3195</v>
      </c>
      <c r="I373" s="17" t="s">
        <v>86</v>
      </c>
      <c r="J373" s="15" t="s">
        <v>3196</v>
      </c>
      <c r="K373" s="15" t="s">
        <v>732</v>
      </c>
      <c r="L373" s="18" t="s">
        <v>3197</v>
      </c>
      <c r="M373" s="15" t="s">
        <v>567</v>
      </c>
      <c r="N373" s="15" t="s">
        <v>568</v>
      </c>
      <c r="O373" s="16">
        <v>511</v>
      </c>
      <c r="P373" s="15" t="s">
        <v>569</v>
      </c>
      <c r="Q373" s="15">
        <v>21300</v>
      </c>
      <c r="R373" s="15">
        <v>169200</v>
      </c>
      <c r="S373" s="15">
        <v>190500</v>
      </c>
      <c r="T373" s="15">
        <v>0.45700000000000002</v>
      </c>
      <c r="U373" s="15" t="s">
        <v>75</v>
      </c>
      <c r="V373" s="15" t="s">
        <v>76</v>
      </c>
      <c r="W373" s="16">
        <v>1</v>
      </c>
      <c r="X373" s="16">
        <v>1</v>
      </c>
      <c r="Y373" s="15">
        <v>20480</v>
      </c>
      <c r="Z373" s="15">
        <v>0.47</v>
      </c>
      <c r="AA373" s="15" t="s">
        <v>78</v>
      </c>
      <c r="AB373" s="15" t="s">
        <v>78</v>
      </c>
      <c r="AC373" s="15">
        <v>36200</v>
      </c>
      <c r="AD373" s="26">
        <v>39785</v>
      </c>
      <c r="AE373" s="15" t="s">
        <v>1555</v>
      </c>
      <c r="AF373" s="15" t="s">
        <v>3198</v>
      </c>
      <c r="AG373" s="16">
        <v>1</v>
      </c>
      <c r="AH373" s="15" t="s">
        <v>3199</v>
      </c>
      <c r="AI373" s="15" t="s">
        <v>78</v>
      </c>
      <c r="AJ373" s="15">
        <v>20479.8271484</v>
      </c>
      <c r="AK373" s="15">
        <v>575.32913452900004</v>
      </c>
      <c r="AL373" s="15">
        <v>3098509.1970899999</v>
      </c>
      <c r="AM373" s="15">
        <v>1432023.5051500001</v>
      </c>
      <c r="AN373" s="14"/>
      <c r="AO373" s="14"/>
      <c r="AP373" s="19">
        <v>21300</v>
      </c>
      <c r="AQ373" s="19">
        <v>165900</v>
      </c>
      <c r="AR373" s="19">
        <v>0</v>
      </c>
      <c r="AS373" s="19">
        <v>1500</v>
      </c>
      <c r="AT373" s="19">
        <f t="shared" si="83"/>
        <v>188700</v>
      </c>
      <c r="AU373" s="19">
        <v>45000</v>
      </c>
      <c r="AV373" s="19">
        <v>0</v>
      </c>
      <c r="AW373" s="19">
        <v>49770</v>
      </c>
      <c r="AX373" s="19">
        <v>0</v>
      </c>
      <c r="AY373" s="20">
        <f t="shared" si="80"/>
        <v>94770</v>
      </c>
      <c r="AZ373" s="19">
        <f t="shared" si="71"/>
        <v>93930</v>
      </c>
      <c r="BA373" s="21">
        <f t="shared" si="78"/>
        <v>1.4823</v>
      </c>
      <c r="BB373" s="21">
        <f t="shared" si="81"/>
        <v>2.0303</v>
      </c>
      <c r="BC373" s="22"/>
      <c r="BD373" s="19">
        <v>1917</v>
      </c>
      <c r="BE373" s="19">
        <f t="shared" si="73"/>
        <v>1392.32439</v>
      </c>
      <c r="BF373" s="19">
        <f t="shared" si="75"/>
        <v>1907.06079</v>
      </c>
      <c r="BG373" s="23">
        <v>3.4819999999999997E-2</v>
      </c>
      <c r="BH373" s="23">
        <f t="shared" si="74"/>
        <v>3.4819999999999997E-2</v>
      </c>
      <c r="BI373" s="19">
        <v>47.706529969799995</v>
      </c>
      <c r="BJ373" s="19">
        <v>65.343431017799986</v>
      </c>
      <c r="BK373" s="19">
        <f t="shared" si="82"/>
        <v>1344.6178600302001</v>
      </c>
      <c r="BL373" s="19">
        <f t="shared" si="82"/>
        <v>1841.7173589822</v>
      </c>
      <c r="BM373" s="19">
        <v>0</v>
      </c>
      <c r="BN373" s="19">
        <v>0</v>
      </c>
      <c r="BO373" s="19">
        <f t="shared" si="76"/>
        <v>0</v>
      </c>
      <c r="BP373" s="24">
        <f t="shared" si="72"/>
        <v>1344.6178600302001</v>
      </c>
      <c r="BQ373" s="24">
        <f t="shared" si="72"/>
        <v>1841.7173589822</v>
      </c>
      <c r="BR373" s="24">
        <f t="shared" si="77"/>
        <v>497.09949895199998</v>
      </c>
    </row>
    <row r="374" spans="1:71" s="25" customFormat="1" ht="14.25" x14ac:dyDescent="0.2">
      <c r="A374" s="14">
        <v>591</v>
      </c>
      <c r="B374" s="14"/>
      <c r="C374" s="15" t="s">
        <v>593</v>
      </c>
      <c r="D374" s="16">
        <v>34926</v>
      </c>
      <c r="E374" s="15" t="s">
        <v>3200</v>
      </c>
      <c r="F374" s="15" t="s">
        <v>3201</v>
      </c>
      <c r="G374" s="17" t="s">
        <v>3202</v>
      </c>
      <c r="H374" s="17" t="s">
        <v>3203</v>
      </c>
      <c r="I374" s="17" t="s">
        <v>86</v>
      </c>
      <c r="J374" s="15" t="s">
        <v>3204</v>
      </c>
      <c r="K374" s="15" t="s">
        <v>86</v>
      </c>
      <c r="L374" s="18" t="s">
        <v>3205</v>
      </c>
      <c r="M374" s="15" t="s">
        <v>567</v>
      </c>
      <c r="N374" s="15" t="s">
        <v>568</v>
      </c>
      <c r="O374" s="16">
        <v>511</v>
      </c>
      <c r="P374" s="15" t="s">
        <v>569</v>
      </c>
      <c r="Q374" s="15">
        <v>25200</v>
      </c>
      <c r="R374" s="15">
        <v>113600</v>
      </c>
      <c r="S374" s="15">
        <v>138800</v>
      </c>
      <c r="T374" s="15">
        <v>0.59099999999999997</v>
      </c>
      <c r="U374" s="15" t="s">
        <v>75</v>
      </c>
      <c r="V374" s="15" t="s">
        <v>76</v>
      </c>
      <c r="W374" s="16">
        <v>1</v>
      </c>
      <c r="X374" s="16">
        <v>1</v>
      </c>
      <c r="Y374" s="15">
        <v>27538</v>
      </c>
      <c r="Z374" s="15">
        <v>0.63200000000000001</v>
      </c>
      <c r="AA374" s="15" t="s">
        <v>78</v>
      </c>
      <c r="AB374" s="15" t="s">
        <v>78</v>
      </c>
      <c r="AC374" s="15">
        <v>21000</v>
      </c>
      <c r="AD374" s="26">
        <v>39783</v>
      </c>
      <c r="AE374" s="15" t="s">
        <v>243</v>
      </c>
      <c r="AF374" s="15" t="s">
        <v>3206</v>
      </c>
      <c r="AG374" s="16">
        <v>1</v>
      </c>
      <c r="AH374" s="15" t="s">
        <v>3207</v>
      </c>
      <c r="AI374" s="15" t="s">
        <v>78</v>
      </c>
      <c r="AJ374" s="15">
        <v>27538.0859375</v>
      </c>
      <c r="AK374" s="15">
        <v>681.92269743600002</v>
      </c>
      <c r="AL374" s="15">
        <v>3098379.9723999999</v>
      </c>
      <c r="AM374" s="15">
        <v>1431995.84192</v>
      </c>
      <c r="AN374" s="14"/>
      <c r="AO374" s="14"/>
      <c r="AP374" s="19">
        <v>25200</v>
      </c>
      <c r="AQ374" s="19">
        <v>111300</v>
      </c>
      <c r="AR374" s="19">
        <v>0</v>
      </c>
      <c r="AS374" s="19">
        <v>1100</v>
      </c>
      <c r="AT374" s="19">
        <f t="shared" si="83"/>
        <v>137600</v>
      </c>
      <c r="AU374" s="19">
        <v>45000</v>
      </c>
      <c r="AV374" s="19">
        <v>3000</v>
      </c>
      <c r="AW374" s="19">
        <v>32025</v>
      </c>
      <c r="AX374" s="19">
        <v>12480</v>
      </c>
      <c r="AY374" s="20">
        <f t="shared" si="80"/>
        <v>92505</v>
      </c>
      <c r="AZ374" s="19">
        <f t="shared" si="71"/>
        <v>45095</v>
      </c>
      <c r="BA374" s="21">
        <f t="shared" si="78"/>
        <v>1.4823</v>
      </c>
      <c r="BB374" s="21">
        <f t="shared" si="81"/>
        <v>2.0303</v>
      </c>
      <c r="BC374" s="22"/>
      <c r="BD374" s="19">
        <v>1398</v>
      </c>
      <c r="BE374" s="19">
        <f t="shared" si="73"/>
        <v>668.44318499999997</v>
      </c>
      <c r="BF374" s="19">
        <f t="shared" si="75"/>
        <v>915.56378499999994</v>
      </c>
      <c r="BG374" s="23">
        <v>3.4819999999999997E-2</v>
      </c>
      <c r="BH374" s="23">
        <f t="shared" si="74"/>
        <v>3.4819999999999997E-2</v>
      </c>
      <c r="BI374" s="19">
        <v>22.707441155699996</v>
      </c>
      <c r="BJ374" s="19">
        <v>31.102285487699994</v>
      </c>
      <c r="BK374" s="19">
        <f t="shared" si="82"/>
        <v>645.73574384430003</v>
      </c>
      <c r="BL374" s="19">
        <f t="shared" si="82"/>
        <v>884.46149951229995</v>
      </c>
      <c r="BM374" s="19">
        <v>0</v>
      </c>
      <c r="BN374" s="19">
        <v>0</v>
      </c>
      <c r="BO374" s="19">
        <f t="shared" si="76"/>
        <v>0</v>
      </c>
      <c r="BP374" s="24">
        <f t="shared" si="72"/>
        <v>645.73574384430003</v>
      </c>
      <c r="BQ374" s="24">
        <f t="shared" si="72"/>
        <v>884.46149951229995</v>
      </c>
      <c r="BR374" s="24">
        <f t="shared" si="77"/>
        <v>238.72575566799992</v>
      </c>
      <c r="BS374" s="25" t="s">
        <v>1141</v>
      </c>
    </row>
    <row r="375" spans="1:71" s="25" customFormat="1" ht="14.25" x14ac:dyDescent="0.2">
      <c r="A375" s="14">
        <v>592</v>
      </c>
      <c r="B375" s="14"/>
      <c r="C375" s="15" t="s">
        <v>3208</v>
      </c>
      <c r="D375" s="16">
        <v>16735</v>
      </c>
      <c r="E375" s="15" t="s">
        <v>3209</v>
      </c>
      <c r="F375" s="15" t="s">
        <v>3208</v>
      </c>
      <c r="G375" s="17" t="s">
        <v>3210</v>
      </c>
      <c r="H375" s="17" t="s">
        <v>3211</v>
      </c>
      <c r="I375" s="17" t="s">
        <v>86</v>
      </c>
      <c r="J375" s="15" t="s">
        <v>3212</v>
      </c>
      <c r="K375" s="15" t="s">
        <v>3213</v>
      </c>
      <c r="L375" s="18" t="s">
        <v>3214</v>
      </c>
      <c r="M375" s="15" t="s">
        <v>567</v>
      </c>
      <c r="N375" s="15" t="s">
        <v>568</v>
      </c>
      <c r="O375" s="16">
        <v>511</v>
      </c>
      <c r="P375" s="15" t="s">
        <v>569</v>
      </c>
      <c r="Q375" s="15">
        <v>25100</v>
      </c>
      <c r="R375" s="15">
        <v>68600</v>
      </c>
      <c r="S375" s="15">
        <v>93700</v>
      </c>
      <c r="T375" s="15">
        <v>0.59</v>
      </c>
      <c r="U375" s="15" t="s">
        <v>75</v>
      </c>
      <c r="V375" s="15" t="s">
        <v>76</v>
      </c>
      <c r="W375" s="16">
        <v>1</v>
      </c>
      <c r="X375" s="16">
        <v>1</v>
      </c>
      <c r="Y375" s="15">
        <v>26574</v>
      </c>
      <c r="Z375" s="15">
        <v>0.61</v>
      </c>
      <c r="AA375" s="15" t="s">
        <v>78</v>
      </c>
      <c r="AB375" s="15" t="s">
        <v>78</v>
      </c>
      <c r="AC375" s="15">
        <v>21500</v>
      </c>
      <c r="AD375" s="26">
        <v>39760</v>
      </c>
      <c r="AE375" s="15" t="s">
        <v>243</v>
      </c>
      <c r="AF375" s="15" t="s">
        <v>3215</v>
      </c>
      <c r="AG375" s="16">
        <v>1</v>
      </c>
      <c r="AH375" s="15" t="s">
        <v>3216</v>
      </c>
      <c r="AI375" s="15" t="s">
        <v>78</v>
      </c>
      <c r="AJ375" s="15">
        <v>26574.1992188</v>
      </c>
      <c r="AK375" s="15">
        <v>675.18697309900006</v>
      </c>
      <c r="AL375" s="15">
        <v>3098223.6068500001</v>
      </c>
      <c r="AM375" s="15">
        <v>1431997.1518300001</v>
      </c>
      <c r="AN375" s="14"/>
      <c r="AO375" s="14"/>
      <c r="AP375" s="19">
        <v>25100</v>
      </c>
      <c r="AQ375" s="19">
        <v>67900</v>
      </c>
      <c r="AR375" s="19">
        <v>0</v>
      </c>
      <c r="AS375" s="19">
        <v>0</v>
      </c>
      <c r="AT375" s="19">
        <f t="shared" si="83"/>
        <v>93000</v>
      </c>
      <c r="AU375" s="19">
        <v>45000</v>
      </c>
      <c r="AV375" s="19">
        <v>0</v>
      </c>
      <c r="AW375" s="19">
        <v>16800</v>
      </c>
      <c r="AX375" s="19">
        <v>0</v>
      </c>
      <c r="AY375" s="20">
        <f t="shared" si="80"/>
        <v>61800</v>
      </c>
      <c r="AZ375" s="19">
        <f t="shared" si="71"/>
        <v>31200</v>
      </c>
      <c r="BA375" s="21">
        <f t="shared" si="78"/>
        <v>1.4823</v>
      </c>
      <c r="BB375" s="21">
        <f t="shared" si="81"/>
        <v>2.0303</v>
      </c>
      <c r="BC375" s="22"/>
      <c r="BD375" s="19">
        <v>930</v>
      </c>
      <c r="BE375" s="19">
        <f t="shared" si="73"/>
        <v>462.4776</v>
      </c>
      <c r="BF375" s="19">
        <f t="shared" si="75"/>
        <v>633.45360000000005</v>
      </c>
      <c r="BG375" s="23">
        <v>3.4819999999999997E-2</v>
      </c>
      <c r="BH375" s="23">
        <f t="shared" si="74"/>
        <v>3.4819999999999997E-2</v>
      </c>
      <c r="BI375" s="19">
        <v>16.103470031999997</v>
      </c>
      <c r="BJ375" s="19">
        <v>22.056854351999998</v>
      </c>
      <c r="BK375" s="19">
        <f t="shared" si="82"/>
        <v>446.37412996799998</v>
      </c>
      <c r="BL375" s="19">
        <f t="shared" si="82"/>
        <v>611.39674564800009</v>
      </c>
      <c r="BM375" s="19">
        <v>0</v>
      </c>
      <c r="BN375" s="19">
        <v>0</v>
      </c>
      <c r="BO375" s="19">
        <f t="shared" si="76"/>
        <v>0</v>
      </c>
      <c r="BP375" s="24">
        <f t="shared" si="72"/>
        <v>446.37412996799998</v>
      </c>
      <c r="BQ375" s="24">
        <f t="shared" si="72"/>
        <v>611.39674564800009</v>
      </c>
      <c r="BR375" s="24">
        <f t="shared" si="77"/>
        <v>165.02261568000011</v>
      </c>
    </row>
    <row r="376" spans="1:71" s="25" customFormat="1" ht="14.25" x14ac:dyDescent="0.2">
      <c r="A376" s="14">
        <v>593</v>
      </c>
      <c r="B376" s="14"/>
      <c r="C376" s="15"/>
      <c r="D376" s="16">
        <v>32710</v>
      </c>
      <c r="E376" s="15" t="s">
        <v>3217</v>
      </c>
      <c r="F376" s="15" t="s">
        <v>3218</v>
      </c>
      <c r="G376" s="17" t="s">
        <v>3219</v>
      </c>
      <c r="H376" s="17" t="s">
        <v>3220</v>
      </c>
      <c r="I376" s="17" t="s">
        <v>86</v>
      </c>
      <c r="J376" s="15" t="s">
        <v>3221</v>
      </c>
      <c r="K376" s="15" t="s">
        <v>3222</v>
      </c>
      <c r="L376" s="18" t="s">
        <v>3223</v>
      </c>
      <c r="M376" s="15" t="s">
        <v>567</v>
      </c>
      <c r="N376" s="15" t="s">
        <v>568</v>
      </c>
      <c r="O376" s="16">
        <v>511</v>
      </c>
      <c r="P376" s="15" t="s">
        <v>569</v>
      </c>
      <c r="Q376" s="15">
        <v>25100</v>
      </c>
      <c r="R376" s="15">
        <v>73400</v>
      </c>
      <c r="S376" s="15">
        <v>98500</v>
      </c>
      <c r="T376" s="15">
        <v>0.59</v>
      </c>
      <c r="U376" s="15" t="s">
        <v>75</v>
      </c>
      <c r="V376" s="15" t="s">
        <v>76</v>
      </c>
      <c r="W376" s="16">
        <v>1</v>
      </c>
      <c r="X376" s="16">
        <v>1</v>
      </c>
      <c r="Y376" s="15">
        <v>26084</v>
      </c>
      <c r="Z376" s="15">
        <v>0.59899999999999998</v>
      </c>
      <c r="AA376" s="15" t="s">
        <v>78</v>
      </c>
      <c r="AB376" s="15" t="s">
        <v>78</v>
      </c>
      <c r="AC376" s="15">
        <v>20500</v>
      </c>
      <c r="AD376" s="26">
        <v>39745</v>
      </c>
      <c r="AE376" s="15" t="s">
        <v>222</v>
      </c>
      <c r="AF376" s="15" t="s">
        <v>3224</v>
      </c>
      <c r="AG376" s="16">
        <v>1</v>
      </c>
      <c r="AH376" s="15" t="s">
        <v>3225</v>
      </c>
      <c r="AI376" s="15" t="s">
        <v>78</v>
      </c>
      <c r="AJ376" s="15">
        <v>26084.4243164</v>
      </c>
      <c r="AK376" s="15">
        <v>668.59733571699996</v>
      </c>
      <c r="AL376" s="15">
        <v>3098099.1142000002</v>
      </c>
      <c r="AM376" s="15">
        <v>1431997.5936199999</v>
      </c>
      <c r="AN376" s="14"/>
      <c r="AO376" s="14"/>
      <c r="AP376" s="19">
        <v>25100</v>
      </c>
      <c r="AQ376" s="19">
        <v>72600</v>
      </c>
      <c r="AR376" s="19">
        <v>0</v>
      </c>
      <c r="AS376" s="19">
        <v>0</v>
      </c>
      <c r="AT376" s="19">
        <f t="shared" si="83"/>
        <v>97700</v>
      </c>
      <c r="AU376" s="19">
        <v>45000</v>
      </c>
      <c r="AV376" s="19">
        <v>3000</v>
      </c>
      <c r="AW376" s="19">
        <v>18445</v>
      </c>
      <c r="AX376" s="19">
        <v>0</v>
      </c>
      <c r="AY376" s="20">
        <f t="shared" si="80"/>
        <v>66445</v>
      </c>
      <c r="AZ376" s="19">
        <f t="shared" si="71"/>
        <v>31255</v>
      </c>
      <c r="BA376" s="21">
        <f t="shared" si="78"/>
        <v>1.4823</v>
      </c>
      <c r="BB376" s="21">
        <f t="shared" si="81"/>
        <v>2.0303</v>
      </c>
      <c r="BC376" s="22"/>
      <c r="BD376" s="19">
        <v>977</v>
      </c>
      <c r="BE376" s="19">
        <f t="shared" si="73"/>
        <v>463.29286500000001</v>
      </c>
      <c r="BF376" s="19">
        <f t="shared" si="75"/>
        <v>634.57026500000006</v>
      </c>
      <c r="BG376" s="23">
        <v>3.4819999999999997E-2</v>
      </c>
      <c r="BH376" s="23">
        <f t="shared" si="74"/>
        <v>3.4819999999999997E-2</v>
      </c>
      <c r="BI376" s="19">
        <v>16.131857559299998</v>
      </c>
      <c r="BJ376" s="19">
        <v>22.095736627299999</v>
      </c>
      <c r="BK376" s="19">
        <f t="shared" si="82"/>
        <v>447.16100744070002</v>
      </c>
      <c r="BL376" s="19">
        <f t="shared" si="82"/>
        <v>612.47452837270009</v>
      </c>
      <c r="BM376" s="19">
        <v>0</v>
      </c>
      <c r="BN376" s="19">
        <v>0</v>
      </c>
      <c r="BO376" s="19">
        <f t="shared" si="76"/>
        <v>0</v>
      </c>
      <c r="BP376" s="24">
        <f t="shared" si="72"/>
        <v>447.16100744070002</v>
      </c>
      <c r="BQ376" s="24">
        <f t="shared" si="72"/>
        <v>612.47452837270009</v>
      </c>
      <c r="BR376" s="24">
        <f t="shared" si="77"/>
        <v>165.31352093200007</v>
      </c>
    </row>
    <row r="377" spans="1:71" s="25" customFormat="1" ht="14.25" x14ac:dyDescent="0.2">
      <c r="A377" s="14">
        <v>594</v>
      </c>
      <c r="B377" s="14"/>
      <c r="C377" s="15" t="s">
        <v>150</v>
      </c>
      <c r="D377" s="16">
        <v>35216</v>
      </c>
      <c r="E377" s="15" t="s">
        <v>3226</v>
      </c>
      <c r="F377" s="15" t="s">
        <v>3227</v>
      </c>
      <c r="G377" s="17" t="s">
        <v>3228</v>
      </c>
      <c r="H377" s="17" t="s">
        <v>3229</v>
      </c>
      <c r="I377" s="17" t="s">
        <v>86</v>
      </c>
      <c r="J377" s="15" t="s">
        <v>3230</v>
      </c>
      <c r="K377" s="15" t="s">
        <v>86</v>
      </c>
      <c r="L377" s="18"/>
      <c r="M377" s="15"/>
      <c r="N377" s="15"/>
      <c r="O377" s="16"/>
      <c r="P377" s="15"/>
      <c r="Q377" s="15"/>
      <c r="R377" s="15"/>
      <c r="S377" s="15"/>
      <c r="T377" s="15"/>
      <c r="U377" s="15"/>
      <c r="V377" s="15"/>
      <c r="W377" s="16"/>
      <c r="X377" s="16"/>
      <c r="Y377" s="15"/>
      <c r="Z377" s="15"/>
      <c r="AA377" s="15"/>
      <c r="AB377" s="15"/>
      <c r="AC377" s="15"/>
      <c r="AD377" s="26"/>
      <c r="AE377" s="15"/>
      <c r="AF377" s="15"/>
      <c r="AG377" s="16"/>
      <c r="AH377" s="15"/>
      <c r="AI377" s="15"/>
      <c r="AJ377" s="15"/>
      <c r="AK377" s="15"/>
      <c r="AL377" s="15"/>
      <c r="AM377" s="15"/>
      <c r="AN377" s="14"/>
      <c r="AO377" s="14"/>
      <c r="AP377" s="19"/>
      <c r="AQ377" s="19"/>
      <c r="AR377" s="19"/>
      <c r="AS377" s="19"/>
      <c r="AT377" s="19">
        <f t="shared" si="83"/>
        <v>0</v>
      </c>
      <c r="AU377" s="19"/>
      <c r="AV377" s="19"/>
      <c r="AW377" s="19"/>
      <c r="AX377" s="19"/>
      <c r="AY377" s="20">
        <f t="shared" si="80"/>
        <v>0</v>
      </c>
      <c r="AZ377" s="19">
        <f t="shared" si="71"/>
        <v>0</v>
      </c>
      <c r="BA377" s="21"/>
      <c r="BB377" s="21"/>
      <c r="BC377" s="22"/>
      <c r="BD377" s="19">
        <v>0</v>
      </c>
      <c r="BE377" s="19">
        <f t="shared" si="73"/>
        <v>0</v>
      </c>
      <c r="BF377" s="19">
        <f t="shared" si="75"/>
        <v>0</v>
      </c>
      <c r="BG377" s="23">
        <v>3.4819999999999997E-2</v>
      </c>
      <c r="BH377" s="23">
        <f t="shared" si="74"/>
        <v>3.4819999999999997E-2</v>
      </c>
      <c r="BI377" s="19">
        <v>0</v>
      </c>
      <c r="BJ377" s="19">
        <v>0</v>
      </c>
      <c r="BK377" s="19">
        <f t="shared" si="82"/>
        <v>0</v>
      </c>
      <c r="BL377" s="19">
        <f t="shared" si="82"/>
        <v>0</v>
      </c>
      <c r="BM377" s="19">
        <v>0</v>
      </c>
      <c r="BN377" s="19">
        <v>0</v>
      </c>
      <c r="BO377" s="19">
        <f t="shared" si="76"/>
        <v>0</v>
      </c>
      <c r="BP377" s="24">
        <f t="shared" si="72"/>
        <v>0</v>
      </c>
      <c r="BQ377" s="24">
        <f t="shared" si="72"/>
        <v>0</v>
      </c>
      <c r="BR377" s="24">
        <f t="shared" si="77"/>
        <v>0</v>
      </c>
    </row>
    <row r="378" spans="1:71" s="25" customFormat="1" ht="14.25" x14ac:dyDescent="0.2">
      <c r="A378" s="14">
        <v>595</v>
      </c>
      <c r="B378" s="14"/>
      <c r="C378" s="15" t="s">
        <v>150</v>
      </c>
      <c r="D378" s="16">
        <v>35170</v>
      </c>
      <c r="E378" s="15" t="s">
        <v>3231</v>
      </c>
      <c r="F378" s="15" t="s">
        <v>3232</v>
      </c>
      <c r="G378" s="17" t="s">
        <v>3233</v>
      </c>
      <c r="H378" s="17" t="s">
        <v>3234</v>
      </c>
      <c r="I378" s="17" t="s">
        <v>86</v>
      </c>
      <c r="J378" s="15" t="s">
        <v>3235</v>
      </c>
      <c r="K378" s="15" t="s">
        <v>86</v>
      </c>
      <c r="L378" s="18"/>
      <c r="M378" s="15"/>
      <c r="N378" s="15"/>
      <c r="O378" s="16"/>
      <c r="P378" s="15"/>
      <c r="Q378" s="15"/>
      <c r="R378" s="15"/>
      <c r="S378" s="15"/>
      <c r="T378" s="15"/>
      <c r="U378" s="15"/>
      <c r="V378" s="15"/>
      <c r="W378" s="16"/>
      <c r="X378" s="16"/>
      <c r="Y378" s="15"/>
      <c r="Z378" s="15"/>
      <c r="AA378" s="15"/>
      <c r="AB378" s="15"/>
      <c r="AC378" s="15"/>
      <c r="AD378" s="26"/>
      <c r="AE378" s="15"/>
      <c r="AF378" s="15"/>
      <c r="AG378" s="16"/>
      <c r="AH378" s="15"/>
      <c r="AI378" s="15"/>
      <c r="AJ378" s="15"/>
      <c r="AK378" s="15"/>
      <c r="AL378" s="15"/>
      <c r="AM378" s="15"/>
      <c r="AN378" s="14"/>
      <c r="AO378" s="14"/>
      <c r="AP378" s="19"/>
      <c r="AQ378" s="19"/>
      <c r="AR378" s="19"/>
      <c r="AS378" s="19"/>
      <c r="AT378" s="19">
        <f t="shared" si="83"/>
        <v>0</v>
      </c>
      <c r="AU378" s="19"/>
      <c r="AV378" s="19"/>
      <c r="AW378" s="19"/>
      <c r="AX378" s="19"/>
      <c r="AY378" s="20">
        <f t="shared" si="80"/>
        <v>0</v>
      </c>
      <c r="AZ378" s="19">
        <f t="shared" si="71"/>
        <v>0</v>
      </c>
      <c r="BA378" s="21"/>
      <c r="BB378" s="21"/>
      <c r="BC378" s="22"/>
      <c r="BD378" s="19">
        <v>0</v>
      </c>
      <c r="BE378" s="19">
        <f t="shared" si="73"/>
        <v>0</v>
      </c>
      <c r="BF378" s="19">
        <f t="shared" si="75"/>
        <v>0</v>
      </c>
      <c r="BG378" s="23">
        <v>3.4819999999999997E-2</v>
      </c>
      <c r="BH378" s="23">
        <f t="shared" si="74"/>
        <v>3.4819999999999997E-2</v>
      </c>
      <c r="BI378" s="19">
        <v>0</v>
      </c>
      <c r="BJ378" s="19">
        <v>0</v>
      </c>
      <c r="BK378" s="19">
        <f t="shared" si="82"/>
        <v>0</v>
      </c>
      <c r="BL378" s="19">
        <f t="shared" si="82"/>
        <v>0</v>
      </c>
      <c r="BM378" s="19">
        <v>0</v>
      </c>
      <c r="BN378" s="19">
        <v>0</v>
      </c>
      <c r="BO378" s="19">
        <f t="shared" si="76"/>
        <v>0</v>
      </c>
      <c r="BP378" s="24">
        <f t="shared" si="72"/>
        <v>0</v>
      </c>
      <c r="BQ378" s="24">
        <f t="shared" si="72"/>
        <v>0</v>
      </c>
      <c r="BR378" s="24">
        <f t="shared" si="77"/>
        <v>0</v>
      </c>
    </row>
    <row r="379" spans="1:71" s="25" customFormat="1" ht="14.25" x14ac:dyDescent="0.2">
      <c r="A379" s="14">
        <v>596</v>
      </c>
      <c r="B379" s="14"/>
      <c r="C379" s="15"/>
      <c r="D379" s="16">
        <v>11998</v>
      </c>
      <c r="E379" s="15" t="s">
        <v>3236</v>
      </c>
      <c r="F379" s="15" t="s">
        <v>3237</v>
      </c>
      <c r="G379" s="17" t="s">
        <v>3238</v>
      </c>
      <c r="H379" s="17" t="s">
        <v>3239</v>
      </c>
      <c r="I379" s="17" t="s">
        <v>86</v>
      </c>
      <c r="J379" s="15" t="s">
        <v>3240</v>
      </c>
      <c r="K379" s="15" t="s">
        <v>3241</v>
      </c>
      <c r="L379" s="18" t="s">
        <v>3242</v>
      </c>
      <c r="M379" s="15" t="s">
        <v>2726</v>
      </c>
      <c r="N379" s="15" t="s">
        <v>2727</v>
      </c>
      <c r="O379" s="16">
        <v>499</v>
      </c>
      <c r="P379" s="15" t="s">
        <v>2823</v>
      </c>
      <c r="Q379" s="15">
        <v>85000</v>
      </c>
      <c r="R379" s="15">
        <v>183100</v>
      </c>
      <c r="S379" s="15">
        <v>268100</v>
      </c>
      <c r="T379" s="15">
        <v>1.1299999999999999</v>
      </c>
      <c r="U379" s="15" t="s">
        <v>75</v>
      </c>
      <c r="V379" s="15" t="s">
        <v>76</v>
      </c>
      <c r="W379" s="16">
        <v>1</v>
      </c>
      <c r="X379" s="16">
        <v>0</v>
      </c>
      <c r="Y379" s="15">
        <v>54093</v>
      </c>
      <c r="Z379" s="15">
        <v>1.242</v>
      </c>
      <c r="AA379" s="15" t="s">
        <v>78</v>
      </c>
      <c r="AB379" s="15" t="s">
        <v>78</v>
      </c>
      <c r="AC379" s="15">
        <v>0</v>
      </c>
      <c r="AD379" s="15"/>
      <c r="AE379" s="15" t="s">
        <v>119</v>
      </c>
      <c r="AF379" s="15" t="s">
        <v>119</v>
      </c>
      <c r="AG379" s="16">
        <v>1</v>
      </c>
      <c r="AH379" s="15" t="s">
        <v>3243</v>
      </c>
      <c r="AI379" s="15" t="s">
        <v>78</v>
      </c>
      <c r="AJ379" s="15">
        <v>54093.3945313</v>
      </c>
      <c r="AK379" s="15">
        <v>922.73198127000001</v>
      </c>
      <c r="AL379" s="15">
        <v>3098430.1692599999</v>
      </c>
      <c r="AM379" s="15">
        <v>1431336.3442800001</v>
      </c>
      <c r="AN379" s="14"/>
      <c r="AO379" s="14"/>
      <c r="AP379" s="19">
        <v>0</v>
      </c>
      <c r="AQ379" s="19">
        <v>0</v>
      </c>
      <c r="AR379" s="19">
        <v>85000</v>
      </c>
      <c r="AS379" s="19">
        <v>181200</v>
      </c>
      <c r="AT379" s="19">
        <f t="shared" si="83"/>
        <v>266200</v>
      </c>
      <c r="AU379" s="19">
        <v>0</v>
      </c>
      <c r="AV379" s="19">
        <v>0</v>
      </c>
      <c r="AW379" s="19">
        <v>0</v>
      </c>
      <c r="AX379" s="19">
        <v>0</v>
      </c>
      <c r="AY379" s="20">
        <f t="shared" si="80"/>
        <v>0</v>
      </c>
      <c r="AZ379" s="19">
        <f t="shared" si="71"/>
        <v>266200</v>
      </c>
      <c r="BA379" s="21">
        <f t="shared" ref="BA379" si="84">1.4823</f>
        <v>1.4823</v>
      </c>
      <c r="BB379" s="21">
        <f t="shared" ref="BB379" si="85">2.0303</f>
        <v>2.0303</v>
      </c>
      <c r="BC379" s="22"/>
      <c r="BD379" s="19">
        <v>7986</v>
      </c>
      <c r="BE379" s="19">
        <f t="shared" si="73"/>
        <v>3945.8825999999999</v>
      </c>
      <c r="BF379" s="19">
        <f t="shared" si="75"/>
        <v>5404.6585999999998</v>
      </c>
      <c r="BG379" s="23">
        <v>3.4819999999999997E-2</v>
      </c>
      <c r="BH379" s="23">
        <f t="shared" si="74"/>
        <v>3.4819999999999997E-2</v>
      </c>
      <c r="BI379" s="19">
        <v>0</v>
      </c>
      <c r="BJ379" s="19">
        <v>0</v>
      </c>
      <c r="BK379" s="19">
        <f t="shared" si="82"/>
        <v>3945.8825999999999</v>
      </c>
      <c r="BL379" s="19">
        <f t="shared" si="82"/>
        <v>5404.6585999999998</v>
      </c>
      <c r="BM379" s="19">
        <v>0</v>
      </c>
      <c r="BN379" s="19">
        <v>0</v>
      </c>
      <c r="BO379" s="19">
        <f t="shared" si="76"/>
        <v>0</v>
      </c>
      <c r="BP379" s="24">
        <f t="shared" si="72"/>
        <v>3945.8825999999999</v>
      </c>
      <c r="BQ379" s="24">
        <f t="shared" si="72"/>
        <v>5404.6585999999998</v>
      </c>
      <c r="BR379" s="24">
        <f t="shared" si="77"/>
        <v>1458.7759999999998</v>
      </c>
    </row>
    <row r="380" spans="1:71" s="25" customFormat="1" ht="14.25" x14ac:dyDescent="0.2">
      <c r="A380" s="14">
        <v>597</v>
      </c>
      <c r="B380" s="14"/>
      <c r="C380" s="15" t="s">
        <v>3244</v>
      </c>
      <c r="D380" s="16">
        <v>30054</v>
      </c>
      <c r="E380" s="15" t="s">
        <v>3245</v>
      </c>
      <c r="F380" s="15" t="s">
        <v>3244</v>
      </c>
      <c r="G380" s="17" t="s">
        <v>3246</v>
      </c>
      <c r="H380" s="17" t="s">
        <v>3247</v>
      </c>
      <c r="I380" s="17" t="s">
        <v>86</v>
      </c>
      <c r="J380" s="15" t="s">
        <v>3248</v>
      </c>
      <c r="K380" s="15" t="s">
        <v>1019</v>
      </c>
      <c r="L380" s="18"/>
      <c r="M380" s="15"/>
      <c r="N380" s="15"/>
      <c r="O380" s="16"/>
      <c r="P380" s="15"/>
      <c r="Q380" s="15"/>
      <c r="R380" s="15"/>
      <c r="S380" s="15"/>
      <c r="T380" s="15"/>
      <c r="U380" s="15"/>
      <c r="V380" s="15"/>
      <c r="W380" s="16"/>
      <c r="X380" s="16"/>
      <c r="Y380" s="15"/>
      <c r="Z380" s="15"/>
      <c r="AA380" s="15"/>
      <c r="AB380" s="15"/>
      <c r="AC380" s="15"/>
      <c r="AD380" s="26"/>
      <c r="AE380" s="15"/>
      <c r="AF380" s="15"/>
      <c r="AG380" s="16"/>
      <c r="AH380" s="15"/>
      <c r="AI380" s="15"/>
      <c r="AJ380" s="15"/>
      <c r="AK380" s="15"/>
      <c r="AL380" s="15"/>
      <c r="AM380" s="15"/>
      <c r="AN380" s="14"/>
      <c r="AO380" s="14"/>
      <c r="AP380" s="19">
        <v>0</v>
      </c>
      <c r="AQ380" s="19">
        <v>0</v>
      </c>
      <c r="AR380" s="19">
        <v>200</v>
      </c>
      <c r="AS380" s="19">
        <v>0</v>
      </c>
      <c r="AT380" s="19">
        <f t="shared" si="83"/>
        <v>200</v>
      </c>
      <c r="AU380" s="19">
        <v>0</v>
      </c>
      <c r="AV380" s="19">
        <v>0</v>
      </c>
      <c r="AW380" s="19">
        <v>0</v>
      </c>
      <c r="AX380" s="19">
        <v>200</v>
      </c>
      <c r="AY380" s="20">
        <f t="shared" si="80"/>
        <v>200</v>
      </c>
      <c r="AZ380" s="19">
        <f t="shared" si="71"/>
        <v>0</v>
      </c>
      <c r="BA380" s="21">
        <v>1.6637000000099997</v>
      </c>
      <c r="BB380" s="21">
        <v>2.3913000000000002</v>
      </c>
      <c r="BC380" s="22"/>
      <c r="BD380" s="19">
        <v>4</v>
      </c>
      <c r="BE380" s="19">
        <f t="shared" si="73"/>
        <v>0</v>
      </c>
      <c r="BF380" s="19">
        <f t="shared" si="75"/>
        <v>0</v>
      </c>
      <c r="BG380" s="23">
        <v>3.4819999999999997E-2</v>
      </c>
      <c r="BH380" s="23">
        <f t="shared" si="74"/>
        <v>3.4819999999999997E-2</v>
      </c>
      <c r="BI380" s="19">
        <v>0</v>
      </c>
      <c r="BJ380" s="19">
        <v>0</v>
      </c>
      <c r="BK380" s="19">
        <f t="shared" si="82"/>
        <v>0</v>
      </c>
      <c r="BL380" s="19">
        <f t="shared" si="82"/>
        <v>0</v>
      </c>
      <c r="BM380" s="19">
        <v>0</v>
      </c>
      <c r="BN380" s="19">
        <v>0</v>
      </c>
      <c r="BO380" s="19">
        <f t="shared" si="76"/>
        <v>0</v>
      </c>
      <c r="BP380" s="24">
        <f t="shared" si="72"/>
        <v>0</v>
      </c>
      <c r="BQ380" s="24">
        <f t="shared" si="72"/>
        <v>0</v>
      </c>
      <c r="BR380" s="24">
        <f t="shared" si="77"/>
        <v>0</v>
      </c>
      <c r="BS380" s="25" t="s">
        <v>292</v>
      </c>
    </row>
    <row r="381" spans="1:71" s="25" customFormat="1" ht="25.5" x14ac:dyDescent="0.2">
      <c r="A381" s="14">
        <v>598</v>
      </c>
      <c r="B381" s="14"/>
      <c r="C381" s="15"/>
      <c r="D381" s="16">
        <v>13092</v>
      </c>
      <c r="E381" s="15" t="s">
        <v>3249</v>
      </c>
      <c r="F381" s="15" t="s">
        <v>3250</v>
      </c>
      <c r="G381" s="17" t="s">
        <v>3251</v>
      </c>
      <c r="H381" s="17" t="s">
        <v>3252</v>
      </c>
      <c r="I381" s="17" t="s">
        <v>86</v>
      </c>
      <c r="J381" s="15" t="s">
        <v>3253</v>
      </c>
      <c r="K381" s="15" t="s">
        <v>3254</v>
      </c>
      <c r="L381" s="18" t="s">
        <v>3255</v>
      </c>
      <c r="M381" s="15" t="s">
        <v>1030</v>
      </c>
      <c r="N381" s="15" t="s">
        <v>1031</v>
      </c>
      <c r="O381" s="16">
        <v>499</v>
      </c>
      <c r="P381" s="15" t="s">
        <v>2823</v>
      </c>
      <c r="Q381" s="15">
        <v>73600</v>
      </c>
      <c r="R381" s="15">
        <v>119200</v>
      </c>
      <c r="S381" s="15">
        <v>192800</v>
      </c>
      <c r="T381" s="15">
        <v>1.84</v>
      </c>
      <c r="U381" s="15" t="s">
        <v>501</v>
      </c>
      <c r="V381" s="15" t="s">
        <v>502</v>
      </c>
      <c r="W381" s="16">
        <v>1</v>
      </c>
      <c r="X381" s="16">
        <v>1</v>
      </c>
      <c r="Y381" s="15">
        <v>70335</v>
      </c>
      <c r="Z381" s="15">
        <v>1.615</v>
      </c>
      <c r="AA381" s="15" t="s">
        <v>78</v>
      </c>
      <c r="AB381" s="15" t="s">
        <v>78</v>
      </c>
      <c r="AC381" s="15">
        <v>95000</v>
      </c>
      <c r="AD381" s="26">
        <v>41264</v>
      </c>
      <c r="AE381" s="15" t="s">
        <v>222</v>
      </c>
      <c r="AF381" s="15" t="s">
        <v>3256</v>
      </c>
      <c r="AG381" s="16">
        <v>1</v>
      </c>
      <c r="AH381" s="15" t="s">
        <v>3257</v>
      </c>
      <c r="AI381" s="15" t="s">
        <v>78</v>
      </c>
      <c r="AJ381" s="15">
        <v>70334.889160199993</v>
      </c>
      <c r="AK381" s="15">
        <v>1372.53978562</v>
      </c>
      <c r="AL381" s="15">
        <v>3092326.9735500002</v>
      </c>
      <c r="AM381" s="15">
        <v>1432352.8372200001</v>
      </c>
      <c r="AN381" s="14"/>
      <c r="AO381" s="14"/>
      <c r="AP381" s="19">
        <v>30000</v>
      </c>
      <c r="AQ381" s="19">
        <v>64400</v>
      </c>
      <c r="AR381" s="19">
        <v>33600</v>
      </c>
      <c r="AS381" s="19">
        <v>14800</v>
      </c>
      <c r="AT381" s="19">
        <f t="shared" si="83"/>
        <v>142800</v>
      </c>
      <c r="AU381" s="19">
        <v>45000</v>
      </c>
      <c r="AV381" s="19">
        <v>3000</v>
      </c>
      <c r="AW381" s="19">
        <v>17290</v>
      </c>
      <c r="AX381" s="19">
        <v>0</v>
      </c>
      <c r="AY381" s="20">
        <f t="shared" si="80"/>
        <v>65290</v>
      </c>
      <c r="AZ381" s="19">
        <f t="shared" si="71"/>
        <v>77510</v>
      </c>
      <c r="BA381" s="21">
        <v>1.6637000000099997</v>
      </c>
      <c r="BB381" s="21">
        <v>2.3913000000000002</v>
      </c>
      <c r="BC381" s="22"/>
      <c r="BD381" s="19">
        <v>2396</v>
      </c>
      <c r="BE381" s="19">
        <f t="shared" si="73"/>
        <v>1289.5338700077509</v>
      </c>
      <c r="BF381" s="19">
        <f t="shared" si="75"/>
        <v>1853.4966300000003</v>
      </c>
      <c r="BG381" s="23">
        <v>3.4819999999999997E-2</v>
      </c>
      <c r="BH381" s="23">
        <f t="shared" si="74"/>
        <v>3.4819999999999997E-2</v>
      </c>
      <c r="BI381" s="19">
        <v>16.863432897501358</v>
      </c>
      <c r="BJ381" s="19">
        <v>24.238460712600002</v>
      </c>
      <c r="BK381" s="19">
        <f t="shared" si="82"/>
        <v>1272.6704371102496</v>
      </c>
      <c r="BL381" s="19">
        <f t="shared" si="82"/>
        <v>1829.2581692874003</v>
      </c>
      <c r="BM381" s="19">
        <v>0</v>
      </c>
      <c r="BN381" s="19">
        <v>0</v>
      </c>
      <c r="BO381" s="19">
        <f t="shared" si="76"/>
        <v>0</v>
      </c>
      <c r="BP381" s="24">
        <f t="shared" si="72"/>
        <v>1272.6704371102496</v>
      </c>
      <c r="BQ381" s="24">
        <f t="shared" si="72"/>
        <v>1829.2581692874003</v>
      </c>
      <c r="BR381" s="24">
        <f t="shared" si="77"/>
        <v>556.58773217715066</v>
      </c>
    </row>
    <row r="382" spans="1:71" s="25" customFormat="1" ht="14.25" x14ac:dyDescent="0.2">
      <c r="A382" s="14">
        <v>599</v>
      </c>
      <c r="B382" s="14"/>
      <c r="C382" s="15" t="s">
        <v>176</v>
      </c>
      <c r="D382" s="16">
        <v>34581</v>
      </c>
      <c r="E382" s="15" t="s">
        <v>3258</v>
      </c>
      <c r="F382" s="15" t="s">
        <v>3259</v>
      </c>
      <c r="G382" s="17" t="s">
        <v>3260</v>
      </c>
      <c r="H382" s="17" t="s">
        <v>3261</v>
      </c>
      <c r="I382" s="17" t="s">
        <v>3262</v>
      </c>
      <c r="J382" s="15" t="s">
        <v>3263</v>
      </c>
      <c r="K382" s="15" t="s">
        <v>86</v>
      </c>
      <c r="L382" s="18" t="s">
        <v>3264</v>
      </c>
      <c r="M382" s="15" t="s">
        <v>587</v>
      </c>
      <c r="N382" s="15" t="s">
        <v>588</v>
      </c>
      <c r="O382" s="16">
        <v>455</v>
      </c>
      <c r="P382" s="15" t="s">
        <v>3054</v>
      </c>
      <c r="Q382" s="15">
        <v>48300</v>
      </c>
      <c r="R382" s="15">
        <v>250300</v>
      </c>
      <c r="S382" s="15">
        <v>298600</v>
      </c>
      <c r="T382" s="15">
        <v>4.335</v>
      </c>
      <c r="U382" s="15" t="s">
        <v>501</v>
      </c>
      <c r="V382" s="15" t="s">
        <v>502</v>
      </c>
      <c r="W382" s="16">
        <v>1</v>
      </c>
      <c r="X382" s="16">
        <v>1</v>
      </c>
      <c r="Y382" s="15">
        <v>71997</v>
      </c>
      <c r="Z382" s="15">
        <v>1.653</v>
      </c>
      <c r="AA382" s="15" t="s">
        <v>589</v>
      </c>
      <c r="AB382" s="15" t="s">
        <v>590</v>
      </c>
      <c r="AC382" s="15">
        <v>50000</v>
      </c>
      <c r="AD382" s="26">
        <v>41666</v>
      </c>
      <c r="AE382" s="15" t="s">
        <v>617</v>
      </c>
      <c r="AF382" s="15" t="s">
        <v>3265</v>
      </c>
      <c r="AG382" s="16">
        <v>1</v>
      </c>
      <c r="AH382" s="15" t="s">
        <v>3266</v>
      </c>
      <c r="AI382" s="15" t="s">
        <v>78</v>
      </c>
      <c r="AJ382" s="15">
        <v>71997.052246099993</v>
      </c>
      <c r="AK382" s="15">
        <v>1244.7352364200001</v>
      </c>
      <c r="AL382" s="15">
        <v>3092019.5660199998</v>
      </c>
      <c r="AM382" s="15">
        <v>1432266.9111599999</v>
      </c>
      <c r="AN382" s="14"/>
      <c r="AO382" s="14"/>
      <c r="AP382" s="19">
        <v>0</v>
      </c>
      <c r="AQ382" s="19">
        <v>0</v>
      </c>
      <c r="AR382" s="19">
        <v>45000</v>
      </c>
      <c r="AS382" s="19">
        <v>261200</v>
      </c>
      <c r="AT382" s="19">
        <f t="shared" si="83"/>
        <v>306200</v>
      </c>
      <c r="AU382" s="19">
        <v>0</v>
      </c>
      <c r="AV382" s="19">
        <v>0</v>
      </c>
      <c r="AW382" s="19">
        <v>0</v>
      </c>
      <c r="AX382" s="19">
        <v>0</v>
      </c>
      <c r="AY382" s="20">
        <f t="shared" si="80"/>
        <v>0</v>
      </c>
      <c r="AZ382" s="19">
        <f t="shared" si="71"/>
        <v>306200</v>
      </c>
      <c r="BA382" s="21">
        <v>1.6637000000099997</v>
      </c>
      <c r="BB382" s="21">
        <v>2.3913000000000002</v>
      </c>
      <c r="BC382" s="22"/>
      <c r="BD382" s="19">
        <v>9186</v>
      </c>
      <c r="BE382" s="19">
        <f t="shared" si="73"/>
        <v>5094.2494000306187</v>
      </c>
      <c r="BF382" s="19">
        <f t="shared" si="75"/>
        <v>7322.1606000000011</v>
      </c>
      <c r="BG382" s="23">
        <v>3.4819999999999997E-2</v>
      </c>
      <c r="BH382" s="23">
        <f t="shared" si="74"/>
        <v>3.4819999999999997E-2</v>
      </c>
      <c r="BI382" s="19">
        <v>0</v>
      </c>
      <c r="BJ382" s="19">
        <v>0</v>
      </c>
      <c r="BK382" s="19">
        <f t="shared" si="82"/>
        <v>5094.2494000306187</v>
      </c>
      <c r="BL382" s="19">
        <f t="shared" si="82"/>
        <v>7322.1606000000011</v>
      </c>
      <c r="BM382" s="19">
        <v>0</v>
      </c>
      <c r="BN382" s="19">
        <v>0</v>
      </c>
      <c r="BO382" s="19">
        <f t="shared" si="76"/>
        <v>0</v>
      </c>
      <c r="BP382" s="24">
        <f t="shared" si="72"/>
        <v>5094.2494000306187</v>
      </c>
      <c r="BQ382" s="24">
        <f t="shared" si="72"/>
        <v>7322.1606000000011</v>
      </c>
      <c r="BR382" s="24">
        <f t="shared" si="77"/>
        <v>2227.9111999693823</v>
      </c>
    </row>
    <row r="383" spans="1:71" s="25" customFormat="1" ht="25.5" x14ac:dyDescent="0.2">
      <c r="A383" s="14">
        <v>601</v>
      </c>
      <c r="B383" s="14"/>
      <c r="C383" s="15"/>
      <c r="D383" s="16">
        <v>27823</v>
      </c>
      <c r="E383" s="15" t="s">
        <v>3267</v>
      </c>
      <c r="F383" s="15" t="s">
        <v>3268</v>
      </c>
      <c r="G383" s="17" t="s">
        <v>3269</v>
      </c>
      <c r="H383" s="17" t="s">
        <v>3270</v>
      </c>
      <c r="I383" s="17" t="s">
        <v>86</v>
      </c>
      <c r="J383" s="15" t="s">
        <v>3271</v>
      </c>
      <c r="K383" s="15" t="s">
        <v>3272</v>
      </c>
      <c r="L383" s="18"/>
      <c r="M383" s="15"/>
      <c r="N383" s="15"/>
      <c r="O383" s="16"/>
      <c r="P383" s="15"/>
      <c r="Q383" s="15"/>
      <c r="R383" s="15"/>
      <c r="S383" s="15"/>
      <c r="T383" s="15"/>
      <c r="U383" s="15"/>
      <c r="V383" s="15"/>
      <c r="W383" s="16"/>
      <c r="X383" s="16"/>
      <c r="Y383" s="15"/>
      <c r="Z383" s="15"/>
      <c r="AA383" s="15"/>
      <c r="AB383" s="15"/>
      <c r="AC383" s="15"/>
      <c r="AD383" s="26"/>
      <c r="AE383" s="15"/>
      <c r="AF383" s="15"/>
      <c r="AG383" s="16"/>
      <c r="AH383" s="15"/>
      <c r="AI383" s="15"/>
      <c r="AJ383" s="15"/>
      <c r="AK383" s="15"/>
      <c r="AL383" s="15"/>
      <c r="AM383" s="15"/>
      <c r="AN383" s="14"/>
      <c r="AO383" s="14"/>
      <c r="AP383" s="19"/>
      <c r="AQ383" s="19"/>
      <c r="AR383" s="19"/>
      <c r="AS383" s="19"/>
      <c r="AT383" s="19">
        <f t="shared" si="83"/>
        <v>0</v>
      </c>
      <c r="AU383" s="19"/>
      <c r="AV383" s="19"/>
      <c r="AW383" s="19"/>
      <c r="AX383" s="19"/>
      <c r="AY383" s="20">
        <f t="shared" si="80"/>
        <v>0</v>
      </c>
      <c r="AZ383" s="19">
        <f t="shared" si="71"/>
        <v>0</v>
      </c>
      <c r="BA383" s="21"/>
      <c r="BB383" s="21"/>
      <c r="BC383" s="22"/>
      <c r="BD383" s="19">
        <v>0</v>
      </c>
      <c r="BE383" s="19">
        <f t="shared" si="73"/>
        <v>0</v>
      </c>
      <c r="BF383" s="19">
        <f t="shared" si="75"/>
        <v>0</v>
      </c>
      <c r="BG383" s="23">
        <v>3.4819999999999997E-2</v>
      </c>
      <c r="BH383" s="23">
        <f t="shared" si="74"/>
        <v>3.4819999999999997E-2</v>
      </c>
      <c r="BI383" s="19">
        <v>0</v>
      </c>
      <c r="BJ383" s="19">
        <v>0</v>
      </c>
      <c r="BK383" s="19">
        <f t="shared" si="82"/>
        <v>0</v>
      </c>
      <c r="BL383" s="19">
        <f t="shared" si="82"/>
        <v>0</v>
      </c>
      <c r="BM383" s="19">
        <v>0</v>
      </c>
      <c r="BN383" s="19">
        <v>0</v>
      </c>
      <c r="BO383" s="19">
        <f t="shared" si="76"/>
        <v>0</v>
      </c>
      <c r="BP383" s="24">
        <f t="shared" si="72"/>
        <v>0</v>
      </c>
      <c r="BQ383" s="24">
        <f t="shared" si="72"/>
        <v>0</v>
      </c>
      <c r="BR383" s="24">
        <f t="shared" si="77"/>
        <v>0</v>
      </c>
    </row>
    <row r="384" spans="1:71" s="25" customFormat="1" ht="25.5" x14ac:dyDescent="0.2">
      <c r="A384" s="14">
        <v>602</v>
      </c>
      <c r="B384" s="14"/>
      <c r="C384" s="15"/>
      <c r="D384" s="16">
        <v>29075</v>
      </c>
      <c r="E384" s="15" t="s">
        <v>3273</v>
      </c>
      <c r="F384" s="15" t="s">
        <v>3274</v>
      </c>
      <c r="G384" s="17" t="s">
        <v>3269</v>
      </c>
      <c r="H384" s="17" t="s">
        <v>3270</v>
      </c>
      <c r="I384" s="17" t="s">
        <v>86</v>
      </c>
      <c r="J384" s="15" t="s">
        <v>3275</v>
      </c>
      <c r="K384" s="15" t="s">
        <v>86</v>
      </c>
      <c r="L384" s="18"/>
      <c r="M384" s="15"/>
      <c r="N384" s="15"/>
      <c r="O384" s="16"/>
      <c r="P384" s="15"/>
      <c r="Q384" s="15"/>
      <c r="R384" s="15"/>
      <c r="S384" s="15"/>
      <c r="T384" s="15"/>
      <c r="U384" s="15"/>
      <c r="V384" s="15"/>
      <c r="W384" s="16"/>
      <c r="X384" s="16"/>
      <c r="Y384" s="15"/>
      <c r="Z384" s="15"/>
      <c r="AA384" s="15"/>
      <c r="AB384" s="15"/>
      <c r="AC384" s="15"/>
      <c r="AD384" s="26"/>
      <c r="AE384" s="15"/>
      <c r="AF384" s="15"/>
      <c r="AG384" s="16"/>
      <c r="AH384" s="15"/>
      <c r="AI384" s="15"/>
      <c r="AJ384" s="15"/>
      <c r="AK384" s="15"/>
      <c r="AL384" s="15"/>
      <c r="AM384" s="15"/>
      <c r="AN384" s="14"/>
      <c r="AO384" s="14"/>
      <c r="AP384" s="19"/>
      <c r="AQ384" s="19"/>
      <c r="AR384" s="19"/>
      <c r="AS384" s="19"/>
      <c r="AT384" s="19">
        <f t="shared" si="83"/>
        <v>0</v>
      </c>
      <c r="AU384" s="19"/>
      <c r="AV384" s="19"/>
      <c r="AW384" s="19"/>
      <c r="AX384" s="19"/>
      <c r="AY384" s="20">
        <f t="shared" si="80"/>
        <v>0</v>
      </c>
      <c r="AZ384" s="19">
        <f t="shared" si="71"/>
        <v>0</v>
      </c>
      <c r="BA384" s="21"/>
      <c r="BB384" s="21"/>
      <c r="BC384" s="22"/>
      <c r="BD384" s="19">
        <v>0</v>
      </c>
      <c r="BE384" s="19">
        <f t="shared" si="73"/>
        <v>0</v>
      </c>
      <c r="BF384" s="19">
        <f t="shared" si="75"/>
        <v>0</v>
      </c>
      <c r="BG384" s="23">
        <v>3.4819999999999997E-2</v>
      </c>
      <c r="BH384" s="23">
        <f t="shared" si="74"/>
        <v>3.4819999999999997E-2</v>
      </c>
      <c r="BI384" s="19">
        <v>0</v>
      </c>
      <c r="BJ384" s="19">
        <v>0</v>
      </c>
      <c r="BK384" s="19">
        <f t="shared" si="82"/>
        <v>0</v>
      </c>
      <c r="BL384" s="19">
        <f t="shared" si="82"/>
        <v>0</v>
      </c>
      <c r="BM384" s="19">
        <v>0</v>
      </c>
      <c r="BN384" s="19">
        <v>0</v>
      </c>
      <c r="BO384" s="19">
        <f t="shared" si="76"/>
        <v>0</v>
      </c>
      <c r="BP384" s="24">
        <f t="shared" si="72"/>
        <v>0</v>
      </c>
      <c r="BQ384" s="24">
        <f t="shared" si="72"/>
        <v>0</v>
      </c>
      <c r="BR384" s="24">
        <f t="shared" si="77"/>
        <v>0</v>
      </c>
    </row>
    <row r="385" spans="1:71" s="25" customFormat="1" ht="14.25" x14ac:dyDescent="0.2">
      <c r="A385" s="14">
        <v>603</v>
      </c>
      <c r="B385" s="14"/>
      <c r="C385" s="15" t="s">
        <v>176</v>
      </c>
      <c r="D385" s="16">
        <v>4530</v>
      </c>
      <c r="E385" s="15" t="s">
        <v>3276</v>
      </c>
      <c r="F385" s="15" t="s">
        <v>3277</v>
      </c>
      <c r="G385" s="17" t="s">
        <v>3278</v>
      </c>
      <c r="H385" s="17" t="s">
        <v>3279</v>
      </c>
      <c r="I385" s="17" t="s">
        <v>86</v>
      </c>
      <c r="J385" s="15" t="s">
        <v>3280</v>
      </c>
      <c r="K385" s="15" t="s">
        <v>86</v>
      </c>
      <c r="L385" s="18"/>
      <c r="M385" s="15"/>
      <c r="N385" s="15"/>
      <c r="O385" s="16"/>
      <c r="P385" s="15"/>
      <c r="Q385" s="15"/>
      <c r="R385" s="15"/>
      <c r="S385" s="15"/>
      <c r="T385" s="15"/>
      <c r="U385" s="15"/>
      <c r="V385" s="15"/>
      <c r="W385" s="16"/>
      <c r="X385" s="16"/>
      <c r="Y385" s="15"/>
      <c r="Z385" s="15"/>
      <c r="AA385" s="15"/>
      <c r="AB385" s="15"/>
      <c r="AC385" s="15"/>
      <c r="AD385" s="15"/>
      <c r="AE385" s="15"/>
      <c r="AF385" s="15"/>
      <c r="AG385" s="16"/>
      <c r="AH385" s="15"/>
      <c r="AI385" s="15"/>
      <c r="AJ385" s="15"/>
      <c r="AK385" s="15"/>
      <c r="AL385" s="15"/>
      <c r="AM385" s="15"/>
      <c r="AN385" s="14"/>
      <c r="AO385" s="14"/>
      <c r="AP385" s="19"/>
      <c r="AQ385" s="19"/>
      <c r="AR385" s="19"/>
      <c r="AS385" s="19"/>
      <c r="AT385" s="19"/>
      <c r="AU385" s="19"/>
      <c r="AV385" s="19"/>
      <c r="AW385" s="19"/>
      <c r="AX385" s="19"/>
      <c r="AY385" s="20"/>
      <c r="AZ385" s="19"/>
      <c r="BA385" s="21"/>
      <c r="BB385" s="21"/>
      <c r="BC385" s="22"/>
      <c r="BD385" s="19">
        <v>0</v>
      </c>
      <c r="BE385" s="19">
        <f t="shared" si="73"/>
        <v>0</v>
      </c>
      <c r="BF385" s="19">
        <f t="shared" si="75"/>
        <v>0</v>
      </c>
      <c r="BG385" s="23">
        <v>3.4819999999999997E-2</v>
      </c>
      <c r="BH385" s="23">
        <f t="shared" si="74"/>
        <v>3.4819999999999997E-2</v>
      </c>
      <c r="BI385" s="19">
        <v>0</v>
      </c>
      <c r="BJ385" s="19">
        <v>0</v>
      </c>
      <c r="BK385" s="19">
        <f t="shared" si="82"/>
        <v>0</v>
      </c>
      <c r="BL385" s="19">
        <f t="shared" si="82"/>
        <v>0</v>
      </c>
      <c r="BM385" s="19">
        <v>0</v>
      </c>
      <c r="BN385" s="19">
        <v>0</v>
      </c>
      <c r="BO385" s="19">
        <f t="shared" si="76"/>
        <v>0</v>
      </c>
      <c r="BP385" s="24">
        <f t="shared" si="72"/>
        <v>0</v>
      </c>
      <c r="BQ385" s="24">
        <f t="shared" si="72"/>
        <v>0</v>
      </c>
      <c r="BR385" s="24">
        <f t="shared" si="77"/>
        <v>0</v>
      </c>
    </row>
    <row r="386" spans="1:71" s="25" customFormat="1" ht="14.25" x14ac:dyDescent="0.2">
      <c r="A386" s="14">
        <v>1630</v>
      </c>
      <c r="B386" s="14"/>
      <c r="C386" s="15" t="s">
        <v>176</v>
      </c>
      <c r="D386" s="16">
        <v>4040</v>
      </c>
      <c r="E386" s="15" t="s">
        <v>3281</v>
      </c>
      <c r="F386" s="15" t="s">
        <v>3282</v>
      </c>
      <c r="G386" s="17" t="s">
        <v>3283</v>
      </c>
      <c r="H386" s="17" t="s">
        <v>3284</v>
      </c>
      <c r="I386" s="17" t="s">
        <v>86</v>
      </c>
      <c r="J386" s="15" t="s">
        <v>3285</v>
      </c>
      <c r="K386" s="15" t="s">
        <v>3286</v>
      </c>
      <c r="L386" s="18" t="s">
        <v>3287</v>
      </c>
      <c r="M386" s="15" t="s">
        <v>843</v>
      </c>
      <c r="N386" s="15" t="s">
        <v>844</v>
      </c>
      <c r="O386" s="16">
        <v>480</v>
      </c>
      <c r="P386" s="15" t="s">
        <v>2657</v>
      </c>
      <c r="Q386" s="15">
        <v>247700</v>
      </c>
      <c r="R386" s="15">
        <v>1345100</v>
      </c>
      <c r="S386" s="15">
        <v>1592800</v>
      </c>
      <c r="T386" s="15">
        <v>6.1929999999999996</v>
      </c>
      <c r="U386" s="15" t="s">
        <v>501</v>
      </c>
      <c r="V386" s="15" t="s">
        <v>502</v>
      </c>
      <c r="W386" s="16">
        <v>1</v>
      </c>
      <c r="X386" s="16">
        <v>1</v>
      </c>
      <c r="Y386" s="15">
        <v>327434</v>
      </c>
      <c r="Z386" s="15">
        <v>7.5170000000000003</v>
      </c>
      <c r="AA386" s="15" t="s">
        <v>78</v>
      </c>
      <c r="AB386" s="15" t="s">
        <v>78</v>
      </c>
      <c r="AC386" s="15">
        <v>1050000</v>
      </c>
      <c r="AD386" s="26">
        <v>41271</v>
      </c>
      <c r="AE386" s="15" t="s">
        <v>468</v>
      </c>
      <c r="AF386" s="15" t="s">
        <v>3288</v>
      </c>
      <c r="AG386" s="16">
        <v>1</v>
      </c>
      <c r="AH386" s="15" t="s">
        <v>3289</v>
      </c>
      <c r="AI386" s="15" t="s">
        <v>78</v>
      </c>
      <c r="AJ386" s="15">
        <v>327433.66162099998</v>
      </c>
      <c r="AK386" s="15">
        <v>2307.6885501400002</v>
      </c>
      <c r="AL386" s="15">
        <v>3094844.8597800001</v>
      </c>
      <c r="AM386" s="15">
        <v>1432462.7211</v>
      </c>
      <c r="AN386" s="14"/>
      <c r="AO386" s="14"/>
      <c r="AP386" s="19">
        <v>0</v>
      </c>
      <c r="AQ386" s="19">
        <v>0</v>
      </c>
      <c r="AR386" s="19">
        <v>247700</v>
      </c>
      <c r="AS386" s="19">
        <v>1358800</v>
      </c>
      <c r="AT386" s="19">
        <f t="shared" si="83"/>
        <v>1606500</v>
      </c>
      <c r="AU386" s="19">
        <v>0</v>
      </c>
      <c r="AV386" s="19">
        <v>0</v>
      </c>
      <c r="AW386" s="19">
        <v>0</v>
      </c>
      <c r="AX386" s="19">
        <v>0</v>
      </c>
      <c r="AY386" s="20">
        <f t="shared" ref="AY386:AY392" si="86">SUM(AU386:AX386)</f>
        <v>0</v>
      </c>
      <c r="AZ386" s="19">
        <f t="shared" ref="AZ386:AZ392" si="87">AT386-AY386</f>
        <v>1606500</v>
      </c>
      <c r="BA386" s="21">
        <v>1.6637000000099997</v>
      </c>
      <c r="BB386" s="21">
        <v>2.3913000000000002</v>
      </c>
      <c r="BC386" s="22"/>
      <c r="BD386" s="19">
        <v>48195</v>
      </c>
      <c r="BE386" s="19">
        <f t="shared" si="73"/>
        <v>26727.340500160644</v>
      </c>
      <c r="BF386" s="19">
        <f t="shared" si="75"/>
        <v>38416.234500000006</v>
      </c>
      <c r="BG386" s="23">
        <v>3.4819999999999997E-2</v>
      </c>
      <c r="BH386" s="23">
        <f t="shared" si="74"/>
        <v>3.4819999999999997E-2</v>
      </c>
      <c r="BI386" s="19">
        <v>0</v>
      </c>
      <c r="BJ386" s="19">
        <v>0</v>
      </c>
      <c r="BK386" s="19">
        <f t="shared" si="82"/>
        <v>26727.340500160644</v>
      </c>
      <c r="BL386" s="19">
        <f t="shared" si="82"/>
        <v>38416.234500000006</v>
      </c>
      <c r="BM386" s="19">
        <v>0</v>
      </c>
      <c r="BN386" s="19">
        <v>0</v>
      </c>
      <c r="BO386" s="19">
        <f t="shared" si="76"/>
        <v>0</v>
      </c>
      <c r="BP386" s="24">
        <f t="shared" si="72"/>
        <v>26727.340500160644</v>
      </c>
      <c r="BQ386" s="24">
        <f t="shared" si="72"/>
        <v>38416.234500000006</v>
      </c>
      <c r="BR386" s="24">
        <f t="shared" si="77"/>
        <v>11688.893999839362</v>
      </c>
    </row>
    <row r="387" spans="1:71" s="25" customFormat="1" ht="14.25" x14ac:dyDescent="0.2">
      <c r="A387" s="14">
        <v>1632</v>
      </c>
      <c r="B387" s="14"/>
      <c r="C387" s="15" t="s">
        <v>3290</v>
      </c>
      <c r="D387" s="16">
        <v>16876</v>
      </c>
      <c r="E387" s="15" t="s">
        <v>3291</v>
      </c>
      <c r="F387" s="15" t="s">
        <v>3290</v>
      </c>
      <c r="G387" s="17" t="s">
        <v>3292</v>
      </c>
      <c r="H387" s="17" t="s">
        <v>3293</v>
      </c>
      <c r="I387" s="17" t="s">
        <v>86</v>
      </c>
      <c r="J387" s="15" t="s">
        <v>3294</v>
      </c>
      <c r="K387" s="15" t="s">
        <v>191</v>
      </c>
      <c r="L387" s="18" t="s">
        <v>3295</v>
      </c>
      <c r="M387" s="15" t="s">
        <v>2484</v>
      </c>
      <c r="N387" s="15" t="s">
        <v>2485</v>
      </c>
      <c r="O387" s="16">
        <v>511</v>
      </c>
      <c r="P387" s="15" t="s">
        <v>569</v>
      </c>
      <c r="Q387" s="15">
        <v>14600</v>
      </c>
      <c r="R387" s="15">
        <v>68200</v>
      </c>
      <c r="S387" s="15">
        <v>82800</v>
      </c>
      <c r="T387" s="15">
        <v>0.37</v>
      </c>
      <c r="U387" s="15" t="s">
        <v>501</v>
      </c>
      <c r="V387" s="15" t="s">
        <v>502</v>
      </c>
      <c r="W387" s="16">
        <v>1</v>
      </c>
      <c r="X387" s="16">
        <v>1</v>
      </c>
      <c r="Y387" s="15">
        <v>16160</v>
      </c>
      <c r="Z387" s="15">
        <v>0.371</v>
      </c>
      <c r="AA387" s="15" t="s">
        <v>78</v>
      </c>
      <c r="AB387" s="15" t="s">
        <v>78</v>
      </c>
      <c r="AC387" s="15">
        <v>0</v>
      </c>
      <c r="AD387" s="26">
        <v>38562</v>
      </c>
      <c r="AE387" s="15" t="s">
        <v>119</v>
      </c>
      <c r="AF387" s="15" t="s">
        <v>119</v>
      </c>
      <c r="AG387" s="16">
        <v>1</v>
      </c>
      <c r="AH387" s="15" t="s">
        <v>3296</v>
      </c>
      <c r="AI387" s="15" t="s">
        <v>78</v>
      </c>
      <c r="AJ387" s="15">
        <v>16160.1313477</v>
      </c>
      <c r="AK387" s="15">
        <v>523.21470966499999</v>
      </c>
      <c r="AL387" s="15">
        <v>3096952.5791500001</v>
      </c>
      <c r="AM387" s="15">
        <v>1431442.7162299999</v>
      </c>
      <c r="AN387" s="14"/>
      <c r="AO387" s="14"/>
      <c r="AP387" s="19">
        <v>14600</v>
      </c>
      <c r="AQ387" s="19">
        <v>67500</v>
      </c>
      <c r="AR387" s="19">
        <v>0</v>
      </c>
      <c r="AS387" s="19">
        <v>0</v>
      </c>
      <c r="AT387" s="19">
        <f t="shared" si="83"/>
        <v>82100</v>
      </c>
      <c r="AU387" s="19">
        <v>45000</v>
      </c>
      <c r="AV387" s="19">
        <v>3000</v>
      </c>
      <c r="AW387" s="19">
        <v>12985</v>
      </c>
      <c r="AX387" s="19">
        <v>0</v>
      </c>
      <c r="AY387" s="20">
        <f t="shared" si="86"/>
        <v>60985</v>
      </c>
      <c r="AZ387" s="19">
        <f t="shared" si="87"/>
        <v>21115</v>
      </c>
      <c r="BA387" s="21">
        <v>1.6637000000099997</v>
      </c>
      <c r="BB387" s="21">
        <v>2.3913000000000002</v>
      </c>
      <c r="BC387" s="22"/>
      <c r="BD387" s="19">
        <v>821</v>
      </c>
      <c r="BE387" s="19">
        <f t="shared" si="73"/>
        <v>351.29025500211145</v>
      </c>
      <c r="BF387" s="19">
        <f t="shared" si="75"/>
        <v>504.92299500000007</v>
      </c>
      <c r="BG387" s="23">
        <v>3.4819999999999997E-2</v>
      </c>
      <c r="BH387" s="23">
        <f t="shared" si="74"/>
        <v>3.4819999999999997E-2</v>
      </c>
      <c r="BI387" s="19">
        <v>12.231926679173519</v>
      </c>
      <c r="BJ387" s="19">
        <v>12.231926679173519</v>
      </c>
      <c r="BK387" s="19">
        <f t="shared" ref="BK387:BL402" si="88">BE387-BI387</f>
        <v>339.05832832293794</v>
      </c>
      <c r="BL387" s="19">
        <f t="shared" si="88"/>
        <v>492.69106832082656</v>
      </c>
      <c r="BM387" s="19">
        <v>0</v>
      </c>
      <c r="BN387" s="19">
        <v>0</v>
      </c>
      <c r="BO387" s="19">
        <f t="shared" si="76"/>
        <v>0</v>
      </c>
      <c r="BP387" s="24">
        <f t="shared" si="72"/>
        <v>339.05832832293794</v>
      </c>
      <c r="BQ387" s="24">
        <f t="shared" si="72"/>
        <v>492.69106832082656</v>
      </c>
      <c r="BR387" s="24">
        <f t="shared" si="77"/>
        <v>153.63273999788862</v>
      </c>
    </row>
    <row r="388" spans="1:71" s="25" customFormat="1" ht="14.25" x14ac:dyDescent="0.2">
      <c r="A388" s="14">
        <v>1635</v>
      </c>
      <c r="B388" s="14"/>
      <c r="C388" s="15"/>
      <c r="D388" s="16">
        <v>11385</v>
      </c>
      <c r="E388" s="15" t="s">
        <v>3297</v>
      </c>
      <c r="F388" s="15" t="s">
        <v>3298</v>
      </c>
      <c r="G388" s="17" t="s">
        <v>3299</v>
      </c>
      <c r="H388" s="17" t="s">
        <v>3300</v>
      </c>
      <c r="I388" s="17" t="s">
        <v>88</v>
      </c>
      <c r="J388" s="15" t="s">
        <v>3301</v>
      </c>
      <c r="K388" s="15" t="s">
        <v>3302</v>
      </c>
      <c r="L388" s="18" t="s">
        <v>3303</v>
      </c>
      <c r="M388" s="15" t="s">
        <v>2842</v>
      </c>
      <c r="N388" s="15" t="s">
        <v>2843</v>
      </c>
      <c r="O388" s="16">
        <v>610</v>
      </c>
      <c r="P388" s="15" t="s">
        <v>272</v>
      </c>
      <c r="Q388" s="15">
        <v>0</v>
      </c>
      <c r="R388" s="15">
        <v>0</v>
      </c>
      <c r="S388" s="15">
        <v>0</v>
      </c>
      <c r="T388" s="15">
        <v>0</v>
      </c>
      <c r="U388" s="15" t="s">
        <v>75</v>
      </c>
      <c r="V388" s="15" t="s">
        <v>76</v>
      </c>
      <c r="W388" s="16">
        <v>0</v>
      </c>
      <c r="X388" s="16">
        <v>0</v>
      </c>
      <c r="Y388" s="15">
        <v>17</v>
      </c>
      <c r="Z388" s="15">
        <v>0</v>
      </c>
      <c r="AA388" s="15" t="s">
        <v>2838</v>
      </c>
      <c r="AB388" s="15" t="s">
        <v>2839</v>
      </c>
      <c r="AC388" s="15">
        <v>0</v>
      </c>
      <c r="AD388" s="15"/>
      <c r="AE388" s="15" t="s">
        <v>78</v>
      </c>
      <c r="AF388" s="15" t="s">
        <v>78</v>
      </c>
      <c r="AG388" s="16">
        <v>1</v>
      </c>
      <c r="AH388" s="15" t="s">
        <v>3304</v>
      </c>
      <c r="AI388" s="15" t="s">
        <v>78</v>
      </c>
      <c r="AJ388" s="15">
        <v>17.1337890625</v>
      </c>
      <c r="AK388" s="15">
        <v>23.487907761199999</v>
      </c>
      <c r="AL388" s="15">
        <v>3100512.70658</v>
      </c>
      <c r="AM388" s="15">
        <v>1431924.7801600001</v>
      </c>
      <c r="AN388" s="14"/>
      <c r="AO388" s="14"/>
      <c r="AP388" s="19">
        <v>0</v>
      </c>
      <c r="AQ388" s="19">
        <v>0</v>
      </c>
      <c r="AR388" s="19">
        <v>0</v>
      </c>
      <c r="AS388" s="19">
        <v>0</v>
      </c>
      <c r="AT388" s="19">
        <f t="shared" si="83"/>
        <v>0</v>
      </c>
      <c r="AU388" s="19">
        <v>0</v>
      </c>
      <c r="AV388" s="19">
        <v>0</v>
      </c>
      <c r="AW388" s="19">
        <v>0</v>
      </c>
      <c r="AX388" s="19">
        <v>0</v>
      </c>
      <c r="AY388" s="20">
        <f t="shared" si="86"/>
        <v>0</v>
      </c>
      <c r="AZ388" s="19">
        <f t="shared" si="87"/>
        <v>0</v>
      </c>
      <c r="BA388" s="21">
        <f t="shared" ref="BA388:BA390" si="89">1.4823</f>
        <v>1.4823</v>
      </c>
      <c r="BB388" s="21">
        <f t="shared" ref="BB388:BB390" si="90">2.0303</f>
        <v>2.0303</v>
      </c>
      <c r="BC388" s="22"/>
      <c r="BD388" s="19">
        <v>0</v>
      </c>
      <c r="BE388" s="19">
        <f t="shared" si="73"/>
        <v>0</v>
      </c>
      <c r="BF388" s="19">
        <f t="shared" si="75"/>
        <v>0</v>
      </c>
      <c r="BG388" s="23">
        <v>3.4819999999999997E-2</v>
      </c>
      <c r="BH388" s="23">
        <f t="shared" si="74"/>
        <v>3.4819999999999997E-2</v>
      </c>
      <c r="BI388" s="19">
        <v>0</v>
      </c>
      <c r="BJ388" s="19">
        <v>0</v>
      </c>
      <c r="BK388" s="19">
        <f t="shared" si="88"/>
        <v>0</v>
      </c>
      <c r="BL388" s="19">
        <f t="shared" si="88"/>
        <v>0</v>
      </c>
      <c r="BM388" s="19">
        <v>0</v>
      </c>
      <c r="BN388" s="19">
        <v>0</v>
      </c>
      <c r="BO388" s="19">
        <f t="shared" si="76"/>
        <v>0</v>
      </c>
      <c r="BP388" s="24">
        <f t="shared" si="72"/>
        <v>0</v>
      </c>
      <c r="BQ388" s="24">
        <f t="shared" si="72"/>
        <v>0</v>
      </c>
      <c r="BR388" s="24">
        <f t="shared" si="77"/>
        <v>0</v>
      </c>
      <c r="BS388" s="25" t="s">
        <v>292</v>
      </c>
    </row>
    <row r="389" spans="1:71" s="25" customFormat="1" ht="14.25" x14ac:dyDescent="0.2">
      <c r="A389" s="14">
        <v>1636</v>
      </c>
      <c r="B389" s="14"/>
      <c r="C389" s="15"/>
      <c r="D389" s="16">
        <v>28699</v>
      </c>
      <c r="E389" s="15" t="s">
        <v>3305</v>
      </c>
      <c r="F389" s="15" t="s">
        <v>3306</v>
      </c>
      <c r="G389" s="17" t="s">
        <v>3299</v>
      </c>
      <c r="H389" s="17" t="s">
        <v>3300</v>
      </c>
      <c r="I389" s="17" t="s">
        <v>88</v>
      </c>
      <c r="J389" s="15" t="s">
        <v>1051</v>
      </c>
      <c r="K389" s="15" t="s">
        <v>86</v>
      </c>
      <c r="L389" s="18" t="s">
        <v>2847</v>
      </c>
      <c r="M389" s="15" t="s">
        <v>2836</v>
      </c>
      <c r="N389" s="15" t="s">
        <v>2837</v>
      </c>
      <c r="O389" s="16">
        <v>419</v>
      </c>
      <c r="P389" s="15" t="s">
        <v>895</v>
      </c>
      <c r="Q389" s="15">
        <v>13800</v>
      </c>
      <c r="R389" s="15">
        <v>58100</v>
      </c>
      <c r="S389" s="15">
        <v>71900</v>
      </c>
      <c r="T389" s="15">
        <v>0.25900000000000001</v>
      </c>
      <c r="U389" s="15" t="s">
        <v>75</v>
      </c>
      <c r="V389" s="15" t="s">
        <v>76</v>
      </c>
      <c r="W389" s="16">
        <v>1</v>
      </c>
      <c r="X389" s="16">
        <v>1</v>
      </c>
      <c r="Y389" s="15">
        <v>16</v>
      </c>
      <c r="Z389" s="15">
        <v>0</v>
      </c>
      <c r="AA389" s="15" t="s">
        <v>2838</v>
      </c>
      <c r="AB389" s="15" t="s">
        <v>2839</v>
      </c>
      <c r="AC389" s="15">
        <v>32000</v>
      </c>
      <c r="AD389" s="26">
        <v>42328</v>
      </c>
      <c r="AE389" s="15" t="s">
        <v>147</v>
      </c>
      <c r="AF389" s="15" t="s">
        <v>2848</v>
      </c>
      <c r="AG389" s="16">
        <v>1</v>
      </c>
      <c r="AH389" s="15" t="s">
        <v>2849</v>
      </c>
      <c r="AI389" s="15" t="s">
        <v>78</v>
      </c>
      <c r="AJ389" s="15">
        <v>15.72265625</v>
      </c>
      <c r="AK389" s="15">
        <v>148.766838165</v>
      </c>
      <c r="AL389" s="15">
        <v>3100320.37439</v>
      </c>
      <c r="AM389" s="15">
        <v>1431871.2484500001</v>
      </c>
      <c r="AN389" s="14"/>
      <c r="AO389" s="14"/>
      <c r="AP389" s="19">
        <v>0</v>
      </c>
      <c r="AQ389" s="19">
        <v>0</v>
      </c>
      <c r="AR389" s="19">
        <v>13800</v>
      </c>
      <c r="AS389" s="19">
        <v>76500</v>
      </c>
      <c r="AT389" s="19">
        <f t="shared" si="83"/>
        <v>90300</v>
      </c>
      <c r="AU389" s="19">
        <v>0</v>
      </c>
      <c r="AV389" s="19">
        <v>3000</v>
      </c>
      <c r="AW389" s="19">
        <v>0</v>
      </c>
      <c r="AX389" s="19">
        <v>0</v>
      </c>
      <c r="AY389" s="20">
        <f t="shared" si="86"/>
        <v>3000</v>
      </c>
      <c r="AZ389" s="19">
        <f t="shared" si="87"/>
        <v>87300</v>
      </c>
      <c r="BA389" s="21">
        <f t="shared" si="89"/>
        <v>1.4823</v>
      </c>
      <c r="BB389" s="21">
        <f t="shared" si="90"/>
        <v>2.0303</v>
      </c>
      <c r="BC389" s="22"/>
      <c r="BD389" s="19">
        <v>1806</v>
      </c>
      <c r="BE389" s="19">
        <f t="shared" si="73"/>
        <v>1294.0479</v>
      </c>
      <c r="BF389" s="19">
        <f t="shared" si="75"/>
        <v>1772.4519</v>
      </c>
      <c r="BG389" s="23">
        <v>3.4819999999999997E-2</v>
      </c>
      <c r="BH389" s="23">
        <f t="shared" si="74"/>
        <v>3.4819999999999997E-2</v>
      </c>
      <c r="BI389" s="19">
        <v>0</v>
      </c>
      <c r="BJ389" s="19">
        <v>0</v>
      </c>
      <c r="BK389" s="19">
        <f t="shared" si="88"/>
        <v>1294.0479</v>
      </c>
      <c r="BL389" s="19">
        <f t="shared" si="88"/>
        <v>1772.4519</v>
      </c>
      <c r="BM389" s="19">
        <v>0</v>
      </c>
      <c r="BN389" s="19">
        <v>27.360899999999901</v>
      </c>
      <c r="BO389" s="19">
        <f t="shared" si="76"/>
        <v>27.360899999999901</v>
      </c>
      <c r="BP389" s="24">
        <f t="shared" si="72"/>
        <v>1294.0479</v>
      </c>
      <c r="BQ389" s="24">
        <f t="shared" si="72"/>
        <v>1745.0910000000001</v>
      </c>
      <c r="BR389" s="24">
        <f t="shared" si="77"/>
        <v>451.04310000000009</v>
      </c>
    </row>
    <row r="390" spans="1:71" s="25" customFormat="1" ht="14.25" x14ac:dyDescent="0.2">
      <c r="A390" s="14">
        <v>1637</v>
      </c>
      <c r="B390" s="14"/>
      <c r="C390" s="15"/>
      <c r="D390" s="16">
        <v>19092</v>
      </c>
      <c r="E390" s="15" t="s">
        <v>3307</v>
      </c>
      <c r="F390" s="15" t="s">
        <v>3308</v>
      </c>
      <c r="G390" s="17" t="s">
        <v>3309</v>
      </c>
      <c r="H390" s="17" t="s">
        <v>3310</v>
      </c>
      <c r="I390" s="17" t="s">
        <v>86</v>
      </c>
      <c r="J390" s="15" t="s">
        <v>3311</v>
      </c>
      <c r="K390" s="15" t="s">
        <v>3312</v>
      </c>
      <c r="L390" s="18" t="s">
        <v>3313</v>
      </c>
      <c r="M390" s="15" t="s">
        <v>230</v>
      </c>
      <c r="N390" s="15" t="s">
        <v>231</v>
      </c>
      <c r="O390" s="16">
        <v>498</v>
      </c>
      <c r="P390" s="15" t="s">
        <v>232</v>
      </c>
      <c r="Q390" s="15">
        <v>0</v>
      </c>
      <c r="R390" s="15">
        <v>11700</v>
      </c>
      <c r="S390" s="15">
        <v>11700</v>
      </c>
      <c r="T390" s="15">
        <v>0</v>
      </c>
      <c r="U390" s="15" t="s">
        <v>75</v>
      </c>
      <c r="V390" s="15" t="s">
        <v>76</v>
      </c>
      <c r="W390" s="16">
        <v>1</v>
      </c>
      <c r="X390" s="16">
        <v>0</v>
      </c>
      <c r="Y390" s="15">
        <v>161</v>
      </c>
      <c r="Z390" s="15">
        <v>4.0000000000000001E-3</v>
      </c>
      <c r="AA390" s="15" t="s">
        <v>78</v>
      </c>
      <c r="AB390" s="15" t="s">
        <v>78</v>
      </c>
      <c r="AC390" s="15">
        <v>0</v>
      </c>
      <c r="AD390" s="15"/>
      <c r="AE390" s="15" t="s">
        <v>78</v>
      </c>
      <c r="AF390" s="15" t="s">
        <v>78</v>
      </c>
      <c r="AG390" s="16">
        <v>1</v>
      </c>
      <c r="AH390" s="15" t="s">
        <v>3314</v>
      </c>
      <c r="AI390" s="15" t="s">
        <v>78</v>
      </c>
      <c r="AJ390" s="15">
        <v>160.71972656299999</v>
      </c>
      <c r="AK390" s="15">
        <v>45.233196745400001</v>
      </c>
      <c r="AL390" s="15">
        <v>3099489.56128</v>
      </c>
      <c r="AM390" s="15">
        <v>1430872.9117099999</v>
      </c>
      <c r="AN390" s="14"/>
      <c r="AO390" s="14"/>
      <c r="AP390" s="19">
        <v>0</v>
      </c>
      <c r="AQ390" s="19">
        <v>0</v>
      </c>
      <c r="AR390" s="19">
        <v>0</v>
      </c>
      <c r="AS390" s="19">
        <v>11600</v>
      </c>
      <c r="AT390" s="19">
        <f t="shared" si="83"/>
        <v>11600</v>
      </c>
      <c r="AU390" s="19">
        <v>0</v>
      </c>
      <c r="AV390" s="19">
        <v>0</v>
      </c>
      <c r="AW390" s="19">
        <v>0</v>
      </c>
      <c r="AX390" s="19">
        <v>0</v>
      </c>
      <c r="AY390" s="20">
        <f t="shared" si="86"/>
        <v>0</v>
      </c>
      <c r="AZ390" s="19">
        <f t="shared" si="87"/>
        <v>11600</v>
      </c>
      <c r="BA390" s="21">
        <f t="shared" si="89"/>
        <v>1.4823</v>
      </c>
      <c r="BB390" s="21">
        <f t="shared" si="90"/>
        <v>2.0303</v>
      </c>
      <c r="BC390" s="22"/>
      <c r="BD390" s="19">
        <v>348</v>
      </c>
      <c r="BE390" s="19">
        <f t="shared" si="73"/>
        <v>171.9468</v>
      </c>
      <c r="BF390" s="19">
        <f t="shared" si="75"/>
        <v>235.51480000000001</v>
      </c>
      <c r="BG390" s="23">
        <v>3.4819999999999997E-2</v>
      </c>
      <c r="BH390" s="23">
        <f t="shared" si="74"/>
        <v>3.4819999999999997E-2</v>
      </c>
      <c r="BI390" s="19">
        <v>0</v>
      </c>
      <c r="BJ390" s="19">
        <v>0</v>
      </c>
      <c r="BK390" s="19">
        <f t="shared" si="88"/>
        <v>171.9468</v>
      </c>
      <c r="BL390" s="19">
        <f t="shared" si="88"/>
        <v>235.51480000000001</v>
      </c>
      <c r="BM390" s="19">
        <v>0</v>
      </c>
      <c r="BN390" s="19">
        <v>0</v>
      </c>
      <c r="BO390" s="19">
        <f t="shared" si="76"/>
        <v>0</v>
      </c>
      <c r="BP390" s="24">
        <f t="shared" si="72"/>
        <v>171.9468</v>
      </c>
      <c r="BQ390" s="24">
        <f t="shared" si="72"/>
        <v>235.51480000000001</v>
      </c>
      <c r="BR390" s="24">
        <f t="shared" si="77"/>
        <v>63.568000000000012</v>
      </c>
    </row>
    <row r="391" spans="1:71" s="25" customFormat="1" ht="14.25" x14ac:dyDescent="0.2">
      <c r="A391" s="14">
        <v>1638</v>
      </c>
      <c r="B391" s="14"/>
      <c r="C391" s="15" t="s">
        <v>176</v>
      </c>
      <c r="D391" s="16">
        <v>17391</v>
      </c>
      <c r="E391" s="15" t="s">
        <v>3315</v>
      </c>
      <c r="F391" s="15" t="s">
        <v>3316</v>
      </c>
      <c r="G391" s="17" t="s">
        <v>3317</v>
      </c>
      <c r="H391" s="17" t="s">
        <v>3318</v>
      </c>
      <c r="I391" s="17" t="s">
        <v>86</v>
      </c>
      <c r="J391" s="15" t="s">
        <v>3319</v>
      </c>
      <c r="K391" s="15" t="s">
        <v>86</v>
      </c>
      <c r="L391" s="18" t="s">
        <v>78</v>
      </c>
      <c r="M391" s="15" t="s">
        <v>78</v>
      </c>
      <c r="N391" s="15" t="s">
        <v>78</v>
      </c>
      <c r="O391" s="16">
        <v>0</v>
      </c>
      <c r="P391" s="15" t="s">
        <v>78</v>
      </c>
      <c r="Q391" s="15">
        <v>0</v>
      </c>
      <c r="R391" s="15">
        <v>0</v>
      </c>
      <c r="S391" s="15">
        <v>0</v>
      </c>
      <c r="T391" s="15">
        <v>0</v>
      </c>
      <c r="U391" s="15" t="s">
        <v>501</v>
      </c>
      <c r="V391" s="15" t="s">
        <v>78</v>
      </c>
      <c r="W391" s="16">
        <v>0</v>
      </c>
      <c r="X391" s="16">
        <v>0</v>
      </c>
      <c r="Y391" s="15">
        <v>13609</v>
      </c>
      <c r="Z391" s="15">
        <v>0.312</v>
      </c>
      <c r="AA391" s="15" t="s">
        <v>589</v>
      </c>
      <c r="AB391" s="15" t="s">
        <v>590</v>
      </c>
      <c r="AC391" s="15">
        <v>0</v>
      </c>
      <c r="AD391" s="15"/>
      <c r="AE391" s="15" t="s">
        <v>78</v>
      </c>
      <c r="AF391" s="15" t="s">
        <v>78</v>
      </c>
      <c r="AG391" s="16">
        <v>0</v>
      </c>
      <c r="AH391" s="15" t="s">
        <v>3320</v>
      </c>
      <c r="AI391" s="15" t="s">
        <v>78</v>
      </c>
      <c r="AJ391" s="15">
        <v>13608.7915039</v>
      </c>
      <c r="AK391" s="15">
        <v>1069.8835330300001</v>
      </c>
      <c r="AL391" s="15">
        <v>3091679.1216000002</v>
      </c>
      <c r="AM391" s="15">
        <v>1432084.3551700001</v>
      </c>
      <c r="AN391" s="14"/>
      <c r="AO391" s="14"/>
      <c r="AP391" s="19">
        <v>0</v>
      </c>
      <c r="AQ391" s="19">
        <v>0</v>
      </c>
      <c r="AR391" s="19">
        <v>0</v>
      </c>
      <c r="AS391" s="19">
        <v>0</v>
      </c>
      <c r="AT391" s="19">
        <f t="shared" si="83"/>
        <v>0</v>
      </c>
      <c r="AU391" s="19">
        <v>0</v>
      </c>
      <c r="AV391" s="19">
        <v>0</v>
      </c>
      <c r="AW391" s="19">
        <v>0</v>
      </c>
      <c r="AX391" s="19">
        <v>0</v>
      </c>
      <c r="AY391" s="20">
        <f t="shared" si="86"/>
        <v>0</v>
      </c>
      <c r="AZ391" s="19">
        <f t="shared" si="87"/>
        <v>0</v>
      </c>
      <c r="BA391" s="21">
        <v>1.6637000000099997</v>
      </c>
      <c r="BB391" s="21">
        <v>2.3913000000000002</v>
      </c>
      <c r="BC391" s="22"/>
      <c r="BD391" s="19">
        <v>0</v>
      </c>
      <c r="BE391" s="19">
        <f t="shared" si="73"/>
        <v>0</v>
      </c>
      <c r="BF391" s="19">
        <f t="shared" si="75"/>
        <v>0</v>
      </c>
      <c r="BG391" s="23">
        <v>3.4819999999999997E-2</v>
      </c>
      <c r="BH391" s="23">
        <f t="shared" si="74"/>
        <v>3.4819999999999997E-2</v>
      </c>
      <c r="BI391" s="19">
        <v>0</v>
      </c>
      <c r="BJ391" s="19">
        <v>0</v>
      </c>
      <c r="BK391" s="19">
        <f t="shared" si="88"/>
        <v>0</v>
      </c>
      <c r="BL391" s="19">
        <f t="shared" si="88"/>
        <v>0</v>
      </c>
      <c r="BM391" s="19">
        <v>0</v>
      </c>
      <c r="BN391" s="19">
        <v>0</v>
      </c>
      <c r="BO391" s="19">
        <f t="shared" si="76"/>
        <v>0</v>
      </c>
      <c r="BP391" s="24">
        <f t="shared" si="72"/>
        <v>0</v>
      </c>
      <c r="BQ391" s="24">
        <f t="shared" si="72"/>
        <v>0</v>
      </c>
      <c r="BR391" s="24">
        <f t="shared" si="77"/>
        <v>0</v>
      </c>
    </row>
    <row r="392" spans="1:71" s="25" customFormat="1" ht="14.25" x14ac:dyDescent="0.2">
      <c r="A392" s="14">
        <v>1639</v>
      </c>
      <c r="B392" s="14"/>
      <c r="C392" s="15" t="s">
        <v>3321</v>
      </c>
      <c r="D392" s="16">
        <v>19605</v>
      </c>
      <c r="E392" s="15" t="s">
        <v>3322</v>
      </c>
      <c r="F392" s="15" t="s">
        <v>3321</v>
      </c>
      <c r="G392" s="17" t="s">
        <v>3323</v>
      </c>
      <c r="H392" s="17" t="s">
        <v>3324</v>
      </c>
      <c r="I392" s="17" t="s">
        <v>86</v>
      </c>
      <c r="J392" s="15" t="s">
        <v>3325</v>
      </c>
      <c r="K392" s="15" t="s">
        <v>361</v>
      </c>
      <c r="L392" s="18" t="s">
        <v>677</v>
      </c>
      <c r="M392" s="15" t="s">
        <v>587</v>
      </c>
      <c r="N392" s="15" t="s">
        <v>588</v>
      </c>
      <c r="O392" s="16">
        <v>680</v>
      </c>
      <c r="P392" s="15" t="s">
        <v>462</v>
      </c>
      <c r="Q392" s="15">
        <v>1536300</v>
      </c>
      <c r="R392" s="15">
        <v>3858800</v>
      </c>
      <c r="S392" s="15">
        <v>5395100</v>
      </c>
      <c r="T392" s="15">
        <v>50.8</v>
      </c>
      <c r="U392" s="15" t="s">
        <v>501</v>
      </c>
      <c r="V392" s="15" t="s">
        <v>502</v>
      </c>
      <c r="W392" s="16">
        <v>1</v>
      </c>
      <c r="X392" s="16">
        <v>1</v>
      </c>
      <c r="Y392" s="15">
        <v>358298</v>
      </c>
      <c r="Z392" s="15">
        <v>8.2249999999999996</v>
      </c>
      <c r="AA392" s="15" t="s">
        <v>699</v>
      </c>
      <c r="AB392" s="15" t="s">
        <v>590</v>
      </c>
      <c r="AC392" s="15">
        <v>1350000</v>
      </c>
      <c r="AD392" s="26">
        <v>40542</v>
      </c>
      <c r="AE392" s="15" t="s">
        <v>617</v>
      </c>
      <c r="AF392" s="15" t="s">
        <v>678</v>
      </c>
      <c r="AG392" s="16">
        <v>1</v>
      </c>
      <c r="AH392" s="15" t="s">
        <v>679</v>
      </c>
      <c r="AI392" s="15" t="s">
        <v>78</v>
      </c>
      <c r="AJ392" s="15">
        <v>358297.84668000002</v>
      </c>
      <c r="AK392" s="15">
        <v>2787.7429150900002</v>
      </c>
      <c r="AL392" s="15">
        <v>3090975.33176</v>
      </c>
      <c r="AM392" s="15">
        <v>1431270.73358</v>
      </c>
      <c r="AN392" s="14"/>
      <c r="AO392" s="14"/>
      <c r="AP392" s="19">
        <v>0</v>
      </c>
      <c r="AQ392" s="19">
        <v>0</v>
      </c>
      <c r="AR392" s="19">
        <v>1523000</v>
      </c>
      <c r="AS392" s="19">
        <v>3820000</v>
      </c>
      <c r="AT392" s="19">
        <f t="shared" si="83"/>
        <v>5343000</v>
      </c>
      <c r="AU392" s="19">
        <v>0</v>
      </c>
      <c r="AV392" s="19">
        <v>0</v>
      </c>
      <c r="AW392" s="19">
        <v>0</v>
      </c>
      <c r="AX392" s="19">
        <v>5343000</v>
      </c>
      <c r="AY392" s="20">
        <f t="shared" si="86"/>
        <v>5343000</v>
      </c>
      <c r="AZ392" s="19">
        <f t="shared" si="87"/>
        <v>0</v>
      </c>
      <c r="BA392" s="21">
        <v>1.6637000000099997</v>
      </c>
      <c r="BB392" s="21">
        <v>2.3913000000000002</v>
      </c>
      <c r="BC392" s="22"/>
      <c r="BD392" s="19">
        <v>160290</v>
      </c>
      <c r="BE392" s="19">
        <f t="shared" si="73"/>
        <v>0</v>
      </c>
      <c r="BF392" s="19">
        <f t="shared" si="75"/>
        <v>0</v>
      </c>
      <c r="BG392" s="23">
        <v>3.4819999999999997E-2</v>
      </c>
      <c r="BH392" s="23">
        <f t="shared" si="74"/>
        <v>3.4819999999999997E-2</v>
      </c>
      <c r="BI392" s="19">
        <v>0</v>
      </c>
      <c r="BJ392" s="19">
        <v>0</v>
      </c>
      <c r="BK392" s="19">
        <f t="shared" si="88"/>
        <v>0</v>
      </c>
      <c r="BL392" s="19">
        <f t="shared" si="88"/>
        <v>0</v>
      </c>
      <c r="BM392" s="19">
        <v>0</v>
      </c>
      <c r="BN392" s="19">
        <v>0</v>
      </c>
      <c r="BO392" s="19">
        <f t="shared" si="76"/>
        <v>0</v>
      </c>
      <c r="BP392" s="24">
        <f t="shared" ref="BP392:BQ407" si="91">BK392-BM392</f>
        <v>0</v>
      </c>
      <c r="BQ392" s="24">
        <f t="shared" si="91"/>
        <v>0</v>
      </c>
      <c r="BR392" s="24">
        <f t="shared" si="77"/>
        <v>0</v>
      </c>
      <c r="BS392" s="25" t="s">
        <v>292</v>
      </c>
    </row>
    <row r="393" spans="1:71" s="25" customFormat="1" ht="14.25" x14ac:dyDescent="0.2">
      <c r="A393" s="14">
        <v>604</v>
      </c>
      <c r="B393" s="14"/>
      <c r="C393" s="15" t="s">
        <v>3326</v>
      </c>
      <c r="D393" s="16">
        <v>5802</v>
      </c>
      <c r="E393" s="15" t="s">
        <v>3327</v>
      </c>
      <c r="F393" s="15" t="s">
        <v>3326</v>
      </c>
      <c r="G393" s="17" t="s">
        <v>3328</v>
      </c>
      <c r="H393" s="17" t="s">
        <v>3329</v>
      </c>
      <c r="I393" s="17" t="s">
        <v>86</v>
      </c>
      <c r="J393" s="15" t="s">
        <v>3330</v>
      </c>
      <c r="K393" s="15" t="s">
        <v>3331</v>
      </c>
      <c r="L393" s="18" t="s">
        <v>3332</v>
      </c>
      <c r="M393" s="15" t="s">
        <v>3333</v>
      </c>
      <c r="N393" s="15" t="s">
        <v>3334</v>
      </c>
      <c r="O393" s="16">
        <v>510</v>
      </c>
      <c r="P393" s="15" t="s">
        <v>118</v>
      </c>
      <c r="Q393" s="15">
        <v>21600</v>
      </c>
      <c r="R393" s="15">
        <v>136800</v>
      </c>
      <c r="S393" s="15">
        <v>158400</v>
      </c>
      <c r="T393" s="15">
        <v>0.69</v>
      </c>
      <c r="U393" s="15" t="s">
        <v>3335</v>
      </c>
      <c r="V393" s="15" t="s">
        <v>76</v>
      </c>
      <c r="W393" s="16">
        <v>1</v>
      </c>
      <c r="X393" s="16">
        <v>1</v>
      </c>
      <c r="Y393" s="15">
        <v>30452</v>
      </c>
      <c r="Z393" s="15">
        <v>0.69899999999999995</v>
      </c>
      <c r="AA393" s="15" t="s">
        <v>3336</v>
      </c>
      <c r="AB393" s="15" t="s">
        <v>3337</v>
      </c>
      <c r="AC393" s="15">
        <v>161000</v>
      </c>
      <c r="AD393" s="26">
        <v>40724</v>
      </c>
      <c r="AE393" s="15" t="s">
        <v>874</v>
      </c>
      <c r="AF393" s="15" t="s">
        <v>3338</v>
      </c>
      <c r="AG393" s="16">
        <v>1</v>
      </c>
      <c r="AH393" s="15" t="s">
        <v>3339</v>
      </c>
      <c r="AI393" s="15" t="s">
        <v>78</v>
      </c>
      <c r="AJ393" s="15">
        <v>30452.4511719</v>
      </c>
      <c r="AK393" s="15">
        <v>810.00053297199997</v>
      </c>
      <c r="AL393" s="15">
        <v>3086638.0673699998</v>
      </c>
      <c r="AM393" s="15">
        <v>1425264.5604999999</v>
      </c>
      <c r="AN393" s="14"/>
      <c r="AO393" s="14"/>
      <c r="AP393" s="19">
        <v>21600</v>
      </c>
      <c r="AQ393" s="19">
        <v>134300</v>
      </c>
      <c r="AR393" s="19">
        <v>0</v>
      </c>
      <c r="AS393" s="19">
        <v>1000</v>
      </c>
      <c r="AT393" s="19">
        <f t="shared" si="83"/>
        <v>156900</v>
      </c>
      <c r="AU393" s="19">
        <v>45000</v>
      </c>
      <c r="AV393" s="19">
        <v>3000</v>
      </c>
      <c r="AW393" s="19">
        <v>38815</v>
      </c>
      <c r="AX393" s="19">
        <v>0</v>
      </c>
      <c r="AY393" s="20">
        <f t="shared" ref="AY393" si="92">SUM(AU393:AX393)</f>
        <v>86815</v>
      </c>
      <c r="AZ393" s="19">
        <f>AT393-AY393</f>
        <v>70085</v>
      </c>
      <c r="BA393" s="21">
        <v>1.4712000000000001</v>
      </c>
      <c r="BB393" s="21">
        <v>2.0617000000000001</v>
      </c>
      <c r="BC393" s="22"/>
      <c r="BD393" s="19">
        <v>1589</v>
      </c>
      <c r="BE393" s="19">
        <f t="shared" si="73"/>
        <v>1031.09052</v>
      </c>
      <c r="BF393" s="19">
        <f t="shared" si="75"/>
        <v>1444.9424450000001</v>
      </c>
      <c r="BG393" s="23">
        <v>3.4819999999999997E-2</v>
      </c>
      <c r="BH393" s="23">
        <f t="shared" si="74"/>
        <v>3.4819999999999997E-2</v>
      </c>
      <c r="BI393" s="19">
        <v>35.390300066400002</v>
      </c>
      <c r="BJ393" s="19">
        <v>49.595011994899998</v>
      </c>
      <c r="BK393" s="19">
        <f t="shared" si="88"/>
        <v>995.70021993360001</v>
      </c>
      <c r="BL393" s="19">
        <f t="shared" si="88"/>
        <v>1395.3474330051001</v>
      </c>
      <c r="BM393" s="19">
        <v>0</v>
      </c>
      <c r="BN393" s="19">
        <v>0</v>
      </c>
      <c r="BO393" s="19">
        <f t="shared" si="76"/>
        <v>0</v>
      </c>
      <c r="BP393" s="24">
        <f t="shared" si="91"/>
        <v>995.70021993360001</v>
      </c>
      <c r="BQ393" s="24">
        <f t="shared" si="91"/>
        <v>1395.3474330051001</v>
      </c>
      <c r="BR393" s="24">
        <f t="shared" si="77"/>
        <v>399.64721307150012</v>
      </c>
    </row>
    <row r="394" spans="1:71" s="25" customFormat="1" ht="14.25" x14ac:dyDescent="0.2">
      <c r="A394" s="14">
        <v>605</v>
      </c>
      <c r="B394" s="14"/>
      <c r="C394" s="15" t="s">
        <v>3340</v>
      </c>
      <c r="D394" s="16">
        <v>18659</v>
      </c>
      <c r="E394" s="15" t="s">
        <v>3341</v>
      </c>
      <c r="F394" s="15" t="s">
        <v>3340</v>
      </c>
      <c r="G394" s="17" t="s">
        <v>3342</v>
      </c>
      <c r="H394" s="17" t="s">
        <v>3343</v>
      </c>
      <c r="I394" s="17" t="s">
        <v>86</v>
      </c>
      <c r="J394" s="15" t="s">
        <v>3344</v>
      </c>
      <c r="K394" s="15" t="s">
        <v>2133</v>
      </c>
      <c r="L394" s="18" t="s">
        <v>3345</v>
      </c>
      <c r="M394" s="15" t="s">
        <v>3333</v>
      </c>
      <c r="N394" s="15" t="s">
        <v>3334</v>
      </c>
      <c r="O394" s="16">
        <v>510</v>
      </c>
      <c r="P394" s="15" t="s">
        <v>118</v>
      </c>
      <c r="Q394" s="15">
        <v>21600</v>
      </c>
      <c r="R394" s="15">
        <v>110100</v>
      </c>
      <c r="S394" s="15">
        <v>131700</v>
      </c>
      <c r="T394" s="15">
        <v>0.69</v>
      </c>
      <c r="U394" s="15" t="s">
        <v>3335</v>
      </c>
      <c r="V394" s="15" t="s">
        <v>76</v>
      </c>
      <c r="W394" s="16">
        <v>1</v>
      </c>
      <c r="X394" s="16">
        <v>0</v>
      </c>
      <c r="Y394" s="15">
        <v>30550</v>
      </c>
      <c r="Z394" s="15">
        <v>0.70099999999999996</v>
      </c>
      <c r="AA394" s="15" t="s">
        <v>3336</v>
      </c>
      <c r="AB394" s="15" t="s">
        <v>3337</v>
      </c>
      <c r="AC394" s="15">
        <v>0</v>
      </c>
      <c r="AD394" s="15"/>
      <c r="AE394" s="15" t="s">
        <v>243</v>
      </c>
      <c r="AF394" s="15" t="s">
        <v>3346</v>
      </c>
      <c r="AG394" s="16">
        <v>1</v>
      </c>
      <c r="AH394" s="15" t="s">
        <v>3347</v>
      </c>
      <c r="AI394" s="15" t="s">
        <v>78</v>
      </c>
      <c r="AJ394" s="15">
        <v>30549.7900391</v>
      </c>
      <c r="AK394" s="15">
        <v>811.95209350699997</v>
      </c>
      <c r="AL394" s="15">
        <v>3086639.7475899998</v>
      </c>
      <c r="AM394" s="15">
        <v>1425164.5463099999</v>
      </c>
      <c r="AN394" s="14"/>
      <c r="AO394" s="14"/>
      <c r="AP394" s="19">
        <v>21600</v>
      </c>
      <c r="AQ394" s="19">
        <v>103200</v>
      </c>
      <c r="AR394" s="19">
        <v>0</v>
      </c>
      <c r="AS394" s="19">
        <v>5800</v>
      </c>
      <c r="AT394" s="19">
        <f t="shared" si="83"/>
        <v>130600</v>
      </c>
      <c r="AU394" s="19">
        <v>45000</v>
      </c>
      <c r="AV394" s="19">
        <v>3000</v>
      </c>
      <c r="AW394" s="19">
        <v>27930</v>
      </c>
      <c r="AX394" s="19">
        <v>0</v>
      </c>
      <c r="AY394" s="20">
        <f t="shared" ref="AY394:AY454" si="93">SUM(AU394:AX394)</f>
        <v>75930</v>
      </c>
      <c r="AZ394" s="19">
        <f t="shared" ref="AZ394:AZ454" si="94">AT394-AY394</f>
        <v>54670</v>
      </c>
      <c r="BA394" s="21">
        <v>1.4712000000000001</v>
      </c>
      <c r="BB394" s="21">
        <v>2.0617000000000001</v>
      </c>
      <c r="BC394" s="22"/>
      <c r="BD394" s="19">
        <v>1422</v>
      </c>
      <c r="BE394" s="19">
        <f t="shared" si="73"/>
        <v>804.30504000000008</v>
      </c>
      <c r="BF394" s="19">
        <f t="shared" si="75"/>
        <v>1127.1313900000002</v>
      </c>
      <c r="BG394" s="23">
        <v>3.4819999999999997E-2</v>
      </c>
      <c r="BH394" s="23">
        <f t="shared" si="74"/>
        <v>3.4819999999999997E-2</v>
      </c>
      <c r="BI394" s="19">
        <v>25.034724820800001</v>
      </c>
      <c r="BJ394" s="19">
        <v>35.082988147800002</v>
      </c>
      <c r="BK394" s="19">
        <f t="shared" si="88"/>
        <v>779.27031517920011</v>
      </c>
      <c r="BL394" s="19">
        <f t="shared" si="88"/>
        <v>1092.0484018522002</v>
      </c>
      <c r="BM394" s="19">
        <v>0</v>
      </c>
      <c r="BN394" s="19">
        <v>0</v>
      </c>
      <c r="BO394" s="19">
        <f t="shared" si="76"/>
        <v>0</v>
      </c>
      <c r="BP394" s="24">
        <f t="shared" si="91"/>
        <v>779.27031517920011</v>
      </c>
      <c r="BQ394" s="24">
        <f t="shared" si="91"/>
        <v>1092.0484018522002</v>
      </c>
      <c r="BR394" s="24">
        <f t="shared" si="77"/>
        <v>312.77808667300008</v>
      </c>
    </row>
    <row r="395" spans="1:71" s="25" customFormat="1" ht="14.25" x14ac:dyDescent="0.2">
      <c r="A395" s="14">
        <v>608</v>
      </c>
      <c r="B395" s="14"/>
      <c r="C395" s="15" t="s">
        <v>417</v>
      </c>
      <c r="D395" s="16">
        <v>32011</v>
      </c>
      <c r="E395" s="15" t="s">
        <v>3348</v>
      </c>
      <c r="F395" s="15" t="s">
        <v>3349</v>
      </c>
      <c r="G395" s="17" t="s">
        <v>3350</v>
      </c>
      <c r="H395" s="17" t="s">
        <v>3351</v>
      </c>
      <c r="I395" s="17" t="s">
        <v>205</v>
      </c>
      <c r="J395" s="15" t="s">
        <v>3352</v>
      </c>
      <c r="K395" s="15" t="s">
        <v>86</v>
      </c>
      <c r="L395" s="18" t="s">
        <v>3353</v>
      </c>
      <c r="M395" s="15" t="s">
        <v>3354</v>
      </c>
      <c r="N395" s="15" t="s">
        <v>3355</v>
      </c>
      <c r="O395" s="16">
        <v>511</v>
      </c>
      <c r="P395" s="15" t="s">
        <v>569</v>
      </c>
      <c r="Q395" s="15">
        <v>25400</v>
      </c>
      <c r="R395" s="15">
        <v>168400</v>
      </c>
      <c r="S395" s="15">
        <v>193800</v>
      </c>
      <c r="T395" s="15">
        <v>1.1000000000000001</v>
      </c>
      <c r="U395" s="15" t="s">
        <v>3335</v>
      </c>
      <c r="V395" s="15" t="s">
        <v>76</v>
      </c>
      <c r="W395" s="16">
        <v>1</v>
      </c>
      <c r="X395" s="16">
        <v>0</v>
      </c>
      <c r="Y395" s="15">
        <v>42681</v>
      </c>
      <c r="Z395" s="15">
        <v>0.98</v>
      </c>
      <c r="AA395" s="15" t="s">
        <v>78</v>
      </c>
      <c r="AB395" s="15" t="s">
        <v>78</v>
      </c>
      <c r="AC395" s="15">
        <v>0</v>
      </c>
      <c r="AD395" s="15"/>
      <c r="AE395" s="15" t="s">
        <v>2449</v>
      </c>
      <c r="AF395" s="15" t="s">
        <v>3356</v>
      </c>
      <c r="AG395" s="16">
        <v>1</v>
      </c>
      <c r="AH395" s="15" t="s">
        <v>3357</v>
      </c>
      <c r="AI395" s="15" t="s">
        <v>78</v>
      </c>
      <c r="AJ395" s="15">
        <v>42680.7724609</v>
      </c>
      <c r="AK395" s="15">
        <v>829.42390826899998</v>
      </c>
      <c r="AL395" s="15">
        <v>3086933.3367599999</v>
      </c>
      <c r="AM395" s="15">
        <v>1425078.24541</v>
      </c>
      <c r="AN395" s="14"/>
      <c r="AO395" s="14"/>
      <c r="AP395" s="19">
        <v>25000</v>
      </c>
      <c r="AQ395" s="19">
        <v>166100</v>
      </c>
      <c r="AR395" s="19">
        <v>400</v>
      </c>
      <c r="AS395" s="19">
        <v>500</v>
      </c>
      <c r="AT395" s="19">
        <f t="shared" si="83"/>
        <v>192000</v>
      </c>
      <c r="AU395" s="19">
        <v>45000</v>
      </c>
      <c r="AV395" s="19">
        <v>3000</v>
      </c>
      <c r="AW395" s="19">
        <v>51135</v>
      </c>
      <c r="AX395" s="19">
        <v>0</v>
      </c>
      <c r="AY395" s="20">
        <f t="shared" si="93"/>
        <v>99135</v>
      </c>
      <c r="AZ395" s="19">
        <f t="shared" si="94"/>
        <v>92865</v>
      </c>
      <c r="BA395" s="21">
        <v>1.4712000000000001</v>
      </c>
      <c r="BB395" s="21">
        <v>2.0617000000000001</v>
      </c>
      <c r="BC395" s="22"/>
      <c r="BD395" s="19">
        <v>1938</v>
      </c>
      <c r="BE395" s="19">
        <f t="shared" si="73"/>
        <v>1366.2298800000001</v>
      </c>
      <c r="BF395" s="19">
        <f t="shared" si="75"/>
        <v>1914.5977050000001</v>
      </c>
      <c r="BG395" s="23">
        <v>3.4819999999999997E-2</v>
      </c>
      <c r="BH395" s="23">
        <f t="shared" si="74"/>
        <v>3.4819999999999997E-2</v>
      </c>
      <c r="BI395" s="19">
        <v>47.111079765599996</v>
      </c>
      <c r="BJ395" s="19">
        <v>66.020196542099995</v>
      </c>
      <c r="BK395" s="19">
        <f t="shared" si="88"/>
        <v>1319.1188002344002</v>
      </c>
      <c r="BL395" s="19">
        <f t="shared" si="88"/>
        <v>1848.5775084579002</v>
      </c>
      <c r="BM395" s="19">
        <v>0</v>
      </c>
      <c r="BN395" s="19">
        <v>0</v>
      </c>
      <c r="BO395" s="19">
        <f t="shared" si="76"/>
        <v>0</v>
      </c>
      <c r="BP395" s="24">
        <f t="shared" si="91"/>
        <v>1319.1188002344002</v>
      </c>
      <c r="BQ395" s="24">
        <f t="shared" si="91"/>
        <v>1848.5775084579002</v>
      </c>
      <c r="BR395" s="24">
        <f t="shared" si="77"/>
        <v>529.45870822350003</v>
      </c>
    </row>
    <row r="396" spans="1:71" s="25" customFormat="1" ht="14.25" x14ac:dyDescent="0.2">
      <c r="A396" s="14">
        <v>609</v>
      </c>
      <c r="B396" s="14"/>
      <c r="C396" s="15" t="s">
        <v>3358</v>
      </c>
      <c r="D396" s="16">
        <v>31337</v>
      </c>
      <c r="E396" s="15" t="s">
        <v>3359</v>
      </c>
      <c r="F396" s="15" t="s">
        <v>3360</v>
      </c>
      <c r="G396" s="17" t="s">
        <v>3361</v>
      </c>
      <c r="H396" s="17" t="s">
        <v>3351</v>
      </c>
      <c r="I396" s="17" t="s">
        <v>205</v>
      </c>
      <c r="J396" s="15" t="s">
        <v>3352</v>
      </c>
      <c r="K396" s="15" t="s">
        <v>86</v>
      </c>
      <c r="L396" s="18" t="s">
        <v>3362</v>
      </c>
      <c r="M396" s="15" t="s">
        <v>3363</v>
      </c>
      <c r="N396" s="15" t="s">
        <v>3364</v>
      </c>
      <c r="O396" s="16">
        <v>100</v>
      </c>
      <c r="P396" s="15" t="s">
        <v>254</v>
      </c>
      <c r="Q396" s="15">
        <v>200</v>
      </c>
      <c r="R396" s="15">
        <v>0</v>
      </c>
      <c r="S396" s="15">
        <v>200</v>
      </c>
      <c r="T396" s="15">
        <v>0.33</v>
      </c>
      <c r="U396" s="15" t="s">
        <v>3335</v>
      </c>
      <c r="V396" s="15" t="s">
        <v>76</v>
      </c>
      <c r="W396" s="16">
        <v>0</v>
      </c>
      <c r="X396" s="16">
        <v>1</v>
      </c>
      <c r="Y396" s="15">
        <v>12827</v>
      </c>
      <c r="Z396" s="15">
        <v>0.29399999999999998</v>
      </c>
      <c r="AA396" s="15" t="s">
        <v>78</v>
      </c>
      <c r="AB396" s="15" t="s">
        <v>78</v>
      </c>
      <c r="AC396" s="15">
        <v>0</v>
      </c>
      <c r="AD396" s="26">
        <v>40323</v>
      </c>
      <c r="AE396" s="15" t="s">
        <v>353</v>
      </c>
      <c r="AF396" s="15" t="s">
        <v>3365</v>
      </c>
      <c r="AG396" s="16">
        <v>1</v>
      </c>
      <c r="AH396" s="15" t="s">
        <v>3366</v>
      </c>
      <c r="AI396" s="15" t="s">
        <v>78</v>
      </c>
      <c r="AJ396" s="15">
        <v>12826.8564453</v>
      </c>
      <c r="AK396" s="15">
        <v>553.61982135999995</v>
      </c>
      <c r="AL396" s="15">
        <v>3086932.6131000002</v>
      </c>
      <c r="AM396" s="15">
        <v>1425208.7468300001</v>
      </c>
      <c r="AN396" s="14"/>
      <c r="AO396" s="14"/>
      <c r="AP396" s="19">
        <v>0</v>
      </c>
      <c r="AQ396" s="19">
        <v>0</v>
      </c>
      <c r="AR396" s="19">
        <v>200</v>
      </c>
      <c r="AS396" s="19">
        <v>0</v>
      </c>
      <c r="AT396" s="19">
        <f t="shared" si="83"/>
        <v>200</v>
      </c>
      <c r="AU396" s="19">
        <v>0</v>
      </c>
      <c r="AV396" s="19">
        <v>0</v>
      </c>
      <c r="AW396" s="19">
        <v>0</v>
      </c>
      <c r="AX396" s="19">
        <v>0</v>
      </c>
      <c r="AY396" s="20">
        <f t="shared" si="93"/>
        <v>0</v>
      </c>
      <c r="AZ396" s="19">
        <f t="shared" si="94"/>
        <v>200</v>
      </c>
      <c r="BA396" s="21">
        <v>1.4712000000000001</v>
      </c>
      <c r="BB396" s="21">
        <v>2.0617000000000001</v>
      </c>
      <c r="BC396" s="22"/>
      <c r="BD396" s="19">
        <v>4</v>
      </c>
      <c r="BE396" s="19">
        <f t="shared" si="73"/>
        <v>2.9424000000000001</v>
      </c>
      <c r="BF396" s="19">
        <f t="shared" si="75"/>
        <v>4.1234000000000002</v>
      </c>
      <c r="BG396" s="23">
        <v>3.4819999999999997E-2</v>
      </c>
      <c r="BH396" s="23">
        <f t="shared" si="74"/>
        <v>3.4819999999999997E-2</v>
      </c>
      <c r="BI396" s="19">
        <v>0</v>
      </c>
      <c r="BJ396" s="19">
        <v>0</v>
      </c>
      <c r="BK396" s="19">
        <f t="shared" si="88"/>
        <v>2.9424000000000001</v>
      </c>
      <c r="BL396" s="19">
        <f t="shared" si="88"/>
        <v>4.1234000000000002</v>
      </c>
      <c r="BM396" s="19">
        <v>0</v>
      </c>
      <c r="BN396" s="19">
        <v>0</v>
      </c>
      <c r="BO396" s="19">
        <f t="shared" si="76"/>
        <v>0</v>
      </c>
      <c r="BP396" s="24">
        <f t="shared" si="91"/>
        <v>2.9424000000000001</v>
      </c>
      <c r="BQ396" s="24">
        <f t="shared" si="91"/>
        <v>4.1234000000000002</v>
      </c>
      <c r="BR396" s="24">
        <f>5</f>
        <v>5</v>
      </c>
      <c r="BS396" s="25" t="s">
        <v>3367</v>
      </c>
    </row>
    <row r="397" spans="1:71" s="25" customFormat="1" ht="14.25" x14ac:dyDescent="0.2">
      <c r="A397" s="14">
        <v>610</v>
      </c>
      <c r="B397" s="14"/>
      <c r="C397" s="15" t="s">
        <v>3368</v>
      </c>
      <c r="D397" s="16">
        <v>4077</v>
      </c>
      <c r="E397" s="15" t="s">
        <v>3369</v>
      </c>
      <c r="F397" s="15" t="s">
        <v>3368</v>
      </c>
      <c r="G397" s="17" t="s">
        <v>3370</v>
      </c>
      <c r="H397" s="17" t="s">
        <v>3371</v>
      </c>
      <c r="I397" s="17" t="s">
        <v>86</v>
      </c>
      <c r="J397" s="15" t="s">
        <v>3372</v>
      </c>
      <c r="K397" s="15" t="s">
        <v>1421</v>
      </c>
      <c r="L397" s="18" t="s">
        <v>3373</v>
      </c>
      <c r="M397" s="15" t="s">
        <v>3354</v>
      </c>
      <c r="N397" s="15" t="s">
        <v>3355</v>
      </c>
      <c r="O397" s="16">
        <v>511</v>
      </c>
      <c r="P397" s="15" t="s">
        <v>569</v>
      </c>
      <c r="Q397" s="15">
        <v>25400</v>
      </c>
      <c r="R397" s="15">
        <v>117800</v>
      </c>
      <c r="S397" s="15">
        <v>143200</v>
      </c>
      <c r="T397" s="15">
        <v>1.1000000000000001</v>
      </c>
      <c r="U397" s="15" t="s">
        <v>3335</v>
      </c>
      <c r="V397" s="15" t="s">
        <v>76</v>
      </c>
      <c r="W397" s="16">
        <v>1</v>
      </c>
      <c r="X397" s="16">
        <v>1</v>
      </c>
      <c r="Y397" s="15">
        <v>44645</v>
      </c>
      <c r="Z397" s="15">
        <v>1.0249999999999999</v>
      </c>
      <c r="AA397" s="15" t="s">
        <v>78</v>
      </c>
      <c r="AB397" s="15" t="s">
        <v>78</v>
      </c>
      <c r="AC397" s="15">
        <v>183000</v>
      </c>
      <c r="AD397" s="26">
        <v>40466</v>
      </c>
      <c r="AE397" s="15" t="s">
        <v>137</v>
      </c>
      <c r="AF397" s="15" t="s">
        <v>3374</v>
      </c>
      <c r="AG397" s="16">
        <v>1</v>
      </c>
      <c r="AH397" s="15" t="s">
        <v>3375</v>
      </c>
      <c r="AI397" s="15" t="s">
        <v>78</v>
      </c>
      <c r="AJ397" s="15">
        <v>44645.1083984</v>
      </c>
      <c r="AK397" s="15">
        <v>844.618824098</v>
      </c>
      <c r="AL397" s="15">
        <v>3086936.4804500001</v>
      </c>
      <c r="AM397" s="15">
        <v>1425335.71129</v>
      </c>
      <c r="AN397" s="14"/>
      <c r="AO397" s="14"/>
      <c r="AP397" s="19">
        <v>25000</v>
      </c>
      <c r="AQ397" s="19">
        <v>119300</v>
      </c>
      <c r="AR397" s="19">
        <v>400</v>
      </c>
      <c r="AS397" s="19">
        <v>300</v>
      </c>
      <c r="AT397" s="19">
        <f t="shared" si="83"/>
        <v>145000</v>
      </c>
      <c r="AU397" s="19">
        <v>45000</v>
      </c>
      <c r="AV397" s="19">
        <v>3000</v>
      </c>
      <c r="AW397" s="19">
        <v>34755</v>
      </c>
      <c r="AX397" s="19">
        <v>0</v>
      </c>
      <c r="AY397" s="20">
        <f t="shared" si="93"/>
        <v>82755</v>
      </c>
      <c r="AZ397" s="19">
        <f t="shared" si="94"/>
        <v>62245</v>
      </c>
      <c r="BA397" s="21">
        <v>1.4712000000000001</v>
      </c>
      <c r="BB397" s="21">
        <v>2.0617000000000001</v>
      </c>
      <c r="BC397" s="22"/>
      <c r="BD397" s="19">
        <v>1464</v>
      </c>
      <c r="BE397" s="19">
        <f t="shared" ref="BE397:BE457" si="95">(AZ397/100)*BA397</f>
        <v>915.74844000000007</v>
      </c>
      <c r="BF397" s="19">
        <f t="shared" si="75"/>
        <v>1283.3051650000002</v>
      </c>
      <c r="BG397" s="23">
        <v>3.4819999999999997E-2</v>
      </c>
      <c r="BH397" s="23">
        <f t="shared" ref="BH397:BH457" si="96">BG397</f>
        <v>3.4819999999999997E-2</v>
      </c>
      <c r="BI397" s="19">
        <v>31.527770392800001</v>
      </c>
      <c r="BJ397" s="19">
        <v>44.182167087300002</v>
      </c>
      <c r="BK397" s="19">
        <f t="shared" si="88"/>
        <v>884.22066960720008</v>
      </c>
      <c r="BL397" s="19">
        <f t="shared" si="88"/>
        <v>1239.1229979127002</v>
      </c>
      <c r="BM397" s="19">
        <v>0</v>
      </c>
      <c r="BN397" s="19">
        <v>0</v>
      </c>
      <c r="BO397" s="19">
        <f t="shared" si="76"/>
        <v>0</v>
      </c>
      <c r="BP397" s="24">
        <f t="shared" si="91"/>
        <v>884.22066960720008</v>
      </c>
      <c r="BQ397" s="24">
        <f t="shared" si="91"/>
        <v>1239.1229979127002</v>
      </c>
      <c r="BR397" s="24">
        <f t="shared" si="77"/>
        <v>354.90232830550008</v>
      </c>
    </row>
    <row r="398" spans="1:71" s="25" customFormat="1" ht="14.25" x14ac:dyDescent="0.2">
      <c r="A398" s="14">
        <v>611</v>
      </c>
      <c r="B398" s="14"/>
      <c r="C398" s="15" t="s">
        <v>3376</v>
      </c>
      <c r="D398" s="16">
        <v>14205</v>
      </c>
      <c r="E398" s="15" t="s">
        <v>3377</v>
      </c>
      <c r="F398" s="15" t="s">
        <v>3376</v>
      </c>
      <c r="G398" s="17" t="s">
        <v>3378</v>
      </c>
      <c r="H398" s="17" t="s">
        <v>3379</v>
      </c>
      <c r="I398" s="17" t="s">
        <v>86</v>
      </c>
      <c r="J398" s="15" t="s">
        <v>3380</v>
      </c>
      <c r="K398" s="15" t="s">
        <v>3381</v>
      </c>
      <c r="L398" s="18" t="s">
        <v>3382</v>
      </c>
      <c r="M398" s="15" t="s">
        <v>3383</v>
      </c>
      <c r="N398" s="15" t="s">
        <v>3384</v>
      </c>
      <c r="O398" s="16">
        <v>557</v>
      </c>
      <c r="P398" s="15" t="s">
        <v>74</v>
      </c>
      <c r="Q398" s="15">
        <v>0</v>
      </c>
      <c r="R398" s="15">
        <v>0</v>
      </c>
      <c r="S398" s="15">
        <v>0</v>
      </c>
      <c r="T398" s="15">
        <v>20.5</v>
      </c>
      <c r="U398" s="15" t="s">
        <v>3335</v>
      </c>
      <c r="V398" s="15" t="s">
        <v>76</v>
      </c>
      <c r="W398" s="16">
        <v>0</v>
      </c>
      <c r="X398" s="16">
        <v>1</v>
      </c>
      <c r="Y398" s="15">
        <v>14608</v>
      </c>
      <c r="Z398" s="15">
        <v>0.33500000000000002</v>
      </c>
      <c r="AA398" s="15" t="s">
        <v>3385</v>
      </c>
      <c r="AB398" s="15" t="s">
        <v>3386</v>
      </c>
      <c r="AC398" s="15">
        <v>0</v>
      </c>
      <c r="AD398" s="26">
        <v>37277</v>
      </c>
      <c r="AE398" s="15" t="s">
        <v>183</v>
      </c>
      <c r="AF398" s="15" t="s">
        <v>3387</v>
      </c>
      <c r="AG398" s="16">
        <v>1</v>
      </c>
      <c r="AH398" s="15" t="s">
        <v>3388</v>
      </c>
      <c r="AI398" s="15" t="s">
        <v>78</v>
      </c>
      <c r="AJ398" s="15">
        <v>14607.7636719</v>
      </c>
      <c r="AK398" s="15">
        <v>711.082043355</v>
      </c>
      <c r="AL398" s="15">
        <v>3088109.5159300002</v>
      </c>
      <c r="AM398" s="15">
        <v>1425942.7503</v>
      </c>
      <c r="AN398" s="14"/>
      <c r="AO398" s="14"/>
      <c r="AP398" s="19">
        <v>0</v>
      </c>
      <c r="AQ398" s="19">
        <v>0</v>
      </c>
      <c r="AR398" s="19">
        <v>0</v>
      </c>
      <c r="AS398" s="19">
        <v>0</v>
      </c>
      <c r="AT398" s="19">
        <f t="shared" si="83"/>
        <v>0</v>
      </c>
      <c r="AU398" s="19">
        <v>0</v>
      </c>
      <c r="AV398" s="19">
        <v>0</v>
      </c>
      <c r="AW398" s="19">
        <v>0</v>
      </c>
      <c r="AX398" s="19">
        <v>0</v>
      </c>
      <c r="AY398" s="20">
        <f t="shared" si="93"/>
        <v>0</v>
      </c>
      <c r="AZ398" s="19">
        <f t="shared" si="94"/>
        <v>0</v>
      </c>
      <c r="BA398" s="21">
        <v>1.4712000000000001</v>
      </c>
      <c r="BB398" s="21">
        <v>2.0617000000000001</v>
      </c>
      <c r="BC398" s="22"/>
      <c r="BD398" s="19">
        <v>0</v>
      </c>
      <c r="BE398" s="19">
        <f t="shared" si="95"/>
        <v>0</v>
      </c>
      <c r="BF398" s="19">
        <f t="shared" ref="BF398:BF458" si="97">(AZ398/100)*BB398</f>
        <v>0</v>
      </c>
      <c r="BG398" s="23">
        <v>3.4819999999999997E-2</v>
      </c>
      <c r="BH398" s="23">
        <f t="shared" si="96"/>
        <v>3.4819999999999997E-2</v>
      </c>
      <c r="BI398" s="19">
        <v>0</v>
      </c>
      <c r="BJ398" s="19">
        <v>0</v>
      </c>
      <c r="BK398" s="19">
        <f t="shared" si="88"/>
        <v>0</v>
      </c>
      <c r="BL398" s="19">
        <f t="shared" si="88"/>
        <v>0</v>
      </c>
      <c r="BM398" s="19">
        <v>0</v>
      </c>
      <c r="BN398" s="19">
        <v>0</v>
      </c>
      <c r="BO398" s="19">
        <f t="shared" ref="BO398:BO458" si="98">BN398-BM398</f>
        <v>0</v>
      </c>
      <c r="BP398" s="24">
        <f t="shared" si="91"/>
        <v>0</v>
      </c>
      <c r="BQ398" s="24">
        <f t="shared" si="91"/>
        <v>0</v>
      </c>
      <c r="BR398" s="24">
        <f t="shared" ref="BR398:BR458" si="99">BQ398-BP398</f>
        <v>0</v>
      </c>
    </row>
    <row r="399" spans="1:71" s="25" customFormat="1" ht="14.25" x14ac:dyDescent="0.2">
      <c r="A399" s="14">
        <v>612</v>
      </c>
      <c r="B399" s="14"/>
      <c r="C399" s="15"/>
      <c r="D399" s="16">
        <v>4977</v>
      </c>
      <c r="E399" s="15" t="s">
        <v>3389</v>
      </c>
      <c r="F399" s="15" t="s">
        <v>3390</v>
      </c>
      <c r="G399" s="17" t="s">
        <v>3391</v>
      </c>
      <c r="H399" s="17" t="s">
        <v>3392</v>
      </c>
      <c r="I399" s="17" t="s">
        <v>86</v>
      </c>
      <c r="J399" s="15" t="s">
        <v>3393</v>
      </c>
      <c r="K399" s="15" t="s">
        <v>3394</v>
      </c>
      <c r="L399" s="18" t="s">
        <v>3395</v>
      </c>
      <c r="M399" s="15" t="s">
        <v>3396</v>
      </c>
      <c r="N399" s="15" t="s">
        <v>3397</v>
      </c>
      <c r="O399" s="16">
        <v>510</v>
      </c>
      <c r="P399" s="15" t="s">
        <v>118</v>
      </c>
      <c r="Q399" s="15">
        <v>28100</v>
      </c>
      <c r="R399" s="15">
        <v>117000</v>
      </c>
      <c r="S399" s="15">
        <v>145100</v>
      </c>
      <c r="T399" s="15">
        <v>0.21</v>
      </c>
      <c r="U399" s="15" t="s">
        <v>3335</v>
      </c>
      <c r="V399" s="15" t="s">
        <v>76</v>
      </c>
      <c r="W399" s="16">
        <v>1</v>
      </c>
      <c r="X399" s="16">
        <v>1</v>
      </c>
      <c r="Y399" s="15">
        <v>11400</v>
      </c>
      <c r="Z399" s="15">
        <v>0.26200000000000001</v>
      </c>
      <c r="AA399" s="15" t="s">
        <v>78</v>
      </c>
      <c r="AB399" s="15" t="s">
        <v>78</v>
      </c>
      <c r="AC399" s="15">
        <v>116400</v>
      </c>
      <c r="AD399" s="26">
        <v>37477</v>
      </c>
      <c r="AE399" s="15" t="s">
        <v>183</v>
      </c>
      <c r="AF399" s="15" t="s">
        <v>3398</v>
      </c>
      <c r="AG399" s="16">
        <v>1</v>
      </c>
      <c r="AH399" s="15" t="s">
        <v>3399</v>
      </c>
      <c r="AI399" s="15" t="s">
        <v>78</v>
      </c>
      <c r="AJ399" s="15">
        <v>11399.7304688</v>
      </c>
      <c r="AK399" s="15">
        <v>436.05773853400001</v>
      </c>
      <c r="AL399" s="15">
        <v>3087057.1614999999</v>
      </c>
      <c r="AM399" s="15">
        <v>1425596.7621200001</v>
      </c>
      <c r="AN399" s="14"/>
      <c r="AO399" s="14"/>
      <c r="AP399" s="19">
        <v>28100</v>
      </c>
      <c r="AQ399" s="19">
        <v>110100</v>
      </c>
      <c r="AR399" s="19">
        <v>0</v>
      </c>
      <c r="AS399" s="19">
        <v>0</v>
      </c>
      <c r="AT399" s="19">
        <f t="shared" si="83"/>
        <v>138200</v>
      </c>
      <c r="AU399" s="19">
        <v>45000</v>
      </c>
      <c r="AV399" s="19">
        <v>3000</v>
      </c>
      <c r="AW399" s="19">
        <v>32620</v>
      </c>
      <c r="AX399" s="19">
        <v>0</v>
      </c>
      <c r="AY399" s="20">
        <f t="shared" si="93"/>
        <v>80620</v>
      </c>
      <c r="AZ399" s="19">
        <f t="shared" si="94"/>
        <v>57580</v>
      </c>
      <c r="BA399" s="21">
        <v>1.4712000000000001</v>
      </c>
      <c r="BB399" s="21">
        <v>2.0617000000000001</v>
      </c>
      <c r="BC399" s="22"/>
      <c r="BD399" s="19">
        <v>1382</v>
      </c>
      <c r="BE399" s="19">
        <f t="shared" si="95"/>
        <v>847.11695999999995</v>
      </c>
      <c r="BF399" s="19">
        <f t="shared" si="97"/>
        <v>1187.1268599999999</v>
      </c>
      <c r="BG399" s="23">
        <v>3.4819999999999997E-2</v>
      </c>
      <c r="BH399" s="23">
        <f t="shared" si="96"/>
        <v>3.4819999999999997E-2</v>
      </c>
      <c r="BI399" s="19">
        <v>29.496612547199994</v>
      </c>
      <c r="BJ399" s="19">
        <v>41.335757265199994</v>
      </c>
      <c r="BK399" s="19">
        <f t="shared" si="88"/>
        <v>817.62034745279993</v>
      </c>
      <c r="BL399" s="19">
        <f t="shared" si="88"/>
        <v>1145.7911027347998</v>
      </c>
      <c r="BM399" s="19">
        <v>0</v>
      </c>
      <c r="BN399" s="19">
        <v>0</v>
      </c>
      <c r="BO399" s="19">
        <f t="shared" si="98"/>
        <v>0</v>
      </c>
      <c r="BP399" s="24">
        <f t="shared" si="91"/>
        <v>817.62034745279993</v>
      </c>
      <c r="BQ399" s="24">
        <f t="shared" si="91"/>
        <v>1145.7911027347998</v>
      </c>
      <c r="BR399" s="24">
        <f t="shared" si="99"/>
        <v>328.17075528199985</v>
      </c>
    </row>
    <row r="400" spans="1:71" s="25" customFormat="1" ht="14.25" x14ac:dyDescent="0.2">
      <c r="A400" s="14">
        <v>613</v>
      </c>
      <c r="B400" s="14"/>
      <c r="C400" s="15" t="s">
        <v>3400</v>
      </c>
      <c r="D400" s="16">
        <v>28917</v>
      </c>
      <c r="E400" s="15" t="s">
        <v>3401</v>
      </c>
      <c r="F400" s="15" t="s">
        <v>3400</v>
      </c>
      <c r="G400" s="17" t="s">
        <v>3402</v>
      </c>
      <c r="H400" s="17" t="s">
        <v>3403</v>
      </c>
      <c r="I400" s="17" t="s">
        <v>86</v>
      </c>
      <c r="J400" s="15" t="s">
        <v>3404</v>
      </c>
      <c r="K400" s="15" t="s">
        <v>3405</v>
      </c>
      <c r="L400" s="18" t="s">
        <v>3406</v>
      </c>
      <c r="M400" s="15" t="s">
        <v>3396</v>
      </c>
      <c r="N400" s="15" t="s">
        <v>3397</v>
      </c>
      <c r="O400" s="16">
        <v>510</v>
      </c>
      <c r="P400" s="15" t="s">
        <v>118</v>
      </c>
      <c r="Q400" s="15">
        <v>27300</v>
      </c>
      <c r="R400" s="15">
        <v>121300</v>
      </c>
      <c r="S400" s="15">
        <v>148600</v>
      </c>
      <c r="T400" s="15">
        <v>0.2</v>
      </c>
      <c r="U400" s="15" t="s">
        <v>3335</v>
      </c>
      <c r="V400" s="15" t="s">
        <v>76</v>
      </c>
      <c r="W400" s="16">
        <v>1</v>
      </c>
      <c r="X400" s="16">
        <v>0</v>
      </c>
      <c r="Y400" s="15">
        <v>8653</v>
      </c>
      <c r="Z400" s="15">
        <v>0.19900000000000001</v>
      </c>
      <c r="AA400" s="15" t="s">
        <v>78</v>
      </c>
      <c r="AB400" s="15" t="s">
        <v>78</v>
      </c>
      <c r="AC400" s="15">
        <v>0</v>
      </c>
      <c r="AD400" s="15"/>
      <c r="AE400" s="15" t="s">
        <v>222</v>
      </c>
      <c r="AF400" s="15" t="s">
        <v>3407</v>
      </c>
      <c r="AG400" s="16">
        <v>1</v>
      </c>
      <c r="AH400" s="15" t="s">
        <v>3408</v>
      </c>
      <c r="AI400" s="15" t="s">
        <v>78</v>
      </c>
      <c r="AJ400" s="15">
        <v>8652.7587890600007</v>
      </c>
      <c r="AK400" s="15">
        <v>378.00837630400002</v>
      </c>
      <c r="AL400" s="15">
        <v>3087147.5430700001</v>
      </c>
      <c r="AM400" s="15">
        <v>1425593.3309800001</v>
      </c>
      <c r="AN400" s="14"/>
      <c r="AO400" s="14"/>
      <c r="AP400" s="19">
        <v>27300</v>
      </c>
      <c r="AQ400" s="19">
        <v>114100</v>
      </c>
      <c r="AR400" s="19">
        <v>0</v>
      </c>
      <c r="AS400" s="19">
        <v>0</v>
      </c>
      <c r="AT400" s="19">
        <f t="shared" si="83"/>
        <v>141400</v>
      </c>
      <c r="AU400" s="19">
        <v>45000</v>
      </c>
      <c r="AV400" s="19">
        <v>3000</v>
      </c>
      <c r="AW400" s="19">
        <v>33740</v>
      </c>
      <c r="AX400" s="19">
        <v>0</v>
      </c>
      <c r="AY400" s="20">
        <f t="shared" si="93"/>
        <v>81740</v>
      </c>
      <c r="AZ400" s="19">
        <f t="shared" si="94"/>
        <v>59660</v>
      </c>
      <c r="BA400" s="21">
        <v>1.4712000000000001</v>
      </c>
      <c r="BB400" s="21">
        <v>2.0617000000000001</v>
      </c>
      <c r="BC400" s="22"/>
      <c r="BD400" s="19">
        <v>1414</v>
      </c>
      <c r="BE400" s="19">
        <f t="shared" si="95"/>
        <v>877.71792000000005</v>
      </c>
      <c r="BF400" s="19">
        <f t="shared" si="97"/>
        <v>1230.0102200000001</v>
      </c>
      <c r="BG400" s="23">
        <v>3.4819999999999997E-2</v>
      </c>
      <c r="BH400" s="23">
        <f t="shared" si="96"/>
        <v>3.4819999999999997E-2</v>
      </c>
      <c r="BI400" s="19">
        <v>30.562137974399999</v>
      </c>
      <c r="BJ400" s="19">
        <v>42.828955860400001</v>
      </c>
      <c r="BK400" s="19">
        <f t="shared" si="88"/>
        <v>847.15578202560005</v>
      </c>
      <c r="BL400" s="19">
        <f t="shared" si="88"/>
        <v>1187.1812641396002</v>
      </c>
      <c r="BM400" s="19">
        <v>0</v>
      </c>
      <c r="BN400" s="19">
        <v>0</v>
      </c>
      <c r="BO400" s="19">
        <f t="shared" si="98"/>
        <v>0</v>
      </c>
      <c r="BP400" s="24">
        <f t="shared" si="91"/>
        <v>847.15578202560005</v>
      </c>
      <c r="BQ400" s="24">
        <f t="shared" si="91"/>
        <v>1187.1812641396002</v>
      </c>
      <c r="BR400" s="24">
        <f t="shared" si="99"/>
        <v>340.02548211400017</v>
      </c>
    </row>
    <row r="401" spans="1:70" s="25" customFormat="1" ht="14.25" x14ac:dyDescent="0.2">
      <c r="A401" s="14">
        <v>615</v>
      </c>
      <c r="B401" s="14"/>
      <c r="C401" s="15" t="s">
        <v>3409</v>
      </c>
      <c r="D401" s="16">
        <v>31732</v>
      </c>
      <c r="E401" s="15" t="s">
        <v>3410</v>
      </c>
      <c r="F401" s="15" t="s">
        <v>3411</v>
      </c>
      <c r="G401" s="17" t="s">
        <v>3412</v>
      </c>
      <c r="H401" s="17" t="s">
        <v>3413</v>
      </c>
      <c r="I401" s="17" t="s">
        <v>86</v>
      </c>
      <c r="J401" s="15" t="s">
        <v>3414</v>
      </c>
      <c r="K401" s="15" t="s">
        <v>3415</v>
      </c>
      <c r="L401" s="18" t="s">
        <v>3416</v>
      </c>
      <c r="M401" s="15" t="s">
        <v>3396</v>
      </c>
      <c r="N401" s="15" t="s">
        <v>3397</v>
      </c>
      <c r="O401" s="16">
        <v>510</v>
      </c>
      <c r="P401" s="15" t="s">
        <v>118</v>
      </c>
      <c r="Q401" s="15">
        <v>31100</v>
      </c>
      <c r="R401" s="15">
        <v>115300</v>
      </c>
      <c r="S401" s="15">
        <v>146400</v>
      </c>
      <c r="T401" s="15">
        <v>0.21</v>
      </c>
      <c r="U401" s="15" t="s">
        <v>3335</v>
      </c>
      <c r="V401" s="15" t="s">
        <v>76</v>
      </c>
      <c r="W401" s="16">
        <v>1</v>
      </c>
      <c r="X401" s="16">
        <v>0</v>
      </c>
      <c r="Y401" s="15">
        <v>9201</v>
      </c>
      <c r="Z401" s="15">
        <v>0.21099999999999999</v>
      </c>
      <c r="AA401" s="15" t="s">
        <v>3385</v>
      </c>
      <c r="AB401" s="15" t="s">
        <v>3386</v>
      </c>
      <c r="AC401" s="15">
        <v>0</v>
      </c>
      <c r="AD401" s="15"/>
      <c r="AE401" s="15" t="s">
        <v>298</v>
      </c>
      <c r="AF401" s="15" t="s">
        <v>3417</v>
      </c>
      <c r="AG401" s="16">
        <v>1</v>
      </c>
      <c r="AH401" s="15" t="s">
        <v>3418</v>
      </c>
      <c r="AI401" s="15" t="s">
        <v>78</v>
      </c>
      <c r="AJ401" s="15">
        <v>9200.8535156300004</v>
      </c>
      <c r="AK401" s="15">
        <v>385.81799343099999</v>
      </c>
      <c r="AL401" s="15">
        <v>3087313.3722899999</v>
      </c>
      <c r="AM401" s="15">
        <v>1425575.0185700001</v>
      </c>
      <c r="AN401" s="14"/>
      <c r="AO401" s="14"/>
      <c r="AP401" s="19">
        <v>31100</v>
      </c>
      <c r="AQ401" s="19">
        <v>107900</v>
      </c>
      <c r="AR401" s="19">
        <v>0</v>
      </c>
      <c r="AS401" s="19">
        <v>500</v>
      </c>
      <c r="AT401" s="19">
        <f t="shared" si="83"/>
        <v>139500</v>
      </c>
      <c r="AU401" s="19">
        <v>45000</v>
      </c>
      <c r="AV401" s="19">
        <v>0</v>
      </c>
      <c r="AW401" s="19">
        <v>32900</v>
      </c>
      <c r="AX401" s="19">
        <v>0</v>
      </c>
      <c r="AY401" s="20">
        <f t="shared" si="93"/>
        <v>77900</v>
      </c>
      <c r="AZ401" s="19">
        <f t="shared" si="94"/>
        <v>61600</v>
      </c>
      <c r="BA401" s="21">
        <v>1.4712000000000001</v>
      </c>
      <c r="BB401" s="21">
        <v>2.0617000000000001</v>
      </c>
      <c r="BC401" s="22"/>
      <c r="BD401" s="19">
        <v>1405</v>
      </c>
      <c r="BE401" s="19">
        <f t="shared" si="95"/>
        <v>906.25920000000008</v>
      </c>
      <c r="BF401" s="19">
        <f t="shared" si="97"/>
        <v>1270.0072</v>
      </c>
      <c r="BG401" s="23">
        <v>3.4819999999999997E-2</v>
      </c>
      <c r="BH401" s="23">
        <f t="shared" si="96"/>
        <v>3.4819999999999997E-2</v>
      </c>
      <c r="BI401" s="19">
        <v>31.299809423999999</v>
      </c>
      <c r="BJ401" s="19">
        <v>43.862708734000002</v>
      </c>
      <c r="BK401" s="19">
        <f t="shared" si="88"/>
        <v>874.95939057600003</v>
      </c>
      <c r="BL401" s="19">
        <f t="shared" si="88"/>
        <v>1226.1444912659999</v>
      </c>
      <c r="BM401" s="19">
        <v>0</v>
      </c>
      <c r="BN401" s="19">
        <v>0</v>
      </c>
      <c r="BO401" s="19">
        <f t="shared" si="98"/>
        <v>0</v>
      </c>
      <c r="BP401" s="24">
        <f t="shared" si="91"/>
        <v>874.95939057600003</v>
      </c>
      <c r="BQ401" s="24">
        <f t="shared" si="91"/>
        <v>1226.1444912659999</v>
      </c>
      <c r="BR401" s="24">
        <f t="shared" si="99"/>
        <v>351.1851006899999</v>
      </c>
    </row>
    <row r="402" spans="1:70" s="25" customFormat="1" ht="14.25" x14ac:dyDescent="0.2">
      <c r="A402" s="14">
        <v>616</v>
      </c>
      <c r="B402" s="14"/>
      <c r="C402" s="15"/>
      <c r="D402" s="16">
        <v>23861</v>
      </c>
      <c r="E402" s="15" t="s">
        <v>3419</v>
      </c>
      <c r="F402" s="15" t="s">
        <v>3420</v>
      </c>
      <c r="G402" s="17" t="s">
        <v>3421</v>
      </c>
      <c r="H402" s="17" t="s">
        <v>3422</v>
      </c>
      <c r="I402" s="17" t="s">
        <v>86</v>
      </c>
      <c r="J402" s="15" t="s">
        <v>3423</v>
      </c>
      <c r="K402" s="15" t="s">
        <v>3424</v>
      </c>
      <c r="L402" s="18" t="s">
        <v>3425</v>
      </c>
      <c r="M402" s="15" t="s">
        <v>3396</v>
      </c>
      <c r="N402" s="15" t="s">
        <v>3397</v>
      </c>
      <c r="O402" s="16">
        <v>510</v>
      </c>
      <c r="P402" s="15" t="s">
        <v>118</v>
      </c>
      <c r="Q402" s="15">
        <v>22200</v>
      </c>
      <c r="R402" s="15">
        <v>89100</v>
      </c>
      <c r="S402" s="15">
        <v>111300</v>
      </c>
      <c r="T402" s="15">
        <v>0.16</v>
      </c>
      <c r="U402" s="15" t="s">
        <v>3335</v>
      </c>
      <c r="V402" s="15" t="s">
        <v>76</v>
      </c>
      <c r="W402" s="16">
        <v>1</v>
      </c>
      <c r="X402" s="16">
        <v>1</v>
      </c>
      <c r="Y402" s="15">
        <v>6714</v>
      </c>
      <c r="Z402" s="15">
        <v>0.154</v>
      </c>
      <c r="AA402" s="15" t="s">
        <v>78</v>
      </c>
      <c r="AB402" s="15" t="s">
        <v>78</v>
      </c>
      <c r="AC402" s="15">
        <v>79000</v>
      </c>
      <c r="AD402" s="26">
        <v>40612</v>
      </c>
      <c r="AE402" s="15" t="s">
        <v>119</v>
      </c>
      <c r="AF402" s="15" t="s">
        <v>119</v>
      </c>
      <c r="AG402" s="16">
        <v>1</v>
      </c>
      <c r="AH402" s="15" t="s">
        <v>3426</v>
      </c>
      <c r="AI402" s="15" t="s">
        <v>78</v>
      </c>
      <c r="AJ402" s="15">
        <v>6713.5146484400002</v>
      </c>
      <c r="AK402" s="15">
        <v>339.26532009800002</v>
      </c>
      <c r="AL402" s="15">
        <v>3087313.2179800002</v>
      </c>
      <c r="AM402" s="15">
        <v>1425649.72086</v>
      </c>
      <c r="AN402" s="14"/>
      <c r="AO402" s="14"/>
      <c r="AP402" s="19">
        <v>22200</v>
      </c>
      <c r="AQ402" s="19">
        <v>83800</v>
      </c>
      <c r="AR402" s="19">
        <v>0</v>
      </c>
      <c r="AS402" s="19">
        <v>0</v>
      </c>
      <c r="AT402" s="19">
        <f t="shared" si="83"/>
        <v>106000</v>
      </c>
      <c r="AU402" s="19">
        <v>45000</v>
      </c>
      <c r="AV402" s="19">
        <v>3000</v>
      </c>
      <c r="AW402" s="19">
        <v>21350</v>
      </c>
      <c r="AX402" s="19">
        <f>11690+24960</f>
        <v>36650</v>
      </c>
      <c r="AY402" s="20">
        <f t="shared" si="93"/>
        <v>106000</v>
      </c>
      <c r="AZ402" s="19">
        <f t="shared" si="94"/>
        <v>0</v>
      </c>
      <c r="BA402" s="21">
        <v>1.4712000000000001</v>
      </c>
      <c r="BB402" s="21">
        <v>2.0617000000000001</v>
      </c>
      <c r="BC402" s="22"/>
      <c r="BD402" s="19">
        <v>1060</v>
      </c>
      <c r="BE402" s="19">
        <f t="shared" si="95"/>
        <v>0</v>
      </c>
      <c r="BF402" s="19">
        <f t="shared" si="97"/>
        <v>0</v>
      </c>
      <c r="BG402" s="23">
        <v>3.4819999999999997E-2</v>
      </c>
      <c r="BH402" s="23">
        <f t="shared" si="96"/>
        <v>3.4819999999999997E-2</v>
      </c>
      <c r="BI402" s="19">
        <v>0</v>
      </c>
      <c r="BJ402" s="19">
        <v>0</v>
      </c>
      <c r="BK402" s="19">
        <f t="shared" si="88"/>
        <v>0</v>
      </c>
      <c r="BL402" s="19">
        <f t="shared" si="88"/>
        <v>0</v>
      </c>
      <c r="BM402" s="19">
        <v>0</v>
      </c>
      <c r="BN402" s="19">
        <v>0</v>
      </c>
      <c r="BO402" s="19">
        <f t="shared" si="98"/>
        <v>0</v>
      </c>
      <c r="BP402" s="24">
        <f t="shared" si="91"/>
        <v>0</v>
      </c>
      <c r="BQ402" s="24">
        <f t="shared" si="91"/>
        <v>0</v>
      </c>
      <c r="BR402" s="24">
        <f t="shared" si="99"/>
        <v>0</v>
      </c>
    </row>
    <row r="403" spans="1:70" s="25" customFormat="1" ht="14.25" x14ac:dyDescent="0.2">
      <c r="A403" s="14">
        <v>617</v>
      </c>
      <c r="B403" s="14"/>
      <c r="C403" s="15"/>
      <c r="D403" s="16">
        <v>2730</v>
      </c>
      <c r="E403" s="15" t="s">
        <v>3427</v>
      </c>
      <c r="F403" s="15" t="s">
        <v>3428</v>
      </c>
      <c r="G403" s="17" t="s">
        <v>3429</v>
      </c>
      <c r="H403" s="17" t="s">
        <v>3430</v>
      </c>
      <c r="I403" s="17" t="s">
        <v>86</v>
      </c>
      <c r="J403" s="15" t="s">
        <v>3431</v>
      </c>
      <c r="K403" s="15" t="s">
        <v>3432</v>
      </c>
      <c r="L403" s="18" t="s">
        <v>3433</v>
      </c>
      <c r="M403" s="15" t="s">
        <v>3396</v>
      </c>
      <c r="N403" s="15" t="s">
        <v>3397</v>
      </c>
      <c r="O403" s="16">
        <v>510</v>
      </c>
      <c r="P403" s="15" t="s">
        <v>118</v>
      </c>
      <c r="Q403" s="15">
        <v>23000</v>
      </c>
      <c r="R403" s="15">
        <v>132000</v>
      </c>
      <c r="S403" s="15">
        <v>155000</v>
      </c>
      <c r="T403" s="15">
        <v>0.16</v>
      </c>
      <c r="U403" s="15" t="s">
        <v>3335</v>
      </c>
      <c r="V403" s="15" t="s">
        <v>76</v>
      </c>
      <c r="W403" s="16">
        <v>1</v>
      </c>
      <c r="X403" s="16">
        <v>1</v>
      </c>
      <c r="Y403" s="15">
        <v>7065</v>
      </c>
      <c r="Z403" s="15">
        <v>0.16200000000000001</v>
      </c>
      <c r="AA403" s="15" t="s">
        <v>78</v>
      </c>
      <c r="AB403" s="15" t="s">
        <v>78</v>
      </c>
      <c r="AC403" s="15">
        <v>141000</v>
      </c>
      <c r="AD403" s="26">
        <v>40772</v>
      </c>
      <c r="AE403" s="15" t="s">
        <v>119</v>
      </c>
      <c r="AF403" s="15" t="s">
        <v>119</v>
      </c>
      <c r="AG403" s="16">
        <v>1</v>
      </c>
      <c r="AH403" s="15" t="s">
        <v>3434</v>
      </c>
      <c r="AI403" s="15" t="s">
        <v>78</v>
      </c>
      <c r="AJ403" s="15">
        <v>7065.4067382800004</v>
      </c>
      <c r="AK403" s="15">
        <v>351.17721308300003</v>
      </c>
      <c r="AL403" s="15">
        <v>3087314.9954900001</v>
      </c>
      <c r="AM403" s="15">
        <v>1425713.7701300001</v>
      </c>
      <c r="AN403" s="14"/>
      <c r="AO403" s="14"/>
      <c r="AP403" s="19">
        <v>0</v>
      </c>
      <c r="AQ403" s="19">
        <v>0</v>
      </c>
      <c r="AR403" s="19">
        <v>23000</v>
      </c>
      <c r="AS403" s="19">
        <v>124100</v>
      </c>
      <c r="AT403" s="19">
        <f t="shared" si="83"/>
        <v>147100</v>
      </c>
      <c r="AU403" s="19">
        <v>0</v>
      </c>
      <c r="AV403" s="19">
        <v>0</v>
      </c>
      <c r="AW403" s="19">
        <v>0</v>
      </c>
      <c r="AX403" s="19">
        <v>0</v>
      </c>
      <c r="AY403" s="20">
        <f t="shared" si="93"/>
        <v>0</v>
      </c>
      <c r="AZ403" s="19">
        <f t="shared" si="94"/>
        <v>147100</v>
      </c>
      <c r="BA403" s="21">
        <v>1.4712000000000001</v>
      </c>
      <c r="BB403" s="21">
        <v>2.0617000000000001</v>
      </c>
      <c r="BC403" s="22"/>
      <c r="BD403" s="19">
        <v>2942</v>
      </c>
      <c r="BE403" s="19">
        <f t="shared" si="95"/>
        <v>2164.1352000000002</v>
      </c>
      <c r="BF403" s="19">
        <f t="shared" si="97"/>
        <v>3032.7607000000003</v>
      </c>
      <c r="BG403" s="23">
        <v>3.4819999999999997E-2</v>
      </c>
      <c r="BH403" s="23">
        <f t="shared" si="96"/>
        <v>3.4819999999999997E-2</v>
      </c>
      <c r="BI403" s="19">
        <v>0</v>
      </c>
      <c r="BJ403" s="19">
        <v>0</v>
      </c>
      <c r="BK403" s="19">
        <f t="shared" ref="BK403:BL442" si="100">BE403-BI403</f>
        <v>2164.1352000000002</v>
      </c>
      <c r="BL403" s="19">
        <f t="shared" si="100"/>
        <v>3032.7607000000003</v>
      </c>
      <c r="BM403" s="19">
        <v>0</v>
      </c>
      <c r="BN403" s="19">
        <v>90.76070000000027</v>
      </c>
      <c r="BO403" s="19">
        <f t="shared" si="98"/>
        <v>90.76070000000027</v>
      </c>
      <c r="BP403" s="24">
        <f t="shared" si="91"/>
        <v>2164.1352000000002</v>
      </c>
      <c r="BQ403" s="24">
        <f t="shared" si="91"/>
        <v>2942</v>
      </c>
      <c r="BR403" s="24">
        <f t="shared" si="99"/>
        <v>777.86479999999983</v>
      </c>
    </row>
    <row r="404" spans="1:70" s="25" customFormat="1" ht="14.25" x14ac:dyDescent="0.2">
      <c r="A404" s="14">
        <v>618</v>
      </c>
      <c r="B404" s="14"/>
      <c r="C404" s="15" t="s">
        <v>150</v>
      </c>
      <c r="D404" s="16">
        <v>35201</v>
      </c>
      <c r="E404" s="15" t="s">
        <v>3435</v>
      </c>
      <c r="F404" s="15" t="s">
        <v>3436</v>
      </c>
      <c r="G404" s="17" t="s">
        <v>3437</v>
      </c>
      <c r="H404" s="17" t="s">
        <v>3438</v>
      </c>
      <c r="I404" s="17" t="s">
        <v>86</v>
      </c>
      <c r="J404" s="15" t="s">
        <v>3439</v>
      </c>
      <c r="K404" s="15" t="s">
        <v>86</v>
      </c>
      <c r="L404" s="18" t="s">
        <v>3440</v>
      </c>
      <c r="M404" s="15" t="s">
        <v>3396</v>
      </c>
      <c r="N404" s="15" t="s">
        <v>3397</v>
      </c>
      <c r="O404" s="16">
        <v>510</v>
      </c>
      <c r="P404" s="15" t="s">
        <v>118</v>
      </c>
      <c r="Q404" s="15">
        <v>24000</v>
      </c>
      <c r="R404" s="15">
        <v>93100</v>
      </c>
      <c r="S404" s="15">
        <v>117100</v>
      </c>
      <c r="T404" s="15">
        <v>0.18</v>
      </c>
      <c r="U404" s="15" t="s">
        <v>3335</v>
      </c>
      <c r="V404" s="15" t="s">
        <v>76</v>
      </c>
      <c r="W404" s="16">
        <v>1</v>
      </c>
      <c r="X404" s="16">
        <v>0</v>
      </c>
      <c r="Y404" s="15">
        <v>7847</v>
      </c>
      <c r="Z404" s="15">
        <v>0.18</v>
      </c>
      <c r="AA404" s="15" t="s">
        <v>78</v>
      </c>
      <c r="AB404" s="15" t="s">
        <v>78</v>
      </c>
      <c r="AC404" s="15">
        <v>0</v>
      </c>
      <c r="AD404" s="15"/>
      <c r="AE404" s="15" t="s">
        <v>137</v>
      </c>
      <c r="AF404" s="15" t="s">
        <v>3441</v>
      </c>
      <c r="AG404" s="16">
        <v>1</v>
      </c>
      <c r="AH404" s="15" t="s">
        <v>3442</v>
      </c>
      <c r="AI404" s="15" t="s">
        <v>78</v>
      </c>
      <c r="AJ404" s="15">
        <v>7847.0952148400002</v>
      </c>
      <c r="AK404" s="15">
        <v>372.41321611400002</v>
      </c>
      <c r="AL404" s="15">
        <v>3087321.0516499998</v>
      </c>
      <c r="AM404" s="15">
        <v>1425778.21765</v>
      </c>
      <c r="AN404" s="14"/>
      <c r="AO404" s="14"/>
      <c r="AP404" s="19">
        <v>24000</v>
      </c>
      <c r="AQ404" s="19">
        <v>87600</v>
      </c>
      <c r="AR404" s="19">
        <v>0</v>
      </c>
      <c r="AS404" s="19">
        <v>0</v>
      </c>
      <c r="AT404" s="19">
        <f t="shared" si="83"/>
        <v>111600</v>
      </c>
      <c r="AU404" s="19">
        <v>45000</v>
      </c>
      <c r="AV404" s="19">
        <v>3000</v>
      </c>
      <c r="AW404" s="19">
        <v>23310</v>
      </c>
      <c r="AX404" s="19">
        <v>0</v>
      </c>
      <c r="AY404" s="20">
        <f t="shared" si="93"/>
        <v>71310</v>
      </c>
      <c r="AZ404" s="19">
        <f t="shared" si="94"/>
        <v>40290</v>
      </c>
      <c r="BA404" s="21">
        <v>1.4712000000000001</v>
      </c>
      <c r="BB404" s="21">
        <v>2.0617000000000001</v>
      </c>
      <c r="BC404" s="22"/>
      <c r="BD404" s="19">
        <v>1116</v>
      </c>
      <c r="BE404" s="19">
        <f t="shared" si="95"/>
        <v>592.74648000000002</v>
      </c>
      <c r="BF404" s="19">
        <f t="shared" si="97"/>
        <v>830.65892999999994</v>
      </c>
      <c r="BG404" s="23">
        <v>3.4819999999999997E-2</v>
      </c>
      <c r="BH404" s="23">
        <f t="shared" si="96"/>
        <v>3.4819999999999997E-2</v>
      </c>
      <c r="BI404" s="19">
        <v>20.6394324336</v>
      </c>
      <c r="BJ404" s="19">
        <v>28.923543942599995</v>
      </c>
      <c r="BK404" s="19">
        <f t="shared" si="100"/>
        <v>572.10704756640007</v>
      </c>
      <c r="BL404" s="19">
        <f t="shared" si="100"/>
        <v>801.73538605739998</v>
      </c>
      <c r="BM404" s="19">
        <v>0</v>
      </c>
      <c r="BN404" s="19">
        <v>0</v>
      </c>
      <c r="BO404" s="19">
        <f t="shared" si="98"/>
        <v>0</v>
      </c>
      <c r="BP404" s="24">
        <f t="shared" si="91"/>
        <v>572.10704756640007</v>
      </c>
      <c r="BQ404" s="24">
        <f t="shared" si="91"/>
        <v>801.73538605739998</v>
      </c>
      <c r="BR404" s="24">
        <f t="shared" si="99"/>
        <v>229.62833849099991</v>
      </c>
    </row>
    <row r="405" spans="1:70" s="25" customFormat="1" ht="14.25" x14ac:dyDescent="0.2">
      <c r="A405" s="14">
        <v>619</v>
      </c>
      <c r="B405" s="14"/>
      <c r="C405" s="15"/>
      <c r="D405" s="16">
        <v>10711</v>
      </c>
      <c r="E405" s="15" t="s">
        <v>3443</v>
      </c>
      <c r="F405" s="15" t="s">
        <v>3444</v>
      </c>
      <c r="G405" s="17" t="s">
        <v>3445</v>
      </c>
      <c r="H405" s="17" t="s">
        <v>3446</v>
      </c>
      <c r="I405" s="17" t="s">
        <v>86</v>
      </c>
      <c r="J405" s="15" t="s">
        <v>3447</v>
      </c>
      <c r="K405" s="15" t="s">
        <v>97</v>
      </c>
      <c r="L405" s="18" t="s">
        <v>3448</v>
      </c>
      <c r="M405" s="15" t="s">
        <v>3396</v>
      </c>
      <c r="N405" s="15" t="s">
        <v>3397</v>
      </c>
      <c r="O405" s="16">
        <v>510</v>
      </c>
      <c r="P405" s="15" t="s">
        <v>118</v>
      </c>
      <c r="Q405" s="15">
        <v>25000</v>
      </c>
      <c r="R405" s="15">
        <v>84500</v>
      </c>
      <c r="S405" s="15">
        <v>109500</v>
      </c>
      <c r="T405" s="15">
        <v>0.19</v>
      </c>
      <c r="U405" s="15" t="s">
        <v>3335</v>
      </c>
      <c r="V405" s="15" t="s">
        <v>76</v>
      </c>
      <c r="W405" s="16">
        <v>1</v>
      </c>
      <c r="X405" s="16">
        <v>1</v>
      </c>
      <c r="Y405" s="15">
        <v>8331</v>
      </c>
      <c r="Z405" s="15">
        <v>0.191</v>
      </c>
      <c r="AA405" s="15" t="s">
        <v>78</v>
      </c>
      <c r="AB405" s="15" t="s">
        <v>78</v>
      </c>
      <c r="AC405" s="15">
        <v>0</v>
      </c>
      <c r="AD405" s="26">
        <v>38232</v>
      </c>
      <c r="AE405" s="15" t="s">
        <v>119</v>
      </c>
      <c r="AF405" s="15" t="s">
        <v>119</v>
      </c>
      <c r="AG405" s="16">
        <v>1</v>
      </c>
      <c r="AH405" s="15" t="s">
        <v>3449</v>
      </c>
      <c r="AI405" s="15" t="s">
        <v>78</v>
      </c>
      <c r="AJ405" s="15">
        <v>8330.8666992199996</v>
      </c>
      <c r="AK405" s="15">
        <v>387.15737158799999</v>
      </c>
      <c r="AL405" s="15">
        <v>3087325.0257199998</v>
      </c>
      <c r="AM405" s="15">
        <v>1425842.14478</v>
      </c>
      <c r="AN405" s="14"/>
      <c r="AO405" s="14"/>
      <c r="AP405" s="19">
        <v>25000</v>
      </c>
      <c r="AQ405" s="19">
        <v>79100</v>
      </c>
      <c r="AR405" s="19">
        <v>0</v>
      </c>
      <c r="AS405" s="19">
        <v>500</v>
      </c>
      <c r="AT405" s="19">
        <f t="shared" si="83"/>
        <v>104600</v>
      </c>
      <c r="AU405" s="19">
        <v>45000</v>
      </c>
      <c r="AV405" s="19">
        <v>3000</v>
      </c>
      <c r="AW405" s="19">
        <v>20685</v>
      </c>
      <c r="AX405" s="19">
        <v>0</v>
      </c>
      <c r="AY405" s="20">
        <f t="shared" si="93"/>
        <v>68685</v>
      </c>
      <c r="AZ405" s="19">
        <f t="shared" si="94"/>
        <v>35915</v>
      </c>
      <c r="BA405" s="21">
        <v>1.4712000000000001</v>
      </c>
      <c r="BB405" s="21">
        <v>2.0617000000000001</v>
      </c>
      <c r="BC405" s="22"/>
      <c r="BD405" s="19">
        <v>1056</v>
      </c>
      <c r="BE405" s="19">
        <f t="shared" si="95"/>
        <v>528.38148000000001</v>
      </c>
      <c r="BF405" s="19">
        <f t="shared" si="97"/>
        <v>740.45955500000002</v>
      </c>
      <c r="BG405" s="23">
        <v>3.4819999999999997E-2</v>
      </c>
      <c r="BH405" s="23">
        <f t="shared" si="96"/>
        <v>3.4819999999999997E-2</v>
      </c>
      <c r="BI405" s="19">
        <v>18.142107213599999</v>
      </c>
      <c r="BJ405" s="19">
        <v>25.423859735099995</v>
      </c>
      <c r="BK405" s="19">
        <f t="shared" si="100"/>
        <v>510.2393727864</v>
      </c>
      <c r="BL405" s="19">
        <f t="shared" si="100"/>
        <v>715.03569526490003</v>
      </c>
      <c r="BM405" s="19">
        <v>0</v>
      </c>
      <c r="BN405" s="19">
        <v>0</v>
      </c>
      <c r="BO405" s="19">
        <f t="shared" si="98"/>
        <v>0</v>
      </c>
      <c r="BP405" s="24">
        <f t="shared" si="91"/>
        <v>510.2393727864</v>
      </c>
      <c r="BQ405" s="24">
        <f t="shared" si="91"/>
        <v>715.03569526490003</v>
      </c>
      <c r="BR405" s="24">
        <f t="shared" si="99"/>
        <v>204.79632247850003</v>
      </c>
    </row>
    <row r="406" spans="1:70" s="25" customFormat="1" ht="14.25" x14ac:dyDescent="0.2">
      <c r="A406" s="14">
        <v>620</v>
      </c>
      <c r="B406" s="14"/>
      <c r="C406" s="15" t="s">
        <v>3450</v>
      </c>
      <c r="D406" s="16">
        <v>25943</v>
      </c>
      <c r="E406" s="15" t="s">
        <v>3451</v>
      </c>
      <c r="F406" s="15" t="s">
        <v>3450</v>
      </c>
      <c r="G406" s="17" t="s">
        <v>3452</v>
      </c>
      <c r="H406" s="17" t="s">
        <v>3453</v>
      </c>
      <c r="I406" s="17" t="s">
        <v>86</v>
      </c>
      <c r="J406" s="15" t="s">
        <v>3454</v>
      </c>
      <c r="K406" s="15" t="s">
        <v>3455</v>
      </c>
      <c r="L406" s="18" t="s">
        <v>3456</v>
      </c>
      <c r="M406" s="15" t="s">
        <v>3396</v>
      </c>
      <c r="N406" s="15" t="s">
        <v>3397</v>
      </c>
      <c r="O406" s="16">
        <v>510</v>
      </c>
      <c r="P406" s="15" t="s">
        <v>118</v>
      </c>
      <c r="Q406" s="15">
        <v>25200</v>
      </c>
      <c r="R406" s="15">
        <v>100300</v>
      </c>
      <c r="S406" s="15">
        <v>125500</v>
      </c>
      <c r="T406" s="15">
        <v>0.19</v>
      </c>
      <c r="U406" s="15" t="s">
        <v>3335</v>
      </c>
      <c r="V406" s="15" t="s">
        <v>76</v>
      </c>
      <c r="W406" s="16">
        <v>1</v>
      </c>
      <c r="X406" s="16">
        <v>0</v>
      </c>
      <c r="Y406" s="15">
        <v>8396</v>
      </c>
      <c r="Z406" s="15">
        <v>0.193</v>
      </c>
      <c r="AA406" s="15" t="s">
        <v>78</v>
      </c>
      <c r="AB406" s="15" t="s">
        <v>78</v>
      </c>
      <c r="AC406" s="15">
        <v>0</v>
      </c>
      <c r="AD406" s="15"/>
      <c r="AE406" s="15" t="s">
        <v>298</v>
      </c>
      <c r="AF406" s="15" t="s">
        <v>3457</v>
      </c>
      <c r="AG406" s="16">
        <v>1</v>
      </c>
      <c r="AH406" s="15" t="s">
        <v>3458</v>
      </c>
      <c r="AI406" s="15" t="s">
        <v>78</v>
      </c>
      <c r="AJ406" s="15">
        <v>8395.6469726600008</v>
      </c>
      <c r="AK406" s="15">
        <v>389.17458262100001</v>
      </c>
      <c r="AL406" s="15">
        <v>3087325.5148800001</v>
      </c>
      <c r="AM406" s="15">
        <v>1425906.01954</v>
      </c>
      <c r="AN406" s="14"/>
      <c r="AO406" s="14"/>
      <c r="AP406" s="19">
        <v>25200</v>
      </c>
      <c r="AQ406" s="19">
        <v>94300</v>
      </c>
      <c r="AR406" s="19">
        <v>0</v>
      </c>
      <c r="AS406" s="19">
        <v>0</v>
      </c>
      <c r="AT406" s="19">
        <f t="shared" si="83"/>
        <v>119500</v>
      </c>
      <c r="AU406" s="19">
        <v>45000</v>
      </c>
      <c r="AV406" s="19">
        <v>3000</v>
      </c>
      <c r="AW406" s="19">
        <v>26075</v>
      </c>
      <c r="AX406" s="19">
        <v>0</v>
      </c>
      <c r="AY406" s="20">
        <f t="shared" si="93"/>
        <v>74075</v>
      </c>
      <c r="AZ406" s="19">
        <f t="shared" si="94"/>
        <v>45425</v>
      </c>
      <c r="BA406" s="21">
        <v>1.4712000000000001</v>
      </c>
      <c r="BB406" s="21">
        <v>2.0617000000000001</v>
      </c>
      <c r="BC406" s="22"/>
      <c r="BD406" s="19">
        <v>1195</v>
      </c>
      <c r="BE406" s="19">
        <f t="shared" si="95"/>
        <v>668.29259999999999</v>
      </c>
      <c r="BF406" s="19">
        <f t="shared" si="97"/>
        <v>936.52722500000004</v>
      </c>
      <c r="BG406" s="23">
        <v>3.4819999999999997E-2</v>
      </c>
      <c r="BH406" s="23">
        <f t="shared" si="96"/>
        <v>3.4819999999999997E-2</v>
      </c>
      <c r="BI406" s="19">
        <v>23.269948331999998</v>
      </c>
      <c r="BJ406" s="19">
        <v>32.609877974500002</v>
      </c>
      <c r="BK406" s="19">
        <f t="shared" si="100"/>
        <v>645.02265166799998</v>
      </c>
      <c r="BL406" s="19">
        <f t="shared" si="100"/>
        <v>903.91734702550002</v>
      </c>
      <c r="BM406" s="19">
        <v>0</v>
      </c>
      <c r="BN406" s="19">
        <v>0</v>
      </c>
      <c r="BO406" s="19">
        <f t="shared" si="98"/>
        <v>0</v>
      </c>
      <c r="BP406" s="24">
        <f t="shared" si="91"/>
        <v>645.02265166799998</v>
      </c>
      <c r="BQ406" s="24">
        <f t="shared" si="91"/>
        <v>903.91734702550002</v>
      </c>
      <c r="BR406" s="24">
        <f t="shared" si="99"/>
        <v>258.89469535750004</v>
      </c>
    </row>
    <row r="407" spans="1:70" s="25" customFormat="1" ht="14.25" x14ac:dyDescent="0.2">
      <c r="A407" s="14">
        <v>621</v>
      </c>
      <c r="B407" s="14"/>
      <c r="C407" s="15" t="s">
        <v>176</v>
      </c>
      <c r="D407" s="16">
        <v>6818</v>
      </c>
      <c r="E407" s="15" t="s">
        <v>3459</v>
      </c>
      <c r="F407" s="15" t="s">
        <v>3460</v>
      </c>
      <c r="G407" s="17" t="s">
        <v>3461</v>
      </c>
      <c r="H407" s="17" t="s">
        <v>3462</v>
      </c>
      <c r="I407" s="17" t="s">
        <v>86</v>
      </c>
      <c r="J407" s="15" t="s">
        <v>3463</v>
      </c>
      <c r="K407" s="15" t="s">
        <v>3464</v>
      </c>
      <c r="L407" s="18" t="s">
        <v>3465</v>
      </c>
      <c r="M407" s="15" t="s">
        <v>3396</v>
      </c>
      <c r="N407" s="15" t="s">
        <v>3397</v>
      </c>
      <c r="O407" s="16">
        <v>510</v>
      </c>
      <c r="P407" s="15" t="s">
        <v>118</v>
      </c>
      <c r="Q407" s="15">
        <v>24700</v>
      </c>
      <c r="R407" s="15">
        <v>103500</v>
      </c>
      <c r="S407" s="15">
        <v>128200</v>
      </c>
      <c r="T407" s="15">
        <v>0.19</v>
      </c>
      <c r="U407" s="15" t="s">
        <v>3335</v>
      </c>
      <c r="V407" s="15" t="s">
        <v>76</v>
      </c>
      <c r="W407" s="16">
        <v>1</v>
      </c>
      <c r="X407" s="16">
        <v>0</v>
      </c>
      <c r="Y407" s="15">
        <v>8170</v>
      </c>
      <c r="Z407" s="15">
        <v>0.188</v>
      </c>
      <c r="AA407" s="15" t="s">
        <v>78</v>
      </c>
      <c r="AB407" s="15" t="s">
        <v>78</v>
      </c>
      <c r="AC407" s="15">
        <v>0</v>
      </c>
      <c r="AD407" s="15"/>
      <c r="AE407" s="15" t="s">
        <v>222</v>
      </c>
      <c r="AF407" s="15" t="s">
        <v>3466</v>
      </c>
      <c r="AG407" s="16">
        <v>1</v>
      </c>
      <c r="AH407" s="15" t="s">
        <v>3467</v>
      </c>
      <c r="AI407" s="15" t="s">
        <v>78</v>
      </c>
      <c r="AJ407" s="15">
        <v>8170.2553710900002</v>
      </c>
      <c r="AK407" s="15">
        <v>382.96946800500001</v>
      </c>
      <c r="AL407" s="15">
        <v>3087323.79758</v>
      </c>
      <c r="AM407" s="15">
        <v>1425970.17818</v>
      </c>
      <c r="AN407" s="14"/>
      <c r="AO407" s="14"/>
      <c r="AP407" s="19">
        <v>24700</v>
      </c>
      <c r="AQ407" s="19">
        <v>94900</v>
      </c>
      <c r="AR407" s="19">
        <v>0</v>
      </c>
      <c r="AS407" s="19">
        <v>2500</v>
      </c>
      <c r="AT407" s="19">
        <f t="shared" si="83"/>
        <v>122100</v>
      </c>
      <c r="AU407" s="19">
        <v>45000</v>
      </c>
      <c r="AV407" s="19">
        <v>0</v>
      </c>
      <c r="AW407" s="19">
        <v>26110</v>
      </c>
      <c r="AX407" s="19">
        <v>0</v>
      </c>
      <c r="AY407" s="20">
        <f t="shared" si="93"/>
        <v>71110</v>
      </c>
      <c r="AZ407" s="19">
        <f t="shared" si="94"/>
        <v>50990</v>
      </c>
      <c r="BA407" s="21">
        <v>1.4712000000000001</v>
      </c>
      <c r="BB407" s="21">
        <v>2.0617000000000001</v>
      </c>
      <c r="BC407" s="22"/>
      <c r="BD407" s="19">
        <v>1271</v>
      </c>
      <c r="BE407" s="19">
        <f t="shared" si="95"/>
        <v>750.16488000000004</v>
      </c>
      <c r="BF407" s="19">
        <f t="shared" si="97"/>
        <v>1051.2608299999999</v>
      </c>
      <c r="BG407" s="23">
        <v>3.4819999999999997E-2</v>
      </c>
      <c r="BH407" s="23">
        <f t="shared" si="96"/>
        <v>3.4819999999999997E-2</v>
      </c>
      <c r="BI407" s="19">
        <v>24.840061521599996</v>
      </c>
      <c r="BJ407" s="19">
        <v>34.810192250599997</v>
      </c>
      <c r="BK407" s="19">
        <f t="shared" si="100"/>
        <v>725.32481847840006</v>
      </c>
      <c r="BL407" s="19">
        <f t="shared" si="100"/>
        <v>1016.4506377493999</v>
      </c>
      <c r="BM407" s="19">
        <v>0</v>
      </c>
      <c r="BN407" s="19">
        <v>0</v>
      </c>
      <c r="BO407" s="19">
        <f t="shared" si="98"/>
        <v>0</v>
      </c>
      <c r="BP407" s="24">
        <f t="shared" si="91"/>
        <v>725.32481847840006</v>
      </c>
      <c r="BQ407" s="24">
        <f t="shared" si="91"/>
        <v>1016.4506377493999</v>
      </c>
      <c r="BR407" s="24">
        <f t="shared" si="99"/>
        <v>291.12581927099984</v>
      </c>
    </row>
    <row r="408" spans="1:70" s="25" customFormat="1" ht="14.25" x14ac:dyDescent="0.2">
      <c r="A408" s="14">
        <v>622</v>
      </c>
      <c r="B408" s="14"/>
      <c r="C408" s="15" t="s">
        <v>3468</v>
      </c>
      <c r="D408" s="16">
        <v>34914</v>
      </c>
      <c r="E408" s="15" t="s">
        <v>3469</v>
      </c>
      <c r="F408" s="15" t="s">
        <v>3468</v>
      </c>
      <c r="G408" s="17" t="s">
        <v>3470</v>
      </c>
      <c r="H408" s="17" t="s">
        <v>3471</v>
      </c>
      <c r="I408" s="17" t="s">
        <v>86</v>
      </c>
      <c r="J408" s="15" t="s">
        <v>3472</v>
      </c>
      <c r="K408" s="15" t="s">
        <v>3473</v>
      </c>
      <c r="L408" s="18" t="s">
        <v>3474</v>
      </c>
      <c r="M408" s="15" t="s">
        <v>3396</v>
      </c>
      <c r="N408" s="15" t="s">
        <v>3397</v>
      </c>
      <c r="O408" s="16">
        <v>510</v>
      </c>
      <c r="P408" s="15" t="s">
        <v>118</v>
      </c>
      <c r="Q408" s="15">
        <v>23000</v>
      </c>
      <c r="R408" s="15">
        <v>97400</v>
      </c>
      <c r="S408" s="15">
        <v>120400</v>
      </c>
      <c r="T408" s="15">
        <v>0.17</v>
      </c>
      <c r="U408" s="15" t="s">
        <v>3335</v>
      </c>
      <c r="V408" s="15" t="s">
        <v>76</v>
      </c>
      <c r="W408" s="16">
        <v>1</v>
      </c>
      <c r="X408" s="16">
        <v>0</v>
      </c>
      <c r="Y408" s="15">
        <v>7403</v>
      </c>
      <c r="Z408" s="15">
        <v>0.17</v>
      </c>
      <c r="AA408" s="15" t="s">
        <v>78</v>
      </c>
      <c r="AB408" s="15" t="s">
        <v>78</v>
      </c>
      <c r="AC408" s="15">
        <v>0</v>
      </c>
      <c r="AD408" s="15"/>
      <c r="AE408" s="15" t="s">
        <v>353</v>
      </c>
      <c r="AF408" s="15" t="s">
        <v>3475</v>
      </c>
      <c r="AG408" s="16">
        <v>1</v>
      </c>
      <c r="AH408" s="15" t="s">
        <v>3476</v>
      </c>
      <c r="AI408" s="15" t="s">
        <v>78</v>
      </c>
      <c r="AJ408" s="15">
        <v>7402.5048828099998</v>
      </c>
      <c r="AK408" s="15">
        <v>366.86500448499999</v>
      </c>
      <c r="AL408" s="15">
        <v>3087321.93915</v>
      </c>
      <c r="AM408" s="15">
        <v>1426032.31479</v>
      </c>
      <c r="AN408" s="14"/>
      <c r="AO408" s="14"/>
      <c r="AP408" s="19">
        <v>23000</v>
      </c>
      <c r="AQ408" s="19">
        <v>90700</v>
      </c>
      <c r="AR408" s="19">
        <v>0</v>
      </c>
      <c r="AS408" s="19">
        <v>800</v>
      </c>
      <c r="AT408" s="19">
        <f t="shared" si="83"/>
        <v>114500</v>
      </c>
      <c r="AU408" s="19">
        <v>45000</v>
      </c>
      <c r="AV408" s="19">
        <v>3000</v>
      </c>
      <c r="AW408" s="19">
        <v>24045</v>
      </c>
      <c r="AX408" s="19">
        <v>0</v>
      </c>
      <c r="AY408" s="20">
        <f t="shared" si="93"/>
        <v>72045</v>
      </c>
      <c r="AZ408" s="19">
        <f t="shared" si="94"/>
        <v>42455</v>
      </c>
      <c r="BA408" s="21">
        <v>1.4712000000000001</v>
      </c>
      <c r="BB408" s="21">
        <v>2.0617000000000001</v>
      </c>
      <c r="BC408" s="22"/>
      <c r="BD408" s="19">
        <v>1161</v>
      </c>
      <c r="BE408" s="19">
        <f t="shared" si="95"/>
        <v>624.59796000000006</v>
      </c>
      <c r="BF408" s="19">
        <f t="shared" si="97"/>
        <v>875.29473500000006</v>
      </c>
      <c r="BG408" s="23">
        <v>3.4819999999999997E-2</v>
      </c>
      <c r="BH408" s="23">
        <f t="shared" si="96"/>
        <v>3.4819999999999997E-2</v>
      </c>
      <c r="BI408" s="19">
        <v>21.338683495200002</v>
      </c>
      <c r="BJ408" s="19">
        <v>29.9034555207</v>
      </c>
      <c r="BK408" s="19">
        <f t="shared" si="100"/>
        <v>603.25927650480003</v>
      </c>
      <c r="BL408" s="19">
        <f t="shared" si="100"/>
        <v>845.39127947930001</v>
      </c>
      <c r="BM408" s="19">
        <v>0</v>
      </c>
      <c r="BN408" s="19">
        <v>0</v>
      </c>
      <c r="BO408" s="19">
        <f t="shared" si="98"/>
        <v>0</v>
      </c>
      <c r="BP408" s="24">
        <f t="shared" ref="BP408:BQ446" si="101">BK408-BM408</f>
        <v>603.25927650480003</v>
      </c>
      <c r="BQ408" s="24">
        <f t="shared" si="101"/>
        <v>845.39127947930001</v>
      </c>
      <c r="BR408" s="24">
        <f t="shared" si="99"/>
        <v>242.13200297449998</v>
      </c>
    </row>
    <row r="409" spans="1:70" s="25" customFormat="1" ht="14.25" x14ac:dyDescent="0.2">
      <c r="A409" s="14">
        <v>623</v>
      </c>
      <c r="B409" s="14"/>
      <c r="C409" s="15" t="s">
        <v>3477</v>
      </c>
      <c r="D409" s="16">
        <v>21043</v>
      </c>
      <c r="E409" s="15" t="s">
        <v>3478</v>
      </c>
      <c r="F409" s="15" t="s">
        <v>3477</v>
      </c>
      <c r="G409" s="17" t="s">
        <v>3479</v>
      </c>
      <c r="H409" s="17" t="s">
        <v>3480</v>
      </c>
      <c r="I409" s="17" t="s">
        <v>86</v>
      </c>
      <c r="J409" s="15" t="s">
        <v>3481</v>
      </c>
      <c r="K409" s="15" t="s">
        <v>1429</v>
      </c>
      <c r="L409" s="18" t="s">
        <v>3482</v>
      </c>
      <c r="M409" s="15" t="s">
        <v>3396</v>
      </c>
      <c r="N409" s="15" t="s">
        <v>3397</v>
      </c>
      <c r="O409" s="16">
        <v>510</v>
      </c>
      <c r="P409" s="15" t="s">
        <v>118</v>
      </c>
      <c r="Q409" s="15">
        <v>22500</v>
      </c>
      <c r="R409" s="15">
        <v>120300</v>
      </c>
      <c r="S409" s="15">
        <v>142800</v>
      </c>
      <c r="T409" s="15">
        <v>0.17</v>
      </c>
      <c r="U409" s="15" t="s">
        <v>3335</v>
      </c>
      <c r="V409" s="15" t="s">
        <v>76</v>
      </c>
      <c r="W409" s="16">
        <v>1</v>
      </c>
      <c r="X409" s="16">
        <v>0</v>
      </c>
      <c r="Y409" s="15">
        <v>7236</v>
      </c>
      <c r="Z409" s="15">
        <v>0.16600000000000001</v>
      </c>
      <c r="AA409" s="15" t="s">
        <v>78</v>
      </c>
      <c r="AB409" s="15" t="s">
        <v>78</v>
      </c>
      <c r="AC409" s="15">
        <v>0</v>
      </c>
      <c r="AD409" s="15"/>
      <c r="AE409" s="15" t="s">
        <v>353</v>
      </c>
      <c r="AF409" s="15" t="s">
        <v>3483</v>
      </c>
      <c r="AG409" s="16">
        <v>1</v>
      </c>
      <c r="AH409" s="15" t="s">
        <v>3484</v>
      </c>
      <c r="AI409" s="15" t="s">
        <v>78</v>
      </c>
      <c r="AJ409" s="15">
        <v>7235.6162109400002</v>
      </c>
      <c r="AK409" s="15">
        <v>362.00962487800001</v>
      </c>
      <c r="AL409" s="15">
        <v>3087320.5912799998</v>
      </c>
      <c r="AM409" s="15">
        <v>1426092.4310099999</v>
      </c>
      <c r="AN409" s="14"/>
      <c r="AO409" s="14"/>
      <c r="AP409" s="19">
        <v>22500</v>
      </c>
      <c r="AQ409" s="19">
        <v>113200</v>
      </c>
      <c r="AR409" s="19">
        <v>0</v>
      </c>
      <c r="AS409" s="19">
        <v>0</v>
      </c>
      <c r="AT409" s="19">
        <f t="shared" si="83"/>
        <v>135700</v>
      </c>
      <c r="AU409" s="19">
        <v>45000</v>
      </c>
      <c r="AV409" s="19">
        <v>0</v>
      </c>
      <c r="AW409" s="19">
        <v>31745</v>
      </c>
      <c r="AX409" s="19">
        <v>0</v>
      </c>
      <c r="AY409" s="20">
        <f t="shared" si="93"/>
        <v>76745</v>
      </c>
      <c r="AZ409" s="19">
        <f t="shared" si="94"/>
        <v>58955</v>
      </c>
      <c r="BA409" s="21">
        <v>1.4712000000000001</v>
      </c>
      <c r="BB409" s="21">
        <v>2.0617000000000001</v>
      </c>
      <c r="BC409" s="22"/>
      <c r="BD409" s="19">
        <v>1357</v>
      </c>
      <c r="BE409" s="19">
        <f t="shared" si="95"/>
        <v>867.34595999999999</v>
      </c>
      <c r="BF409" s="19">
        <f t="shared" si="97"/>
        <v>1215.4752349999999</v>
      </c>
      <c r="BG409" s="23">
        <v>3.4819999999999997E-2</v>
      </c>
      <c r="BH409" s="23">
        <f t="shared" si="96"/>
        <v>3.4819999999999997E-2</v>
      </c>
      <c r="BI409" s="19">
        <v>30.200986327199995</v>
      </c>
      <c r="BJ409" s="19">
        <v>42.322847682699994</v>
      </c>
      <c r="BK409" s="19">
        <f t="shared" si="100"/>
        <v>837.14497367280001</v>
      </c>
      <c r="BL409" s="19">
        <f t="shared" si="100"/>
        <v>1173.1523873172998</v>
      </c>
      <c r="BM409" s="19">
        <v>0</v>
      </c>
      <c r="BN409" s="19">
        <v>0</v>
      </c>
      <c r="BO409" s="19">
        <f t="shared" si="98"/>
        <v>0</v>
      </c>
      <c r="BP409" s="24">
        <f t="shared" si="101"/>
        <v>837.14497367280001</v>
      </c>
      <c r="BQ409" s="24">
        <f t="shared" si="101"/>
        <v>1173.1523873172998</v>
      </c>
      <c r="BR409" s="24">
        <f t="shared" si="99"/>
        <v>336.00741364449982</v>
      </c>
    </row>
    <row r="410" spans="1:70" s="25" customFormat="1" ht="14.25" x14ac:dyDescent="0.2">
      <c r="A410" s="14">
        <v>624</v>
      </c>
      <c r="B410" s="14"/>
      <c r="C410" s="15" t="s">
        <v>726</v>
      </c>
      <c r="D410" s="16">
        <v>7276</v>
      </c>
      <c r="E410" s="15" t="s">
        <v>3485</v>
      </c>
      <c r="F410" s="15" t="s">
        <v>3486</v>
      </c>
      <c r="G410" s="17" t="s">
        <v>3487</v>
      </c>
      <c r="H410" s="17" t="s">
        <v>3488</v>
      </c>
      <c r="I410" s="17" t="s">
        <v>86</v>
      </c>
      <c r="J410" s="15" t="s">
        <v>3489</v>
      </c>
      <c r="K410" s="15" t="s">
        <v>732</v>
      </c>
      <c r="L410" s="18" t="s">
        <v>3490</v>
      </c>
      <c r="M410" s="15" t="s">
        <v>3396</v>
      </c>
      <c r="N410" s="15" t="s">
        <v>3397</v>
      </c>
      <c r="O410" s="16">
        <v>510</v>
      </c>
      <c r="P410" s="15" t="s">
        <v>118</v>
      </c>
      <c r="Q410" s="15">
        <v>22500</v>
      </c>
      <c r="R410" s="15">
        <v>107000</v>
      </c>
      <c r="S410" s="15">
        <v>129500</v>
      </c>
      <c r="T410" s="15">
        <v>0.17</v>
      </c>
      <c r="U410" s="15" t="s">
        <v>3335</v>
      </c>
      <c r="V410" s="15" t="s">
        <v>76</v>
      </c>
      <c r="W410" s="16">
        <v>1</v>
      </c>
      <c r="X410" s="16">
        <v>1</v>
      </c>
      <c r="Y410" s="15">
        <v>7214</v>
      </c>
      <c r="Z410" s="15">
        <v>0.16600000000000001</v>
      </c>
      <c r="AA410" s="15" t="s">
        <v>78</v>
      </c>
      <c r="AB410" s="15" t="s">
        <v>78</v>
      </c>
      <c r="AC410" s="15">
        <v>142500</v>
      </c>
      <c r="AD410" s="26">
        <v>42515</v>
      </c>
      <c r="AE410" s="15" t="s">
        <v>353</v>
      </c>
      <c r="AF410" s="15" t="s">
        <v>3491</v>
      </c>
      <c r="AG410" s="16">
        <v>1</v>
      </c>
      <c r="AH410" s="15" t="s">
        <v>3492</v>
      </c>
      <c r="AI410" s="15" t="s">
        <v>78</v>
      </c>
      <c r="AJ410" s="15">
        <v>7214.2958984400002</v>
      </c>
      <c r="AK410" s="15">
        <v>359.68237156499998</v>
      </c>
      <c r="AL410" s="15">
        <v>3087320.4616299998</v>
      </c>
      <c r="AM410" s="15">
        <v>1426152.4236000001</v>
      </c>
      <c r="AN410" s="14"/>
      <c r="AO410" s="14"/>
      <c r="AP410" s="19">
        <v>22500</v>
      </c>
      <c r="AQ410" s="19">
        <v>100400</v>
      </c>
      <c r="AR410" s="19">
        <v>0</v>
      </c>
      <c r="AS410" s="19">
        <v>300</v>
      </c>
      <c r="AT410" s="19">
        <f t="shared" si="83"/>
        <v>123200</v>
      </c>
      <c r="AU410" s="19">
        <v>45000</v>
      </c>
      <c r="AV410" s="19">
        <v>3000</v>
      </c>
      <c r="AW410" s="19">
        <v>27265</v>
      </c>
      <c r="AX410" s="19">
        <v>0</v>
      </c>
      <c r="AY410" s="20">
        <f t="shared" si="93"/>
        <v>75265</v>
      </c>
      <c r="AZ410" s="19">
        <f t="shared" si="94"/>
        <v>47935</v>
      </c>
      <c r="BA410" s="21">
        <v>1.4712000000000001</v>
      </c>
      <c r="BB410" s="21">
        <v>2.0617000000000001</v>
      </c>
      <c r="BC410" s="22"/>
      <c r="BD410" s="19">
        <v>1238</v>
      </c>
      <c r="BE410" s="19">
        <f t="shared" si="95"/>
        <v>705.21972000000005</v>
      </c>
      <c r="BF410" s="19">
        <f t="shared" si="97"/>
        <v>988.27589500000011</v>
      </c>
      <c r="BG410" s="23">
        <v>3.4819999999999997E-2</v>
      </c>
      <c r="BH410" s="23">
        <f t="shared" si="96"/>
        <v>3.4819999999999997E-2</v>
      </c>
      <c r="BI410" s="19">
        <v>24.402069098400002</v>
      </c>
      <c r="BJ410" s="19">
        <v>34.196401481899997</v>
      </c>
      <c r="BK410" s="19">
        <f t="shared" si="100"/>
        <v>680.81765090160002</v>
      </c>
      <c r="BL410" s="19">
        <f t="shared" si="100"/>
        <v>954.07949351810009</v>
      </c>
      <c r="BM410" s="19">
        <v>0</v>
      </c>
      <c r="BN410" s="19">
        <v>0</v>
      </c>
      <c r="BO410" s="19">
        <f t="shared" si="98"/>
        <v>0</v>
      </c>
      <c r="BP410" s="24">
        <f t="shared" si="101"/>
        <v>680.81765090160002</v>
      </c>
      <c r="BQ410" s="24">
        <f t="shared" si="101"/>
        <v>954.07949351810009</v>
      </c>
      <c r="BR410" s="24">
        <f t="shared" si="99"/>
        <v>273.26184261650008</v>
      </c>
    </row>
    <row r="411" spans="1:70" s="25" customFormat="1" ht="14.25" x14ac:dyDescent="0.2">
      <c r="A411" s="14">
        <v>625</v>
      </c>
      <c r="B411" s="14"/>
      <c r="C411" s="15" t="s">
        <v>176</v>
      </c>
      <c r="D411" s="16">
        <v>6585</v>
      </c>
      <c r="E411" s="15" t="s">
        <v>3493</v>
      </c>
      <c r="F411" s="15" t="s">
        <v>3494</v>
      </c>
      <c r="G411" s="17" t="s">
        <v>3495</v>
      </c>
      <c r="H411" s="17" t="s">
        <v>3496</v>
      </c>
      <c r="I411" s="17" t="s">
        <v>86</v>
      </c>
      <c r="J411" s="15" t="s">
        <v>3497</v>
      </c>
      <c r="K411" s="15" t="s">
        <v>86</v>
      </c>
      <c r="L411" s="18" t="s">
        <v>3498</v>
      </c>
      <c r="M411" s="15" t="s">
        <v>3396</v>
      </c>
      <c r="N411" s="15" t="s">
        <v>3397</v>
      </c>
      <c r="O411" s="16">
        <v>510</v>
      </c>
      <c r="P411" s="15" t="s">
        <v>118</v>
      </c>
      <c r="Q411" s="15">
        <v>22300</v>
      </c>
      <c r="R411" s="15">
        <v>109700</v>
      </c>
      <c r="S411" s="15">
        <v>132000</v>
      </c>
      <c r="T411" s="15">
        <v>0.16</v>
      </c>
      <c r="U411" s="15" t="s">
        <v>3335</v>
      </c>
      <c r="V411" s="15" t="s">
        <v>76</v>
      </c>
      <c r="W411" s="16">
        <v>1</v>
      </c>
      <c r="X411" s="16">
        <v>0</v>
      </c>
      <c r="Y411" s="15">
        <v>7043</v>
      </c>
      <c r="Z411" s="15">
        <v>0.16200000000000001</v>
      </c>
      <c r="AA411" s="15" t="s">
        <v>78</v>
      </c>
      <c r="AB411" s="15" t="s">
        <v>78</v>
      </c>
      <c r="AC411" s="15">
        <v>0</v>
      </c>
      <c r="AD411" s="15"/>
      <c r="AE411" s="15" t="s">
        <v>353</v>
      </c>
      <c r="AF411" s="15" t="s">
        <v>3499</v>
      </c>
      <c r="AG411" s="16">
        <v>1</v>
      </c>
      <c r="AH411" s="15" t="s">
        <v>3500</v>
      </c>
      <c r="AI411" s="15" t="s">
        <v>78</v>
      </c>
      <c r="AJ411" s="15">
        <v>7042.7177734400002</v>
      </c>
      <c r="AK411" s="15">
        <v>354.86169685800002</v>
      </c>
      <c r="AL411" s="15">
        <v>3087319.0808199998</v>
      </c>
      <c r="AM411" s="15">
        <v>1426212.3099199999</v>
      </c>
      <c r="AN411" s="14"/>
      <c r="AO411" s="14"/>
      <c r="AP411" s="19">
        <v>22300</v>
      </c>
      <c r="AQ411" s="19">
        <v>103200</v>
      </c>
      <c r="AR411" s="19">
        <v>0</v>
      </c>
      <c r="AS411" s="19">
        <v>0</v>
      </c>
      <c r="AT411" s="19">
        <f t="shared" si="83"/>
        <v>125500</v>
      </c>
      <c r="AU411" s="19">
        <v>45000</v>
      </c>
      <c r="AV411" s="19">
        <v>3000</v>
      </c>
      <c r="AW411" s="19">
        <v>28175</v>
      </c>
      <c r="AX411" s="19">
        <v>0</v>
      </c>
      <c r="AY411" s="20">
        <f t="shared" si="93"/>
        <v>76175</v>
      </c>
      <c r="AZ411" s="19">
        <f t="shared" si="94"/>
        <v>49325</v>
      </c>
      <c r="BA411" s="21">
        <v>1.4712000000000001</v>
      </c>
      <c r="BB411" s="21">
        <v>2.0617000000000001</v>
      </c>
      <c r="BC411" s="22"/>
      <c r="BD411" s="19">
        <v>1255</v>
      </c>
      <c r="BE411" s="19">
        <f t="shared" si="95"/>
        <v>725.6694</v>
      </c>
      <c r="BF411" s="19">
        <f t="shared" si="97"/>
        <v>1016.933525</v>
      </c>
      <c r="BG411" s="23">
        <v>3.4819999999999997E-2</v>
      </c>
      <c r="BH411" s="23">
        <f t="shared" si="96"/>
        <v>3.4819999999999997E-2</v>
      </c>
      <c r="BI411" s="19">
        <v>25.267808507999998</v>
      </c>
      <c r="BJ411" s="19">
        <v>35.4096253405</v>
      </c>
      <c r="BK411" s="19">
        <f t="shared" si="100"/>
        <v>700.40159149199997</v>
      </c>
      <c r="BL411" s="19">
        <f t="shared" si="100"/>
        <v>981.52389965949999</v>
      </c>
      <c r="BM411" s="19">
        <v>0</v>
      </c>
      <c r="BN411" s="19">
        <v>0</v>
      </c>
      <c r="BO411" s="19">
        <f t="shared" si="98"/>
        <v>0</v>
      </c>
      <c r="BP411" s="24">
        <f t="shared" si="101"/>
        <v>700.40159149199997</v>
      </c>
      <c r="BQ411" s="24">
        <f t="shared" si="101"/>
        <v>981.52389965949999</v>
      </c>
      <c r="BR411" s="24">
        <f t="shared" si="99"/>
        <v>281.12230816750002</v>
      </c>
    </row>
    <row r="412" spans="1:70" s="25" customFormat="1" ht="14.25" x14ac:dyDescent="0.2">
      <c r="A412" s="14">
        <v>626</v>
      </c>
      <c r="B412" s="14"/>
      <c r="C412" s="15"/>
      <c r="D412" s="16">
        <v>25197</v>
      </c>
      <c r="E412" s="15" t="s">
        <v>3501</v>
      </c>
      <c r="F412" s="15" t="s">
        <v>3502</v>
      </c>
      <c r="G412" s="17" t="s">
        <v>3503</v>
      </c>
      <c r="H412" s="17" t="s">
        <v>3504</v>
      </c>
      <c r="I412" s="17" t="s">
        <v>86</v>
      </c>
      <c r="J412" s="15" t="s">
        <v>3505</v>
      </c>
      <c r="K412" s="15" t="s">
        <v>3506</v>
      </c>
      <c r="L412" s="18" t="s">
        <v>3507</v>
      </c>
      <c r="M412" s="15" t="s">
        <v>3396</v>
      </c>
      <c r="N412" s="15" t="s">
        <v>3397</v>
      </c>
      <c r="O412" s="16">
        <v>510</v>
      </c>
      <c r="P412" s="15" t="s">
        <v>118</v>
      </c>
      <c r="Q412" s="15">
        <v>22100</v>
      </c>
      <c r="R412" s="15">
        <v>103700</v>
      </c>
      <c r="S412" s="15">
        <v>125800</v>
      </c>
      <c r="T412" s="15">
        <v>0.16</v>
      </c>
      <c r="U412" s="15" t="s">
        <v>3335</v>
      </c>
      <c r="V412" s="15" t="s">
        <v>76</v>
      </c>
      <c r="W412" s="16">
        <v>1</v>
      </c>
      <c r="X412" s="16">
        <v>1</v>
      </c>
      <c r="Y412" s="15">
        <v>6828</v>
      </c>
      <c r="Z412" s="15">
        <v>0.157</v>
      </c>
      <c r="AA412" s="15" t="s">
        <v>78</v>
      </c>
      <c r="AB412" s="15" t="s">
        <v>78</v>
      </c>
      <c r="AC412" s="15">
        <v>130000</v>
      </c>
      <c r="AD412" s="26">
        <v>42298</v>
      </c>
      <c r="AE412" s="15" t="s">
        <v>353</v>
      </c>
      <c r="AF412" s="15" t="s">
        <v>3508</v>
      </c>
      <c r="AG412" s="16">
        <v>1</v>
      </c>
      <c r="AH412" s="15" t="s">
        <v>3509</v>
      </c>
      <c r="AI412" s="15" t="s">
        <v>78</v>
      </c>
      <c r="AJ412" s="15">
        <v>6828.4545898400002</v>
      </c>
      <c r="AK412" s="15">
        <v>348.27057364000001</v>
      </c>
      <c r="AL412" s="15">
        <v>3087317.3448299998</v>
      </c>
      <c r="AM412" s="15">
        <v>1426272.3310499999</v>
      </c>
      <c r="AN412" s="14"/>
      <c r="AO412" s="14"/>
      <c r="AP412" s="19">
        <v>22100</v>
      </c>
      <c r="AQ412" s="19">
        <v>97600</v>
      </c>
      <c r="AR412" s="19">
        <v>0</v>
      </c>
      <c r="AS412" s="19">
        <v>0</v>
      </c>
      <c r="AT412" s="19">
        <f t="shared" si="83"/>
        <v>119700</v>
      </c>
      <c r="AU412" s="19">
        <v>45000</v>
      </c>
      <c r="AV412" s="19">
        <v>0</v>
      </c>
      <c r="AW412" s="19">
        <v>26145</v>
      </c>
      <c r="AX412" s="19">
        <f>24960+12480</f>
        <v>37440</v>
      </c>
      <c r="AY412" s="20">
        <f t="shared" si="93"/>
        <v>108585</v>
      </c>
      <c r="AZ412" s="19">
        <f t="shared" si="94"/>
        <v>11115</v>
      </c>
      <c r="BA412" s="21">
        <v>1.4712000000000001</v>
      </c>
      <c r="BB412" s="21">
        <v>2.0617000000000001</v>
      </c>
      <c r="BC412" s="22"/>
      <c r="BD412" s="19">
        <v>1197</v>
      </c>
      <c r="BE412" s="19">
        <f t="shared" si="95"/>
        <v>163.52388000000002</v>
      </c>
      <c r="BF412" s="19">
        <f t="shared" si="97"/>
        <v>229.15795500000002</v>
      </c>
      <c r="BG412" s="23">
        <v>3.4819999999999997E-2</v>
      </c>
      <c r="BH412" s="23">
        <f t="shared" si="96"/>
        <v>3.4819999999999997E-2</v>
      </c>
      <c r="BI412" s="19">
        <v>5.6939015016000001</v>
      </c>
      <c r="BJ412" s="19">
        <v>7.9792799930999996</v>
      </c>
      <c r="BK412" s="19">
        <f t="shared" si="100"/>
        <v>157.82997849840001</v>
      </c>
      <c r="BL412" s="19">
        <f t="shared" si="100"/>
        <v>221.17867500690002</v>
      </c>
      <c r="BM412" s="19">
        <v>0</v>
      </c>
      <c r="BN412" s="19">
        <v>0</v>
      </c>
      <c r="BO412" s="19">
        <f t="shared" si="98"/>
        <v>0</v>
      </c>
      <c r="BP412" s="24">
        <f t="shared" si="101"/>
        <v>157.82997849840001</v>
      </c>
      <c r="BQ412" s="24">
        <f t="shared" si="101"/>
        <v>221.17867500690002</v>
      </c>
      <c r="BR412" s="24">
        <f t="shared" si="99"/>
        <v>63.348696508500012</v>
      </c>
    </row>
    <row r="413" spans="1:70" s="25" customFormat="1" ht="14.25" x14ac:dyDescent="0.2">
      <c r="A413" s="14">
        <v>627</v>
      </c>
      <c r="B413" s="14"/>
      <c r="C413" s="15" t="s">
        <v>726</v>
      </c>
      <c r="D413" s="16">
        <v>24264</v>
      </c>
      <c r="E413" s="15" t="s">
        <v>3510</v>
      </c>
      <c r="F413" s="15" t="s">
        <v>3511</v>
      </c>
      <c r="G413" s="17" t="s">
        <v>3512</v>
      </c>
      <c r="H413" s="17" t="s">
        <v>3513</v>
      </c>
      <c r="I413" s="17" t="s">
        <v>86</v>
      </c>
      <c r="J413" s="15" t="s">
        <v>3514</v>
      </c>
      <c r="K413" s="15" t="s">
        <v>821</v>
      </c>
      <c r="L413" s="18" t="s">
        <v>3515</v>
      </c>
      <c r="M413" s="15" t="s">
        <v>3396</v>
      </c>
      <c r="N413" s="15" t="s">
        <v>3397</v>
      </c>
      <c r="O413" s="16">
        <v>510</v>
      </c>
      <c r="P413" s="15" t="s">
        <v>118</v>
      </c>
      <c r="Q413" s="15">
        <v>22100</v>
      </c>
      <c r="R413" s="15">
        <v>91700</v>
      </c>
      <c r="S413" s="15">
        <v>113800</v>
      </c>
      <c r="T413" s="15">
        <v>0.16</v>
      </c>
      <c r="U413" s="15" t="s">
        <v>3335</v>
      </c>
      <c r="V413" s="15" t="s">
        <v>76</v>
      </c>
      <c r="W413" s="16">
        <v>1</v>
      </c>
      <c r="X413" s="16">
        <v>0</v>
      </c>
      <c r="Y413" s="15">
        <v>6886</v>
      </c>
      <c r="Z413" s="15">
        <v>0.158</v>
      </c>
      <c r="AA413" s="15" t="s">
        <v>78</v>
      </c>
      <c r="AB413" s="15" t="s">
        <v>78</v>
      </c>
      <c r="AC413" s="15">
        <v>0</v>
      </c>
      <c r="AD413" s="15"/>
      <c r="AE413" s="15" t="s">
        <v>353</v>
      </c>
      <c r="AF413" s="15" t="s">
        <v>3516</v>
      </c>
      <c r="AG413" s="16">
        <v>1</v>
      </c>
      <c r="AH413" s="15" t="s">
        <v>3517</v>
      </c>
      <c r="AI413" s="15" t="s">
        <v>78</v>
      </c>
      <c r="AJ413" s="15">
        <v>6886.2202148400002</v>
      </c>
      <c r="AK413" s="15">
        <v>351.40732363199999</v>
      </c>
      <c r="AL413" s="15">
        <v>3087317.8854800002</v>
      </c>
      <c r="AM413" s="15">
        <v>1426332.7245799999</v>
      </c>
      <c r="AN413" s="14"/>
      <c r="AO413" s="14"/>
      <c r="AP413" s="19">
        <v>22100</v>
      </c>
      <c r="AQ413" s="19">
        <v>86300</v>
      </c>
      <c r="AR413" s="19">
        <v>0</v>
      </c>
      <c r="AS413" s="19">
        <v>0</v>
      </c>
      <c r="AT413" s="19">
        <f t="shared" si="83"/>
        <v>108400</v>
      </c>
      <c r="AU413" s="19">
        <v>45000</v>
      </c>
      <c r="AV413" s="19">
        <v>3000</v>
      </c>
      <c r="AW413" s="19">
        <v>22190</v>
      </c>
      <c r="AX413" s="19">
        <v>0</v>
      </c>
      <c r="AY413" s="20">
        <f t="shared" si="93"/>
        <v>70190</v>
      </c>
      <c r="AZ413" s="19">
        <f t="shared" si="94"/>
        <v>38210</v>
      </c>
      <c r="BA413" s="21">
        <v>1.4712000000000001</v>
      </c>
      <c r="BB413" s="21">
        <v>2.0617000000000001</v>
      </c>
      <c r="BC413" s="22"/>
      <c r="BD413" s="19">
        <v>1084</v>
      </c>
      <c r="BE413" s="19">
        <f t="shared" si="95"/>
        <v>562.14552000000003</v>
      </c>
      <c r="BF413" s="19">
        <f t="shared" si="97"/>
        <v>787.77557000000013</v>
      </c>
      <c r="BG413" s="23">
        <v>3.4819999999999997E-2</v>
      </c>
      <c r="BH413" s="23">
        <f t="shared" si="96"/>
        <v>3.4819999999999997E-2</v>
      </c>
      <c r="BI413" s="19">
        <v>19.573907006399999</v>
      </c>
      <c r="BJ413" s="19">
        <v>27.430345347400003</v>
      </c>
      <c r="BK413" s="19">
        <f t="shared" si="100"/>
        <v>542.57161299360007</v>
      </c>
      <c r="BL413" s="19">
        <f t="shared" si="100"/>
        <v>760.34522465260011</v>
      </c>
      <c r="BM413" s="19">
        <v>0</v>
      </c>
      <c r="BN413" s="19">
        <v>0</v>
      </c>
      <c r="BO413" s="19">
        <f t="shared" si="98"/>
        <v>0</v>
      </c>
      <c r="BP413" s="24">
        <f t="shared" si="101"/>
        <v>542.57161299360007</v>
      </c>
      <c r="BQ413" s="24">
        <f t="shared" si="101"/>
        <v>760.34522465260011</v>
      </c>
      <c r="BR413" s="24">
        <f t="shared" si="99"/>
        <v>217.77361165900004</v>
      </c>
    </row>
    <row r="414" spans="1:70" s="25" customFormat="1" ht="14.25" x14ac:dyDescent="0.2">
      <c r="A414" s="14">
        <v>628</v>
      </c>
      <c r="B414" s="14"/>
      <c r="C414" s="15"/>
      <c r="D414" s="16">
        <v>2099</v>
      </c>
      <c r="E414" s="15" t="s">
        <v>3518</v>
      </c>
      <c r="F414" s="15" t="s">
        <v>3519</v>
      </c>
      <c r="G414" s="17" t="s">
        <v>3520</v>
      </c>
      <c r="H414" s="17" t="s">
        <v>3521</v>
      </c>
      <c r="I414" s="17" t="s">
        <v>86</v>
      </c>
      <c r="J414" s="15" t="s">
        <v>3522</v>
      </c>
      <c r="K414" s="15" t="s">
        <v>3523</v>
      </c>
      <c r="L414" s="18" t="s">
        <v>3524</v>
      </c>
      <c r="M414" s="15" t="s">
        <v>3396</v>
      </c>
      <c r="N414" s="15" t="s">
        <v>3397</v>
      </c>
      <c r="O414" s="16">
        <v>510</v>
      </c>
      <c r="P414" s="15" t="s">
        <v>118</v>
      </c>
      <c r="Q414" s="15">
        <v>24300</v>
      </c>
      <c r="R414" s="15">
        <v>112000</v>
      </c>
      <c r="S414" s="15">
        <v>136300</v>
      </c>
      <c r="T414" s="15">
        <v>0.18</v>
      </c>
      <c r="U414" s="15" t="s">
        <v>3335</v>
      </c>
      <c r="V414" s="15" t="s">
        <v>76</v>
      </c>
      <c r="W414" s="16">
        <v>1</v>
      </c>
      <c r="X414" s="16">
        <v>1</v>
      </c>
      <c r="Y414" s="15">
        <v>7725</v>
      </c>
      <c r="Z414" s="15">
        <v>0.17699999999999999</v>
      </c>
      <c r="AA414" s="15" t="s">
        <v>78</v>
      </c>
      <c r="AB414" s="15" t="s">
        <v>78</v>
      </c>
      <c r="AC414" s="15">
        <v>126000</v>
      </c>
      <c r="AD414" s="26">
        <v>40322</v>
      </c>
      <c r="AE414" s="15" t="s">
        <v>298</v>
      </c>
      <c r="AF414" s="15" t="s">
        <v>3525</v>
      </c>
      <c r="AG414" s="16">
        <v>1</v>
      </c>
      <c r="AH414" s="15" t="s">
        <v>3526</v>
      </c>
      <c r="AI414" s="15" t="s">
        <v>78</v>
      </c>
      <c r="AJ414" s="15">
        <v>7724.6870117199996</v>
      </c>
      <c r="AK414" s="15">
        <v>368.81134644500003</v>
      </c>
      <c r="AL414" s="15">
        <v>3087315.5120799998</v>
      </c>
      <c r="AM414" s="15">
        <v>1426395.5956300001</v>
      </c>
      <c r="AN414" s="14"/>
      <c r="AO414" s="14"/>
      <c r="AP414" s="19">
        <v>24300</v>
      </c>
      <c r="AQ414" s="19">
        <v>105400</v>
      </c>
      <c r="AR414" s="19">
        <v>0</v>
      </c>
      <c r="AS414" s="19">
        <v>0</v>
      </c>
      <c r="AT414" s="19">
        <f t="shared" si="83"/>
        <v>129700</v>
      </c>
      <c r="AU414" s="19">
        <v>45000</v>
      </c>
      <c r="AV414" s="19">
        <v>3000</v>
      </c>
      <c r="AW414" s="19">
        <v>29645</v>
      </c>
      <c r="AX414" s="19">
        <v>0</v>
      </c>
      <c r="AY414" s="20">
        <f t="shared" si="93"/>
        <v>77645</v>
      </c>
      <c r="AZ414" s="19">
        <f t="shared" si="94"/>
        <v>52055</v>
      </c>
      <c r="BA414" s="21">
        <v>1.4712000000000001</v>
      </c>
      <c r="BB414" s="21">
        <v>2.0617000000000001</v>
      </c>
      <c r="BC414" s="22"/>
      <c r="BD414" s="19">
        <v>1297</v>
      </c>
      <c r="BE414" s="19">
        <f t="shared" si="95"/>
        <v>765.83316000000002</v>
      </c>
      <c r="BF414" s="19">
        <f t="shared" si="97"/>
        <v>1073.2179349999999</v>
      </c>
      <c r="BG414" s="23">
        <v>3.4819999999999997E-2</v>
      </c>
      <c r="BH414" s="23">
        <f t="shared" si="96"/>
        <v>3.4819999999999997E-2</v>
      </c>
      <c r="BI414" s="19">
        <v>26.666310631199998</v>
      </c>
      <c r="BJ414" s="19">
        <v>37.369448496699995</v>
      </c>
      <c r="BK414" s="19">
        <f t="shared" si="100"/>
        <v>739.16684936880006</v>
      </c>
      <c r="BL414" s="19">
        <f t="shared" si="100"/>
        <v>1035.8484865032999</v>
      </c>
      <c r="BM414" s="19">
        <v>0</v>
      </c>
      <c r="BN414" s="19">
        <v>0</v>
      </c>
      <c r="BO414" s="19">
        <f t="shared" si="98"/>
        <v>0</v>
      </c>
      <c r="BP414" s="24">
        <f t="shared" si="101"/>
        <v>739.16684936880006</v>
      </c>
      <c r="BQ414" s="24">
        <f t="shared" si="101"/>
        <v>1035.8484865032999</v>
      </c>
      <c r="BR414" s="24">
        <f t="shared" si="99"/>
        <v>296.68163713449985</v>
      </c>
    </row>
    <row r="415" spans="1:70" s="25" customFormat="1" ht="14.25" x14ac:dyDescent="0.2">
      <c r="A415" s="14">
        <v>629</v>
      </c>
      <c r="B415" s="14"/>
      <c r="C415" s="15" t="s">
        <v>3527</v>
      </c>
      <c r="D415" s="16">
        <v>35026</v>
      </c>
      <c r="E415" s="15" t="s">
        <v>3528</v>
      </c>
      <c r="F415" s="15" t="s">
        <v>3527</v>
      </c>
      <c r="G415" s="17" t="s">
        <v>3529</v>
      </c>
      <c r="H415" s="17" t="s">
        <v>3530</v>
      </c>
      <c r="I415" s="17" t="s">
        <v>86</v>
      </c>
      <c r="J415" s="15" t="s">
        <v>3531</v>
      </c>
      <c r="K415" s="15" t="s">
        <v>86</v>
      </c>
      <c r="L415" s="18" t="s">
        <v>3532</v>
      </c>
      <c r="M415" s="15" t="s">
        <v>3396</v>
      </c>
      <c r="N415" s="15" t="s">
        <v>3397</v>
      </c>
      <c r="O415" s="16">
        <v>510</v>
      </c>
      <c r="P415" s="15" t="s">
        <v>118</v>
      </c>
      <c r="Q415" s="15">
        <v>15300</v>
      </c>
      <c r="R415" s="15">
        <v>93000</v>
      </c>
      <c r="S415" s="15">
        <v>108300</v>
      </c>
      <c r="T415" s="15">
        <v>0.11</v>
      </c>
      <c r="U415" s="15" t="s">
        <v>3335</v>
      </c>
      <c r="V415" s="15" t="s">
        <v>76</v>
      </c>
      <c r="W415" s="16">
        <v>1</v>
      </c>
      <c r="X415" s="16">
        <v>0</v>
      </c>
      <c r="Y415" s="15">
        <v>13578</v>
      </c>
      <c r="Z415" s="15">
        <v>0.312</v>
      </c>
      <c r="AA415" s="15" t="s">
        <v>78</v>
      </c>
      <c r="AB415" s="15" t="s">
        <v>78</v>
      </c>
      <c r="AC415" s="15">
        <v>0</v>
      </c>
      <c r="AD415" s="15"/>
      <c r="AE415" s="15" t="s">
        <v>353</v>
      </c>
      <c r="AF415" s="15" t="s">
        <v>3533</v>
      </c>
      <c r="AG415" s="16">
        <v>1</v>
      </c>
      <c r="AH415" s="15" t="s">
        <v>3534</v>
      </c>
      <c r="AI415" s="15" t="s">
        <v>78</v>
      </c>
      <c r="AJ415" s="15">
        <v>13578.2514648</v>
      </c>
      <c r="AK415" s="15">
        <v>462.041510926</v>
      </c>
      <c r="AL415" s="15">
        <v>3087319.0267500002</v>
      </c>
      <c r="AM415" s="15">
        <v>1426485.7437</v>
      </c>
      <c r="AN415" s="14"/>
      <c r="AO415" s="14"/>
      <c r="AP415" s="19">
        <v>15300</v>
      </c>
      <c r="AQ415" s="19">
        <v>87500</v>
      </c>
      <c r="AR415" s="19">
        <v>0</v>
      </c>
      <c r="AS415" s="19">
        <v>0</v>
      </c>
      <c r="AT415" s="19">
        <f t="shared" si="83"/>
        <v>102800</v>
      </c>
      <c r="AU415" s="19">
        <v>45000</v>
      </c>
      <c r="AV415" s="19">
        <v>3000</v>
      </c>
      <c r="AW415" s="19">
        <v>20230</v>
      </c>
      <c r="AX415" s="19">
        <v>0</v>
      </c>
      <c r="AY415" s="20">
        <f t="shared" si="93"/>
        <v>68230</v>
      </c>
      <c r="AZ415" s="19">
        <f t="shared" si="94"/>
        <v>34570</v>
      </c>
      <c r="BA415" s="21">
        <v>1.4712000000000001</v>
      </c>
      <c r="BB415" s="21">
        <v>2.0617000000000001</v>
      </c>
      <c r="BC415" s="22"/>
      <c r="BD415" s="19">
        <v>1028</v>
      </c>
      <c r="BE415" s="19">
        <f t="shared" si="95"/>
        <v>508.59384</v>
      </c>
      <c r="BF415" s="19">
        <f t="shared" si="97"/>
        <v>712.72969000000001</v>
      </c>
      <c r="BG415" s="23">
        <v>3.4819999999999997E-2</v>
      </c>
      <c r="BH415" s="23">
        <f t="shared" si="96"/>
        <v>3.4819999999999997E-2</v>
      </c>
      <c r="BI415" s="19">
        <v>17.709237508799998</v>
      </c>
      <c r="BJ415" s="19">
        <v>24.817247805799997</v>
      </c>
      <c r="BK415" s="19">
        <f t="shared" si="100"/>
        <v>490.88460249119998</v>
      </c>
      <c r="BL415" s="19">
        <f t="shared" si="100"/>
        <v>687.91244219420003</v>
      </c>
      <c r="BM415" s="19">
        <v>0</v>
      </c>
      <c r="BN415" s="19">
        <v>0</v>
      </c>
      <c r="BO415" s="19">
        <f t="shared" si="98"/>
        <v>0</v>
      </c>
      <c r="BP415" s="24">
        <f t="shared" si="101"/>
        <v>490.88460249119998</v>
      </c>
      <c r="BQ415" s="24">
        <f t="shared" si="101"/>
        <v>687.91244219420003</v>
      </c>
      <c r="BR415" s="24">
        <f t="shared" si="99"/>
        <v>197.02783970300004</v>
      </c>
    </row>
    <row r="416" spans="1:70" s="25" customFormat="1" ht="14.25" x14ac:dyDescent="0.2">
      <c r="A416" s="14">
        <v>630</v>
      </c>
      <c r="B416" s="14"/>
      <c r="C416" s="15"/>
      <c r="D416" s="16">
        <v>59</v>
      </c>
      <c r="E416" s="15" t="s">
        <v>3535</v>
      </c>
      <c r="F416" s="15" t="s">
        <v>3536</v>
      </c>
      <c r="G416" s="17" t="s">
        <v>3537</v>
      </c>
      <c r="H416" s="17" t="s">
        <v>3538</v>
      </c>
      <c r="I416" s="17" t="s">
        <v>86</v>
      </c>
      <c r="J416" s="15" t="s">
        <v>3539</v>
      </c>
      <c r="K416" s="15" t="s">
        <v>1445</v>
      </c>
      <c r="L416" s="18" t="s">
        <v>3540</v>
      </c>
      <c r="M416" s="15" t="s">
        <v>3396</v>
      </c>
      <c r="N416" s="15" t="s">
        <v>3397</v>
      </c>
      <c r="O416" s="16">
        <v>510</v>
      </c>
      <c r="P416" s="15" t="s">
        <v>118</v>
      </c>
      <c r="Q416" s="15">
        <v>23400</v>
      </c>
      <c r="R416" s="15">
        <v>151300</v>
      </c>
      <c r="S416" s="15">
        <v>174700</v>
      </c>
      <c r="T416" s="15">
        <v>0.17</v>
      </c>
      <c r="U416" s="15" t="s">
        <v>3335</v>
      </c>
      <c r="V416" s="15" t="s">
        <v>76</v>
      </c>
      <c r="W416" s="16">
        <v>1</v>
      </c>
      <c r="X416" s="16">
        <v>1</v>
      </c>
      <c r="Y416" s="15">
        <v>8165</v>
      </c>
      <c r="Z416" s="15">
        <v>0.187</v>
      </c>
      <c r="AA416" s="15" t="s">
        <v>78</v>
      </c>
      <c r="AB416" s="15" t="s">
        <v>78</v>
      </c>
      <c r="AC416" s="15">
        <v>156198</v>
      </c>
      <c r="AD416" s="26">
        <v>38583</v>
      </c>
      <c r="AE416" s="15" t="s">
        <v>119</v>
      </c>
      <c r="AF416" s="15" t="s">
        <v>119</v>
      </c>
      <c r="AG416" s="16">
        <v>1</v>
      </c>
      <c r="AH416" s="15" t="s">
        <v>3541</v>
      </c>
      <c r="AI416" s="15" t="s">
        <v>78</v>
      </c>
      <c r="AJ416" s="15">
        <v>8164.8569335900002</v>
      </c>
      <c r="AK416" s="15">
        <v>388.21675603400001</v>
      </c>
      <c r="AL416" s="15">
        <v>3087412.52733</v>
      </c>
      <c r="AM416" s="15">
        <v>1426507.67564</v>
      </c>
      <c r="AN416" s="14"/>
      <c r="AO416" s="14"/>
      <c r="AP416" s="19">
        <v>23400</v>
      </c>
      <c r="AQ416" s="19">
        <v>142300</v>
      </c>
      <c r="AR416" s="19">
        <v>0</v>
      </c>
      <c r="AS416" s="19">
        <v>0</v>
      </c>
      <c r="AT416" s="19">
        <f t="shared" si="83"/>
        <v>165700</v>
      </c>
      <c r="AU416" s="19">
        <v>45000</v>
      </c>
      <c r="AV416" s="19">
        <v>3000</v>
      </c>
      <c r="AW416" s="19">
        <v>42245</v>
      </c>
      <c r="AX416" s="19">
        <v>0</v>
      </c>
      <c r="AY416" s="20">
        <f t="shared" si="93"/>
        <v>90245</v>
      </c>
      <c r="AZ416" s="19">
        <f t="shared" si="94"/>
        <v>75455</v>
      </c>
      <c r="BA416" s="21">
        <v>1.4712000000000001</v>
      </c>
      <c r="BB416" s="21">
        <v>2.0617000000000001</v>
      </c>
      <c r="BC416" s="22"/>
      <c r="BD416" s="19">
        <v>1657</v>
      </c>
      <c r="BE416" s="19">
        <f t="shared" si="95"/>
        <v>1110.0939599999999</v>
      </c>
      <c r="BF416" s="19">
        <f t="shared" si="97"/>
        <v>1555.655735</v>
      </c>
      <c r="BG416" s="23">
        <v>3.4819999999999997E-2</v>
      </c>
      <c r="BH416" s="23">
        <f t="shared" si="96"/>
        <v>3.4819999999999997E-2</v>
      </c>
      <c r="BI416" s="19">
        <v>38.653471687199996</v>
      </c>
      <c r="BJ416" s="19">
        <v>54.167932692699999</v>
      </c>
      <c r="BK416" s="19">
        <f t="shared" si="100"/>
        <v>1071.4404883128</v>
      </c>
      <c r="BL416" s="19">
        <f t="shared" si="100"/>
        <v>1501.4878023072999</v>
      </c>
      <c r="BM416" s="19">
        <v>0</v>
      </c>
      <c r="BN416" s="19">
        <v>0</v>
      </c>
      <c r="BO416" s="19">
        <f t="shared" si="98"/>
        <v>0</v>
      </c>
      <c r="BP416" s="24">
        <f t="shared" si="101"/>
        <v>1071.4404883128</v>
      </c>
      <c r="BQ416" s="24">
        <f t="shared" si="101"/>
        <v>1501.4878023072999</v>
      </c>
      <c r="BR416" s="24">
        <f t="shared" si="99"/>
        <v>430.04731399449997</v>
      </c>
    </row>
    <row r="417" spans="1:71" s="25" customFormat="1" ht="14.25" x14ac:dyDescent="0.2">
      <c r="A417" s="14">
        <v>631</v>
      </c>
      <c r="B417" s="14"/>
      <c r="C417" s="15"/>
      <c r="D417" s="16">
        <v>27024</v>
      </c>
      <c r="E417" s="15" t="s">
        <v>3542</v>
      </c>
      <c r="F417" s="15" t="s">
        <v>3543</v>
      </c>
      <c r="G417" s="17" t="s">
        <v>3544</v>
      </c>
      <c r="H417" s="17" t="s">
        <v>3545</v>
      </c>
      <c r="I417" s="17" t="s">
        <v>86</v>
      </c>
      <c r="J417" s="15" t="s">
        <v>3546</v>
      </c>
      <c r="K417" s="15" t="s">
        <v>3547</v>
      </c>
      <c r="L417" s="18" t="s">
        <v>3548</v>
      </c>
      <c r="M417" s="15" t="s">
        <v>3396</v>
      </c>
      <c r="N417" s="15" t="s">
        <v>3397</v>
      </c>
      <c r="O417" s="16">
        <v>510</v>
      </c>
      <c r="P417" s="15" t="s">
        <v>118</v>
      </c>
      <c r="Q417" s="15">
        <v>24800</v>
      </c>
      <c r="R417" s="15">
        <v>158600</v>
      </c>
      <c r="S417" s="15">
        <v>183400</v>
      </c>
      <c r="T417" s="15">
        <v>0.17</v>
      </c>
      <c r="U417" s="15" t="s">
        <v>3335</v>
      </c>
      <c r="V417" s="15" t="s">
        <v>76</v>
      </c>
      <c r="W417" s="16">
        <v>1</v>
      </c>
      <c r="X417" s="16">
        <v>1</v>
      </c>
      <c r="Y417" s="15">
        <v>10026</v>
      </c>
      <c r="Z417" s="15">
        <v>0.23</v>
      </c>
      <c r="AA417" s="15" t="s">
        <v>78</v>
      </c>
      <c r="AB417" s="15" t="s">
        <v>78</v>
      </c>
      <c r="AC417" s="15">
        <v>172000</v>
      </c>
      <c r="AD417" s="26">
        <v>40148</v>
      </c>
      <c r="AE417" s="15" t="s">
        <v>119</v>
      </c>
      <c r="AF417" s="15" t="s">
        <v>119</v>
      </c>
      <c r="AG417" s="16">
        <v>1</v>
      </c>
      <c r="AH417" s="15" t="s">
        <v>3549</v>
      </c>
      <c r="AI417" s="15" t="s">
        <v>78</v>
      </c>
      <c r="AJ417" s="15">
        <v>10026.4287109</v>
      </c>
      <c r="AK417" s="15">
        <v>401.96869075900003</v>
      </c>
      <c r="AL417" s="15">
        <v>3087491.6592100002</v>
      </c>
      <c r="AM417" s="15">
        <v>1426477.53835</v>
      </c>
      <c r="AN417" s="14"/>
      <c r="AO417" s="14"/>
      <c r="AP417" s="19">
        <v>24800</v>
      </c>
      <c r="AQ417" s="19">
        <v>149200</v>
      </c>
      <c r="AR417" s="19">
        <v>0</v>
      </c>
      <c r="AS417" s="19">
        <v>0</v>
      </c>
      <c r="AT417" s="19">
        <f t="shared" si="83"/>
        <v>174000</v>
      </c>
      <c r="AU417" s="19">
        <v>45000</v>
      </c>
      <c r="AV417" s="19">
        <v>0</v>
      </c>
      <c r="AW417" s="19">
        <v>45150</v>
      </c>
      <c r="AX417" s="19">
        <v>0</v>
      </c>
      <c r="AY417" s="20">
        <f t="shared" si="93"/>
        <v>90150</v>
      </c>
      <c r="AZ417" s="19">
        <f t="shared" si="94"/>
        <v>83850</v>
      </c>
      <c r="BA417" s="21">
        <v>1.4712000000000001</v>
      </c>
      <c r="BB417" s="21">
        <v>2.0617000000000001</v>
      </c>
      <c r="BC417" s="22"/>
      <c r="BD417" s="19">
        <v>1740</v>
      </c>
      <c r="BE417" s="19">
        <f t="shared" si="95"/>
        <v>1233.6012000000001</v>
      </c>
      <c r="BF417" s="19">
        <f t="shared" si="97"/>
        <v>1728.7354500000001</v>
      </c>
      <c r="BG417" s="23">
        <v>3.4819999999999997E-2</v>
      </c>
      <c r="BH417" s="23">
        <f t="shared" si="96"/>
        <v>3.4819999999999997E-2</v>
      </c>
      <c r="BI417" s="19">
        <v>42.953993783999998</v>
      </c>
      <c r="BJ417" s="19">
        <v>60.194568369000002</v>
      </c>
      <c r="BK417" s="19">
        <f t="shared" si="100"/>
        <v>1190.6472062160001</v>
      </c>
      <c r="BL417" s="19">
        <f t="shared" si="100"/>
        <v>1668.540881631</v>
      </c>
      <c r="BM417" s="19">
        <v>0</v>
      </c>
      <c r="BN417" s="19">
        <v>0</v>
      </c>
      <c r="BO417" s="19">
        <f t="shared" si="98"/>
        <v>0</v>
      </c>
      <c r="BP417" s="24">
        <f t="shared" si="101"/>
        <v>1190.6472062160001</v>
      </c>
      <c r="BQ417" s="24">
        <f t="shared" si="101"/>
        <v>1668.540881631</v>
      </c>
      <c r="BR417" s="24">
        <f t="shared" si="99"/>
        <v>477.89367541499996</v>
      </c>
    </row>
    <row r="418" spans="1:71" s="25" customFormat="1" ht="14.25" x14ac:dyDescent="0.2">
      <c r="A418" s="14">
        <v>632</v>
      </c>
      <c r="B418" s="14"/>
      <c r="C418" s="15" t="s">
        <v>176</v>
      </c>
      <c r="D418" s="16">
        <v>20676</v>
      </c>
      <c r="E418" s="15" t="s">
        <v>3550</v>
      </c>
      <c r="F418" s="15" t="s">
        <v>3551</v>
      </c>
      <c r="G418" s="17" t="s">
        <v>3552</v>
      </c>
      <c r="H418" s="17" t="s">
        <v>3553</v>
      </c>
      <c r="I418" s="17" t="s">
        <v>3554</v>
      </c>
      <c r="J418" s="15" t="s">
        <v>3555</v>
      </c>
      <c r="K418" s="15" t="s">
        <v>86</v>
      </c>
      <c r="L418" s="18" t="s">
        <v>3556</v>
      </c>
      <c r="M418" s="15" t="s">
        <v>3396</v>
      </c>
      <c r="N418" s="15" t="s">
        <v>3397</v>
      </c>
      <c r="O418" s="16">
        <v>510</v>
      </c>
      <c r="P418" s="15" t="s">
        <v>118</v>
      </c>
      <c r="Q418" s="15">
        <v>23100</v>
      </c>
      <c r="R418" s="15">
        <v>192100</v>
      </c>
      <c r="S418" s="15">
        <v>215200</v>
      </c>
      <c r="T418" s="15">
        <v>0.16</v>
      </c>
      <c r="U418" s="15" t="s">
        <v>3335</v>
      </c>
      <c r="V418" s="15" t="s">
        <v>76</v>
      </c>
      <c r="W418" s="16">
        <v>1</v>
      </c>
      <c r="X418" s="16">
        <v>1</v>
      </c>
      <c r="Y418" s="15">
        <v>6431</v>
      </c>
      <c r="Z418" s="15">
        <v>0.14799999999999999</v>
      </c>
      <c r="AA418" s="15" t="s">
        <v>3385</v>
      </c>
      <c r="AB418" s="15" t="s">
        <v>3386</v>
      </c>
      <c r="AC418" s="15">
        <v>0</v>
      </c>
      <c r="AD418" s="26">
        <v>41289</v>
      </c>
      <c r="AE418" s="15" t="s">
        <v>147</v>
      </c>
      <c r="AF418" s="15" t="s">
        <v>3557</v>
      </c>
      <c r="AG418" s="16">
        <v>1</v>
      </c>
      <c r="AH418" s="15" t="s">
        <v>3558</v>
      </c>
      <c r="AI418" s="15" t="s">
        <v>78</v>
      </c>
      <c r="AJ418" s="15">
        <v>6431.0859375</v>
      </c>
      <c r="AK418" s="15">
        <v>344.01868741200002</v>
      </c>
      <c r="AL418" s="15">
        <v>3087494.2705700002</v>
      </c>
      <c r="AM418" s="15">
        <v>1426392.67185</v>
      </c>
      <c r="AN418" s="14"/>
      <c r="AO418" s="14"/>
      <c r="AP418" s="19">
        <v>23100</v>
      </c>
      <c r="AQ418" s="19">
        <v>180600</v>
      </c>
      <c r="AR418" s="19">
        <v>0</v>
      </c>
      <c r="AS418" s="19">
        <v>0</v>
      </c>
      <c r="AT418" s="19">
        <f t="shared" si="83"/>
        <v>203700</v>
      </c>
      <c r="AU418" s="19">
        <v>45000</v>
      </c>
      <c r="AV418" s="19">
        <v>3000</v>
      </c>
      <c r="AW418" s="19">
        <v>55545</v>
      </c>
      <c r="AX418" s="19">
        <v>24960</v>
      </c>
      <c r="AY418" s="20">
        <f t="shared" si="93"/>
        <v>128505</v>
      </c>
      <c r="AZ418" s="19">
        <f t="shared" si="94"/>
        <v>75195</v>
      </c>
      <c r="BA418" s="21">
        <v>1.4712000000000001</v>
      </c>
      <c r="BB418" s="21">
        <v>2.0617000000000001</v>
      </c>
      <c r="BC418" s="22"/>
      <c r="BD418" s="19">
        <v>2037</v>
      </c>
      <c r="BE418" s="19">
        <f t="shared" si="95"/>
        <v>1106.2688400000002</v>
      </c>
      <c r="BF418" s="19">
        <f t="shared" si="97"/>
        <v>1550.2953150000001</v>
      </c>
      <c r="BG418" s="23">
        <v>3.4819999999999997E-2</v>
      </c>
      <c r="BH418" s="23">
        <f t="shared" si="96"/>
        <v>3.4819999999999997E-2</v>
      </c>
      <c r="BI418" s="19">
        <v>38.520281008800005</v>
      </c>
      <c r="BJ418" s="19">
        <v>53.981282868299999</v>
      </c>
      <c r="BK418" s="19">
        <f t="shared" si="100"/>
        <v>1067.7485589912001</v>
      </c>
      <c r="BL418" s="19">
        <f t="shared" si="100"/>
        <v>1496.3140321317001</v>
      </c>
      <c r="BM418" s="19">
        <v>0</v>
      </c>
      <c r="BN418" s="19">
        <v>0</v>
      </c>
      <c r="BO418" s="19">
        <f t="shared" si="98"/>
        <v>0</v>
      </c>
      <c r="BP418" s="24">
        <f t="shared" si="101"/>
        <v>1067.7485589912001</v>
      </c>
      <c r="BQ418" s="24">
        <f t="shared" si="101"/>
        <v>1496.3140321317001</v>
      </c>
      <c r="BR418" s="24">
        <f t="shared" si="99"/>
        <v>428.56547314049999</v>
      </c>
    </row>
    <row r="419" spans="1:71" s="25" customFormat="1" ht="14.25" x14ac:dyDescent="0.2">
      <c r="A419" s="14">
        <v>633</v>
      </c>
      <c r="B419" s="14"/>
      <c r="C419" s="15" t="s">
        <v>3559</v>
      </c>
      <c r="D419" s="16">
        <v>3401</v>
      </c>
      <c r="E419" s="15" t="s">
        <v>3560</v>
      </c>
      <c r="F419" s="15" t="s">
        <v>3559</v>
      </c>
      <c r="G419" s="17" t="s">
        <v>3561</v>
      </c>
      <c r="H419" s="17" t="s">
        <v>3562</v>
      </c>
      <c r="I419" s="17" t="s">
        <v>86</v>
      </c>
      <c r="J419" s="15" t="s">
        <v>3563</v>
      </c>
      <c r="K419" s="15" t="s">
        <v>1019</v>
      </c>
      <c r="L419" s="18" t="s">
        <v>3564</v>
      </c>
      <c r="M419" s="15" t="s">
        <v>3396</v>
      </c>
      <c r="N419" s="15" t="s">
        <v>3397</v>
      </c>
      <c r="O419" s="16">
        <v>510</v>
      </c>
      <c r="P419" s="15" t="s">
        <v>118</v>
      </c>
      <c r="Q419" s="15">
        <v>21600</v>
      </c>
      <c r="R419" s="15">
        <v>147100</v>
      </c>
      <c r="S419" s="15">
        <v>168700</v>
      </c>
      <c r="T419" s="15">
        <v>0.15</v>
      </c>
      <c r="U419" s="15" t="s">
        <v>3335</v>
      </c>
      <c r="V419" s="15" t="s">
        <v>76</v>
      </c>
      <c r="W419" s="16">
        <v>1</v>
      </c>
      <c r="X419" s="16">
        <v>1</v>
      </c>
      <c r="Y419" s="15">
        <v>6644</v>
      </c>
      <c r="Z419" s="15">
        <v>0.153</v>
      </c>
      <c r="AA419" s="15" t="s">
        <v>3385</v>
      </c>
      <c r="AB419" s="15" t="s">
        <v>3386</v>
      </c>
      <c r="AC419" s="15">
        <v>135383</v>
      </c>
      <c r="AD419" s="26">
        <v>37224</v>
      </c>
      <c r="AE419" s="15" t="s">
        <v>211</v>
      </c>
      <c r="AF419" s="15" t="s">
        <v>3565</v>
      </c>
      <c r="AG419" s="16">
        <v>1</v>
      </c>
      <c r="AH419" s="15" t="s">
        <v>3566</v>
      </c>
      <c r="AI419" s="15" t="s">
        <v>78</v>
      </c>
      <c r="AJ419" s="15">
        <v>6644.3798828099998</v>
      </c>
      <c r="AK419" s="15">
        <v>340.58528670800001</v>
      </c>
      <c r="AL419" s="15">
        <v>3087480.7963700001</v>
      </c>
      <c r="AM419" s="15">
        <v>1426331.18731</v>
      </c>
      <c r="AN419" s="14"/>
      <c r="AO419" s="14"/>
      <c r="AP419" s="19">
        <v>21600</v>
      </c>
      <c r="AQ419" s="19">
        <v>138200</v>
      </c>
      <c r="AR419" s="19">
        <v>0</v>
      </c>
      <c r="AS419" s="19">
        <v>0</v>
      </c>
      <c r="AT419" s="19">
        <f t="shared" si="83"/>
        <v>159800</v>
      </c>
      <c r="AU419" s="19">
        <v>45000</v>
      </c>
      <c r="AV419" s="19">
        <v>3000</v>
      </c>
      <c r="AW419" s="19">
        <v>40180</v>
      </c>
      <c r="AX419" s="19">
        <v>0</v>
      </c>
      <c r="AY419" s="20">
        <f t="shared" si="93"/>
        <v>88180</v>
      </c>
      <c r="AZ419" s="19">
        <f t="shared" si="94"/>
        <v>71620</v>
      </c>
      <c r="BA419" s="21">
        <v>1.4712000000000001</v>
      </c>
      <c r="BB419" s="21">
        <v>2.0617000000000001</v>
      </c>
      <c r="BC419" s="22"/>
      <c r="BD419" s="19">
        <v>1598</v>
      </c>
      <c r="BE419" s="19">
        <f t="shared" si="95"/>
        <v>1053.67344</v>
      </c>
      <c r="BF419" s="19">
        <f t="shared" si="97"/>
        <v>1476.5895400000002</v>
      </c>
      <c r="BG419" s="23">
        <v>3.4819999999999997E-2</v>
      </c>
      <c r="BH419" s="23">
        <f t="shared" si="96"/>
        <v>3.4819999999999997E-2</v>
      </c>
      <c r="BI419" s="19">
        <v>36.688909180799996</v>
      </c>
      <c r="BJ419" s="19">
        <v>51.414847782800003</v>
      </c>
      <c r="BK419" s="19">
        <f t="shared" si="100"/>
        <v>1016.9845308192</v>
      </c>
      <c r="BL419" s="19">
        <f t="shared" si="100"/>
        <v>1425.1746922172001</v>
      </c>
      <c r="BM419" s="19">
        <v>0</v>
      </c>
      <c r="BN419" s="19">
        <v>0</v>
      </c>
      <c r="BO419" s="19">
        <f t="shared" si="98"/>
        <v>0</v>
      </c>
      <c r="BP419" s="24">
        <f t="shared" si="101"/>
        <v>1016.9845308192</v>
      </c>
      <c r="BQ419" s="24">
        <f t="shared" si="101"/>
        <v>1425.1746922172001</v>
      </c>
      <c r="BR419" s="24">
        <f t="shared" si="99"/>
        <v>408.1901613980001</v>
      </c>
    </row>
    <row r="420" spans="1:71" s="25" customFormat="1" ht="14.25" x14ac:dyDescent="0.2">
      <c r="A420" s="14">
        <v>634</v>
      </c>
      <c r="B420" s="14"/>
      <c r="C420" s="15" t="s">
        <v>176</v>
      </c>
      <c r="D420" s="16">
        <v>33144</v>
      </c>
      <c r="E420" s="15" t="s">
        <v>3567</v>
      </c>
      <c r="F420" s="15" t="s">
        <v>3568</v>
      </c>
      <c r="G420" s="17" t="s">
        <v>3569</v>
      </c>
      <c r="H420" s="17" t="s">
        <v>3570</v>
      </c>
      <c r="I420" s="17" t="s">
        <v>86</v>
      </c>
      <c r="J420" s="15" t="s">
        <v>3571</v>
      </c>
      <c r="K420" s="15" t="s">
        <v>86</v>
      </c>
      <c r="L420" s="18" t="s">
        <v>3572</v>
      </c>
      <c r="M420" s="15" t="s">
        <v>3396</v>
      </c>
      <c r="N420" s="15" t="s">
        <v>3397</v>
      </c>
      <c r="O420" s="16">
        <v>510</v>
      </c>
      <c r="P420" s="15" t="s">
        <v>118</v>
      </c>
      <c r="Q420" s="15">
        <v>21200</v>
      </c>
      <c r="R420" s="15">
        <v>111900</v>
      </c>
      <c r="S420" s="15">
        <v>133100</v>
      </c>
      <c r="T420" s="15">
        <v>0.15</v>
      </c>
      <c r="U420" s="15" t="s">
        <v>3335</v>
      </c>
      <c r="V420" s="15" t="s">
        <v>76</v>
      </c>
      <c r="W420" s="16">
        <v>1</v>
      </c>
      <c r="X420" s="16">
        <v>1</v>
      </c>
      <c r="Y420" s="15">
        <v>6355</v>
      </c>
      <c r="Z420" s="15">
        <v>0.14599999999999999</v>
      </c>
      <c r="AA420" s="15" t="s">
        <v>3385</v>
      </c>
      <c r="AB420" s="15" t="s">
        <v>3386</v>
      </c>
      <c r="AC420" s="15">
        <v>133365</v>
      </c>
      <c r="AD420" s="26">
        <v>37130</v>
      </c>
      <c r="AE420" s="15" t="s">
        <v>211</v>
      </c>
      <c r="AF420" s="15" t="s">
        <v>3573</v>
      </c>
      <c r="AG420" s="16">
        <v>1</v>
      </c>
      <c r="AH420" s="15" t="s">
        <v>3574</v>
      </c>
      <c r="AI420" s="15" t="s">
        <v>78</v>
      </c>
      <c r="AJ420" s="15">
        <v>6355.3720703099998</v>
      </c>
      <c r="AK420" s="15">
        <v>331.73892808800002</v>
      </c>
      <c r="AL420" s="15">
        <v>3087477.34173</v>
      </c>
      <c r="AM420" s="15">
        <v>1426271.64729</v>
      </c>
      <c r="AN420" s="14"/>
      <c r="AO420" s="14"/>
      <c r="AP420" s="19">
        <v>21200</v>
      </c>
      <c r="AQ420" s="19">
        <v>105200</v>
      </c>
      <c r="AR420" s="19">
        <v>0</v>
      </c>
      <c r="AS420" s="19">
        <v>0</v>
      </c>
      <c r="AT420" s="19">
        <f t="shared" si="83"/>
        <v>126400</v>
      </c>
      <c r="AU420" s="19">
        <v>45000</v>
      </c>
      <c r="AV420" s="19">
        <v>3000</v>
      </c>
      <c r="AW420" s="19">
        <v>28490</v>
      </c>
      <c r="AX420" s="19">
        <v>0</v>
      </c>
      <c r="AY420" s="20">
        <f t="shared" si="93"/>
        <v>76490</v>
      </c>
      <c r="AZ420" s="19">
        <f t="shared" si="94"/>
        <v>49910</v>
      </c>
      <c r="BA420" s="21">
        <v>1.4712000000000001</v>
      </c>
      <c r="BB420" s="21">
        <v>2.0617000000000001</v>
      </c>
      <c r="BC420" s="22"/>
      <c r="BD420" s="19">
        <v>1264</v>
      </c>
      <c r="BE420" s="19">
        <f t="shared" si="95"/>
        <v>734.27592000000004</v>
      </c>
      <c r="BF420" s="19">
        <f t="shared" si="97"/>
        <v>1028.9944700000001</v>
      </c>
      <c r="BG420" s="23">
        <v>3.4819999999999997E-2</v>
      </c>
      <c r="BH420" s="23">
        <f t="shared" si="96"/>
        <v>3.4819999999999997E-2</v>
      </c>
      <c r="BI420" s="19">
        <v>25.567487534399998</v>
      </c>
      <c r="BJ420" s="19">
        <v>35.829587445400001</v>
      </c>
      <c r="BK420" s="19">
        <f t="shared" si="100"/>
        <v>708.70843246560003</v>
      </c>
      <c r="BL420" s="19">
        <f t="shared" si="100"/>
        <v>993.16488255460013</v>
      </c>
      <c r="BM420" s="19">
        <v>0</v>
      </c>
      <c r="BN420" s="19">
        <v>0</v>
      </c>
      <c r="BO420" s="19">
        <f t="shared" si="98"/>
        <v>0</v>
      </c>
      <c r="BP420" s="24">
        <f t="shared" si="101"/>
        <v>708.70843246560003</v>
      </c>
      <c r="BQ420" s="24">
        <f t="shared" si="101"/>
        <v>993.16488255460013</v>
      </c>
      <c r="BR420" s="24">
        <f t="shared" si="99"/>
        <v>284.4564500890001</v>
      </c>
    </row>
    <row r="421" spans="1:71" s="25" customFormat="1" ht="14.25" x14ac:dyDescent="0.2">
      <c r="A421" s="14">
        <v>635</v>
      </c>
      <c r="B421" s="14"/>
      <c r="C421" s="15"/>
      <c r="D421" s="16">
        <v>33354</v>
      </c>
      <c r="E421" s="15" t="s">
        <v>3575</v>
      </c>
      <c r="F421" s="15" t="s">
        <v>3576</v>
      </c>
      <c r="G421" s="17" t="s">
        <v>3577</v>
      </c>
      <c r="H421" s="17" t="s">
        <v>3578</v>
      </c>
      <c r="I421" s="17" t="s">
        <v>86</v>
      </c>
      <c r="J421" s="15" t="s">
        <v>3579</v>
      </c>
      <c r="K421" s="15" t="s">
        <v>3580</v>
      </c>
      <c r="L421" s="18" t="s">
        <v>3581</v>
      </c>
      <c r="M421" s="15" t="s">
        <v>3396</v>
      </c>
      <c r="N421" s="15" t="s">
        <v>3397</v>
      </c>
      <c r="O421" s="16">
        <v>510</v>
      </c>
      <c r="P421" s="15" t="s">
        <v>118</v>
      </c>
      <c r="Q421" s="15">
        <v>21200</v>
      </c>
      <c r="R421" s="15">
        <v>171300</v>
      </c>
      <c r="S421" s="15">
        <v>192500</v>
      </c>
      <c r="T421" s="15">
        <v>0.15</v>
      </c>
      <c r="U421" s="15" t="s">
        <v>3335</v>
      </c>
      <c r="V421" s="15" t="s">
        <v>76</v>
      </c>
      <c r="W421" s="16">
        <v>1</v>
      </c>
      <c r="X421" s="16">
        <v>1</v>
      </c>
      <c r="Y421" s="15">
        <v>8599</v>
      </c>
      <c r="Z421" s="15">
        <v>0.19700000000000001</v>
      </c>
      <c r="AA421" s="15" t="s">
        <v>78</v>
      </c>
      <c r="AB421" s="15" t="s">
        <v>78</v>
      </c>
      <c r="AC421" s="15">
        <v>144097</v>
      </c>
      <c r="AD421" s="26">
        <v>37091</v>
      </c>
      <c r="AE421" s="15" t="s">
        <v>211</v>
      </c>
      <c r="AF421" s="15" t="s">
        <v>3582</v>
      </c>
      <c r="AG421" s="16">
        <v>1</v>
      </c>
      <c r="AH421" s="15" t="s">
        <v>3583</v>
      </c>
      <c r="AI421" s="15" t="s">
        <v>78</v>
      </c>
      <c r="AJ421" s="15">
        <v>8599.4340820300004</v>
      </c>
      <c r="AK421" s="15">
        <v>372.414582236</v>
      </c>
      <c r="AL421" s="15">
        <v>3087481.03577</v>
      </c>
      <c r="AM421" s="15">
        <v>1426201.8721</v>
      </c>
      <c r="AN421" s="14"/>
      <c r="AO421" s="14"/>
      <c r="AP421" s="19">
        <v>21200</v>
      </c>
      <c r="AQ421" s="19">
        <v>161000</v>
      </c>
      <c r="AR421" s="19">
        <v>0</v>
      </c>
      <c r="AS421" s="19">
        <v>0</v>
      </c>
      <c r="AT421" s="19">
        <f t="shared" si="83"/>
        <v>182200</v>
      </c>
      <c r="AU421" s="19">
        <v>45000</v>
      </c>
      <c r="AV421" s="19">
        <v>3000</v>
      </c>
      <c r="AW421" s="19">
        <v>48020</v>
      </c>
      <c r="AX421" s="19">
        <v>0</v>
      </c>
      <c r="AY421" s="20">
        <f t="shared" si="93"/>
        <v>96020</v>
      </c>
      <c r="AZ421" s="19">
        <f t="shared" si="94"/>
        <v>86180</v>
      </c>
      <c r="BA421" s="21">
        <v>1.4712000000000001</v>
      </c>
      <c r="BB421" s="21">
        <v>2.0617000000000001</v>
      </c>
      <c r="BC421" s="22"/>
      <c r="BD421" s="19">
        <v>1822</v>
      </c>
      <c r="BE421" s="19">
        <f t="shared" si="95"/>
        <v>1267.8801599999999</v>
      </c>
      <c r="BF421" s="19">
        <f t="shared" si="97"/>
        <v>1776.77306</v>
      </c>
      <c r="BG421" s="23">
        <v>3.4819999999999997E-2</v>
      </c>
      <c r="BH421" s="23">
        <f t="shared" si="96"/>
        <v>3.4819999999999997E-2</v>
      </c>
      <c r="BI421" s="19">
        <v>44.147587171199994</v>
      </c>
      <c r="BJ421" s="19">
        <v>61.867237949199996</v>
      </c>
      <c r="BK421" s="19">
        <f t="shared" si="100"/>
        <v>1223.7325728287999</v>
      </c>
      <c r="BL421" s="19">
        <f t="shared" si="100"/>
        <v>1714.9058220508</v>
      </c>
      <c r="BM421" s="19">
        <v>0</v>
      </c>
      <c r="BN421" s="19">
        <v>0</v>
      </c>
      <c r="BO421" s="19">
        <f t="shared" si="98"/>
        <v>0</v>
      </c>
      <c r="BP421" s="24">
        <f t="shared" si="101"/>
        <v>1223.7325728287999</v>
      </c>
      <c r="BQ421" s="24">
        <f t="shared" si="101"/>
        <v>1714.9058220508</v>
      </c>
      <c r="BR421" s="24">
        <f t="shared" si="99"/>
        <v>491.17324922200009</v>
      </c>
    </row>
    <row r="422" spans="1:71" s="25" customFormat="1" ht="14.25" x14ac:dyDescent="0.2">
      <c r="A422" s="14">
        <v>636</v>
      </c>
      <c r="B422" s="14"/>
      <c r="C422" s="15"/>
      <c r="D422" s="16">
        <v>29072</v>
      </c>
      <c r="E422" s="15" t="s">
        <v>3584</v>
      </c>
      <c r="F422" s="15" t="s">
        <v>3585</v>
      </c>
      <c r="G422" s="17" t="s">
        <v>3586</v>
      </c>
      <c r="H422" s="17" t="s">
        <v>3587</v>
      </c>
      <c r="I422" s="17" t="s">
        <v>86</v>
      </c>
      <c r="J422" s="15" t="s">
        <v>3588</v>
      </c>
      <c r="K422" s="15" t="s">
        <v>3589</v>
      </c>
      <c r="L422" s="18" t="s">
        <v>3590</v>
      </c>
      <c r="M422" s="15" t="s">
        <v>3396</v>
      </c>
      <c r="N422" s="15" t="s">
        <v>3397</v>
      </c>
      <c r="O422" s="16">
        <v>510</v>
      </c>
      <c r="P422" s="15" t="s">
        <v>118</v>
      </c>
      <c r="Q422" s="15">
        <v>27800</v>
      </c>
      <c r="R422" s="15">
        <v>99200</v>
      </c>
      <c r="S422" s="15">
        <v>127000</v>
      </c>
      <c r="T422" s="15">
        <v>0.2</v>
      </c>
      <c r="U422" s="15" t="s">
        <v>3335</v>
      </c>
      <c r="V422" s="15" t="s">
        <v>76</v>
      </c>
      <c r="W422" s="16">
        <v>1</v>
      </c>
      <c r="X422" s="16">
        <v>1</v>
      </c>
      <c r="Y422" s="15">
        <v>10024</v>
      </c>
      <c r="Z422" s="15">
        <v>0.23</v>
      </c>
      <c r="AA422" s="15" t="s">
        <v>78</v>
      </c>
      <c r="AB422" s="15" t="s">
        <v>78</v>
      </c>
      <c r="AC422" s="15">
        <v>114900</v>
      </c>
      <c r="AD422" s="26">
        <v>40044</v>
      </c>
      <c r="AE422" s="15" t="s">
        <v>183</v>
      </c>
      <c r="AF422" s="15" t="s">
        <v>3591</v>
      </c>
      <c r="AG422" s="16">
        <v>1</v>
      </c>
      <c r="AH422" s="15" t="s">
        <v>3592</v>
      </c>
      <c r="AI422" s="15" t="s">
        <v>78</v>
      </c>
      <c r="AJ422" s="15">
        <v>10024.4077148</v>
      </c>
      <c r="AK422" s="15">
        <v>403.35261669300002</v>
      </c>
      <c r="AL422" s="15">
        <v>3087588.1039</v>
      </c>
      <c r="AM422" s="15">
        <v>1426254.5063</v>
      </c>
      <c r="AN422" s="14"/>
      <c r="AO422" s="14"/>
      <c r="AP422" s="19">
        <v>27800</v>
      </c>
      <c r="AQ422" s="19">
        <v>93600</v>
      </c>
      <c r="AR422" s="19">
        <v>0</v>
      </c>
      <c r="AS422" s="19">
        <v>900</v>
      </c>
      <c r="AT422" s="19">
        <f t="shared" si="83"/>
        <v>122300</v>
      </c>
      <c r="AU422" s="19">
        <v>45000</v>
      </c>
      <c r="AV422" s="19">
        <v>3000</v>
      </c>
      <c r="AW422" s="19">
        <v>26740</v>
      </c>
      <c r="AX422" s="19">
        <v>0</v>
      </c>
      <c r="AY422" s="20">
        <f t="shared" si="93"/>
        <v>74740</v>
      </c>
      <c r="AZ422" s="19">
        <f t="shared" si="94"/>
        <v>47560</v>
      </c>
      <c r="BA422" s="21">
        <v>1.4712000000000001</v>
      </c>
      <c r="BB422" s="21">
        <v>2.0617000000000001</v>
      </c>
      <c r="BC422" s="22"/>
      <c r="BD422" s="19">
        <v>1241</v>
      </c>
      <c r="BE422" s="19">
        <f t="shared" si="95"/>
        <v>699.70272000000011</v>
      </c>
      <c r="BF422" s="19">
        <f t="shared" si="97"/>
        <v>980.54452000000003</v>
      </c>
      <c r="BG422" s="23">
        <v>3.4819999999999997E-2</v>
      </c>
      <c r="BH422" s="23">
        <f t="shared" si="96"/>
        <v>3.4819999999999997E-2</v>
      </c>
      <c r="BI422" s="19">
        <v>23.902604054400001</v>
      </c>
      <c r="BJ422" s="19">
        <v>33.496464640399999</v>
      </c>
      <c r="BK422" s="19">
        <f t="shared" si="100"/>
        <v>675.80011594560006</v>
      </c>
      <c r="BL422" s="19">
        <f t="shared" si="100"/>
        <v>947.04805535960008</v>
      </c>
      <c r="BM422" s="19">
        <v>0</v>
      </c>
      <c r="BN422" s="19">
        <v>0</v>
      </c>
      <c r="BO422" s="19">
        <f t="shared" si="98"/>
        <v>0</v>
      </c>
      <c r="BP422" s="24">
        <f t="shared" si="101"/>
        <v>675.80011594560006</v>
      </c>
      <c r="BQ422" s="24">
        <f t="shared" si="101"/>
        <v>947.04805535960008</v>
      </c>
      <c r="BR422" s="24">
        <f t="shared" si="99"/>
        <v>271.24793941400003</v>
      </c>
    </row>
    <row r="423" spans="1:71" s="25" customFormat="1" ht="14.25" x14ac:dyDescent="0.2">
      <c r="A423" s="14">
        <v>637</v>
      </c>
      <c r="B423" s="14"/>
      <c r="C423" s="15" t="s">
        <v>3593</v>
      </c>
      <c r="D423" s="16">
        <v>35061</v>
      </c>
      <c r="E423" s="15" t="s">
        <v>3594</v>
      </c>
      <c r="F423" s="15" t="s">
        <v>3593</v>
      </c>
      <c r="G423" s="17" t="s">
        <v>3595</v>
      </c>
      <c r="H423" s="17" t="s">
        <v>3596</v>
      </c>
      <c r="I423" s="17" t="s">
        <v>86</v>
      </c>
      <c r="J423" s="15" t="s">
        <v>3597</v>
      </c>
      <c r="K423" s="15" t="s">
        <v>3598</v>
      </c>
      <c r="L423" s="18" t="s">
        <v>3599</v>
      </c>
      <c r="M423" s="15" t="s">
        <v>3396</v>
      </c>
      <c r="N423" s="15" t="s">
        <v>3397</v>
      </c>
      <c r="O423" s="16">
        <v>510</v>
      </c>
      <c r="P423" s="15" t="s">
        <v>118</v>
      </c>
      <c r="Q423" s="15">
        <v>21800</v>
      </c>
      <c r="R423" s="15">
        <v>100900</v>
      </c>
      <c r="S423" s="15">
        <v>122700</v>
      </c>
      <c r="T423" s="15">
        <v>0.15</v>
      </c>
      <c r="U423" s="15" t="s">
        <v>3335</v>
      </c>
      <c r="V423" s="15" t="s">
        <v>76</v>
      </c>
      <c r="W423" s="16">
        <v>1</v>
      </c>
      <c r="X423" s="16">
        <v>1</v>
      </c>
      <c r="Y423" s="15">
        <v>6635</v>
      </c>
      <c r="Z423" s="15">
        <v>0.152</v>
      </c>
      <c r="AA423" s="15" t="s">
        <v>78</v>
      </c>
      <c r="AB423" s="15" t="s">
        <v>78</v>
      </c>
      <c r="AC423" s="15">
        <v>125000</v>
      </c>
      <c r="AD423" s="26">
        <v>41480</v>
      </c>
      <c r="AE423" s="15" t="s">
        <v>119</v>
      </c>
      <c r="AF423" s="15" t="s">
        <v>119</v>
      </c>
      <c r="AG423" s="16">
        <v>1</v>
      </c>
      <c r="AH423" s="15" t="s">
        <v>3600</v>
      </c>
      <c r="AI423" s="15" t="s">
        <v>78</v>
      </c>
      <c r="AJ423" s="15">
        <v>6635.2524414099998</v>
      </c>
      <c r="AK423" s="15">
        <v>343.70067179</v>
      </c>
      <c r="AL423" s="15">
        <v>3087590.9611900002</v>
      </c>
      <c r="AM423" s="15">
        <v>1426325.7341100001</v>
      </c>
      <c r="AN423" s="14"/>
      <c r="AO423" s="14"/>
      <c r="AP423" s="19">
        <v>21800</v>
      </c>
      <c r="AQ423" s="19">
        <v>94900</v>
      </c>
      <c r="AR423" s="19">
        <v>0</v>
      </c>
      <c r="AS423" s="19">
        <v>0</v>
      </c>
      <c r="AT423" s="19">
        <f t="shared" si="83"/>
        <v>116700</v>
      </c>
      <c r="AU423" s="19">
        <v>45000</v>
      </c>
      <c r="AV423" s="19">
        <v>3000</v>
      </c>
      <c r="AW423" s="19">
        <v>25095</v>
      </c>
      <c r="AX423" s="19">
        <v>0</v>
      </c>
      <c r="AY423" s="20">
        <f t="shared" si="93"/>
        <v>73095</v>
      </c>
      <c r="AZ423" s="19">
        <f t="shared" si="94"/>
        <v>43605</v>
      </c>
      <c r="BA423" s="21">
        <v>1.4712000000000001</v>
      </c>
      <c r="BB423" s="21">
        <v>2.0617000000000001</v>
      </c>
      <c r="BC423" s="22"/>
      <c r="BD423" s="19">
        <v>1167</v>
      </c>
      <c r="BE423" s="19">
        <f t="shared" si="95"/>
        <v>641.51676000000009</v>
      </c>
      <c r="BF423" s="19">
        <f t="shared" si="97"/>
        <v>899.0042850000001</v>
      </c>
      <c r="BG423" s="23">
        <v>3.4819999999999997E-2</v>
      </c>
      <c r="BH423" s="23">
        <f t="shared" si="96"/>
        <v>3.4819999999999997E-2</v>
      </c>
      <c r="BI423" s="19">
        <v>22.3376135832</v>
      </c>
      <c r="BJ423" s="19">
        <v>31.303329203699999</v>
      </c>
      <c r="BK423" s="19">
        <f t="shared" si="100"/>
        <v>619.17914641680011</v>
      </c>
      <c r="BL423" s="19">
        <f t="shared" si="100"/>
        <v>867.70095579630015</v>
      </c>
      <c r="BM423" s="19">
        <v>0</v>
      </c>
      <c r="BN423" s="19">
        <v>0</v>
      </c>
      <c r="BO423" s="19">
        <f t="shared" si="98"/>
        <v>0</v>
      </c>
      <c r="BP423" s="24">
        <f t="shared" si="101"/>
        <v>619.17914641680011</v>
      </c>
      <c r="BQ423" s="24">
        <f t="shared" si="101"/>
        <v>867.70095579630015</v>
      </c>
      <c r="BR423" s="24">
        <f t="shared" si="99"/>
        <v>248.52180937950004</v>
      </c>
    </row>
    <row r="424" spans="1:71" s="25" customFormat="1" ht="14.25" x14ac:dyDescent="0.2">
      <c r="A424" s="14">
        <v>638</v>
      </c>
      <c r="B424" s="14"/>
      <c r="C424" s="15" t="s">
        <v>176</v>
      </c>
      <c r="D424" s="16">
        <v>7824</v>
      </c>
      <c r="E424" s="15" t="s">
        <v>3601</v>
      </c>
      <c r="F424" s="15" t="s">
        <v>3602</v>
      </c>
      <c r="G424" s="17" t="s">
        <v>3603</v>
      </c>
      <c r="H424" s="17" t="s">
        <v>3604</v>
      </c>
      <c r="I424" s="17" t="s">
        <v>86</v>
      </c>
      <c r="J424" s="15" t="s">
        <v>3605</v>
      </c>
      <c r="K424" s="15" t="s">
        <v>841</v>
      </c>
      <c r="L424" s="18" t="s">
        <v>3606</v>
      </c>
      <c r="M424" s="15" t="s">
        <v>3396</v>
      </c>
      <c r="N424" s="15" t="s">
        <v>3397</v>
      </c>
      <c r="O424" s="16">
        <v>510</v>
      </c>
      <c r="P424" s="15" t="s">
        <v>118</v>
      </c>
      <c r="Q424" s="15">
        <v>21800</v>
      </c>
      <c r="R424" s="15">
        <v>122800</v>
      </c>
      <c r="S424" s="15">
        <v>144600</v>
      </c>
      <c r="T424" s="15">
        <v>0.15</v>
      </c>
      <c r="U424" s="15" t="s">
        <v>3335</v>
      </c>
      <c r="V424" s="15" t="s">
        <v>76</v>
      </c>
      <c r="W424" s="16">
        <v>1</v>
      </c>
      <c r="X424" s="16">
        <v>0</v>
      </c>
      <c r="Y424" s="15">
        <v>6234</v>
      </c>
      <c r="Z424" s="15">
        <v>0.14299999999999999</v>
      </c>
      <c r="AA424" s="15" t="s">
        <v>78</v>
      </c>
      <c r="AB424" s="15" t="s">
        <v>78</v>
      </c>
      <c r="AC424" s="15">
        <v>0</v>
      </c>
      <c r="AD424" s="15"/>
      <c r="AE424" s="15" t="s">
        <v>353</v>
      </c>
      <c r="AF424" s="15" t="s">
        <v>3607</v>
      </c>
      <c r="AG424" s="16">
        <v>1</v>
      </c>
      <c r="AH424" s="15" t="s">
        <v>3608</v>
      </c>
      <c r="AI424" s="15" t="s">
        <v>78</v>
      </c>
      <c r="AJ424" s="15">
        <v>6234.2543945300004</v>
      </c>
      <c r="AK424" s="15">
        <v>328.09822889100002</v>
      </c>
      <c r="AL424" s="15">
        <v>3087593.4894599998</v>
      </c>
      <c r="AM424" s="15">
        <v>1426385.86619</v>
      </c>
      <c r="AN424" s="14"/>
      <c r="AO424" s="14"/>
      <c r="AP424" s="19">
        <v>21800</v>
      </c>
      <c r="AQ424" s="19">
        <v>115500</v>
      </c>
      <c r="AR424" s="19">
        <v>0</v>
      </c>
      <c r="AS424" s="19">
        <v>0</v>
      </c>
      <c r="AT424" s="19">
        <f t="shared" si="83"/>
        <v>137300</v>
      </c>
      <c r="AU424" s="19">
        <v>45000</v>
      </c>
      <c r="AV424" s="19">
        <v>3000</v>
      </c>
      <c r="AW424" s="19">
        <v>32305</v>
      </c>
      <c r="AX424" s="19">
        <v>0</v>
      </c>
      <c r="AY424" s="20">
        <f t="shared" si="93"/>
        <v>80305</v>
      </c>
      <c r="AZ424" s="19">
        <f t="shared" si="94"/>
        <v>56995</v>
      </c>
      <c r="BA424" s="21">
        <v>1.4712000000000001</v>
      </c>
      <c r="BB424" s="21">
        <v>2.0617000000000001</v>
      </c>
      <c r="BC424" s="22"/>
      <c r="BD424" s="19">
        <v>1373</v>
      </c>
      <c r="BE424" s="19">
        <f t="shared" si="95"/>
        <v>838.51044000000013</v>
      </c>
      <c r="BF424" s="19">
        <f t="shared" si="97"/>
        <v>1175.0659150000001</v>
      </c>
      <c r="BG424" s="23">
        <v>3.4819999999999997E-2</v>
      </c>
      <c r="BH424" s="23">
        <f t="shared" si="96"/>
        <v>3.4819999999999997E-2</v>
      </c>
      <c r="BI424" s="19">
        <v>29.196933520800002</v>
      </c>
      <c r="BJ424" s="19">
        <v>40.9157951603</v>
      </c>
      <c r="BK424" s="19">
        <f t="shared" si="100"/>
        <v>809.3135064792001</v>
      </c>
      <c r="BL424" s="19">
        <f t="shared" si="100"/>
        <v>1134.1501198397002</v>
      </c>
      <c r="BM424" s="19">
        <v>0</v>
      </c>
      <c r="BN424" s="19">
        <v>0</v>
      </c>
      <c r="BO424" s="19">
        <f t="shared" si="98"/>
        <v>0</v>
      </c>
      <c r="BP424" s="24">
        <f t="shared" si="101"/>
        <v>809.3135064792001</v>
      </c>
      <c r="BQ424" s="24">
        <f t="shared" si="101"/>
        <v>1134.1501198397002</v>
      </c>
      <c r="BR424" s="24">
        <f t="shared" si="99"/>
        <v>324.83661336050011</v>
      </c>
    </row>
    <row r="425" spans="1:71" s="25" customFormat="1" ht="14.25" x14ac:dyDescent="0.2">
      <c r="A425" s="14">
        <v>639</v>
      </c>
      <c r="B425" s="14"/>
      <c r="C425" s="15"/>
      <c r="D425" s="16">
        <v>2328</v>
      </c>
      <c r="E425" s="15" t="s">
        <v>3609</v>
      </c>
      <c r="F425" s="15" t="s">
        <v>3610</v>
      </c>
      <c r="G425" s="17" t="s">
        <v>3611</v>
      </c>
      <c r="H425" s="17" t="s">
        <v>3612</v>
      </c>
      <c r="I425" s="17" t="s">
        <v>86</v>
      </c>
      <c r="J425" s="15" t="s">
        <v>3613</v>
      </c>
      <c r="K425" s="15" t="s">
        <v>2012</v>
      </c>
      <c r="L425" s="18" t="s">
        <v>3614</v>
      </c>
      <c r="M425" s="15" t="s">
        <v>3396</v>
      </c>
      <c r="N425" s="15" t="s">
        <v>3397</v>
      </c>
      <c r="O425" s="16">
        <v>510</v>
      </c>
      <c r="P425" s="15" t="s">
        <v>118</v>
      </c>
      <c r="Q425" s="15">
        <v>20900</v>
      </c>
      <c r="R425" s="15">
        <v>99400</v>
      </c>
      <c r="S425" s="15">
        <v>120300</v>
      </c>
      <c r="T425" s="15">
        <v>0.14000000000000001</v>
      </c>
      <c r="U425" s="15" t="s">
        <v>3335</v>
      </c>
      <c r="V425" s="15" t="s">
        <v>76</v>
      </c>
      <c r="W425" s="16">
        <v>1</v>
      </c>
      <c r="X425" s="16">
        <v>1</v>
      </c>
      <c r="Y425" s="15">
        <v>6147</v>
      </c>
      <c r="Z425" s="15">
        <v>0.14099999999999999</v>
      </c>
      <c r="AA425" s="15" t="s">
        <v>78</v>
      </c>
      <c r="AB425" s="15" t="s">
        <v>78</v>
      </c>
      <c r="AC425" s="15">
        <v>123000</v>
      </c>
      <c r="AD425" s="26">
        <v>41995</v>
      </c>
      <c r="AE425" s="15" t="s">
        <v>363</v>
      </c>
      <c r="AF425" s="15" t="s">
        <v>3615</v>
      </c>
      <c r="AG425" s="16">
        <v>1</v>
      </c>
      <c r="AH425" s="15" t="s">
        <v>3616</v>
      </c>
      <c r="AI425" s="15" t="s">
        <v>78</v>
      </c>
      <c r="AJ425" s="15">
        <v>6146.5458984400002</v>
      </c>
      <c r="AK425" s="15">
        <v>329.496513118</v>
      </c>
      <c r="AL425" s="15">
        <v>3087594.2541100001</v>
      </c>
      <c r="AM425" s="15">
        <v>1426446.54049</v>
      </c>
      <c r="AN425" s="14"/>
      <c r="AO425" s="14"/>
      <c r="AP425" s="19">
        <v>20900</v>
      </c>
      <c r="AQ425" s="19">
        <v>94700</v>
      </c>
      <c r="AR425" s="19">
        <v>0</v>
      </c>
      <c r="AS425" s="19">
        <v>0</v>
      </c>
      <c r="AT425" s="19">
        <f t="shared" ref="AT425:AT481" si="102">SUM(AP425:AS425)</f>
        <v>115600</v>
      </c>
      <c r="AU425" s="19">
        <v>45000</v>
      </c>
      <c r="AV425" s="19">
        <v>3000</v>
      </c>
      <c r="AW425" s="19">
        <v>24710</v>
      </c>
      <c r="AX425" s="19">
        <v>0</v>
      </c>
      <c r="AY425" s="20">
        <f t="shared" si="93"/>
        <v>72710</v>
      </c>
      <c r="AZ425" s="19">
        <f t="shared" si="94"/>
        <v>42890</v>
      </c>
      <c r="BA425" s="21">
        <v>1.4712000000000001</v>
      </c>
      <c r="BB425" s="21">
        <v>2.0617000000000001</v>
      </c>
      <c r="BC425" s="22"/>
      <c r="BD425" s="19">
        <v>1156</v>
      </c>
      <c r="BE425" s="19">
        <f t="shared" si="95"/>
        <v>630.99767999999995</v>
      </c>
      <c r="BF425" s="19">
        <f t="shared" si="97"/>
        <v>884.26313000000005</v>
      </c>
      <c r="BG425" s="23">
        <v>3.4819999999999997E-2</v>
      </c>
      <c r="BH425" s="23">
        <f t="shared" si="96"/>
        <v>3.4819999999999997E-2</v>
      </c>
      <c r="BI425" s="19">
        <v>21.971339217599997</v>
      </c>
      <c r="BJ425" s="19">
        <v>30.790042186599997</v>
      </c>
      <c r="BK425" s="19">
        <f t="shared" si="100"/>
        <v>609.02634078239998</v>
      </c>
      <c r="BL425" s="19">
        <f t="shared" si="100"/>
        <v>853.47308781340007</v>
      </c>
      <c r="BM425" s="19">
        <v>0</v>
      </c>
      <c r="BN425" s="19">
        <v>0</v>
      </c>
      <c r="BO425" s="19">
        <f t="shared" si="98"/>
        <v>0</v>
      </c>
      <c r="BP425" s="24">
        <f t="shared" si="101"/>
        <v>609.02634078239998</v>
      </c>
      <c r="BQ425" s="24">
        <f t="shared" si="101"/>
        <v>853.47308781340007</v>
      </c>
      <c r="BR425" s="24">
        <f t="shared" si="99"/>
        <v>244.44674703100009</v>
      </c>
    </row>
    <row r="426" spans="1:71" s="25" customFormat="1" ht="14.25" x14ac:dyDescent="0.2">
      <c r="A426" s="14">
        <v>640</v>
      </c>
      <c r="B426" s="14"/>
      <c r="C426" s="15" t="s">
        <v>593</v>
      </c>
      <c r="D426" s="16">
        <v>34955</v>
      </c>
      <c r="E426" s="15" t="s">
        <v>3617</v>
      </c>
      <c r="F426" s="15" t="s">
        <v>3618</v>
      </c>
      <c r="G426" s="17" t="s">
        <v>3619</v>
      </c>
      <c r="H426" s="17" t="s">
        <v>3620</v>
      </c>
      <c r="I426" s="17" t="s">
        <v>86</v>
      </c>
      <c r="J426" s="15" t="s">
        <v>3621</v>
      </c>
      <c r="K426" s="15" t="s">
        <v>86</v>
      </c>
      <c r="L426" s="18" t="s">
        <v>3622</v>
      </c>
      <c r="M426" s="15" t="s">
        <v>3396</v>
      </c>
      <c r="N426" s="15" t="s">
        <v>3397</v>
      </c>
      <c r="O426" s="16">
        <v>510</v>
      </c>
      <c r="P426" s="15" t="s">
        <v>118</v>
      </c>
      <c r="Q426" s="15">
        <v>21800</v>
      </c>
      <c r="R426" s="15">
        <v>91700</v>
      </c>
      <c r="S426" s="15">
        <v>113500</v>
      </c>
      <c r="T426" s="15">
        <v>0.16</v>
      </c>
      <c r="U426" s="15" t="s">
        <v>3335</v>
      </c>
      <c r="V426" s="15" t="s">
        <v>76</v>
      </c>
      <c r="W426" s="16">
        <v>1</v>
      </c>
      <c r="X426" s="16">
        <v>1</v>
      </c>
      <c r="Y426" s="15">
        <v>6812</v>
      </c>
      <c r="Z426" s="15">
        <v>0.156</v>
      </c>
      <c r="AA426" s="15" t="s">
        <v>78</v>
      </c>
      <c r="AB426" s="15" t="s">
        <v>78</v>
      </c>
      <c r="AC426" s="15">
        <v>121000</v>
      </c>
      <c r="AD426" s="26">
        <v>41775</v>
      </c>
      <c r="AE426" s="15" t="s">
        <v>119</v>
      </c>
      <c r="AF426" s="15" t="s">
        <v>119</v>
      </c>
      <c r="AG426" s="16">
        <v>1</v>
      </c>
      <c r="AH426" s="15" t="s">
        <v>3623</v>
      </c>
      <c r="AI426" s="15" t="s">
        <v>78</v>
      </c>
      <c r="AJ426" s="15">
        <v>6812.4599609400002</v>
      </c>
      <c r="AK426" s="15">
        <v>348.24217873200001</v>
      </c>
      <c r="AL426" s="15">
        <v>3087588.7308299998</v>
      </c>
      <c r="AM426" s="15">
        <v>1426506.6751399999</v>
      </c>
      <c r="AN426" s="14"/>
      <c r="AO426" s="14"/>
      <c r="AP426" s="19">
        <v>21800</v>
      </c>
      <c r="AQ426" s="19">
        <v>87300</v>
      </c>
      <c r="AR426" s="19">
        <v>0</v>
      </c>
      <c r="AS426" s="19">
        <v>0</v>
      </c>
      <c r="AT426" s="19">
        <f t="shared" si="102"/>
        <v>109100</v>
      </c>
      <c r="AU426" s="19">
        <v>45000</v>
      </c>
      <c r="AV426" s="19">
        <v>3000</v>
      </c>
      <c r="AW426" s="19">
        <v>22435</v>
      </c>
      <c r="AX426" s="19">
        <v>0</v>
      </c>
      <c r="AY426" s="20">
        <f t="shared" si="93"/>
        <v>70435</v>
      </c>
      <c r="AZ426" s="19">
        <f t="shared" si="94"/>
        <v>38665</v>
      </c>
      <c r="BA426" s="21">
        <v>1.4712000000000001</v>
      </c>
      <c r="BB426" s="21">
        <v>2.0617000000000001</v>
      </c>
      <c r="BC426" s="22"/>
      <c r="BD426" s="19">
        <v>1091</v>
      </c>
      <c r="BE426" s="19">
        <f t="shared" si="95"/>
        <v>568.83947999999998</v>
      </c>
      <c r="BF426" s="19">
        <f t="shared" si="97"/>
        <v>797.15630499999997</v>
      </c>
      <c r="BG426" s="23">
        <v>3.4819999999999997E-2</v>
      </c>
      <c r="BH426" s="23">
        <f t="shared" si="96"/>
        <v>3.4819999999999997E-2</v>
      </c>
      <c r="BI426" s="19">
        <v>19.806990693599996</v>
      </c>
      <c r="BJ426" s="19">
        <v>27.756982540099997</v>
      </c>
      <c r="BK426" s="19">
        <f t="shared" si="100"/>
        <v>549.03248930639995</v>
      </c>
      <c r="BL426" s="19">
        <f t="shared" si="100"/>
        <v>769.39932245989996</v>
      </c>
      <c r="BM426" s="19">
        <v>0</v>
      </c>
      <c r="BN426" s="19">
        <v>0</v>
      </c>
      <c r="BO426" s="19">
        <f t="shared" si="98"/>
        <v>0</v>
      </c>
      <c r="BP426" s="24">
        <f t="shared" si="101"/>
        <v>549.03248930639995</v>
      </c>
      <c r="BQ426" s="24">
        <f t="shared" si="101"/>
        <v>769.39932245989996</v>
      </c>
      <c r="BR426" s="24">
        <f t="shared" si="99"/>
        <v>220.36683315350001</v>
      </c>
    </row>
    <row r="427" spans="1:71" s="25" customFormat="1" ht="14.25" x14ac:dyDescent="0.2">
      <c r="A427" s="14">
        <v>641</v>
      </c>
      <c r="B427" s="14"/>
      <c r="C427" s="15" t="s">
        <v>3624</v>
      </c>
      <c r="D427" s="16">
        <v>7658</v>
      </c>
      <c r="E427" s="15" t="s">
        <v>3625</v>
      </c>
      <c r="F427" s="15" t="s">
        <v>3624</v>
      </c>
      <c r="G427" s="17" t="s">
        <v>3626</v>
      </c>
      <c r="H427" s="17" t="s">
        <v>3627</v>
      </c>
      <c r="I427" s="17" t="s">
        <v>86</v>
      </c>
      <c r="J427" s="15" t="s">
        <v>3628</v>
      </c>
      <c r="K427" s="15" t="s">
        <v>3629</v>
      </c>
      <c r="L427" s="18" t="s">
        <v>3630</v>
      </c>
      <c r="M427" s="15" t="s">
        <v>3396</v>
      </c>
      <c r="N427" s="15" t="s">
        <v>3397</v>
      </c>
      <c r="O427" s="16">
        <v>510</v>
      </c>
      <c r="P427" s="15" t="s">
        <v>118</v>
      </c>
      <c r="Q427" s="15">
        <v>22500</v>
      </c>
      <c r="R427" s="15">
        <v>99000</v>
      </c>
      <c r="S427" s="15">
        <v>121500</v>
      </c>
      <c r="T427" s="15">
        <v>0.17</v>
      </c>
      <c r="U427" s="15" t="s">
        <v>3335</v>
      </c>
      <c r="V427" s="15" t="s">
        <v>76</v>
      </c>
      <c r="W427" s="16">
        <v>1</v>
      </c>
      <c r="X427" s="16">
        <v>1</v>
      </c>
      <c r="Y427" s="15">
        <v>7255</v>
      </c>
      <c r="Z427" s="15">
        <v>0.16700000000000001</v>
      </c>
      <c r="AA427" s="15" t="s">
        <v>78</v>
      </c>
      <c r="AB427" s="15" t="s">
        <v>78</v>
      </c>
      <c r="AC427" s="15">
        <v>117900</v>
      </c>
      <c r="AD427" s="26">
        <v>38674</v>
      </c>
      <c r="AE427" s="15" t="s">
        <v>119</v>
      </c>
      <c r="AF427" s="15" t="s">
        <v>119</v>
      </c>
      <c r="AG427" s="16">
        <v>1</v>
      </c>
      <c r="AH427" s="15" t="s">
        <v>3631</v>
      </c>
      <c r="AI427" s="15" t="s">
        <v>78</v>
      </c>
      <c r="AJ427" s="15">
        <v>7255.0698242199996</v>
      </c>
      <c r="AK427" s="15">
        <v>360.67731486100001</v>
      </c>
      <c r="AL427" s="15">
        <v>3087585.1286499999</v>
      </c>
      <c r="AM427" s="15">
        <v>1426566.1710999999</v>
      </c>
      <c r="AN427" s="14"/>
      <c r="AO427" s="14"/>
      <c r="AP427" s="19">
        <v>22500</v>
      </c>
      <c r="AQ427" s="19">
        <v>94100</v>
      </c>
      <c r="AR427" s="19">
        <v>0</v>
      </c>
      <c r="AS427" s="19">
        <v>300</v>
      </c>
      <c r="AT427" s="19">
        <f t="shared" si="102"/>
        <v>116900</v>
      </c>
      <c r="AU427" s="19">
        <v>45000</v>
      </c>
      <c r="AV427" s="19">
        <v>0</v>
      </c>
      <c r="AW427" s="19">
        <v>25060</v>
      </c>
      <c r="AX427" s="19">
        <v>12480</v>
      </c>
      <c r="AY427" s="20">
        <f t="shared" si="93"/>
        <v>82540</v>
      </c>
      <c r="AZ427" s="19">
        <f t="shared" si="94"/>
        <v>34360</v>
      </c>
      <c r="BA427" s="21">
        <v>1.4712000000000001</v>
      </c>
      <c r="BB427" s="21">
        <v>2.0617000000000001</v>
      </c>
      <c r="BC427" s="22"/>
      <c r="BD427" s="19">
        <v>1175</v>
      </c>
      <c r="BE427" s="19">
        <f t="shared" si="95"/>
        <v>505.50432000000006</v>
      </c>
      <c r="BF427" s="19">
        <f t="shared" si="97"/>
        <v>708.40012000000013</v>
      </c>
      <c r="BG427" s="23">
        <v>3.4819999999999997E-2</v>
      </c>
      <c r="BH427" s="23">
        <f t="shared" si="96"/>
        <v>3.4819999999999997E-2</v>
      </c>
      <c r="BI427" s="19">
        <v>17.4479788704</v>
      </c>
      <c r="BJ427" s="19">
        <v>24.451126996399999</v>
      </c>
      <c r="BK427" s="19">
        <f t="shared" si="100"/>
        <v>488.05634112960007</v>
      </c>
      <c r="BL427" s="19">
        <f t="shared" si="100"/>
        <v>683.94899300360009</v>
      </c>
      <c r="BM427" s="19">
        <v>0</v>
      </c>
      <c r="BN427" s="19">
        <v>0</v>
      </c>
      <c r="BO427" s="19">
        <f t="shared" si="98"/>
        <v>0</v>
      </c>
      <c r="BP427" s="24">
        <f t="shared" si="101"/>
        <v>488.05634112960007</v>
      </c>
      <c r="BQ427" s="24">
        <f t="shared" si="101"/>
        <v>683.94899300360009</v>
      </c>
      <c r="BR427" s="24">
        <f t="shared" si="99"/>
        <v>195.89265187400002</v>
      </c>
      <c r="BS427" s="25" t="s">
        <v>1141</v>
      </c>
    </row>
    <row r="428" spans="1:71" s="25" customFormat="1" ht="14.25" x14ac:dyDescent="0.2">
      <c r="A428" s="14">
        <v>642</v>
      </c>
      <c r="B428" s="14"/>
      <c r="C428" s="15"/>
      <c r="D428" s="16">
        <v>17819</v>
      </c>
      <c r="E428" s="15" t="s">
        <v>3632</v>
      </c>
      <c r="F428" s="15" t="s">
        <v>3633</v>
      </c>
      <c r="G428" s="17" t="s">
        <v>3634</v>
      </c>
      <c r="H428" s="17" t="s">
        <v>3635</v>
      </c>
      <c r="I428" s="17" t="s">
        <v>86</v>
      </c>
      <c r="J428" s="15" t="s">
        <v>3636</v>
      </c>
      <c r="K428" s="15" t="s">
        <v>191</v>
      </c>
      <c r="L428" s="18" t="s">
        <v>3637</v>
      </c>
      <c r="M428" s="15" t="s">
        <v>3396</v>
      </c>
      <c r="N428" s="15" t="s">
        <v>3397</v>
      </c>
      <c r="O428" s="16">
        <v>510</v>
      </c>
      <c r="P428" s="15" t="s">
        <v>118</v>
      </c>
      <c r="Q428" s="15">
        <v>21800</v>
      </c>
      <c r="R428" s="15">
        <v>105600</v>
      </c>
      <c r="S428" s="15">
        <v>127400</v>
      </c>
      <c r="T428" s="15">
        <v>0.16</v>
      </c>
      <c r="U428" s="15" t="s">
        <v>3335</v>
      </c>
      <c r="V428" s="15" t="s">
        <v>76</v>
      </c>
      <c r="W428" s="16">
        <v>1</v>
      </c>
      <c r="X428" s="16">
        <v>0</v>
      </c>
      <c r="Y428" s="15">
        <v>6844</v>
      </c>
      <c r="Z428" s="15">
        <v>0.157</v>
      </c>
      <c r="AA428" s="15" t="s">
        <v>3385</v>
      </c>
      <c r="AB428" s="15" t="s">
        <v>3386</v>
      </c>
      <c r="AC428" s="15">
        <v>0</v>
      </c>
      <c r="AD428" s="15"/>
      <c r="AE428" s="15" t="s">
        <v>363</v>
      </c>
      <c r="AF428" s="15" t="s">
        <v>3638</v>
      </c>
      <c r="AG428" s="16">
        <v>1</v>
      </c>
      <c r="AH428" s="15" t="s">
        <v>3639</v>
      </c>
      <c r="AI428" s="15" t="s">
        <v>78</v>
      </c>
      <c r="AJ428" s="15">
        <v>6843.7207031300004</v>
      </c>
      <c r="AK428" s="15">
        <v>352.24025335300001</v>
      </c>
      <c r="AL428" s="15">
        <v>3087581.78205</v>
      </c>
      <c r="AM428" s="15">
        <v>1426625.2117999999</v>
      </c>
      <c r="AN428" s="14"/>
      <c r="AO428" s="14"/>
      <c r="AP428" s="19">
        <v>0</v>
      </c>
      <c r="AQ428" s="19">
        <v>0</v>
      </c>
      <c r="AR428" s="19">
        <v>21800</v>
      </c>
      <c r="AS428" s="19">
        <v>100600</v>
      </c>
      <c r="AT428" s="19">
        <f t="shared" si="102"/>
        <v>122400</v>
      </c>
      <c r="AU428" s="19">
        <v>0</v>
      </c>
      <c r="AV428" s="19">
        <v>0</v>
      </c>
      <c r="AW428" s="19">
        <v>0</v>
      </c>
      <c r="AX428" s="19">
        <v>0</v>
      </c>
      <c r="AY428" s="20">
        <f t="shared" si="93"/>
        <v>0</v>
      </c>
      <c r="AZ428" s="19">
        <f t="shared" si="94"/>
        <v>122400</v>
      </c>
      <c r="BA428" s="21">
        <v>1.4712000000000001</v>
      </c>
      <c r="BB428" s="21">
        <v>2.0617000000000001</v>
      </c>
      <c r="BC428" s="22"/>
      <c r="BD428" s="19">
        <v>2448</v>
      </c>
      <c r="BE428" s="19">
        <f t="shared" si="95"/>
        <v>1800.7488000000001</v>
      </c>
      <c r="BF428" s="19">
        <f t="shared" si="97"/>
        <v>2523.5208000000002</v>
      </c>
      <c r="BG428" s="23">
        <v>3.4819999999999997E-2</v>
      </c>
      <c r="BH428" s="23">
        <f t="shared" si="96"/>
        <v>3.4819999999999997E-2</v>
      </c>
      <c r="BI428" s="19">
        <v>0</v>
      </c>
      <c r="BJ428" s="19">
        <v>0</v>
      </c>
      <c r="BK428" s="19">
        <f t="shared" si="100"/>
        <v>1800.7488000000001</v>
      </c>
      <c r="BL428" s="19">
        <f t="shared" si="100"/>
        <v>2523.5208000000002</v>
      </c>
      <c r="BM428" s="19">
        <v>0</v>
      </c>
      <c r="BN428" s="19">
        <v>75.520800000000236</v>
      </c>
      <c r="BO428" s="19">
        <f t="shared" si="98"/>
        <v>75.520800000000236</v>
      </c>
      <c r="BP428" s="24">
        <f t="shared" si="101"/>
        <v>1800.7488000000001</v>
      </c>
      <c r="BQ428" s="24">
        <f t="shared" si="101"/>
        <v>2448</v>
      </c>
      <c r="BR428" s="24">
        <f t="shared" si="99"/>
        <v>647.25119999999993</v>
      </c>
    </row>
    <row r="429" spans="1:71" s="25" customFormat="1" ht="14.25" x14ac:dyDescent="0.2">
      <c r="A429" s="14">
        <v>643</v>
      </c>
      <c r="B429" s="14"/>
      <c r="C429" s="15"/>
      <c r="D429" s="16">
        <v>33596</v>
      </c>
      <c r="E429" s="15" t="s">
        <v>3640</v>
      </c>
      <c r="F429" s="15" t="s">
        <v>3641</v>
      </c>
      <c r="G429" s="17" t="s">
        <v>3642</v>
      </c>
      <c r="H429" s="17" t="s">
        <v>3643</v>
      </c>
      <c r="I429" s="17" t="s">
        <v>86</v>
      </c>
      <c r="J429" s="15" t="s">
        <v>3643</v>
      </c>
      <c r="K429" s="15" t="s">
        <v>3644</v>
      </c>
      <c r="L429" s="18" t="s">
        <v>3645</v>
      </c>
      <c r="M429" s="15" t="s">
        <v>3396</v>
      </c>
      <c r="N429" s="15" t="s">
        <v>3397</v>
      </c>
      <c r="O429" s="16">
        <v>510</v>
      </c>
      <c r="P429" s="15" t="s">
        <v>118</v>
      </c>
      <c r="Q429" s="15">
        <v>23000</v>
      </c>
      <c r="R429" s="15">
        <v>117100</v>
      </c>
      <c r="S429" s="15">
        <v>140100</v>
      </c>
      <c r="T429" s="15">
        <v>0.17</v>
      </c>
      <c r="U429" s="15" t="s">
        <v>3335</v>
      </c>
      <c r="V429" s="15" t="s">
        <v>76</v>
      </c>
      <c r="W429" s="16">
        <v>1</v>
      </c>
      <c r="X429" s="16">
        <v>1</v>
      </c>
      <c r="Y429" s="15">
        <v>11131</v>
      </c>
      <c r="Z429" s="15">
        <v>0.25600000000000001</v>
      </c>
      <c r="AA429" s="15" t="s">
        <v>3385</v>
      </c>
      <c r="AB429" s="15" t="s">
        <v>3386</v>
      </c>
      <c r="AC429" s="15">
        <v>125000</v>
      </c>
      <c r="AD429" s="26">
        <v>38555</v>
      </c>
      <c r="AE429" s="15" t="s">
        <v>119</v>
      </c>
      <c r="AF429" s="15" t="s">
        <v>119</v>
      </c>
      <c r="AG429" s="16">
        <v>1</v>
      </c>
      <c r="AH429" s="15" t="s">
        <v>3646</v>
      </c>
      <c r="AI429" s="15" t="s">
        <v>78</v>
      </c>
      <c r="AJ429" s="15">
        <v>11131.3886719</v>
      </c>
      <c r="AK429" s="15">
        <v>457.54468974600002</v>
      </c>
      <c r="AL429" s="15">
        <v>3087569.12164</v>
      </c>
      <c r="AM429" s="15">
        <v>1426712.1679400001</v>
      </c>
      <c r="AN429" s="14"/>
      <c r="AO429" s="14"/>
      <c r="AP429" s="19">
        <v>23000</v>
      </c>
      <c r="AQ429" s="19">
        <v>111600</v>
      </c>
      <c r="AR429" s="19">
        <v>0</v>
      </c>
      <c r="AS429" s="19">
        <v>0</v>
      </c>
      <c r="AT429" s="19">
        <f t="shared" si="102"/>
        <v>134600</v>
      </c>
      <c r="AU429" s="19">
        <v>45000</v>
      </c>
      <c r="AV429" s="19">
        <v>3000</v>
      </c>
      <c r="AW429" s="19">
        <v>31360</v>
      </c>
      <c r="AX429" s="19">
        <v>0</v>
      </c>
      <c r="AY429" s="20">
        <f t="shared" si="93"/>
        <v>79360</v>
      </c>
      <c r="AZ429" s="19">
        <f t="shared" si="94"/>
        <v>55240</v>
      </c>
      <c r="BA429" s="21">
        <v>1.4712000000000001</v>
      </c>
      <c r="BB429" s="21">
        <v>2.0617000000000001</v>
      </c>
      <c r="BC429" s="22"/>
      <c r="BD429" s="19">
        <v>1346</v>
      </c>
      <c r="BE429" s="19">
        <f t="shared" si="95"/>
        <v>812.69087999999999</v>
      </c>
      <c r="BF429" s="19">
        <f t="shared" si="97"/>
        <v>1138.8830800000001</v>
      </c>
      <c r="BG429" s="23">
        <v>3.4819999999999997E-2</v>
      </c>
      <c r="BH429" s="23">
        <f t="shared" si="96"/>
        <v>3.4819999999999997E-2</v>
      </c>
      <c r="BI429" s="19">
        <v>28.297896441599995</v>
      </c>
      <c r="BJ429" s="19">
        <v>39.655908845599996</v>
      </c>
      <c r="BK429" s="19">
        <f t="shared" si="100"/>
        <v>784.39298355840003</v>
      </c>
      <c r="BL429" s="19">
        <f t="shared" si="100"/>
        <v>1099.2271711544001</v>
      </c>
      <c r="BM429" s="19">
        <v>0</v>
      </c>
      <c r="BN429" s="19">
        <v>0</v>
      </c>
      <c r="BO429" s="19">
        <f t="shared" si="98"/>
        <v>0</v>
      </c>
      <c r="BP429" s="24">
        <f t="shared" si="101"/>
        <v>784.39298355840003</v>
      </c>
      <c r="BQ429" s="24">
        <f t="shared" si="101"/>
        <v>1099.2271711544001</v>
      </c>
      <c r="BR429" s="24">
        <f t="shared" si="99"/>
        <v>314.83418759600011</v>
      </c>
    </row>
    <row r="430" spans="1:71" s="25" customFormat="1" ht="14.25" x14ac:dyDescent="0.2">
      <c r="A430" s="14">
        <v>644</v>
      </c>
      <c r="B430" s="14"/>
      <c r="C430" s="15"/>
      <c r="D430" s="16">
        <v>28970</v>
      </c>
      <c r="E430" s="15" t="s">
        <v>3647</v>
      </c>
      <c r="F430" s="15" t="s">
        <v>3648</v>
      </c>
      <c r="G430" s="17" t="s">
        <v>3649</v>
      </c>
      <c r="H430" s="17" t="s">
        <v>3650</v>
      </c>
      <c r="I430" s="17" t="s">
        <v>86</v>
      </c>
      <c r="J430" s="15" t="s">
        <v>3651</v>
      </c>
      <c r="K430" s="15" t="s">
        <v>3652</v>
      </c>
      <c r="L430" s="18" t="s">
        <v>3653</v>
      </c>
      <c r="M430" s="15" t="s">
        <v>3654</v>
      </c>
      <c r="N430" s="15" t="s">
        <v>3655</v>
      </c>
      <c r="O430" s="16">
        <v>610</v>
      </c>
      <c r="P430" s="15" t="s">
        <v>272</v>
      </c>
      <c r="Q430" s="15">
        <v>0</v>
      </c>
      <c r="R430" s="15">
        <v>0</v>
      </c>
      <c r="S430" s="15">
        <v>0</v>
      </c>
      <c r="T430" s="15">
        <v>3.0000000000000001E-3</v>
      </c>
      <c r="U430" s="15" t="s">
        <v>3335</v>
      </c>
      <c r="V430" s="15" t="s">
        <v>76</v>
      </c>
      <c r="W430" s="16">
        <v>0</v>
      </c>
      <c r="X430" s="16">
        <v>0</v>
      </c>
      <c r="Y430" s="15">
        <v>206</v>
      </c>
      <c r="Z430" s="15">
        <v>5.0000000000000001E-3</v>
      </c>
      <c r="AA430" s="15" t="s">
        <v>3385</v>
      </c>
      <c r="AB430" s="15" t="s">
        <v>3386</v>
      </c>
      <c r="AC430" s="15">
        <v>0</v>
      </c>
      <c r="AD430" s="15"/>
      <c r="AE430" s="15" t="s">
        <v>78</v>
      </c>
      <c r="AF430" s="15" t="s">
        <v>78</v>
      </c>
      <c r="AG430" s="16">
        <v>1</v>
      </c>
      <c r="AH430" s="15" t="s">
        <v>3656</v>
      </c>
      <c r="AI430" s="15" t="s">
        <v>78</v>
      </c>
      <c r="AJ430" s="15">
        <v>206.31640625</v>
      </c>
      <c r="AK430" s="15">
        <v>69.734106504500005</v>
      </c>
      <c r="AL430" s="15">
        <v>3087530.7497299998</v>
      </c>
      <c r="AM430" s="15">
        <v>1426809.04577</v>
      </c>
      <c r="AN430" s="14"/>
      <c r="AO430" s="14"/>
      <c r="AP430" s="19">
        <v>0</v>
      </c>
      <c r="AQ430" s="19">
        <v>0</v>
      </c>
      <c r="AR430" s="19">
        <v>0</v>
      </c>
      <c r="AS430" s="19">
        <v>0</v>
      </c>
      <c r="AT430" s="19">
        <f t="shared" si="102"/>
        <v>0</v>
      </c>
      <c r="AU430" s="19">
        <v>0</v>
      </c>
      <c r="AV430" s="19">
        <v>0</v>
      </c>
      <c r="AW430" s="19">
        <v>0</v>
      </c>
      <c r="AX430" s="19">
        <v>0</v>
      </c>
      <c r="AY430" s="20">
        <f t="shared" si="93"/>
        <v>0</v>
      </c>
      <c r="AZ430" s="19">
        <f t="shared" si="94"/>
        <v>0</v>
      </c>
      <c r="BA430" s="21">
        <v>1.4712000000000001</v>
      </c>
      <c r="BB430" s="21">
        <v>2.0617000000000001</v>
      </c>
      <c r="BC430" s="22"/>
      <c r="BD430" s="19">
        <v>0</v>
      </c>
      <c r="BE430" s="19">
        <f t="shared" si="95"/>
        <v>0</v>
      </c>
      <c r="BF430" s="19">
        <f t="shared" si="97"/>
        <v>0</v>
      </c>
      <c r="BG430" s="23">
        <v>3.4819999999999997E-2</v>
      </c>
      <c r="BH430" s="23">
        <f t="shared" si="96"/>
        <v>3.4819999999999997E-2</v>
      </c>
      <c r="BI430" s="19">
        <v>0</v>
      </c>
      <c r="BJ430" s="19">
        <v>0</v>
      </c>
      <c r="BK430" s="19">
        <f t="shared" si="100"/>
        <v>0</v>
      </c>
      <c r="BL430" s="19">
        <f t="shared" si="100"/>
        <v>0</v>
      </c>
      <c r="BM430" s="19">
        <v>0</v>
      </c>
      <c r="BN430" s="19">
        <v>0</v>
      </c>
      <c r="BO430" s="19">
        <f t="shared" si="98"/>
        <v>0</v>
      </c>
      <c r="BP430" s="24">
        <f t="shared" si="101"/>
        <v>0</v>
      </c>
      <c r="BQ430" s="24">
        <f t="shared" si="101"/>
        <v>0</v>
      </c>
      <c r="BR430" s="24">
        <f t="shared" si="99"/>
        <v>0</v>
      </c>
      <c r="BS430" s="25" t="s">
        <v>292</v>
      </c>
    </row>
    <row r="431" spans="1:71" s="25" customFormat="1" ht="14.25" x14ac:dyDescent="0.2">
      <c r="A431" s="14">
        <v>645</v>
      </c>
      <c r="B431" s="14"/>
      <c r="C431" s="15" t="s">
        <v>3032</v>
      </c>
      <c r="D431" s="16">
        <v>34916</v>
      </c>
      <c r="E431" s="15" t="s">
        <v>3657</v>
      </c>
      <c r="F431" s="15" t="s">
        <v>3658</v>
      </c>
      <c r="G431" s="17" t="s">
        <v>3659</v>
      </c>
      <c r="H431" s="17" t="s">
        <v>3660</v>
      </c>
      <c r="I431" s="17" t="s">
        <v>86</v>
      </c>
      <c r="J431" s="15" t="s">
        <v>3661</v>
      </c>
      <c r="K431" s="15" t="s">
        <v>86</v>
      </c>
      <c r="L431" s="18" t="s">
        <v>3662</v>
      </c>
      <c r="M431" s="15" t="s">
        <v>3654</v>
      </c>
      <c r="N431" s="15" t="s">
        <v>3655</v>
      </c>
      <c r="O431" s="16">
        <v>610</v>
      </c>
      <c r="P431" s="15" t="s">
        <v>272</v>
      </c>
      <c r="Q431" s="15">
        <v>0</v>
      </c>
      <c r="R431" s="15">
        <v>0</v>
      </c>
      <c r="S431" s="15">
        <v>0</v>
      </c>
      <c r="T431" s="15">
        <v>0.1</v>
      </c>
      <c r="U431" s="15" t="s">
        <v>3335</v>
      </c>
      <c r="V431" s="15" t="s">
        <v>76</v>
      </c>
      <c r="W431" s="16">
        <v>0</v>
      </c>
      <c r="X431" s="16">
        <v>0</v>
      </c>
      <c r="Y431" s="15">
        <v>2851</v>
      </c>
      <c r="Z431" s="15">
        <v>6.5000000000000002E-2</v>
      </c>
      <c r="AA431" s="15" t="s">
        <v>3385</v>
      </c>
      <c r="AB431" s="15" t="s">
        <v>3386</v>
      </c>
      <c r="AC431" s="15">
        <v>0</v>
      </c>
      <c r="AD431" s="15"/>
      <c r="AE431" s="15" t="s">
        <v>363</v>
      </c>
      <c r="AF431" s="15" t="s">
        <v>3663</v>
      </c>
      <c r="AG431" s="16">
        <v>1</v>
      </c>
      <c r="AH431" s="15" t="s">
        <v>3664</v>
      </c>
      <c r="AI431" s="15" t="s">
        <v>78</v>
      </c>
      <c r="AJ431" s="15">
        <v>2851.2153320299999</v>
      </c>
      <c r="AK431" s="15">
        <v>330.10019519600002</v>
      </c>
      <c r="AL431" s="15">
        <v>3087602.1460299999</v>
      </c>
      <c r="AM431" s="15">
        <v>1426811.72878</v>
      </c>
      <c r="AN431" s="14"/>
      <c r="AO431" s="14"/>
      <c r="AP431" s="19">
        <v>0</v>
      </c>
      <c r="AQ431" s="19">
        <v>0</v>
      </c>
      <c r="AR431" s="19">
        <v>0</v>
      </c>
      <c r="AS431" s="19">
        <v>0</v>
      </c>
      <c r="AT431" s="19">
        <f t="shared" si="102"/>
        <v>0</v>
      </c>
      <c r="AU431" s="19">
        <v>0</v>
      </c>
      <c r="AV431" s="19">
        <v>0</v>
      </c>
      <c r="AW431" s="19">
        <v>0</v>
      </c>
      <c r="AX431" s="19">
        <v>0</v>
      </c>
      <c r="AY431" s="20">
        <f t="shared" si="93"/>
        <v>0</v>
      </c>
      <c r="AZ431" s="19">
        <f t="shared" si="94"/>
        <v>0</v>
      </c>
      <c r="BA431" s="21">
        <v>1.4712000000000001</v>
      </c>
      <c r="BB431" s="21">
        <v>2.0617000000000001</v>
      </c>
      <c r="BC431" s="22"/>
      <c r="BD431" s="19">
        <v>0</v>
      </c>
      <c r="BE431" s="19">
        <f t="shared" si="95"/>
        <v>0</v>
      </c>
      <c r="BF431" s="19">
        <f t="shared" si="97"/>
        <v>0</v>
      </c>
      <c r="BG431" s="23">
        <v>3.4819999999999997E-2</v>
      </c>
      <c r="BH431" s="23">
        <f t="shared" si="96"/>
        <v>3.4819999999999997E-2</v>
      </c>
      <c r="BI431" s="19">
        <v>0</v>
      </c>
      <c r="BJ431" s="19">
        <v>0</v>
      </c>
      <c r="BK431" s="19">
        <f t="shared" si="100"/>
        <v>0</v>
      </c>
      <c r="BL431" s="19">
        <f t="shared" si="100"/>
        <v>0</v>
      </c>
      <c r="BM431" s="19">
        <v>0</v>
      </c>
      <c r="BN431" s="19">
        <v>0</v>
      </c>
      <c r="BO431" s="19">
        <f t="shared" si="98"/>
        <v>0</v>
      </c>
      <c r="BP431" s="24">
        <f t="shared" si="101"/>
        <v>0</v>
      </c>
      <c r="BQ431" s="24">
        <f t="shared" si="101"/>
        <v>0</v>
      </c>
      <c r="BR431" s="24">
        <f t="shared" si="99"/>
        <v>0</v>
      </c>
      <c r="BS431" s="25" t="s">
        <v>292</v>
      </c>
    </row>
    <row r="432" spans="1:71" s="25" customFormat="1" ht="14.25" x14ac:dyDescent="0.2">
      <c r="A432" s="14">
        <v>646</v>
      </c>
      <c r="B432" s="14"/>
      <c r="C432" s="15" t="s">
        <v>176</v>
      </c>
      <c r="D432" s="16">
        <v>2321</v>
      </c>
      <c r="E432" s="15" t="s">
        <v>3665</v>
      </c>
      <c r="F432" s="15" t="s">
        <v>3666</v>
      </c>
      <c r="G432" s="17" t="s">
        <v>3667</v>
      </c>
      <c r="H432" s="17" t="s">
        <v>3668</v>
      </c>
      <c r="I432" s="17" t="s">
        <v>86</v>
      </c>
      <c r="J432" s="15" t="s">
        <v>3669</v>
      </c>
      <c r="K432" s="15" t="s">
        <v>1618</v>
      </c>
      <c r="L432" s="18" t="s">
        <v>3670</v>
      </c>
      <c r="M432" s="15" t="s">
        <v>3654</v>
      </c>
      <c r="N432" s="15" t="s">
        <v>3655</v>
      </c>
      <c r="O432" s="16">
        <v>610</v>
      </c>
      <c r="P432" s="15" t="s">
        <v>272</v>
      </c>
      <c r="Q432" s="15">
        <v>0</v>
      </c>
      <c r="R432" s="15">
        <v>0</v>
      </c>
      <c r="S432" s="15">
        <v>0</v>
      </c>
      <c r="T432" s="15">
        <v>0.08</v>
      </c>
      <c r="U432" s="15" t="s">
        <v>3335</v>
      </c>
      <c r="V432" s="15" t="s">
        <v>76</v>
      </c>
      <c r="W432" s="16">
        <v>0</v>
      </c>
      <c r="X432" s="16">
        <v>0</v>
      </c>
      <c r="Y432" s="15">
        <v>2626</v>
      </c>
      <c r="Z432" s="15">
        <v>0.06</v>
      </c>
      <c r="AA432" s="15" t="s">
        <v>3385</v>
      </c>
      <c r="AB432" s="15" t="s">
        <v>3386</v>
      </c>
      <c r="AC432" s="15">
        <v>0</v>
      </c>
      <c r="AD432" s="15"/>
      <c r="AE432" s="15" t="s">
        <v>78</v>
      </c>
      <c r="AF432" s="15" t="s">
        <v>78</v>
      </c>
      <c r="AG432" s="16">
        <v>1</v>
      </c>
      <c r="AH432" s="15" t="s">
        <v>3671</v>
      </c>
      <c r="AI432" s="15" t="s">
        <v>78</v>
      </c>
      <c r="AJ432" s="15">
        <v>2626.0952148400002</v>
      </c>
      <c r="AK432" s="15">
        <v>371.63770909700003</v>
      </c>
      <c r="AL432" s="15">
        <v>3087754.3772499999</v>
      </c>
      <c r="AM432" s="15">
        <v>1426809.2517299999</v>
      </c>
      <c r="AN432" s="14"/>
      <c r="AO432" s="14"/>
      <c r="AP432" s="19">
        <v>0</v>
      </c>
      <c r="AQ432" s="19">
        <v>0</v>
      </c>
      <c r="AR432" s="19">
        <v>0</v>
      </c>
      <c r="AS432" s="19">
        <v>0</v>
      </c>
      <c r="AT432" s="19">
        <f t="shared" si="102"/>
        <v>0</v>
      </c>
      <c r="AU432" s="19">
        <v>0</v>
      </c>
      <c r="AV432" s="19">
        <v>0</v>
      </c>
      <c r="AW432" s="19">
        <v>0</v>
      </c>
      <c r="AX432" s="19">
        <v>0</v>
      </c>
      <c r="AY432" s="20">
        <f t="shared" si="93"/>
        <v>0</v>
      </c>
      <c r="AZ432" s="19">
        <f t="shared" si="94"/>
        <v>0</v>
      </c>
      <c r="BA432" s="21">
        <v>1.4712000000000001</v>
      </c>
      <c r="BB432" s="21">
        <v>2.0617000000000001</v>
      </c>
      <c r="BC432" s="22"/>
      <c r="BD432" s="19">
        <v>0</v>
      </c>
      <c r="BE432" s="19">
        <f t="shared" si="95"/>
        <v>0</v>
      </c>
      <c r="BF432" s="19">
        <f t="shared" si="97"/>
        <v>0</v>
      </c>
      <c r="BG432" s="23">
        <v>3.4819999999999997E-2</v>
      </c>
      <c r="BH432" s="23">
        <f t="shared" si="96"/>
        <v>3.4819999999999997E-2</v>
      </c>
      <c r="BI432" s="19">
        <v>0</v>
      </c>
      <c r="BJ432" s="19">
        <v>0</v>
      </c>
      <c r="BK432" s="19">
        <f t="shared" si="100"/>
        <v>0</v>
      </c>
      <c r="BL432" s="19">
        <f t="shared" si="100"/>
        <v>0</v>
      </c>
      <c r="BM432" s="19">
        <v>0</v>
      </c>
      <c r="BN432" s="19">
        <v>0</v>
      </c>
      <c r="BO432" s="19">
        <f t="shared" si="98"/>
        <v>0</v>
      </c>
      <c r="BP432" s="24">
        <f t="shared" si="101"/>
        <v>0</v>
      </c>
      <c r="BQ432" s="24">
        <f t="shared" si="101"/>
        <v>0</v>
      </c>
      <c r="BR432" s="24">
        <f t="shared" si="99"/>
        <v>0</v>
      </c>
      <c r="BS432" s="25" t="s">
        <v>292</v>
      </c>
    </row>
    <row r="433" spans="1:71" s="25" customFormat="1" ht="14.25" x14ac:dyDescent="0.2">
      <c r="A433" s="14">
        <v>648</v>
      </c>
      <c r="B433" s="14"/>
      <c r="C433" s="15"/>
      <c r="D433" s="16">
        <v>30370</v>
      </c>
      <c r="E433" s="15" t="s">
        <v>3672</v>
      </c>
      <c r="F433" s="15" t="s">
        <v>3673</v>
      </c>
      <c r="G433" s="17" t="s">
        <v>3674</v>
      </c>
      <c r="H433" s="17" t="s">
        <v>3675</v>
      </c>
      <c r="I433" s="17" t="s">
        <v>1050</v>
      </c>
      <c r="J433" s="15" t="s">
        <v>3676</v>
      </c>
      <c r="K433" s="15" t="s">
        <v>88</v>
      </c>
      <c r="L433" s="18" t="s">
        <v>3677</v>
      </c>
      <c r="M433" s="15" t="s">
        <v>3396</v>
      </c>
      <c r="N433" s="15" t="s">
        <v>3397</v>
      </c>
      <c r="O433" s="16">
        <v>510</v>
      </c>
      <c r="P433" s="15" t="s">
        <v>118</v>
      </c>
      <c r="Q433" s="15">
        <v>21500</v>
      </c>
      <c r="R433" s="15">
        <v>97300</v>
      </c>
      <c r="S433" s="15">
        <v>118800</v>
      </c>
      <c r="T433" s="15">
        <v>0.16</v>
      </c>
      <c r="U433" s="15" t="s">
        <v>3335</v>
      </c>
      <c r="V433" s="15" t="s">
        <v>76</v>
      </c>
      <c r="W433" s="16">
        <v>1</v>
      </c>
      <c r="X433" s="16">
        <v>1</v>
      </c>
      <c r="Y433" s="15">
        <v>9394</v>
      </c>
      <c r="Z433" s="15">
        <v>0.216</v>
      </c>
      <c r="AA433" s="15" t="s">
        <v>3385</v>
      </c>
      <c r="AB433" s="15" t="s">
        <v>3386</v>
      </c>
      <c r="AC433" s="15">
        <v>0</v>
      </c>
      <c r="AD433" s="26">
        <v>36967</v>
      </c>
      <c r="AE433" s="15" t="s">
        <v>211</v>
      </c>
      <c r="AF433" s="15" t="s">
        <v>3678</v>
      </c>
      <c r="AG433" s="16">
        <v>1</v>
      </c>
      <c r="AH433" s="15" t="s">
        <v>3679</v>
      </c>
      <c r="AI433" s="15" t="s">
        <v>78</v>
      </c>
      <c r="AJ433" s="15">
        <v>9393.5859375</v>
      </c>
      <c r="AK433" s="15">
        <v>430.23311404499998</v>
      </c>
      <c r="AL433" s="15">
        <v>3087627.6656399998</v>
      </c>
      <c r="AM433" s="15">
        <v>1426755.4934400001</v>
      </c>
      <c r="AN433" s="14"/>
      <c r="AO433" s="14"/>
      <c r="AP433" s="19">
        <v>21500</v>
      </c>
      <c r="AQ433" s="19">
        <v>92700</v>
      </c>
      <c r="AR433" s="19">
        <v>0</v>
      </c>
      <c r="AS433" s="19">
        <v>0</v>
      </c>
      <c r="AT433" s="19">
        <f t="shared" si="102"/>
        <v>114200</v>
      </c>
      <c r="AU433" s="19">
        <v>45000</v>
      </c>
      <c r="AV433" s="19">
        <v>3000</v>
      </c>
      <c r="AW433" s="19">
        <v>24220</v>
      </c>
      <c r="AX433" s="19">
        <v>0</v>
      </c>
      <c r="AY433" s="20">
        <f t="shared" si="93"/>
        <v>72220</v>
      </c>
      <c r="AZ433" s="19">
        <f t="shared" si="94"/>
        <v>41980</v>
      </c>
      <c r="BA433" s="21">
        <v>1.4712000000000001</v>
      </c>
      <c r="BB433" s="21">
        <v>2.0617000000000001</v>
      </c>
      <c r="BC433" s="22"/>
      <c r="BD433" s="19">
        <v>1142</v>
      </c>
      <c r="BE433" s="19">
        <f t="shared" si="95"/>
        <v>617.60976000000005</v>
      </c>
      <c r="BF433" s="19">
        <f t="shared" si="97"/>
        <v>865.50166000000002</v>
      </c>
      <c r="BG433" s="23">
        <v>3.4819999999999997E-2</v>
      </c>
      <c r="BH433" s="23">
        <f t="shared" si="96"/>
        <v>3.4819999999999997E-2</v>
      </c>
      <c r="BI433" s="19">
        <v>21.505171843199999</v>
      </c>
      <c r="BJ433" s="19">
        <v>30.136767801199998</v>
      </c>
      <c r="BK433" s="19">
        <f t="shared" si="100"/>
        <v>596.10458815680011</v>
      </c>
      <c r="BL433" s="19">
        <f t="shared" si="100"/>
        <v>835.36489219880002</v>
      </c>
      <c r="BM433" s="19">
        <v>0</v>
      </c>
      <c r="BN433" s="19">
        <v>0</v>
      </c>
      <c r="BO433" s="19">
        <f t="shared" si="98"/>
        <v>0</v>
      </c>
      <c r="BP433" s="24">
        <f t="shared" si="101"/>
        <v>596.10458815680011</v>
      </c>
      <c r="BQ433" s="24">
        <f t="shared" si="101"/>
        <v>835.36489219880002</v>
      </c>
      <c r="BR433" s="24">
        <f t="shared" si="99"/>
        <v>239.26030404199992</v>
      </c>
    </row>
    <row r="434" spans="1:71" s="25" customFormat="1" ht="14.25" x14ac:dyDescent="0.2">
      <c r="A434" s="14">
        <v>649</v>
      </c>
      <c r="B434" s="14"/>
      <c r="C434" s="15"/>
      <c r="D434" s="16">
        <v>17987</v>
      </c>
      <c r="E434" s="15" t="s">
        <v>3680</v>
      </c>
      <c r="F434" s="15" t="s">
        <v>3681</v>
      </c>
      <c r="G434" s="17" t="s">
        <v>3682</v>
      </c>
      <c r="H434" s="17" t="s">
        <v>3683</v>
      </c>
      <c r="I434" s="17" t="s">
        <v>86</v>
      </c>
      <c r="J434" s="15" t="s">
        <v>3684</v>
      </c>
      <c r="K434" s="15" t="s">
        <v>2069</v>
      </c>
      <c r="L434" s="18" t="s">
        <v>3685</v>
      </c>
      <c r="M434" s="15" t="s">
        <v>3396</v>
      </c>
      <c r="N434" s="15" t="s">
        <v>3397</v>
      </c>
      <c r="O434" s="16">
        <v>510</v>
      </c>
      <c r="P434" s="15" t="s">
        <v>118</v>
      </c>
      <c r="Q434" s="15">
        <v>26200</v>
      </c>
      <c r="R434" s="15">
        <v>120700</v>
      </c>
      <c r="S434" s="15">
        <v>146900</v>
      </c>
      <c r="T434" s="15">
        <v>0.22</v>
      </c>
      <c r="U434" s="15" t="s">
        <v>3335</v>
      </c>
      <c r="V434" s="15" t="s">
        <v>76</v>
      </c>
      <c r="W434" s="16">
        <v>1</v>
      </c>
      <c r="X434" s="16">
        <v>1</v>
      </c>
      <c r="Y434" s="15">
        <v>11364</v>
      </c>
      <c r="Z434" s="15">
        <v>0.26100000000000001</v>
      </c>
      <c r="AA434" s="15" t="s">
        <v>3385</v>
      </c>
      <c r="AB434" s="15" t="s">
        <v>3386</v>
      </c>
      <c r="AC434" s="15">
        <v>143750</v>
      </c>
      <c r="AD434" s="26">
        <v>41852</v>
      </c>
      <c r="AE434" s="15" t="s">
        <v>298</v>
      </c>
      <c r="AF434" s="15" t="s">
        <v>3686</v>
      </c>
      <c r="AG434" s="16">
        <v>1</v>
      </c>
      <c r="AH434" s="15" t="s">
        <v>3687</v>
      </c>
      <c r="AI434" s="15" t="s">
        <v>78</v>
      </c>
      <c r="AJ434" s="15">
        <v>11364.2592773</v>
      </c>
      <c r="AK434" s="15">
        <v>475.18120901899999</v>
      </c>
      <c r="AL434" s="15">
        <v>3087728.6908100001</v>
      </c>
      <c r="AM434" s="15">
        <v>1426755.0085</v>
      </c>
      <c r="AN434" s="14"/>
      <c r="AO434" s="14"/>
      <c r="AP434" s="19">
        <v>26200</v>
      </c>
      <c r="AQ434" s="19">
        <v>112200</v>
      </c>
      <c r="AR434" s="19">
        <v>0</v>
      </c>
      <c r="AS434" s="19">
        <v>0</v>
      </c>
      <c r="AT434" s="19">
        <f t="shared" si="102"/>
        <v>138400</v>
      </c>
      <c r="AU434" s="19">
        <v>45000</v>
      </c>
      <c r="AV434" s="19">
        <v>3000</v>
      </c>
      <c r="AW434" s="19">
        <v>32690</v>
      </c>
      <c r="AX434" s="19">
        <v>0</v>
      </c>
      <c r="AY434" s="20">
        <f t="shared" si="93"/>
        <v>80690</v>
      </c>
      <c r="AZ434" s="19">
        <f t="shared" si="94"/>
        <v>57710</v>
      </c>
      <c r="BA434" s="21">
        <v>1.4712000000000001</v>
      </c>
      <c r="BB434" s="21">
        <v>2.0617000000000001</v>
      </c>
      <c r="BC434" s="22"/>
      <c r="BD434" s="19">
        <v>1384</v>
      </c>
      <c r="BE434" s="19">
        <f t="shared" si="95"/>
        <v>849.02952000000005</v>
      </c>
      <c r="BF434" s="19">
        <f t="shared" si="97"/>
        <v>1189.8070700000001</v>
      </c>
      <c r="BG434" s="23">
        <v>3.4819999999999997E-2</v>
      </c>
      <c r="BH434" s="23">
        <f t="shared" si="96"/>
        <v>3.4819999999999997E-2</v>
      </c>
      <c r="BI434" s="19">
        <v>29.563207886399997</v>
      </c>
      <c r="BJ434" s="19">
        <v>41.429082177399998</v>
      </c>
      <c r="BK434" s="19">
        <f t="shared" si="100"/>
        <v>819.4663121136</v>
      </c>
      <c r="BL434" s="19">
        <f t="shared" si="100"/>
        <v>1148.3779878226001</v>
      </c>
      <c r="BM434" s="19">
        <v>0</v>
      </c>
      <c r="BN434" s="19">
        <v>0</v>
      </c>
      <c r="BO434" s="19">
        <f t="shared" si="98"/>
        <v>0</v>
      </c>
      <c r="BP434" s="24">
        <f t="shared" si="101"/>
        <v>819.4663121136</v>
      </c>
      <c r="BQ434" s="24">
        <f t="shared" si="101"/>
        <v>1148.3779878226001</v>
      </c>
      <c r="BR434" s="24">
        <f t="shared" si="99"/>
        <v>328.91167570900006</v>
      </c>
    </row>
    <row r="435" spans="1:71" s="25" customFormat="1" ht="14.25" x14ac:dyDescent="0.2">
      <c r="A435" s="14">
        <v>650</v>
      </c>
      <c r="B435" s="14"/>
      <c r="C435" s="15"/>
      <c r="D435" s="16">
        <v>33156</v>
      </c>
      <c r="E435" s="15" t="s">
        <v>3688</v>
      </c>
      <c r="F435" s="15" t="s">
        <v>3689</v>
      </c>
      <c r="G435" s="17" t="s">
        <v>3690</v>
      </c>
      <c r="H435" s="17" t="s">
        <v>3691</v>
      </c>
      <c r="I435" s="17" t="s">
        <v>88</v>
      </c>
      <c r="J435" s="15" t="s">
        <v>3692</v>
      </c>
      <c r="K435" s="15" t="s">
        <v>1169</v>
      </c>
      <c r="L435" s="18" t="s">
        <v>3693</v>
      </c>
      <c r="M435" s="15" t="s">
        <v>3396</v>
      </c>
      <c r="N435" s="15" t="s">
        <v>3397</v>
      </c>
      <c r="O435" s="16">
        <v>510</v>
      </c>
      <c r="P435" s="15" t="s">
        <v>118</v>
      </c>
      <c r="Q435" s="15">
        <v>28000</v>
      </c>
      <c r="R435" s="15">
        <v>119700</v>
      </c>
      <c r="S435" s="15">
        <v>147700</v>
      </c>
      <c r="T435" s="15">
        <v>0.2</v>
      </c>
      <c r="U435" s="15" t="s">
        <v>3335</v>
      </c>
      <c r="V435" s="15" t="s">
        <v>76</v>
      </c>
      <c r="W435" s="16">
        <v>1</v>
      </c>
      <c r="X435" s="16">
        <v>0</v>
      </c>
      <c r="Y435" s="15">
        <v>13608</v>
      </c>
      <c r="Z435" s="15">
        <v>0.312</v>
      </c>
      <c r="AA435" s="15" t="s">
        <v>78</v>
      </c>
      <c r="AB435" s="15" t="s">
        <v>78</v>
      </c>
      <c r="AC435" s="15">
        <v>0</v>
      </c>
      <c r="AD435" s="15"/>
      <c r="AE435" s="15" t="s">
        <v>363</v>
      </c>
      <c r="AF435" s="15" t="s">
        <v>3694</v>
      </c>
      <c r="AG435" s="16">
        <v>1</v>
      </c>
      <c r="AH435" s="15" t="s">
        <v>3695</v>
      </c>
      <c r="AI435" s="15" t="s">
        <v>78</v>
      </c>
      <c r="AJ435" s="15">
        <v>13607.6518555</v>
      </c>
      <c r="AK435" s="15">
        <v>529.09530528100004</v>
      </c>
      <c r="AL435" s="15">
        <v>3087791.1405199999</v>
      </c>
      <c r="AM435" s="15">
        <v>1426706.5891400001</v>
      </c>
      <c r="AN435" s="14"/>
      <c r="AO435" s="14"/>
      <c r="AP435" s="19">
        <v>28000</v>
      </c>
      <c r="AQ435" s="19">
        <v>115700</v>
      </c>
      <c r="AR435" s="19">
        <v>0</v>
      </c>
      <c r="AS435" s="19">
        <v>0</v>
      </c>
      <c r="AT435" s="19">
        <f t="shared" si="102"/>
        <v>143700</v>
      </c>
      <c r="AU435" s="19">
        <v>45000</v>
      </c>
      <c r="AV435" s="19">
        <v>3000</v>
      </c>
      <c r="AW435" s="19">
        <v>34545</v>
      </c>
      <c r="AX435" s="19">
        <v>0</v>
      </c>
      <c r="AY435" s="20">
        <f t="shared" si="93"/>
        <v>82545</v>
      </c>
      <c r="AZ435" s="19">
        <f t="shared" si="94"/>
        <v>61155</v>
      </c>
      <c r="BA435" s="21">
        <v>1.4712000000000001</v>
      </c>
      <c r="BB435" s="21">
        <v>2.0617000000000001</v>
      </c>
      <c r="BC435" s="22"/>
      <c r="BD435" s="19">
        <v>1437</v>
      </c>
      <c r="BE435" s="19">
        <f t="shared" si="95"/>
        <v>899.71235999999999</v>
      </c>
      <c r="BF435" s="19">
        <f t="shared" si="97"/>
        <v>1260.832635</v>
      </c>
      <c r="BG435" s="23">
        <v>3.4819999999999997E-2</v>
      </c>
      <c r="BH435" s="23">
        <f t="shared" si="96"/>
        <v>3.4819999999999997E-2</v>
      </c>
      <c r="BI435" s="19">
        <v>31.327984375199996</v>
      </c>
      <c r="BJ435" s="19">
        <v>43.902192350699998</v>
      </c>
      <c r="BK435" s="19">
        <f t="shared" si="100"/>
        <v>868.38437562479999</v>
      </c>
      <c r="BL435" s="19">
        <f t="shared" si="100"/>
        <v>1216.9304426492999</v>
      </c>
      <c r="BM435" s="19">
        <v>0</v>
      </c>
      <c r="BN435" s="19">
        <v>0</v>
      </c>
      <c r="BO435" s="19">
        <f t="shared" si="98"/>
        <v>0</v>
      </c>
      <c r="BP435" s="24">
        <f t="shared" si="101"/>
        <v>868.38437562479999</v>
      </c>
      <c r="BQ435" s="24">
        <f t="shared" si="101"/>
        <v>1216.9304426492999</v>
      </c>
      <c r="BR435" s="24">
        <f t="shared" si="99"/>
        <v>348.54606702449996</v>
      </c>
    </row>
    <row r="436" spans="1:71" s="25" customFormat="1" ht="14.25" x14ac:dyDescent="0.2">
      <c r="A436" s="14">
        <v>651</v>
      </c>
      <c r="B436" s="14"/>
      <c r="C436" s="15" t="s">
        <v>150</v>
      </c>
      <c r="D436" s="16">
        <v>35604</v>
      </c>
      <c r="E436" s="15" t="s">
        <v>3696</v>
      </c>
      <c r="F436" s="15" t="s">
        <v>3697</v>
      </c>
      <c r="G436" s="17" t="s">
        <v>3698</v>
      </c>
      <c r="H436" s="17" t="s">
        <v>3699</v>
      </c>
      <c r="I436" s="17" t="s">
        <v>86</v>
      </c>
      <c r="J436" s="15" t="s">
        <v>3700</v>
      </c>
      <c r="K436" s="15" t="s">
        <v>88</v>
      </c>
      <c r="L436" s="18" t="s">
        <v>3701</v>
      </c>
      <c r="M436" s="15" t="s">
        <v>3396</v>
      </c>
      <c r="N436" s="15" t="s">
        <v>3397</v>
      </c>
      <c r="O436" s="16">
        <v>510</v>
      </c>
      <c r="P436" s="15" t="s">
        <v>118</v>
      </c>
      <c r="Q436" s="15">
        <v>24300</v>
      </c>
      <c r="R436" s="15">
        <v>110900</v>
      </c>
      <c r="S436" s="15">
        <v>135200</v>
      </c>
      <c r="T436" s="15">
        <v>0.19</v>
      </c>
      <c r="U436" s="15" t="s">
        <v>3335</v>
      </c>
      <c r="V436" s="15" t="s">
        <v>76</v>
      </c>
      <c r="W436" s="16">
        <v>1</v>
      </c>
      <c r="X436" s="16">
        <v>1</v>
      </c>
      <c r="Y436" s="15">
        <v>8466</v>
      </c>
      <c r="Z436" s="15">
        <v>0.19400000000000001</v>
      </c>
      <c r="AA436" s="15" t="s">
        <v>3385</v>
      </c>
      <c r="AB436" s="15" t="s">
        <v>3386</v>
      </c>
      <c r="AC436" s="15">
        <v>150000</v>
      </c>
      <c r="AD436" s="26">
        <v>42507</v>
      </c>
      <c r="AE436" s="15" t="s">
        <v>353</v>
      </c>
      <c r="AF436" s="15" t="s">
        <v>3702</v>
      </c>
      <c r="AG436" s="16">
        <v>1</v>
      </c>
      <c r="AH436" s="15" t="s">
        <v>3703</v>
      </c>
      <c r="AI436" s="15" t="s">
        <v>78</v>
      </c>
      <c r="AJ436" s="15">
        <v>8465.6323242199996</v>
      </c>
      <c r="AK436" s="15">
        <v>402.47885357299998</v>
      </c>
      <c r="AL436" s="15">
        <v>3087771.3839400001</v>
      </c>
      <c r="AM436" s="15">
        <v>1426618.9777800001</v>
      </c>
      <c r="AN436" s="14"/>
      <c r="AO436" s="14"/>
      <c r="AP436" s="19">
        <v>24300</v>
      </c>
      <c r="AQ436" s="19">
        <v>105600</v>
      </c>
      <c r="AR436" s="19">
        <v>0</v>
      </c>
      <c r="AS436" s="19">
        <v>0</v>
      </c>
      <c r="AT436" s="19">
        <f t="shared" si="102"/>
        <v>129900</v>
      </c>
      <c r="AU436" s="19">
        <v>45000</v>
      </c>
      <c r="AV436" s="19">
        <v>3000</v>
      </c>
      <c r="AW436" s="19">
        <v>29715</v>
      </c>
      <c r="AX436" s="19">
        <v>0</v>
      </c>
      <c r="AY436" s="20">
        <f t="shared" si="93"/>
        <v>77715</v>
      </c>
      <c r="AZ436" s="19">
        <f t="shared" si="94"/>
        <v>52185</v>
      </c>
      <c r="BA436" s="21">
        <v>1.4712000000000001</v>
      </c>
      <c r="BB436" s="21">
        <v>2.0617000000000001</v>
      </c>
      <c r="BC436" s="22"/>
      <c r="BD436" s="19">
        <v>1299</v>
      </c>
      <c r="BE436" s="19">
        <f t="shared" si="95"/>
        <v>767.74572000000012</v>
      </c>
      <c r="BF436" s="19">
        <f t="shared" si="97"/>
        <v>1075.8981450000001</v>
      </c>
      <c r="BG436" s="23">
        <v>3.4819999999999997E-2</v>
      </c>
      <c r="BH436" s="23">
        <f t="shared" si="96"/>
        <v>3.4819999999999997E-2</v>
      </c>
      <c r="BI436" s="19">
        <v>26.732905970400001</v>
      </c>
      <c r="BJ436" s="19">
        <v>37.462773408899999</v>
      </c>
      <c r="BK436" s="19">
        <f t="shared" si="100"/>
        <v>741.01281402960012</v>
      </c>
      <c r="BL436" s="19">
        <f t="shared" si="100"/>
        <v>1038.4353715911002</v>
      </c>
      <c r="BM436" s="19">
        <v>0</v>
      </c>
      <c r="BN436" s="19">
        <v>0</v>
      </c>
      <c r="BO436" s="19">
        <f t="shared" si="98"/>
        <v>0</v>
      </c>
      <c r="BP436" s="24">
        <f t="shared" si="101"/>
        <v>741.01281402960012</v>
      </c>
      <c r="BQ436" s="24">
        <f t="shared" si="101"/>
        <v>1038.4353715911002</v>
      </c>
      <c r="BR436" s="24">
        <f t="shared" si="99"/>
        <v>297.42255756150007</v>
      </c>
    </row>
    <row r="437" spans="1:71" s="25" customFormat="1" ht="14.25" x14ac:dyDescent="0.2">
      <c r="A437" s="14">
        <v>652</v>
      </c>
      <c r="B437" s="14"/>
      <c r="C437" s="15" t="s">
        <v>3704</v>
      </c>
      <c r="D437" s="16">
        <v>12212</v>
      </c>
      <c r="E437" s="15" t="s">
        <v>3705</v>
      </c>
      <c r="F437" s="15" t="s">
        <v>3704</v>
      </c>
      <c r="G437" s="17" t="s">
        <v>3706</v>
      </c>
      <c r="H437" s="17" t="s">
        <v>3707</v>
      </c>
      <c r="I437" s="17" t="s">
        <v>86</v>
      </c>
      <c r="J437" s="15" t="s">
        <v>3708</v>
      </c>
      <c r="K437" s="15" t="s">
        <v>2133</v>
      </c>
      <c r="L437" s="18" t="s">
        <v>3709</v>
      </c>
      <c r="M437" s="15" t="s">
        <v>3396</v>
      </c>
      <c r="N437" s="15" t="s">
        <v>3397</v>
      </c>
      <c r="O437" s="16">
        <v>510</v>
      </c>
      <c r="P437" s="15" t="s">
        <v>118</v>
      </c>
      <c r="Q437" s="15">
        <v>24800</v>
      </c>
      <c r="R437" s="15">
        <v>102600</v>
      </c>
      <c r="S437" s="15">
        <v>127400</v>
      </c>
      <c r="T437" s="15">
        <v>0.2</v>
      </c>
      <c r="U437" s="15" t="s">
        <v>3335</v>
      </c>
      <c r="V437" s="15" t="s">
        <v>76</v>
      </c>
      <c r="W437" s="16">
        <v>1</v>
      </c>
      <c r="X437" s="16">
        <v>1</v>
      </c>
      <c r="Y437" s="15">
        <v>8680</v>
      </c>
      <c r="Z437" s="15">
        <v>0.19900000000000001</v>
      </c>
      <c r="AA437" s="15" t="s">
        <v>3385</v>
      </c>
      <c r="AB437" s="15" t="s">
        <v>3386</v>
      </c>
      <c r="AC437" s="15">
        <v>92000</v>
      </c>
      <c r="AD437" s="26">
        <v>41110</v>
      </c>
      <c r="AE437" s="15" t="s">
        <v>363</v>
      </c>
      <c r="AF437" s="15" t="s">
        <v>3710</v>
      </c>
      <c r="AG437" s="16">
        <v>1</v>
      </c>
      <c r="AH437" s="15" t="s">
        <v>3711</v>
      </c>
      <c r="AI437" s="15" t="s">
        <v>78</v>
      </c>
      <c r="AJ437" s="15">
        <v>8680.1611328100007</v>
      </c>
      <c r="AK437" s="15">
        <v>409.38777292200001</v>
      </c>
      <c r="AL437" s="15">
        <v>3087767.93603</v>
      </c>
      <c r="AM437" s="15">
        <v>1426559.64729</v>
      </c>
      <c r="AN437" s="14"/>
      <c r="AO437" s="14"/>
      <c r="AP437" s="19">
        <v>24800</v>
      </c>
      <c r="AQ437" s="19">
        <v>97700</v>
      </c>
      <c r="AR437" s="19">
        <v>0</v>
      </c>
      <c r="AS437" s="19">
        <v>0</v>
      </c>
      <c r="AT437" s="19">
        <f t="shared" si="102"/>
        <v>122500</v>
      </c>
      <c r="AU437" s="19">
        <v>45000</v>
      </c>
      <c r="AV437" s="19">
        <v>3000</v>
      </c>
      <c r="AW437" s="19">
        <v>27125</v>
      </c>
      <c r="AX437" s="19">
        <v>0</v>
      </c>
      <c r="AY437" s="20">
        <f t="shared" si="93"/>
        <v>75125</v>
      </c>
      <c r="AZ437" s="19">
        <f t="shared" si="94"/>
        <v>47375</v>
      </c>
      <c r="BA437" s="21">
        <v>1.4712000000000001</v>
      </c>
      <c r="BB437" s="21">
        <v>2.0617000000000001</v>
      </c>
      <c r="BC437" s="22"/>
      <c r="BD437" s="19">
        <v>1225</v>
      </c>
      <c r="BE437" s="19">
        <f t="shared" si="95"/>
        <v>696.98099999999999</v>
      </c>
      <c r="BF437" s="19">
        <f t="shared" si="97"/>
        <v>976.73037500000009</v>
      </c>
      <c r="BG437" s="23">
        <v>3.4819999999999997E-2</v>
      </c>
      <c r="BH437" s="23">
        <f t="shared" si="96"/>
        <v>3.4819999999999997E-2</v>
      </c>
      <c r="BI437" s="19">
        <v>24.268878419999997</v>
      </c>
      <c r="BJ437" s="19">
        <v>34.009751657499997</v>
      </c>
      <c r="BK437" s="19">
        <f t="shared" si="100"/>
        <v>672.71212158000003</v>
      </c>
      <c r="BL437" s="19">
        <f t="shared" si="100"/>
        <v>942.72062334250006</v>
      </c>
      <c r="BM437" s="19">
        <v>0</v>
      </c>
      <c r="BN437" s="19">
        <v>0</v>
      </c>
      <c r="BO437" s="19">
        <f t="shared" si="98"/>
        <v>0</v>
      </c>
      <c r="BP437" s="24">
        <f t="shared" si="101"/>
        <v>672.71212158000003</v>
      </c>
      <c r="BQ437" s="24">
        <f t="shared" si="101"/>
        <v>942.72062334250006</v>
      </c>
      <c r="BR437" s="24">
        <f t="shared" si="99"/>
        <v>270.00850176250003</v>
      </c>
    </row>
    <row r="438" spans="1:71" s="25" customFormat="1" ht="14.25" x14ac:dyDescent="0.2">
      <c r="A438" s="14">
        <v>653</v>
      </c>
      <c r="B438" s="14"/>
      <c r="C438" s="15"/>
      <c r="D438" s="16">
        <v>27893</v>
      </c>
      <c r="E438" s="15" t="s">
        <v>3712</v>
      </c>
      <c r="F438" s="15" t="s">
        <v>3713</v>
      </c>
      <c r="G438" s="17" t="s">
        <v>3714</v>
      </c>
      <c r="H438" s="17" t="s">
        <v>3715</v>
      </c>
      <c r="I438" s="17" t="s">
        <v>88</v>
      </c>
      <c r="J438" s="15" t="s">
        <v>3716</v>
      </c>
      <c r="K438" s="15" t="s">
        <v>3717</v>
      </c>
      <c r="L438" s="18" t="s">
        <v>3718</v>
      </c>
      <c r="M438" s="15" t="s">
        <v>3396</v>
      </c>
      <c r="N438" s="15" t="s">
        <v>3397</v>
      </c>
      <c r="O438" s="16">
        <v>510</v>
      </c>
      <c r="P438" s="15" t="s">
        <v>118</v>
      </c>
      <c r="Q438" s="15">
        <v>24500</v>
      </c>
      <c r="R438" s="15">
        <v>115500</v>
      </c>
      <c r="S438" s="15">
        <v>140000</v>
      </c>
      <c r="T438" s="15">
        <v>0.2</v>
      </c>
      <c r="U438" s="15" t="s">
        <v>3335</v>
      </c>
      <c r="V438" s="15" t="s">
        <v>76</v>
      </c>
      <c r="W438" s="16">
        <v>1</v>
      </c>
      <c r="X438" s="16">
        <v>1</v>
      </c>
      <c r="Y438" s="15">
        <v>8579</v>
      </c>
      <c r="Z438" s="15">
        <v>0.19700000000000001</v>
      </c>
      <c r="AA438" s="15" t="s">
        <v>3385</v>
      </c>
      <c r="AB438" s="15" t="s">
        <v>3386</v>
      </c>
      <c r="AC438" s="15">
        <v>146400</v>
      </c>
      <c r="AD438" s="26">
        <v>42027</v>
      </c>
      <c r="AE438" s="15" t="s">
        <v>119</v>
      </c>
      <c r="AF438" s="15" t="s">
        <v>119</v>
      </c>
      <c r="AG438" s="16">
        <v>1</v>
      </c>
      <c r="AH438" s="15" t="s">
        <v>3719</v>
      </c>
      <c r="AI438" s="15" t="s">
        <v>78</v>
      </c>
      <c r="AJ438" s="15">
        <v>8578.6064453100007</v>
      </c>
      <c r="AK438" s="15">
        <v>406.00286895699998</v>
      </c>
      <c r="AL438" s="15">
        <v>3087767.0388199999</v>
      </c>
      <c r="AM438" s="15">
        <v>1426499.6579400001</v>
      </c>
      <c r="AN438" s="14"/>
      <c r="AO438" s="14"/>
      <c r="AP438" s="19">
        <v>24500</v>
      </c>
      <c r="AQ438" s="19">
        <v>109800</v>
      </c>
      <c r="AR438" s="19">
        <v>0</v>
      </c>
      <c r="AS438" s="19">
        <v>300</v>
      </c>
      <c r="AT438" s="19">
        <f t="shared" si="102"/>
        <v>134600</v>
      </c>
      <c r="AU438" s="19">
        <v>45000</v>
      </c>
      <c r="AV438" s="19">
        <v>3000</v>
      </c>
      <c r="AW438" s="19">
        <v>31255</v>
      </c>
      <c r="AX438" s="19">
        <v>0</v>
      </c>
      <c r="AY438" s="20">
        <f t="shared" si="93"/>
        <v>79255</v>
      </c>
      <c r="AZ438" s="19">
        <f t="shared" si="94"/>
        <v>55345</v>
      </c>
      <c r="BA438" s="21">
        <v>1.4712000000000001</v>
      </c>
      <c r="BB438" s="21">
        <v>2.0617000000000001</v>
      </c>
      <c r="BC438" s="22"/>
      <c r="BD438" s="19">
        <v>1352</v>
      </c>
      <c r="BE438" s="19">
        <f t="shared" si="95"/>
        <v>814.2356400000001</v>
      </c>
      <c r="BF438" s="19">
        <f t="shared" si="97"/>
        <v>1141.0478650000002</v>
      </c>
      <c r="BG438" s="23">
        <v>3.4819999999999997E-2</v>
      </c>
      <c r="BH438" s="23">
        <f t="shared" si="96"/>
        <v>3.4819999999999997E-2</v>
      </c>
      <c r="BI438" s="19">
        <v>28.1980034328</v>
      </c>
      <c r="BJ438" s="19">
        <v>39.515921477299997</v>
      </c>
      <c r="BK438" s="19">
        <f t="shared" si="100"/>
        <v>786.03763656720014</v>
      </c>
      <c r="BL438" s="19">
        <f t="shared" si="100"/>
        <v>1101.5319435227002</v>
      </c>
      <c r="BM438" s="19">
        <v>0</v>
      </c>
      <c r="BN438" s="19">
        <v>0</v>
      </c>
      <c r="BO438" s="19">
        <f t="shared" si="98"/>
        <v>0</v>
      </c>
      <c r="BP438" s="24">
        <f t="shared" si="101"/>
        <v>786.03763656720014</v>
      </c>
      <c r="BQ438" s="24">
        <f t="shared" si="101"/>
        <v>1101.5319435227002</v>
      </c>
      <c r="BR438" s="24">
        <f t="shared" si="99"/>
        <v>315.49430695550006</v>
      </c>
    </row>
    <row r="439" spans="1:71" s="25" customFormat="1" ht="14.25" x14ac:dyDescent="0.2">
      <c r="A439" s="14">
        <v>654</v>
      </c>
      <c r="B439" s="14"/>
      <c r="C439" s="15"/>
      <c r="D439" s="16">
        <v>33387</v>
      </c>
      <c r="E439" s="15" t="s">
        <v>3720</v>
      </c>
      <c r="F439" s="15" t="s">
        <v>3721</v>
      </c>
      <c r="G439" s="17" t="s">
        <v>3722</v>
      </c>
      <c r="H439" s="17" t="s">
        <v>3723</v>
      </c>
      <c r="I439" s="17" t="s">
        <v>86</v>
      </c>
      <c r="J439" s="15" t="s">
        <v>3724</v>
      </c>
      <c r="K439" s="15" t="s">
        <v>3725</v>
      </c>
      <c r="L439" s="18" t="s">
        <v>3726</v>
      </c>
      <c r="M439" s="15" t="s">
        <v>3396</v>
      </c>
      <c r="N439" s="15" t="s">
        <v>3397</v>
      </c>
      <c r="O439" s="16">
        <v>510</v>
      </c>
      <c r="P439" s="15" t="s">
        <v>118</v>
      </c>
      <c r="Q439" s="15">
        <v>24300</v>
      </c>
      <c r="R439" s="15">
        <v>111600</v>
      </c>
      <c r="S439" s="15">
        <v>135900</v>
      </c>
      <c r="T439" s="15">
        <v>0.19</v>
      </c>
      <c r="U439" s="15" t="s">
        <v>3335</v>
      </c>
      <c r="V439" s="15" t="s">
        <v>76</v>
      </c>
      <c r="W439" s="16">
        <v>1</v>
      </c>
      <c r="X439" s="16">
        <v>1</v>
      </c>
      <c r="Y439" s="15">
        <v>8476</v>
      </c>
      <c r="Z439" s="15">
        <v>0.19500000000000001</v>
      </c>
      <c r="AA439" s="15" t="s">
        <v>3385</v>
      </c>
      <c r="AB439" s="15" t="s">
        <v>3386</v>
      </c>
      <c r="AC439" s="15">
        <v>125000</v>
      </c>
      <c r="AD439" s="26">
        <v>41130</v>
      </c>
      <c r="AE439" s="15" t="s">
        <v>147</v>
      </c>
      <c r="AF439" s="15" t="s">
        <v>3727</v>
      </c>
      <c r="AG439" s="16">
        <v>1</v>
      </c>
      <c r="AH439" s="15" t="s">
        <v>3728</v>
      </c>
      <c r="AI439" s="15" t="s">
        <v>78</v>
      </c>
      <c r="AJ439" s="15">
        <v>8476.3276367199996</v>
      </c>
      <c r="AK439" s="15">
        <v>402.60782162100003</v>
      </c>
      <c r="AL439" s="15">
        <v>3087766.1477100002</v>
      </c>
      <c r="AM439" s="15">
        <v>1426439.6711500001</v>
      </c>
      <c r="AN439" s="14"/>
      <c r="AO439" s="14"/>
      <c r="AP439" s="19">
        <v>24300</v>
      </c>
      <c r="AQ439" s="19">
        <v>105000</v>
      </c>
      <c r="AR439" s="19">
        <v>0</v>
      </c>
      <c r="AS439" s="19">
        <v>0</v>
      </c>
      <c r="AT439" s="19">
        <f t="shared" si="102"/>
        <v>129300</v>
      </c>
      <c r="AU439" s="19">
        <v>45000</v>
      </c>
      <c r="AV439" s="19">
        <v>3000</v>
      </c>
      <c r="AW439" s="19">
        <v>29505</v>
      </c>
      <c r="AX439" s="19">
        <v>0</v>
      </c>
      <c r="AY439" s="20">
        <f t="shared" si="93"/>
        <v>77505</v>
      </c>
      <c r="AZ439" s="19">
        <f t="shared" si="94"/>
        <v>51795</v>
      </c>
      <c r="BA439" s="21">
        <v>1.4712000000000001</v>
      </c>
      <c r="BB439" s="21">
        <v>2.0617000000000001</v>
      </c>
      <c r="BC439" s="22"/>
      <c r="BD439" s="19">
        <v>1293</v>
      </c>
      <c r="BE439" s="19">
        <f t="shared" si="95"/>
        <v>762.00804000000005</v>
      </c>
      <c r="BF439" s="19">
        <f t="shared" si="97"/>
        <v>1067.8575150000001</v>
      </c>
      <c r="BG439" s="23">
        <v>3.4819999999999997E-2</v>
      </c>
      <c r="BH439" s="23">
        <f t="shared" si="96"/>
        <v>3.4819999999999997E-2</v>
      </c>
      <c r="BI439" s="19">
        <v>26.5331199528</v>
      </c>
      <c r="BJ439" s="19">
        <v>37.182798672300002</v>
      </c>
      <c r="BK439" s="19">
        <f t="shared" si="100"/>
        <v>735.47492004720004</v>
      </c>
      <c r="BL439" s="19">
        <f t="shared" si="100"/>
        <v>1030.6747163277003</v>
      </c>
      <c r="BM439" s="19">
        <v>0</v>
      </c>
      <c r="BN439" s="19">
        <v>0</v>
      </c>
      <c r="BO439" s="19">
        <f t="shared" si="98"/>
        <v>0</v>
      </c>
      <c r="BP439" s="24">
        <f t="shared" si="101"/>
        <v>735.47492004720004</v>
      </c>
      <c r="BQ439" s="24">
        <f t="shared" si="101"/>
        <v>1030.6747163277003</v>
      </c>
      <c r="BR439" s="24">
        <f t="shared" si="99"/>
        <v>295.19979628050021</v>
      </c>
    </row>
    <row r="440" spans="1:71" s="25" customFormat="1" ht="14.25" x14ac:dyDescent="0.2">
      <c r="A440" s="14">
        <v>655</v>
      </c>
      <c r="B440" s="14"/>
      <c r="C440" s="15" t="s">
        <v>3729</v>
      </c>
      <c r="D440" s="16">
        <v>4829</v>
      </c>
      <c r="E440" s="15" t="s">
        <v>3730</v>
      </c>
      <c r="F440" s="15" t="s">
        <v>3729</v>
      </c>
      <c r="G440" s="17" t="s">
        <v>3731</v>
      </c>
      <c r="H440" s="17" t="s">
        <v>3732</v>
      </c>
      <c r="I440" s="17" t="s">
        <v>86</v>
      </c>
      <c r="J440" s="15" t="s">
        <v>3733</v>
      </c>
      <c r="K440" s="15" t="s">
        <v>332</v>
      </c>
      <c r="L440" s="18" t="s">
        <v>3734</v>
      </c>
      <c r="M440" s="15" t="s">
        <v>3396</v>
      </c>
      <c r="N440" s="15" t="s">
        <v>3397</v>
      </c>
      <c r="O440" s="16">
        <v>510</v>
      </c>
      <c r="P440" s="15" t="s">
        <v>118</v>
      </c>
      <c r="Q440" s="15">
        <v>24300</v>
      </c>
      <c r="R440" s="15">
        <v>98200</v>
      </c>
      <c r="S440" s="15">
        <v>122500</v>
      </c>
      <c r="T440" s="15">
        <v>0.19</v>
      </c>
      <c r="U440" s="15" t="s">
        <v>3335</v>
      </c>
      <c r="V440" s="15" t="s">
        <v>76</v>
      </c>
      <c r="W440" s="16">
        <v>1</v>
      </c>
      <c r="X440" s="16">
        <v>0</v>
      </c>
      <c r="Y440" s="15">
        <v>8375</v>
      </c>
      <c r="Z440" s="15">
        <v>0.192</v>
      </c>
      <c r="AA440" s="15" t="s">
        <v>3385</v>
      </c>
      <c r="AB440" s="15" t="s">
        <v>3386</v>
      </c>
      <c r="AC440" s="15">
        <v>0</v>
      </c>
      <c r="AD440" s="15"/>
      <c r="AE440" s="15" t="s">
        <v>137</v>
      </c>
      <c r="AF440" s="15" t="s">
        <v>3735</v>
      </c>
      <c r="AG440" s="16">
        <v>1</v>
      </c>
      <c r="AH440" s="15" t="s">
        <v>3736</v>
      </c>
      <c r="AI440" s="15" t="s">
        <v>78</v>
      </c>
      <c r="AJ440" s="15">
        <v>8375.4438476600008</v>
      </c>
      <c r="AK440" s="15">
        <v>399.231823217</v>
      </c>
      <c r="AL440" s="15">
        <v>3087765.2564400001</v>
      </c>
      <c r="AM440" s="15">
        <v>1426379.6844899999</v>
      </c>
      <c r="AN440" s="14"/>
      <c r="AO440" s="14"/>
      <c r="AP440" s="19">
        <v>24300</v>
      </c>
      <c r="AQ440" s="19">
        <v>93500</v>
      </c>
      <c r="AR440" s="19">
        <v>0</v>
      </c>
      <c r="AS440" s="19">
        <v>0</v>
      </c>
      <c r="AT440" s="19">
        <f t="shared" si="102"/>
        <v>117800</v>
      </c>
      <c r="AU440" s="19">
        <v>45000</v>
      </c>
      <c r="AV440" s="19">
        <v>3000</v>
      </c>
      <c r="AW440" s="19">
        <v>25480</v>
      </c>
      <c r="AX440" s="19">
        <v>0</v>
      </c>
      <c r="AY440" s="20">
        <f t="shared" si="93"/>
        <v>73480</v>
      </c>
      <c r="AZ440" s="19">
        <f t="shared" si="94"/>
        <v>44320</v>
      </c>
      <c r="BA440" s="21">
        <v>1.4712000000000001</v>
      </c>
      <c r="BB440" s="21">
        <v>2.0617000000000001</v>
      </c>
      <c r="BC440" s="22"/>
      <c r="BD440" s="19">
        <v>1178</v>
      </c>
      <c r="BE440" s="19">
        <f t="shared" si="95"/>
        <v>652.03584000000001</v>
      </c>
      <c r="BF440" s="19">
        <f t="shared" si="97"/>
        <v>913.74544000000003</v>
      </c>
      <c r="BG440" s="23">
        <v>3.4819999999999997E-2</v>
      </c>
      <c r="BH440" s="23">
        <f t="shared" si="96"/>
        <v>3.4819999999999997E-2</v>
      </c>
      <c r="BI440" s="19">
        <v>22.703887948799998</v>
      </c>
      <c r="BJ440" s="19">
        <v>31.816616220799997</v>
      </c>
      <c r="BK440" s="19">
        <f t="shared" si="100"/>
        <v>629.33195205120001</v>
      </c>
      <c r="BL440" s="19">
        <f t="shared" si="100"/>
        <v>881.9288237792</v>
      </c>
      <c r="BM440" s="19">
        <v>0</v>
      </c>
      <c r="BN440" s="19">
        <v>0</v>
      </c>
      <c r="BO440" s="19">
        <f t="shared" si="98"/>
        <v>0</v>
      </c>
      <c r="BP440" s="24">
        <f t="shared" si="101"/>
        <v>629.33195205120001</v>
      </c>
      <c r="BQ440" s="24">
        <f t="shared" si="101"/>
        <v>881.9288237792</v>
      </c>
      <c r="BR440" s="24">
        <f t="shared" si="99"/>
        <v>252.596871728</v>
      </c>
    </row>
    <row r="441" spans="1:71" s="25" customFormat="1" ht="14.25" x14ac:dyDescent="0.2">
      <c r="A441" s="14">
        <v>656</v>
      </c>
      <c r="B441" s="14"/>
      <c r="C441" s="15" t="s">
        <v>3737</v>
      </c>
      <c r="D441" s="16">
        <v>26591</v>
      </c>
      <c r="E441" s="15" t="s">
        <v>3738</v>
      </c>
      <c r="F441" s="15" t="s">
        <v>3737</v>
      </c>
      <c r="G441" s="17" t="s">
        <v>3739</v>
      </c>
      <c r="H441" s="17" t="s">
        <v>3740</v>
      </c>
      <c r="I441" s="17" t="s">
        <v>3741</v>
      </c>
      <c r="J441" s="15" t="s">
        <v>3742</v>
      </c>
      <c r="K441" s="15" t="s">
        <v>88</v>
      </c>
      <c r="L441" s="18" t="s">
        <v>3743</v>
      </c>
      <c r="M441" s="15" t="s">
        <v>3396</v>
      </c>
      <c r="N441" s="15" t="s">
        <v>3397</v>
      </c>
      <c r="O441" s="16">
        <v>510</v>
      </c>
      <c r="P441" s="15" t="s">
        <v>118</v>
      </c>
      <c r="Q441" s="15">
        <v>36300</v>
      </c>
      <c r="R441" s="15">
        <v>106200</v>
      </c>
      <c r="S441" s="15">
        <v>142500</v>
      </c>
      <c r="T441" s="15">
        <v>0.28000000000000003</v>
      </c>
      <c r="U441" s="15" t="s">
        <v>3335</v>
      </c>
      <c r="V441" s="15" t="s">
        <v>76</v>
      </c>
      <c r="W441" s="16">
        <v>1</v>
      </c>
      <c r="X441" s="16">
        <v>0</v>
      </c>
      <c r="Y441" s="15">
        <v>10146</v>
      </c>
      <c r="Z441" s="15">
        <v>0.23300000000000001</v>
      </c>
      <c r="AA441" s="15" t="s">
        <v>3385</v>
      </c>
      <c r="AB441" s="15" t="s">
        <v>3386</v>
      </c>
      <c r="AC441" s="15">
        <v>0</v>
      </c>
      <c r="AD441" s="15"/>
      <c r="AE441" s="15" t="s">
        <v>363</v>
      </c>
      <c r="AF441" s="15" t="s">
        <v>3744</v>
      </c>
      <c r="AG441" s="16">
        <v>1</v>
      </c>
      <c r="AH441" s="15" t="s">
        <v>3745</v>
      </c>
      <c r="AI441" s="15" t="s">
        <v>78</v>
      </c>
      <c r="AJ441" s="15">
        <v>10146.449707</v>
      </c>
      <c r="AK441" s="15">
        <v>422.36020040599999</v>
      </c>
      <c r="AL441" s="15">
        <v>3087764.4359599999</v>
      </c>
      <c r="AM441" s="15">
        <v>1426312.4503899999</v>
      </c>
      <c r="AN441" s="14"/>
      <c r="AO441" s="14"/>
      <c r="AP441" s="19">
        <v>0</v>
      </c>
      <c r="AQ441" s="19">
        <v>0</v>
      </c>
      <c r="AR441" s="19">
        <v>36300</v>
      </c>
      <c r="AS441" s="19">
        <v>101200</v>
      </c>
      <c r="AT441" s="19">
        <f t="shared" si="102"/>
        <v>137500</v>
      </c>
      <c r="AU441" s="19">
        <v>0</v>
      </c>
      <c r="AV441" s="19">
        <v>0</v>
      </c>
      <c r="AW441" s="19">
        <v>0</v>
      </c>
      <c r="AX441" s="19">
        <v>0</v>
      </c>
      <c r="AY441" s="20">
        <f t="shared" si="93"/>
        <v>0</v>
      </c>
      <c r="AZ441" s="19">
        <f t="shared" si="94"/>
        <v>137500</v>
      </c>
      <c r="BA441" s="21">
        <v>1.4712000000000001</v>
      </c>
      <c r="BB441" s="21">
        <v>2.0617000000000001</v>
      </c>
      <c r="BC441" s="22"/>
      <c r="BD441" s="19">
        <v>2750</v>
      </c>
      <c r="BE441" s="19">
        <f t="shared" si="95"/>
        <v>2022.9</v>
      </c>
      <c r="BF441" s="19">
        <f t="shared" si="97"/>
        <v>2834.8375000000001</v>
      </c>
      <c r="BG441" s="23">
        <v>3.4819999999999997E-2</v>
      </c>
      <c r="BH441" s="23">
        <f t="shared" si="96"/>
        <v>3.4819999999999997E-2</v>
      </c>
      <c r="BI441" s="19">
        <v>0</v>
      </c>
      <c r="BJ441" s="19">
        <v>0</v>
      </c>
      <c r="BK441" s="19">
        <f t="shared" si="100"/>
        <v>2022.9</v>
      </c>
      <c r="BL441" s="19">
        <f t="shared" si="100"/>
        <v>2834.8375000000001</v>
      </c>
      <c r="BM441" s="19">
        <v>0</v>
      </c>
      <c r="BN441" s="19">
        <v>84.837500000000091</v>
      </c>
      <c r="BO441" s="19">
        <f t="shared" si="98"/>
        <v>84.837500000000091</v>
      </c>
      <c r="BP441" s="24">
        <f t="shared" si="101"/>
        <v>2022.9</v>
      </c>
      <c r="BQ441" s="24">
        <f t="shared" si="101"/>
        <v>2750</v>
      </c>
      <c r="BR441" s="24">
        <f t="shared" si="99"/>
        <v>727.09999999999991</v>
      </c>
    </row>
    <row r="442" spans="1:71" s="25" customFormat="1" ht="14.25" x14ac:dyDescent="0.2">
      <c r="A442" s="14">
        <v>657</v>
      </c>
      <c r="B442" s="14"/>
      <c r="C442" s="15" t="s">
        <v>3746</v>
      </c>
      <c r="D442" s="16">
        <v>35075</v>
      </c>
      <c r="E442" s="15" t="s">
        <v>3747</v>
      </c>
      <c r="F442" s="15" t="s">
        <v>3746</v>
      </c>
      <c r="G442" s="17" t="s">
        <v>3748</v>
      </c>
      <c r="H442" s="17" t="s">
        <v>3749</v>
      </c>
      <c r="I442" s="17" t="s">
        <v>86</v>
      </c>
      <c r="J442" s="15" t="s">
        <v>3750</v>
      </c>
      <c r="K442" s="15" t="s">
        <v>2108</v>
      </c>
      <c r="L442" s="18" t="s">
        <v>3751</v>
      </c>
      <c r="M442" s="15" t="s">
        <v>3396</v>
      </c>
      <c r="N442" s="15" t="s">
        <v>3397</v>
      </c>
      <c r="O442" s="16">
        <v>510</v>
      </c>
      <c r="P442" s="15" t="s">
        <v>118</v>
      </c>
      <c r="Q442" s="15">
        <v>35500</v>
      </c>
      <c r="R442" s="15">
        <v>96000</v>
      </c>
      <c r="S442" s="15">
        <v>131500</v>
      </c>
      <c r="T442" s="15">
        <v>0.28000000000000003</v>
      </c>
      <c r="U442" s="15" t="s">
        <v>3335</v>
      </c>
      <c r="V442" s="15" t="s">
        <v>76</v>
      </c>
      <c r="W442" s="16">
        <v>1</v>
      </c>
      <c r="X442" s="16">
        <v>1</v>
      </c>
      <c r="Y442" s="15">
        <v>11985</v>
      </c>
      <c r="Z442" s="15">
        <v>0.27500000000000002</v>
      </c>
      <c r="AA442" s="15" t="s">
        <v>3385</v>
      </c>
      <c r="AB442" s="15" t="s">
        <v>3386</v>
      </c>
      <c r="AC442" s="15">
        <v>108500</v>
      </c>
      <c r="AD442" s="26">
        <v>38468</v>
      </c>
      <c r="AE442" s="15" t="s">
        <v>119</v>
      </c>
      <c r="AF442" s="15" t="s">
        <v>119</v>
      </c>
      <c r="AG442" s="16">
        <v>1</v>
      </c>
      <c r="AH442" s="15" t="s">
        <v>3752</v>
      </c>
      <c r="AI442" s="15" t="s">
        <v>78</v>
      </c>
      <c r="AJ442" s="15">
        <v>11985.1259766</v>
      </c>
      <c r="AK442" s="15">
        <v>446.37436742</v>
      </c>
      <c r="AL442" s="15">
        <v>3087492.9627999999</v>
      </c>
      <c r="AM442" s="15">
        <v>1425572.99548</v>
      </c>
      <c r="AN442" s="14"/>
      <c r="AO442" s="14"/>
      <c r="AP442" s="19">
        <v>35500</v>
      </c>
      <c r="AQ442" s="19">
        <v>90300</v>
      </c>
      <c r="AR442" s="19">
        <v>0</v>
      </c>
      <c r="AS442" s="19">
        <v>0</v>
      </c>
      <c r="AT442" s="19">
        <f t="shared" si="102"/>
        <v>125800</v>
      </c>
      <c r="AU442" s="19">
        <v>45000</v>
      </c>
      <c r="AV442" s="19">
        <v>3000</v>
      </c>
      <c r="AW442" s="19">
        <v>28280</v>
      </c>
      <c r="AX442" s="19">
        <f>12480+12480</f>
        <v>24960</v>
      </c>
      <c r="AY442" s="20">
        <f t="shared" si="93"/>
        <v>101240</v>
      </c>
      <c r="AZ442" s="19">
        <f t="shared" si="94"/>
        <v>24560</v>
      </c>
      <c r="BA442" s="21">
        <v>1.4712000000000001</v>
      </c>
      <c r="BB442" s="21">
        <v>2.0617000000000001</v>
      </c>
      <c r="BC442" s="22"/>
      <c r="BD442" s="19">
        <v>1258</v>
      </c>
      <c r="BE442" s="19">
        <f t="shared" si="95"/>
        <v>361.32672000000002</v>
      </c>
      <c r="BF442" s="19">
        <f t="shared" si="97"/>
        <v>506.35352</v>
      </c>
      <c r="BG442" s="23">
        <v>3.4819999999999997E-2</v>
      </c>
      <c r="BH442" s="23">
        <f t="shared" si="96"/>
        <v>3.4819999999999997E-2</v>
      </c>
      <c r="BI442" s="19">
        <v>12.5813963904</v>
      </c>
      <c r="BJ442" s="19">
        <v>17.631229566399998</v>
      </c>
      <c r="BK442" s="19">
        <f t="shared" si="100"/>
        <v>348.74532360960001</v>
      </c>
      <c r="BL442" s="19">
        <f t="shared" si="100"/>
        <v>488.72229043359999</v>
      </c>
      <c r="BM442" s="19">
        <v>0</v>
      </c>
      <c r="BN442" s="19">
        <v>0</v>
      </c>
      <c r="BO442" s="19">
        <f t="shared" si="98"/>
        <v>0</v>
      </c>
      <c r="BP442" s="24">
        <f t="shared" si="101"/>
        <v>348.74532360960001</v>
      </c>
      <c r="BQ442" s="24">
        <f t="shared" si="101"/>
        <v>488.72229043359999</v>
      </c>
      <c r="BR442" s="24">
        <f t="shared" si="99"/>
        <v>139.97696682399999</v>
      </c>
      <c r="BS442" s="25" t="s">
        <v>1141</v>
      </c>
    </row>
    <row r="443" spans="1:71" s="25" customFormat="1" ht="14.25" x14ac:dyDescent="0.2">
      <c r="A443" s="14">
        <v>658</v>
      </c>
      <c r="B443" s="14"/>
      <c r="C443" s="15" t="s">
        <v>3753</v>
      </c>
      <c r="D443" s="16">
        <v>8471</v>
      </c>
      <c r="E443" s="15" t="s">
        <v>3754</v>
      </c>
      <c r="F443" s="15" t="s">
        <v>3753</v>
      </c>
      <c r="G443" s="17" t="s">
        <v>3755</v>
      </c>
      <c r="H443" s="17" t="s">
        <v>3756</v>
      </c>
      <c r="I443" s="17" t="s">
        <v>86</v>
      </c>
      <c r="J443" s="15" t="s">
        <v>3757</v>
      </c>
      <c r="K443" s="15" t="s">
        <v>3758</v>
      </c>
      <c r="L443" s="18" t="s">
        <v>3759</v>
      </c>
      <c r="M443" s="15" t="s">
        <v>3396</v>
      </c>
      <c r="N443" s="15" t="s">
        <v>3397</v>
      </c>
      <c r="O443" s="16">
        <v>510</v>
      </c>
      <c r="P443" s="15" t="s">
        <v>118</v>
      </c>
      <c r="Q443" s="15">
        <v>25300</v>
      </c>
      <c r="R443" s="15">
        <v>101500</v>
      </c>
      <c r="S443" s="15">
        <v>126800</v>
      </c>
      <c r="T443" s="15">
        <v>0.19</v>
      </c>
      <c r="U443" s="15" t="s">
        <v>3335</v>
      </c>
      <c r="V443" s="15" t="s">
        <v>76</v>
      </c>
      <c r="W443" s="16">
        <v>1</v>
      </c>
      <c r="X443" s="16">
        <v>0</v>
      </c>
      <c r="Y443" s="15">
        <v>8328</v>
      </c>
      <c r="Z443" s="15">
        <v>0.191</v>
      </c>
      <c r="AA443" s="15" t="s">
        <v>3385</v>
      </c>
      <c r="AB443" s="15" t="s">
        <v>3386</v>
      </c>
      <c r="AC443" s="15">
        <v>0</v>
      </c>
      <c r="AD443" s="15"/>
      <c r="AE443" s="15" t="s">
        <v>137</v>
      </c>
      <c r="AF443" s="15" t="s">
        <v>3760</v>
      </c>
      <c r="AG443" s="16">
        <v>1</v>
      </c>
      <c r="AH443" s="15" t="s">
        <v>3761</v>
      </c>
      <c r="AI443" s="15" t="s">
        <v>78</v>
      </c>
      <c r="AJ443" s="15">
        <v>8327.9174804699996</v>
      </c>
      <c r="AK443" s="15">
        <v>382.66560035399999</v>
      </c>
      <c r="AL443" s="15">
        <v>3087490.7828600002</v>
      </c>
      <c r="AM443" s="15">
        <v>1425649.4240600001</v>
      </c>
      <c r="AN443" s="14"/>
      <c r="AO443" s="14"/>
      <c r="AP443" s="19">
        <v>25300</v>
      </c>
      <c r="AQ443" s="19">
        <v>95400</v>
      </c>
      <c r="AR443" s="19">
        <v>0</v>
      </c>
      <c r="AS443" s="19">
        <v>0</v>
      </c>
      <c r="AT443" s="19">
        <f t="shared" si="102"/>
        <v>120700</v>
      </c>
      <c r="AU443" s="19">
        <v>45000</v>
      </c>
      <c r="AV443" s="19">
        <v>0</v>
      </c>
      <c r="AW443" s="19">
        <v>26495</v>
      </c>
      <c r="AX443" s="19">
        <v>12480</v>
      </c>
      <c r="AY443" s="20">
        <f t="shared" si="93"/>
        <v>83975</v>
      </c>
      <c r="AZ443" s="19">
        <f t="shared" si="94"/>
        <v>36725</v>
      </c>
      <c r="BA443" s="21">
        <v>1.4712000000000001</v>
      </c>
      <c r="BB443" s="21">
        <v>2.0617000000000001</v>
      </c>
      <c r="BC443" s="22"/>
      <c r="BD443" s="19">
        <v>1207</v>
      </c>
      <c r="BE443" s="19">
        <f t="shared" si="95"/>
        <v>540.29820000000007</v>
      </c>
      <c r="BF443" s="19">
        <f t="shared" si="97"/>
        <v>757.15932500000008</v>
      </c>
      <c r="BG443" s="23">
        <v>3.4819999999999997E-2</v>
      </c>
      <c r="BH443" s="23">
        <f t="shared" si="96"/>
        <v>3.4819999999999997E-2</v>
      </c>
      <c r="BI443" s="19">
        <v>18.813183324000001</v>
      </c>
      <c r="BJ443" s="19">
        <v>26.3642876965</v>
      </c>
      <c r="BK443" s="19">
        <f t="shared" ref="BK443:BL502" si="103">BE443-BI443</f>
        <v>521.4850166760001</v>
      </c>
      <c r="BL443" s="19">
        <f t="shared" si="103"/>
        <v>730.79503730350007</v>
      </c>
      <c r="BM443" s="19">
        <v>0</v>
      </c>
      <c r="BN443" s="19">
        <v>0</v>
      </c>
      <c r="BO443" s="19">
        <f t="shared" si="98"/>
        <v>0</v>
      </c>
      <c r="BP443" s="24">
        <f t="shared" si="101"/>
        <v>521.4850166760001</v>
      </c>
      <c r="BQ443" s="24">
        <f t="shared" si="101"/>
        <v>730.79503730350007</v>
      </c>
      <c r="BR443" s="24">
        <f t="shared" si="99"/>
        <v>209.31002062749997</v>
      </c>
      <c r="BS443" s="25" t="s">
        <v>1141</v>
      </c>
    </row>
    <row r="444" spans="1:71" s="25" customFormat="1" ht="14.25" x14ac:dyDescent="0.2">
      <c r="A444" s="14">
        <v>659</v>
      </c>
      <c r="B444" s="14"/>
      <c r="C444" s="15"/>
      <c r="D444" s="16">
        <v>24620</v>
      </c>
      <c r="E444" s="15" t="s">
        <v>3762</v>
      </c>
      <c r="F444" s="15" t="s">
        <v>3763</v>
      </c>
      <c r="G444" s="17" t="s">
        <v>3764</v>
      </c>
      <c r="H444" s="17" t="s">
        <v>3765</v>
      </c>
      <c r="I444" s="17" t="s">
        <v>86</v>
      </c>
      <c r="J444" s="15" t="s">
        <v>1383</v>
      </c>
      <c r="K444" s="15" t="s">
        <v>88</v>
      </c>
      <c r="L444" s="18" t="s">
        <v>3766</v>
      </c>
      <c r="M444" s="15" t="s">
        <v>3396</v>
      </c>
      <c r="N444" s="15" t="s">
        <v>3397</v>
      </c>
      <c r="O444" s="16">
        <v>510</v>
      </c>
      <c r="P444" s="15" t="s">
        <v>118</v>
      </c>
      <c r="Q444" s="15">
        <v>23800</v>
      </c>
      <c r="R444" s="15">
        <v>85000</v>
      </c>
      <c r="S444" s="15">
        <v>108800</v>
      </c>
      <c r="T444" s="15">
        <v>0.17</v>
      </c>
      <c r="U444" s="15" t="s">
        <v>3335</v>
      </c>
      <c r="V444" s="15" t="s">
        <v>76</v>
      </c>
      <c r="W444" s="16">
        <v>1</v>
      </c>
      <c r="X444" s="16">
        <v>1</v>
      </c>
      <c r="Y444" s="15">
        <v>7314</v>
      </c>
      <c r="Z444" s="15">
        <v>0.16800000000000001</v>
      </c>
      <c r="AA444" s="15" t="s">
        <v>3385</v>
      </c>
      <c r="AB444" s="15" t="s">
        <v>3386</v>
      </c>
      <c r="AC444" s="15">
        <v>98000</v>
      </c>
      <c r="AD444" s="26">
        <v>41740</v>
      </c>
      <c r="AE444" s="15" t="s">
        <v>119</v>
      </c>
      <c r="AF444" s="15" t="s">
        <v>119</v>
      </c>
      <c r="AG444" s="16">
        <v>1</v>
      </c>
      <c r="AH444" s="15" t="s">
        <v>3767</v>
      </c>
      <c r="AI444" s="15" t="s">
        <v>78</v>
      </c>
      <c r="AJ444" s="15">
        <v>7313.5161132800004</v>
      </c>
      <c r="AK444" s="15">
        <v>354.43109047299998</v>
      </c>
      <c r="AL444" s="15">
        <v>3087487.5102400002</v>
      </c>
      <c r="AM444" s="15">
        <v>1425715.4929200001</v>
      </c>
      <c r="AN444" s="14"/>
      <c r="AO444" s="14"/>
      <c r="AP444" s="19">
        <v>23800</v>
      </c>
      <c r="AQ444" s="19">
        <v>80000</v>
      </c>
      <c r="AR444" s="19">
        <v>0</v>
      </c>
      <c r="AS444" s="19">
        <v>0</v>
      </c>
      <c r="AT444" s="19">
        <f t="shared" si="102"/>
        <v>103800</v>
      </c>
      <c r="AU444" s="19">
        <v>45000</v>
      </c>
      <c r="AV444" s="19">
        <v>3000</v>
      </c>
      <c r="AW444" s="19">
        <v>20580</v>
      </c>
      <c r="AX444" s="19">
        <v>0</v>
      </c>
      <c r="AY444" s="20">
        <f t="shared" si="93"/>
        <v>68580</v>
      </c>
      <c r="AZ444" s="19">
        <f t="shared" si="94"/>
        <v>35220</v>
      </c>
      <c r="BA444" s="21">
        <v>1.4712000000000001</v>
      </c>
      <c r="BB444" s="21">
        <v>2.0617000000000001</v>
      </c>
      <c r="BC444" s="22"/>
      <c r="BD444" s="19">
        <v>1038</v>
      </c>
      <c r="BE444" s="19">
        <f t="shared" si="95"/>
        <v>518.15664000000004</v>
      </c>
      <c r="BF444" s="19">
        <f t="shared" si="97"/>
        <v>726.13074000000006</v>
      </c>
      <c r="BG444" s="23">
        <v>3.4819999999999997E-2</v>
      </c>
      <c r="BH444" s="23">
        <f t="shared" si="96"/>
        <v>3.4819999999999997E-2</v>
      </c>
      <c r="BI444" s="19">
        <v>18.0422142048</v>
      </c>
      <c r="BJ444" s="19">
        <v>25.283872366800001</v>
      </c>
      <c r="BK444" s="19">
        <f t="shared" si="103"/>
        <v>500.11442579520002</v>
      </c>
      <c r="BL444" s="19">
        <f t="shared" si="103"/>
        <v>700.84686763320008</v>
      </c>
      <c r="BM444" s="19">
        <v>0</v>
      </c>
      <c r="BN444" s="19">
        <v>0</v>
      </c>
      <c r="BO444" s="19">
        <f t="shared" si="98"/>
        <v>0</v>
      </c>
      <c r="BP444" s="24">
        <f t="shared" si="101"/>
        <v>500.11442579520002</v>
      </c>
      <c r="BQ444" s="24">
        <f t="shared" si="101"/>
        <v>700.84686763320008</v>
      </c>
      <c r="BR444" s="24">
        <f t="shared" si="99"/>
        <v>200.73244183800006</v>
      </c>
    </row>
    <row r="445" spans="1:71" s="25" customFormat="1" ht="14.25" x14ac:dyDescent="0.2">
      <c r="A445" s="14">
        <v>660</v>
      </c>
      <c r="B445" s="14"/>
      <c r="C445" s="15"/>
      <c r="D445" s="16">
        <v>13199</v>
      </c>
      <c r="E445" s="15" t="s">
        <v>3768</v>
      </c>
      <c r="F445" s="15" t="s">
        <v>3769</v>
      </c>
      <c r="G445" s="17" t="s">
        <v>3764</v>
      </c>
      <c r="H445" s="17" t="s">
        <v>3765</v>
      </c>
      <c r="I445" s="17" t="s">
        <v>86</v>
      </c>
      <c r="J445" s="15" t="s">
        <v>3770</v>
      </c>
      <c r="K445" s="15" t="s">
        <v>88</v>
      </c>
      <c r="L445" s="18" t="s">
        <v>3771</v>
      </c>
      <c r="M445" s="15" t="s">
        <v>3396</v>
      </c>
      <c r="N445" s="15" t="s">
        <v>3397</v>
      </c>
      <c r="O445" s="16">
        <v>510</v>
      </c>
      <c r="P445" s="15" t="s">
        <v>118</v>
      </c>
      <c r="Q445" s="15">
        <v>21100</v>
      </c>
      <c r="R445" s="15">
        <v>94100</v>
      </c>
      <c r="S445" s="15">
        <v>115200</v>
      </c>
      <c r="T445" s="15">
        <v>0.15</v>
      </c>
      <c r="U445" s="15" t="s">
        <v>3335</v>
      </c>
      <c r="V445" s="15" t="s">
        <v>76</v>
      </c>
      <c r="W445" s="16">
        <v>1</v>
      </c>
      <c r="X445" s="16">
        <v>1</v>
      </c>
      <c r="Y445" s="15">
        <v>7247</v>
      </c>
      <c r="Z445" s="15">
        <v>0.16600000000000001</v>
      </c>
      <c r="AA445" s="15" t="s">
        <v>3385</v>
      </c>
      <c r="AB445" s="15" t="s">
        <v>3386</v>
      </c>
      <c r="AC445" s="15">
        <v>118500</v>
      </c>
      <c r="AD445" s="26">
        <v>40234</v>
      </c>
      <c r="AE445" s="15" t="s">
        <v>119</v>
      </c>
      <c r="AF445" s="15" t="s">
        <v>119</v>
      </c>
      <c r="AG445" s="16">
        <v>1</v>
      </c>
      <c r="AH445" s="15" t="s">
        <v>3772</v>
      </c>
      <c r="AI445" s="15" t="s">
        <v>78</v>
      </c>
      <c r="AJ445" s="15">
        <v>7247.2036132800004</v>
      </c>
      <c r="AK445" s="15">
        <v>356.84043488600003</v>
      </c>
      <c r="AL445" s="15">
        <v>3087499.0909000002</v>
      </c>
      <c r="AM445" s="15">
        <v>1425780.31758</v>
      </c>
      <c r="AN445" s="14"/>
      <c r="AO445" s="14"/>
      <c r="AP445" s="19">
        <v>21100</v>
      </c>
      <c r="AQ445" s="19">
        <v>88500</v>
      </c>
      <c r="AR445" s="19">
        <v>0</v>
      </c>
      <c r="AS445" s="19">
        <v>0</v>
      </c>
      <c r="AT445" s="19">
        <f t="shared" si="102"/>
        <v>109600</v>
      </c>
      <c r="AU445" s="19">
        <v>45000</v>
      </c>
      <c r="AV445" s="19">
        <v>0</v>
      </c>
      <c r="AW445" s="19">
        <v>22610</v>
      </c>
      <c r="AX445" s="19">
        <v>0</v>
      </c>
      <c r="AY445" s="20">
        <f t="shared" si="93"/>
        <v>67610</v>
      </c>
      <c r="AZ445" s="19">
        <f t="shared" si="94"/>
        <v>41990</v>
      </c>
      <c r="BA445" s="21">
        <v>1.4712000000000001</v>
      </c>
      <c r="BB445" s="21">
        <v>2.0617000000000001</v>
      </c>
      <c r="BC445" s="22"/>
      <c r="BD445" s="19">
        <v>1096</v>
      </c>
      <c r="BE445" s="19">
        <f t="shared" si="95"/>
        <v>617.75688000000002</v>
      </c>
      <c r="BF445" s="19">
        <f t="shared" si="97"/>
        <v>865.70782999999994</v>
      </c>
      <c r="BG445" s="23">
        <v>3.4819999999999997E-2</v>
      </c>
      <c r="BH445" s="23">
        <f t="shared" si="96"/>
        <v>3.4819999999999997E-2</v>
      </c>
      <c r="BI445" s="19">
        <v>21.510294561599999</v>
      </c>
      <c r="BJ445" s="19">
        <v>30.143946640599996</v>
      </c>
      <c r="BK445" s="19">
        <f t="shared" si="103"/>
        <v>596.24658543840007</v>
      </c>
      <c r="BL445" s="19">
        <f t="shared" si="103"/>
        <v>835.56388335939994</v>
      </c>
      <c r="BM445" s="19">
        <v>0</v>
      </c>
      <c r="BN445" s="19">
        <v>0</v>
      </c>
      <c r="BO445" s="19">
        <f t="shared" si="98"/>
        <v>0</v>
      </c>
      <c r="BP445" s="24">
        <f t="shared" si="101"/>
        <v>596.24658543840007</v>
      </c>
      <c r="BQ445" s="24">
        <f t="shared" si="101"/>
        <v>835.56388335939994</v>
      </c>
      <c r="BR445" s="24">
        <f t="shared" si="99"/>
        <v>239.31729792099986</v>
      </c>
    </row>
    <row r="446" spans="1:71" s="25" customFormat="1" ht="14.25" x14ac:dyDescent="0.2">
      <c r="A446" s="14">
        <v>661</v>
      </c>
      <c r="B446" s="14"/>
      <c r="C446" s="15" t="s">
        <v>3773</v>
      </c>
      <c r="D446" s="16">
        <v>22416</v>
      </c>
      <c r="E446" s="15" t="s">
        <v>3774</v>
      </c>
      <c r="F446" s="15" t="s">
        <v>3773</v>
      </c>
      <c r="G446" s="17" t="s">
        <v>3764</v>
      </c>
      <c r="H446" s="17" t="s">
        <v>3765</v>
      </c>
      <c r="I446" s="17" t="s">
        <v>86</v>
      </c>
      <c r="J446" s="15" t="s">
        <v>3775</v>
      </c>
      <c r="K446" s="15" t="s">
        <v>88</v>
      </c>
      <c r="L446" s="18" t="s">
        <v>3776</v>
      </c>
      <c r="M446" s="15" t="s">
        <v>3396</v>
      </c>
      <c r="N446" s="15" t="s">
        <v>3397</v>
      </c>
      <c r="O446" s="16">
        <v>510</v>
      </c>
      <c r="P446" s="15" t="s">
        <v>118</v>
      </c>
      <c r="Q446" s="15">
        <v>24900</v>
      </c>
      <c r="R446" s="15">
        <v>124600</v>
      </c>
      <c r="S446" s="15">
        <v>149500</v>
      </c>
      <c r="T446" s="15">
        <v>0.19</v>
      </c>
      <c r="U446" s="15" t="s">
        <v>3335</v>
      </c>
      <c r="V446" s="15" t="s">
        <v>76</v>
      </c>
      <c r="W446" s="16">
        <v>1</v>
      </c>
      <c r="X446" s="16">
        <v>0</v>
      </c>
      <c r="Y446" s="15">
        <v>7997</v>
      </c>
      <c r="Z446" s="15">
        <v>0.184</v>
      </c>
      <c r="AA446" s="15" t="s">
        <v>3385</v>
      </c>
      <c r="AB446" s="15" t="s">
        <v>3386</v>
      </c>
      <c r="AC446" s="15">
        <v>0</v>
      </c>
      <c r="AD446" s="15"/>
      <c r="AE446" s="15" t="s">
        <v>137</v>
      </c>
      <c r="AF446" s="15" t="s">
        <v>3777</v>
      </c>
      <c r="AG446" s="16">
        <v>1</v>
      </c>
      <c r="AH446" s="15" t="s">
        <v>3778</v>
      </c>
      <c r="AI446" s="15" t="s">
        <v>78</v>
      </c>
      <c r="AJ446" s="15">
        <v>7997.4169921900002</v>
      </c>
      <c r="AK446" s="15">
        <v>380.79675498400002</v>
      </c>
      <c r="AL446" s="15">
        <v>3087512.1011899998</v>
      </c>
      <c r="AM446" s="15">
        <v>1425845.89255</v>
      </c>
      <c r="AN446" s="14"/>
      <c r="AO446" s="14"/>
      <c r="AP446" s="19">
        <v>24900</v>
      </c>
      <c r="AQ446" s="19">
        <v>117100</v>
      </c>
      <c r="AR446" s="19">
        <v>0</v>
      </c>
      <c r="AS446" s="19">
        <v>0</v>
      </c>
      <c r="AT446" s="19">
        <f t="shared" si="102"/>
        <v>142000</v>
      </c>
      <c r="AU446" s="19">
        <v>45000</v>
      </c>
      <c r="AV446" s="19">
        <v>3000</v>
      </c>
      <c r="AW446" s="19">
        <v>33950</v>
      </c>
      <c r="AX446" s="19">
        <v>0</v>
      </c>
      <c r="AY446" s="20">
        <f t="shared" si="93"/>
        <v>81950</v>
      </c>
      <c r="AZ446" s="19">
        <f t="shared" si="94"/>
        <v>60050</v>
      </c>
      <c r="BA446" s="21">
        <v>1.4712000000000001</v>
      </c>
      <c r="BB446" s="21">
        <v>2.0617000000000001</v>
      </c>
      <c r="BC446" s="22"/>
      <c r="BD446" s="19">
        <v>1420</v>
      </c>
      <c r="BE446" s="19">
        <f t="shared" si="95"/>
        <v>883.4556</v>
      </c>
      <c r="BF446" s="19">
        <f t="shared" si="97"/>
        <v>1238.0508500000001</v>
      </c>
      <c r="BG446" s="23">
        <v>3.4819999999999997E-2</v>
      </c>
      <c r="BH446" s="23">
        <f t="shared" si="96"/>
        <v>3.4819999999999997E-2</v>
      </c>
      <c r="BI446" s="19">
        <v>30.761923991999996</v>
      </c>
      <c r="BJ446" s="19">
        <v>43.108930596999997</v>
      </c>
      <c r="BK446" s="19">
        <f t="shared" si="103"/>
        <v>852.69367600800001</v>
      </c>
      <c r="BL446" s="19">
        <f t="shared" si="103"/>
        <v>1194.9419194030002</v>
      </c>
      <c r="BM446" s="19">
        <v>0</v>
      </c>
      <c r="BN446" s="19">
        <v>0</v>
      </c>
      <c r="BO446" s="19">
        <f t="shared" si="98"/>
        <v>0</v>
      </c>
      <c r="BP446" s="24">
        <f t="shared" si="101"/>
        <v>852.69367600800001</v>
      </c>
      <c r="BQ446" s="24">
        <f t="shared" si="101"/>
        <v>1194.9419194030002</v>
      </c>
      <c r="BR446" s="24">
        <f t="shared" si="99"/>
        <v>342.24824339500015</v>
      </c>
    </row>
    <row r="447" spans="1:71" s="25" customFormat="1" ht="14.25" x14ac:dyDescent="0.2">
      <c r="A447" s="14">
        <v>665</v>
      </c>
      <c r="B447" s="14"/>
      <c r="C447" s="15"/>
      <c r="D447" s="16">
        <v>29512</v>
      </c>
      <c r="E447" s="15" t="s">
        <v>3782</v>
      </c>
      <c r="F447" s="15" t="s">
        <v>3783</v>
      </c>
      <c r="G447" s="17" t="s">
        <v>3784</v>
      </c>
      <c r="H447" s="17" t="s">
        <v>3785</v>
      </c>
      <c r="I447" s="17" t="s">
        <v>86</v>
      </c>
      <c r="J447" s="15" t="s">
        <v>3786</v>
      </c>
      <c r="K447" s="15" t="s">
        <v>3787</v>
      </c>
      <c r="L447" s="18" t="s">
        <v>3788</v>
      </c>
      <c r="M447" s="15" t="s">
        <v>3396</v>
      </c>
      <c r="N447" s="15" t="s">
        <v>3397</v>
      </c>
      <c r="O447" s="16">
        <v>510</v>
      </c>
      <c r="P447" s="15" t="s">
        <v>118</v>
      </c>
      <c r="Q447" s="15">
        <v>26000</v>
      </c>
      <c r="R447" s="15">
        <v>112600</v>
      </c>
      <c r="S447" s="15">
        <v>138600</v>
      </c>
      <c r="T447" s="15">
        <v>0.2</v>
      </c>
      <c r="U447" s="15" t="s">
        <v>3335</v>
      </c>
      <c r="V447" s="15" t="s">
        <v>76</v>
      </c>
      <c r="W447" s="16">
        <v>1</v>
      </c>
      <c r="X447" s="16">
        <v>1</v>
      </c>
      <c r="Y447" s="15">
        <v>8462</v>
      </c>
      <c r="Z447" s="15">
        <v>0.19400000000000001</v>
      </c>
      <c r="AA447" s="15" t="s">
        <v>3385</v>
      </c>
      <c r="AB447" s="15" t="s">
        <v>3386</v>
      </c>
      <c r="AC447" s="15">
        <v>140000</v>
      </c>
      <c r="AD447" s="26">
        <v>41947</v>
      </c>
      <c r="AE447" s="15" t="s">
        <v>119</v>
      </c>
      <c r="AF447" s="15" t="s">
        <v>119</v>
      </c>
      <c r="AG447" s="16">
        <v>1</v>
      </c>
      <c r="AH447" s="15" t="s">
        <v>3789</v>
      </c>
      <c r="AI447" s="15" t="s">
        <v>78</v>
      </c>
      <c r="AJ447" s="15">
        <v>8462.2470703100007</v>
      </c>
      <c r="AK447" s="15">
        <v>393.71887197000001</v>
      </c>
      <c r="AL447" s="15">
        <v>3087568.49658</v>
      </c>
      <c r="AM447" s="15">
        <v>1426060.28464</v>
      </c>
      <c r="AN447" s="14"/>
      <c r="AO447" s="14"/>
      <c r="AP447" s="19">
        <v>26000</v>
      </c>
      <c r="AQ447" s="19">
        <v>105900</v>
      </c>
      <c r="AR447" s="19">
        <v>0</v>
      </c>
      <c r="AS447" s="19">
        <v>0</v>
      </c>
      <c r="AT447" s="19">
        <f t="shared" si="102"/>
        <v>131900</v>
      </c>
      <c r="AU447" s="19">
        <v>45000</v>
      </c>
      <c r="AV447" s="19">
        <v>3000</v>
      </c>
      <c r="AW447" s="19">
        <v>30415</v>
      </c>
      <c r="AX447" s="19">
        <v>0</v>
      </c>
      <c r="AY447" s="20">
        <f t="shared" si="93"/>
        <v>78415</v>
      </c>
      <c r="AZ447" s="19">
        <f t="shared" si="94"/>
        <v>53485</v>
      </c>
      <c r="BA447" s="21">
        <v>1.4712000000000001</v>
      </c>
      <c r="BB447" s="21">
        <v>2.0617000000000001</v>
      </c>
      <c r="BC447" s="22"/>
      <c r="BD447" s="19">
        <v>1319</v>
      </c>
      <c r="BE447" s="19">
        <f t="shared" si="95"/>
        <v>786.87132000000008</v>
      </c>
      <c r="BF447" s="19">
        <f t="shared" si="97"/>
        <v>1102.700245</v>
      </c>
      <c r="BG447" s="23">
        <v>3.4819999999999997E-2</v>
      </c>
      <c r="BH447" s="23">
        <f t="shared" si="96"/>
        <v>3.4819999999999997E-2</v>
      </c>
      <c r="BI447" s="19">
        <v>27.3988593624</v>
      </c>
      <c r="BJ447" s="19">
        <v>38.396022530899998</v>
      </c>
      <c r="BK447" s="19">
        <f t="shared" si="103"/>
        <v>759.47246063760008</v>
      </c>
      <c r="BL447" s="19">
        <f t="shared" si="103"/>
        <v>1064.3042224691001</v>
      </c>
      <c r="BM447" s="19">
        <v>0</v>
      </c>
      <c r="BN447" s="19">
        <v>0</v>
      </c>
      <c r="BO447" s="19">
        <f t="shared" si="98"/>
        <v>0</v>
      </c>
      <c r="BP447" s="24">
        <f t="shared" ref="BP447:BQ507" si="104">BK447-BM447</f>
        <v>759.47246063760008</v>
      </c>
      <c r="BQ447" s="24">
        <f t="shared" si="104"/>
        <v>1064.3042224691001</v>
      </c>
      <c r="BR447" s="24">
        <f t="shared" si="99"/>
        <v>304.83176183149999</v>
      </c>
    </row>
    <row r="448" spans="1:71" s="25" customFormat="1" ht="14.25" x14ac:dyDescent="0.2">
      <c r="A448" s="14">
        <v>666</v>
      </c>
      <c r="B448" s="14"/>
      <c r="C448" s="15"/>
      <c r="D448" s="16">
        <v>12843</v>
      </c>
      <c r="E448" s="15" t="s">
        <v>3790</v>
      </c>
      <c r="F448" s="15" t="s">
        <v>3791</v>
      </c>
      <c r="G448" s="17" t="s">
        <v>3792</v>
      </c>
      <c r="H448" s="17" t="s">
        <v>3793</v>
      </c>
      <c r="I448" s="17" t="s">
        <v>86</v>
      </c>
      <c r="J448" s="15" t="s">
        <v>3794</v>
      </c>
      <c r="K448" s="15" t="s">
        <v>3795</v>
      </c>
      <c r="L448" s="18" t="s">
        <v>3796</v>
      </c>
      <c r="M448" s="15" t="s">
        <v>3396</v>
      </c>
      <c r="N448" s="15" t="s">
        <v>3397</v>
      </c>
      <c r="O448" s="16">
        <v>510</v>
      </c>
      <c r="P448" s="15" t="s">
        <v>118</v>
      </c>
      <c r="Q448" s="15">
        <v>23600</v>
      </c>
      <c r="R448" s="15">
        <v>122000</v>
      </c>
      <c r="S448" s="15">
        <v>145600</v>
      </c>
      <c r="T448" s="15">
        <v>0.18</v>
      </c>
      <c r="U448" s="15" t="s">
        <v>3335</v>
      </c>
      <c r="V448" s="15" t="s">
        <v>76</v>
      </c>
      <c r="W448" s="16">
        <v>1</v>
      </c>
      <c r="X448" s="16">
        <v>1</v>
      </c>
      <c r="Y448" s="15">
        <v>7968</v>
      </c>
      <c r="Z448" s="15">
        <v>0.183</v>
      </c>
      <c r="AA448" s="15" t="s">
        <v>3385</v>
      </c>
      <c r="AB448" s="15" t="s">
        <v>3386</v>
      </c>
      <c r="AC448" s="15">
        <v>0</v>
      </c>
      <c r="AD448" s="26">
        <v>37490</v>
      </c>
      <c r="AE448" s="15" t="s">
        <v>183</v>
      </c>
      <c r="AF448" s="15" t="s">
        <v>3797</v>
      </c>
      <c r="AG448" s="16">
        <v>1</v>
      </c>
      <c r="AH448" s="15" t="s">
        <v>3798</v>
      </c>
      <c r="AI448" s="15" t="s">
        <v>78</v>
      </c>
      <c r="AJ448" s="15">
        <v>7968.1884765599998</v>
      </c>
      <c r="AK448" s="15">
        <v>388.84055614800002</v>
      </c>
      <c r="AL448" s="15">
        <v>3087624.5586999999</v>
      </c>
      <c r="AM448" s="15">
        <v>1426085.8744999999</v>
      </c>
      <c r="AN448" s="14"/>
      <c r="AO448" s="14"/>
      <c r="AP448" s="19">
        <v>23600</v>
      </c>
      <c r="AQ448" s="19">
        <v>114700</v>
      </c>
      <c r="AR448" s="19">
        <v>0</v>
      </c>
      <c r="AS448" s="19">
        <v>0</v>
      </c>
      <c r="AT448" s="19">
        <f t="shared" si="102"/>
        <v>138300</v>
      </c>
      <c r="AU448" s="19">
        <v>45000</v>
      </c>
      <c r="AV448" s="19">
        <v>3000</v>
      </c>
      <c r="AW448" s="19">
        <v>32655</v>
      </c>
      <c r="AX448" s="19">
        <v>0</v>
      </c>
      <c r="AY448" s="20">
        <f t="shared" si="93"/>
        <v>80655</v>
      </c>
      <c r="AZ448" s="19">
        <f t="shared" si="94"/>
        <v>57645</v>
      </c>
      <c r="BA448" s="21">
        <v>1.4712000000000001</v>
      </c>
      <c r="BB448" s="21">
        <v>2.0617000000000001</v>
      </c>
      <c r="BC448" s="22"/>
      <c r="BD448" s="19">
        <v>1383</v>
      </c>
      <c r="BE448" s="19">
        <f t="shared" si="95"/>
        <v>848.07324000000006</v>
      </c>
      <c r="BF448" s="19">
        <f t="shared" si="97"/>
        <v>1188.4669650000001</v>
      </c>
      <c r="BG448" s="23">
        <v>3.4819999999999997E-2</v>
      </c>
      <c r="BH448" s="23">
        <f t="shared" si="96"/>
        <v>3.4819999999999997E-2</v>
      </c>
      <c r="BI448" s="19">
        <v>29.529910216799998</v>
      </c>
      <c r="BJ448" s="19">
        <v>41.382419721299996</v>
      </c>
      <c r="BK448" s="19">
        <f t="shared" si="103"/>
        <v>818.54332978320008</v>
      </c>
      <c r="BL448" s="19">
        <f t="shared" si="103"/>
        <v>1147.0845452787</v>
      </c>
      <c r="BM448" s="19">
        <v>0</v>
      </c>
      <c r="BN448" s="19">
        <v>0</v>
      </c>
      <c r="BO448" s="19">
        <f t="shared" si="98"/>
        <v>0</v>
      </c>
      <c r="BP448" s="24">
        <f t="shared" si="104"/>
        <v>818.54332978320008</v>
      </c>
      <c r="BQ448" s="24">
        <f t="shared" si="104"/>
        <v>1147.0845452787</v>
      </c>
      <c r="BR448" s="24">
        <f t="shared" si="99"/>
        <v>328.54121549549996</v>
      </c>
    </row>
    <row r="449" spans="1:71" s="25" customFormat="1" ht="14.25" x14ac:dyDescent="0.2">
      <c r="A449" s="14">
        <v>667</v>
      </c>
      <c r="B449" s="14"/>
      <c r="C449" s="15"/>
      <c r="D449" s="16">
        <v>5820</v>
      </c>
      <c r="E449" s="15" t="s">
        <v>3799</v>
      </c>
      <c r="F449" s="15" t="s">
        <v>3800</v>
      </c>
      <c r="G449" s="17" t="s">
        <v>3801</v>
      </c>
      <c r="H449" s="17" t="s">
        <v>3802</v>
      </c>
      <c r="I449" s="17" t="s">
        <v>86</v>
      </c>
      <c r="J449" s="15" t="s">
        <v>3803</v>
      </c>
      <c r="K449" s="15" t="s">
        <v>3795</v>
      </c>
      <c r="L449" s="18" t="s">
        <v>3804</v>
      </c>
      <c r="M449" s="15" t="s">
        <v>3396</v>
      </c>
      <c r="N449" s="15" t="s">
        <v>3397</v>
      </c>
      <c r="O449" s="16">
        <v>510</v>
      </c>
      <c r="P449" s="15" t="s">
        <v>118</v>
      </c>
      <c r="Q449" s="15">
        <v>22200</v>
      </c>
      <c r="R449" s="15">
        <v>101700</v>
      </c>
      <c r="S449" s="15">
        <v>123900</v>
      </c>
      <c r="T449" s="15">
        <v>0.16</v>
      </c>
      <c r="U449" s="15" t="s">
        <v>3335</v>
      </c>
      <c r="V449" s="15" t="s">
        <v>76</v>
      </c>
      <c r="W449" s="16">
        <v>1</v>
      </c>
      <c r="X449" s="16">
        <v>1</v>
      </c>
      <c r="Y449" s="15">
        <v>6779</v>
      </c>
      <c r="Z449" s="15">
        <v>0.156</v>
      </c>
      <c r="AA449" s="15" t="s">
        <v>78</v>
      </c>
      <c r="AB449" s="15" t="s">
        <v>78</v>
      </c>
      <c r="AC449" s="15">
        <v>119900</v>
      </c>
      <c r="AD449" s="26">
        <v>40036</v>
      </c>
      <c r="AE449" s="15" t="s">
        <v>183</v>
      </c>
      <c r="AF449" s="15" t="s">
        <v>3805</v>
      </c>
      <c r="AG449" s="16">
        <v>1</v>
      </c>
      <c r="AH449" s="15" t="s">
        <v>3806</v>
      </c>
      <c r="AI449" s="15" t="s">
        <v>78</v>
      </c>
      <c r="AJ449" s="15">
        <v>6779.3125</v>
      </c>
      <c r="AK449" s="15">
        <v>349.16626513800003</v>
      </c>
      <c r="AL449" s="15">
        <v>3087673.6156899999</v>
      </c>
      <c r="AM449" s="15">
        <v>1426121.5859099999</v>
      </c>
      <c r="AN449" s="14"/>
      <c r="AO449" s="14"/>
      <c r="AP449" s="19">
        <v>22200</v>
      </c>
      <c r="AQ449" s="19">
        <v>96900</v>
      </c>
      <c r="AR449" s="19">
        <v>0</v>
      </c>
      <c r="AS449" s="19">
        <v>0</v>
      </c>
      <c r="AT449" s="19">
        <f t="shared" si="102"/>
        <v>119100</v>
      </c>
      <c r="AU449" s="19">
        <v>45000</v>
      </c>
      <c r="AV449" s="19">
        <v>3000</v>
      </c>
      <c r="AW449" s="19">
        <v>25935</v>
      </c>
      <c r="AX449" s="19">
        <v>0</v>
      </c>
      <c r="AY449" s="20">
        <f t="shared" si="93"/>
        <v>73935</v>
      </c>
      <c r="AZ449" s="19">
        <f t="shared" si="94"/>
        <v>45165</v>
      </c>
      <c r="BA449" s="21">
        <v>1.4712000000000001</v>
      </c>
      <c r="BB449" s="21">
        <v>2.0617000000000001</v>
      </c>
      <c r="BC449" s="22"/>
      <c r="BD449" s="19">
        <v>1191</v>
      </c>
      <c r="BE449" s="19">
        <f t="shared" si="95"/>
        <v>664.46748000000002</v>
      </c>
      <c r="BF449" s="19">
        <f t="shared" si="97"/>
        <v>931.16680499999995</v>
      </c>
      <c r="BG449" s="23">
        <v>3.4819999999999997E-2</v>
      </c>
      <c r="BH449" s="23">
        <f t="shared" si="96"/>
        <v>3.4819999999999997E-2</v>
      </c>
      <c r="BI449" s="19">
        <v>23.1367576536</v>
      </c>
      <c r="BJ449" s="19">
        <v>32.423228150099995</v>
      </c>
      <c r="BK449" s="19">
        <f t="shared" si="103"/>
        <v>641.33072234640008</v>
      </c>
      <c r="BL449" s="19">
        <f t="shared" si="103"/>
        <v>898.74357684989991</v>
      </c>
      <c r="BM449" s="19">
        <v>0</v>
      </c>
      <c r="BN449" s="19">
        <v>0</v>
      </c>
      <c r="BO449" s="19">
        <f t="shared" si="98"/>
        <v>0</v>
      </c>
      <c r="BP449" s="24">
        <f t="shared" si="104"/>
        <v>641.33072234640008</v>
      </c>
      <c r="BQ449" s="24">
        <f t="shared" si="104"/>
        <v>898.74357684989991</v>
      </c>
      <c r="BR449" s="24">
        <f t="shared" si="99"/>
        <v>257.41285450349983</v>
      </c>
    </row>
    <row r="450" spans="1:71" s="25" customFormat="1" ht="14.25" x14ac:dyDescent="0.2">
      <c r="A450" s="14">
        <v>668</v>
      </c>
      <c r="B450" s="14"/>
      <c r="C450" s="15"/>
      <c r="D450" s="16">
        <v>25086</v>
      </c>
      <c r="E450" s="15" t="s">
        <v>3807</v>
      </c>
      <c r="F450" s="15" t="s">
        <v>3808</v>
      </c>
      <c r="G450" s="17" t="s">
        <v>3809</v>
      </c>
      <c r="H450" s="17" t="s">
        <v>3810</v>
      </c>
      <c r="I450" s="17" t="s">
        <v>86</v>
      </c>
      <c r="J450" s="15" t="s">
        <v>1640</v>
      </c>
      <c r="K450" s="15" t="s">
        <v>86</v>
      </c>
      <c r="L450" s="18" t="s">
        <v>3811</v>
      </c>
      <c r="M450" s="15" t="s">
        <v>3396</v>
      </c>
      <c r="N450" s="15" t="s">
        <v>3397</v>
      </c>
      <c r="O450" s="16">
        <v>510</v>
      </c>
      <c r="P450" s="15" t="s">
        <v>118</v>
      </c>
      <c r="Q450" s="15">
        <v>33800</v>
      </c>
      <c r="R450" s="15">
        <v>112600</v>
      </c>
      <c r="S450" s="15">
        <v>146400</v>
      </c>
      <c r="T450" s="15">
        <v>0.23</v>
      </c>
      <c r="U450" s="15" t="s">
        <v>3335</v>
      </c>
      <c r="V450" s="15" t="s">
        <v>76</v>
      </c>
      <c r="W450" s="16">
        <v>1</v>
      </c>
      <c r="X450" s="16">
        <v>0</v>
      </c>
      <c r="Y450" s="15">
        <v>6674</v>
      </c>
      <c r="Z450" s="15">
        <v>0.153</v>
      </c>
      <c r="AA450" s="15" t="s">
        <v>3385</v>
      </c>
      <c r="AB450" s="15" t="s">
        <v>3386</v>
      </c>
      <c r="AC450" s="15">
        <v>0</v>
      </c>
      <c r="AD450" s="15"/>
      <c r="AE450" s="15" t="s">
        <v>353</v>
      </c>
      <c r="AF450" s="15" t="s">
        <v>3812</v>
      </c>
      <c r="AG450" s="16">
        <v>1</v>
      </c>
      <c r="AH450" s="15" t="s">
        <v>3813</v>
      </c>
      <c r="AI450" s="15" t="s">
        <v>78</v>
      </c>
      <c r="AJ450" s="15">
        <v>6674.29296875</v>
      </c>
      <c r="AK450" s="15">
        <v>333.27606765899998</v>
      </c>
      <c r="AL450" s="15">
        <v>3087727.3974299999</v>
      </c>
      <c r="AM450" s="15">
        <v>1426156.17922</v>
      </c>
      <c r="AN450" s="14"/>
      <c r="AO450" s="14"/>
      <c r="AP450" s="19">
        <v>33800</v>
      </c>
      <c r="AQ450" s="19">
        <v>105900</v>
      </c>
      <c r="AR450" s="19">
        <v>0</v>
      </c>
      <c r="AS450" s="19">
        <v>0</v>
      </c>
      <c r="AT450" s="19">
        <f t="shared" si="102"/>
        <v>139700</v>
      </c>
      <c r="AU450" s="19">
        <v>45000</v>
      </c>
      <c r="AV450" s="19">
        <v>3000</v>
      </c>
      <c r="AW450" s="19">
        <v>33145</v>
      </c>
      <c r="AX450" s="19">
        <v>0</v>
      </c>
      <c r="AY450" s="20">
        <f t="shared" si="93"/>
        <v>81145</v>
      </c>
      <c r="AZ450" s="19">
        <f t="shared" si="94"/>
        <v>58555</v>
      </c>
      <c r="BA450" s="21">
        <v>1.4712000000000001</v>
      </c>
      <c r="BB450" s="21">
        <v>2.0617000000000001</v>
      </c>
      <c r="BC450" s="22"/>
      <c r="BD450" s="19">
        <v>1397</v>
      </c>
      <c r="BE450" s="19">
        <f t="shared" si="95"/>
        <v>861.46115999999995</v>
      </c>
      <c r="BF450" s="19">
        <f t="shared" si="97"/>
        <v>1207.228435</v>
      </c>
      <c r="BG450" s="23">
        <v>3.4819999999999997E-2</v>
      </c>
      <c r="BH450" s="23">
        <f t="shared" si="96"/>
        <v>3.4819999999999997E-2</v>
      </c>
      <c r="BI450" s="19">
        <v>29.996077591199995</v>
      </c>
      <c r="BJ450" s="19">
        <v>42.035694106699992</v>
      </c>
      <c r="BK450" s="19">
        <f t="shared" si="103"/>
        <v>831.46508240879996</v>
      </c>
      <c r="BL450" s="19">
        <f t="shared" si="103"/>
        <v>1165.1927408933</v>
      </c>
      <c r="BM450" s="19">
        <v>0</v>
      </c>
      <c r="BN450" s="19">
        <v>0</v>
      </c>
      <c r="BO450" s="19">
        <f t="shared" si="98"/>
        <v>0</v>
      </c>
      <c r="BP450" s="24">
        <f t="shared" si="104"/>
        <v>831.46508240879996</v>
      </c>
      <c r="BQ450" s="24">
        <f t="shared" si="104"/>
        <v>1165.1927408933</v>
      </c>
      <c r="BR450" s="24">
        <f t="shared" si="99"/>
        <v>333.72765848450001</v>
      </c>
    </row>
    <row r="451" spans="1:71" s="25" customFormat="1" ht="14.25" x14ac:dyDescent="0.2">
      <c r="A451" s="14">
        <v>669</v>
      </c>
      <c r="B451" s="14"/>
      <c r="C451" s="15"/>
      <c r="D451" s="16">
        <v>20391</v>
      </c>
      <c r="E451" s="15" t="s">
        <v>3814</v>
      </c>
      <c r="F451" s="15" t="s">
        <v>3815</v>
      </c>
      <c r="G451" s="17" t="s">
        <v>3809</v>
      </c>
      <c r="H451" s="17" t="s">
        <v>3810</v>
      </c>
      <c r="I451" s="17" t="s">
        <v>86</v>
      </c>
      <c r="J451" s="15" t="s">
        <v>3816</v>
      </c>
      <c r="K451" s="15" t="s">
        <v>1635</v>
      </c>
      <c r="L451" s="18" t="s">
        <v>3817</v>
      </c>
      <c r="M451" s="15" t="s">
        <v>3396</v>
      </c>
      <c r="N451" s="15" t="s">
        <v>3397</v>
      </c>
      <c r="O451" s="16">
        <v>510</v>
      </c>
      <c r="P451" s="15" t="s">
        <v>118</v>
      </c>
      <c r="Q451" s="15">
        <v>37900</v>
      </c>
      <c r="R451" s="15">
        <v>113700</v>
      </c>
      <c r="S451" s="15">
        <v>151600</v>
      </c>
      <c r="T451" s="15">
        <v>0.25</v>
      </c>
      <c r="U451" s="15" t="s">
        <v>3335</v>
      </c>
      <c r="V451" s="15" t="s">
        <v>76</v>
      </c>
      <c r="W451" s="16">
        <v>1</v>
      </c>
      <c r="X451" s="16">
        <v>1</v>
      </c>
      <c r="Y451" s="15">
        <v>7512</v>
      </c>
      <c r="Z451" s="15">
        <v>0.17199999999999999</v>
      </c>
      <c r="AA451" s="15" t="s">
        <v>3385</v>
      </c>
      <c r="AB451" s="15" t="s">
        <v>3386</v>
      </c>
      <c r="AC451" s="15">
        <v>131900</v>
      </c>
      <c r="AD451" s="26">
        <v>41593</v>
      </c>
      <c r="AE451" s="15" t="s">
        <v>183</v>
      </c>
      <c r="AF451" s="15" t="s">
        <v>3818</v>
      </c>
      <c r="AG451" s="16">
        <v>1</v>
      </c>
      <c r="AH451" s="15" t="s">
        <v>3819</v>
      </c>
      <c r="AI451" s="15" t="s">
        <v>78</v>
      </c>
      <c r="AJ451" s="15">
        <v>7511.8378906300004</v>
      </c>
      <c r="AK451" s="15">
        <v>347.162759429</v>
      </c>
      <c r="AL451" s="15">
        <v>3087796.4326499999</v>
      </c>
      <c r="AM451" s="15">
        <v>1426170.43041</v>
      </c>
      <c r="AN451" s="14"/>
      <c r="AO451" s="14"/>
      <c r="AP451" s="19">
        <v>37900</v>
      </c>
      <c r="AQ451" s="19">
        <v>106900</v>
      </c>
      <c r="AR451" s="19">
        <v>0</v>
      </c>
      <c r="AS451" s="19">
        <v>0</v>
      </c>
      <c r="AT451" s="19">
        <f t="shared" si="102"/>
        <v>144800</v>
      </c>
      <c r="AU451" s="19">
        <v>45000</v>
      </c>
      <c r="AV451" s="19">
        <v>0</v>
      </c>
      <c r="AW451" s="19">
        <v>34930</v>
      </c>
      <c r="AX451" s="19">
        <v>0</v>
      </c>
      <c r="AY451" s="20">
        <f t="shared" si="93"/>
        <v>79930</v>
      </c>
      <c r="AZ451" s="19">
        <f t="shared" si="94"/>
        <v>64870</v>
      </c>
      <c r="BA451" s="21">
        <v>1.4712000000000001</v>
      </c>
      <c r="BB451" s="21">
        <v>2.0617000000000001</v>
      </c>
      <c r="BC451" s="22"/>
      <c r="BD451" s="19">
        <v>1448</v>
      </c>
      <c r="BE451" s="19">
        <f t="shared" si="95"/>
        <v>954.3674400000001</v>
      </c>
      <c r="BF451" s="19">
        <f t="shared" si="97"/>
        <v>1337.4247900000003</v>
      </c>
      <c r="BG451" s="23">
        <v>3.4819999999999997E-2</v>
      </c>
      <c r="BH451" s="23">
        <f t="shared" si="96"/>
        <v>3.4819999999999997E-2</v>
      </c>
      <c r="BI451" s="19">
        <v>33.2310742608</v>
      </c>
      <c r="BJ451" s="19">
        <v>46.569131187800004</v>
      </c>
      <c r="BK451" s="19">
        <f t="shared" si="103"/>
        <v>921.13636573920007</v>
      </c>
      <c r="BL451" s="19">
        <f t="shared" si="103"/>
        <v>1290.8556588122003</v>
      </c>
      <c r="BM451" s="19">
        <v>0</v>
      </c>
      <c r="BN451" s="19">
        <v>0</v>
      </c>
      <c r="BO451" s="19">
        <f t="shared" si="98"/>
        <v>0</v>
      </c>
      <c r="BP451" s="24">
        <f t="shared" si="104"/>
        <v>921.13636573920007</v>
      </c>
      <c r="BQ451" s="24">
        <f t="shared" si="104"/>
        <v>1290.8556588122003</v>
      </c>
      <c r="BR451" s="24">
        <f t="shared" si="99"/>
        <v>369.71929307300024</v>
      </c>
    </row>
    <row r="452" spans="1:71" s="25" customFormat="1" ht="14.25" x14ac:dyDescent="0.2">
      <c r="A452" s="14">
        <v>670</v>
      </c>
      <c r="B452" s="14"/>
      <c r="C452" s="15" t="s">
        <v>3820</v>
      </c>
      <c r="D452" s="16">
        <v>747</v>
      </c>
      <c r="E452" s="15" t="s">
        <v>3821</v>
      </c>
      <c r="F452" s="15" t="s">
        <v>3820</v>
      </c>
      <c r="G452" s="17" t="s">
        <v>3822</v>
      </c>
      <c r="H452" s="17" t="s">
        <v>3823</v>
      </c>
      <c r="I452" s="17" t="s">
        <v>86</v>
      </c>
      <c r="J452" s="15" t="s">
        <v>3824</v>
      </c>
      <c r="K452" s="15" t="s">
        <v>3825</v>
      </c>
      <c r="L452" s="18" t="s">
        <v>3826</v>
      </c>
      <c r="M452" s="15" t="s">
        <v>3396</v>
      </c>
      <c r="N452" s="15" t="s">
        <v>3397</v>
      </c>
      <c r="O452" s="16">
        <v>510</v>
      </c>
      <c r="P452" s="15" t="s">
        <v>118</v>
      </c>
      <c r="Q452" s="15">
        <v>37500</v>
      </c>
      <c r="R452" s="15">
        <v>107300</v>
      </c>
      <c r="S452" s="15">
        <v>144800</v>
      </c>
      <c r="T452" s="15">
        <v>0.25</v>
      </c>
      <c r="U452" s="15" t="s">
        <v>3335</v>
      </c>
      <c r="V452" s="15" t="s">
        <v>76</v>
      </c>
      <c r="W452" s="16">
        <v>1</v>
      </c>
      <c r="X452" s="16">
        <v>1</v>
      </c>
      <c r="Y452" s="15">
        <v>7642</v>
      </c>
      <c r="Z452" s="15">
        <v>0.17499999999999999</v>
      </c>
      <c r="AA452" s="15" t="s">
        <v>3385</v>
      </c>
      <c r="AB452" s="15" t="s">
        <v>3386</v>
      </c>
      <c r="AC452" s="15">
        <v>112000</v>
      </c>
      <c r="AD452" s="26">
        <v>38252</v>
      </c>
      <c r="AE452" s="15" t="s">
        <v>119</v>
      </c>
      <c r="AF452" s="15" t="s">
        <v>119</v>
      </c>
      <c r="AG452" s="16">
        <v>1</v>
      </c>
      <c r="AH452" s="15" t="s">
        <v>3827</v>
      </c>
      <c r="AI452" s="15" t="s">
        <v>78</v>
      </c>
      <c r="AJ452" s="15">
        <v>7641.8334960900002</v>
      </c>
      <c r="AK452" s="15">
        <v>350.60560126500002</v>
      </c>
      <c r="AL452" s="15">
        <v>3087871.1772500002</v>
      </c>
      <c r="AM452" s="15">
        <v>1426155.51623</v>
      </c>
      <c r="AN452" s="14"/>
      <c r="AO452" s="14"/>
      <c r="AP452" s="19">
        <v>37500</v>
      </c>
      <c r="AQ452" s="19">
        <v>102200</v>
      </c>
      <c r="AR452" s="19">
        <v>0</v>
      </c>
      <c r="AS452" s="19">
        <v>0</v>
      </c>
      <c r="AT452" s="19">
        <f t="shared" si="102"/>
        <v>139700</v>
      </c>
      <c r="AU452" s="19">
        <v>45000</v>
      </c>
      <c r="AV452" s="19">
        <v>3000</v>
      </c>
      <c r="AW452" s="19">
        <v>33145</v>
      </c>
      <c r="AX452" s="19">
        <v>0</v>
      </c>
      <c r="AY452" s="20">
        <f t="shared" si="93"/>
        <v>81145</v>
      </c>
      <c r="AZ452" s="19">
        <f t="shared" si="94"/>
        <v>58555</v>
      </c>
      <c r="BA452" s="21">
        <v>1.4712000000000001</v>
      </c>
      <c r="BB452" s="21">
        <v>2.0617000000000001</v>
      </c>
      <c r="BC452" s="22"/>
      <c r="BD452" s="19">
        <v>1397</v>
      </c>
      <c r="BE452" s="19">
        <f t="shared" si="95"/>
        <v>861.46115999999995</v>
      </c>
      <c r="BF452" s="19">
        <f t="shared" si="97"/>
        <v>1207.228435</v>
      </c>
      <c r="BG452" s="23">
        <v>3.4819999999999997E-2</v>
      </c>
      <c r="BH452" s="23">
        <f t="shared" si="96"/>
        <v>3.4819999999999997E-2</v>
      </c>
      <c r="BI452" s="19">
        <v>29.996077591199995</v>
      </c>
      <c r="BJ452" s="19">
        <v>42.035694106699992</v>
      </c>
      <c r="BK452" s="19">
        <f t="shared" si="103"/>
        <v>831.46508240879996</v>
      </c>
      <c r="BL452" s="19">
        <f t="shared" si="103"/>
        <v>1165.1927408933</v>
      </c>
      <c r="BM452" s="19">
        <v>0</v>
      </c>
      <c r="BN452" s="19">
        <v>0</v>
      </c>
      <c r="BO452" s="19">
        <f t="shared" si="98"/>
        <v>0</v>
      </c>
      <c r="BP452" s="24">
        <f t="shared" si="104"/>
        <v>831.46508240879996</v>
      </c>
      <c r="BQ452" s="24">
        <f t="shared" si="104"/>
        <v>1165.1927408933</v>
      </c>
      <c r="BR452" s="24">
        <f t="shared" si="99"/>
        <v>333.72765848450001</v>
      </c>
    </row>
    <row r="453" spans="1:71" s="25" customFormat="1" ht="14.25" x14ac:dyDescent="0.2">
      <c r="A453" s="14">
        <v>671</v>
      </c>
      <c r="B453" s="14"/>
      <c r="C453" s="15"/>
      <c r="D453" s="16">
        <v>23021</v>
      </c>
      <c r="E453" s="15" t="s">
        <v>3828</v>
      </c>
      <c r="F453" s="15" t="s">
        <v>3829</v>
      </c>
      <c r="G453" s="17" t="s">
        <v>3830</v>
      </c>
      <c r="H453" s="17" t="s">
        <v>3831</v>
      </c>
      <c r="I453" s="17" t="s">
        <v>1050</v>
      </c>
      <c r="J453" s="15" t="s">
        <v>3832</v>
      </c>
      <c r="K453" s="15" t="s">
        <v>3833</v>
      </c>
      <c r="L453" s="18" t="s">
        <v>3834</v>
      </c>
      <c r="M453" s="15" t="s">
        <v>3396</v>
      </c>
      <c r="N453" s="15" t="s">
        <v>3397</v>
      </c>
      <c r="O453" s="16">
        <v>510</v>
      </c>
      <c r="P453" s="15" t="s">
        <v>118</v>
      </c>
      <c r="Q453" s="15">
        <v>20700</v>
      </c>
      <c r="R453" s="15">
        <v>100700</v>
      </c>
      <c r="S453" s="15">
        <v>121400</v>
      </c>
      <c r="T453" s="15">
        <v>0.14000000000000001</v>
      </c>
      <c r="U453" s="15" t="s">
        <v>3335</v>
      </c>
      <c r="V453" s="15" t="s">
        <v>76</v>
      </c>
      <c r="W453" s="16">
        <v>1</v>
      </c>
      <c r="X453" s="16">
        <v>0</v>
      </c>
      <c r="Y453" s="15">
        <v>6107</v>
      </c>
      <c r="Z453" s="15">
        <v>0.14000000000000001</v>
      </c>
      <c r="AA453" s="15" t="s">
        <v>3385</v>
      </c>
      <c r="AB453" s="15" t="s">
        <v>3386</v>
      </c>
      <c r="AC453" s="15">
        <v>0</v>
      </c>
      <c r="AD453" s="15"/>
      <c r="AE453" s="15" t="s">
        <v>353</v>
      </c>
      <c r="AF453" s="15" t="s">
        <v>3835</v>
      </c>
      <c r="AG453" s="16">
        <v>1</v>
      </c>
      <c r="AH453" s="15" t="s">
        <v>3836</v>
      </c>
      <c r="AI453" s="15" t="s">
        <v>78</v>
      </c>
      <c r="AJ453" s="15">
        <v>6106.5830078099998</v>
      </c>
      <c r="AK453" s="15">
        <v>323.61688653300001</v>
      </c>
      <c r="AL453" s="15">
        <v>3087930.38919</v>
      </c>
      <c r="AM453" s="15">
        <v>1426122.31357</v>
      </c>
      <c r="AN453" s="14"/>
      <c r="AO453" s="14"/>
      <c r="AP453" s="19">
        <v>20700</v>
      </c>
      <c r="AQ453" s="19">
        <v>94700</v>
      </c>
      <c r="AR453" s="19">
        <v>0</v>
      </c>
      <c r="AS453" s="19">
        <v>0</v>
      </c>
      <c r="AT453" s="19">
        <f t="shared" si="102"/>
        <v>115400</v>
      </c>
      <c r="AU453" s="19">
        <v>45000</v>
      </c>
      <c r="AV453" s="19">
        <v>3000</v>
      </c>
      <c r="AW453" s="19">
        <v>24640</v>
      </c>
      <c r="AX453" s="19">
        <v>0</v>
      </c>
      <c r="AY453" s="20">
        <f t="shared" si="93"/>
        <v>72640</v>
      </c>
      <c r="AZ453" s="19">
        <f t="shared" si="94"/>
        <v>42760</v>
      </c>
      <c r="BA453" s="21">
        <v>1.4712000000000001</v>
      </c>
      <c r="BB453" s="21">
        <v>2.0617000000000001</v>
      </c>
      <c r="BC453" s="22"/>
      <c r="BD453" s="19">
        <v>1154</v>
      </c>
      <c r="BE453" s="19">
        <f t="shared" si="95"/>
        <v>629.08512000000007</v>
      </c>
      <c r="BF453" s="19">
        <f t="shared" si="97"/>
        <v>881.58292000000006</v>
      </c>
      <c r="BG453" s="23">
        <v>3.4819999999999997E-2</v>
      </c>
      <c r="BH453" s="23">
        <f t="shared" si="96"/>
        <v>3.4819999999999997E-2</v>
      </c>
      <c r="BI453" s="19">
        <v>21.904743878400001</v>
      </c>
      <c r="BJ453" s="19">
        <v>30.696717274399997</v>
      </c>
      <c r="BK453" s="19">
        <f t="shared" si="103"/>
        <v>607.18037612160003</v>
      </c>
      <c r="BL453" s="19">
        <f t="shared" si="103"/>
        <v>850.88620272560001</v>
      </c>
      <c r="BM453" s="19">
        <v>0</v>
      </c>
      <c r="BN453" s="19">
        <v>0</v>
      </c>
      <c r="BO453" s="19">
        <f t="shared" si="98"/>
        <v>0</v>
      </c>
      <c r="BP453" s="24">
        <f t="shared" si="104"/>
        <v>607.18037612160003</v>
      </c>
      <c r="BQ453" s="24">
        <f t="shared" si="104"/>
        <v>850.88620272560001</v>
      </c>
      <c r="BR453" s="24">
        <f t="shared" si="99"/>
        <v>243.70582660399998</v>
      </c>
    </row>
    <row r="454" spans="1:71" s="25" customFormat="1" ht="14.25" x14ac:dyDescent="0.2">
      <c r="A454" s="14">
        <v>672</v>
      </c>
      <c r="B454" s="14"/>
      <c r="C454" s="15"/>
      <c r="D454" s="16">
        <v>25707</v>
      </c>
      <c r="E454" s="15" t="s">
        <v>3837</v>
      </c>
      <c r="F454" s="15" t="s">
        <v>3838</v>
      </c>
      <c r="G454" s="17" t="s">
        <v>3830</v>
      </c>
      <c r="H454" s="17" t="s">
        <v>3831</v>
      </c>
      <c r="I454" s="17" t="s">
        <v>1050</v>
      </c>
      <c r="J454" s="15" t="s">
        <v>3839</v>
      </c>
      <c r="K454" s="15" t="s">
        <v>3833</v>
      </c>
      <c r="L454" s="18" t="s">
        <v>3840</v>
      </c>
      <c r="M454" s="15" t="s">
        <v>3396</v>
      </c>
      <c r="N454" s="15" t="s">
        <v>3397</v>
      </c>
      <c r="O454" s="16">
        <v>510</v>
      </c>
      <c r="P454" s="15" t="s">
        <v>118</v>
      </c>
      <c r="Q454" s="15">
        <v>20700</v>
      </c>
      <c r="R454" s="15">
        <v>104700</v>
      </c>
      <c r="S454" s="15">
        <v>125400</v>
      </c>
      <c r="T454" s="15">
        <v>0.14000000000000001</v>
      </c>
      <c r="U454" s="15" t="s">
        <v>3335</v>
      </c>
      <c r="V454" s="15" t="s">
        <v>76</v>
      </c>
      <c r="W454" s="16">
        <v>1</v>
      </c>
      <c r="X454" s="16">
        <v>1</v>
      </c>
      <c r="Y454" s="15">
        <v>6089</v>
      </c>
      <c r="Z454" s="15">
        <v>0.14000000000000001</v>
      </c>
      <c r="AA454" s="15" t="s">
        <v>3385</v>
      </c>
      <c r="AB454" s="15" t="s">
        <v>3386</v>
      </c>
      <c r="AC454" s="15">
        <v>117000</v>
      </c>
      <c r="AD454" s="26">
        <v>40253</v>
      </c>
      <c r="AE454" s="15" t="s">
        <v>353</v>
      </c>
      <c r="AF454" s="15" t="s">
        <v>3841</v>
      </c>
      <c r="AG454" s="16">
        <v>1</v>
      </c>
      <c r="AH454" s="15" t="s">
        <v>3842</v>
      </c>
      <c r="AI454" s="15" t="s">
        <v>78</v>
      </c>
      <c r="AJ454" s="15">
        <v>6089.4311523400002</v>
      </c>
      <c r="AK454" s="15">
        <v>326.03672613499998</v>
      </c>
      <c r="AL454" s="15">
        <v>3087983.9090900002</v>
      </c>
      <c r="AM454" s="15">
        <v>1426094.9966200001</v>
      </c>
      <c r="AN454" s="14"/>
      <c r="AO454" s="14"/>
      <c r="AP454" s="19">
        <v>20700</v>
      </c>
      <c r="AQ454" s="19">
        <v>98500</v>
      </c>
      <c r="AR454" s="19">
        <v>0</v>
      </c>
      <c r="AS454" s="19">
        <v>0</v>
      </c>
      <c r="AT454" s="19">
        <f t="shared" si="102"/>
        <v>119200</v>
      </c>
      <c r="AU454" s="19">
        <v>45000</v>
      </c>
      <c r="AV454" s="19">
        <v>0</v>
      </c>
      <c r="AW454" s="19">
        <v>25970</v>
      </c>
      <c r="AX454" s="19">
        <v>12480</v>
      </c>
      <c r="AY454" s="20">
        <f t="shared" si="93"/>
        <v>83450</v>
      </c>
      <c r="AZ454" s="19">
        <f t="shared" si="94"/>
        <v>35750</v>
      </c>
      <c r="BA454" s="21">
        <v>1.4712000000000001</v>
      </c>
      <c r="BB454" s="21">
        <v>2.0617000000000001</v>
      </c>
      <c r="BC454" s="22"/>
      <c r="BD454" s="19">
        <v>1192</v>
      </c>
      <c r="BE454" s="19">
        <f t="shared" si="95"/>
        <v>525.95400000000006</v>
      </c>
      <c r="BF454" s="19">
        <f t="shared" si="97"/>
        <v>737.05775000000006</v>
      </c>
      <c r="BG454" s="23">
        <v>3.4819999999999997E-2</v>
      </c>
      <c r="BH454" s="23">
        <f t="shared" si="96"/>
        <v>3.4819999999999997E-2</v>
      </c>
      <c r="BI454" s="19">
        <v>18.31371828</v>
      </c>
      <c r="BJ454" s="19">
        <v>25.664350854999999</v>
      </c>
      <c r="BK454" s="19">
        <f t="shared" si="103"/>
        <v>507.64028172000008</v>
      </c>
      <c r="BL454" s="19">
        <f t="shared" si="103"/>
        <v>711.3933991450001</v>
      </c>
      <c r="BM454" s="19">
        <v>0</v>
      </c>
      <c r="BN454" s="19">
        <v>0</v>
      </c>
      <c r="BO454" s="19">
        <f t="shared" si="98"/>
        <v>0</v>
      </c>
      <c r="BP454" s="24">
        <f t="shared" si="104"/>
        <v>507.64028172000008</v>
      </c>
      <c r="BQ454" s="24">
        <f t="shared" si="104"/>
        <v>711.3933991450001</v>
      </c>
      <c r="BR454" s="24">
        <f t="shared" si="99"/>
        <v>203.75311742500003</v>
      </c>
      <c r="BS454" s="25" t="s">
        <v>1141</v>
      </c>
    </row>
    <row r="455" spans="1:71" s="25" customFormat="1" ht="14.25" x14ac:dyDescent="0.2">
      <c r="A455" s="14">
        <v>674</v>
      </c>
      <c r="B455" s="14"/>
      <c r="C455" s="15"/>
      <c r="D455" s="16">
        <v>21743</v>
      </c>
      <c r="E455" s="15" t="s">
        <v>3843</v>
      </c>
      <c r="F455" s="15" t="s">
        <v>3844</v>
      </c>
      <c r="G455" s="17" t="s">
        <v>3830</v>
      </c>
      <c r="H455" s="17" t="s">
        <v>3831</v>
      </c>
      <c r="I455" s="17" t="s">
        <v>1050</v>
      </c>
      <c r="J455" s="15" t="s">
        <v>3845</v>
      </c>
      <c r="K455" s="15" t="s">
        <v>3846</v>
      </c>
      <c r="L455" s="18" t="s">
        <v>3382</v>
      </c>
      <c r="M455" s="15" t="s">
        <v>3383</v>
      </c>
      <c r="N455" s="15" t="s">
        <v>3384</v>
      </c>
      <c r="O455" s="16">
        <v>557</v>
      </c>
      <c r="P455" s="15" t="s">
        <v>74</v>
      </c>
      <c r="Q455" s="15">
        <v>0</v>
      </c>
      <c r="R455" s="15">
        <v>0</v>
      </c>
      <c r="S455" s="15">
        <v>0</v>
      </c>
      <c r="T455" s="15">
        <v>20.5</v>
      </c>
      <c r="U455" s="15" t="s">
        <v>3335</v>
      </c>
      <c r="V455" s="15" t="s">
        <v>76</v>
      </c>
      <c r="W455" s="16">
        <v>0</v>
      </c>
      <c r="X455" s="16">
        <v>1</v>
      </c>
      <c r="Y455" s="15">
        <v>959989</v>
      </c>
      <c r="Z455" s="15">
        <v>22.038</v>
      </c>
      <c r="AA455" s="15" t="s">
        <v>3385</v>
      </c>
      <c r="AB455" s="15" t="s">
        <v>3386</v>
      </c>
      <c r="AC455" s="15">
        <v>0</v>
      </c>
      <c r="AD455" s="26">
        <v>37277</v>
      </c>
      <c r="AE455" s="15" t="s">
        <v>183</v>
      </c>
      <c r="AF455" s="15" t="s">
        <v>3387</v>
      </c>
      <c r="AG455" s="16">
        <v>1</v>
      </c>
      <c r="AH455" s="15" t="s">
        <v>3388</v>
      </c>
      <c r="AI455" s="15" t="s">
        <v>78</v>
      </c>
      <c r="AJ455" s="15">
        <v>959988.74951200001</v>
      </c>
      <c r="AK455" s="15">
        <v>5962.9989185799996</v>
      </c>
      <c r="AL455" s="15">
        <v>3087653.32877</v>
      </c>
      <c r="AM455" s="15">
        <v>1424937.11506</v>
      </c>
      <c r="AN455" s="14"/>
      <c r="AO455" s="14"/>
      <c r="AP455" s="19">
        <v>0</v>
      </c>
      <c r="AQ455" s="19">
        <v>0</v>
      </c>
      <c r="AR455" s="19">
        <v>0</v>
      </c>
      <c r="AS455" s="19">
        <v>0</v>
      </c>
      <c r="AT455" s="19">
        <f t="shared" si="102"/>
        <v>0</v>
      </c>
      <c r="AU455" s="19">
        <v>0</v>
      </c>
      <c r="AV455" s="19">
        <v>0</v>
      </c>
      <c r="AW455" s="19">
        <v>0</v>
      </c>
      <c r="AX455" s="19">
        <v>0</v>
      </c>
      <c r="AY455" s="20">
        <f t="shared" ref="AY455:AY513" si="105">SUM(AU455:AX455)</f>
        <v>0</v>
      </c>
      <c r="AZ455" s="19">
        <f t="shared" ref="AZ455:AZ513" si="106">AT455-AY455</f>
        <v>0</v>
      </c>
      <c r="BA455" s="21">
        <v>1.4712000000000001</v>
      </c>
      <c r="BB455" s="21">
        <v>2.0617000000000001</v>
      </c>
      <c r="BC455" s="22"/>
      <c r="BD455" s="19">
        <v>0</v>
      </c>
      <c r="BE455" s="19">
        <f t="shared" si="95"/>
        <v>0</v>
      </c>
      <c r="BF455" s="19">
        <f t="shared" si="97"/>
        <v>0</v>
      </c>
      <c r="BG455" s="23">
        <v>3.4819999999999997E-2</v>
      </c>
      <c r="BH455" s="23">
        <f t="shared" si="96"/>
        <v>3.4819999999999997E-2</v>
      </c>
      <c r="BI455" s="19">
        <v>0</v>
      </c>
      <c r="BJ455" s="19">
        <v>0</v>
      </c>
      <c r="BK455" s="19">
        <f t="shared" si="103"/>
        <v>0</v>
      </c>
      <c r="BL455" s="19">
        <f t="shared" si="103"/>
        <v>0</v>
      </c>
      <c r="BM455" s="19">
        <v>0</v>
      </c>
      <c r="BN455" s="19">
        <v>0</v>
      </c>
      <c r="BO455" s="19">
        <f t="shared" si="98"/>
        <v>0</v>
      </c>
      <c r="BP455" s="24">
        <f t="shared" si="104"/>
        <v>0</v>
      </c>
      <c r="BQ455" s="24">
        <f t="shared" si="104"/>
        <v>0</v>
      </c>
      <c r="BR455" s="24">
        <f t="shared" si="99"/>
        <v>0</v>
      </c>
    </row>
    <row r="456" spans="1:71" s="25" customFormat="1" ht="14.25" x14ac:dyDescent="0.2">
      <c r="A456" s="14">
        <v>675</v>
      </c>
      <c r="B456" s="14"/>
      <c r="C456" s="15" t="s">
        <v>3847</v>
      </c>
      <c r="D456" s="16">
        <v>15985</v>
      </c>
      <c r="E456" s="15" t="s">
        <v>3848</v>
      </c>
      <c r="F456" s="15" t="s">
        <v>3847</v>
      </c>
      <c r="G456" s="17" t="s">
        <v>3849</v>
      </c>
      <c r="H456" s="17" t="s">
        <v>3850</v>
      </c>
      <c r="I456" s="17" t="s">
        <v>86</v>
      </c>
      <c r="J456" s="15" t="s">
        <v>3851</v>
      </c>
      <c r="K456" s="15" t="s">
        <v>2400</v>
      </c>
      <c r="L456" s="18" t="s">
        <v>3382</v>
      </c>
      <c r="M456" s="15" t="s">
        <v>3383</v>
      </c>
      <c r="N456" s="15" t="s">
        <v>3384</v>
      </c>
      <c r="O456" s="16">
        <v>557</v>
      </c>
      <c r="P456" s="15" t="s">
        <v>74</v>
      </c>
      <c r="Q456" s="15">
        <v>0</v>
      </c>
      <c r="R456" s="15">
        <v>0</v>
      </c>
      <c r="S456" s="15">
        <v>0</v>
      </c>
      <c r="T456" s="15">
        <v>20.5</v>
      </c>
      <c r="U456" s="15" t="s">
        <v>3335</v>
      </c>
      <c r="V456" s="15" t="s">
        <v>76</v>
      </c>
      <c r="W456" s="16">
        <v>0</v>
      </c>
      <c r="X456" s="16">
        <v>1</v>
      </c>
      <c r="Y456" s="15">
        <v>1841</v>
      </c>
      <c r="Z456" s="15">
        <v>4.2000000000000003E-2</v>
      </c>
      <c r="AA456" s="15" t="s">
        <v>3385</v>
      </c>
      <c r="AB456" s="15" t="s">
        <v>3386</v>
      </c>
      <c r="AC456" s="15">
        <v>0</v>
      </c>
      <c r="AD456" s="26">
        <v>37277</v>
      </c>
      <c r="AE456" s="15" t="s">
        <v>183</v>
      </c>
      <c r="AF456" s="15" t="s">
        <v>3387</v>
      </c>
      <c r="AG456" s="16">
        <v>1</v>
      </c>
      <c r="AH456" s="15" t="s">
        <v>3388</v>
      </c>
      <c r="AI456" s="15" t="s">
        <v>78</v>
      </c>
      <c r="AJ456" s="15">
        <v>1841.1645507799999</v>
      </c>
      <c r="AK456" s="15">
        <v>239.385493827</v>
      </c>
      <c r="AL456" s="15">
        <v>3088199.8792699999</v>
      </c>
      <c r="AM456" s="15">
        <v>1425721.22181</v>
      </c>
      <c r="AN456" s="14"/>
      <c r="AO456" s="14"/>
      <c r="AP456" s="19">
        <v>0</v>
      </c>
      <c r="AQ456" s="19">
        <v>0</v>
      </c>
      <c r="AR456" s="19">
        <v>0</v>
      </c>
      <c r="AS456" s="19">
        <v>0</v>
      </c>
      <c r="AT456" s="19">
        <f t="shared" si="102"/>
        <v>0</v>
      </c>
      <c r="AU456" s="19">
        <v>0</v>
      </c>
      <c r="AV456" s="19">
        <v>0</v>
      </c>
      <c r="AW456" s="19">
        <v>0</v>
      </c>
      <c r="AX456" s="19">
        <v>0</v>
      </c>
      <c r="AY456" s="20">
        <f t="shared" si="105"/>
        <v>0</v>
      </c>
      <c r="AZ456" s="19">
        <f t="shared" si="106"/>
        <v>0</v>
      </c>
      <c r="BA456" s="21">
        <v>1.4712000000000001</v>
      </c>
      <c r="BB456" s="21">
        <v>2.0617000000000001</v>
      </c>
      <c r="BC456" s="22"/>
      <c r="BD456" s="19">
        <v>0</v>
      </c>
      <c r="BE456" s="19">
        <f t="shared" si="95"/>
        <v>0</v>
      </c>
      <c r="BF456" s="19">
        <f t="shared" si="97"/>
        <v>0</v>
      </c>
      <c r="BG456" s="23">
        <v>3.4819999999999997E-2</v>
      </c>
      <c r="BH456" s="23">
        <f t="shared" si="96"/>
        <v>3.4819999999999997E-2</v>
      </c>
      <c r="BI456" s="19">
        <v>0</v>
      </c>
      <c r="BJ456" s="19">
        <v>0</v>
      </c>
      <c r="BK456" s="19">
        <f t="shared" si="103"/>
        <v>0</v>
      </c>
      <c r="BL456" s="19">
        <f t="shared" si="103"/>
        <v>0</v>
      </c>
      <c r="BM456" s="19">
        <v>0</v>
      </c>
      <c r="BN456" s="19">
        <v>0</v>
      </c>
      <c r="BO456" s="19">
        <f t="shared" si="98"/>
        <v>0</v>
      </c>
      <c r="BP456" s="24">
        <f t="shared" si="104"/>
        <v>0</v>
      </c>
      <c r="BQ456" s="24">
        <f t="shared" si="104"/>
        <v>0</v>
      </c>
      <c r="BR456" s="24">
        <f t="shared" si="99"/>
        <v>0</v>
      </c>
    </row>
    <row r="457" spans="1:71" s="25" customFormat="1" ht="14.25" x14ac:dyDescent="0.2">
      <c r="A457" s="14">
        <v>676</v>
      </c>
      <c r="B457" s="14"/>
      <c r="C457" s="15" t="s">
        <v>376</v>
      </c>
      <c r="D457" s="16">
        <v>10031</v>
      </c>
      <c r="E457" s="15" t="s">
        <v>3852</v>
      </c>
      <c r="F457" s="15" t="s">
        <v>3853</v>
      </c>
      <c r="G457" s="17" t="s">
        <v>3854</v>
      </c>
      <c r="H457" s="17" t="s">
        <v>3855</v>
      </c>
      <c r="I457" s="17" t="s">
        <v>86</v>
      </c>
      <c r="J457" s="15" t="s">
        <v>3856</v>
      </c>
      <c r="K457" s="15" t="s">
        <v>1843</v>
      </c>
      <c r="L457" s="18" t="s">
        <v>3857</v>
      </c>
      <c r="M457" s="15" t="s">
        <v>3396</v>
      </c>
      <c r="N457" s="15" t="s">
        <v>3397</v>
      </c>
      <c r="O457" s="16">
        <v>510</v>
      </c>
      <c r="P457" s="15" t="s">
        <v>118</v>
      </c>
      <c r="Q457" s="15">
        <v>27600</v>
      </c>
      <c r="R457" s="15">
        <v>140800</v>
      </c>
      <c r="S457" s="15">
        <v>168400</v>
      </c>
      <c r="T457" s="15">
        <v>0.19</v>
      </c>
      <c r="U457" s="15" t="s">
        <v>3335</v>
      </c>
      <c r="V457" s="15" t="s">
        <v>76</v>
      </c>
      <c r="W457" s="16">
        <v>1</v>
      </c>
      <c r="X457" s="16">
        <v>1</v>
      </c>
      <c r="Y457" s="15">
        <v>6785</v>
      </c>
      <c r="Z457" s="15">
        <v>0.156</v>
      </c>
      <c r="AA457" s="15" t="s">
        <v>3385</v>
      </c>
      <c r="AB457" s="15" t="s">
        <v>3386</v>
      </c>
      <c r="AC457" s="15">
        <v>0</v>
      </c>
      <c r="AD457" s="26">
        <v>41302</v>
      </c>
      <c r="AE457" s="15" t="s">
        <v>78</v>
      </c>
      <c r="AF457" s="15" t="s">
        <v>78</v>
      </c>
      <c r="AG457" s="16">
        <v>1</v>
      </c>
      <c r="AH457" s="15" t="s">
        <v>3858</v>
      </c>
      <c r="AI457" s="15" t="s">
        <v>78</v>
      </c>
      <c r="AJ457" s="15">
        <v>6784.7890625</v>
      </c>
      <c r="AK457" s="15">
        <v>338.41845287000001</v>
      </c>
      <c r="AL457" s="15">
        <v>3088155.8388899998</v>
      </c>
      <c r="AM457" s="15">
        <v>1425742.09684</v>
      </c>
      <c r="AN457" s="14"/>
      <c r="AO457" s="14"/>
      <c r="AP457" s="19">
        <v>27600</v>
      </c>
      <c r="AQ457" s="19">
        <v>132400</v>
      </c>
      <c r="AR457" s="19">
        <v>0</v>
      </c>
      <c r="AS457" s="19">
        <v>0</v>
      </c>
      <c r="AT457" s="19">
        <f t="shared" si="102"/>
        <v>160000</v>
      </c>
      <c r="AU457" s="19">
        <v>45000</v>
      </c>
      <c r="AV457" s="19">
        <v>0</v>
      </c>
      <c r="AW457" s="19">
        <v>40250</v>
      </c>
      <c r="AX457" s="19">
        <v>0</v>
      </c>
      <c r="AY457" s="20">
        <f t="shared" si="105"/>
        <v>85250</v>
      </c>
      <c r="AZ457" s="19">
        <f t="shared" si="106"/>
        <v>74750</v>
      </c>
      <c r="BA457" s="21">
        <v>1.4712000000000001</v>
      </c>
      <c r="BB457" s="21">
        <v>2.0617000000000001</v>
      </c>
      <c r="BC457" s="22"/>
      <c r="BD457" s="19">
        <v>1600</v>
      </c>
      <c r="BE457" s="19">
        <f t="shared" si="95"/>
        <v>1099.722</v>
      </c>
      <c r="BF457" s="19">
        <f t="shared" si="97"/>
        <v>1541.12075</v>
      </c>
      <c r="BG457" s="23">
        <v>3.4819999999999997E-2</v>
      </c>
      <c r="BH457" s="23">
        <f t="shared" si="96"/>
        <v>3.4819999999999997E-2</v>
      </c>
      <c r="BI457" s="19">
        <v>38.292320039999993</v>
      </c>
      <c r="BJ457" s="19">
        <v>53.661824514999999</v>
      </c>
      <c r="BK457" s="19">
        <f t="shared" si="103"/>
        <v>1061.4296799599999</v>
      </c>
      <c r="BL457" s="19">
        <f t="shared" si="103"/>
        <v>1487.458925485</v>
      </c>
      <c r="BM457" s="19">
        <v>0</v>
      </c>
      <c r="BN457" s="19">
        <v>0</v>
      </c>
      <c r="BO457" s="19">
        <f t="shared" si="98"/>
        <v>0</v>
      </c>
      <c r="BP457" s="24">
        <f t="shared" si="104"/>
        <v>1061.4296799599999</v>
      </c>
      <c r="BQ457" s="24">
        <f t="shared" si="104"/>
        <v>1487.458925485</v>
      </c>
      <c r="BR457" s="24">
        <f t="shared" si="99"/>
        <v>426.02924552500008</v>
      </c>
    </row>
    <row r="458" spans="1:71" s="25" customFormat="1" ht="14.25" x14ac:dyDescent="0.2">
      <c r="A458" s="14">
        <v>677</v>
      </c>
      <c r="B458" s="14"/>
      <c r="C458" s="15" t="s">
        <v>3859</v>
      </c>
      <c r="D458" s="16">
        <v>16949</v>
      </c>
      <c r="E458" s="15" t="s">
        <v>3860</v>
      </c>
      <c r="F458" s="15" t="s">
        <v>3859</v>
      </c>
      <c r="G458" s="17" t="s">
        <v>3861</v>
      </c>
      <c r="H458" s="17" t="s">
        <v>3862</v>
      </c>
      <c r="I458" s="17" t="s">
        <v>86</v>
      </c>
      <c r="J458" s="15" t="s">
        <v>3863</v>
      </c>
      <c r="K458" s="15" t="s">
        <v>644</v>
      </c>
      <c r="L458" s="18" t="s">
        <v>3864</v>
      </c>
      <c r="M458" s="15" t="s">
        <v>3396</v>
      </c>
      <c r="N458" s="15" t="s">
        <v>3397</v>
      </c>
      <c r="O458" s="16">
        <v>510</v>
      </c>
      <c r="P458" s="15" t="s">
        <v>118</v>
      </c>
      <c r="Q458" s="15">
        <v>32000</v>
      </c>
      <c r="R458" s="15">
        <v>112800</v>
      </c>
      <c r="S458" s="15">
        <v>144800</v>
      </c>
      <c r="T458" s="15">
        <v>0.24</v>
      </c>
      <c r="U458" s="15" t="s">
        <v>3335</v>
      </c>
      <c r="V458" s="15" t="s">
        <v>76</v>
      </c>
      <c r="W458" s="16">
        <v>1</v>
      </c>
      <c r="X458" s="16">
        <v>0</v>
      </c>
      <c r="Y458" s="15">
        <v>8365</v>
      </c>
      <c r="Z458" s="15">
        <v>0.192</v>
      </c>
      <c r="AA458" s="15" t="s">
        <v>3385</v>
      </c>
      <c r="AB458" s="15" t="s">
        <v>3386</v>
      </c>
      <c r="AC458" s="15">
        <v>0</v>
      </c>
      <c r="AD458" s="15"/>
      <c r="AE458" s="15" t="s">
        <v>147</v>
      </c>
      <c r="AF458" s="15" t="s">
        <v>3865</v>
      </c>
      <c r="AG458" s="16">
        <v>1</v>
      </c>
      <c r="AH458" s="15" t="s">
        <v>3866</v>
      </c>
      <c r="AI458" s="15" t="s">
        <v>78</v>
      </c>
      <c r="AJ458" s="15">
        <v>8364.5913085899992</v>
      </c>
      <c r="AK458" s="15">
        <v>378.15448171899999</v>
      </c>
      <c r="AL458" s="15">
        <v>3088088.3934900002</v>
      </c>
      <c r="AM458" s="15">
        <v>1425765.7151899999</v>
      </c>
      <c r="AN458" s="14"/>
      <c r="AO458" s="14"/>
      <c r="AP458" s="19">
        <v>32000</v>
      </c>
      <c r="AQ458" s="19">
        <v>106100</v>
      </c>
      <c r="AR458" s="19">
        <v>0</v>
      </c>
      <c r="AS458" s="19">
        <v>0</v>
      </c>
      <c r="AT458" s="19">
        <f t="shared" si="102"/>
        <v>138100</v>
      </c>
      <c r="AU458" s="19">
        <v>45000</v>
      </c>
      <c r="AV458" s="19">
        <v>3000</v>
      </c>
      <c r="AW458" s="19">
        <v>32585</v>
      </c>
      <c r="AX458" s="19">
        <v>0</v>
      </c>
      <c r="AY458" s="20">
        <f t="shared" si="105"/>
        <v>80585</v>
      </c>
      <c r="AZ458" s="19">
        <f t="shared" si="106"/>
        <v>57515</v>
      </c>
      <c r="BA458" s="21">
        <v>1.4712000000000001</v>
      </c>
      <c r="BB458" s="21">
        <v>2.0617000000000001</v>
      </c>
      <c r="BC458" s="22"/>
      <c r="BD458" s="19">
        <v>1381</v>
      </c>
      <c r="BE458" s="19">
        <f t="shared" ref="BE458:BE514" si="107">(AZ458/100)*BA458</f>
        <v>846.16067999999996</v>
      </c>
      <c r="BF458" s="19">
        <f t="shared" si="97"/>
        <v>1185.7867550000001</v>
      </c>
      <c r="BG458" s="23">
        <v>3.4819999999999997E-2</v>
      </c>
      <c r="BH458" s="23">
        <f t="shared" ref="BH458:BH514" si="108">BG458</f>
        <v>3.4819999999999997E-2</v>
      </c>
      <c r="BI458" s="19">
        <v>29.463314877599995</v>
      </c>
      <c r="BJ458" s="19">
        <v>41.2890948091</v>
      </c>
      <c r="BK458" s="19">
        <f t="shared" si="103"/>
        <v>816.69736512240002</v>
      </c>
      <c r="BL458" s="19">
        <f t="shared" si="103"/>
        <v>1144.4976601909</v>
      </c>
      <c r="BM458" s="19">
        <v>0</v>
      </c>
      <c r="BN458" s="19">
        <v>0</v>
      </c>
      <c r="BO458" s="19">
        <f t="shared" si="98"/>
        <v>0</v>
      </c>
      <c r="BP458" s="24">
        <f t="shared" si="104"/>
        <v>816.69736512240002</v>
      </c>
      <c r="BQ458" s="24">
        <f t="shared" si="104"/>
        <v>1144.4976601909</v>
      </c>
      <c r="BR458" s="24">
        <f t="shared" si="99"/>
        <v>327.80029506849996</v>
      </c>
    </row>
    <row r="459" spans="1:71" s="25" customFormat="1" ht="14.25" x14ac:dyDescent="0.2">
      <c r="A459" s="14">
        <v>678</v>
      </c>
      <c r="B459" s="14"/>
      <c r="C459" s="15"/>
      <c r="D459" s="16">
        <v>5213</v>
      </c>
      <c r="E459" s="15" t="s">
        <v>3867</v>
      </c>
      <c r="F459" s="15" t="s">
        <v>3868</v>
      </c>
      <c r="G459" s="17" t="s">
        <v>3869</v>
      </c>
      <c r="H459" s="17" t="s">
        <v>3870</v>
      </c>
      <c r="I459" s="17" t="s">
        <v>86</v>
      </c>
      <c r="J459" s="15" t="s">
        <v>3871</v>
      </c>
      <c r="K459" s="15" t="s">
        <v>3872</v>
      </c>
      <c r="L459" s="18" t="s">
        <v>3873</v>
      </c>
      <c r="M459" s="15" t="s">
        <v>3396</v>
      </c>
      <c r="N459" s="15" t="s">
        <v>3397</v>
      </c>
      <c r="O459" s="16">
        <v>510</v>
      </c>
      <c r="P459" s="15" t="s">
        <v>118</v>
      </c>
      <c r="Q459" s="15">
        <v>28100</v>
      </c>
      <c r="R459" s="15">
        <v>134800</v>
      </c>
      <c r="S459" s="15">
        <v>162900</v>
      </c>
      <c r="T459" s="15">
        <v>0.21</v>
      </c>
      <c r="U459" s="15" t="s">
        <v>3335</v>
      </c>
      <c r="V459" s="15" t="s">
        <v>76</v>
      </c>
      <c r="W459" s="16">
        <v>1</v>
      </c>
      <c r="X459" s="16">
        <v>1</v>
      </c>
      <c r="Y459" s="15">
        <v>8766</v>
      </c>
      <c r="Z459" s="15">
        <v>0.20100000000000001</v>
      </c>
      <c r="AA459" s="15" t="s">
        <v>3385</v>
      </c>
      <c r="AB459" s="15" t="s">
        <v>3386</v>
      </c>
      <c r="AC459" s="15">
        <v>136500</v>
      </c>
      <c r="AD459" s="26">
        <v>40235</v>
      </c>
      <c r="AE459" s="15" t="s">
        <v>137</v>
      </c>
      <c r="AF459" s="15" t="s">
        <v>3874</v>
      </c>
      <c r="AG459" s="16">
        <v>1</v>
      </c>
      <c r="AH459" s="15" t="s">
        <v>3875</v>
      </c>
      <c r="AI459" s="15" t="s">
        <v>78</v>
      </c>
      <c r="AJ459" s="15">
        <v>8766.4936523399992</v>
      </c>
      <c r="AK459" s="15">
        <v>385.89976551699999</v>
      </c>
      <c r="AL459" s="15">
        <v>3088069.0027800002</v>
      </c>
      <c r="AM459" s="15">
        <v>1425837.9147099999</v>
      </c>
      <c r="AN459" s="14"/>
      <c r="AO459" s="14"/>
      <c r="AP459" s="19">
        <v>28100</v>
      </c>
      <c r="AQ459" s="19">
        <v>126700</v>
      </c>
      <c r="AR459" s="19">
        <v>0</v>
      </c>
      <c r="AS459" s="19">
        <v>0</v>
      </c>
      <c r="AT459" s="19">
        <f t="shared" si="102"/>
        <v>154800</v>
      </c>
      <c r="AU459" s="19">
        <v>45000</v>
      </c>
      <c r="AV459" s="19">
        <v>3000</v>
      </c>
      <c r="AW459" s="19">
        <v>38430</v>
      </c>
      <c r="AX459" s="19">
        <v>0</v>
      </c>
      <c r="AY459" s="20">
        <f t="shared" si="105"/>
        <v>86430</v>
      </c>
      <c r="AZ459" s="19">
        <f t="shared" si="106"/>
        <v>68370</v>
      </c>
      <c r="BA459" s="21">
        <v>1.4712000000000001</v>
      </c>
      <c r="BB459" s="21">
        <v>2.0617000000000001</v>
      </c>
      <c r="BC459" s="22"/>
      <c r="BD459" s="19">
        <v>1548</v>
      </c>
      <c r="BE459" s="19">
        <f t="shared" si="107"/>
        <v>1005.8594400000001</v>
      </c>
      <c r="BF459" s="19">
        <f t="shared" ref="BF459:BF514" si="109">(AZ459/100)*BB459</f>
        <v>1409.5842900000002</v>
      </c>
      <c r="BG459" s="23">
        <v>3.4819999999999997E-2</v>
      </c>
      <c r="BH459" s="23">
        <f t="shared" si="108"/>
        <v>3.4819999999999997E-2</v>
      </c>
      <c r="BI459" s="19">
        <v>35.024025700799996</v>
      </c>
      <c r="BJ459" s="19">
        <v>49.0817249778</v>
      </c>
      <c r="BK459" s="19">
        <f t="shared" si="103"/>
        <v>970.83541429920001</v>
      </c>
      <c r="BL459" s="19">
        <f t="shared" si="103"/>
        <v>1360.5025650222003</v>
      </c>
      <c r="BM459" s="19">
        <v>0</v>
      </c>
      <c r="BN459" s="19">
        <v>0</v>
      </c>
      <c r="BO459" s="19">
        <f t="shared" ref="BO459:BO514" si="110">BN459-BM459</f>
        <v>0</v>
      </c>
      <c r="BP459" s="24">
        <f t="shared" si="104"/>
        <v>970.83541429920001</v>
      </c>
      <c r="BQ459" s="24">
        <f t="shared" si="104"/>
        <v>1360.5025650222003</v>
      </c>
      <c r="BR459" s="24">
        <f t="shared" ref="BR459:BR514" si="111">BQ459-BP459</f>
        <v>389.6671507230003</v>
      </c>
    </row>
    <row r="460" spans="1:71" s="25" customFormat="1" ht="14.25" x14ac:dyDescent="0.2">
      <c r="A460" s="14">
        <v>679</v>
      </c>
      <c r="B460" s="14"/>
      <c r="C460" s="15"/>
      <c r="D460" s="16">
        <v>8684</v>
      </c>
      <c r="E460" s="15" t="s">
        <v>3876</v>
      </c>
      <c r="F460" s="15" t="s">
        <v>3877</v>
      </c>
      <c r="G460" s="17" t="s">
        <v>3878</v>
      </c>
      <c r="H460" s="17" t="s">
        <v>3879</v>
      </c>
      <c r="I460" s="17" t="s">
        <v>88</v>
      </c>
      <c r="J460" s="15" t="s">
        <v>3880</v>
      </c>
      <c r="K460" s="15" t="s">
        <v>710</v>
      </c>
      <c r="L460" s="18" t="s">
        <v>3881</v>
      </c>
      <c r="M460" s="15" t="s">
        <v>3396</v>
      </c>
      <c r="N460" s="15" t="s">
        <v>3397</v>
      </c>
      <c r="O460" s="16">
        <v>510</v>
      </c>
      <c r="P460" s="15" t="s">
        <v>118</v>
      </c>
      <c r="Q460" s="15">
        <v>24400</v>
      </c>
      <c r="R460" s="15">
        <v>100800</v>
      </c>
      <c r="S460" s="15">
        <v>125200</v>
      </c>
      <c r="T460" s="15">
        <v>0.18</v>
      </c>
      <c r="U460" s="15" t="s">
        <v>3335</v>
      </c>
      <c r="V460" s="15" t="s">
        <v>76</v>
      </c>
      <c r="W460" s="16">
        <v>1</v>
      </c>
      <c r="X460" s="16">
        <v>0</v>
      </c>
      <c r="Y460" s="15">
        <v>7790</v>
      </c>
      <c r="Z460" s="15">
        <v>0.17899999999999999</v>
      </c>
      <c r="AA460" s="15" t="s">
        <v>3385</v>
      </c>
      <c r="AB460" s="15" t="s">
        <v>3386</v>
      </c>
      <c r="AC460" s="15">
        <v>0</v>
      </c>
      <c r="AD460" s="15"/>
      <c r="AE460" s="15" t="s">
        <v>222</v>
      </c>
      <c r="AF460" s="15" t="s">
        <v>3882</v>
      </c>
      <c r="AG460" s="16">
        <v>1</v>
      </c>
      <c r="AH460" s="15" t="s">
        <v>3883</v>
      </c>
      <c r="AI460" s="15" t="s">
        <v>78</v>
      </c>
      <c r="AJ460" s="15">
        <v>7789.7690429699996</v>
      </c>
      <c r="AK460" s="15">
        <v>369.68365886200002</v>
      </c>
      <c r="AL460" s="15">
        <v>3088029.0478699999</v>
      </c>
      <c r="AM460" s="15">
        <v>1425894.4529800001</v>
      </c>
      <c r="AN460" s="14"/>
      <c r="AO460" s="14"/>
      <c r="AP460" s="19">
        <v>24400</v>
      </c>
      <c r="AQ460" s="19">
        <v>94800</v>
      </c>
      <c r="AR460" s="19">
        <v>0</v>
      </c>
      <c r="AS460" s="19">
        <v>0</v>
      </c>
      <c r="AT460" s="19">
        <f t="shared" si="102"/>
        <v>119200</v>
      </c>
      <c r="AU460" s="19">
        <v>45000</v>
      </c>
      <c r="AV460" s="19">
        <v>3000</v>
      </c>
      <c r="AW460" s="19">
        <v>25970</v>
      </c>
      <c r="AX460" s="19">
        <v>0</v>
      </c>
      <c r="AY460" s="20">
        <f t="shared" si="105"/>
        <v>73970</v>
      </c>
      <c r="AZ460" s="19">
        <f t="shared" si="106"/>
        <v>45230</v>
      </c>
      <c r="BA460" s="21">
        <v>1.4712000000000001</v>
      </c>
      <c r="BB460" s="21">
        <v>2.0617000000000001</v>
      </c>
      <c r="BC460" s="22"/>
      <c r="BD460" s="19">
        <v>1192</v>
      </c>
      <c r="BE460" s="19">
        <f t="shared" si="107"/>
        <v>665.42376000000002</v>
      </c>
      <c r="BF460" s="19">
        <f t="shared" si="109"/>
        <v>932.50691000000006</v>
      </c>
      <c r="BG460" s="23">
        <v>3.4819999999999997E-2</v>
      </c>
      <c r="BH460" s="23">
        <f t="shared" si="108"/>
        <v>3.4819999999999997E-2</v>
      </c>
      <c r="BI460" s="19">
        <v>23.1700553232</v>
      </c>
      <c r="BJ460" s="19">
        <v>32.469890606199996</v>
      </c>
      <c r="BK460" s="19">
        <f t="shared" si="103"/>
        <v>642.2537046768</v>
      </c>
      <c r="BL460" s="19">
        <f t="shared" si="103"/>
        <v>900.03701939380005</v>
      </c>
      <c r="BM460" s="19">
        <v>0</v>
      </c>
      <c r="BN460" s="19">
        <v>0</v>
      </c>
      <c r="BO460" s="19">
        <f t="shared" si="110"/>
        <v>0</v>
      </c>
      <c r="BP460" s="24">
        <f t="shared" si="104"/>
        <v>642.2537046768</v>
      </c>
      <c r="BQ460" s="24">
        <f t="shared" si="104"/>
        <v>900.03701939380005</v>
      </c>
      <c r="BR460" s="24">
        <f t="shared" si="111"/>
        <v>257.78331471700005</v>
      </c>
    </row>
    <row r="461" spans="1:71" s="25" customFormat="1" ht="14.25" x14ac:dyDescent="0.2">
      <c r="A461" s="14">
        <v>680</v>
      </c>
      <c r="B461" s="14"/>
      <c r="C461" s="15" t="s">
        <v>176</v>
      </c>
      <c r="D461" s="16">
        <v>9781</v>
      </c>
      <c r="E461" s="15" t="s">
        <v>3884</v>
      </c>
      <c r="F461" s="15" t="s">
        <v>3885</v>
      </c>
      <c r="G461" s="17" t="s">
        <v>3886</v>
      </c>
      <c r="H461" s="17" t="s">
        <v>3887</v>
      </c>
      <c r="I461" s="17" t="s">
        <v>86</v>
      </c>
      <c r="J461" s="15" t="s">
        <v>3888</v>
      </c>
      <c r="K461" s="15" t="s">
        <v>3889</v>
      </c>
      <c r="L461" s="18" t="s">
        <v>3890</v>
      </c>
      <c r="M461" s="15" t="s">
        <v>3396</v>
      </c>
      <c r="N461" s="15" t="s">
        <v>3397</v>
      </c>
      <c r="O461" s="16">
        <v>510</v>
      </c>
      <c r="P461" s="15" t="s">
        <v>118</v>
      </c>
      <c r="Q461" s="15">
        <v>26300</v>
      </c>
      <c r="R461" s="15">
        <v>101500</v>
      </c>
      <c r="S461" s="15">
        <v>127800</v>
      </c>
      <c r="T461" s="15">
        <v>0.19</v>
      </c>
      <c r="U461" s="15" t="s">
        <v>3335</v>
      </c>
      <c r="V461" s="15" t="s">
        <v>76</v>
      </c>
      <c r="W461" s="16">
        <v>1</v>
      </c>
      <c r="X461" s="16">
        <v>1</v>
      </c>
      <c r="Y461" s="15">
        <v>8872</v>
      </c>
      <c r="Z461" s="15">
        <v>0.20399999999999999</v>
      </c>
      <c r="AA461" s="15" t="s">
        <v>3385</v>
      </c>
      <c r="AB461" s="15" t="s">
        <v>3386</v>
      </c>
      <c r="AC461" s="15">
        <v>125000</v>
      </c>
      <c r="AD461" s="26">
        <v>40337</v>
      </c>
      <c r="AE461" s="15" t="s">
        <v>147</v>
      </c>
      <c r="AF461" s="15" t="s">
        <v>3891</v>
      </c>
      <c r="AG461" s="16">
        <v>1</v>
      </c>
      <c r="AH461" s="15" t="s">
        <v>3892</v>
      </c>
      <c r="AI461" s="15" t="s">
        <v>78</v>
      </c>
      <c r="AJ461" s="15">
        <v>8872.2705078100007</v>
      </c>
      <c r="AK461" s="15">
        <v>386.03508503500001</v>
      </c>
      <c r="AL461" s="15">
        <v>3087991.7620999999</v>
      </c>
      <c r="AM461" s="15">
        <v>1425953.3638200001</v>
      </c>
      <c r="AN461" s="14"/>
      <c r="AO461" s="14"/>
      <c r="AP461" s="19">
        <v>26300</v>
      </c>
      <c r="AQ461" s="19">
        <v>95400</v>
      </c>
      <c r="AR461" s="19">
        <v>0</v>
      </c>
      <c r="AS461" s="19">
        <v>0</v>
      </c>
      <c r="AT461" s="19">
        <f t="shared" si="102"/>
        <v>121700</v>
      </c>
      <c r="AU461" s="19">
        <v>45000</v>
      </c>
      <c r="AV461" s="19">
        <v>3000</v>
      </c>
      <c r="AW461" s="19">
        <v>26845</v>
      </c>
      <c r="AX461" s="19">
        <v>0</v>
      </c>
      <c r="AY461" s="20">
        <f t="shared" si="105"/>
        <v>74845</v>
      </c>
      <c r="AZ461" s="19">
        <f t="shared" si="106"/>
        <v>46855</v>
      </c>
      <c r="BA461" s="21">
        <v>1.4712000000000001</v>
      </c>
      <c r="BB461" s="21">
        <v>2.0617000000000001</v>
      </c>
      <c r="BC461" s="22"/>
      <c r="BD461" s="19">
        <v>1217</v>
      </c>
      <c r="BE461" s="19">
        <f t="shared" si="107"/>
        <v>689.33076000000005</v>
      </c>
      <c r="BF461" s="19">
        <f t="shared" si="109"/>
        <v>966.00953500000003</v>
      </c>
      <c r="BG461" s="23">
        <v>3.4819999999999997E-2</v>
      </c>
      <c r="BH461" s="23">
        <f t="shared" si="108"/>
        <v>3.4819999999999997E-2</v>
      </c>
      <c r="BI461" s="19">
        <v>24.0024970632</v>
      </c>
      <c r="BJ461" s="19">
        <v>33.636452008699997</v>
      </c>
      <c r="BK461" s="19">
        <f t="shared" si="103"/>
        <v>665.3282629368</v>
      </c>
      <c r="BL461" s="19">
        <f t="shared" si="103"/>
        <v>932.37308299130007</v>
      </c>
      <c r="BM461" s="19">
        <v>0</v>
      </c>
      <c r="BN461" s="19">
        <v>0</v>
      </c>
      <c r="BO461" s="19">
        <f t="shared" si="110"/>
        <v>0</v>
      </c>
      <c r="BP461" s="24">
        <f t="shared" si="104"/>
        <v>665.3282629368</v>
      </c>
      <c r="BQ461" s="24">
        <f t="shared" si="104"/>
        <v>932.37308299130007</v>
      </c>
      <c r="BR461" s="24">
        <f t="shared" si="111"/>
        <v>267.04482005450006</v>
      </c>
    </row>
    <row r="462" spans="1:71" s="25" customFormat="1" ht="14.25" x14ac:dyDescent="0.2">
      <c r="A462" s="14">
        <v>681</v>
      </c>
      <c r="B462" s="14"/>
      <c r="C462" s="15"/>
      <c r="D462" s="16">
        <v>12032</v>
      </c>
      <c r="E462" s="15" t="s">
        <v>3893</v>
      </c>
      <c r="F462" s="15" t="s">
        <v>3894</v>
      </c>
      <c r="G462" s="17" t="s">
        <v>3895</v>
      </c>
      <c r="H462" s="17" t="s">
        <v>3896</v>
      </c>
      <c r="I462" s="17" t="s">
        <v>86</v>
      </c>
      <c r="J462" s="15" t="s">
        <v>3897</v>
      </c>
      <c r="K462" s="15" t="s">
        <v>3898</v>
      </c>
      <c r="L462" s="18" t="s">
        <v>3899</v>
      </c>
      <c r="M462" s="15" t="s">
        <v>3396</v>
      </c>
      <c r="N462" s="15" t="s">
        <v>3397</v>
      </c>
      <c r="O462" s="16">
        <v>419</v>
      </c>
      <c r="P462" s="15" t="s">
        <v>895</v>
      </c>
      <c r="Q462" s="15">
        <v>25900</v>
      </c>
      <c r="R462" s="15">
        <v>117900</v>
      </c>
      <c r="S462" s="15">
        <v>143800</v>
      </c>
      <c r="T462" s="15">
        <v>0.18</v>
      </c>
      <c r="U462" s="15" t="s">
        <v>3335</v>
      </c>
      <c r="V462" s="15" t="s">
        <v>76</v>
      </c>
      <c r="W462" s="16">
        <v>1</v>
      </c>
      <c r="X462" s="16">
        <v>1</v>
      </c>
      <c r="Y462" s="15">
        <v>8269</v>
      </c>
      <c r="Z462" s="15">
        <v>0.19</v>
      </c>
      <c r="AA462" s="15" t="s">
        <v>78</v>
      </c>
      <c r="AB462" s="15" t="s">
        <v>78</v>
      </c>
      <c r="AC462" s="15">
        <v>135000</v>
      </c>
      <c r="AD462" s="26">
        <v>41408</v>
      </c>
      <c r="AE462" s="15" t="s">
        <v>119</v>
      </c>
      <c r="AF462" s="15" t="s">
        <v>119</v>
      </c>
      <c r="AG462" s="16">
        <v>1</v>
      </c>
      <c r="AH462" s="15" t="s">
        <v>3900</v>
      </c>
      <c r="AI462" s="15" t="s">
        <v>78</v>
      </c>
      <c r="AJ462" s="15">
        <v>8268.52734375</v>
      </c>
      <c r="AK462" s="15">
        <v>372.78307675500002</v>
      </c>
      <c r="AL462" s="15">
        <v>3087936.3544899998</v>
      </c>
      <c r="AM462" s="15">
        <v>1426001.13289</v>
      </c>
      <c r="AN462" s="14"/>
      <c r="AO462" s="14"/>
      <c r="AP462" s="19">
        <v>0</v>
      </c>
      <c r="AQ462" s="19">
        <v>0</v>
      </c>
      <c r="AR462" s="19">
        <v>25900</v>
      </c>
      <c r="AS462" s="19">
        <v>110900</v>
      </c>
      <c r="AT462" s="19">
        <f t="shared" si="102"/>
        <v>136800</v>
      </c>
      <c r="AU462" s="19">
        <v>0</v>
      </c>
      <c r="AV462" s="19">
        <v>0</v>
      </c>
      <c r="AW462" s="19">
        <v>0</v>
      </c>
      <c r="AX462" s="19">
        <v>0</v>
      </c>
      <c r="AY462" s="20">
        <f t="shared" si="105"/>
        <v>0</v>
      </c>
      <c r="AZ462" s="19">
        <f t="shared" si="106"/>
        <v>136800</v>
      </c>
      <c r="BA462" s="21">
        <v>1.4712000000000001</v>
      </c>
      <c r="BB462" s="21">
        <v>2.0617000000000001</v>
      </c>
      <c r="BC462" s="22"/>
      <c r="BD462" s="19">
        <v>2736</v>
      </c>
      <c r="BE462" s="19">
        <f t="shared" si="107"/>
        <v>2012.6016000000002</v>
      </c>
      <c r="BF462" s="19">
        <f t="shared" si="109"/>
        <v>2820.4056</v>
      </c>
      <c r="BG462" s="23">
        <v>3.4819999999999997E-2</v>
      </c>
      <c r="BH462" s="23">
        <f t="shared" si="108"/>
        <v>3.4819999999999997E-2</v>
      </c>
      <c r="BI462" s="19">
        <v>0</v>
      </c>
      <c r="BJ462" s="19">
        <v>0</v>
      </c>
      <c r="BK462" s="19">
        <f t="shared" si="103"/>
        <v>2012.6016000000002</v>
      </c>
      <c r="BL462" s="19">
        <f t="shared" si="103"/>
        <v>2820.4056</v>
      </c>
      <c r="BM462" s="19">
        <v>0</v>
      </c>
      <c r="BN462" s="19">
        <v>84.405600000000049</v>
      </c>
      <c r="BO462" s="19">
        <f t="shared" si="110"/>
        <v>84.405600000000049</v>
      </c>
      <c r="BP462" s="24">
        <f t="shared" si="104"/>
        <v>2012.6016000000002</v>
      </c>
      <c r="BQ462" s="24">
        <f t="shared" si="104"/>
        <v>2736</v>
      </c>
      <c r="BR462" s="24">
        <f t="shared" si="111"/>
        <v>723.39839999999981</v>
      </c>
    </row>
    <row r="463" spans="1:71" s="25" customFormat="1" ht="14.25" x14ac:dyDescent="0.2">
      <c r="A463" s="14">
        <v>682</v>
      </c>
      <c r="B463" s="14"/>
      <c r="C463" s="15"/>
      <c r="D463" s="16">
        <v>4367</v>
      </c>
      <c r="E463" s="15" t="s">
        <v>3901</v>
      </c>
      <c r="F463" s="15" t="s">
        <v>3902</v>
      </c>
      <c r="G463" s="17" t="s">
        <v>3903</v>
      </c>
      <c r="H463" s="17" t="s">
        <v>3904</v>
      </c>
      <c r="I463" s="17" t="s">
        <v>86</v>
      </c>
      <c r="J463" s="15" t="s">
        <v>3905</v>
      </c>
      <c r="K463" s="15" t="s">
        <v>1925</v>
      </c>
      <c r="L463" s="18" t="s">
        <v>3906</v>
      </c>
      <c r="M463" s="15" t="s">
        <v>3396</v>
      </c>
      <c r="N463" s="15" t="s">
        <v>3397</v>
      </c>
      <c r="O463" s="16">
        <v>510</v>
      </c>
      <c r="P463" s="15" t="s">
        <v>118</v>
      </c>
      <c r="Q463" s="15">
        <v>24400</v>
      </c>
      <c r="R463" s="15">
        <v>113000</v>
      </c>
      <c r="S463" s="15">
        <v>137400</v>
      </c>
      <c r="T463" s="15">
        <v>0.17</v>
      </c>
      <c r="U463" s="15" t="s">
        <v>3335</v>
      </c>
      <c r="V463" s="15" t="s">
        <v>76</v>
      </c>
      <c r="W463" s="16">
        <v>1</v>
      </c>
      <c r="X463" s="16">
        <v>1</v>
      </c>
      <c r="Y463" s="15">
        <v>7089</v>
      </c>
      <c r="Z463" s="15">
        <v>0.16300000000000001</v>
      </c>
      <c r="AA463" s="15" t="s">
        <v>78</v>
      </c>
      <c r="AB463" s="15" t="s">
        <v>78</v>
      </c>
      <c r="AC463" s="15">
        <v>130000</v>
      </c>
      <c r="AD463" s="26">
        <v>40121</v>
      </c>
      <c r="AE463" s="15" t="s">
        <v>119</v>
      </c>
      <c r="AF463" s="15" t="s">
        <v>119</v>
      </c>
      <c r="AG463" s="16">
        <v>1</v>
      </c>
      <c r="AH463" s="15" t="s">
        <v>3907</v>
      </c>
      <c r="AI463" s="15" t="s">
        <v>78</v>
      </c>
      <c r="AJ463" s="15">
        <v>7089.2314453099998</v>
      </c>
      <c r="AK463" s="15">
        <v>345.53032057000001</v>
      </c>
      <c r="AL463" s="15">
        <v>3087875.3293900001</v>
      </c>
      <c r="AM463" s="15">
        <v>1426035.44686</v>
      </c>
      <c r="AN463" s="14"/>
      <c r="AO463" s="14"/>
      <c r="AP463" s="19">
        <v>24400</v>
      </c>
      <c r="AQ463" s="19">
        <v>106300</v>
      </c>
      <c r="AR463" s="19">
        <v>0</v>
      </c>
      <c r="AS463" s="19">
        <v>0</v>
      </c>
      <c r="AT463" s="19">
        <f t="shared" si="102"/>
        <v>130700</v>
      </c>
      <c r="AU463" s="19">
        <v>45000</v>
      </c>
      <c r="AV463" s="19">
        <v>3000</v>
      </c>
      <c r="AW463" s="19">
        <v>29995</v>
      </c>
      <c r="AX463" s="19">
        <v>0</v>
      </c>
      <c r="AY463" s="20">
        <f t="shared" si="105"/>
        <v>77995</v>
      </c>
      <c r="AZ463" s="19">
        <f t="shared" si="106"/>
        <v>52705</v>
      </c>
      <c r="BA463" s="21">
        <v>1.4712000000000001</v>
      </c>
      <c r="BB463" s="21">
        <v>2.0617000000000001</v>
      </c>
      <c r="BC463" s="22"/>
      <c r="BD463" s="19">
        <v>1307</v>
      </c>
      <c r="BE463" s="19">
        <f t="shared" si="107"/>
        <v>775.39595999999995</v>
      </c>
      <c r="BF463" s="19">
        <f t="shared" si="109"/>
        <v>1086.6189850000001</v>
      </c>
      <c r="BG463" s="23">
        <v>3.4819999999999997E-2</v>
      </c>
      <c r="BH463" s="23">
        <f t="shared" si="108"/>
        <v>3.4819999999999997E-2</v>
      </c>
      <c r="BI463" s="19">
        <v>26.999287327199994</v>
      </c>
      <c r="BJ463" s="19">
        <v>37.836073057699998</v>
      </c>
      <c r="BK463" s="19">
        <f t="shared" si="103"/>
        <v>748.39667267279992</v>
      </c>
      <c r="BL463" s="19">
        <f t="shared" si="103"/>
        <v>1048.7829119423</v>
      </c>
      <c r="BM463" s="19">
        <v>0</v>
      </c>
      <c r="BN463" s="19">
        <v>0</v>
      </c>
      <c r="BO463" s="19">
        <f t="shared" si="110"/>
        <v>0</v>
      </c>
      <c r="BP463" s="24">
        <f t="shared" si="104"/>
        <v>748.39667267279992</v>
      </c>
      <c r="BQ463" s="24">
        <f t="shared" si="104"/>
        <v>1048.7829119423</v>
      </c>
      <c r="BR463" s="24">
        <f t="shared" si="111"/>
        <v>300.38623926950004</v>
      </c>
    </row>
    <row r="464" spans="1:71" s="25" customFormat="1" ht="14.25" x14ac:dyDescent="0.2">
      <c r="A464" s="14">
        <v>683</v>
      </c>
      <c r="B464" s="14"/>
      <c r="C464" s="15"/>
      <c r="D464" s="16">
        <v>23923</v>
      </c>
      <c r="E464" s="15" t="s">
        <v>3908</v>
      </c>
      <c r="F464" s="15" t="s">
        <v>3909</v>
      </c>
      <c r="G464" s="17" t="s">
        <v>3910</v>
      </c>
      <c r="H464" s="17" t="s">
        <v>3911</v>
      </c>
      <c r="I464" s="17" t="s">
        <v>86</v>
      </c>
      <c r="J464" s="15" t="s">
        <v>3912</v>
      </c>
      <c r="K464" s="15" t="s">
        <v>3913</v>
      </c>
      <c r="L464" s="18" t="s">
        <v>3914</v>
      </c>
      <c r="M464" s="15" t="s">
        <v>3396</v>
      </c>
      <c r="N464" s="15" t="s">
        <v>3397</v>
      </c>
      <c r="O464" s="16">
        <v>510</v>
      </c>
      <c r="P464" s="15" t="s">
        <v>118</v>
      </c>
      <c r="Q464" s="15">
        <v>25500</v>
      </c>
      <c r="R464" s="15">
        <v>104600</v>
      </c>
      <c r="S464" s="15">
        <v>130100</v>
      </c>
      <c r="T464" s="15">
        <v>0.19</v>
      </c>
      <c r="U464" s="15" t="s">
        <v>3335</v>
      </c>
      <c r="V464" s="15" t="s">
        <v>76</v>
      </c>
      <c r="W464" s="16">
        <v>1</v>
      </c>
      <c r="X464" s="16">
        <v>1</v>
      </c>
      <c r="Y464" s="15">
        <v>9740</v>
      </c>
      <c r="Z464" s="15">
        <v>0.224</v>
      </c>
      <c r="AA464" s="15" t="s">
        <v>78</v>
      </c>
      <c r="AB464" s="15" t="s">
        <v>78</v>
      </c>
      <c r="AC464" s="15">
        <v>140000</v>
      </c>
      <c r="AD464" s="26">
        <v>42524</v>
      </c>
      <c r="AE464" s="15" t="s">
        <v>222</v>
      </c>
      <c r="AF464" s="15" t="s">
        <v>3915</v>
      </c>
      <c r="AG464" s="16">
        <v>1</v>
      </c>
      <c r="AH464" s="15" t="s">
        <v>3916</v>
      </c>
      <c r="AI464" s="15" t="s">
        <v>78</v>
      </c>
      <c r="AJ464" s="15">
        <v>9740.2373046899993</v>
      </c>
      <c r="AK464" s="15">
        <v>394.07557725999999</v>
      </c>
      <c r="AL464" s="15">
        <v>3087800.1967500001</v>
      </c>
      <c r="AM464" s="15">
        <v>1426070.5075900001</v>
      </c>
      <c r="AN464" s="14"/>
      <c r="AO464" s="14"/>
      <c r="AP464" s="19">
        <v>0</v>
      </c>
      <c r="AQ464" s="19">
        <v>0</v>
      </c>
      <c r="AR464" s="19">
        <v>25500</v>
      </c>
      <c r="AS464" s="19">
        <v>98400</v>
      </c>
      <c r="AT464" s="19">
        <f t="shared" si="102"/>
        <v>123900</v>
      </c>
      <c r="AU464" s="19">
        <v>0</v>
      </c>
      <c r="AV464" s="19">
        <v>0</v>
      </c>
      <c r="AW464" s="19">
        <v>0</v>
      </c>
      <c r="AX464" s="19">
        <v>0</v>
      </c>
      <c r="AY464" s="20">
        <f t="shared" si="105"/>
        <v>0</v>
      </c>
      <c r="AZ464" s="19">
        <f t="shared" si="106"/>
        <v>123900</v>
      </c>
      <c r="BA464" s="21">
        <v>1.4712000000000001</v>
      </c>
      <c r="BB464" s="21">
        <v>2.0617000000000001</v>
      </c>
      <c r="BC464" s="22"/>
      <c r="BD464" s="19">
        <v>2478</v>
      </c>
      <c r="BE464" s="19">
        <f t="shared" si="107"/>
        <v>1822.8168000000001</v>
      </c>
      <c r="BF464" s="19">
        <f t="shared" si="109"/>
        <v>2554.4463000000001</v>
      </c>
      <c r="BG464" s="23">
        <v>3.4819999999999997E-2</v>
      </c>
      <c r="BH464" s="23">
        <f t="shared" si="108"/>
        <v>3.4819999999999997E-2</v>
      </c>
      <c r="BI464" s="19">
        <v>0</v>
      </c>
      <c r="BJ464" s="19">
        <v>0</v>
      </c>
      <c r="BK464" s="19">
        <f t="shared" si="103"/>
        <v>1822.8168000000001</v>
      </c>
      <c r="BL464" s="19">
        <f t="shared" si="103"/>
        <v>2554.4463000000001</v>
      </c>
      <c r="BM464" s="19">
        <v>0</v>
      </c>
      <c r="BN464" s="19">
        <v>76.446300000000065</v>
      </c>
      <c r="BO464" s="19">
        <f t="shared" si="110"/>
        <v>76.446300000000065</v>
      </c>
      <c r="BP464" s="24">
        <f t="shared" si="104"/>
        <v>1822.8168000000001</v>
      </c>
      <c r="BQ464" s="24">
        <f t="shared" si="104"/>
        <v>2478</v>
      </c>
      <c r="BR464" s="24">
        <f t="shared" si="111"/>
        <v>655.18319999999994</v>
      </c>
    </row>
    <row r="465" spans="1:70" s="25" customFormat="1" ht="14.25" x14ac:dyDescent="0.2">
      <c r="A465" s="14">
        <v>684</v>
      </c>
      <c r="B465" s="14"/>
      <c r="C465" s="15"/>
      <c r="D465" s="16">
        <v>21190</v>
      </c>
      <c r="E465" s="15" t="s">
        <v>3917</v>
      </c>
      <c r="F465" s="15" t="s">
        <v>3918</v>
      </c>
      <c r="G465" s="17" t="s">
        <v>3919</v>
      </c>
      <c r="H465" s="17" t="s">
        <v>3920</v>
      </c>
      <c r="I465" s="17" t="s">
        <v>86</v>
      </c>
      <c r="J465" s="15" t="s">
        <v>3920</v>
      </c>
      <c r="K465" s="15" t="s">
        <v>2284</v>
      </c>
      <c r="L465" s="18" t="s">
        <v>3921</v>
      </c>
      <c r="M465" s="15" t="s">
        <v>3396</v>
      </c>
      <c r="N465" s="15" t="s">
        <v>3397</v>
      </c>
      <c r="O465" s="16">
        <v>419</v>
      </c>
      <c r="P465" s="15" t="s">
        <v>895</v>
      </c>
      <c r="Q465" s="15">
        <v>26300</v>
      </c>
      <c r="R465" s="15">
        <v>93400</v>
      </c>
      <c r="S465" s="15">
        <v>119700</v>
      </c>
      <c r="T465" s="15">
        <v>0.2</v>
      </c>
      <c r="U465" s="15" t="s">
        <v>3335</v>
      </c>
      <c r="V465" s="15" t="s">
        <v>76</v>
      </c>
      <c r="W465" s="16">
        <v>1</v>
      </c>
      <c r="X465" s="16">
        <v>1</v>
      </c>
      <c r="Y465" s="15">
        <v>12112</v>
      </c>
      <c r="Z465" s="15">
        <v>0.27800000000000002</v>
      </c>
      <c r="AA465" s="15" t="s">
        <v>78</v>
      </c>
      <c r="AB465" s="15" t="s">
        <v>78</v>
      </c>
      <c r="AC465" s="15">
        <v>99000</v>
      </c>
      <c r="AD465" s="26">
        <v>40697</v>
      </c>
      <c r="AE465" s="15" t="s">
        <v>137</v>
      </c>
      <c r="AF465" s="15" t="s">
        <v>3922</v>
      </c>
      <c r="AG465" s="16">
        <v>1</v>
      </c>
      <c r="AH465" s="15" t="s">
        <v>3923</v>
      </c>
      <c r="AI465" s="15" t="s">
        <v>78</v>
      </c>
      <c r="AJ465" s="15">
        <v>12111.5429688</v>
      </c>
      <c r="AK465" s="15">
        <v>464.77168681500001</v>
      </c>
      <c r="AL465" s="15">
        <v>3087709.0164899998</v>
      </c>
      <c r="AM465" s="15">
        <v>1426016.64956</v>
      </c>
      <c r="AN465" s="14"/>
      <c r="AO465" s="14"/>
      <c r="AP465" s="19">
        <v>0</v>
      </c>
      <c r="AQ465" s="19">
        <v>0</v>
      </c>
      <c r="AR465" s="19">
        <v>26300</v>
      </c>
      <c r="AS465" s="19">
        <v>87900</v>
      </c>
      <c r="AT465" s="19">
        <f t="shared" si="102"/>
        <v>114200</v>
      </c>
      <c r="AU465" s="19">
        <v>0</v>
      </c>
      <c r="AV465" s="19">
        <v>3000</v>
      </c>
      <c r="AW465" s="19">
        <v>0</v>
      </c>
      <c r="AX465" s="19">
        <v>0</v>
      </c>
      <c r="AY465" s="20">
        <f t="shared" si="105"/>
        <v>3000</v>
      </c>
      <c r="AZ465" s="19">
        <f t="shared" si="106"/>
        <v>111200</v>
      </c>
      <c r="BA465" s="21">
        <v>1.4712000000000001</v>
      </c>
      <c r="BB465" s="21">
        <v>2.0617000000000001</v>
      </c>
      <c r="BC465" s="22"/>
      <c r="BD465" s="19">
        <v>2284</v>
      </c>
      <c r="BE465" s="19">
        <f t="shared" si="107"/>
        <v>1635.9744000000001</v>
      </c>
      <c r="BF465" s="19">
        <f t="shared" si="109"/>
        <v>2292.6104</v>
      </c>
      <c r="BG465" s="23">
        <v>3.4819999999999997E-2</v>
      </c>
      <c r="BH465" s="23">
        <f t="shared" si="108"/>
        <v>3.4819999999999997E-2</v>
      </c>
      <c r="BI465" s="19">
        <v>0</v>
      </c>
      <c r="BJ465" s="19">
        <v>0</v>
      </c>
      <c r="BK465" s="19">
        <f t="shared" si="103"/>
        <v>1635.9744000000001</v>
      </c>
      <c r="BL465" s="19">
        <f t="shared" si="103"/>
        <v>2292.6104</v>
      </c>
      <c r="BM465" s="19">
        <v>0</v>
      </c>
      <c r="BN465" s="19">
        <v>70.46140000000014</v>
      </c>
      <c r="BO465" s="19">
        <f t="shared" si="110"/>
        <v>70.46140000000014</v>
      </c>
      <c r="BP465" s="24">
        <f t="shared" si="104"/>
        <v>1635.9744000000001</v>
      </c>
      <c r="BQ465" s="24">
        <f t="shared" si="104"/>
        <v>2222.1489999999999</v>
      </c>
      <c r="BR465" s="24">
        <f t="shared" si="111"/>
        <v>586.17459999999983</v>
      </c>
    </row>
    <row r="466" spans="1:70" s="25" customFormat="1" ht="14.25" x14ac:dyDescent="0.2">
      <c r="A466" s="14">
        <v>685</v>
      </c>
      <c r="B466" s="14"/>
      <c r="C466" s="15" t="s">
        <v>3924</v>
      </c>
      <c r="D466" s="16">
        <v>23687</v>
      </c>
      <c r="E466" s="15" t="s">
        <v>3925</v>
      </c>
      <c r="F466" s="15" t="s">
        <v>3924</v>
      </c>
      <c r="G466" s="17" t="s">
        <v>3926</v>
      </c>
      <c r="H466" s="17" t="s">
        <v>3927</v>
      </c>
      <c r="I466" s="17" t="s">
        <v>86</v>
      </c>
      <c r="J466" s="15" t="s">
        <v>3928</v>
      </c>
      <c r="K466" s="15" t="s">
        <v>3929</v>
      </c>
      <c r="L466" s="18" t="s">
        <v>3930</v>
      </c>
      <c r="M466" s="15" t="s">
        <v>3396</v>
      </c>
      <c r="N466" s="15" t="s">
        <v>3397</v>
      </c>
      <c r="O466" s="16">
        <v>510</v>
      </c>
      <c r="P466" s="15" t="s">
        <v>118</v>
      </c>
      <c r="Q466" s="15">
        <v>22500</v>
      </c>
      <c r="R466" s="15">
        <v>104100</v>
      </c>
      <c r="S466" s="15">
        <v>126600</v>
      </c>
      <c r="T466" s="15">
        <v>0.19</v>
      </c>
      <c r="U466" s="15" t="s">
        <v>3335</v>
      </c>
      <c r="V466" s="15" t="s">
        <v>76</v>
      </c>
      <c r="W466" s="16">
        <v>1</v>
      </c>
      <c r="X466" s="16">
        <v>1</v>
      </c>
      <c r="Y466" s="15">
        <v>14840</v>
      </c>
      <c r="Z466" s="15">
        <v>0.34100000000000003</v>
      </c>
      <c r="AA466" s="15" t="s">
        <v>3385</v>
      </c>
      <c r="AB466" s="15" t="s">
        <v>3386</v>
      </c>
      <c r="AC466" s="15">
        <v>122000</v>
      </c>
      <c r="AD466" s="26">
        <v>41379</v>
      </c>
      <c r="AE466" s="15" t="s">
        <v>137</v>
      </c>
      <c r="AF466" s="15" t="s">
        <v>3931</v>
      </c>
      <c r="AG466" s="16">
        <v>1</v>
      </c>
      <c r="AH466" s="15" t="s">
        <v>3932</v>
      </c>
      <c r="AI466" s="15" t="s">
        <v>78</v>
      </c>
      <c r="AJ466" s="15">
        <v>14839.7089844</v>
      </c>
      <c r="AK466" s="15">
        <v>495.00802272700003</v>
      </c>
      <c r="AL466" s="15">
        <v>3087694.2871599998</v>
      </c>
      <c r="AM466" s="15">
        <v>1425924.1768499999</v>
      </c>
      <c r="AN466" s="14"/>
      <c r="AO466" s="14"/>
      <c r="AP466" s="19">
        <v>22500</v>
      </c>
      <c r="AQ466" s="19">
        <v>97600</v>
      </c>
      <c r="AR466" s="19">
        <v>0</v>
      </c>
      <c r="AS466" s="19">
        <v>300</v>
      </c>
      <c r="AT466" s="19">
        <f t="shared" si="102"/>
        <v>120400</v>
      </c>
      <c r="AU466" s="19">
        <v>45000</v>
      </c>
      <c r="AV466" s="19">
        <v>3000</v>
      </c>
      <c r="AW466" s="19">
        <v>26285</v>
      </c>
      <c r="AX466" s="19">
        <v>0</v>
      </c>
      <c r="AY466" s="20">
        <f t="shared" si="105"/>
        <v>74285</v>
      </c>
      <c r="AZ466" s="19">
        <f t="shared" si="106"/>
        <v>46115</v>
      </c>
      <c r="BA466" s="21">
        <v>1.4712000000000001</v>
      </c>
      <c r="BB466" s="21">
        <v>2.0617000000000001</v>
      </c>
      <c r="BC466" s="22"/>
      <c r="BD466" s="19">
        <v>1210</v>
      </c>
      <c r="BE466" s="19">
        <f t="shared" si="107"/>
        <v>678.44388000000004</v>
      </c>
      <c r="BF466" s="19">
        <f t="shared" si="109"/>
        <v>950.75295500000004</v>
      </c>
      <c r="BG466" s="23">
        <v>3.4819999999999997E-2</v>
      </c>
      <c r="BH466" s="23">
        <f t="shared" si="108"/>
        <v>3.4819999999999997E-2</v>
      </c>
      <c r="BI466" s="19">
        <v>23.469734349599996</v>
      </c>
      <c r="BJ466" s="19">
        <v>32.889852711099998</v>
      </c>
      <c r="BK466" s="19">
        <f t="shared" si="103"/>
        <v>654.97414565040003</v>
      </c>
      <c r="BL466" s="19">
        <f t="shared" si="103"/>
        <v>917.8631022889</v>
      </c>
      <c r="BM466" s="19">
        <v>0</v>
      </c>
      <c r="BN466" s="19">
        <v>0</v>
      </c>
      <c r="BO466" s="19">
        <f t="shared" si="110"/>
        <v>0</v>
      </c>
      <c r="BP466" s="24">
        <f t="shared" si="104"/>
        <v>654.97414565040003</v>
      </c>
      <c r="BQ466" s="24">
        <f t="shared" si="104"/>
        <v>917.8631022889</v>
      </c>
      <c r="BR466" s="24">
        <f t="shared" si="111"/>
        <v>262.88895663849996</v>
      </c>
    </row>
    <row r="467" spans="1:70" s="25" customFormat="1" ht="14.25" x14ac:dyDescent="0.2">
      <c r="A467" s="14">
        <v>686</v>
      </c>
      <c r="B467" s="14"/>
      <c r="C467" s="15"/>
      <c r="D467" s="16">
        <v>34918</v>
      </c>
      <c r="E467" s="15" t="s">
        <v>3933</v>
      </c>
      <c r="F467" s="15" t="s">
        <v>3934</v>
      </c>
      <c r="G467" s="17" t="s">
        <v>3935</v>
      </c>
      <c r="H467" s="17" t="s">
        <v>3936</v>
      </c>
      <c r="I467" s="17" t="s">
        <v>86</v>
      </c>
      <c r="J467" s="15" t="s">
        <v>3937</v>
      </c>
      <c r="K467" s="15" t="s">
        <v>86</v>
      </c>
      <c r="L467" s="18" t="s">
        <v>3938</v>
      </c>
      <c r="M467" s="15" t="s">
        <v>3396</v>
      </c>
      <c r="N467" s="15" t="s">
        <v>3397</v>
      </c>
      <c r="O467" s="16">
        <v>419</v>
      </c>
      <c r="P467" s="15" t="s">
        <v>895</v>
      </c>
      <c r="Q467" s="15">
        <v>23700</v>
      </c>
      <c r="R467" s="15">
        <v>99600</v>
      </c>
      <c r="S467" s="15">
        <v>123300</v>
      </c>
      <c r="T467" s="15">
        <v>0.17</v>
      </c>
      <c r="U467" s="15" t="s">
        <v>3335</v>
      </c>
      <c r="V467" s="15" t="s">
        <v>76</v>
      </c>
      <c r="W467" s="16">
        <v>1</v>
      </c>
      <c r="X467" s="16">
        <v>1</v>
      </c>
      <c r="Y467" s="15">
        <v>7541</v>
      </c>
      <c r="Z467" s="15">
        <v>0.17299999999999999</v>
      </c>
      <c r="AA467" s="15" t="s">
        <v>3385</v>
      </c>
      <c r="AB467" s="15" t="s">
        <v>3386</v>
      </c>
      <c r="AC467" s="15">
        <v>0</v>
      </c>
      <c r="AD467" s="26">
        <v>37802</v>
      </c>
      <c r="AE467" s="15" t="s">
        <v>147</v>
      </c>
      <c r="AF467" s="15" t="s">
        <v>3939</v>
      </c>
      <c r="AG467" s="16">
        <v>1</v>
      </c>
      <c r="AH467" s="15" t="s">
        <v>3940</v>
      </c>
      <c r="AI467" s="15" t="s">
        <v>78</v>
      </c>
      <c r="AJ467" s="15">
        <v>7541.4111328099998</v>
      </c>
      <c r="AK467" s="15">
        <v>373.08781187199997</v>
      </c>
      <c r="AL467" s="15">
        <v>3087786.8805300002</v>
      </c>
      <c r="AM467" s="15">
        <v>1425884.21113</v>
      </c>
      <c r="AN467" s="14"/>
      <c r="AO467" s="14"/>
      <c r="AP467" s="19">
        <v>0</v>
      </c>
      <c r="AQ467" s="19">
        <v>0</v>
      </c>
      <c r="AR467" s="19">
        <v>23700</v>
      </c>
      <c r="AS467" s="19">
        <v>93700</v>
      </c>
      <c r="AT467" s="19">
        <f t="shared" si="102"/>
        <v>117400</v>
      </c>
      <c r="AU467" s="19">
        <v>0</v>
      </c>
      <c r="AV467" s="19">
        <v>3000</v>
      </c>
      <c r="AW467" s="19">
        <v>0</v>
      </c>
      <c r="AX467" s="19">
        <v>0</v>
      </c>
      <c r="AY467" s="20">
        <f t="shared" si="105"/>
        <v>3000</v>
      </c>
      <c r="AZ467" s="19">
        <f t="shared" si="106"/>
        <v>114400</v>
      </c>
      <c r="BA467" s="21">
        <v>1.4712000000000001</v>
      </c>
      <c r="BB467" s="21">
        <v>2.0617000000000001</v>
      </c>
      <c r="BC467" s="22"/>
      <c r="BD467" s="19">
        <v>2348</v>
      </c>
      <c r="BE467" s="19">
        <f t="shared" si="107"/>
        <v>1683.0528000000002</v>
      </c>
      <c r="BF467" s="19">
        <f t="shared" si="109"/>
        <v>2358.5848000000001</v>
      </c>
      <c r="BG467" s="23">
        <v>3.4819999999999997E-2</v>
      </c>
      <c r="BH467" s="23">
        <f t="shared" si="108"/>
        <v>3.4819999999999997E-2</v>
      </c>
      <c r="BI467" s="19">
        <v>0</v>
      </c>
      <c r="BJ467" s="19">
        <v>0</v>
      </c>
      <c r="BK467" s="19">
        <f t="shared" si="103"/>
        <v>1683.0528000000002</v>
      </c>
      <c r="BL467" s="19">
        <f t="shared" si="103"/>
        <v>2358.5848000000001</v>
      </c>
      <c r="BM467" s="19">
        <v>0</v>
      </c>
      <c r="BN467" s="19">
        <v>72.435800000000199</v>
      </c>
      <c r="BO467" s="19">
        <f t="shared" si="110"/>
        <v>72.435800000000199</v>
      </c>
      <c r="BP467" s="24">
        <f t="shared" si="104"/>
        <v>1683.0528000000002</v>
      </c>
      <c r="BQ467" s="24">
        <f t="shared" si="104"/>
        <v>2286.1489999999999</v>
      </c>
      <c r="BR467" s="24">
        <f t="shared" si="111"/>
        <v>603.09619999999973</v>
      </c>
    </row>
    <row r="468" spans="1:70" s="25" customFormat="1" ht="14.25" x14ac:dyDescent="0.2">
      <c r="A468" s="14">
        <v>687</v>
      </c>
      <c r="B468" s="14"/>
      <c r="C468" s="15" t="s">
        <v>150</v>
      </c>
      <c r="D468" s="16">
        <v>35585</v>
      </c>
      <c r="E468" s="15" t="s">
        <v>3941</v>
      </c>
      <c r="F468" s="15" t="s">
        <v>3942</v>
      </c>
      <c r="G468" s="17" t="s">
        <v>3943</v>
      </c>
      <c r="H468" s="17" t="s">
        <v>3944</v>
      </c>
      <c r="I468" s="17" t="s">
        <v>86</v>
      </c>
      <c r="J468" s="15" t="s">
        <v>3945</v>
      </c>
      <c r="K468" s="15" t="s">
        <v>88</v>
      </c>
      <c r="L468" s="18" t="s">
        <v>3946</v>
      </c>
      <c r="M468" s="15" t="s">
        <v>3396</v>
      </c>
      <c r="N468" s="15" t="s">
        <v>3397</v>
      </c>
      <c r="O468" s="16">
        <v>510</v>
      </c>
      <c r="P468" s="15" t="s">
        <v>118</v>
      </c>
      <c r="Q468" s="15">
        <v>36700</v>
      </c>
      <c r="R468" s="15">
        <v>101300</v>
      </c>
      <c r="S468" s="15">
        <v>138000</v>
      </c>
      <c r="T468" s="15">
        <v>0.28000000000000003</v>
      </c>
      <c r="U468" s="15" t="s">
        <v>3335</v>
      </c>
      <c r="V468" s="15" t="s">
        <v>76</v>
      </c>
      <c r="W468" s="16">
        <v>1</v>
      </c>
      <c r="X468" s="16">
        <v>1</v>
      </c>
      <c r="Y468" s="15">
        <v>8529</v>
      </c>
      <c r="Z468" s="15">
        <v>0.19600000000000001</v>
      </c>
      <c r="AA468" s="15" t="s">
        <v>3385</v>
      </c>
      <c r="AB468" s="15" t="s">
        <v>3386</v>
      </c>
      <c r="AC468" s="15">
        <v>122000</v>
      </c>
      <c r="AD468" s="26">
        <v>40809</v>
      </c>
      <c r="AE468" s="15" t="s">
        <v>468</v>
      </c>
      <c r="AF468" s="15" t="s">
        <v>3947</v>
      </c>
      <c r="AG468" s="16">
        <v>1</v>
      </c>
      <c r="AH468" s="15" t="s">
        <v>3948</v>
      </c>
      <c r="AI468" s="15" t="s">
        <v>78</v>
      </c>
      <c r="AJ468" s="15">
        <v>8529.1582031300004</v>
      </c>
      <c r="AK468" s="15">
        <v>388.66691894799999</v>
      </c>
      <c r="AL468" s="15">
        <v>3087848.4503600001</v>
      </c>
      <c r="AM468" s="15">
        <v>1425858.1798</v>
      </c>
      <c r="AN468" s="14"/>
      <c r="AO468" s="14"/>
      <c r="AP468" s="19">
        <v>36700</v>
      </c>
      <c r="AQ468" s="19">
        <v>95300</v>
      </c>
      <c r="AR468" s="19">
        <v>0</v>
      </c>
      <c r="AS468" s="19">
        <v>0</v>
      </c>
      <c r="AT468" s="19">
        <f t="shared" si="102"/>
        <v>132000</v>
      </c>
      <c r="AU468" s="19">
        <v>45000</v>
      </c>
      <c r="AV468" s="19">
        <v>3000</v>
      </c>
      <c r="AW468" s="19">
        <v>30450</v>
      </c>
      <c r="AX468" s="19">
        <v>0</v>
      </c>
      <c r="AY468" s="20">
        <f t="shared" si="105"/>
        <v>78450</v>
      </c>
      <c r="AZ468" s="19">
        <f t="shared" si="106"/>
        <v>53550</v>
      </c>
      <c r="BA468" s="21">
        <v>1.4712000000000001</v>
      </c>
      <c r="BB468" s="21">
        <v>2.0617000000000001</v>
      </c>
      <c r="BC468" s="22"/>
      <c r="BD468" s="19">
        <v>1320</v>
      </c>
      <c r="BE468" s="19">
        <f t="shared" si="107"/>
        <v>787.82760000000007</v>
      </c>
      <c r="BF468" s="19">
        <f t="shared" si="109"/>
        <v>1104.04035</v>
      </c>
      <c r="BG468" s="23">
        <v>3.4819999999999997E-2</v>
      </c>
      <c r="BH468" s="23">
        <f t="shared" si="108"/>
        <v>3.4819999999999997E-2</v>
      </c>
      <c r="BI468" s="19">
        <v>27.432157031999999</v>
      </c>
      <c r="BJ468" s="19">
        <v>38.442684986999993</v>
      </c>
      <c r="BK468" s="19">
        <f t="shared" si="103"/>
        <v>760.39544296800011</v>
      </c>
      <c r="BL468" s="19">
        <f t="shared" si="103"/>
        <v>1065.5976650130001</v>
      </c>
      <c r="BM468" s="19">
        <v>0</v>
      </c>
      <c r="BN468" s="19">
        <v>0</v>
      </c>
      <c r="BO468" s="19">
        <f t="shared" si="110"/>
        <v>0</v>
      </c>
      <c r="BP468" s="24">
        <f t="shared" si="104"/>
        <v>760.39544296800011</v>
      </c>
      <c r="BQ468" s="24">
        <f t="shared" si="104"/>
        <v>1065.5976650130001</v>
      </c>
      <c r="BR468" s="24">
        <f t="shared" si="111"/>
        <v>305.20222204499998</v>
      </c>
    </row>
    <row r="469" spans="1:70" s="25" customFormat="1" ht="14.25" x14ac:dyDescent="0.2">
      <c r="A469" s="14">
        <v>688</v>
      </c>
      <c r="B469" s="14"/>
      <c r="C469" s="15" t="s">
        <v>176</v>
      </c>
      <c r="D469" s="16">
        <v>30636</v>
      </c>
      <c r="E469" s="15" t="s">
        <v>3949</v>
      </c>
      <c r="F469" s="15" t="s">
        <v>3950</v>
      </c>
      <c r="G469" s="17" t="s">
        <v>3951</v>
      </c>
      <c r="H469" s="17" t="s">
        <v>3952</v>
      </c>
      <c r="I469" s="17" t="s">
        <v>86</v>
      </c>
      <c r="J469" s="15" t="s">
        <v>3953</v>
      </c>
      <c r="K469" s="15" t="s">
        <v>86</v>
      </c>
      <c r="L469" s="18" t="s">
        <v>3954</v>
      </c>
      <c r="M469" s="15" t="s">
        <v>3396</v>
      </c>
      <c r="N469" s="15" t="s">
        <v>3397</v>
      </c>
      <c r="O469" s="16">
        <v>510</v>
      </c>
      <c r="P469" s="15" t="s">
        <v>118</v>
      </c>
      <c r="Q469" s="15">
        <v>24900</v>
      </c>
      <c r="R469" s="15">
        <v>114600</v>
      </c>
      <c r="S469" s="15">
        <v>139500</v>
      </c>
      <c r="T469" s="15">
        <v>0.185</v>
      </c>
      <c r="U469" s="15" t="s">
        <v>3335</v>
      </c>
      <c r="V469" s="15" t="s">
        <v>76</v>
      </c>
      <c r="W469" s="16">
        <v>1</v>
      </c>
      <c r="X469" s="16">
        <v>0</v>
      </c>
      <c r="Y469" s="15">
        <v>8031</v>
      </c>
      <c r="Z469" s="15">
        <v>0.184</v>
      </c>
      <c r="AA469" s="15" t="s">
        <v>3385</v>
      </c>
      <c r="AB469" s="15" t="s">
        <v>3386</v>
      </c>
      <c r="AC469" s="15">
        <v>0</v>
      </c>
      <c r="AD469" s="15"/>
      <c r="AE469" s="15" t="s">
        <v>137</v>
      </c>
      <c r="AF469" s="15" t="s">
        <v>3955</v>
      </c>
      <c r="AG469" s="16">
        <v>1</v>
      </c>
      <c r="AH469" s="15" t="s">
        <v>3956</v>
      </c>
      <c r="AI469" s="15" t="s">
        <v>78</v>
      </c>
      <c r="AJ469" s="15">
        <v>8031.0166015599998</v>
      </c>
      <c r="AK469" s="15">
        <v>377.87776185000001</v>
      </c>
      <c r="AL469" s="15">
        <v>3087884.36638</v>
      </c>
      <c r="AM469" s="15">
        <v>1425801.49465</v>
      </c>
      <c r="AN469" s="14"/>
      <c r="AO469" s="14"/>
      <c r="AP469" s="19">
        <v>24900</v>
      </c>
      <c r="AQ469" s="19">
        <v>107800</v>
      </c>
      <c r="AR469" s="19">
        <v>0</v>
      </c>
      <c r="AS469" s="19">
        <v>0</v>
      </c>
      <c r="AT469" s="19">
        <f t="shared" si="102"/>
        <v>132700</v>
      </c>
      <c r="AU469" s="19">
        <v>45000</v>
      </c>
      <c r="AV469" s="19">
        <v>3000</v>
      </c>
      <c r="AW469" s="19">
        <v>30695</v>
      </c>
      <c r="AX469" s="19">
        <v>0</v>
      </c>
      <c r="AY469" s="20">
        <f t="shared" si="105"/>
        <v>78695</v>
      </c>
      <c r="AZ469" s="19">
        <f t="shared" si="106"/>
        <v>54005</v>
      </c>
      <c r="BA469" s="21">
        <v>1.4712000000000001</v>
      </c>
      <c r="BB469" s="21">
        <v>2.0617000000000001</v>
      </c>
      <c r="BC469" s="22"/>
      <c r="BD469" s="19">
        <v>1327</v>
      </c>
      <c r="BE469" s="19">
        <f t="shared" si="107"/>
        <v>794.52156000000002</v>
      </c>
      <c r="BF469" s="19">
        <f t="shared" si="109"/>
        <v>1113.4210849999999</v>
      </c>
      <c r="BG469" s="23">
        <v>3.4819999999999997E-2</v>
      </c>
      <c r="BH469" s="23">
        <f t="shared" si="108"/>
        <v>3.4819999999999997E-2</v>
      </c>
      <c r="BI469" s="19">
        <v>27.6652407192</v>
      </c>
      <c r="BJ469" s="19">
        <v>38.769322179699998</v>
      </c>
      <c r="BK469" s="19">
        <f t="shared" si="103"/>
        <v>766.85631928079999</v>
      </c>
      <c r="BL469" s="19">
        <f t="shared" si="103"/>
        <v>1074.6517628203001</v>
      </c>
      <c r="BM469" s="19">
        <v>0</v>
      </c>
      <c r="BN469" s="19">
        <v>0</v>
      </c>
      <c r="BO469" s="19">
        <f t="shared" si="110"/>
        <v>0</v>
      </c>
      <c r="BP469" s="24">
        <f t="shared" si="104"/>
        <v>766.85631928079999</v>
      </c>
      <c r="BQ469" s="24">
        <f t="shared" si="104"/>
        <v>1074.6517628203001</v>
      </c>
      <c r="BR469" s="24">
        <f t="shared" si="111"/>
        <v>307.79544353950007</v>
      </c>
    </row>
    <row r="470" spans="1:70" s="25" customFormat="1" ht="14.25" x14ac:dyDescent="0.2">
      <c r="A470" s="14">
        <v>689</v>
      </c>
      <c r="B470" s="14"/>
      <c r="C470" s="15" t="s">
        <v>3957</v>
      </c>
      <c r="D470" s="16">
        <v>6133</v>
      </c>
      <c r="E470" s="15" t="s">
        <v>3958</v>
      </c>
      <c r="F470" s="15" t="s">
        <v>3957</v>
      </c>
      <c r="G470" s="17" t="s">
        <v>3959</v>
      </c>
      <c r="H470" s="17" t="s">
        <v>3960</v>
      </c>
      <c r="I470" s="17" t="s">
        <v>86</v>
      </c>
      <c r="J470" s="15" t="s">
        <v>3961</v>
      </c>
      <c r="K470" s="15" t="s">
        <v>2133</v>
      </c>
      <c r="L470" s="18" t="s">
        <v>3962</v>
      </c>
      <c r="M470" s="15" t="s">
        <v>3396</v>
      </c>
      <c r="N470" s="15" t="s">
        <v>3397</v>
      </c>
      <c r="O470" s="16">
        <v>510</v>
      </c>
      <c r="P470" s="15" t="s">
        <v>118</v>
      </c>
      <c r="Q470" s="15">
        <v>41400</v>
      </c>
      <c r="R470" s="15">
        <v>111800</v>
      </c>
      <c r="S470" s="15">
        <v>153200</v>
      </c>
      <c r="T470" s="15">
        <v>0.31</v>
      </c>
      <c r="U470" s="15" t="s">
        <v>3335</v>
      </c>
      <c r="V470" s="15" t="s">
        <v>76</v>
      </c>
      <c r="W470" s="16">
        <v>1</v>
      </c>
      <c r="X470" s="16">
        <v>0</v>
      </c>
      <c r="Y470" s="15">
        <v>9632</v>
      </c>
      <c r="Z470" s="15">
        <v>0.221</v>
      </c>
      <c r="AA470" s="15" t="s">
        <v>3385</v>
      </c>
      <c r="AB470" s="15" t="s">
        <v>3386</v>
      </c>
      <c r="AC470" s="15">
        <v>0</v>
      </c>
      <c r="AD470" s="15"/>
      <c r="AE470" s="15" t="s">
        <v>298</v>
      </c>
      <c r="AF470" s="15" t="s">
        <v>3963</v>
      </c>
      <c r="AG470" s="16">
        <v>1</v>
      </c>
      <c r="AH470" s="15" t="s">
        <v>3964</v>
      </c>
      <c r="AI470" s="15" t="s">
        <v>78</v>
      </c>
      <c r="AJ470" s="15">
        <v>9632.2329101600008</v>
      </c>
      <c r="AK470" s="15">
        <v>404.26949104900001</v>
      </c>
      <c r="AL470" s="15">
        <v>3087925.0436200001</v>
      </c>
      <c r="AM470" s="15">
        <v>1425742.5427900001</v>
      </c>
      <c r="AN470" s="14"/>
      <c r="AO470" s="14"/>
      <c r="AP470" s="19">
        <v>41400</v>
      </c>
      <c r="AQ470" s="19">
        <v>105200</v>
      </c>
      <c r="AR470" s="19">
        <v>0</v>
      </c>
      <c r="AS470" s="19">
        <v>0</v>
      </c>
      <c r="AT470" s="19">
        <f t="shared" si="102"/>
        <v>146600</v>
      </c>
      <c r="AU470" s="19">
        <v>45000</v>
      </c>
      <c r="AV470" s="19">
        <v>3000</v>
      </c>
      <c r="AW470" s="19">
        <v>35560</v>
      </c>
      <c r="AX470" s="19">
        <v>0</v>
      </c>
      <c r="AY470" s="20">
        <f t="shared" si="105"/>
        <v>83560</v>
      </c>
      <c r="AZ470" s="19">
        <f t="shared" si="106"/>
        <v>63040</v>
      </c>
      <c r="BA470" s="21">
        <v>1.4712000000000001</v>
      </c>
      <c r="BB470" s="21">
        <v>2.0617000000000001</v>
      </c>
      <c r="BC470" s="22"/>
      <c r="BD470" s="19">
        <v>1466</v>
      </c>
      <c r="BE470" s="19">
        <f t="shared" si="107"/>
        <v>927.44448</v>
      </c>
      <c r="BF470" s="19">
        <f t="shared" si="109"/>
        <v>1299.69568</v>
      </c>
      <c r="BG470" s="23">
        <v>3.4819999999999997E-2</v>
      </c>
      <c r="BH470" s="23">
        <f t="shared" si="108"/>
        <v>3.4819999999999997E-2</v>
      </c>
      <c r="BI470" s="19">
        <v>32.293616793599995</v>
      </c>
      <c r="BJ470" s="19">
        <v>45.255403577599999</v>
      </c>
      <c r="BK470" s="19">
        <f t="shared" si="103"/>
        <v>895.1508632064</v>
      </c>
      <c r="BL470" s="19">
        <f t="shared" si="103"/>
        <v>1254.4402764224001</v>
      </c>
      <c r="BM470" s="19">
        <v>0</v>
      </c>
      <c r="BN470" s="19">
        <v>0</v>
      </c>
      <c r="BO470" s="19">
        <f t="shared" si="110"/>
        <v>0</v>
      </c>
      <c r="BP470" s="24">
        <f t="shared" si="104"/>
        <v>895.1508632064</v>
      </c>
      <c r="BQ470" s="24">
        <f t="shared" si="104"/>
        <v>1254.4402764224001</v>
      </c>
      <c r="BR470" s="24">
        <f t="shared" si="111"/>
        <v>359.28941321600007</v>
      </c>
    </row>
    <row r="471" spans="1:70" s="25" customFormat="1" ht="14.25" x14ac:dyDescent="0.2">
      <c r="A471" s="14">
        <v>690</v>
      </c>
      <c r="B471" s="14"/>
      <c r="C471" s="15"/>
      <c r="D471" s="16">
        <v>7424</v>
      </c>
      <c r="E471" s="15" t="s">
        <v>3965</v>
      </c>
      <c r="F471" s="15" t="s">
        <v>3966</v>
      </c>
      <c r="G471" s="17" t="s">
        <v>3967</v>
      </c>
      <c r="H471" s="17" t="s">
        <v>3968</v>
      </c>
      <c r="I471" s="17" t="s">
        <v>205</v>
      </c>
      <c r="J471" s="15" t="s">
        <v>3969</v>
      </c>
      <c r="K471" s="15" t="s">
        <v>3970</v>
      </c>
      <c r="L471" s="18" t="s">
        <v>3971</v>
      </c>
      <c r="M471" s="15" t="s">
        <v>3396</v>
      </c>
      <c r="N471" s="15" t="s">
        <v>3397</v>
      </c>
      <c r="O471" s="16">
        <v>510</v>
      </c>
      <c r="P471" s="15" t="s">
        <v>118</v>
      </c>
      <c r="Q471" s="15">
        <v>30800</v>
      </c>
      <c r="R471" s="15">
        <v>112500</v>
      </c>
      <c r="S471" s="15">
        <v>143300</v>
      </c>
      <c r="T471" s="15">
        <v>0.23</v>
      </c>
      <c r="U471" s="15" t="s">
        <v>3335</v>
      </c>
      <c r="V471" s="15" t="s">
        <v>76</v>
      </c>
      <c r="W471" s="16">
        <v>1</v>
      </c>
      <c r="X471" s="16">
        <v>1</v>
      </c>
      <c r="Y471" s="15">
        <v>10256</v>
      </c>
      <c r="Z471" s="15">
        <v>0.23499999999999999</v>
      </c>
      <c r="AA471" s="15" t="s">
        <v>3385</v>
      </c>
      <c r="AB471" s="15" t="s">
        <v>3386</v>
      </c>
      <c r="AC471" s="15">
        <v>125500</v>
      </c>
      <c r="AD471" s="26">
        <v>40662</v>
      </c>
      <c r="AE471" s="15" t="s">
        <v>147</v>
      </c>
      <c r="AF471" s="15" t="s">
        <v>3972</v>
      </c>
      <c r="AG471" s="16">
        <v>1</v>
      </c>
      <c r="AH471" s="15" t="s">
        <v>3973</v>
      </c>
      <c r="AI471" s="15" t="s">
        <v>78</v>
      </c>
      <c r="AJ471" s="15">
        <v>10256.1811523</v>
      </c>
      <c r="AK471" s="15">
        <v>417.79164626099998</v>
      </c>
      <c r="AL471" s="15">
        <v>3087812.1798399999</v>
      </c>
      <c r="AM471" s="15">
        <v>1425679.3674099999</v>
      </c>
      <c r="AN471" s="14"/>
      <c r="AO471" s="14"/>
      <c r="AP471" s="19">
        <v>30800</v>
      </c>
      <c r="AQ471" s="19">
        <v>105800</v>
      </c>
      <c r="AR471" s="19">
        <v>0</v>
      </c>
      <c r="AS471" s="19">
        <v>0</v>
      </c>
      <c r="AT471" s="19">
        <f t="shared" si="102"/>
        <v>136600</v>
      </c>
      <c r="AU471" s="19">
        <v>45000</v>
      </c>
      <c r="AV471" s="19">
        <v>3000</v>
      </c>
      <c r="AW471" s="19">
        <v>32060</v>
      </c>
      <c r="AX471" s="19">
        <v>0</v>
      </c>
      <c r="AY471" s="20">
        <f t="shared" si="105"/>
        <v>80060</v>
      </c>
      <c r="AZ471" s="19">
        <f t="shared" si="106"/>
        <v>56540</v>
      </c>
      <c r="BA471" s="21">
        <v>1.4712000000000001</v>
      </c>
      <c r="BB471" s="21">
        <v>2.0617000000000001</v>
      </c>
      <c r="BC471" s="22"/>
      <c r="BD471" s="19">
        <v>1366</v>
      </c>
      <c r="BE471" s="19">
        <f t="shared" si="107"/>
        <v>831.81647999999996</v>
      </c>
      <c r="BF471" s="19">
        <f t="shared" si="109"/>
        <v>1165.6851799999999</v>
      </c>
      <c r="BG471" s="23">
        <v>3.4819999999999997E-2</v>
      </c>
      <c r="BH471" s="23">
        <f t="shared" si="108"/>
        <v>3.4819999999999997E-2</v>
      </c>
      <c r="BI471" s="19">
        <v>28.963849833599994</v>
      </c>
      <c r="BJ471" s="19">
        <v>40.589157967599995</v>
      </c>
      <c r="BK471" s="19">
        <f t="shared" si="103"/>
        <v>802.85263016639999</v>
      </c>
      <c r="BL471" s="19">
        <f t="shared" si="103"/>
        <v>1125.0960220324</v>
      </c>
      <c r="BM471" s="19">
        <v>0</v>
      </c>
      <c r="BN471" s="19">
        <v>0</v>
      </c>
      <c r="BO471" s="19">
        <f t="shared" si="110"/>
        <v>0</v>
      </c>
      <c r="BP471" s="24">
        <f t="shared" si="104"/>
        <v>802.85263016639999</v>
      </c>
      <c r="BQ471" s="24">
        <f t="shared" si="104"/>
        <v>1125.0960220324</v>
      </c>
      <c r="BR471" s="24">
        <f t="shared" si="111"/>
        <v>322.24339186600002</v>
      </c>
    </row>
    <row r="472" spans="1:70" s="25" customFormat="1" ht="14.25" x14ac:dyDescent="0.2">
      <c r="A472" s="14">
        <v>691</v>
      </c>
      <c r="B472" s="14"/>
      <c r="C472" s="15" t="s">
        <v>907</v>
      </c>
      <c r="D472" s="16">
        <v>20970</v>
      </c>
      <c r="E472" s="15" t="s">
        <v>3974</v>
      </c>
      <c r="F472" s="15" t="s">
        <v>3975</v>
      </c>
      <c r="G472" s="17" t="s">
        <v>3976</v>
      </c>
      <c r="H472" s="17" t="s">
        <v>3977</v>
      </c>
      <c r="I472" s="17" t="s">
        <v>86</v>
      </c>
      <c r="J472" s="15" t="s">
        <v>3978</v>
      </c>
      <c r="K472" s="15" t="s">
        <v>2392</v>
      </c>
      <c r="L472" s="18" t="s">
        <v>3979</v>
      </c>
      <c r="M472" s="15" t="s">
        <v>3396</v>
      </c>
      <c r="N472" s="15" t="s">
        <v>3397</v>
      </c>
      <c r="O472" s="16">
        <v>510</v>
      </c>
      <c r="P472" s="15" t="s">
        <v>118</v>
      </c>
      <c r="Q472" s="15">
        <v>24600</v>
      </c>
      <c r="R472" s="15">
        <v>100100</v>
      </c>
      <c r="S472" s="15">
        <v>124700</v>
      </c>
      <c r="T472" s="15">
        <v>0.18</v>
      </c>
      <c r="U472" s="15" t="s">
        <v>3335</v>
      </c>
      <c r="V472" s="15" t="s">
        <v>76</v>
      </c>
      <c r="W472" s="16">
        <v>1</v>
      </c>
      <c r="X472" s="16">
        <v>0</v>
      </c>
      <c r="Y472" s="15">
        <v>8037</v>
      </c>
      <c r="Z472" s="15">
        <v>0.184</v>
      </c>
      <c r="AA472" s="15" t="s">
        <v>3385</v>
      </c>
      <c r="AB472" s="15" t="s">
        <v>3386</v>
      </c>
      <c r="AC472" s="15">
        <v>0</v>
      </c>
      <c r="AD472" s="15"/>
      <c r="AE472" s="15" t="s">
        <v>137</v>
      </c>
      <c r="AF472" s="15" t="s">
        <v>3980</v>
      </c>
      <c r="AG472" s="16">
        <v>1</v>
      </c>
      <c r="AH472" s="15" t="s">
        <v>3981</v>
      </c>
      <c r="AI472" s="15" t="s">
        <v>78</v>
      </c>
      <c r="AJ472" s="15">
        <v>8036.734375</v>
      </c>
      <c r="AK472" s="15">
        <v>380.33280750900002</v>
      </c>
      <c r="AL472" s="15">
        <v>3087775.7922499999</v>
      </c>
      <c r="AM472" s="15">
        <v>1425740.48428</v>
      </c>
      <c r="AN472" s="14"/>
      <c r="AO472" s="14"/>
      <c r="AP472" s="19">
        <v>24600</v>
      </c>
      <c r="AQ472" s="19">
        <v>94100</v>
      </c>
      <c r="AR472" s="19">
        <v>0</v>
      </c>
      <c r="AS472" s="19">
        <v>0</v>
      </c>
      <c r="AT472" s="19">
        <f t="shared" si="102"/>
        <v>118700</v>
      </c>
      <c r="AU472" s="19">
        <v>45000</v>
      </c>
      <c r="AV472" s="19">
        <v>0</v>
      </c>
      <c r="AW472" s="19">
        <v>25795</v>
      </c>
      <c r="AX472" s="19">
        <v>0</v>
      </c>
      <c r="AY472" s="20">
        <f t="shared" si="105"/>
        <v>70795</v>
      </c>
      <c r="AZ472" s="19">
        <f t="shared" si="106"/>
        <v>47905</v>
      </c>
      <c r="BA472" s="21">
        <v>1.4712000000000001</v>
      </c>
      <c r="BB472" s="21">
        <v>2.0617000000000001</v>
      </c>
      <c r="BC472" s="22"/>
      <c r="BD472" s="19">
        <v>1187</v>
      </c>
      <c r="BE472" s="19">
        <f t="shared" si="107"/>
        <v>704.77836000000002</v>
      </c>
      <c r="BF472" s="19">
        <f t="shared" si="109"/>
        <v>987.65738500000009</v>
      </c>
      <c r="BG472" s="23">
        <v>3.4819999999999997E-2</v>
      </c>
      <c r="BH472" s="23">
        <f t="shared" si="108"/>
        <v>3.4819999999999997E-2</v>
      </c>
      <c r="BI472" s="19">
        <v>24.540382495199999</v>
      </c>
      <c r="BJ472" s="19">
        <v>34.390230145700002</v>
      </c>
      <c r="BK472" s="19">
        <f t="shared" si="103"/>
        <v>680.23797750480003</v>
      </c>
      <c r="BL472" s="19">
        <f t="shared" si="103"/>
        <v>953.26715485430009</v>
      </c>
      <c r="BM472" s="19">
        <v>0</v>
      </c>
      <c r="BN472" s="19">
        <v>0</v>
      </c>
      <c r="BO472" s="19">
        <f t="shared" si="110"/>
        <v>0</v>
      </c>
      <c r="BP472" s="24">
        <f t="shared" si="104"/>
        <v>680.23797750480003</v>
      </c>
      <c r="BQ472" s="24">
        <f t="shared" si="104"/>
        <v>953.26715485430009</v>
      </c>
      <c r="BR472" s="24">
        <f t="shared" si="111"/>
        <v>273.02917734950006</v>
      </c>
    </row>
    <row r="473" spans="1:70" s="25" customFormat="1" ht="14.25" x14ac:dyDescent="0.2">
      <c r="A473" s="14">
        <v>692</v>
      </c>
      <c r="B473" s="14"/>
      <c r="C473" s="15"/>
      <c r="D473" s="16">
        <v>516</v>
      </c>
      <c r="E473" s="15" t="s">
        <v>3982</v>
      </c>
      <c r="F473" s="15" t="s">
        <v>3983</v>
      </c>
      <c r="G473" s="17" t="s">
        <v>3984</v>
      </c>
      <c r="H473" s="17" t="s">
        <v>3985</v>
      </c>
      <c r="I473" s="17" t="s">
        <v>86</v>
      </c>
      <c r="J473" s="15" t="s">
        <v>3986</v>
      </c>
      <c r="K473" s="15" t="s">
        <v>660</v>
      </c>
      <c r="L473" s="18" t="s">
        <v>3987</v>
      </c>
      <c r="M473" s="15" t="s">
        <v>3396</v>
      </c>
      <c r="N473" s="15" t="s">
        <v>3397</v>
      </c>
      <c r="O473" s="16">
        <v>510</v>
      </c>
      <c r="P473" s="15" t="s">
        <v>118</v>
      </c>
      <c r="Q473" s="15">
        <v>24200</v>
      </c>
      <c r="R473" s="15">
        <v>124200</v>
      </c>
      <c r="S473" s="15">
        <v>148400</v>
      </c>
      <c r="T473" s="15">
        <v>0.16</v>
      </c>
      <c r="U473" s="15" t="s">
        <v>3335</v>
      </c>
      <c r="V473" s="15" t="s">
        <v>76</v>
      </c>
      <c r="W473" s="16">
        <v>1</v>
      </c>
      <c r="X473" s="16">
        <v>1</v>
      </c>
      <c r="Y473" s="15">
        <v>9964</v>
      </c>
      <c r="Z473" s="15">
        <v>0.22900000000000001</v>
      </c>
      <c r="AA473" s="15" t="s">
        <v>3385</v>
      </c>
      <c r="AB473" s="15" t="s">
        <v>3386</v>
      </c>
      <c r="AC473" s="15">
        <v>0</v>
      </c>
      <c r="AD473" s="26">
        <v>39804</v>
      </c>
      <c r="AE473" s="15" t="s">
        <v>183</v>
      </c>
      <c r="AF473" s="15" t="s">
        <v>3988</v>
      </c>
      <c r="AG473" s="16">
        <v>1</v>
      </c>
      <c r="AH473" s="15" t="s">
        <v>3989</v>
      </c>
      <c r="AI473" s="15" t="s">
        <v>78</v>
      </c>
      <c r="AJ473" s="15">
        <v>9964.3642578100007</v>
      </c>
      <c r="AK473" s="15">
        <v>436.69758084099999</v>
      </c>
      <c r="AL473" s="15">
        <v>3087723.8905500001</v>
      </c>
      <c r="AM473" s="15">
        <v>1425804.8992099999</v>
      </c>
      <c r="AN473" s="14"/>
      <c r="AO473" s="14"/>
      <c r="AP473" s="19">
        <v>24200</v>
      </c>
      <c r="AQ473" s="19">
        <v>116800</v>
      </c>
      <c r="AR473" s="19">
        <v>0</v>
      </c>
      <c r="AS473" s="19">
        <v>0</v>
      </c>
      <c r="AT473" s="19">
        <f t="shared" si="102"/>
        <v>141000</v>
      </c>
      <c r="AU473" s="19">
        <v>45000</v>
      </c>
      <c r="AV473" s="19">
        <v>3000</v>
      </c>
      <c r="AW473" s="19">
        <v>33600</v>
      </c>
      <c r="AX473" s="19">
        <v>0</v>
      </c>
      <c r="AY473" s="20">
        <f t="shared" si="105"/>
        <v>81600</v>
      </c>
      <c r="AZ473" s="19">
        <f t="shared" si="106"/>
        <v>59400</v>
      </c>
      <c r="BA473" s="21">
        <v>1.4712000000000001</v>
      </c>
      <c r="BB473" s="21">
        <v>2.0617000000000001</v>
      </c>
      <c r="BC473" s="22"/>
      <c r="BD473" s="19">
        <v>1410</v>
      </c>
      <c r="BE473" s="19">
        <f t="shared" si="107"/>
        <v>873.89280000000008</v>
      </c>
      <c r="BF473" s="19">
        <f t="shared" si="109"/>
        <v>1224.6498000000001</v>
      </c>
      <c r="BG473" s="23">
        <v>3.4819999999999997E-2</v>
      </c>
      <c r="BH473" s="23">
        <f t="shared" si="108"/>
        <v>3.4819999999999997E-2</v>
      </c>
      <c r="BI473" s="19">
        <v>30.428947296</v>
      </c>
      <c r="BJ473" s="19">
        <v>42.642306036000001</v>
      </c>
      <c r="BK473" s="19">
        <f t="shared" si="103"/>
        <v>843.46385270400003</v>
      </c>
      <c r="BL473" s="19">
        <f t="shared" si="103"/>
        <v>1182.0074939640001</v>
      </c>
      <c r="BM473" s="19">
        <v>0</v>
      </c>
      <c r="BN473" s="19">
        <v>0</v>
      </c>
      <c r="BO473" s="19">
        <f t="shared" si="110"/>
        <v>0</v>
      </c>
      <c r="BP473" s="24">
        <f t="shared" si="104"/>
        <v>843.46385270400003</v>
      </c>
      <c r="BQ473" s="24">
        <f t="shared" si="104"/>
        <v>1182.0074939640001</v>
      </c>
      <c r="BR473" s="24">
        <f t="shared" si="111"/>
        <v>338.54364126000007</v>
      </c>
    </row>
    <row r="474" spans="1:70" s="25" customFormat="1" ht="14.25" x14ac:dyDescent="0.2">
      <c r="A474" s="14">
        <v>693</v>
      </c>
      <c r="B474" s="14"/>
      <c r="C474" s="15" t="s">
        <v>3990</v>
      </c>
      <c r="D474" s="16">
        <v>13230</v>
      </c>
      <c r="E474" s="15" t="s">
        <v>3991</v>
      </c>
      <c r="F474" s="15" t="s">
        <v>3990</v>
      </c>
      <c r="G474" s="17" t="s">
        <v>3992</v>
      </c>
      <c r="H474" s="17" t="s">
        <v>3993</v>
      </c>
      <c r="I474" s="17" t="s">
        <v>86</v>
      </c>
      <c r="J474" s="15" t="s">
        <v>3994</v>
      </c>
      <c r="K474" s="15" t="s">
        <v>3995</v>
      </c>
      <c r="L474" s="18" t="s">
        <v>3996</v>
      </c>
      <c r="M474" s="15" t="s">
        <v>3396</v>
      </c>
      <c r="N474" s="15" t="s">
        <v>3397</v>
      </c>
      <c r="O474" s="16">
        <v>510</v>
      </c>
      <c r="P474" s="15" t="s">
        <v>118</v>
      </c>
      <c r="Q474" s="15">
        <v>28000</v>
      </c>
      <c r="R474" s="15">
        <v>128000</v>
      </c>
      <c r="S474" s="15">
        <v>156000</v>
      </c>
      <c r="T474" s="15">
        <v>0.25</v>
      </c>
      <c r="U474" s="15" t="s">
        <v>3335</v>
      </c>
      <c r="V474" s="15" t="s">
        <v>76</v>
      </c>
      <c r="W474" s="16">
        <v>1</v>
      </c>
      <c r="X474" s="16">
        <v>0</v>
      </c>
      <c r="Y474" s="15">
        <v>15428</v>
      </c>
      <c r="Z474" s="15">
        <v>0.35399999999999998</v>
      </c>
      <c r="AA474" s="15" t="s">
        <v>3385</v>
      </c>
      <c r="AB474" s="15" t="s">
        <v>3386</v>
      </c>
      <c r="AC474" s="15">
        <v>0</v>
      </c>
      <c r="AD474" s="15"/>
      <c r="AE474" s="15" t="s">
        <v>137</v>
      </c>
      <c r="AF474" s="15" t="s">
        <v>3997</v>
      </c>
      <c r="AG474" s="16">
        <v>1</v>
      </c>
      <c r="AH474" s="15" t="s">
        <v>3998</v>
      </c>
      <c r="AI474" s="15" t="s">
        <v>78</v>
      </c>
      <c r="AJ474" s="15">
        <v>15428.0097656</v>
      </c>
      <c r="AK474" s="15">
        <v>497.49468405499999</v>
      </c>
      <c r="AL474" s="15">
        <v>3087623.1871199999</v>
      </c>
      <c r="AM474" s="15">
        <v>1425817.76727</v>
      </c>
      <c r="AN474" s="14"/>
      <c r="AO474" s="14"/>
      <c r="AP474" s="19">
        <v>28000</v>
      </c>
      <c r="AQ474" s="19">
        <v>120400</v>
      </c>
      <c r="AR474" s="19">
        <v>0</v>
      </c>
      <c r="AS474" s="19">
        <v>0</v>
      </c>
      <c r="AT474" s="19">
        <f t="shared" si="102"/>
        <v>148400</v>
      </c>
      <c r="AU474" s="19">
        <v>45000</v>
      </c>
      <c r="AV474" s="19">
        <v>3000</v>
      </c>
      <c r="AW474" s="19">
        <v>36190</v>
      </c>
      <c r="AX474" s="19">
        <v>0</v>
      </c>
      <c r="AY474" s="20">
        <f t="shared" si="105"/>
        <v>84190</v>
      </c>
      <c r="AZ474" s="19">
        <f t="shared" si="106"/>
        <v>64210</v>
      </c>
      <c r="BA474" s="21">
        <v>1.4712000000000001</v>
      </c>
      <c r="BB474" s="21">
        <v>2.0617000000000001</v>
      </c>
      <c r="BC474" s="22"/>
      <c r="BD474" s="19">
        <v>1484</v>
      </c>
      <c r="BE474" s="19">
        <f t="shared" si="107"/>
        <v>944.65752000000009</v>
      </c>
      <c r="BF474" s="19">
        <f t="shared" si="109"/>
        <v>1323.8175700000002</v>
      </c>
      <c r="BG474" s="23">
        <v>3.4819999999999997E-2</v>
      </c>
      <c r="BH474" s="23">
        <f t="shared" si="108"/>
        <v>3.4819999999999997E-2</v>
      </c>
      <c r="BI474" s="19">
        <v>32.892974846400001</v>
      </c>
      <c r="BJ474" s="19">
        <v>46.095327787400002</v>
      </c>
      <c r="BK474" s="19">
        <f t="shared" si="103"/>
        <v>911.76454515360012</v>
      </c>
      <c r="BL474" s="19">
        <f t="shared" si="103"/>
        <v>1277.7222422126001</v>
      </c>
      <c r="BM474" s="19">
        <v>0</v>
      </c>
      <c r="BN474" s="19">
        <v>0</v>
      </c>
      <c r="BO474" s="19">
        <f t="shared" si="110"/>
        <v>0</v>
      </c>
      <c r="BP474" s="24">
        <f t="shared" si="104"/>
        <v>911.76454515360012</v>
      </c>
      <c r="BQ474" s="24">
        <f t="shared" si="104"/>
        <v>1277.7222422126001</v>
      </c>
      <c r="BR474" s="24">
        <f t="shared" si="111"/>
        <v>365.957697059</v>
      </c>
    </row>
    <row r="475" spans="1:70" s="25" customFormat="1" ht="14.25" x14ac:dyDescent="0.2">
      <c r="A475" s="14">
        <v>694</v>
      </c>
      <c r="B475" s="14"/>
      <c r="C475" s="15"/>
      <c r="D475" s="16">
        <v>14174</v>
      </c>
      <c r="E475" s="15" t="s">
        <v>3999</v>
      </c>
      <c r="F475" s="15" t="s">
        <v>4000</v>
      </c>
      <c r="G475" s="17" t="s">
        <v>4001</v>
      </c>
      <c r="H475" s="17" t="s">
        <v>4002</v>
      </c>
      <c r="I475" s="17" t="s">
        <v>86</v>
      </c>
      <c r="J475" s="15" t="s">
        <v>4003</v>
      </c>
      <c r="K475" s="15" t="s">
        <v>4004</v>
      </c>
      <c r="L475" s="18" t="s">
        <v>4005</v>
      </c>
      <c r="M475" s="15" t="s">
        <v>3396</v>
      </c>
      <c r="N475" s="15" t="s">
        <v>3397</v>
      </c>
      <c r="O475" s="16">
        <v>510</v>
      </c>
      <c r="P475" s="15" t="s">
        <v>118</v>
      </c>
      <c r="Q475" s="15">
        <v>22800</v>
      </c>
      <c r="R475" s="15">
        <v>111100</v>
      </c>
      <c r="S475" s="15">
        <v>133900</v>
      </c>
      <c r="T475" s="15">
        <v>0.15</v>
      </c>
      <c r="U475" s="15" t="s">
        <v>3335</v>
      </c>
      <c r="V475" s="15" t="s">
        <v>76</v>
      </c>
      <c r="W475" s="16">
        <v>1</v>
      </c>
      <c r="X475" s="16">
        <v>1</v>
      </c>
      <c r="Y475" s="15">
        <v>9007</v>
      </c>
      <c r="Z475" s="15">
        <v>0.20699999999999999</v>
      </c>
      <c r="AA475" s="15" t="s">
        <v>3385</v>
      </c>
      <c r="AB475" s="15" t="s">
        <v>3386</v>
      </c>
      <c r="AC475" s="15">
        <v>109000</v>
      </c>
      <c r="AD475" s="26">
        <v>41078</v>
      </c>
      <c r="AE475" s="15" t="s">
        <v>147</v>
      </c>
      <c r="AF475" s="15" t="s">
        <v>4006</v>
      </c>
      <c r="AG475" s="16">
        <v>1</v>
      </c>
      <c r="AH475" s="15" t="s">
        <v>4007</v>
      </c>
      <c r="AI475" s="15" t="s">
        <v>78</v>
      </c>
      <c r="AJ475" s="15">
        <v>9007.0415039100008</v>
      </c>
      <c r="AK475" s="15">
        <v>385.00079448899999</v>
      </c>
      <c r="AL475" s="15">
        <v>3087587.6502299998</v>
      </c>
      <c r="AM475" s="15">
        <v>1425710.5381499999</v>
      </c>
      <c r="AN475" s="14"/>
      <c r="AO475" s="14"/>
      <c r="AP475" s="19">
        <v>0</v>
      </c>
      <c r="AQ475" s="19">
        <v>0</v>
      </c>
      <c r="AR475" s="19">
        <v>22800</v>
      </c>
      <c r="AS475" s="19">
        <v>104400</v>
      </c>
      <c r="AT475" s="19">
        <f t="shared" si="102"/>
        <v>127200</v>
      </c>
      <c r="AU475" s="19">
        <v>0</v>
      </c>
      <c r="AV475" s="19">
        <v>0</v>
      </c>
      <c r="AW475" s="19">
        <v>0</v>
      </c>
      <c r="AX475" s="19">
        <v>0</v>
      </c>
      <c r="AY475" s="20">
        <f t="shared" si="105"/>
        <v>0</v>
      </c>
      <c r="AZ475" s="19">
        <f t="shared" si="106"/>
        <v>127200</v>
      </c>
      <c r="BA475" s="21">
        <v>1.4712000000000001</v>
      </c>
      <c r="BB475" s="21">
        <v>2.0617000000000001</v>
      </c>
      <c r="BC475" s="22"/>
      <c r="BD475" s="19">
        <v>2544</v>
      </c>
      <c r="BE475" s="19">
        <f t="shared" si="107"/>
        <v>1871.3664000000001</v>
      </c>
      <c r="BF475" s="19">
        <f t="shared" si="109"/>
        <v>2622.4824000000003</v>
      </c>
      <c r="BG475" s="23">
        <v>3.4819999999999997E-2</v>
      </c>
      <c r="BH475" s="23">
        <f t="shared" si="108"/>
        <v>3.4819999999999997E-2</v>
      </c>
      <c r="BI475" s="19">
        <v>0</v>
      </c>
      <c r="BJ475" s="19">
        <v>0</v>
      </c>
      <c r="BK475" s="19">
        <f t="shared" si="103"/>
        <v>1871.3664000000001</v>
      </c>
      <c r="BL475" s="19">
        <f t="shared" si="103"/>
        <v>2622.4824000000003</v>
      </c>
      <c r="BM475" s="19">
        <v>0</v>
      </c>
      <c r="BN475" s="19">
        <v>78.482400000000325</v>
      </c>
      <c r="BO475" s="19">
        <f t="shared" si="110"/>
        <v>78.482400000000325</v>
      </c>
      <c r="BP475" s="24">
        <f t="shared" si="104"/>
        <v>1871.3664000000001</v>
      </c>
      <c r="BQ475" s="24">
        <f t="shared" si="104"/>
        <v>2544</v>
      </c>
      <c r="BR475" s="24">
        <f t="shared" si="111"/>
        <v>672.63359999999989</v>
      </c>
    </row>
    <row r="476" spans="1:70" s="25" customFormat="1" ht="14.25" x14ac:dyDescent="0.2">
      <c r="A476" s="14">
        <v>695</v>
      </c>
      <c r="B476" s="14"/>
      <c r="C476" s="15" t="s">
        <v>4008</v>
      </c>
      <c r="D476" s="16">
        <v>7634</v>
      </c>
      <c r="E476" s="15" t="s">
        <v>4009</v>
      </c>
      <c r="F476" s="15" t="s">
        <v>4010</v>
      </c>
      <c r="G476" s="17" t="s">
        <v>4011</v>
      </c>
      <c r="H476" s="17" t="s">
        <v>4012</v>
      </c>
      <c r="I476" s="17" t="s">
        <v>86</v>
      </c>
      <c r="J476" s="15" t="s">
        <v>4013</v>
      </c>
      <c r="K476" s="15" t="s">
        <v>86</v>
      </c>
      <c r="L476" s="18" t="s">
        <v>4014</v>
      </c>
      <c r="M476" s="15" t="s">
        <v>3396</v>
      </c>
      <c r="N476" s="15" t="s">
        <v>3397</v>
      </c>
      <c r="O476" s="16">
        <v>510</v>
      </c>
      <c r="P476" s="15" t="s">
        <v>118</v>
      </c>
      <c r="Q476" s="15">
        <v>22000</v>
      </c>
      <c r="R476" s="15">
        <v>112200</v>
      </c>
      <c r="S476" s="15">
        <v>134200</v>
      </c>
      <c r="T476" s="15">
        <v>0.15</v>
      </c>
      <c r="U476" s="15" t="s">
        <v>3335</v>
      </c>
      <c r="V476" s="15" t="s">
        <v>76</v>
      </c>
      <c r="W476" s="16">
        <v>1</v>
      </c>
      <c r="X476" s="16">
        <v>0</v>
      </c>
      <c r="Y476" s="15">
        <v>8309</v>
      </c>
      <c r="Z476" s="15">
        <v>0.191</v>
      </c>
      <c r="AA476" s="15" t="s">
        <v>3385</v>
      </c>
      <c r="AB476" s="15" t="s">
        <v>3386</v>
      </c>
      <c r="AC476" s="15">
        <v>0</v>
      </c>
      <c r="AD476" s="15"/>
      <c r="AE476" s="15" t="s">
        <v>298</v>
      </c>
      <c r="AF476" s="15" t="s">
        <v>4015</v>
      </c>
      <c r="AG476" s="16">
        <v>1</v>
      </c>
      <c r="AH476" s="15" t="s">
        <v>4016</v>
      </c>
      <c r="AI476" s="15" t="s">
        <v>78</v>
      </c>
      <c r="AJ476" s="15">
        <v>8309.1762695300004</v>
      </c>
      <c r="AK476" s="15">
        <v>378.74212956500003</v>
      </c>
      <c r="AL476" s="15">
        <v>3087618.7278200001</v>
      </c>
      <c r="AM476" s="15">
        <v>1425637.4128099999</v>
      </c>
      <c r="AN476" s="14"/>
      <c r="AO476" s="14"/>
      <c r="AP476" s="19">
        <v>22000</v>
      </c>
      <c r="AQ476" s="19">
        <v>105500</v>
      </c>
      <c r="AR476" s="19">
        <v>0</v>
      </c>
      <c r="AS476" s="19">
        <v>0</v>
      </c>
      <c r="AT476" s="19">
        <f t="shared" si="102"/>
        <v>127500</v>
      </c>
      <c r="AU476" s="19">
        <v>45000</v>
      </c>
      <c r="AV476" s="19">
        <v>3000</v>
      </c>
      <c r="AW476" s="19">
        <v>28875</v>
      </c>
      <c r="AX476" s="19">
        <v>0</v>
      </c>
      <c r="AY476" s="20">
        <f t="shared" si="105"/>
        <v>76875</v>
      </c>
      <c r="AZ476" s="19">
        <f t="shared" si="106"/>
        <v>50625</v>
      </c>
      <c r="BA476" s="21">
        <v>1.4712000000000001</v>
      </c>
      <c r="BB476" s="21">
        <v>2.0617000000000001</v>
      </c>
      <c r="BC476" s="22"/>
      <c r="BD476" s="19">
        <v>1275</v>
      </c>
      <c r="BE476" s="19">
        <f t="shared" si="107"/>
        <v>744.79500000000007</v>
      </c>
      <c r="BF476" s="19">
        <f t="shared" si="109"/>
        <v>1043.735625</v>
      </c>
      <c r="BG476" s="23">
        <v>3.4819999999999997E-2</v>
      </c>
      <c r="BH476" s="23">
        <f t="shared" si="108"/>
        <v>3.4819999999999997E-2</v>
      </c>
      <c r="BI476" s="19">
        <v>25.9337619</v>
      </c>
      <c r="BJ476" s="19">
        <v>36.342874462499999</v>
      </c>
      <c r="BK476" s="19">
        <f t="shared" si="103"/>
        <v>718.86123810000004</v>
      </c>
      <c r="BL476" s="19">
        <f t="shared" si="103"/>
        <v>1007.3927505375</v>
      </c>
      <c r="BM476" s="19">
        <v>0</v>
      </c>
      <c r="BN476" s="19">
        <v>0</v>
      </c>
      <c r="BO476" s="19">
        <f t="shared" si="110"/>
        <v>0</v>
      </c>
      <c r="BP476" s="24">
        <f t="shared" si="104"/>
        <v>718.86123810000004</v>
      </c>
      <c r="BQ476" s="24">
        <f t="shared" si="104"/>
        <v>1007.3927505375</v>
      </c>
      <c r="BR476" s="24">
        <f t="shared" si="111"/>
        <v>288.53151243749994</v>
      </c>
    </row>
    <row r="477" spans="1:70" s="25" customFormat="1" ht="14.25" x14ac:dyDescent="0.2">
      <c r="A477" s="14">
        <v>696</v>
      </c>
      <c r="B477" s="14"/>
      <c r="C477" s="15"/>
      <c r="D477" s="16">
        <v>28821</v>
      </c>
      <c r="E477" s="15" t="s">
        <v>4017</v>
      </c>
      <c r="F477" s="15" t="s">
        <v>4018</v>
      </c>
      <c r="G477" s="17" t="s">
        <v>4019</v>
      </c>
      <c r="H477" s="17" t="s">
        <v>4020</v>
      </c>
      <c r="I477" s="17" t="s">
        <v>86</v>
      </c>
      <c r="J477" s="15" t="s">
        <v>4021</v>
      </c>
      <c r="K477" s="15" t="s">
        <v>4022</v>
      </c>
      <c r="L477" s="18" t="s">
        <v>4023</v>
      </c>
      <c r="M477" s="15" t="s">
        <v>3396</v>
      </c>
      <c r="N477" s="15" t="s">
        <v>3397</v>
      </c>
      <c r="O477" s="16">
        <v>510</v>
      </c>
      <c r="P477" s="15" t="s">
        <v>118</v>
      </c>
      <c r="Q477" s="15">
        <v>38800</v>
      </c>
      <c r="R477" s="15">
        <v>108400</v>
      </c>
      <c r="S477" s="15">
        <v>147200</v>
      </c>
      <c r="T477" s="15">
        <v>0.34100000000000003</v>
      </c>
      <c r="U477" s="15" t="s">
        <v>3335</v>
      </c>
      <c r="V477" s="15" t="s">
        <v>76</v>
      </c>
      <c r="W477" s="16">
        <v>1</v>
      </c>
      <c r="X477" s="16">
        <v>1</v>
      </c>
      <c r="Y477" s="15">
        <v>12103</v>
      </c>
      <c r="Z477" s="15">
        <v>0.27800000000000002</v>
      </c>
      <c r="AA477" s="15" t="s">
        <v>3385</v>
      </c>
      <c r="AB477" s="15" t="s">
        <v>3386</v>
      </c>
      <c r="AC477" s="15">
        <v>0</v>
      </c>
      <c r="AD477" s="26">
        <v>37054</v>
      </c>
      <c r="AE477" s="15" t="s">
        <v>211</v>
      </c>
      <c r="AF477" s="15" t="s">
        <v>4024</v>
      </c>
      <c r="AG477" s="16">
        <v>1</v>
      </c>
      <c r="AH477" s="15" t="s">
        <v>4025</v>
      </c>
      <c r="AI477" s="15" t="s">
        <v>78</v>
      </c>
      <c r="AJ477" s="15">
        <v>12103.027832</v>
      </c>
      <c r="AK477" s="15">
        <v>484.56007011000003</v>
      </c>
      <c r="AL477" s="15">
        <v>3087645.9466800001</v>
      </c>
      <c r="AM477" s="15">
        <v>1425577.2241100001</v>
      </c>
      <c r="AN477" s="14"/>
      <c r="AO477" s="14"/>
      <c r="AP477" s="19">
        <v>38800</v>
      </c>
      <c r="AQ477" s="19">
        <v>102000</v>
      </c>
      <c r="AR477" s="19">
        <v>0</v>
      </c>
      <c r="AS477" s="19">
        <v>0</v>
      </c>
      <c r="AT477" s="19">
        <f t="shared" si="102"/>
        <v>140800</v>
      </c>
      <c r="AU477" s="19">
        <v>45000</v>
      </c>
      <c r="AV477" s="19">
        <v>3000</v>
      </c>
      <c r="AW477" s="19">
        <v>33530</v>
      </c>
      <c r="AX477" s="19">
        <v>0</v>
      </c>
      <c r="AY477" s="20">
        <f t="shared" si="105"/>
        <v>81530</v>
      </c>
      <c r="AZ477" s="19">
        <f t="shared" si="106"/>
        <v>59270</v>
      </c>
      <c r="BA477" s="21">
        <v>1.4712000000000001</v>
      </c>
      <c r="BB477" s="21">
        <v>2.0617000000000001</v>
      </c>
      <c r="BC477" s="22"/>
      <c r="BD477" s="19">
        <v>1408</v>
      </c>
      <c r="BE477" s="19">
        <f t="shared" si="107"/>
        <v>871.98024000000009</v>
      </c>
      <c r="BF477" s="19">
        <f t="shared" si="109"/>
        <v>1221.9695900000002</v>
      </c>
      <c r="BG477" s="23">
        <v>3.4819999999999997E-2</v>
      </c>
      <c r="BH477" s="23">
        <f t="shared" si="108"/>
        <v>3.4819999999999997E-2</v>
      </c>
      <c r="BI477" s="19">
        <v>30.362351956800001</v>
      </c>
      <c r="BJ477" s="19">
        <v>42.548981123800004</v>
      </c>
      <c r="BK477" s="19">
        <f t="shared" si="103"/>
        <v>841.61788804320008</v>
      </c>
      <c r="BL477" s="19">
        <f t="shared" si="103"/>
        <v>1179.4206088762</v>
      </c>
      <c r="BM477" s="19">
        <v>0</v>
      </c>
      <c r="BN477" s="19">
        <v>0</v>
      </c>
      <c r="BO477" s="19">
        <f t="shared" si="110"/>
        <v>0</v>
      </c>
      <c r="BP477" s="24">
        <f t="shared" si="104"/>
        <v>841.61788804320008</v>
      </c>
      <c r="BQ477" s="24">
        <f t="shared" si="104"/>
        <v>1179.4206088762</v>
      </c>
      <c r="BR477" s="24">
        <f t="shared" si="111"/>
        <v>337.80272083299997</v>
      </c>
    </row>
    <row r="478" spans="1:70" s="25" customFormat="1" ht="14.25" x14ac:dyDescent="0.2">
      <c r="A478" s="14">
        <v>697</v>
      </c>
      <c r="B478" s="14"/>
      <c r="C478" s="15"/>
      <c r="D478" s="16">
        <v>4527</v>
      </c>
      <c r="E478" s="15" t="s">
        <v>4026</v>
      </c>
      <c r="F478" s="15" t="s">
        <v>4027</v>
      </c>
      <c r="G478" s="17" t="s">
        <v>4028</v>
      </c>
      <c r="H478" s="17" t="s">
        <v>4029</v>
      </c>
      <c r="I478" s="17" t="s">
        <v>86</v>
      </c>
      <c r="J478" s="15" t="s">
        <v>4030</v>
      </c>
      <c r="K478" s="15" t="s">
        <v>4031</v>
      </c>
      <c r="L478" s="18" t="s">
        <v>4032</v>
      </c>
      <c r="M478" s="15" t="s">
        <v>3396</v>
      </c>
      <c r="N478" s="15" t="s">
        <v>3397</v>
      </c>
      <c r="O478" s="16">
        <v>510</v>
      </c>
      <c r="P478" s="15" t="s">
        <v>118</v>
      </c>
      <c r="Q478" s="15">
        <v>24700</v>
      </c>
      <c r="R478" s="15">
        <v>146200</v>
      </c>
      <c r="S478" s="15">
        <v>170900</v>
      </c>
      <c r="T478" s="15">
        <v>0.17</v>
      </c>
      <c r="U478" s="15" t="s">
        <v>3335</v>
      </c>
      <c r="V478" s="15" t="s">
        <v>76</v>
      </c>
      <c r="W478" s="16">
        <v>1</v>
      </c>
      <c r="X478" s="16">
        <v>1</v>
      </c>
      <c r="Y478" s="15">
        <v>7986</v>
      </c>
      <c r="Z478" s="15">
        <v>0.183</v>
      </c>
      <c r="AA478" s="15" t="s">
        <v>3385</v>
      </c>
      <c r="AB478" s="15" t="s">
        <v>3386</v>
      </c>
      <c r="AC478" s="15">
        <v>147000</v>
      </c>
      <c r="AD478" s="26">
        <v>37869</v>
      </c>
      <c r="AE478" s="15" t="s">
        <v>147</v>
      </c>
      <c r="AF478" s="15" t="s">
        <v>4033</v>
      </c>
      <c r="AG478" s="16">
        <v>1</v>
      </c>
      <c r="AH478" s="15" t="s">
        <v>4034</v>
      </c>
      <c r="AI478" s="15" t="s">
        <v>78</v>
      </c>
      <c r="AJ478" s="15">
        <v>7985.6606445300004</v>
      </c>
      <c r="AK478" s="15">
        <v>373.400992729</v>
      </c>
      <c r="AL478" s="15">
        <v>3088209.0816799998</v>
      </c>
      <c r="AM478" s="15">
        <v>1425569.1407399999</v>
      </c>
      <c r="AN478" s="14"/>
      <c r="AO478" s="14"/>
      <c r="AP478" s="19">
        <v>24700</v>
      </c>
      <c r="AQ478" s="19">
        <v>137500</v>
      </c>
      <c r="AR478" s="19">
        <v>0</v>
      </c>
      <c r="AS478" s="19">
        <v>0</v>
      </c>
      <c r="AT478" s="19">
        <f t="shared" si="102"/>
        <v>162200</v>
      </c>
      <c r="AU478" s="19">
        <v>45000</v>
      </c>
      <c r="AV478" s="19">
        <v>3000</v>
      </c>
      <c r="AW478" s="19">
        <v>41020</v>
      </c>
      <c r="AX478" s="19">
        <v>0</v>
      </c>
      <c r="AY478" s="20">
        <f t="shared" si="105"/>
        <v>89020</v>
      </c>
      <c r="AZ478" s="19">
        <f t="shared" si="106"/>
        <v>73180</v>
      </c>
      <c r="BA478" s="21">
        <v>1.4712000000000001</v>
      </c>
      <c r="BB478" s="21">
        <v>2.0617000000000001</v>
      </c>
      <c r="BC478" s="22"/>
      <c r="BD478" s="19">
        <v>1622</v>
      </c>
      <c r="BE478" s="19">
        <f t="shared" si="107"/>
        <v>1076.6241600000001</v>
      </c>
      <c r="BF478" s="19">
        <f t="shared" si="109"/>
        <v>1508.75206</v>
      </c>
      <c r="BG478" s="23">
        <v>3.4819999999999997E-2</v>
      </c>
      <c r="BH478" s="23">
        <f t="shared" si="108"/>
        <v>3.4819999999999997E-2</v>
      </c>
      <c r="BI478" s="19">
        <v>37.4880532512</v>
      </c>
      <c r="BJ478" s="19">
        <v>52.534746729199995</v>
      </c>
      <c r="BK478" s="19">
        <f t="shared" si="103"/>
        <v>1039.1361067488001</v>
      </c>
      <c r="BL478" s="19">
        <f t="shared" si="103"/>
        <v>1456.2173132708001</v>
      </c>
      <c r="BM478" s="19">
        <v>0</v>
      </c>
      <c r="BN478" s="19">
        <v>0</v>
      </c>
      <c r="BO478" s="19">
        <f t="shared" si="110"/>
        <v>0</v>
      </c>
      <c r="BP478" s="24">
        <f t="shared" si="104"/>
        <v>1039.1361067488001</v>
      </c>
      <c r="BQ478" s="24">
        <f t="shared" si="104"/>
        <v>1456.2173132708001</v>
      </c>
      <c r="BR478" s="24">
        <f t="shared" si="111"/>
        <v>417.081206522</v>
      </c>
    </row>
    <row r="479" spans="1:70" s="25" customFormat="1" ht="14.25" x14ac:dyDescent="0.2">
      <c r="A479" s="14">
        <v>698</v>
      </c>
      <c r="B479" s="14"/>
      <c r="C479" s="15" t="s">
        <v>4035</v>
      </c>
      <c r="D479" s="16">
        <v>3782</v>
      </c>
      <c r="E479" s="15" t="s">
        <v>4036</v>
      </c>
      <c r="F479" s="15" t="s">
        <v>4035</v>
      </c>
      <c r="G479" s="17" t="s">
        <v>4037</v>
      </c>
      <c r="H479" s="17" t="s">
        <v>4038</v>
      </c>
      <c r="I479" s="17" t="s">
        <v>86</v>
      </c>
      <c r="J479" s="15" t="s">
        <v>4039</v>
      </c>
      <c r="K479" s="15" t="s">
        <v>954</v>
      </c>
      <c r="L479" s="18" t="s">
        <v>4040</v>
      </c>
      <c r="M479" s="15" t="s">
        <v>3396</v>
      </c>
      <c r="N479" s="15" t="s">
        <v>3397</v>
      </c>
      <c r="O479" s="16">
        <v>510</v>
      </c>
      <c r="P479" s="15" t="s">
        <v>118</v>
      </c>
      <c r="Q479" s="15">
        <v>23400</v>
      </c>
      <c r="R479" s="15">
        <v>132000</v>
      </c>
      <c r="S479" s="15">
        <v>155400</v>
      </c>
      <c r="T479" s="15">
        <v>0.18</v>
      </c>
      <c r="U479" s="15" t="s">
        <v>3335</v>
      </c>
      <c r="V479" s="15" t="s">
        <v>76</v>
      </c>
      <c r="W479" s="16">
        <v>1</v>
      </c>
      <c r="X479" s="16">
        <v>1</v>
      </c>
      <c r="Y479" s="15">
        <v>7801</v>
      </c>
      <c r="Z479" s="15">
        <v>0.17899999999999999</v>
      </c>
      <c r="AA479" s="15" t="s">
        <v>3385</v>
      </c>
      <c r="AB479" s="15" t="s">
        <v>3386</v>
      </c>
      <c r="AC479" s="15">
        <v>148000</v>
      </c>
      <c r="AD479" s="26">
        <v>41031</v>
      </c>
      <c r="AE479" s="15" t="s">
        <v>119</v>
      </c>
      <c r="AF479" s="15" t="s">
        <v>119</v>
      </c>
      <c r="AG479" s="16">
        <v>1</v>
      </c>
      <c r="AH479" s="15" t="s">
        <v>4041</v>
      </c>
      <c r="AI479" s="15" t="s">
        <v>78</v>
      </c>
      <c r="AJ479" s="15">
        <v>7801.4716796900002</v>
      </c>
      <c r="AK479" s="15">
        <v>377.901784142</v>
      </c>
      <c r="AL479" s="15">
        <v>3088143.10885</v>
      </c>
      <c r="AM479" s="15">
        <v>1425570.73813</v>
      </c>
      <c r="AN479" s="14"/>
      <c r="AO479" s="14"/>
      <c r="AP479" s="19">
        <v>23400</v>
      </c>
      <c r="AQ479" s="19">
        <v>124100</v>
      </c>
      <c r="AR479" s="19">
        <v>0</v>
      </c>
      <c r="AS479" s="19">
        <v>0</v>
      </c>
      <c r="AT479" s="19">
        <f t="shared" si="102"/>
        <v>147500</v>
      </c>
      <c r="AU479" s="19">
        <v>45000</v>
      </c>
      <c r="AV479" s="19">
        <v>3000</v>
      </c>
      <c r="AW479" s="19">
        <v>35875</v>
      </c>
      <c r="AX479" s="19">
        <v>0</v>
      </c>
      <c r="AY479" s="20">
        <f t="shared" si="105"/>
        <v>83875</v>
      </c>
      <c r="AZ479" s="19">
        <f t="shared" si="106"/>
        <v>63625</v>
      </c>
      <c r="BA479" s="21">
        <v>1.4712000000000001</v>
      </c>
      <c r="BB479" s="21">
        <v>2.0617000000000001</v>
      </c>
      <c r="BC479" s="22"/>
      <c r="BD479" s="19">
        <v>1475</v>
      </c>
      <c r="BE479" s="19">
        <f t="shared" si="107"/>
        <v>936.05100000000004</v>
      </c>
      <c r="BF479" s="19">
        <f t="shared" si="109"/>
        <v>1311.756625</v>
      </c>
      <c r="BG479" s="23">
        <v>3.4819999999999997E-2</v>
      </c>
      <c r="BH479" s="23">
        <f t="shared" si="108"/>
        <v>3.4819999999999997E-2</v>
      </c>
      <c r="BI479" s="19">
        <v>32.593295820000002</v>
      </c>
      <c r="BJ479" s="19">
        <v>45.675365682499994</v>
      </c>
      <c r="BK479" s="19">
        <f t="shared" si="103"/>
        <v>903.45770418000006</v>
      </c>
      <c r="BL479" s="19">
        <f t="shared" si="103"/>
        <v>1266.0812593175001</v>
      </c>
      <c r="BM479" s="19">
        <v>0</v>
      </c>
      <c r="BN479" s="19">
        <v>0</v>
      </c>
      <c r="BO479" s="19">
        <f t="shared" si="110"/>
        <v>0</v>
      </c>
      <c r="BP479" s="24">
        <f t="shared" si="104"/>
        <v>903.45770418000006</v>
      </c>
      <c r="BQ479" s="24">
        <f t="shared" si="104"/>
        <v>1266.0812593175001</v>
      </c>
      <c r="BR479" s="24">
        <f t="shared" si="111"/>
        <v>362.62355513750003</v>
      </c>
    </row>
    <row r="480" spans="1:70" s="25" customFormat="1" ht="14.25" x14ac:dyDescent="0.2">
      <c r="A480" s="14">
        <v>699</v>
      </c>
      <c r="B480" s="14"/>
      <c r="C480" s="15"/>
      <c r="D480" s="16">
        <v>4970</v>
      </c>
      <c r="E480" s="15" t="s">
        <v>4042</v>
      </c>
      <c r="F480" s="15" t="s">
        <v>4043</v>
      </c>
      <c r="G480" s="17" t="s">
        <v>4044</v>
      </c>
      <c r="H480" s="17" t="s">
        <v>4045</v>
      </c>
      <c r="I480" s="17" t="s">
        <v>86</v>
      </c>
      <c r="J480" s="15" t="s">
        <v>4046</v>
      </c>
      <c r="K480" s="15" t="s">
        <v>4047</v>
      </c>
      <c r="L480" s="18" t="s">
        <v>4048</v>
      </c>
      <c r="M480" s="15" t="s">
        <v>3396</v>
      </c>
      <c r="N480" s="15" t="s">
        <v>3397</v>
      </c>
      <c r="O480" s="16">
        <v>510</v>
      </c>
      <c r="P480" s="15" t="s">
        <v>118</v>
      </c>
      <c r="Q480" s="15">
        <v>23800</v>
      </c>
      <c r="R480" s="15">
        <v>105200</v>
      </c>
      <c r="S480" s="15">
        <v>129000</v>
      </c>
      <c r="T480" s="15">
        <v>0.18</v>
      </c>
      <c r="U480" s="15" t="s">
        <v>3335</v>
      </c>
      <c r="V480" s="15" t="s">
        <v>76</v>
      </c>
      <c r="W480" s="16">
        <v>1</v>
      </c>
      <c r="X480" s="16">
        <v>0</v>
      </c>
      <c r="Y480" s="15">
        <v>8215</v>
      </c>
      <c r="Z480" s="15">
        <v>0.189</v>
      </c>
      <c r="AA480" s="15" t="s">
        <v>3385</v>
      </c>
      <c r="AB480" s="15" t="s">
        <v>3386</v>
      </c>
      <c r="AC480" s="15">
        <v>0</v>
      </c>
      <c r="AD480" s="15"/>
      <c r="AE480" s="15" t="s">
        <v>137</v>
      </c>
      <c r="AF480" s="15" t="s">
        <v>4049</v>
      </c>
      <c r="AG480" s="16">
        <v>1</v>
      </c>
      <c r="AH480" s="15" t="s">
        <v>4050</v>
      </c>
      <c r="AI480" s="15" t="s">
        <v>78</v>
      </c>
      <c r="AJ480" s="15">
        <v>8214.7143554699996</v>
      </c>
      <c r="AK480" s="15">
        <v>386.95483929300002</v>
      </c>
      <c r="AL480" s="15">
        <v>3088080.6110899998</v>
      </c>
      <c r="AM480" s="15">
        <v>1425585.9798099999</v>
      </c>
      <c r="AN480" s="14"/>
      <c r="AO480" s="14"/>
      <c r="AP480" s="19">
        <v>23800</v>
      </c>
      <c r="AQ480" s="19">
        <v>98900</v>
      </c>
      <c r="AR480" s="19">
        <v>0</v>
      </c>
      <c r="AS480" s="19">
        <v>0</v>
      </c>
      <c r="AT480" s="19">
        <f t="shared" si="102"/>
        <v>122700</v>
      </c>
      <c r="AU480" s="19">
        <v>45000</v>
      </c>
      <c r="AV480" s="19">
        <v>3000</v>
      </c>
      <c r="AW480" s="19">
        <v>27195</v>
      </c>
      <c r="AX480" s="19">
        <v>0</v>
      </c>
      <c r="AY480" s="20">
        <f t="shared" si="105"/>
        <v>75195</v>
      </c>
      <c r="AZ480" s="19">
        <f t="shared" si="106"/>
        <v>47505</v>
      </c>
      <c r="BA480" s="21">
        <v>1.4712000000000001</v>
      </c>
      <c r="BB480" s="21">
        <v>2.0617000000000001</v>
      </c>
      <c r="BC480" s="22"/>
      <c r="BD480" s="19">
        <v>1227</v>
      </c>
      <c r="BE480" s="19">
        <f t="shared" si="107"/>
        <v>698.89356000000009</v>
      </c>
      <c r="BF480" s="19">
        <f t="shared" si="109"/>
        <v>979.41058500000008</v>
      </c>
      <c r="BG480" s="23">
        <v>3.4819999999999997E-2</v>
      </c>
      <c r="BH480" s="23">
        <f t="shared" si="108"/>
        <v>3.4819999999999997E-2</v>
      </c>
      <c r="BI480" s="19">
        <v>24.335473759199999</v>
      </c>
      <c r="BJ480" s="19">
        <v>34.103076569700001</v>
      </c>
      <c r="BK480" s="19">
        <f t="shared" si="103"/>
        <v>674.55808624080009</v>
      </c>
      <c r="BL480" s="19">
        <f t="shared" si="103"/>
        <v>945.30750843030012</v>
      </c>
      <c r="BM480" s="19">
        <v>0</v>
      </c>
      <c r="BN480" s="19">
        <v>0</v>
      </c>
      <c r="BO480" s="19">
        <f t="shared" si="110"/>
        <v>0</v>
      </c>
      <c r="BP480" s="24">
        <f t="shared" si="104"/>
        <v>674.55808624080009</v>
      </c>
      <c r="BQ480" s="24">
        <f t="shared" si="104"/>
        <v>945.30750843030012</v>
      </c>
      <c r="BR480" s="24">
        <f t="shared" si="111"/>
        <v>270.74942218950002</v>
      </c>
    </row>
    <row r="481" spans="1:71" s="25" customFormat="1" ht="14.25" x14ac:dyDescent="0.2">
      <c r="A481" s="14">
        <v>700</v>
      </c>
      <c r="B481" s="14"/>
      <c r="C481" s="15" t="s">
        <v>4051</v>
      </c>
      <c r="D481" s="16">
        <v>19508</v>
      </c>
      <c r="E481" s="15" t="s">
        <v>4052</v>
      </c>
      <c r="F481" s="15" t="s">
        <v>4051</v>
      </c>
      <c r="G481" s="17" t="s">
        <v>4053</v>
      </c>
      <c r="H481" s="17" t="s">
        <v>4054</v>
      </c>
      <c r="I481" s="17" t="s">
        <v>86</v>
      </c>
      <c r="J481" s="15" t="s">
        <v>4055</v>
      </c>
      <c r="K481" s="15" t="s">
        <v>1028</v>
      </c>
      <c r="L481" s="18" t="s">
        <v>4056</v>
      </c>
      <c r="M481" s="15" t="s">
        <v>3396</v>
      </c>
      <c r="N481" s="15" t="s">
        <v>3397</v>
      </c>
      <c r="O481" s="16">
        <v>510</v>
      </c>
      <c r="P481" s="15" t="s">
        <v>118</v>
      </c>
      <c r="Q481" s="15">
        <v>19300</v>
      </c>
      <c r="R481" s="15">
        <v>94900</v>
      </c>
      <c r="S481" s="15">
        <v>114200</v>
      </c>
      <c r="T481" s="15">
        <v>0.15</v>
      </c>
      <c r="U481" s="15" t="s">
        <v>3335</v>
      </c>
      <c r="V481" s="15" t="s">
        <v>76</v>
      </c>
      <c r="W481" s="16">
        <v>1</v>
      </c>
      <c r="X481" s="16">
        <v>1</v>
      </c>
      <c r="Y481" s="15">
        <v>8378</v>
      </c>
      <c r="Z481" s="15">
        <v>0.192</v>
      </c>
      <c r="AA481" s="15" t="s">
        <v>3385</v>
      </c>
      <c r="AB481" s="15" t="s">
        <v>3386</v>
      </c>
      <c r="AC481" s="15">
        <v>108900</v>
      </c>
      <c r="AD481" s="26">
        <v>39989</v>
      </c>
      <c r="AE481" s="15" t="s">
        <v>137</v>
      </c>
      <c r="AF481" s="15" t="s">
        <v>4057</v>
      </c>
      <c r="AG481" s="16">
        <v>1</v>
      </c>
      <c r="AH481" s="15" t="s">
        <v>4058</v>
      </c>
      <c r="AI481" s="15" t="s">
        <v>78</v>
      </c>
      <c r="AJ481" s="15">
        <v>8377.6000976600008</v>
      </c>
      <c r="AK481" s="15">
        <v>389.818229852</v>
      </c>
      <c r="AL481" s="15">
        <v>3088017.5662199999</v>
      </c>
      <c r="AM481" s="15">
        <v>1425602.0135900001</v>
      </c>
      <c r="AN481" s="14"/>
      <c r="AO481" s="14"/>
      <c r="AP481" s="19">
        <v>19300</v>
      </c>
      <c r="AQ481" s="19">
        <v>89300</v>
      </c>
      <c r="AR481" s="19">
        <v>0</v>
      </c>
      <c r="AS481" s="19">
        <v>0</v>
      </c>
      <c r="AT481" s="19">
        <f t="shared" si="102"/>
        <v>108600</v>
      </c>
      <c r="AU481" s="19">
        <v>45000</v>
      </c>
      <c r="AV481" s="19">
        <v>0</v>
      </c>
      <c r="AW481" s="19">
        <v>22260</v>
      </c>
      <c r="AX481" s="19">
        <v>0</v>
      </c>
      <c r="AY481" s="20">
        <f t="shared" si="105"/>
        <v>67260</v>
      </c>
      <c r="AZ481" s="19">
        <f t="shared" si="106"/>
        <v>41340</v>
      </c>
      <c r="BA481" s="21">
        <v>1.4712000000000001</v>
      </c>
      <c r="BB481" s="21">
        <v>2.0617000000000001</v>
      </c>
      <c r="BC481" s="22"/>
      <c r="BD481" s="19">
        <v>1086</v>
      </c>
      <c r="BE481" s="19">
        <f t="shared" si="107"/>
        <v>608.19407999999999</v>
      </c>
      <c r="BF481" s="19">
        <f t="shared" si="109"/>
        <v>852.30678</v>
      </c>
      <c r="BG481" s="23">
        <v>3.4819999999999997E-2</v>
      </c>
      <c r="BH481" s="23">
        <f t="shared" si="108"/>
        <v>3.4819999999999997E-2</v>
      </c>
      <c r="BI481" s="19">
        <v>21.177317865599999</v>
      </c>
      <c r="BJ481" s="19">
        <v>29.677322079599996</v>
      </c>
      <c r="BK481" s="19">
        <f t="shared" si="103"/>
        <v>587.01676213439998</v>
      </c>
      <c r="BL481" s="19">
        <f t="shared" si="103"/>
        <v>822.6294579204</v>
      </c>
      <c r="BM481" s="19">
        <v>0</v>
      </c>
      <c r="BN481" s="19">
        <v>0</v>
      </c>
      <c r="BO481" s="19">
        <f t="shared" si="110"/>
        <v>0</v>
      </c>
      <c r="BP481" s="24">
        <f t="shared" si="104"/>
        <v>587.01676213439998</v>
      </c>
      <c r="BQ481" s="24">
        <f t="shared" si="104"/>
        <v>822.6294579204</v>
      </c>
      <c r="BR481" s="24">
        <f t="shared" si="111"/>
        <v>235.61269578600002</v>
      </c>
    </row>
    <row r="482" spans="1:71" s="25" customFormat="1" ht="14.25" x14ac:dyDescent="0.2">
      <c r="A482" s="14">
        <v>701</v>
      </c>
      <c r="B482" s="14"/>
      <c r="C482" s="15"/>
      <c r="D482" s="16">
        <v>18550</v>
      </c>
      <c r="E482" s="15" t="s">
        <v>4059</v>
      </c>
      <c r="F482" s="15" t="s">
        <v>4060</v>
      </c>
      <c r="G482" s="17" t="s">
        <v>4061</v>
      </c>
      <c r="H482" s="17" t="s">
        <v>4054</v>
      </c>
      <c r="I482" s="17" t="s">
        <v>86</v>
      </c>
      <c r="J482" s="15" t="s">
        <v>4062</v>
      </c>
      <c r="K482" s="15" t="s">
        <v>1028</v>
      </c>
      <c r="L482" s="18" t="s">
        <v>4063</v>
      </c>
      <c r="M482" s="15" t="s">
        <v>3396</v>
      </c>
      <c r="N482" s="15" t="s">
        <v>3397</v>
      </c>
      <c r="O482" s="16">
        <v>510</v>
      </c>
      <c r="P482" s="15" t="s">
        <v>118</v>
      </c>
      <c r="Q482" s="15">
        <v>34700</v>
      </c>
      <c r="R482" s="15">
        <v>114800</v>
      </c>
      <c r="S482" s="15">
        <v>149500</v>
      </c>
      <c r="T482" s="15">
        <v>0.26</v>
      </c>
      <c r="U482" s="15" t="s">
        <v>3335</v>
      </c>
      <c r="V482" s="15" t="s">
        <v>76</v>
      </c>
      <c r="W482" s="16">
        <v>1</v>
      </c>
      <c r="X482" s="16">
        <v>1</v>
      </c>
      <c r="Y482" s="15">
        <v>7645</v>
      </c>
      <c r="Z482" s="15">
        <v>0.17599999999999999</v>
      </c>
      <c r="AA482" s="15" t="s">
        <v>3385</v>
      </c>
      <c r="AB482" s="15" t="s">
        <v>3386</v>
      </c>
      <c r="AC482" s="15">
        <v>85000</v>
      </c>
      <c r="AD482" s="26">
        <v>38021</v>
      </c>
      <c r="AE482" s="15" t="s">
        <v>468</v>
      </c>
      <c r="AF482" s="15" t="s">
        <v>1447</v>
      </c>
      <c r="AG482" s="16">
        <v>1</v>
      </c>
      <c r="AH482" s="15" t="s">
        <v>4064</v>
      </c>
      <c r="AI482" s="15" t="s">
        <v>78</v>
      </c>
      <c r="AJ482" s="15">
        <v>7644.9628906300004</v>
      </c>
      <c r="AK482" s="15">
        <v>374.33378214300001</v>
      </c>
      <c r="AL482" s="15">
        <v>3087957.46735</v>
      </c>
      <c r="AM482" s="15">
        <v>1425585.3260999999</v>
      </c>
      <c r="AN482" s="14"/>
      <c r="AO482" s="14"/>
      <c r="AP482" s="19">
        <v>34700</v>
      </c>
      <c r="AQ482" s="19">
        <v>107900</v>
      </c>
      <c r="AR482" s="19">
        <v>0</v>
      </c>
      <c r="AS482" s="19">
        <v>0</v>
      </c>
      <c r="AT482" s="19">
        <f t="shared" ref="AT482:AT517" si="112">SUM(AP482:AS482)</f>
        <v>142600</v>
      </c>
      <c r="AU482" s="19">
        <v>45000</v>
      </c>
      <c r="AV482" s="19">
        <v>0</v>
      </c>
      <c r="AW482" s="19">
        <v>34160</v>
      </c>
      <c r="AX482" s="19">
        <v>12480</v>
      </c>
      <c r="AY482" s="20">
        <f t="shared" si="105"/>
        <v>91640</v>
      </c>
      <c r="AZ482" s="19">
        <f t="shared" si="106"/>
        <v>50960</v>
      </c>
      <c r="BA482" s="21">
        <v>1.4712000000000001</v>
      </c>
      <c r="BB482" s="21">
        <v>2.0617000000000001</v>
      </c>
      <c r="BC482" s="22"/>
      <c r="BD482" s="19">
        <v>1426</v>
      </c>
      <c r="BE482" s="19">
        <f t="shared" si="107"/>
        <v>749.72352000000012</v>
      </c>
      <c r="BF482" s="19">
        <f t="shared" si="109"/>
        <v>1050.6423200000002</v>
      </c>
      <c r="BG482" s="23">
        <v>3.4819999999999997E-2</v>
      </c>
      <c r="BH482" s="23">
        <f t="shared" si="108"/>
        <v>3.4819999999999997E-2</v>
      </c>
      <c r="BI482" s="19">
        <v>26.105372966400001</v>
      </c>
      <c r="BJ482" s="19">
        <v>36.583365582399999</v>
      </c>
      <c r="BK482" s="19">
        <f t="shared" si="103"/>
        <v>723.61814703360017</v>
      </c>
      <c r="BL482" s="19">
        <f t="shared" si="103"/>
        <v>1014.0589544176001</v>
      </c>
      <c r="BM482" s="19">
        <v>0</v>
      </c>
      <c r="BN482" s="19">
        <v>0</v>
      </c>
      <c r="BO482" s="19">
        <f t="shared" si="110"/>
        <v>0</v>
      </c>
      <c r="BP482" s="24">
        <f t="shared" si="104"/>
        <v>723.61814703360017</v>
      </c>
      <c r="BQ482" s="24">
        <f t="shared" si="104"/>
        <v>1014.0589544176001</v>
      </c>
      <c r="BR482" s="24">
        <f t="shared" si="111"/>
        <v>290.44080738399998</v>
      </c>
      <c r="BS482" s="25" t="s">
        <v>1141</v>
      </c>
    </row>
    <row r="483" spans="1:71" s="25" customFormat="1" ht="14.25" x14ac:dyDescent="0.2">
      <c r="A483" s="14">
        <v>702</v>
      </c>
      <c r="B483" s="14"/>
      <c r="C483" s="15"/>
      <c r="D483" s="16">
        <v>24790</v>
      </c>
      <c r="E483" s="15" t="s">
        <v>4065</v>
      </c>
      <c r="F483" s="15" t="s">
        <v>4066</v>
      </c>
      <c r="G483" s="17" t="s">
        <v>4067</v>
      </c>
      <c r="H483" s="17" t="s">
        <v>4068</v>
      </c>
      <c r="I483" s="17" t="s">
        <v>86</v>
      </c>
      <c r="J483" s="15" t="s">
        <v>4069</v>
      </c>
      <c r="K483" s="15" t="s">
        <v>1754</v>
      </c>
      <c r="L483" s="18" t="s">
        <v>4070</v>
      </c>
      <c r="M483" s="15" t="s">
        <v>3396</v>
      </c>
      <c r="N483" s="15" t="s">
        <v>3397</v>
      </c>
      <c r="O483" s="16">
        <v>510</v>
      </c>
      <c r="P483" s="15" t="s">
        <v>118</v>
      </c>
      <c r="Q483" s="15">
        <v>23900</v>
      </c>
      <c r="R483" s="15">
        <v>111700</v>
      </c>
      <c r="S483" s="15">
        <v>135600</v>
      </c>
      <c r="T483" s="15">
        <v>0.18</v>
      </c>
      <c r="U483" s="15" t="s">
        <v>3335</v>
      </c>
      <c r="V483" s="15" t="s">
        <v>76</v>
      </c>
      <c r="W483" s="16">
        <v>1</v>
      </c>
      <c r="X483" s="16">
        <v>1</v>
      </c>
      <c r="Y483" s="15">
        <v>7691</v>
      </c>
      <c r="Z483" s="15">
        <v>0.17699999999999999</v>
      </c>
      <c r="AA483" s="15" t="s">
        <v>3385</v>
      </c>
      <c r="AB483" s="15" t="s">
        <v>3386</v>
      </c>
      <c r="AC483" s="15">
        <v>137000</v>
      </c>
      <c r="AD483" s="26">
        <v>40165</v>
      </c>
      <c r="AE483" s="15" t="s">
        <v>137</v>
      </c>
      <c r="AF483" s="15" t="s">
        <v>4071</v>
      </c>
      <c r="AG483" s="16">
        <v>1</v>
      </c>
      <c r="AH483" s="15" t="s">
        <v>4072</v>
      </c>
      <c r="AI483" s="15" t="s">
        <v>78</v>
      </c>
      <c r="AJ483" s="15">
        <v>7691.234375</v>
      </c>
      <c r="AK483" s="15">
        <v>370.330108935</v>
      </c>
      <c r="AL483" s="15">
        <v>3087906.77513</v>
      </c>
      <c r="AM483" s="15">
        <v>1425549.4711500001</v>
      </c>
      <c r="AN483" s="14"/>
      <c r="AO483" s="14"/>
      <c r="AP483" s="19">
        <v>23900</v>
      </c>
      <c r="AQ483" s="19">
        <v>105100</v>
      </c>
      <c r="AR483" s="19">
        <v>0</v>
      </c>
      <c r="AS483" s="19">
        <v>0</v>
      </c>
      <c r="AT483" s="19">
        <f t="shared" si="112"/>
        <v>129000</v>
      </c>
      <c r="AU483" s="19">
        <v>45000</v>
      </c>
      <c r="AV483" s="19">
        <v>3000</v>
      </c>
      <c r="AW483" s="19">
        <v>29400</v>
      </c>
      <c r="AX483" s="19">
        <v>0</v>
      </c>
      <c r="AY483" s="20">
        <f t="shared" si="105"/>
        <v>77400</v>
      </c>
      <c r="AZ483" s="19">
        <f t="shared" si="106"/>
        <v>51600</v>
      </c>
      <c r="BA483" s="21">
        <v>1.4712000000000001</v>
      </c>
      <c r="BB483" s="21">
        <v>2.0617000000000001</v>
      </c>
      <c r="BC483" s="22"/>
      <c r="BD483" s="19">
        <v>1290</v>
      </c>
      <c r="BE483" s="19">
        <f t="shared" si="107"/>
        <v>759.13920000000007</v>
      </c>
      <c r="BF483" s="19">
        <f t="shared" si="109"/>
        <v>1063.8371999999999</v>
      </c>
      <c r="BG483" s="23">
        <v>3.4819999999999997E-2</v>
      </c>
      <c r="BH483" s="23">
        <f t="shared" si="108"/>
        <v>3.4819999999999997E-2</v>
      </c>
      <c r="BI483" s="19">
        <v>26.433226944000001</v>
      </c>
      <c r="BJ483" s="19">
        <v>37.042811303999997</v>
      </c>
      <c r="BK483" s="19">
        <f t="shared" si="103"/>
        <v>732.70597305600006</v>
      </c>
      <c r="BL483" s="19">
        <f t="shared" si="103"/>
        <v>1026.7943886959999</v>
      </c>
      <c r="BM483" s="19">
        <v>0</v>
      </c>
      <c r="BN483" s="19">
        <v>0</v>
      </c>
      <c r="BO483" s="19">
        <f t="shared" si="110"/>
        <v>0</v>
      </c>
      <c r="BP483" s="24">
        <f t="shared" si="104"/>
        <v>732.70597305600006</v>
      </c>
      <c r="BQ483" s="24">
        <f t="shared" si="104"/>
        <v>1026.7943886959999</v>
      </c>
      <c r="BR483" s="24">
        <f t="shared" si="111"/>
        <v>294.08841563999988</v>
      </c>
    </row>
    <row r="484" spans="1:71" s="25" customFormat="1" ht="14.25" x14ac:dyDescent="0.2">
      <c r="A484" s="14">
        <v>703</v>
      </c>
      <c r="B484" s="14"/>
      <c r="C484" s="15" t="s">
        <v>159</v>
      </c>
      <c r="D484" s="16">
        <v>32923</v>
      </c>
      <c r="E484" s="15" t="s">
        <v>4073</v>
      </c>
      <c r="F484" s="15" t="s">
        <v>4074</v>
      </c>
      <c r="G484" s="17" t="s">
        <v>4075</v>
      </c>
      <c r="H484" s="17" t="s">
        <v>4076</v>
      </c>
      <c r="I484" s="17" t="s">
        <v>86</v>
      </c>
      <c r="J484" s="15" t="s">
        <v>4077</v>
      </c>
      <c r="K484" s="15" t="s">
        <v>1313</v>
      </c>
      <c r="L484" s="18" t="s">
        <v>4078</v>
      </c>
      <c r="M484" s="15" t="s">
        <v>3396</v>
      </c>
      <c r="N484" s="15" t="s">
        <v>3397</v>
      </c>
      <c r="O484" s="16">
        <v>510</v>
      </c>
      <c r="P484" s="15" t="s">
        <v>118</v>
      </c>
      <c r="Q484" s="15">
        <v>23600</v>
      </c>
      <c r="R484" s="15">
        <v>93700</v>
      </c>
      <c r="S484" s="15">
        <v>117300</v>
      </c>
      <c r="T484" s="15">
        <v>0.17</v>
      </c>
      <c r="U484" s="15" t="s">
        <v>3335</v>
      </c>
      <c r="V484" s="15" t="s">
        <v>76</v>
      </c>
      <c r="W484" s="16">
        <v>1</v>
      </c>
      <c r="X484" s="16">
        <v>1</v>
      </c>
      <c r="Y484" s="15">
        <v>7550</v>
      </c>
      <c r="Z484" s="15">
        <v>0.17299999999999999</v>
      </c>
      <c r="AA484" s="15" t="s">
        <v>3385</v>
      </c>
      <c r="AB484" s="15" t="s">
        <v>3386</v>
      </c>
      <c r="AC484" s="15">
        <v>113500</v>
      </c>
      <c r="AD484" s="26">
        <v>40018</v>
      </c>
      <c r="AE484" s="15" t="s">
        <v>211</v>
      </c>
      <c r="AF484" s="15" t="s">
        <v>4079</v>
      </c>
      <c r="AG484" s="16">
        <v>1</v>
      </c>
      <c r="AH484" s="15" t="s">
        <v>4080</v>
      </c>
      <c r="AI484" s="15" t="s">
        <v>78</v>
      </c>
      <c r="AJ484" s="15">
        <v>7549.7685546900002</v>
      </c>
      <c r="AK484" s="15">
        <v>365.68434909500002</v>
      </c>
      <c r="AL484" s="15">
        <v>3087853.29177</v>
      </c>
      <c r="AM484" s="15">
        <v>1425515.79642</v>
      </c>
      <c r="AN484" s="14"/>
      <c r="AO484" s="14"/>
      <c r="AP484" s="19">
        <v>23600</v>
      </c>
      <c r="AQ484" s="19">
        <v>88200</v>
      </c>
      <c r="AR484" s="19">
        <v>0</v>
      </c>
      <c r="AS484" s="19">
        <v>0</v>
      </c>
      <c r="AT484" s="19">
        <f t="shared" si="112"/>
        <v>111800</v>
      </c>
      <c r="AU484" s="19">
        <v>45000</v>
      </c>
      <c r="AV484" s="19">
        <v>3000</v>
      </c>
      <c r="AW484" s="19">
        <v>23380</v>
      </c>
      <c r="AX484" s="19">
        <v>0</v>
      </c>
      <c r="AY484" s="20">
        <f t="shared" si="105"/>
        <v>71380</v>
      </c>
      <c r="AZ484" s="19">
        <f t="shared" si="106"/>
        <v>40420</v>
      </c>
      <c r="BA484" s="21">
        <v>1.4712000000000001</v>
      </c>
      <c r="BB484" s="21">
        <v>2.0617000000000001</v>
      </c>
      <c r="BC484" s="22"/>
      <c r="BD484" s="19">
        <v>1118</v>
      </c>
      <c r="BE484" s="19">
        <f t="shared" si="107"/>
        <v>594.65904</v>
      </c>
      <c r="BF484" s="19">
        <f t="shared" si="109"/>
        <v>833.33914000000004</v>
      </c>
      <c r="BG484" s="23">
        <v>3.4819999999999997E-2</v>
      </c>
      <c r="BH484" s="23">
        <f t="shared" si="108"/>
        <v>3.4819999999999997E-2</v>
      </c>
      <c r="BI484" s="19">
        <v>20.706027772799999</v>
      </c>
      <c r="BJ484" s="19">
        <v>29.016868854799998</v>
      </c>
      <c r="BK484" s="19">
        <f t="shared" si="103"/>
        <v>573.95301222720002</v>
      </c>
      <c r="BL484" s="19">
        <f t="shared" si="103"/>
        <v>804.32227114520003</v>
      </c>
      <c r="BM484" s="19">
        <v>0</v>
      </c>
      <c r="BN484" s="19">
        <v>0</v>
      </c>
      <c r="BO484" s="19">
        <f t="shared" si="110"/>
        <v>0</v>
      </c>
      <c r="BP484" s="24">
        <f t="shared" si="104"/>
        <v>573.95301222720002</v>
      </c>
      <c r="BQ484" s="24">
        <f t="shared" si="104"/>
        <v>804.32227114520003</v>
      </c>
      <c r="BR484" s="24">
        <f t="shared" si="111"/>
        <v>230.36925891800001</v>
      </c>
    </row>
    <row r="485" spans="1:71" s="25" customFormat="1" ht="14.25" x14ac:dyDescent="0.2">
      <c r="A485" s="14">
        <v>704</v>
      </c>
      <c r="B485" s="14"/>
      <c r="C485" s="15" t="s">
        <v>176</v>
      </c>
      <c r="D485" s="16">
        <v>20061</v>
      </c>
      <c r="E485" s="15" t="s">
        <v>4081</v>
      </c>
      <c r="F485" s="15" t="s">
        <v>4082</v>
      </c>
      <c r="G485" s="17" t="s">
        <v>4083</v>
      </c>
      <c r="H485" s="17" t="s">
        <v>4084</v>
      </c>
      <c r="I485" s="17" t="s">
        <v>86</v>
      </c>
      <c r="J485" s="15" t="s">
        <v>4085</v>
      </c>
      <c r="K485" s="15" t="s">
        <v>3286</v>
      </c>
      <c r="L485" s="18" t="s">
        <v>4086</v>
      </c>
      <c r="M485" s="15" t="s">
        <v>3396</v>
      </c>
      <c r="N485" s="15" t="s">
        <v>3397</v>
      </c>
      <c r="O485" s="16">
        <v>510</v>
      </c>
      <c r="P485" s="15" t="s">
        <v>118</v>
      </c>
      <c r="Q485" s="15">
        <v>23600</v>
      </c>
      <c r="R485" s="15">
        <v>101700</v>
      </c>
      <c r="S485" s="15">
        <v>125300</v>
      </c>
      <c r="T485" s="15">
        <v>0.17</v>
      </c>
      <c r="U485" s="15" t="s">
        <v>3335</v>
      </c>
      <c r="V485" s="15" t="s">
        <v>76</v>
      </c>
      <c r="W485" s="16">
        <v>1</v>
      </c>
      <c r="X485" s="16">
        <v>1</v>
      </c>
      <c r="Y485" s="15">
        <v>7553</v>
      </c>
      <c r="Z485" s="15">
        <v>0.17299999999999999</v>
      </c>
      <c r="AA485" s="15" t="s">
        <v>3385</v>
      </c>
      <c r="AB485" s="15" t="s">
        <v>3386</v>
      </c>
      <c r="AC485" s="15">
        <v>86500</v>
      </c>
      <c r="AD485" s="26">
        <v>37809</v>
      </c>
      <c r="AE485" s="15" t="s">
        <v>147</v>
      </c>
      <c r="AF485" s="15" t="s">
        <v>4087</v>
      </c>
      <c r="AG485" s="16">
        <v>1</v>
      </c>
      <c r="AH485" s="15" t="s">
        <v>4088</v>
      </c>
      <c r="AI485" s="15" t="s">
        <v>78</v>
      </c>
      <c r="AJ485" s="15">
        <v>7552.81640625</v>
      </c>
      <c r="AK485" s="15">
        <v>365.76041524499999</v>
      </c>
      <c r="AL485" s="15">
        <v>3087800.5922900001</v>
      </c>
      <c r="AM485" s="15">
        <v>1425481.2732500001</v>
      </c>
      <c r="AN485" s="14"/>
      <c r="AO485" s="14"/>
      <c r="AP485" s="19">
        <v>23600</v>
      </c>
      <c r="AQ485" s="19">
        <v>95600</v>
      </c>
      <c r="AR485" s="19">
        <v>0</v>
      </c>
      <c r="AS485" s="19">
        <v>0</v>
      </c>
      <c r="AT485" s="19">
        <f t="shared" si="112"/>
        <v>119200</v>
      </c>
      <c r="AU485" s="19">
        <v>45000</v>
      </c>
      <c r="AV485" s="19">
        <v>3000</v>
      </c>
      <c r="AW485" s="19">
        <v>25970</v>
      </c>
      <c r="AX485" s="19">
        <v>0</v>
      </c>
      <c r="AY485" s="20">
        <f t="shared" si="105"/>
        <v>73970</v>
      </c>
      <c r="AZ485" s="19">
        <f t="shared" si="106"/>
        <v>45230</v>
      </c>
      <c r="BA485" s="21">
        <v>1.4712000000000001</v>
      </c>
      <c r="BB485" s="21">
        <v>2.0617000000000001</v>
      </c>
      <c r="BC485" s="22"/>
      <c r="BD485" s="19">
        <v>1192</v>
      </c>
      <c r="BE485" s="19">
        <f t="shared" si="107"/>
        <v>665.42376000000002</v>
      </c>
      <c r="BF485" s="19">
        <f t="shared" si="109"/>
        <v>932.50691000000006</v>
      </c>
      <c r="BG485" s="23">
        <v>3.4819999999999997E-2</v>
      </c>
      <c r="BH485" s="23">
        <f t="shared" si="108"/>
        <v>3.4819999999999997E-2</v>
      </c>
      <c r="BI485" s="19">
        <v>23.1700553232</v>
      </c>
      <c r="BJ485" s="19">
        <v>32.469890606199996</v>
      </c>
      <c r="BK485" s="19">
        <f t="shared" si="103"/>
        <v>642.2537046768</v>
      </c>
      <c r="BL485" s="19">
        <f t="shared" si="103"/>
        <v>900.03701939380005</v>
      </c>
      <c r="BM485" s="19">
        <v>0</v>
      </c>
      <c r="BN485" s="19">
        <v>0</v>
      </c>
      <c r="BO485" s="19">
        <f t="shared" si="110"/>
        <v>0</v>
      </c>
      <c r="BP485" s="24">
        <f t="shared" si="104"/>
        <v>642.2537046768</v>
      </c>
      <c r="BQ485" s="24">
        <f t="shared" si="104"/>
        <v>900.03701939380005</v>
      </c>
      <c r="BR485" s="24">
        <f t="shared" si="111"/>
        <v>257.78331471700005</v>
      </c>
    </row>
    <row r="486" spans="1:71" s="25" customFormat="1" ht="14.25" x14ac:dyDescent="0.2">
      <c r="A486" s="14">
        <v>705</v>
      </c>
      <c r="B486" s="14"/>
      <c r="C486" s="15" t="s">
        <v>4089</v>
      </c>
      <c r="D486" s="16">
        <v>12402</v>
      </c>
      <c r="E486" s="15" t="s">
        <v>4090</v>
      </c>
      <c r="F486" s="15" t="s">
        <v>4089</v>
      </c>
      <c r="G486" s="17" t="s">
        <v>4091</v>
      </c>
      <c r="H486" s="17" t="s">
        <v>4092</v>
      </c>
      <c r="I486" s="17" t="s">
        <v>86</v>
      </c>
      <c r="J486" s="15" t="s">
        <v>4093</v>
      </c>
      <c r="K486" s="15" t="s">
        <v>4094</v>
      </c>
      <c r="L486" s="18" t="s">
        <v>4095</v>
      </c>
      <c r="M486" s="15" t="s">
        <v>3396</v>
      </c>
      <c r="N486" s="15" t="s">
        <v>3397</v>
      </c>
      <c r="O486" s="16">
        <v>510</v>
      </c>
      <c r="P486" s="15" t="s">
        <v>118</v>
      </c>
      <c r="Q486" s="15">
        <v>24400</v>
      </c>
      <c r="R486" s="15">
        <v>102300</v>
      </c>
      <c r="S486" s="15">
        <v>126700</v>
      </c>
      <c r="T486" s="15">
        <v>0.18</v>
      </c>
      <c r="U486" s="15" t="s">
        <v>3335</v>
      </c>
      <c r="V486" s="15" t="s">
        <v>76</v>
      </c>
      <c r="W486" s="16">
        <v>1</v>
      </c>
      <c r="X486" s="16">
        <v>0</v>
      </c>
      <c r="Y486" s="15">
        <v>8710</v>
      </c>
      <c r="Z486" s="15">
        <v>0.2</v>
      </c>
      <c r="AA486" s="15" t="s">
        <v>3385</v>
      </c>
      <c r="AB486" s="15" t="s">
        <v>3386</v>
      </c>
      <c r="AC486" s="15">
        <v>0</v>
      </c>
      <c r="AD486" s="15"/>
      <c r="AE486" s="15" t="s">
        <v>137</v>
      </c>
      <c r="AF486" s="15" t="s">
        <v>4096</v>
      </c>
      <c r="AG486" s="16">
        <v>1</v>
      </c>
      <c r="AH486" s="15" t="s">
        <v>4097</v>
      </c>
      <c r="AI486" s="15" t="s">
        <v>78</v>
      </c>
      <c r="AJ486" s="15">
        <v>8710.3222656300004</v>
      </c>
      <c r="AK486" s="15">
        <v>390.47066718299999</v>
      </c>
      <c r="AL486" s="15">
        <v>3087745.24022</v>
      </c>
      <c r="AM486" s="15">
        <v>1425441.9648599999</v>
      </c>
      <c r="AN486" s="14"/>
      <c r="AO486" s="14"/>
      <c r="AP486" s="19">
        <v>24400</v>
      </c>
      <c r="AQ486" s="19">
        <v>96300</v>
      </c>
      <c r="AR486" s="19">
        <v>0</v>
      </c>
      <c r="AS486" s="19">
        <v>0</v>
      </c>
      <c r="AT486" s="19">
        <f t="shared" si="112"/>
        <v>120700</v>
      </c>
      <c r="AU486" s="19">
        <v>45000</v>
      </c>
      <c r="AV486" s="19">
        <v>3000</v>
      </c>
      <c r="AW486" s="19">
        <v>26495</v>
      </c>
      <c r="AX486" s="19">
        <v>0</v>
      </c>
      <c r="AY486" s="20">
        <f t="shared" si="105"/>
        <v>74495</v>
      </c>
      <c r="AZ486" s="19">
        <f t="shared" si="106"/>
        <v>46205</v>
      </c>
      <c r="BA486" s="21">
        <v>1.4712000000000001</v>
      </c>
      <c r="BB486" s="21">
        <v>2.0617000000000001</v>
      </c>
      <c r="BC486" s="22"/>
      <c r="BD486" s="19">
        <v>1207</v>
      </c>
      <c r="BE486" s="19">
        <f t="shared" si="107"/>
        <v>679.76796000000002</v>
      </c>
      <c r="BF486" s="19">
        <f t="shared" si="109"/>
        <v>952.60848500000009</v>
      </c>
      <c r="BG486" s="23">
        <v>3.4819999999999997E-2</v>
      </c>
      <c r="BH486" s="23">
        <f t="shared" si="108"/>
        <v>3.4819999999999997E-2</v>
      </c>
      <c r="BI486" s="19">
        <v>23.669520367199997</v>
      </c>
      <c r="BJ486" s="19">
        <v>33.169827447700001</v>
      </c>
      <c r="BK486" s="19">
        <f t="shared" si="103"/>
        <v>656.09843963280002</v>
      </c>
      <c r="BL486" s="19">
        <f t="shared" si="103"/>
        <v>919.43865755230013</v>
      </c>
      <c r="BM486" s="19">
        <v>0</v>
      </c>
      <c r="BN486" s="19">
        <v>0</v>
      </c>
      <c r="BO486" s="19">
        <f t="shared" si="110"/>
        <v>0</v>
      </c>
      <c r="BP486" s="24">
        <f t="shared" si="104"/>
        <v>656.09843963280002</v>
      </c>
      <c r="BQ486" s="24">
        <f t="shared" si="104"/>
        <v>919.43865755230013</v>
      </c>
      <c r="BR486" s="24">
        <f t="shared" si="111"/>
        <v>263.34021791950011</v>
      </c>
    </row>
    <row r="487" spans="1:71" s="25" customFormat="1" ht="14.25" x14ac:dyDescent="0.2">
      <c r="A487" s="14">
        <v>706</v>
      </c>
      <c r="B487" s="14"/>
      <c r="C487" s="15"/>
      <c r="D487" s="16">
        <v>9428</v>
      </c>
      <c r="E487" s="15" t="s">
        <v>4098</v>
      </c>
      <c r="F487" s="15" t="s">
        <v>4099</v>
      </c>
      <c r="G487" s="17" t="s">
        <v>4100</v>
      </c>
      <c r="H487" s="17" t="s">
        <v>4101</v>
      </c>
      <c r="I487" s="17" t="s">
        <v>86</v>
      </c>
      <c r="J487" s="15" t="s">
        <v>4102</v>
      </c>
      <c r="K487" s="15" t="s">
        <v>4031</v>
      </c>
      <c r="L487" s="18" t="s">
        <v>4103</v>
      </c>
      <c r="M487" s="15" t="s">
        <v>3396</v>
      </c>
      <c r="N487" s="15" t="s">
        <v>3397</v>
      </c>
      <c r="O487" s="16">
        <v>510</v>
      </c>
      <c r="P487" s="15" t="s">
        <v>118</v>
      </c>
      <c r="Q487" s="15">
        <v>26200</v>
      </c>
      <c r="R487" s="15">
        <v>104300</v>
      </c>
      <c r="S487" s="15">
        <v>130500</v>
      </c>
      <c r="T487" s="15">
        <v>0.19</v>
      </c>
      <c r="U487" s="15" t="s">
        <v>3335</v>
      </c>
      <c r="V487" s="15" t="s">
        <v>76</v>
      </c>
      <c r="W487" s="16">
        <v>1</v>
      </c>
      <c r="X487" s="16">
        <v>1</v>
      </c>
      <c r="Y487" s="15">
        <v>9684</v>
      </c>
      <c r="Z487" s="15">
        <v>0.222</v>
      </c>
      <c r="AA487" s="15" t="s">
        <v>3385</v>
      </c>
      <c r="AB487" s="15" t="s">
        <v>3386</v>
      </c>
      <c r="AC487" s="15">
        <v>120000</v>
      </c>
      <c r="AD487" s="26">
        <v>41778</v>
      </c>
      <c r="AE487" s="15" t="s">
        <v>119</v>
      </c>
      <c r="AF487" s="15" t="s">
        <v>119</v>
      </c>
      <c r="AG487" s="16">
        <v>1</v>
      </c>
      <c r="AH487" s="15" t="s">
        <v>4104</v>
      </c>
      <c r="AI487" s="15" t="s">
        <v>78</v>
      </c>
      <c r="AJ487" s="15">
        <v>9684.3222656300004</v>
      </c>
      <c r="AK487" s="15">
        <v>404.05110899699997</v>
      </c>
      <c r="AL487" s="15">
        <v>3087680.6744599999</v>
      </c>
      <c r="AM487" s="15">
        <v>1425409.4132699999</v>
      </c>
      <c r="AN487" s="14"/>
      <c r="AO487" s="14"/>
      <c r="AP487" s="19">
        <v>26200</v>
      </c>
      <c r="AQ487" s="19">
        <v>98100</v>
      </c>
      <c r="AR487" s="19">
        <v>0</v>
      </c>
      <c r="AS487" s="19">
        <v>0</v>
      </c>
      <c r="AT487" s="19">
        <f t="shared" si="112"/>
        <v>124300</v>
      </c>
      <c r="AU487" s="19">
        <v>45000</v>
      </c>
      <c r="AV487" s="19">
        <v>3000</v>
      </c>
      <c r="AW487" s="19">
        <v>27755</v>
      </c>
      <c r="AX487" s="19">
        <v>0</v>
      </c>
      <c r="AY487" s="20">
        <f t="shared" si="105"/>
        <v>75755</v>
      </c>
      <c r="AZ487" s="19">
        <f t="shared" si="106"/>
        <v>48545</v>
      </c>
      <c r="BA487" s="21">
        <v>1.4712000000000001</v>
      </c>
      <c r="BB487" s="21">
        <v>2.0617000000000001</v>
      </c>
      <c r="BC487" s="22"/>
      <c r="BD487" s="19">
        <v>1243</v>
      </c>
      <c r="BE487" s="19">
        <f t="shared" si="107"/>
        <v>714.19403999999997</v>
      </c>
      <c r="BF487" s="19">
        <f t="shared" si="109"/>
        <v>1000.852265</v>
      </c>
      <c r="BG487" s="23">
        <v>3.4819999999999997E-2</v>
      </c>
      <c r="BH487" s="23">
        <f t="shared" si="108"/>
        <v>3.4819999999999997E-2</v>
      </c>
      <c r="BI487" s="19">
        <v>24.868236472799996</v>
      </c>
      <c r="BJ487" s="19">
        <v>34.849675867299993</v>
      </c>
      <c r="BK487" s="19">
        <f t="shared" si="103"/>
        <v>689.32580352719992</v>
      </c>
      <c r="BL487" s="19">
        <f t="shared" si="103"/>
        <v>966.0025891327</v>
      </c>
      <c r="BM487" s="19">
        <v>0</v>
      </c>
      <c r="BN487" s="19">
        <v>0</v>
      </c>
      <c r="BO487" s="19">
        <f t="shared" si="110"/>
        <v>0</v>
      </c>
      <c r="BP487" s="24">
        <f t="shared" si="104"/>
        <v>689.32580352719992</v>
      </c>
      <c r="BQ487" s="24">
        <f t="shared" si="104"/>
        <v>966.0025891327</v>
      </c>
      <c r="BR487" s="24">
        <f t="shared" si="111"/>
        <v>276.67678560550007</v>
      </c>
    </row>
    <row r="488" spans="1:71" s="25" customFormat="1" ht="14.25" x14ac:dyDescent="0.2">
      <c r="A488" s="14">
        <v>707</v>
      </c>
      <c r="B488" s="14"/>
      <c r="C488" s="15"/>
      <c r="D488" s="16">
        <v>30664</v>
      </c>
      <c r="E488" s="15" t="s">
        <v>4105</v>
      </c>
      <c r="F488" s="15" t="s">
        <v>4106</v>
      </c>
      <c r="G488" s="17" t="s">
        <v>4107</v>
      </c>
      <c r="H488" s="17" t="s">
        <v>4108</v>
      </c>
      <c r="I488" s="17" t="s">
        <v>205</v>
      </c>
      <c r="J488" s="15" t="s">
        <v>4109</v>
      </c>
      <c r="K488" s="15" t="s">
        <v>4110</v>
      </c>
      <c r="L488" s="18" t="s">
        <v>4111</v>
      </c>
      <c r="M488" s="15" t="s">
        <v>3396</v>
      </c>
      <c r="N488" s="15" t="s">
        <v>3397</v>
      </c>
      <c r="O488" s="16">
        <v>510</v>
      </c>
      <c r="P488" s="15" t="s">
        <v>118</v>
      </c>
      <c r="Q488" s="15">
        <v>34900</v>
      </c>
      <c r="R488" s="15">
        <v>102300</v>
      </c>
      <c r="S488" s="15">
        <v>137200</v>
      </c>
      <c r="T488" s="15">
        <v>0.25</v>
      </c>
      <c r="U488" s="15" t="s">
        <v>3335</v>
      </c>
      <c r="V488" s="15" t="s">
        <v>76</v>
      </c>
      <c r="W488" s="16">
        <v>1</v>
      </c>
      <c r="X488" s="16">
        <v>0</v>
      </c>
      <c r="Y488" s="15">
        <v>12186</v>
      </c>
      <c r="Z488" s="15">
        <v>0.28000000000000003</v>
      </c>
      <c r="AA488" s="15" t="s">
        <v>3385</v>
      </c>
      <c r="AB488" s="15" t="s">
        <v>3386</v>
      </c>
      <c r="AC488" s="15">
        <v>0</v>
      </c>
      <c r="AD488" s="15"/>
      <c r="AE488" s="15" t="s">
        <v>298</v>
      </c>
      <c r="AF488" s="15" t="s">
        <v>4112</v>
      </c>
      <c r="AG488" s="16">
        <v>1</v>
      </c>
      <c r="AH488" s="15" t="s">
        <v>4113</v>
      </c>
      <c r="AI488" s="15" t="s">
        <v>78</v>
      </c>
      <c r="AJ488" s="15">
        <v>12185.7807617</v>
      </c>
      <c r="AK488" s="15">
        <v>448.50070351300002</v>
      </c>
      <c r="AL488" s="15">
        <v>3087594.2649699999</v>
      </c>
      <c r="AM488" s="15">
        <v>1425403.79452</v>
      </c>
      <c r="AN488" s="14"/>
      <c r="AO488" s="14"/>
      <c r="AP488" s="19">
        <v>34900</v>
      </c>
      <c r="AQ488" s="19">
        <v>96200</v>
      </c>
      <c r="AR488" s="19">
        <v>0</v>
      </c>
      <c r="AS488" s="19">
        <v>0</v>
      </c>
      <c r="AT488" s="19">
        <f t="shared" si="112"/>
        <v>131100</v>
      </c>
      <c r="AU488" s="19">
        <v>45000</v>
      </c>
      <c r="AV488" s="19">
        <v>3000</v>
      </c>
      <c r="AW488" s="19">
        <v>30135</v>
      </c>
      <c r="AX488" s="19">
        <v>0</v>
      </c>
      <c r="AY488" s="20">
        <f t="shared" si="105"/>
        <v>78135</v>
      </c>
      <c r="AZ488" s="19">
        <f t="shared" si="106"/>
        <v>52965</v>
      </c>
      <c r="BA488" s="21">
        <v>1.4712000000000001</v>
      </c>
      <c r="BB488" s="21">
        <v>2.0617000000000001</v>
      </c>
      <c r="BC488" s="22"/>
      <c r="BD488" s="19">
        <v>1311</v>
      </c>
      <c r="BE488" s="19">
        <f t="shared" si="107"/>
        <v>779.22108000000003</v>
      </c>
      <c r="BF488" s="19">
        <f t="shared" si="109"/>
        <v>1091.979405</v>
      </c>
      <c r="BG488" s="23">
        <v>3.4819999999999997E-2</v>
      </c>
      <c r="BH488" s="23">
        <f t="shared" si="108"/>
        <v>3.4819999999999997E-2</v>
      </c>
      <c r="BI488" s="19">
        <v>27.132478005599999</v>
      </c>
      <c r="BJ488" s="19">
        <v>38.022722882099998</v>
      </c>
      <c r="BK488" s="19">
        <f t="shared" si="103"/>
        <v>752.08860199440005</v>
      </c>
      <c r="BL488" s="19">
        <f t="shared" si="103"/>
        <v>1053.9566821179001</v>
      </c>
      <c r="BM488" s="19">
        <v>0</v>
      </c>
      <c r="BN488" s="19">
        <v>0</v>
      </c>
      <c r="BO488" s="19">
        <f t="shared" si="110"/>
        <v>0</v>
      </c>
      <c r="BP488" s="24">
        <f t="shared" si="104"/>
        <v>752.08860199440005</v>
      </c>
      <c r="BQ488" s="24">
        <f t="shared" si="104"/>
        <v>1053.9566821179001</v>
      </c>
      <c r="BR488" s="24">
        <f t="shared" si="111"/>
        <v>301.86808012350002</v>
      </c>
    </row>
    <row r="489" spans="1:71" s="25" customFormat="1" ht="14.25" x14ac:dyDescent="0.2">
      <c r="A489" s="14">
        <v>708</v>
      </c>
      <c r="B489" s="14"/>
      <c r="C489" s="15"/>
      <c r="D489" s="16">
        <v>26132</v>
      </c>
      <c r="E489" s="15" t="s">
        <v>4114</v>
      </c>
      <c r="F489" s="15" t="s">
        <v>4115</v>
      </c>
      <c r="G489" s="17" t="s">
        <v>4116</v>
      </c>
      <c r="H489" s="17" t="s">
        <v>4117</v>
      </c>
      <c r="I489" s="17" t="s">
        <v>86</v>
      </c>
      <c r="J489" s="15" t="s">
        <v>4118</v>
      </c>
      <c r="K489" s="15" t="s">
        <v>86</v>
      </c>
      <c r="L489" s="18" t="s">
        <v>4119</v>
      </c>
      <c r="M489" s="15" t="s">
        <v>3396</v>
      </c>
      <c r="N489" s="15" t="s">
        <v>3397</v>
      </c>
      <c r="O489" s="16">
        <v>510</v>
      </c>
      <c r="P489" s="15" t="s">
        <v>118</v>
      </c>
      <c r="Q489" s="15">
        <v>48400</v>
      </c>
      <c r="R489" s="15">
        <v>106700</v>
      </c>
      <c r="S489" s="15">
        <v>155100</v>
      </c>
      <c r="T489" s="15">
        <v>0.36</v>
      </c>
      <c r="U489" s="15" t="s">
        <v>3335</v>
      </c>
      <c r="V489" s="15" t="s">
        <v>76</v>
      </c>
      <c r="W489" s="16">
        <v>1</v>
      </c>
      <c r="X489" s="16">
        <v>1</v>
      </c>
      <c r="Y489" s="15">
        <v>15442</v>
      </c>
      <c r="Z489" s="15">
        <v>0.35499999999999998</v>
      </c>
      <c r="AA489" s="15" t="s">
        <v>3385</v>
      </c>
      <c r="AB489" s="15" t="s">
        <v>3386</v>
      </c>
      <c r="AC489" s="15">
        <v>125000</v>
      </c>
      <c r="AD489" s="26">
        <v>39778</v>
      </c>
      <c r="AE489" s="15" t="s">
        <v>137</v>
      </c>
      <c r="AF489" s="15" t="s">
        <v>4120</v>
      </c>
      <c r="AG489" s="16">
        <v>1</v>
      </c>
      <c r="AH489" s="15" t="s">
        <v>4121</v>
      </c>
      <c r="AI489" s="15" t="s">
        <v>78</v>
      </c>
      <c r="AJ489" s="15">
        <v>15442.4707031</v>
      </c>
      <c r="AK489" s="15">
        <v>497.37507358200003</v>
      </c>
      <c r="AL489" s="15">
        <v>3087479.19912</v>
      </c>
      <c r="AM489" s="15">
        <v>1425408.1636600001</v>
      </c>
      <c r="AN489" s="14"/>
      <c r="AO489" s="14"/>
      <c r="AP489" s="19">
        <v>48400</v>
      </c>
      <c r="AQ489" s="19">
        <v>98500</v>
      </c>
      <c r="AR489" s="19">
        <v>0</v>
      </c>
      <c r="AS489" s="19">
        <v>1800</v>
      </c>
      <c r="AT489" s="19">
        <f t="shared" si="112"/>
        <v>148700</v>
      </c>
      <c r="AU489" s="19">
        <v>45000</v>
      </c>
      <c r="AV489" s="19">
        <v>3000</v>
      </c>
      <c r="AW489" s="19">
        <v>35665</v>
      </c>
      <c r="AX489" s="19">
        <v>0</v>
      </c>
      <c r="AY489" s="20">
        <f t="shared" si="105"/>
        <v>83665</v>
      </c>
      <c r="AZ489" s="19">
        <f t="shared" si="106"/>
        <v>65035</v>
      </c>
      <c r="BA489" s="21">
        <v>1.4712000000000001</v>
      </c>
      <c r="BB489" s="21">
        <v>2.0617000000000001</v>
      </c>
      <c r="BC489" s="22"/>
      <c r="BD489" s="19">
        <v>1523</v>
      </c>
      <c r="BE489" s="19">
        <f t="shared" si="107"/>
        <v>956.79492000000005</v>
      </c>
      <c r="BF489" s="19">
        <f t="shared" si="109"/>
        <v>1340.826595</v>
      </c>
      <c r="BG489" s="23">
        <v>3.4819999999999997E-2</v>
      </c>
      <c r="BH489" s="23">
        <f t="shared" si="108"/>
        <v>3.4819999999999997E-2</v>
      </c>
      <c r="BI489" s="19">
        <v>32.393509802399997</v>
      </c>
      <c r="BJ489" s="19">
        <v>45.395390945899997</v>
      </c>
      <c r="BK489" s="19">
        <f t="shared" si="103"/>
        <v>924.40141019760006</v>
      </c>
      <c r="BL489" s="19">
        <f t="shared" si="103"/>
        <v>1295.4312040540999</v>
      </c>
      <c r="BM489" s="19">
        <v>0</v>
      </c>
      <c r="BN489" s="19">
        <v>0</v>
      </c>
      <c r="BO489" s="19">
        <f t="shared" si="110"/>
        <v>0</v>
      </c>
      <c r="BP489" s="24">
        <f t="shared" si="104"/>
        <v>924.40141019760006</v>
      </c>
      <c r="BQ489" s="24">
        <f t="shared" si="104"/>
        <v>1295.4312040540999</v>
      </c>
      <c r="BR489" s="24">
        <f t="shared" si="111"/>
        <v>371.02979385649985</v>
      </c>
    </row>
    <row r="490" spans="1:71" s="25" customFormat="1" ht="14.25" x14ac:dyDescent="0.2">
      <c r="A490" s="14">
        <v>709</v>
      </c>
      <c r="B490" s="14"/>
      <c r="C490" s="15" t="s">
        <v>4122</v>
      </c>
      <c r="D490" s="16">
        <v>15656</v>
      </c>
      <c r="E490" s="15" t="s">
        <v>4123</v>
      </c>
      <c r="F490" s="15" t="s">
        <v>4122</v>
      </c>
      <c r="G490" s="17" t="s">
        <v>4124</v>
      </c>
      <c r="H490" s="17" t="s">
        <v>4125</v>
      </c>
      <c r="I490" s="17" t="s">
        <v>88</v>
      </c>
      <c r="J490" s="15" t="s">
        <v>4126</v>
      </c>
      <c r="K490" s="15" t="s">
        <v>4127</v>
      </c>
      <c r="L490" s="18" t="s">
        <v>4128</v>
      </c>
      <c r="M490" s="15" t="s">
        <v>3396</v>
      </c>
      <c r="N490" s="15" t="s">
        <v>3397</v>
      </c>
      <c r="O490" s="16">
        <v>510</v>
      </c>
      <c r="P490" s="15" t="s">
        <v>118</v>
      </c>
      <c r="Q490" s="15">
        <v>30800</v>
      </c>
      <c r="R490" s="15">
        <v>122700</v>
      </c>
      <c r="S490" s="15">
        <v>153500</v>
      </c>
      <c r="T490" s="15">
        <v>0.23</v>
      </c>
      <c r="U490" s="15" t="s">
        <v>3335</v>
      </c>
      <c r="V490" s="15" t="s">
        <v>76</v>
      </c>
      <c r="W490" s="16">
        <v>1</v>
      </c>
      <c r="X490" s="16">
        <v>1</v>
      </c>
      <c r="Y490" s="15">
        <v>9817</v>
      </c>
      <c r="Z490" s="15">
        <v>0.22500000000000001</v>
      </c>
      <c r="AA490" s="15" t="s">
        <v>3385</v>
      </c>
      <c r="AB490" s="15" t="s">
        <v>3386</v>
      </c>
      <c r="AC490" s="15">
        <v>127000</v>
      </c>
      <c r="AD490" s="26">
        <v>38135</v>
      </c>
      <c r="AE490" s="15" t="s">
        <v>119</v>
      </c>
      <c r="AF490" s="15" t="s">
        <v>119</v>
      </c>
      <c r="AG490" s="16">
        <v>1</v>
      </c>
      <c r="AH490" s="15" t="s">
        <v>4129</v>
      </c>
      <c r="AI490" s="15" t="s">
        <v>78</v>
      </c>
      <c r="AJ490" s="15">
        <v>9816.84375</v>
      </c>
      <c r="AK490" s="15">
        <v>403.61183619799999</v>
      </c>
      <c r="AL490" s="15">
        <v>3087373.9741099998</v>
      </c>
      <c r="AM490" s="15">
        <v>1425410.4752400001</v>
      </c>
      <c r="AN490" s="14"/>
      <c r="AO490" s="14"/>
      <c r="AP490" s="19">
        <v>30800</v>
      </c>
      <c r="AQ490" s="19">
        <v>115400</v>
      </c>
      <c r="AR490" s="19">
        <v>0</v>
      </c>
      <c r="AS490" s="19">
        <v>0</v>
      </c>
      <c r="AT490" s="19">
        <f t="shared" si="112"/>
        <v>146200</v>
      </c>
      <c r="AU490" s="19">
        <v>45000</v>
      </c>
      <c r="AV490" s="19">
        <v>3000</v>
      </c>
      <c r="AW490" s="19">
        <v>35420</v>
      </c>
      <c r="AX490" s="19">
        <v>0</v>
      </c>
      <c r="AY490" s="20">
        <f t="shared" si="105"/>
        <v>83420</v>
      </c>
      <c r="AZ490" s="19">
        <f t="shared" si="106"/>
        <v>62780</v>
      </c>
      <c r="BA490" s="21">
        <v>1.4712000000000001</v>
      </c>
      <c r="BB490" s="21">
        <v>2.0617000000000001</v>
      </c>
      <c r="BC490" s="22"/>
      <c r="BD490" s="19">
        <v>1462</v>
      </c>
      <c r="BE490" s="19">
        <f t="shared" si="107"/>
        <v>923.61936000000003</v>
      </c>
      <c r="BF490" s="19">
        <f t="shared" si="109"/>
        <v>1294.3352600000001</v>
      </c>
      <c r="BG490" s="23">
        <v>3.4819999999999997E-2</v>
      </c>
      <c r="BH490" s="23">
        <f t="shared" si="108"/>
        <v>3.4819999999999997E-2</v>
      </c>
      <c r="BI490" s="19">
        <v>32.160426115199996</v>
      </c>
      <c r="BJ490" s="19">
        <v>45.068753753199999</v>
      </c>
      <c r="BK490" s="19">
        <f t="shared" si="103"/>
        <v>891.45893388479999</v>
      </c>
      <c r="BL490" s="19">
        <f t="shared" si="103"/>
        <v>1249.2665062468</v>
      </c>
      <c r="BM490" s="19">
        <v>0</v>
      </c>
      <c r="BN490" s="19">
        <v>0</v>
      </c>
      <c r="BO490" s="19">
        <f t="shared" si="110"/>
        <v>0</v>
      </c>
      <c r="BP490" s="24">
        <f t="shared" si="104"/>
        <v>891.45893388479999</v>
      </c>
      <c r="BQ490" s="24">
        <f t="shared" si="104"/>
        <v>1249.2665062468</v>
      </c>
      <c r="BR490" s="24">
        <f t="shared" si="111"/>
        <v>357.80757236199997</v>
      </c>
    </row>
    <row r="491" spans="1:71" s="25" customFormat="1" ht="14.25" x14ac:dyDescent="0.2">
      <c r="A491" s="14">
        <v>710</v>
      </c>
      <c r="B491" s="14"/>
      <c r="C491" s="15" t="s">
        <v>4130</v>
      </c>
      <c r="D491" s="16">
        <v>24452</v>
      </c>
      <c r="E491" s="15" t="s">
        <v>4131</v>
      </c>
      <c r="F491" s="15" t="s">
        <v>4130</v>
      </c>
      <c r="G491" s="17" t="s">
        <v>4132</v>
      </c>
      <c r="H491" s="17" t="s">
        <v>4125</v>
      </c>
      <c r="I491" s="17" t="s">
        <v>88</v>
      </c>
      <c r="J491" s="15" t="s">
        <v>4133</v>
      </c>
      <c r="K491" s="15" t="s">
        <v>4127</v>
      </c>
      <c r="L491" s="18" t="s">
        <v>4134</v>
      </c>
      <c r="M491" s="15" t="s">
        <v>3396</v>
      </c>
      <c r="N491" s="15" t="s">
        <v>3397</v>
      </c>
      <c r="O491" s="16">
        <v>510</v>
      </c>
      <c r="P491" s="15" t="s">
        <v>118</v>
      </c>
      <c r="Q491" s="15">
        <v>25500</v>
      </c>
      <c r="R491" s="15">
        <v>101200</v>
      </c>
      <c r="S491" s="15">
        <v>126700</v>
      </c>
      <c r="T491" s="15">
        <v>0.19</v>
      </c>
      <c r="U491" s="15" t="s">
        <v>3335</v>
      </c>
      <c r="V491" s="15" t="s">
        <v>76</v>
      </c>
      <c r="W491" s="16">
        <v>1</v>
      </c>
      <c r="X491" s="16">
        <v>1</v>
      </c>
      <c r="Y491" s="15">
        <v>8158</v>
      </c>
      <c r="Z491" s="15">
        <v>0.187</v>
      </c>
      <c r="AA491" s="15" t="s">
        <v>3385</v>
      </c>
      <c r="AB491" s="15" t="s">
        <v>3386</v>
      </c>
      <c r="AC491" s="15">
        <v>104940</v>
      </c>
      <c r="AD491" s="26">
        <v>38230</v>
      </c>
      <c r="AE491" s="15" t="s">
        <v>119</v>
      </c>
      <c r="AF491" s="15" t="s">
        <v>119</v>
      </c>
      <c r="AG491" s="16">
        <v>1</v>
      </c>
      <c r="AH491" s="15" t="s">
        <v>4135</v>
      </c>
      <c r="AI491" s="15" t="s">
        <v>78</v>
      </c>
      <c r="AJ491" s="15">
        <v>8158.2026367199996</v>
      </c>
      <c r="AK491" s="15">
        <v>375.96741789499998</v>
      </c>
      <c r="AL491" s="15">
        <v>3087299.0940800002</v>
      </c>
      <c r="AM491" s="15">
        <v>1425412.1201299999</v>
      </c>
      <c r="AN491" s="14"/>
      <c r="AO491" s="14"/>
      <c r="AP491" s="19">
        <v>25500</v>
      </c>
      <c r="AQ491" s="19">
        <v>95200</v>
      </c>
      <c r="AR491" s="19">
        <v>0</v>
      </c>
      <c r="AS491" s="19">
        <v>0</v>
      </c>
      <c r="AT491" s="19">
        <f t="shared" si="112"/>
        <v>120700</v>
      </c>
      <c r="AU491" s="19">
        <v>45000</v>
      </c>
      <c r="AV491" s="19">
        <v>3000</v>
      </c>
      <c r="AW491" s="19">
        <v>26495</v>
      </c>
      <c r="AX491" s="19">
        <v>0</v>
      </c>
      <c r="AY491" s="20">
        <f t="shared" si="105"/>
        <v>74495</v>
      </c>
      <c r="AZ491" s="19">
        <f t="shared" si="106"/>
        <v>46205</v>
      </c>
      <c r="BA491" s="21">
        <v>1.4712000000000001</v>
      </c>
      <c r="BB491" s="21">
        <v>2.0617000000000001</v>
      </c>
      <c r="BC491" s="22"/>
      <c r="BD491" s="19">
        <v>1207</v>
      </c>
      <c r="BE491" s="19">
        <f t="shared" si="107"/>
        <v>679.76796000000002</v>
      </c>
      <c r="BF491" s="19">
        <f t="shared" si="109"/>
        <v>952.60848500000009</v>
      </c>
      <c r="BG491" s="23">
        <v>3.4819999999999997E-2</v>
      </c>
      <c r="BH491" s="23">
        <f t="shared" si="108"/>
        <v>3.4819999999999997E-2</v>
      </c>
      <c r="BI491" s="19">
        <v>23.669520367199997</v>
      </c>
      <c r="BJ491" s="19">
        <v>33.169827447700001</v>
      </c>
      <c r="BK491" s="19">
        <f t="shared" si="103"/>
        <v>656.09843963280002</v>
      </c>
      <c r="BL491" s="19">
        <f t="shared" si="103"/>
        <v>919.43865755230013</v>
      </c>
      <c r="BM491" s="19">
        <v>0</v>
      </c>
      <c r="BN491" s="19">
        <v>0</v>
      </c>
      <c r="BO491" s="19">
        <f t="shared" si="110"/>
        <v>0</v>
      </c>
      <c r="BP491" s="24">
        <f t="shared" si="104"/>
        <v>656.09843963280002</v>
      </c>
      <c r="BQ491" s="24">
        <f t="shared" si="104"/>
        <v>919.43865755230013</v>
      </c>
      <c r="BR491" s="24">
        <f t="shared" si="111"/>
        <v>263.34021791950011</v>
      </c>
    </row>
    <row r="492" spans="1:71" s="25" customFormat="1" ht="14.25" x14ac:dyDescent="0.2">
      <c r="A492" s="14">
        <v>711</v>
      </c>
      <c r="B492" s="14"/>
      <c r="C492" s="15"/>
      <c r="D492" s="16">
        <v>8583</v>
      </c>
      <c r="E492" s="15" t="s">
        <v>4136</v>
      </c>
      <c r="F492" s="15" t="s">
        <v>4137</v>
      </c>
      <c r="G492" s="17" t="s">
        <v>4138</v>
      </c>
      <c r="H492" s="17" t="s">
        <v>4139</v>
      </c>
      <c r="I492" s="17" t="s">
        <v>86</v>
      </c>
      <c r="J492" s="15" t="s">
        <v>4139</v>
      </c>
      <c r="K492" s="15" t="s">
        <v>1727</v>
      </c>
      <c r="L492" s="18" t="s">
        <v>4140</v>
      </c>
      <c r="M492" s="15" t="s">
        <v>3396</v>
      </c>
      <c r="N492" s="15" t="s">
        <v>3397</v>
      </c>
      <c r="O492" s="16">
        <v>510</v>
      </c>
      <c r="P492" s="15" t="s">
        <v>118</v>
      </c>
      <c r="Q492" s="15">
        <v>25000</v>
      </c>
      <c r="R492" s="15">
        <v>117300</v>
      </c>
      <c r="S492" s="15">
        <v>142300</v>
      </c>
      <c r="T492" s="15">
        <v>0.18</v>
      </c>
      <c r="U492" s="15" t="s">
        <v>3335</v>
      </c>
      <c r="V492" s="15" t="s">
        <v>76</v>
      </c>
      <c r="W492" s="16">
        <v>1</v>
      </c>
      <c r="X492" s="16">
        <v>1</v>
      </c>
      <c r="Y492" s="15">
        <v>7995</v>
      </c>
      <c r="Z492" s="15">
        <v>0.184</v>
      </c>
      <c r="AA492" s="15" t="s">
        <v>3385</v>
      </c>
      <c r="AB492" s="15" t="s">
        <v>3386</v>
      </c>
      <c r="AC492" s="15">
        <v>128000</v>
      </c>
      <c r="AD492" s="26">
        <v>41124</v>
      </c>
      <c r="AE492" s="15" t="s">
        <v>147</v>
      </c>
      <c r="AF492" s="15" t="s">
        <v>4141</v>
      </c>
      <c r="AG492" s="16">
        <v>1</v>
      </c>
      <c r="AH492" s="15" t="s">
        <v>4142</v>
      </c>
      <c r="AI492" s="15" t="s">
        <v>78</v>
      </c>
      <c r="AJ492" s="15">
        <v>7995.1894531300004</v>
      </c>
      <c r="AK492" s="15">
        <v>373.76916481299997</v>
      </c>
      <c r="AL492" s="15">
        <v>3087231.51676</v>
      </c>
      <c r="AM492" s="15">
        <v>1425414.76887</v>
      </c>
      <c r="AN492" s="14"/>
      <c r="AO492" s="14"/>
      <c r="AP492" s="19">
        <v>25000</v>
      </c>
      <c r="AQ492" s="19">
        <v>110300</v>
      </c>
      <c r="AR492" s="19">
        <v>0</v>
      </c>
      <c r="AS492" s="19">
        <v>0</v>
      </c>
      <c r="AT492" s="19">
        <f t="shared" si="112"/>
        <v>135300</v>
      </c>
      <c r="AU492" s="19">
        <v>45000</v>
      </c>
      <c r="AV492" s="19">
        <v>3000</v>
      </c>
      <c r="AW492" s="19">
        <v>31605</v>
      </c>
      <c r="AX492" s="19">
        <v>0</v>
      </c>
      <c r="AY492" s="20">
        <f t="shared" si="105"/>
        <v>79605</v>
      </c>
      <c r="AZ492" s="19">
        <f t="shared" si="106"/>
        <v>55695</v>
      </c>
      <c r="BA492" s="21">
        <v>1.4712000000000001</v>
      </c>
      <c r="BB492" s="21">
        <v>2.0617000000000001</v>
      </c>
      <c r="BC492" s="22"/>
      <c r="BD492" s="19">
        <v>1353</v>
      </c>
      <c r="BE492" s="19">
        <f t="shared" si="107"/>
        <v>819.38484000000005</v>
      </c>
      <c r="BF492" s="19">
        <f t="shared" si="109"/>
        <v>1148.2638150000002</v>
      </c>
      <c r="BG492" s="23">
        <v>3.4819999999999997E-2</v>
      </c>
      <c r="BH492" s="23">
        <f t="shared" si="108"/>
        <v>3.4819999999999997E-2</v>
      </c>
      <c r="BI492" s="19">
        <v>28.5309801288</v>
      </c>
      <c r="BJ492" s="19">
        <v>39.982546038300008</v>
      </c>
      <c r="BK492" s="19">
        <f t="shared" si="103"/>
        <v>790.85385987120003</v>
      </c>
      <c r="BL492" s="19">
        <f t="shared" si="103"/>
        <v>1108.2812689617003</v>
      </c>
      <c r="BM492" s="19">
        <v>0</v>
      </c>
      <c r="BN492" s="19">
        <v>0</v>
      </c>
      <c r="BO492" s="19">
        <f t="shared" si="110"/>
        <v>0</v>
      </c>
      <c r="BP492" s="24">
        <f t="shared" si="104"/>
        <v>790.85385987120003</v>
      </c>
      <c r="BQ492" s="24">
        <f t="shared" si="104"/>
        <v>1108.2812689617003</v>
      </c>
      <c r="BR492" s="24">
        <f t="shared" si="111"/>
        <v>317.4274090905003</v>
      </c>
    </row>
    <row r="493" spans="1:71" s="25" customFormat="1" ht="14.25" x14ac:dyDescent="0.2">
      <c r="A493" s="14">
        <v>712</v>
      </c>
      <c r="B493" s="14"/>
      <c r="C493" s="15" t="s">
        <v>4143</v>
      </c>
      <c r="D493" s="16">
        <v>31394</v>
      </c>
      <c r="E493" s="15" t="s">
        <v>4144</v>
      </c>
      <c r="F493" s="15" t="s">
        <v>4143</v>
      </c>
      <c r="G493" s="17" t="s">
        <v>4145</v>
      </c>
      <c r="H493" s="17" t="s">
        <v>4146</v>
      </c>
      <c r="I493" s="17" t="s">
        <v>86</v>
      </c>
      <c r="J493" s="15" t="s">
        <v>4147</v>
      </c>
      <c r="K493" s="15" t="s">
        <v>644</v>
      </c>
      <c r="L493" s="18" t="s">
        <v>4148</v>
      </c>
      <c r="M493" s="15" t="s">
        <v>3396</v>
      </c>
      <c r="N493" s="15" t="s">
        <v>3397</v>
      </c>
      <c r="O493" s="16">
        <v>510</v>
      </c>
      <c r="P493" s="15" t="s">
        <v>118</v>
      </c>
      <c r="Q493" s="15">
        <v>30900</v>
      </c>
      <c r="R493" s="15">
        <v>92100</v>
      </c>
      <c r="S493" s="15">
        <v>123000</v>
      </c>
      <c r="T493" s="15">
        <v>0.22</v>
      </c>
      <c r="U493" s="15" t="s">
        <v>3335</v>
      </c>
      <c r="V493" s="15" t="s">
        <v>76</v>
      </c>
      <c r="W493" s="16">
        <v>1</v>
      </c>
      <c r="X493" s="16">
        <v>0</v>
      </c>
      <c r="Y493" s="15">
        <v>9540</v>
      </c>
      <c r="Z493" s="15">
        <v>0.219</v>
      </c>
      <c r="AA493" s="15" t="s">
        <v>3385</v>
      </c>
      <c r="AB493" s="15" t="s">
        <v>3386</v>
      </c>
      <c r="AC493" s="15">
        <v>0</v>
      </c>
      <c r="AD493" s="15"/>
      <c r="AE493" s="15" t="s">
        <v>137</v>
      </c>
      <c r="AF493" s="15" t="s">
        <v>4149</v>
      </c>
      <c r="AG493" s="16">
        <v>1</v>
      </c>
      <c r="AH493" s="15" t="s">
        <v>4150</v>
      </c>
      <c r="AI493" s="15" t="s">
        <v>78</v>
      </c>
      <c r="AJ493" s="15">
        <v>9539.5288085899992</v>
      </c>
      <c r="AK493" s="15">
        <v>395.93420512099999</v>
      </c>
      <c r="AL493" s="15">
        <v>3087155.7466099998</v>
      </c>
      <c r="AM493" s="15">
        <v>1425418.0609299999</v>
      </c>
      <c r="AN493" s="14"/>
      <c r="AO493" s="14"/>
      <c r="AP493" s="19">
        <v>30900</v>
      </c>
      <c r="AQ493" s="19">
        <v>86600</v>
      </c>
      <c r="AR493" s="19">
        <v>0</v>
      </c>
      <c r="AS493" s="19">
        <v>0</v>
      </c>
      <c r="AT493" s="19">
        <f t="shared" si="112"/>
        <v>117500</v>
      </c>
      <c r="AU493" s="19">
        <v>45000</v>
      </c>
      <c r="AV493" s="19">
        <v>0</v>
      </c>
      <c r="AW493" s="19">
        <v>25375</v>
      </c>
      <c r="AX493" s="19">
        <v>0</v>
      </c>
      <c r="AY493" s="20">
        <f t="shared" si="105"/>
        <v>70375</v>
      </c>
      <c r="AZ493" s="19">
        <f t="shared" si="106"/>
        <v>47125</v>
      </c>
      <c r="BA493" s="21">
        <v>1.4712000000000001</v>
      </c>
      <c r="BB493" s="21">
        <v>2.0617000000000001</v>
      </c>
      <c r="BC493" s="22"/>
      <c r="BD493" s="19">
        <v>1175</v>
      </c>
      <c r="BE493" s="19">
        <f t="shared" si="107"/>
        <v>693.303</v>
      </c>
      <c r="BF493" s="19">
        <f t="shared" si="109"/>
        <v>971.57612500000005</v>
      </c>
      <c r="BG493" s="23">
        <v>3.4819999999999997E-2</v>
      </c>
      <c r="BH493" s="23">
        <f t="shared" si="108"/>
        <v>3.4819999999999997E-2</v>
      </c>
      <c r="BI493" s="19">
        <v>24.140810459999997</v>
      </c>
      <c r="BJ493" s="19">
        <v>33.830280672499995</v>
      </c>
      <c r="BK493" s="19">
        <f t="shared" si="103"/>
        <v>669.16218953999999</v>
      </c>
      <c r="BL493" s="19">
        <f t="shared" si="103"/>
        <v>937.74584432750009</v>
      </c>
      <c r="BM493" s="19">
        <v>0</v>
      </c>
      <c r="BN493" s="19">
        <v>0</v>
      </c>
      <c r="BO493" s="19">
        <f t="shared" si="110"/>
        <v>0</v>
      </c>
      <c r="BP493" s="24">
        <f t="shared" si="104"/>
        <v>669.16218953999999</v>
      </c>
      <c r="BQ493" s="24">
        <f t="shared" si="104"/>
        <v>937.74584432750009</v>
      </c>
      <c r="BR493" s="24">
        <f t="shared" si="111"/>
        <v>268.58365478750011</v>
      </c>
    </row>
    <row r="494" spans="1:71" s="25" customFormat="1" ht="14.25" x14ac:dyDescent="0.2">
      <c r="A494" s="14">
        <v>713</v>
      </c>
      <c r="B494" s="14"/>
      <c r="C494" s="15"/>
      <c r="D494" s="16"/>
      <c r="E494" s="15" t="s">
        <v>4151</v>
      </c>
      <c r="F494" s="15"/>
      <c r="G494" s="17" t="s">
        <v>4152</v>
      </c>
      <c r="H494" s="17"/>
      <c r="I494" s="17"/>
      <c r="J494" s="15" t="s">
        <v>4153</v>
      </c>
      <c r="K494" s="15"/>
      <c r="L494" s="18" t="s">
        <v>4154</v>
      </c>
      <c r="M494" s="15" t="s">
        <v>3396</v>
      </c>
      <c r="N494" s="15" t="s">
        <v>3397</v>
      </c>
      <c r="O494" s="16">
        <v>510</v>
      </c>
      <c r="P494" s="15" t="s">
        <v>118</v>
      </c>
      <c r="Q494" s="15">
        <v>29900</v>
      </c>
      <c r="R494" s="15">
        <v>94300</v>
      </c>
      <c r="S494" s="15">
        <v>124200</v>
      </c>
      <c r="T494" s="15">
        <v>0.23</v>
      </c>
      <c r="U494" s="15" t="s">
        <v>3335</v>
      </c>
      <c r="V494" s="15" t="s">
        <v>76</v>
      </c>
      <c r="W494" s="16">
        <v>1</v>
      </c>
      <c r="X494" s="16">
        <v>1</v>
      </c>
      <c r="Y494" s="15">
        <v>9248</v>
      </c>
      <c r="Z494" s="15">
        <v>0.21199999999999999</v>
      </c>
      <c r="AA494" s="15" t="s">
        <v>3385</v>
      </c>
      <c r="AB494" s="15" t="s">
        <v>3386</v>
      </c>
      <c r="AC494" s="15">
        <v>103500</v>
      </c>
      <c r="AD494" s="26">
        <v>38492</v>
      </c>
      <c r="AE494" s="15" t="s">
        <v>119</v>
      </c>
      <c r="AF494" s="15" t="s">
        <v>119</v>
      </c>
      <c r="AG494" s="16">
        <v>1</v>
      </c>
      <c r="AH494" s="15" t="s">
        <v>4155</v>
      </c>
      <c r="AI494" s="15" t="s">
        <v>78</v>
      </c>
      <c r="AJ494" s="15">
        <v>9247.8427734399993</v>
      </c>
      <c r="AK494" s="15">
        <v>415.51156685400002</v>
      </c>
      <c r="AL494" s="15">
        <v>3087180.6769699999</v>
      </c>
      <c r="AM494" s="15">
        <v>1425323.0497300001</v>
      </c>
      <c r="AN494" s="14"/>
      <c r="AO494" s="14"/>
      <c r="AP494" s="19">
        <v>29900</v>
      </c>
      <c r="AQ494" s="19">
        <v>88600</v>
      </c>
      <c r="AR494" s="19">
        <v>0</v>
      </c>
      <c r="AS494" s="19">
        <v>0</v>
      </c>
      <c r="AT494" s="19">
        <f t="shared" si="112"/>
        <v>118500</v>
      </c>
      <c r="AU494" s="19">
        <v>45000</v>
      </c>
      <c r="AV494" s="19">
        <v>3000</v>
      </c>
      <c r="AW494" s="19">
        <v>25725</v>
      </c>
      <c r="AX494" s="19">
        <v>0</v>
      </c>
      <c r="AY494" s="20">
        <f t="shared" si="105"/>
        <v>73725</v>
      </c>
      <c r="AZ494" s="19">
        <f t="shared" si="106"/>
        <v>44775</v>
      </c>
      <c r="BA494" s="21">
        <v>1.4712000000000001</v>
      </c>
      <c r="BB494" s="21">
        <v>2.0617000000000001</v>
      </c>
      <c r="BC494" s="22"/>
      <c r="BD494" s="19">
        <v>1185</v>
      </c>
      <c r="BE494" s="19">
        <f t="shared" si="107"/>
        <v>658.72980000000007</v>
      </c>
      <c r="BF494" s="19">
        <f t="shared" si="109"/>
        <v>923.12617499999999</v>
      </c>
      <c r="BG494" s="23">
        <v>3.4819999999999997E-2</v>
      </c>
      <c r="BH494" s="23">
        <f t="shared" si="108"/>
        <v>3.4819999999999997E-2</v>
      </c>
      <c r="BI494" s="19">
        <v>22.936971635999999</v>
      </c>
      <c r="BJ494" s="19">
        <v>32.143253413499998</v>
      </c>
      <c r="BK494" s="19">
        <f t="shared" si="103"/>
        <v>635.79282836400012</v>
      </c>
      <c r="BL494" s="19">
        <f t="shared" si="103"/>
        <v>890.98292158649997</v>
      </c>
      <c r="BM494" s="19">
        <v>0</v>
      </c>
      <c r="BN494" s="19">
        <v>0</v>
      </c>
      <c r="BO494" s="19">
        <f t="shared" si="110"/>
        <v>0</v>
      </c>
      <c r="BP494" s="24">
        <f t="shared" si="104"/>
        <v>635.79282836400012</v>
      </c>
      <c r="BQ494" s="24">
        <f t="shared" si="104"/>
        <v>890.98292158649997</v>
      </c>
      <c r="BR494" s="24">
        <f t="shared" si="111"/>
        <v>255.19009322249985</v>
      </c>
    </row>
    <row r="495" spans="1:71" s="25" customFormat="1" ht="14.25" x14ac:dyDescent="0.2">
      <c r="A495" s="14">
        <v>714</v>
      </c>
      <c r="B495" s="14"/>
      <c r="C495" s="15"/>
      <c r="D495" s="16">
        <v>8240</v>
      </c>
      <c r="E495" s="15" t="s">
        <v>4156</v>
      </c>
      <c r="F495" s="15" t="s">
        <v>4157</v>
      </c>
      <c r="G495" s="17" t="s">
        <v>4158</v>
      </c>
      <c r="H495" s="17" t="s">
        <v>4159</v>
      </c>
      <c r="I495" s="17" t="s">
        <v>86</v>
      </c>
      <c r="J495" s="15" t="s">
        <v>4160</v>
      </c>
      <c r="K495" s="15" t="s">
        <v>3381</v>
      </c>
      <c r="L495" s="18" t="s">
        <v>4161</v>
      </c>
      <c r="M495" s="15" t="s">
        <v>3396</v>
      </c>
      <c r="N495" s="15" t="s">
        <v>3397</v>
      </c>
      <c r="O495" s="16">
        <v>510</v>
      </c>
      <c r="P495" s="15" t="s">
        <v>118</v>
      </c>
      <c r="Q495" s="15">
        <v>29600</v>
      </c>
      <c r="R495" s="15">
        <v>130600</v>
      </c>
      <c r="S495" s="15">
        <v>160200</v>
      </c>
      <c r="T495" s="15">
        <v>0.23</v>
      </c>
      <c r="U495" s="15" t="s">
        <v>3335</v>
      </c>
      <c r="V495" s="15" t="s">
        <v>76</v>
      </c>
      <c r="W495" s="16">
        <v>1</v>
      </c>
      <c r="X495" s="16">
        <v>1</v>
      </c>
      <c r="Y495" s="15">
        <v>9346</v>
      </c>
      <c r="Z495" s="15">
        <v>0.215</v>
      </c>
      <c r="AA495" s="15" t="s">
        <v>3385</v>
      </c>
      <c r="AB495" s="15" t="s">
        <v>3386</v>
      </c>
      <c r="AC495" s="15">
        <v>160500</v>
      </c>
      <c r="AD495" s="26">
        <v>42076</v>
      </c>
      <c r="AE495" s="15" t="s">
        <v>119</v>
      </c>
      <c r="AF495" s="15" t="s">
        <v>119</v>
      </c>
      <c r="AG495" s="16">
        <v>1</v>
      </c>
      <c r="AH495" s="15" t="s">
        <v>4162</v>
      </c>
      <c r="AI495" s="15" t="s">
        <v>78</v>
      </c>
      <c r="AJ495" s="15">
        <v>9345.94921875</v>
      </c>
      <c r="AK495" s="15">
        <v>437.31570841000001</v>
      </c>
      <c r="AL495" s="15">
        <v>3087206.1123100002</v>
      </c>
      <c r="AM495" s="15">
        <v>1425252.27783</v>
      </c>
      <c r="AN495" s="14"/>
      <c r="AO495" s="14"/>
      <c r="AP495" s="19">
        <v>29600</v>
      </c>
      <c r="AQ495" s="19">
        <v>122900</v>
      </c>
      <c r="AR495" s="19">
        <v>0</v>
      </c>
      <c r="AS495" s="19">
        <v>0</v>
      </c>
      <c r="AT495" s="19">
        <f t="shared" si="112"/>
        <v>152500</v>
      </c>
      <c r="AU495" s="19">
        <v>45000</v>
      </c>
      <c r="AV495" s="19">
        <v>3000</v>
      </c>
      <c r="AW495" s="19">
        <v>37625</v>
      </c>
      <c r="AX495" s="19">
        <v>0</v>
      </c>
      <c r="AY495" s="20">
        <f t="shared" si="105"/>
        <v>85625</v>
      </c>
      <c r="AZ495" s="19">
        <f t="shared" si="106"/>
        <v>66875</v>
      </c>
      <c r="BA495" s="21">
        <v>1.4712000000000001</v>
      </c>
      <c r="BB495" s="21">
        <v>2.0617000000000001</v>
      </c>
      <c r="BC495" s="22"/>
      <c r="BD495" s="19">
        <v>1525</v>
      </c>
      <c r="BE495" s="19">
        <f t="shared" si="107"/>
        <v>983.86500000000001</v>
      </c>
      <c r="BF495" s="19">
        <f t="shared" si="109"/>
        <v>1378.7618750000001</v>
      </c>
      <c r="BG495" s="23">
        <v>3.4819999999999997E-2</v>
      </c>
      <c r="BH495" s="23">
        <f t="shared" si="108"/>
        <v>3.4819999999999997E-2</v>
      </c>
      <c r="BI495" s="19">
        <v>34.258179299999995</v>
      </c>
      <c r="BJ495" s="19">
        <v>48.008488487500003</v>
      </c>
      <c r="BK495" s="19">
        <f t="shared" si="103"/>
        <v>949.60682070000007</v>
      </c>
      <c r="BL495" s="19">
        <f t="shared" si="103"/>
        <v>1330.7533865125001</v>
      </c>
      <c r="BM495" s="19">
        <v>0</v>
      </c>
      <c r="BN495" s="19">
        <v>0</v>
      </c>
      <c r="BO495" s="19">
        <f t="shared" si="110"/>
        <v>0</v>
      </c>
      <c r="BP495" s="24">
        <f t="shared" si="104"/>
        <v>949.60682070000007</v>
      </c>
      <c r="BQ495" s="24">
        <f t="shared" si="104"/>
        <v>1330.7533865125001</v>
      </c>
      <c r="BR495" s="24">
        <f t="shared" si="111"/>
        <v>381.14656581250006</v>
      </c>
    </row>
    <row r="496" spans="1:71" s="25" customFormat="1" ht="14.25" x14ac:dyDescent="0.2">
      <c r="A496" s="14">
        <v>715</v>
      </c>
      <c r="B496" s="14"/>
      <c r="C496" s="15" t="s">
        <v>4163</v>
      </c>
      <c r="D496" s="16">
        <v>23411</v>
      </c>
      <c r="E496" s="15" t="s">
        <v>4164</v>
      </c>
      <c r="F496" s="15" t="s">
        <v>4163</v>
      </c>
      <c r="G496" s="17" t="s">
        <v>4165</v>
      </c>
      <c r="H496" s="17" t="s">
        <v>4166</v>
      </c>
      <c r="I496" s="17" t="s">
        <v>86</v>
      </c>
      <c r="J496" s="15" t="s">
        <v>4167</v>
      </c>
      <c r="K496" s="15" t="s">
        <v>2959</v>
      </c>
      <c r="L496" s="18" t="s">
        <v>4168</v>
      </c>
      <c r="M496" s="15" t="s">
        <v>3396</v>
      </c>
      <c r="N496" s="15" t="s">
        <v>3397</v>
      </c>
      <c r="O496" s="16">
        <v>510</v>
      </c>
      <c r="P496" s="15" t="s">
        <v>118</v>
      </c>
      <c r="Q496" s="15">
        <v>29300</v>
      </c>
      <c r="R496" s="15">
        <v>112500</v>
      </c>
      <c r="S496" s="15">
        <v>141800</v>
      </c>
      <c r="T496" s="15">
        <v>0.22</v>
      </c>
      <c r="U496" s="15" t="s">
        <v>3335</v>
      </c>
      <c r="V496" s="15" t="s">
        <v>76</v>
      </c>
      <c r="W496" s="16">
        <v>1</v>
      </c>
      <c r="X496" s="16">
        <v>1</v>
      </c>
      <c r="Y496" s="15">
        <v>9702</v>
      </c>
      <c r="Z496" s="15">
        <v>0.223</v>
      </c>
      <c r="AA496" s="15" t="s">
        <v>3385</v>
      </c>
      <c r="AB496" s="15" t="s">
        <v>3386</v>
      </c>
      <c r="AC496" s="15">
        <v>128000</v>
      </c>
      <c r="AD496" s="26">
        <v>40354</v>
      </c>
      <c r="AE496" s="15" t="s">
        <v>119</v>
      </c>
      <c r="AF496" s="15" t="s">
        <v>119</v>
      </c>
      <c r="AG496" s="16">
        <v>1</v>
      </c>
      <c r="AH496" s="15" t="s">
        <v>4169</v>
      </c>
      <c r="AI496" s="15" t="s">
        <v>78</v>
      </c>
      <c r="AJ496" s="15">
        <v>9701.8100585899992</v>
      </c>
      <c r="AK496" s="15">
        <v>411.08044810600001</v>
      </c>
      <c r="AL496" s="15">
        <v>3087177.6278599999</v>
      </c>
      <c r="AM496" s="15">
        <v>1425171.37552</v>
      </c>
      <c r="AN496" s="14"/>
      <c r="AO496" s="14"/>
      <c r="AP496" s="19">
        <v>29300</v>
      </c>
      <c r="AQ496" s="19">
        <v>105800</v>
      </c>
      <c r="AR496" s="19">
        <v>0</v>
      </c>
      <c r="AS496" s="19">
        <v>0</v>
      </c>
      <c r="AT496" s="19">
        <f t="shared" si="112"/>
        <v>135100</v>
      </c>
      <c r="AU496" s="19">
        <v>45000</v>
      </c>
      <c r="AV496" s="19">
        <v>3000</v>
      </c>
      <c r="AW496" s="19">
        <v>31535</v>
      </c>
      <c r="AX496" s="19">
        <v>0</v>
      </c>
      <c r="AY496" s="20">
        <f t="shared" si="105"/>
        <v>79535</v>
      </c>
      <c r="AZ496" s="19">
        <f t="shared" si="106"/>
        <v>55565</v>
      </c>
      <c r="BA496" s="21">
        <v>1.4712000000000001</v>
      </c>
      <c r="BB496" s="21">
        <v>2.0617000000000001</v>
      </c>
      <c r="BC496" s="22"/>
      <c r="BD496" s="19">
        <v>1351</v>
      </c>
      <c r="BE496" s="19">
        <f t="shared" si="107"/>
        <v>817.47227999999996</v>
      </c>
      <c r="BF496" s="19">
        <f t="shared" si="109"/>
        <v>1145.583605</v>
      </c>
      <c r="BG496" s="23">
        <v>3.4819999999999997E-2</v>
      </c>
      <c r="BH496" s="23">
        <f t="shared" si="108"/>
        <v>3.4819999999999997E-2</v>
      </c>
      <c r="BI496" s="19">
        <v>28.464384789599997</v>
      </c>
      <c r="BJ496" s="19">
        <v>39.889221126099997</v>
      </c>
      <c r="BK496" s="19">
        <f t="shared" si="103"/>
        <v>789.00789521039997</v>
      </c>
      <c r="BL496" s="19">
        <f t="shared" si="103"/>
        <v>1105.6943838739001</v>
      </c>
      <c r="BM496" s="19">
        <v>0</v>
      </c>
      <c r="BN496" s="19">
        <v>0</v>
      </c>
      <c r="BO496" s="19">
        <f t="shared" si="110"/>
        <v>0</v>
      </c>
      <c r="BP496" s="24">
        <f t="shared" si="104"/>
        <v>789.00789521039997</v>
      </c>
      <c r="BQ496" s="24">
        <f t="shared" si="104"/>
        <v>1105.6943838739001</v>
      </c>
      <c r="BR496" s="24">
        <f t="shared" si="111"/>
        <v>316.68648866350009</v>
      </c>
    </row>
    <row r="497" spans="1:71" s="25" customFormat="1" ht="14.25" x14ac:dyDescent="0.2">
      <c r="A497" s="14">
        <v>716</v>
      </c>
      <c r="B497" s="14"/>
      <c r="C497" s="15" t="s">
        <v>176</v>
      </c>
      <c r="D497" s="16">
        <v>10210</v>
      </c>
      <c r="E497" s="15" t="s">
        <v>4170</v>
      </c>
      <c r="F497" s="15" t="s">
        <v>4171</v>
      </c>
      <c r="G497" s="17" t="s">
        <v>4172</v>
      </c>
      <c r="H497" s="17" t="s">
        <v>4173</v>
      </c>
      <c r="I497" s="17" t="s">
        <v>86</v>
      </c>
      <c r="J497" s="15" t="s">
        <v>4174</v>
      </c>
      <c r="K497" s="15" t="s">
        <v>86</v>
      </c>
      <c r="L497" s="18" t="s">
        <v>4175</v>
      </c>
      <c r="M497" s="15" t="s">
        <v>3396</v>
      </c>
      <c r="N497" s="15" t="s">
        <v>3397</v>
      </c>
      <c r="O497" s="16">
        <v>510</v>
      </c>
      <c r="P497" s="15" t="s">
        <v>118</v>
      </c>
      <c r="Q497" s="15">
        <v>23000</v>
      </c>
      <c r="R497" s="15">
        <v>117300</v>
      </c>
      <c r="S497" s="15">
        <v>140300</v>
      </c>
      <c r="T497" s="15">
        <v>0.15</v>
      </c>
      <c r="U497" s="15" t="s">
        <v>3335</v>
      </c>
      <c r="V497" s="15" t="s">
        <v>76</v>
      </c>
      <c r="W497" s="16">
        <v>1</v>
      </c>
      <c r="X497" s="16">
        <v>1</v>
      </c>
      <c r="Y497" s="15">
        <v>9000</v>
      </c>
      <c r="Z497" s="15">
        <v>0.20699999999999999</v>
      </c>
      <c r="AA497" s="15" t="s">
        <v>78</v>
      </c>
      <c r="AB497" s="15" t="s">
        <v>78</v>
      </c>
      <c r="AC497" s="15">
        <v>145500</v>
      </c>
      <c r="AD497" s="26">
        <v>41509</v>
      </c>
      <c r="AE497" s="15" t="s">
        <v>147</v>
      </c>
      <c r="AF497" s="15" t="s">
        <v>4176</v>
      </c>
      <c r="AG497" s="16">
        <v>1</v>
      </c>
      <c r="AH497" s="15" t="s">
        <v>4177</v>
      </c>
      <c r="AI497" s="15" t="s">
        <v>78</v>
      </c>
      <c r="AJ497" s="15">
        <v>9000.33984375</v>
      </c>
      <c r="AK497" s="15">
        <v>396.57691554299998</v>
      </c>
      <c r="AL497" s="15">
        <v>3087102.3967499998</v>
      </c>
      <c r="AM497" s="15">
        <v>1425152.0785099999</v>
      </c>
      <c r="AN497" s="14"/>
      <c r="AO497" s="14"/>
      <c r="AP497" s="19">
        <v>23000</v>
      </c>
      <c r="AQ497" s="19">
        <v>110300</v>
      </c>
      <c r="AR497" s="19">
        <v>0</v>
      </c>
      <c r="AS497" s="19">
        <v>0</v>
      </c>
      <c r="AT497" s="19">
        <f t="shared" si="112"/>
        <v>133300</v>
      </c>
      <c r="AU497" s="19">
        <v>45000</v>
      </c>
      <c r="AV497" s="19">
        <v>3000</v>
      </c>
      <c r="AW497" s="19">
        <v>30905</v>
      </c>
      <c r="AX497" s="19">
        <v>0</v>
      </c>
      <c r="AY497" s="20">
        <f t="shared" si="105"/>
        <v>78905</v>
      </c>
      <c r="AZ497" s="19">
        <f t="shared" si="106"/>
        <v>54395</v>
      </c>
      <c r="BA497" s="21">
        <v>1.4712000000000001</v>
      </c>
      <c r="BB497" s="21">
        <v>2.0617000000000001</v>
      </c>
      <c r="BC497" s="22"/>
      <c r="BD497" s="19">
        <v>1333</v>
      </c>
      <c r="BE497" s="19">
        <f t="shared" si="107"/>
        <v>800.25924000000009</v>
      </c>
      <c r="BF497" s="19">
        <f t="shared" si="109"/>
        <v>1121.4617150000001</v>
      </c>
      <c r="BG497" s="23">
        <v>3.4819999999999997E-2</v>
      </c>
      <c r="BH497" s="23">
        <f t="shared" si="108"/>
        <v>3.4819999999999997E-2</v>
      </c>
      <c r="BI497" s="19">
        <v>27.865026736800001</v>
      </c>
      <c r="BJ497" s="19">
        <v>39.049296916300001</v>
      </c>
      <c r="BK497" s="19">
        <f t="shared" si="103"/>
        <v>772.39421326320007</v>
      </c>
      <c r="BL497" s="19">
        <f t="shared" si="103"/>
        <v>1082.4124180837002</v>
      </c>
      <c r="BM497" s="19">
        <v>0</v>
      </c>
      <c r="BN497" s="19">
        <v>0</v>
      </c>
      <c r="BO497" s="19">
        <f t="shared" si="110"/>
        <v>0</v>
      </c>
      <c r="BP497" s="24">
        <f t="shared" si="104"/>
        <v>772.39421326320007</v>
      </c>
      <c r="BQ497" s="24">
        <f t="shared" si="104"/>
        <v>1082.4124180837002</v>
      </c>
      <c r="BR497" s="24">
        <f t="shared" si="111"/>
        <v>310.01820482050016</v>
      </c>
    </row>
    <row r="498" spans="1:71" s="25" customFormat="1" ht="14.25" x14ac:dyDescent="0.2">
      <c r="A498" s="14">
        <v>717</v>
      </c>
      <c r="B498" s="14"/>
      <c r="C498" s="15" t="s">
        <v>4178</v>
      </c>
      <c r="D498" s="16">
        <v>10033</v>
      </c>
      <c r="E498" s="15" t="s">
        <v>4179</v>
      </c>
      <c r="F498" s="15" t="s">
        <v>4178</v>
      </c>
      <c r="G498" s="17" t="s">
        <v>4180</v>
      </c>
      <c r="H498" s="17" t="s">
        <v>4181</v>
      </c>
      <c r="I498" s="17" t="s">
        <v>205</v>
      </c>
      <c r="J498" s="15" t="s">
        <v>4182</v>
      </c>
      <c r="K498" s="15" t="s">
        <v>361</v>
      </c>
      <c r="L498" s="18" t="s">
        <v>4183</v>
      </c>
      <c r="M498" s="15" t="s">
        <v>4184</v>
      </c>
      <c r="N498" s="15" t="s">
        <v>4185</v>
      </c>
      <c r="O498" s="16">
        <v>556</v>
      </c>
      <c r="P498" s="15" t="s">
        <v>90</v>
      </c>
      <c r="Q498" s="15">
        <v>25000</v>
      </c>
      <c r="R498" s="15">
        <v>110800</v>
      </c>
      <c r="S498" s="15">
        <v>135800</v>
      </c>
      <c r="T498" s="15">
        <v>0.15</v>
      </c>
      <c r="U498" s="15" t="s">
        <v>3335</v>
      </c>
      <c r="V498" s="15" t="s">
        <v>76</v>
      </c>
      <c r="W498" s="16">
        <v>1</v>
      </c>
      <c r="X498" s="16">
        <v>1</v>
      </c>
      <c r="Y498" s="15">
        <v>5934</v>
      </c>
      <c r="Z498" s="15">
        <v>0.13600000000000001</v>
      </c>
      <c r="AA498" s="15" t="s">
        <v>4186</v>
      </c>
      <c r="AB498" s="15" t="s">
        <v>4187</v>
      </c>
      <c r="AC498" s="15">
        <v>124000</v>
      </c>
      <c r="AD498" s="26">
        <v>40277</v>
      </c>
      <c r="AE498" s="15" t="s">
        <v>78</v>
      </c>
      <c r="AF498" s="15" t="s">
        <v>78</v>
      </c>
      <c r="AG498" s="16">
        <v>1</v>
      </c>
      <c r="AH498" s="15" t="s">
        <v>4188</v>
      </c>
      <c r="AI498" s="15" t="s">
        <v>78</v>
      </c>
      <c r="AJ498" s="15">
        <v>5934.24731445</v>
      </c>
      <c r="AK498" s="15">
        <v>326.52696502600003</v>
      </c>
      <c r="AL498" s="15">
        <v>3087881.29684</v>
      </c>
      <c r="AM498" s="15">
        <v>1424295.12124</v>
      </c>
      <c r="AN498" s="14"/>
      <c r="AO498" s="14"/>
      <c r="AP498" s="19">
        <v>25000</v>
      </c>
      <c r="AQ498" s="19">
        <v>110800</v>
      </c>
      <c r="AR498" s="19">
        <v>0</v>
      </c>
      <c r="AS498" s="19">
        <v>0</v>
      </c>
      <c r="AT498" s="19">
        <f t="shared" si="112"/>
        <v>135800</v>
      </c>
      <c r="AU498" s="19">
        <v>45000</v>
      </c>
      <c r="AV498" s="19">
        <v>0</v>
      </c>
      <c r="AW498" s="19">
        <v>31780</v>
      </c>
      <c r="AX498" s="19">
        <v>0</v>
      </c>
      <c r="AY498" s="20">
        <f t="shared" si="105"/>
        <v>76780</v>
      </c>
      <c r="AZ498" s="19">
        <f t="shared" si="106"/>
        <v>59020</v>
      </c>
      <c r="BA498" s="21">
        <v>1.4712000000000001</v>
      </c>
      <c r="BB498" s="21">
        <v>2.0617000000000001</v>
      </c>
      <c r="BC498" s="22"/>
      <c r="BD498" s="19">
        <v>1358</v>
      </c>
      <c r="BE498" s="19">
        <f t="shared" si="107"/>
        <v>868.3022400000001</v>
      </c>
      <c r="BF498" s="19">
        <f t="shared" si="109"/>
        <v>1216.8153400000001</v>
      </c>
      <c r="BG498" s="23">
        <v>3.4819999999999997E-2</v>
      </c>
      <c r="BH498" s="23">
        <f t="shared" si="108"/>
        <v>3.4819999999999997E-2</v>
      </c>
      <c r="BI498" s="19">
        <v>30.234283996800002</v>
      </c>
      <c r="BJ498" s="19">
        <v>42.369510138800003</v>
      </c>
      <c r="BK498" s="19">
        <f t="shared" si="103"/>
        <v>838.06795600320015</v>
      </c>
      <c r="BL498" s="19">
        <f t="shared" si="103"/>
        <v>1174.4458298612001</v>
      </c>
      <c r="BM498" s="19">
        <v>0</v>
      </c>
      <c r="BN498" s="19">
        <v>0</v>
      </c>
      <c r="BO498" s="19">
        <f t="shared" si="110"/>
        <v>0</v>
      </c>
      <c r="BP498" s="24">
        <f t="shared" si="104"/>
        <v>838.06795600320015</v>
      </c>
      <c r="BQ498" s="24">
        <f t="shared" si="104"/>
        <v>1174.4458298612001</v>
      </c>
      <c r="BR498" s="24">
        <f t="shared" si="111"/>
        <v>336.37787385799993</v>
      </c>
    </row>
    <row r="499" spans="1:71" s="25" customFormat="1" ht="14.25" x14ac:dyDescent="0.2">
      <c r="A499" s="14">
        <v>718</v>
      </c>
      <c r="B499" s="14"/>
      <c r="C499" s="15"/>
      <c r="D499" s="16">
        <v>20161</v>
      </c>
      <c r="E499" s="15" t="s">
        <v>4189</v>
      </c>
      <c r="F499" s="15" t="s">
        <v>4190</v>
      </c>
      <c r="G499" s="17" t="s">
        <v>4191</v>
      </c>
      <c r="H499" s="17" t="s">
        <v>4192</v>
      </c>
      <c r="I499" s="17" t="s">
        <v>86</v>
      </c>
      <c r="J499" s="15" t="s">
        <v>4193</v>
      </c>
      <c r="K499" s="15" t="s">
        <v>86</v>
      </c>
      <c r="L499" s="18" t="s">
        <v>4194</v>
      </c>
      <c r="M499" s="15" t="s">
        <v>4184</v>
      </c>
      <c r="N499" s="15" t="s">
        <v>4185</v>
      </c>
      <c r="O499" s="16">
        <v>556</v>
      </c>
      <c r="P499" s="15" t="s">
        <v>90</v>
      </c>
      <c r="Q499" s="15">
        <v>25000</v>
      </c>
      <c r="R499" s="15">
        <v>108600</v>
      </c>
      <c r="S499" s="15">
        <v>133600</v>
      </c>
      <c r="T499" s="15">
        <v>7.0000000000000007E-2</v>
      </c>
      <c r="U499" s="15" t="s">
        <v>3335</v>
      </c>
      <c r="V499" s="15" t="s">
        <v>76</v>
      </c>
      <c r="W499" s="16">
        <v>1</v>
      </c>
      <c r="X499" s="16">
        <v>0</v>
      </c>
      <c r="Y499" s="15">
        <v>3020</v>
      </c>
      <c r="Z499" s="15">
        <v>6.9000000000000006E-2</v>
      </c>
      <c r="AA499" s="15" t="s">
        <v>4186</v>
      </c>
      <c r="AB499" s="15" t="s">
        <v>4187</v>
      </c>
      <c r="AC499" s="15">
        <v>0</v>
      </c>
      <c r="AD499" s="15"/>
      <c r="AE499" s="15" t="s">
        <v>78</v>
      </c>
      <c r="AF499" s="15" t="s">
        <v>78</v>
      </c>
      <c r="AG499" s="16">
        <v>1</v>
      </c>
      <c r="AH499" s="15" t="s">
        <v>4195</v>
      </c>
      <c r="AI499" s="15" t="s">
        <v>78</v>
      </c>
      <c r="AJ499" s="15">
        <v>3020.3090820299999</v>
      </c>
      <c r="AK499" s="15">
        <v>268.93824132700001</v>
      </c>
      <c r="AL499" s="15">
        <v>3087927.5528799999</v>
      </c>
      <c r="AM499" s="15">
        <v>1424309.90026</v>
      </c>
      <c r="AN499" s="14"/>
      <c r="AO499" s="14"/>
      <c r="AP499" s="19">
        <v>0</v>
      </c>
      <c r="AQ499" s="19">
        <v>0</v>
      </c>
      <c r="AR499" s="19">
        <v>25000</v>
      </c>
      <c r="AS499" s="19">
        <v>108600</v>
      </c>
      <c r="AT499" s="19">
        <f t="shared" si="112"/>
        <v>133600</v>
      </c>
      <c r="AU499" s="19">
        <v>0</v>
      </c>
      <c r="AV499" s="19">
        <v>0</v>
      </c>
      <c r="AW499" s="19">
        <v>0</v>
      </c>
      <c r="AX499" s="19">
        <v>0</v>
      </c>
      <c r="AY499" s="20">
        <f t="shared" si="105"/>
        <v>0</v>
      </c>
      <c r="AZ499" s="19">
        <f t="shared" si="106"/>
        <v>133600</v>
      </c>
      <c r="BA499" s="21">
        <v>1.4712000000000001</v>
      </c>
      <c r="BB499" s="21">
        <v>2.0617000000000001</v>
      </c>
      <c r="BC499" s="22"/>
      <c r="BD499" s="19">
        <v>2672</v>
      </c>
      <c r="BE499" s="19">
        <f t="shared" si="107"/>
        <v>1965.5232000000001</v>
      </c>
      <c r="BF499" s="19">
        <f t="shared" si="109"/>
        <v>2754.4312</v>
      </c>
      <c r="BG499" s="23">
        <v>3.4819999999999997E-2</v>
      </c>
      <c r="BH499" s="23">
        <f t="shared" si="108"/>
        <v>3.4819999999999997E-2</v>
      </c>
      <c r="BI499" s="19">
        <v>0</v>
      </c>
      <c r="BJ499" s="19">
        <v>0</v>
      </c>
      <c r="BK499" s="19">
        <f t="shared" si="103"/>
        <v>1965.5232000000001</v>
      </c>
      <c r="BL499" s="19">
        <f t="shared" si="103"/>
        <v>2754.4312</v>
      </c>
      <c r="BM499" s="19">
        <v>0</v>
      </c>
      <c r="BN499" s="19">
        <v>82.43119999999999</v>
      </c>
      <c r="BO499" s="19">
        <f t="shared" si="110"/>
        <v>82.43119999999999</v>
      </c>
      <c r="BP499" s="24">
        <f t="shared" si="104"/>
        <v>1965.5232000000001</v>
      </c>
      <c r="BQ499" s="24">
        <f t="shared" si="104"/>
        <v>2672</v>
      </c>
      <c r="BR499" s="24">
        <f t="shared" si="111"/>
        <v>706.47679999999991</v>
      </c>
    </row>
    <row r="500" spans="1:71" s="25" customFormat="1" ht="14.25" x14ac:dyDescent="0.2">
      <c r="A500" s="14">
        <v>719</v>
      </c>
      <c r="B500" s="14"/>
      <c r="C500" s="15" t="s">
        <v>4196</v>
      </c>
      <c r="D500" s="16">
        <v>6962</v>
      </c>
      <c r="E500" s="15" t="s">
        <v>4197</v>
      </c>
      <c r="F500" s="15" t="s">
        <v>4198</v>
      </c>
      <c r="G500" s="17" t="s">
        <v>4199</v>
      </c>
      <c r="H500" s="17" t="s">
        <v>4200</v>
      </c>
      <c r="I500" s="17" t="s">
        <v>86</v>
      </c>
      <c r="J500" s="15" t="s">
        <v>87</v>
      </c>
      <c r="K500" s="15" t="s">
        <v>86</v>
      </c>
      <c r="L500" s="18" t="s">
        <v>4201</v>
      </c>
      <c r="M500" s="15" t="s">
        <v>4184</v>
      </c>
      <c r="N500" s="15" t="s">
        <v>4185</v>
      </c>
      <c r="O500" s="16">
        <v>556</v>
      </c>
      <c r="P500" s="15" t="s">
        <v>90</v>
      </c>
      <c r="Q500" s="15">
        <v>25000</v>
      </c>
      <c r="R500" s="15">
        <v>100300</v>
      </c>
      <c r="S500" s="15">
        <v>125300</v>
      </c>
      <c r="T500" s="15">
        <v>0.1</v>
      </c>
      <c r="U500" s="15" t="s">
        <v>3335</v>
      </c>
      <c r="V500" s="15" t="s">
        <v>76</v>
      </c>
      <c r="W500" s="16">
        <v>1</v>
      </c>
      <c r="X500" s="16">
        <v>0</v>
      </c>
      <c r="Y500" s="15">
        <v>4241</v>
      </c>
      <c r="Z500" s="15">
        <v>9.7000000000000003E-2</v>
      </c>
      <c r="AA500" s="15" t="s">
        <v>4186</v>
      </c>
      <c r="AB500" s="15" t="s">
        <v>4187</v>
      </c>
      <c r="AC500" s="15">
        <v>0</v>
      </c>
      <c r="AD500" s="15"/>
      <c r="AE500" s="15" t="s">
        <v>78</v>
      </c>
      <c r="AF500" s="15" t="s">
        <v>78</v>
      </c>
      <c r="AG500" s="16">
        <v>1</v>
      </c>
      <c r="AH500" s="15" t="s">
        <v>4202</v>
      </c>
      <c r="AI500" s="15" t="s">
        <v>78</v>
      </c>
      <c r="AJ500" s="15">
        <v>4241.3898925800004</v>
      </c>
      <c r="AK500" s="15">
        <v>294.27053595500001</v>
      </c>
      <c r="AL500" s="15">
        <v>3087961.0255</v>
      </c>
      <c r="AM500" s="15">
        <v>1424315.99688</v>
      </c>
      <c r="AN500" s="14"/>
      <c r="AO500" s="14"/>
      <c r="AP500" s="19">
        <v>25000</v>
      </c>
      <c r="AQ500" s="19">
        <v>100300</v>
      </c>
      <c r="AR500" s="19">
        <v>0</v>
      </c>
      <c r="AS500" s="19">
        <v>0</v>
      </c>
      <c r="AT500" s="19">
        <f t="shared" si="112"/>
        <v>125300</v>
      </c>
      <c r="AU500" s="19">
        <v>45000</v>
      </c>
      <c r="AV500" s="19">
        <v>3000</v>
      </c>
      <c r="AW500" s="19">
        <v>28105</v>
      </c>
      <c r="AX500" s="19">
        <v>0</v>
      </c>
      <c r="AY500" s="20">
        <f t="shared" si="105"/>
        <v>76105</v>
      </c>
      <c r="AZ500" s="19">
        <f t="shared" si="106"/>
        <v>49195</v>
      </c>
      <c r="BA500" s="21">
        <v>1.4712000000000001</v>
      </c>
      <c r="BB500" s="21">
        <v>2.0617000000000001</v>
      </c>
      <c r="BC500" s="22"/>
      <c r="BD500" s="19">
        <v>1253</v>
      </c>
      <c r="BE500" s="19">
        <f t="shared" si="107"/>
        <v>723.75684000000001</v>
      </c>
      <c r="BF500" s="19">
        <f t="shared" si="109"/>
        <v>1014.253315</v>
      </c>
      <c r="BG500" s="23">
        <v>3.4819999999999997E-2</v>
      </c>
      <c r="BH500" s="23">
        <f t="shared" si="108"/>
        <v>3.4819999999999997E-2</v>
      </c>
      <c r="BI500" s="19">
        <v>25.201213168799999</v>
      </c>
      <c r="BJ500" s="19">
        <v>35.316300428299996</v>
      </c>
      <c r="BK500" s="19">
        <f t="shared" si="103"/>
        <v>698.55562683120002</v>
      </c>
      <c r="BL500" s="19">
        <f t="shared" si="103"/>
        <v>978.93701457170005</v>
      </c>
      <c r="BM500" s="19">
        <v>0</v>
      </c>
      <c r="BN500" s="19">
        <v>0</v>
      </c>
      <c r="BO500" s="19">
        <f t="shared" si="110"/>
        <v>0</v>
      </c>
      <c r="BP500" s="24">
        <f t="shared" si="104"/>
        <v>698.55562683120002</v>
      </c>
      <c r="BQ500" s="24">
        <f t="shared" si="104"/>
        <v>978.93701457170005</v>
      </c>
      <c r="BR500" s="24">
        <f t="shared" si="111"/>
        <v>280.38138774050003</v>
      </c>
      <c r="BS500" s="25" t="s">
        <v>1141</v>
      </c>
    </row>
    <row r="501" spans="1:71" s="25" customFormat="1" ht="14.25" x14ac:dyDescent="0.2">
      <c r="A501" s="14">
        <v>720</v>
      </c>
      <c r="B501" s="14"/>
      <c r="C501" s="15" t="s">
        <v>4196</v>
      </c>
      <c r="D501" s="16">
        <v>15105</v>
      </c>
      <c r="E501" s="15" t="s">
        <v>4203</v>
      </c>
      <c r="F501" s="15" t="s">
        <v>4204</v>
      </c>
      <c r="G501" s="17" t="s">
        <v>4199</v>
      </c>
      <c r="H501" s="17" t="s">
        <v>4200</v>
      </c>
      <c r="I501" s="17" t="s">
        <v>86</v>
      </c>
      <c r="J501" s="15" t="s">
        <v>4205</v>
      </c>
      <c r="K501" s="15" t="s">
        <v>86</v>
      </c>
      <c r="L501" s="18" t="s">
        <v>4206</v>
      </c>
      <c r="M501" s="15" t="s">
        <v>4184</v>
      </c>
      <c r="N501" s="15" t="s">
        <v>4185</v>
      </c>
      <c r="O501" s="16">
        <v>556</v>
      </c>
      <c r="P501" s="15" t="s">
        <v>90</v>
      </c>
      <c r="Q501" s="15">
        <v>25000</v>
      </c>
      <c r="R501" s="15">
        <v>107100</v>
      </c>
      <c r="S501" s="15">
        <v>132100</v>
      </c>
      <c r="T501" s="15">
        <v>0.1</v>
      </c>
      <c r="U501" s="15" t="s">
        <v>3335</v>
      </c>
      <c r="V501" s="15" t="s">
        <v>76</v>
      </c>
      <c r="W501" s="16">
        <v>1</v>
      </c>
      <c r="X501" s="16">
        <v>0</v>
      </c>
      <c r="Y501" s="15">
        <v>4006</v>
      </c>
      <c r="Z501" s="15">
        <v>9.1999999999999998E-2</v>
      </c>
      <c r="AA501" s="15" t="s">
        <v>4186</v>
      </c>
      <c r="AB501" s="15" t="s">
        <v>4187</v>
      </c>
      <c r="AC501" s="15">
        <v>0</v>
      </c>
      <c r="AD501" s="15"/>
      <c r="AE501" s="15" t="s">
        <v>78</v>
      </c>
      <c r="AF501" s="15" t="s">
        <v>78</v>
      </c>
      <c r="AG501" s="16">
        <v>1</v>
      </c>
      <c r="AH501" s="15" t="s">
        <v>4207</v>
      </c>
      <c r="AI501" s="15" t="s">
        <v>78</v>
      </c>
      <c r="AJ501" s="15">
        <v>4005.8813476599998</v>
      </c>
      <c r="AK501" s="15">
        <v>290.26099797199998</v>
      </c>
      <c r="AL501" s="15">
        <v>3087998.3485400002</v>
      </c>
      <c r="AM501" s="15">
        <v>1424324.3579200001</v>
      </c>
      <c r="AN501" s="14"/>
      <c r="AO501" s="14"/>
      <c r="AP501" s="19">
        <v>25000</v>
      </c>
      <c r="AQ501" s="19">
        <v>107100</v>
      </c>
      <c r="AR501" s="19">
        <v>0</v>
      </c>
      <c r="AS501" s="19">
        <v>0</v>
      </c>
      <c r="AT501" s="19">
        <f t="shared" si="112"/>
        <v>132100</v>
      </c>
      <c r="AU501" s="19">
        <v>45000</v>
      </c>
      <c r="AV501" s="19">
        <v>3000</v>
      </c>
      <c r="AW501" s="19">
        <v>30485</v>
      </c>
      <c r="AX501" s="19">
        <v>0</v>
      </c>
      <c r="AY501" s="20">
        <f t="shared" si="105"/>
        <v>78485</v>
      </c>
      <c r="AZ501" s="19">
        <f t="shared" si="106"/>
        <v>53615</v>
      </c>
      <c r="BA501" s="21">
        <v>1.4712000000000001</v>
      </c>
      <c r="BB501" s="21">
        <v>2.0617000000000001</v>
      </c>
      <c r="BC501" s="22"/>
      <c r="BD501" s="19">
        <v>1321</v>
      </c>
      <c r="BE501" s="19">
        <f t="shared" si="107"/>
        <v>788.78387999999995</v>
      </c>
      <c r="BF501" s="19">
        <f t="shared" si="109"/>
        <v>1105.380455</v>
      </c>
      <c r="BG501" s="23">
        <v>3.4819999999999997E-2</v>
      </c>
      <c r="BH501" s="23">
        <f t="shared" si="108"/>
        <v>3.4819999999999997E-2</v>
      </c>
      <c r="BI501" s="19">
        <v>27.465454701599995</v>
      </c>
      <c r="BJ501" s="19">
        <v>38.489347443099994</v>
      </c>
      <c r="BK501" s="19">
        <f t="shared" si="103"/>
        <v>761.31842529839992</v>
      </c>
      <c r="BL501" s="19">
        <f t="shared" si="103"/>
        <v>1066.8911075568999</v>
      </c>
      <c r="BM501" s="19">
        <v>0</v>
      </c>
      <c r="BN501" s="19">
        <v>0</v>
      </c>
      <c r="BO501" s="19">
        <f t="shared" si="110"/>
        <v>0</v>
      </c>
      <c r="BP501" s="24">
        <f t="shared" si="104"/>
        <v>761.31842529839992</v>
      </c>
      <c r="BQ501" s="24">
        <f t="shared" si="104"/>
        <v>1066.8911075568999</v>
      </c>
      <c r="BR501" s="24">
        <f t="shared" si="111"/>
        <v>305.57268225849998</v>
      </c>
    </row>
    <row r="502" spans="1:71" s="25" customFormat="1" ht="14.25" x14ac:dyDescent="0.2">
      <c r="A502" s="14">
        <v>721</v>
      </c>
      <c r="B502" s="14"/>
      <c r="C502" s="15"/>
      <c r="D502" s="16">
        <v>12541</v>
      </c>
      <c r="E502" s="15" t="s">
        <v>4208</v>
      </c>
      <c r="F502" s="15" t="s">
        <v>4209</v>
      </c>
      <c r="G502" s="17" t="s">
        <v>4210</v>
      </c>
      <c r="H502" s="17" t="s">
        <v>4211</v>
      </c>
      <c r="I502" s="17" t="s">
        <v>250</v>
      </c>
      <c r="J502" s="15" t="s">
        <v>4212</v>
      </c>
      <c r="K502" s="15" t="s">
        <v>4213</v>
      </c>
      <c r="L502" s="18" t="s">
        <v>4214</v>
      </c>
      <c r="M502" s="15" t="s">
        <v>4184</v>
      </c>
      <c r="N502" s="15" t="s">
        <v>4185</v>
      </c>
      <c r="O502" s="16">
        <v>556</v>
      </c>
      <c r="P502" s="15" t="s">
        <v>90</v>
      </c>
      <c r="Q502" s="15">
        <v>25000</v>
      </c>
      <c r="R502" s="15">
        <v>102100</v>
      </c>
      <c r="S502" s="15">
        <v>127100</v>
      </c>
      <c r="T502" s="15">
        <v>0.09</v>
      </c>
      <c r="U502" s="15" t="s">
        <v>3335</v>
      </c>
      <c r="V502" s="15" t="s">
        <v>76</v>
      </c>
      <c r="W502" s="16">
        <v>1</v>
      </c>
      <c r="X502" s="16">
        <v>1</v>
      </c>
      <c r="Y502" s="15">
        <v>3802</v>
      </c>
      <c r="Z502" s="15">
        <v>8.6999999999999994E-2</v>
      </c>
      <c r="AA502" s="15" t="s">
        <v>4186</v>
      </c>
      <c r="AB502" s="15" t="s">
        <v>4187</v>
      </c>
      <c r="AC502" s="15">
        <v>114900</v>
      </c>
      <c r="AD502" s="26">
        <v>41506</v>
      </c>
      <c r="AE502" s="15" t="s">
        <v>78</v>
      </c>
      <c r="AF502" s="15" t="s">
        <v>78</v>
      </c>
      <c r="AG502" s="16">
        <v>1</v>
      </c>
      <c r="AH502" s="15" t="s">
        <v>4215</v>
      </c>
      <c r="AI502" s="15" t="s">
        <v>78</v>
      </c>
      <c r="AJ502" s="15">
        <v>3802.1284179700001</v>
      </c>
      <c r="AK502" s="15">
        <v>286.64583921600001</v>
      </c>
      <c r="AL502" s="15">
        <v>3088033.1757399999</v>
      </c>
      <c r="AM502" s="15">
        <v>1424334.5363700001</v>
      </c>
      <c r="AN502" s="14"/>
      <c r="AO502" s="14"/>
      <c r="AP502" s="19">
        <v>25000</v>
      </c>
      <c r="AQ502" s="19">
        <v>102100</v>
      </c>
      <c r="AR502" s="19">
        <v>0</v>
      </c>
      <c r="AS502" s="19">
        <v>0</v>
      </c>
      <c r="AT502" s="19">
        <f t="shared" si="112"/>
        <v>127100</v>
      </c>
      <c r="AU502" s="19">
        <v>45000</v>
      </c>
      <c r="AV502" s="19">
        <v>3000</v>
      </c>
      <c r="AW502" s="19">
        <v>28735</v>
      </c>
      <c r="AX502" s="19">
        <v>0</v>
      </c>
      <c r="AY502" s="20">
        <f t="shared" si="105"/>
        <v>76735</v>
      </c>
      <c r="AZ502" s="19">
        <f t="shared" si="106"/>
        <v>50365</v>
      </c>
      <c r="BA502" s="21">
        <v>1.4712000000000001</v>
      </c>
      <c r="BB502" s="21">
        <v>2.0617000000000001</v>
      </c>
      <c r="BC502" s="22"/>
      <c r="BD502" s="19">
        <v>1271</v>
      </c>
      <c r="BE502" s="19">
        <f t="shared" si="107"/>
        <v>740.96987999999999</v>
      </c>
      <c r="BF502" s="19">
        <f t="shared" si="109"/>
        <v>1038.3752050000001</v>
      </c>
      <c r="BG502" s="23">
        <v>3.4819999999999997E-2</v>
      </c>
      <c r="BH502" s="23">
        <f t="shared" si="108"/>
        <v>3.4819999999999997E-2</v>
      </c>
      <c r="BI502" s="19">
        <v>25.800571221599998</v>
      </c>
      <c r="BJ502" s="19">
        <v>36.156224638099999</v>
      </c>
      <c r="BK502" s="19">
        <f t="shared" si="103"/>
        <v>715.16930877840002</v>
      </c>
      <c r="BL502" s="19">
        <f t="shared" si="103"/>
        <v>1002.2189803619001</v>
      </c>
      <c r="BM502" s="19">
        <v>0</v>
      </c>
      <c r="BN502" s="19">
        <v>0</v>
      </c>
      <c r="BO502" s="19">
        <f t="shared" si="110"/>
        <v>0</v>
      </c>
      <c r="BP502" s="24">
        <f t="shared" si="104"/>
        <v>715.16930877840002</v>
      </c>
      <c r="BQ502" s="24">
        <f t="shared" si="104"/>
        <v>1002.2189803619001</v>
      </c>
      <c r="BR502" s="24">
        <f t="shared" si="111"/>
        <v>287.04967158350007</v>
      </c>
    </row>
    <row r="503" spans="1:71" s="25" customFormat="1" ht="14.25" x14ac:dyDescent="0.2">
      <c r="A503" s="14">
        <v>722</v>
      </c>
      <c r="B503" s="14"/>
      <c r="C503" s="15" t="s">
        <v>4216</v>
      </c>
      <c r="D503" s="16">
        <v>11052</v>
      </c>
      <c r="E503" s="15" t="s">
        <v>4217</v>
      </c>
      <c r="F503" s="15" t="s">
        <v>4216</v>
      </c>
      <c r="G503" s="17" t="s">
        <v>4218</v>
      </c>
      <c r="H503" s="17" t="s">
        <v>4219</v>
      </c>
      <c r="I503" s="17" t="s">
        <v>86</v>
      </c>
      <c r="J503" s="15" t="s">
        <v>4220</v>
      </c>
      <c r="K503" s="15" t="s">
        <v>585</v>
      </c>
      <c r="L503" s="18" t="s">
        <v>4221</v>
      </c>
      <c r="M503" s="15" t="s">
        <v>4184</v>
      </c>
      <c r="N503" s="15" t="s">
        <v>4185</v>
      </c>
      <c r="O503" s="16">
        <v>556</v>
      </c>
      <c r="P503" s="15" t="s">
        <v>90</v>
      </c>
      <c r="Q503" s="15">
        <v>25000</v>
      </c>
      <c r="R503" s="15">
        <v>107500</v>
      </c>
      <c r="S503" s="15">
        <v>132500</v>
      </c>
      <c r="T503" s="15">
        <v>0.1</v>
      </c>
      <c r="U503" s="15" t="s">
        <v>3335</v>
      </c>
      <c r="V503" s="15" t="s">
        <v>76</v>
      </c>
      <c r="W503" s="16">
        <v>1</v>
      </c>
      <c r="X503" s="16">
        <v>0</v>
      </c>
      <c r="Y503" s="15">
        <v>4135</v>
      </c>
      <c r="Z503" s="15">
        <v>9.5000000000000001E-2</v>
      </c>
      <c r="AA503" s="15" t="s">
        <v>4186</v>
      </c>
      <c r="AB503" s="15" t="s">
        <v>4187</v>
      </c>
      <c r="AC503" s="15">
        <v>0</v>
      </c>
      <c r="AD503" s="15"/>
      <c r="AE503" s="15" t="s">
        <v>78</v>
      </c>
      <c r="AF503" s="15" t="s">
        <v>78</v>
      </c>
      <c r="AG503" s="16">
        <v>1</v>
      </c>
      <c r="AH503" s="15" t="s">
        <v>4222</v>
      </c>
      <c r="AI503" s="15" t="s">
        <v>78</v>
      </c>
      <c r="AJ503" s="15">
        <v>4134.5219726599998</v>
      </c>
      <c r="AK503" s="15">
        <v>292.65627793900001</v>
      </c>
      <c r="AL503" s="15">
        <v>3088067.7338399999</v>
      </c>
      <c r="AM503" s="15">
        <v>1424346.9598999999</v>
      </c>
      <c r="AN503" s="14"/>
      <c r="AO503" s="14"/>
      <c r="AP503" s="19">
        <v>25000</v>
      </c>
      <c r="AQ503" s="19">
        <v>107500</v>
      </c>
      <c r="AR503" s="19">
        <v>0</v>
      </c>
      <c r="AS503" s="19">
        <v>0</v>
      </c>
      <c r="AT503" s="19">
        <f t="shared" si="112"/>
        <v>132500</v>
      </c>
      <c r="AU503" s="19">
        <v>45000</v>
      </c>
      <c r="AV503" s="19">
        <v>3000</v>
      </c>
      <c r="AW503" s="19">
        <v>30625</v>
      </c>
      <c r="AX503" s="19">
        <v>12480</v>
      </c>
      <c r="AY503" s="20">
        <f t="shared" si="105"/>
        <v>91105</v>
      </c>
      <c r="AZ503" s="19">
        <f t="shared" si="106"/>
        <v>41395</v>
      </c>
      <c r="BA503" s="21">
        <v>1.4712000000000001</v>
      </c>
      <c r="BB503" s="21">
        <v>2.0617000000000001</v>
      </c>
      <c r="BC503" s="22"/>
      <c r="BD503" s="19">
        <v>1325</v>
      </c>
      <c r="BE503" s="19">
        <f t="shared" si="107"/>
        <v>609.00324000000001</v>
      </c>
      <c r="BF503" s="19">
        <f t="shared" si="109"/>
        <v>853.44071500000007</v>
      </c>
      <c r="BG503" s="23">
        <v>3.4819999999999997E-2</v>
      </c>
      <c r="BH503" s="23">
        <f t="shared" si="108"/>
        <v>3.4819999999999997E-2</v>
      </c>
      <c r="BI503" s="19">
        <v>21.2054928168</v>
      </c>
      <c r="BJ503" s="19">
        <v>29.7168056963</v>
      </c>
      <c r="BK503" s="19">
        <f t="shared" ref="BK503:BL528" si="113">BE503-BI503</f>
        <v>587.79774718320004</v>
      </c>
      <c r="BL503" s="19">
        <f t="shared" si="113"/>
        <v>823.72390930370011</v>
      </c>
      <c r="BM503" s="19">
        <v>0</v>
      </c>
      <c r="BN503" s="19">
        <v>0</v>
      </c>
      <c r="BO503" s="19">
        <f t="shared" si="110"/>
        <v>0</v>
      </c>
      <c r="BP503" s="24">
        <f t="shared" si="104"/>
        <v>587.79774718320004</v>
      </c>
      <c r="BQ503" s="24">
        <f t="shared" si="104"/>
        <v>823.72390930370011</v>
      </c>
      <c r="BR503" s="24">
        <f t="shared" si="111"/>
        <v>235.92616212050007</v>
      </c>
      <c r="BS503" s="25" t="s">
        <v>1141</v>
      </c>
    </row>
    <row r="504" spans="1:71" s="25" customFormat="1" ht="14.25" x14ac:dyDescent="0.2">
      <c r="A504" s="14">
        <v>723</v>
      </c>
      <c r="B504" s="14"/>
      <c r="C504" s="15"/>
      <c r="D504" s="16">
        <v>4391</v>
      </c>
      <c r="E504" s="15" t="s">
        <v>4223</v>
      </c>
      <c r="F504" s="15" t="s">
        <v>4224</v>
      </c>
      <c r="G504" s="17" t="s">
        <v>4225</v>
      </c>
      <c r="H504" s="17" t="s">
        <v>85</v>
      </c>
      <c r="I504" s="17" t="s">
        <v>86</v>
      </c>
      <c r="J504" s="15" t="s">
        <v>4226</v>
      </c>
      <c r="K504" s="15" t="s">
        <v>3045</v>
      </c>
      <c r="L504" s="18" t="s">
        <v>4227</v>
      </c>
      <c r="M504" s="15" t="s">
        <v>4184</v>
      </c>
      <c r="N504" s="15" t="s">
        <v>4185</v>
      </c>
      <c r="O504" s="16">
        <v>556</v>
      </c>
      <c r="P504" s="15" t="s">
        <v>90</v>
      </c>
      <c r="Q504" s="15">
        <v>25000</v>
      </c>
      <c r="R504" s="15">
        <v>100300</v>
      </c>
      <c r="S504" s="15">
        <v>125300</v>
      </c>
      <c r="T504" s="15">
        <v>0.1</v>
      </c>
      <c r="U504" s="15" t="s">
        <v>3335</v>
      </c>
      <c r="V504" s="15" t="s">
        <v>76</v>
      </c>
      <c r="W504" s="16">
        <v>1</v>
      </c>
      <c r="X504" s="16">
        <v>1</v>
      </c>
      <c r="Y504" s="15">
        <v>3885</v>
      </c>
      <c r="Z504" s="15">
        <v>8.8999999999999996E-2</v>
      </c>
      <c r="AA504" s="15" t="s">
        <v>4186</v>
      </c>
      <c r="AB504" s="15" t="s">
        <v>4187</v>
      </c>
      <c r="AC504" s="15">
        <v>121900</v>
      </c>
      <c r="AD504" s="26">
        <v>40119</v>
      </c>
      <c r="AE504" s="15" t="s">
        <v>78</v>
      </c>
      <c r="AF504" s="15" t="s">
        <v>78</v>
      </c>
      <c r="AG504" s="16">
        <v>1</v>
      </c>
      <c r="AH504" s="15" t="s">
        <v>4228</v>
      </c>
      <c r="AI504" s="15" t="s">
        <v>78</v>
      </c>
      <c r="AJ504" s="15">
        <v>3885.2221679700001</v>
      </c>
      <c r="AK504" s="15">
        <v>288.09755561100002</v>
      </c>
      <c r="AL504" s="15">
        <v>3088101.95046</v>
      </c>
      <c r="AM504" s="15">
        <v>1424361.60699</v>
      </c>
      <c r="AN504" s="14"/>
      <c r="AO504" s="14"/>
      <c r="AP504" s="19">
        <v>25000</v>
      </c>
      <c r="AQ504" s="19">
        <v>100300</v>
      </c>
      <c r="AR504" s="19">
        <v>0</v>
      </c>
      <c r="AS504" s="19">
        <v>0</v>
      </c>
      <c r="AT504" s="19">
        <f t="shared" si="112"/>
        <v>125300</v>
      </c>
      <c r="AU504" s="19">
        <v>45000</v>
      </c>
      <c r="AV504" s="19">
        <v>3000</v>
      </c>
      <c r="AW504" s="19">
        <v>28105</v>
      </c>
      <c r="AX504" s="19">
        <v>0</v>
      </c>
      <c r="AY504" s="20">
        <f t="shared" si="105"/>
        <v>76105</v>
      </c>
      <c r="AZ504" s="19">
        <f t="shared" si="106"/>
        <v>49195</v>
      </c>
      <c r="BA504" s="21">
        <v>1.4712000000000001</v>
      </c>
      <c r="BB504" s="21">
        <v>2.0617000000000001</v>
      </c>
      <c r="BC504" s="22"/>
      <c r="BD504" s="19">
        <v>1253</v>
      </c>
      <c r="BE504" s="19">
        <f t="shared" si="107"/>
        <v>723.75684000000001</v>
      </c>
      <c r="BF504" s="19">
        <f t="shared" si="109"/>
        <v>1014.253315</v>
      </c>
      <c r="BG504" s="23">
        <v>3.4819999999999997E-2</v>
      </c>
      <c r="BH504" s="23">
        <f t="shared" si="108"/>
        <v>3.4819999999999997E-2</v>
      </c>
      <c r="BI504" s="19">
        <v>25.201213168799999</v>
      </c>
      <c r="BJ504" s="19">
        <v>35.316300428299996</v>
      </c>
      <c r="BK504" s="19">
        <f t="shared" si="113"/>
        <v>698.55562683120002</v>
      </c>
      <c r="BL504" s="19">
        <f t="shared" si="113"/>
        <v>978.93701457170005</v>
      </c>
      <c r="BM504" s="19">
        <v>0</v>
      </c>
      <c r="BN504" s="19">
        <v>0</v>
      </c>
      <c r="BO504" s="19">
        <f t="shared" si="110"/>
        <v>0</v>
      </c>
      <c r="BP504" s="24">
        <f t="shared" si="104"/>
        <v>698.55562683120002</v>
      </c>
      <c r="BQ504" s="24">
        <f t="shared" si="104"/>
        <v>978.93701457170005</v>
      </c>
      <c r="BR504" s="24">
        <f t="shared" si="111"/>
        <v>280.38138774050003</v>
      </c>
    </row>
    <row r="505" spans="1:71" s="25" customFormat="1" ht="14.25" x14ac:dyDescent="0.2">
      <c r="A505" s="14">
        <v>724</v>
      </c>
      <c r="B505" s="14"/>
      <c r="C505" s="15"/>
      <c r="D505" s="16">
        <v>16712</v>
      </c>
      <c r="E505" s="15" t="s">
        <v>4229</v>
      </c>
      <c r="F505" s="15" t="s">
        <v>4230</v>
      </c>
      <c r="G505" s="17" t="s">
        <v>4231</v>
      </c>
      <c r="H505" s="17" t="s">
        <v>4232</v>
      </c>
      <c r="I505" s="17" t="s">
        <v>4233</v>
      </c>
      <c r="J505" s="15" t="s">
        <v>4234</v>
      </c>
      <c r="K505" s="15" t="s">
        <v>4235</v>
      </c>
      <c r="L505" s="18" t="s">
        <v>4236</v>
      </c>
      <c r="M505" s="15" t="s">
        <v>4184</v>
      </c>
      <c r="N505" s="15" t="s">
        <v>4185</v>
      </c>
      <c r="O505" s="16">
        <v>556</v>
      </c>
      <c r="P505" s="15" t="s">
        <v>90</v>
      </c>
      <c r="Q505" s="15">
        <v>25000</v>
      </c>
      <c r="R505" s="15">
        <v>107100</v>
      </c>
      <c r="S505" s="15">
        <v>132100</v>
      </c>
      <c r="T505" s="15">
        <v>0.1</v>
      </c>
      <c r="U505" s="15" t="s">
        <v>3335</v>
      </c>
      <c r="V505" s="15" t="s">
        <v>76</v>
      </c>
      <c r="W505" s="16">
        <v>1</v>
      </c>
      <c r="X505" s="16">
        <v>1</v>
      </c>
      <c r="Y505" s="15">
        <v>4037</v>
      </c>
      <c r="Z505" s="15">
        <v>9.2999999999999999E-2</v>
      </c>
      <c r="AA505" s="15" t="s">
        <v>4186</v>
      </c>
      <c r="AB505" s="15" t="s">
        <v>4187</v>
      </c>
      <c r="AC505" s="15">
        <v>129750</v>
      </c>
      <c r="AD505" s="26">
        <v>39717</v>
      </c>
      <c r="AE505" s="15" t="s">
        <v>78</v>
      </c>
      <c r="AF505" s="15" t="s">
        <v>78</v>
      </c>
      <c r="AG505" s="16">
        <v>1</v>
      </c>
      <c r="AH505" s="15" t="s">
        <v>4237</v>
      </c>
      <c r="AI505" s="15" t="s">
        <v>78</v>
      </c>
      <c r="AJ505" s="15">
        <v>4036.8881835900002</v>
      </c>
      <c r="AK505" s="15">
        <v>286.089199603</v>
      </c>
      <c r="AL505" s="15">
        <v>3088134.62054</v>
      </c>
      <c r="AM505" s="15">
        <v>1424378.5099800001</v>
      </c>
      <c r="AN505" s="14"/>
      <c r="AO505" s="14"/>
      <c r="AP505" s="19">
        <v>25000</v>
      </c>
      <c r="AQ505" s="19">
        <v>107100</v>
      </c>
      <c r="AR505" s="19">
        <v>0</v>
      </c>
      <c r="AS505" s="19">
        <v>0</v>
      </c>
      <c r="AT505" s="19">
        <f t="shared" si="112"/>
        <v>132100</v>
      </c>
      <c r="AU505" s="19">
        <v>45000</v>
      </c>
      <c r="AV505" s="19">
        <v>0</v>
      </c>
      <c r="AW505" s="19">
        <v>30485</v>
      </c>
      <c r="AX505" s="19">
        <v>0</v>
      </c>
      <c r="AY505" s="20">
        <f t="shared" si="105"/>
        <v>75485</v>
      </c>
      <c r="AZ505" s="19">
        <f t="shared" si="106"/>
        <v>56615</v>
      </c>
      <c r="BA505" s="21">
        <v>1.4712000000000001</v>
      </c>
      <c r="BB505" s="21">
        <v>2.0617000000000001</v>
      </c>
      <c r="BC505" s="22"/>
      <c r="BD505" s="19">
        <v>1321</v>
      </c>
      <c r="BE505" s="19">
        <f t="shared" si="107"/>
        <v>832.91988000000003</v>
      </c>
      <c r="BF505" s="19">
        <f t="shared" si="109"/>
        <v>1167.2314550000001</v>
      </c>
      <c r="BG505" s="23">
        <v>3.4819999999999997E-2</v>
      </c>
      <c r="BH505" s="23">
        <f t="shared" si="108"/>
        <v>3.4819999999999997E-2</v>
      </c>
      <c r="BI505" s="19">
        <v>29.0022702216</v>
      </c>
      <c r="BJ505" s="19">
        <v>40.642999263100002</v>
      </c>
      <c r="BK505" s="19">
        <f t="shared" si="113"/>
        <v>803.91760977839999</v>
      </c>
      <c r="BL505" s="19">
        <f t="shared" si="113"/>
        <v>1126.5884557369002</v>
      </c>
      <c r="BM505" s="19">
        <v>0</v>
      </c>
      <c r="BN505" s="19">
        <v>0</v>
      </c>
      <c r="BO505" s="19">
        <f t="shared" si="110"/>
        <v>0</v>
      </c>
      <c r="BP505" s="24">
        <f t="shared" si="104"/>
        <v>803.91760977839999</v>
      </c>
      <c r="BQ505" s="24">
        <f t="shared" si="104"/>
        <v>1126.5884557369002</v>
      </c>
      <c r="BR505" s="24">
        <f t="shared" si="111"/>
        <v>322.67084595850019</v>
      </c>
    </row>
    <row r="506" spans="1:71" s="25" customFormat="1" ht="14.25" x14ac:dyDescent="0.2">
      <c r="A506" s="14">
        <v>725</v>
      </c>
      <c r="B506" s="14"/>
      <c r="C506" s="15" t="s">
        <v>150</v>
      </c>
      <c r="D506" s="16">
        <v>35204</v>
      </c>
      <c r="E506" s="15" t="s">
        <v>4238</v>
      </c>
      <c r="F506" s="15" t="s">
        <v>4239</v>
      </c>
      <c r="G506" s="17" t="s">
        <v>4240</v>
      </c>
      <c r="H506" s="17" t="s">
        <v>4241</v>
      </c>
      <c r="I506" s="17" t="s">
        <v>86</v>
      </c>
      <c r="J506" s="15" t="s">
        <v>4242</v>
      </c>
      <c r="K506" s="15" t="s">
        <v>86</v>
      </c>
      <c r="L506" s="18" t="s">
        <v>4243</v>
      </c>
      <c r="M506" s="15" t="s">
        <v>4184</v>
      </c>
      <c r="N506" s="15" t="s">
        <v>4185</v>
      </c>
      <c r="O506" s="16">
        <v>556</v>
      </c>
      <c r="P506" s="15" t="s">
        <v>90</v>
      </c>
      <c r="Q506" s="15">
        <v>25000</v>
      </c>
      <c r="R506" s="15">
        <v>102100</v>
      </c>
      <c r="S506" s="15">
        <v>127100</v>
      </c>
      <c r="T506" s="15">
        <v>0.15</v>
      </c>
      <c r="U506" s="15" t="s">
        <v>3335</v>
      </c>
      <c r="V506" s="15" t="s">
        <v>76</v>
      </c>
      <c r="W506" s="16">
        <v>1</v>
      </c>
      <c r="X506" s="16">
        <v>1</v>
      </c>
      <c r="Y506" s="15">
        <v>5954</v>
      </c>
      <c r="Z506" s="15">
        <v>0.13700000000000001</v>
      </c>
      <c r="AA506" s="15" t="s">
        <v>4186</v>
      </c>
      <c r="AB506" s="15" t="s">
        <v>4187</v>
      </c>
      <c r="AC506" s="15">
        <v>123000</v>
      </c>
      <c r="AD506" s="26">
        <v>40298</v>
      </c>
      <c r="AE506" s="15" t="s">
        <v>78</v>
      </c>
      <c r="AF506" s="15" t="s">
        <v>78</v>
      </c>
      <c r="AG506" s="16">
        <v>1</v>
      </c>
      <c r="AH506" s="15" t="s">
        <v>4244</v>
      </c>
      <c r="AI506" s="15" t="s">
        <v>78</v>
      </c>
      <c r="AJ506" s="15">
        <v>5954.3222656300004</v>
      </c>
      <c r="AK506" s="15">
        <v>357.95051729699998</v>
      </c>
      <c r="AL506" s="15">
        <v>3088214.01095</v>
      </c>
      <c r="AM506" s="15">
        <v>1424401.5267</v>
      </c>
      <c r="AN506" s="14"/>
      <c r="AO506" s="14"/>
      <c r="AP506" s="19">
        <v>25000</v>
      </c>
      <c r="AQ506" s="19">
        <v>102100</v>
      </c>
      <c r="AR506" s="19">
        <v>0</v>
      </c>
      <c r="AS506" s="19">
        <v>0</v>
      </c>
      <c r="AT506" s="19">
        <f t="shared" si="112"/>
        <v>127100</v>
      </c>
      <c r="AU506" s="19">
        <v>45000</v>
      </c>
      <c r="AV506" s="19">
        <v>3000</v>
      </c>
      <c r="AW506" s="19">
        <v>28735</v>
      </c>
      <c r="AX506" s="19">
        <v>0</v>
      </c>
      <c r="AY506" s="20">
        <f t="shared" si="105"/>
        <v>76735</v>
      </c>
      <c r="AZ506" s="19">
        <f t="shared" si="106"/>
        <v>50365</v>
      </c>
      <c r="BA506" s="21">
        <v>1.4712000000000001</v>
      </c>
      <c r="BB506" s="21">
        <v>2.0617000000000001</v>
      </c>
      <c r="BC506" s="22"/>
      <c r="BD506" s="19">
        <v>1271</v>
      </c>
      <c r="BE506" s="19">
        <f t="shared" si="107"/>
        <v>740.96987999999999</v>
      </c>
      <c r="BF506" s="19">
        <f t="shared" si="109"/>
        <v>1038.3752050000001</v>
      </c>
      <c r="BG506" s="23">
        <v>3.4819999999999997E-2</v>
      </c>
      <c r="BH506" s="23">
        <f t="shared" si="108"/>
        <v>3.4819999999999997E-2</v>
      </c>
      <c r="BI506" s="19">
        <v>25.800571221599998</v>
      </c>
      <c r="BJ506" s="19">
        <v>36.156224638099999</v>
      </c>
      <c r="BK506" s="19">
        <f t="shared" si="113"/>
        <v>715.16930877840002</v>
      </c>
      <c r="BL506" s="19">
        <f t="shared" si="113"/>
        <v>1002.2189803619001</v>
      </c>
      <c r="BM506" s="19">
        <v>0</v>
      </c>
      <c r="BN506" s="19">
        <v>0</v>
      </c>
      <c r="BO506" s="19">
        <f t="shared" si="110"/>
        <v>0</v>
      </c>
      <c r="BP506" s="24">
        <f t="shared" si="104"/>
        <v>715.16930877840002</v>
      </c>
      <c r="BQ506" s="24">
        <f t="shared" si="104"/>
        <v>1002.2189803619001</v>
      </c>
      <c r="BR506" s="24">
        <f t="shared" si="111"/>
        <v>287.04967158350007</v>
      </c>
    </row>
    <row r="507" spans="1:71" s="25" customFormat="1" ht="14.25" x14ac:dyDescent="0.2">
      <c r="A507" s="14">
        <v>726</v>
      </c>
      <c r="B507" s="14"/>
      <c r="C507" s="15" t="s">
        <v>4245</v>
      </c>
      <c r="D507" s="16">
        <v>8028</v>
      </c>
      <c r="E507" s="15" t="s">
        <v>4246</v>
      </c>
      <c r="F507" s="15" t="s">
        <v>4245</v>
      </c>
      <c r="G507" s="17" t="s">
        <v>4247</v>
      </c>
      <c r="H507" s="17" t="s">
        <v>4248</v>
      </c>
      <c r="I507" s="17" t="s">
        <v>86</v>
      </c>
      <c r="J507" s="15" t="s">
        <v>4249</v>
      </c>
      <c r="K507" s="15" t="s">
        <v>4250</v>
      </c>
      <c r="L507" s="18" t="s">
        <v>4251</v>
      </c>
      <c r="M507" s="15" t="s">
        <v>4184</v>
      </c>
      <c r="N507" s="15" t="s">
        <v>4185</v>
      </c>
      <c r="O507" s="16">
        <v>556</v>
      </c>
      <c r="P507" s="15" t="s">
        <v>90</v>
      </c>
      <c r="Q507" s="15">
        <v>25000</v>
      </c>
      <c r="R507" s="15">
        <v>107500</v>
      </c>
      <c r="S507" s="15">
        <v>132500</v>
      </c>
      <c r="T507" s="15">
        <v>0.13</v>
      </c>
      <c r="U507" s="15" t="s">
        <v>3335</v>
      </c>
      <c r="V507" s="15" t="s">
        <v>76</v>
      </c>
      <c r="W507" s="16">
        <v>1</v>
      </c>
      <c r="X507" s="16">
        <v>0</v>
      </c>
      <c r="Y507" s="15">
        <v>5366</v>
      </c>
      <c r="Z507" s="15">
        <v>0.123</v>
      </c>
      <c r="AA507" s="15" t="s">
        <v>4186</v>
      </c>
      <c r="AB507" s="15" t="s">
        <v>4187</v>
      </c>
      <c r="AC507" s="15">
        <v>0</v>
      </c>
      <c r="AD507" s="15"/>
      <c r="AE507" s="15" t="s">
        <v>78</v>
      </c>
      <c r="AF507" s="15" t="s">
        <v>78</v>
      </c>
      <c r="AG507" s="16">
        <v>1</v>
      </c>
      <c r="AH507" s="15" t="s">
        <v>4252</v>
      </c>
      <c r="AI507" s="15" t="s">
        <v>78</v>
      </c>
      <c r="AJ507" s="15">
        <v>5366.04296875</v>
      </c>
      <c r="AK507" s="15">
        <v>331.276982648</v>
      </c>
      <c r="AL507" s="15">
        <v>3088183.5303199999</v>
      </c>
      <c r="AM507" s="15">
        <v>1424439.3677999999</v>
      </c>
      <c r="AN507" s="14"/>
      <c r="AO507" s="14"/>
      <c r="AP507" s="19">
        <v>25000</v>
      </c>
      <c r="AQ507" s="19">
        <v>107500</v>
      </c>
      <c r="AR507" s="19">
        <v>0</v>
      </c>
      <c r="AS507" s="19">
        <v>0</v>
      </c>
      <c r="AT507" s="19">
        <f t="shared" si="112"/>
        <v>132500</v>
      </c>
      <c r="AU507" s="19">
        <v>45000</v>
      </c>
      <c r="AV507" s="19">
        <v>3000</v>
      </c>
      <c r="AW507" s="19">
        <v>30625</v>
      </c>
      <c r="AX507" s="19">
        <v>0</v>
      </c>
      <c r="AY507" s="20">
        <f t="shared" si="105"/>
        <v>78625</v>
      </c>
      <c r="AZ507" s="19">
        <f t="shared" si="106"/>
        <v>53875</v>
      </c>
      <c r="BA507" s="21">
        <v>1.4712000000000001</v>
      </c>
      <c r="BB507" s="21">
        <v>2.0617000000000001</v>
      </c>
      <c r="BC507" s="22"/>
      <c r="BD507" s="19">
        <v>1325</v>
      </c>
      <c r="BE507" s="19">
        <f t="shared" si="107"/>
        <v>792.60900000000004</v>
      </c>
      <c r="BF507" s="19">
        <f t="shared" si="109"/>
        <v>1110.740875</v>
      </c>
      <c r="BG507" s="23">
        <v>3.4819999999999997E-2</v>
      </c>
      <c r="BH507" s="23">
        <f t="shared" si="108"/>
        <v>3.4819999999999997E-2</v>
      </c>
      <c r="BI507" s="19">
        <v>27.598645379999997</v>
      </c>
      <c r="BJ507" s="19">
        <v>38.675997267499994</v>
      </c>
      <c r="BK507" s="19">
        <f t="shared" si="113"/>
        <v>765.01035462000004</v>
      </c>
      <c r="BL507" s="19">
        <f t="shared" si="113"/>
        <v>1072.0648777325</v>
      </c>
      <c r="BM507" s="19">
        <v>0</v>
      </c>
      <c r="BN507" s="19">
        <v>0</v>
      </c>
      <c r="BO507" s="19">
        <f t="shared" si="110"/>
        <v>0</v>
      </c>
      <c r="BP507" s="24">
        <f t="shared" si="104"/>
        <v>765.01035462000004</v>
      </c>
      <c r="BQ507" s="24">
        <f t="shared" si="104"/>
        <v>1072.0648777325</v>
      </c>
      <c r="BR507" s="24">
        <f t="shared" si="111"/>
        <v>307.05452311249996</v>
      </c>
    </row>
    <row r="508" spans="1:71" s="25" customFormat="1" ht="14.25" x14ac:dyDescent="0.2">
      <c r="A508" s="14">
        <v>727</v>
      </c>
      <c r="B508" s="14"/>
      <c r="C508" s="15"/>
      <c r="D508" s="16">
        <v>29329</v>
      </c>
      <c r="E508" s="15" t="s">
        <v>4253</v>
      </c>
      <c r="F508" s="15" t="s">
        <v>4254</v>
      </c>
      <c r="G508" s="17" t="s">
        <v>4255</v>
      </c>
      <c r="H508" s="17" t="s">
        <v>4256</v>
      </c>
      <c r="I508" s="17" t="s">
        <v>86</v>
      </c>
      <c r="J508" s="15" t="s">
        <v>4257</v>
      </c>
      <c r="K508" s="15" t="s">
        <v>4004</v>
      </c>
      <c r="L508" s="18" t="s">
        <v>4258</v>
      </c>
      <c r="M508" s="15" t="s">
        <v>4184</v>
      </c>
      <c r="N508" s="15" t="s">
        <v>4185</v>
      </c>
      <c r="O508" s="16">
        <v>557</v>
      </c>
      <c r="P508" s="15" t="s">
        <v>74</v>
      </c>
      <c r="Q508" s="15">
        <v>0</v>
      </c>
      <c r="R508" s="15">
        <v>0</v>
      </c>
      <c r="S508" s="15">
        <v>0</v>
      </c>
      <c r="T508" s="15">
        <v>0.92</v>
      </c>
      <c r="U508" s="15" t="s">
        <v>3335</v>
      </c>
      <c r="V508" s="15" t="s">
        <v>76</v>
      </c>
      <c r="W508" s="16">
        <v>0</v>
      </c>
      <c r="X508" s="16">
        <v>1</v>
      </c>
      <c r="Y508" s="15">
        <v>17234</v>
      </c>
      <c r="Z508" s="15">
        <v>0.39600000000000002</v>
      </c>
      <c r="AA508" s="15" t="s">
        <v>4186</v>
      </c>
      <c r="AB508" s="15" t="s">
        <v>4187</v>
      </c>
      <c r="AC508" s="15">
        <v>290000</v>
      </c>
      <c r="AD508" s="26">
        <v>37804</v>
      </c>
      <c r="AE508" s="15" t="s">
        <v>147</v>
      </c>
      <c r="AF508" s="15" t="s">
        <v>4259</v>
      </c>
      <c r="AG508" s="16">
        <v>1</v>
      </c>
      <c r="AH508" s="15" t="s">
        <v>4260</v>
      </c>
      <c r="AI508" s="15" t="s">
        <v>78</v>
      </c>
      <c r="AJ508" s="15">
        <v>17233.8320313</v>
      </c>
      <c r="AK508" s="15">
        <v>921.10160863099998</v>
      </c>
      <c r="AL508" s="15">
        <v>3088022.8301400002</v>
      </c>
      <c r="AM508" s="15">
        <v>1424442.57696</v>
      </c>
      <c r="AN508" s="14"/>
      <c r="AO508" s="14"/>
      <c r="AP508" s="19">
        <v>0</v>
      </c>
      <c r="AQ508" s="19">
        <v>0</v>
      </c>
      <c r="AR508" s="19">
        <v>0</v>
      </c>
      <c r="AS508" s="19">
        <v>0</v>
      </c>
      <c r="AT508" s="19">
        <f t="shared" si="112"/>
        <v>0</v>
      </c>
      <c r="AU508" s="19">
        <v>0</v>
      </c>
      <c r="AV508" s="19">
        <v>0</v>
      </c>
      <c r="AW508" s="19">
        <v>0</v>
      </c>
      <c r="AX508" s="19">
        <v>0</v>
      </c>
      <c r="AY508" s="20">
        <f t="shared" si="105"/>
        <v>0</v>
      </c>
      <c r="AZ508" s="19">
        <f t="shared" si="106"/>
        <v>0</v>
      </c>
      <c r="BA508" s="21">
        <v>1.4712000000000001</v>
      </c>
      <c r="BB508" s="21">
        <v>2.0617000000000001</v>
      </c>
      <c r="BC508" s="22"/>
      <c r="BD508" s="19">
        <v>0</v>
      </c>
      <c r="BE508" s="19">
        <f t="shared" si="107"/>
        <v>0</v>
      </c>
      <c r="BF508" s="19">
        <f t="shared" si="109"/>
        <v>0</v>
      </c>
      <c r="BG508" s="23">
        <v>3.4819999999999997E-2</v>
      </c>
      <c r="BH508" s="23">
        <f t="shared" si="108"/>
        <v>3.4819999999999997E-2</v>
      </c>
      <c r="BI508" s="19">
        <v>0</v>
      </c>
      <c r="BJ508" s="19">
        <v>0</v>
      </c>
      <c r="BK508" s="19">
        <f t="shared" si="113"/>
        <v>0</v>
      </c>
      <c r="BL508" s="19">
        <f t="shared" si="113"/>
        <v>0</v>
      </c>
      <c r="BM508" s="19">
        <v>0</v>
      </c>
      <c r="BN508" s="19">
        <v>0</v>
      </c>
      <c r="BO508" s="19">
        <f t="shared" si="110"/>
        <v>0</v>
      </c>
      <c r="BP508" s="24">
        <f t="shared" ref="BP508:BQ533" si="114">BK508-BM508</f>
        <v>0</v>
      </c>
      <c r="BQ508" s="24">
        <f t="shared" si="114"/>
        <v>0</v>
      </c>
      <c r="BR508" s="24">
        <f t="shared" si="111"/>
        <v>0</v>
      </c>
    </row>
    <row r="509" spans="1:71" s="25" customFormat="1" ht="14.25" x14ac:dyDescent="0.2">
      <c r="A509" s="14">
        <v>728</v>
      </c>
      <c r="B509" s="14"/>
      <c r="C509" s="15"/>
      <c r="D509" s="16">
        <v>9564</v>
      </c>
      <c r="E509" s="15" t="s">
        <v>4261</v>
      </c>
      <c r="F509" s="15" t="s">
        <v>4262</v>
      </c>
      <c r="G509" s="17" t="s">
        <v>4263</v>
      </c>
      <c r="H509" s="17" t="s">
        <v>4264</v>
      </c>
      <c r="I509" s="17" t="s">
        <v>2689</v>
      </c>
      <c r="J509" s="15" t="s">
        <v>4265</v>
      </c>
      <c r="K509" s="15" t="s">
        <v>4266</v>
      </c>
      <c r="L509" s="18" t="s">
        <v>4267</v>
      </c>
      <c r="M509" s="15" t="s">
        <v>4184</v>
      </c>
      <c r="N509" s="15" t="s">
        <v>4185</v>
      </c>
      <c r="O509" s="16">
        <v>556</v>
      </c>
      <c r="P509" s="15" t="s">
        <v>90</v>
      </c>
      <c r="Q509" s="15">
        <v>25000</v>
      </c>
      <c r="R509" s="15">
        <v>106500</v>
      </c>
      <c r="S509" s="15">
        <v>131500</v>
      </c>
      <c r="T509" s="15">
        <v>0.1</v>
      </c>
      <c r="U509" s="15" t="s">
        <v>3335</v>
      </c>
      <c r="V509" s="15" t="s">
        <v>76</v>
      </c>
      <c r="W509" s="16">
        <v>1</v>
      </c>
      <c r="X509" s="16">
        <v>1</v>
      </c>
      <c r="Y509" s="15">
        <v>4016</v>
      </c>
      <c r="Z509" s="15">
        <v>9.1999999999999998E-2</v>
      </c>
      <c r="AA509" s="15" t="s">
        <v>4268</v>
      </c>
      <c r="AB509" s="15" t="s">
        <v>4187</v>
      </c>
      <c r="AC509" s="15">
        <v>123900</v>
      </c>
      <c r="AD509" s="26">
        <v>40764</v>
      </c>
      <c r="AE509" s="15" t="s">
        <v>78</v>
      </c>
      <c r="AF509" s="15" t="s">
        <v>78</v>
      </c>
      <c r="AG509" s="16">
        <v>1</v>
      </c>
      <c r="AH509" s="15" t="s">
        <v>4269</v>
      </c>
      <c r="AI509" s="15" t="s">
        <v>78</v>
      </c>
      <c r="AJ509" s="15">
        <v>4015.7753906299999</v>
      </c>
      <c r="AK509" s="15">
        <v>277.479204622</v>
      </c>
      <c r="AL509" s="15">
        <v>3088138.1723099998</v>
      </c>
      <c r="AM509" s="15">
        <v>1424482.5756099999</v>
      </c>
      <c r="AN509" s="14"/>
      <c r="AO509" s="14"/>
      <c r="AP509" s="19">
        <v>25000</v>
      </c>
      <c r="AQ509" s="19">
        <v>105400</v>
      </c>
      <c r="AR509" s="19">
        <v>0</v>
      </c>
      <c r="AS509" s="19">
        <v>0</v>
      </c>
      <c r="AT509" s="19">
        <f t="shared" si="112"/>
        <v>130400</v>
      </c>
      <c r="AU509" s="19">
        <v>45000</v>
      </c>
      <c r="AV509" s="19">
        <v>3000</v>
      </c>
      <c r="AW509" s="19">
        <v>29890</v>
      </c>
      <c r="AX509" s="19">
        <v>0</v>
      </c>
      <c r="AY509" s="20">
        <f t="shared" si="105"/>
        <v>77890</v>
      </c>
      <c r="AZ509" s="19">
        <f t="shared" si="106"/>
        <v>52510</v>
      </c>
      <c r="BA509" s="21">
        <v>1.4712000000000001</v>
      </c>
      <c r="BB509" s="21">
        <v>2.0617000000000001</v>
      </c>
      <c r="BC509" s="22"/>
      <c r="BD509" s="19">
        <v>1304</v>
      </c>
      <c r="BE509" s="19">
        <f t="shared" si="107"/>
        <v>772.52712000000008</v>
      </c>
      <c r="BF509" s="19">
        <f t="shared" si="109"/>
        <v>1082.5986700000001</v>
      </c>
      <c r="BG509" s="23">
        <v>3.4819999999999997E-2</v>
      </c>
      <c r="BH509" s="23">
        <f t="shared" si="108"/>
        <v>3.4819999999999997E-2</v>
      </c>
      <c r="BI509" s="19">
        <v>26.899394318399999</v>
      </c>
      <c r="BJ509" s="19">
        <v>37.6960856894</v>
      </c>
      <c r="BK509" s="19">
        <f t="shared" si="113"/>
        <v>745.62772568160005</v>
      </c>
      <c r="BL509" s="19">
        <f t="shared" si="113"/>
        <v>1044.9025843106001</v>
      </c>
      <c r="BM509" s="19">
        <v>0</v>
      </c>
      <c r="BN509" s="19">
        <v>0</v>
      </c>
      <c r="BO509" s="19">
        <f t="shared" si="110"/>
        <v>0</v>
      </c>
      <c r="BP509" s="24">
        <f t="shared" si="114"/>
        <v>745.62772568160005</v>
      </c>
      <c r="BQ509" s="24">
        <f t="shared" si="114"/>
        <v>1044.9025843106001</v>
      </c>
      <c r="BR509" s="24">
        <f t="shared" si="111"/>
        <v>299.27485862900005</v>
      </c>
    </row>
    <row r="510" spans="1:71" s="25" customFormat="1" ht="14.25" x14ac:dyDescent="0.2">
      <c r="A510" s="14">
        <v>734</v>
      </c>
      <c r="B510" s="14"/>
      <c r="C510" s="15" t="s">
        <v>593</v>
      </c>
      <c r="D510" s="16">
        <v>36881</v>
      </c>
      <c r="E510" s="15" t="s">
        <v>4273</v>
      </c>
      <c r="F510" s="15" t="s">
        <v>4274</v>
      </c>
      <c r="G510" s="17" t="s">
        <v>4270</v>
      </c>
      <c r="H510" s="17" t="s">
        <v>4271</v>
      </c>
      <c r="I510" s="17" t="s">
        <v>4272</v>
      </c>
      <c r="J510" s="15" t="s">
        <v>4275</v>
      </c>
      <c r="K510" s="15" t="s">
        <v>86</v>
      </c>
      <c r="L510" s="18" t="s">
        <v>4276</v>
      </c>
      <c r="M510" s="15" t="s">
        <v>4184</v>
      </c>
      <c r="N510" s="15" t="s">
        <v>4185</v>
      </c>
      <c r="O510" s="16">
        <v>556</v>
      </c>
      <c r="P510" s="15" t="s">
        <v>90</v>
      </c>
      <c r="Q510" s="15">
        <v>25000</v>
      </c>
      <c r="R510" s="15">
        <v>118300</v>
      </c>
      <c r="S510" s="15">
        <v>143300</v>
      </c>
      <c r="T510" s="15">
        <v>0.1</v>
      </c>
      <c r="U510" s="15" t="s">
        <v>3335</v>
      </c>
      <c r="V510" s="15" t="s">
        <v>76</v>
      </c>
      <c r="W510" s="16">
        <v>1</v>
      </c>
      <c r="X510" s="16">
        <v>1</v>
      </c>
      <c r="Y510" s="15">
        <v>3981</v>
      </c>
      <c r="Z510" s="15">
        <v>9.0999999999999998E-2</v>
      </c>
      <c r="AA510" s="15" t="s">
        <v>4186</v>
      </c>
      <c r="AB510" s="15" t="s">
        <v>4187</v>
      </c>
      <c r="AC510" s="15">
        <v>137000</v>
      </c>
      <c r="AD510" s="26">
        <v>42121</v>
      </c>
      <c r="AE510" s="15" t="s">
        <v>78</v>
      </c>
      <c r="AF510" s="15" t="s">
        <v>78</v>
      </c>
      <c r="AG510" s="16">
        <v>1</v>
      </c>
      <c r="AH510" s="15" t="s">
        <v>4277</v>
      </c>
      <c r="AI510" s="15" t="s">
        <v>78</v>
      </c>
      <c r="AJ510" s="15">
        <v>3980.5952148400002</v>
      </c>
      <c r="AK510" s="15">
        <v>303.00266253699999</v>
      </c>
      <c r="AL510" s="15">
        <v>3088001.0378700001</v>
      </c>
      <c r="AM510" s="15">
        <v>1424643.36711</v>
      </c>
      <c r="AN510" s="14"/>
      <c r="AO510" s="14"/>
      <c r="AP510" s="19">
        <v>25000</v>
      </c>
      <c r="AQ510" s="19">
        <v>117000</v>
      </c>
      <c r="AR510" s="19">
        <v>0</v>
      </c>
      <c r="AS510" s="19">
        <v>0</v>
      </c>
      <c r="AT510" s="19">
        <f t="shared" si="112"/>
        <v>142000</v>
      </c>
      <c r="AU510" s="19">
        <v>45000</v>
      </c>
      <c r="AV510" s="19">
        <v>3000</v>
      </c>
      <c r="AW510" s="19">
        <v>33950</v>
      </c>
      <c r="AX510" s="19">
        <v>0</v>
      </c>
      <c r="AY510" s="20">
        <f t="shared" si="105"/>
        <v>81950</v>
      </c>
      <c r="AZ510" s="19">
        <f t="shared" si="106"/>
        <v>60050</v>
      </c>
      <c r="BA510" s="21">
        <v>1.4712000000000001</v>
      </c>
      <c r="BB510" s="21">
        <v>2.0617000000000001</v>
      </c>
      <c r="BC510" s="22"/>
      <c r="BD510" s="19">
        <v>1420</v>
      </c>
      <c r="BE510" s="19">
        <f t="shared" si="107"/>
        <v>883.4556</v>
      </c>
      <c r="BF510" s="19">
        <f t="shared" si="109"/>
        <v>1238.0508500000001</v>
      </c>
      <c r="BG510" s="23">
        <v>3.4819999999999997E-2</v>
      </c>
      <c r="BH510" s="23">
        <f t="shared" si="108"/>
        <v>3.4819999999999997E-2</v>
      </c>
      <c r="BI510" s="19">
        <v>30.761923991999996</v>
      </c>
      <c r="BJ510" s="19">
        <v>43.108930596999997</v>
      </c>
      <c r="BK510" s="19">
        <f t="shared" si="113"/>
        <v>852.69367600800001</v>
      </c>
      <c r="BL510" s="19">
        <f t="shared" si="113"/>
        <v>1194.9419194030002</v>
      </c>
      <c r="BM510" s="19">
        <v>0</v>
      </c>
      <c r="BN510" s="19">
        <v>0</v>
      </c>
      <c r="BO510" s="19">
        <f t="shared" si="110"/>
        <v>0</v>
      </c>
      <c r="BP510" s="24">
        <f t="shared" si="114"/>
        <v>852.69367600800001</v>
      </c>
      <c r="BQ510" s="24">
        <f t="shared" si="114"/>
        <v>1194.9419194030002</v>
      </c>
      <c r="BR510" s="24">
        <f t="shared" si="111"/>
        <v>342.24824339500015</v>
      </c>
    </row>
    <row r="511" spans="1:71" s="25" customFormat="1" ht="14.25" x14ac:dyDescent="0.2">
      <c r="A511" s="14">
        <v>735</v>
      </c>
      <c r="B511" s="14"/>
      <c r="C511" s="15" t="s">
        <v>593</v>
      </c>
      <c r="D511" s="16">
        <v>34950</v>
      </c>
      <c r="E511" s="15" t="s">
        <v>4278</v>
      </c>
      <c r="F511" s="15" t="s">
        <v>4279</v>
      </c>
      <c r="G511" s="17" t="s">
        <v>4270</v>
      </c>
      <c r="H511" s="17" t="s">
        <v>4271</v>
      </c>
      <c r="I511" s="17" t="s">
        <v>4272</v>
      </c>
      <c r="J511" s="15" t="s">
        <v>4280</v>
      </c>
      <c r="K511" s="15" t="s">
        <v>86</v>
      </c>
      <c r="L511" s="18" t="s">
        <v>4281</v>
      </c>
      <c r="M511" s="15" t="s">
        <v>4184</v>
      </c>
      <c r="N511" s="15" t="s">
        <v>4185</v>
      </c>
      <c r="O511" s="16">
        <v>556</v>
      </c>
      <c r="P511" s="15" t="s">
        <v>90</v>
      </c>
      <c r="Q511" s="15">
        <v>25000</v>
      </c>
      <c r="R511" s="15">
        <v>127300</v>
      </c>
      <c r="S511" s="15">
        <v>152300</v>
      </c>
      <c r="T511" s="15">
        <v>0.1</v>
      </c>
      <c r="U511" s="15" t="s">
        <v>3335</v>
      </c>
      <c r="V511" s="15" t="s">
        <v>76</v>
      </c>
      <c r="W511" s="16">
        <v>1</v>
      </c>
      <c r="X511" s="16">
        <v>1</v>
      </c>
      <c r="Y511" s="15">
        <v>4239</v>
      </c>
      <c r="Z511" s="15">
        <v>9.7000000000000003E-2</v>
      </c>
      <c r="AA511" s="15" t="s">
        <v>4186</v>
      </c>
      <c r="AB511" s="15" t="s">
        <v>4187</v>
      </c>
      <c r="AC511" s="15">
        <v>135000</v>
      </c>
      <c r="AD511" s="26">
        <v>41484</v>
      </c>
      <c r="AE511" s="15" t="s">
        <v>78</v>
      </c>
      <c r="AF511" s="15" t="s">
        <v>78</v>
      </c>
      <c r="AG511" s="16">
        <v>1</v>
      </c>
      <c r="AH511" s="15" t="s">
        <v>4282</v>
      </c>
      <c r="AI511" s="15" t="s">
        <v>78</v>
      </c>
      <c r="AJ511" s="15">
        <v>4239.3876953099998</v>
      </c>
      <c r="AK511" s="15">
        <v>305.68634105500001</v>
      </c>
      <c r="AL511" s="15">
        <v>3087988.7641799999</v>
      </c>
      <c r="AM511" s="15">
        <v>1424676.59739</v>
      </c>
      <c r="AN511" s="14"/>
      <c r="AO511" s="14"/>
      <c r="AP511" s="19">
        <v>25000</v>
      </c>
      <c r="AQ511" s="19">
        <v>126000</v>
      </c>
      <c r="AR511" s="19">
        <v>0</v>
      </c>
      <c r="AS511" s="19">
        <v>0</v>
      </c>
      <c r="AT511" s="19">
        <f t="shared" si="112"/>
        <v>151000</v>
      </c>
      <c r="AU511" s="19">
        <v>45000</v>
      </c>
      <c r="AV511" s="19">
        <v>3000</v>
      </c>
      <c r="AW511" s="19">
        <v>37100</v>
      </c>
      <c r="AX511" s="19">
        <v>0</v>
      </c>
      <c r="AY511" s="20">
        <f t="shared" si="105"/>
        <v>85100</v>
      </c>
      <c r="AZ511" s="19">
        <f t="shared" si="106"/>
        <v>65900</v>
      </c>
      <c r="BA511" s="21">
        <v>1.4712000000000001</v>
      </c>
      <c r="BB511" s="21">
        <v>2.0617000000000001</v>
      </c>
      <c r="BC511" s="22"/>
      <c r="BD511" s="19">
        <v>1510</v>
      </c>
      <c r="BE511" s="19">
        <f t="shared" si="107"/>
        <v>969.52080000000001</v>
      </c>
      <c r="BF511" s="19">
        <f t="shared" si="109"/>
        <v>1358.6603</v>
      </c>
      <c r="BG511" s="23">
        <v>3.4819999999999997E-2</v>
      </c>
      <c r="BH511" s="23">
        <f t="shared" si="108"/>
        <v>3.4819999999999997E-2</v>
      </c>
      <c r="BI511" s="19">
        <v>33.758714255999998</v>
      </c>
      <c r="BJ511" s="19">
        <v>47.308551645999998</v>
      </c>
      <c r="BK511" s="19">
        <f t="shared" si="113"/>
        <v>935.76208574400005</v>
      </c>
      <c r="BL511" s="19">
        <f t="shared" si="113"/>
        <v>1311.3517483539999</v>
      </c>
      <c r="BM511" s="19">
        <v>0</v>
      </c>
      <c r="BN511" s="19">
        <v>0</v>
      </c>
      <c r="BO511" s="19">
        <f t="shared" si="110"/>
        <v>0</v>
      </c>
      <c r="BP511" s="24">
        <f t="shared" si="114"/>
        <v>935.76208574400005</v>
      </c>
      <c r="BQ511" s="24">
        <f t="shared" si="114"/>
        <v>1311.3517483539999</v>
      </c>
      <c r="BR511" s="24">
        <f t="shared" si="111"/>
        <v>375.58966260999989</v>
      </c>
    </row>
    <row r="512" spans="1:71" s="25" customFormat="1" ht="14.25" x14ac:dyDescent="0.2">
      <c r="A512" s="14">
        <v>736</v>
      </c>
      <c r="B512" s="14"/>
      <c r="C512" s="15" t="s">
        <v>3032</v>
      </c>
      <c r="D512" s="16">
        <v>34951</v>
      </c>
      <c r="E512" s="15" t="s">
        <v>4283</v>
      </c>
      <c r="F512" s="15" t="s">
        <v>4284</v>
      </c>
      <c r="G512" s="17" t="s">
        <v>4270</v>
      </c>
      <c r="H512" s="17" t="s">
        <v>4271</v>
      </c>
      <c r="I512" s="17" t="s">
        <v>4272</v>
      </c>
      <c r="J512" s="15" t="s">
        <v>4285</v>
      </c>
      <c r="K512" s="15" t="s">
        <v>86</v>
      </c>
      <c r="L512" s="18" t="s">
        <v>4286</v>
      </c>
      <c r="M512" s="15" t="s">
        <v>4184</v>
      </c>
      <c r="N512" s="15" t="s">
        <v>4185</v>
      </c>
      <c r="O512" s="16">
        <v>556</v>
      </c>
      <c r="P512" s="15" t="s">
        <v>90</v>
      </c>
      <c r="Q512" s="15">
        <v>25000</v>
      </c>
      <c r="R512" s="15">
        <v>117400</v>
      </c>
      <c r="S512" s="15">
        <v>142400</v>
      </c>
      <c r="T512" s="15">
        <v>0.1</v>
      </c>
      <c r="U512" s="15" t="s">
        <v>3335</v>
      </c>
      <c r="V512" s="15" t="s">
        <v>76</v>
      </c>
      <c r="W512" s="16">
        <v>1</v>
      </c>
      <c r="X512" s="16">
        <v>1</v>
      </c>
      <c r="Y512" s="15">
        <v>4097</v>
      </c>
      <c r="Z512" s="15">
        <v>9.4E-2</v>
      </c>
      <c r="AA512" s="15" t="s">
        <v>4186</v>
      </c>
      <c r="AB512" s="15" t="s">
        <v>4187</v>
      </c>
      <c r="AC512" s="15">
        <v>134900</v>
      </c>
      <c r="AD512" s="26">
        <v>41757</v>
      </c>
      <c r="AE512" s="15" t="s">
        <v>78</v>
      </c>
      <c r="AF512" s="15" t="s">
        <v>78</v>
      </c>
      <c r="AG512" s="16">
        <v>1</v>
      </c>
      <c r="AH512" s="15" t="s">
        <v>4287</v>
      </c>
      <c r="AI512" s="15" t="s">
        <v>78</v>
      </c>
      <c r="AJ512" s="15">
        <v>4097.1381835900002</v>
      </c>
      <c r="AK512" s="15">
        <v>306.19459613599997</v>
      </c>
      <c r="AL512" s="15">
        <v>3087976.8319999999</v>
      </c>
      <c r="AM512" s="15">
        <v>1424710.28685</v>
      </c>
      <c r="AN512" s="14"/>
      <c r="AO512" s="14"/>
      <c r="AP512" s="19">
        <v>25000</v>
      </c>
      <c r="AQ512" s="19">
        <v>116100</v>
      </c>
      <c r="AR512" s="19">
        <v>0</v>
      </c>
      <c r="AS512" s="19">
        <v>0</v>
      </c>
      <c r="AT512" s="19">
        <f t="shared" si="112"/>
        <v>141100</v>
      </c>
      <c r="AU512" s="19">
        <v>0</v>
      </c>
      <c r="AV512" s="19">
        <v>3000</v>
      </c>
      <c r="AW512" s="19">
        <v>0</v>
      </c>
      <c r="AX512" s="19">
        <v>0</v>
      </c>
      <c r="AY512" s="20">
        <f t="shared" si="105"/>
        <v>3000</v>
      </c>
      <c r="AZ512" s="19">
        <f t="shared" si="106"/>
        <v>138100</v>
      </c>
      <c r="BA512" s="21">
        <v>1.4712000000000001</v>
      </c>
      <c r="BB512" s="21">
        <v>2.0617000000000001</v>
      </c>
      <c r="BC512" s="22"/>
      <c r="BD512" s="19">
        <v>1411</v>
      </c>
      <c r="BE512" s="19">
        <f t="shared" si="107"/>
        <v>2031.7272</v>
      </c>
      <c r="BF512" s="19">
        <f t="shared" si="109"/>
        <v>2847.2076999999999</v>
      </c>
      <c r="BG512" s="23">
        <v>3.4819999999999997E-2</v>
      </c>
      <c r="BH512" s="23">
        <f t="shared" si="108"/>
        <v>3.4819999999999997E-2</v>
      </c>
      <c r="BI512" s="19">
        <v>70.744741103999999</v>
      </c>
      <c r="BJ512" s="19">
        <v>99.139772113999982</v>
      </c>
      <c r="BK512" s="19">
        <f t="shared" si="113"/>
        <v>1960.982458896</v>
      </c>
      <c r="BL512" s="19">
        <f t="shared" si="113"/>
        <v>2748.0679278859998</v>
      </c>
      <c r="BM512" s="19">
        <v>549.98245889600003</v>
      </c>
      <c r="BN512" s="19">
        <v>1337.0679278859998</v>
      </c>
      <c r="BO512" s="19">
        <f t="shared" si="110"/>
        <v>787.08546898999975</v>
      </c>
      <c r="BP512" s="24">
        <f t="shared" si="114"/>
        <v>1411</v>
      </c>
      <c r="BQ512" s="24">
        <f t="shared" si="114"/>
        <v>1411</v>
      </c>
      <c r="BR512" s="24">
        <f t="shared" si="111"/>
        <v>0</v>
      </c>
      <c r="BS512" s="25" t="s">
        <v>1141</v>
      </c>
    </row>
    <row r="513" spans="1:70" s="25" customFormat="1" ht="14.25" x14ac:dyDescent="0.2">
      <c r="A513" s="14">
        <v>737</v>
      </c>
      <c r="B513" s="14"/>
      <c r="C513" s="15" t="s">
        <v>3032</v>
      </c>
      <c r="D513" s="16">
        <v>34952</v>
      </c>
      <c r="E513" s="15" t="s">
        <v>4288</v>
      </c>
      <c r="F513" s="15" t="s">
        <v>4289</v>
      </c>
      <c r="G513" s="17" t="s">
        <v>4270</v>
      </c>
      <c r="H513" s="17" t="s">
        <v>4290</v>
      </c>
      <c r="I513" s="17" t="s">
        <v>205</v>
      </c>
      <c r="J513" s="15" t="s">
        <v>4291</v>
      </c>
      <c r="K513" s="15" t="s">
        <v>86</v>
      </c>
      <c r="L513" s="18" t="s">
        <v>4292</v>
      </c>
      <c r="M513" s="15" t="s">
        <v>4184</v>
      </c>
      <c r="N513" s="15" t="s">
        <v>4185</v>
      </c>
      <c r="O513" s="16">
        <v>556</v>
      </c>
      <c r="P513" s="15" t="s">
        <v>90</v>
      </c>
      <c r="Q513" s="15">
        <v>25000</v>
      </c>
      <c r="R513" s="15">
        <v>121000</v>
      </c>
      <c r="S513" s="15">
        <v>146000</v>
      </c>
      <c r="T513" s="15">
        <v>0.11</v>
      </c>
      <c r="U513" s="15" t="s">
        <v>3335</v>
      </c>
      <c r="V513" s="15" t="s">
        <v>76</v>
      </c>
      <c r="W513" s="16">
        <v>1</v>
      </c>
      <c r="X513" s="16">
        <v>1</v>
      </c>
      <c r="Y513" s="15">
        <v>4524</v>
      </c>
      <c r="Z513" s="15">
        <v>0.104</v>
      </c>
      <c r="AA513" s="15" t="s">
        <v>4186</v>
      </c>
      <c r="AB513" s="15" t="s">
        <v>4187</v>
      </c>
      <c r="AC513" s="15">
        <v>135200</v>
      </c>
      <c r="AD513" s="26">
        <v>41394</v>
      </c>
      <c r="AE513" s="15" t="s">
        <v>78</v>
      </c>
      <c r="AF513" s="15" t="s">
        <v>78</v>
      </c>
      <c r="AG513" s="16">
        <v>1</v>
      </c>
      <c r="AH513" s="15" t="s">
        <v>4293</v>
      </c>
      <c r="AI513" s="15" t="s">
        <v>78</v>
      </c>
      <c r="AJ513" s="15">
        <v>4524.09765625</v>
      </c>
      <c r="AK513" s="15">
        <v>320.21221056399997</v>
      </c>
      <c r="AL513" s="15">
        <v>3087965.8372599999</v>
      </c>
      <c r="AM513" s="15">
        <v>1424744.48376</v>
      </c>
      <c r="AN513" s="14"/>
      <c r="AO513" s="14"/>
      <c r="AP513" s="19">
        <v>25000</v>
      </c>
      <c r="AQ513" s="19">
        <v>119700</v>
      </c>
      <c r="AR513" s="19">
        <v>0</v>
      </c>
      <c r="AS513" s="19">
        <v>0</v>
      </c>
      <c r="AT513" s="19">
        <f t="shared" si="112"/>
        <v>144700</v>
      </c>
      <c r="AU513" s="19">
        <v>0</v>
      </c>
      <c r="AV513" s="19">
        <v>0</v>
      </c>
      <c r="AW513" s="19">
        <v>0</v>
      </c>
      <c r="AX513" s="19">
        <v>0</v>
      </c>
      <c r="AY513" s="20">
        <f t="shared" si="105"/>
        <v>0</v>
      </c>
      <c r="AZ513" s="19">
        <f t="shared" si="106"/>
        <v>144700</v>
      </c>
      <c r="BA513" s="21">
        <v>1.4712000000000001</v>
      </c>
      <c r="BB513" s="21">
        <v>2.0617000000000001</v>
      </c>
      <c r="BC513" s="22"/>
      <c r="BD513" s="19">
        <v>2894</v>
      </c>
      <c r="BE513" s="19">
        <f t="shared" si="107"/>
        <v>2128.8263999999999</v>
      </c>
      <c r="BF513" s="19">
        <f t="shared" si="109"/>
        <v>2983.2799</v>
      </c>
      <c r="BG513" s="23">
        <v>3.4819999999999997E-2</v>
      </c>
      <c r="BH513" s="23">
        <f t="shared" si="108"/>
        <v>3.4819999999999997E-2</v>
      </c>
      <c r="BI513" s="19">
        <v>0</v>
      </c>
      <c r="BJ513" s="19">
        <v>0</v>
      </c>
      <c r="BK513" s="19">
        <f t="shared" si="113"/>
        <v>2128.8263999999999</v>
      </c>
      <c r="BL513" s="19">
        <f t="shared" si="113"/>
        <v>2983.2799</v>
      </c>
      <c r="BM513" s="19">
        <v>0</v>
      </c>
      <c r="BN513" s="19">
        <v>89.279899999999998</v>
      </c>
      <c r="BO513" s="19">
        <f t="shared" si="110"/>
        <v>89.279899999999998</v>
      </c>
      <c r="BP513" s="24">
        <f t="shared" si="114"/>
        <v>2128.8263999999999</v>
      </c>
      <c r="BQ513" s="24">
        <f t="shared" si="114"/>
        <v>2894</v>
      </c>
      <c r="BR513" s="24">
        <f t="shared" si="111"/>
        <v>765.17360000000008</v>
      </c>
    </row>
    <row r="514" spans="1:70" s="25" customFormat="1" ht="14.25" x14ac:dyDescent="0.2">
      <c r="A514" s="14">
        <v>738</v>
      </c>
      <c r="B514" s="14"/>
      <c r="C514" s="15" t="s">
        <v>593</v>
      </c>
      <c r="D514" s="16">
        <v>34953</v>
      </c>
      <c r="E514" s="15" t="s">
        <v>4294</v>
      </c>
      <c r="F514" s="15" t="s">
        <v>4295</v>
      </c>
      <c r="G514" s="17" t="s">
        <v>4270</v>
      </c>
      <c r="H514" s="17" t="s">
        <v>4290</v>
      </c>
      <c r="I514" s="17" t="s">
        <v>205</v>
      </c>
      <c r="J514" s="15" t="s">
        <v>4296</v>
      </c>
      <c r="K514" s="15" t="s">
        <v>86</v>
      </c>
      <c r="L514" s="18" t="s">
        <v>4297</v>
      </c>
      <c r="M514" s="15" t="s">
        <v>4184</v>
      </c>
      <c r="N514" s="15" t="s">
        <v>4185</v>
      </c>
      <c r="O514" s="16">
        <v>556</v>
      </c>
      <c r="P514" s="15" t="s">
        <v>90</v>
      </c>
      <c r="Q514" s="15">
        <v>25000</v>
      </c>
      <c r="R514" s="15">
        <v>112800</v>
      </c>
      <c r="S514" s="15">
        <v>137800</v>
      </c>
      <c r="T514" s="15">
        <v>0.1</v>
      </c>
      <c r="U514" s="15" t="s">
        <v>3335</v>
      </c>
      <c r="V514" s="15" t="s">
        <v>76</v>
      </c>
      <c r="W514" s="16">
        <v>1</v>
      </c>
      <c r="X514" s="16">
        <v>1</v>
      </c>
      <c r="Y514" s="15">
        <v>4187</v>
      </c>
      <c r="Z514" s="15">
        <v>9.6000000000000002E-2</v>
      </c>
      <c r="AA514" s="15" t="s">
        <v>4186</v>
      </c>
      <c r="AB514" s="15" t="s">
        <v>4187</v>
      </c>
      <c r="AC514" s="15">
        <v>137900</v>
      </c>
      <c r="AD514" s="26">
        <v>41779</v>
      </c>
      <c r="AE514" s="15" t="s">
        <v>78</v>
      </c>
      <c r="AF514" s="15" t="s">
        <v>78</v>
      </c>
      <c r="AG514" s="16">
        <v>1</v>
      </c>
      <c r="AH514" s="15" t="s">
        <v>4298</v>
      </c>
      <c r="AI514" s="15" t="s">
        <v>78</v>
      </c>
      <c r="AJ514" s="15">
        <v>4187.4975585900002</v>
      </c>
      <c r="AK514" s="15">
        <v>323.03203465500002</v>
      </c>
      <c r="AL514" s="15">
        <v>3087958.5713999998</v>
      </c>
      <c r="AM514" s="15">
        <v>1424778.36889</v>
      </c>
      <c r="AN514" s="14"/>
      <c r="AO514" s="14"/>
      <c r="AP514" s="19">
        <v>25000</v>
      </c>
      <c r="AQ514" s="19">
        <v>111600</v>
      </c>
      <c r="AR514" s="19">
        <v>0</v>
      </c>
      <c r="AS514" s="19">
        <v>0</v>
      </c>
      <c r="AT514" s="19">
        <f t="shared" si="112"/>
        <v>136600</v>
      </c>
      <c r="AU514" s="19">
        <v>45000</v>
      </c>
      <c r="AV514" s="19">
        <v>3000</v>
      </c>
      <c r="AW514" s="19">
        <v>32060</v>
      </c>
      <c r="AX514" s="19">
        <v>0</v>
      </c>
      <c r="AY514" s="20">
        <f t="shared" ref="AY514:AY517" si="115">SUM(AU514:AX514)</f>
        <v>80060</v>
      </c>
      <c r="AZ514" s="19">
        <f t="shared" ref="AZ514:AZ517" si="116">AT514-AY514</f>
        <v>56540</v>
      </c>
      <c r="BA514" s="21">
        <v>1.4712000000000001</v>
      </c>
      <c r="BB514" s="21">
        <v>2.0617000000000001</v>
      </c>
      <c r="BC514" s="22"/>
      <c r="BD514" s="19">
        <v>1366</v>
      </c>
      <c r="BE514" s="19">
        <f t="shared" si="107"/>
        <v>831.81647999999996</v>
      </c>
      <c r="BF514" s="19">
        <f t="shared" si="109"/>
        <v>1165.6851799999999</v>
      </c>
      <c r="BG514" s="23">
        <v>3.4819999999999997E-2</v>
      </c>
      <c r="BH514" s="23">
        <f t="shared" si="108"/>
        <v>3.4819999999999997E-2</v>
      </c>
      <c r="BI514" s="19">
        <v>28.963849833599994</v>
      </c>
      <c r="BJ514" s="19">
        <v>40.589157967599995</v>
      </c>
      <c r="BK514" s="19">
        <f t="shared" si="113"/>
        <v>802.85263016639999</v>
      </c>
      <c r="BL514" s="19">
        <f t="shared" si="113"/>
        <v>1125.0960220324</v>
      </c>
      <c r="BM514" s="19">
        <v>0</v>
      </c>
      <c r="BN514" s="19">
        <v>0</v>
      </c>
      <c r="BO514" s="19">
        <f t="shared" si="110"/>
        <v>0</v>
      </c>
      <c r="BP514" s="24">
        <f t="shared" si="114"/>
        <v>802.85263016639999</v>
      </c>
      <c r="BQ514" s="24">
        <f t="shared" si="114"/>
        <v>1125.0960220324</v>
      </c>
      <c r="BR514" s="24">
        <f t="shared" si="111"/>
        <v>322.24339186600002</v>
      </c>
    </row>
    <row r="515" spans="1:70" s="25" customFormat="1" ht="14.25" x14ac:dyDescent="0.2">
      <c r="A515" s="14">
        <v>758</v>
      </c>
      <c r="B515" s="14"/>
      <c r="C515" s="15" t="s">
        <v>593</v>
      </c>
      <c r="D515" s="16">
        <v>36885</v>
      </c>
      <c r="E515" s="15" t="s">
        <v>4300</v>
      </c>
      <c r="F515" s="15" t="s">
        <v>4301</v>
      </c>
      <c r="G515" s="17" t="s">
        <v>4270</v>
      </c>
      <c r="H515" s="17" t="s">
        <v>4271</v>
      </c>
      <c r="I515" s="17" t="s">
        <v>4272</v>
      </c>
      <c r="J515" s="15" t="s">
        <v>4302</v>
      </c>
      <c r="K515" s="15" t="s">
        <v>86</v>
      </c>
      <c r="L515" s="18" t="s">
        <v>4303</v>
      </c>
      <c r="M515" s="15" t="s">
        <v>4184</v>
      </c>
      <c r="N515" s="15" t="s">
        <v>4185</v>
      </c>
      <c r="O515" s="16">
        <v>500</v>
      </c>
      <c r="P515" s="15" t="s">
        <v>1055</v>
      </c>
      <c r="Q515" s="15">
        <v>2000</v>
      </c>
      <c r="R515" s="15">
        <v>0</v>
      </c>
      <c r="S515" s="15">
        <v>2000</v>
      </c>
      <c r="T515" s="15">
        <v>0.08</v>
      </c>
      <c r="U515" s="15" t="s">
        <v>3335</v>
      </c>
      <c r="V515" s="15" t="s">
        <v>76</v>
      </c>
      <c r="W515" s="16">
        <v>0</v>
      </c>
      <c r="X515" s="16">
        <v>1</v>
      </c>
      <c r="Y515" s="15">
        <v>3284</v>
      </c>
      <c r="Z515" s="15">
        <v>7.4999999999999997E-2</v>
      </c>
      <c r="AA515" s="15" t="s">
        <v>4299</v>
      </c>
      <c r="AB515" s="15" t="s">
        <v>4187</v>
      </c>
      <c r="AC515" s="15">
        <v>100277.82</v>
      </c>
      <c r="AD515" s="26">
        <v>40260</v>
      </c>
      <c r="AE515" s="15" t="s">
        <v>78</v>
      </c>
      <c r="AF515" s="15" t="s">
        <v>78</v>
      </c>
      <c r="AG515" s="16">
        <v>1</v>
      </c>
      <c r="AH515" s="15" t="s">
        <v>4304</v>
      </c>
      <c r="AI515" s="15" t="s">
        <v>78</v>
      </c>
      <c r="AJ515" s="15">
        <v>3283.9580078099998</v>
      </c>
      <c r="AK515" s="15">
        <v>257.25379616800001</v>
      </c>
      <c r="AL515" s="15">
        <v>3088280.18983</v>
      </c>
      <c r="AM515" s="15">
        <v>1424554.21646</v>
      </c>
      <c r="AN515" s="14"/>
      <c r="AO515" s="14"/>
      <c r="AP515" s="19">
        <v>0</v>
      </c>
      <c r="AQ515" s="19">
        <v>0</v>
      </c>
      <c r="AR515" s="19">
        <v>1800</v>
      </c>
      <c r="AS515" s="19">
        <v>0</v>
      </c>
      <c r="AT515" s="19">
        <f t="shared" si="112"/>
        <v>1800</v>
      </c>
      <c r="AU515" s="19">
        <v>0</v>
      </c>
      <c r="AV515" s="19">
        <v>0</v>
      </c>
      <c r="AW515" s="19">
        <v>0</v>
      </c>
      <c r="AX515" s="19">
        <v>0</v>
      </c>
      <c r="AY515" s="20">
        <f t="shared" si="115"/>
        <v>0</v>
      </c>
      <c r="AZ515" s="19">
        <f t="shared" si="116"/>
        <v>1800</v>
      </c>
      <c r="BA515" s="21">
        <v>1.4712000000000001</v>
      </c>
      <c r="BB515" s="21">
        <v>2.0617000000000001</v>
      </c>
      <c r="BC515" s="22"/>
      <c r="BD515" s="19">
        <v>54</v>
      </c>
      <c r="BE515" s="19">
        <f t="shared" ref="BE515:BE562" si="117">(AZ515/100)*BA515</f>
        <v>26.4816</v>
      </c>
      <c r="BF515" s="19">
        <f t="shared" ref="BF515:BF563" si="118">(AZ515/100)*BB515</f>
        <v>37.110600000000005</v>
      </c>
      <c r="BG515" s="23">
        <v>3.4819999999999997E-2</v>
      </c>
      <c r="BH515" s="23">
        <f t="shared" ref="BH515:BH561" si="119">BG515</f>
        <v>3.4819999999999997E-2</v>
      </c>
      <c r="BI515" s="19">
        <v>0</v>
      </c>
      <c r="BJ515" s="19">
        <v>0</v>
      </c>
      <c r="BK515" s="19">
        <f t="shared" si="113"/>
        <v>26.4816</v>
      </c>
      <c r="BL515" s="19">
        <f t="shared" si="113"/>
        <v>37.110600000000005</v>
      </c>
      <c r="BM515" s="19">
        <v>0</v>
      </c>
      <c r="BN515" s="19">
        <v>0</v>
      </c>
      <c r="BO515" s="19">
        <f t="shared" ref="BO515:BO563" si="120">BN515-BM515</f>
        <v>0</v>
      </c>
      <c r="BP515" s="24">
        <f t="shared" si="114"/>
        <v>26.4816</v>
      </c>
      <c r="BQ515" s="24">
        <f t="shared" si="114"/>
        <v>37.110600000000005</v>
      </c>
      <c r="BR515" s="24">
        <f t="shared" ref="BR515:BR563" si="121">BQ515-BP515</f>
        <v>10.629000000000005</v>
      </c>
    </row>
    <row r="516" spans="1:70" s="25" customFormat="1" ht="14.25" x14ac:dyDescent="0.2">
      <c r="A516" s="14">
        <v>759</v>
      </c>
      <c r="B516" s="14"/>
      <c r="C516" s="15" t="s">
        <v>593</v>
      </c>
      <c r="D516" s="16">
        <v>11043</v>
      </c>
      <c r="E516" s="15" t="s">
        <v>4305</v>
      </c>
      <c r="F516" s="15" t="s">
        <v>4306</v>
      </c>
      <c r="G516" s="17" t="s">
        <v>4270</v>
      </c>
      <c r="H516" s="17" t="s">
        <v>4271</v>
      </c>
      <c r="I516" s="17" t="s">
        <v>4272</v>
      </c>
      <c r="J516" s="15" t="s">
        <v>4307</v>
      </c>
      <c r="K516" s="15" t="s">
        <v>86</v>
      </c>
      <c r="L516" s="18" t="s">
        <v>4308</v>
      </c>
      <c r="M516" s="15" t="s">
        <v>4184</v>
      </c>
      <c r="N516" s="15" t="s">
        <v>4185</v>
      </c>
      <c r="O516" s="16">
        <v>500</v>
      </c>
      <c r="P516" s="15" t="s">
        <v>1055</v>
      </c>
      <c r="Q516" s="15">
        <v>2000</v>
      </c>
      <c r="R516" s="15">
        <v>0</v>
      </c>
      <c r="S516" s="15">
        <v>2000</v>
      </c>
      <c r="T516" s="15">
        <v>7.0000000000000007E-2</v>
      </c>
      <c r="U516" s="15" t="s">
        <v>3335</v>
      </c>
      <c r="V516" s="15" t="s">
        <v>76</v>
      </c>
      <c r="W516" s="16">
        <v>0</v>
      </c>
      <c r="X516" s="16">
        <v>0</v>
      </c>
      <c r="Y516" s="15">
        <v>3099</v>
      </c>
      <c r="Z516" s="15">
        <v>7.0999999999999994E-2</v>
      </c>
      <c r="AA516" s="15" t="s">
        <v>4299</v>
      </c>
      <c r="AB516" s="15" t="s">
        <v>4187</v>
      </c>
      <c r="AC516" s="15">
        <v>0</v>
      </c>
      <c r="AD516" s="15"/>
      <c r="AE516" s="15" t="s">
        <v>78</v>
      </c>
      <c r="AF516" s="15" t="s">
        <v>78</v>
      </c>
      <c r="AG516" s="16">
        <v>1</v>
      </c>
      <c r="AH516" s="15" t="s">
        <v>4309</v>
      </c>
      <c r="AI516" s="15" t="s">
        <v>78</v>
      </c>
      <c r="AJ516" s="15">
        <v>3099.23828125</v>
      </c>
      <c r="AK516" s="15">
        <v>253.49020496200001</v>
      </c>
      <c r="AL516" s="15">
        <v>3088307.6458100001</v>
      </c>
      <c r="AM516" s="15">
        <v>1424533.8213</v>
      </c>
      <c r="AN516" s="14"/>
      <c r="AO516" s="14"/>
      <c r="AP516" s="19">
        <v>0</v>
      </c>
      <c r="AQ516" s="19">
        <v>0</v>
      </c>
      <c r="AR516" s="19">
        <v>1800</v>
      </c>
      <c r="AS516" s="19">
        <v>0</v>
      </c>
      <c r="AT516" s="19">
        <f t="shared" si="112"/>
        <v>1800</v>
      </c>
      <c r="AU516" s="19">
        <v>0</v>
      </c>
      <c r="AV516" s="19">
        <v>0</v>
      </c>
      <c r="AW516" s="19">
        <v>0</v>
      </c>
      <c r="AX516" s="19">
        <v>0</v>
      </c>
      <c r="AY516" s="20">
        <f t="shared" si="115"/>
        <v>0</v>
      </c>
      <c r="AZ516" s="19">
        <f t="shared" si="116"/>
        <v>1800</v>
      </c>
      <c r="BA516" s="21">
        <v>1.4712000000000001</v>
      </c>
      <c r="BB516" s="21">
        <v>2.0617000000000001</v>
      </c>
      <c r="BC516" s="22"/>
      <c r="BD516" s="19">
        <v>54</v>
      </c>
      <c r="BE516" s="19">
        <f t="shared" si="117"/>
        <v>26.4816</v>
      </c>
      <c r="BF516" s="19">
        <f t="shared" si="118"/>
        <v>37.110600000000005</v>
      </c>
      <c r="BG516" s="23">
        <v>3.4819999999999997E-2</v>
      </c>
      <c r="BH516" s="23">
        <f t="shared" si="119"/>
        <v>3.4819999999999997E-2</v>
      </c>
      <c r="BI516" s="19">
        <v>0</v>
      </c>
      <c r="BJ516" s="19">
        <v>0</v>
      </c>
      <c r="BK516" s="19">
        <f t="shared" si="113"/>
        <v>26.4816</v>
      </c>
      <c r="BL516" s="19">
        <f t="shared" si="113"/>
        <v>37.110600000000005</v>
      </c>
      <c r="BM516" s="19">
        <v>0</v>
      </c>
      <c r="BN516" s="19">
        <v>0</v>
      </c>
      <c r="BO516" s="19">
        <f t="shared" si="120"/>
        <v>0</v>
      </c>
      <c r="BP516" s="24">
        <f t="shared" si="114"/>
        <v>26.4816</v>
      </c>
      <c r="BQ516" s="24">
        <f t="shared" si="114"/>
        <v>37.110600000000005</v>
      </c>
      <c r="BR516" s="24">
        <f t="shared" si="121"/>
        <v>10.629000000000005</v>
      </c>
    </row>
    <row r="517" spans="1:70" s="25" customFormat="1" ht="14.25" x14ac:dyDescent="0.2">
      <c r="A517" s="14">
        <v>760</v>
      </c>
      <c r="B517" s="14"/>
      <c r="C517" s="15" t="s">
        <v>593</v>
      </c>
      <c r="D517" s="16">
        <v>34982</v>
      </c>
      <c r="E517" s="15" t="s">
        <v>4310</v>
      </c>
      <c r="F517" s="15" t="s">
        <v>4311</v>
      </c>
      <c r="G517" s="17" t="s">
        <v>4270</v>
      </c>
      <c r="H517" s="17" t="s">
        <v>4271</v>
      </c>
      <c r="I517" s="17" t="s">
        <v>4272</v>
      </c>
      <c r="J517" s="15" t="s">
        <v>4312</v>
      </c>
      <c r="K517" s="15" t="s">
        <v>86</v>
      </c>
      <c r="L517" s="18" t="s">
        <v>4313</v>
      </c>
      <c r="M517" s="15" t="s">
        <v>4184</v>
      </c>
      <c r="N517" s="15" t="s">
        <v>4185</v>
      </c>
      <c r="O517" s="16">
        <v>500</v>
      </c>
      <c r="P517" s="15" t="s">
        <v>1055</v>
      </c>
      <c r="Q517" s="15">
        <v>2000</v>
      </c>
      <c r="R517" s="15">
        <v>0</v>
      </c>
      <c r="S517" s="15">
        <v>2000</v>
      </c>
      <c r="T517" s="15">
        <v>0.12</v>
      </c>
      <c r="U517" s="15" t="s">
        <v>3335</v>
      </c>
      <c r="V517" s="15" t="s">
        <v>76</v>
      </c>
      <c r="W517" s="16">
        <v>0</v>
      </c>
      <c r="X517" s="16">
        <v>1</v>
      </c>
      <c r="Y517" s="15">
        <v>4919</v>
      </c>
      <c r="Z517" s="15">
        <v>0.113</v>
      </c>
      <c r="AA517" s="15" t="s">
        <v>4299</v>
      </c>
      <c r="AB517" s="15" t="s">
        <v>4187</v>
      </c>
      <c r="AC517" s="15">
        <v>100277.82</v>
      </c>
      <c r="AD517" s="26">
        <v>40260</v>
      </c>
      <c r="AE517" s="15" t="s">
        <v>78</v>
      </c>
      <c r="AF517" s="15" t="s">
        <v>78</v>
      </c>
      <c r="AG517" s="16">
        <v>1</v>
      </c>
      <c r="AH517" s="15" t="s">
        <v>4314</v>
      </c>
      <c r="AI517" s="15" t="s">
        <v>78</v>
      </c>
      <c r="AJ517" s="15">
        <v>4918.8178710900002</v>
      </c>
      <c r="AK517" s="15">
        <v>293.29274575300002</v>
      </c>
      <c r="AL517" s="15">
        <v>3088342.3977100002</v>
      </c>
      <c r="AM517" s="15">
        <v>1424509.44674</v>
      </c>
      <c r="AN517" s="14"/>
      <c r="AO517" s="14"/>
      <c r="AP517" s="19">
        <v>0</v>
      </c>
      <c r="AQ517" s="19">
        <v>0</v>
      </c>
      <c r="AR517" s="19">
        <v>1800</v>
      </c>
      <c r="AS517" s="19">
        <v>0</v>
      </c>
      <c r="AT517" s="19">
        <f t="shared" si="112"/>
        <v>1800</v>
      </c>
      <c r="AU517" s="19">
        <v>0</v>
      </c>
      <c r="AV517" s="19">
        <v>0</v>
      </c>
      <c r="AW517" s="19">
        <v>0</v>
      </c>
      <c r="AX517" s="19">
        <v>0</v>
      </c>
      <c r="AY517" s="20">
        <f t="shared" si="115"/>
        <v>0</v>
      </c>
      <c r="AZ517" s="19">
        <f t="shared" si="116"/>
        <v>1800</v>
      </c>
      <c r="BA517" s="21">
        <v>1.4712000000000001</v>
      </c>
      <c r="BB517" s="21">
        <v>2.0617000000000001</v>
      </c>
      <c r="BC517" s="22"/>
      <c r="BD517" s="19">
        <v>54</v>
      </c>
      <c r="BE517" s="19">
        <f t="shared" si="117"/>
        <v>26.4816</v>
      </c>
      <c r="BF517" s="19">
        <f t="shared" si="118"/>
        <v>37.110600000000005</v>
      </c>
      <c r="BG517" s="23">
        <v>3.4819999999999997E-2</v>
      </c>
      <c r="BH517" s="23">
        <f t="shared" si="119"/>
        <v>3.4819999999999997E-2</v>
      </c>
      <c r="BI517" s="19">
        <v>0</v>
      </c>
      <c r="BJ517" s="19">
        <v>0</v>
      </c>
      <c r="BK517" s="19">
        <f t="shared" si="113"/>
        <v>26.4816</v>
      </c>
      <c r="BL517" s="19">
        <f t="shared" si="113"/>
        <v>37.110600000000005</v>
      </c>
      <c r="BM517" s="19">
        <v>0</v>
      </c>
      <c r="BN517" s="19">
        <v>0</v>
      </c>
      <c r="BO517" s="19">
        <f t="shared" si="120"/>
        <v>0</v>
      </c>
      <c r="BP517" s="24">
        <f t="shared" si="114"/>
        <v>26.4816</v>
      </c>
      <c r="BQ517" s="24">
        <f t="shared" si="114"/>
        <v>37.110600000000005</v>
      </c>
      <c r="BR517" s="24">
        <f t="shared" si="121"/>
        <v>10.629000000000005</v>
      </c>
    </row>
    <row r="518" spans="1:70" s="25" customFormat="1" ht="14.25" x14ac:dyDescent="0.2">
      <c r="A518" s="14">
        <v>761</v>
      </c>
      <c r="B518" s="14"/>
      <c r="C518" s="15" t="s">
        <v>4315</v>
      </c>
      <c r="D518" s="16">
        <v>35046</v>
      </c>
      <c r="E518" s="15" t="s">
        <v>4316</v>
      </c>
      <c r="F518" s="15" t="s">
        <v>4315</v>
      </c>
      <c r="G518" s="17" t="s">
        <v>4270</v>
      </c>
      <c r="H518" s="17" t="s">
        <v>4317</v>
      </c>
      <c r="I518" s="17" t="s">
        <v>86</v>
      </c>
      <c r="J518" s="15" t="s">
        <v>4318</v>
      </c>
      <c r="K518" s="15" t="s">
        <v>4319</v>
      </c>
      <c r="L518" s="18"/>
      <c r="M518" s="15"/>
      <c r="N518" s="15"/>
      <c r="O518" s="16"/>
      <c r="P518" s="15"/>
      <c r="Q518" s="15"/>
      <c r="R518" s="15"/>
      <c r="S518" s="15"/>
      <c r="T518" s="15"/>
      <c r="U518" s="15"/>
      <c r="V518" s="15"/>
      <c r="W518" s="16"/>
      <c r="X518" s="16"/>
      <c r="Y518" s="15"/>
      <c r="Z518" s="15"/>
      <c r="AA518" s="15"/>
      <c r="AB518" s="15"/>
      <c r="AC518" s="15"/>
      <c r="AD518" s="15"/>
      <c r="AE518" s="15"/>
      <c r="AF518" s="15"/>
      <c r="AG518" s="16"/>
      <c r="AH518" s="15"/>
      <c r="AI518" s="15"/>
      <c r="AJ518" s="15"/>
      <c r="AK518" s="15"/>
      <c r="AL518" s="15"/>
      <c r="AM518" s="15"/>
      <c r="AN518" s="14"/>
      <c r="AO518" s="14"/>
      <c r="AP518" s="19"/>
      <c r="AQ518" s="19"/>
      <c r="AR518" s="19"/>
      <c r="AS518" s="19"/>
      <c r="AT518" s="19"/>
      <c r="AU518" s="19"/>
      <c r="AV518" s="19"/>
      <c r="AW518" s="19"/>
      <c r="AX518" s="19"/>
      <c r="AY518" s="20"/>
      <c r="AZ518" s="19"/>
      <c r="BA518" s="21"/>
      <c r="BB518" s="21"/>
      <c r="BC518" s="22"/>
      <c r="BD518" s="19">
        <v>0</v>
      </c>
      <c r="BE518" s="19">
        <f t="shared" si="117"/>
        <v>0</v>
      </c>
      <c r="BF518" s="19">
        <f t="shared" si="118"/>
        <v>0</v>
      </c>
      <c r="BG518" s="23">
        <v>3.4819999999999997E-2</v>
      </c>
      <c r="BH518" s="23">
        <f t="shared" si="119"/>
        <v>3.4819999999999997E-2</v>
      </c>
      <c r="BI518" s="19">
        <v>0</v>
      </c>
      <c r="BJ518" s="19">
        <v>0</v>
      </c>
      <c r="BK518" s="19">
        <f t="shared" si="113"/>
        <v>0</v>
      </c>
      <c r="BL518" s="19">
        <f t="shared" si="113"/>
        <v>0</v>
      </c>
      <c r="BM518" s="19">
        <v>0</v>
      </c>
      <c r="BN518" s="19">
        <v>0</v>
      </c>
      <c r="BO518" s="19">
        <f t="shared" si="120"/>
        <v>0</v>
      </c>
      <c r="BP518" s="24">
        <f t="shared" si="114"/>
        <v>0</v>
      </c>
      <c r="BQ518" s="24">
        <f t="shared" si="114"/>
        <v>0</v>
      </c>
      <c r="BR518" s="24">
        <f t="shared" si="121"/>
        <v>0</v>
      </c>
    </row>
    <row r="519" spans="1:70" s="25" customFormat="1" ht="14.25" x14ac:dyDescent="0.2">
      <c r="A519" s="14">
        <v>762</v>
      </c>
      <c r="B519" s="14"/>
      <c r="C519" s="15" t="s">
        <v>4320</v>
      </c>
      <c r="D519" s="16">
        <v>4775</v>
      </c>
      <c r="E519" s="15" t="s">
        <v>4321</v>
      </c>
      <c r="F519" s="15" t="s">
        <v>4320</v>
      </c>
      <c r="G519" s="17" t="s">
        <v>4322</v>
      </c>
      <c r="H519" s="17" t="s">
        <v>2760</v>
      </c>
      <c r="I519" s="17" t="s">
        <v>88</v>
      </c>
      <c r="J519" s="15" t="s">
        <v>4323</v>
      </c>
      <c r="K519" s="15" t="s">
        <v>4324</v>
      </c>
      <c r="L519" s="18"/>
      <c r="M519" s="15"/>
      <c r="N519" s="15"/>
      <c r="O519" s="16"/>
      <c r="P519" s="15"/>
      <c r="Q519" s="15"/>
      <c r="R519" s="15"/>
      <c r="S519" s="15"/>
      <c r="T519" s="15"/>
      <c r="U519" s="15"/>
      <c r="V519" s="15"/>
      <c r="W519" s="16"/>
      <c r="X519" s="16"/>
      <c r="Y519" s="15"/>
      <c r="Z519" s="15"/>
      <c r="AA519" s="15"/>
      <c r="AB519" s="15"/>
      <c r="AC519" s="15"/>
      <c r="AD519" s="15"/>
      <c r="AE519" s="15"/>
      <c r="AF519" s="15"/>
      <c r="AG519" s="16"/>
      <c r="AH519" s="15"/>
      <c r="AI519" s="15"/>
      <c r="AJ519" s="15"/>
      <c r="AK519" s="15"/>
      <c r="AL519" s="15"/>
      <c r="AM519" s="15"/>
      <c r="AN519" s="14"/>
      <c r="AO519" s="14"/>
      <c r="AP519" s="19"/>
      <c r="AQ519" s="19"/>
      <c r="AR519" s="19"/>
      <c r="AS519" s="19"/>
      <c r="AT519" s="19"/>
      <c r="AU519" s="19"/>
      <c r="AV519" s="19"/>
      <c r="AW519" s="19"/>
      <c r="AX519" s="19"/>
      <c r="AY519" s="20"/>
      <c r="AZ519" s="19"/>
      <c r="BA519" s="21"/>
      <c r="BB519" s="21"/>
      <c r="BC519" s="22"/>
      <c r="BD519" s="19">
        <v>0</v>
      </c>
      <c r="BE519" s="19">
        <f t="shared" si="117"/>
        <v>0</v>
      </c>
      <c r="BF519" s="19">
        <f t="shared" si="118"/>
        <v>0</v>
      </c>
      <c r="BG519" s="23">
        <v>3.4819999999999997E-2</v>
      </c>
      <c r="BH519" s="23">
        <f t="shared" si="119"/>
        <v>3.4819999999999997E-2</v>
      </c>
      <c r="BI519" s="19">
        <v>0</v>
      </c>
      <c r="BJ519" s="19">
        <v>0</v>
      </c>
      <c r="BK519" s="19">
        <f t="shared" si="113"/>
        <v>0</v>
      </c>
      <c r="BL519" s="19">
        <f t="shared" si="113"/>
        <v>0</v>
      </c>
      <c r="BM519" s="19">
        <v>0</v>
      </c>
      <c r="BN519" s="19">
        <v>0</v>
      </c>
      <c r="BO519" s="19">
        <f t="shared" si="120"/>
        <v>0</v>
      </c>
      <c r="BP519" s="24">
        <f t="shared" si="114"/>
        <v>0</v>
      </c>
      <c r="BQ519" s="24">
        <f t="shared" si="114"/>
        <v>0</v>
      </c>
      <c r="BR519" s="24">
        <f t="shared" si="121"/>
        <v>0</v>
      </c>
    </row>
    <row r="520" spans="1:70" s="25" customFormat="1" ht="14.25" x14ac:dyDescent="0.2">
      <c r="A520" s="14">
        <v>763</v>
      </c>
      <c r="B520" s="14"/>
      <c r="C520" s="15" t="s">
        <v>4325</v>
      </c>
      <c r="D520" s="16">
        <v>35027</v>
      </c>
      <c r="E520" s="15" t="s">
        <v>4326</v>
      </c>
      <c r="F520" s="15" t="s">
        <v>4325</v>
      </c>
      <c r="G520" s="17" t="s">
        <v>4327</v>
      </c>
      <c r="H520" s="17" t="s">
        <v>4328</v>
      </c>
      <c r="I520" s="17" t="s">
        <v>86</v>
      </c>
      <c r="J520" s="15" t="s">
        <v>4329</v>
      </c>
      <c r="K520" s="15" t="s">
        <v>4330</v>
      </c>
      <c r="L520" s="18"/>
      <c r="M520" s="15"/>
      <c r="N520" s="15"/>
      <c r="O520" s="16"/>
      <c r="P520" s="15"/>
      <c r="Q520" s="15"/>
      <c r="R520" s="15"/>
      <c r="S520" s="15"/>
      <c r="T520" s="15"/>
      <c r="U520" s="15"/>
      <c r="V520" s="15"/>
      <c r="W520" s="16"/>
      <c r="X520" s="16"/>
      <c r="Y520" s="15"/>
      <c r="Z520" s="15"/>
      <c r="AA520" s="15"/>
      <c r="AB520" s="15"/>
      <c r="AC520" s="15"/>
      <c r="AD520" s="15"/>
      <c r="AE520" s="15"/>
      <c r="AF520" s="15"/>
      <c r="AG520" s="16"/>
      <c r="AH520" s="15"/>
      <c r="AI520" s="15"/>
      <c r="AJ520" s="15"/>
      <c r="AK520" s="15"/>
      <c r="AL520" s="15"/>
      <c r="AM520" s="15"/>
      <c r="AN520" s="14"/>
      <c r="AO520" s="14"/>
      <c r="AP520" s="19"/>
      <c r="AQ520" s="19"/>
      <c r="AR520" s="19"/>
      <c r="AS520" s="19"/>
      <c r="AT520" s="19"/>
      <c r="AU520" s="19"/>
      <c r="AV520" s="19"/>
      <c r="AW520" s="19"/>
      <c r="AX520" s="19"/>
      <c r="AY520" s="20"/>
      <c r="AZ520" s="19"/>
      <c r="BA520" s="21"/>
      <c r="BB520" s="21"/>
      <c r="BC520" s="22"/>
      <c r="BD520" s="19">
        <v>0</v>
      </c>
      <c r="BE520" s="19">
        <f t="shared" si="117"/>
        <v>0</v>
      </c>
      <c r="BF520" s="19">
        <f t="shared" si="118"/>
        <v>0</v>
      </c>
      <c r="BG520" s="23">
        <v>3.4819999999999997E-2</v>
      </c>
      <c r="BH520" s="23">
        <f t="shared" si="119"/>
        <v>3.4819999999999997E-2</v>
      </c>
      <c r="BI520" s="19">
        <v>0</v>
      </c>
      <c r="BJ520" s="19">
        <v>0</v>
      </c>
      <c r="BK520" s="19">
        <f t="shared" si="113"/>
        <v>0</v>
      </c>
      <c r="BL520" s="19">
        <f t="shared" si="113"/>
        <v>0</v>
      </c>
      <c r="BM520" s="19">
        <v>0</v>
      </c>
      <c r="BN520" s="19">
        <v>0</v>
      </c>
      <c r="BO520" s="19">
        <f t="shared" si="120"/>
        <v>0</v>
      </c>
      <c r="BP520" s="24">
        <f t="shared" si="114"/>
        <v>0</v>
      </c>
      <c r="BQ520" s="24">
        <f t="shared" si="114"/>
        <v>0</v>
      </c>
      <c r="BR520" s="24">
        <f t="shared" si="121"/>
        <v>0</v>
      </c>
    </row>
    <row r="521" spans="1:70" s="25" customFormat="1" ht="14.25" x14ac:dyDescent="0.2">
      <c r="A521" s="14">
        <v>764</v>
      </c>
      <c r="B521" s="14"/>
      <c r="C521" s="15" t="s">
        <v>4331</v>
      </c>
      <c r="D521" s="16">
        <v>19670</v>
      </c>
      <c r="E521" s="15" t="s">
        <v>4332</v>
      </c>
      <c r="F521" s="15" t="s">
        <v>4331</v>
      </c>
      <c r="G521" s="17" t="s">
        <v>4333</v>
      </c>
      <c r="H521" s="17" t="s">
        <v>4334</v>
      </c>
      <c r="I521" s="17" t="s">
        <v>86</v>
      </c>
      <c r="J521" s="15" t="s">
        <v>4334</v>
      </c>
      <c r="K521" s="15" t="s">
        <v>1745</v>
      </c>
      <c r="L521" s="18" t="s">
        <v>4335</v>
      </c>
      <c r="M521" s="15" t="s">
        <v>4184</v>
      </c>
      <c r="N521" s="15" t="s">
        <v>4185</v>
      </c>
      <c r="O521" s="16">
        <v>500</v>
      </c>
      <c r="P521" s="15" t="s">
        <v>1055</v>
      </c>
      <c r="Q521" s="15">
        <v>2000</v>
      </c>
      <c r="R521" s="15">
        <v>0</v>
      </c>
      <c r="S521" s="15">
        <v>2000</v>
      </c>
      <c r="T521" s="15">
        <v>0.12</v>
      </c>
      <c r="U521" s="15" t="s">
        <v>3335</v>
      </c>
      <c r="V521" s="15" t="s">
        <v>76</v>
      </c>
      <c r="W521" s="16">
        <v>0</v>
      </c>
      <c r="X521" s="16">
        <v>1</v>
      </c>
      <c r="Y521" s="15">
        <v>4830</v>
      </c>
      <c r="Z521" s="15">
        <v>0.111</v>
      </c>
      <c r="AA521" s="15" t="s">
        <v>4186</v>
      </c>
      <c r="AB521" s="15" t="s">
        <v>4187</v>
      </c>
      <c r="AC521" s="15">
        <v>31666.68</v>
      </c>
      <c r="AD521" s="26">
        <v>40260</v>
      </c>
      <c r="AE521" s="15" t="s">
        <v>78</v>
      </c>
      <c r="AF521" s="15" t="s">
        <v>78</v>
      </c>
      <c r="AG521" s="16">
        <v>1</v>
      </c>
      <c r="AH521" s="15" t="s">
        <v>4336</v>
      </c>
      <c r="AI521" s="15" t="s">
        <v>78</v>
      </c>
      <c r="AJ521" s="15">
        <v>4829.8876953099998</v>
      </c>
      <c r="AK521" s="15">
        <v>303.54968995000002</v>
      </c>
      <c r="AL521" s="15">
        <v>3088391.4416299998</v>
      </c>
      <c r="AM521" s="15">
        <v>1424600.6111699999</v>
      </c>
      <c r="AN521" s="14"/>
      <c r="AO521" s="14"/>
      <c r="AP521" s="19">
        <v>0</v>
      </c>
      <c r="AQ521" s="19">
        <v>0</v>
      </c>
      <c r="AR521" s="19">
        <v>1800</v>
      </c>
      <c r="AS521" s="19">
        <v>0</v>
      </c>
      <c r="AT521" s="19">
        <f t="shared" ref="AT521:AT584" si="122">SUM(AP521:AS521)</f>
        <v>1800</v>
      </c>
      <c r="AU521" s="19">
        <v>0</v>
      </c>
      <c r="AV521" s="19">
        <v>0</v>
      </c>
      <c r="AW521" s="19">
        <v>0</v>
      </c>
      <c r="AX521" s="19">
        <v>0</v>
      </c>
      <c r="AY521" s="20">
        <f t="shared" ref="AY521" si="123">SUM(AU521:AX521)</f>
        <v>0</v>
      </c>
      <c r="AZ521" s="19">
        <f t="shared" ref="AZ521:AZ584" si="124">AT521-AY521</f>
        <v>1800</v>
      </c>
      <c r="BA521" s="21">
        <v>1.4712000000000001</v>
      </c>
      <c r="BB521" s="21">
        <v>2.0617000000000001</v>
      </c>
      <c r="BC521" s="22"/>
      <c r="BD521" s="19">
        <v>54</v>
      </c>
      <c r="BE521" s="19">
        <f t="shared" si="117"/>
        <v>26.4816</v>
      </c>
      <c r="BF521" s="19">
        <f t="shared" si="118"/>
        <v>37.110600000000005</v>
      </c>
      <c r="BG521" s="23">
        <v>3.4819999999999997E-2</v>
      </c>
      <c r="BH521" s="23">
        <f t="shared" si="119"/>
        <v>3.4819999999999997E-2</v>
      </c>
      <c r="BI521" s="19">
        <v>0</v>
      </c>
      <c r="BJ521" s="19">
        <v>0</v>
      </c>
      <c r="BK521" s="19">
        <f t="shared" si="113"/>
        <v>26.4816</v>
      </c>
      <c r="BL521" s="19">
        <f t="shared" si="113"/>
        <v>37.110600000000005</v>
      </c>
      <c r="BM521" s="19">
        <v>0</v>
      </c>
      <c r="BN521" s="19">
        <v>0</v>
      </c>
      <c r="BO521" s="19">
        <f t="shared" si="120"/>
        <v>0</v>
      </c>
      <c r="BP521" s="24">
        <f t="shared" si="114"/>
        <v>26.4816</v>
      </c>
      <c r="BQ521" s="24">
        <f t="shared" si="114"/>
        <v>37.110600000000005</v>
      </c>
      <c r="BR521" s="24">
        <f t="shared" si="121"/>
        <v>10.629000000000005</v>
      </c>
    </row>
    <row r="522" spans="1:70" s="25" customFormat="1" ht="14.25" x14ac:dyDescent="0.2">
      <c r="A522" s="14">
        <v>765</v>
      </c>
      <c r="B522" s="14"/>
      <c r="C522" s="15"/>
      <c r="D522" s="16">
        <v>11016</v>
      </c>
      <c r="E522" s="15" t="s">
        <v>4337</v>
      </c>
      <c r="F522" s="15" t="s">
        <v>4338</v>
      </c>
      <c r="G522" s="17" t="s">
        <v>4339</v>
      </c>
      <c r="H522" s="17" t="s">
        <v>4340</v>
      </c>
      <c r="I522" s="17" t="s">
        <v>86</v>
      </c>
      <c r="J522" s="15" t="s">
        <v>4341</v>
      </c>
      <c r="K522" s="15" t="s">
        <v>872</v>
      </c>
      <c r="L522" s="18" t="s">
        <v>4342</v>
      </c>
      <c r="M522" s="15" t="s">
        <v>4184</v>
      </c>
      <c r="N522" s="15" t="s">
        <v>4185</v>
      </c>
      <c r="O522" s="16">
        <v>500</v>
      </c>
      <c r="P522" s="15" t="s">
        <v>1055</v>
      </c>
      <c r="Q522" s="15">
        <v>2000</v>
      </c>
      <c r="R522" s="15">
        <v>0</v>
      </c>
      <c r="S522" s="15">
        <v>2000</v>
      </c>
      <c r="T522" s="15">
        <v>7.0000000000000007E-2</v>
      </c>
      <c r="U522" s="15" t="s">
        <v>3335</v>
      </c>
      <c r="V522" s="15" t="s">
        <v>76</v>
      </c>
      <c r="W522" s="16">
        <v>0</v>
      </c>
      <c r="X522" s="16">
        <v>1</v>
      </c>
      <c r="Y522" s="15">
        <v>2880</v>
      </c>
      <c r="Z522" s="15">
        <v>6.6000000000000003E-2</v>
      </c>
      <c r="AA522" s="15" t="s">
        <v>4186</v>
      </c>
      <c r="AB522" s="15" t="s">
        <v>4187</v>
      </c>
      <c r="AC522" s="15">
        <v>31666.68</v>
      </c>
      <c r="AD522" s="26">
        <v>40260</v>
      </c>
      <c r="AE522" s="15" t="s">
        <v>78</v>
      </c>
      <c r="AF522" s="15" t="s">
        <v>78</v>
      </c>
      <c r="AG522" s="16">
        <v>1</v>
      </c>
      <c r="AH522" s="15" t="s">
        <v>4343</v>
      </c>
      <c r="AI522" s="15" t="s">
        <v>78</v>
      </c>
      <c r="AJ522" s="15">
        <v>2880.3505859400002</v>
      </c>
      <c r="AK522" s="15">
        <v>259.09607862199999</v>
      </c>
      <c r="AL522" s="15">
        <v>3088357.7827300001</v>
      </c>
      <c r="AM522" s="15">
        <v>1424615.5005999999</v>
      </c>
      <c r="AN522" s="14"/>
      <c r="AO522" s="14"/>
      <c r="AP522" s="19">
        <v>0</v>
      </c>
      <c r="AQ522" s="19">
        <v>0</v>
      </c>
      <c r="AR522" s="19">
        <v>1800</v>
      </c>
      <c r="AS522" s="19">
        <v>0</v>
      </c>
      <c r="AT522" s="19">
        <f t="shared" si="122"/>
        <v>1800</v>
      </c>
      <c r="AU522" s="19">
        <v>0</v>
      </c>
      <c r="AV522" s="19">
        <v>0</v>
      </c>
      <c r="AW522" s="19">
        <v>0</v>
      </c>
      <c r="AX522" s="19">
        <v>0</v>
      </c>
      <c r="AY522" s="20">
        <f t="shared" ref="AY522:AY586" si="125">SUM(AU522:AX522)</f>
        <v>0</v>
      </c>
      <c r="AZ522" s="19">
        <f t="shared" si="124"/>
        <v>1800</v>
      </c>
      <c r="BA522" s="21">
        <v>1.4712000000000001</v>
      </c>
      <c r="BB522" s="21">
        <v>2.0617000000000001</v>
      </c>
      <c r="BC522" s="22"/>
      <c r="BD522" s="19">
        <v>54</v>
      </c>
      <c r="BE522" s="19">
        <f t="shared" si="117"/>
        <v>26.4816</v>
      </c>
      <c r="BF522" s="19">
        <f t="shared" si="118"/>
        <v>37.110600000000005</v>
      </c>
      <c r="BG522" s="23">
        <v>3.4819999999999997E-2</v>
      </c>
      <c r="BH522" s="23">
        <f t="shared" si="119"/>
        <v>3.4819999999999997E-2</v>
      </c>
      <c r="BI522" s="19">
        <v>0</v>
      </c>
      <c r="BJ522" s="19">
        <v>0</v>
      </c>
      <c r="BK522" s="19">
        <f t="shared" si="113"/>
        <v>26.4816</v>
      </c>
      <c r="BL522" s="19">
        <f t="shared" si="113"/>
        <v>37.110600000000005</v>
      </c>
      <c r="BM522" s="19">
        <v>0</v>
      </c>
      <c r="BN522" s="19">
        <v>0</v>
      </c>
      <c r="BO522" s="19">
        <f t="shared" si="120"/>
        <v>0</v>
      </c>
      <c r="BP522" s="24">
        <f t="shared" si="114"/>
        <v>26.4816</v>
      </c>
      <c r="BQ522" s="24">
        <f t="shared" si="114"/>
        <v>37.110600000000005</v>
      </c>
      <c r="BR522" s="24">
        <f t="shared" si="121"/>
        <v>10.629000000000005</v>
      </c>
    </row>
    <row r="523" spans="1:70" s="25" customFormat="1" ht="14.25" x14ac:dyDescent="0.2">
      <c r="A523" s="14">
        <v>766</v>
      </c>
      <c r="B523" s="14"/>
      <c r="C523" s="15"/>
      <c r="D523" s="16">
        <v>5929</v>
      </c>
      <c r="E523" s="15" t="s">
        <v>4344</v>
      </c>
      <c r="F523" s="15" t="s">
        <v>4345</v>
      </c>
      <c r="G523" s="17" t="s">
        <v>4346</v>
      </c>
      <c r="H523" s="17" t="s">
        <v>4347</v>
      </c>
      <c r="I523" s="17" t="s">
        <v>86</v>
      </c>
      <c r="J523" s="15" t="s">
        <v>4348</v>
      </c>
      <c r="K523" s="15" t="s">
        <v>4349</v>
      </c>
      <c r="L523" s="18" t="s">
        <v>4350</v>
      </c>
      <c r="M523" s="15" t="s">
        <v>4184</v>
      </c>
      <c r="N523" s="15" t="s">
        <v>4185</v>
      </c>
      <c r="O523" s="16">
        <v>556</v>
      </c>
      <c r="P523" s="15" t="s">
        <v>90</v>
      </c>
      <c r="Q523" s="15">
        <v>25000</v>
      </c>
      <c r="R523" s="15">
        <v>108000</v>
      </c>
      <c r="S523" s="15">
        <v>133000</v>
      </c>
      <c r="T523" s="15">
        <v>7.0000000000000007E-2</v>
      </c>
      <c r="U523" s="15" t="s">
        <v>3335</v>
      </c>
      <c r="V523" s="15" t="s">
        <v>76</v>
      </c>
      <c r="W523" s="16">
        <v>1</v>
      </c>
      <c r="X523" s="16">
        <v>1</v>
      </c>
      <c r="Y523" s="15">
        <v>3072</v>
      </c>
      <c r="Z523" s="15">
        <v>7.0999999999999994E-2</v>
      </c>
      <c r="AA523" s="15" t="s">
        <v>4186</v>
      </c>
      <c r="AB523" s="15" t="s">
        <v>4187</v>
      </c>
      <c r="AC523" s="15">
        <v>126900</v>
      </c>
      <c r="AD523" s="26">
        <v>39863</v>
      </c>
      <c r="AE523" s="15" t="s">
        <v>78</v>
      </c>
      <c r="AF523" s="15" t="s">
        <v>78</v>
      </c>
      <c r="AG523" s="16">
        <v>1</v>
      </c>
      <c r="AH523" s="15" t="s">
        <v>4351</v>
      </c>
      <c r="AI523" s="15" t="s">
        <v>78</v>
      </c>
      <c r="AJ523" s="15">
        <v>3071.7080078099998</v>
      </c>
      <c r="AK523" s="15">
        <v>256.83656248099999</v>
      </c>
      <c r="AL523" s="15">
        <v>3088330.6228</v>
      </c>
      <c r="AM523" s="15">
        <v>1424629.3781300001</v>
      </c>
      <c r="AN523" s="14"/>
      <c r="AO523" s="14"/>
      <c r="AP523" s="19">
        <v>25000</v>
      </c>
      <c r="AQ523" s="19">
        <v>108000</v>
      </c>
      <c r="AR523" s="19">
        <v>0</v>
      </c>
      <c r="AS523" s="19">
        <v>0</v>
      </c>
      <c r="AT523" s="19">
        <f t="shared" si="122"/>
        <v>133000</v>
      </c>
      <c r="AU523" s="19">
        <v>45000</v>
      </c>
      <c r="AV523" s="19">
        <v>3000</v>
      </c>
      <c r="AW523" s="19">
        <v>30800</v>
      </c>
      <c r="AX523" s="19">
        <v>0</v>
      </c>
      <c r="AY523" s="20">
        <f t="shared" si="125"/>
        <v>78800</v>
      </c>
      <c r="AZ523" s="19">
        <f t="shared" si="124"/>
        <v>54200</v>
      </c>
      <c r="BA523" s="21">
        <v>1.4712000000000001</v>
      </c>
      <c r="BB523" s="21">
        <v>2.0617000000000001</v>
      </c>
      <c r="BC523" s="22"/>
      <c r="BD523" s="19">
        <v>1330</v>
      </c>
      <c r="BE523" s="19">
        <f t="shared" si="117"/>
        <v>797.3904</v>
      </c>
      <c r="BF523" s="19">
        <f t="shared" si="118"/>
        <v>1117.4414000000002</v>
      </c>
      <c r="BG523" s="23">
        <v>3.4819999999999997E-2</v>
      </c>
      <c r="BH523" s="23">
        <f t="shared" si="119"/>
        <v>3.4819999999999997E-2</v>
      </c>
      <c r="BI523" s="19">
        <v>27.765133727999999</v>
      </c>
      <c r="BJ523" s="19">
        <v>38.909309548000003</v>
      </c>
      <c r="BK523" s="19">
        <f t="shared" si="113"/>
        <v>769.62526627199998</v>
      </c>
      <c r="BL523" s="19">
        <f t="shared" si="113"/>
        <v>1078.5320904520001</v>
      </c>
      <c r="BM523" s="19">
        <v>0</v>
      </c>
      <c r="BN523" s="19">
        <v>0</v>
      </c>
      <c r="BO523" s="19">
        <f t="shared" si="120"/>
        <v>0</v>
      </c>
      <c r="BP523" s="24">
        <f t="shared" si="114"/>
        <v>769.62526627199998</v>
      </c>
      <c r="BQ523" s="24">
        <f t="shared" si="114"/>
        <v>1078.5320904520001</v>
      </c>
      <c r="BR523" s="24">
        <f t="shared" si="121"/>
        <v>308.90682418000017</v>
      </c>
    </row>
    <row r="524" spans="1:70" s="25" customFormat="1" ht="14.25" x14ac:dyDescent="0.2">
      <c r="A524" s="14">
        <v>767</v>
      </c>
      <c r="B524" s="14"/>
      <c r="C524" s="15"/>
      <c r="D524" s="16">
        <v>16405</v>
      </c>
      <c r="E524" s="15" t="s">
        <v>4352</v>
      </c>
      <c r="F524" s="15" t="s">
        <v>4353</v>
      </c>
      <c r="G524" s="17" t="s">
        <v>4354</v>
      </c>
      <c r="H524" s="17" t="s">
        <v>4355</v>
      </c>
      <c r="I524" s="17" t="s">
        <v>86</v>
      </c>
      <c r="J524" s="15" t="s">
        <v>4356</v>
      </c>
      <c r="K524" s="15" t="s">
        <v>88</v>
      </c>
      <c r="L524" s="18" t="s">
        <v>4357</v>
      </c>
      <c r="M524" s="15" t="s">
        <v>4184</v>
      </c>
      <c r="N524" s="15" t="s">
        <v>4185</v>
      </c>
      <c r="O524" s="16">
        <v>556</v>
      </c>
      <c r="P524" s="15" t="s">
        <v>90</v>
      </c>
      <c r="Q524" s="15">
        <v>25000</v>
      </c>
      <c r="R524" s="15">
        <v>108000</v>
      </c>
      <c r="S524" s="15">
        <v>133000</v>
      </c>
      <c r="T524" s="15">
        <v>0.06</v>
      </c>
      <c r="U524" s="15" t="s">
        <v>3335</v>
      </c>
      <c r="V524" s="15" t="s">
        <v>76</v>
      </c>
      <c r="W524" s="16">
        <v>1</v>
      </c>
      <c r="X524" s="16">
        <v>1</v>
      </c>
      <c r="Y524" s="15">
        <v>2522</v>
      </c>
      <c r="Z524" s="15">
        <v>5.8000000000000003E-2</v>
      </c>
      <c r="AA524" s="15" t="s">
        <v>4186</v>
      </c>
      <c r="AB524" s="15" t="s">
        <v>4187</v>
      </c>
      <c r="AC524" s="15">
        <v>125900</v>
      </c>
      <c r="AD524" s="26">
        <v>40297</v>
      </c>
      <c r="AE524" s="15" t="s">
        <v>78</v>
      </c>
      <c r="AF524" s="15" t="s">
        <v>78</v>
      </c>
      <c r="AG524" s="16">
        <v>1</v>
      </c>
      <c r="AH524" s="15" t="s">
        <v>4358</v>
      </c>
      <c r="AI524" s="15" t="s">
        <v>78</v>
      </c>
      <c r="AJ524" s="15">
        <v>2521.7421875</v>
      </c>
      <c r="AK524" s="15">
        <v>242.27242628100001</v>
      </c>
      <c r="AL524" s="15">
        <v>3088307.5724200001</v>
      </c>
      <c r="AM524" s="15">
        <v>1424648.34317</v>
      </c>
      <c r="AN524" s="14"/>
      <c r="AO524" s="14"/>
      <c r="AP524" s="19">
        <v>25000</v>
      </c>
      <c r="AQ524" s="19">
        <v>108000</v>
      </c>
      <c r="AR524" s="19">
        <v>0</v>
      </c>
      <c r="AS524" s="19">
        <v>0</v>
      </c>
      <c r="AT524" s="19">
        <f t="shared" si="122"/>
        <v>133000</v>
      </c>
      <c r="AU524" s="19">
        <v>45000</v>
      </c>
      <c r="AV524" s="19">
        <v>3000</v>
      </c>
      <c r="AW524" s="19">
        <v>30800</v>
      </c>
      <c r="AX524" s="19">
        <v>0</v>
      </c>
      <c r="AY524" s="20">
        <f t="shared" si="125"/>
        <v>78800</v>
      </c>
      <c r="AZ524" s="19">
        <f t="shared" si="124"/>
        <v>54200</v>
      </c>
      <c r="BA524" s="21">
        <v>1.4712000000000001</v>
      </c>
      <c r="BB524" s="21">
        <v>2.0617000000000001</v>
      </c>
      <c r="BC524" s="22"/>
      <c r="BD524" s="19">
        <v>1330</v>
      </c>
      <c r="BE524" s="19">
        <f t="shared" si="117"/>
        <v>797.3904</v>
      </c>
      <c r="BF524" s="19">
        <f t="shared" si="118"/>
        <v>1117.4414000000002</v>
      </c>
      <c r="BG524" s="23">
        <v>3.4819999999999997E-2</v>
      </c>
      <c r="BH524" s="23">
        <f t="shared" si="119"/>
        <v>3.4819999999999997E-2</v>
      </c>
      <c r="BI524" s="19">
        <v>27.765133727999999</v>
      </c>
      <c r="BJ524" s="19">
        <v>38.909309548000003</v>
      </c>
      <c r="BK524" s="19">
        <f t="shared" si="113"/>
        <v>769.62526627199998</v>
      </c>
      <c r="BL524" s="19">
        <f t="shared" si="113"/>
        <v>1078.5320904520001</v>
      </c>
      <c r="BM524" s="19">
        <v>0</v>
      </c>
      <c r="BN524" s="19">
        <v>0</v>
      </c>
      <c r="BO524" s="19">
        <f t="shared" si="120"/>
        <v>0</v>
      </c>
      <c r="BP524" s="24">
        <f t="shared" si="114"/>
        <v>769.62526627199998</v>
      </c>
      <c r="BQ524" s="24">
        <f t="shared" si="114"/>
        <v>1078.5320904520001</v>
      </c>
      <c r="BR524" s="24">
        <f t="shared" si="121"/>
        <v>308.90682418000017</v>
      </c>
    </row>
    <row r="525" spans="1:70" s="25" customFormat="1" ht="14.25" x14ac:dyDescent="0.2">
      <c r="A525" s="14">
        <v>768</v>
      </c>
      <c r="B525" s="14"/>
      <c r="C525" s="15" t="s">
        <v>593</v>
      </c>
      <c r="D525" s="16">
        <v>15086</v>
      </c>
      <c r="E525" s="15" t="s">
        <v>4359</v>
      </c>
      <c r="F525" s="15" t="s">
        <v>4360</v>
      </c>
      <c r="G525" s="17" t="s">
        <v>4361</v>
      </c>
      <c r="H525" s="17" t="s">
        <v>4362</v>
      </c>
      <c r="I525" s="17" t="s">
        <v>86</v>
      </c>
      <c r="J525" s="15" t="s">
        <v>4363</v>
      </c>
      <c r="K525" s="15" t="s">
        <v>86</v>
      </c>
      <c r="L525" s="18" t="s">
        <v>4364</v>
      </c>
      <c r="M525" s="15" t="s">
        <v>4184</v>
      </c>
      <c r="N525" s="15" t="s">
        <v>4185</v>
      </c>
      <c r="O525" s="16">
        <v>500</v>
      </c>
      <c r="P525" s="15" t="s">
        <v>1055</v>
      </c>
      <c r="Q525" s="15">
        <v>2000</v>
      </c>
      <c r="R525" s="15">
        <v>0</v>
      </c>
      <c r="S525" s="15">
        <v>2000</v>
      </c>
      <c r="T525" s="15">
        <v>7.0000000000000007E-2</v>
      </c>
      <c r="U525" s="15" t="s">
        <v>3335</v>
      </c>
      <c r="V525" s="15" t="s">
        <v>76</v>
      </c>
      <c r="W525" s="16">
        <v>0</v>
      </c>
      <c r="X525" s="16">
        <v>1</v>
      </c>
      <c r="Y525" s="15">
        <v>2732</v>
      </c>
      <c r="Z525" s="15">
        <v>6.3E-2</v>
      </c>
      <c r="AA525" s="15" t="s">
        <v>4186</v>
      </c>
      <c r="AB525" s="15" t="s">
        <v>4187</v>
      </c>
      <c r="AC525" s="15">
        <v>31666.68</v>
      </c>
      <c r="AD525" s="26">
        <v>40260</v>
      </c>
      <c r="AE525" s="15" t="s">
        <v>78</v>
      </c>
      <c r="AF525" s="15" t="s">
        <v>78</v>
      </c>
      <c r="AG525" s="16">
        <v>1</v>
      </c>
      <c r="AH525" s="15" t="s">
        <v>4365</v>
      </c>
      <c r="AI525" s="15" t="s">
        <v>78</v>
      </c>
      <c r="AJ525" s="15">
        <v>2731.7446289099998</v>
      </c>
      <c r="AK525" s="15">
        <v>245.22691955400001</v>
      </c>
      <c r="AL525" s="15">
        <v>3088285.27813</v>
      </c>
      <c r="AM525" s="15">
        <v>1424665.5916899999</v>
      </c>
      <c r="AN525" s="14"/>
      <c r="AO525" s="14"/>
      <c r="AP525" s="19">
        <v>0</v>
      </c>
      <c r="AQ525" s="19">
        <v>0</v>
      </c>
      <c r="AR525" s="19">
        <v>1800</v>
      </c>
      <c r="AS525" s="19">
        <v>0</v>
      </c>
      <c r="AT525" s="19">
        <f t="shared" si="122"/>
        <v>1800</v>
      </c>
      <c r="AU525" s="19">
        <v>0</v>
      </c>
      <c r="AV525" s="19">
        <v>0</v>
      </c>
      <c r="AW525" s="19">
        <v>0</v>
      </c>
      <c r="AX525" s="19">
        <v>0</v>
      </c>
      <c r="AY525" s="20">
        <f t="shared" si="125"/>
        <v>0</v>
      </c>
      <c r="AZ525" s="19">
        <f t="shared" si="124"/>
        <v>1800</v>
      </c>
      <c r="BA525" s="21">
        <v>1.4712000000000001</v>
      </c>
      <c r="BB525" s="21">
        <v>2.0617000000000001</v>
      </c>
      <c r="BC525" s="22"/>
      <c r="BD525" s="19">
        <v>54</v>
      </c>
      <c r="BE525" s="19">
        <f t="shared" si="117"/>
        <v>26.4816</v>
      </c>
      <c r="BF525" s="19">
        <f t="shared" si="118"/>
        <v>37.110600000000005</v>
      </c>
      <c r="BG525" s="23">
        <v>3.4819999999999997E-2</v>
      </c>
      <c r="BH525" s="23">
        <f t="shared" si="119"/>
        <v>3.4819999999999997E-2</v>
      </c>
      <c r="BI525" s="19">
        <v>0</v>
      </c>
      <c r="BJ525" s="19">
        <v>0</v>
      </c>
      <c r="BK525" s="19">
        <f t="shared" si="113"/>
        <v>26.4816</v>
      </c>
      <c r="BL525" s="19">
        <f t="shared" si="113"/>
        <v>37.110600000000005</v>
      </c>
      <c r="BM525" s="19">
        <v>0</v>
      </c>
      <c r="BN525" s="19">
        <v>0</v>
      </c>
      <c r="BO525" s="19">
        <f t="shared" si="120"/>
        <v>0</v>
      </c>
      <c r="BP525" s="24">
        <f t="shared" si="114"/>
        <v>26.4816</v>
      </c>
      <c r="BQ525" s="24">
        <f t="shared" si="114"/>
        <v>37.110600000000005</v>
      </c>
      <c r="BR525" s="24">
        <f t="shared" si="121"/>
        <v>10.629000000000005</v>
      </c>
    </row>
    <row r="526" spans="1:70" s="25" customFormat="1" ht="14.25" x14ac:dyDescent="0.2">
      <c r="A526" s="14">
        <v>769</v>
      </c>
      <c r="B526" s="14"/>
      <c r="C526" s="15"/>
      <c r="D526" s="16">
        <v>9186</v>
      </c>
      <c r="E526" s="15" t="s">
        <v>4366</v>
      </c>
      <c r="F526" s="15" t="s">
        <v>4367</v>
      </c>
      <c r="G526" s="17" t="s">
        <v>4368</v>
      </c>
      <c r="H526" s="17" t="s">
        <v>4369</v>
      </c>
      <c r="I526" s="17" t="s">
        <v>1050</v>
      </c>
      <c r="J526" s="15" t="s">
        <v>4370</v>
      </c>
      <c r="K526" s="15" t="s">
        <v>4371</v>
      </c>
      <c r="L526" s="18" t="s">
        <v>4372</v>
      </c>
      <c r="M526" s="15" t="s">
        <v>4184</v>
      </c>
      <c r="N526" s="15" t="s">
        <v>4185</v>
      </c>
      <c r="O526" s="16">
        <v>500</v>
      </c>
      <c r="P526" s="15" t="s">
        <v>1055</v>
      </c>
      <c r="Q526" s="15">
        <v>2000</v>
      </c>
      <c r="R526" s="15">
        <v>0</v>
      </c>
      <c r="S526" s="15">
        <v>2000</v>
      </c>
      <c r="T526" s="15">
        <v>0.06</v>
      </c>
      <c r="U526" s="15" t="s">
        <v>3335</v>
      </c>
      <c r="V526" s="15" t="s">
        <v>76</v>
      </c>
      <c r="W526" s="16">
        <v>0</v>
      </c>
      <c r="X526" s="16">
        <v>1</v>
      </c>
      <c r="Y526" s="15">
        <v>2510</v>
      </c>
      <c r="Z526" s="15">
        <v>5.8000000000000003E-2</v>
      </c>
      <c r="AA526" s="15" t="s">
        <v>4186</v>
      </c>
      <c r="AB526" s="15" t="s">
        <v>4187</v>
      </c>
      <c r="AC526" s="15">
        <v>31666.68</v>
      </c>
      <c r="AD526" s="26">
        <v>40260</v>
      </c>
      <c r="AE526" s="15" t="s">
        <v>78</v>
      </c>
      <c r="AF526" s="15" t="s">
        <v>78</v>
      </c>
      <c r="AG526" s="16">
        <v>1</v>
      </c>
      <c r="AH526" s="15" t="s">
        <v>4373</v>
      </c>
      <c r="AI526" s="15" t="s">
        <v>78</v>
      </c>
      <c r="AJ526" s="15">
        <v>2510.0810546900002</v>
      </c>
      <c r="AK526" s="15">
        <v>239.96806904900001</v>
      </c>
      <c r="AL526" s="15">
        <v>3088266.2163499999</v>
      </c>
      <c r="AM526" s="15">
        <v>1424687.00841</v>
      </c>
      <c r="AN526" s="14"/>
      <c r="AO526" s="14"/>
      <c r="AP526" s="19">
        <v>0</v>
      </c>
      <c r="AQ526" s="19">
        <v>0</v>
      </c>
      <c r="AR526" s="19">
        <v>1800</v>
      </c>
      <c r="AS526" s="19">
        <v>0</v>
      </c>
      <c r="AT526" s="19">
        <f t="shared" si="122"/>
        <v>1800</v>
      </c>
      <c r="AU526" s="19">
        <v>0</v>
      </c>
      <c r="AV526" s="19">
        <v>0</v>
      </c>
      <c r="AW526" s="19">
        <v>0</v>
      </c>
      <c r="AX526" s="19">
        <v>0</v>
      </c>
      <c r="AY526" s="20">
        <f t="shared" si="125"/>
        <v>0</v>
      </c>
      <c r="AZ526" s="19">
        <f t="shared" si="124"/>
        <v>1800</v>
      </c>
      <c r="BA526" s="21">
        <v>1.4712000000000001</v>
      </c>
      <c r="BB526" s="21">
        <v>2.0617000000000001</v>
      </c>
      <c r="BC526" s="22"/>
      <c r="BD526" s="19">
        <v>54</v>
      </c>
      <c r="BE526" s="19">
        <f t="shared" si="117"/>
        <v>26.4816</v>
      </c>
      <c r="BF526" s="19">
        <f t="shared" si="118"/>
        <v>37.110600000000005</v>
      </c>
      <c r="BG526" s="23">
        <v>3.4819999999999997E-2</v>
      </c>
      <c r="BH526" s="23">
        <f t="shared" si="119"/>
        <v>3.4819999999999997E-2</v>
      </c>
      <c r="BI526" s="19">
        <v>0</v>
      </c>
      <c r="BJ526" s="19">
        <v>0</v>
      </c>
      <c r="BK526" s="19">
        <f t="shared" si="113"/>
        <v>26.4816</v>
      </c>
      <c r="BL526" s="19">
        <f t="shared" si="113"/>
        <v>37.110600000000005</v>
      </c>
      <c r="BM526" s="19">
        <v>0</v>
      </c>
      <c r="BN526" s="19">
        <v>0</v>
      </c>
      <c r="BO526" s="19">
        <f t="shared" si="120"/>
        <v>0</v>
      </c>
      <c r="BP526" s="24">
        <f t="shared" si="114"/>
        <v>26.4816</v>
      </c>
      <c r="BQ526" s="24">
        <f t="shared" si="114"/>
        <v>37.110600000000005</v>
      </c>
      <c r="BR526" s="24">
        <f t="shared" si="121"/>
        <v>10.629000000000005</v>
      </c>
    </row>
    <row r="527" spans="1:70" s="25" customFormat="1" ht="14.25" x14ac:dyDescent="0.2">
      <c r="A527" s="14">
        <v>770</v>
      </c>
      <c r="B527" s="14"/>
      <c r="C527" s="15" t="s">
        <v>4374</v>
      </c>
      <c r="D527" s="16">
        <v>14695</v>
      </c>
      <c r="E527" s="15" t="s">
        <v>4375</v>
      </c>
      <c r="F527" s="15" t="s">
        <v>4374</v>
      </c>
      <c r="G527" s="17" t="s">
        <v>4376</v>
      </c>
      <c r="H527" s="17" t="s">
        <v>4377</v>
      </c>
      <c r="I527" s="17" t="s">
        <v>4378</v>
      </c>
      <c r="J527" s="15" t="s">
        <v>4379</v>
      </c>
      <c r="K527" s="15" t="s">
        <v>4380</v>
      </c>
      <c r="L527" s="18" t="s">
        <v>4381</v>
      </c>
      <c r="M527" s="15" t="s">
        <v>4184</v>
      </c>
      <c r="N527" s="15" t="s">
        <v>4185</v>
      </c>
      <c r="O527" s="16">
        <v>556</v>
      </c>
      <c r="P527" s="15" t="s">
        <v>90</v>
      </c>
      <c r="Q527" s="15">
        <v>25000</v>
      </c>
      <c r="R527" s="15">
        <v>108000</v>
      </c>
      <c r="S527" s="15">
        <v>133000</v>
      </c>
      <c r="T527" s="15">
        <v>7.0000000000000007E-2</v>
      </c>
      <c r="U527" s="15" t="s">
        <v>3335</v>
      </c>
      <c r="V527" s="15" t="s">
        <v>76</v>
      </c>
      <c r="W527" s="16">
        <v>1</v>
      </c>
      <c r="X527" s="16">
        <v>1</v>
      </c>
      <c r="Y527" s="15">
        <v>2775</v>
      </c>
      <c r="Z527" s="15">
        <v>6.4000000000000001E-2</v>
      </c>
      <c r="AA527" s="15" t="s">
        <v>4186</v>
      </c>
      <c r="AB527" s="15" t="s">
        <v>4187</v>
      </c>
      <c r="AC527" s="15">
        <v>126900</v>
      </c>
      <c r="AD527" s="26">
        <v>40107</v>
      </c>
      <c r="AE527" s="15" t="s">
        <v>78</v>
      </c>
      <c r="AF527" s="15" t="s">
        <v>78</v>
      </c>
      <c r="AG527" s="16">
        <v>1</v>
      </c>
      <c r="AH527" s="15" t="s">
        <v>4382</v>
      </c>
      <c r="AI527" s="15" t="s">
        <v>78</v>
      </c>
      <c r="AJ527" s="15">
        <v>2774.8349609400002</v>
      </c>
      <c r="AK527" s="15">
        <v>245.85627973999999</v>
      </c>
      <c r="AL527" s="15">
        <v>3088248.1357700001</v>
      </c>
      <c r="AM527" s="15">
        <v>1424709.0173200001</v>
      </c>
      <c r="AN527" s="14"/>
      <c r="AO527" s="14"/>
      <c r="AP527" s="19">
        <v>25000</v>
      </c>
      <c r="AQ527" s="19">
        <v>108000</v>
      </c>
      <c r="AR527" s="19">
        <v>0</v>
      </c>
      <c r="AS527" s="19">
        <v>0</v>
      </c>
      <c r="AT527" s="19">
        <f t="shared" si="122"/>
        <v>133000</v>
      </c>
      <c r="AU527" s="19">
        <v>45000</v>
      </c>
      <c r="AV527" s="19">
        <v>3000</v>
      </c>
      <c r="AW527" s="19">
        <v>30800</v>
      </c>
      <c r="AX527" s="19">
        <v>0</v>
      </c>
      <c r="AY527" s="20">
        <f t="shared" si="125"/>
        <v>78800</v>
      </c>
      <c r="AZ527" s="19">
        <f t="shared" si="124"/>
        <v>54200</v>
      </c>
      <c r="BA527" s="21">
        <v>1.4712000000000001</v>
      </c>
      <c r="BB527" s="21">
        <v>2.0617000000000001</v>
      </c>
      <c r="BC527" s="22"/>
      <c r="BD527" s="19">
        <v>1330</v>
      </c>
      <c r="BE527" s="19">
        <f t="shared" si="117"/>
        <v>797.3904</v>
      </c>
      <c r="BF527" s="19">
        <f t="shared" si="118"/>
        <v>1117.4414000000002</v>
      </c>
      <c r="BG527" s="23">
        <v>3.4819999999999997E-2</v>
      </c>
      <c r="BH527" s="23">
        <f t="shared" si="119"/>
        <v>3.4819999999999997E-2</v>
      </c>
      <c r="BI527" s="19">
        <v>27.765133727999999</v>
      </c>
      <c r="BJ527" s="19">
        <v>38.909309548000003</v>
      </c>
      <c r="BK527" s="19">
        <f t="shared" si="113"/>
        <v>769.62526627199998</v>
      </c>
      <c r="BL527" s="19">
        <f t="shared" si="113"/>
        <v>1078.5320904520001</v>
      </c>
      <c r="BM527" s="19">
        <v>0</v>
      </c>
      <c r="BN527" s="19">
        <v>0</v>
      </c>
      <c r="BO527" s="19">
        <f t="shared" si="120"/>
        <v>0</v>
      </c>
      <c r="BP527" s="24">
        <f t="shared" si="114"/>
        <v>769.62526627199998</v>
      </c>
      <c r="BQ527" s="24">
        <f t="shared" si="114"/>
        <v>1078.5320904520001</v>
      </c>
      <c r="BR527" s="24">
        <f t="shared" si="121"/>
        <v>308.90682418000017</v>
      </c>
    </row>
    <row r="528" spans="1:70" s="25" customFormat="1" ht="14.25" x14ac:dyDescent="0.2">
      <c r="A528" s="14">
        <v>771</v>
      </c>
      <c r="B528" s="14"/>
      <c r="C528" s="15" t="s">
        <v>176</v>
      </c>
      <c r="D528" s="16">
        <v>37002</v>
      </c>
      <c r="E528" s="15" t="s">
        <v>4383</v>
      </c>
      <c r="F528" s="15" t="s">
        <v>4384</v>
      </c>
      <c r="G528" s="17" t="s">
        <v>4385</v>
      </c>
      <c r="H528" s="17" t="s">
        <v>4386</v>
      </c>
      <c r="I528" s="17" t="s">
        <v>86</v>
      </c>
      <c r="J528" s="15" t="s">
        <v>4387</v>
      </c>
      <c r="K528" s="15" t="s">
        <v>3286</v>
      </c>
      <c r="L528" s="18" t="s">
        <v>4388</v>
      </c>
      <c r="M528" s="15" t="s">
        <v>4184</v>
      </c>
      <c r="N528" s="15" t="s">
        <v>4185</v>
      </c>
      <c r="O528" s="16">
        <v>556</v>
      </c>
      <c r="P528" s="15" t="s">
        <v>90</v>
      </c>
      <c r="Q528" s="15">
        <v>25000</v>
      </c>
      <c r="R528" s="15">
        <v>108000</v>
      </c>
      <c r="S528" s="15">
        <v>133000</v>
      </c>
      <c r="T528" s="15">
        <v>0.06</v>
      </c>
      <c r="U528" s="15" t="s">
        <v>3335</v>
      </c>
      <c r="V528" s="15" t="s">
        <v>76</v>
      </c>
      <c r="W528" s="16">
        <v>1</v>
      </c>
      <c r="X528" s="16">
        <v>1</v>
      </c>
      <c r="Y528" s="15">
        <v>2392</v>
      </c>
      <c r="Z528" s="15">
        <v>5.5E-2</v>
      </c>
      <c r="AA528" s="15" t="s">
        <v>4186</v>
      </c>
      <c r="AB528" s="15" t="s">
        <v>4187</v>
      </c>
      <c r="AC528" s="15">
        <v>104000</v>
      </c>
      <c r="AD528" s="26">
        <v>41880</v>
      </c>
      <c r="AE528" s="15" t="s">
        <v>78</v>
      </c>
      <c r="AF528" s="15" t="s">
        <v>78</v>
      </c>
      <c r="AG528" s="16">
        <v>1</v>
      </c>
      <c r="AH528" s="15" t="s">
        <v>4389</v>
      </c>
      <c r="AI528" s="15" t="s">
        <v>78</v>
      </c>
      <c r="AJ528" s="15">
        <v>2391.9912109400002</v>
      </c>
      <c r="AK528" s="15">
        <v>237.82288768800001</v>
      </c>
      <c r="AL528" s="15">
        <v>3088233.52789</v>
      </c>
      <c r="AM528" s="15">
        <v>1424732.86769</v>
      </c>
      <c r="AN528" s="14"/>
      <c r="AO528" s="14"/>
      <c r="AP528" s="19">
        <v>25000</v>
      </c>
      <c r="AQ528" s="19">
        <v>108000</v>
      </c>
      <c r="AR528" s="19">
        <v>0</v>
      </c>
      <c r="AS528" s="19">
        <v>0</v>
      </c>
      <c r="AT528" s="19">
        <f t="shared" si="122"/>
        <v>133000</v>
      </c>
      <c r="AU528" s="19">
        <v>45000</v>
      </c>
      <c r="AV528" s="19">
        <v>3000</v>
      </c>
      <c r="AW528" s="19">
        <v>30800</v>
      </c>
      <c r="AX528" s="19">
        <v>0</v>
      </c>
      <c r="AY528" s="20">
        <f t="shared" si="125"/>
        <v>78800</v>
      </c>
      <c r="AZ528" s="19">
        <f t="shared" si="124"/>
        <v>54200</v>
      </c>
      <c r="BA528" s="21">
        <v>1.4712000000000001</v>
      </c>
      <c r="BB528" s="21">
        <v>2.0617000000000001</v>
      </c>
      <c r="BC528" s="22"/>
      <c r="BD528" s="19">
        <v>1330</v>
      </c>
      <c r="BE528" s="19">
        <f t="shared" si="117"/>
        <v>797.3904</v>
      </c>
      <c r="BF528" s="19">
        <f t="shared" si="118"/>
        <v>1117.4414000000002</v>
      </c>
      <c r="BG528" s="23">
        <v>3.4819999999999997E-2</v>
      </c>
      <c r="BH528" s="23">
        <f t="shared" si="119"/>
        <v>3.4819999999999997E-2</v>
      </c>
      <c r="BI528" s="19">
        <v>27.765133727999999</v>
      </c>
      <c r="BJ528" s="19">
        <v>38.909309548000003</v>
      </c>
      <c r="BK528" s="19">
        <f t="shared" si="113"/>
        <v>769.62526627199998</v>
      </c>
      <c r="BL528" s="19">
        <f t="shared" si="113"/>
        <v>1078.5320904520001</v>
      </c>
      <c r="BM528" s="19">
        <v>0</v>
      </c>
      <c r="BN528" s="19">
        <v>0</v>
      </c>
      <c r="BO528" s="19">
        <f t="shared" si="120"/>
        <v>0</v>
      </c>
      <c r="BP528" s="24">
        <f t="shared" si="114"/>
        <v>769.62526627199998</v>
      </c>
      <c r="BQ528" s="24">
        <f t="shared" si="114"/>
        <v>1078.5320904520001</v>
      </c>
      <c r="BR528" s="24">
        <f t="shared" si="121"/>
        <v>308.90682418000017</v>
      </c>
    </row>
    <row r="529" spans="1:70" s="25" customFormat="1" ht="14.25" x14ac:dyDescent="0.2">
      <c r="A529" s="14">
        <v>772</v>
      </c>
      <c r="B529" s="14"/>
      <c r="C529" s="15"/>
      <c r="D529" s="16">
        <v>28813</v>
      </c>
      <c r="E529" s="15" t="s">
        <v>4390</v>
      </c>
      <c r="F529" s="15" t="s">
        <v>4391</v>
      </c>
      <c r="G529" s="17" t="s">
        <v>4392</v>
      </c>
      <c r="H529" s="17" t="s">
        <v>4393</v>
      </c>
      <c r="I529" s="17" t="s">
        <v>86</v>
      </c>
      <c r="J529" s="15" t="s">
        <v>4394</v>
      </c>
      <c r="K529" s="15" t="s">
        <v>4395</v>
      </c>
      <c r="L529" s="18" t="s">
        <v>4396</v>
      </c>
      <c r="M529" s="15" t="s">
        <v>4184</v>
      </c>
      <c r="N529" s="15" t="s">
        <v>4185</v>
      </c>
      <c r="O529" s="16">
        <v>500</v>
      </c>
      <c r="P529" s="15" t="s">
        <v>1055</v>
      </c>
      <c r="Q529" s="15">
        <v>2000</v>
      </c>
      <c r="R529" s="15">
        <v>0</v>
      </c>
      <c r="S529" s="15">
        <v>2000</v>
      </c>
      <c r="T529" s="15">
        <v>7.0000000000000007E-2</v>
      </c>
      <c r="U529" s="15" t="s">
        <v>3335</v>
      </c>
      <c r="V529" s="15" t="s">
        <v>76</v>
      </c>
      <c r="W529" s="16">
        <v>0</v>
      </c>
      <c r="X529" s="16">
        <v>1</v>
      </c>
      <c r="Y529" s="15">
        <v>3013</v>
      </c>
      <c r="Z529" s="15">
        <v>6.9000000000000006E-2</v>
      </c>
      <c r="AA529" s="15" t="s">
        <v>4299</v>
      </c>
      <c r="AB529" s="15" t="s">
        <v>4187</v>
      </c>
      <c r="AC529" s="15">
        <v>31666.68</v>
      </c>
      <c r="AD529" s="26">
        <v>40260</v>
      </c>
      <c r="AE529" s="15" t="s">
        <v>78</v>
      </c>
      <c r="AF529" s="15" t="s">
        <v>78</v>
      </c>
      <c r="AG529" s="16">
        <v>1</v>
      </c>
      <c r="AH529" s="15" t="s">
        <v>4397</v>
      </c>
      <c r="AI529" s="15" t="s">
        <v>78</v>
      </c>
      <c r="AJ529" s="15">
        <v>3013.3227539099998</v>
      </c>
      <c r="AK529" s="15">
        <v>250.189334242</v>
      </c>
      <c r="AL529" s="15">
        <v>3088221.0389299998</v>
      </c>
      <c r="AM529" s="15">
        <v>1424759.57393</v>
      </c>
      <c r="AN529" s="14"/>
      <c r="AO529" s="14"/>
      <c r="AP529" s="19">
        <v>0</v>
      </c>
      <c r="AQ529" s="19">
        <v>0</v>
      </c>
      <c r="AR529" s="19">
        <v>1800</v>
      </c>
      <c r="AS529" s="19">
        <v>0</v>
      </c>
      <c r="AT529" s="19">
        <f t="shared" si="122"/>
        <v>1800</v>
      </c>
      <c r="AU529" s="19">
        <v>0</v>
      </c>
      <c r="AV529" s="19">
        <v>0</v>
      </c>
      <c r="AW529" s="19">
        <v>0</v>
      </c>
      <c r="AX529" s="19">
        <v>0</v>
      </c>
      <c r="AY529" s="20">
        <f t="shared" si="125"/>
        <v>0</v>
      </c>
      <c r="AZ529" s="19">
        <f t="shared" si="124"/>
        <v>1800</v>
      </c>
      <c r="BA529" s="21">
        <v>1.4712000000000001</v>
      </c>
      <c r="BB529" s="21">
        <v>2.0617000000000001</v>
      </c>
      <c r="BC529" s="22"/>
      <c r="BD529" s="19">
        <v>54</v>
      </c>
      <c r="BE529" s="19">
        <f t="shared" si="117"/>
        <v>26.4816</v>
      </c>
      <c r="BF529" s="19">
        <f t="shared" si="118"/>
        <v>37.110600000000005</v>
      </c>
      <c r="BG529" s="23">
        <v>3.4819999999999997E-2</v>
      </c>
      <c r="BH529" s="23">
        <f t="shared" si="119"/>
        <v>3.4819999999999997E-2</v>
      </c>
      <c r="BI529" s="19">
        <v>0</v>
      </c>
      <c r="BJ529" s="19">
        <v>0</v>
      </c>
      <c r="BK529" s="19">
        <f t="shared" ref="BK529:BL544" si="126">BE529-BI529</f>
        <v>26.4816</v>
      </c>
      <c r="BL529" s="19">
        <f t="shared" si="126"/>
        <v>37.110600000000005</v>
      </c>
      <c r="BM529" s="19">
        <v>0</v>
      </c>
      <c r="BN529" s="19">
        <v>0</v>
      </c>
      <c r="BO529" s="19">
        <f t="shared" si="120"/>
        <v>0</v>
      </c>
      <c r="BP529" s="24">
        <f t="shared" si="114"/>
        <v>26.4816</v>
      </c>
      <c r="BQ529" s="24">
        <f t="shared" si="114"/>
        <v>37.110600000000005</v>
      </c>
      <c r="BR529" s="24">
        <f t="shared" si="121"/>
        <v>10.629000000000005</v>
      </c>
    </row>
    <row r="530" spans="1:70" s="25" customFormat="1" ht="14.25" x14ac:dyDescent="0.2">
      <c r="A530" s="14">
        <v>773</v>
      </c>
      <c r="B530" s="14"/>
      <c r="C530" s="15" t="s">
        <v>4398</v>
      </c>
      <c r="D530" s="16">
        <v>25040</v>
      </c>
      <c r="E530" s="15" t="s">
        <v>4399</v>
      </c>
      <c r="F530" s="15" t="s">
        <v>4398</v>
      </c>
      <c r="G530" s="17" t="s">
        <v>4400</v>
      </c>
      <c r="H530" s="17" t="s">
        <v>4401</v>
      </c>
      <c r="I530" s="17" t="s">
        <v>86</v>
      </c>
      <c r="J530" s="15" t="s">
        <v>4402</v>
      </c>
      <c r="K530" s="15" t="s">
        <v>644</v>
      </c>
      <c r="L530" s="18" t="s">
        <v>4403</v>
      </c>
      <c r="M530" s="15" t="s">
        <v>4184</v>
      </c>
      <c r="N530" s="15" t="s">
        <v>4185</v>
      </c>
      <c r="O530" s="16">
        <v>500</v>
      </c>
      <c r="P530" s="15" t="s">
        <v>1055</v>
      </c>
      <c r="Q530" s="15">
        <v>2000</v>
      </c>
      <c r="R530" s="15">
        <v>0</v>
      </c>
      <c r="S530" s="15">
        <v>2000</v>
      </c>
      <c r="T530" s="15">
        <v>0.06</v>
      </c>
      <c r="U530" s="15" t="s">
        <v>3335</v>
      </c>
      <c r="V530" s="15" t="s">
        <v>76</v>
      </c>
      <c r="W530" s="16">
        <v>0</v>
      </c>
      <c r="X530" s="16">
        <v>1</v>
      </c>
      <c r="Y530" s="15">
        <v>2708</v>
      </c>
      <c r="Z530" s="15">
        <v>6.2E-2</v>
      </c>
      <c r="AA530" s="15" t="s">
        <v>4299</v>
      </c>
      <c r="AB530" s="15" t="s">
        <v>4187</v>
      </c>
      <c r="AC530" s="15">
        <v>31666.68</v>
      </c>
      <c r="AD530" s="26">
        <v>40260</v>
      </c>
      <c r="AE530" s="15" t="s">
        <v>78</v>
      </c>
      <c r="AF530" s="15" t="s">
        <v>78</v>
      </c>
      <c r="AG530" s="16">
        <v>1</v>
      </c>
      <c r="AH530" s="15" t="s">
        <v>4404</v>
      </c>
      <c r="AI530" s="15" t="s">
        <v>78</v>
      </c>
      <c r="AJ530" s="15">
        <v>2708.0249023400002</v>
      </c>
      <c r="AK530" s="15">
        <v>242.46384865900001</v>
      </c>
      <c r="AL530" s="15">
        <v>3088213.8725899998</v>
      </c>
      <c r="AM530" s="15">
        <v>1424790.3417499999</v>
      </c>
      <c r="AN530" s="14"/>
      <c r="AO530" s="14"/>
      <c r="AP530" s="19">
        <v>0</v>
      </c>
      <c r="AQ530" s="19">
        <v>0</v>
      </c>
      <c r="AR530" s="19">
        <v>1800</v>
      </c>
      <c r="AS530" s="19">
        <v>0</v>
      </c>
      <c r="AT530" s="19">
        <f t="shared" si="122"/>
        <v>1800</v>
      </c>
      <c r="AU530" s="19">
        <v>0</v>
      </c>
      <c r="AV530" s="19">
        <v>0</v>
      </c>
      <c r="AW530" s="19">
        <v>0</v>
      </c>
      <c r="AX530" s="19">
        <v>0</v>
      </c>
      <c r="AY530" s="20">
        <f t="shared" si="125"/>
        <v>0</v>
      </c>
      <c r="AZ530" s="19">
        <f t="shared" si="124"/>
        <v>1800</v>
      </c>
      <c r="BA530" s="21">
        <v>1.4712000000000001</v>
      </c>
      <c r="BB530" s="21">
        <v>2.0617000000000001</v>
      </c>
      <c r="BC530" s="22"/>
      <c r="BD530" s="19">
        <v>54</v>
      </c>
      <c r="BE530" s="19">
        <f t="shared" si="117"/>
        <v>26.4816</v>
      </c>
      <c r="BF530" s="19">
        <f t="shared" si="118"/>
        <v>37.110600000000005</v>
      </c>
      <c r="BG530" s="23">
        <v>3.4819999999999997E-2</v>
      </c>
      <c r="BH530" s="23">
        <f t="shared" si="119"/>
        <v>3.4819999999999997E-2</v>
      </c>
      <c r="BI530" s="19">
        <v>0</v>
      </c>
      <c r="BJ530" s="19">
        <v>0</v>
      </c>
      <c r="BK530" s="19">
        <f t="shared" si="126"/>
        <v>26.4816</v>
      </c>
      <c r="BL530" s="19">
        <f t="shared" si="126"/>
        <v>37.110600000000005</v>
      </c>
      <c r="BM530" s="19">
        <v>0</v>
      </c>
      <c r="BN530" s="19">
        <v>0</v>
      </c>
      <c r="BO530" s="19">
        <f t="shared" si="120"/>
        <v>0</v>
      </c>
      <c r="BP530" s="24">
        <f t="shared" si="114"/>
        <v>26.4816</v>
      </c>
      <c r="BQ530" s="24">
        <f t="shared" si="114"/>
        <v>37.110600000000005</v>
      </c>
      <c r="BR530" s="24">
        <f t="shared" si="121"/>
        <v>10.629000000000005</v>
      </c>
    </row>
    <row r="531" spans="1:70" s="25" customFormat="1" ht="14.25" x14ac:dyDescent="0.2">
      <c r="A531" s="14">
        <v>774</v>
      </c>
      <c r="B531" s="14"/>
      <c r="C531" s="15" t="s">
        <v>4405</v>
      </c>
      <c r="D531" s="16">
        <v>8026</v>
      </c>
      <c r="E531" s="15" t="s">
        <v>4406</v>
      </c>
      <c r="F531" s="15" t="s">
        <v>4405</v>
      </c>
      <c r="G531" s="17" t="s">
        <v>4407</v>
      </c>
      <c r="H531" s="17" t="s">
        <v>4408</v>
      </c>
      <c r="I531" s="17" t="s">
        <v>86</v>
      </c>
      <c r="J531" s="15" t="s">
        <v>4409</v>
      </c>
      <c r="K531" s="15" t="s">
        <v>4410</v>
      </c>
      <c r="L531" s="18" t="s">
        <v>4411</v>
      </c>
      <c r="M531" s="15" t="s">
        <v>4184</v>
      </c>
      <c r="N531" s="15" t="s">
        <v>4185</v>
      </c>
      <c r="O531" s="16">
        <v>500</v>
      </c>
      <c r="P531" s="15" t="s">
        <v>1055</v>
      </c>
      <c r="Q531" s="15">
        <v>2000</v>
      </c>
      <c r="R531" s="15">
        <v>0</v>
      </c>
      <c r="S531" s="15">
        <v>2000</v>
      </c>
      <c r="T531" s="15">
        <v>0.08</v>
      </c>
      <c r="U531" s="15" t="s">
        <v>3335</v>
      </c>
      <c r="V531" s="15" t="s">
        <v>76</v>
      </c>
      <c r="W531" s="16">
        <v>0</v>
      </c>
      <c r="X531" s="16">
        <v>1</v>
      </c>
      <c r="Y531" s="15">
        <v>3221</v>
      </c>
      <c r="Z531" s="15">
        <v>7.3999999999999996E-2</v>
      </c>
      <c r="AA531" s="15" t="s">
        <v>4299</v>
      </c>
      <c r="AB531" s="15" t="s">
        <v>4187</v>
      </c>
      <c r="AC531" s="15">
        <v>31666.68</v>
      </c>
      <c r="AD531" s="26">
        <v>40260</v>
      </c>
      <c r="AE531" s="15" t="s">
        <v>78</v>
      </c>
      <c r="AF531" s="15" t="s">
        <v>78</v>
      </c>
      <c r="AG531" s="16">
        <v>1</v>
      </c>
      <c r="AH531" s="15" t="s">
        <v>4412</v>
      </c>
      <c r="AI531" s="15" t="s">
        <v>78</v>
      </c>
      <c r="AJ531" s="15">
        <v>3221.2612304700001</v>
      </c>
      <c r="AK531" s="15">
        <v>253.901369585</v>
      </c>
      <c r="AL531" s="15">
        <v>3088204.85953</v>
      </c>
      <c r="AM531" s="15">
        <v>1424821.4827399999</v>
      </c>
      <c r="AN531" s="14"/>
      <c r="AO531" s="14"/>
      <c r="AP531" s="19">
        <v>0</v>
      </c>
      <c r="AQ531" s="19">
        <v>0</v>
      </c>
      <c r="AR531" s="19">
        <v>1800</v>
      </c>
      <c r="AS531" s="19">
        <v>0</v>
      </c>
      <c r="AT531" s="19">
        <f t="shared" si="122"/>
        <v>1800</v>
      </c>
      <c r="AU531" s="19">
        <v>0</v>
      </c>
      <c r="AV531" s="19">
        <v>0</v>
      </c>
      <c r="AW531" s="19">
        <v>0</v>
      </c>
      <c r="AX531" s="19">
        <v>0</v>
      </c>
      <c r="AY531" s="20">
        <f t="shared" si="125"/>
        <v>0</v>
      </c>
      <c r="AZ531" s="19">
        <f t="shared" si="124"/>
        <v>1800</v>
      </c>
      <c r="BA531" s="21">
        <v>1.4712000000000001</v>
      </c>
      <c r="BB531" s="21">
        <v>2.0617000000000001</v>
      </c>
      <c r="BC531" s="22"/>
      <c r="BD531" s="19">
        <v>54</v>
      </c>
      <c r="BE531" s="19">
        <f t="shared" si="117"/>
        <v>26.4816</v>
      </c>
      <c r="BF531" s="19">
        <f t="shared" si="118"/>
        <v>37.110600000000005</v>
      </c>
      <c r="BG531" s="23">
        <v>3.4819999999999997E-2</v>
      </c>
      <c r="BH531" s="23">
        <f t="shared" si="119"/>
        <v>3.4819999999999997E-2</v>
      </c>
      <c r="BI531" s="19">
        <v>0</v>
      </c>
      <c r="BJ531" s="19">
        <v>0</v>
      </c>
      <c r="BK531" s="19">
        <f t="shared" si="126"/>
        <v>26.4816</v>
      </c>
      <c r="BL531" s="19">
        <f t="shared" si="126"/>
        <v>37.110600000000005</v>
      </c>
      <c r="BM531" s="19">
        <v>0</v>
      </c>
      <c r="BN531" s="19">
        <v>0</v>
      </c>
      <c r="BO531" s="19">
        <f t="shared" si="120"/>
        <v>0</v>
      </c>
      <c r="BP531" s="24">
        <f t="shared" si="114"/>
        <v>26.4816</v>
      </c>
      <c r="BQ531" s="24">
        <f t="shared" si="114"/>
        <v>37.110600000000005</v>
      </c>
      <c r="BR531" s="24">
        <f t="shared" si="121"/>
        <v>10.629000000000005</v>
      </c>
    </row>
    <row r="532" spans="1:70" s="25" customFormat="1" ht="14.25" x14ac:dyDescent="0.2">
      <c r="A532" s="14">
        <v>775</v>
      </c>
      <c r="B532" s="14"/>
      <c r="C532" s="15"/>
      <c r="D532" s="16">
        <v>2909</v>
      </c>
      <c r="E532" s="15" t="s">
        <v>4413</v>
      </c>
      <c r="F532" s="15" t="s">
        <v>4414</v>
      </c>
      <c r="G532" s="17" t="s">
        <v>4415</v>
      </c>
      <c r="H532" s="17" t="s">
        <v>4416</v>
      </c>
      <c r="I532" s="17" t="s">
        <v>86</v>
      </c>
      <c r="J532" s="15" t="s">
        <v>4417</v>
      </c>
      <c r="K532" s="15" t="s">
        <v>4418</v>
      </c>
      <c r="L532" s="18" t="s">
        <v>4419</v>
      </c>
      <c r="M532" s="15" t="s">
        <v>4184</v>
      </c>
      <c r="N532" s="15" t="s">
        <v>4185</v>
      </c>
      <c r="O532" s="16">
        <v>500</v>
      </c>
      <c r="P532" s="15" t="s">
        <v>1055</v>
      </c>
      <c r="Q532" s="15">
        <v>2000</v>
      </c>
      <c r="R532" s="15">
        <v>0</v>
      </c>
      <c r="S532" s="15">
        <v>2000</v>
      </c>
      <c r="T532" s="15">
        <v>0.08</v>
      </c>
      <c r="U532" s="15" t="s">
        <v>3335</v>
      </c>
      <c r="V532" s="15" t="s">
        <v>76</v>
      </c>
      <c r="W532" s="16">
        <v>0</v>
      </c>
      <c r="X532" s="16">
        <v>1</v>
      </c>
      <c r="Y532" s="15">
        <v>3176</v>
      </c>
      <c r="Z532" s="15">
        <v>7.2999999999999995E-2</v>
      </c>
      <c r="AA532" s="15" t="s">
        <v>4299</v>
      </c>
      <c r="AB532" s="15" t="s">
        <v>4187</v>
      </c>
      <c r="AC532" s="15">
        <v>31666.68</v>
      </c>
      <c r="AD532" s="26">
        <v>40260</v>
      </c>
      <c r="AE532" s="15" t="s">
        <v>78</v>
      </c>
      <c r="AF532" s="15" t="s">
        <v>78</v>
      </c>
      <c r="AG532" s="16">
        <v>1</v>
      </c>
      <c r="AH532" s="15" t="s">
        <v>4420</v>
      </c>
      <c r="AI532" s="15" t="s">
        <v>78</v>
      </c>
      <c r="AJ532" s="15">
        <v>3176.3359375</v>
      </c>
      <c r="AK532" s="15">
        <v>252.470229585</v>
      </c>
      <c r="AL532" s="15">
        <v>3088201.3065200001</v>
      </c>
      <c r="AM532" s="15">
        <v>1424856.60044</v>
      </c>
      <c r="AN532" s="14"/>
      <c r="AO532" s="14"/>
      <c r="AP532" s="19">
        <v>0</v>
      </c>
      <c r="AQ532" s="19">
        <v>0</v>
      </c>
      <c r="AR532" s="19">
        <v>1800</v>
      </c>
      <c r="AS532" s="19">
        <v>0</v>
      </c>
      <c r="AT532" s="19">
        <f t="shared" si="122"/>
        <v>1800</v>
      </c>
      <c r="AU532" s="19">
        <v>0</v>
      </c>
      <c r="AV532" s="19">
        <v>0</v>
      </c>
      <c r="AW532" s="19">
        <v>0</v>
      </c>
      <c r="AX532" s="19">
        <v>0</v>
      </c>
      <c r="AY532" s="20">
        <f t="shared" si="125"/>
        <v>0</v>
      </c>
      <c r="AZ532" s="19">
        <f t="shared" si="124"/>
        <v>1800</v>
      </c>
      <c r="BA532" s="21">
        <v>1.4712000000000001</v>
      </c>
      <c r="BB532" s="21">
        <v>2.0617000000000001</v>
      </c>
      <c r="BC532" s="22"/>
      <c r="BD532" s="19">
        <v>54</v>
      </c>
      <c r="BE532" s="19">
        <f t="shared" si="117"/>
        <v>26.4816</v>
      </c>
      <c r="BF532" s="19">
        <f t="shared" si="118"/>
        <v>37.110600000000005</v>
      </c>
      <c r="BG532" s="23">
        <v>3.4819999999999997E-2</v>
      </c>
      <c r="BH532" s="23">
        <f t="shared" si="119"/>
        <v>3.4819999999999997E-2</v>
      </c>
      <c r="BI532" s="19">
        <v>0</v>
      </c>
      <c r="BJ532" s="19">
        <v>0</v>
      </c>
      <c r="BK532" s="19">
        <f t="shared" si="126"/>
        <v>26.4816</v>
      </c>
      <c r="BL532" s="19">
        <f t="shared" si="126"/>
        <v>37.110600000000005</v>
      </c>
      <c r="BM532" s="19">
        <v>0</v>
      </c>
      <c r="BN532" s="19">
        <v>0</v>
      </c>
      <c r="BO532" s="19">
        <f t="shared" si="120"/>
        <v>0</v>
      </c>
      <c r="BP532" s="24">
        <f t="shared" si="114"/>
        <v>26.4816</v>
      </c>
      <c r="BQ532" s="24">
        <f t="shared" si="114"/>
        <v>37.110600000000005</v>
      </c>
      <c r="BR532" s="24">
        <f t="shared" si="121"/>
        <v>10.629000000000005</v>
      </c>
    </row>
    <row r="533" spans="1:70" s="25" customFormat="1" ht="14.25" x14ac:dyDescent="0.2">
      <c r="A533" s="14">
        <v>776</v>
      </c>
      <c r="B533" s="14"/>
      <c r="C533" s="15"/>
      <c r="D533" s="16">
        <v>33453</v>
      </c>
      <c r="E533" s="15" t="s">
        <v>4421</v>
      </c>
      <c r="F533" s="15" t="s">
        <v>4422</v>
      </c>
      <c r="G533" s="17" t="s">
        <v>4423</v>
      </c>
      <c r="H533" s="17" t="s">
        <v>4424</v>
      </c>
      <c r="I533" s="17" t="s">
        <v>86</v>
      </c>
      <c r="J533" s="15" t="s">
        <v>4153</v>
      </c>
      <c r="K533" s="15" t="s">
        <v>86</v>
      </c>
      <c r="L533" s="18" t="s">
        <v>4425</v>
      </c>
      <c r="M533" s="15" t="s">
        <v>4184</v>
      </c>
      <c r="N533" s="15" t="s">
        <v>4185</v>
      </c>
      <c r="O533" s="16">
        <v>500</v>
      </c>
      <c r="P533" s="15" t="s">
        <v>1055</v>
      </c>
      <c r="Q533" s="15">
        <v>2000</v>
      </c>
      <c r="R533" s="15">
        <v>0</v>
      </c>
      <c r="S533" s="15">
        <v>2000</v>
      </c>
      <c r="T533" s="15">
        <v>7.0000000000000007E-2</v>
      </c>
      <c r="U533" s="15" t="s">
        <v>3335</v>
      </c>
      <c r="V533" s="15" t="s">
        <v>76</v>
      </c>
      <c r="W533" s="16">
        <v>0</v>
      </c>
      <c r="X533" s="16">
        <v>1</v>
      </c>
      <c r="Y533" s="15">
        <v>2944</v>
      </c>
      <c r="Z533" s="15">
        <v>6.8000000000000005E-2</v>
      </c>
      <c r="AA533" s="15" t="s">
        <v>4299</v>
      </c>
      <c r="AB533" s="15" t="s">
        <v>4187</v>
      </c>
      <c r="AC533" s="15">
        <v>31666.68</v>
      </c>
      <c r="AD533" s="26">
        <v>40260</v>
      </c>
      <c r="AE533" s="15" t="s">
        <v>78</v>
      </c>
      <c r="AF533" s="15" t="s">
        <v>78</v>
      </c>
      <c r="AG533" s="16">
        <v>1</v>
      </c>
      <c r="AH533" s="15" t="s">
        <v>4426</v>
      </c>
      <c r="AI533" s="15" t="s">
        <v>78</v>
      </c>
      <c r="AJ533" s="15">
        <v>2943.5019531299999</v>
      </c>
      <c r="AK533" s="15">
        <v>247.78271114099999</v>
      </c>
      <c r="AL533" s="15">
        <v>3088195.5510900002</v>
      </c>
      <c r="AM533" s="15">
        <v>1424889.4971799999</v>
      </c>
      <c r="AN533" s="14"/>
      <c r="AO533" s="14"/>
      <c r="AP533" s="19">
        <v>0</v>
      </c>
      <c r="AQ533" s="19">
        <v>0</v>
      </c>
      <c r="AR533" s="19">
        <v>1800</v>
      </c>
      <c r="AS533" s="19">
        <v>0</v>
      </c>
      <c r="AT533" s="19">
        <f t="shared" si="122"/>
        <v>1800</v>
      </c>
      <c r="AU533" s="19">
        <v>0</v>
      </c>
      <c r="AV533" s="19">
        <v>0</v>
      </c>
      <c r="AW533" s="19">
        <v>0</v>
      </c>
      <c r="AX533" s="19">
        <v>0</v>
      </c>
      <c r="AY533" s="20">
        <f t="shared" si="125"/>
        <v>0</v>
      </c>
      <c r="AZ533" s="19">
        <f t="shared" si="124"/>
        <v>1800</v>
      </c>
      <c r="BA533" s="21">
        <v>1.4712000000000001</v>
      </c>
      <c r="BB533" s="21">
        <v>2.0617000000000001</v>
      </c>
      <c r="BC533" s="22"/>
      <c r="BD533" s="19">
        <v>54</v>
      </c>
      <c r="BE533" s="19">
        <f t="shared" si="117"/>
        <v>26.4816</v>
      </c>
      <c r="BF533" s="19">
        <f t="shared" si="118"/>
        <v>37.110600000000005</v>
      </c>
      <c r="BG533" s="23">
        <v>3.4819999999999997E-2</v>
      </c>
      <c r="BH533" s="23">
        <f t="shared" si="119"/>
        <v>3.4819999999999997E-2</v>
      </c>
      <c r="BI533" s="19">
        <v>0</v>
      </c>
      <c r="BJ533" s="19">
        <v>0</v>
      </c>
      <c r="BK533" s="19">
        <f t="shared" si="126"/>
        <v>26.4816</v>
      </c>
      <c r="BL533" s="19">
        <f t="shared" si="126"/>
        <v>37.110600000000005</v>
      </c>
      <c r="BM533" s="19">
        <v>0</v>
      </c>
      <c r="BN533" s="19">
        <v>0</v>
      </c>
      <c r="BO533" s="19">
        <f t="shared" si="120"/>
        <v>0</v>
      </c>
      <c r="BP533" s="24">
        <f t="shared" si="114"/>
        <v>26.4816</v>
      </c>
      <c r="BQ533" s="24">
        <f t="shared" si="114"/>
        <v>37.110600000000005</v>
      </c>
      <c r="BR533" s="24">
        <f t="shared" si="121"/>
        <v>10.629000000000005</v>
      </c>
    </row>
    <row r="534" spans="1:70" s="25" customFormat="1" ht="14.25" x14ac:dyDescent="0.2">
      <c r="A534" s="14">
        <v>777</v>
      </c>
      <c r="B534" s="14"/>
      <c r="C534" s="15"/>
      <c r="D534" s="16">
        <v>15358</v>
      </c>
      <c r="E534" s="15" t="s">
        <v>4427</v>
      </c>
      <c r="F534" s="15" t="s">
        <v>4428</v>
      </c>
      <c r="G534" s="17" t="s">
        <v>4429</v>
      </c>
      <c r="H534" s="17" t="s">
        <v>4430</v>
      </c>
      <c r="I534" s="17" t="s">
        <v>86</v>
      </c>
      <c r="J534" s="15" t="s">
        <v>4431</v>
      </c>
      <c r="K534" s="15" t="s">
        <v>86</v>
      </c>
      <c r="L534" s="18" t="s">
        <v>4432</v>
      </c>
      <c r="M534" s="15" t="s">
        <v>4184</v>
      </c>
      <c r="N534" s="15" t="s">
        <v>4185</v>
      </c>
      <c r="O534" s="16">
        <v>500</v>
      </c>
      <c r="P534" s="15" t="s">
        <v>1055</v>
      </c>
      <c r="Q534" s="15">
        <v>2000</v>
      </c>
      <c r="R534" s="15">
        <v>0</v>
      </c>
      <c r="S534" s="15">
        <v>2000</v>
      </c>
      <c r="T534" s="15">
        <v>0.11</v>
      </c>
      <c r="U534" s="15" t="s">
        <v>3335</v>
      </c>
      <c r="V534" s="15" t="s">
        <v>76</v>
      </c>
      <c r="W534" s="16">
        <v>0</v>
      </c>
      <c r="X534" s="16">
        <v>1</v>
      </c>
      <c r="Y534" s="15">
        <v>4734</v>
      </c>
      <c r="Z534" s="15">
        <v>0.109</v>
      </c>
      <c r="AA534" s="15" t="s">
        <v>4299</v>
      </c>
      <c r="AB534" s="15" t="s">
        <v>4187</v>
      </c>
      <c r="AC534" s="15">
        <v>31666.68</v>
      </c>
      <c r="AD534" s="26">
        <v>40260</v>
      </c>
      <c r="AE534" s="15" t="s">
        <v>78</v>
      </c>
      <c r="AF534" s="15" t="s">
        <v>78</v>
      </c>
      <c r="AG534" s="16">
        <v>1</v>
      </c>
      <c r="AH534" s="15" t="s">
        <v>4433</v>
      </c>
      <c r="AI534" s="15" t="s">
        <v>78</v>
      </c>
      <c r="AJ534" s="15">
        <v>4734.1767578099998</v>
      </c>
      <c r="AK534" s="15">
        <v>284.96685023700002</v>
      </c>
      <c r="AL534" s="15">
        <v>3088187.4191000001</v>
      </c>
      <c r="AM534" s="15">
        <v>1424930.5972800001</v>
      </c>
      <c r="AN534" s="14"/>
      <c r="AO534" s="14"/>
      <c r="AP534" s="19">
        <v>0</v>
      </c>
      <c r="AQ534" s="19">
        <v>0</v>
      </c>
      <c r="AR534" s="19">
        <v>1800</v>
      </c>
      <c r="AS534" s="19">
        <v>0</v>
      </c>
      <c r="AT534" s="19">
        <f t="shared" si="122"/>
        <v>1800</v>
      </c>
      <c r="AU534" s="19">
        <v>0</v>
      </c>
      <c r="AV534" s="19">
        <v>0</v>
      </c>
      <c r="AW534" s="19">
        <v>0</v>
      </c>
      <c r="AX534" s="19">
        <v>0</v>
      </c>
      <c r="AY534" s="20">
        <f t="shared" si="125"/>
        <v>0</v>
      </c>
      <c r="AZ534" s="19">
        <f t="shared" si="124"/>
        <v>1800</v>
      </c>
      <c r="BA534" s="21">
        <v>1.4712000000000001</v>
      </c>
      <c r="BB534" s="21">
        <v>2.0617000000000001</v>
      </c>
      <c r="BC534" s="22"/>
      <c r="BD534" s="19">
        <v>54</v>
      </c>
      <c r="BE534" s="19">
        <f t="shared" si="117"/>
        <v>26.4816</v>
      </c>
      <c r="BF534" s="19">
        <f t="shared" si="118"/>
        <v>37.110600000000005</v>
      </c>
      <c r="BG534" s="23">
        <v>3.4819999999999997E-2</v>
      </c>
      <c r="BH534" s="23">
        <f t="shared" si="119"/>
        <v>3.4819999999999997E-2</v>
      </c>
      <c r="BI534" s="19">
        <v>0</v>
      </c>
      <c r="BJ534" s="19">
        <v>0</v>
      </c>
      <c r="BK534" s="19">
        <f t="shared" si="126"/>
        <v>26.4816</v>
      </c>
      <c r="BL534" s="19">
        <f t="shared" si="126"/>
        <v>37.110600000000005</v>
      </c>
      <c r="BM534" s="19">
        <v>0</v>
      </c>
      <c r="BN534" s="19">
        <v>0</v>
      </c>
      <c r="BO534" s="19">
        <f t="shared" si="120"/>
        <v>0</v>
      </c>
      <c r="BP534" s="24">
        <f t="shared" ref="BP534:BQ549" si="127">BK534-BM534</f>
        <v>26.4816</v>
      </c>
      <c r="BQ534" s="24">
        <f t="shared" si="127"/>
        <v>37.110600000000005</v>
      </c>
      <c r="BR534" s="24">
        <f t="shared" si="121"/>
        <v>10.629000000000005</v>
      </c>
    </row>
    <row r="535" spans="1:70" s="25" customFormat="1" ht="14.25" x14ac:dyDescent="0.2">
      <c r="A535" s="14">
        <v>778</v>
      </c>
      <c r="B535" s="14"/>
      <c r="C535" s="15"/>
      <c r="D535" s="16">
        <v>6034</v>
      </c>
      <c r="E535" s="15" t="s">
        <v>4434</v>
      </c>
      <c r="F535" s="15" t="s">
        <v>4435</v>
      </c>
      <c r="G535" s="17" t="s">
        <v>4436</v>
      </c>
      <c r="H535" s="17" t="s">
        <v>4437</v>
      </c>
      <c r="I535" s="17" t="s">
        <v>88</v>
      </c>
      <c r="J535" s="15" t="s">
        <v>4438</v>
      </c>
      <c r="K535" s="15" t="s">
        <v>4439</v>
      </c>
      <c r="L535" s="18" t="s">
        <v>4440</v>
      </c>
      <c r="M535" s="15" t="s">
        <v>4184</v>
      </c>
      <c r="N535" s="15" t="s">
        <v>4185</v>
      </c>
      <c r="O535" s="16">
        <v>556</v>
      </c>
      <c r="P535" s="15" t="s">
        <v>90</v>
      </c>
      <c r="Q535" s="15">
        <v>25000</v>
      </c>
      <c r="R535" s="15">
        <v>110400</v>
      </c>
      <c r="S535" s="15">
        <v>135400</v>
      </c>
      <c r="T535" s="15">
        <v>7.0000000000000007E-2</v>
      </c>
      <c r="U535" s="15" t="s">
        <v>3335</v>
      </c>
      <c r="V535" s="15" t="s">
        <v>76</v>
      </c>
      <c r="W535" s="16">
        <v>1</v>
      </c>
      <c r="X535" s="16">
        <v>1</v>
      </c>
      <c r="Y535" s="15">
        <v>2976</v>
      </c>
      <c r="Z535" s="15">
        <v>6.8000000000000005E-2</v>
      </c>
      <c r="AA535" s="15" t="s">
        <v>4186</v>
      </c>
      <c r="AB535" s="15" t="s">
        <v>4187</v>
      </c>
      <c r="AC535" s="15">
        <v>133754</v>
      </c>
      <c r="AD535" s="26">
        <v>39983</v>
      </c>
      <c r="AE535" s="15" t="s">
        <v>78</v>
      </c>
      <c r="AF535" s="15" t="s">
        <v>78</v>
      </c>
      <c r="AG535" s="16">
        <v>1</v>
      </c>
      <c r="AH535" s="15" t="s">
        <v>4441</v>
      </c>
      <c r="AI535" s="15" t="s">
        <v>78</v>
      </c>
      <c r="AJ535" s="15">
        <v>2976.3090820299999</v>
      </c>
      <c r="AK535" s="15">
        <v>254.46371358499999</v>
      </c>
      <c r="AL535" s="15">
        <v>3088163.5995100001</v>
      </c>
      <c r="AM535" s="15">
        <v>1424971.6780600001</v>
      </c>
      <c r="AN535" s="14"/>
      <c r="AO535" s="14"/>
      <c r="AP535" s="19">
        <v>25000</v>
      </c>
      <c r="AQ535" s="19">
        <v>110400</v>
      </c>
      <c r="AR535" s="19">
        <v>0</v>
      </c>
      <c r="AS535" s="19">
        <v>0</v>
      </c>
      <c r="AT535" s="19">
        <f t="shared" si="122"/>
        <v>135400</v>
      </c>
      <c r="AU535" s="19">
        <v>45000</v>
      </c>
      <c r="AV535" s="19">
        <v>0</v>
      </c>
      <c r="AW535" s="19">
        <v>31640</v>
      </c>
      <c r="AX535" s="19">
        <v>0</v>
      </c>
      <c r="AY535" s="20">
        <f t="shared" si="125"/>
        <v>76640</v>
      </c>
      <c r="AZ535" s="19">
        <f t="shared" si="124"/>
        <v>58760</v>
      </c>
      <c r="BA535" s="21">
        <v>1.4712000000000001</v>
      </c>
      <c r="BB535" s="21">
        <v>2.0617000000000001</v>
      </c>
      <c r="BC535" s="22"/>
      <c r="BD535" s="19">
        <v>1354</v>
      </c>
      <c r="BE535" s="19">
        <f t="shared" si="117"/>
        <v>864.47712000000013</v>
      </c>
      <c r="BF535" s="19">
        <f t="shared" si="118"/>
        <v>1211.4549200000001</v>
      </c>
      <c r="BG535" s="23">
        <v>3.4819999999999997E-2</v>
      </c>
      <c r="BH535" s="23">
        <f t="shared" si="119"/>
        <v>3.4819999999999997E-2</v>
      </c>
      <c r="BI535" s="19">
        <v>30.1010933184</v>
      </c>
      <c r="BJ535" s="19">
        <v>42.182860314400003</v>
      </c>
      <c r="BK535" s="19">
        <f t="shared" si="126"/>
        <v>834.37602668160014</v>
      </c>
      <c r="BL535" s="19">
        <f t="shared" si="126"/>
        <v>1169.2720596856002</v>
      </c>
      <c r="BM535" s="19">
        <v>0</v>
      </c>
      <c r="BN535" s="19">
        <v>0</v>
      </c>
      <c r="BO535" s="19">
        <f t="shared" si="120"/>
        <v>0</v>
      </c>
      <c r="BP535" s="24">
        <f t="shared" si="127"/>
        <v>834.37602668160014</v>
      </c>
      <c r="BQ535" s="24">
        <f t="shared" si="127"/>
        <v>1169.2720596856002</v>
      </c>
      <c r="BR535" s="24">
        <f t="shared" si="121"/>
        <v>334.89603300400006</v>
      </c>
    </row>
    <row r="536" spans="1:70" s="25" customFormat="1" ht="14.25" x14ac:dyDescent="0.2">
      <c r="A536" s="14">
        <v>779</v>
      </c>
      <c r="B536" s="14"/>
      <c r="C536" s="15"/>
      <c r="D536" s="16">
        <v>34246</v>
      </c>
      <c r="E536" s="15" t="s">
        <v>4442</v>
      </c>
      <c r="F536" s="15" t="s">
        <v>4443</v>
      </c>
      <c r="G536" s="17" t="s">
        <v>4444</v>
      </c>
      <c r="H536" s="17" t="s">
        <v>4437</v>
      </c>
      <c r="I536" s="17" t="s">
        <v>88</v>
      </c>
      <c r="J536" s="15" t="s">
        <v>4445</v>
      </c>
      <c r="K536" s="15" t="s">
        <v>4439</v>
      </c>
      <c r="L536" s="18" t="s">
        <v>4446</v>
      </c>
      <c r="M536" s="15" t="s">
        <v>4184</v>
      </c>
      <c r="N536" s="15" t="s">
        <v>4185</v>
      </c>
      <c r="O536" s="16">
        <v>556</v>
      </c>
      <c r="P536" s="15" t="s">
        <v>90</v>
      </c>
      <c r="Q536" s="15">
        <v>25000</v>
      </c>
      <c r="R536" s="15">
        <v>110100</v>
      </c>
      <c r="S536" s="15">
        <v>135100</v>
      </c>
      <c r="T536" s="15">
        <v>0.08</v>
      </c>
      <c r="U536" s="15" t="s">
        <v>3335</v>
      </c>
      <c r="V536" s="15" t="s">
        <v>76</v>
      </c>
      <c r="W536" s="16">
        <v>1</v>
      </c>
      <c r="X536" s="16">
        <v>1</v>
      </c>
      <c r="Y536" s="15">
        <v>3149</v>
      </c>
      <c r="Z536" s="15">
        <v>7.1999999999999995E-2</v>
      </c>
      <c r="AA536" s="15" t="s">
        <v>4186</v>
      </c>
      <c r="AB536" s="15" t="s">
        <v>4187</v>
      </c>
      <c r="AC536" s="15">
        <v>135179</v>
      </c>
      <c r="AD536" s="26">
        <v>39695</v>
      </c>
      <c r="AE536" s="15" t="s">
        <v>78</v>
      </c>
      <c r="AF536" s="15" t="s">
        <v>78</v>
      </c>
      <c r="AG536" s="16">
        <v>1</v>
      </c>
      <c r="AH536" s="15" t="s">
        <v>4447</v>
      </c>
      <c r="AI536" s="15" t="s">
        <v>78</v>
      </c>
      <c r="AJ536" s="15">
        <v>3148.7294921900002</v>
      </c>
      <c r="AK536" s="15">
        <v>257.10412798300001</v>
      </c>
      <c r="AL536" s="15">
        <v>3088158.8155899998</v>
      </c>
      <c r="AM536" s="15">
        <v>1425004.6001299999</v>
      </c>
      <c r="AN536" s="14"/>
      <c r="AO536" s="14"/>
      <c r="AP536" s="19">
        <v>25000</v>
      </c>
      <c r="AQ536" s="19">
        <v>110100</v>
      </c>
      <c r="AR536" s="19">
        <v>0</v>
      </c>
      <c r="AS536" s="19">
        <v>0</v>
      </c>
      <c r="AT536" s="19">
        <f t="shared" si="122"/>
        <v>135100</v>
      </c>
      <c r="AU536" s="19">
        <v>45000</v>
      </c>
      <c r="AV536" s="19">
        <v>0</v>
      </c>
      <c r="AW536" s="19">
        <v>31535</v>
      </c>
      <c r="AX536" s="19">
        <v>0</v>
      </c>
      <c r="AY536" s="20">
        <f t="shared" si="125"/>
        <v>76535</v>
      </c>
      <c r="AZ536" s="19">
        <f t="shared" si="124"/>
        <v>58565</v>
      </c>
      <c r="BA536" s="21">
        <v>1.4712000000000001</v>
      </c>
      <c r="BB536" s="21">
        <v>2.0617000000000001</v>
      </c>
      <c r="BC536" s="22"/>
      <c r="BD536" s="19">
        <v>1351</v>
      </c>
      <c r="BE536" s="19">
        <f t="shared" si="117"/>
        <v>861.60828000000004</v>
      </c>
      <c r="BF536" s="19">
        <f t="shared" si="118"/>
        <v>1207.4346049999999</v>
      </c>
      <c r="BG536" s="23">
        <v>3.4819999999999997E-2</v>
      </c>
      <c r="BH536" s="23">
        <f t="shared" si="119"/>
        <v>3.4819999999999997E-2</v>
      </c>
      <c r="BI536" s="19">
        <v>30.001200309599998</v>
      </c>
      <c r="BJ536" s="19">
        <v>42.04287294609999</v>
      </c>
      <c r="BK536" s="19">
        <f t="shared" si="126"/>
        <v>831.60707969040004</v>
      </c>
      <c r="BL536" s="19">
        <f t="shared" si="126"/>
        <v>1165.3917320538999</v>
      </c>
      <c r="BM536" s="19">
        <v>0</v>
      </c>
      <c r="BN536" s="19">
        <v>0</v>
      </c>
      <c r="BO536" s="19">
        <f t="shared" si="120"/>
        <v>0</v>
      </c>
      <c r="BP536" s="24">
        <f t="shared" si="127"/>
        <v>831.60707969040004</v>
      </c>
      <c r="BQ536" s="24">
        <f t="shared" si="127"/>
        <v>1165.3917320538999</v>
      </c>
      <c r="BR536" s="24">
        <f t="shared" si="121"/>
        <v>333.78465236349984</v>
      </c>
    </row>
    <row r="537" spans="1:70" s="25" customFormat="1" ht="14.25" x14ac:dyDescent="0.2">
      <c r="A537" s="14">
        <v>780</v>
      </c>
      <c r="B537" s="14"/>
      <c r="C537" s="15" t="s">
        <v>4448</v>
      </c>
      <c r="D537" s="16">
        <v>23724</v>
      </c>
      <c r="E537" s="15" t="s">
        <v>4449</v>
      </c>
      <c r="F537" s="15" t="s">
        <v>4448</v>
      </c>
      <c r="G537" s="17" t="s">
        <v>4450</v>
      </c>
      <c r="H537" s="17" t="s">
        <v>4451</v>
      </c>
      <c r="I537" s="17" t="s">
        <v>86</v>
      </c>
      <c r="J537" s="15" t="s">
        <v>4452</v>
      </c>
      <c r="K537" s="15" t="s">
        <v>4453</v>
      </c>
      <c r="L537" s="18" t="s">
        <v>4258</v>
      </c>
      <c r="M537" s="15" t="s">
        <v>4184</v>
      </c>
      <c r="N537" s="15" t="s">
        <v>4185</v>
      </c>
      <c r="O537" s="16">
        <v>557</v>
      </c>
      <c r="P537" s="15" t="s">
        <v>74</v>
      </c>
      <c r="Q537" s="15">
        <v>0</v>
      </c>
      <c r="R537" s="15">
        <v>0</v>
      </c>
      <c r="S537" s="15">
        <v>0</v>
      </c>
      <c r="T537" s="15">
        <v>0.92</v>
      </c>
      <c r="U537" s="15" t="s">
        <v>3335</v>
      </c>
      <c r="V537" s="15" t="s">
        <v>76</v>
      </c>
      <c r="W537" s="16">
        <v>0</v>
      </c>
      <c r="X537" s="16">
        <v>1</v>
      </c>
      <c r="Y537" s="15">
        <v>19748</v>
      </c>
      <c r="Z537" s="15">
        <v>0.45300000000000001</v>
      </c>
      <c r="AA537" s="15" t="s">
        <v>4186</v>
      </c>
      <c r="AB537" s="15" t="s">
        <v>4187</v>
      </c>
      <c r="AC537" s="15">
        <v>290000</v>
      </c>
      <c r="AD537" s="26">
        <v>37804</v>
      </c>
      <c r="AE537" s="15" t="s">
        <v>147</v>
      </c>
      <c r="AF537" s="15" t="s">
        <v>4259</v>
      </c>
      <c r="AG537" s="16">
        <v>1</v>
      </c>
      <c r="AH537" s="15" t="s">
        <v>4260</v>
      </c>
      <c r="AI537" s="15" t="s">
        <v>78</v>
      </c>
      <c r="AJ537" s="15">
        <v>19748.0961914</v>
      </c>
      <c r="AK537" s="15">
        <v>841.03408629199998</v>
      </c>
      <c r="AL537" s="15">
        <v>3088104.2373500001</v>
      </c>
      <c r="AM537" s="15">
        <v>1425068.80333</v>
      </c>
      <c r="AN537" s="14"/>
      <c r="AO537" s="14"/>
      <c r="AP537" s="19">
        <v>0</v>
      </c>
      <c r="AQ537" s="19">
        <v>0</v>
      </c>
      <c r="AR537" s="19">
        <v>0</v>
      </c>
      <c r="AS537" s="19">
        <v>0</v>
      </c>
      <c r="AT537" s="19">
        <f t="shared" si="122"/>
        <v>0</v>
      </c>
      <c r="AU537" s="19">
        <v>0</v>
      </c>
      <c r="AV537" s="19">
        <v>0</v>
      </c>
      <c r="AW537" s="19">
        <v>0</v>
      </c>
      <c r="AX537" s="19">
        <v>0</v>
      </c>
      <c r="AY537" s="20">
        <f t="shared" si="125"/>
        <v>0</v>
      </c>
      <c r="AZ537" s="19">
        <f t="shared" si="124"/>
        <v>0</v>
      </c>
      <c r="BA537" s="21">
        <v>1.4712000000000001</v>
      </c>
      <c r="BB537" s="21">
        <v>2.0617000000000001</v>
      </c>
      <c r="BC537" s="22"/>
      <c r="BD537" s="19">
        <v>0</v>
      </c>
      <c r="BE537" s="19">
        <f t="shared" si="117"/>
        <v>0</v>
      </c>
      <c r="BF537" s="19">
        <f t="shared" si="118"/>
        <v>0</v>
      </c>
      <c r="BG537" s="23">
        <v>3.4819999999999997E-2</v>
      </c>
      <c r="BH537" s="23">
        <f t="shared" si="119"/>
        <v>3.4819999999999997E-2</v>
      </c>
      <c r="BI537" s="19">
        <v>0</v>
      </c>
      <c r="BJ537" s="19">
        <v>0</v>
      </c>
      <c r="BK537" s="19">
        <f t="shared" si="126"/>
        <v>0</v>
      </c>
      <c r="BL537" s="19">
        <f t="shared" si="126"/>
        <v>0</v>
      </c>
      <c r="BM537" s="19">
        <v>0</v>
      </c>
      <c r="BN537" s="19">
        <v>0</v>
      </c>
      <c r="BO537" s="19">
        <f t="shared" si="120"/>
        <v>0</v>
      </c>
      <c r="BP537" s="24">
        <f t="shared" si="127"/>
        <v>0</v>
      </c>
      <c r="BQ537" s="24">
        <f t="shared" si="127"/>
        <v>0</v>
      </c>
      <c r="BR537" s="24">
        <f t="shared" si="121"/>
        <v>0</v>
      </c>
    </row>
    <row r="538" spans="1:70" s="25" customFormat="1" ht="14.25" x14ac:dyDescent="0.2">
      <c r="A538" s="14">
        <v>781</v>
      </c>
      <c r="B538" s="14"/>
      <c r="C538" s="15"/>
      <c r="D538" s="16">
        <v>10326</v>
      </c>
      <c r="E538" s="15" t="s">
        <v>4454</v>
      </c>
      <c r="F538" s="15" t="s">
        <v>4455</v>
      </c>
      <c r="G538" s="17" t="s">
        <v>4456</v>
      </c>
      <c r="H538" s="17" t="s">
        <v>4457</v>
      </c>
      <c r="I538" s="17" t="s">
        <v>86</v>
      </c>
      <c r="J538" s="15" t="s">
        <v>4458</v>
      </c>
      <c r="K538" s="15" t="s">
        <v>2325</v>
      </c>
      <c r="L538" s="18" t="s">
        <v>4459</v>
      </c>
      <c r="M538" s="15" t="s">
        <v>4184</v>
      </c>
      <c r="N538" s="15" t="s">
        <v>4185</v>
      </c>
      <c r="O538" s="16">
        <v>556</v>
      </c>
      <c r="P538" s="15" t="s">
        <v>90</v>
      </c>
      <c r="Q538" s="15">
        <v>25000</v>
      </c>
      <c r="R538" s="15">
        <v>109200</v>
      </c>
      <c r="S538" s="15">
        <v>134200</v>
      </c>
      <c r="T538" s="15">
        <v>7.0000000000000007E-2</v>
      </c>
      <c r="U538" s="15" t="s">
        <v>3335</v>
      </c>
      <c r="V538" s="15" t="s">
        <v>76</v>
      </c>
      <c r="W538" s="16">
        <v>1</v>
      </c>
      <c r="X538" s="16">
        <v>0</v>
      </c>
      <c r="Y538" s="15">
        <v>2869</v>
      </c>
      <c r="Z538" s="15">
        <v>6.6000000000000003E-2</v>
      </c>
      <c r="AA538" s="15" t="s">
        <v>4186</v>
      </c>
      <c r="AB538" s="15" t="s">
        <v>4187</v>
      </c>
      <c r="AC538" s="15">
        <v>0</v>
      </c>
      <c r="AD538" s="15"/>
      <c r="AE538" s="15" t="s">
        <v>78</v>
      </c>
      <c r="AF538" s="15" t="s">
        <v>78</v>
      </c>
      <c r="AG538" s="16">
        <v>1</v>
      </c>
      <c r="AH538" s="15" t="s">
        <v>4460</v>
      </c>
      <c r="AI538" s="15" t="s">
        <v>78</v>
      </c>
      <c r="AJ538" s="15">
        <v>2868.8686523400002</v>
      </c>
      <c r="AK538" s="15">
        <v>243.697278514</v>
      </c>
      <c r="AL538" s="15">
        <v>3088197.9295399999</v>
      </c>
      <c r="AM538" s="15">
        <v>1425057.8947399999</v>
      </c>
      <c r="AN538" s="14"/>
      <c r="AO538" s="14"/>
      <c r="AP538" s="19">
        <v>25000</v>
      </c>
      <c r="AQ538" s="19">
        <v>109200</v>
      </c>
      <c r="AR538" s="19">
        <v>0</v>
      </c>
      <c r="AS538" s="19">
        <v>0</v>
      </c>
      <c r="AT538" s="19">
        <f t="shared" si="122"/>
        <v>134200</v>
      </c>
      <c r="AU538" s="19">
        <v>45000</v>
      </c>
      <c r="AV538" s="19">
        <v>3000</v>
      </c>
      <c r="AW538" s="19">
        <v>31220</v>
      </c>
      <c r="AX538" s="19">
        <v>0</v>
      </c>
      <c r="AY538" s="20">
        <f t="shared" si="125"/>
        <v>79220</v>
      </c>
      <c r="AZ538" s="19">
        <f t="shared" si="124"/>
        <v>54980</v>
      </c>
      <c r="BA538" s="21">
        <v>1.4712000000000001</v>
      </c>
      <c r="BB538" s="21">
        <v>2.0617000000000001</v>
      </c>
      <c r="BC538" s="22"/>
      <c r="BD538" s="19">
        <v>1342</v>
      </c>
      <c r="BE538" s="19">
        <f t="shared" si="117"/>
        <v>808.86576000000002</v>
      </c>
      <c r="BF538" s="19">
        <f t="shared" si="118"/>
        <v>1133.5226599999999</v>
      </c>
      <c r="BG538" s="23">
        <v>3.4819999999999997E-2</v>
      </c>
      <c r="BH538" s="23">
        <f t="shared" si="119"/>
        <v>3.4819999999999997E-2</v>
      </c>
      <c r="BI538" s="19">
        <v>28.164705763199997</v>
      </c>
      <c r="BJ538" s="19">
        <v>39.469259021199989</v>
      </c>
      <c r="BK538" s="19">
        <f t="shared" si="126"/>
        <v>780.70105423680002</v>
      </c>
      <c r="BL538" s="19">
        <f t="shared" si="126"/>
        <v>1094.0534009787998</v>
      </c>
      <c r="BM538" s="19">
        <v>0</v>
      </c>
      <c r="BN538" s="19">
        <v>0</v>
      </c>
      <c r="BO538" s="19">
        <f t="shared" si="120"/>
        <v>0</v>
      </c>
      <c r="BP538" s="24">
        <f t="shared" si="127"/>
        <v>780.70105423680002</v>
      </c>
      <c r="BQ538" s="24">
        <f t="shared" si="127"/>
        <v>1094.0534009787998</v>
      </c>
      <c r="BR538" s="24">
        <f t="shared" si="121"/>
        <v>313.35234674199978</v>
      </c>
    </row>
    <row r="539" spans="1:70" s="25" customFormat="1" ht="14.25" x14ac:dyDescent="0.2">
      <c r="A539" s="14">
        <v>782</v>
      </c>
      <c r="B539" s="14"/>
      <c r="C539" s="15" t="s">
        <v>176</v>
      </c>
      <c r="D539" s="16">
        <v>20239</v>
      </c>
      <c r="E539" s="15" t="s">
        <v>4461</v>
      </c>
      <c r="F539" s="15" t="s">
        <v>4462</v>
      </c>
      <c r="G539" s="17" t="s">
        <v>4463</v>
      </c>
      <c r="H539" s="17" t="s">
        <v>4464</v>
      </c>
      <c r="I539" s="17" t="s">
        <v>86</v>
      </c>
      <c r="J539" s="15" t="s">
        <v>4465</v>
      </c>
      <c r="K539" s="15" t="s">
        <v>86</v>
      </c>
      <c r="L539" s="18" t="s">
        <v>4466</v>
      </c>
      <c r="M539" s="15" t="s">
        <v>4184</v>
      </c>
      <c r="N539" s="15" t="s">
        <v>4185</v>
      </c>
      <c r="O539" s="16">
        <v>556</v>
      </c>
      <c r="P539" s="15" t="s">
        <v>90</v>
      </c>
      <c r="Q539" s="15">
        <v>25000</v>
      </c>
      <c r="R539" s="15">
        <v>109200</v>
      </c>
      <c r="S539" s="15">
        <v>134200</v>
      </c>
      <c r="T539" s="15">
        <v>7.0000000000000007E-2</v>
      </c>
      <c r="U539" s="15" t="s">
        <v>3335</v>
      </c>
      <c r="V539" s="15" t="s">
        <v>76</v>
      </c>
      <c r="W539" s="16">
        <v>1</v>
      </c>
      <c r="X539" s="16">
        <v>1</v>
      </c>
      <c r="Y539" s="15">
        <v>3048</v>
      </c>
      <c r="Z539" s="15">
        <v>7.0000000000000007E-2</v>
      </c>
      <c r="AA539" s="15" t="s">
        <v>4186</v>
      </c>
      <c r="AB539" s="15" t="s">
        <v>4187</v>
      </c>
      <c r="AC539" s="15">
        <v>98000</v>
      </c>
      <c r="AD539" s="26">
        <v>41527</v>
      </c>
      <c r="AE539" s="15" t="s">
        <v>78</v>
      </c>
      <c r="AF539" s="15" t="s">
        <v>78</v>
      </c>
      <c r="AG539" s="16">
        <v>1</v>
      </c>
      <c r="AH539" s="15" t="s">
        <v>4467</v>
      </c>
      <c r="AI539" s="15" t="s">
        <v>78</v>
      </c>
      <c r="AJ539" s="15">
        <v>3047.83984375</v>
      </c>
      <c r="AK539" s="15">
        <v>248.61457182199999</v>
      </c>
      <c r="AL539" s="15">
        <v>3088228.3117499999</v>
      </c>
      <c r="AM539" s="15">
        <v>1425072.871</v>
      </c>
      <c r="AN539" s="14"/>
      <c r="AO539" s="14"/>
      <c r="AP539" s="19">
        <v>0</v>
      </c>
      <c r="AQ539" s="19">
        <v>0</v>
      </c>
      <c r="AR539" s="19">
        <v>25000</v>
      </c>
      <c r="AS539" s="19">
        <v>109200</v>
      </c>
      <c r="AT539" s="19">
        <f t="shared" si="122"/>
        <v>134200</v>
      </c>
      <c r="AU539" s="19">
        <v>0</v>
      </c>
      <c r="AV539" s="19">
        <v>0</v>
      </c>
      <c r="AW539" s="19">
        <v>0</v>
      </c>
      <c r="AX539" s="19">
        <v>0</v>
      </c>
      <c r="AY539" s="20">
        <f t="shared" si="125"/>
        <v>0</v>
      </c>
      <c r="AZ539" s="19">
        <f t="shared" si="124"/>
        <v>134200</v>
      </c>
      <c r="BA539" s="21">
        <v>1.4712000000000001</v>
      </c>
      <c r="BB539" s="21">
        <v>2.0617000000000001</v>
      </c>
      <c r="BC539" s="22"/>
      <c r="BD539" s="19">
        <v>2684</v>
      </c>
      <c r="BE539" s="19">
        <f t="shared" si="117"/>
        <v>1974.3504</v>
      </c>
      <c r="BF539" s="19">
        <f t="shared" si="118"/>
        <v>2766.8014000000003</v>
      </c>
      <c r="BG539" s="23">
        <v>3.4819999999999997E-2</v>
      </c>
      <c r="BH539" s="23">
        <f t="shared" si="119"/>
        <v>3.4819999999999997E-2</v>
      </c>
      <c r="BI539" s="19">
        <v>0</v>
      </c>
      <c r="BJ539" s="19">
        <v>0</v>
      </c>
      <c r="BK539" s="19">
        <f t="shared" si="126"/>
        <v>1974.3504</v>
      </c>
      <c r="BL539" s="19">
        <f t="shared" si="126"/>
        <v>2766.8014000000003</v>
      </c>
      <c r="BM539" s="19">
        <v>0</v>
      </c>
      <c r="BN539" s="19">
        <v>82.801400000000285</v>
      </c>
      <c r="BO539" s="19">
        <f t="shared" si="120"/>
        <v>82.801400000000285</v>
      </c>
      <c r="BP539" s="24">
        <f t="shared" si="127"/>
        <v>1974.3504</v>
      </c>
      <c r="BQ539" s="24">
        <f t="shared" si="127"/>
        <v>2684</v>
      </c>
      <c r="BR539" s="24">
        <f t="shared" si="121"/>
        <v>709.64959999999996</v>
      </c>
    </row>
    <row r="540" spans="1:70" s="25" customFormat="1" ht="14.25" x14ac:dyDescent="0.2">
      <c r="A540" s="14">
        <v>783</v>
      </c>
      <c r="B540" s="14"/>
      <c r="C540" s="15" t="s">
        <v>4468</v>
      </c>
      <c r="D540" s="16">
        <v>12935</v>
      </c>
      <c r="E540" s="15" t="s">
        <v>4469</v>
      </c>
      <c r="F540" s="15" t="s">
        <v>4468</v>
      </c>
      <c r="G540" s="17" t="s">
        <v>4470</v>
      </c>
      <c r="H540" s="17" t="s">
        <v>4471</v>
      </c>
      <c r="I540" s="17" t="s">
        <v>1050</v>
      </c>
      <c r="J540" s="15" t="s">
        <v>4472</v>
      </c>
      <c r="K540" s="15" t="s">
        <v>4473</v>
      </c>
      <c r="L540" s="18" t="s">
        <v>4474</v>
      </c>
      <c r="M540" s="15" t="s">
        <v>4184</v>
      </c>
      <c r="N540" s="15" t="s">
        <v>4185</v>
      </c>
      <c r="O540" s="16">
        <v>556</v>
      </c>
      <c r="P540" s="15" t="s">
        <v>90</v>
      </c>
      <c r="Q540" s="15">
        <v>2000</v>
      </c>
      <c r="R540" s="15">
        <v>0</v>
      </c>
      <c r="S540" s="15">
        <v>2000</v>
      </c>
      <c r="T540" s="15">
        <v>0.12</v>
      </c>
      <c r="U540" s="15" t="s">
        <v>3335</v>
      </c>
      <c r="V540" s="15" t="s">
        <v>76</v>
      </c>
      <c r="W540" s="16">
        <v>1</v>
      </c>
      <c r="X540" s="16">
        <v>1</v>
      </c>
      <c r="Y540" s="15">
        <v>5008</v>
      </c>
      <c r="Z540" s="15">
        <v>0.115</v>
      </c>
      <c r="AA540" s="15" t="s">
        <v>4186</v>
      </c>
      <c r="AB540" s="15" t="s">
        <v>4187</v>
      </c>
      <c r="AC540" s="15">
        <v>140000</v>
      </c>
      <c r="AD540" s="26">
        <v>42557</v>
      </c>
      <c r="AE540" s="15" t="s">
        <v>78</v>
      </c>
      <c r="AF540" s="15" t="s">
        <v>78</v>
      </c>
      <c r="AG540" s="16">
        <v>1</v>
      </c>
      <c r="AH540" s="15" t="s">
        <v>4475</v>
      </c>
      <c r="AI540" s="15" t="s">
        <v>78</v>
      </c>
      <c r="AJ540" s="15">
        <v>5007.9370117199996</v>
      </c>
      <c r="AK540" s="15">
        <v>338.81423226099997</v>
      </c>
      <c r="AL540" s="15">
        <v>3088274.55736</v>
      </c>
      <c r="AM540" s="15">
        <v>1425084.9307299999</v>
      </c>
      <c r="AN540" s="14"/>
      <c r="AO540" s="14"/>
      <c r="AP540" s="19">
        <v>0</v>
      </c>
      <c r="AQ540" s="19">
        <v>0</v>
      </c>
      <c r="AR540" s="19">
        <v>1800</v>
      </c>
      <c r="AS540" s="19">
        <v>0</v>
      </c>
      <c r="AT540" s="19">
        <f t="shared" si="122"/>
        <v>1800</v>
      </c>
      <c r="AU540" s="19">
        <v>0</v>
      </c>
      <c r="AV540" s="19">
        <v>0</v>
      </c>
      <c r="AW540" s="19">
        <v>0</v>
      </c>
      <c r="AX540" s="19">
        <v>0</v>
      </c>
      <c r="AY540" s="20">
        <f t="shared" si="125"/>
        <v>0</v>
      </c>
      <c r="AZ540" s="19">
        <f t="shared" si="124"/>
        <v>1800</v>
      </c>
      <c r="BA540" s="21">
        <v>1.4712000000000001</v>
      </c>
      <c r="BB540" s="21">
        <v>2.0617000000000001</v>
      </c>
      <c r="BC540" s="22"/>
      <c r="BD540" s="19">
        <v>54</v>
      </c>
      <c r="BE540" s="19">
        <f t="shared" si="117"/>
        <v>26.4816</v>
      </c>
      <c r="BF540" s="19">
        <f t="shared" si="118"/>
        <v>37.110600000000005</v>
      </c>
      <c r="BG540" s="23">
        <v>3.4819999999999997E-2</v>
      </c>
      <c r="BH540" s="23">
        <f t="shared" si="119"/>
        <v>3.4819999999999997E-2</v>
      </c>
      <c r="BI540" s="19">
        <v>0</v>
      </c>
      <c r="BJ540" s="19">
        <v>0</v>
      </c>
      <c r="BK540" s="19">
        <f t="shared" si="126"/>
        <v>26.4816</v>
      </c>
      <c r="BL540" s="19">
        <f t="shared" si="126"/>
        <v>37.110600000000005</v>
      </c>
      <c r="BM540" s="19">
        <v>0</v>
      </c>
      <c r="BN540" s="19">
        <v>0</v>
      </c>
      <c r="BO540" s="19">
        <f t="shared" si="120"/>
        <v>0</v>
      </c>
      <c r="BP540" s="24">
        <f t="shared" si="127"/>
        <v>26.4816</v>
      </c>
      <c r="BQ540" s="24">
        <f t="shared" si="127"/>
        <v>37.110600000000005</v>
      </c>
      <c r="BR540" s="24">
        <f t="shared" si="121"/>
        <v>10.629000000000005</v>
      </c>
    </row>
    <row r="541" spans="1:70" s="25" customFormat="1" ht="14.25" x14ac:dyDescent="0.2">
      <c r="A541" s="14">
        <v>784</v>
      </c>
      <c r="B541" s="14"/>
      <c r="C541" s="15" t="s">
        <v>176</v>
      </c>
      <c r="D541" s="16">
        <v>28555</v>
      </c>
      <c r="E541" s="15" t="s">
        <v>4476</v>
      </c>
      <c r="F541" s="15" t="s">
        <v>4477</v>
      </c>
      <c r="G541" s="17" t="s">
        <v>4478</v>
      </c>
      <c r="H541" s="17" t="s">
        <v>4479</v>
      </c>
      <c r="I541" s="17" t="s">
        <v>86</v>
      </c>
      <c r="J541" s="15" t="s">
        <v>4480</v>
      </c>
      <c r="K541" s="15" t="s">
        <v>806</v>
      </c>
      <c r="L541" s="18" t="s">
        <v>4481</v>
      </c>
      <c r="M541" s="15" t="s">
        <v>4184</v>
      </c>
      <c r="N541" s="15" t="s">
        <v>4185</v>
      </c>
      <c r="O541" s="16">
        <v>556</v>
      </c>
      <c r="P541" s="15" t="s">
        <v>90</v>
      </c>
      <c r="Q541" s="15">
        <v>2000</v>
      </c>
      <c r="R541" s="15">
        <v>0</v>
      </c>
      <c r="S541" s="15">
        <v>2000</v>
      </c>
      <c r="T541" s="15">
        <v>0.13</v>
      </c>
      <c r="U541" s="15" t="s">
        <v>3335</v>
      </c>
      <c r="V541" s="15" t="s">
        <v>76</v>
      </c>
      <c r="W541" s="16">
        <v>1</v>
      </c>
      <c r="X541" s="16">
        <v>1</v>
      </c>
      <c r="Y541" s="15">
        <v>5695</v>
      </c>
      <c r="Z541" s="15">
        <v>0.13100000000000001</v>
      </c>
      <c r="AA541" s="15" t="s">
        <v>4186</v>
      </c>
      <c r="AB541" s="15" t="s">
        <v>4187</v>
      </c>
      <c r="AC541" s="15">
        <v>157400</v>
      </c>
      <c r="AD541" s="26">
        <v>42535</v>
      </c>
      <c r="AE541" s="15" t="s">
        <v>78</v>
      </c>
      <c r="AF541" s="15" t="s">
        <v>78</v>
      </c>
      <c r="AG541" s="16">
        <v>1</v>
      </c>
      <c r="AH541" s="15" t="s">
        <v>4482</v>
      </c>
      <c r="AI541" s="15" t="s">
        <v>78</v>
      </c>
      <c r="AJ541" s="15">
        <v>5695.0058593800004</v>
      </c>
      <c r="AK541" s="15">
        <v>344.87193043799999</v>
      </c>
      <c r="AL541" s="15">
        <v>3088317.7556599998</v>
      </c>
      <c r="AM541" s="15">
        <v>1425070.28486</v>
      </c>
      <c r="AN541" s="14"/>
      <c r="AO541" s="14"/>
      <c r="AP541" s="19">
        <v>0</v>
      </c>
      <c r="AQ541" s="19">
        <v>0</v>
      </c>
      <c r="AR541" s="19">
        <v>1800</v>
      </c>
      <c r="AS541" s="19">
        <v>0</v>
      </c>
      <c r="AT541" s="19">
        <f t="shared" si="122"/>
        <v>1800</v>
      </c>
      <c r="AU541" s="19">
        <v>0</v>
      </c>
      <c r="AV541" s="19">
        <v>0</v>
      </c>
      <c r="AW541" s="19">
        <v>0</v>
      </c>
      <c r="AX541" s="19">
        <v>0</v>
      </c>
      <c r="AY541" s="20">
        <f t="shared" si="125"/>
        <v>0</v>
      </c>
      <c r="AZ541" s="19">
        <f t="shared" si="124"/>
        <v>1800</v>
      </c>
      <c r="BA541" s="21">
        <v>1.4712000000000001</v>
      </c>
      <c r="BB541" s="21">
        <v>2.0617000000000001</v>
      </c>
      <c r="BC541" s="22"/>
      <c r="BD541" s="19">
        <v>54</v>
      </c>
      <c r="BE541" s="19">
        <f t="shared" si="117"/>
        <v>26.4816</v>
      </c>
      <c r="BF541" s="19">
        <f t="shared" si="118"/>
        <v>37.110600000000005</v>
      </c>
      <c r="BG541" s="23">
        <v>3.4819999999999997E-2</v>
      </c>
      <c r="BH541" s="23">
        <f t="shared" si="119"/>
        <v>3.4819999999999997E-2</v>
      </c>
      <c r="BI541" s="19">
        <v>0</v>
      </c>
      <c r="BJ541" s="19">
        <v>0</v>
      </c>
      <c r="BK541" s="19">
        <f t="shared" si="126"/>
        <v>26.4816</v>
      </c>
      <c r="BL541" s="19">
        <f t="shared" si="126"/>
        <v>37.110600000000005</v>
      </c>
      <c r="BM541" s="19">
        <v>0</v>
      </c>
      <c r="BN541" s="19">
        <v>0</v>
      </c>
      <c r="BO541" s="19">
        <f t="shared" si="120"/>
        <v>0</v>
      </c>
      <c r="BP541" s="24">
        <f t="shared" si="127"/>
        <v>26.4816</v>
      </c>
      <c r="BQ541" s="24">
        <f t="shared" si="127"/>
        <v>37.110600000000005</v>
      </c>
      <c r="BR541" s="24">
        <f t="shared" si="121"/>
        <v>10.629000000000005</v>
      </c>
    </row>
    <row r="542" spans="1:70" s="25" customFormat="1" ht="14.25" x14ac:dyDescent="0.2">
      <c r="A542" s="14">
        <v>785</v>
      </c>
      <c r="B542" s="14"/>
      <c r="C542" s="15"/>
      <c r="D542" s="16">
        <v>14944</v>
      </c>
      <c r="E542" s="15" t="s">
        <v>4483</v>
      </c>
      <c r="F542" s="15" t="s">
        <v>4484</v>
      </c>
      <c r="G542" s="17" t="s">
        <v>4485</v>
      </c>
      <c r="H542" s="17" t="s">
        <v>4486</v>
      </c>
      <c r="I542" s="17" t="s">
        <v>86</v>
      </c>
      <c r="J542" s="15" t="s">
        <v>4487</v>
      </c>
      <c r="K542" s="15" t="s">
        <v>86</v>
      </c>
      <c r="L542" s="18" t="s">
        <v>4488</v>
      </c>
      <c r="M542" s="15" t="s">
        <v>4184</v>
      </c>
      <c r="N542" s="15" t="s">
        <v>4185</v>
      </c>
      <c r="O542" s="16">
        <v>556</v>
      </c>
      <c r="P542" s="15" t="s">
        <v>90</v>
      </c>
      <c r="Q542" s="15">
        <v>2000</v>
      </c>
      <c r="R542" s="15">
        <v>0</v>
      </c>
      <c r="S542" s="15">
        <v>2000</v>
      </c>
      <c r="T542" s="15">
        <v>0.12</v>
      </c>
      <c r="U542" s="15" t="s">
        <v>3335</v>
      </c>
      <c r="V542" s="15" t="s">
        <v>76</v>
      </c>
      <c r="W542" s="16">
        <v>1</v>
      </c>
      <c r="X542" s="16">
        <v>1</v>
      </c>
      <c r="Y542" s="15">
        <v>4481</v>
      </c>
      <c r="Z542" s="15">
        <v>0.10299999999999999</v>
      </c>
      <c r="AA542" s="15" t="s">
        <v>4186</v>
      </c>
      <c r="AB542" s="15" t="s">
        <v>4187</v>
      </c>
      <c r="AC542" s="15">
        <v>142450</v>
      </c>
      <c r="AD542" s="26">
        <v>42508</v>
      </c>
      <c r="AE542" s="15" t="s">
        <v>78</v>
      </c>
      <c r="AF542" s="15" t="s">
        <v>78</v>
      </c>
      <c r="AG542" s="16">
        <v>1</v>
      </c>
      <c r="AH542" s="15" t="s">
        <v>4489</v>
      </c>
      <c r="AI542" s="15" t="s">
        <v>78</v>
      </c>
      <c r="AJ542" s="15">
        <v>4480.7636718800004</v>
      </c>
      <c r="AK542" s="15">
        <v>299.53295565299999</v>
      </c>
      <c r="AL542" s="15">
        <v>3088341.9415199999</v>
      </c>
      <c r="AM542" s="15">
        <v>1425023.00713</v>
      </c>
      <c r="AN542" s="14"/>
      <c r="AO542" s="14"/>
      <c r="AP542" s="19">
        <v>0</v>
      </c>
      <c r="AQ542" s="19">
        <v>0</v>
      </c>
      <c r="AR542" s="19">
        <v>1800</v>
      </c>
      <c r="AS542" s="19">
        <v>0</v>
      </c>
      <c r="AT542" s="19">
        <f t="shared" si="122"/>
        <v>1800</v>
      </c>
      <c r="AU542" s="19">
        <v>0</v>
      </c>
      <c r="AV542" s="19">
        <v>0</v>
      </c>
      <c r="AW542" s="19">
        <v>0</v>
      </c>
      <c r="AX542" s="19">
        <v>0</v>
      </c>
      <c r="AY542" s="20">
        <f t="shared" si="125"/>
        <v>0</v>
      </c>
      <c r="AZ542" s="19">
        <f t="shared" si="124"/>
        <v>1800</v>
      </c>
      <c r="BA542" s="21">
        <v>1.4712000000000001</v>
      </c>
      <c r="BB542" s="21">
        <v>2.0617000000000001</v>
      </c>
      <c r="BC542" s="22"/>
      <c r="BD542" s="19">
        <v>54</v>
      </c>
      <c r="BE542" s="19">
        <f t="shared" si="117"/>
        <v>26.4816</v>
      </c>
      <c r="BF542" s="19">
        <f t="shared" si="118"/>
        <v>37.110600000000005</v>
      </c>
      <c r="BG542" s="23">
        <v>3.4819999999999997E-2</v>
      </c>
      <c r="BH542" s="23">
        <f t="shared" si="119"/>
        <v>3.4819999999999997E-2</v>
      </c>
      <c r="BI542" s="19">
        <v>0</v>
      </c>
      <c r="BJ542" s="19">
        <v>0</v>
      </c>
      <c r="BK542" s="19">
        <f t="shared" si="126"/>
        <v>26.4816</v>
      </c>
      <c r="BL542" s="19">
        <f t="shared" si="126"/>
        <v>37.110600000000005</v>
      </c>
      <c r="BM542" s="19">
        <v>0</v>
      </c>
      <c r="BN542" s="19">
        <v>0</v>
      </c>
      <c r="BO542" s="19">
        <f t="shared" si="120"/>
        <v>0</v>
      </c>
      <c r="BP542" s="24">
        <f t="shared" si="127"/>
        <v>26.4816</v>
      </c>
      <c r="BQ542" s="24">
        <f t="shared" si="127"/>
        <v>37.110600000000005</v>
      </c>
      <c r="BR542" s="24">
        <f t="shared" si="121"/>
        <v>10.629000000000005</v>
      </c>
    </row>
    <row r="543" spans="1:70" s="25" customFormat="1" ht="14.25" x14ac:dyDescent="0.2">
      <c r="A543" s="14">
        <v>786</v>
      </c>
      <c r="B543" s="14"/>
      <c r="C543" s="15"/>
      <c r="D543" s="16">
        <v>9372</v>
      </c>
      <c r="E543" s="15" t="s">
        <v>4490</v>
      </c>
      <c r="F543" s="15" t="s">
        <v>4491</v>
      </c>
      <c r="G543" s="17" t="s">
        <v>4485</v>
      </c>
      <c r="H543" s="17" t="s">
        <v>4486</v>
      </c>
      <c r="I543" s="17" t="s">
        <v>86</v>
      </c>
      <c r="J543" s="15" t="s">
        <v>3275</v>
      </c>
      <c r="K543" s="15" t="s">
        <v>86</v>
      </c>
      <c r="L543" s="18" t="s">
        <v>4492</v>
      </c>
      <c r="M543" s="15" t="s">
        <v>4184</v>
      </c>
      <c r="N543" s="15" t="s">
        <v>4185</v>
      </c>
      <c r="O543" s="16">
        <v>556</v>
      </c>
      <c r="P543" s="15" t="s">
        <v>90</v>
      </c>
      <c r="Q543" s="15">
        <v>2000</v>
      </c>
      <c r="R543" s="15">
        <v>0</v>
      </c>
      <c r="S543" s="15">
        <v>2000</v>
      </c>
      <c r="T543" s="15">
        <v>0.1</v>
      </c>
      <c r="U543" s="15" t="s">
        <v>3335</v>
      </c>
      <c r="V543" s="15" t="s">
        <v>76</v>
      </c>
      <c r="W543" s="16">
        <v>1</v>
      </c>
      <c r="X543" s="16">
        <v>1</v>
      </c>
      <c r="Y543" s="15">
        <v>3870</v>
      </c>
      <c r="Z543" s="15">
        <v>8.8999999999999996E-2</v>
      </c>
      <c r="AA543" s="15" t="s">
        <v>4186</v>
      </c>
      <c r="AB543" s="15" t="s">
        <v>4187</v>
      </c>
      <c r="AC543" s="15">
        <v>153046</v>
      </c>
      <c r="AD543" s="26">
        <v>42556</v>
      </c>
      <c r="AE543" s="15" t="s">
        <v>78</v>
      </c>
      <c r="AF543" s="15" t="s">
        <v>78</v>
      </c>
      <c r="AG543" s="16">
        <v>1</v>
      </c>
      <c r="AH543" s="15" t="s">
        <v>4493</v>
      </c>
      <c r="AI543" s="15" t="s">
        <v>78</v>
      </c>
      <c r="AJ543" s="15">
        <v>3869.6269531299999</v>
      </c>
      <c r="AK543" s="15">
        <v>295.33866516500001</v>
      </c>
      <c r="AL543" s="15">
        <v>3088338.3334499998</v>
      </c>
      <c r="AM543" s="15">
        <v>1424980.29125</v>
      </c>
      <c r="AN543" s="14"/>
      <c r="AO543" s="14"/>
      <c r="AP543" s="19">
        <v>0</v>
      </c>
      <c r="AQ543" s="19">
        <v>0</v>
      </c>
      <c r="AR543" s="19">
        <v>1800</v>
      </c>
      <c r="AS543" s="19">
        <v>0</v>
      </c>
      <c r="AT543" s="19">
        <f t="shared" si="122"/>
        <v>1800</v>
      </c>
      <c r="AU543" s="19">
        <v>0</v>
      </c>
      <c r="AV543" s="19">
        <v>0</v>
      </c>
      <c r="AW543" s="19">
        <v>0</v>
      </c>
      <c r="AX543" s="19">
        <v>0</v>
      </c>
      <c r="AY543" s="20">
        <f t="shared" si="125"/>
        <v>0</v>
      </c>
      <c r="AZ543" s="19">
        <f t="shared" si="124"/>
        <v>1800</v>
      </c>
      <c r="BA543" s="21">
        <v>1.4712000000000001</v>
      </c>
      <c r="BB543" s="21">
        <v>2.0617000000000001</v>
      </c>
      <c r="BC543" s="22"/>
      <c r="BD543" s="19">
        <v>54</v>
      </c>
      <c r="BE543" s="19">
        <f t="shared" si="117"/>
        <v>26.4816</v>
      </c>
      <c r="BF543" s="19">
        <f t="shared" si="118"/>
        <v>37.110600000000005</v>
      </c>
      <c r="BG543" s="23">
        <v>3.4819999999999997E-2</v>
      </c>
      <c r="BH543" s="23">
        <f t="shared" si="119"/>
        <v>3.4819999999999997E-2</v>
      </c>
      <c r="BI543" s="19">
        <v>0</v>
      </c>
      <c r="BJ543" s="19">
        <v>0</v>
      </c>
      <c r="BK543" s="19">
        <f t="shared" si="126"/>
        <v>26.4816</v>
      </c>
      <c r="BL543" s="19">
        <f t="shared" si="126"/>
        <v>37.110600000000005</v>
      </c>
      <c r="BM543" s="19">
        <v>0</v>
      </c>
      <c r="BN543" s="19">
        <v>0</v>
      </c>
      <c r="BO543" s="19">
        <f t="shared" si="120"/>
        <v>0</v>
      </c>
      <c r="BP543" s="24">
        <f t="shared" si="127"/>
        <v>26.4816</v>
      </c>
      <c r="BQ543" s="24">
        <f t="shared" si="127"/>
        <v>37.110600000000005</v>
      </c>
      <c r="BR543" s="24">
        <f t="shared" si="121"/>
        <v>10.629000000000005</v>
      </c>
    </row>
    <row r="544" spans="1:70" s="25" customFormat="1" ht="14.25" x14ac:dyDescent="0.2">
      <c r="A544" s="14">
        <v>787</v>
      </c>
      <c r="B544" s="14"/>
      <c r="C544" s="15"/>
      <c r="D544" s="16">
        <v>33126</v>
      </c>
      <c r="E544" s="15" t="s">
        <v>4494</v>
      </c>
      <c r="F544" s="15" t="s">
        <v>4495</v>
      </c>
      <c r="G544" s="17" t="s">
        <v>4496</v>
      </c>
      <c r="H544" s="17" t="s">
        <v>4497</v>
      </c>
      <c r="I544" s="17" t="s">
        <v>1050</v>
      </c>
      <c r="J544" s="15" t="s">
        <v>4498</v>
      </c>
      <c r="K544" s="15" t="s">
        <v>1727</v>
      </c>
      <c r="L544" s="18" t="s">
        <v>4499</v>
      </c>
      <c r="M544" s="15" t="s">
        <v>4184</v>
      </c>
      <c r="N544" s="15" t="s">
        <v>4185</v>
      </c>
      <c r="O544" s="16">
        <v>510</v>
      </c>
      <c r="P544" s="15" t="s">
        <v>118</v>
      </c>
      <c r="Q544" s="15">
        <v>25000</v>
      </c>
      <c r="R544" s="15">
        <v>94200</v>
      </c>
      <c r="S544" s="15">
        <v>119200</v>
      </c>
      <c r="T544" s="15">
        <v>0.09</v>
      </c>
      <c r="U544" s="15" t="s">
        <v>3335</v>
      </c>
      <c r="V544" s="15" t="s">
        <v>76</v>
      </c>
      <c r="W544" s="16">
        <v>1</v>
      </c>
      <c r="X544" s="16">
        <v>1</v>
      </c>
      <c r="Y544" s="15">
        <v>3779</v>
      </c>
      <c r="Z544" s="15">
        <v>8.6999999999999994E-2</v>
      </c>
      <c r="AA544" s="15" t="s">
        <v>4186</v>
      </c>
      <c r="AB544" s="15" t="s">
        <v>4187</v>
      </c>
      <c r="AC544" s="15">
        <v>123900</v>
      </c>
      <c r="AD544" s="26">
        <v>40878</v>
      </c>
      <c r="AE544" s="15" t="s">
        <v>78</v>
      </c>
      <c r="AF544" s="15" t="s">
        <v>78</v>
      </c>
      <c r="AG544" s="16">
        <v>1</v>
      </c>
      <c r="AH544" s="15" t="s">
        <v>4500</v>
      </c>
      <c r="AI544" s="15" t="s">
        <v>78</v>
      </c>
      <c r="AJ544" s="15">
        <v>3779.3735351599998</v>
      </c>
      <c r="AK544" s="15">
        <v>297.38976745399998</v>
      </c>
      <c r="AL544" s="15">
        <v>3088340.9688800001</v>
      </c>
      <c r="AM544" s="15">
        <v>1424946.9792500001</v>
      </c>
      <c r="AN544" s="14"/>
      <c r="AO544" s="14"/>
      <c r="AP544" s="19">
        <v>25000</v>
      </c>
      <c r="AQ544" s="19">
        <v>94200</v>
      </c>
      <c r="AR544" s="19">
        <v>0</v>
      </c>
      <c r="AS544" s="19">
        <v>0</v>
      </c>
      <c r="AT544" s="19">
        <f t="shared" si="122"/>
        <v>119200</v>
      </c>
      <c r="AU544" s="19">
        <v>45000</v>
      </c>
      <c r="AV544" s="19">
        <v>3000</v>
      </c>
      <c r="AW544" s="19">
        <v>25970</v>
      </c>
      <c r="AX544" s="19">
        <v>0</v>
      </c>
      <c r="AY544" s="20">
        <f t="shared" si="125"/>
        <v>73970</v>
      </c>
      <c r="AZ544" s="19">
        <f t="shared" si="124"/>
        <v>45230</v>
      </c>
      <c r="BA544" s="21">
        <v>1.4712000000000001</v>
      </c>
      <c r="BB544" s="21">
        <v>2.0617000000000001</v>
      </c>
      <c r="BC544" s="22"/>
      <c r="BD544" s="19">
        <v>1192</v>
      </c>
      <c r="BE544" s="19">
        <f t="shared" si="117"/>
        <v>665.42376000000002</v>
      </c>
      <c r="BF544" s="19">
        <f t="shared" si="118"/>
        <v>932.50691000000006</v>
      </c>
      <c r="BG544" s="23">
        <v>3.4819999999999997E-2</v>
      </c>
      <c r="BH544" s="23">
        <f t="shared" si="119"/>
        <v>3.4819999999999997E-2</v>
      </c>
      <c r="BI544" s="19">
        <v>23.1700553232</v>
      </c>
      <c r="BJ544" s="19">
        <v>32.469890606199996</v>
      </c>
      <c r="BK544" s="19">
        <f t="shared" si="126"/>
        <v>642.2537046768</v>
      </c>
      <c r="BL544" s="19">
        <f t="shared" si="126"/>
        <v>900.03701939380005</v>
      </c>
      <c r="BM544" s="19">
        <v>0</v>
      </c>
      <c r="BN544" s="19">
        <v>0</v>
      </c>
      <c r="BO544" s="19">
        <f t="shared" si="120"/>
        <v>0</v>
      </c>
      <c r="BP544" s="24">
        <f t="shared" si="127"/>
        <v>642.2537046768</v>
      </c>
      <c r="BQ544" s="24">
        <f t="shared" si="127"/>
        <v>900.03701939380005</v>
      </c>
      <c r="BR544" s="24">
        <f t="shared" si="121"/>
        <v>257.78331471700005</v>
      </c>
    </row>
    <row r="545" spans="1:71" s="25" customFormat="1" ht="14.25" x14ac:dyDescent="0.2">
      <c r="A545" s="14">
        <v>788</v>
      </c>
      <c r="B545" s="14"/>
      <c r="C545" s="15" t="s">
        <v>150</v>
      </c>
      <c r="D545" s="16">
        <v>13559</v>
      </c>
      <c r="E545" s="15" t="s">
        <v>4501</v>
      </c>
      <c r="F545" s="15" t="s">
        <v>4502</v>
      </c>
      <c r="G545" s="17" t="s">
        <v>4503</v>
      </c>
      <c r="H545" s="17" t="s">
        <v>4504</v>
      </c>
      <c r="I545" s="17" t="s">
        <v>86</v>
      </c>
      <c r="J545" s="15" t="s">
        <v>4505</v>
      </c>
      <c r="K545" s="15" t="s">
        <v>86</v>
      </c>
      <c r="L545" s="18" t="s">
        <v>4506</v>
      </c>
      <c r="M545" s="15" t="s">
        <v>4184</v>
      </c>
      <c r="N545" s="15" t="s">
        <v>4185</v>
      </c>
      <c r="O545" s="16">
        <v>556</v>
      </c>
      <c r="P545" s="15" t="s">
        <v>90</v>
      </c>
      <c r="Q545" s="15">
        <v>25000</v>
      </c>
      <c r="R545" s="15">
        <v>106200</v>
      </c>
      <c r="S545" s="15">
        <v>131200</v>
      </c>
      <c r="T545" s="15">
        <v>0.09</v>
      </c>
      <c r="U545" s="15" t="s">
        <v>3335</v>
      </c>
      <c r="V545" s="15" t="s">
        <v>76</v>
      </c>
      <c r="W545" s="16">
        <v>1</v>
      </c>
      <c r="X545" s="16">
        <v>1</v>
      </c>
      <c r="Y545" s="15">
        <v>3893</v>
      </c>
      <c r="Z545" s="15">
        <v>8.8999999999999996E-2</v>
      </c>
      <c r="AA545" s="15" t="s">
        <v>4186</v>
      </c>
      <c r="AB545" s="15" t="s">
        <v>4187</v>
      </c>
      <c r="AC545" s="15">
        <v>133373.18</v>
      </c>
      <c r="AD545" s="26">
        <v>40100</v>
      </c>
      <c r="AE545" s="15" t="s">
        <v>78</v>
      </c>
      <c r="AF545" s="15" t="s">
        <v>78</v>
      </c>
      <c r="AG545" s="16">
        <v>1</v>
      </c>
      <c r="AH545" s="15" t="s">
        <v>4507</v>
      </c>
      <c r="AI545" s="15" t="s">
        <v>78</v>
      </c>
      <c r="AJ545" s="15">
        <v>3892.8491210900002</v>
      </c>
      <c r="AK545" s="15">
        <v>298.467554183</v>
      </c>
      <c r="AL545" s="15">
        <v>3088344.2872500001</v>
      </c>
      <c r="AM545" s="15">
        <v>1424913.56595</v>
      </c>
      <c r="AN545" s="14"/>
      <c r="AO545" s="14"/>
      <c r="AP545" s="19">
        <v>25000</v>
      </c>
      <c r="AQ545" s="19">
        <v>106200</v>
      </c>
      <c r="AR545" s="19">
        <v>0</v>
      </c>
      <c r="AS545" s="19">
        <v>0</v>
      </c>
      <c r="AT545" s="19">
        <f t="shared" si="122"/>
        <v>131200</v>
      </c>
      <c r="AU545" s="19">
        <v>45000</v>
      </c>
      <c r="AV545" s="19">
        <v>3000</v>
      </c>
      <c r="AW545" s="19">
        <v>30170</v>
      </c>
      <c r="AX545" s="19">
        <v>0</v>
      </c>
      <c r="AY545" s="20">
        <f t="shared" si="125"/>
        <v>78170</v>
      </c>
      <c r="AZ545" s="19">
        <f t="shared" si="124"/>
        <v>53030</v>
      </c>
      <c r="BA545" s="21">
        <v>1.4712000000000001</v>
      </c>
      <c r="BB545" s="21">
        <v>2.0617000000000001</v>
      </c>
      <c r="BC545" s="22"/>
      <c r="BD545" s="19">
        <v>1312</v>
      </c>
      <c r="BE545" s="19">
        <f t="shared" si="117"/>
        <v>780.17736000000002</v>
      </c>
      <c r="BF545" s="19">
        <f t="shared" si="118"/>
        <v>1093.31951</v>
      </c>
      <c r="BG545" s="23">
        <v>3.4819999999999997E-2</v>
      </c>
      <c r="BH545" s="23">
        <f t="shared" si="119"/>
        <v>3.4819999999999997E-2</v>
      </c>
      <c r="BI545" s="19">
        <v>27.165775675199999</v>
      </c>
      <c r="BJ545" s="19">
        <v>38.0693853382</v>
      </c>
      <c r="BK545" s="19">
        <f t="shared" ref="BK545:BL606" si="128">BE545-BI545</f>
        <v>753.01158432479997</v>
      </c>
      <c r="BL545" s="19">
        <f t="shared" si="128"/>
        <v>1055.2501246618001</v>
      </c>
      <c r="BM545" s="19">
        <v>0</v>
      </c>
      <c r="BN545" s="19">
        <v>0</v>
      </c>
      <c r="BO545" s="19">
        <f t="shared" si="120"/>
        <v>0</v>
      </c>
      <c r="BP545" s="24">
        <f t="shared" si="127"/>
        <v>753.01158432479997</v>
      </c>
      <c r="BQ545" s="24">
        <f t="shared" si="127"/>
        <v>1055.2501246618001</v>
      </c>
      <c r="BR545" s="24">
        <f t="shared" si="121"/>
        <v>302.23854033700013</v>
      </c>
    </row>
    <row r="546" spans="1:71" s="25" customFormat="1" ht="25.5" x14ac:dyDescent="0.2">
      <c r="A546" s="14">
        <v>789</v>
      </c>
      <c r="B546" s="14"/>
      <c r="C546" s="15" t="s">
        <v>376</v>
      </c>
      <c r="D546" s="16">
        <v>5517</v>
      </c>
      <c r="E546" s="15" t="s">
        <v>4508</v>
      </c>
      <c r="F546" s="15" t="s">
        <v>4509</v>
      </c>
      <c r="G546" s="17" t="s">
        <v>4510</v>
      </c>
      <c r="H546" s="17" t="s">
        <v>4511</v>
      </c>
      <c r="I546" s="17" t="s">
        <v>205</v>
      </c>
      <c r="J546" s="15" t="s">
        <v>4512</v>
      </c>
      <c r="K546" s="15" t="s">
        <v>1843</v>
      </c>
      <c r="L546" s="18" t="s">
        <v>4513</v>
      </c>
      <c r="M546" s="15" t="s">
        <v>4184</v>
      </c>
      <c r="N546" s="15" t="s">
        <v>4185</v>
      </c>
      <c r="O546" s="16">
        <v>556</v>
      </c>
      <c r="P546" s="15" t="s">
        <v>90</v>
      </c>
      <c r="Q546" s="15">
        <v>25000</v>
      </c>
      <c r="R546" s="15">
        <v>101000</v>
      </c>
      <c r="S546" s="15">
        <v>126000</v>
      </c>
      <c r="T546" s="15">
        <v>0.09</v>
      </c>
      <c r="U546" s="15" t="s">
        <v>3335</v>
      </c>
      <c r="V546" s="15" t="s">
        <v>76</v>
      </c>
      <c r="W546" s="16">
        <v>1</v>
      </c>
      <c r="X546" s="16">
        <v>0</v>
      </c>
      <c r="Y546" s="15">
        <v>3569</v>
      </c>
      <c r="Z546" s="15">
        <v>8.2000000000000003E-2</v>
      </c>
      <c r="AA546" s="15" t="s">
        <v>4186</v>
      </c>
      <c r="AB546" s="15" t="s">
        <v>4187</v>
      </c>
      <c r="AC546" s="15">
        <v>0</v>
      </c>
      <c r="AD546" s="15"/>
      <c r="AE546" s="15" t="s">
        <v>78</v>
      </c>
      <c r="AF546" s="15" t="s">
        <v>78</v>
      </c>
      <c r="AG546" s="16">
        <v>1</v>
      </c>
      <c r="AH546" s="15" t="s">
        <v>4514</v>
      </c>
      <c r="AI546" s="15" t="s">
        <v>78</v>
      </c>
      <c r="AJ546" s="15">
        <v>3568.9604492200001</v>
      </c>
      <c r="AK546" s="15">
        <v>284.95993203500001</v>
      </c>
      <c r="AL546" s="15">
        <v>3088349.30755</v>
      </c>
      <c r="AM546" s="15">
        <v>1424880.4474800001</v>
      </c>
      <c r="AN546" s="14"/>
      <c r="AO546" s="14"/>
      <c r="AP546" s="19">
        <v>25000</v>
      </c>
      <c r="AQ546" s="19">
        <v>101000</v>
      </c>
      <c r="AR546" s="19">
        <v>0</v>
      </c>
      <c r="AS546" s="19">
        <v>0</v>
      </c>
      <c r="AT546" s="19">
        <f t="shared" si="122"/>
        <v>126000</v>
      </c>
      <c r="AU546" s="19">
        <v>45000</v>
      </c>
      <c r="AV546" s="19">
        <v>3000</v>
      </c>
      <c r="AW546" s="19">
        <v>28350</v>
      </c>
      <c r="AX546" s="19">
        <v>0</v>
      </c>
      <c r="AY546" s="20">
        <f t="shared" si="125"/>
        <v>76350</v>
      </c>
      <c r="AZ546" s="19">
        <f t="shared" si="124"/>
        <v>49650</v>
      </c>
      <c r="BA546" s="21">
        <v>1.4712000000000001</v>
      </c>
      <c r="BB546" s="21">
        <v>2.0617000000000001</v>
      </c>
      <c r="BC546" s="22"/>
      <c r="BD546" s="19">
        <v>1260</v>
      </c>
      <c r="BE546" s="19">
        <f t="shared" si="117"/>
        <v>730.45080000000007</v>
      </c>
      <c r="BF546" s="19">
        <f t="shared" si="118"/>
        <v>1023.63405</v>
      </c>
      <c r="BG546" s="23">
        <v>3.4819999999999997E-2</v>
      </c>
      <c r="BH546" s="23">
        <f t="shared" si="119"/>
        <v>3.4819999999999997E-2</v>
      </c>
      <c r="BI546" s="19">
        <v>25.434296856</v>
      </c>
      <c r="BJ546" s="19">
        <v>35.642937620999994</v>
      </c>
      <c r="BK546" s="19">
        <f t="shared" si="128"/>
        <v>705.01650314400013</v>
      </c>
      <c r="BL546" s="19">
        <f t="shared" si="128"/>
        <v>987.99111237900001</v>
      </c>
      <c r="BM546" s="19">
        <v>0</v>
      </c>
      <c r="BN546" s="19">
        <v>0</v>
      </c>
      <c r="BO546" s="19">
        <f t="shared" si="120"/>
        <v>0</v>
      </c>
      <c r="BP546" s="24">
        <f t="shared" si="127"/>
        <v>705.01650314400013</v>
      </c>
      <c r="BQ546" s="24">
        <f t="shared" si="127"/>
        <v>987.99111237900001</v>
      </c>
      <c r="BR546" s="24">
        <f t="shared" si="121"/>
        <v>282.97460923499989</v>
      </c>
    </row>
    <row r="547" spans="1:71" s="25" customFormat="1" ht="14.25" x14ac:dyDescent="0.2">
      <c r="A547" s="14">
        <v>790</v>
      </c>
      <c r="B547" s="14"/>
      <c r="C547" s="15"/>
      <c r="D547" s="16">
        <v>13883</v>
      </c>
      <c r="E547" s="15" t="s">
        <v>4515</v>
      </c>
      <c r="F547" s="15" t="s">
        <v>4516</v>
      </c>
      <c r="G547" s="17" t="s">
        <v>4517</v>
      </c>
      <c r="H547" s="17" t="s">
        <v>4518</v>
      </c>
      <c r="I547" s="17" t="s">
        <v>86</v>
      </c>
      <c r="J547" s="15" t="s">
        <v>4518</v>
      </c>
      <c r="K547" s="15" t="s">
        <v>1778</v>
      </c>
      <c r="L547" s="18" t="s">
        <v>4519</v>
      </c>
      <c r="M547" s="15" t="s">
        <v>4184</v>
      </c>
      <c r="N547" s="15" t="s">
        <v>4185</v>
      </c>
      <c r="O547" s="16">
        <v>556</v>
      </c>
      <c r="P547" s="15" t="s">
        <v>90</v>
      </c>
      <c r="Q547" s="15">
        <v>25000</v>
      </c>
      <c r="R547" s="15">
        <v>106200</v>
      </c>
      <c r="S547" s="15">
        <v>131200</v>
      </c>
      <c r="T547" s="15">
        <v>0.1</v>
      </c>
      <c r="U547" s="15" t="s">
        <v>3335</v>
      </c>
      <c r="V547" s="15" t="s">
        <v>76</v>
      </c>
      <c r="W547" s="16">
        <v>1</v>
      </c>
      <c r="X547" s="16">
        <v>0</v>
      </c>
      <c r="Y547" s="15">
        <v>4125</v>
      </c>
      <c r="Z547" s="15">
        <v>9.5000000000000001E-2</v>
      </c>
      <c r="AA547" s="15" t="s">
        <v>4186</v>
      </c>
      <c r="AB547" s="15" t="s">
        <v>4187</v>
      </c>
      <c r="AC547" s="15">
        <v>0</v>
      </c>
      <c r="AD547" s="15"/>
      <c r="AE547" s="15" t="s">
        <v>78</v>
      </c>
      <c r="AF547" s="15" t="s">
        <v>78</v>
      </c>
      <c r="AG547" s="16">
        <v>1</v>
      </c>
      <c r="AH547" s="15" t="s">
        <v>4520</v>
      </c>
      <c r="AI547" s="15" t="s">
        <v>78</v>
      </c>
      <c r="AJ547" s="15">
        <v>4124.6333007800004</v>
      </c>
      <c r="AK547" s="15">
        <v>290.26392737499998</v>
      </c>
      <c r="AL547" s="15">
        <v>3088350.7254300001</v>
      </c>
      <c r="AM547" s="15">
        <v>1424843.92952</v>
      </c>
      <c r="AN547" s="14"/>
      <c r="AO547" s="14"/>
      <c r="AP547" s="19">
        <v>25000</v>
      </c>
      <c r="AQ547" s="19">
        <v>106300</v>
      </c>
      <c r="AR547" s="19">
        <v>0</v>
      </c>
      <c r="AS547" s="19">
        <v>0</v>
      </c>
      <c r="AT547" s="19">
        <f t="shared" si="122"/>
        <v>131300</v>
      </c>
      <c r="AU547" s="19">
        <v>45000</v>
      </c>
      <c r="AV547" s="19">
        <v>0</v>
      </c>
      <c r="AW547" s="19">
        <v>30205</v>
      </c>
      <c r="AX547" s="19">
        <v>0</v>
      </c>
      <c r="AY547" s="20">
        <f t="shared" si="125"/>
        <v>75205</v>
      </c>
      <c r="AZ547" s="19">
        <f t="shared" si="124"/>
        <v>56095</v>
      </c>
      <c r="BA547" s="21">
        <v>1.4712000000000001</v>
      </c>
      <c r="BB547" s="21">
        <v>2.0617000000000001</v>
      </c>
      <c r="BC547" s="22"/>
      <c r="BD547" s="19">
        <v>1313</v>
      </c>
      <c r="BE547" s="19">
        <f t="shared" si="117"/>
        <v>825.26964000000009</v>
      </c>
      <c r="BF547" s="19">
        <f t="shared" si="118"/>
        <v>1156.5106150000001</v>
      </c>
      <c r="BG547" s="23">
        <v>3.4819999999999997E-2</v>
      </c>
      <c r="BH547" s="23">
        <f t="shared" si="119"/>
        <v>3.4819999999999997E-2</v>
      </c>
      <c r="BI547" s="19">
        <v>28.7358888648</v>
      </c>
      <c r="BJ547" s="19">
        <v>40.269699614300002</v>
      </c>
      <c r="BK547" s="19">
        <f t="shared" si="128"/>
        <v>796.53375113520008</v>
      </c>
      <c r="BL547" s="19">
        <f t="shared" si="128"/>
        <v>1116.2409153857002</v>
      </c>
      <c r="BM547" s="19">
        <v>0</v>
      </c>
      <c r="BN547" s="19">
        <v>0</v>
      </c>
      <c r="BO547" s="19">
        <f t="shared" si="120"/>
        <v>0</v>
      </c>
      <c r="BP547" s="24">
        <f t="shared" si="127"/>
        <v>796.53375113520008</v>
      </c>
      <c r="BQ547" s="24">
        <f t="shared" si="127"/>
        <v>1116.2409153857002</v>
      </c>
      <c r="BR547" s="24">
        <f t="shared" si="121"/>
        <v>319.70716425050011</v>
      </c>
    </row>
    <row r="548" spans="1:71" s="25" customFormat="1" ht="14.25" x14ac:dyDescent="0.2">
      <c r="A548" s="14">
        <v>791</v>
      </c>
      <c r="B548" s="14"/>
      <c r="C548" s="15" t="s">
        <v>176</v>
      </c>
      <c r="D548" s="16">
        <v>32852</v>
      </c>
      <c r="E548" s="15" t="s">
        <v>4521</v>
      </c>
      <c r="F548" s="15" t="s">
        <v>4522</v>
      </c>
      <c r="G548" s="17" t="s">
        <v>4523</v>
      </c>
      <c r="H548" s="17" t="s">
        <v>4524</v>
      </c>
      <c r="I548" s="17" t="s">
        <v>86</v>
      </c>
      <c r="J548" s="15" t="s">
        <v>4525</v>
      </c>
      <c r="K548" s="15" t="s">
        <v>86</v>
      </c>
      <c r="L548" s="18" t="s">
        <v>4526</v>
      </c>
      <c r="M548" s="15" t="s">
        <v>4184</v>
      </c>
      <c r="N548" s="15" t="s">
        <v>4185</v>
      </c>
      <c r="O548" s="16">
        <v>556</v>
      </c>
      <c r="P548" s="15" t="s">
        <v>90</v>
      </c>
      <c r="Q548" s="15">
        <v>25000</v>
      </c>
      <c r="R548" s="15">
        <v>101000</v>
      </c>
      <c r="S548" s="15">
        <v>126000</v>
      </c>
      <c r="T548" s="15">
        <v>0.08</v>
      </c>
      <c r="U548" s="15" t="s">
        <v>3335</v>
      </c>
      <c r="V548" s="15" t="s">
        <v>76</v>
      </c>
      <c r="W548" s="16">
        <v>1</v>
      </c>
      <c r="X548" s="16">
        <v>0</v>
      </c>
      <c r="Y548" s="15">
        <v>3228</v>
      </c>
      <c r="Z548" s="15">
        <v>7.3999999999999996E-2</v>
      </c>
      <c r="AA548" s="15" t="s">
        <v>4186</v>
      </c>
      <c r="AB548" s="15" t="s">
        <v>4187</v>
      </c>
      <c r="AC548" s="15">
        <v>0</v>
      </c>
      <c r="AD548" s="15"/>
      <c r="AE548" s="15" t="s">
        <v>78</v>
      </c>
      <c r="AF548" s="15" t="s">
        <v>78</v>
      </c>
      <c r="AG548" s="16">
        <v>1</v>
      </c>
      <c r="AH548" s="15" t="s">
        <v>4527</v>
      </c>
      <c r="AI548" s="15" t="s">
        <v>78</v>
      </c>
      <c r="AJ548" s="15">
        <v>3227.8715820299999</v>
      </c>
      <c r="AK548" s="15">
        <v>267.12170259999999</v>
      </c>
      <c r="AL548" s="15">
        <v>3088364.04684</v>
      </c>
      <c r="AM548" s="15">
        <v>1424811.04103</v>
      </c>
      <c r="AN548" s="14"/>
      <c r="AO548" s="14"/>
      <c r="AP548" s="19">
        <v>25000</v>
      </c>
      <c r="AQ548" s="19">
        <v>101000</v>
      </c>
      <c r="AR548" s="19">
        <v>0</v>
      </c>
      <c r="AS548" s="19">
        <v>0</v>
      </c>
      <c r="AT548" s="19">
        <f t="shared" si="122"/>
        <v>126000</v>
      </c>
      <c r="AU548" s="19">
        <v>45000</v>
      </c>
      <c r="AV548" s="19">
        <v>3000</v>
      </c>
      <c r="AW548" s="19">
        <v>28350</v>
      </c>
      <c r="AX548" s="19">
        <v>0</v>
      </c>
      <c r="AY548" s="20">
        <f t="shared" si="125"/>
        <v>76350</v>
      </c>
      <c r="AZ548" s="19">
        <f t="shared" si="124"/>
        <v>49650</v>
      </c>
      <c r="BA548" s="21">
        <v>1.4712000000000001</v>
      </c>
      <c r="BB548" s="21">
        <v>2.0617000000000001</v>
      </c>
      <c r="BC548" s="22"/>
      <c r="BD548" s="19">
        <v>1260</v>
      </c>
      <c r="BE548" s="19">
        <f t="shared" si="117"/>
        <v>730.45080000000007</v>
      </c>
      <c r="BF548" s="19">
        <f t="shared" si="118"/>
        <v>1023.63405</v>
      </c>
      <c r="BG548" s="23">
        <v>3.4819999999999997E-2</v>
      </c>
      <c r="BH548" s="23">
        <f t="shared" si="119"/>
        <v>3.4819999999999997E-2</v>
      </c>
      <c r="BI548" s="19">
        <v>25.434296856</v>
      </c>
      <c r="BJ548" s="19">
        <v>35.642937620999994</v>
      </c>
      <c r="BK548" s="19">
        <f t="shared" si="128"/>
        <v>705.01650314400013</v>
      </c>
      <c r="BL548" s="19">
        <f t="shared" si="128"/>
        <v>987.99111237900001</v>
      </c>
      <c r="BM548" s="19">
        <v>0</v>
      </c>
      <c r="BN548" s="19">
        <v>0</v>
      </c>
      <c r="BO548" s="19">
        <f t="shared" si="120"/>
        <v>0</v>
      </c>
      <c r="BP548" s="24">
        <f t="shared" si="127"/>
        <v>705.01650314400013</v>
      </c>
      <c r="BQ548" s="24">
        <f t="shared" si="127"/>
        <v>987.99111237900001</v>
      </c>
      <c r="BR548" s="24">
        <f t="shared" si="121"/>
        <v>282.97460923499989</v>
      </c>
      <c r="BS548" s="25" t="s">
        <v>1141</v>
      </c>
    </row>
    <row r="549" spans="1:71" s="25" customFormat="1" ht="14.25" x14ac:dyDescent="0.2">
      <c r="A549" s="14">
        <v>793</v>
      </c>
      <c r="B549" s="14"/>
      <c r="C549" s="15"/>
      <c r="D549" s="16">
        <v>29117</v>
      </c>
      <c r="E549" s="15" t="s">
        <v>4528</v>
      </c>
      <c r="F549" s="15" t="s">
        <v>4529</v>
      </c>
      <c r="G549" s="17" t="s">
        <v>4530</v>
      </c>
      <c r="H549" s="17" t="s">
        <v>4531</v>
      </c>
      <c r="I549" s="17" t="s">
        <v>86</v>
      </c>
      <c r="J549" s="15" t="s">
        <v>4532</v>
      </c>
      <c r="K549" s="15" t="s">
        <v>763</v>
      </c>
      <c r="L549" s="18" t="s">
        <v>4533</v>
      </c>
      <c r="M549" s="15" t="s">
        <v>4184</v>
      </c>
      <c r="N549" s="15" t="s">
        <v>4185</v>
      </c>
      <c r="O549" s="16">
        <v>556</v>
      </c>
      <c r="P549" s="15" t="s">
        <v>90</v>
      </c>
      <c r="Q549" s="15">
        <v>25000</v>
      </c>
      <c r="R549" s="15">
        <v>113900</v>
      </c>
      <c r="S549" s="15">
        <v>138900</v>
      </c>
      <c r="T549" s="15">
        <v>0.06</v>
      </c>
      <c r="U549" s="15" t="s">
        <v>3335</v>
      </c>
      <c r="V549" s="15" t="s">
        <v>76</v>
      </c>
      <c r="W549" s="16">
        <v>1</v>
      </c>
      <c r="X549" s="16">
        <v>1</v>
      </c>
      <c r="Y549" s="15">
        <v>3144</v>
      </c>
      <c r="Z549" s="15">
        <v>7.1999999999999995E-2</v>
      </c>
      <c r="AA549" s="15" t="s">
        <v>4186</v>
      </c>
      <c r="AB549" s="15" t="s">
        <v>4187</v>
      </c>
      <c r="AC549" s="15">
        <v>124000</v>
      </c>
      <c r="AD549" s="26">
        <v>41096</v>
      </c>
      <c r="AE549" s="15" t="s">
        <v>78</v>
      </c>
      <c r="AF549" s="15" t="s">
        <v>78</v>
      </c>
      <c r="AG549" s="16">
        <v>1</v>
      </c>
      <c r="AH549" s="15" t="s">
        <v>4534</v>
      </c>
      <c r="AI549" s="15" t="s">
        <v>78</v>
      </c>
      <c r="AJ549" s="15">
        <v>3144.35546875</v>
      </c>
      <c r="AK549" s="15">
        <v>258.27587340100001</v>
      </c>
      <c r="AL549" s="15">
        <v>3088419.5507</v>
      </c>
      <c r="AM549" s="15">
        <v>1424751.1232400001</v>
      </c>
      <c r="AN549" s="14"/>
      <c r="AO549" s="14"/>
      <c r="AP549" s="19">
        <v>25000</v>
      </c>
      <c r="AQ549" s="19">
        <v>112700</v>
      </c>
      <c r="AR549" s="19">
        <v>0</v>
      </c>
      <c r="AS549" s="19">
        <v>0</v>
      </c>
      <c r="AT549" s="19">
        <f t="shared" si="122"/>
        <v>137700</v>
      </c>
      <c r="AU549" s="19">
        <v>45000</v>
      </c>
      <c r="AV549" s="19">
        <v>3000</v>
      </c>
      <c r="AW549" s="19">
        <v>32445</v>
      </c>
      <c r="AX549" s="19">
        <v>0</v>
      </c>
      <c r="AY549" s="20">
        <f t="shared" si="125"/>
        <v>80445</v>
      </c>
      <c r="AZ549" s="19">
        <f t="shared" si="124"/>
        <v>57255</v>
      </c>
      <c r="BA549" s="21">
        <v>1.4712000000000001</v>
      </c>
      <c r="BB549" s="21">
        <v>2.0617000000000001</v>
      </c>
      <c r="BC549" s="22"/>
      <c r="BD549" s="19">
        <v>1377</v>
      </c>
      <c r="BE549" s="19">
        <f t="shared" si="117"/>
        <v>842.33555999999999</v>
      </c>
      <c r="BF549" s="19">
        <f t="shared" si="118"/>
        <v>1180.4263349999999</v>
      </c>
      <c r="BG549" s="23">
        <v>3.4819999999999997E-2</v>
      </c>
      <c r="BH549" s="23">
        <f t="shared" si="119"/>
        <v>3.4819999999999997E-2</v>
      </c>
      <c r="BI549" s="19">
        <v>29.330124199199997</v>
      </c>
      <c r="BJ549" s="19">
        <v>41.102444984699993</v>
      </c>
      <c r="BK549" s="19">
        <f t="shared" si="128"/>
        <v>813.0054358008</v>
      </c>
      <c r="BL549" s="19">
        <f t="shared" si="128"/>
        <v>1139.3238900152999</v>
      </c>
      <c r="BM549" s="19">
        <v>0</v>
      </c>
      <c r="BN549" s="19">
        <v>0</v>
      </c>
      <c r="BO549" s="19">
        <f t="shared" si="120"/>
        <v>0</v>
      </c>
      <c r="BP549" s="24">
        <f t="shared" si="127"/>
        <v>813.0054358008</v>
      </c>
      <c r="BQ549" s="24">
        <f t="shared" si="127"/>
        <v>1139.3238900152999</v>
      </c>
      <c r="BR549" s="24">
        <f t="shared" si="121"/>
        <v>326.31845421449987</v>
      </c>
    </row>
    <row r="550" spans="1:71" s="25" customFormat="1" ht="14.25" x14ac:dyDescent="0.2">
      <c r="A550" s="14">
        <v>794</v>
      </c>
      <c r="B550" s="14"/>
      <c r="C550" s="15" t="s">
        <v>4535</v>
      </c>
      <c r="D550" s="16">
        <v>27452</v>
      </c>
      <c r="E550" s="15" t="s">
        <v>4536</v>
      </c>
      <c r="F550" s="15" t="s">
        <v>4535</v>
      </c>
      <c r="G550" s="17" t="s">
        <v>4537</v>
      </c>
      <c r="H550" s="17" t="s">
        <v>4538</v>
      </c>
      <c r="I550" s="17" t="s">
        <v>86</v>
      </c>
      <c r="J550" s="15" t="s">
        <v>4539</v>
      </c>
      <c r="K550" s="15" t="s">
        <v>772</v>
      </c>
      <c r="L550" s="18" t="s">
        <v>4540</v>
      </c>
      <c r="M550" s="15" t="s">
        <v>4184</v>
      </c>
      <c r="N550" s="15" t="s">
        <v>4185</v>
      </c>
      <c r="O550" s="16">
        <v>556</v>
      </c>
      <c r="P550" s="15" t="s">
        <v>90</v>
      </c>
      <c r="Q550" s="15">
        <v>25000</v>
      </c>
      <c r="R550" s="15">
        <v>113900</v>
      </c>
      <c r="S550" s="15">
        <v>138900</v>
      </c>
      <c r="T550" s="15">
        <v>0.11</v>
      </c>
      <c r="U550" s="15" t="s">
        <v>3335</v>
      </c>
      <c r="V550" s="15" t="s">
        <v>76</v>
      </c>
      <c r="W550" s="16">
        <v>1</v>
      </c>
      <c r="X550" s="16">
        <v>1</v>
      </c>
      <c r="Y550" s="15">
        <v>4568</v>
      </c>
      <c r="Z550" s="15">
        <v>0.105</v>
      </c>
      <c r="AA550" s="15" t="s">
        <v>4186</v>
      </c>
      <c r="AB550" s="15" t="s">
        <v>4187</v>
      </c>
      <c r="AC550" s="15">
        <v>116000</v>
      </c>
      <c r="AD550" s="26">
        <v>41163</v>
      </c>
      <c r="AE550" s="15" t="s">
        <v>78</v>
      </c>
      <c r="AF550" s="15" t="s">
        <v>78</v>
      </c>
      <c r="AG550" s="16">
        <v>1</v>
      </c>
      <c r="AH550" s="15" t="s">
        <v>4541</v>
      </c>
      <c r="AI550" s="15" t="s">
        <v>78</v>
      </c>
      <c r="AJ550" s="15">
        <v>4567.8535156300004</v>
      </c>
      <c r="AK550" s="15">
        <v>288.325759914</v>
      </c>
      <c r="AL550" s="15">
        <v>3088457.5002799998</v>
      </c>
      <c r="AM550" s="15">
        <v>1424738.2943200001</v>
      </c>
      <c r="AN550" s="14"/>
      <c r="AO550" s="14"/>
      <c r="AP550" s="19">
        <v>25000</v>
      </c>
      <c r="AQ550" s="19">
        <v>112700</v>
      </c>
      <c r="AR550" s="19">
        <v>0</v>
      </c>
      <c r="AS550" s="19">
        <v>0</v>
      </c>
      <c r="AT550" s="19">
        <f t="shared" si="122"/>
        <v>137700</v>
      </c>
      <c r="AU550" s="19">
        <v>45000</v>
      </c>
      <c r="AV550" s="19">
        <v>0</v>
      </c>
      <c r="AW550" s="19">
        <v>32445</v>
      </c>
      <c r="AX550" s="19">
        <v>0</v>
      </c>
      <c r="AY550" s="20">
        <f t="shared" si="125"/>
        <v>77445</v>
      </c>
      <c r="AZ550" s="19">
        <f t="shared" si="124"/>
        <v>60255</v>
      </c>
      <c r="BA550" s="21">
        <v>1.4712000000000001</v>
      </c>
      <c r="BB550" s="21">
        <v>2.0617000000000001</v>
      </c>
      <c r="BC550" s="22"/>
      <c r="BD550" s="19">
        <v>1377</v>
      </c>
      <c r="BE550" s="19">
        <f t="shared" si="117"/>
        <v>886.47155999999995</v>
      </c>
      <c r="BF550" s="19">
        <f t="shared" si="118"/>
        <v>1242.277335</v>
      </c>
      <c r="BG550" s="23">
        <v>3.4819999999999997E-2</v>
      </c>
      <c r="BH550" s="23">
        <f t="shared" si="119"/>
        <v>3.4819999999999997E-2</v>
      </c>
      <c r="BI550" s="19">
        <v>30.866939719199994</v>
      </c>
      <c r="BJ550" s="19">
        <v>43.256096804699993</v>
      </c>
      <c r="BK550" s="19">
        <f t="shared" si="128"/>
        <v>855.60462028079996</v>
      </c>
      <c r="BL550" s="19">
        <f t="shared" si="128"/>
        <v>1199.0212381952999</v>
      </c>
      <c r="BM550" s="19">
        <v>0</v>
      </c>
      <c r="BN550" s="19">
        <v>0</v>
      </c>
      <c r="BO550" s="19">
        <f t="shared" si="120"/>
        <v>0</v>
      </c>
      <c r="BP550" s="24">
        <f t="shared" ref="BP550:BQ608" si="129">BK550-BM550</f>
        <v>855.60462028079996</v>
      </c>
      <c r="BQ550" s="24">
        <f t="shared" si="129"/>
        <v>1199.0212381952999</v>
      </c>
      <c r="BR550" s="24">
        <f t="shared" si="121"/>
        <v>343.41661791449997</v>
      </c>
    </row>
    <row r="551" spans="1:71" s="25" customFormat="1" ht="14.25" x14ac:dyDescent="0.2">
      <c r="A551" s="14">
        <v>795</v>
      </c>
      <c r="B551" s="14"/>
      <c r="C551" s="15"/>
      <c r="D551" s="16">
        <v>11344</v>
      </c>
      <c r="E551" s="15" t="s">
        <v>4542</v>
      </c>
      <c r="F551" s="15" t="s">
        <v>4543</v>
      </c>
      <c r="G551" s="17" t="s">
        <v>4544</v>
      </c>
      <c r="H551" s="17" t="s">
        <v>4545</v>
      </c>
      <c r="I551" s="17" t="s">
        <v>88</v>
      </c>
      <c r="J551" s="15" t="s">
        <v>4546</v>
      </c>
      <c r="K551" s="15" t="s">
        <v>4547</v>
      </c>
      <c r="L551" s="18" t="s">
        <v>4548</v>
      </c>
      <c r="M551" s="15" t="s">
        <v>4184</v>
      </c>
      <c r="N551" s="15" t="s">
        <v>4185</v>
      </c>
      <c r="O551" s="16">
        <v>500</v>
      </c>
      <c r="P551" s="15" t="s">
        <v>1055</v>
      </c>
      <c r="Q551" s="15">
        <v>2000</v>
      </c>
      <c r="R551" s="15">
        <v>0</v>
      </c>
      <c r="S551" s="15">
        <v>2000</v>
      </c>
      <c r="T551" s="15">
        <v>0.1</v>
      </c>
      <c r="U551" s="15" t="s">
        <v>3335</v>
      </c>
      <c r="V551" s="15" t="s">
        <v>76</v>
      </c>
      <c r="W551" s="16">
        <v>0</v>
      </c>
      <c r="X551" s="16">
        <v>1</v>
      </c>
      <c r="Y551" s="15">
        <v>4717</v>
      </c>
      <c r="Z551" s="15">
        <v>0.108</v>
      </c>
      <c r="AA551" s="15" t="s">
        <v>4299</v>
      </c>
      <c r="AB551" s="15" t="s">
        <v>4187</v>
      </c>
      <c r="AC551" s="15">
        <v>42222.239999999998</v>
      </c>
      <c r="AD551" s="26">
        <v>40260</v>
      </c>
      <c r="AE551" s="15" t="s">
        <v>78</v>
      </c>
      <c r="AF551" s="15" t="s">
        <v>78</v>
      </c>
      <c r="AG551" s="16">
        <v>1</v>
      </c>
      <c r="AH551" s="15" t="s">
        <v>4549</v>
      </c>
      <c r="AI551" s="15" t="s">
        <v>78</v>
      </c>
      <c r="AJ551" s="15">
        <v>4717.4316406300004</v>
      </c>
      <c r="AK551" s="15">
        <v>281.09743380899999</v>
      </c>
      <c r="AL551" s="15">
        <v>3088456.55883</v>
      </c>
      <c r="AM551" s="15">
        <v>1424822.0653200001</v>
      </c>
      <c r="AN551" s="14"/>
      <c r="AO551" s="14"/>
      <c r="AP551" s="19">
        <v>0</v>
      </c>
      <c r="AQ551" s="19">
        <v>0</v>
      </c>
      <c r="AR551" s="19">
        <v>1800</v>
      </c>
      <c r="AS551" s="19">
        <v>0</v>
      </c>
      <c r="AT551" s="19">
        <f t="shared" si="122"/>
        <v>1800</v>
      </c>
      <c r="AU551" s="19">
        <v>0</v>
      </c>
      <c r="AV551" s="19">
        <v>0</v>
      </c>
      <c r="AW551" s="19">
        <v>0</v>
      </c>
      <c r="AX551" s="19">
        <v>0</v>
      </c>
      <c r="AY551" s="20">
        <f t="shared" si="125"/>
        <v>0</v>
      </c>
      <c r="AZ551" s="19">
        <f t="shared" si="124"/>
        <v>1800</v>
      </c>
      <c r="BA551" s="21">
        <v>1.4712000000000001</v>
      </c>
      <c r="BB551" s="21">
        <v>2.0617000000000001</v>
      </c>
      <c r="BC551" s="22"/>
      <c r="BD551" s="19">
        <v>54</v>
      </c>
      <c r="BE551" s="19">
        <f t="shared" si="117"/>
        <v>26.4816</v>
      </c>
      <c r="BF551" s="19">
        <f t="shared" si="118"/>
        <v>37.110600000000005</v>
      </c>
      <c r="BG551" s="23">
        <v>3.4819999999999997E-2</v>
      </c>
      <c r="BH551" s="23">
        <f t="shared" si="119"/>
        <v>3.4819999999999997E-2</v>
      </c>
      <c r="BI551" s="19">
        <v>0</v>
      </c>
      <c r="BJ551" s="19">
        <v>0</v>
      </c>
      <c r="BK551" s="19">
        <f t="shared" si="128"/>
        <v>26.4816</v>
      </c>
      <c r="BL551" s="19">
        <f t="shared" si="128"/>
        <v>37.110600000000005</v>
      </c>
      <c r="BM551" s="19">
        <v>0</v>
      </c>
      <c r="BN551" s="19">
        <v>0</v>
      </c>
      <c r="BO551" s="19">
        <f t="shared" si="120"/>
        <v>0</v>
      </c>
      <c r="BP551" s="24">
        <f t="shared" si="129"/>
        <v>26.4816</v>
      </c>
      <c r="BQ551" s="24">
        <f t="shared" si="129"/>
        <v>37.110600000000005</v>
      </c>
      <c r="BR551" s="24">
        <f t="shared" si="121"/>
        <v>10.629000000000005</v>
      </c>
    </row>
    <row r="552" spans="1:71" s="25" customFormat="1" ht="14.25" x14ac:dyDescent="0.2">
      <c r="A552" s="14">
        <v>796</v>
      </c>
      <c r="B552" s="14"/>
      <c r="C552" s="15"/>
      <c r="D552" s="16">
        <v>12472</v>
      </c>
      <c r="E552" s="15" t="s">
        <v>4550</v>
      </c>
      <c r="F552" s="15" t="s">
        <v>4551</v>
      </c>
      <c r="G552" s="17" t="s">
        <v>4552</v>
      </c>
      <c r="H552" s="17" t="s">
        <v>4553</v>
      </c>
      <c r="I552" s="17" t="s">
        <v>86</v>
      </c>
      <c r="J552" s="15" t="s">
        <v>4554</v>
      </c>
      <c r="K552" s="15" t="s">
        <v>2421</v>
      </c>
      <c r="L552" s="18" t="s">
        <v>4555</v>
      </c>
      <c r="M552" s="15" t="s">
        <v>4184</v>
      </c>
      <c r="N552" s="15" t="s">
        <v>4185</v>
      </c>
      <c r="O552" s="16">
        <v>500</v>
      </c>
      <c r="P552" s="15" t="s">
        <v>1055</v>
      </c>
      <c r="Q552" s="15">
        <v>2000</v>
      </c>
      <c r="R552" s="15">
        <v>0</v>
      </c>
      <c r="S552" s="15">
        <v>2000</v>
      </c>
      <c r="T552" s="15">
        <v>7.0000000000000007E-2</v>
      </c>
      <c r="U552" s="15" t="s">
        <v>3335</v>
      </c>
      <c r="V552" s="15" t="s">
        <v>76</v>
      </c>
      <c r="W552" s="16">
        <v>0</v>
      </c>
      <c r="X552" s="16">
        <v>1</v>
      </c>
      <c r="Y552" s="15">
        <v>2977</v>
      </c>
      <c r="Z552" s="15">
        <v>6.8000000000000005E-2</v>
      </c>
      <c r="AA552" s="15" t="s">
        <v>4299</v>
      </c>
      <c r="AB552" s="15" t="s">
        <v>4187</v>
      </c>
      <c r="AC552" s="15">
        <v>42222.239999999998</v>
      </c>
      <c r="AD552" s="26">
        <v>40260</v>
      </c>
      <c r="AE552" s="15" t="s">
        <v>78</v>
      </c>
      <c r="AF552" s="15" t="s">
        <v>78</v>
      </c>
      <c r="AG552" s="16">
        <v>1</v>
      </c>
      <c r="AH552" s="15" t="s">
        <v>4556</v>
      </c>
      <c r="AI552" s="15" t="s">
        <v>78</v>
      </c>
      <c r="AJ552" s="15">
        <v>2976.8803710900002</v>
      </c>
      <c r="AK552" s="15">
        <v>249.287750222</v>
      </c>
      <c r="AL552" s="15">
        <v>3088451.1058299998</v>
      </c>
      <c r="AM552" s="15">
        <v>1424866.28177</v>
      </c>
      <c r="AN552" s="14"/>
      <c r="AO552" s="14"/>
      <c r="AP552" s="19">
        <v>0</v>
      </c>
      <c r="AQ552" s="19">
        <v>0</v>
      </c>
      <c r="AR552" s="19">
        <v>1800</v>
      </c>
      <c r="AS552" s="19">
        <v>0</v>
      </c>
      <c r="AT552" s="19">
        <f t="shared" si="122"/>
        <v>1800</v>
      </c>
      <c r="AU552" s="19">
        <v>0</v>
      </c>
      <c r="AV552" s="19">
        <v>0</v>
      </c>
      <c r="AW552" s="19">
        <v>0</v>
      </c>
      <c r="AX552" s="19">
        <v>0</v>
      </c>
      <c r="AY552" s="20">
        <f t="shared" si="125"/>
        <v>0</v>
      </c>
      <c r="AZ552" s="19">
        <f t="shared" si="124"/>
        <v>1800</v>
      </c>
      <c r="BA552" s="21">
        <v>1.4712000000000001</v>
      </c>
      <c r="BB552" s="21">
        <v>2.0617000000000001</v>
      </c>
      <c r="BC552" s="22"/>
      <c r="BD552" s="19">
        <v>54</v>
      </c>
      <c r="BE552" s="19">
        <f t="shared" si="117"/>
        <v>26.4816</v>
      </c>
      <c r="BF552" s="19">
        <f t="shared" si="118"/>
        <v>37.110600000000005</v>
      </c>
      <c r="BG552" s="23">
        <v>3.4819999999999997E-2</v>
      </c>
      <c r="BH552" s="23">
        <f t="shared" si="119"/>
        <v>3.4819999999999997E-2</v>
      </c>
      <c r="BI552" s="19">
        <v>0</v>
      </c>
      <c r="BJ552" s="19">
        <v>0</v>
      </c>
      <c r="BK552" s="19">
        <f t="shared" si="128"/>
        <v>26.4816</v>
      </c>
      <c r="BL552" s="19">
        <f t="shared" si="128"/>
        <v>37.110600000000005</v>
      </c>
      <c r="BM552" s="19">
        <v>0</v>
      </c>
      <c r="BN552" s="19">
        <v>0</v>
      </c>
      <c r="BO552" s="19">
        <f t="shared" si="120"/>
        <v>0</v>
      </c>
      <c r="BP552" s="24">
        <f t="shared" si="129"/>
        <v>26.4816</v>
      </c>
      <c r="BQ552" s="24">
        <f t="shared" si="129"/>
        <v>37.110600000000005</v>
      </c>
      <c r="BR552" s="24">
        <f t="shared" si="121"/>
        <v>10.629000000000005</v>
      </c>
    </row>
    <row r="553" spans="1:71" s="25" customFormat="1" ht="14.25" x14ac:dyDescent="0.2">
      <c r="A553" s="14">
        <v>797</v>
      </c>
      <c r="B553" s="14"/>
      <c r="C553" s="15" t="s">
        <v>4557</v>
      </c>
      <c r="D553" s="16">
        <v>6666</v>
      </c>
      <c r="E553" s="15" t="s">
        <v>4558</v>
      </c>
      <c r="F553" s="15" t="s">
        <v>4557</v>
      </c>
      <c r="G553" s="17" t="s">
        <v>4559</v>
      </c>
      <c r="H553" s="17" t="s">
        <v>4560</v>
      </c>
      <c r="I553" s="17" t="s">
        <v>88</v>
      </c>
      <c r="J553" s="15" t="s">
        <v>4561</v>
      </c>
      <c r="K553" s="15" t="s">
        <v>4547</v>
      </c>
      <c r="L553" s="18" t="s">
        <v>4562</v>
      </c>
      <c r="M553" s="15" t="s">
        <v>4184</v>
      </c>
      <c r="N553" s="15" t="s">
        <v>4185</v>
      </c>
      <c r="O553" s="16">
        <v>500</v>
      </c>
      <c r="P553" s="15" t="s">
        <v>1055</v>
      </c>
      <c r="Q553" s="15">
        <v>2000</v>
      </c>
      <c r="R553" s="15">
        <v>0</v>
      </c>
      <c r="S553" s="15">
        <v>2000</v>
      </c>
      <c r="T553" s="15">
        <v>7.0000000000000007E-2</v>
      </c>
      <c r="U553" s="15" t="s">
        <v>3335</v>
      </c>
      <c r="V553" s="15" t="s">
        <v>76</v>
      </c>
      <c r="W553" s="16">
        <v>0</v>
      </c>
      <c r="X553" s="16">
        <v>1</v>
      </c>
      <c r="Y553" s="15">
        <v>3057</v>
      </c>
      <c r="Z553" s="15">
        <v>7.0000000000000007E-2</v>
      </c>
      <c r="AA553" s="15" t="s">
        <v>4299</v>
      </c>
      <c r="AB553" s="15" t="s">
        <v>4187</v>
      </c>
      <c r="AC553" s="15">
        <v>42222.239999999998</v>
      </c>
      <c r="AD553" s="26">
        <v>40260</v>
      </c>
      <c r="AE553" s="15" t="s">
        <v>78</v>
      </c>
      <c r="AF553" s="15" t="s">
        <v>78</v>
      </c>
      <c r="AG553" s="16">
        <v>1</v>
      </c>
      <c r="AH553" s="15" t="s">
        <v>4563</v>
      </c>
      <c r="AI553" s="15" t="s">
        <v>78</v>
      </c>
      <c r="AJ553" s="15">
        <v>3056.5957031299999</v>
      </c>
      <c r="AK553" s="15">
        <v>253.95531894999999</v>
      </c>
      <c r="AL553" s="15">
        <v>3088449.8414799999</v>
      </c>
      <c r="AM553" s="15">
        <v>1424898.34876</v>
      </c>
      <c r="AN553" s="14"/>
      <c r="AO553" s="14"/>
      <c r="AP553" s="19">
        <v>0</v>
      </c>
      <c r="AQ553" s="19">
        <v>0</v>
      </c>
      <c r="AR553" s="19">
        <v>1800</v>
      </c>
      <c r="AS553" s="19">
        <v>0</v>
      </c>
      <c r="AT553" s="19">
        <f t="shared" si="122"/>
        <v>1800</v>
      </c>
      <c r="AU553" s="19">
        <v>0</v>
      </c>
      <c r="AV553" s="19">
        <v>0</v>
      </c>
      <c r="AW553" s="19">
        <v>0</v>
      </c>
      <c r="AX553" s="19">
        <v>0</v>
      </c>
      <c r="AY553" s="20">
        <f t="shared" si="125"/>
        <v>0</v>
      </c>
      <c r="AZ553" s="19">
        <f t="shared" si="124"/>
        <v>1800</v>
      </c>
      <c r="BA553" s="21">
        <v>1.4712000000000001</v>
      </c>
      <c r="BB553" s="21">
        <v>2.0617000000000001</v>
      </c>
      <c r="BC553" s="22"/>
      <c r="BD553" s="19">
        <v>54</v>
      </c>
      <c r="BE553" s="19">
        <f t="shared" si="117"/>
        <v>26.4816</v>
      </c>
      <c r="BF553" s="19">
        <f t="shared" si="118"/>
        <v>37.110600000000005</v>
      </c>
      <c r="BG553" s="23">
        <v>3.4819999999999997E-2</v>
      </c>
      <c r="BH553" s="23">
        <f t="shared" si="119"/>
        <v>3.4819999999999997E-2</v>
      </c>
      <c r="BI553" s="19">
        <v>0</v>
      </c>
      <c r="BJ553" s="19">
        <v>0</v>
      </c>
      <c r="BK553" s="19">
        <f t="shared" si="128"/>
        <v>26.4816</v>
      </c>
      <c r="BL553" s="19">
        <f t="shared" si="128"/>
        <v>37.110600000000005</v>
      </c>
      <c r="BM553" s="19">
        <v>0</v>
      </c>
      <c r="BN553" s="19">
        <v>0</v>
      </c>
      <c r="BO553" s="19">
        <f t="shared" si="120"/>
        <v>0</v>
      </c>
      <c r="BP553" s="24">
        <f t="shared" si="129"/>
        <v>26.4816</v>
      </c>
      <c r="BQ553" s="24">
        <f t="shared" si="129"/>
        <v>37.110600000000005</v>
      </c>
      <c r="BR553" s="24">
        <f t="shared" si="121"/>
        <v>10.629000000000005</v>
      </c>
    </row>
    <row r="554" spans="1:71" s="25" customFormat="1" ht="14.25" x14ac:dyDescent="0.2">
      <c r="A554" s="14">
        <v>798</v>
      </c>
      <c r="B554" s="14"/>
      <c r="C554" s="15"/>
      <c r="D554" s="16">
        <v>22919</v>
      </c>
      <c r="E554" s="15" t="s">
        <v>4564</v>
      </c>
      <c r="F554" s="15" t="s">
        <v>4565</v>
      </c>
      <c r="G554" s="17" t="s">
        <v>4559</v>
      </c>
      <c r="H554" s="17" t="s">
        <v>4560</v>
      </c>
      <c r="I554" s="17" t="s">
        <v>88</v>
      </c>
      <c r="J554" s="15" t="s">
        <v>4566</v>
      </c>
      <c r="K554" s="15" t="s">
        <v>4547</v>
      </c>
      <c r="L554" s="18" t="s">
        <v>4567</v>
      </c>
      <c r="M554" s="15" t="s">
        <v>4184</v>
      </c>
      <c r="N554" s="15" t="s">
        <v>4185</v>
      </c>
      <c r="O554" s="16">
        <v>500</v>
      </c>
      <c r="P554" s="15" t="s">
        <v>1055</v>
      </c>
      <c r="Q554" s="15">
        <v>2000</v>
      </c>
      <c r="R554" s="15">
        <v>0</v>
      </c>
      <c r="S554" s="15">
        <v>2000</v>
      </c>
      <c r="T554" s="15">
        <v>0.08</v>
      </c>
      <c r="U554" s="15" t="s">
        <v>3335</v>
      </c>
      <c r="V554" s="15" t="s">
        <v>76</v>
      </c>
      <c r="W554" s="16">
        <v>0</v>
      </c>
      <c r="X554" s="16">
        <v>1</v>
      </c>
      <c r="Y554" s="15">
        <v>3569</v>
      </c>
      <c r="Z554" s="15">
        <v>8.2000000000000003E-2</v>
      </c>
      <c r="AA554" s="15" t="s">
        <v>4299</v>
      </c>
      <c r="AB554" s="15" t="s">
        <v>4187</v>
      </c>
      <c r="AC554" s="15">
        <v>42222.239999999998</v>
      </c>
      <c r="AD554" s="26">
        <v>40260</v>
      </c>
      <c r="AE554" s="15" t="s">
        <v>78</v>
      </c>
      <c r="AF554" s="15" t="s">
        <v>78</v>
      </c>
      <c r="AG554" s="16">
        <v>1</v>
      </c>
      <c r="AH554" s="15" t="s">
        <v>4568</v>
      </c>
      <c r="AI554" s="15" t="s">
        <v>78</v>
      </c>
      <c r="AJ554" s="15">
        <v>3569.375</v>
      </c>
      <c r="AK554" s="15">
        <v>265.15464432099998</v>
      </c>
      <c r="AL554" s="15">
        <v>3088449.5211700001</v>
      </c>
      <c r="AM554" s="15">
        <v>1424933.2940499999</v>
      </c>
      <c r="AN554" s="14"/>
      <c r="AO554" s="14"/>
      <c r="AP554" s="19">
        <v>0</v>
      </c>
      <c r="AQ554" s="19">
        <v>0</v>
      </c>
      <c r="AR554" s="19">
        <v>1800</v>
      </c>
      <c r="AS554" s="19">
        <v>0</v>
      </c>
      <c r="AT554" s="19">
        <f t="shared" si="122"/>
        <v>1800</v>
      </c>
      <c r="AU554" s="19">
        <v>0</v>
      </c>
      <c r="AV554" s="19">
        <v>0</v>
      </c>
      <c r="AW554" s="19">
        <v>0</v>
      </c>
      <c r="AX554" s="19">
        <v>0</v>
      </c>
      <c r="AY554" s="20">
        <f t="shared" si="125"/>
        <v>0</v>
      </c>
      <c r="AZ554" s="19">
        <f t="shared" si="124"/>
        <v>1800</v>
      </c>
      <c r="BA554" s="21">
        <v>1.4712000000000001</v>
      </c>
      <c r="BB554" s="21">
        <v>2.0617000000000001</v>
      </c>
      <c r="BC554" s="22"/>
      <c r="BD554" s="19">
        <v>54</v>
      </c>
      <c r="BE554" s="19">
        <f t="shared" si="117"/>
        <v>26.4816</v>
      </c>
      <c r="BF554" s="19">
        <f t="shared" si="118"/>
        <v>37.110600000000005</v>
      </c>
      <c r="BG554" s="23">
        <v>3.4819999999999997E-2</v>
      </c>
      <c r="BH554" s="23">
        <f t="shared" si="119"/>
        <v>3.4819999999999997E-2</v>
      </c>
      <c r="BI554" s="19">
        <v>0</v>
      </c>
      <c r="BJ554" s="19">
        <v>0</v>
      </c>
      <c r="BK554" s="19">
        <f t="shared" si="128"/>
        <v>26.4816</v>
      </c>
      <c r="BL554" s="19">
        <f t="shared" si="128"/>
        <v>37.110600000000005</v>
      </c>
      <c r="BM554" s="19">
        <v>0</v>
      </c>
      <c r="BN554" s="19">
        <v>0</v>
      </c>
      <c r="BO554" s="19">
        <f t="shared" si="120"/>
        <v>0</v>
      </c>
      <c r="BP554" s="24">
        <f t="shared" si="129"/>
        <v>26.4816</v>
      </c>
      <c r="BQ554" s="24">
        <f t="shared" si="129"/>
        <v>37.110600000000005</v>
      </c>
      <c r="BR554" s="24">
        <f t="shared" si="121"/>
        <v>10.629000000000005</v>
      </c>
    </row>
    <row r="555" spans="1:71" s="25" customFormat="1" ht="14.25" x14ac:dyDescent="0.2">
      <c r="A555" s="14">
        <v>799</v>
      </c>
      <c r="B555" s="14"/>
      <c r="C555" s="15"/>
      <c r="D555" s="16">
        <v>4690</v>
      </c>
      <c r="E555" s="15" t="s">
        <v>4569</v>
      </c>
      <c r="F555" s="15" t="s">
        <v>4570</v>
      </c>
      <c r="G555" s="17" t="s">
        <v>4571</v>
      </c>
      <c r="H555" s="17" t="s">
        <v>4572</v>
      </c>
      <c r="I555" s="17" t="s">
        <v>1050</v>
      </c>
      <c r="J555" s="15" t="s">
        <v>4573</v>
      </c>
      <c r="K555" s="15" t="s">
        <v>4574</v>
      </c>
      <c r="L555" s="18" t="s">
        <v>4575</v>
      </c>
      <c r="M555" s="15" t="s">
        <v>4184</v>
      </c>
      <c r="N555" s="15" t="s">
        <v>4185</v>
      </c>
      <c r="O555" s="16">
        <v>500</v>
      </c>
      <c r="P555" s="15" t="s">
        <v>1055</v>
      </c>
      <c r="Q555" s="15">
        <v>2000</v>
      </c>
      <c r="R555" s="15">
        <v>0</v>
      </c>
      <c r="S555" s="15">
        <v>2000</v>
      </c>
      <c r="T555" s="15">
        <v>7.0000000000000007E-2</v>
      </c>
      <c r="U555" s="15" t="s">
        <v>3335</v>
      </c>
      <c r="V555" s="15" t="s">
        <v>76</v>
      </c>
      <c r="W555" s="16">
        <v>0</v>
      </c>
      <c r="X555" s="16">
        <v>1</v>
      </c>
      <c r="Y555" s="15">
        <v>3030</v>
      </c>
      <c r="Z555" s="15">
        <v>7.0000000000000007E-2</v>
      </c>
      <c r="AA555" s="15" t="s">
        <v>4299</v>
      </c>
      <c r="AB555" s="15" t="s">
        <v>4187</v>
      </c>
      <c r="AC555" s="15">
        <v>42222.239999999998</v>
      </c>
      <c r="AD555" s="26">
        <v>40260</v>
      </c>
      <c r="AE555" s="15" t="s">
        <v>78</v>
      </c>
      <c r="AF555" s="15" t="s">
        <v>78</v>
      </c>
      <c r="AG555" s="16">
        <v>1</v>
      </c>
      <c r="AH555" s="15" t="s">
        <v>4576</v>
      </c>
      <c r="AI555" s="15" t="s">
        <v>78</v>
      </c>
      <c r="AJ555" s="15">
        <v>3029.5483398400002</v>
      </c>
      <c r="AK555" s="15">
        <v>253.07355564400001</v>
      </c>
      <c r="AL555" s="15">
        <v>3088443.80382</v>
      </c>
      <c r="AM555" s="15">
        <v>1424967.5353399999</v>
      </c>
      <c r="AN555" s="14"/>
      <c r="AO555" s="14"/>
      <c r="AP555" s="19">
        <v>0</v>
      </c>
      <c r="AQ555" s="19">
        <v>0</v>
      </c>
      <c r="AR555" s="19">
        <v>1800</v>
      </c>
      <c r="AS555" s="19">
        <v>0</v>
      </c>
      <c r="AT555" s="19">
        <f t="shared" si="122"/>
        <v>1800</v>
      </c>
      <c r="AU555" s="19">
        <v>0</v>
      </c>
      <c r="AV555" s="19">
        <v>0</v>
      </c>
      <c r="AW555" s="19">
        <v>0</v>
      </c>
      <c r="AX555" s="19">
        <v>0</v>
      </c>
      <c r="AY555" s="20">
        <f t="shared" si="125"/>
        <v>0</v>
      </c>
      <c r="AZ555" s="19">
        <f t="shared" si="124"/>
        <v>1800</v>
      </c>
      <c r="BA555" s="21">
        <v>1.4712000000000001</v>
      </c>
      <c r="BB555" s="21">
        <v>2.0617000000000001</v>
      </c>
      <c r="BC555" s="22"/>
      <c r="BD555" s="19">
        <v>54</v>
      </c>
      <c r="BE555" s="19">
        <f t="shared" si="117"/>
        <v>26.4816</v>
      </c>
      <c r="BF555" s="19">
        <f t="shared" si="118"/>
        <v>37.110600000000005</v>
      </c>
      <c r="BG555" s="23">
        <v>3.4819999999999997E-2</v>
      </c>
      <c r="BH555" s="23">
        <f t="shared" si="119"/>
        <v>3.4819999999999997E-2</v>
      </c>
      <c r="BI555" s="19">
        <v>0</v>
      </c>
      <c r="BJ555" s="19">
        <v>0</v>
      </c>
      <c r="BK555" s="19">
        <f t="shared" si="128"/>
        <v>26.4816</v>
      </c>
      <c r="BL555" s="19">
        <f t="shared" si="128"/>
        <v>37.110600000000005</v>
      </c>
      <c r="BM555" s="19">
        <v>0</v>
      </c>
      <c r="BN555" s="19">
        <v>0</v>
      </c>
      <c r="BO555" s="19">
        <f t="shared" si="120"/>
        <v>0</v>
      </c>
      <c r="BP555" s="24">
        <f t="shared" si="129"/>
        <v>26.4816</v>
      </c>
      <c r="BQ555" s="24">
        <f t="shared" si="129"/>
        <v>37.110600000000005</v>
      </c>
      <c r="BR555" s="24">
        <f t="shared" si="121"/>
        <v>10.629000000000005</v>
      </c>
    </row>
    <row r="556" spans="1:71" s="25" customFormat="1" ht="14.25" x14ac:dyDescent="0.2">
      <c r="A556" s="14">
        <v>800</v>
      </c>
      <c r="B556" s="14"/>
      <c r="C556" s="15"/>
      <c r="D556" s="16">
        <v>16697</v>
      </c>
      <c r="E556" s="15" t="s">
        <v>4577</v>
      </c>
      <c r="F556" s="15" t="s">
        <v>4578</v>
      </c>
      <c r="G556" s="17" t="s">
        <v>4579</v>
      </c>
      <c r="H556" s="17" t="s">
        <v>4580</v>
      </c>
      <c r="I556" s="17" t="s">
        <v>86</v>
      </c>
      <c r="J556" s="15" t="s">
        <v>4581</v>
      </c>
      <c r="K556" s="15" t="s">
        <v>86</v>
      </c>
      <c r="L556" s="18" t="s">
        <v>4582</v>
      </c>
      <c r="M556" s="15" t="s">
        <v>4184</v>
      </c>
      <c r="N556" s="15" t="s">
        <v>4185</v>
      </c>
      <c r="O556" s="16">
        <v>500</v>
      </c>
      <c r="P556" s="15" t="s">
        <v>1055</v>
      </c>
      <c r="Q556" s="15">
        <v>2000</v>
      </c>
      <c r="R556" s="15">
        <v>0</v>
      </c>
      <c r="S556" s="15">
        <v>2000</v>
      </c>
      <c r="T556" s="15">
        <v>0.08</v>
      </c>
      <c r="U556" s="15" t="s">
        <v>3335</v>
      </c>
      <c r="V556" s="15" t="s">
        <v>76</v>
      </c>
      <c r="W556" s="16">
        <v>0</v>
      </c>
      <c r="X556" s="16">
        <v>1</v>
      </c>
      <c r="Y556" s="15">
        <v>3490</v>
      </c>
      <c r="Z556" s="15">
        <v>0.08</v>
      </c>
      <c r="AA556" s="15" t="s">
        <v>4299</v>
      </c>
      <c r="AB556" s="15" t="s">
        <v>4187</v>
      </c>
      <c r="AC556" s="15">
        <v>42222.239999999998</v>
      </c>
      <c r="AD556" s="26">
        <v>40260</v>
      </c>
      <c r="AE556" s="15" t="s">
        <v>78</v>
      </c>
      <c r="AF556" s="15" t="s">
        <v>78</v>
      </c>
      <c r="AG556" s="16">
        <v>1</v>
      </c>
      <c r="AH556" s="15" t="s">
        <v>4583</v>
      </c>
      <c r="AI556" s="15" t="s">
        <v>78</v>
      </c>
      <c r="AJ556" s="15">
        <v>3490.0849609400002</v>
      </c>
      <c r="AK556" s="15">
        <v>260.97873629999998</v>
      </c>
      <c r="AL556" s="15">
        <v>3088440.08439</v>
      </c>
      <c r="AM556" s="15">
        <v>1425002.34045</v>
      </c>
      <c r="AN556" s="14"/>
      <c r="AO556" s="14"/>
      <c r="AP556" s="19">
        <v>0</v>
      </c>
      <c r="AQ556" s="19">
        <v>0</v>
      </c>
      <c r="AR556" s="19">
        <v>1800</v>
      </c>
      <c r="AS556" s="19">
        <v>0</v>
      </c>
      <c r="AT556" s="19">
        <f t="shared" si="122"/>
        <v>1800</v>
      </c>
      <c r="AU556" s="19">
        <v>0</v>
      </c>
      <c r="AV556" s="19">
        <v>0</v>
      </c>
      <c r="AW556" s="19">
        <v>0</v>
      </c>
      <c r="AX556" s="19">
        <v>0</v>
      </c>
      <c r="AY556" s="20">
        <f t="shared" si="125"/>
        <v>0</v>
      </c>
      <c r="AZ556" s="19">
        <f t="shared" si="124"/>
        <v>1800</v>
      </c>
      <c r="BA556" s="21">
        <v>1.4712000000000001</v>
      </c>
      <c r="BB556" s="21">
        <v>2.0617000000000001</v>
      </c>
      <c r="BC556" s="22"/>
      <c r="BD556" s="19">
        <v>54</v>
      </c>
      <c r="BE556" s="19">
        <f t="shared" si="117"/>
        <v>26.4816</v>
      </c>
      <c r="BF556" s="19">
        <f t="shared" si="118"/>
        <v>37.110600000000005</v>
      </c>
      <c r="BG556" s="23">
        <v>3.4819999999999997E-2</v>
      </c>
      <c r="BH556" s="23">
        <f t="shared" si="119"/>
        <v>3.4819999999999997E-2</v>
      </c>
      <c r="BI556" s="19">
        <v>0</v>
      </c>
      <c r="BJ556" s="19">
        <v>0</v>
      </c>
      <c r="BK556" s="19">
        <f t="shared" si="128"/>
        <v>26.4816</v>
      </c>
      <c r="BL556" s="19">
        <f t="shared" si="128"/>
        <v>37.110600000000005</v>
      </c>
      <c r="BM556" s="19">
        <v>0</v>
      </c>
      <c r="BN556" s="19">
        <v>0</v>
      </c>
      <c r="BO556" s="19">
        <f t="shared" si="120"/>
        <v>0</v>
      </c>
      <c r="BP556" s="24">
        <f t="shared" si="129"/>
        <v>26.4816</v>
      </c>
      <c r="BQ556" s="24">
        <f t="shared" si="129"/>
        <v>37.110600000000005</v>
      </c>
      <c r="BR556" s="24">
        <f t="shared" si="121"/>
        <v>10.629000000000005</v>
      </c>
    </row>
    <row r="557" spans="1:71" s="25" customFormat="1" ht="14.25" x14ac:dyDescent="0.2">
      <c r="A557" s="14">
        <v>801</v>
      </c>
      <c r="B557" s="14"/>
      <c r="C557" s="15" t="s">
        <v>4584</v>
      </c>
      <c r="D557" s="16">
        <v>31088</v>
      </c>
      <c r="E557" s="15" t="s">
        <v>4585</v>
      </c>
      <c r="F557" s="15" t="s">
        <v>4584</v>
      </c>
      <c r="G557" s="17" t="s">
        <v>4579</v>
      </c>
      <c r="H557" s="17" t="s">
        <v>4586</v>
      </c>
      <c r="I557" s="17" t="s">
        <v>86</v>
      </c>
      <c r="J557" s="15" t="s">
        <v>4587</v>
      </c>
      <c r="K557" s="15" t="s">
        <v>2133</v>
      </c>
      <c r="L557" s="18" t="s">
        <v>4588</v>
      </c>
      <c r="M557" s="15" t="s">
        <v>4184</v>
      </c>
      <c r="N557" s="15" t="s">
        <v>4185</v>
      </c>
      <c r="O557" s="16">
        <v>500</v>
      </c>
      <c r="P557" s="15" t="s">
        <v>1055</v>
      </c>
      <c r="Q557" s="15">
        <v>2000</v>
      </c>
      <c r="R557" s="15">
        <v>0</v>
      </c>
      <c r="S557" s="15">
        <v>2000</v>
      </c>
      <c r="T557" s="15">
        <v>7.0000000000000007E-2</v>
      </c>
      <c r="U557" s="15" t="s">
        <v>3335</v>
      </c>
      <c r="V557" s="15" t="s">
        <v>76</v>
      </c>
      <c r="W557" s="16">
        <v>0</v>
      </c>
      <c r="X557" s="16">
        <v>1</v>
      </c>
      <c r="Y557" s="15">
        <v>2951</v>
      </c>
      <c r="Z557" s="15">
        <v>6.8000000000000005E-2</v>
      </c>
      <c r="AA557" s="15" t="s">
        <v>4299</v>
      </c>
      <c r="AB557" s="15" t="s">
        <v>4187</v>
      </c>
      <c r="AC557" s="15">
        <v>42222.239999999998</v>
      </c>
      <c r="AD557" s="26">
        <v>40260</v>
      </c>
      <c r="AE557" s="15" t="s">
        <v>78</v>
      </c>
      <c r="AF557" s="15" t="s">
        <v>78</v>
      </c>
      <c r="AG557" s="16">
        <v>1</v>
      </c>
      <c r="AH557" s="15" t="s">
        <v>4589</v>
      </c>
      <c r="AI557" s="15" t="s">
        <v>78</v>
      </c>
      <c r="AJ557" s="15">
        <v>2951.2871093799999</v>
      </c>
      <c r="AK557" s="15">
        <v>250.06141041999999</v>
      </c>
      <c r="AL557" s="15">
        <v>3088430.8085699999</v>
      </c>
      <c r="AM557" s="15">
        <v>1425036.0401399999</v>
      </c>
      <c r="AN557" s="14"/>
      <c r="AO557" s="14"/>
      <c r="AP557" s="19">
        <v>0</v>
      </c>
      <c r="AQ557" s="19">
        <v>0</v>
      </c>
      <c r="AR557" s="19">
        <v>1800</v>
      </c>
      <c r="AS557" s="19">
        <v>0</v>
      </c>
      <c r="AT557" s="19">
        <f t="shared" si="122"/>
        <v>1800</v>
      </c>
      <c r="AU557" s="19">
        <v>0</v>
      </c>
      <c r="AV557" s="19">
        <v>0</v>
      </c>
      <c r="AW557" s="19">
        <v>0</v>
      </c>
      <c r="AX557" s="19">
        <v>0</v>
      </c>
      <c r="AY557" s="20">
        <f t="shared" si="125"/>
        <v>0</v>
      </c>
      <c r="AZ557" s="19">
        <f t="shared" si="124"/>
        <v>1800</v>
      </c>
      <c r="BA557" s="21">
        <v>1.4712000000000001</v>
      </c>
      <c r="BB557" s="21">
        <v>2.0617000000000001</v>
      </c>
      <c r="BC557" s="22"/>
      <c r="BD557" s="19">
        <v>54</v>
      </c>
      <c r="BE557" s="19">
        <f t="shared" si="117"/>
        <v>26.4816</v>
      </c>
      <c r="BF557" s="19">
        <f t="shared" si="118"/>
        <v>37.110600000000005</v>
      </c>
      <c r="BG557" s="23">
        <v>3.4819999999999997E-2</v>
      </c>
      <c r="BH557" s="23">
        <f t="shared" si="119"/>
        <v>3.4819999999999997E-2</v>
      </c>
      <c r="BI557" s="19">
        <v>0</v>
      </c>
      <c r="BJ557" s="19">
        <v>0</v>
      </c>
      <c r="BK557" s="19">
        <f t="shared" si="128"/>
        <v>26.4816</v>
      </c>
      <c r="BL557" s="19">
        <f t="shared" si="128"/>
        <v>37.110600000000005</v>
      </c>
      <c r="BM557" s="19">
        <v>0</v>
      </c>
      <c r="BN557" s="19">
        <v>0</v>
      </c>
      <c r="BO557" s="19">
        <f t="shared" si="120"/>
        <v>0</v>
      </c>
      <c r="BP557" s="24">
        <f t="shared" si="129"/>
        <v>26.4816</v>
      </c>
      <c r="BQ557" s="24">
        <f t="shared" si="129"/>
        <v>37.110600000000005</v>
      </c>
      <c r="BR557" s="24">
        <f t="shared" si="121"/>
        <v>10.629000000000005</v>
      </c>
    </row>
    <row r="558" spans="1:71" s="25" customFormat="1" ht="14.25" x14ac:dyDescent="0.2">
      <c r="A558" s="14">
        <v>802</v>
      </c>
      <c r="B558" s="14"/>
      <c r="C558" s="15"/>
      <c r="D558" s="16">
        <v>12524</v>
      </c>
      <c r="E558" s="15" t="s">
        <v>4590</v>
      </c>
      <c r="F558" s="15" t="s">
        <v>4591</v>
      </c>
      <c r="G558" s="17" t="s">
        <v>4592</v>
      </c>
      <c r="H558" s="17" t="s">
        <v>4593</v>
      </c>
      <c r="I558" s="17" t="s">
        <v>86</v>
      </c>
      <c r="J558" s="15" t="s">
        <v>4594</v>
      </c>
      <c r="K558" s="15" t="s">
        <v>321</v>
      </c>
      <c r="L558" s="18" t="s">
        <v>4595</v>
      </c>
      <c r="M558" s="15" t="s">
        <v>4184</v>
      </c>
      <c r="N558" s="15" t="s">
        <v>4185</v>
      </c>
      <c r="O558" s="16">
        <v>500</v>
      </c>
      <c r="P558" s="15" t="s">
        <v>1055</v>
      </c>
      <c r="Q558" s="15">
        <v>2000</v>
      </c>
      <c r="R558" s="15">
        <v>0</v>
      </c>
      <c r="S558" s="15">
        <v>2000</v>
      </c>
      <c r="T558" s="15">
        <v>0.08</v>
      </c>
      <c r="U558" s="15" t="s">
        <v>3335</v>
      </c>
      <c r="V558" s="15" t="s">
        <v>76</v>
      </c>
      <c r="W558" s="16">
        <v>0</v>
      </c>
      <c r="X558" s="16">
        <v>1</v>
      </c>
      <c r="Y558" s="15">
        <v>3369</v>
      </c>
      <c r="Z558" s="15">
        <v>7.6999999999999999E-2</v>
      </c>
      <c r="AA558" s="15" t="s">
        <v>4299</v>
      </c>
      <c r="AB558" s="15" t="s">
        <v>4187</v>
      </c>
      <c r="AC558" s="15">
        <v>42222.239999999998</v>
      </c>
      <c r="AD558" s="26">
        <v>40260</v>
      </c>
      <c r="AE558" s="15" t="s">
        <v>78</v>
      </c>
      <c r="AF558" s="15" t="s">
        <v>78</v>
      </c>
      <c r="AG558" s="16">
        <v>1</v>
      </c>
      <c r="AH558" s="15" t="s">
        <v>4596</v>
      </c>
      <c r="AI558" s="15" t="s">
        <v>78</v>
      </c>
      <c r="AJ558" s="15">
        <v>3369.4936523400002</v>
      </c>
      <c r="AK558" s="15">
        <v>261.03893209799998</v>
      </c>
      <c r="AL558" s="15">
        <v>3088422.3182899999</v>
      </c>
      <c r="AM558" s="15">
        <v>1425069.25997</v>
      </c>
      <c r="AN558" s="14"/>
      <c r="AO558" s="14"/>
      <c r="AP558" s="19">
        <v>0</v>
      </c>
      <c r="AQ558" s="19">
        <v>0</v>
      </c>
      <c r="AR558" s="19">
        <v>1800</v>
      </c>
      <c r="AS558" s="19">
        <v>0</v>
      </c>
      <c r="AT558" s="19">
        <f t="shared" si="122"/>
        <v>1800</v>
      </c>
      <c r="AU558" s="19">
        <v>0</v>
      </c>
      <c r="AV558" s="19">
        <v>0</v>
      </c>
      <c r="AW558" s="19">
        <v>0</v>
      </c>
      <c r="AX558" s="19">
        <v>0</v>
      </c>
      <c r="AY558" s="20">
        <f t="shared" si="125"/>
        <v>0</v>
      </c>
      <c r="AZ558" s="19">
        <f t="shared" si="124"/>
        <v>1800</v>
      </c>
      <c r="BA558" s="21">
        <v>1.4712000000000001</v>
      </c>
      <c r="BB558" s="21">
        <v>2.0617000000000001</v>
      </c>
      <c r="BC558" s="22"/>
      <c r="BD558" s="19">
        <v>54</v>
      </c>
      <c r="BE558" s="19">
        <f t="shared" si="117"/>
        <v>26.4816</v>
      </c>
      <c r="BF558" s="19">
        <f t="shared" si="118"/>
        <v>37.110600000000005</v>
      </c>
      <c r="BG558" s="23">
        <v>3.4819999999999997E-2</v>
      </c>
      <c r="BH558" s="23">
        <f t="shared" si="119"/>
        <v>3.4819999999999997E-2</v>
      </c>
      <c r="BI558" s="19">
        <v>0</v>
      </c>
      <c r="BJ558" s="19">
        <v>0</v>
      </c>
      <c r="BK558" s="19">
        <f t="shared" si="128"/>
        <v>26.4816</v>
      </c>
      <c r="BL558" s="19">
        <f t="shared" si="128"/>
        <v>37.110600000000005</v>
      </c>
      <c r="BM558" s="19">
        <v>0</v>
      </c>
      <c r="BN558" s="19">
        <v>0</v>
      </c>
      <c r="BO558" s="19">
        <f t="shared" si="120"/>
        <v>0</v>
      </c>
      <c r="BP558" s="24">
        <f t="shared" si="129"/>
        <v>26.4816</v>
      </c>
      <c r="BQ558" s="24">
        <f t="shared" si="129"/>
        <v>37.110600000000005</v>
      </c>
      <c r="BR558" s="24">
        <f t="shared" si="121"/>
        <v>10.629000000000005</v>
      </c>
    </row>
    <row r="559" spans="1:71" s="25" customFormat="1" ht="14.25" x14ac:dyDescent="0.2">
      <c r="A559" s="14">
        <v>803</v>
      </c>
      <c r="B559" s="14"/>
      <c r="C559" s="15"/>
      <c r="D559" s="16">
        <v>30858</v>
      </c>
      <c r="E559" s="15" t="s">
        <v>4597</v>
      </c>
      <c r="F559" s="15" t="s">
        <v>4598</v>
      </c>
      <c r="G559" s="17" t="s">
        <v>4599</v>
      </c>
      <c r="H559" s="17" t="s">
        <v>4600</v>
      </c>
      <c r="I559" s="17" t="s">
        <v>88</v>
      </c>
      <c r="J559" s="15" t="s">
        <v>4601</v>
      </c>
      <c r="K559" s="15" t="s">
        <v>4602</v>
      </c>
      <c r="L559" s="18" t="s">
        <v>4603</v>
      </c>
      <c r="M559" s="15" t="s">
        <v>4184</v>
      </c>
      <c r="N559" s="15" t="s">
        <v>4185</v>
      </c>
      <c r="O559" s="16">
        <v>500</v>
      </c>
      <c r="P559" s="15" t="s">
        <v>1055</v>
      </c>
      <c r="Q559" s="15">
        <v>2000</v>
      </c>
      <c r="R559" s="15">
        <v>0</v>
      </c>
      <c r="S559" s="15">
        <v>2000</v>
      </c>
      <c r="T559" s="15">
        <v>0.09</v>
      </c>
      <c r="U559" s="15" t="s">
        <v>3335</v>
      </c>
      <c r="V559" s="15" t="s">
        <v>76</v>
      </c>
      <c r="W559" s="16">
        <v>0</v>
      </c>
      <c r="X559" s="16">
        <v>1</v>
      </c>
      <c r="Y559" s="15">
        <v>3771</v>
      </c>
      <c r="Z559" s="15">
        <v>8.6999999999999994E-2</v>
      </c>
      <c r="AA559" s="15" t="s">
        <v>4299</v>
      </c>
      <c r="AB559" s="15" t="s">
        <v>4187</v>
      </c>
      <c r="AC559" s="15">
        <v>42222.239999999998</v>
      </c>
      <c r="AD559" s="26">
        <v>40260</v>
      </c>
      <c r="AE559" s="15" t="s">
        <v>78</v>
      </c>
      <c r="AF559" s="15" t="s">
        <v>78</v>
      </c>
      <c r="AG559" s="16">
        <v>1</v>
      </c>
      <c r="AH559" s="15" t="s">
        <v>4604</v>
      </c>
      <c r="AI559" s="15" t="s">
        <v>78</v>
      </c>
      <c r="AJ559" s="15">
        <v>3770.5043945299999</v>
      </c>
      <c r="AK559" s="15">
        <v>278.97801028800001</v>
      </c>
      <c r="AL559" s="15">
        <v>3088406.1683499999</v>
      </c>
      <c r="AM559" s="15">
        <v>1425102.95135</v>
      </c>
      <c r="AN559" s="14"/>
      <c r="AO559" s="14"/>
      <c r="AP559" s="19">
        <v>0</v>
      </c>
      <c r="AQ559" s="19">
        <v>0</v>
      </c>
      <c r="AR559" s="19">
        <v>1800</v>
      </c>
      <c r="AS559" s="19">
        <v>0</v>
      </c>
      <c r="AT559" s="19">
        <f t="shared" si="122"/>
        <v>1800</v>
      </c>
      <c r="AU559" s="19">
        <v>0</v>
      </c>
      <c r="AV559" s="19">
        <v>0</v>
      </c>
      <c r="AW559" s="19">
        <v>0</v>
      </c>
      <c r="AX559" s="19">
        <v>0</v>
      </c>
      <c r="AY559" s="20">
        <f t="shared" si="125"/>
        <v>0</v>
      </c>
      <c r="AZ559" s="19">
        <f t="shared" si="124"/>
        <v>1800</v>
      </c>
      <c r="BA559" s="21">
        <v>1.4712000000000001</v>
      </c>
      <c r="BB559" s="21">
        <v>2.0617000000000001</v>
      </c>
      <c r="BC559" s="22"/>
      <c r="BD559" s="19">
        <v>54</v>
      </c>
      <c r="BE559" s="19">
        <f t="shared" si="117"/>
        <v>26.4816</v>
      </c>
      <c r="BF559" s="19">
        <f t="shared" si="118"/>
        <v>37.110600000000005</v>
      </c>
      <c r="BG559" s="23">
        <v>3.4819999999999997E-2</v>
      </c>
      <c r="BH559" s="23">
        <f t="shared" si="119"/>
        <v>3.4819999999999997E-2</v>
      </c>
      <c r="BI559" s="19">
        <v>0</v>
      </c>
      <c r="BJ559" s="19">
        <v>0</v>
      </c>
      <c r="BK559" s="19">
        <f t="shared" si="128"/>
        <v>26.4816</v>
      </c>
      <c r="BL559" s="19">
        <f t="shared" si="128"/>
        <v>37.110600000000005</v>
      </c>
      <c r="BM559" s="19">
        <v>0</v>
      </c>
      <c r="BN559" s="19">
        <v>0</v>
      </c>
      <c r="BO559" s="19">
        <f t="shared" si="120"/>
        <v>0</v>
      </c>
      <c r="BP559" s="24">
        <f t="shared" si="129"/>
        <v>26.4816</v>
      </c>
      <c r="BQ559" s="24">
        <f t="shared" si="129"/>
        <v>37.110600000000005</v>
      </c>
      <c r="BR559" s="24">
        <f t="shared" si="121"/>
        <v>10.629000000000005</v>
      </c>
    </row>
    <row r="560" spans="1:71" s="25" customFormat="1" ht="14.25" x14ac:dyDescent="0.2">
      <c r="A560" s="14">
        <v>804</v>
      </c>
      <c r="B560" s="14"/>
      <c r="C560" s="15"/>
      <c r="D560" s="16">
        <v>7146</v>
      </c>
      <c r="E560" s="15" t="s">
        <v>4605</v>
      </c>
      <c r="F560" s="15" t="s">
        <v>4606</v>
      </c>
      <c r="G560" s="17" t="s">
        <v>4607</v>
      </c>
      <c r="H560" s="17" t="s">
        <v>4608</v>
      </c>
      <c r="I560" s="17" t="s">
        <v>86</v>
      </c>
      <c r="J560" s="15" t="s">
        <v>4609</v>
      </c>
      <c r="K560" s="15" t="s">
        <v>4395</v>
      </c>
      <c r="L560" s="18" t="s">
        <v>4610</v>
      </c>
      <c r="M560" s="15" t="s">
        <v>4184</v>
      </c>
      <c r="N560" s="15" t="s">
        <v>4185</v>
      </c>
      <c r="O560" s="16">
        <v>500</v>
      </c>
      <c r="P560" s="15" t="s">
        <v>1055</v>
      </c>
      <c r="Q560" s="15">
        <v>2000</v>
      </c>
      <c r="R560" s="15">
        <v>0</v>
      </c>
      <c r="S560" s="15">
        <v>2000</v>
      </c>
      <c r="T560" s="15">
        <v>0.09</v>
      </c>
      <c r="U560" s="15" t="s">
        <v>3335</v>
      </c>
      <c r="V560" s="15" t="s">
        <v>76</v>
      </c>
      <c r="W560" s="16">
        <v>0</v>
      </c>
      <c r="X560" s="16">
        <v>1</v>
      </c>
      <c r="Y560" s="15">
        <v>3886</v>
      </c>
      <c r="Z560" s="15">
        <v>8.8999999999999996E-2</v>
      </c>
      <c r="AA560" s="15" t="s">
        <v>4299</v>
      </c>
      <c r="AB560" s="15" t="s">
        <v>4187</v>
      </c>
      <c r="AC560" s="15">
        <v>42222.239999999998</v>
      </c>
      <c r="AD560" s="26">
        <v>40260</v>
      </c>
      <c r="AE560" s="15" t="s">
        <v>78</v>
      </c>
      <c r="AF560" s="15" t="s">
        <v>78</v>
      </c>
      <c r="AG560" s="16">
        <v>1</v>
      </c>
      <c r="AH560" s="15" t="s">
        <v>4611</v>
      </c>
      <c r="AI560" s="15" t="s">
        <v>78</v>
      </c>
      <c r="AJ560" s="15">
        <v>3885.9677734400002</v>
      </c>
      <c r="AK560" s="15">
        <v>296.08648359599999</v>
      </c>
      <c r="AL560" s="15">
        <v>3088389.4723499999</v>
      </c>
      <c r="AM560" s="15">
        <v>1425134.9280699999</v>
      </c>
      <c r="AN560" s="14"/>
      <c r="AO560" s="14"/>
      <c r="AP560" s="19">
        <v>0</v>
      </c>
      <c r="AQ560" s="19">
        <v>0</v>
      </c>
      <c r="AR560" s="19">
        <v>1800</v>
      </c>
      <c r="AS560" s="19">
        <v>0</v>
      </c>
      <c r="AT560" s="19">
        <f t="shared" si="122"/>
        <v>1800</v>
      </c>
      <c r="AU560" s="19">
        <v>0</v>
      </c>
      <c r="AV560" s="19">
        <v>0</v>
      </c>
      <c r="AW560" s="19">
        <v>0</v>
      </c>
      <c r="AX560" s="19">
        <v>0</v>
      </c>
      <c r="AY560" s="20">
        <f t="shared" si="125"/>
        <v>0</v>
      </c>
      <c r="AZ560" s="19">
        <f t="shared" si="124"/>
        <v>1800</v>
      </c>
      <c r="BA560" s="21">
        <v>1.4712000000000001</v>
      </c>
      <c r="BB560" s="21">
        <v>2.0617000000000001</v>
      </c>
      <c r="BC560" s="22"/>
      <c r="BD560" s="19">
        <v>54</v>
      </c>
      <c r="BE560" s="19">
        <f t="shared" si="117"/>
        <v>26.4816</v>
      </c>
      <c r="BF560" s="19">
        <f t="shared" si="118"/>
        <v>37.110600000000005</v>
      </c>
      <c r="BG560" s="23">
        <v>3.4819999999999997E-2</v>
      </c>
      <c r="BH560" s="23">
        <f t="shared" si="119"/>
        <v>3.4819999999999997E-2</v>
      </c>
      <c r="BI560" s="19">
        <v>0</v>
      </c>
      <c r="BJ560" s="19">
        <v>0</v>
      </c>
      <c r="BK560" s="19">
        <f t="shared" si="128"/>
        <v>26.4816</v>
      </c>
      <c r="BL560" s="19">
        <f t="shared" si="128"/>
        <v>37.110600000000005</v>
      </c>
      <c r="BM560" s="19">
        <v>0</v>
      </c>
      <c r="BN560" s="19">
        <v>0</v>
      </c>
      <c r="BO560" s="19">
        <f t="shared" si="120"/>
        <v>0</v>
      </c>
      <c r="BP560" s="24">
        <f t="shared" si="129"/>
        <v>26.4816</v>
      </c>
      <c r="BQ560" s="24">
        <f t="shared" si="129"/>
        <v>37.110600000000005</v>
      </c>
      <c r="BR560" s="24">
        <f t="shared" si="121"/>
        <v>10.629000000000005</v>
      </c>
    </row>
    <row r="561" spans="1:70" s="25" customFormat="1" ht="14.25" x14ac:dyDescent="0.2">
      <c r="A561" s="14">
        <v>805</v>
      </c>
      <c r="B561" s="14"/>
      <c r="C561" s="15" t="s">
        <v>176</v>
      </c>
      <c r="D561" s="16">
        <v>34576</v>
      </c>
      <c r="E561" s="15" t="s">
        <v>4612</v>
      </c>
      <c r="F561" s="15" t="s">
        <v>4613</v>
      </c>
      <c r="G561" s="17" t="s">
        <v>4614</v>
      </c>
      <c r="H561" s="17" t="s">
        <v>4615</v>
      </c>
      <c r="I561" s="17" t="s">
        <v>86</v>
      </c>
      <c r="J561" s="15" t="s">
        <v>4616</v>
      </c>
      <c r="K561" s="15" t="s">
        <v>86</v>
      </c>
      <c r="L561" s="18" t="s">
        <v>4617</v>
      </c>
      <c r="M561" s="15" t="s">
        <v>4184</v>
      </c>
      <c r="N561" s="15" t="s">
        <v>4185</v>
      </c>
      <c r="O561" s="16">
        <v>500</v>
      </c>
      <c r="P561" s="15" t="s">
        <v>1055</v>
      </c>
      <c r="Q561" s="15">
        <v>2000</v>
      </c>
      <c r="R561" s="15">
        <v>0</v>
      </c>
      <c r="S561" s="15">
        <v>2000</v>
      </c>
      <c r="T561" s="15">
        <v>0.09</v>
      </c>
      <c r="U561" s="15" t="s">
        <v>3335</v>
      </c>
      <c r="V561" s="15" t="s">
        <v>76</v>
      </c>
      <c r="W561" s="16">
        <v>0</v>
      </c>
      <c r="X561" s="16">
        <v>1</v>
      </c>
      <c r="Y561" s="15">
        <v>3881</v>
      </c>
      <c r="Z561" s="15">
        <v>8.8999999999999996E-2</v>
      </c>
      <c r="AA561" s="15" t="s">
        <v>4299</v>
      </c>
      <c r="AB561" s="15" t="s">
        <v>4187</v>
      </c>
      <c r="AC561" s="15">
        <v>42222.239999999998</v>
      </c>
      <c r="AD561" s="26">
        <v>40260</v>
      </c>
      <c r="AE561" s="15" t="s">
        <v>78</v>
      </c>
      <c r="AF561" s="15" t="s">
        <v>78</v>
      </c>
      <c r="AG561" s="16">
        <v>1</v>
      </c>
      <c r="AH561" s="15" t="s">
        <v>4618</v>
      </c>
      <c r="AI561" s="15" t="s">
        <v>78</v>
      </c>
      <c r="AJ561" s="15">
        <v>3880.7065429700001</v>
      </c>
      <c r="AK561" s="15">
        <v>304.11183943899999</v>
      </c>
      <c r="AL561" s="15">
        <v>3088375.52709</v>
      </c>
      <c r="AM561" s="15">
        <v>1425164.91979</v>
      </c>
      <c r="AN561" s="14"/>
      <c r="AO561" s="14"/>
      <c r="AP561" s="19">
        <v>0</v>
      </c>
      <c r="AQ561" s="19">
        <v>0</v>
      </c>
      <c r="AR561" s="19">
        <v>1800</v>
      </c>
      <c r="AS561" s="19">
        <v>0</v>
      </c>
      <c r="AT561" s="19">
        <f t="shared" si="122"/>
        <v>1800</v>
      </c>
      <c r="AU561" s="19">
        <v>0</v>
      </c>
      <c r="AV561" s="19">
        <v>0</v>
      </c>
      <c r="AW561" s="19">
        <v>0</v>
      </c>
      <c r="AX561" s="19">
        <v>0</v>
      </c>
      <c r="AY561" s="20">
        <f t="shared" si="125"/>
        <v>0</v>
      </c>
      <c r="AZ561" s="19">
        <f t="shared" si="124"/>
        <v>1800</v>
      </c>
      <c r="BA561" s="21">
        <v>1.4712000000000001</v>
      </c>
      <c r="BB561" s="21">
        <v>2.0617000000000001</v>
      </c>
      <c r="BC561" s="22"/>
      <c r="BD561" s="19">
        <v>54</v>
      </c>
      <c r="BE561" s="19">
        <f t="shared" si="117"/>
        <v>26.4816</v>
      </c>
      <c r="BF561" s="19">
        <f t="shared" si="118"/>
        <v>37.110600000000005</v>
      </c>
      <c r="BG561" s="23">
        <v>3.4819999999999997E-2</v>
      </c>
      <c r="BH561" s="23">
        <f t="shared" si="119"/>
        <v>3.4819999999999997E-2</v>
      </c>
      <c r="BI561" s="19">
        <v>0</v>
      </c>
      <c r="BJ561" s="19">
        <v>0</v>
      </c>
      <c r="BK561" s="19">
        <f t="shared" si="128"/>
        <v>26.4816</v>
      </c>
      <c r="BL561" s="19">
        <f t="shared" si="128"/>
        <v>37.110600000000005</v>
      </c>
      <c r="BM561" s="19">
        <v>0</v>
      </c>
      <c r="BN561" s="19">
        <v>0</v>
      </c>
      <c r="BO561" s="19">
        <f t="shared" si="120"/>
        <v>0</v>
      </c>
      <c r="BP561" s="24">
        <f t="shared" si="129"/>
        <v>26.4816</v>
      </c>
      <c r="BQ561" s="24">
        <f t="shared" si="129"/>
        <v>37.110600000000005</v>
      </c>
      <c r="BR561" s="24">
        <f t="shared" si="121"/>
        <v>10.629000000000005</v>
      </c>
    </row>
    <row r="562" spans="1:70" s="25" customFormat="1" ht="14.25" x14ac:dyDescent="0.2">
      <c r="A562" s="14">
        <v>806</v>
      </c>
      <c r="B562" s="14"/>
      <c r="C562" s="15" t="s">
        <v>4619</v>
      </c>
      <c r="D562" s="16">
        <v>17804</v>
      </c>
      <c r="E562" s="15" t="s">
        <v>4620</v>
      </c>
      <c r="F562" s="15" t="s">
        <v>4619</v>
      </c>
      <c r="G562" s="17" t="s">
        <v>4621</v>
      </c>
      <c r="H562" s="17" t="s">
        <v>4622</v>
      </c>
      <c r="I562" s="17" t="s">
        <v>86</v>
      </c>
      <c r="J562" s="15" t="s">
        <v>4623</v>
      </c>
      <c r="K562" s="15" t="s">
        <v>1820</v>
      </c>
      <c r="L562" s="18" t="s">
        <v>4624</v>
      </c>
      <c r="M562" s="15" t="s">
        <v>4184</v>
      </c>
      <c r="N562" s="15" t="s">
        <v>4185</v>
      </c>
      <c r="O562" s="16">
        <v>500</v>
      </c>
      <c r="P562" s="15" t="s">
        <v>1055</v>
      </c>
      <c r="Q562" s="15">
        <v>2000</v>
      </c>
      <c r="R562" s="15">
        <v>0</v>
      </c>
      <c r="S562" s="15">
        <v>2000</v>
      </c>
      <c r="T562" s="15">
        <v>7.0000000000000007E-2</v>
      </c>
      <c r="U562" s="15" t="s">
        <v>3335</v>
      </c>
      <c r="V562" s="15" t="s">
        <v>76</v>
      </c>
      <c r="W562" s="16">
        <v>0</v>
      </c>
      <c r="X562" s="16">
        <v>1</v>
      </c>
      <c r="Y562" s="15">
        <v>3034</v>
      </c>
      <c r="Z562" s="15">
        <v>7.0000000000000007E-2</v>
      </c>
      <c r="AA562" s="15" t="s">
        <v>4299</v>
      </c>
      <c r="AB562" s="15" t="s">
        <v>4187</v>
      </c>
      <c r="AC562" s="15">
        <v>42222.239999999998</v>
      </c>
      <c r="AD562" s="26">
        <v>40260</v>
      </c>
      <c r="AE562" s="15" t="s">
        <v>78</v>
      </c>
      <c r="AF562" s="15" t="s">
        <v>78</v>
      </c>
      <c r="AG562" s="16">
        <v>1</v>
      </c>
      <c r="AH562" s="15" t="s">
        <v>4625</v>
      </c>
      <c r="AI562" s="15" t="s">
        <v>78</v>
      </c>
      <c r="AJ562" s="15">
        <v>3033.6069335900002</v>
      </c>
      <c r="AK562" s="15">
        <v>268.66095502000002</v>
      </c>
      <c r="AL562" s="15">
        <v>3088380.5156299998</v>
      </c>
      <c r="AM562" s="15">
        <v>1425201.6359000001</v>
      </c>
      <c r="AN562" s="14"/>
      <c r="AO562" s="14"/>
      <c r="AP562" s="19">
        <v>0</v>
      </c>
      <c r="AQ562" s="19">
        <v>0</v>
      </c>
      <c r="AR562" s="19">
        <v>1800</v>
      </c>
      <c r="AS562" s="19">
        <v>0</v>
      </c>
      <c r="AT562" s="19">
        <f t="shared" si="122"/>
        <v>1800</v>
      </c>
      <c r="AU562" s="19">
        <v>0</v>
      </c>
      <c r="AV562" s="19">
        <v>0</v>
      </c>
      <c r="AW562" s="19">
        <v>0</v>
      </c>
      <c r="AX562" s="19">
        <v>0</v>
      </c>
      <c r="AY562" s="20">
        <f t="shared" si="125"/>
        <v>0</v>
      </c>
      <c r="AZ562" s="19">
        <f t="shared" si="124"/>
        <v>1800</v>
      </c>
      <c r="BA562" s="21">
        <v>1.4712000000000001</v>
      </c>
      <c r="BB562" s="21">
        <v>2.0617000000000001</v>
      </c>
      <c r="BC562" s="22"/>
      <c r="BD562" s="19">
        <v>54</v>
      </c>
      <c r="BE562" s="19">
        <f t="shared" si="117"/>
        <v>26.4816</v>
      </c>
      <c r="BF562" s="19">
        <f t="shared" si="118"/>
        <v>37.110600000000005</v>
      </c>
      <c r="BG562" s="23">
        <v>3.4819999999999997E-2</v>
      </c>
      <c r="BH562" s="23">
        <f t="shared" ref="BH562:BH622" si="130">BG562</f>
        <v>3.4819999999999997E-2</v>
      </c>
      <c r="BI562" s="19">
        <v>0</v>
      </c>
      <c r="BJ562" s="19">
        <v>0</v>
      </c>
      <c r="BK562" s="19">
        <f t="shared" si="128"/>
        <v>26.4816</v>
      </c>
      <c r="BL562" s="19">
        <f t="shared" si="128"/>
        <v>37.110600000000005</v>
      </c>
      <c r="BM562" s="19">
        <v>0</v>
      </c>
      <c r="BN562" s="19">
        <v>0</v>
      </c>
      <c r="BO562" s="19">
        <f t="shared" si="120"/>
        <v>0</v>
      </c>
      <c r="BP562" s="24">
        <f t="shared" si="129"/>
        <v>26.4816</v>
      </c>
      <c r="BQ562" s="24">
        <f t="shared" si="129"/>
        <v>37.110600000000005</v>
      </c>
      <c r="BR562" s="24">
        <f t="shared" si="121"/>
        <v>10.629000000000005</v>
      </c>
    </row>
    <row r="563" spans="1:70" s="25" customFormat="1" ht="14.25" x14ac:dyDescent="0.2">
      <c r="A563" s="14">
        <v>807</v>
      </c>
      <c r="B563" s="14"/>
      <c r="C563" s="15"/>
      <c r="D563" s="16">
        <v>4556</v>
      </c>
      <c r="E563" s="15" t="s">
        <v>4626</v>
      </c>
      <c r="F563" s="15" t="s">
        <v>4627</v>
      </c>
      <c r="G563" s="17" t="s">
        <v>4628</v>
      </c>
      <c r="H563" s="17" t="s">
        <v>4629</v>
      </c>
      <c r="I563" s="17" t="s">
        <v>86</v>
      </c>
      <c r="J563" s="15" t="s">
        <v>4630</v>
      </c>
      <c r="K563" s="15" t="s">
        <v>321</v>
      </c>
      <c r="L563" s="18" t="s">
        <v>4631</v>
      </c>
      <c r="M563" s="15" t="s">
        <v>4184</v>
      </c>
      <c r="N563" s="15" t="s">
        <v>4185</v>
      </c>
      <c r="O563" s="16">
        <v>500</v>
      </c>
      <c r="P563" s="15" t="s">
        <v>1055</v>
      </c>
      <c r="Q563" s="15">
        <v>2000</v>
      </c>
      <c r="R563" s="15">
        <v>0</v>
      </c>
      <c r="S563" s="15">
        <v>2000</v>
      </c>
      <c r="T563" s="15">
        <v>0.05</v>
      </c>
      <c r="U563" s="15" t="s">
        <v>3335</v>
      </c>
      <c r="V563" s="15" t="s">
        <v>76</v>
      </c>
      <c r="W563" s="16">
        <v>0</v>
      </c>
      <c r="X563" s="16">
        <v>1</v>
      </c>
      <c r="Y563" s="15">
        <v>2191</v>
      </c>
      <c r="Z563" s="15">
        <v>0.05</v>
      </c>
      <c r="AA563" s="15" t="s">
        <v>4299</v>
      </c>
      <c r="AB563" s="15" t="s">
        <v>4187</v>
      </c>
      <c r="AC563" s="15">
        <v>42222.239999999998</v>
      </c>
      <c r="AD563" s="26">
        <v>40260</v>
      </c>
      <c r="AE563" s="15" t="s">
        <v>78</v>
      </c>
      <c r="AF563" s="15" t="s">
        <v>78</v>
      </c>
      <c r="AG563" s="16">
        <v>1</v>
      </c>
      <c r="AH563" s="15" t="s">
        <v>4632</v>
      </c>
      <c r="AI563" s="15" t="s">
        <v>78</v>
      </c>
      <c r="AJ563" s="15">
        <v>2190.9697265599998</v>
      </c>
      <c r="AK563" s="15">
        <v>216.983553962</v>
      </c>
      <c r="AL563" s="15">
        <v>3088374.1480899998</v>
      </c>
      <c r="AM563" s="15">
        <v>1425232.2341400001</v>
      </c>
      <c r="AN563" s="14"/>
      <c r="AO563" s="14"/>
      <c r="AP563" s="19">
        <v>0</v>
      </c>
      <c r="AQ563" s="19">
        <v>0</v>
      </c>
      <c r="AR563" s="19">
        <v>1800</v>
      </c>
      <c r="AS563" s="19">
        <v>0</v>
      </c>
      <c r="AT563" s="19">
        <f t="shared" si="122"/>
        <v>1800</v>
      </c>
      <c r="AU563" s="19">
        <v>0</v>
      </c>
      <c r="AV563" s="19">
        <v>0</v>
      </c>
      <c r="AW563" s="19">
        <v>0</v>
      </c>
      <c r="AX563" s="19">
        <v>0</v>
      </c>
      <c r="AY563" s="20">
        <f t="shared" si="125"/>
        <v>0</v>
      </c>
      <c r="AZ563" s="19">
        <f t="shared" si="124"/>
        <v>1800</v>
      </c>
      <c r="BA563" s="21">
        <v>1.4712000000000001</v>
      </c>
      <c r="BB563" s="21">
        <v>2.0617000000000001</v>
      </c>
      <c r="BC563" s="22"/>
      <c r="BD563" s="19">
        <v>54</v>
      </c>
      <c r="BE563" s="19">
        <f t="shared" ref="BE563:BE623" si="131">(AZ563/100)*BA563</f>
        <v>26.4816</v>
      </c>
      <c r="BF563" s="19">
        <f t="shared" si="118"/>
        <v>37.110600000000005</v>
      </c>
      <c r="BG563" s="23">
        <v>3.4819999999999997E-2</v>
      </c>
      <c r="BH563" s="23">
        <f t="shared" si="130"/>
        <v>3.4819999999999997E-2</v>
      </c>
      <c r="BI563" s="19">
        <v>0</v>
      </c>
      <c r="BJ563" s="19">
        <v>0</v>
      </c>
      <c r="BK563" s="19">
        <f t="shared" si="128"/>
        <v>26.4816</v>
      </c>
      <c r="BL563" s="19">
        <f t="shared" si="128"/>
        <v>37.110600000000005</v>
      </c>
      <c r="BM563" s="19">
        <f>0</f>
        <v>0</v>
      </c>
      <c r="BN563" s="19">
        <v>0</v>
      </c>
      <c r="BO563" s="19">
        <f t="shared" si="120"/>
        <v>0</v>
      </c>
      <c r="BP563" s="24">
        <f t="shared" si="129"/>
        <v>26.4816</v>
      </c>
      <c r="BQ563" s="24">
        <f t="shared" si="129"/>
        <v>37.110600000000005</v>
      </c>
      <c r="BR563" s="24">
        <f t="shared" si="121"/>
        <v>10.629000000000005</v>
      </c>
    </row>
    <row r="564" spans="1:70" s="25" customFormat="1" ht="14.25" x14ac:dyDescent="0.2">
      <c r="A564" s="14">
        <v>808</v>
      </c>
      <c r="B564" s="14"/>
      <c r="C564" s="15"/>
      <c r="D564" s="16">
        <v>25088</v>
      </c>
      <c r="E564" s="15" t="s">
        <v>4633</v>
      </c>
      <c r="F564" s="15" t="s">
        <v>4634</v>
      </c>
      <c r="G564" s="17" t="s">
        <v>4635</v>
      </c>
      <c r="H564" s="17" t="s">
        <v>4636</v>
      </c>
      <c r="I564" s="17" t="s">
        <v>86</v>
      </c>
      <c r="J564" s="15" t="s">
        <v>4637</v>
      </c>
      <c r="K564" s="15" t="s">
        <v>4638</v>
      </c>
      <c r="L564" s="18" t="s">
        <v>4639</v>
      </c>
      <c r="M564" s="15" t="s">
        <v>4184</v>
      </c>
      <c r="N564" s="15" t="s">
        <v>4185</v>
      </c>
      <c r="O564" s="16">
        <v>500</v>
      </c>
      <c r="P564" s="15" t="s">
        <v>1055</v>
      </c>
      <c r="Q564" s="15">
        <v>2000</v>
      </c>
      <c r="R564" s="15">
        <v>0</v>
      </c>
      <c r="S564" s="15">
        <v>2000</v>
      </c>
      <c r="T564" s="15">
        <v>0.09</v>
      </c>
      <c r="U564" s="15" t="s">
        <v>3335</v>
      </c>
      <c r="V564" s="15" t="s">
        <v>76</v>
      </c>
      <c r="W564" s="16">
        <v>0</v>
      </c>
      <c r="X564" s="16">
        <v>1</v>
      </c>
      <c r="Y564" s="15">
        <v>3656</v>
      </c>
      <c r="Z564" s="15">
        <v>8.4000000000000005E-2</v>
      </c>
      <c r="AA564" s="15" t="s">
        <v>4299</v>
      </c>
      <c r="AB564" s="15" t="s">
        <v>4187</v>
      </c>
      <c r="AC564" s="15">
        <v>42222.239999999998</v>
      </c>
      <c r="AD564" s="26">
        <v>40260</v>
      </c>
      <c r="AE564" s="15" t="s">
        <v>78</v>
      </c>
      <c r="AF564" s="15" t="s">
        <v>78</v>
      </c>
      <c r="AG564" s="16">
        <v>1</v>
      </c>
      <c r="AH564" s="15" t="s">
        <v>4640</v>
      </c>
      <c r="AI564" s="15" t="s">
        <v>78</v>
      </c>
      <c r="AJ564" s="15">
        <v>3656.3823242200001</v>
      </c>
      <c r="AK564" s="15">
        <v>254.18411026800001</v>
      </c>
      <c r="AL564" s="15">
        <v>3088369.0629799999</v>
      </c>
      <c r="AM564" s="15">
        <v>1425271.7509300001</v>
      </c>
      <c r="AN564" s="14"/>
      <c r="AO564" s="14"/>
      <c r="AP564" s="19">
        <v>0</v>
      </c>
      <c r="AQ564" s="19">
        <v>0</v>
      </c>
      <c r="AR564" s="19">
        <v>1800</v>
      </c>
      <c r="AS564" s="19">
        <v>0</v>
      </c>
      <c r="AT564" s="19">
        <f t="shared" si="122"/>
        <v>1800</v>
      </c>
      <c r="AU564" s="19">
        <v>0</v>
      </c>
      <c r="AV564" s="19">
        <v>0</v>
      </c>
      <c r="AW564" s="19">
        <v>0</v>
      </c>
      <c r="AX564" s="19">
        <v>0</v>
      </c>
      <c r="AY564" s="20">
        <f t="shared" si="125"/>
        <v>0</v>
      </c>
      <c r="AZ564" s="19">
        <f t="shared" si="124"/>
        <v>1800</v>
      </c>
      <c r="BA564" s="21">
        <v>1.4712000000000001</v>
      </c>
      <c r="BB564" s="21">
        <v>2.0617000000000001</v>
      </c>
      <c r="BC564" s="22"/>
      <c r="BD564" s="19">
        <v>54</v>
      </c>
      <c r="BE564" s="19">
        <f t="shared" si="131"/>
        <v>26.4816</v>
      </c>
      <c r="BF564" s="19">
        <f t="shared" ref="BF564:BF624" si="132">(AZ564/100)*BB564</f>
        <v>37.110600000000005</v>
      </c>
      <c r="BG564" s="23">
        <v>3.4819999999999997E-2</v>
      </c>
      <c r="BH564" s="23">
        <f t="shared" si="130"/>
        <v>3.4819999999999997E-2</v>
      </c>
      <c r="BI564" s="19">
        <v>0</v>
      </c>
      <c r="BJ564" s="19">
        <v>0</v>
      </c>
      <c r="BK564" s="19">
        <f t="shared" si="128"/>
        <v>26.4816</v>
      </c>
      <c r="BL564" s="19">
        <f t="shared" si="128"/>
        <v>37.110600000000005</v>
      </c>
      <c r="BM564" s="19">
        <v>0</v>
      </c>
      <c r="BN564" s="19">
        <v>0</v>
      </c>
      <c r="BO564" s="19">
        <f t="shared" ref="BO564:BO624" si="133">BN564-BM564</f>
        <v>0</v>
      </c>
      <c r="BP564" s="24">
        <f t="shared" si="129"/>
        <v>26.4816</v>
      </c>
      <c r="BQ564" s="24">
        <f t="shared" si="129"/>
        <v>37.110600000000005</v>
      </c>
      <c r="BR564" s="24">
        <f t="shared" ref="BR564:BR624" si="134">BQ564-BP564</f>
        <v>10.629000000000005</v>
      </c>
    </row>
    <row r="565" spans="1:70" s="25" customFormat="1" ht="14.25" x14ac:dyDescent="0.2">
      <c r="A565" s="14">
        <v>809</v>
      </c>
      <c r="B565" s="14"/>
      <c r="C565" s="15" t="s">
        <v>176</v>
      </c>
      <c r="D565" s="16">
        <v>22175</v>
      </c>
      <c r="E565" s="15" t="s">
        <v>4641</v>
      </c>
      <c r="F565" s="15" t="s">
        <v>4642</v>
      </c>
      <c r="G565" s="17" t="s">
        <v>4643</v>
      </c>
      <c r="H565" s="17" t="s">
        <v>4644</v>
      </c>
      <c r="I565" s="17" t="s">
        <v>86</v>
      </c>
      <c r="J565" s="15" t="s">
        <v>4645</v>
      </c>
      <c r="K565" s="15" t="s">
        <v>4646</v>
      </c>
      <c r="L565" s="18" t="s">
        <v>4647</v>
      </c>
      <c r="M565" s="15" t="s">
        <v>3383</v>
      </c>
      <c r="N565" s="15" t="s">
        <v>3384</v>
      </c>
      <c r="O565" s="16">
        <v>557</v>
      </c>
      <c r="P565" s="15" t="s">
        <v>74</v>
      </c>
      <c r="Q565" s="15">
        <v>0</v>
      </c>
      <c r="R565" s="15">
        <v>0</v>
      </c>
      <c r="S565" s="15">
        <v>0</v>
      </c>
      <c r="T565" s="15">
        <v>5.59</v>
      </c>
      <c r="U565" s="15" t="s">
        <v>3335</v>
      </c>
      <c r="V565" s="15" t="s">
        <v>76</v>
      </c>
      <c r="W565" s="16">
        <v>0</v>
      </c>
      <c r="X565" s="16">
        <v>1</v>
      </c>
      <c r="Y565" s="15">
        <v>201639</v>
      </c>
      <c r="Z565" s="15">
        <v>4.6289999999999996</v>
      </c>
      <c r="AA565" s="15" t="s">
        <v>78</v>
      </c>
      <c r="AB565" s="15" t="s">
        <v>78</v>
      </c>
      <c r="AC565" s="15">
        <v>0</v>
      </c>
      <c r="AD565" s="26">
        <v>37826</v>
      </c>
      <c r="AE565" s="15" t="s">
        <v>147</v>
      </c>
      <c r="AF565" s="15" t="s">
        <v>4648</v>
      </c>
      <c r="AG565" s="16">
        <v>1</v>
      </c>
      <c r="AH565" s="15" t="s">
        <v>4649</v>
      </c>
      <c r="AI565" s="15" t="s">
        <v>78</v>
      </c>
      <c r="AJ565" s="15">
        <v>201639.42627</v>
      </c>
      <c r="AK565" s="15">
        <v>3179.6535082800001</v>
      </c>
      <c r="AL565" s="15">
        <v>3088843.6635799999</v>
      </c>
      <c r="AM565" s="15">
        <v>1425870.76667</v>
      </c>
      <c r="AN565" s="14"/>
      <c r="AO565" s="14"/>
      <c r="AP565" s="19">
        <v>0</v>
      </c>
      <c r="AQ565" s="19">
        <v>0</v>
      </c>
      <c r="AR565" s="19">
        <v>0</v>
      </c>
      <c r="AS565" s="19">
        <v>0</v>
      </c>
      <c r="AT565" s="19">
        <f t="shared" si="122"/>
        <v>0</v>
      </c>
      <c r="AU565" s="19">
        <v>0</v>
      </c>
      <c r="AV565" s="19">
        <v>0</v>
      </c>
      <c r="AW565" s="19">
        <v>0</v>
      </c>
      <c r="AX565" s="19">
        <v>0</v>
      </c>
      <c r="AY565" s="20">
        <f t="shared" si="125"/>
        <v>0</v>
      </c>
      <c r="AZ565" s="19">
        <f t="shared" si="124"/>
        <v>0</v>
      </c>
      <c r="BA565" s="21">
        <v>1.4712000000000001</v>
      </c>
      <c r="BB565" s="21">
        <v>2.0617000000000001</v>
      </c>
      <c r="BC565" s="22"/>
      <c r="BD565" s="19">
        <v>0</v>
      </c>
      <c r="BE565" s="19">
        <f t="shared" si="131"/>
        <v>0</v>
      </c>
      <c r="BF565" s="19">
        <f t="shared" si="132"/>
        <v>0</v>
      </c>
      <c r="BG565" s="23">
        <v>3.4819999999999997E-2</v>
      </c>
      <c r="BH565" s="23">
        <f t="shared" si="130"/>
        <v>3.4819999999999997E-2</v>
      </c>
      <c r="BI565" s="19">
        <v>0</v>
      </c>
      <c r="BJ565" s="19">
        <v>0</v>
      </c>
      <c r="BK565" s="19">
        <f t="shared" si="128"/>
        <v>0</v>
      </c>
      <c r="BL565" s="19">
        <f t="shared" si="128"/>
        <v>0</v>
      </c>
      <c r="BM565" s="19">
        <v>0</v>
      </c>
      <c r="BN565" s="19">
        <v>0</v>
      </c>
      <c r="BO565" s="19">
        <f t="shared" si="133"/>
        <v>0</v>
      </c>
      <c r="BP565" s="24">
        <f t="shared" si="129"/>
        <v>0</v>
      </c>
      <c r="BQ565" s="24">
        <f t="shared" si="129"/>
        <v>0</v>
      </c>
      <c r="BR565" s="24">
        <f t="shared" si="134"/>
        <v>0</v>
      </c>
    </row>
    <row r="566" spans="1:70" s="25" customFormat="1" ht="14.25" x14ac:dyDescent="0.2">
      <c r="A566" s="14">
        <v>810</v>
      </c>
      <c r="B566" s="14"/>
      <c r="C566" s="15" t="s">
        <v>159</v>
      </c>
      <c r="D566" s="16">
        <v>4337</v>
      </c>
      <c r="E566" s="15" t="s">
        <v>4650</v>
      </c>
      <c r="F566" s="15" t="s">
        <v>4651</v>
      </c>
      <c r="G566" s="17" t="s">
        <v>4652</v>
      </c>
      <c r="H566" s="17" t="s">
        <v>4653</v>
      </c>
      <c r="I566" s="17" t="s">
        <v>86</v>
      </c>
      <c r="J566" s="15" t="s">
        <v>4654</v>
      </c>
      <c r="K566" s="15" t="s">
        <v>1313</v>
      </c>
      <c r="L566" s="18" t="s">
        <v>4655</v>
      </c>
      <c r="M566" s="15" t="s">
        <v>3396</v>
      </c>
      <c r="N566" s="15" t="s">
        <v>3397</v>
      </c>
      <c r="O566" s="16">
        <v>510</v>
      </c>
      <c r="P566" s="15" t="s">
        <v>118</v>
      </c>
      <c r="Q566" s="15">
        <v>22100</v>
      </c>
      <c r="R566" s="15">
        <v>140200</v>
      </c>
      <c r="S566" s="15">
        <v>162300</v>
      </c>
      <c r="T566" s="15">
        <v>0.15</v>
      </c>
      <c r="U566" s="15" t="s">
        <v>3335</v>
      </c>
      <c r="V566" s="15" t="s">
        <v>76</v>
      </c>
      <c r="W566" s="16">
        <v>1</v>
      </c>
      <c r="X566" s="16">
        <v>0</v>
      </c>
      <c r="Y566" s="15">
        <v>6612</v>
      </c>
      <c r="Z566" s="15">
        <v>0.152</v>
      </c>
      <c r="AA566" s="15" t="s">
        <v>3385</v>
      </c>
      <c r="AB566" s="15" t="s">
        <v>3386</v>
      </c>
      <c r="AC566" s="15">
        <v>0</v>
      </c>
      <c r="AD566" s="15"/>
      <c r="AE566" s="15" t="s">
        <v>137</v>
      </c>
      <c r="AF566" s="15" t="s">
        <v>4656</v>
      </c>
      <c r="AG566" s="16">
        <v>1</v>
      </c>
      <c r="AH566" s="15" t="s">
        <v>4657</v>
      </c>
      <c r="AI566" s="15" t="s">
        <v>78</v>
      </c>
      <c r="AJ566" s="15">
        <v>6612.3950195300004</v>
      </c>
      <c r="AK566" s="15">
        <v>333.01703080300001</v>
      </c>
      <c r="AL566" s="15">
        <v>3088504.8091199999</v>
      </c>
      <c r="AM566" s="15">
        <v>1425399.8565499999</v>
      </c>
      <c r="AN566" s="14"/>
      <c r="AO566" s="14"/>
      <c r="AP566" s="19">
        <v>22100</v>
      </c>
      <c r="AQ566" s="19">
        <v>131800</v>
      </c>
      <c r="AR566" s="19">
        <v>0</v>
      </c>
      <c r="AS566" s="19">
        <v>0</v>
      </c>
      <c r="AT566" s="19">
        <f t="shared" si="122"/>
        <v>153900</v>
      </c>
      <c r="AU566" s="19">
        <v>45000</v>
      </c>
      <c r="AV566" s="19">
        <v>3000</v>
      </c>
      <c r="AW566" s="19">
        <v>38115</v>
      </c>
      <c r="AX566" s="19">
        <v>0</v>
      </c>
      <c r="AY566" s="20">
        <f t="shared" si="125"/>
        <v>86115</v>
      </c>
      <c r="AZ566" s="19">
        <f t="shared" si="124"/>
        <v>67785</v>
      </c>
      <c r="BA566" s="21">
        <v>1.4712000000000001</v>
      </c>
      <c r="BB566" s="21">
        <v>2.0617000000000001</v>
      </c>
      <c r="BC566" s="22"/>
      <c r="BD566" s="19">
        <v>1539</v>
      </c>
      <c r="BE566" s="19">
        <f t="shared" si="131"/>
        <v>997.25292000000013</v>
      </c>
      <c r="BF566" s="19">
        <f t="shared" si="132"/>
        <v>1397.5233450000001</v>
      </c>
      <c r="BG566" s="23">
        <v>3.4819999999999997E-2</v>
      </c>
      <c r="BH566" s="23">
        <f t="shared" si="130"/>
        <v>3.4819999999999997E-2</v>
      </c>
      <c r="BI566" s="19">
        <v>34.724346674400003</v>
      </c>
      <c r="BJ566" s="19">
        <v>48.661762872899999</v>
      </c>
      <c r="BK566" s="19">
        <f t="shared" si="128"/>
        <v>962.52857332560018</v>
      </c>
      <c r="BL566" s="19">
        <f t="shared" si="128"/>
        <v>1348.8615821271001</v>
      </c>
      <c r="BM566" s="19">
        <v>0</v>
      </c>
      <c r="BN566" s="19">
        <v>0</v>
      </c>
      <c r="BO566" s="19">
        <f t="shared" si="133"/>
        <v>0</v>
      </c>
      <c r="BP566" s="24">
        <f t="shared" si="129"/>
        <v>962.52857332560018</v>
      </c>
      <c r="BQ566" s="24">
        <f t="shared" si="129"/>
        <v>1348.8615821271001</v>
      </c>
      <c r="BR566" s="24">
        <f t="shared" si="134"/>
        <v>386.33300880149989</v>
      </c>
    </row>
    <row r="567" spans="1:70" s="25" customFormat="1" ht="14.25" x14ac:dyDescent="0.2">
      <c r="A567" s="14">
        <v>811</v>
      </c>
      <c r="B567" s="14"/>
      <c r="C567" s="15"/>
      <c r="D567" s="16">
        <v>31527</v>
      </c>
      <c r="E567" s="15" t="s">
        <v>4658</v>
      </c>
      <c r="F567" s="15" t="s">
        <v>4659</v>
      </c>
      <c r="G567" s="17" t="s">
        <v>4660</v>
      </c>
      <c r="H567" s="17" t="s">
        <v>4661</v>
      </c>
      <c r="I567" s="17" t="s">
        <v>4662</v>
      </c>
      <c r="J567" s="15" t="s">
        <v>4663</v>
      </c>
      <c r="K567" s="15" t="s">
        <v>86</v>
      </c>
      <c r="L567" s="18" t="s">
        <v>4664</v>
      </c>
      <c r="M567" s="15" t="s">
        <v>3396</v>
      </c>
      <c r="N567" s="15" t="s">
        <v>3397</v>
      </c>
      <c r="O567" s="16">
        <v>510</v>
      </c>
      <c r="P567" s="15" t="s">
        <v>118</v>
      </c>
      <c r="Q567" s="15">
        <v>22900</v>
      </c>
      <c r="R567" s="15">
        <v>133200</v>
      </c>
      <c r="S567" s="15">
        <v>156100</v>
      </c>
      <c r="T567" s="15">
        <v>0.15</v>
      </c>
      <c r="U567" s="15" t="s">
        <v>3335</v>
      </c>
      <c r="V567" s="15" t="s">
        <v>76</v>
      </c>
      <c r="W567" s="16">
        <v>1</v>
      </c>
      <c r="X567" s="16">
        <v>1</v>
      </c>
      <c r="Y567" s="15">
        <v>6783</v>
      </c>
      <c r="Z567" s="15">
        <v>0.156</v>
      </c>
      <c r="AA567" s="15" t="s">
        <v>3385</v>
      </c>
      <c r="AB567" s="15" t="s">
        <v>3386</v>
      </c>
      <c r="AC567" s="15">
        <v>147500</v>
      </c>
      <c r="AD567" s="26">
        <v>41600</v>
      </c>
      <c r="AE567" s="15" t="s">
        <v>222</v>
      </c>
      <c r="AF567" s="15" t="s">
        <v>4665</v>
      </c>
      <c r="AG567" s="16">
        <v>1</v>
      </c>
      <c r="AH567" s="15" t="s">
        <v>4666</v>
      </c>
      <c r="AI567" s="15" t="s">
        <v>78</v>
      </c>
      <c r="AJ567" s="15">
        <v>6782.7124023400002</v>
      </c>
      <c r="AK567" s="15">
        <v>336.13016487300001</v>
      </c>
      <c r="AL567" s="15">
        <v>3088565.2915500002</v>
      </c>
      <c r="AM567" s="15">
        <v>1425424.7009399999</v>
      </c>
      <c r="AN567" s="14"/>
      <c r="AO567" s="14"/>
      <c r="AP567" s="19">
        <v>22900</v>
      </c>
      <c r="AQ567" s="19">
        <v>125300</v>
      </c>
      <c r="AR567" s="19">
        <v>0</v>
      </c>
      <c r="AS567" s="19">
        <v>0</v>
      </c>
      <c r="AT567" s="19">
        <f t="shared" si="122"/>
        <v>148200</v>
      </c>
      <c r="AU567" s="19">
        <v>45000</v>
      </c>
      <c r="AV567" s="19">
        <v>3000</v>
      </c>
      <c r="AW567" s="19">
        <v>36120</v>
      </c>
      <c r="AX567" s="19">
        <v>0</v>
      </c>
      <c r="AY567" s="20">
        <f t="shared" si="125"/>
        <v>84120</v>
      </c>
      <c r="AZ567" s="19">
        <f t="shared" si="124"/>
        <v>64080</v>
      </c>
      <c r="BA567" s="21">
        <v>1.4712000000000001</v>
      </c>
      <c r="BB567" s="21">
        <v>2.0617000000000001</v>
      </c>
      <c r="BC567" s="22"/>
      <c r="BD567" s="19">
        <v>1482</v>
      </c>
      <c r="BE567" s="19">
        <f t="shared" si="131"/>
        <v>942.74495999999999</v>
      </c>
      <c r="BF567" s="19">
        <f t="shared" si="132"/>
        <v>1321.1373599999999</v>
      </c>
      <c r="BG567" s="23">
        <v>3.4819999999999997E-2</v>
      </c>
      <c r="BH567" s="23">
        <f t="shared" si="130"/>
        <v>3.4819999999999997E-2</v>
      </c>
      <c r="BI567" s="19">
        <v>32.826379507199995</v>
      </c>
      <c r="BJ567" s="19">
        <v>46.002002875199992</v>
      </c>
      <c r="BK567" s="19">
        <f t="shared" si="128"/>
        <v>909.91858049279995</v>
      </c>
      <c r="BL567" s="19">
        <f t="shared" si="128"/>
        <v>1275.1353571248001</v>
      </c>
      <c r="BM567" s="19">
        <v>0</v>
      </c>
      <c r="BN567" s="19">
        <v>0</v>
      </c>
      <c r="BO567" s="19">
        <f t="shared" si="133"/>
        <v>0</v>
      </c>
      <c r="BP567" s="24">
        <f t="shared" si="129"/>
        <v>909.91858049279995</v>
      </c>
      <c r="BQ567" s="24">
        <f t="shared" si="129"/>
        <v>1275.1353571248001</v>
      </c>
      <c r="BR567" s="24">
        <f t="shared" si="134"/>
        <v>365.21677663200012</v>
      </c>
    </row>
    <row r="568" spans="1:70" s="25" customFormat="1" ht="14.25" x14ac:dyDescent="0.2">
      <c r="A568" s="14">
        <v>812</v>
      </c>
      <c r="B568" s="14"/>
      <c r="C568" s="15"/>
      <c r="D568" s="16">
        <v>20326</v>
      </c>
      <c r="E568" s="15" t="s">
        <v>4667</v>
      </c>
      <c r="F568" s="15" t="s">
        <v>4668</v>
      </c>
      <c r="G568" s="17" t="s">
        <v>4669</v>
      </c>
      <c r="H568" s="17" t="s">
        <v>4670</v>
      </c>
      <c r="I568" s="17" t="s">
        <v>4662</v>
      </c>
      <c r="J568" s="15" t="s">
        <v>4671</v>
      </c>
      <c r="K568" s="15" t="s">
        <v>86</v>
      </c>
      <c r="L568" s="18" t="s">
        <v>4672</v>
      </c>
      <c r="M568" s="15" t="s">
        <v>3396</v>
      </c>
      <c r="N568" s="15" t="s">
        <v>3397</v>
      </c>
      <c r="O568" s="16">
        <v>510</v>
      </c>
      <c r="P568" s="15" t="s">
        <v>118</v>
      </c>
      <c r="Q568" s="15">
        <v>22800</v>
      </c>
      <c r="R568" s="15">
        <v>113200</v>
      </c>
      <c r="S568" s="15">
        <v>136000</v>
      </c>
      <c r="T568" s="15">
        <v>0.16</v>
      </c>
      <c r="U568" s="15" t="s">
        <v>3335</v>
      </c>
      <c r="V568" s="15" t="s">
        <v>76</v>
      </c>
      <c r="W568" s="16">
        <v>1</v>
      </c>
      <c r="X568" s="16">
        <v>1</v>
      </c>
      <c r="Y568" s="15">
        <v>6793</v>
      </c>
      <c r="Z568" s="15">
        <v>0.156</v>
      </c>
      <c r="AA568" s="15" t="s">
        <v>3385</v>
      </c>
      <c r="AB568" s="15" t="s">
        <v>3386</v>
      </c>
      <c r="AC568" s="15">
        <v>128000</v>
      </c>
      <c r="AD568" s="26">
        <v>40683</v>
      </c>
      <c r="AE568" s="15" t="s">
        <v>211</v>
      </c>
      <c r="AF568" s="15" t="s">
        <v>4673</v>
      </c>
      <c r="AG568" s="16">
        <v>1</v>
      </c>
      <c r="AH568" s="15" t="s">
        <v>4674</v>
      </c>
      <c r="AI568" s="15" t="s">
        <v>78</v>
      </c>
      <c r="AJ568" s="15">
        <v>6792.6518554699996</v>
      </c>
      <c r="AK568" s="15">
        <v>336.45404599900002</v>
      </c>
      <c r="AL568" s="15">
        <v>3088623.48007</v>
      </c>
      <c r="AM568" s="15">
        <v>1425457.5068999999</v>
      </c>
      <c r="AN568" s="14"/>
      <c r="AO568" s="14"/>
      <c r="AP568" s="19">
        <v>22800</v>
      </c>
      <c r="AQ568" s="19">
        <v>106500</v>
      </c>
      <c r="AR568" s="19">
        <v>0</v>
      </c>
      <c r="AS568" s="19">
        <v>0</v>
      </c>
      <c r="AT568" s="19">
        <f t="shared" si="122"/>
        <v>129300</v>
      </c>
      <c r="AU568" s="19">
        <v>45000</v>
      </c>
      <c r="AV568" s="19">
        <v>3000</v>
      </c>
      <c r="AW568" s="19">
        <v>29505</v>
      </c>
      <c r="AX568" s="19">
        <v>0</v>
      </c>
      <c r="AY568" s="20">
        <f t="shared" si="125"/>
        <v>77505</v>
      </c>
      <c r="AZ568" s="19">
        <f t="shared" si="124"/>
        <v>51795</v>
      </c>
      <c r="BA568" s="21">
        <v>1.4712000000000001</v>
      </c>
      <c r="BB568" s="21">
        <v>2.0617000000000001</v>
      </c>
      <c r="BC568" s="22"/>
      <c r="BD568" s="19">
        <v>1293</v>
      </c>
      <c r="BE568" s="19">
        <f t="shared" si="131"/>
        <v>762.00804000000005</v>
      </c>
      <c r="BF568" s="19">
        <f t="shared" si="132"/>
        <v>1067.8575150000001</v>
      </c>
      <c r="BG568" s="23">
        <v>3.4819999999999997E-2</v>
      </c>
      <c r="BH568" s="23">
        <f t="shared" si="130"/>
        <v>3.4819999999999997E-2</v>
      </c>
      <c r="BI568" s="19">
        <v>26.5331199528</v>
      </c>
      <c r="BJ568" s="19">
        <v>37.182798672300002</v>
      </c>
      <c r="BK568" s="19">
        <f t="shared" si="128"/>
        <v>735.47492004720004</v>
      </c>
      <c r="BL568" s="19">
        <f t="shared" si="128"/>
        <v>1030.6747163277003</v>
      </c>
      <c r="BM568" s="19">
        <v>0</v>
      </c>
      <c r="BN568" s="19">
        <v>0</v>
      </c>
      <c r="BO568" s="19">
        <f t="shared" si="133"/>
        <v>0</v>
      </c>
      <c r="BP568" s="24">
        <f t="shared" si="129"/>
        <v>735.47492004720004</v>
      </c>
      <c r="BQ568" s="24">
        <f t="shared" si="129"/>
        <v>1030.6747163277003</v>
      </c>
      <c r="BR568" s="24">
        <f t="shared" si="134"/>
        <v>295.19979628050021</v>
      </c>
    </row>
    <row r="569" spans="1:70" s="25" customFormat="1" ht="14.25" x14ac:dyDescent="0.2">
      <c r="A569" s="14">
        <v>813</v>
      </c>
      <c r="B569" s="14"/>
      <c r="C569" s="15"/>
      <c r="D569" s="16">
        <v>16708</v>
      </c>
      <c r="E569" s="15" t="s">
        <v>4675</v>
      </c>
      <c r="F569" s="15" t="s">
        <v>4676</v>
      </c>
      <c r="G569" s="17" t="s">
        <v>4677</v>
      </c>
      <c r="H569" s="17" t="s">
        <v>4678</v>
      </c>
      <c r="I569" s="17" t="s">
        <v>86</v>
      </c>
      <c r="J569" s="15" t="s">
        <v>4679</v>
      </c>
      <c r="K569" s="15" t="s">
        <v>4680</v>
      </c>
      <c r="L569" s="18" t="s">
        <v>4681</v>
      </c>
      <c r="M569" s="15" t="s">
        <v>3396</v>
      </c>
      <c r="N569" s="15" t="s">
        <v>3397</v>
      </c>
      <c r="O569" s="16">
        <v>510</v>
      </c>
      <c r="P569" s="15" t="s">
        <v>118</v>
      </c>
      <c r="Q569" s="15">
        <v>22900</v>
      </c>
      <c r="R569" s="15">
        <v>103400</v>
      </c>
      <c r="S569" s="15">
        <v>126300</v>
      </c>
      <c r="T569" s="15">
        <v>0.15</v>
      </c>
      <c r="U569" s="15" t="s">
        <v>3335</v>
      </c>
      <c r="V569" s="15" t="s">
        <v>76</v>
      </c>
      <c r="W569" s="16">
        <v>1</v>
      </c>
      <c r="X569" s="16">
        <v>0</v>
      </c>
      <c r="Y569" s="15">
        <v>6794</v>
      </c>
      <c r="Z569" s="15">
        <v>0.156</v>
      </c>
      <c r="AA569" s="15" t="s">
        <v>3385</v>
      </c>
      <c r="AB569" s="15" t="s">
        <v>3386</v>
      </c>
      <c r="AC569" s="15">
        <v>0</v>
      </c>
      <c r="AD569" s="15"/>
      <c r="AE569" s="15" t="s">
        <v>222</v>
      </c>
      <c r="AF569" s="15" t="s">
        <v>4682</v>
      </c>
      <c r="AG569" s="16">
        <v>1</v>
      </c>
      <c r="AH569" s="15" t="s">
        <v>4683</v>
      </c>
      <c r="AI569" s="15" t="s">
        <v>78</v>
      </c>
      <c r="AJ569" s="15">
        <v>6793.6665039099998</v>
      </c>
      <c r="AK569" s="15">
        <v>336.47525063400002</v>
      </c>
      <c r="AL569" s="15">
        <v>3088676.99474</v>
      </c>
      <c r="AM569" s="15">
        <v>1425496.4447399999</v>
      </c>
      <c r="AN569" s="14"/>
      <c r="AO569" s="14"/>
      <c r="AP569" s="19">
        <v>22900</v>
      </c>
      <c r="AQ569" s="19">
        <v>97200</v>
      </c>
      <c r="AR569" s="19">
        <v>0</v>
      </c>
      <c r="AS569" s="19">
        <v>0</v>
      </c>
      <c r="AT569" s="19">
        <f t="shared" si="122"/>
        <v>120100</v>
      </c>
      <c r="AU569" s="19">
        <v>45000</v>
      </c>
      <c r="AV569" s="19">
        <v>0</v>
      </c>
      <c r="AW569" s="19">
        <v>26285</v>
      </c>
      <c r="AX569" s="19">
        <v>0</v>
      </c>
      <c r="AY569" s="20">
        <f t="shared" si="125"/>
        <v>71285</v>
      </c>
      <c r="AZ569" s="19">
        <f t="shared" si="124"/>
        <v>48815</v>
      </c>
      <c r="BA569" s="21">
        <v>1.4712000000000001</v>
      </c>
      <c r="BB569" s="21">
        <v>2.0617000000000001</v>
      </c>
      <c r="BC569" s="22"/>
      <c r="BD569" s="19">
        <v>1201</v>
      </c>
      <c r="BE569" s="19">
        <f t="shared" si="131"/>
        <v>718.16628000000003</v>
      </c>
      <c r="BF569" s="19">
        <f t="shared" si="132"/>
        <v>1006.418855</v>
      </c>
      <c r="BG569" s="23">
        <v>3.4819999999999997E-2</v>
      </c>
      <c r="BH569" s="23">
        <f t="shared" si="130"/>
        <v>3.4819999999999997E-2</v>
      </c>
      <c r="BI569" s="19">
        <v>25.006549869599997</v>
      </c>
      <c r="BJ569" s="19">
        <v>35.043504531099998</v>
      </c>
      <c r="BK569" s="19">
        <f t="shared" si="128"/>
        <v>693.15973013040002</v>
      </c>
      <c r="BL569" s="19">
        <f t="shared" si="128"/>
        <v>971.37535046890002</v>
      </c>
      <c r="BM569" s="19">
        <v>0</v>
      </c>
      <c r="BN569" s="19">
        <v>0</v>
      </c>
      <c r="BO569" s="19">
        <f t="shared" si="133"/>
        <v>0</v>
      </c>
      <c r="BP569" s="24">
        <f t="shared" si="129"/>
        <v>693.15973013040002</v>
      </c>
      <c r="BQ569" s="24">
        <f t="shared" si="129"/>
        <v>971.37535046890002</v>
      </c>
      <c r="BR569" s="24">
        <f t="shared" si="134"/>
        <v>278.2156203385</v>
      </c>
    </row>
    <row r="570" spans="1:70" s="25" customFormat="1" ht="14.25" x14ac:dyDescent="0.2">
      <c r="A570" s="14">
        <v>814</v>
      </c>
      <c r="B570" s="14"/>
      <c r="C570" s="15" t="s">
        <v>4684</v>
      </c>
      <c r="D570" s="16">
        <v>26552</v>
      </c>
      <c r="E570" s="15" t="s">
        <v>4685</v>
      </c>
      <c r="F570" s="15" t="s">
        <v>4684</v>
      </c>
      <c r="G570" s="17" t="s">
        <v>4686</v>
      </c>
      <c r="H570" s="17" t="s">
        <v>4687</v>
      </c>
      <c r="I570" s="17" t="s">
        <v>86</v>
      </c>
      <c r="J570" s="15" t="s">
        <v>4688</v>
      </c>
      <c r="K570" s="15" t="s">
        <v>4689</v>
      </c>
      <c r="L570" s="18" t="s">
        <v>4690</v>
      </c>
      <c r="M570" s="15" t="s">
        <v>3396</v>
      </c>
      <c r="N570" s="15" t="s">
        <v>3397</v>
      </c>
      <c r="O570" s="16">
        <v>510</v>
      </c>
      <c r="P570" s="15" t="s">
        <v>118</v>
      </c>
      <c r="Q570" s="15">
        <v>22400</v>
      </c>
      <c r="R570" s="15">
        <v>141700</v>
      </c>
      <c r="S570" s="15">
        <v>164100</v>
      </c>
      <c r="T570" s="15">
        <v>0.15</v>
      </c>
      <c r="U570" s="15" t="s">
        <v>3335</v>
      </c>
      <c r="V570" s="15" t="s">
        <v>76</v>
      </c>
      <c r="W570" s="16">
        <v>1</v>
      </c>
      <c r="X570" s="16">
        <v>1</v>
      </c>
      <c r="Y570" s="15">
        <v>6792</v>
      </c>
      <c r="Z570" s="15">
        <v>0.156</v>
      </c>
      <c r="AA570" s="15" t="s">
        <v>3385</v>
      </c>
      <c r="AB570" s="15" t="s">
        <v>3386</v>
      </c>
      <c r="AC570" s="15">
        <v>156000</v>
      </c>
      <c r="AD570" s="26">
        <v>42473</v>
      </c>
      <c r="AE570" s="15" t="s">
        <v>137</v>
      </c>
      <c r="AF570" s="15" t="s">
        <v>4691</v>
      </c>
      <c r="AG570" s="16">
        <v>1</v>
      </c>
      <c r="AH570" s="15" t="s">
        <v>4692</v>
      </c>
      <c r="AI570" s="15" t="s">
        <v>78</v>
      </c>
      <c r="AJ570" s="15">
        <v>6792.4711914099998</v>
      </c>
      <c r="AK570" s="15">
        <v>336.44404406899997</v>
      </c>
      <c r="AL570" s="15">
        <v>3088726.0814100001</v>
      </c>
      <c r="AM570" s="15">
        <v>1425541.77275</v>
      </c>
      <c r="AN570" s="14"/>
      <c r="AO570" s="14"/>
      <c r="AP570" s="19">
        <v>0</v>
      </c>
      <c r="AQ570" s="19">
        <v>0</v>
      </c>
      <c r="AR570" s="19">
        <v>22400</v>
      </c>
      <c r="AS570" s="19">
        <v>133400</v>
      </c>
      <c r="AT570" s="19">
        <f t="shared" si="122"/>
        <v>155800</v>
      </c>
      <c r="AU570" s="19">
        <v>0</v>
      </c>
      <c r="AV570" s="19">
        <v>0</v>
      </c>
      <c r="AW570" s="19">
        <v>0</v>
      </c>
      <c r="AX570" s="19">
        <v>0</v>
      </c>
      <c r="AY570" s="20">
        <f t="shared" si="125"/>
        <v>0</v>
      </c>
      <c r="AZ570" s="19">
        <f t="shared" si="124"/>
        <v>155800</v>
      </c>
      <c r="BA570" s="21">
        <v>1.4712000000000001</v>
      </c>
      <c r="BB570" s="21">
        <v>2.0617000000000001</v>
      </c>
      <c r="BC570" s="22"/>
      <c r="BD570" s="19">
        <v>3116</v>
      </c>
      <c r="BE570" s="19">
        <f t="shared" si="131"/>
        <v>2292.1296000000002</v>
      </c>
      <c r="BF570" s="19">
        <f t="shared" si="132"/>
        <v>3212.1286</v>
      </c>
      <c r="BG570" s="23">
        <v>3.4819999999999997E-2</v>
      </c>
      <c r="BH570" s="23">
        <f t="shared" si="130"/>
        <v>3.4819999999999997E-2</v>
      </c>
      <c r="BI570" s="19">
        <v>0</v>
      </c>
      <c r="BJ570" s="19">
        <v>0</v>
      </c>
      <c r="BK570" s="19">
        <f t="shared" si="128"/>
        <v>2292.1296000000002</v>
      </c>
      <c r="BL570" s="19">
        <f t="shared" si="128"/>
        <v>3212.1286</v>
      </c>
      <c r="BM570" s="19">
        <v>0</v>
      </c>
      <c r="BN570" s="19">
        <v>96.128600000000006</v>
      </c>
      <c r="BO570" s="19">
        <f t="shared" si="133"/>
        <v>96.128600000000006</v>
      </c>
      <c r="BP570" s="24">
        <f t="shared" si="129"/>
        <v>2292.1296000000002</v>
      </c>
      <c r="BQ570" s="24">
        <f t="shared" si="129"/>
        <v>3116</v>
      </c>
      <c r="BR570" s="24">
        <f t="shared" si="134"/>
        <v>823.87039999999979</v>
      </c>
    </row>
    <row r="571" spans="1:70" s="25" customFormat="1" ht="14.25" x14ac:dyDescent="0.2">
      <c r="A571" s="14">
        <v>815</v>
      </c>
      <c r="B571" s="14"/>
      <c r="C571" s="15" t="s">
        <v>4693</v>
      </c>
      <c r="D571" s="16">
        <v>35052</v>
      </c>
      <c r="E571" s="15" t="s">
        <v>4694</v>
      </c>
      <c r="F571" s="15" t="s">
        <v>4693</v>
      </c>
      <c r="G571" s="17" t="s">
        <v>4695</v>
      </c>
      <c r="H571" s="17" t="s">
        <v>4696</v>
      </c>
      <c r="I571" s="17" t="s">
        <v>86</v>
      </c>
      <c r="J571" s="15" t="s">
        <v>4697</v>
      </c>
      <c r="K571" s="15" t="s">
        <v>2519</v>
      </c>
      <c r="L571" s="18" t="s">
        <v>4698</v>
      </c>
      <c r="M571" s="15" t="s">
        <v>3396</v>
      </c>
      <c r="N571" s="15" t="s">
        <v>3397</v>
      </c>
      <c r="O571" s="16">
        <v>510</v>
      </c>
      <c r="P571" s="15" t="s">
        <v>118</v>
      </c>
      <c r="Q571" s="15">
        <v>22900</v>
      </c>
      <c r="R571" s="15">
        <v>108700</v>
      </c>
      <c r="S571" s="15">
        <v>131600</v>
      </c>
      <c r="T571" s="15">
        <v>0.15</v>
      </c>
      <c r="U571" s="15" t="s">
        <v>3335</v>
      </c>
      <c r="V571" s="15" t="s">
        <v>76</v>
      </c>
      <c r="W571" s="16">
        <v>1</v>
      </c>
      <c r="X571" s="16">
        <v>0</v>
      </c>
      <c r="Y571" s="15">
        <v>6742</v>
      </c>
      <c r="Z571" s="15">
        <v>0.155</v>
      </c>
      <c r="AA571" s="15" t="s">
        <v>3385</v>
      </c>
      <c r="AB571" s="15" t="s">
        <v>3386</v>
      </c>
      <c r="AC571" s="15">
        <v>0</v>
      </c>
      <c r="AD571" s="15"/>
      <c r="AE571" s="15" t="s">
        <v>222</v>
      </c>
      <c r="AF571" s="15" t="s">
        <v>4699</v>
      </c>
      <c r="AG571" s="16">
        <v>1</v>
      </c>
      <c r="AH571" s="15" t="s">
        <v>4700</v>
      </c>
      <c r="AI571" s="15" t="s">
        <v>78</v>
      </c>
      <c r="AJ571" s="15">
        <v>6742.1503906300004</v>
      </c>
      <c r="AK571" s="15">
        <v>335.47160458799999</v>
      </c>
      <c r="AL571" s="15">
        <v>3088768.8366200002</v>
      </c>
      <c r="AM571" s="15">
        <v>1425591.9498999999</v>
      </c>
      <c r="AN571" s="14"/>
      <c r="AO571" s="14"/>
      <c r="AP571" s="19">
        <v>22900</v>
      </c>
      <c r="AQ571" s="19">
        <v>102200</v>
      </c>
      <c r="AR571" s="19">
        <v>0</v>
      </c>
      <c r="AS571" s="19">
        <v>0</v>
      </c>
      <c r="AT571" s="19">
        <f t="shared" si="122"/>
        <v>125100</v>
      </c>
      <c r="AU571" s="19">
        <v>45000</v>
      </c>
      <c r="AV571" s="19">
        <v>3000</v>
      </c>
      <c r="AW571" s="19">
        <v>28035</v>
      </c>
      <c r="AX571" s="19">
        <v>0</v>
      </c>
      <c r="AY571" s="20">
        <f t="shared" si="125"/>
        <v>76035</v>
      </c>
      <c r="AZ571" s="19">
        <f t="shared" si="124"/>
        <v>49065</v>
      </c>
      <c r="BA571" s="21">
        <v>1.4712000000000001</v>
      </c>
      <c r="BB571" s="21">
        <v>2.0617000000000001</v>
      </c>
      <c r="BC571" s="22"/>
      <c r="BD571" s="19">
        <v>1251</v>
      </c>
      <c r="BE571" s="19">
        <f t="shared" si="131"/>
        <v>721.84428000000003</v>
      </c>
      <c r="BF571" s="19">
        <f t="shared" si="132"/>
        <v>1011.5731049999999</v>
      </c>
      <c r="BG571" s="23">
        <v>3.4819999999999997E-2</v>
      </c>
      <c r="BH571" s="23">
        <f t="shared" si="130"/>
        <v>3.4819999999999997E-2</v>
      </c>
      <c r="BI571" s="19">
        <v>25.1346178296</v>
      </c>
      <c r="BJ571" s="19">
        <v>35.222975516099993</v>
      </c>
      <c r="BK571" s="19">
        <f t="shared" si="128"/>
        <v>696.70966217040007</v>
      </c>
      <c r="BL571" s="19">
        <f t="shared" si="128"/>
        <v>976.35012948389999</v>
      </c>
      <c r="BM571" s="19">
        <v>0</v>
      </c>
      <c r="BN571" s="19">
        <v>0</v>
      </c>
      <c r="BO571" s="19">
        <f t="shared" si="133"/>
        <v>0</v>
      </c>
      <c r="BP571" s="24">
        <f t="shared" si="129"/>
        <v>696.70966217040007</v>
      </c>
      <c r="BQ571" s="24">
        <f t="shared" si="129"/>
        <v>976.35012948389999</v>
      </c>
      <c r="BR571" s="24">
        <f t="shared" si="134"/>
        <v>279.64046731349993</v>
      </c>
    </row>
    <row r="572" spans="1:70" s="25" customFormat="1" ht="14.25" x14ac:dyDescent="0.2">
      <c r="A572" s="14">
        <v>816</v>
      </c>
      <c r="B572" s="14"/>
      <c r="C572" s="15" t="s">
        <v>4701</v>
      </c>
      <c r="D572" s="16">
        <v>27453</v>
      </c>
      <c r="E572" s="15" t="s">
        <v>4702</v>
      </c>
      <c r="F572" s="15" t="s">
        <v>4701</v>
      </c>
      <c r="G572" s="17" t="s">
        <v>4703</v>
      </c>
      <c r="H572" s="17" t="s">
        <v>4704</v>
      </c>
      <c r="I572" s="17" t="s">
        <v>86</v>
      </c>
      <c r="J572" s="15" t="s">
        <v>4705</v>
      </c>
      <c r="K572" s="15" t="s">
        <v>4706</v>
      </c>
      <c r="L572" s="18" t="s">
        <v>4707</v>
      </c>
      <c r="M572" s="15" t="s">
        <v>3396</v>
      </c>
      <c r="N572" s="15" t="s">
        <v>3397</v>
      </c>
      <c r="O572" s="16">
        <v>510</v>
      </c>
      <c r="P572" s="15" t="s">
        <v>118</v>
      </c>
      <c r="Q572" s="15">
        <v>21500</v>
      </c>
      <c r="R572" s="15">
        <v>109200</v>
      </c>
      <c r="S572" s="15">
        <v>130700</v>
      </c>
      <c r="T572" s="15">
        <v>0.15</v>
      </c>
      <c r="U572" s="15" t="s">
        <v>3335</v>
      </c>
      <c r="V572" s="15" t="s">
        <v>76</v>
      </c>
      <c r="W572" s="16">
        <v>1</v>
      </c>
      <c r="X572" s="16">
        <v>1</v>
      </c>
      <c r="Y572" s="15">
        <v>6300</v>
      </c>
      <c r="Z572" s="15">
        <v>0.14499999999999999</v>
      </c>
      <c r="AA572" s="15" t="s">
        <v>3385</v>
      </c>
      <c r="AB572" s="15" t="s">
        <v>3386</v>
      </c>
      <c r="AC572" s="15">
        <v>130000</v>
      </c>
      <c r="AD572" s="26">
        <v>42111</v>
      </c>
      <c r="AE572" s="15" t="s">
        <v>222</v>
      </c>
      <c r="AF572" s="15" t="s">
        <v>4708</v>
      </c>
      <c r="AG572" s="16">
        <v>1</v>
      </c>
      <c r="AH572" s="15" t="s">
        <v>4709</v>
      </c>
      <c r="AI572" s="15" t="s">
        <v>78</v>
      </c>
      <c r="AJ572" s="15">
        <v>6300.1611328099998</v>
      </c>
      <c r="AK572" s="15">
        <v>326.00282840900002</v>
      </c>
      <c r="AL572" s="15">
        <v>3088806.3680799999</v>
      </c>
      <c r="AM572" s="15">
        <v>1425644.61916</v>
      </c>
      <c r="AN572" s="14"/>
      <c r="AO572" s="14"/>
      <c r="AP572" s="19">
        <v>21500</v>
      </c>
      <c r="AQ572" s="19">
        <v>102700</v>
      </c>
      <c r="AR572" s="19">
        <v>0</v>
      </c>
      <c r="AS572" s="19">
        <v>0</v>
      </c>
      <c r="AT572" s="19">
        <f t="shared" si="122"/>
        <v>124200</v>
      </c>
      <c r="AU572" s="19">
        <v>45000</v>
      </c>
      <c r="AV572" s="19">
        <v>3000</v>
      </c>
      <c r="AW572" s="19">
        <v>27720</v>
      </c>
      <c r="AX572" s="19">
        <v>0</v>
      </c>
      <c r="AY572" s="20">
        <f t="shared" si="125"/>
        <v>75720</v>
      </c>
      <c r="AZ572" s="19">
        <f t="shared" si="124"/>
        <v>48480</v>
      </c>
      <c r="BA572" s="21">
        <v>1.4712000000000001</v>
      </c>
      <c r="BB572" s="21">
        <v>2.0617000000000001</v>
      </c>
      <c r="BC572" s="22"/>
      <c r="BD572" s="19">
        <v>1242</v>
      </c>
      <c r="BE572" s="19">
        <f t="shared" si="131"/>
        <v>713.23776000000009</v>
      </c>
      <c r="BF572" s="19">
        <f t="shared" si="132"/>
        <v>999.51216000000011</v>
      </c>
      <c r="BG572" s="23">
        <v>3.4819999999999997E-2</v>
      </c>
      <c r="BH572" s="23">
        <f t="shared" si="130"/>
        <v>3.4819999999999997E-2</v>
      </c>
      <c r="BI572" s="19">
        <v>24.8349388032</v>
      </c>
      <c r="BJ572" s="19">
        <v>34.803013411199998</v>
      </c>
      <c r="BK572" s="19">
        <f t="shared" si="128"/>
        <v>688.40282119680012</v>
      </c>
      <c r="BL572" s="19">
        <f t="shared" si="128"/>
        <v>964.70914658880008</v>
      </c>
      <c r="BM572" s="19">
        <v>0</v>
      </c>
      <c r="BN572" s="19">
        <v>0</v>
      </c>
      <c r="BO572" s="19">
        <f t="shared" si="133"/>
        <v>0</v>
      </c>
      <c r="BP572" s="24">
        <f t="shared" si="129"/>
        <v>688.40282119680012</v>
      </c>
      <c r="BQ572" s="24">
        <f t="shared" si="129"/>
        <v>964.70914658880008</v>
      </c>
      <c r="BR572" s="24">
        <f t="shared" si="134"/>
        <v>276.30632539199996</v>
      </c>
    </row>
    <row r="573" spans="1:70" s="25" customFormat="1" ht="14.25" x14ac:dyDescent="0.2">
      <c r="A573" s="14">
        <v>817</v>
      </c>
      <c r="B573" s="14"/>
      <c r="C573" s="15" t="s">
        <v>4710</v>
      </c>
      <c r="D573" s="16">
        <v>33180</v>
      </c>
      <c r="E573" s="15" t="s">
        <v>4711</v>
      </c>
      <c r="F573" s="15" t="s">
        <v>4710</v>
      </c>
      <c r="G573" s="17" t="s">
        <v>4712</v>
      </c>
      <c r="H573" s="17" t="s">
        <v>4713</v>
      </c>
      <c r="I573" s="17" t="s">
        <v>86</v>
      </c>
      <c r="J573" s="15" t="s">
        <v>4714</v>
      </c>
      <c r="K573" s="15" t="s">
        <v>2133</v>
      </c>
      <c r="L573" s="18" t="s">
        <v>4715</v>
      </c>
      <c r="M573" s="15" t="s">
        <v>3396</v>
      </c>
      <c r="N573" s="15" t="s">
        <v>3397</v>
      </c>
      <c r="O573" s="16">
        <v>510</v>
      </c>
      <c r="P573" s="15" t="s">
        <v>118</v>
      </c>
      <c r="Q573" s="15">
        <v>21500</v>
      </c>
      <c r="R573" s="15">
        <v>114900</v>
      </c>
      <c r="S573" s="15">
        <v>136400</v>
      </c>
      <c r="T573" s="15">
        <v>0.15</v>
      </c>
      <c r="U573" s="15" t="s">
        <v>3335</v>
      </c>
      <c r="V573" s="15" t="s">
        <v>76</v>
      </c>
      <c r="W573" s="16">
        <v>1</v>
      </c>
      <c r="X573" s="16">
        <v>1</v>
      </c>
      <c r="Y573" s="15">
        <v>6299</v>
      </c>
      <c r="Z573" s="15">
        <v>0.14499999999999999</v>
      </c>
      <c r="AA573" s="15" t="s">
        <v>3385</v>
      </c>
      <c r="AB573" s="15" t="s">
        <v>3386</v>
      </c>
      <c r="AC573" s="15">
        <v>134700</v>
      </c>
      <c r="AD573" s="26">
        <v>40750</v>
      </c>
      <c r="AE573" s="15" t="s">
        <v>147</v>
      </c>
      <c r="AF573" s="15" t="s">
        <v>4716</v>
      </c>
      <c r="AG573" s="16">
        <v>1</v>
      </c>
      <c r="AH573" s="15" t="s">
        <v>4717</v>
      </c>
      <c r="AI573" s="15" t="s">
        <v>78</v>
      </c>
      <c r="AJ573" s="15">
        <v>6299.1918945300004</v>
      </c>
      <c r="AK573" s="15">
        <v>325.98162196599998</v>
      </c>
      <c r="AL573" s="15">
        <v>3088842.3733000001</v>
      </c>
      <c r="AM573" s="15">
        <v>1425696.31397</v>
      </c>
      <c r="AN573" s="14"/>
      <c r="AO573" s="14"/>
      <c r="AP573" s="19">
        <v>21500</v>
      </c>
      <c r="AQ573" s="19">
        <v>108000</v>
      </c>
      <c r="AR573" s="19">
        <v>0</v>
      </c>
      <c r="AS573" s="19">
        <v>0</v>
      </c>
      <c r="AT573" s="19">
        <f t="shared" si="122"/>
        <v>129500</v>
      </c>
      <c r="AU573" s="19">
        <v>45000</v>
      </c>
      <c r="AV573" s="19">
        <v>3000</v>
      </c>
      <c r="AW573" s="19">
        <v>29575</v>
      </c>
      <c r="AX573" s="19">
        <v>0</v>
      </c>
      <c r="AY573" s="20">
        <f t="shared" si="125"/>
        <v>77575</v>
      </c>
      <c r="AZ573" s="19">
        <f t="shared" si="124"/>
        <v>51925</v>
      </c>
      <c r="BA573" s="21">
        <v>1.4712000000000001</v>
      </c>
      <c r="BB573" s="21">
        <v>2.0617000000000001</v>
      </c>
      <c r="BC573" s="22"/>
      <c r="BD573" s="19">
        <v>1295</v>
      </c>
      <c r="BE573" s="19">
        <f t="shared" si="131"/>
        <v>763.92060000000004</v>
      </c>
      <c r="BF573" s="19">
        <f t="shared" si="132"/>
        <v>1070.5377250000001</v>
      </c>
      <c r="BG573" s="23">
        <v>3.4819999999999997E-2</v>
      </c>
      <c r="BH573" s="23">
        <f t="shared" si="130"/>
        <v>3.4819999999999997E-2</v>
      </c>
      <c r="BI573" s="19">
        <v>26.599715291999999</v>
      </c>
      <c r="BJ573" s="19">
        <v>37.276123584499999</v>
      </c>
      <c r="BK573" s="19">
        <f t="shared" si="128"/>
        <v>737.32088470799999</v>
      </c>
      <c r="BL573" s="19">
        <f t="shared" si="128"/>
        <v>1033.2616014155001</v>
      </c>
      <c r="BM573" s="19">
        <v>0</v>
      </c>
      <c r="BN573" s="19">
        <v>0</v>
      </c>
      <c r="BO573" s="19">
        <f t="shared" si="133"/>
        <v>0</v>
      </c>
      <c r="BP573" s="24">
        <f t="shared" si="129"/>
        <v>737.32088470799999</v>
      </c>
      <c r="BQ573" s="24">
        <f t="shared" si="129"/>
        <v>1033.2616014155001</v>
      </c>
      <c r="BR573" s="24">
        <f t="shared" si="134"/>
        <v>295.94071670750009</v>
      </c>
    </row>
    <row r="574" spans="1:70" s="25" customFormat="1" ht="14.25" x14ac:dyDescent="0.2">
      <c r="A574" s="14">
        <v>818</v>
      </c>
      <c r="B574" s="14"/>
      <c r="C574" s="15" t="s">
        <v>726</v>
      </c>
      <c r="D574" s="16">
        <v>36633</v>
      </c>
      <c r="E574" s="15" t="s">
        <v>4718</v>
      </c>
      <c r="F574" s="15" t="s">
        <v>4719</v>
      </c>
      <c r="G574" s="17" t="s">
        <v>4720</v>
      </c>
      <c r="H574" s="17" t="s">
        <v>4721</v>
      </c>
      <c r="I574" s="17" t="s">
        <v>86</v>
      </c>
      <c r="J574" s="15" t="s">
        <v>4722</v>
      </c>
      <c r="K574" s="15" t="s">
        <v>4723</v>
      </c>
      <c r="L574" s="18" t="s">
        <v>4724</v>
      </c>
      <c r="M574" s="15" t="s">
        <v>3396</v>
      </c>
      <c r="N574" s="15" t="s">
        <v>3397</v>
      </c>
      <c r="O574" s="16">
        <v>510</v>
      </c>
      <c r="P574" s="15" t="s">
        <v>118</v>
      </c>
      <c r="Q574" s="15">
        <v>21800</v>
      </c>
      <c r="R574" s="15">
        <v>100800</v>
      </c>
      <c r="S574" s="15">
        <v>122600</v>
      </c>
      <c r="T574" s="15">
        <v>0.15</v>
      </c>
      <c r="U574" s="15" t="s">
        <v>3335</v>
      </c>
      <c r="V574" s="15" t="s">
        <v>76</v>
      </c>
      <c r="W574" s="16">
        <v>1</v>
      </c>
      <c r="X574" s="16">
        <v>1</v>
      </c>
      <c r="Y574" s="15">
        <v>6462</v>
      </c>
      <c r="Z574" s="15">
        <v>0.14799999999999999</v>
      </c>
      <c r="AA574" s="15" t="s">
        <v>3385</v>
      </c>
      <c r="AB574" s="15" t="s">
        <v>3386</v>
      </c>
      <c r="AC574" s="15">
        <v>110000</v>
      </c>
      <c r="AD574" s="26">
        <v>38093</v>
      </c>
      <c r="AE574" s="15" t="s">
        <v>147</v>
      </c>
      <c r="AF574" s="15" t="s">
        <v>4725</v>
      </c>
      <c r="AG574" s="16">
        <v>1</v>
      </c>
      <c r="AH574" s="15" t="s">
        <v>4726</v>
      </c>
      <c r="AI574" s="15" t="s">
        <v>78</v>
      </c>
      <c r="AJ574" s="15">
        <v>6462.1586914099998</v>
      </c>
      <c r="AK574" s="15">
        <v>329.59070246200002</v>
      </c>
      <c r="AL574" s="15">
        <v>3088984.3258799999</v>
      </c>
      <c r="AM574" s="15">
        <v>1425890.1015699999</v>
      </c>
      <c r="AN574" s="14"/>
      <c r="AO574" s="14"/>
      <c r="AP574" s="19">
        <v>21800</v>
      </c>
      <c r="AQ574" s="19">
        <v>94800</v>
      </c>
      <c r="AR574" s="19">
        <v>0</v>
      </c>
      <c r="AS574" s="19">
        <v>0</v>
      </c>
      <c r="AT574" s="19">
        <f t="shared" si="122"/>
        <v>116600</v>
      </c>
      <c r="AU574" s="19">
        <v>45000</v>
      </c>
      <c r="AV574" s="19">
        <v>3000</v>
      </c>
      <c r="AW574" s="19">
        <v>25060</v>
      </c>
      <c r="AX574" s="19">
        <v>0</v>
      </c>
      <c r="AY574" s="20">
        <f t="shared" si="125"/>
        <v>73060</v>
      </c>
      <c r="AZ574" s="19">
        <f t="shared" si="124"/>
        <v>43540</v>
      </c>
      <c r="BA574" s="21">
        <v>1.4712000000000001</v>
      </c>
      <c r="BB574" s="21">
        <v>2.0617000000000001</v>
      </c>
      <c r="BC574" s="22"/>
      <c r="BD574" s="19">
        <v>1166</v>
      </c>
      <c r="BE574" s="19">
        <f t="shared" si="131"/>
        <v>640.56047999999998</v>
      </c>
      <c r="BF574" s="19">
        <f t="shared" si="132"/>
        <v>897.66417999999999</v>
      </c>
      <c r="BG574" s="23">
        <v>3.4819999999999997E-2</v>
      </c>
      <c r="BH574" s="23">
        <f t="shared" si="130"/>
        <v>3.4819999999999997E-2</v>
      </c>
      <c r="BI574" s="19">
        <v>22.304315913599996</v>
      </c>
      <c r="BJ574" s="19">
        <v>31.256666747599997</v>
      </c>
      <c r="BK574" s="19">
        <f t="shared" si="128"/>
        <v>618.25616408639996</v>
      </c>
      <c r="BL574" s="19">
        <f t="shared" si="128"/>
        <v>866.40751325240001</v>
      </c>
      <c r="BM574" s="19">
        <v>0</v>
      </c>
      <c r="BN574" s="19">
        <v>0</v>
      </c>
      <c r="BO574" s="19">
        <f t="shared" si="133"/>
        <v>0</v>
      </c>
      <c r="BP574" s="24">
        <f t="shared" si="129"/>
        <v>618.25616408639996</v>
      </c>
      <c r="BQ574" s="24">
        <f t="shared" si="129"/>
        <v>866.40751325240001</v>
      </c>
      <c r="BR574" s="24">
        <f t="shared" si="134"/>
        <v>248.15134916600005</v>
      </c>
    </row>
    <row r="575" spans="1:70" s="25" customFormat="1" ht="14.25" x14ac:dyDescent="0.2">
      <c r="A575" s="14">
        <v>819</v>
      </c>
      <c r="B575" s="14"/>
      <c r="C575" s="15"/>
      <c r="D575" s="16">
        <v>23643</v>
      </c>
      <c r="E575" s="15" t="s">
        <v>4727</v>
      </c>
      <c r="F575" s="15" t="s">
        <v>4728</v>
      </c>
      <c r="G575" s="17" t="s">
        <v>4729</v>
      </c>
      <c r="H575" s="17" t="s">
        <v>4730</v>
      </c>
      <c r="I575" s="17" t="s">
        <v>86</v>
      </c>
      <c r="J575" s="15" t="s">
        <v>4731</v>
      </c>
      <c r="K575" s="15" t="s">
        <v>529</v>
      </c>
      <c r="L575" s="18" t="s">
        <v>4732</v>
      </c>
      <c r="M575" s="15" t="s">
        <v>3396</v>
      </c>
      <c r="N575" s="15" t="s">
        <v>3397</v>
      </c>
      <c r="O575" s="16">
        <v>510</v>
      </c>
      <c r="P575" s="15" t="s">
        <v>118</v>
      </c>
      <c r="Q575" s="15">
        <v>21800</v>
      </c>
      <c r="R575" s="15">
        <v>103400</v>
      </c>
      <c r="S575" s="15">
        <v>125200</v>
      </c>
      <c r="T575" s="15">
        <v>0.15</v>
      </c>
      <c r="U575" s="15" t="s">
        <v>3335</v>
      </c>
      <c r="V575" s="15" t="s">
        <v>76</v>
      </c>
      <c r="W575" s="16">
        <v>1</v>
      </c>
      <c r="X575" s="16">
        <v>1</v>
      </c>
      <c r="Y575" s="15">
        <v>6403</v>
      </c>
      <c r="Z575" s="15">
        <v>0.14699999999999999</v>
      </c>
      <c r="AA575" s="15" t="s">
        <v>3385</v>
      </c>
      <c r="AB575" s="15" t="s">
        <v>3386</v>
      </c>
      <c r="AC575" s="15">
        <v>110000</v>
      </c>
      <c r="AD575" s="26">
        <v>41085</v>
      </c>
      <c r="AE575" s="15" t="s">
        <v>119</v>
      </c>
      <c r="AF575" s="15" t="s">
        <v>119</v>
      </c>
      <c r="AG575" s="16">
        <v>1</v>
      </c>
      <c r="AH575" s="15" t="s">
        <v>4733</v>
      </c>
      <c r="AI575" s="15" t="s">
        <v>78</v>
      </c>
      <c r="AJ575" s="15">
        <v>6403.0576171900002</v>
      </c>
      <c r="AK575" s="15">
        <v>328.410506188</v>
      </c>
      <c r="AL575" s="15">
        <v>3089028.14555</v>
      </c>
      <c r="AM575" s="15">
        <v>1425937.44065</v>
      </c>
      <c r="AN575" s="14"/>
      <c r="AO575" s="14"/>
      <c r="AP575" s="19">
        <v>21800</v>
      </c>
      <c r="AQ575" s="19">
        <v>97200</v>
      </c>
      <c r="AR575" s="19">
        <v>0</v>
      </c>
      <c r="AS575" s="19">
        <v>0</v>
      </c>
      <c r="AT575" s="19">
        <f t="shared" si="122"/>
        <v>119000</v>
      </c>
      <c r="AU575" s="19">
        <v>45000</v>
      </c>
      <c r="AV575" s="19">
        <v>3000</v>
      </c>
      <c r="AW575" s="19">
        <v>25900</v>
      </c>
      <c r="AX575" s="19">
        <v>0</v>
      </c>
      <c r="AY575" s="20">
        <f t="shared" si="125"/>
        <v>73900</v>
      </c>
      <c r="AZ575" s="19">
        <f t="shared" si="124"/>
        <v>45100</v>
      </c>
      <c r="BA575" s="21">
        <v>1.4712000000000001</v>
      </c>
      <c r="BB575" s="21">
        <v>2.0617000000000001</v>
      </c>
      <c r="BC575" s="22"/>
      <c r="BD575" s="19">
        <v>1190</v>
      </c>
      <c r="BE575" s="19">
        <f t="shared" si="131"/>
        <v>663.51120000000003</v>
      </c>
      <c r="BF575" s="19">
        <f t="shared" si="132"/>
        <v>929.82670000000007</v>
      </c>
      <c r="BG575" s="23">
        <v>3.4819999999999997E-2</v>
      </c>
      <c r="BH575" s="23">
        <f t="shared" si="130"/>
        <v>3.4819999999999997E-2</v>
      </c>
      <c r="BI575" s="19">
        <v>23.103459984000001</v>
      </c>
      <c r="BJ575" s="19">
        <v>32.376565694</v>
      </c>
      <c r="BK575" s="19">
        <f t="shared" si="128"/>
        <v>640.40774001600005</v>
      </c>
      <c r="BL575" s="19">
        <f t="shared" si="128"/>
        <v>897.45013430600011</v>
      </c>
      <c r="BM575" s="19">
        <v>0</v>
      </c>
      <c r="BN575" s="19">
        <v>0</v>
      </c>
      <c r="BO575" s="19">
        <f t="shared" si="133"/>
        <v>0</v>
      </c>
      <c r="BP575" s="24">
        <f t="shared" si="129"/>
        <v>640.40774001600005</v>
      </c>
      <c r="BQ575" s="24">
        <f t="shared" si="129"/>
        <v>897.45013430600011</v>
      </c>
      <c r="BR575" s="24">
        <f t="shared" si="134"/>
        <v>257.04239429000006</v>
      </c>
    </row>
    <row r="576" spans="1:70" s="25" customFormat="1" ht="14.25" x14ac:dyDescent="0.2">
      <c r="A576" s="14">
        <v>820</v>
      </c>
      <c r="B576" s="14"/>
      <c r="C576" s="15"/>
      <c r="D576" s="16">
        <v>20168</v>
      </c>
      <c r="E576" s="15" t="s">
        <v>4734</v>
      </c>
      <c r="F576" s="15" t="s">
        <v>4735</v>
      </c>
      <c r="G576" s="17" t="s">
        <v>4736</v>
      </c>
      <c r="H576" s="17" t="s">
        <v>4737</v>
      </c>
      <c r="I576" s="17" t="s">
        <v>88</v>
      </c>
      <c r="J576" s="15" t="s">
        <v>4738</v>
      </c>
      <c r="K576" s="15" t="s">
        <v>2225</v>
      </c>
      <c r="L576" s="18" t="s">
        <v>4739</v>
      </c>
      <c r="M576" s="15" t="s">
        <v>3396</v>
      </c>
      <c r="N576" s="15" t="s">
        <v>3397</v>
      </c>
      <c r="O576" s="16">
        <v>510</v>
      </c>
      <c r="P576" s="15" t="s">
        <v>118</v>
      </c>
      <c r="Q576" s="15">
        <v>21800</v>
      </c>
      <c r="R576" s="15">
        <v>112300</v>
      </c>
      <c r="S576" s="15">
        <v>134100</v>
      </c>
      <c r="T576" s="15">
        <v>0.15</v>
      </c>
      <c r="U576" s="15" t="s">
        <v>3335</v>
      </c>
      <c r="V576" s="15" t="s">
        <v>76</v>
      </c>
      <c r="W576" s="16">
        <v>1</v>
      </c>
      <c r="X576" s="16">
        <v>1</v>
      </c>
      <c r="Y576" s="15">
        <v>6504</v>
      </c>
      <c r="Z576" s="15">
        <v>0.14899999999999999</v>
      </c>
      <c r="AA576" s="15" t="s">
        <v>3385</v>
      </c>
      <c r="AB576" s="15" t="s">
        <v>3386</v>
      </c>
      <c r="AC576" s="15">
        <v>130000</v>
      </c>
      <c r="AD576" s="26">
        <v>42066</v>
      </c>
      <c r="AE576" s="15" t="s">
        <v>147</v>
      </c>
      <c r="AF576" s="15" t="s">
        <v>4740</v>
      </c>
      <c r="AG576" s="16">
        <v>1</v>
      </c>
      <c r="AH576" s="15" t="s">
        <v>4741</v>
      </c>
      <c r="AI576" s="15" t="s">
        <v>78</v>
      </c>
      <c r="AJ576" s="15">
        <v>6504.0151367199996</v>
      </c>
      <c r="AK576" s="15">
        <v>330.45712885500001</v>
      </c>
      <c r="AL576" s="15">
        <v>3089074.6275300002</v>
      </c>
      <c r="AM576" s="15">
        <v>1425982.44979</v>
      </c>
      <c r="AN576" s="14"/>
      <c r="AO576" s="14"/>
      <c r="AP576" s="19">
        <v>21800</v>
      </c>
      <c r="AQ576" s="19">
        <v>105600</v>
      </c>
      <c r="AR576" s="19">
        <v>0</v>
      </c>
      <c r="AS576" s="19">
        <v>0</v>
      </c>
      <c r="AT576" s="19">
        <f t="shared" si="122"/>
        <v>127400</v>
      </c>
      <c r="AU576" s="19">
        <v>45000</v>
      </c>
      <c r="AV576" s="19">
        <v>3000</v>
      </c>
      <c r="AW576" s="19">
        <v>28840</v>
      </c>
      <c r="AX576" s="19">
        <v>12480</v>
      </c>
      <c r="AY576" s="20">
        <f t="shared" si="125"/>
        <v>89320</v>
      </c>
      <c r="AZ576" s="19">
        <f t="shared" si="124"/>
        <v>38080</v>
      </c>
      <c r="BA576" s="21">
        <v>1.4712000000000001</v>
      </c>
      <c r="BB576" s="21">
        <v>2.0617000000000001</v>
      </c>
      <c r="BC576" s="22"/>
      <c r="BD576" s="19">
        <v>1274</v>
      </c>
      <c r="BE576" s="19">
        <f t="shared" si="131"/>
        <v>560.23296000000005</v>
      </c>
      <c r="BF576" s="19">
        <f t="shared" si="132"/>
        <v>785.09536000000003</v>
      </c>
      <c r="BG576" s="23">
        <v>3.4819999999999997E-2</v>
      </c>
      <c r="BH576" s="23">
        <f t="shared" si="130"/>
        <v>3.4819999999999997E-2</v>
      </c>
      <c r="BI576" s="19">
        <v>19.5073116672</v>
      </c>
      <c r="BJ576" s="19">
        <v>27.337020435199999</v>
      </c>
      <c r="BK576" s="19">
        <f t="shared" si="128"/>
        <v>540.72564833280001</v>
      </c>
      <c r="BL576" s="19">
        <f t="shared" si="128"/>
        <v>757.75833956480005</v>
      </c>
      <c r="BM576" s="19">
        <v>0</v>
      </c>
      <c r="BN576" s="19">
        <v>0</v>
      </c>
      <c r="BO576" s="19">
        <f t="shared" si="133"/>
        <v>0</v>
      </c>
      <c r="BP576" s="24">
        <f t="shared" si="129"/>
        <v>540.72564833280001</v>
      </c>
      <c r="BQ576" s="24">
        <f t="shared" si="129"/>
        <v>757.75833956480005</v>
      </c>
      <c r="BR576" s="24">
        <f t="shared" si="134"/>
        <v>217.03269123200005</v>
      </c>
    </row>
    <row r="577" spans="1:71" s="25" customFormat="1" ht="14.25" x14ac:dyDescent="0.2">
      <c r="A577" s="14">
        <v>821</v>
      </c>
      <c r="B577" s="14"/>
      <c r="C577" s="15" t="s">
        <v>4742</v>
      </c>
      <c r="D577" s="16">
        <v>14906</v>
      </c>
      <c r="E577" s="15" t="s">
        <v>4743</v>
      </c>
      <c r="F577" s="15" t="s">
        <v>4742</v>
      </c>
      <c r="G577" s="17" t="s">
        <v>4744</v>
      </c>
      <c r="H577" s="17" t="s">
        <v>4745</v>
      </c>
      <c r="I577" s="17" t="s">
        <v>86</v>
      </c>
      <c r="J577" s="15" t="s">
        <v>4746</v>
      </c>
      <c r="K577" s="15" t="s">
        <v>391</v>
      </c>
      <c r="L577" s="18" t="s">
        <v>4747</v>
      </c>
      <c r="M577" s="15" t="s">
        <v>3396</v>
      </c>
      <c r="N577" s="15" t="s">
        <v>3397</v>
      </c>
      <c r="O577" s="16">
        <v>510</v>
      </c>
      <c r="P577" s="15" t="s">
        <v>118</v>
      </c>
      <c r="Q577" s="15">
        <v>21500</v>
      </c>
      <c r="R577" s="15">
        <v>95100</v>
      </c>
      <c r="S577" s="15">
        <v>116600</v>
      </c>
      <c r="T577" s="15">
        <v>0.15</v>
      </c>
      <c r="U577" s="15" t="s">
        <v>3335</v>
      </c>
      <c r="V577" s="15" t="s">
        <v>76</v>
      </c>
      <c r="W577" s="16">
        <v>1</v>
      </c>
      <c r="X577" s="16">
        <v>1</v>
      </c>
      <c r="Y577" s="15">
        <v>6301</v>
      </c>
      <c r="Z577" s="15">
        <v>0.14499999999999999</v>
      </c>
      <c r="AA577" s="15" t="s">
        <v>3385</v>
      </c>
      <c r="AB577" s="15" t="s">
        <v>3386</v>
      </c>
      <c r="AC577" s="15">
        <v>97000</v>
      </c>
      <c r="AD577" s="26">
        <v>37642</v>
      </c>
      <c r="AE577" s="15" t="s">
        <v>147</v>
      </c>
      <c r="AF577" s="15" t="s">
        <v>4748</v>
      </c>
      <c r="AG577" s="16">
        <v>1</v>
      </c>
      <c r="AH577" s="15" t="s">
        <v>4749</v>
      </c>
      <c r="AI577" s="15" t="s">
        <v>78</v>
      </c>
      <c r="AJ577" s="15">
        <v>6300.6230468800004</v>
      </c>
      <c r="AK577" s="15">
        <v>326.01719525499999</v>
      </c>
      <c r="AL577" s="15">
        <v>3089123.2225299999</v>
      </c>
      <c r="AM577" s="15">
        <v>1426024.2771300001</v>
      </c>
      <c r="AN577" s="14"/>
      <c r="AO577" s="14"/>
      <c r="AP577" s="19">
        <v>21500</v>
      </c>
      <c r="AQ577" s="19">
        <v>89400</v>
      </c>
      <c r="AR577" s="19">
        <v>0</v>
      </c>
      <c r="AS577" s="19">
        <v>0</v>
      </c>
      <c r="AT577" s="19">
        <f t="shared" si="122"/>
        <v>110900</v>
      </c>
      <c r="AU577" s="19">
        <v>45000</v>
      </c>
      <c r="AV577" s="19">
        <v>3000</v>
      </c>
      <c r="AW577" s="19">
        <v>23065</v>
      </c>
      <c r="AX577" s="19">
        <v>12480</v>
      </c>
      <c r="AY577" s="20">
        <f t="shared" si="125"/>
        <v>83545</v>
      </c>
      <c r="AZ577" s="19">
        <f t="shared" si="124"/>
        <v>27355</v>
      </c>
      <c r="BA577" s="21">
        <v>1.4712000000000001</v>
      </c>
      <c r="BB577" s="21">
        <v>2.0617000000000001</v>
      </c>
      <c r="BC577" s="22"/>
      <c r="BD577" s="19">
        <v>1109</v>
      </c>
      <c r="BE577" s="19">
        <f t="shared" si="131"/>
        <v>402.44676000000004</v>
      </c>
      <c r="BF577" s="19">
        <f t="shared" si="132"/>
        <v>563.97803500000009</v>
      </c>
      <c r="BG577" s="23">
        <v>3.4819999999999997E-2</v>
      </c>
      <c r="BH577" s="23">
        <f t="shared" si="130"/>
        <v>3.4819999999999997E-2</v>
      </c>
      <c r="BI577" s="19">
        <v>14.0131961832</v>
      </c>
      <c r="BJ577" s="19">
        <v>19.637715178700002</v>
      </c>
      <c r="BK577" s="19">
        <f t="shared" si="128"/>
        <v>388.43356381680002</v>
      </c>
      <c r="BL577" s="19">
        <f t="shared" si="128"/>
        <v>544.34031982130011</v>
      </c>
      <c r="BM577" s="19">
        <v>0</v>
      </c>
      <c r="BN577" s="19">
        <v>0</v>
      </c>
      <c r="BO577" s="19">
        <f t="shared" si="133"/>
        <v>0</v>
      </c>
      <c r="BP577" s="24">
        <f t="shared" si="129"/>
        <v>388.43356381680002</v>
      </c>
      <c r="BQ577" s="24">
        <f t="shared" si="129"/>
        <v>544.34031982130011</v>
      </c>
      <c r="BR577" s="24">
        <f t="shared" si="134"/>
        <v>155.9067560045001</v>
      </c>
      <c r="BS577" s="25" t="s">
        <v>1141</v>
      </c>
    </row>
    <row r="578" spans="1:71" s="25" customFormat="1" ht="14.25" x14ac:dyDescent="0.2">
      <c r="A578" s="14">
        <v>822</v>
      </c>
      <c r="B578" s="14"/>
      <c r="C578" s="15" t="s">
        <v>4750</v>
      </c>
      <c r="D578" s="16">
        <v>11681</v>
      </c>
      <c r="E578" s="15" t="s">
        <v>4751</v>
      </c>
      <c r="F578" s="15" t="s">
        <v>4750</v>
      </c>
      <c r="G578" s="17" t="s">
        <v>4752</v>
      </c>
      <c r="H578" s="17" t="s">
        <v>4753</v>
      </c>
      <c r="I578" s="17" t="s">
        <v>86</v>
      </c>
      <c r="J578" s="15" t="s">
        <v>4753</v>
      </c>
      <c r="K578" s="15" t="s">
        <v>1437</v>
      </c>
      <c r="L578" s="18" t="s">
        <v>4754</v>
      </c>
      <c r="M578" s="15" t="s">
        <v>3396</v>
      </c>
      <c r="N578" s="15" t="s">
        <v>3397</v>
      </c>
      <c r="O578" s="16">
        <v>510</v>
      </c>
      <c r="P578" s="15" t="s">
        <v>118</v>
      </c>
      <c r="Q578" s="15">
        <v>21500</v>
      </c>
      <c r="R578" s="15">
        <v>103000</v>
      </c>
      <c r="S578" s="15">
        <v>124500</v>
      </c>
      <c r="T578" s="15">
        <v>0.15</v>
      </c>
      <c r="U578" s="15" t="s">
        <v>3335</v>
      </c>
      <c r="V578" s="15" t="s">
        <v>76</v>
      </c>
      <c r="W578" s="16">
        <v>1</v>
      </c>
      <c r="X578" s="16">
        <v>0</v>
      </c>
      <c r="Y578" s="15">
        <v>6301</v>
      </c>
      <c r="Z578" s="15">
        <v>0.14499999999999999</v>
      </c>
      <c r="AA578" s="15" t="s">
        <v>3385</v>
      </c>
      <c r="AB578" s="15" t="s">
        <v>3386</v>
      </c>
      <c r="AC578" s="15">
        <v>0</v>
      </c>
      <c r="AD578" s="15"/>
      <c r="AE578" s="15" t="s">
        <v>147</v>
      </c>
      <c r="AF578" s="15" t="s">
        <v>4755</v>
      </c>
      <c r="AG578" s="16">
        <v>1</v>
      </c>
      <c r="AH578" s="15" t="s">
        <v>4756</v>
      </c>
      <c r="AI578" s="15" t="s">
        <v>78</v>
      </c>
      <c r="AJ578" s="15">
        <v>6300.5590820300004</v>
      </c>
      <c r="AK578" s="15">
        <v>326.014418546</v>
      </c>
      <c r="AL578" s="15">
        <v>3089170.84821</v>
      </c>
      <c r="AM578" s="15">
        <v>1426065.5216699999</v>
      </c>
      <c r="AN578" s="14"/>
      <c r="AO578" s="14"/>
      <c r="AP578" s="19">
        <v>21500</v>
      </c>
      <c r="AQ578" s="19">
        <v>96900</v>
      </c>
      <c r="AR578" s="19">
        <v>0</v>
      </c>
      <c r="AS578" s="19">
        <v>0</v>
      </c>
      <c r="AT578" s="19">
        <f t="shared" si="122"/>
        <v>118400</v>
      </c>
      <c r="AU578" s="19">
        <v>45000</v>
      </c>
      <c r="AV578" s="19">
        <v>3000</v>
      </c>
      <c r="AW578" s="19">
        <v>25690</v>
      </c>
      <c r="AX578" s="19">
        <v>0</v>
      </c>
      <c r="AY578" s="20">
        <f t="shared" si="125"/>
        <v>73690</v>
      </c>
      <c r="AZ578" s="19">
        <f t="shared" si="124"/>
        <v>44710</v>
      </c>
      <c r="BA578" s="21">
        <v>1.4712000000000001</v>
      </c>
      <c r="BB578" s="21">
        <v>2.0617000000000001</v>
      </c>
      <c r="BC578" s="22"/>
      <c r="BD578" s="19">
        <v>1184</v>
      </c>
      <c r="BE578" s="19">
        <f t="shared" si="131"/>
        <v>657.77352000000008</v>
      </c>
      <c r="BF578" s="19">
        <f t="shared" si="132"/>
        <v>921.78607000000011</v>
      </c>
      <c r="BG578" s="23">
        <v>3.4819999999999997E-2</v>
      </c>
      <c r="BH578" s="23">
        <f t="shared" si="130"/>
        <v>3.4819999999999997E-2</v>
      </c>
      <c r="BI578" s="19">
        <v>22.9036739664</v>
      </c>
      <c r="BJ578" s="19">
        <v>32.096590957400004</v>
      </c>
      <c r="BK578" s="19">
        <f t="shared" si="128"/>
        <v>634.86984603360008</v>
      </c>
      <c r="BL578" s="19">
        <f t="shared" si="128"/>
        <v>889.68947904260006</v>
      </c>
      <c r="BM578" s="19">
        <v>0</v>
      </c>
      <c r="BN578" s="19">
        <v>0</v>
      </c>
      <c r="BO578" s="19">
        <f t="shared" si="133"/>
        <v>0</v>
      </c>
      <c r="BP578" s="24">
        <f t="shared" si="129"/>
        <v>634.86984603360008</v>
      </c>
      <c r="BQ578" s="24">
        <f t="shared" si="129"/>
        <v>889.68947904260006</v>
      </c>
      <c r="BR578" s="24">
        <f t="shared" si="134"/>
        <v>254.81963300899997</v>
      </c>
    </row>
    <row r="579" spans="1:71" s="25" customFormat="1" ht="14.25" x14ac:dyDescent="0.2">
      <c r="A579" s="14">
        <v>823</v>
      </c>
      <c r="B579" s="14"/>
      <c r="C579" s="15"/>
      <c r="D579" s="16">
        <v>2674</v>
      </c>
      <c r="E579" s="15" t="s">
        <v>4757</v>
      </c>
      <c r="F579" s="15" t="s">
        <v>4758</v>
      </c>
      <c r="G579" s="17" t="s">
        <v>4759</v>
      </c>
      <c r="H579" s="17" t="s">
        <v>4760</v>
      </c>
      <c r="I579" s="17" t="s">
        <v>86</v>
      </c>
      <c r="J579" s="15" t="s">
        <v>4761</v>
      </c>
      <c r="K579" s="15" t="s">
        <v>4762</v>
      </c>
      <c r="L579" s="18" t="s">
        <v>4763</v>
      </c>
      <c r="M579" s="15" t="s">
        <v>3396</v>
      </c>
      <c r="N579" s="15" t="s">
        <v>3397</v>
      </c>
      <c r="O579" s="16">
        <v>510</v>
      </c>
      <c r="P579" s="15" t="s">
        <v>118</v>
      </c>
      <c r="Q579" s="15">
        <v>21500</v>
      </c>
      <c r="R579" s="15">
        <v>130300</v>
      </c>
      <c r="S579" s="15">
        <v>151800</v>
      </c>
      <c r="T579" s="15">
        <v>0.15</v>
      </c>
      <c r="U579" s="15" t="s">
        <v>3335</v>
      </c>
      <c r="V579" s="15" t="s">
        <v>76</v>
      </c>
      <c r="W579" s="16">
        <v>1</v>
      </c>
      <c r="X579" s="16">
        <v>1</v>
      </c>
      <c r="Y579" s="15">
        <v>6301</v>
      </c>
      <c r="Z579" s="15">
        <v>0.14499999999999999</v>
      </c>
      <c r="AA579" s="15" t="s">
        <v>3385</v>
      </c>
      <c r="AB579" s="15" t="s">
        <v>3386</v>
      </c>
      <c r="AC579" s="15">
        <v>0</v>
      </c>
      <c r="AD579" s="26">
        <v>37881</v>
      </c>
      <c r="AE579" s="15" t="s">
        <v>147</v>
      </c>
      <c r="AF579" s="15" t="s">
        <v>4764</v>
      </c>
      <c r="AG579" s="16">
        <v>1</v>
      </c>
      <c r="AH579" s="15" t="s">
        <v>4765</v>
      </c>
      <c r="AI579" s="15" t="s">
        <v>78</v>
      </c>
      <c r="AJ579" s="15">
        <v>6301.0947265599998</v>
      </c>
      <c r="AK579" s="15">
        <v>326.02374076500001</v>
      </c>
      <c r="AL579" s="15">
        <v>3089218.47658</v>
      </c>
      <c r="AM579" s="15">
        <v>1426106.7686399999</v>
      </c>
      <c r="AN579" s="14"/>
      <c r="AO579" s="14"/>
      <c r="AP579" s="19">
        <v>21500</v>
      </c>
      <c r="AQ579" s="19">
        <v>122500</v>
      </c>
      <c r="AR579" s="19">
        <v>0</v>
      </c>
      <c r="AS579" s="19">
        <v>0</v>
      </c>
      <c r="AT579" s="19">
        <f t="shared" si="122"/>
        <v>144000</v>
      </c>
      <c r="AU579" s="19">
        <v>45000</v>
      </c>
      <c r="AV579" s="19">
        <v>3000</v>
      </c>
      <c r="AW579" s="19">
        <v>34650</v>
      </c>
      <c r="AX579" s="19">
        <v>0</v>
      </c>
      <c r="AY579" s="20">
        <f t="shared" si="125"/>
        <v>82650</v>
      </c>
      <c r="AZ579" s="19">
        <f t="shared" si="124"/>
        <v>61350</v>
      </c>
      <c r="BA579" s="21">
        <v>1.4712000000000001</v>
      </c>
      <c r="BB579" s="21">
        <v>2.0617000000000001</v>
      </c>
      <c r="BC579" s="22"/>
      <c r="BD579" s="19">
        <v>1440</v>
      </c>
      <c r="BE579" s="19">
        <f t="shared" si="131"/>
        <v>902.58120000000008</v>
      </c>
      <c r="BF579" s="19">
        <f t="shared" si="132"/>
        <v>1264.85295</v>
      </c>
      <c r="BG579" s="23">
        <v>3.4819999999999997E-2</v>
      </c>
      <c r="BH579" s="23">
        <f t="shared" si="130"/>
        <v>3.4819999999999997E-2</v>
      </c>
      <c r="BI579" s="19">
        <v>31.427877383999999</v>
      </c>
      <c r="BJ579" s="19">
        <v>44.042179718999996</v>
      </c>
      <c r="BK579" s="19">
        <f t="shared" si="128"/>
        <v>871.15332261600008</v>
      </c>
      <c r="BL579" s="19">
        <f t="shared" si="128"/>
        <v>1220.810770281</v>
      </c>
      <c r="BM579" s="19">
        <v>0</v>
      </c>
      <c r="BN579" s="19">
        <v>0</v>
      </c>
      <c r="BO579" s="19">
        <f t="shared" si="133"/>
        <v>0</v>
      </c>
      <c r="BP579" s="24">
        <f t="shared" si="129"/>
        <v>871.15332261600008</v>
      </c>
      <c r="BQ579" s="24">
        <f t="shared" si="129"/>
        <v>1220.810770281</v>
      </c>
      <c r="BR579" s="24">
        <f t="shared" si="134"/>
        <v>349.65744766499995</v>
      </c>
    </row>
    <row r="580" spans="1:71" s="25" customFormat="1" ht="14.25" x14ac:dyDescent="0.2">
      <c r="A580" s="14">
        <v>824</v>
      </c>
      <c r="B580" s="14"/>
      <c r="C580" s="15" t="s">
        <v>4766</v>
      </c>
      <c r="D580" s="16">
        <v>28958</v>
      </c>
      <c r="E580" s="15" t="s">
        <v>4767</v>
      </c>
      <c r="F580" s="15" t="s">
        <v>4766</v>
      </c>
      <c r="G580" s="17" t="s">
        <v>4768</v>
      </c>
      <c r="H580" s="17" t="s">
        <v>4769</v>
      </c>
      <c r="I580" s="17" t="s">
        <v>86</v>
      </c>
      <c r="J580" s="15" t="s">
        <v>4770</v>
      </c>
      <c r="K580" s="15" t="s">
        <v>2681</v>
      </c>
      <c r="L580" s="18" t="s">
        <v>4771</v>
      </c>
      <c r="M580" s="15" t="s">
        <v>3396</v>
      </c>
      <c r="N580" s="15" t="s">
        <v>3397</v>
      </c>
      <c r="O580" s="16">
        <v>510</v>
      </c>
      <c r="P580" s="15" t="s">
        <v>118</v>
      </c>
      <c r="Q580" s="15">
        <v>27500</v>
      </c>
      <c r="R580" s="15">
        <v>125800</v>
      </c>
      <c r="S580" s="15">
        <v>153300</v>
      </c>
      <c r="T580" s="15">
        <v>0.19</v>
      </c>
      <c r="U580" s="15" t="s">
        <v>3335</v>
      </c>
      <c r="V580" s="15" t="s">
        <v>76</v>
      </c>
      <c r="W580" s="16">
        <v>1</v>
      </c>
      <c r="X580" s="16">
        <v>1</v>
      </c>
      <c r="Y580" s="15">
        <v>11859</v>
      </c>
      <c r="Z580" s="15">
        <v>0.27200000000000002</v>
      </c>
      <c r="AA580" s="15" t="s">
        <v>3385</v>
      </c>
      <c r="AB580" s="15" t="s">
        <v>3386</v>
      </c>
      <c r="AC580" s="15">
        <v>145000</v>
      </c>
      <c r="AD580" s="26">
        <v>41747</v>
      </c>
      <c r="AE580" s="15" t="s">
        <v>137</v>
      </c>
      <c r="AF580" s="15" t="s">
        <v>4772</v>
      </c>
      <c r="AG580" s="16">
        <v>1</v>
      </c>
      <c r="AH580" s="15" t="s">
        <v>4773</v>
      </c>
      <c r="AI580" s="15" t="s">
        <v>78</v>
      </c>
      <c r="AJ580" s="15">
        <v>11859.2773438</v>
      </c>
      <c r="AK580" s="15">
        <v>465.94392825800003</v>
      </c>
      <c r="AL580" s="15">
        <v>3089285.1321899998</v>
      </c>
      <c r="AM580" s="15">
        <v>1426172.03281</v>
      </c>
      <c r="AN580" s="14"/>
      <c r="AO580" s="14"/>
      <c r="AP580" s="19">
        <v>27500</v>
      </c>
      <c r="AQ580" s="19">
        <v>118300</v>
      </c>
      <c r="AR580" s="19">
        <v>0</v>
      </c>
      <c r="AS580" s="19">
        <v>0</v>
      </c>
      <c r="AT580" s="19">
        <f t="shared" si="122"/>
        <v>145800</v>
      </c>
      <c r="AU580" s="19">
        <v>45000</v>
      </c>
      <c r="AV580" s="19">
        <v>3000</v>
      </c>
      <c r="AW580" s="19">
        <v>35280</v>
      </c>
      <c r="AX580" s="19">
        <v>0</v>
      </c>
      <c r="AY580" s="20">
        <f t="shared" si="125"/>
        <v>83280</v>
      </c>
      <c r="AZ580" s="19">
        <f t="shared" si="124"/>
        <v>62520</v>
      </c>
      <c r="BA580" s="21">
        <v>1.4712000000000001</v>
      </c>
      <c r="BB580" s="21">
        <v>2.0617000000000001</v>
      </c>
      <c r="BC580" s="22"/>
      <c r="BD580" s="19">
        <v>1458</v>
      </c>
      <c r="BE580" s="19">
        <f t="shared" si="131"/>
        <v>919.79424000000006</v>
      </c>
      <c r="BF580" s="19">
        <f t="shared" si="132"/>
        <v>1288.9748400000001</v>
      </c>
      <c r="BG580" s="23">
        <v>3.4819999999999997E-2</v>
      </c>
      <c r="BH580" s="23">
        <f t="shared" si="130"/>
        <v>3.4819999999999997E-2</v>
      </c>
      <c r="BI580" s="19">
        <v>32.027235436799998</v>
      </c>
      <c r="BJ580" s="19">
        <v>44.882103928799999</v>
      </c>
      <c r="BK580" s="19">
        <f t="shared" si="128"/>
        <v>887.76700456320009</v>
      </c>
      <c r="BL580" s="19">
        <f t="shared" si="128"/>
        <v>1244.0927360712001</v>
      </c>
      <c r="BM580" s="19">
        <v>0</v>
      </c>
      <c r="BN580" s="19">
        <v>0</v>
      </c>
      <c r="BO580" s="19">
        <f t="shared" si="133"/>
        <v>0</v>
      </c>
      <c r="BP580" s="24">
        <f t="shared" si="129"/>
        <v>887.76700456320009</v>
      </c>
      <c r="BQ580" s="24">
        <f t="shared" si="129"/>
        <v>1244.0927360712001</v>
      </c>
      <c r="BR580" s="24">
        <f t="shared" si="134"/>
        <v>356.32573150799999</v>
      </c>
    </row>
    <row r="581" spans="1:71" s="25" customFormat="1" ht="14.25" x14ac:dyDescent="0.2">
      <c r="A581" s="14">
        <v>825</v>
      </c>
      <c r="B581" s="14"/>
      <c r="C581" s="15"/>
      <c r="D581" s="16">
        <v>24257</v>
      </c>
      <c r="E581" s="15" t="s">
        <v>4774</v>
      </c>
      <c r="F581" s="15" t="s">
        <v>4775</v>
      </c>
      <c r="G581" s="17" t="s">
        <v>4776</v>
      </c>
      <c r="H581" s="17" t="s">
        <v>4777</v>
      </c>
      <c r="I581" s="17" t="s">
        <v>86</v>
      </c>
      <c r="J581" s="15" t="s">
        <v>4778</v>
      </c>
      <c r="K581" s="15" t="s">
        <v>86</v>
      </c>
      <c r="L581" s="18" t="s">
        <v>4779</v>
      </c>
      <c r="M581" s="15" t="s">
        <v>3363</v>
      </c>
      <c r="N581" s="15" t="s">
        <v>3364</v>
      </c>
      <c r="O581" s="16">
        <v>501</v>
      </c>
      <c r="P581" s="15" t="s">
        <v>405</v>
      </c>
      <c r="Q581" s="15">
        <v>2000</v>
      </c>
      <c r="R581" s="15">
        <v>0</v>
      </c>
      <c r="S581" s="15">
        <v>2000</v>
      </c>
      <c r="T581" s="15">
        <v>0.5</v>
      </c>
      <c r="U581" s="15" t="s">
        <v>3335</v>
      </c>
      <c r="V581" s="15" t="s">
        <v>76</v>
      </c>
      <c r="W581" s="16">
        <v>0</v>
      </c>
      <c r="X581" s="16">
        <v>1</v>
      </c>
      <c r="Y581" s="15">
        <v>21749</v>
      </c>
      <c r="Z581" s="15">
        <v>0.499</v>
      </c>
      <c r="AA581" s="15" t="s">
        <v>78</v>
      </c>
      <c r="AB581" s="15" t="s">
        <v>78</v>
      </c>
      <c r="AC581" s="15">
        <v>0</v>
      </c>
      <c r="AD581" s="26">
        <v>41705</v>
      </c>
      <c r="AE581" s="15" t="s">
        <v>183</v>
      </c>
      <c r="AF581" s="15" t="s">
        <v>4780</v>
      </c>
      <c r="AG581" s="16">
        <v>1</v>
      </c>
      <c r="AH581" s="15" t="s">
        <v>4781</v>
      </c>
      <c r="AI581" s="15" t="s">
        <v>78</v>
      </c>
      <c r="AJ581" s="15">
        <v>21748.699707</v>
      </c>
      <c r="AK581" s="15">
        <v>594.00402489800001</v>
      </c>
      <c r="AL581" s="15">
        <v>3089267.1159100002</v>
      </c>
      <c r="AM581" s="15">
        <v>1426440.3560800001</v>
      </c>
      <c r="AN581" s="14"/>
      <c r="AO581" s="14"/>
      <c r="AP581" s="19">
        <v>0</v>
      </c>
      <c r="AQ581" s="19">
        <v>0</v>
      </c>
      <c r="AR581" s="19">
        <v>2000</v>
      </c>
      <c r="AS581" s="19">
        <v>0</v>
      </c>
      <c r="AT581" s="19">
        <f t="shared" si="122"/>
        <v>2000</v>
      </c>
      <c r="AU581" s="19">
        <v>0</v>
      </c>
      <c r="AV581" s="19">
        <v>0</v>
      </c>
      <c r="AW581" s="19">
        <v>0</v>
      </c>
      <c r="AX581" s="19">
        <v>0</v>
      </c>
      <c r="AY581" s="20">
        <f t="shared" si="125"/>
        <v>0</v>
      </c>
      <c r="AZ581" s="19">
        <f t="shared" si="124"/>
        <v>2000</v>
      </c>
      <c r="BA581" s="21">
        <v>1.4712000000000001</v>
      </c>
      <c r="BB581" s="21">
        <v>2.0617000000000001</v>
      </c>
      <c r="BC581" s="22"/>
      <c r="BD581" s="19">
        <v>60</v>
      </c>
      <c r="BE581" s="19">
        <f t="shared" si="131"/>
        <v>29.423999999999999</v>
      </c>
      <c r="BF581" s="19">
        <f t="shared" si="132"/>
        <v>41.234000000000002</v>
      </c>
      <c r="BG581" s="23">
        <v>3.4819999999999997E-2</v>
      </c>
      <c r="BH581" s="23">
        <f t="shared" si="130"/>
        <v>3.4819999999999997E-2</v>
      </c>
      <c r="BI581" s="19">
        <v>0</v>
      </c>
      <c r="BJ581" s="19">
        <v>0</v>
      </c>
      <c r="BK581" s="19">
        <f t="shared" si="128"/>
        <v>29.423999999999999</v>
      </c>
      <c r="BL581" s="19">
        <f t="shared" si="128"/>
        <v>41.234000000000002</v>
      </c>
      <c r="BM581" s="19">
        <v>0</v>
      </c>
      <c r="BN581" s="19">
        <v>0</v>
      </c>
      <c r="BO581" s="19">
        <f t="shared" si="133"/>
        <v>0</v>
      </c>
      <c r="BP581" s="24">
        <f t="shared" si="129"/>
        <v>29.423999999999999</v>
      </c>
      <c r="BQ581" s="24">
        <f t="shared" si="129"/>
        <v>41.234000000000002</v>
      </c>
      <c r="BR581" s="24">
        <f t="shared" si="134"/>
        <v>11.810000000000002</v>
      </c>
    </row>
    <row r="582" spans="1:71" s="25" customFormat="1" ht="14.25" x14ac:dyDescent="0.2">
      <c r="A582" s="14">
        <v>827</v>
      </c>
      <c r="B582" s="14"/>
      <c r="C582" s="15"/>
      <c r="D582" s="16">
        <v>26974</v>
      </c>
      <c r="E582" s="15" t="s">
        <v>4782</v>
      </c>
      <c r="F582" s="15" t="s">
        <v>4783</v>
      </c>
      <c r="G582" s="17" t="s">
        <v>4784</v>
      </c>
      <c r="H582" s="17" t="s">
        <v>4785</v>
      </c>
      <c r="I582" s="17" t="s">
        <v>86</v>
      </c>
      <c r="J582" s="15" t="s">
        <v>4786</v>
      </c>
      <c r="K582" s="15" t="s">
        <v>4787</v>
      </c>
      <c r="L582" s="18" t="s">
        <v>4788</v>
      </c>
      <c r="M582" s="15" t="s">
        <v>3363</v>
      </c>
      <c r="N582" s="15" t="s">
        <v>3364</v>
      </c>
      <c r="O582" s="16">
        <v>511</v>
      </c>
      <c r="P582" s="15" t="s">
        <v>569</v>
      </c>
      <c r="Q582" s="15">
        <v>23900</v>
      </c>
      <c r="R582" s="15">
        <v>104400</v>
      </c>
      <c r="S582" s="15">
        <v>128300</v>
      </c>
      <c r="T582" s="15">
        <v>0.83</v>
      </c>
      <c r="U582" s="15" t="s">
        <v>3335</v>
      </c>
      <c r="V582" s="15" t="s">
        <v>76</v>
      </c>
      <c r="W582" s="16">
        <v>1</v>
      </c>
      <c r="X582" s="16">
        <v>0</v>
      </c>
      <c r="Y582" s="15">
        <v>36090</v>
      </c>
      <c r="Z582" s="15">
        <v>0.82899999999999996</v>
      </c>
      <c r="AA582" s="15" t="s">
        <v>78</v>
      </c>
      <c r="AB582" s="15" t="s">
        <v>78</v>
      </c>
      <c r="AC582" s="15">
        <v>0</v>
      </c>
      <c r="AD582" s="15"/>
      <c r="AE582" s="15" t="s">
        <v>243</v>
      </c>
      <c r="AF582" s="15" t="s">
        <v>4789</v>
      </c>
      <c r="AG582" s="16">
        <v>1</v>
      </c>
      <c r="AH582" s="15" t="s">
        <v>4790</v>
      </c>
      <c r="AI582" s="15" t="s">
        <v>78</v>
      </c>
      <c r="AJ582" s="15">
        <v>36089.8535156</v>
      </c>
      <c r="AK582" s="15">
        <v>811.565322788</v>
      </c>
      <c r="AL582" s="15">
        <v>3089124.7538000001</v>
      </c>
      <c r="AM582" s="15">
        <v>1426660.36332</v>
      </c>
      <c r="AN582" s="14"/>
      <c r="AO582" s="14"/>
      <c r="AP582" s="19">
        <v>23900</v>
      </c>
      <c r="AQ582" s="19">
        <v>96700</v>
      </c>
      <c r="AR582" s="19">
        <v>0</v>
      </c>
      <c r="AS582" s="19">
        <v>6600</v>
      </c>
      <c r="AT582" s="19">
        <f t="shared" si="122"/>
        <v>127200</v>
      </c>
      <c r="AU582" s="19">
        <v>45000</v>
      </c>
      <c r="AV582" s="19">
        <v>3000</v>
      </c>
      <c r="AW582" s="19">
        <v>26460</v>
      </c>
      <c r="AX582" s="19">
        <v>0</v>
      </c>
      <c r="AY582" s="20">
        <f t="shared" si="125"/>
        <v>74460</v>
      </c>
      <c r="AZ582" s="19">
        <f t="shared" si="124"/>
        <v>52740</v>
      </c>
      <c r="BA582" s="21">
        <v>1.4712000000000001</v>
      </c>
      <c r="BB582" s="21">
        <v>2.0617000000000001</v>
      </c>
      <c r="BC582" s="22"/>
      <c r="BD582" s="19">
        <v>1404</v>
      </c>
      <c r="BE582" s="19">
        <f t="shared" si="131"/>
        <v>775.91088000000002</v>
      </c>
      <c r="BF582" s="19">
        <f t="shared" si="132"/>
        <v>1087.34058</v>
      </c>
      <c r="BG582" s="23">
        <v>3.4819999999999997E-2</v>
      </c>
      <c r="BH582" s="23">
        <f t="shared" si="130"/>
        <v>3.4819999999999997E-2</v>
      </c>
      <c r="BI582" s="19">
        <v>23.636222697599997</v>
      </c>
      <c r="BJ582" s="19">
        <v>33.123164991599999</v>
      </c>
      <c r="BK582" s="19">
        <f t="shared" si="128"/>
        <v>752.27465730239999</v>
      </c>
      <c r="BL582" s="19">
        <f t="shared" si="128"/>
        <v>1054.2174150083999</v>
      </c>
      <c r="BM582" s="19">
        <v>0</v>
      </c>
      <c r="BN582" s="19">
        <v>0</v>
      </c>
      <c r="BO582" s="19">
        <f t="shared" si="133"/>
        <v>0</v>
      </c>
      <c r="BP582" s="24">
        <f t="shared" si="129"/>
        <v>752.27465730239999</v>
      </c>
      <c r="BQ582" s="24">
        <f t="shared" si="129"/>
        <v>1054.2174150083999</v>
      </c>
      <c r="BR582" s="24">
        <f t="shared" si="134"/>
        <v>301.94275770599995</v>
      </c>
    </row>
    <row r="583" spans="1:71" s="25" customFormat="1" ht="14.25" x14ac:dyDescent="0.2">
      <c r="A583" s="14">
        <v>828</v>
      </c>
      <c r="B583" s="14"/>
      <c r="C583" s="15" t="s">
        <v>4791</v>
      </c>
      <c r="D583" s="16">
        <v>36156</v>
      </c>
      <c r="E583" s="15" t="s">
        <v>4792</v>
      </c>
      <c r="F583" s="15" t="s">
        <v>4791</v>
      </c>
      <c r="G583" s="17" t="s">
        <v>4793</v>
      </c>
      <c r="H583" s="17" t="s">
        <v>4794</v>
      </c>
      <c r="I583" s="17" t="s">
        <v>2934</v>
      </c>
      <c r="J583" s="15" t="s">
        <v>4795</v>
      </c>
      <c r="K583" s="15" t="s">
        <v>4324</v>
      </c>
      <c r="L583" s="18" t="s">
        <v>4796</v>
      </c>
      <c r="M583" s="15" t="s">
        <v>3654</v>
      </c>
      <c r="N583" s="15" t="s">
        <v>3655</v>
      </c>
      <c r="O583" s="16">
        <v>610</v>
      </c>
      <c r="P583" s="15" t="s">
        <v>272</v>
      </c>
      <c r="Q583" s="15">
        <v>0</v>
      </c>
      <c r="R583" s="15">
        <v>0</v>
      </c>
      <c r="S583" s="15">
        <v>0</v>
      </c>
      <c r="T583" s="15">
        <v>0.34</v>
      </c>
      <c r="U583" s="15" t="s">
        <v>3335</v>
      </c>
      <c r="V583" s="15" t="s">
        <v>76</v>
      </c>
      <c r="W583" s="16">
        <v>0</v>
      </c>
      <c r="X583" s="16">
        <v>0</v>
      </c>
      <c r="Y583" s="15">
        <v>7391</v>
      </c>
      <c r="Z583" s="15">
        <v>0.17</v>
      </c>
      <c r="AA583" s="15" t="s">
        <v>78</v>
      </c>
      <c r="AB583" s="15" t="s">
        <v>78</v>
      </c>
      <c r="AC583" s="15">
        <v>0</v>
      </c>
      <c r="AD583" s="15"/>
      <c r="AE583" s="15" t="s">
        <v>78</v>
      </c>
      <c r="AF583" s="15" t="s">
        <v>78</v>
      </c>
      <c r="AG583" s="16">
        <v>1</v>
      </c>
      <c r="AH583" s="15" t="s">
        <v>4797</v>
      </c>
      <c r="AI583" s="15" t="s">
        <v>78</v>
      </c>
      <c r="AJ583" s="15">
        <v>7390.5</v>
      </c>
      <c r="AK583" s="15">
        <v>376.084570429</v>
      </c>
      <c r="AL583" s="15">
        <v>3089116.7869600002</v>
      </c>
      <c r="AM583" s="15">
        <v>1426825.1148300001</v>
      </c>
      <c r="AN583" s="14"/>
      <c r="AO583" s="14"/>
      <c r="AP583" s="19">
        <v>0</v>
      </c>
      <c r="AQ583" s="19">
        <v>0</v>
      </c>
      <c r="AR583" s="19">
        <v>0</v>
      </c>
      <c r="AS583" s="19">
        <v>0</v>
      </c>
      <c r="AT583" s="19">
        <f t="shared" si="122"/>
        <v>0</v>
      </c>
      <c r="AU583" s="19">
        <v>0</v>
      </c>
      <c r="AV583" s="19">
        <v>0</v>
      </c>
      <c r="AW583" s="19">
        <v>0</v>
      </c>
      <c r="AX583" s="19">
        <v>0</v>
      </c>
      <c r="AY583" s="20">
        <f t="shared" si="125"/>
        <v>0</v>
      </c>
      <c r="AZ583" s="19">
        <f t="shared" si="124"/>
        <v>0</v>
      </c>
      <c r="BA583" s="21">
        <v>1.4712000000000001</v>
      </c>
      <c r="BB583" s="21">
        <v>2.0617000000000001</v>
      </c>
      <c r="BC583" s="22"/>
      <c r="BD583" s="19">
        <v>0</v>
      </c>
      <c r="BE583" s="19">
        <f t="shared" si="131"/>
        <v>0</v>
      </c>
      <c r="BF583" s="19">
        <f t="shared" si="132"/>
        <v>0</v>
      </c>
      <c r="BG583" s="23">
        <v>3.4819999999999997E-2</v>
      </c>
      <c r="BH583" s="23">
        <f t="shared" si="130"/>
        <v>3.4819999999999997E-2</v>
      </c>
      <c r="BI583" s="19">
        <v>0</v>
      </c>
      <c r="BJ583" s="19">
        <v>0</v>
      </c>
      <c r="BK583" s="19">
        <f t="shared" si="128"/>
        <v>0</v>
      </c>
      <c r="BL583" s="19">
        <f t="shared" si="128"/>
        <v>0</v>
      </c>
      <c r="BM583" s="19">
        <v>0</v>
      </c>
      <c r="BN583" s="19">
        <v>0</v>
      </c>
      <c r="BO583" s="19">
        <f t="shared" si="133"/>
        <v>0</v>
      </c>
      <c r="BP583" s="24">
        <f t="shared" si="129"/>
        <v>0</v>
      </c>
      <c r="BQ583" s="24">
        <f t="shared" si="129"/>
        <v>0</v>
      </c>
      <c r="BR583" s="24">
        <f t="shared" si="134"/>
        <v>0</v>
      </c>
      <c r="BS583" s="25" t="s">
        <v>292</v>
      </c>
    </row>
    <row r="584" spans="1:71" s="25" customFormat="1" ht="14.25" x14ac:dyDescent="0.2">
      <c r="A584" s="14">
        <v>829</v>
      </c>
      <c r="B584" s="14"/>
      <c r="C584" s="15"/>
      <c r="D584" s="16">
        <v>23435</v>
      </c>
      <c r="E584" s="15" t="s">
        <v>4798</v>
      </c>
      <c r="F584" s="15" t="s">
        <v>4799</v>
      </c>
      <c r="G584" s="17" t="s">
        <v>4800</v>
      </c>
      <c r="H584" s="17" t="s">
        <v>4801</v>
      </c>
      <c r="I584" s="17" t="s">
        <v>86</v>
      </c>
      <c r="J584" s="15" t="s">
        <v>4802</v>
      </c>
      <c r="K584" s="15" t="s">
        <v>608</v>
      </c>
      <c r="L584" s="18" t="s">
        <v>4803</v>
      </c>
      <c r="M584" s="15" t="s">
        <v>3363</v>
      </c>
      <c r="N584" s="15" t="s">
        <v>3364</v>
      </c>
      <c r="O584" s="16">
        <v>511</v>
      </c>
      <c r="P584" s="15" t="s">
        <v>569</v>
      </c>
      <c r="Q584" s="15">
        <v>24700</v>
      </c>
      <c r="R584" s="15">
        <v>110900</v>
      </c>
      <c r="S584" s="15">
        <v>135600</v>
      </c>
      <c r="T584" s="15">
        <v>0.95</v>
      </c>
      <c r="U584" s="15" t="s">
        <v>3335</v>
      </c>
      <c r="V584" s="15" t="s">
        <v>76</v>
      </c>
      <c r="W584" s="16">
        <v>1</v>
      </c>
      <c r="X584" s="16">
        <v>0</v>
      </c>
      <c r="Y584" s="15">
        <v>40377</v>
      </c>
      <c r="Z584" s="15">
        <v>0.92700000000000005</v>
      </c>
      <c r="AA584" s="15" t="s">
        <v>78</v>
      </c>
      <c r="AB584" s="15" t="s">
        <v>78</v>
      </c>
      <c r="AC584" s="15">
        <v>0</v>
      </c>
      <c r="AD584" s="15"/>
      <c r="AE584" s="15" t="s">
        <v>1979</v>
      </c>
      <c r="AF584" s="15" t="s">
        <v>4804</v>
      </c>
      <c r="AG584" s="16">
        <v>1</v>
      </c>
      <c r="AH584" s="15" t="s">
        <v>4805</v>
      </c>
      <c r="AI584" s="15" t="s">
        <v>78</v>
      </c>
      <c r="AJ584" s="15">
        <v>40377.206543</v>
      </c>
      <c r="AK584" s="15">
        <v>857.60668971799998</v>
      </c>
      <c r="AL584" s="15">
        <v>3088988.40209</v>
      </c>
      <c r="AM584" s="15">
        <v>1426668.7430100001</v>
      </c>
      <c r="AN584" s="14"/>
      <c r="AO584" s="14"/>
      <c r="AP584" s="19">
        <v>24700</v>
      </c>
      <c r="AQ584" s="19">
        <v>109700</v>
      </c>
      <c r="AR584" s="19">
        <v>0</v>
      </c>
      <c r="AS584" s="19">
        <v>0</v>
      </c>
      <c r="AT584" s="19">
        <f t="shared" si="122"/>
        <v>134400</v>
      </c>
      <c r="AU584" s="19">
        <v>45000</v>
      </c>
      <c r="AV584" s="19">
        <v>0</v>
      </c>
      <c r="AW584" s="19">
        <v>31290</v>
      </c>
      <c r="AX584" s="19">
        <v>12480</v>
      </c>
      <c r="AY584" s="20">
        <f t="shared" si="125"/>
        <v>88770</v>
      </c>
      <c r="AZ584" s="19">
        <f t="shared" si="124"/>
        <v>45630</v>
      </c>
      <c r="BA584" s="21">
        <v>1.4712000000000001</v>
      </c>
      <c r="BB584" s="21">
        <v>2.0617000000000001</v>
      </c>
      <c r="BC584" s="22"/>
      <c r="BD584" s="19">
        <v>1344</v>
      </c>
      <c r="BE584" s="19">
        <f t="shared" si="131"/>
        <v>671.30856000000006</v>
      </c>
      <c r="BF584" s="19">
        <f t="shared" si="132"/>
        <v>940.75371000000007</v>
      </c>
      <c r="BG584" s="23">
        <v>3.4819999999999997E-2</v>
      </c>
      <c r="BH584" s="23">
        <f t="shared" si="130"/>
        <v>3.4819999999999997E-2</v>
      </c>
      <c r="BI584" s="19">
        <v>23.3749640592</v>
      </c>
      <c r="BJ584" s="19">
        <v>32.757044182199998</v>
      </c>
      <c r="BK584" s="19">
        <f t="shared" si="128"/>
        <v>647.93359594080005</v>
      </c>
      <c r="BL584" s="19">
        <f t="shared" si="128"/>
        <v>907.99666581780002</v>
      </c>
      <c r="BM584" s="19">
        <v>0</v>
      </c>
      <c r="BN584" s="19">
        <v>0</v>
      </c>
      <c r="BO584" s="19">
        <f t="shared" si="133"/>
        <v>0</v>
      </c>
      <c r="BP584" s="24">
        <f t="shared" si="129"/>
        <v>647.93359594080005</v>
      </c>
      <c r="BQ584" s="24">
        <f t="shared" si="129"/>
        <v>907.99666581780002</v>
      </c>
      <c r="BR584" s="24">
        <f t="shared" si="134"/>
        <v>260.06306987699998</v>
      </c>
      <c r="BS584" s="25" t="s">
        <v>1141</v>
      </c>
    </row>
    <row r="585" spans="1:71" s="25" customFormat="1" ht="14.25" x14ac:dyDescent="0.2">
      <c r="A585" s="14">
        <v>830</v>
      </c>
      <c r="B585" s="14"/>
      <c r="C585" s="15"/>
      <c r="D585" s="16">
        <v>34312</v>
      </c>
      <c r="E585" s="15" t="s">
        <v>4806</v>
      </c>
      <c r="F585" s="15" t="s">
        <v>4807</v>
      </c>
      <c r="G585" s="17" t="s">
        <v>4808</v>
      </c>
      <c r="H585" s="17" t="s">
        <v>4809</v>
      </c>
      <c r="I585" s="17" t="s">
        <v>88</v>
      </c>
      <c r="J585" s="15" t="s">
        <v>4810</v>
      </c>
      <c r="K585" s="15" t="s">
        <v>2292</v>
      </c>
      <c r="L585" s="18" t="s">
        <v>4811</v>
      </c>
      <c r="M585" s="15" t="s">
        <v>3654</v>
      </c>
      <c r="N585" s="15" t="s">
        <v>3655</v>
      </c>
      <c r="O585" s="16">
        <v>610</v>
      </c>
      <c r="P585" s="15" t="s">
        <v>272</v>
      </c>
      <c r="Q585" s="15">
        <v>0</v>
      </c>
      <c r="R585" s="15">
        <v>0</v>
      </c>
      <c r="S585" s="15">
        <v>0</v>
      </c>
      <c r="T585" s="15">
        <v>0.05</v>
      </c>
      <c r="U585" s="15" t="s">
        <v>3335</v>
      </c>
      <c r="V585" s="15" t="s">
        <v>76</v>
      </c>
      <c r="W585" s="16">
        <v>0</v>
      </c>
      <c r="X585" s="16">
        <v>0</v>
      </c>
      <c r="Y585" s="15">
        <v>5763</v>
      </c>
      <c r="Z585" s="15">
        <v>0.13200000000000001</v>
      </c>
      <c r="AA585" s="15" t="s">
        <v>78</v>
      </c>
      <c r="AB585" s="15" t="s">
        <v>78</v>
      </c>
      <c r="AC585" s="15">
        <v>0</v>
      </c>
      <c r="AD585" s="15"/>
      <c r="AE585" s="15" t="s">
        <v>222</v>
      </c>
      <c r="AF585" s="15" t="s">
        <v>4812</v>
      </c>
      <c r="AG585" s="16">
        <v>1</v>
      </c>
      <c r="AH585" s="15" t="s">
        <v>4813</v>
      </c>
      <c r="AI585" s="15" t="s">
        <v>78</v>
      </c>
      <c r="AJ585" s="15">
        <v>5762.5678710900002</v>
      </c>
      <c r="AK585" s="15">
        <v>362.50582243500003</v>
      </c>
      <c r="AL585" s="15">
        <v>3088980.0893700002</v>
      </c>
      <c r="AM585" s="15">
        <v>1426833.5832700001</v>
      </c>
      <c r="AN585" s="14"/>
      <c r="AO585" s="14"/>
      <c r="AP585" s="19">
        <v>0</v>
      </c>
      <c r="AQ585" s="19">
        <v>0</v>
      </c>
      <c r="AR585" s="19">
        <v>0</v>
      </c>
      <c r="AS585" s="19">
        <v>0</v>
      </c>
      <c r="AT585" s="19">
        <f t="shared" ref="AT585:AT645" si="135">SUM(AP585:AS585)</f>
        <v>0</v>
      </c>
      <c r="AU585" s="19">
        <v>0</v>
      </c>
      <c r="AV585" s="19">
        <v>0</v>
      </c>
      <c r="AW585" s="19">
        <v>0</v>
      </c>
      <c r="AX585" s="19">
        <v>0</v>
      </c>
      <c r="AY585" s="20">
        <f t="shared" si="125"/>
        <v>0</v>
      </c>
      <c r="AZ585" s="19">
        <f t="shared" ref="AZ585:AZ645" si="136">AT585-AY585</f>
        <v>0</v>
      </c>
      <c r="BA585" s="21">
        <v>1.4712000000000001</v>
      </c>
      <c r="BB585" s="21">
        <v>2.0617000000000001</v>
      </c>
      <c r="BC585" s="22"/>
      <c r="BD585" s="19">
        <v>0</v>
      </c>
      <c r="BE585" s="19">
        <f t="shared" si="131"/>
        <v>0</v>
      </c>
      <c r="BF585" s="19">
        <f t="shared" si="132"/>
        <v>0</v>
      </c>
      <c r="BG585" s="23">
        <v>3.4819999999999997E-2</v>
      </c>
      <c r="BH585" s="23">
        <f t="shared" si="130"/>
        <v>3.4819999999999997E-2</v>
      </c>
      <c r="BI585" s="19">
        <v>0</v>
      </c>
      <c r="BJ585" s="19">
        <v>0</v>
      </c>
      <c r="BK585" s="19">
        <f t="shared" si="128"/>
        <v>0</v>
      </c>
      <c r="BL585" s="19">
        <f t="shared" si="128"/>
        <v>0</v>
      </c>
      <c r="BM585" s="19">
        <v>0</v>
      </c>
      <c r="BN585" s="19">
        <v>0</v>
      </c>
      <c r="BO585" s="19">
        <f t="shared" si="133"/>
        <v>0</v>
      </c>
      <c r="BP585" s="24">
        <f t="shared" si="129"/>
        <v>0</v>
      </c>
      <c r="BQ585" s="24">
        <f t="shared" si="129"/>
        <v>0</v>
      </c>
      <c r="BR585" s="24">
        <f t="shared" si="134"/>
        <v>0</v>
      </c>
      <c r="BS585" s="25" t="s">
        <v>292</v>
      </c>
    </row>
    <row r="586" spans="1:71" s="25" customFormat="1" ht="14.25" x14ac:dyDescent="0.2">
      <c r="A586" s="14">
        <v>831</v>
      </c>
      <c r="B586" s="14"/>
      <c r="C586" s="15" t="s">
        <v>176</v>
      </c>
      <c r="D586" s="16">
        <v>26597</v>
      </c>
      <c r="E586" s="15" t="s">
        <v>4814</v>
      </c>
      <c r="F586" s="15" t="s">
        <v>4815</v>
      </c>
      <c r="G586" s="17" t="s">
        <v>4816</v>
      </c>
      <c r="H586" s="17" t="s">
        <v>4817</v>
      </c>
      <c r="I586" s="17" t="s">
        <v>86</v>
      </c>
      <c r="J586" s="15" t="s">
        <v>4818</v>
      </c>
      <c r="K586" s="15" t="s">
        <v>86</v>
      </c>
      <c r="L586" s="18" t="s">
        <v>4819</v>
      </c>
      <c r="M586" s="15" t="s">
        <v>3654</v>
      </c>
      <c r="N586" s="15" t="s">
        <v>3655</v>
      </c>
      <c r="O586" s="16">
        <v>610</v>
      </c>
      <c r="P586" s="15" t="s">
        <v>272</v>
      </c>
      <c r="Q586" s="15">
        <v>0</v>
      </c>
      <c r="R586" s="15">
        <v>0</v>
      </c>
      <c r="S586" s="15">
        <v>0</v>
      </c>
      <c r="T586" s="15">
        <v>0.11</v>
      </c>
      <c r="U586" s="15" t="s">
        <v>3335</v>
      </c>
      <c r="V586" s="15" t="s">
        <v>76</v>
      </c>
      <c r="W586" s="16">
        <v>0</v>
      </c>
      <c r="X586" s="16">
        <v>0</v>
      </c>
      <c r="Y586" s="15">
        <v>8499</v>
      </c>
      <c r="Z586" s="15">
        <v>0.19500000000000001</v>
      </c>
      <c r="AA586" s="15" t="s">
        <v>78</v>
      </c>
      <c r="AB586" s="15" t="s">
        <v>78</v>
      </c>
      <c r="AC586" s="15">
        <v>0</v>
      </c>
      <c r="AD586" s="15"/>
      <c r="AE586" s="15" t="s">
        <v>222</v>
      </c>
      <c r="AF586" s="15" t="s">
        <v>3702</v>
      </c>
      <c r="AG586" s="16">
        <v>1</v>
      </c>
      <c r="AH586" s="15" t="s">
        <v>4820</v>
      </c>
      <c r="AI586" s="15" t="s">
        <v>78</v>
      </c>
      <c r="AJ586" s="15">
        <v>8499.1186523399992</v>
      </c>
      <c r="AK586" s="15">
        <v>649.90800773700005</v>
      </c>
      <c r="AL586" s="15">
        <v>3088760.9124500002</v>
      </c>
      <c r="AM586" s="15">
        <v>1426842.37662</v>
      </c>
      <c r="AN586" s="14"/>
      <c r="AO586" s="14"/>
      <c r="AP586" s="19">
        <v>0</v>
      </c>
      <c r="AQ586" s="19">
        <v>0</v>
      </c>
      <c r="AR586" s="19">
        <v>0</v>
      </c>
      <c r="AS586" s="19">
        <v>0</v>
      </c>
      <c r="AT586" s="19">
        <f t="shared" si="135"/>
        <v>0</v>
      </c>
      <c r="AU586" s="19">
        <v>0</v>
      </c>
      <c r="AV586" s="19">
        <v>0</v>
      </c>
      <c r="AW586" s="19">
        <v>0</v>
      </c>
      <c r="AX586" s="19">
        <v>0</v>
      </c>
      <c r="AY586" s="20">
        <f t="shared" si="125"/>
        <v>0</v>
      </c>
      <c r="AZ586" s="19">
        <f t="shared" si="136"/>
        <v>0</v>
      </c>
      <c r="BA586" s="21">
        <v>1.4712000000000001</v>
      </c>
      <c r="BB586" s="21">
        <v>2.0617000000000001</v>
      </c>
      <c r="BC586" s="22"/>
      <c r="BD586" s="19">
        <v>0</v>
      </c>
      <c r="BE586" s="19">
        <f t="shared" si="131"/>
        <v>0</v>
      </c>
      <c r="BF586" s="19">
        <f t="shared" si="132"/>
        <v>0</v>
      </c>
      <c r="BG586" s="23">
        <v>3.4819999999999997E-2</v>
      </c>
      <c r="BH586" s="23">
        <f t="shared" si="130"/>
        <v>3.4819999999999997E-2</v>
      </c>
      <c r="BI586" s="19">
        <v>0</v>
      </c>
      <c r="BJ586" s="19">
        <v>0</v>
      </c>
      <c r="BK586" s="19">
        <f t="shared" si="128"/>
        <v>0</v>
      </c>
      <c r="BL586" s="19">
        <f t="shared" si="128"/>
        <v>0</v>
      </c>
      <c r="BM586" s="19">
        <v>0</v>
      </c>
      <c r="BN586" s="19">
        <v>0</v>
      </c>
      <c r="BO586" s="19">
        <f t="shared" si="133"/>
        <v>0</v>
      </c>
      <c r="BP586" s="24">
        <f t="shared" si="129"/>
        <v>0</v>
      </c>
      <c r="BQ586" s="24">
        <f t="shared" si="129"/>
        <v>0</v>
      </c>
      <c r="BR586" s="24">
        <f t="shared" si="134"/>
        <v>0</v>
      </c>
      <c r="BS586" s="25" t="s">
        <v>292</v>
      </c>
    </row>
    <row r="587" spans="1:71" s="25" customFormat="1" ht="14.25" x14ac:dyDescent="0.2">
      <c r="A587" s="14">
        <v>832</v>
      </c>
      <c r="B587" s="14"/>
      <c r="C587" s="15"/>
      <c r="D587" s="16">
        <v>31740</v>
      </c>
      <c r="E587" s="15" t="s">
        <v>4821</v>
      </c>
      <c r="F587" s="15" t="s">
        <v>4822</v>
      </c>
      <c r="G587" s="17" t="s">
        <v>4823</v>
      </c>
      <c r="H587" s="17" t="s">
        <v>4824</v>
      </c>
      <c r="I587" s="17" t="s">
        <v>4825</v>
      </c>
      <c r="J587" s="15" t="s">
        <v>4826</v>
      </c>
      <c r="K587" s="15" t="s">
        <v>2216</v>
      </c>
      <c r="L587" s="18" t="s">
        <v>4827</v>
      </c>
      <c r="M587" s="15" t="s">
        <v>3654</v>
      </c>
      <c r="N587" s="15" t="s">
        <v>3655</v>
      </c>
      <c r="O587" s="16">
        <v>412</v>
      </c>
      <c r="P587" s="15" t="s">
        <v>4828</v>
      </c>
      <c r="Q587" s="15">
        <v>1465600</v>
      </c>
      <c r="R587" s="15">
        <v>10534400</v>
      </c>
      <c r="S587" s="15">
        <v>12000000</v>
      </c>
      <c r="T587" s="15">
        <v>18.32</v>
      </c>
      <c r="U587" s="15" t="s">
        <v>3335</v>
      </c>
      <c r="V587" s="15" t="s">
        <v>76</v>
      </c>
      <c r="W587" s="16">
        <v>1</v>
      </c>
      <c r="X587" s="16">
        <v>1</v>
      </c>
      <c r="Y587" s="15">
        <v>79262</v>
      </c>
      <c r="Z587" s="15">
        <v>1.82</v>
      </c>
      <c r="AA587" s="15" t="s">
        <v>78</v>
      </c>
      <c r="AB587" s="15" t="s">
        <v>78</v>
      </c>
      <c r="AC587" s="15">
        <v>16795584</v>
      </c>
      <c r="AD587" s="26">
        <v>42227</v>
      </c>
      <c r="AE587" s="15" t="s">
        <v>222</v>
      </c>
      <c r="AF587" s="15" t="s">
        <v>4829</v>
      </c>
      <c r="AG587" s="16">
        <v>1</v>
      </c>
      <c r="AH587" s="15" t="s">
        <v>4830</v>
      </c>
      <c r="AI587" s="15" t="s">
        <v>78</v>
      </c>
      <c r="AJ587" s="15">
        <v>79261.6425781</v>
      </c>
      <c r="AK587" s="15">
        <v>1128.6684864399999</v>
      </c>
      <c r="AL587" s="15">
        <v>3088485.4428900001</v>
      </c>
      <c r="AM587" s="15">
        <v>1426679.2814499999</v>
      </c>
      <c r="AN587" s="14"/>
      <c r="AO587" s="14"/>
      <c r="AP587" s="19">
        <v>0</v>
      </c>
      <c r="AQ587" s="19">
        <v>0</v>
      </c>
      <c r="AR587" s="19">
        <v>513000</v>
      </c>
      <c r="AS587" s="19">
        <v>5494700</v>
      </c>
      <c r="AT587" s="19">
        <f t="shared" si="135"/>
        <v>6007700</v>
      </c>
      <c r="AU587" s="19">
        <v>0</v>
      </c>
      <c r="AV587" s="19">
        <v>0</v>
      </c>
      <c r="AW587" s="19">
        <v>0</v>
      </c>
      <c r="AX587" s="19">
        <v>0</v>
      </c>
      <c r="AY587" s="20">
        <f t="shared" ref="AY587:AY617" si="137">SUM(AU587:AX587)</f>
        <v>0</v>
      </c>
      <c r="AZ587" s="19">
        <f t="shared" si="136"/>
        <v>6007700</v>
      </c>
      <c r="BA587" s="21">
        <v>1.4712000000000001</v>
      </c>
      <c r="BB587" s="21">
        <v>2.0617000000000001</v>
      </c>
      <c r="BC587" s="22"/>
      <c r="BD587" s="19">
        <v>120154</v>
      </c>
      <c r="BE587" s="19">
        <f t="shared" si="131"/>
        <v>88385.282400000011</v>
      </c>
      <c r="BF587" s="19">
        <f t="shared" si="132"/>
        <v>123860.7509</v>
      </c>
      <c r="BG587" s="23">
        <v>3.4819999999999997E-2</v>
      </c>
      <c r="BH587" s="23">
        <f t="shared" si="130"/>
        <v>3.4819999999999997E-2</v>
      </c>
      <c r="BI587" s="19">
        <v>0</v>
      </c>
      <c r="BJ587" s="19">
        <v>0</v>
      </c>
      <c r="BK587" s="19">
        <f t="shared" si="128"/>
        <v>88385.282400000011</v>
      </c>
      <c r="BL587" s="19">
        <f t="shared" si="128"/>
        <v>123860.7509</v>
      </c>
      <c r="BM587" s="19">
        <v>0</v>
      </c>
      <c r="BN587" s="19">
        <v>3706.7508999999991</v>
      </c>
      <c r="BO587" s="19">
        <f t="shared" si="133"/>
        <v>3706.7508999999991</v>
      </c>
      <c r="BP587" s="24">
        <f t="shared" si="129"/>
        <v>88385.282400000011</v>
      </c>
      <c r="BQ587" s="24">
        <f t="shared" si="129"/>
        <v>120154</v>
      </c>
      <c r="BR587" s="24">
        <f t="shared" si="134"/>
        <v>31768.717599999989</v>
      </c>
    </row>
    <row r="588" spans="1:71" s="25" customFormat="1" ht="14.25" x14ac:dyDescent="0.2">
      <c r="A588" s="14">
        <v>833</v>
      </c>
      <c r="B588" s="14"/>
      <c r="C588" s="15" t="s">
        <v>4831</v>
      </c>
      <c r="D588" s="16">
        <v>13316</v>
      </c>
      <c r="E588" s="15" t="s">
        <v>4832</v>
      </c>
      <c r="F588" s="15" t="s">
        <v>4831</v>
      </c>
      <c r="G588" s="17" t="s">
        <v>4823</v>
      </c>
      <c r="H588" s="17" t="s">
        <v>4824</v>
      </c>
      <c r="I588" s="17" t="s">
        <v>4825</v>
      </c>
      <c r="J588" s="15" t="s">
        <v>4833</v>
      </c>
      <c r="K588" s="15" t="s">
        <v>4834</v>
      </c>
      <c r="L588" s="18" t="s">
        <v>4835</v>
      </c>
      <c r="M588" s="15" t="s">
        <v>3654</v>
      </c>
      <c r="N588" s="15" t="s">
        <v>3655</v>
      </c>
      <c r="O588" s="16">
        <v>610</v>
      </c>
      <c r="P588" s="15" t="s">
        <v>272</v>
      </c>
      <c r="Q588" s="15">
        <v>0</v>
      </c>
      <c r="R588" s="15">
        <v>0</v>
      </c>
      <c r="S588" s="15">
        <v>0</v>
      </c>
      <c r="T588" s="15">
        <v>0.28999999999999998</v>
      </c>
      <c r="U588" s="15" t="s">
        <v>3335</v>
      </c>
      <c r="V588" s="15" t="s">
        <v>76</v>
      </c>
      <c r="W588" s="16">
        <v>0</v>
      </c>
      <c r="X588" s="16">
        <v>0</v>
      </c>
      <c r="Y588" s="15">
        <v>7818</v>
      </c>
      <c r="Z588" s="15">
        <v>0.17899999999999999</v>
      </c>
      <c r="AA588" s="15" t="s">
        <v>78</v>
      </c>
      <c r="AB588" s="15" t="s">
        <v>78</v>
      </c>
      <c r="AC588" s="15">
        <v>0</v>
      </c>
      <c r="AD588" s="15"/>
      <c r="AE588" s="15" t="s">
        <v>78</v>
      </c>
      <c r="AF588" s="15" t="s">
        <v>78</v>
      </c>
      <c r="AG588" s="16">
        <v>1</v>
      </c>
      <c r="AH588" s="15" t="s">
        <v>4836</v>
      </c>
      <c r="AI588" s="15" t="s">
        <v>78</v>
      </c>
      <c r="AJ588" s="15">
        <v>7817.6582031300004</v>
      </c>
      <c r="AK588" s="15">
        <v>587.19871950200002</v>
      </c>
      <c r="AL588" s="15">
        <v>3088481.1016000002</v>
      </c>
      <c r="AM588" s="15">
        <v>1426844.22248</v>
      </c>
      <c r="AN588" s="14"/>
      <c r="AO588" s="14"/>
      <c r="AP588" s="19">
        <v>0</v>
      </c>
      <c r="AQ588" s="19">
        <v>0</v>
      </c>
      <c r="AR588" s="19">
        <v>0</v>
      </c>
      <c r="AS588" s="19">
        <v>0</v>
      </c>
      <c r="AT588" s="19">
        <f t="shared" si="135"/>
        <v>0</v>
      </c>
      <c r="AU588" s="19">
        <v>0</v>
      </c>
      <c r="AV588" s="19">
        <v>0</v>
      </c>
      <c r="AW588" s="19">
        <v>0</v>
      </c>
      <c r="AX588" s="19">
        <v>0</v>
      </c>
      <c r="AY588" s="20">
        <f t="shared" si="137"/>
        <v>0</v>
      </c>
      <c r="AZ588" s="19">
        <f t="shared" si="136"/>
        <v>0</v>
      </c>
      <c r="BA588" s="21">
        <v>1.4712000000000001</v>
      </c>
      <c r="BB588" s="21">
        <v>2.0617000000000001</v>
      </c>
      <c r="BC588" s="22"/>
      <c r="BD588" s="19">
        <v>0</v>
      </c>
      <c r="BE588" s="19">
        <f t="shared" si="131"/>
        <v>0</v>
      </c>
      <c r="BF588" s="19">
        <f t="shared" si="132"/>
        <v>0</v>
      </c>
      <c r="BG588" s="23">
        <v>3.4819999999999997E-2</v>
      </c>
      <c r="BH588" s="23">
        <f t="shared" si="130"/>
        <v>3.4819999999999997E-2</v>
      </c>
      <c r="BI588" s="19">
        <v>0</v>
      </c>
      <c r="BJ588" s="19">
        <v>0</v>
      </c>
      <c r="BK588" s="19">
        <f t="shared" si="128"/>
        <v>0</v>
      </c>
      <c r="BL588" s="19">
        <f t="shared" si="128"/>
        <v>0</v>
      </c>
      <c r="BM588" s="19">
        <v>0</v>
      </c>
      <c r="BN588" s="19">
        <v>0</v>
      </c>
      <c r="BO588" s="19">
        <f t="shared" si="133"/>
        <v>0</v>
      </c>
      <c r="BP588" s="24">
        <f t="shared" si="129"/>
        <v>0</v>
      </c>
      <c r="BQ588" s="24">
        <f t="shared" si="129"/>
        <v>0</v>
      </c>
      <c r="BR588" s="24">
        <f t="shared" si="134"/>
        <v>0</v>
      </c>
      <c r="BS588" s="25" t="s">
        <v>292</v>
      </c>
    </row>
    <row r="589" spans="1:71" s="25" customFormat="1" ht="14.25" x14ac:dyDescent="0.2">
      <c r="A589" s="14">
        <v>834</v>
      </c>
      <c r="B589" s="14"/>
      <c r="C589" s="15" t="s">
        <v>4837</v>
      </c>
      <c r="D589" s="16">
        <v>21436</v>
      </c>
      <c r="E589" s="15" t="s">
        <v>4838</v>
      </c>
      <c r="F589" s="15" t="s">
        <v>4837</v>
      </c>
      <c r="G589" s="17" t="s">
        <v>4839</v>
      </c>
      <c r="H589" s="17" t="s">
        <v>4840</v>
      </c>
      <c r="I589" s="17" t="s">
        <v>86</v>
      </c>
      <c r="J589" s="15" t="s">
        <v>4841</v>
      </c>
      <c r="K589" s="15" t="s">
        <v>913</v>
      </c>
      <c r="L589" s="18" t="s">
        <v>4827</v>
      </c>
      <c r="M589" s="15" t="s">
        <v>3654</v>
      </c>
      <c r="N589" s="15" t="s">
        <v>3655</v>
      </c>
      <c r="O589" s="16">
        <v>412</v>
      </c>
      <c r="P589" s="15" t="s">
        <v>4828</v>
      </c>
      <c r="Q589" s="15">
        <v>1465600</v>
      </c>
      <c r="R589" s="15">
        <v>10534400</v>
      </c>
      <c r="S589" s="15">
        <v>12000000</v>
      </c>
      <c r="T589" s="15">
        <v>18.32</v>
      </c>
      <c r="U589" s="15" t="s">
        <v>3335</v>
      </c>
      <c r="V589" s="15" t="s">
        <v>76</v>
      </c>
      <c r="W589" s="16">
        <v>1</v>
      </c>
      <c r="X589" s="16">
        <v>1</v>
      </c>
      <c r="Y589" s="15">
        <v>731273</v>
      </c>
      <c r="Z589" s="15">
        <v>16.788</v>
      </c>
      <c r="AA589" s="15" t="s">
        <v>78</v>
      </c>
      <c r="AB589" s="15" t="s">
        <v>78</v>
      </c>
      <c r="AC589" s="15">
        <v>16795584</v>
      </c>
      <c r="AD589" s="26">
        <v>42227</v>
      </c>
      <c r="AE589" s="15" t="s">
        <v>222</v>
      </c>
      <c r="AF589" s="15" t="s">
        <v>4829</v>
      </c>
      <c r="AG589" s="16">
        <v>1</v>
      </c>
      <c r="AH589" s="15" t="s">
        <v>4830</v>
      </c>
      <c r="AI589" s="15" t="s">
        <v>78</v>
      </c>
      <c r="AJ589" s="15">
        <v>731273.34326200001</v>
      </c>
      <c r="AK589" s="15">
        <v>4450.0644434699998</v>
      </c>
      <c r="AL589" s="15">
        <v>3088616.3584500002</v>
      </c>
      <c r="AM589" s="15">
        <v>1426240.9283199999</v>
      </c>
      <c r="AN589" s="14"/>
      <c r="AO589" s="14"/>
      <c r="AP589" s="19">
        <v>0</v>
      </c>
      <c r="AQ589" s="19">
        <v>0</v>
      </c>
      <c r="AR589" s="19">
        <v>513000</v>
      </c>
      <c r="AS589" s="19">
        <v>5494700</v>
      </c>
      <c r="AT589" s="19">
        <f t="shared" si="135"/>
        <v>6007700</v>
      </c>
      <c r="AU589" s="19">
        <v>0</v>
      </c>
      <c r="AV589" s="19">
        <v>0</v>
      </c>
      <c r="AW589" s="19">
        <v>0</v>
      </c>
      <c r="AX589" s="19">
        <v>0</v>
      </c>
      <c r="AY589" s="20">
        <f t="shared" si="137"/>
        <v>0</v>
      </c>
      <c r="AZ589" s="19">
        <f t="shared" si="136"/>
        <v>6007700</v>
      </c>
      <c r="BA589" s="21">
        <v>1.4712000000000001</v>
      </c>
      <c r="BB589" s="21">
        <v>2.0617000000000001</v>
      </c>
      <c r="BC589" s="22"/>
      <c r="BD589" s="19">
        <v>120154</v>
      </c>
      <c r="BE589" s="19">
        <f t="shared" si="131"/>
        <v>88385.282400000011</v>
      </c>
      <c r="BF589" s="19">
        <f t="shared" si="132"/>
        <v>123860.7509</v>
      </c>
      <c r="BG589" s="23">
        <v>3.4819999999999997E-2</v>
      </c>
      <c r="BH589" s="23">
        <f t="shared" si="130"/>
        <v>3.4819999999999997E-2</v>
      </c>
      <c r="BI589" s="19">
        <v>0</v>
      </c>
      <c r="BJ589" s="19">
        <v>0</v>
      </c>
      <c r="BK589" s="19">
        <f t="shared" si="128"/>
        <v>88385.282400000011</v>
      </c>
      <c r="BL589" s="19">
        <f t="shared" si="128"/>
        <v>123860.7509</v>
      </c>
      <c r="BM589" s="19">
        <v>0</v>
      </c>
      <c r="BN589" s="19">
        <v>3706.7508999999991</v>
      </c>
      <c r="BO589" s="19">
        <f t="shared" si="133"/>
        <v>3706.7508999999991</v>
      </c>
      <c r="BP589" s="24">
        <f t="shared" si="129"/>
        <v>88385.282400000011</v>
      </c>
      <c r="BQ589" s="24">
        <f t="shared" si="129"/>
        <v>120154</v>
      </c>
      <c r="BR589" s="24">
        <f t="shared" si="134"/>
        <v>31768.717599999989</v>
      </c>
    </row>
    <row r="590" spans="1:71" s="25" customFormat="1" ht="14.25" x14ac:dyDescent="0.2">
      <c r="A590" s="14">
        <v>835</v>
      </c>
      <c r="B590" s="14"/>
      <c r="C590" s="15" t="s">
        <v>593</v>
      </c>
      <c r="D590" s="16">
        <v>9496</v>
      </c>
      <c r="E590" s="15" t="s">
        <v>4842</v>
      </c>
      <c r="F590" s="15" t="s">
        <v>4843</v>
      </c>
      <c r="G590" s="17" t="s">
        <v>4844</v>
      </c>
      <c r="H590" s="17" t="s">
        <v>4845</v>
      </c>
      <c r="I590" s="17" t="s">
        <v>86</v>
      </c>
      <c r="J590" s="15" t="s">
        <v>4846</v>
      </c>
      <c r="K590" s="15" t="s">
        <v>86</v>
      </c>
      <c r="L590" s="18" t="s">
        <v>4847</v>
      </c>
      <c r="M590" s="15" t="s">
        <v>3396</v>
      </c>
      <c r="N590" s="15" t="s">
        <v>3397</v>
      </c>
      <c r="O590" s="16">
        <v>510</v>
      </c>
      <c r="P590" s="15" t="s">
        <v>118</v>
      </c>
      <c r="Q590" s="15">
        <v>33600</v>
      </c>
      <c r="R590" s="15">
        <v>106900</v>
      </c>
      <c r="S590" s="15">
        <v>140500</v>
      </c>
      <c r="T590" s="15">
        <v>0.21</v>
      </c>
      <c r="U590" s="15" t="s">
        <v>3335</v>
      </c>
      <c r="V590" s="15" t="s">
        <v>76</v>
      </c>
      <c r="W590" s="16">
        <v>1</v>
      </c>
      <c r="X590" s="16">
        <v>1</v>
      </c>
      <c r="Y590" s="15">
        <v>9023</v>
      </c>
      <c r="Z590" s="15">
        <v>0.20699999999999999</v>
      </c>
      <c r="AA590" s="15" t="s">
        <v>78</v>
      </c>
      <c r="AB590" s="15" t="s">
        <v>78</v>
      </c>
      <c r="AC590" s="15">
        <v>115000</v>
      </c>
      <c r="AD590" s="26">
        <v>37505</v>
      </c>
      <c r="AE590" s="15" t="s">
        <v>183</v>
      </c>
      <c r="AF590" s="15" t="s">
        <v>4848</v>
      </c>
      <c r="AG590" s="16">
        <v>1</v>
      </c>
      <c r="AH590" s="15" t="s">
        <v>4849</v>
      </c>
      <c r="AI590" s="15" t="s">
        <v>78</v>
      </c>
      <c r="AJ590" s="15">
        <v>9023.2192382800004</v>
      </c>
      <c r="AK590" s="15">
        <v>385.03811229500002</v>
      </c>
      <c r="AL590" s="15">
        <v>3088563.9961299999</v>
      </c>
      <c r="AM590" s="15">
        <v>1424784.80116</v>
      </c>
      <c r="AN590" s="14"/>
      <c r="AO590" s="14"/>
      <c r="AP590" s="19">
        <v>33600</v>
      </c>
      <c r="AQ590" s="19">
        <v>100600</v>
      </c>
      <c r="AR590" s="19">
        <v>0</v>
      </c>
      <c r="AS590" s="19">
        <v>0</v>
      </c>
      <c r="AT590" s="19">
        <f t="shared" si="135"/>
        <v>134200</v>
      </c>
      <c r="AU590" s="19">
        <v>45000</v>
      </c>
      <c r="AV590" s="19">
        <v>3000</v>
      </c>
      <c r="AW590" s="19">
        <v>31220</v>
      </c>
      <c r="AX590" s="19">
        <v>0</v>
      </c>
      <c r="AY590" s="20">
        <f t="shared" si="137"/>
        <v>79220</v>
      </c>
      <c r="AZ590" s="19">
        <f t="shared" si="136"/>
        <v>54980</v>
      </c>
      <c r="BA590" s="21">
        <v>1.4712000000000001</v>
      </c>
      <c r="BB590" s="21">
        <v>2.0617000000000001</v>
      </c>
      <c r="BC590" s="22"/>
      <c r="BD590" s="19">
        <v>1342</v>
      </c>
      <c r="BE590" s="19">
        <f t="shared" si="131"/>
        <v>808.86576000000002</v>
      </c>
      <c r="BF590" s="19">
        <f t="shared" si="132"/>
        <v>1133.5226599999999</v>
      </c>
      <c r="BG590" s="23">
        <v>3.4819999999999997E-2</v>
      </c>
      <c r="BH590" s="23">
        <f t="shared" si="130"/>
        <v>3.4819999999999997E-2</v>
      </c>
      <c r="BI590" s="19">
        <v>28.164705763199997</v>
      </c>
      <c r="BJ590" s="19">
        <v>39.469259021199989</v>
      </c>
      <c r="BK590" s="19">
        <f t="shared" si="128"/>
        <v>780.70105423680002</v>
      </c>
      <c r="BL590" s="19">
        <f t="shared" si="128"/>
        <v>1094.0534009787998</v>
      </c>
      <c r="BM590" s="19">
        <v>0</v>
      </c>
      <c r="BN590" s="19">
        <v>0</v>
      </c>
      <c r="BO590" s="19">
        <f t="shared" si="133"/>
        <v>0</v>
      </c>
      <c r="BP590" s="24">
        <f t="shared" si="129"/>
        <v>780.70105423680002</v>
      </c>
      <c r="BQ590" s="24">
        <f t="shared" si="129"/>
        <v>1094.0534009787998</v>
      </c>
      <c r="BR590" s="24">
        <f t="shared" si="134"/>
        <v>313.35234674199978</v>
      </c>
    </row>
    <row r="591" spans="1:71" s="25" customFormat="1" ht="14.25" x14ac:dyDescent="0.2">
      <c r="A591" s="14">
        <v>836</v>
      </c>
      <c r="B591" s="14"/>
      <c r="C591" s="15"/>
      <c r="D591" s="16">
        <v>14540</v>
      </c>
      <c r="E591" s="15" t="s">
        <v>4850</v>
      </c>
      <c r="F591" s="15" t="s">
        <v>4851</v>
      </c>
      <c r="G591" s="17" t="s">
        <v>4852</v>
      </c>
      <c r="H591" s="17" t="s">
        <v>4853</v>
      </c>
      <c r="I591" s="17" t="s">
        <v>86</v>
      </c>
      <c r="J591" s="15" t="s">
        <v>4854</v>
      </c>
      <c r="K591" s="15" t="s">
        <v>4855</v>
      </c>
      <c r="L591" s="18" t="s">
        <v>4856</v>
      </c>
      <c r="M591" s="15" t="s">
        <v>3396</v>
      </c>
      <c r="N591" s="15" t="s">
        <v>3397</v>
      </c>
      <c r="O591" s="16">
        <v>510</v>
      </c>
      <c r="P591" s="15" t="s">
        <v>118</v>
      </c>
      <c r="Q591" s="15">
        <v>19600</v>
      </c>
      <c r="R591" s="15">
        <v>94900</v>
      </c>
      <c r="S591" s="15">
        <v>114500</v>
      </c>
      <c r="T591" s="15">
        <v>0.13</v>
      </c>
      <c r="U591" s="15" t="s">
        <v>3335</v>
      </c>
      <c r="V591" s="15" t="s">
        <v>76</v>
      </c>
      <c r="W591" s="16">
        <v>1</v>
      </c>
      <c r="X591" s="16">
        <v>1</v>
      </c>
      <c r="Y591" s="15">
        <v>5960</v>
      </c>
      <c r="Z591" s="15">
        <v>0.13700000000000001</v>
      </c>
      <c r="AA591" s="15" t="s">
        <v>3385</v>
      </c>
      <c r="AB591" s="15" t="s">
        <v>3386</v>
      </c>
      <c r="AC591" s="15">
        <v>120000</v>
      </c>
      <c r="AD591" s="26">
        <v>41885</v>
      </c>
      <c r="AE591" s="15" t="s">
        <v>222</v>
      </c>
      <c r="AF591" s="15" t="s">
        <v>4857</v>
      </c>
      <c r="AG591" s="16">
        <v>1</v>
      </c>
      <c r="AH591" s="15" t="s">
        <v>4858</v>
      </c>
      <c r="AI591" s="15" t="s">
        <v>78</v>
      </c>
      <c r="AJ591" s="15">
        <v>5959.8339843800004</v>
      </c>
      <c r="AK591" s="15">
        <v>314.14112976199999</v>
      </c>
      <c r="AL591" s="15">
        <v>3088581.1754399999</v>
      </c>
      <c r="AM591" s="15">
        <v>1424866.14227</v>
      </c>
      <c r="AN591" s="14"/>
      <c r="AO591" s="14"/>
      <c r="AP591" s="19">
        <v>0</v>
      </c>
      <c r="AQ591" s="19">
        <v>0</v>
      </c>
      <c r="AR591" s="19">
        <v>19600</v>
      </c>
      <c r="AS591" s="19">
        <v>89200</v>
      </c>
      <c r="AT591" s="19">
        <f t="shared" si="135"/>
        <v>108800</v>
      </c>
      <c r="AU591" s="19">
        <v>0</v>
      </c>
      <c r="AV591" s="19">
        <v>0</v>
      </c>
      <c r="AW591" s="19">
        <v>0</v>
      </c>
      <c r="AX591" s="19">
        <v>0</v>
      </c>
      <c r="AY591" s="20">
        <f t="shared" si="137"/>
        <v>0</v>
      </c>
      <c r="AZ591" s="19">
        <f t="shared" si="136"/>
        <v>108800</v>
      </c>
      <c r="BA591" s="21">
        <v>1.4712000000000001</v>
      </c>
      <c r="BB591" s="21">
        <v>2.0617000000000001</v>
      </c>
      <c r="BC591" s="22"/>
      <c r="BD591" s="19">
        <v>2176</v>
      </c>
      <c r="BE591" s="19">
        <f t="shared" si="131"/>
        <v>1600.6656</v>
      </c>
      <c r="BF591" s="19">
        <f t="shared" si="132"/>
        <v>2243.1296000000002</v>
      </c>
      <c r="BG591" s="23">
        <v>3.4819999999999997E-2</v>
      </c>
      <c r="BH591" s="23">
        <f t="shared" si="130"/>
        <v>3.4819999999999997E-2</v>
      </c>
      <c r="BI591" s="19">
        <v>0</v>
      </c>
      <c r="BJ591" s="19">
        <v>0</v>
      </c>
      <c r="BK591" s="19">
        <f t="shared" si="128"/>
        <v>1600.6656</v>
      </c>
      <c r="BL591" s="19">
        <f t="shared" si="128"/>
        <v>2243.1296000000002</v>
      </c>
      <c r="BM591" s="19">
        <v>0</v>
      </c>
      <c r="BN591" s="19">
        <v>67.12960000000021</v>
      </c>
      <c r="BO591" s="19">
        <f t="shared" si="133"/>
        <v>67.12960000000021</v>
      </c>
      <c r="BP591" s="24">
        <f t="shared" si="129"/>
        <v>1600.6656</v>
      </c>
      <c r="BQ591" s="24">
        <f t="shared" si="129"/>
        <v>2176</v>
      </c>
      <c r="BR591" s="24">
        <f t="shared" si="134"/>
        <v>575.33439999999996</v>
      </c>
    </row>
    <row r="592" spans="1:71" s="25" customFormat="1" ht="14.25" x14ac:dyDescent="0.2">
      <c r="A592" s="14">
        <v>837</v>
      </c>
      <c r="B592" s="14"/>
      <c r="C592" s="15" t="s">
        <v>4859</v>
      </c>
      <c r="D592" s="16">
        <v>224</v>
      </c>
      <c r="E592" s="15" t="s">
        <v>4860</v>
      </c>
      <c r="F592" s="15" t="s">
        <v>4859</v>
      </c>
      <c r="G592" s="17" t="s">
        <v>4861</v>
      </c>
      <c r="H592" s="17" t="s">
        <v>4862</v>
      </c>
      <c r="I592" s="17" t="s">
        <v>86</v>
      </c>
      <c r="J592" s="15" t="s">
        <v>4862</v>
      </c>
      <c r="K592" s="15" t="s">
        <v>1226</v>
      </c>
      <c r="L592" s="18" t="s">
        <v>4863</v>
      </c>
      <c r="M592" s="15" t="s">
        <v>3396</v>
      </c>
      <c r="N592" s="15" t="s">
        <v>3397</v>
      </c>
      <c r="O592" s="16">
        <v>510</v>
      </c>
      <c r="P592" s="15" t="s">
        <v>118</v>
      </c>
      <c r="Q592" s="15">
        <v>19600</v>
      </c>
      <c r="R592" s="15">
        <v>109900</v>
      </c>
      <c r="S592" s="15">
        <v>129500</v>
      </c>
      <c r="T592" s="15">
        <v>0.13</v>
      </c>
      <c r="U592" s="15" t="s">
        <v>3335</v>
      </c>
      <c r="V592" s="15" t="s">
        <v>76</v>
      </c>
      <c r="W592" s="16">
        <v>1</v>
      </c>
      <c r="X592" s="16">
        <v>0</v>
      </c>
      <c r="Y592" s="15">
        <v>5889</v>
      </c>
      <c r="Z592" s="15">
        <v>0.13500000000000001</v>
      </c>
      <c r="AA592" s="15" t="s">
        <v>3385</v>
      </c>
      <c r="AB592" s="15" t="s">
        <v>3386</v>
      </c>
      <c r="AC592" s="15">
        <v>0</v>
      </c>
      <c r="AD592" s="15"/>
      <c r="AE592" s="15" t="s">
        <v>222</v>
      </c>
      <c r="AF592" s="15" t="s">
        <v>4864</v>
      </c>
      <c r="AG592" s="16">
        <v>1</v>
      </c>
      <c r="AH592" s="15" t="s">
        <v>4865</v>
      </c>
      <c r="AI592" s="15" t="s">
        <v>78</v>
      </c>
      <c r="AJ592" s="15">
        <v>5888.8930664099998</v>
      </c>
      <c r="AK592" s="15">
        <v>311.68215787100002</v>
      </c>
      <c r="AL592" s="15">
        <v>3088585.31238</v>
      </c>
      <c r="AM592" s="15">
        <v>1424931.43713</v>
      </c>
      <c r="AN592" s="14"/>
      <c r="AO592" s="14"/>
      <c r="AP592" s="19">
        <v>19600</v>
      </c>
      <c r="AQ592" s="19">
        <v>0</v>
      </c>
      <c r="AR592" s="19">
        <v>103400</v>
      </c>
      <c r="AS592" s="19">
        <v>0</v>
      </c>
      <c r="AT592" s="19">
        <f t="shared" si="135"/>
        <v>123000</v>
      </c>
      <c r="AU592" s="19">
        <v>45000</v>
      </c>
      <c r="AV592" s="19">
        <v>3000</v>
      </c>
      <c r="AW592" s="19">
        <v>27300</v>
      </c>
      <c r="AX592" s="19">
        <v>0</v>
      </c>
      <c r="AY592" s="20">
        <f t="shared" si="137"/>
        <v>75300</v>
      </c>
      <c r="AZ592" s="19">
        <f t="shared" si="136"/>
        <v>47700</v>
      </c>
      <c r="BA592" s="21">
        <v>1.4712000000000001</v>
      </c>
      <c r="BB592" s="21">
        <v>2.0617000000000001</v>
      </c>
      <c r="BC592" s="22"/>
      <c r="BD592" s="19">
        <v>1230</v>
      </c>
      <c r="BE592" s="19">
        <f t="shared" si="131"/>
        <v>701.76240000000007</v>
      </c>
      <c r="BF592" s="19">
        <f t="shared" si="132"/>
        <v>983.43090000000007</v>
      </c>
      <c r="BG592" s="23">
        <v>3.4819999999999997E-2</v>
      </c>
      <c r="BH592" s="23">
        <f t="shared" si="130"/>
        <v>3.4819999999999997E-2</v>
      </c>
      <c r="BI592" s="19">
        <v>24.435366768000002</v>
      </c>
      <c r="BJ592" s="19">
        <v>34.243063937999999</v>
      </c>
      <c r="BK592" s="19">
        <f t="shared" si="128"/>
        <v>677.32703323200008</v>
      </c>
      <c r="BL592" s="19">
        <f t="shared" si="128"/>
        <v>949.18783606200009</v>
      </c>
      <c r="BM592" s="19">
        <v>0</v>
      </c>
      <c r="BN592" s="19">
        <v>0</v>
      </c>
      <c r="BO592" s="19">
        <f t="shared" si="133"/>
        <v>0</v>
      </c>
      <c r="BP592" s="24">
        <f t="shared" si="129"/>
        <v>677.32703323200008</v>
      </c>
      <c r="BQ592" s="24">
        <f t="shared" si="129"/>
        <v>949.18783606200009</v>
      </c>
      <c r="BR592" s="24">
        <f t="shared" si="134"/>
        <v>271.86080283000001</v>
      </c>
    </row>
    <row r="593" spans="1:70" s="25" customFormat="1" ht="14.25" x14ac:dyDescent="0.2">
      <c r="A593" s="14">
        <v>838</v>
      </c>
      <c r="B593" s="14"/>
      <c r="C593" s="15"/>
      <c r="D593" s="16">
        <v>35698</v>
      </c>
      <c r="E593" s="15" t="s">
        <v>4866</v>
      </c>
      <c r="F593" s="15" t="s">
        <v>4867</v>
      </c>
      <c r="G593" s="17" t="s">
        <v>4868</v>
      </c>
      <c r="H593" s="17" t="s">
        <v>2688</v>
      </c>
      <c r="I593" s="17" t="s">
        <v>2689</v>
      </c>
      <c r="J593" s="15" t="s">
        <v>4869</v>
      </c>
      <c r="K593" s="15" t="s">
        <v>88</v>
      </c>
      <c r="L593" s="18" t="s">
        <v>4870</v>
      </c>
      <c r="M593" s="15" t="s">
        <v>3396</v>
      </c>
      <c r="N593" s="15" t="s">
        <v>3397</v>
      </c>
      <c r="O593" s="16">
        <v>510</v>
      </c>
      <c r="P593" s="15" t="s">
        <v>118</v>
      </c>
      <c r="Q593" s="15">
        <v>19600</v>
      </c>
      <c r="R593" s="15">
        <v>131300</v>
      </c>
      <c r="S593" s="15">
        <v>150900</v>
      </c>
      <c r="T593" s="15">
        <v>0.13</v>
      </c>
      <c r="U593" s="15" t="s">
        <v>3335</v>
      </c>
      <c r="V593" s="15" t="s">
        <v>76</v>
      </c>
      <c r="W593" s="16">
        <v>1</v>
      </c>
      <c r="X593" s="16">
        <v>1</v>
      </c>
      <c r="Y593" s="15">
        <v>5958</v>
      </c>
      <c r="Z593" s="15">
        <v>0.13700000000000001</v>
      </c>
      <c r="AA593" s="15" t="s">
        <v>3385</v>
      </c>
      <c r="AB593" s="15" t="s">
        <v>3386</v>
      </c>
      <c r="AC593" s="15">
        <v>156500</v>
      </c>
      <c r="AD593" s="26">
        <v>42311</v>
      </c>
      <c r="AE593" s="15" t="s">
        <v>147</v>
      </c>
      <c r="AF593" s="15" t="s">
        <v>4871</v>
      </c>
      <c r="AG593" s="16">
        <v>1</v>
      </c>
      <c r="AH593" s="15" t="s">
        <v>4872</v>
      </c>
      <c r="AI593" s="15" t="s">
        <v>78</v>
      </c>
      <c r="AJ593" s="15">
        <v>5958.2192382800004</v>
      </c>
      <c r="AK593" s="15">
        <v>314.09101354199998</v>
      </c>
      <c r="AL593" s="15">
        <v>3088584.7909900001</v>
      </c>
      <c r="AM593" s="15">
        <v>1424996.88644</v>
      </c>
      <c r="AN593" s="14"/>
      <c r="AO593" s="14"/>
      <c r="AP593" s="19">
        <v>19600</v>
      </c>
      <c r="AQ593" s="19">
        <v>123400</v>
      </c>
      <c r="AR593" s="19">
        <v>0</v>
      </c>
      <c r="AS593" s="19">
        <v>0</v>
      </c>
      <c r="AT593" s="19">
        <f t="shared" si="135"/>
        <v>143000</v>
      </c>
      <c r="AU593" s="19">
        <v>45000</v>
      </c>
      <c r="AV593" s="19">
        <v>3000</v>
      </c>
      <c r="AW593" s="19">
        <v>34300</v>
      </c>
      <c r="AX593" s="19">
        <v>0</v>
      </c>
      <c r="AY593" s="20">
        <f t="shared" si="137"/>
        <v>82300</v>
      </c>
      <c r="AZ593" s="19">
        <f t="shared" si="136"/>
        <v>60700</v>
      </c>
      <c r="BA593" s="21">
        <v>1.4712000000000001</v>
      </c>
      <c r="BB593" s="21">
        <v>2.0617000000000001</v>
      </c>
      <c r="BC593" s="22"/>
      <c r="BD593" s="19">
        <v>1430</v>
      </c>
      <c r="BE593" s="19">
        <f t="shared" si="131"/>
        <v>893.01840000000004</v>
      </c>
      <c r="BF593" s="19">
        <f t="shared" si="132"/>
        <v>1251.4519</v>
      </c>
      <c r="BG593" s="23">
        <v>3.4819999999999997E-2</v>
      </c>
      <c r="BH593" s="23">
        <f t="shared" si="130"/>
        <v>3.4819999999999997E-2</v>
      </c>
      <c r="BI593" s="19">
        <v>31.094900687999999</v>
      </c>
      <c r="BJ593" s="19">
        <v>43.575555158</v>
      </c>
      <c r="BK593" s="19">
        <f t="shared" si="128"/>
        <v>861.92349931199999</v>
      </c>
      <c r="BL593" s="19">
        <f t="shared" si="128"/>
        <v>1207.876344842</v>
      </c>
      <c r="BM593" s="19">
        <v>0</v>
      </c>
      <c r="BN593" s="19">
        <v>0</v>
      </c>
      <c r="BO593" s="19">
        <f t="shared" si="133"/>
        <v>0</v>
      </c>
      <c r="BP593" s="24">
        <f t="shared" si="129"/>
        <v>861.92349931199999</v>
      </c>
      <c r="BQ593" s="24">
        <f t="shared" si="129"/>
        <v>1207.876344842</v>
      </c>
      <c r="BR593" s="24">
        <f t="shared" si="134"/>
        <v>345.95284552999999</v>
      </c>
    </row>
    <row r="594" spans="1:70" s="25" customFormat="1" ht="14.25" x14ac:dyDescent="0.2">
      <c r="A594" s="14">
        <v>839</v>
      </c>
      <c r="B594" s="14"/>
      <c r="C594" s="15"/>
      <c r="D594" s="16">
        <v>35697</v>
      </c>
      <c r="E594" s="15" t="s">
        <v>4873</v>
      </c>
      <c r="F594" s="15" t="s">
        <v>4874</v>
      </c>
      <c r="G594" s="17" t="s">
        <v>4868</v>
      </c>
      <c r="H594" s="17" t="s">
        <v>2688</v>
      </c>
      <c r="I594" s="17" t="s">
        <v>2689</v>
      </c>
      <c r="J594" s="15" t="s">
        <v>220</v>
      </c>
      <c r="K594" s="15" t="s">
        <v>88</v>
      </c>
      <c r="L594" s="18" t="s">
        <v>4875</v>
      </c>
      <c r="M594" s="15" t="s">
        <v>3396</v>
      </c>
      <c r="N594" s="15" t="s">
        <v>3397</v>
      </c>
      <c r="O594" s="16">
        <v>510</v>
      </c>
      <c r="P594" s="15" t="s">
        <v>118</v>
      </c>
      <c r="Q594" s="15">
        <v>19600</v>
      </c>
      <c r="R594" s="15">
        <v>135400</v>
      </c>
      <c r="S594" s="15">
        <v>155000</v>
      </c>
      <c r="T594" s="15">
        <v>0.13</v>
      </c>
      <c r="U594" s="15" t="s">
        <v>3335</v>
      </c>
      <c r="V594" s="15" t="s">
        <v>76</v>
      </c>
      <c r="W594" s="16">
        <v>1</v>
      </c>
      <c r="X594" s="16">
        <v>1</v>
      </c>
      <c r="Y594" s="15">
        <v>5908</v>
      </c>
      <c r="Z594" s="15">
        <v>0.13600000000000001</v>
      </c>
      <c r="AA594" s="15" t="s">
        <v>3385</v>
      </c>
      <c r="AB594" s="15" t="s">
        <v>3386</v>
      </c>
      <c r="AC594" s="15">
        <v>150000</v>
      </c>
      <c r="AD594" s="26">
        <v>41719</v>
      </c>
      <c r="AE594" s="15" t="s">
        <v>119</v>
      </c>
      <c r="AF594" s="15" t="s">
        <v>119</v>
      </c>
      <c r="AG594" s="16">
        <v>1</v>
      </c>
      <c r="AH594" s="15" t="s">
        <v>4876</v>
      </c>
      <c r="AI594" s="15" t="s">
        <v>78</v>
      </c>
      <c r="AJ594" s="15">
        <v>5907.7988281300004</v>
      </c>
      <c r="AK594" s="15">
        <v>312.65158010300001</v>
      </c>
      <c r="AL594" s="15">
        <v>3088577.7316800002</v>
      </c>
      <c r="AM594" s="15">
        <v>1425061.3731</v>
      </c>
      <c r="AN594" s="14"/>
      <c r="AO594" s="14"/>
      <c r="AP594" s="19">
        <v>19600</v>
      </c>
      <c r="AQ594" s="19">
        <v>127300</v>
      </c>
      <c r="AR594" s="19">
        <v>0</v>
      </c>
      <c r="AS594" s="19">
        <v>0</v>
      </c>
      <c r="AT594" s="19">
        <f t="shared" si="135"/>
        <v>146900</v>
      </c>
      <c r="AU594" s="19">
        <v>45000</v>
      </c>
      <c r="AV594" s="19">
        <v>3000</v>
      </c>
      <c r="AW594" s="19">
        <v>35665</v>
      </c>
      <c r="AX594" s="19">
        <v>0</v>
      </c>
      <c r="AY594" s="20">
        <f t="shared" si="137"/>
        <v>83665</v>
      </c>
      <c r="AZ594" s="19">
        <f t="shared" si="136"/>
        <v>63235</v>
      </c>
      <c r="BA594" s="21">
        <v>1.4712000000000001</v>
      </c>
      <c r="BB594" s="21">
        <v>2.0617000000000001</v>
      </c>
      <c r="BC594" s="22"/>
      <c r="BD594" s="19">
        <v>1469</v>
      </c>
      <c r="BE594" s="19">
        <f t="shared" si="131"/>
        <v>930.31332000000009</v>
      </c>
      <c r="BF594" s="19">
        <f t="shared" si="132"/>
        <v>1303.715995</v>
      </c>
      <c r="BG594" s="23">
        <v>3.4819999999999997E-2</v>
      </c>
      <c r="BH594" s="23">
        <f t="shared" si="130"/>
        <v>3.4819999999999997E-2</v>
      </c>
      <c r="BI594" s="19">
        <v>32.393509802399997</v>
      </c>
      <c r="BJ594" s="19">
        <v>45.395390945899997</v>
      </c>
      <c r="BK594" s="19">
        <f t="shared" si="128"/>
        <v>897.9198101976001</v>
      </c>
      <c r="BL594" s="19">
        <f t="shared" si="128"/>
        <v>1258.3206040540999</v>
      </c>
      <c r="BM594" s="19">
        <v>0</v>
      </c>
      <c r="BN594" s="19">
        <v>0</v>
      </c>
      <c r="BO594" s="19">
        <f t="shared" si="133"/>
        <v>0</v>
      </c>
      <c r="BP594" s="24">
        <f t="shared" si="129"/>
        <v>897.9198101976001</v>
      </c>
      <c r="BQ594" s="24">
        <f t="shared" si="129"/>
        <v>1258.3206040540999</v>
      </c>
      <c r="BR594" s="24">
        <f t="shared" si="134"/>
        <v>360.40079385649983</v>
      </c>
    </row>
    <row r="595" spans="1:70" s="25" customFormat="1" ht="14.25" x14ac:dyDescent="0.2">
      <c r="A595" s="14">
        <v>840</v>
      </c>
      <c r="B595" s="14"/>
      <c r="C595" s="15" t="s">
        <v>4877</v>
      </c>
      <c r="D595" s="16">
        <v>18756</v>
      </c>
      <c r="E595" s="15" t="s">
        <v>4878</v>
      </c>
      <c r="F595" s="15" t="s">
        <v>4877</v>
      </c>
      <c r="G595" s="17" t="s">
        <v>4868</v>
      </c>
      <c r="H595" s="17" t="s">
        <v>2688</v>
      </c>
      <c r="I595" s="17" t="s">
        <v>2689</v>
      </c>
      <c r="J595" s="15" t="s">
        <v>4879</v>
      </c>
      <c r="K595" s="15" t="s">
        <v>205</v>
      </c>
      <c r="L595" s="18" t="s">
        <v>4880</v>
      </c>
      <c r="M595" s="15" t="s">
        <v>3396</v>
      </c>
      <c r="N595" s="15" t="s">
        <v>3397</v>
      </c>
      <c r="O595" s="16">
        <v>510</v>
      </c>
      <c r="P595" s="15" t="s">
        <v>118</v>
      </c>
      <c r="Q595" s="15">
        <v>19600</v>
      </c>
      <c r="R595" s="15">
        <v>106500</v>
      </c>
      <c r="S595" s="15">
        <v>126100</v>
      </c>
      <c r="T595" s="15">
        <v>0.13</v>
      </c>
      <c r="U595" s="15" t="s">
        <v>3335</v>
      </c>
      <c r="V595" s="15" t="s">
        <v>76</v>
      </c>
      <c r="W595" s="16">
        <v>1</v>
      </c>
      <c r="X595" s="16">
        <v>0</v>
      </c>
      <c r="Y595" s="15">
        <v>5858</v>
      </c>
      <c r="Z595" s="15">
        <v>0.13400000000000001</v>
      </c>
      <c r="AA595" s="15" t="s">
        <v>3385</v>
      </c>
      <c r="AB595" s="15" t="s">
        <v>3386</v>
      </c>
      <c r="AC595" s="15">
        <v>0</v>
      </c>
      <c r="AD595" s="15"/>
      <c r="AE595" s="15" t="s">
        <v>222</v>
      </c>
      <c r="AF595" s="15" t="s">
        <v>4881</v>
      </c>
      <c r="AG595" s="16">
        <v>1</v>
      </c>
      <c r="AH595" s="15" t="s">
        <v>4882</v>
      </c>
      <c r="AI595" s="15" t="s">
        <v>78</v>
      </c>
      <c r="AJ595" s="15">
        <v>5858.4990234400002</v>
      </c>
      <c r="AK595" s="15">
        <v>311.08566999200002</v>
      </c>
      <c r="AL595" s="15">
        <v>3088564.91603</v>
      </c>
      <c r="AM595" s="15">
        <v>1425125.7575099999</v>
      </c>
      <c r="AN595" s="14"/>
      <c r="AO595" s="14"/>
      <c r="AP595" s="19">
        <v>19600</v>
      </c>
      <c r="AQ595" s="19">
        <v>100200</v>
      </c>
      <c r="AR595" s="19">
        <v>0</v>
      </c>
      <c r="AS595" s="19">
        <v>0</v>
      </c>
      <c r="AT595" s="19">
        <f t="shared" si="135"/>
        <v>119800</v>
      </c>
      <c r="AU595" s="19">
        <v>45000</v>
      </c>
      <c r="AV595" s="19">
        <v>3000</v>
      </c>
      <c r="AW595" s="19">
        <v>26180</v>
      </c>
      <c r="AX595" s="19">
        <v>0</v>
      </c>
      <c r="AY595" s="20">
        <f t="shared" si="137"/>
        <v>74180</v>
      </c>
      <c r="AZ595" s="19">
        <f t="shared" si="136"/>
        <v>45620</v>
      </c>
      <c r="BA595" s="21">
        <v>1.4712000000000001</v>
      </c>
      <c r="BB595" s="21">
        <v>2.0617000000000001</v>
      </c>
      <c r="BC595" s="22"/>
      <c r="BD595" s="19">
        <v>1198</v>
      </c>
      <c r="BE595" s="19">
        <f t="shared" si="131"/>
        <v>671.16143999999997</v>
      </c>
      <c r="BF595" s="19">
        <f t="shared" si="132"/>
        <v>940.54754000000003</v>
      </c>
      <c r="BG595" s="23">
        <v>3.4819999999999997E-2</v>
      </c>
      <c r="BH595" s="23">
        <f t="shared" si="130"/>
        <v>3.4819999999999997E-2</v>
      </c>
      <c r="BI595" s="19">
        <v>23.369841340799997</v>
      </c>
      <c r="BJ595" s="19">
        <v>32.7498653428</v>
      </c>
      <c r="BK595" s="19">
        <f t="shared" si="128"/>
        <v>647.79159865919996</v>
      </c>
      <c r="BL595" s="19">
        <f t="shared" si="128"/>
        <v>907.79767465719999</v>
      </c>
      <c r="BM595" s="19">
        <v>0</v>
      </c>
      <c r="BN595" s="19">
        <v>0</v>
      </c>
      <c r="BO595" s="19">
        <f t="shared" si="133"/>
        <v>0</v>
      </c>
      <c r="BP595" s="24">
        <f t="shared" si="129"/>
        <v>647.79159865919996</v>
      </c>
      <c r="BQ595" s="24">
        <f t="shared" si="129"/>
        <v>907.79767465719999</v>
      </c>
      <c r="BR595" s="24">
        <f t="shared" si="134"/>
        <v>260.00607599800003</v>
      </c>
    </row>
    <row r="596" spans="1:70" s="25" customFormat="1" ht="14.25" x14ac:dyDescent="0.2">
      <c r="A596" s="14">
        <v>841</v>
      </c>
      <c r="B596" s="14"/>
      <c r="C596" s="15"/>
      <c r="D596" s="16">
        <v>32993</v>
      </c>
      <c r="E596" s="15" t="s">
        <v>4883</v>
      </c>
      <c r="F596" s="15" t="s">
        <v>4884</v>
      </c>
      <c r="G596" s="17" t="s">
        <v>4885</v>
      </c>
      <c r="H596" s="17" t="s">
        <v>4886</v>
      </c>
      <c r="I596" s="17" t="s">
        <v>86</v>
      </c>
      <c r="J596" s="15" t="s">
        <v>4887</v>
      </c>
      <c r="K596" s="15" t="s">
        <v>4888</v>
      </c>
      <c r="L596" s="18" t="s">
        <v>4889</v>
      </c>
      <c r="M596" s="15" t="s">
        <v>3396</v>
      </c>
      <c r="N596" s="15" t="s">
        <v>3397</v>
      </c>
      <c r="O596" s="16">
        <v>510</v>
      </c>
      <c r="P596" s="15" t="s">
        <v>118</v>
      </c>
      <c r="Q596" s="15">
        <v>19600</v>
      </c>
      <c r="R596" s="15">
        <v>107000</v>
      </c>
      <c r="S596" s="15">
        <v>126600</v>
      </c>
      <c r="T596" s="15">
        <v>0.13</v>
      </c>
      <c r="U596" s="15" t="s">
        <v>3335</v>
      </c>
      <c r="V596" s="15" t="s">
        <v>76</v>
      </c>
      <c r="W596" s="16">
        <v>1</v>
      </c>
      <c r="X596" s="16">
        <v>1</v>
      </c>
      <c r="Y596" s="15">
        <v>5893</v>
      </c>
      <c r="Z596" s="15">
        <v>0.13500000000000001</v>
      </c>
      <c r="AA596" s="15" t="s">
        <v>3385</v>
      </c>
      <c r="AB596" s="15" t="s">
        <v>3386</v>
      </c>
      <c r="AC596" s="15">
        <v>140000</v>
      </c>
      <c r="AD596" s="26">
        <v>42519</v>
      </c>
      <c r="AE596" s="15" t="s">
        <v>147</v>
      </c>
      <c r="AF596" s="15" t="s">
        <v>4890</v>
      </c>
      <c r="AG596" s="16">
        <v>1</v>
      </c>
      <c r="AH596" s="15" t="s">
        <v>4891</v>
      </c>
      <c r="AI596" s="15" t="s">
        <v>78</v>
      </c>
      <c r="AJ596" s="15">
        <v>5892.6181640599998</v>
      </c>
      <c r="AK596" s="15">
        <v>311.69380423799998</v>
      </c>
      <c r="AL596" s="15">
        <v>3088547.6850399999</v>
      </c>
      <c r="AM596" s="15">
        <v>1425188.0597300001</v>
      </c>
      <c r="AN596" s="14"/>
      <c r="AO596" s="14"/>
      <c r="AP596" s="19">
        <v>19600</v>
      </c>
      <c r="AQ596" s="19">
        <v>100600</v>
      </c>
      <c r="AR596" s="19">
        <v>0</v>
      </c>
      <c r="AS596" s="19">
        <v>0</v>
      </c>
      <c r="AT596" s="19">
        <f t="shared" si="135"/>
        <v>120200</v>
      </c>
      <c r="AU596" s="19">
        <v>45000</v>
      </c>
      <c r="AV596" s="19">
        <v>3000</v>
      </c>
      <c r="AW596" s="19">
        <v>26320</v>
      </c>
      <c r="AX596" s="19">
        <v>0</v>
      </c>
      <c r="AY596" s="20">
        <f t="shared" si="137"/>
        <v>74320</v>
      </c>
      <c r="AZ596" s="19">
        <f t="shared" si="136"/>
        <v>45880</v>
      </c>
      <c r="BA596" s="21">
        <v>1.4712000000000001</v>
      </c>
      <c r="BB596" s="21">
        <v>2.0617000000000001</v>
      </c>
      <c r="BC596" s="22"/>
      <c r="BD596" s="19">
        <v>1202</v>
      </c>
      <c r="BE596" s="19">
        <f t="shared" si="131"/>
        <v>674.98656000000005</v>
      </c>
      <c r="BF596" s="19">
        <f t="shared" si="132"/>
        <v>945.90796000000012</v>
      </c>
      <c r="BG596" s="23">
        <v>3.4819999999999997E-2</v>
      </c>
      <c r="BH596" s="23">
        <f t="shared" si="130"/>
        <v>3.4819999999999997E-2</v>
      </c>
      <c r="BI596" s="19">
        <v>23.503032019199999</v>
      </c>
      <c r="BJ596" s="19">
        <v>32.9365151672</v>
      </c>
      <c r="BK596" s="19">
        <f t="shared" si="128"/>
        <v>651.48352798080009</v>
      </c>
      <c r="BL596" s="19">
        <f t="shared" si="128"/>
        <v>912.9714448328001</v>
      </c>
      <c r="BM596" s="19">
        <v>0</v>
      </c>
      <c r="BN596" s="19">
        <v>0</v>
      </c>
      <c r="BO596" s="19">
        <f t="shared" si="133"/>
        <v>0</v>
      </c>
      <c r="BP596" s="24">
        <f t="shared" si="129"/>
        <v>651.48352798080009</v>
      </c>
      <c r="BQ596" s="24">
        <f t="shared" si="129"/>
        <v>912.9714448328001</v>
      </c>
      <c r="BR596" s="24">
        <f t="shared" si="134"/>
        <v>261.48791685200001</v>
      </c>
    </row>
    <row r="597" spans="1:70" s="25" customFormat="1" ht="14.25" x14ac:dyDescent="0.2">
      <c r="A597" s="14">
        <v>842</v>
      </c>
      <c r="B597" s="14"/>
      <c r="C597" s="15" t="s">
        <v>159</v>
      </c>
      <c r="D597" s="16">
        <v>28721</v>
      </c>
      <c r="E597" s="15" t="s">
        <v>4892</v>
      </c>
      <c r="F597" s="15" t="s">
        <v>4893</v>
      </c>
      <c r="G597" s="17" t="s">
        <v>4894</v>
      </c>
      <c r="H597" s="17" t="s">
        <v>2891</v>
      </c>
      <c r="I597" s="17" t="s">
        <v>2892</v>
      </c>
      <c r="J597" s="15" t="s">
        <v>4895</v>
      </c>
      <c r="K597" s="15" t="s">
        <v>86</v>
      </c>
      <c r="L597" s="18" t="s">
        <v>4896</v>
      </c>
      <c r="M597" s="15" t="s">
        <v>3396</v>
      </c>
      <c r="N597" s="15" t="s">
        <v>3397</v>
      </c>
      <c r="O597" s="16">
        <v>510</v>
      </c>
      <c r="P597" s="15" t="s">
        <v>118</v>
      </c>
      <c r="Q597" s="15">
        <v>24100</v>
      </c>
      <c r="R597" s="15">
        <v>102100</v>
      </c>
      <c r="S597" s="15">
        <v>126200</v>
      </c>
      <c r="T597" s="15">
        <v>0.16</v>
      </c>
      <c r="U597" s="15" t="s">
        <v>3335</v>
      </c>
      <c r="V597" s="15" t="s">
        <v>76</v>
      </c>
      <c r="W597" s="16">
        <v>1</v>
      </c>
      <c r="X597" s="16">
        <v>1</v>
      </c>
      <c r="Y597" s="15">
        <v>6761</v>
      </c>
      <c r="Z597" s="15">
        <v>0.155</v>
      </c>
      <c r="AA597" s="15" t="s">
        <v>3385</v>
      </c>
      <c r="AB597" s="15" t="s">
        <v>3386</v>
      </c>
      <c r="AC597" s="15">
        <v>124000</v>
      </c>
      <c r="AD597" s="26">
        <v>40745</v>
      </c>
      <c r="AE597" s="15" t="s">
        <v>183</v>
      </c>
      <c r="AF597" s="15" t="s">
        <v>4897</v>
      </c>
      <c r="AG597" s="16">
        <v>1</v>
      </c>
      <c r="AH597" s="15" t="s">
        <v>4898</v>
      </c>
      <c r="AI597" s="15" t="s">
        <v>78</v>
      </c>
      <c r="AJ597" s="15">
        <v>6760.7338867199996</v>
      </c>
      <c r="AK597" s="15">
        <v>330.94682864700002</v>
      </c>
      <c r="AL597" s="15">
        <v>3088524.6053200001</v>
      </c>
      <c r="AM597" s="15">
        <v>1425253.44316</v>
      </c>
      <c r="AN597" s="14"/>
      <c r="AO597" s="14"/>
      <c r="AP597" s="19">
        <v>24100</v>
      </c>
      <c r="AQ597" s="19">
        <v>96000</v>
      </c>
      <c r="AR597" s="19">
        <v>0</v>
      </c>
      <c r="AS597" s="19">
        <v>0</v>
      </c>
      <c r="AT597" s="19">
        <f t="shared" si="135"/>
        <v>120100</v>
      </c>
      <c r="AU597" s="19">
        <v>45000</v>
      </c>
      <c r="AV597" s="19">
        <v>3000</v>
      </c>
      <c r="AW597" s="19">
        <v>26285</v>
      </c>
      <c r="AX597" s="19">
        <v>0</v>
      </c>
      <c r="AY597" s="20">
        <f t="shared" si="137"/>
        <v>74285</v>
      </c>
      <c r="AZ597" s="19">
        <f t="shared" si="136"/>
        <v>45815</v>
      </c>
      <c r="BA597" s="21">
        <v>1.4712000000000001</v>
      </c>
      <c r="BB597" s="21">
        <v>2.0617000000000001</v>
      </c>
      <c r="BC597" s="22"/>
      <c r="BD597" s="19">
        <v>1201</v>
      </c>
      <c r="BE597" s="19">
        <f t="shared" si="131"/>
        <v>674.03027999999995</v>
      </c>
      <c r="BF597" s="19">
        <f t="shared" si="132"/>
        <v>944.56785500000001</v>
      </c>
      <c r="BG597" s="23">
        <v>3.4819999999999997E-2</v>
      </c>
      <c r="BH597" s="23">
        <f t="shared" si="130"/>
        <v>3.4819999999999997E-2</v>
      </c>
      <c r="BI597" s="19">
        <v>23.469734349599996</v>
      </c>
      <c r="BJ597" s="19">
        <v>32.889852711099998</v>
      </c>
      <c r="BK597" s="19">
        <f t="shared" si="128"/>
        <v>650.56054565039994</v>
      </c>
      <c r="BL597" s="19">
        <f t="shared" si="128"/>
        <v>911.67800228889996</v>
      </c>
      <c r="BM597" s="19">
        <v>0</v>
      </c>
      <c r="BN597" s="19">
        <v>0</v>
      </c>
      <c r="BO597" s="19">
        <f t="shared" si="133"/>
        <v>0</v>
      </c>
      <c r="BP597" s="24">
        <f t="shared" si="129"/>
        <v>650.56054565039994</v>
      </c>
      <c r="BQ597" s="24">
        <f t="shared" si="129"/>
        <v>911.67800228889996</v>
      </c>
      <c r="BR597" s="24">
        <f t="shared" si="134"/>
        <v>261.11745663850002</v>
      </c>
    </row>
    <row r="598" spans="1:70" s="25" customFormat="1" ht="14.25" x14ac:dyDescent="0.2">
      <c r="A598" s="14">
        <v>843</v>
      </c>
      <c r="B598" s="14"/>
      <c r="C598" s="15" t="s">
        <v>176</v>
      </c>
      <c r="D598" s="16">
        <v>19490</v>
      </c>
      <c r="E598" s="15" t="s">
        <v>4899</v>
      </c>
      <c r="F598" s="15" t="s">
        <v>4900</v>
      </c>
      <c r="G598" s="17" t="s">
        <v>4901</v>
      </c>
      <c r="H598" s="17" t="s">
        <v>4902</v>
      </c>
      <c r="I598" s="17" t="s">
        <v>86</v>
      </c>
      <c r="J598" s="15" t="s">
        <v>4903</v>
      </c>
      <c r="K598" s="15" t="s">
        <v>86</v>
      </c>
      <c r="L598" s="18" t="s">
        <v>4904</v>
      </c>
      <c r="M598" s="15" t="s">
        <v>3396</v>
      </c>
      <c r="N598" s="15" t="s">
        <v>3397</v>
      </c>
      <c r="O598" s="16">
        <v>510</v>
      </c>
      <c r="P598" s="15" t="s">
        <v>118</v>
      </c>
      <c r="Q598" s="15">
        <v>28500</v>
      </c>
      <c r="R598" s="15">
        <v>126400</v>
      </c>
      <c r="S598" s="15">
        <v>154900</v>
      </c>
      <c r="T598" s="15">
        <v>0.2</v>
      </c>
      <c r="U598" s="15" t="s">
        <v>3335</v>
      </c>
      <c r="V598" s="15" t="s">
        <v>76</v>
      </c>
      <c r="W598" s="16">
        <v>1</v>
      </c>
      <c r="X598" s="16">
        <v>0</v>
      </c>
      <c r="Y598" s="15">
        <v>8602</v>
      </c>
      <c r="Z598" s="15">
        <v>0.19700000000000001</v>
      </c>
      <c r="AA598" s="15" t="s">
        <v>3385</v>
      </c>
      <c r="AB598" s="15" t="s">
        <v>3386</v>
      </c>
      <c r="AC598" s="15">
        <v>0</v>
      </c>
      <c r="AD598" s="15"/>
      <c r="AE598" s="15" t="s">
        <v>222</v>
      </c>
      <c r="AF598" s="15" t="s">
        <v>4905</v>
      </c>
      <c r="AG598" s="16">
        <v>1</v>
      </c>
      <c r="AH598" s="15" t="s">
        <v>4906</v>
      </c>
      <c r="AI598" s="15" t="s">
        <v>78</v>
      </c>
      <c r="AJ598" s="15">
        <v>8601.7421875</v>
      </c>
      <c r="AK598" s="15">
        <v>379.46042837200002</v>
      </c>
      <c r="AL598" s="15">
        <v>3088619.7939300002</v>
      </c>
      <c r="AM598" s="15">
        <v>1425288.8359099999</v>
      </c>
      <c r="AN598" s="14"/>
      <c r="AO598" s="14"/>
      <c r="AP598" s="19">
        <v>28500</v>
      </c>
      <c r="AQ598" s="19">
        <v>118800</v>
      </c>
      <c r="AR598" s="19">
        <v>0</v>
      </c>
      <c r="AS598" s="19">
        <v>0</v>
      </c>
      <c r="AT598" s="19">
        <f t="shared" si="135"/>
        <v>147300</v>
      </c>
      <c r="AU598" s="19">
        <v>45000</v>
      </c>
      <c r="AV598" s="19">
        <v>3000</v>
      </c>
      <c r="AW598" s="19">
        <v>35805</v>
      </c>
      <c r="AX598" s="19">
        <v>0</v>
      </c>
      <c r="AY598" s="20">
        <f t="shared" si="137"/>
        <v>83805</v>
      </c>
      <c r="AZ598" s="19">
        <f t="shared" si="136"/>
        <v>63495</v>
      </c>
      <c r="BA598" s="21">
        <v>1.4712000000000001</v>
      </c>
      <c r="BB598" s="21">
        <v>2.0617000000000001</v>
      </c>
      <c r="BC598" s="22"/>
      <c r="BD598" s="19">
        <v>1473</v>
      </c>
      <c r="BE598" s="19">
        <f t="shared" si="131"/>
        <v>934.13844000000006</v>
      </c>
      <c r="BF598" s="19">
        <f t="shared" si="132"/>
        <v>1309.0764150000002</v>
      </c>
      <c r="BG598" s="23">
        <v>3.4819999999999997E-2</v>
      </c>
      <c r="BH598" s="23">
        <f t="shared" si="130"/>
        <v>3.4819999999999997E-2</v>
      </c>
      <c r="BI598" s="19">
        <v>32.526700480800002</v>
      </c>
      <c r="BJ598" s="19">
        <v>45.582040770300004</v>
      </c>
      <c r="BK598" s="19">
        <f t="shared" si="128"/>
        <v>901.6117395192</v>
      </c>
      <c r="BL598" s="19">
        <f t="shared" si="128"/>
        <v>1263.4943742297003</v>
      </c>
      <c r="BM598" s="19">
        <v>0</v>
      </c>
      <c r="BN598" s="19">
        <v>0</v>
      </c>
      <c r="BO598" s="19">
        <f t="shared" si="133"/>
        <v>0</v>
      </c>
      <c r="BP598" s="24">
        <f t="shared" si="129"/>
        <v>901.6117395192</v>
      </c>
      <c r="BQ598" s="24">
        <f t="shared" si="129"/>
        <v>1263.4943742297003</v>
      </c>
      <c r="BR598" s="24">
        <f t="shared" si="134"/>
        <v>361.88263471050027</v>
      </c>
    </row>
    <row r="599" spans="1:70" s="25" customFormat="1" ht="14.25" x14ac:dyDescent="0.2">
      <c r="A599" s="14">
        <v>844</v>
      </c>
      <c r="B599" s="14"/>
      <c r="C599" s="15"/>
      <c r="D599" s="16">
        <v>15843</v>
      </c>
      <c r="E599" s="15" t="s">
        <v>4907</v>
      </c>
      <c r="F599" s="15" t="s">
        <v>4908</v>
      </c>
      <c r="G599" s="17" t="s">
        <v>4909</v>
      </c>
      <c r="H599" s="17" t="s">
        <v>4910</v>
      </c>
      <c r="I599" s="17" t="s">
        <v>4272</v>
      </c>
      <c r="J599" s="15" t="s">
        <v>4911</v>
      </c>
      <c r="K599" s="15" t="s">
        <v>86</v>
      </c>
      <c r="L599" s="18" t="s">
        <v>4912</v>
      </c>
      <c r="M599" s="15" t="s">
        <v>3396</v>
      </c>
      <c r="N599" s="15" t="s">
        <v>3397</v>
      </c>
      <c r="O599" s="16">
        <v>419</v>
      </c>
      <c r="P599" s="15" t="s">
        <v>895</v>
      </c>
      <c r="Q599" s="15">
        <v>22400</v>
      </c>
      <c r="R599" s="15">
        <v>116400</v>
      </c>
      <c r="S599" s="15">
        <v>138800</v>
      </c>
      <c r="T599" s="15">
        <v>0.156</v>
      </c>
      <c r="U599" s="15" t="s">
        <v>3335</v>
      </c>
      <c r="V599" s="15" t="s">
        <v>76</v>
      </c>
      <c r="W599" s="16">
        <v>1</v>
      </c>
      <c r="X599" s="16">
        <v>1</v>
      </c>
      <c r="Y599" s="15">
        <v>6929</v>
      </c>
      <c r="Z599" s="15">
        <v>0.159</v>
      </c>
      <c r="AA599" s="15" t="s">
        <v>3385</v>
      </c>
      <c r="AB599" s="15" t="s">
        <v>3386</v>
      </c>
      <c r="AC599" s="15">
        <v>102000</v>
      </c>
      <c r="AD599" s="26">
        <v>38469</v>
      </c>
      <c r="AE599" s="15" t="s">
        <v>119</v>
      </c>
      <c r="AF599" s="15" t="s">
        <v>119</v>
      </c>
      <c r="AG599" s="16">
        <v>1</v>
      </c>
      <c r="AH599" s="15" t="s">
        <v>4913</v>
      </c>
      <c r="AI599" s="15" t="s">
        <v>78</v>
      </c>
      <c r="AJ599" s="15">
        <v>6928.66015625</v>
      </c>
      <c r="AK599" s="15">
        <v>344.45611627599999</v>
      </c>
      <c r="AL599" s="15">
        <v>3088642.30804</v>
      </c>
      <c r="AM599" s="15">
        <v>1425221.1106799999</v>
      </c>
      <c r="AN599" s="14"/>
      <c r="AO599" s="14"/>
      <c r="AP599" s="19">
        <v>0</v>
      </c>
      <c r="AQ599" s="19">
        <v>0</v>
      </c>
      <c r="AR599" s="19">
        <v>22400</v>
      </c>
      <c r="AS599" s="19">
        <v>109400</v>
      </c>
      <c r="AT599" s="19">
        <f t="shared" si="135"/>
        <v>131800</v>
      </c>
      <c r="AU599" s="19">
        <v>0</v>
      </c>
      <c r="AV599" s="19">
        <v>0</v>
      </c>
      <c r="AW599" s="19">
        <v>0</v>
      </c>
      <c r="AX599" s="19">
        <v>0</v>
      </c>
      <c r="AY599" s="20">
        <f t="shared" si="137"/>
        <v>0</v>
      </c>
      <c r="AZ599" s="19">
        <f t="shared" si="136"/>
        <v>131800</v>
      </c>
      <c r="BA599" s="21">
        <v>1.4712000000000001</v>
      </c>
      <c r="BB599" s="21">
        <v>2.0617000000000001</v>
      </c>
      <c r="BC599" s="22"/>
      <c r="BD599" s="19">
        <v>2636</v>
      </c>
      <c r="BE599" s="19">
        <f t="shared" si="131"/>
        <v>1939.0416</v>
      </c>
      <c r="BF599" s="19">
        <f t="shared" si="132"/>
        <v>2717.3206</v>
      </c>
      <c r="BG599" s="23">
        <v>3.4819999999999997E-2</v>
      </c>
      <c r="BH599" s="23">
        <f t="shared" si="130"/>
        <v>3.4819999999999997E-2</v>
      </c>
      <c r="BI599" s="19">
        <v>0</v>
      </c>
      <c r="BJ599" s="19">
        <v>0</v>
      </c>
      <c r="BK599" s="19">
        <f t="shared" si="128"/>
        <v>1939.0416</v>
      </c>
      <c r="BL599" s="19">
        <f t="shared" si="128"/>
        <v>2717.3206</v>
      </c>
      <c r="BM599" s="19">
        <v>0</v>
      </c>
      <c r="BN599" s="19">
        <v>81.320600000000013</v>
      </c>
      <c r="BO599" s="19">
        <f t="shared" si="133"/>
        <v>81.320600000000013</v>
      </c>
      <c r="BP599" s="24">
        <f t="shared" si="129"/>
        <v>1939.0416</v>
      </c>
      <c r="BQ599" s="24">
        <f t="shared" si="129"/>
        <v>2636</v>
      </c>
      <c r="BR599" s="24">
        <f t="shared" si="134"/>
        <v>696.95839999999998</v>
      </c>
    </row>
    <row r="600" spans="1:70" s="25" customFormat="1" ht="14.25" x14ac:dyDescent="0.2">
      <c r="A600" s="14">
        <v>845</v>
      </c>
      <c r="B600" s="14"/>
      <c r="C600" s="15" t="s">
        <v>150</v>
      </c>
      <c r="D600" s="16">
        <v>35206</v>
      </c>
      <c r="E600" s="15" t="s">
        <v>4914</v>
      </c>
      <c r="F600" s="15" t="s">
        <v>4915</v>
      </c>
      <c r="G600" s="17" t="s">
        <v>4916</v>
      </c>
      <c r="H600" s="17" t="s">
        <v>4917</v>
      </c>
      <c r="I600" s="17" t="s">
        <v>86</v>
      </c>
      <c r="J600" s="15" t="s">
        <v>4918</v>
      </c>
      <c r="K600" s="15" t="s">
        <v>86</v>
      </c>
      <c r="L600" s="18" t="s">
        <v>4919</v>
      </c>
      <c r="M600" s="15" t="s">
        <v>3396</v>
      </c>
      <c r="N600" s="15" t="s">
        <v>3397</v>
      </c>
      <c r="O600" s="16">
        <v>510</v>
      </c>
      <c r="P600" s="15" t="s">
        <v>118</v>
      </c>
      <c r="Q600" s="15">
        <v>22400</v>
      </c>
      <c r="R600" s="15">
        <v>122000</v>
      </c>
      <c r="S600" s="15">
        <v>144400</v>
      </c>
      <c r="T600" s="15">
        <v>0.16</v>
      </c>
      <c r="U600" s="15" t="s">
        <v>3335</v>
      </c>
      <c r="V600" s="15" t="s">
        <v>76</v>
      </c>
      <c r="W600" s="16">
        <v>1</v>
      </c>
      <c r="X600" s="16">
        <v>1</v>
      </c>
      <c r="Y600" s="15">
        <v>7022</v>
      </c>
      <c r="Z600" s="15">
        <v>0.161</v>
      </c>
      <c r="AA600" s="15" t="s">
        <v>3385</v>
      </c>
      <c r="AB600" s="15" t="s">
        <v>3386</v>
      </c>
      <c r="AC600" s="15">
        <v>119500</v>
      </c>
      <c r="AD600" s="26">
        <v>38391</v>
      </c>
      <c r="AE600" s="15" t="s">
        <v>119</v>
      </c>
      <c r="AF600" s="15" t="s">
        <v>119</v>
      </c>
      <c r="AG600" s="16">
        <v>1</v>
      </c>
      <c r="AH600" s="15" t="s">
        <v>4920</v>
      </c>
      <c r="AI600" s="15" t="s">
        <v>78</v>
      </c>
      <c r="AJ600" s="15">
        <v>7021.7446289099998</v>
      </c>
      <c r="AK600" s="15">
        <v>346.79835722299998</v>
      </c>
      <c r="AL600" s="15">
        <v>3088660.0347500001</v>
      </c>
      <c r="AM600" s="15">
        <v>1425159.5538300001</v>
      </c>
      <c r="AN600" s="14"/>
      <c r="AO600" s="14"/>
      <c r="AP600" s="19">
        <v>22400</v>
      </c>
      <c r="AQ600" s="19">
        <v>114700</v>
      </c>
      <c r="AR600" s="19">
        <v>0</v>
      </c>
      <c r="AS600" s="19">
        <v>0</v>
      </c>
      <c r="AT600" s="19">
        <f t="shared" si="135"/>
        <v>137100</v>
      </c>
      <c r="AU600" s="19">
        <v>45000</v>
      </c>
      <c r="AV600" s="19">
        <v>0</v>
      </c>
      <c r="AW600" s="19">
        <v>32235</v>
      </c>
      <c r="AX600" s="19">
        <v>0</v>
      </c>
      <c r="AY600" s="20">
        <f t="shared" si="137"/>
        <v>77235</v>
      </c>
      <c r="AZ600" s="19">
        <f t="shared" si="136"/>
        <v>59865</v>
      </c>
      <c r="BA600" s="21">
        <v>1.4712000000000001</v>
      </c>
      <c r="BB600" s="21">
        <v>2.0617000000000001</v>
      </c>
      <c r="BC600" s="22"/>
      <c r="BD600" s="19">
        <v>1371</v>
      </c>
      <c r="BE600" s="19">
        <f t="shared" si="131"/>
        <v>880.73388</v>
      </c>
      <c r="BF600" s="19">
        <f t="shared" si="132"/>
        <v>1234.236705</v>
      </c>
      <c r="BG600" s="23">
        <v>3.4819999999999997E-2</v>
      </c>
      <c r="BH600" s="23">
        <f t="shared" si="130"/>
        <v>3.4819999999999997E-2</v>
      </c>
      <c r="BI600" s="19">
        <v>30.667153701599997</v>
      </c>
      <c r="BJ600" s="19">
        <v>42.976122068099997</v>
      </c>
      <c r="BK600" s="19">
        <f t="shared" si="128"/>
        <v>850.0667262984</v>
      </c>
      <c r="BL600" s="19">
        <f t="shared" si="128"/>
        <v>1191.2605829319</v>
      </c>
      <c r="BM600" s="19">
        <v>0</v>
      </c>
      <c r="BN600" s="19">
        <v>0</v>
      </c>
      <c r="BO600" s="19">
        <f t="shared" si="133"/>
        <v>0</v>
      </c>
      <c r="BP600" s="24">
        <f t="shared" si="129"/>
        <v>850.0667262984</v>
      </c>
      <c r="BQ600" s="24">
        <f t="shared" si="129"/>
        <v>1191.2605829319</v>
      </c>
      <c r="BR600" s="24">
        <f t="shared" si="134"/>
        <v>341.19385663349999</v>
      </c>
    </row>
    <row r="601" spans="1:70" s="25" customFormat="1" ht="14.25" x14ac:dyDescent="0.2">
      <c r="A601" s="14">
        <v>846</v>
      </c>
      <c r="B601" s="14"/>
      <c r="C601" s="15" t="s">
        <v>159</v>
      </c>
      <c r="D601" s="16">
        <v>5342</v>
      </c>
      <c r="E601" s="15" t="s">
        <v>4921</v>
      </c>
      <c r="F601" s="15" t="s">
        <v>4922</v>
      </c>
      <c r="G601" s="17" t="s">
        <v>4923</v>
      </c>
      <c r="H601" s="17" t="s">
        <v>4924</v>
      </c>
      <c r="I601" s="17" t="s">
        <v>86</v>
      </c>
      <c r="J601" s="15" t="s">
        <v>4925</v>
      </c>
      <c r="K601" s="15" t="s">
        <v>4926</v>
      </c>
      <c r="L601" s="18" t="s">
        <v>4927</v>
      </c>
      <c r="M601" s="15" t="s">
        <v>3396</v>
      </c>
      <c r="N601" s="15" t="s">
        <v>3397</v>
      </c>
      <c r="O601" s="16">
        <v>510</v>
      </c>
      <c r="P601" s="15" t="s">
        <v>118</v>
      </c>
      <c r="Q601" s="15">
        <v>22400</v>
      </c>
      <c r="R601" s="15">
        <v>100700</v>
      </c>
      <c r="S601" s="15">
        <v>123100</v>
      </c>
      <c r="T601" s="15">
        <v>0.16</v>
      </c>
      <c r="U601" s="15" t="s">
        <v>3335</v>
      </c>
      <c r="V601" s="15" t="s">
        <v>76</v>
      </c>
      <c r="W601" s="16">
        <v>1</v>
      </c>
      <c r="X601" s="16">
        <v>0</v>
      </c>
      <c r="Y601" s="15">
        <v>7044</v>
      </c>
      <c r="Z601" s="15">
        <v>0.16200000000000001</v>
      </c>
      <c r="AA601" s="15" t="s">
        <v>3385</v>
      </c>
      <c r="AB601" s="15" t="s">
        <v>3386</v>
      </c>
      <c r="AC601" s="15">
        <v>0</v>
      </c>
      <c r="AD601" s="15"/>
      <c r="AE601" s="15" t="s">
        <v>222</v>
      </c>
      <c r="AF601" s="15" t="s">
        <v>4928</v>
      </c>
      <c r="AG601" s="16">
        <v>1</v>
      </c>
      <c r="AH601" s="15" t="s">
        <v>4929</v>
      </c>
      <c r="AI601" s="15" t="s">
        <v>78</v>
      </c>
      <c r="AJ601" s="15">
        <v>7043.6186523400002</v>
      </c>
      <c r="AK601" s="15">
        <v>347.48032962500002</v>
      </c>
      <c r="AL601" s="15">
        <v>3088673.0054100002</v>
      </c>
      <c r="AM601" s="15">
        <v>1425096.99214</v>
      </c>
      <c r="AN601" s="14"/>
      <c r="AO601" s="14"/>
      <c r="AP601" s="19">
        <v>22400</v>
      </c>
      <c r="AQ601" s="19">
        <v>94700</v>
      </c>
      <c r="AR601" s="19">
        <v>0</v>
      </c>
      <c r="AS601" s="19">
        <v>0</v>
      </c>
      <c r="AT601" s="19">
        <f t="shared" si="135"/>
        <v>117100</v>
      </c>
      <c r="AU601" s="19">
        <v>45000</v>
      </c>
      <c r="AV601" s="19">
        <v>3000</v>
      </c>
      <c r="AW601" s="19">
        <v>25235</v>
      </c>
      <c r="AX601" s="19">
        <v>0</v>
      </c>
      <c r="AY601" s="20">
        <f t="shared" si="137"/>
        <v>73235</v>
      </c>
      <c r="AZ601" s="19">
        <f t="shared" si="136"/>
        <v>43865</v>
      </c>
      <c r="BA601" s="21">
        <v>1.4712000000000001</v>
      </c>
      <c r="BB601" s="21">
        <v>2.0617000000000001</v>
      </c>
      <c r="BC601" s="22"/>
      <c r="BD601" s="19">
        <v>1171</v>
      </c>
      <c r="BE601" s="19">
        <f t="shared" si="131"/>
        <v>645.34187999999995</v>
      </c>
      <c r="BF601" s="19">
        <f t="shared" si="132"/>
        <v>904.36470499999996</v>
      </c>
      <c r="BG601" s="23">
        <v>3.4819999999999997E-2</v>
      </c>
      <c r="BH601" s="23">
        <f t="shared" si="130"/>
        <v>3.4819999999999997E-2</v>
      </c>
      <c r="BI601" s="19">
        <v>22.470804261599994</v>
      </c>
      <c r="BJ601" s="19">
        <v>31.489979028099995</v>
      </c>
      <c r="BK601" s="19">
        <f t="shared" si="128"/>
        <v>622.8710757383999</v>
      </c>
      <c r="BL601" s="19">
        <f t="shared" si="128"/>
        <v>872.87472597189992</v>
      </c>
      <c r="BM601" s="19">
        <v>0</v>
      </c>
      <c r="BN601" s="19">
        <v>0</v>
      </c>
      <c r="BO601" s="19">
        <f t="shared" si="133"/>
        <v>0</v>
      </c>
      <c r="BP601" s="24">
        <f t="shared" si="129"/>
        <v>622.8710757383999</v>
      </c>
      <c r="BQ601" s="24">
        <f t="shared" si="129"/>
        <v>872.87472597189992</v>
      </c>
      <c r="BR601" s="24">
        <f t="shared" si="134"/>
        <v>250.00365023350003</v>
      </c>
    </row>
    <row r="602" spans="1:70" s="25" customFormat="1" ht="14.25" x14ac:dyDescent="0.2">
      <c r="A602" s="14">
        <v>847</v>
      </c>
      <c r="B602" s="14"/>
      <c r="C602" s="15" t="s">
        <v>176</v>
      </c>
      <c r="D602" s="16">
        <v>11375</v>
      </c>
      <c r="E602" s="15" t="s">
        <v>4930</v>
      </c>
      <c r="F602" s="15" t="s">
        <v>4931</v>
      </c>
      <c r="G602" s="17" t="s">
        <v>4932</v>
      </c>
      <c r="H602" s="17" t="s">
        <v>4933</v>
      </c>
      <c r="I602" s="17" t="s">
        <v>86</v>
      </c>
      <c r="J602" s="15" t="s">
        <v>4934</v>
      </c>
      <c r="K602" s="15" t="s">
        <v>981</v>
      </c>
      <c r="L602" s="18" t="s">
        <v>4935</v>
      </c>
      <c r="M602" s="15" t="s">
        <v>3396</v>
      </c>
      <c r="N602" s="15" t="s">
        <v>3397</v>
      </c>
      <c r="O602" s="16">
        <v>510</v>
      </c>
      <c r="P602" s="15" t="s">
        <v>118</v>
      </c>
      <c r="Q602" s="15">
        <v>22400</v>
      </c>
      <c r="R602" s="15">
        <v>143900</v>
      </c>
      <c r="S602" s="15">
        <v>166300</v>
      </c>
      <c r="T602" s="15">
        <v>0.16</v>
      </c>
      <c r="U602" s="15" t="s">
        <v>3335</v>
      </c>
      <c r="V602" s="15" t="s">
        <v>76</v>
      </c>
      <c r="W602" s="16">
        <v>1</v>
      </c>
      <c r="X602" s="16">
        <v>0</v>
      </c>
      <c r="Y602" s="15">
        <v>6907</v>
      </c>
      <c r="Z602" s="15">
        <v>0.159</v>
      </c>
      <c r="AA602" s="15" t="s">
        <v>3385</v>
      </c>
      <c r="AB602" s="15" t="s">
        <v>3386</v>
      </c>
      <c r="AC602" s="15">
        <v>0</v>
      </c>
      <c r="AD602" s="15"/>
      <c r="AE602" s="15" t="s">
        <v>222</v>
      </c>
      <c r="AF602" s="15" t="s">
        <v>4936</v>
      </c>
      <c r="AG602" s="16">
        <v>1</v>
      </c>
      <c r="AH602" s="15" t="s">
        <v>4937</v>
      </c>
      <c r="AI602" s="15" t="s">
        <v>78</v>
      </c>
      <c r="AJ602" s="15">
        <v>6906.9096679699996</v>
      </c>
      <c r="AK602" s="15">
        <v>345.72119352300001</v>
      </c>
      <c r="AL602" s="15">
        <v>3088682.5509299999</v>
      </c>
      <c r="AM602" s="15">
        <v>1425033.48765</v>
      </c>
      <c r="AN602" s="14"/>
      <c r="AO602" s="14"/>
      <c r="AP602" s="19">
        <v>22400</v>
      </c>
      <c r="AQ602" s="19">
        <v>135300</v>
      </c>
      <c r="AR602" s="19">
        <v>0</v>
      </c>
      <c r="AS602" s="19">
        <v>0</v>
      </c>
      <c r="AT602" s="19">
        <f t="shared" si="135"/>
        <v>157700</v>
      </c>
      <c r="AU602" s="19">
        <v>45000</v>
      </c>
      <c r="AV602" s="19">
        <v>3000</v>
      </c>
      <c r="AW602" s="19">
        <v>39445</v>
      </c>
      <c r="AX602" s="19">
        <v>0</v>
      </c>
      <c r="AY602" s="20">
        <f t="shared" si="137"/>
        <v>87445</v>
      </c>
      <c r="AZ602" s="19">
        <f t="shared" si="136"/>
        <v>70255</v>
      </c>
      <c r="BA602" s="21">
        <v>1.4712000000000001</v>
      </c>
      <c r="BB602" s="21">
        <v>2.0617000000000001</v>
      </c>
      <c r="BC602" s="22"/>
      <c r="BD602" s="19">
        <v>1577</v>
      </c>
      <c r="BE602" s="19">
        <f t="shared" si="131"/>
        <v>1033.5915600000001</v>
      </c>
      <c r="BF602" s="19">
        <f t="shared" si="132"/>
        <v>1448.4473350000001</v>
      </c>
      <c r="BG602" s="23">
        <v>3.4819999999999997E-2</v>
      </c>
      <c r="BH602" s="23">
        <f t="shared" si="130"/>
        <v>3.4819999999999997E-2</v>
      </c>
      <c r="BI602" s="19">
        <v>35.989658119200001</v>
      </c>
      <c r="BJ602" s="19">
        <v>50.434936204699994</v>
      </c>
      <c r="BK602" s="19">
        <f t="shared" si="128"/>
        <v>997.60190188080003</v>
      </c>
      <c r="BL602" s="19">
        <f t="shared" si="128"/>
        <v>1398.0123987953</v>
      </c>
      <c r="BM602" s="19">
        <v>0</v>
      </c>
      <c r="BN602" s="19">
        <v>0</v>
      </c>
      <c r="BO602" s="19">
        <f t="shared" si="133"/>
        <v>0</v>
      </c>
      <c r="BP602" s="24">
        <f t="shared" si="129"/>
        <v>997.60190188080003</v>
      </c>
      <c r="BQ602" s="24">
        <f t="shared" si="129"/>
        <v>1398.0123987953</v>
      </c>
      <c r="BR602" s="24">
        <f t="shared" si="134"/>
        <v>400.41049691449996</v>
      </c>
    </row>
    <row r="603" spans="1:70" s="25" customFormat="1" ht="14.25" x14ac:dyDescent="0.2">
      <c r="A603" s="14">
        <v>848</v>
      </c>
      <c r="B603" s="14"/>
      <c r="C603" s="15"/>
      <c r="D603" s="16">
        <v>9933</v>
      </c>
      <c r="E603" s="15" t="s">
        <v>4938</v>
      </c>
      <c r="F603" s="15" t="s">
        <v>4939</v>
      </c>
      <c r="G603" s="17" t="s">
        <v>4940</v>
      </c>
      <c r="H603" s="17" t="s">
        <v>4941</v>
      </c>
      <c r="I603" s="17" t="s">
        <v>86</v>
      </c>
      <c r="J603" s="15" t="s">
        <v>4941</v>
      </c>
      <c r="K603" s="15" t="s">
        <v>4942</v>
      </c>
      <c r="L603" s="18" t="s">
        <v>4943</v>
      </c>
      <c r="M603" s="15" t="s">
        <v>3396</v>
      </c>
      <c r="N603" s="15" t="s">
        <v>3397</v>
      </c>
      <c r="O603" s="16">
        <v>510</v>
      </c>
      <c r="P603" s="15" t="s">
        <v>118</v>
      </c>
      <c r="Q603" s="15">
        <v>31800</v>
      </c>
      <c r="R603" s="15">
        <v>137400</v>
      </c>
      <c r="S603" s="15">
        <v>169200</v>
      </c>
      <c r="T603" s="15">
        <v>0.22</v>
      </c>
      <c r="U603" s="15" t="s">
        <v>3335</v>
      </c>
      <c r="V603" s="15" t="s">
        <v>76</v>
      </c>
      <c r="W603" s="16">
        <v>1</v>
      </c>
      <c r="X603" s="16">
        <v>1</v>
      </c>
      <c r="Y603" s="15">
        <v>9604</v>
      </c>
      <c r="Z603" s="15">
        <v>0.22</v>
      </c>
      <c r="AA603" s="15" t="s">
        <v>3385</v>
      </c>
      <c r="AB603" s="15" t="s">
        <v>3386</v>
      </c>
      <c r="AC603" s="15">
        <v>142000</v>
      </c>
      <c r="AD603" s="26">
        <v>40316</v>
      </c>
      <c r="AE603" s="15" t="s">
        <v>222</v>
      </c>
      <c r="AF603" s="15" t="s">
        <v>4944</v>
      </c>
      <c r="AG603" s="16">
        <v>1</v>
      </c>
      <c r="AH603" s="15" t="s">
        <v>4945</v>
      </c>
      <c r="AI603" s="15" t="s">
        <v>78</v>
      </c>
      <c r="AJ603" s="15">
        <v>9603.9819335899992</v>
      </c>
      <c r="AK603" s="15">
        <v>392.89279070399999</v>
      </c>
      <c r="AL603" s="15">
        <v>3088679.9290499999</v>
      </c>
      <c r="AM603" s="15">
        <v>1424955.7987500001</v>
      </c>
      <c r="AN603" s="14"/>
      <c r="AO603" s="14"/>
      <c r="AP603" s="19">
        <v>31800</v>
      </c>
      <c r="AQ603" s="19">
        <v>129200</v>
      </c>
      <c r="AR603" s="19">
        <v>0</v>
      </c>
      <c r="AS603" s="19">
        <v>0</v>
      </c>
      <c r="AT603" s="19">
        <f t="shared" si="135"/>
        <v>161000</v>
      </c>
      <c r="AU603" s="19">
        <v>45000</v>
      </c>
      <c r="AV603" s="19">
        <v>3000</v>
      </c>
      <c r="AW603" s="19">
        <v>40600</v>
      </c>
      <c r="AX603" s="19">
        <v>0</v>
      </c>
      <c r="AY603" s="20">
        <f t="shared" si="137"/>
        <v>88600</v>
      </c>
      <c r="AZ603" s="19">
        <f t="shared" si="136"/>
        <v>72400</v>
      </c>
      <c r="BA603" s="21">
        <v>1.4712000000000001</v>
      </c>
      <c r="BB603" s="21">
        <v>2.0617000000000001</v>
      </c>
      <c r="BC603" s="22"/>
      <c r="BD603" s="19">
        <v>1610</v>
      </c>
      <c r="BE603" s="19">
        <f t="shared" si="131"/>
        <v>1065.1487999999999</v>
      </c>
      <c r="BF603" s="19">
        <f t="shared" si="132"/>
        <v>1492.6708000000001</v>
      </c>
      <c r="BG603" s="23">
        <v>3.4819999999999997E-2</v>
      </c>
      <c r="BH603" s="23">
        <f t="shared" si="130"/>
        <v>3.4819999999999997E-2</v>
      </c>
      <c r="BI603" s="19">
        <v>37.088481215999991</v>
      </c>
      <c r="BJ603" s="19">
        <v>51.974797255999995</v>
      </c>
      <c r="BK603" s="19">
        <f t="shared" si="128"/>
        <v>1028.0603187839999</v>
      </c>
      <c r="BL603" s="19">
        <f t="shared" si="128"/>
        <v>1440.696002744</v>
      </c>
      <c r="BM603" s="19">
        <v>0</v>
      </c>
      <c r="BN603" s="19">
        <v>0</v>
      </c>
      <c r="BO603" s="19">
        <f t="shared" si="133"/>
        <v>0</v>
      </c>
      <c r="BP603" s="24">
        <f t="shared" si="129"/>
        <v>1028.0603187839999</v>
      </c>
      <c r="BQ603" s="24">
        <f t="shared" si="129"/>
        <v>1440.696002744</v>
      </c>
      <c r="BR603" s="24">
        <f t="shared" si="134"/>
        <v>412.63568396000005</v>
      </c>
    </row>
    <row r="604" spans="1:70" s="25" customFormat="1" ht="14.25" x14ac:dyDescent="0.2">
      <c r="A604" s="14">
        <v>849</v>
      </c>
      <c r="B604" s="14"/>
      <c r="C604" s="15" t="s">
        <v>159</v>
      </c>
      <c r="D604" s="16">
        <v>15389</v>
      </c>
      <c r="E604" s="15" t="s">
        <v>4946</v>
      </c>
      <c r="F604" s="15" t="s">
        <v>4947</v>
      </c>
      <c r="G604" s="17" t="s">
        <v>4948</v>
      </c>
      <c r="H604" s="17" t="s">
        <v>4949</v>
      </c>
      <c r="I604" s="17" t="s">
        <v>205</v>
      </c>
      <c r="J604" s="15" t="s">
        <v>4950</v>
      </c>
      <c r="K604" s="15" t="s">
        <v>86</v>
      </c>
      <c r="L604" s="18" t="s">
        <v>4951</v>
      </c>
      <c r="M604" s="15" t="s">
        <v>3383</v>
      </c>
      <c r="N604" s="15" t="s">
        <v>3384</v>
      </c>
      <c r="O604" s="16">
        <v>510</v>
      </c>
      <c r="P604" s="15" t="s">
        <v>118</v>
      </c>
      <c r="Q604" s="15">
        <v>32100</v>
      </c>
      <c r="R604" s="15">
        <v>146700</v>
      </c>
      <c r="S604" s="15">
        <v>178800</v>
      </c>
      <c r="T604" s="15">
        <v>0.46</v>
      </c>
      <c r="U604" s="15" t="s">
        <v>3335</v>
      </c>
      <c r="V604" s="15" t="s">
        <v>76</v>
      </c>
      <c r="W604" s="16">
        <v>1</v>
      </c>
      <c r="X604" s="16">
        <v>0</v>
      </c>
      <c r="Y604" s="15">
        <v>20447</v>
      </c>
      <c r="Z604" s="15">
        <v>0.46899999999999997</v>
      </c>
      <c r="AA604" s="15" t="s">
        <v>78</v>
      </c>
      <c r="AB604" s="15" t="s">
        <v>78</v>
      </c>
      <c r="AC604" s="15">
        <v>0</v>
      </c>
      <c r="AD604" s="15"/>
      <c r="AE604" s="15" t="s">
        <v>147</v>
      </c>
      <c r="AF604" s="15" t="s">
        <v>4952</v>
      </c>
      <c r="AG604" s="16">
        <v>1</v>
      </c>
      <c r="AH604" s="15" t="s">
        <v>4953</v>
      </c>
      <c r="AI604" s="15" t="s">
        <v>78</v>
      </c>
      <c r="AJ604" s="15">
        <v>20447.4594727</v>
      </c>
      <c r="AK604" s="15">
        <v>658.06689434999998</v>
      </c>
      <c r="AL604" s="15">
        <v>3088692.5874700001</v>
      </c>
      <c r="AM604" s="15">
        <v>1424840.3076200001</v>
      </c>
      <c r="AN604" s="14"/>
      <c r="AO604" s="14"/>
      <c r="AP604" s="19">
        <v>32100</v>
      </c>
      <c r="AQ604" s="19">
        <v>146800</v>
      </c>
      <c r="AR604" s="19">
        <v>0</v>
      </c>
      <c r="AS604" s="19">
        <v>0</v>
      </c>
      <c r="AT604" s="19">
        <f t="shared" si="135"/>
        <v>178900</v>
      </c>
      <c r="AU604" s="19">
        <v>45000</v>
      </c>
      <c r="AV604" s="19">
        <v>3000</v>
      </c>
      <c r="AW604" s="19">
        <v>46865</v>
      </c>
      <c r="AX604" s="19">
        <v>12480</v>
      </c>
      <c r="AY604" s="20">
        <f t="shared" si="137"/>
        <v>107345</v>
      </c>
      <c r="AZ604" s="19">
        <f t="shared" si="136"/>
        <v>71555</v>
      </c>
      <c r="BA604" s="21">
        <v>1.4712000000000001</v>
      </c>
      <c r="BB604" s="21">
        <v>2.0617000000000001</v>
      </c>
      <c r="BC604" s="22"/>
      <c r="BD604" s="19">
        <v>1789</v>
      </c>
      <c r="BE604" s="19">
        <f t="shared" si="131"/>
        <v>1052.7171599999999</v>
      </c>
      <c r="BF604" s="19">
        <f t="shared" si="132"/>
        <v>1475.2494349999999</v>
      </c>
      <c r="BG604" s="23">
        <v>3.4819999999999997E-2</v>
      </c>
      <c r="BH604" s="23">
        <f t="shared" si="130"/>
        <v>3.4819999999999997E-2</v>
      </c>
      <c r="BI604" s="19">
        <v>36.655611511199993</v>
      </c>
      <c r="BJ604" s="19">
        <v>51.368185326699994</v>
      </c>
      <c r="BK604" s="19">
        <f t="shared" si="128"/>
        <v>1016.0615484887999</v>
      </c>
      <c r="BL604" s="19">
        <f t="shared" si="128"/>
        <v>1423.8812496732999</v>
      </c>
      <c r="BM604" s="19">
        <v>0</v>
      </c>
      <c r="BN604" s="19">
        <v>0</v>
      </c>
      <c r="BO604" s="19">
        <f t="shared" si="133"/>
        <v>0</v>
      </c>
      <c r="BP604" s="24">
        <f t="shared" si="129"/>
        <v>1016.0615484887999</v>
      </c>
      <c r="BQ604" s="24">
        <f t="shared" si="129"/>
        <v>1423.8812496732999</v>
      </c>
      <c r="BR604" s="24">
        <f t="shared" si="134"/>
        <v>407.81970118449999</v>
      </c>
    </row>
    <row r="605" spans="1:70" s="25" customFormat="1" ht="14.25" x14ac:dyDescent="0.2">
      <c r="A605" s="14">
        <v>850</v>
      </c>
      <c r="B605" s="14"/>
      <c r="C605" s="15" t="s">
        <v>159</v>
      </c>
      <c r="D605" s="16">
        <v>9362</v>
      </c>
      <c r="E605" s="15" t="s">
        <v>4954</v>
      </c>
      <c r="F605" s="15" t="s">
        <v>4955</v>
      </c>
      <c r="G605" s="17" t="s">
        <v>4948</v>
      </c>
      <c r="H605" s="17" t="s">
        <v>4949</v>
      </c>
      <c r="I605" s="17" t="s">
        <v>205</v>
      </c>
      <c r="J605" s="15" t="s">
        <v>4956</v>
      </c>
      <c r="K605" s="15" t="s">
        <v>86</v>
      </c>
      <c r="L605" s="18" t="s">
        <v>4957</v>
      </c>
      <c r="M605" s="15" t="s">
        <v>3383</v>
      </c>
      <c r="N605" s="15" t="s">
        <v>3384</v>
      </c>
      <c r="O605" s="16">
        <v>510</v>
      </c>
      <c r="P605" s="15" t="s">
        <v>118</v>
      </c>
      <c r="Q605" s="15">
        <v>25500</v>
      </c>
      <c r="R605" s="15">
        <v>131700</v>
      </c>
      <c r="S605" s="15">
        <v>157200</v>
      </c>
      <c r="T605" s="15">
        <v>0.31</v>
      </c>
      <c r="U605" s="15" t="s">
        <v>3335</v>
      </c>
      <c r="V605" s="15" t="s">
        <v>76</v>
      </c>
      <c r="W605" s="16">
        <v>1</v>
      </c>
      <c r="X605" s="16">
        <v>1</v>
      </c>
      <c r="Y605" s="15">
        <v>14018</v>
      </c>
      <c r="Z605" s="15">
        <v>0.32200000000000001</v>
      </c>
      <c r="AA605" s="15" t="s">
        <v>78</v>
      </c>
      <c r="AB605" s="15" t="s">
        <v>78</v>
      </c>
      <c r="AC605" s="15">
        <v>147500</v>
      </c>
      <c r="AD605" s="26">
        <v>41386</v>
      </c>
      <c r="AE605" s="15" t="s">
        <v>222</v>
      </c>
      <c r="AF605" s="15" t="s">
        <v>4958</v>
      </c>
      <c r="AG605" s="16">
        <v>1</v>
      </c>
      <c r="AH605" s="15" t="s">
        <v>4959</v>
      </c>
      <c r="AI605" s="15" t="s">
        <v>78</v>
      </c>
      <c r="AJ605" s="15">
        <v>14018.2851563</v>
      </c>
      <c r="AK605" s="15">
        <v>510.56431139300003</v>
      </c>
      <c r="AL605" s="15">
        <v>3088839.1093299999</v>
      </c>
      <c r="AM605" s="15">
        <v>1424933.4142</v>
      </c>
      <c r="AN605" s="14"/>
      <c r="AO605" s="14"/>
      <c r="AP605" s="19">
        <v>25500</v>
      </c>
      <c r="AQ605" s="19">
        <v>131900</v>
      </c>
      <c r="AR605" s="19">
        <v>0</v>
      </c>
      <c r="AS605" s="19">
        <v>0</v>
      </c>
      <c r="AT605" s="19">
        <f t="shared" si="135"/>
        <v>157400</v>
      </c>
      <c r="AU605" s="19">
        <v>45000</v>
      </c>
      <c r="AV605" s="19">
        <v>3000</v>
      </c>
      <c r="AW605" s="19">
        <v>39340</v>
      </c>
      <c r="AX605" s="19">
        <v>0</v>
      </c>
      <c r="AY605" s="20">
        <f t="shared" si="137"/>
        <v>87340</v>
      </c>
      <c r="AZ605" s="19">
        <f t="shared" si="136"/>
        <v>70060</v>
      </c>
      <c r="BA605" s="21">
        <v>1.4712000000000001</v>
      </c>
      <c r="BB605" s="21">
        <v>2.0617000000000001</v>
      </c>
      <c r="BC605" s="22"/>
      <c r="BD605" s="19">
        <v>1574</v>
      </c>
      <c r="BE605" s="19">
        <f t="shared" si="131"/>
        <v>1030.72272</v>
      </c>
      <c r="BF605" s="19">
        <f t="shared" si="132"/>
        <v>1444.4270200000001</v>
      </c>
      <c r="BG605" s="23">
        <v>3.4819999999999997E-2</v>
      </c>
      <c r="BH605" s="23">
        <f t="shared" si="130"/>
        <v>3.4819999999999997E-2</v>
      </c>
      <c r="BI605" s="19">
        <v>35.889765110399999</v>
      </c>
      <c r="BJ605" s="19">
        <v>50.294948836399996</v>
      </c>
      <c r="BK605" s="19">
        <f t="shared" si="128"/>
        <v>994.83295488959993</v>
      </c>
      <c r="BL605" s="19">
        <f t="shared" si="128"/>
        <v>1394.1320711636001</v>
      </c>
      <c r="BM605" s="19">
        <v>0</v>
      </c>
      <c r="BN605" s="19">
        <v>0</v>
      </c>
      <c r="BO605" s="19">
        <f t="shared" si="133"/>
        <v>0</v>
      </c>
      <c r="BP605" s="24">
        <f t="shared" si="129"/>
        <v>994.83295488959993</v>
      </c>
      <c r="BQ605" s="24">
        <f t="shared" si="129"/>
        <v>1394.1320711636001</v>
      </c>
      <c r="BR605" s="24">
        <f t="shared" si="134"/>
        <v>399.2991162740002</v>
      </c>
    </row>
    <row r="606" spans="1:70" s="25" customFormat="1" ht="14.25" x14ac:dyDescent="0.2">
      <c r="A606" s="14">
        <v>851</v>
      </c>
      <c r="B606" s="14"/>
      <c r="C606" s="15" t="s">
        <v>159</v>
      </c>
      <c r="D606" s="16">
        <v>14348</v>
      </c>
      <c r="E606" s="15" t="s">
        <v>4960</v>
      </c>
      <c r="F606" s="15" t="s">
        <v>4961</v>
      </c>
      <c r="G606" s="17" t="s">
        <v>4962</v>
      </c>
      <c r="H606" s="17" t="s">
        <v>4963</v>
      </c>
      <c r="I606" s="17" t="s">
        <v>205</v>
      </c>
      <c r="J606" s="15" t="s">
        <v>4964</v>
      </c>
      <c r="K606" s="15" t="s">
        <v>86</v>
      </c>
      <c r="L606" s="18" t="s">
        <v>4965</v>
      </c>
      <c r="M606" s="15" t="s">
        <v>3396</v>
      </c>
      <c r="N606" s="15" t="s">
        <v>3397</v>
      </c>
      <c r="O606" s="16">
        <v>510</v>
      </c>
      <c r="P606" s="15" t="s">
        <v>118</v>
      </c>
      <c r="Q606" s="15">
        <v>20000</v>
      </c>
      <c r="R606" s="15">
        <v>116000</v>
      </c>
      <c r="S606" s="15">
        <v>136000</v>
      </c>
      <c r="T606" s="15">
        <v>0.13</v>
      </c>
      <c r="U606" s="15" t="s">
        <v>3335</v>
      </c>
      <c r="V606" s="15" t="s">
        <v>76</v>
      </c>
      <c r="W606" s="16">
        <v>1</v>
      </c>
      <c r="X606" s="16">
        <v>1</v>
      </c>
      <c r="Y606" s="15">
        <v>5797</v>
      </c>
      <c r="Z606" s="15">
        <v>0.13300000000000001</v>
      </c>
      <c r="AA606" s="15" t="s">
        <v>3385</v>
      </c>
      <c r="AB606" s="15" t="s">
        <v>3386</v>
      </c>
      <c r="AC606" s="15">
        <v>135000</v>
      </c>
      <c r="AD606" s="26">
        <v>41327</v>
      </c>
      <c r="AE606" s="15" t="s">
        <v>211</v>
      </c>
      <c r="AF606" s="15" t="s">
        <v>4966</v>
      </c>
      <c r="AG606" s="16">
        <v>1</v>
      </c>
      <c r="AH606" s="15" t="s">
        <v>4967</v>
      </c>
      <c r="AI606" s="15" t="s">
        <v>78</v>
      </c>
      <c r="AJ606" s="15">
        <v>5796.60546875</v>
      </c>
      <c r="AK606" s="15">
        <v>309.02274467900003</v>
      </c>
      <c r="AL606" s="15">
        <v>3088830.34467</v>
      </c>
      <c r="AM606" s="15">
        <v>1425046.00064</v>
      </c>
      <c r="AN606" s="14"/>
      <c r="AO606" s="14"/>
      <c r="AP606" s="19">
        <v>20000</v>
      </c>
      <c r="AQ606" s="19">
        <v>109000</v>
      </c>
      <c r="AR606" s="19">
        <v>0</v>
      </c>
      <c r="AS606" s="19">
        <v>0</v>
      </c>
      <c r="AT606" s="19">
        <f t="shared" si="135"/>
        <v>129000</v>
      </c>
      <c r="AU606" s="19">
        <v>45000</v>
      </c>
      <c r="AV606" s="19">
        <v>3000</v>
      </c>
      <c r="AW606" s="19">
        <v>29400</v>
      </c>
      <c r="AX606" s="19">
        <v>0</v>
      </c>
      <c r="AY606" s="20">
        <f t="shared" si="137"/>
        <v>77400</v>
      </c>
      <c r="AZ606" s="19">
        <f t="shared" si="136"/>
        <v>51600</v>
      </c>
      <c r="BA606" s="21">
        <v>1.4712000000000001</v>
      </c>
      <c r="BB606" s="21">
        <v>2.0617000000000001</v>
      </c>
      <c r="BC606" s="22"/>
      <c r="BD606" s="19">
        <v>1290</v>
      </c>
      <c r="BE606" s="19">
        <f t="shared" si="131"/>
        <v>759.13920000000007</v>
      </c>
      <c r="BF606" s="19">
        <f t="shared" si="132"/>
        <v>1063.8371999999999</v>
      </c>
      <c r="BG606" s="23">
        <v>3.4819999999999997E-2</v>
      </c>
      <c r="BH606" s="23">
        <f t="shared" si="130"/>
        <v>3.4819999999999997E-2</v>
      </c>
      <c r="BI606" s="19">
        <v>26.433226944000001</v>
      </c>
      <c r="BJ606" s="19">
        <v>37.042811303999997</v>
      </c>
      <c r="BK606" s="19">
        <f t="shared" si="128"/>
        <v>732.70597305600006</v>
      </c>
      <c r="BL606" s="19">
        <f t="shared" si="128"/>
        <v>1026.7943886959999</v>
      </c>
      <c r="BM606" s="19">
        <v>0</v>
      </c>
      <c r="BN606" s="19">
        <v>0</v>
      </c>
      <c r="BO606" s="19">
        <f t="shared" si="133"/>
        <v>0</v>
      </c>
      <c r="BP606" s="24">
        <f t="shared" si="129"/>
        <v>732.70597305600006</v>
      </c>
      <c r="BQ606" s="24">
        <f t="shared" si="129"/>
        <v>1026.7943886959999</v>
      </c>
      <c r="BR606" s="24">
        <f t="shared" si="134"/>
        <v>294.08841563999988</v>
      </c>
    </row>
    <row r="607" spans="1:70" s="25" customFormat="1" ht="14.25" x14ac:dyDescent="0.2">
      <c r="A607" s="14">
        <v>852</v>
      </c>
      <c r="B607" s="14"/>
      <c r="C607" s="15" t="s">
        <v>159</v>
      </c>
      <c r="D607" s="16">
        <v>8480</v>
      </c>
      <c r="E607" s="15" t="s">
        <v>4968</v>
      </c>
      <c r="F607" s="15" t="s">
        <v>4969</v>
      </c>
      <c r="G607" s="17" t="s">
        <v>4962</v>
      </c>
      <c r="H607" s="17" t="s">
        <v>4963</v>
      </c>
      <c r="I607" s="17" t="s">
        <v>205</v>
      </c>
      <c r="J607" s="15" t="s">
        <v>4970</v>
      </c>
      <c r="K607" s="15" t="s">
        <v>1313</v>
      </c>
      <c r="L607" s="18" t="s">
        <v>4971</v>
      </c>
      <c r="M607" s="15" t="s">
        <v>3396</v>
      </c>
      <c r="N607" s="15" t="s">
        <v>3397</v>
      </c>
      <c r="O607" s="16">
        <v>510</v>
      </c>
      <c r="P607" s="15" t="s">
        <v>118</v>
      </c>
      <c r="Q607" s="15">
        <v>20000</v>
      </c>
      <c r="R607" s="15">
        <v>104700</v>
      </c>
      <c r="S607" s="15">
        <v>124700</v>
      </c>
      <c r="T607" s="15">
        <v>0.13</v>
      </c>
      <c r="U607" s="15" t="s">
        <v>3335</v>
      </c>
      <c r="V607" s="15" t="s">
        <v>76</v>
      </c>
      <c r="W607" s="16">
        <v>1</v>
      </c>
      <c r="X607" s="16">
        <v>0</v>
      </c>
      <c r="Y607" s="15">
        <v>5763</v>
      </c>
      <c r="Z607" s="15">
        <v>0.13200000000000001</v>
      </c>
      <c r="AA607" s="15" t="s">
        <v>3385</v>
      </c>
      <c r="AB607" s="15" t="s">
        <v>3386</v>
      </c>
      <c r="AC607" s="15">
        <v>0</v>
      </c>
      <c r="AD607" s="15"/>
      <c r="AE607" s="15" t="s">
        <v>222</v>
      </c>
      <c r="AF607" s="15" t="s">
        <v>4972</v>
      </c>
      <c r="AG607" s="16">
        <v>1</v>
      </c>
      <c r="AH607" s="15" t="s">
        <v>4973</v>
      </c>
      <c r="AI607" s="15" t="s">
        <v>78</v>
      </c>
      <c r="AJ607" s="15">
        <v>5762.7915039099998</v>
      </c>
      <c r="AK607" s="15">
        <v>308.25867831699998</v>
      </c>
      <c r="AL607" s="15">
        <v>3088821.9705699999</v>
      </c>
      <c r="AM607" s="15">
        <v>1425110.3139899999</v>
      </c>
      <c r="AN607" s="14"/>
      <c r="AO607" s="14"/>
      <c r="AP607" s="19">
        <v>20000</v>
      </c>
      <c r="AQ607" s="19">
        <v>98500</v>
      </c>
      <c r="AR607" s="19">
        <v>0</v>
      </c>
      <c r="AS607" s="19">
        <v>0</v>
      </c>
      <c r="AT607" s="19">
        <f t="shared" si="135"/>
        <v>118500</v>
      </c>
      <c r="AU607" s="19">
        <v>45000</v>
      </c>
      <c r="AV607" s="19">
        <v>3000</v>
      </c>
      <c r="AW607" s="19">
        <v>25725</v>
      </c>
      <c r="AX607" s="19">
        <v>0</v>
      </c>
      <c r="AY607" s="20">
        <f t="shared" si="137"/>
        <v>73725</v>
      </c>
      <c r="AZ607" s="19">
        <f t="shared" si="136"/>
        <v>44775</v>
      </c>
      <c r="BA607" s="21">
        <v>1.4712000000000001</v>
      </c>
      <c r="BB607" s="21">
        <v>2.0617000000000001</v>
      </c>
      <c r="BC607" s="22"/>
      <c r="BD607" s="19">
        <v>1185</v>
      </c>
      <c r="BE607" s="19">
        <f t="shared" si="131"/>
        <v>658.72980000000007</v>
      </c>
      <c r="BF607" s="19">
        <f t="shared" si="132"/>
        <v>923.12617499999999</v>
      </c>
      <c r="BG607" s="23">
        <v>3.4819999999999997E-2</v>
      </c>
      <c r="BH607" s="23">
        <f t="shared" si="130"/>
        <v>3.4819999999999997E-2</v>
      </c>
      <c r="BI607" s="19">
        <v>22.936971635999999</v>
      </c>
      <c r="BJ607" s="19">
        <v>32.143253413499998</v>
      </c>
      <c r="BK607" s="19">
        <f t="shared" ref="BK607:BL657" si="138">BE607-BI607</f>
        <v>635.79282836400012</v>
      </c>
      <c r="BL607" s="19">
        <f t="shared" si="138"/>
        <v>890.98292158649997</v>
      </c>
      <c r="BM607" s="19">
        <v>0</v>
      </c>
      <c r="BN607" s="19">
        <v>0</v>
      </c>
      <c r="BO607" s="19">
        <f t="shared" si="133"/>
        <v>0</v>
      </c>
      <c r="BP607" s="24">
        <f t="shared" si="129"/>
        <v>635.79282836400012</v>
      </c>
      <c r="BQ607" s="24">
        <f t="shared" si="129"/>
        <v>890.98292158649997</v>
      </c>
      <c r="BR607" s="24">
        <f t="shared" si="134"/>
        <v>255.19009322249985</v>
      </c>
    </row>
    <row r="608" spans="1:70" s="25" customFormat="1" ht="14.25" x14ac:dyDescent="0.2">
      <c r="A608" s="14">
        <v>853</v>
      </c>
      <c r="B608" s="14"/>
      <c r="C608" s="15" t="s">
        <v>159</v>
      </c>
      <c r="D608" s="16">
        <v>13811</v>
      </c>
      <c r="E608" s="15" t="s">
        <v>4974</v>
      </c>
      <c r="F608" s="15" t="s">
        <v>4975</v>
      </c>
      <c r="G608" s="17" t="s">
        <v>4962</v>
      </c>
      <c r="H608" s="17" t="s">
        <v>4963</v>
      </c>
      <c r="I608" s="17" t="s">
        <v>205</v>
      </c>
      <c r="J608" s="15" t="s">
        <v>4976</v>
      </c>
      <c r="K608" s="15" t="s">
        <v>86</v>
      </c>
      <c r="L608" s="18" t="s">
        <v>4977</v>
      </c>
      <c r="M608" s="15" t="s">
        <v>3396</v>
      </c>
      <c r="N608" s="15" t="s">
        <v>3397</v>
      </c>
      <c r="O608" s="16">
        <v>510</v>
      </c>
      <c r="P608" s="15" t="s">
        <v>118</v>
      </c>
      <c r="Q608" s="15">
        <v>20000</v>
      </c>
      <c r="R608" s="15">
        <v>135000</v>
      </c>
      <c r="S608" s="15">
        <v>155000</v>
      </c>
      <c r="T608" s="15">
        <v>0.13</v>
      </c>
      <c r="U608" s="15" t="s">
        <v>3335</v>
      </c>
      <c r="V608" s="15" t="s">
        <v>76</v>
      </c>
      <c r="W608" s="16">
        <v>1</v>
      </c>
      <c r="X608" s="16">
        <v>1</v>
      </c>
      <c r="Y608" s="15">
        <v>6009</v>
      </c>
      <c r="Z608" s="15">
        <v>0.13800000000000001</v>
      </c>
      <c r="AA608" s="15" t="s">
        <v>3385</v>
      </c>
      <c r="AB608" s="15" t="s">
        <v>3386</v>
      </c>
      <c r="AC608" s="15">
        <v>145000</v>
      </c>
      <c r="AD608" s="26">
        <v>42521</v>
      </c>
      <c r="AE608" s="15" t="s">
        <v>222</v>
      </c>
      <c r="AF608" s="15" t="s">
        <v>4978</v>
      </c>
      <c r="AG608" s="16">
        <v>1</v>
      </c>
      <c r="AH608" s="15" t="s">
        <v>4979</v>
      </c>
      <c r="AI608" s="15" t="s">
        <v>78</v>
      </c>
      <c r="AJ608" s="15">
        <v>6008.9111328099998</v>
      </c>
      <c r="AK608" s="15">
        <v>314.08604740200002</v>
      </c>
      <c r="AL608" s="15">
        <v>3088811.5814499999</v>
      </c>
      <c r="AM608" s="15">
        <v>1425174.3325400001</v>
      </c>
      <c r="AN608" s="14"/>
      <c r="AO608" s="14"/>
      <c r="AP608" s="19">
        <v>20000</v>
      </c>
      <c r="AQ608" s="19">
        <v>126900</v>
      </c>
      <c r="AR608" s="19">
        <v>0</v>
      </c>
      <c r="AS608" s="19">
        <v>0</v>
      </c>
      <c r="AT608" s="19">
        <f t="shared" si="135"/>
        <v>146900</v>
      </c>
      <c r="AU608" s="19">
        <v>45000</v>
      </c>
      <c r="AV608" s="19">
        <v>3000</v>
      </c>
      <c r="AW608" s="19">
        <v>35665</v>
      </c>
      <c r="AX608" s="19">
        <v>0</v>
      </c>
      <c r="AY608" s="20">
        <f t="shared" si="137"/>
        <v>83665</v>
      </c>
      <c r="AZ608" s="19">
        <f t="shared" si="136"/>
        <v>63235</v>
      </c>
      <c r="BA608" s="21">
        <v>1.4712000000000001</v>
      </c>
      <c r="BB608" s="21">
        <v>2.0617000000000001</v>
      </c>
      <c r="BC608" s="22"/>
      <c r="BD608" s="19">
        <v>1469</v>
      </c>
      <c r="BE608" s="19">
        <f t="shared" si="131"/>
        <v>930.31332000000009</v>
      </c>
      <c r="BF608" s="19">
        <f t="shared" si="132"/>
        <v>1303.715995</v>
      </c>
      <c r="BG608" s="23">
        <v>3.4819999999999997E-2</v>
      </c>
      <c r="BH608" s="23">
        <f t="shared" si="130"/>
        <v>3.4819999999999997E-2</v>
      </c>
      <c r="BI608" s="19">
        <v>32.393509802399997</v>
      </c>
      <c r="BJ608" s="19">
        <v>45.395390945899997</v>
      </c>
      <c r="BK608" s="19">
        <f t="shared" si="138"/>
        <v>897.9198101976001</v>
      </c>
      <c r="BL608" s="19">
        <f t="shared" si="138"/>
        <v>1258.3206040540999</v>
      </c>
      <c r="BM608" s="19">
        <v>0</v>
      </c>
      <c r="BN608" s="19">
        <v>0</v>
      </c>
      <c r="BO608" s="19">
        <f t="shared" si="133"/>
        <v>0</v>
      </c>
      <c r="BP608" s="24">
        <f t="shared" si="129"/>
        <v>897.9198101976001</v>
      </c>
      <c r="BQ608" s="24">
        <f t="shared" si="129"/>
        <v>1258.3206040540999</v>
      </c>
      <c r="BR608" s="24">
        <f t="shared" si="134"/>
        <v>360.40079385649983</v>
      </c>
    </row>
    <row r="609" spans="1:71" s="25" customFormat="1" ht="14.25" x14ac:dyDescent="0.2">
      <c r="A609" s="14">
        <v>857</v>
      </c>
      <c r="B609" s="14"/>
      <c r="C609" s="15" t="s">
        <v>4982</v>
      </c>
      <c r="D609" s="16">
        <v>36651</v>
      </c>
      <c r="E609" s="15" t="s">
        <v>4983</v>
      </c>
      <c r="F609" s="15" t="s">
        <v>4982</v>
      </c>
      <c r="G609" s="17" t="s">
        <v>4984</v>
      </c>
      <c r="H609" s="17" t="s">
        <v>4985</v>
      </c>
      <c r="I609" s="17" t="s">
        <v>4986</v>
      </c>
      <c r="J609" s="15" t="s">
        <v>4987</v>
      </c>
      <c r="K609" s="15" t="s">
        <v>4988</v>
      </c>
      <c r="L609" s="18" t="s">
        <v>4989</v>
      </c>
      <c r="M609" s="15" t="s">
        <v>3396</v>
      </c>
      <c r="N609" s="15" t="s">
        <v>3397</v>
      </c>
      <c r="O609" s="16">
        <v>510</v>
      </c>
      <c r="P609" s="15" t="s">
        <v>118</v>
      </c>
      <c r="Q609" s="15">
        <v>46800</v>
      </c>
      <c r="R609" s="15">
        <v>107600</v>
      </c>
      <c r="S609" s="15">
        <v>154400</v>
      </c>
      <c r="T609" s="15">
        <v>0.36</v>
      </c>
      <c r="U609" s="15" t="s">
        <v>3335</v>
      </c>
      <c r="V609" s="15" t="s">
        <v>76</v>
      </c>
      <c r="W609" s="16">
        <v>1</v>
      </c>
      <c r="X609" s="16">
        <v>1</v>
      </c>
      <c r="Y609" s="15">
        <v>11758</v>
      </c>
      <c r="Z609" s="15">
        <v>0.27</v>
      </c>
      <c r="AA609" s="15" t="s">
        <v>3385</v>
      </c>
      <c r="AB609" s="15" t="s">
        <v>3386</v>
      </c>
      <c r="AC609" s="15">
        <v>0</v>
      </c>
      <c r="AD609" s="26">
        <v>40890</v>
      </c>
      <c r="AE609" s="15" t="s">
        <v>119</v>
      </c>
      <c r="AF609" s="15" t="s">
        <v>119</v>
      </c>
      <c r="AG609" s="16">
        <v>1</v>
      </c>
      <c r="AH609" s="15" t="s">
        <v>4990</v>
      </c>
      <c r="AI609" s="15" t="s">
        <v>78</v>
      </c>
      <c r="AJ609" s="15">
        <v>11758.2587891</v>
      </c>
      <c r="AK609" s="15">
        <v>443.494644983</v>
      </c>
      <c r="AL609" s="15">
        <v>3088848.0864400002</v>
      </c>
      <c r="AM609" s="15">
        <v>1425448.61619</v>
      </c>
      <c r="AN609" s="14"/>
      <c r="AO609" s="14"/>
      <c r="AP609" s="19">
        <v>46800</v>
      </c>
      <c r="AQ609" s="19">
        <v>100700</v>
      </c>
      <c r="AR609" s="19">
        <v>0</v>
      </c>
      <c r="AS609" s="19">
        <v>500</v>
      </c>
      <c r="AT609" s="19">
        <f t="shared" si="135"/>
        <v>148000</v>
      </c>
      <c r="AU609" s="19">
        <v>45000</v>
      </c>
      <c r="AV609" s="19">
        <v>3000</v>
      </c>
      <c r="AW609" s="19">
        <v>35875</v>
      </c>
      <c r="AX609" s="19">
        <v>0</v>
      </c>
      <c r="AY609" s="20">
        <f t="shared" si="137"/>
        <v>83875</v>
      </c>
      <c r="AZ609" s="19">
        <f t="shared" si="136"/>
        <v>64125</v>
      </c>
      <c r="BA609" s="21">
        <v>1.4712000000000001</v>
      </c>
      <c r="BB609" s="21">
        <v>2.0617000000000001</v>
      </c>
      <c r="BC609" s="22"/>
      <c r="BD609" s="19">
        <v>1490</v>
      </c>
      <c r="BE609" s="19">
        <f t="shared" si="131"/>
        <v>943.40700000000004</v>
      </c>
      <c r="BF609" s="19">
        <f t="shared" si="132"/>
        <v>1322.0651250000001</v>
      </c>
      <c r="BG609" s="23">
        <v>3.4819999999999997E-2</v>
      </c>
      <c r="BH609" s="23">
        <f t="shared" si="130"/>
        <v>3.4819999999999997E-2</v>
      </c>
      <c r="BI609" s="19">
        <v>32.593295820000002</v>
      </c>
      <c r="BJ609" s="19">
        <v>45.675365682499994</v>
      </c>
      <c r="BK609" s="19">
        <f t="shared" si="138"/>
        <v>910.81370418000006</v>
      </c>
      <c r="BL609" s="19">
        <f t="shared" si="138"/>
        <v>1276.3897593175002</v>
      </c>
      <c r="BM609" s="19">
        <v>0</v>
      </c>
      <c r="BN609" s="19">
        <v>0</v>
      </c>
      <c r="BO609" s="19">
        <f t="shared" si="133"/>
        <v>0</v>
      </c>
      <c r="BP609" s="24">
        <f t="shared" ref="BP609:BQ658" si="139">BK609-BM609</f>
        <v>910.81370418000006</v>
      </c>
      <c r="BQ609" s="24">
        <f t="shared" si="139"/>
        <v>1276.3897593175002</v>
      </c>
      <c r="BR609" s="24">
        <f t="shared" si="134"/>
        <v>365.57605513750013</v>
      </c>
    </row>
    <row r="610" spans="1:71" s="25" customFormat="1" ht="14.25" x14ac:dyDescent="0.2">
      <c r="A610" s="14">
        <v>858</v>
      </c>
      <c r="B610" s="14"/>
      <c r="C610" s="15"/>
      <c r="D610" s="16">
        <v>23007</v>
      </c>
      <c r="E610" s="15" t="s">
        <v>4991</v>
      </c>
      <c r="F610" s="15" t="s">
        <v>4992</v>
      </c>
      <c r="G610" s="17" t="s">
        <v>4993</v>
      </c>
      <c r="H610" s="17" t="s">
        <v>4994</v>
      </c>
      <c r="I610" s="17" t="s">
        <v>86</v>
      </c>
      <c r="J610" s="15" t="s">
        <v>4995</v>
      </c>
      <c r="K610" s="15" t="s">
        <v>4996</v>
      </c>
      <c r="L610" s="18" t="s">
        <v>4997</v>
      </c>
      <c r="M610" s="15" t="s">
        <v>3396</v>
      </c>
      <c r="N610" s="15" t="s">
        <v>3397</v>
      </c>
      <c r="O610" s="16">
        <v>510</v>
      </c>
      <c r="P610" s="15" t="s">
        <v>118</v>
      </c>
      <c r="Q610" s="15">
        <v>28100</v>
      </c>
      <c r="R610" s="15">
        <v>101200</v>
      </c>
      <c r="S610" s="15">
        <v>129300</v>
      </c>
      <c r="T610" s="15">
        <v>0.21</v>
      </c>
      <c r="U610" s="15" t="s">
        <v>3335</v>
      </c>
      <c r="V610" s="15" t="s">
        <v>76</v>
      </c>
      <c r="W610" s="16">
        <v>1</v>
      </c>
      <c r="X610" s="16">
        <v>1</v>
      </c>
      <c r="Y610" s="15">
        <v>9104</v>
      </c>
      <c r="Z610" s="15">
        <v>0.20899999999999999</v>
      </c>
      <c r="AA610" s="15" t="s">
        <v>3385</v>
      </c>
      <c r="AB610" s="15" t="s">
        <v>3386</v>
      </c>
      <c r="AC610" s="15">
        <v>118000</v>
      </c>
      <c r="AD610" s="26">
        <v>38260</v>
      </c>
      <c r="AE610" s="15" t="s">
        <v>119</v>
      </c>
      <c r="AF610" s="15" t="s">
        <v>119</v>
      </c>
      <c r="AG610" s="16">
        <v>1</v>
      </c>
      <c r="AH610" s="15" t="s">
        <v>4998</v>
      </c>
      <c r="AI610" s="15" t="s">
        <v>78</v>
      </c>
      <c r="AJ610" s="15">
        <v>9103.7783203100007</v>
      </c>
      <c r="AK610" s="15">
        <v>402.87702716799998</v>
      </c>
      <c r="AL610" s="15">
        <v>3088868.6117400001</v>
      </c>
      <c r="AM610" s="15">
        <v>1425372.30391</v>
      </c>
      <c r="AN610" s="14"/>
      <c r="AO610" s="14"/>
      <c r="AP610" s="19">
        <v>28100</v>
      </c>
      <c r="AQ610" s="19">
        <v>95200</v>
      </c>
      <c r="AR610" s="19">
        <v>0</v>
      </c>
      <c r="AS610" s="19">
        <v>0</v>
      </c>
      <c r="AT610" s="19">
        <f t="shared" si="135"/>
        <v>123300</v>
      </c>
      <c r="AU610" s="19">
        <v>45000</v>
      </c>
      <c r="AV610" s="19">
        <v>3000</v>
      </c>
      <c r="AW610" s="19">
        <v>27405</v>
      </c>
      <c r="AX610" s="19">
        <v>0</v>
      </c>
      <c r="AY610" s="20">
        <f t="shared" si="137"/>
        <v>75405</v>
      </c>
      <c r="AZ610" s="19">
        <f t="shared" si="136"/>
        <v>47895</v>
      </c>
      <c r="BA610" s="21">
        <v>1.4712000000000001</v>
      </c>
      <c r="BB610" s="21">
        <v>2.0617000000000001</v>
      </c>
      <c r="BC610" s="22"/>
      <c r="BD610" s="19">
        <v>1233</v>
      </c>
      <c r="BE610" s="19">
        <f t="shared" si="131"/>
        <v>704.63124000000005</v>
      </c>
      <c r="BF610" s="19">
        <f t="shared" si="132"/>
        <v>987.45121500000005</v>
      </c>
      <c r="BG610" s="23">
        <v>3.4819999999999997E-2</v>
      </c>
      <c r="BH610" s="23">
        <f t="shared" si="130"/>
        <v>3.4819999999999997E-2</v>
      </c>
      <c r="BI610" s="19">
        <v>24.5352597768</v>
      </c>
      <c r="BJ610" s="19">
        <v>34.383051306299997</v>
      </c>
      <c r="BK610" s="19">
        <f t="shared" si="138"/>
        <v>680.09598022320006</v>
      </c>
      <c r="BL610" s="19">
        <f t="shared" si="138"/>
        <v>953.06816369370006</v>
      </c>
      <c r="BM610" s="19">
        <v>0</v>
      </c>
      <c r="BN610" s="19">
        <v>0</v>
      </c>
      <c r="BO610" s="19">
        <f t="shared" si="133"/>
        <v>0</v>
      </c>
      <c r="BP610" s="24">
        <f t="shared" si="139"/>
        <v>680.09598022320006</v>
      </c>
      <c r="BQ610" s="24">
        <f t="shared" si="139"/>
        <v>953.06816369370006</v>
      </c>
      <c r="BR610" s="24">
        <f t="shared" si="134"/>
        <v>272.9721834705</v>
      </c>
    </row>
    <row r="611" spans="1:71" s="25" customFormat="1" ht="14.25" x14ac:dyDescent="0.2">
      <c r="A611" s="14">
        <v>859</v>
      </c>
      <c r="B611" s="14"/>
      <c r="C611" s="15"/>
      <c r="D611" s="16">
        <v>9302</v>
      </c>
      <c r="E611" s="15" t="s">
        <v>4999</v>
      </c>
      <c r="F611" s="15" t="s">
        <v>5000</v>
      </c>
      <c r="G611" s="17" t="s">
        <v>5001</v>
      </c>
      <c r="H611" s="17" t="s">
        <v>5002</v>
      </c>
      <c r="I611" s="17" t="s">
        <v>86</v>
      </c>
      <c r="J611" s="15" t="s">
        <v>5003</v>
      </c>
      <c r="K611" s="15" t="s">
        <v>1925</v>
      </c>
      <c r="L611" s="18" t="s">
        <v>5004</v>
      </c>
      <c r="M611" s="15" t="s">
        <v>3396</v>
      </c>
      <c r="N611" s="15" t="s">
        <v>3397</v>
      </c>
      <c r="O611" s="16">
        <v>510</v>
      </c>
      <c r="P611" s="15" t="s">
        <v>118</v>
      </c>
      <c r="Q611" s="15">
        <v>23900</v>
      </c>
      <c r="R611" s="15">
        <v>148300</v>
      </c>
      <c r="S611" s="15">
        <v>172200</v>
      </c>
      <c r="T611" s="15">
        <v>0.18</v>
      </c>
      <c r="U611" s="15" t="s">
        <v>3335</v>
      </c>
      <c r="V611" s="15" t="s">
        <v>76</v>
      </c>
      <c r="W611" s="16">
        <v>1</v>
      </c>
      <c r="X611" s="16">
        <v>1</v>
      </c>
      <c r="Y611" s="15">
        <v>7777</v>
      </c>
      <c r="Z611" s="15">
        <v>0.17899999999999999</v>
      </c>
      <c r="AA611" s="15" t="s">
        <v>3385</v>
      </c>
      <c r="AB611" s="15" t="s">
        <v>3386</v>
      </c>
      <c r="AC611" s="15">
        <v>156900</v>
      </c>
      <c r="AD611" s="26">
        <v>41029</v>
      </c>
      <c r="AE611" s="15" t="s">
        <v>119</v>
      </c>
      <c r="AF611" s="15" t="s">
        <v>119</v>
      </c>
      <c r="AG611" s="16">
        <v>1</v>
      </c>
      <c r="AH611" s="15" t="s">
        <v>5005</v>
      </c>
      <c r="AI611" s="15" t="s">
        <v>78</v>
      </c>
      <c r="AJ611" s="15">
        <v>7776.890625</v>
      </c>
      <c r="AK611" s="15">
        <v>373.66985267500002</v>
      </c>
      <c r="AL611" s="15">
        <v>3088882.9889099998</v>
      </c>
      <c r="AM611" s="15">
        <v>1425308.0962700001</v>
      </c>
      <c r="AN611" s="14"/>
      <c r="AO611" s="14"/>
      <c r="AP611" s="19">
        <v>23900</v>
      </c>
      <c r="AQ611" s="19">
        <v>139400</v>
      </c>
      <c r="AR611" s="19">
        <v>0</v>
      </c>
      <c r="AS611" s="19">
        <v>0</v>
      </c>
      <c r="AT611" s="19">
        <f t="shared" si="135"/>
        <v>163300</v>
      </c>
      <c r="AU611" s="19">
        <v>45000</v>
      </c>
      <c r="AV611" s="19">
        <v>3000</v>
      </c>
      <c r="AW611" s="19">
        <v>41405</v>
      </c>
      <c r="AX611" s="19">
        <v>0</v>
      </c>
      <c r="AY611" s="20">
        <f t="shared" si="137"/>
        <v>89405</v>
      </c>
      <c r="AZ611" s="19">
        <f t="shared" si="136"/>
        <v>73895</v>
      </c>
      <c r="BA611" s="21">
        <v>1.4712000000000001</v>
      </c>
      <c r="BB611" s="21">
        <v>2.0617000000000001</v>
      </c>
      <c r="BC611" s="22"/>
      <c r="BD611" s="19">
        <v>1633</v>
      </c>
      <c r="BE611" s="19">
        <f t="shared" si="131"/>
        <v>1087.1432400000001</v>
      </c>
      <c r="BF611" s="19">
        <f t="shared" si="132"/>
        <v>1523.4932150000002</v>
      </c>
      <c r="BG611" s="23">
        <v>3.4819999999999997E-2</v>
      </c>
      <c r="BH611" s="23">
        <f t="shared" si="130"/>
        <v>3.4819999999999997E-2</v>
      </c>
      <c r="BI611" s="19">
        <v>37.854327616799999</v>
      </c>
      <c r="BJ611" s="19">
        <v>53.0480337463</v>
      </c>
      <c r="BK611" s="19">
        <f t="shared" si="138"/>
        <v>1049.2889123832001</v>
      </c>
      <c r="BL611" s="19">
        <f t="shared" si="138"/>
        <v>1470.4451812537002</v>
      </c>
      <c r="BM611" s="19">
        <v>0</v>
      </c>
      <c r="BN611" s="19">
        <v>0</v>
      </c>
      <c r="BO611" s="19">
        <f t="shared" si="133"/>
        <v>0</v>
      </c>
      <c r="BP611" s="24">
        <f t="shared" si="139"/>
        <v>1049.2889123832001</v>
      </c>
      <c r="BQ611" s="24">
        <f t="shared" si="139"/>
        <v>1470.4451812537002</v>
      </c>
      <c r="BR611" s="24">
        <f t="shared" si="134"/>
        <v>421.15626887050007</v>
      </c>
    </row>
    <row r="612" spans="1:71" s="25" customFormat="1" ht="14.25" x14ac:dyDescent="0.2">
      <c r="A612" s="14">
        <v>860</v>
      </c>
      <c r="B612" s="14"/>
      <c r="C612" s="15"/>
      <c r="D612" s="16">
        <v>29224</v>
      </c>
      <c r="E612" s="15" t="s">
        <v>5006</v>
      </c>
      <c r="F612" s="15" t="s">
        <v>5007</v>
      </c>
      <c r="G612" s="17" t="s">
        <v>5008</v>
      </c>
      <c r="H612" s="17" t="s">
        <v>5009</v>
      </c>
      <c r="I612" s="17" t="s">
        <v>250</v>
      </c>
      <c r="J612" s="15" t="s">
        <v>5010</v>
      </c>
      <c r="K612" s="15" t="s">
        <v>88</v>
      </c>
      <c r="L612" s="18" t="s">
        <v>5011</v>
      </c>
      <c r="M612" s="15" t="s">
        <v>3396</v>
      </c>
      <c r="N612" s="15" t="s">
        <v>3397</v>
      </c>
      <c r="O612" s="16">
        <v>510</v>
      </c>
      <c r="P612" s="15" t="s">
        <v>118</v>
      </c>
      <c r="Q612" s="15">
        <v>22300</v>
      </c>
      <c r="R612" s="15">
        <v>115600</v>
      </c>
      <c r="S612" s="15">
        <v>137900</v>
      </c>
      <c r="T612" s="15">
        <v>0.16</v>
      </c>
      <c r="U612" s="15" t="s">
        <v>3335</v>
      </c>
      <c r="V612" s="15" t="s">
        <v>76</v>
      </c>
      <c r="W612" s="16">
        <v>1</v>
      </c>
      <c r="X612" s="16">
        <v>1</v>
      </c>
      <c r="Y612" s="15">
        <v>7169</v>
      </c>
      <c r="Z612" s="15">
        <v>0.16500000000000001</v>
      </c>
      <c r="AA612" s="15" t="s">
        <v>3385</v>
      </c>
      <c r="AB612" s="15" t="s">
        <v>3386</v>
      </c>
      <c r="AC612" s="15">
        <v>132000</v>
      </c>
      <c r="AD612" s="26">
        <v>40893</v>
      </c>
      <c r="AE612" s="15" t="s">
        <v>211</v>
      </c>
      <c r="AF612" s="15" t="s">
        <v>5012</v>
      </c>
      <c r="AG612" s="16">
        <v>1</v>
      </c>
      <c r="AH612" s="15" t="s">
        <v>5013</v>
      </c>
      <c r="AI612" s="15" t="s">
        <v>78</v>
      </c>
      <c r="AJ612" s="15">
        <v>7168.9477539099998</v>
      </c>
      <c r="AK612" s="15">
        <v>354.34801624200003</v>
      </c>
      <c r="AL612" s="15">
        <v>3088898.9748200001</v>
      </c>
      <c r="AM612" s="15">
        <v>1425247.0101999999</v>
      </c>
      <c r="AN612" s="14"/>
      <c r="AO612" s="14"/>
      <c r="AP612" s="19">
        <v>22300</v>
      </c>
      <c r="AQ612" s="19">
        <v>108600</v>
      </c>
      <c r="AR612" s="19">
        <v>0</v>
      </c>
      <c r="AS612" s="19">
        <v>0</v>
      </c>
      <c r="AT612" s="19">
        <f t="shared" si="135"/>
        <v>130900</v>
      </c>
      <c r="AU612" s="19">
        <v>45000</v>
      </c>
      <c r="AV612" s="19">
        <v>3000</v>
      </c>
      <c r="AW612" s="19">
        <v>30065</v>
      </c>
      <c r="AX612" s="19">
        <v>0</v>
      </c>
      <c r="AY612" s="20">
        <f t="shared" si="137"/>
        <v>78065</v>
      </c>
      <c r="AZ612" s="19">
        <f t="shared" si="136"/>
        <v>52835</v>
      </c>
      <c r="BA612" s="21">
        <v>1.4712000000000001</v>
      </c>
      <c r="BB612" s="21">
        <v>2.0617000000000001</v>
      </c>
      <c r="BC612" s="22"/>
      <c r="BD612" s="19">
        <v>1309</v>
      </c>
      <c r="BE612" s="19">
        <f t="shared" si="131"/>
        <v>777.30852000000004</v>
      </c>
      <c r="BF612" s="19">
        <f t="shared" si="132"/>
        <v>1089.2991950000001</v>
      </c>
      <c r="BG612" s="23">
        <v>3.4819999999999997E-2</v>
      </c>
      <c r="BH612" s="23">
        <f t="shared" si="130"/>
        <v>3.4819999999999997E-2</v>
      </c>
      <c r="BI612" s="19">
        <v>27.0658826664</v>
      </c>
      <c r="BJ612" s="19">
        <v>37.929397969900002</v>
      </c>
      <c r="BK612" s="19">
        <f t="shared" si="138"/>
        <v>750.24263733359999</v>
      </c>
      <c r="BL612" s="19">
        <f t="shared" si="138"/>
        <v>1051.3697970301</v>
      </c>
      <c r="BM612" s="19">
        <v>0</v>
      </c>
      <c r="BN612" s="19">
        <v>0</v>
      </c>
      <c r="BO612" s="19">
        <f t="shared" si="133"/>
        <v>0</v>
      </c>
      <c r="BP612" s="24">
        <f t="shared" si="139"/>
        <v>750.24263733359999</v>
      </c>
      <c r="BQ612" s="24">
        <f t="shared" si="139"/>
        <v>1051.3697970301</v>
      </c>
      <c r="BR612" s="24">
        <f t="shared" si="134"/>
        <v>301.12715969650003</v>
      </c>
    </row>
    <row r="613" spans="1:71" s="25" customFormat="1" ht="14.25" x14ac:dyDescent="0.2">
      <c r="A613" s="14">
        <v>861</v>
      </c>
      <c r="B613" s="14"/>
      <c r="C613" s="15"/>
      <c r="D613" s="16">
        <v>3424</v>
      </c>
      <c r="E613" s="15" t="s">
        <v>5014</v>
      </c>
      <c r="F613" s="15" t="s">
        <v>5015</v>
      </c>
      <c r="G613" s="17" t="s">
        <v>5016</v>
      </c>
      <c r="H613" s="17" t="s">
        <v>5017</v>
      </c>
      <c r="I613" s="17" t="s">
        <v>86</v>
      </c>
      <c r="J613" s="15" t="s">
        <v>5018</v>
      </c>
      <c r="K613" s="15" t="s">
        <v>2085</v>
      </c>
      <c r="L613" s="18" t="s">
        <v>5019</v>
      </c>
      <c r="M613" s="15" t="s">
        <v>3396</v>
      </c>
      <c r="N613" s="15" t="s">
        <v>3397</v>
      </c>
      <c r="O613" s="16">
        <v>510</v>
      </c>
      <c r="P613" s="15" t="s">
        <v>118</v>
      </c>
      <c r="Q613" s="15">
        <v>22300</v>
      </c>
      <c r="R613" s="15">
        <v>105400</v>
      </c>
      <c r="S613" s="15">
        <v>127700</v>
      </c>
      <c r="T613" s="15">
        <v>0.16</v>
      </c>
      <c r="U613" s="15" t="s">
        <v>3335</v>
      </c>
      <c r="V613" s="15" t="s">
        <v>76</v>
      </c>
      <c r="W613" s="16">
        <v>1</v>
      </c>
      <c r="X613" s="16">
        <v>1</v>
      </c>
      <c r="Y613" s="15">
        <v>6999</v>
      </c>
      <c r="Z613" s="15">
        <v>0.161</v>
      </c>
      <c r="AA613" s="15" t="s">
        <v>3385</v>
      </c>
      <c r="AB613" s="15" t="s">
        <v>3386</v>
      </c>
      <c r="AC613" s="15">
        <v>113190</v>
      </c>
      <c r="AD613" s="26">
        <v>37309</v>
      </c>
      <c r="AE613" s="15" t="s">
        <v>183</v>
      </c>
      <c r="AF613" s="15" t="s">
        <v>5020</v>
      </c>
      <c r="AG613" s="16">
        <v>1</v>
      </c>
      <c r="AH613" s="15" t="s">
        <v>5021</v>
      </c>
      <c r="AI613" s="15" t="s">
        <v>78</v>
      </c>
      <c r="AJ613" s="15">
        <v>6998.5292968800004</v>
      </c>
      <c r="AK613" s="15">
        <v>347.65236058800002</v>
      </c>
      <c r="AL613" s="15">
        <v>3088912.1627199999</v>
      </c>
      <c r="AM613" s="15">
        <v>1425184.5880700001</v>
      </c>
      <c r="AN613" s="14"/>
      <c r="AO613" s="14"/>
      <c r="AP613" s="19">
        <v>22300</v>
      </c>
      <c r="AQ613" s="19">
        <v>99100</v>
      </c>
      <c r="AR613" s="19">
        <v>0</v>
      </c>
      <c r="AS613" s="19">
        <v>0</v>
      </c>
      <c r="AT613" s="19">
        <f t="shared" si="135"/>
        <v>121400</v>
      </c>
      <c r="AU613" s="19">
        <v>45000</v>
      </c>
      <c r="AV613" s="19">
        <v>0</v>
      </c>
      <c r="AW613" s="19">
        <v>26740</v>
      </c>
      <c r="AX613" s="19">
        <v>0</v>
      </c>
      <c r="AY613" s="20">
        <f t="shared" si="137"/>
        <v>71740</v>
      </c>
      <c r="AZ613" s="19">
        <f t="shared" si="136"/>
        <v>49660</v>
      </c>
      <c r="BA613" s="21">
        <v>1.4712000000000001</v>
      </c>
      <c r="BB613" s="21">
        <v>2.0617000000000001</v>
      </c>
      <c r="BC613" s="22"/>
      <c r="BD613" s="19">
        <v>1214</v>
      </c>
      <c r="BE613" s="19">
        <f t="shared" si="131"/>
        <v>730.59792000000004</v>
      </c>
      <c r="BF613" s="19">
        <f t="shared" si="132"/>
        <v>1023.84022</v>
      </c>
      <c r="BG613" s="23">
        <v>3.4819999999999997E-2</v>
      </c>
      <c r="BH613" s="23">
        <f t="shared" si="130"/>
        <v>3.4819999999999997E-2</v>
      </c>
      <c r="BI613" s="19">
        <v>25.439419574399999</v>
      </c>
      <c r="BJ613" s="19">
        <v>35.6501164604</v>
      </c>
      <c r="BK613" s="19">
        <f t="shared" si="138"/>
        <v>705.1585004256001</v>
      </c>
      <c r="BL613" s="19">
        <f t="shared" si="138"/>
        <v>988.19010353960005</v>
      </c>
      <c r="BM613" s="19">
        <v>0</v>
      </c>
      <c r="BN613" s="19">
        <v>0</v>
      </c>
      <c r="BO613" s="19">
        <f t="shared" si="133"/>
        <v>0</v>
      </c>
      <c r="BP613" s="24">
        <f t="shared" si="139"/>
        <v>705.1585004256001</v>
      </c>
      <c r="BQ613" s="24">
        <f t="shared" si="139"/>
        <v>988.19010353960005</v>
      </c>
      <c r="BR613" s="24">
        <f t="shared" si="134"/>
        <v>283.03160311399995</v>
      </c>
    </row>
    <row r="614" spans="1:71" s="25" customFormat="1" ht="14.25" x14ac:dyDescent="0.2">
      <c r="A614" s="14">
        <v>862</v>
      </c>
      <c r="B614" s="14"/>
      <c r="C614" s="15" t="s">
        <v>5022</v>
      </c>
      <c r="D614" s="16">
        <v>7396</v>
      </c>
      <c r="E614" s="15" t="s">
        <v>5023</v>
      </c>
      <c r="F614" s="15" t="s">
        <v>5022</v>
      </c>
      <c r="G614" s="17" t="s">
        <v>5024</v>
      </c>
      <c r="H614" s="17" t="s">
        <v>5025</v>
      </c>
      <c r="I614" s="17" t="s">
        <v>86</v>
      </c>
      <c r="J614" s="15" t="s">
        <v>5026</v>
      </c>
      <c r="K614" s="15" t="s">
        <v>4706</v>
      </c>
      <c r="L614" s="18" t="s">
        <v>5027</v>
      </c>
      <c r="M614" s="15" t="s">
        <v>3396</v>
      </c>
      <c r="N614" s="15" t="s">
        <v>3397</v>
      </c>
      <c r="O614" s="16">
        <v>510</v>
      </c>
      <c r="P614" s="15" t="s">
        <v>118</v>
      </c>
      <c r="Q614" s="15">
        <v>24800</v>
      </c>
      <c r="R614" s="15">
        <v>107200</v>
      </c>
      <c r="S614" s="15">
        <v>132000</v>
      </c>
      <c r="T614" s="15">
        <v>0.17</v>
      </c>
      <c r="U614" s="15" t="s">
        <v>3335</v>
      </c>
      <c r="V614" s="15" t="s">
        <v>76</v>
      </c>
      <c r="W614" s="16">
        <v>1</v>
      </c>
      <c r="X614" s="16">
        <v>1</v>
      </c>
      <c r="Y614" s="15">
        <v>7406</v>
      </c>
      <c r="Z614" s="15">
        <v>0.17</v>
      </c>
      <c r="AA614" s="15" t="s">
        <v>3385</v>
      </c>
      <c r="AB614" s="15" t="s">
        <v>3386</v>
      </c>
      <c r="AC614" s="15">
        <v>52453.35</v>
      </c>
      <c r="AD614" s="26">
        <v>41576</v>
      </c>
      <c r="AE614" s="15" t="s">
        <v>119</v>
      </c>
      <c r="AF614" s="15" t="s">
        <v>119</v>
      </c>
      <c r="AG614" s="16">
        <v>1</v>
      </c>
      <c r="AH614" s="15" t="s">
        <v>5028</v>
      </c>
      <c r="AI614" s="15" t="s">
        <v>78</v>
      </c>
      <c r="AJ614" s="15">
        <v>7405.6411132800004</v>
      </c>
      <c r="AK614" s="15">
        <v>356.00511523699998</v>
      </c>
      <c r="AL614" s="15">
        <v>3088922.5783299999</v>
      </c>
      <c r="AM614" s="15">
        <v>1425120.85864</v>
      </c>
      <c r="AN614" s="14"/>
      <c r="AO614" s="14"/>
      <c r="AP614" s="19">
        <v>24800</v>
      </c>
      <c r="AQ614" s="19">
        <v>100800</v>
      </c>
      <c r="AR614" s="19">
        <v>0</v>
      </c>
      <c r="AS614" s="19">
        <v>0</v>
      </c>
      <c r="AT614" s="19">
        <f t="shared" si="135"/>
        <v>125600</v>
      </c>
      <c r="AU614" s="19">
        <v>45000</v>
      </c>
      <c r="AV614" s="19">
        <v>3000</v>
      </c>
      <c r="AW614" s="19">
        <v>28210</v>
      </c>
      <c r="AX614" s="19">
        <v>0</v>
      </c>
      <c r="AY614" s="20">
        <f t="shared" si="137"/>
        <v>76210</v>
      </c>
      <c r="AZ614" s="19">
        <f t="shared" si="136"/>
        <v>49390</v>
      </c>
      <c r="BA614" s="21">
        <v>1.4712000000000001</v>
      </c>
      <c r="BB614" s="21">
        <v>2.0617000000000001</v>
      </c>
      <c r="BC614" s="22"/>
      <c r="BD614" s="19">
        <v>1256</v>
      </c>
      <c r="BE614" s="19">
        <f t="shared" si="131"/>
        <v>726.62567999999999</v>
      </c>
      <c r="BF614" s="19">
        <f t="shared" si="132"/>
        <v>1018.27363</v>
      </c>
      <c r="BG614" s="23">
        <v>3.4819999999999997E-2</v>
      </c>
      <c r="BH614" s="23">
        <f t="shared" si="130"/>
        <v>3.4819999999999997E-2</v>
      </c>
      <c r="BI614" s="19">
        <v>25.301106177599998</v>
      </c>
      <c r="BJ614" s="19">
        <v>35.456287796599995</v>
      </c>
      <c r="BK614" s="19">
        <f t="shared" si="138"/>
        <v>701.3245738224</v>
      </c>
      <c r="BL614" s="19">
        <f t="shared" si="138"/>
        <v>982.81734220340002</v>
      </c>
      <c r="BM614" s="19">
        <v>0</v>
      </c>
      <c r="BN614" s="19">
        <v>0</v>
      </c>
      <c r="BO614" s="19">
        <f t="shared" si="133"/>
        <v>0</v>
      </c>
      <c r="BP614" s="24">
        <f t="shared" si="139"/>
        <v>701.3245738224</v>
      </c>
      <c r="BQ614" s="24">
        <f t="shared" si="139"/>
        <v>982.81734220340002</v>
      </c>
      <c r="BR614" s="24">
        <f t="shared" si="134"/>
        <v>281.49276838100002</v>
      </c>
    </row>
    <row r="615" spans="1:71" s="25" customFormat="1" ht="14.25" x14ac:dyDescent="0.2">
      <c r="A615" s="14">
        <v>863</v>
      </c>
      <c r="B615" s="14"/>
      <c r="C615" s="15"/>
      <c r="D615" s="16">
        <v>28345</v>
      </c>
      <c r="E615" s="15" t="s">
        <v>5029</v>
      </c>
      <c r="F615" s="15" t="s">
        <v>5030</v>
      </c>
      <c r="G615" s="17" t="s">
        <v>5031</v>
      </c>
      <c r="H615" s="17" t="s">
        <v>5032</v>
      </c>
      <c r="I615" s="17" t="s">
        <v>86</v>
      </c>
      <c r="J615" s="15" t="s">
        <v>5033</v>
      </c>
      <c r="K615" s="15" t="s">
        <v>5034</v>
      </c>
      <c r="L615" s="18" t="s">
        <v>5035</v>
      </c>
      <c r="M615" s="15" t="s">
        <v>3396</v>
      </c>
      <c r="N615" s="15" t="s">
        <v>3397</v>
      </c>
      <c r="O615" s="16">
        <v>510</v>
      </c>
      <c r="P615" s="15" t="s">
        <v>118</v>
      </c>
      <c r="Q615" s="15">
        <v>23000</v>
      </c>
      <c r="R615" s="15">
        <v>109400</v>
      </c>
      <c r="S615" s="15">
        <v>132400</v>
      </c>
      <c r="T615" s="15">
        <v>0.16</v>
      </c>
      <c r="U615" s="15" t="s">
        <v>3335</v>
      </c>
      <c r="V615" s="15" t="s">
        <v>76</v>
      </c>
      <c r="W615" s="16">
        <v>1</v>
      </c>
      <c r="X615" s="16">
        <v>1</v>
      </c>
      <c r="Y615" s="15">
        <v>7033</v>
      </c>
      <c r="Z615" s="15">
        <v>0.161</v>
      </c>
      <c r="AA615" s="15" t="s">
        <v>3385</v>
      </c>
      <c r="AB615" s="15" t="s">
        <v>3386</v>
      </c>
      <c r="AC615" s="15">
        <v>129900</v>
      </c>
      <c r="AD615" s="26">
        <v>42195</v>
      </c>
      <c r="AE615" s="15" t="s">
        <v>222</v>
      </c>
      <c r="AF615" s="15" t="s">
        <v>5036</v>
      </c>
      <c r="AG615" s="16">
        <v>1</v>
      </c>
      <c r="AH615" s="15" t="s">
        <v>5037</v>
      </c>
      <c r="AI615" s="15" t="s">
        <v>78</v>
      </c>
      <c r="AJ615" s="15">
        <v>7032.9697265599998</v>
      </c>
      <c r="AK615" s="15">
        <v>348.01467962300001</v>
      </c>
      <c r="AL615" s="15">
        <v>3088929.60666</v>
      </c>
      <c r="AM615" s="15">
        <v>1425056.64934</v>
      </c>
      <c r="AN615" s="14"/>
      <c r="AO615" s="14"/>
      <c r="AP615" s="19">
        <v>23000</v>
      </c>
      <c r="AQ615" s="19">
        <v>102900</v>
      </c>
      <c r="AR615" s="19">
        <v>0</v>
      </c>
      <c r="AS615" s="19">
        <v>0</v>
      </c>
      <c r="AT615" s="19">
        <f t="shared" si="135"/>
        <v>125900</v>
      </c>
      <c r="AU615" s="19">
        <v>45000</v>
      </c>
      <c r="AV615" s="19">
        <v>3000</v>
      </c>
      <c r="AW615" s="19">
        <v>28315</v>
      </c>
      <c r="AX615" s="19">
        <v>0</v>
      </c>
      <c r="AY615" s="20">
        <f t="shared" si="137"/>
        <v>76315</v>
      </c>
      <c r="AZ615" s="19">
        <f t="shared" si="136"/>
        <v>49585</v>
      </c>
      <c r="BA615" s="21">
        <v>1.4712000000000001</v>
      </c>
      <c r="BB615" s="21">
        <v>2.0617000000000001</v>
      </c>
      <c r="BC615" s="22"/>
      <c r="BD615" s="19">
        <v>1259</v>
      </c>
      <c r="BE615" s="19">
        <f t="shared" si="131"/>
        <v>729.49452000000008</v>
      </c>
      <c r="BF615" s="19">
        <f t="shared" si="132"/>
        <v>1022.2939450000001</v>
      </c>
      <c r="BG615" s="23">
        <v>3.4819999999999997E-2</v>
      </c>
      <c r="BH615" s="23">
        <f t="shared" si="130"/>
        <v>3.4819999999999997E-2</v>
      </c>
      <c r="BI615" s="19">
        <v>25.4009991864</v>
      </c>
      <c r="BJ615" s="19">
        <v>35.5962751649</v>
      </c>
      <c r="BK615" s="19">
        <f t="shared" si="138"/>
        <v>704.09352081360009</v>
      </c>
      <c r="BL615" s="19">
        <f t="shared" si="138"/>
        <v>986.6976698351001</v>
      </c>
      <c r="BM615" s="19">
        <v>0</v>
      </c>
      <c r="BN615" s="19">
        <v>0</v>
      </c>
      <c r="BO615" s="19">
        <f t="shared" si="133"/>
        <v>0</v>
      </c>
      <c r="BP615" s="24">
        <f t="shared" si="139"/>
        <v>704.09352081360009</v>
      </c>
      <c r="BQ615" s="24">
        <f t="shared" si="139"/>
        <v>986.6976698351001</v>
      </c>
      <c r="BR615" s="24">
        <f t="shared" si="134"/>
        <v>282.60414902150001</v>
      </c>
    </row>
    <row r="616" spans="1:71" s="25" customFormat="1" ht="14.25" x14ac:dyDescent="0.2">
      <c r="A616" s="14">
        <v>864</v>
      </c>
      <c r="B616" s="14"/>
      <c r="C616" s="15"/>
      <c r="D616" s="16">
        <v>30022</v>
      </c>
      <c r="E616" s="15" t="s">
        <v>5038</v>
      </c>
      <c r="F616" s="15" t="s">
        <v>5039</v>
      </c>
      <c r="G616" s="17" t="s">
        <v>5040</v>
      </c>
      <c r="H616" s="17" t="s">
        <v>5041</v>
      </c>
      <c r="I616" s="17" t="s">
        <v>88</v>
      </c>
      <c r="J616" s="15" t="s">
        <v>5042</v>
      </c>
      <c r="K616" s="15" t="s">
        <v>1169</v>
      </c>
      <c r="L616" s="18" t="s">
        <v>5043</v>
      </c>
      <c r="M616" s="15" t="s">
        <v>3396</v>
      </c>
      <c r="N616" s="15" t="s">
        <v>3397</v>
      </c>
      <c r="O616" s="16">
        <v>510</v>
      </c>
      <c r="P616" s="15" t="s">
        <v>118</v>
      </c>
      <c r="Q616" s="15">
        <v>18000</v>
      </c>
      <c r="R616" s="15">
        <v>95100</v>
      </c>
      <c r="S616" s="15">
        <v>113100</v>
      </c>
      <c r="T616" s="15">
        <v>0.13</v>
      </c>
      <c r="U616" s="15" t="s">
        <v>3335</v>
      </c>
      <c r="V616" s="15" t="s">
        <v>76</v>
      </c>
      <c r="W616" s="16">
        <v>1</v>
      </c>
      <c r="X616" s="16">
        <v>1</v>
      </c>
      <c r="Y616" s="15">
        <v>7779</v>
      </c>
      <c r="Z616" s="15">
        <v>0.17899999999999999</v>
      </c>
      <c r="AA616" s="15" t="s">
        <v>3385</v>
      </c>
      <c r="AB616" s="15" t="s">
        <v>3386</v>
      </c>
      <c r="AC616" s="15">
        <v>135000</v>
      </c>
      <c r="AD616" s="26">
        <v>42510</v>
      </c>
      <c r="AE616" s="15" t="s">
        <v>468</v>
      </c>
      <c r="AF616" s="15" t="s">
        <v>5044</v>
      </c>
      <c r="AG616" s="16">
        <v>1</v>
      </c>
      <c r="AH616" s="15" t="s">
        <v>5045</v>
      </c>
      <c r="AI616" s="15" t="s">
        <v>78</v>
      </c>
      <c r="AJ616" s="15">
        <v>7779.0732421900002</v>
      </c>
      <c r="AK616" s="15">
        <v>357.80296543700001</v>
      </c>
      <c r="AL616" s="15">
        <v>3088934.4413399999</v>
      </c>
      <c r="AM616" s="15">
        <v>1424989.1880099999</v>
      </c>
      <c r="AN616" s="14"/>
      <c r="AO616" s="14"/>
      <c r="AP616" s="19">
        <v>0</v>
      </c>
      <c r="AQ616" s="19">
        <v>0</v>
      </c>
      <c r="AR616" s="19">
        <v>18000</v>
      </c>
      <c r="AS616" s="19">
        <v>89400</v>
      </c>
      <c r="AT616" s="19">
        <f t="shared" si="135"/>
        <v>107400</v>
      </c>
      <c r="AU616" s="19">
        <v>0</v>
      </c>
      <c r="AV616" s="19">
        <v>0</v>
      </c>
      <c r="AW616" s="19">
        <v>0</v>
      </c>
      <c r="AX616" s="19">
        <v>0</v>
      </c>
      <c r="AY616" s="20">
        <f t="shared" si="137"/>
        <v>0</v>
      </c>
      <c r="AZ616" s="19">
        <f t="shared" si="136"/>
        <v>107400</v>
      </c>
      <c r="BA616" s="21">
        <v>1.4712000000000001</v>
      </c>
      <c r="BB616" s="21">
        <v>2.0617000000000001</v>
      </c>
      <c r="BC616" s="22"/>
      <c r="BD616" s="19">
        <v>2148</v>
      </c>
      <c r="BE616" s="19">
        <f t="shared" si="131"/>
        <v>1580.0688</v>
      </c>
      <c r="BF616" s="19">
        <f t="shared" si="132"/>
        <v>2214.2658000000001</v>
      </c>
      <c r="BG616" s="23">
        <v>3.4819999999999997E-2</v>
      </c>
      <c r="BH616" s="23">
        <f t="shared" si="130"/>
        <v>3.4819999999999997E-2</v>
      </c>
      <c r="BI616" s="19">
        <v>0</v>
      </c>
      <c r="BJ616" s="19">
        <v>0</v>
      </c>
      <c r="BK616" s="19">
        <f t="shared" si="138"/>
        <v>1580.0688</v>
      </c>
      <c r="BL616" s="19">
        <f t="shared" si="138"/>
        <v>2214.2658000000001</v>
      </c>
      <c r="BM616" s="19">
        <v>0</v>
      </c>
      <c r="BN616" s="19">
        <v>66.265800000000127</v>
      </c>
      <c r="BO616" s="19">
        <f t="shared" si="133"/>
        <v>66.265800000000127</v>
      </c>
      <c r="BP616" s="24">
        <f t="shared" si="139"/>
        <v>1580.0688</v>
      </c>
      <c r="BQ616" s="24">
        <f t="shared" si="139"/>
        <v>2148</v>
      </c>
      <c r="BR616" s="24">
        <f t="shared" si="134"/>
        <v>567.93119999999999</v>
      </c>
    </row>
    <row r="617" spans="1:71" s="25" customFormat="1" ht="14.25" x14ac:dyDescent="0.2">
      <c r="A617" s="14">
        <v>865</v>
      </c>
      <c r="B617" s="14"/>
      <c r="C617" s="15"/>
      <c r="D617" s="16">
        <v>1286</v>
      </c>
      <c r="E617" s="15" t="s">
        <v>5046</v>
      </c>
      <c r="F617" s="15" t="s">
        <v>5047</v>
      </c>
      <c r="G617" s="17" t="s">
        <v>5048</v>
      </c>
      <c r="H617" s="17" t="s">
        <v>5049</v>
      </c>
      <c r="I617" s="17" t="s">
        <v>88</v>
      </c>
      <c r="J617" s="15" t="s">
        <v>5050</v>
      </c>
      <c r="K617" s="15" t="s">
        <v>1169</v>
      </c>
      <c r="L617" s="18" t="s">
        <v>5051</v>
      </c>
      <c r="M617" s="15" t="s">
        <v>3383</v>
      </c>
      <c r="N617" s="15" t="s">
        <v>3384</v>
      </c>
      <c r="O617" s="16">
        <v>510</v>
      </c>
      <c r="P617" s="15" t="s">
        <v>118</v>
      </c>
      <c r="Q617" s="15">
        <v>28600</v>
      </c>
      <c r="R617" s="15">
        <v>107000</v>
      </c>
      <c r="S617" s="15">
        <v>135600</v>
      </c>
      <c r="T617" s="15">
        <v>0.38</v>
      </c>
      <c r="U617" s="15" t="s">
        <v>3335</v>
      </c>
      <c r="V617" s="15" t="s">
        <v>76</v>
      </c>
      <c r="W617" s="16">
        <v>1</v>
      </c>
      <c r="X617" s="16">
        <v>1</v>
      </c>
      <c r="Y617" s="15">
        <v>16979</v>
      </c>
      <c r="Z617" s="15">
        <v>0.39</v>
      </c>
      <c r="AA617" s="15" t="s">
        <v>78</v>
      </c>
      <c r="AB617" s="15" t="s">
        <v>78</v>
      </c>
      <c r="AC617" s="15">
        <v>0</v>
      </c>
      <c r="AD617" s="26">
        <v>42041</v>
      </c>
      <c r="AE617" s="15" t="s">
        <v>147</v>
      </c>
      <c r="AF617" s="15" t="s">
        <v>5052</v>
      </c>
      <c r="AG617" s="16">
        <v>1</v>
      </c>
      <c r="AH617" s="15" t="s">
        <v>5053</v>
      </c>
      <c r="AI617" s="15" t="s">
        <v>78</v>
      </c>
      <c r="AJ617" s="15">
        <v>16978.6708984</v>
      </c>
      <c r="AK617" s="15">
        <v>546.27765623499999</v>
      </c>
      <c r="AL617" s="15">
        <v>3088971.2555999998</v>
      </c>
      <c r="AM617" s="15">
        <v>1424907.87047</v>
      </c>
      <c r="AN617" s="14"/>
      <c r="AO617" s="14"/>
      <c r="AP617" s="19">
        <v>28600</v>
      </c>
      <c r="AQ617" s="19">
        <v>107100</v>
      </c>
      <c r="AR617" s="19">
        <v>0</v>
      </c>
      <c r="AS617" s="19">
        <v>0</v>
      </c>
      <c r="AT617" s="19">
        <f t="shared" si="135"/>
        <v>135700</v>
      </c>
      <c r="AU617" s="19">
        <v>45000</v>
      </c>
      <c r="AV617" s="19">
        <v>3000</v>
      </c>
      <c r="AW617" s="19">
        <v>31745</v>
      </c>
      <c r="AX617" s="19">
        <v>12480</v>
      </c>
      <c r="AY617" s="20">
        <f t="shared" si="137"/>
        <v>92225</v>
      </c>
      <c r="AZ617" s="19">
        <f t="shared" si="136"/>
        <v>43475</v>
      </c>
      <c r="BA617" s="21">
        <v>1.4712000000000001</v>
      </c>
      <c r="BB617" s="21">
        <v>2.0617000000000001</v>
      </c>
      <c r="BC617" s="22"/>
      <c r="BD617" s="19">
        <v>1357</v>
      </c>
      <c r="BE617" s="19">
        <f t="shared" si="131"/>
        <v>639.60419999999999</v>
      </c>
      <c r="BF617" s="19">
        <f t="shared" si="132"/>
        <v>896.32407499999999</v>
      </c>
      <c r="BG617" s="23">
        <v>3.4819999999999997E-2</v>
      </c>
      <c r="BH617" s="23">
        <f t="shared" si="130"/>
        <v>3.4819999999999997E-2</v>
      </c>
      <c r="BI617" s="19">
        <v>22.271018243999997</v>
      </c>
      <c r="BJ617" s="19">
        <v>31.210004291499995</v>
      </c>
      <c r="BK617" s="19">
        <f t="shared" si="138"/>
        <v>617.33318175600004</v>
      </c>
      <c r="BL617" s="19">
        <f t="shared" si="138"/>
        <v>865.11407070849998</v>
      </c>
      <c r="BM617" s="19">
        <v>0</v>
      </c>
      <c r="BN617" s="19">
        <v>0</v>
      </c>
      <c r="BO617" s="19">
        <f t="shared" si="133"/>
        <v>0</v>
      </c>
      <c r="BP617" s="24">
        <f t="shared" si="139"/>
        <v>617.33318175600004</v>
      </c>
      <c r="BQ617" s="24">
        <f t="shared" si="139"/>
        <v>865.11407070849998</v>
      </c>
      <c r="BR617" s="24">
        <f t="shared" si="134"/>
        <v>247.78088895249994</v>
      </c>
      <c r="BS617" s="25" t="s">
        <v>1141</v>
      </c>
    </row>
    <row r="618" spans="1:71" s="25" customFormat="1" ht="14.25" x14ac:dyDescent="0.2">
      <c r="A618" s="14">
        <v>866</v>
      </c>
      <c r="B618" s="14"/>
      <c r="C618" s="15"/>
      <c r="D618" s="16">
        <v>5653</v>
      </c>
      <c r="E618" s="15" t="s">
        <v>5054</v>
      </c>
      <c r="F618" s="15" t="s">
        <v>5055</v>
      </c>
      <c r="G618" s="17" t="s">
        <v>5056</v>
      </c>
      <c r="H618" s="17" t="s">
        <v>5057</v>
      </c>
      <c r="I618" s="17" t="s">
        <v>86</v>
      </c>
      <c r="J618" s="15" t="s">
        <v>5058</v>
      </c>
      <c r="K618" s="15" t="s">
        <v>3241</v>
      </c>
      <c r="L618" s="18" t="s">
        <v>5059</v>
      </c>
      <c r="M618" s="15" t="s">
        <v>3383</v>
      </c>
      <c r="N618" s="15" t="s">
        <v>3384</v>
      </c>
      <c r="O618" s="16">
        <v>510</v>
      </c>
      <c r="P618" s="15" t="s">
        <v>118</v>
      </c>
      <c r="Q618" s="15">
        <v>30400</v>
      </c>
      <c r="R618" s="15">
        <v>106400</v>
      </c>
      <c r="S618" s="15">
        <v>136800</v>
      </c>
      <c r="T618" s="15">
        <v>0.42</v>
      </c>
      <c r="U618" s="15" t="s">
        <v>3335</v>
      </c>
      <c r="V618" s="15" t="s">
        <v>76</v>
      </c>
      <c r="W618" s="16">
        <v>1</v>
      </c>
      <c r="X618" s="16">
        <v>0</v>
      </c>
      <c r="Y618" s="15">
        <v>18724</v>
      </c>
      <c r="Z618" s="15">
        <v>0.43</v>
      </c>
      <c r="AA618" s="15" t="s">
        <v>78</v>
      </c>
      <c r="AB618" s="15" t="s">
        <v>78</v>
      </c>
      <c r="AC618" s="15">
        <v>0</v>
      </c>
      <c r="AD618" s="15"/>
      <c r="AE618" s="15" t="s">
        <v>137</v>
      </c>
      <c r="AF618" s="15" t="s">
        <v>5060</v>
      </c>
      <c r="AG618" s="16">
        <v>1</v>
      </c>
      <c r="AH618" s="15" t="s">
        <v>5061</v>
      </c>
      <c r="AI618" s="15" t="s">
        <v>78</v>
      </c>
      <c r="AJ618" s="15">
        <v>18724.3061523</v>
      </c>
      <c r="AK618" s="15">
        <v>603.05727012499995</v>
      </c>
      <c r="AL618" s="15">
        <v>3089101.7818200001</v>
      </c>
      <c r="AM618" s="15">
        <v>1424994.1590100001</v>
      </c>
      <c r="AN618" s="14"/>
      <c r="AO618" s="14"/>
      <c r="AP618" s="19">
        <v>30400</v>
      </c>
      <c r="AQ618" s="19">
        <v>94300</v>
      </c>
      <c r="AR618" s="19">
        <v>0</v>
      </c>
      <c r="AS618" s="19">
        <v>12300</v>
      </c>
      <c r="AT618" s="19">
        <f t="shared" si="135"/>
        <v>137000</v>
      </c>
      <c r="AU618" s="19">
        <v>45000</v>
      </c>
      <c r="AV618" s="19">
        <v>3000</v>
      </c>
      <c r="AW618" s="19">
        <v>27895</v>
      </c>
      <c r="AX618" s="19">
        <v>0</v>
      </c>
      <c r="AY618" s="20">
        <f t="shared" ref="AY618:AY674" si="140">SUM(AU618:AX618)</f>
        <v>75895</v>
      </c>
      <c r="AZ618" s="19">
        <f t="shared" si="136"/>
        <v>61105</v>
      </c>
      <c r="BA618" s="21">
        <v>1.4712000000000001</v>
      </c>
      <c r="BB618" s="21">
        <v>2.0617000000000001</v>
      </c>
      <c r="BC618" s="22"/>
      <c r="BD618" s="19">
        <v>1616</v>
      </c>
      <c r="BE618" s="19">
        <f t="shared" si="131"/>
        <v>898.97676000000001</v>
      </c>
      <c r="BF618" s="19">
        <f t="shared" si="132"/>
        <v>1259.8017849999999</v>
      </c>
      <c r="BG618" s="23">
        <v>3.4819999999999997E-2</v>
      </c>
      <c r="BH618" s="23">
        <f t="shared" si="130"/>
        <v>3.4819999999999997E-2</v>
      </c>
      <c r="BI618" s="19">
        <v>25.001427151199998</v>
      </c>
      <c r="BJ618" s="19">
        <v>35.0363256917</v>
      </c>
      <c r="BK618" s="19">
        <f t="shared" si="138"/>
        <v>873.97533284880001</v>
      </c>
      <c r="BL618" s="19">
        <f t="shared" si="138"/>
        <v>1224.7654593082998</v>
      </c>
      <c r="BM618" s="19">
        <v>0</v>
      </c>
      <c r="BN618" s="19">
        <v>0</v>
      </c>
      <c r="BO618" s="19">
        <f t="shared" si="133"/>
        <v>0</v>
      </c>
      <c r="BP618" s="24">
        <f t="shared" si="139"/>
        <v>873.97533284880001</v>
      </c>
      <c r="BQ618" s="24">
        <f t="shared" si="139"/>
        <v>1224.7654593082998</v>
      </c>
      <c r="BR618" s="24">
        <f t="shared" si="134"/>
        <v>350.79012645949979</v>
      </c>
    </row>
    <row r="619" spans="1:71" s="25" customFormat="1" ht="14.25" x14ac:dyDescent="0.2">
      <c r="A619" s="14">
        <v>867</v>
      </c>
      <c r="B619" s="14"/>
      <c r="C619" s="15"/>
      <c r="D619" s="16">
        <v>17561</v>
      </c>
      <c r="E619" s="15" t="s">
        <v>5062</v>
      </c>
      <c r="F619" s="15" t="s">
        <v>5063</v>
      </c>
      <c r="G619" s="17" t="s">
        <v>5064</v>
      </c>
      <c r="H619" s="17" t="s">
        <v>5065</v>
      </c>
      <c r="I619" s="17" t="s">
        <v>86</v>
      </c>
      <c r="J619" s="15" t="s">
        <v>5066</v>
      </c>
      <c r="K619" s="15" t="s">
        <v>5067</v>
      </c>
      <c r="L619" s="18" t="s">
        <v>5068</v>
      </c>
      <c r="M619" s="15" t="s">
        <v>3396</v>
      </c>
      <c r="N619" s="15" t="s">
        <v>3397</v>
      </c>
      <c r="O619" s="16">
        <v>510</v>
      </c>
      <c r="P619" s="15" t="s">
        <v>118</v>
      </c>
      <c r="Q619" s="15">
        <v>22400</v>
      </c>
      <c r="R619" s="15">
        <v>101500</v>
      </c>
      <c r="S619" s="15">
        <v>123900</v>
      </c>
      <c r="T619" s="15">
        <v>0.16</v>
      </c>
      <c r="U619" s="15" t="s">
        <v>3335</v>
      </c>
      <c r="V619" s="15" t="s">
        <v>76</v>
      </c>
      <c r="W619" s="16">
        <v>1</v>
      </c>
      <c r="X619" s="16">
        <v>1</v>
      </c>
      <c r="Y619" s="15">
        <v>7820</v>
      </c>
      <c r="Z619" s="15">
        <v>0.18</v>
      </c>
      <c r="AA619" s="15" t="s">
        <v>3385</v>
      </c>
      <c r="AB619" s="15" t="s">
        <v>3386</v>
      </c>
      <c r="AC619" s="15">
        <v>120000</v>
      </c>
      <c r="AD619" s="26">
        <v>39660</v>
      </c>
      <c r="AE619" s="15" t="s">
        <v>119</v>
      </c>
      <c r="AF619" s="15" t="s">
        <v>119</v>
      </c>
      <c r="AG619" s="16">
        <v>1</v>
      </c>
      <c r="AH619" s="15" t="s">
        <v>5069</v>
      </c>
      <c r="AI619" s="15" t="s">
        <v>78</v>
      </c>
      <c r="AJ619" s="15">
        <v>7820.3417968800004</v>
      </c>
      <c r="AK619" s="15">
        <v>368.43038662399999</v>
      </c>
      <c r="AL619" s="15">
        <v>3089089.4464400001</v>
      </c>
      <c r="AM619" s="15">
        <v>1425117.89793</v>
      </c>
      <c r="AN619" s="14"/>
      <c r="AO619" s="14"/>
      <c r="AP619" s="19">
        <v>22400</v>
      </c>
      <c r="AQ619" s="19">
        <v>95400</v>
      </c>
      <c r="AR619" s="19">
        <v>0</v>
      </c>
      <c r="AS619" s="19">
        <v>0</v>
      </c>
      <c r="AT619" s="19">
        <f t="shared" si="135"/>
        <v>117800</v>
      </c>
      <c r="AU619" s="19">
        <v>45000</v>
      </c>
      <c r="AV619" s="19">
        <v>3000</v>
      </c>
      <c r="AW619" s="19">
        <v>25480</v>
      </c>
      <c r="AX619" s="19">
        <v>12480</v>
      </c>
      <c r="AY619" s="20">
        <f t="shared" si="140"/>
        <v>85960</v>
      </c>
      <c r="AZ619" s="19">
        <f t="shared" si="136"/>
        <v>31840</v>
      </c>
      <c r="BA619" s="21">
        <v>1.4712000000000001</v>
      </c>
      <c r="BB619" s="21">
        <v>2.0617000000000001</v>
      </c>
      <c r="BC619" s="22"/>
      <c r="BD619" s="19">
        <v>1178</v>
      </c>
      <c r="BE619" s="19">
        <f t="shared" si="131"/>
        <v>468.43007999999998</v>
      </c>
      <c r="BF619" s="19">
        <f t="shared" si="132"/>
        <v>656.44528000000003</v>
      </c>
      <c r="BG619" s="23">
        <v>3.4819999999999997E-2</v>
      </c>
      <c r="BH619" s="23">
        <f t="shared" si="130"/>
        <v>3.4819999999999997E-2</v>
      </c>
      <c r="BI619" s="19">
        <v>16.310735385599997</v>
      </c>
      <c r="BJ619" s="19">
        <v>22.857424649599999</v>
      </c>
      <c r="BK619" s="19">
        <f t="shared" si="138"/>
        <v>452.11934461440001</v>
      </c>
      <c r="BL619" s="19">
        <f t="shared" si="138"/>
        <v>633.58785535039999</v>
      </c>
      <c r="BM619" s="19">
        <v>0</v>
      </c>
      <c r="BN619" s="19">
        <v>0</v>
      </c>
      <c r="BO619" s="19">
        <f t="shared" si="133"/>
        <v>0</v>
      </c>
      <c r="BP619" s="24">
        <f t="shared" si="139"/>
        <v>452.11934461440001</v>
      </c>
      <c r="BQ619" s="24">
        <f t="shared" si="139"/>
        <v>633.58785535039999</v>
      </c>
      <c r="BR619" s="24">
        <f t="shared" si="134"/>
        <v>181.46851073599998</v>
      </c>
    </row>
    <row r="620" spans="1:71" s="25" customFormat="1" ht="14.25" x14ac:dyDescent="0.2">
      <c r="A620" s="14">
        <v>868</v>
      </c>
      <c r="B620" s="14"/>
      <c r="C620" s="15" t="s">
        <v>176</v>
      </c>
      <c r="D620" s="16">
        <v>29884</v>
      </c>
      <c r="E620" s="15" t="s">
        <v>5070</v>
      </c>
      <c r="F620" s="15" t="s">
        <v>5071</v>
      </c>
      <c r="G620" s="17" t="s">
        <v>5072</v>
      </c>
      <c r="H620" s="17" t="s">
        <v>5073</v>
      </c>
      <c r="I620" s="17" t="s">
        <v>86</v>
      </c>
      <c r="J620" s="15" t="s">
        <v>5074</v>
      </c>
      <c r="K620" s="15" t="s">
        <v>981</v>
      </c>
      <c r="L620" s="18" t="s">
        <v>5075</v>
      </c>
      <c r="M620" s="15" t="s">
        <v>3396</v>
      </c>
      <c r="N620" s="15" t="s">
        <v>3397</v>
      </c>
      <c r="O620" s="16">
        <v>510</v>
      </c>
      <c r="P620" s="15" t="s">
        <v>118</v>
      </c>
      <c r="Q620" s="15">
        <v>21800</v>
      </c>
      <c r="R620" s="15">
        <v>101400</v>
      </c>
      <c r="S620" s="15">
        <v>123200</v>
      </c>
      <c r="T620" s="15">
        <v>0.15</v>
      </c>
      <c r="U620" s="15" t="s">
        <v>3335</v>
      </c>
      <c r="V620" s="15" t="s">
        <v>76</v>
      </c>
      <c r="W620" s="16">
        <v>1</v>
      </c>
      <c r="X620" s="16">
        <v>0</v>
      </c>
      <c r="Y620" s="15">
        <v>6543</v>
      </c>
      <c r="Z620" s="15">
        <v>0.15</v>
      </c>
      <c r="AA620" s="15" t="s">
        <v>3385</v>
      </c>
      <c r="AB620" s="15" t="s">
        <v>3386</v>
      </c>
      <c r="AC620" s="15">
        <v>0</v>
      </c>
      <c r="AD620" s="15"/>
      <c r="AE620" s="15" t="s">
        <v>222</v>
      </c>
      <c r="AF620" s="15" t="s">
        <v>5076</v>
      </c>
      <c r="AG620" s="16">
        <v>1</v>
      </c>
      <c r="AH620" s="15" t="s">
        <v>5077</v>
      </c>
      <c r="AI620" s="15" t="s">
        <v>78</v>
      </c>
      <c r="AJ620" s="15">
        <v>6542.8691406300004</v>
      </c>
      <c r="AK620" s="15">
        <v>331.891303564</v>
      </c>
      <c r="AL620" s="15">
        <v>3089071.1751700002</v>
      </c>
      <c r="AM620" s="15">
        <v>1425181.1970899999</v>
      </c>
      <c r="AN620" s="14"/>
      <c r="AO620" s="14"/>
      <c r="AP620" s="19">
        <v>21800</v>
      </c>
      <c r="AQ620" s="19">
        <v>95300</v>
      </c>
      <c r="AR620" s="19">
        <v>0</v>
      </c>
      <c r="AS620" s="19">
        <v>0</v>
      </c>
      <c r="AT620" s="19">
        <f t="shared" si="135"/>
        <v>117100</v>
      </c>
      <c r="AU620" s="19">
        <v>45000</v>
      </c>
      <c r="AV620" s="19">
        <v>3000</v>
      </c>
      <c r="AW620" s="19">
        <v>25235</v>
      </c>
      <c r="AX620" s="19">
        <v>0</v>
      </c>
      <c r="AY620" s="20">
        <f t="shared" si="140"/>
        <v>73235</v>
      </c>
      <c r="AZ620" s="19">
        <f t="shared" si="136"/>
        <v>43865</v>
      </c>
      <c r="BA620" s="21">
        <v>1.4712000000000001</v>
      </c>
      <c r="BB620" s="21">
        <v>2.0617000000000001</v>
      </c>
      <c r="BC620" s="22"/>
      <c r="BD620" s="19">
        <v>1171</v>
      </c>
      <c r="BE620" s="19">
        <f t="shared" si="131"/>
        <v>645.34187999999995</v>
      </c>
      <c r="BF620" s="19">
        <f t="shared" si="132"/>
        <v>904.36470499999996</v>
      </c>
      <c r="BG620" s="23">
        <v>3.4819999999999997E-2</v>
      </c>
      <c r="BH620" s="23">
        <f t="shared" si="130"/>
        <v>3.4819999999999997E-2</v>
      </c>
      <c r="BI620" s="19">
        <v>22.470804261599994</v>
      </c>
      <c r="BJ620" s="19">
        <v>31.489979028099995</v>
      </c>
      <c r="BK620" s="19">
        <f t="shared" si="138"/>
        <v>622.8710757383999</v>
      </c>
      <c r="BL620" s="19">
        <f t="shared" si="138"/>
        <v>872.87472597189992</v>
      </c>
      <c r="BM620" s="19">
        <v>0</v>
      </c>
      <c r="BN620" s="19">
        <v>0</v>
      </c>
      <c r="BO620" s="19">
        <f t="shared" si="133"/>
        <v>0</v>
      </c>
      <c r="BP620" s="24">
        <f t="shared" si="139"/>
        <v>622.8710757383999</v>
      </c>
      <c r="BQ620" s="24">
        <f t="shared" si="139"/>
        <v>872.87472597189992</v>
      </c>
      <c r="BR620" s="24">
        <f t="shared" si="134"/>
        <v>250.00365023350003</v>
      </c>
    </row>
    <row r="621" spans="1:71" s="25" customFormat="1" ht="14.25" x14ac:dyDescent="0.2">
      <c r="A621" s="14">
        <v>869</v>
      </c>
      <c r="B621" s="14"/>
      <c r="C621" s="15" t="s">
        <v>150</v>
      </c>
      <c r="D621" s="16">
        <v>20907</v>
      </c>
      <c r="E621" s="15" t="s">
        <v>5078</v>
      </c>
      <c r="F621" s="15" t="s">
        <v>5079</v>
      </c>
      <c r="G621" s="17" t="s">
        <v>5080</v>
      </c>
      <c r="H621" s="17" t="s">
        <v>5081</v>
      </c>
      <c r="I621" s="17" t="s">
        <v>86</v>
      </c>
      <c r="J621" s="15" t="s">
        <v>5082</v>
      </c>
      <c r="K621" s="15" t="s">
        <v>86</v>
      </c>
      <c r="L621" s="18" t="s">
        <v>5083</v>
      </c>
      <c r="M621" s="15" t="s">
        <v>3396</v>
      </c>
      <c r="N621" s="15" t="s">
        <v>3397</v>
      </c>
      <c r="O621" s="16">
        <v>510</v>
      </c>
      <c r="P621" s="15" t="s">
        <v>118</v>
      </c>
      <c r="Q621" s="15">
        <v>21500</v>
      </c>
      <c r="R621" s="15">
        <v>115600</v>
      </c>
      <c r="S621" s="15">
        <v>137100</v>
      </c>
      <c r="T621" s="15">
        <v>0.15</v>
      </c>
      <c r="U621" s="15" t="s">
        <v>3335</v>
      </c>
      <c r="V621" s="15" t="s">
        <v>76</v>
      </c>
      <c r="W621" s="16">
        <v>1</v>
      </c>
      <c r="X621" s="16">
        <v>1</v>
      </c>
      <c r="Y621" s="15">
        <v>6349</v>
      </c>
      <c r="Z621" s="15">
        <v>0.14599999999999999</v>
      </c>
      <c r="AA621" s="15" t="s">
        <v>3385</v>
      </c>
      <c r="AB621" s="15" t="s">
        <v>3386</v>
      </c>
      <c r="AC621" s="15">
        <v>113530</v>
      </c>
      <c r="AD621" s="26">
        <v>37036</v>
      </c>
      <c r="AE621" s="15" t="s">
        <v>211</v>
      </c>
      <c r="AF621" s="15" t="s">
        <v>5084</v>
      </c>
      <c r="AG621" s="16">
        <v>1</v>
      </c>
      <c r="AH621" s="15" t="s">
        <v>5085</v>
      </c>
      <c r="AI621" s="15" t="s">
        <v>78</v>
      </c>
      <c r="AJ621" s="15">
        <v>6349.4296875</v>
      </c>
      <c r="AK621" s="15">
        <v>327.59412068699999</v>
      </c>
      <c r="AL621" s="15">
        <v>3089059.4294599998</v>
      </c>
      <c r="AM621" s="15">
        <v>1425244.0255499999</v>
      </c>
      <c r="AN621" s="14"/>
      <c r="AO621" s="14"/>
      <c r="AP621" s="19">
        <v>21500</v>
      </c>
      <c r="AQ621" s="19">
        <v>108700</v>
      </c>
      <c r="AR621" s="19">
        <v>0</v>
      </c>
      <c r="AS621" s="19">
        <v>0</v>
      </c>
      <c r="AT621" s="19">
        <f t="shared" si="135"/>
        <v>130200</v>
      </c>
      <c r="AU621" s="19">
        <v>45000</v>
      </c>
      <c r="AV621" s="19">
        <v>3000</v>
      </c>
      <c r="AW621" s="19">
        <v>29820</v>
      </c>
      <c r="AX621" s="19">
        <v>12480</v>
      </c>
      <c r="AY621" s="20">
        <f t="shared" si="140"/>
        <v>90300</v>
      </c>
      <c r="AZ621" s="19">
        <f t="shared" si="136"/>
        <v>39900</v>
      </c>
      <c r="BA621" s="21">
        <v>1.4712000000000001</v>
      </c>
      <c r="BB621" s="21">
        <v>2.0617000000000001</v>
      </c>
      <c r="BC621" s="22"/>
      <c r="BD621" s="19">
        <v>1302</v>
      </c>
      <c r="BE621" s="19">
        <f t="shared" si="131"/>
        <v>587.00880000000006</v>
      </c>
      <c r="BF621" s="19">
        <f t="shared" si="132"/>
        <v>822.61830000000009</v>
      </c>
      <c r="BG621" s="23">
        <v>3.4819999999999997E-2</v>
      </c>
      <c r="BH621" s="23">
        <f t="shared" si="130"/>
        <v>3.4819999999999997E-2</v>
      </c>
      <c r="BI621" s="19">
        <v>20.439646415999999</v>
      </c>
      <c r="BJ621" s="19">
        <v>28.643569206000002</v>
      </c>
      <c r="BK621" s="19">
        <f t="shared" si="138"/>
        <v>566.56915358400011</v>
      </c>
      <c r="BL621" s="19">
        <f t="shared" si="138"/>
        <v>793.97473079400004</v>
      </c>
      <c r="BM621" s="19">
        <v>0</v>
      </c>
      <c r="BN621" s="19">
        <v>0</v>
      </c>
      <c r="BO621" s="19">
        <f t="shared" si="133"/>
        <v>0</v>
      </c>
      <c r="BP621" s="24">
        <f t="shared" si="139"/>
        <v>566.56915358400011</v>
      </c>
      <c r="BQ621" s="24">
        <f t="shared" si="139"/>
        <v>793.97473079400004</v>
      </c>
      <c r="BR621" s="24">
        <f t="shared" si="134"/>
        <v>227.40557720999993</v>
      </c>
      <c r="BS621" s="25" t="s">
        <v>1141</v>
      </c>
    </row>
    <row r="622" spans="1:71" s="25" customFormat="1" ht="14.25" x14ac:dyDescent="0.2">
      <c r="A622" s="14">
        <v>870</v>
      </c>
      <c r="B622" s="14"/>
      <c r="C622" s="15"/>
      <c r="D622" s="16">
        <v>4171</v>
      </c>
      <c r="E622" s="15" t="s">
        <v>5086</v>
      </c>
      <c r="F622" s="15" t="s">
        <v>5087</v>
      </c>
      <c r="G622" s="17" t="s">
        <v>5088</v>
      </c>
      <c r="H622" s="17" t="s">
        <v>5089</v>
      </c>
      <c r="I622" s="17" t="s">
        <v>86</v>
      </c>
      <c r="J622" s="15" t="s">
        <v>5090</v>
      </c>
      <c r="K622" s="15" t="s">
        <v>4213</v>
      </c>
      <c r="L622" s="18" t="s">
        <v>5091</v>
      </c>
      <c r="M622" s="15" t="s">
        <v>3396</v>
      </c>
      <c r="N622" s="15" t="s">
        <v>3397</v>
      </c>
      <c r="O622" s="16">
        <v>510</v>
      </c>
      <c r="P622" s="15" t="s">
        <v>118</v>
      </c>
      <c r="Q622" s="15">
        <v>21500</v>
      </c>
      <c r="R622" s="15">
        <v>132700</v>
      </c>
      <c r="S622" s="15">
        <v>154200</v>
      </c>
      <c r="T622" s="15">
        <v>0.15</v>
      </c>
      <c r="U622" s="15" t="s">
        <v>3335</v>
      </c>
      <c r="V622" s="15" t="s">
        <v>76</v>
      </c>
      <c r="W622" s="16">
        <v>1</v>
      </c>
      <c r="X622" s="16">
        <v>1</v>
      </c>
      <c r="Y622" s="15">
        <v>6351</v>
      </c>
      <c r="Z622" s="15">
        <v>0.14599999999999999</v>
      </c>
      <c r="AA622" s="15" t="s">
        <v>3385</v>
      </c>
      <c r="AB622" s="15" t="s">
        <v>3386</v>
      </c>
      <c r="AC622" s="15">
        <v>142000</v>
      </c>
      <c r="AD622" s="26">
        <v>41131</v>
      </c>
      <c r="AE622" s="15" t="s">
        <v>119</v>
      </c>
      <c r="AF622" s="15" t="s">
        <v>119</v>
      </c>
      <c r="AG622" s="16">
        <v>1</v>
      </c>
      <c r="AH622" s="15" t="s">
        <v>5092</v>
      </c>
      <c r="AI622" s="15" t="s">
        <v>78</v>
      </c>
      <c r="AJ622" s="15">
        <v>6350.6025390599998</v>
      </c>
      <c r="AK622" s="15">
        <v>327.61727321500001</v>
      </c>
      <c r="AL622" s="15">
        <v>3089048.1944200001</v>
      </c>
      <c r="AM622" s="15">
        <v>1425306.0005000001</v>
      </c>
      <c r="AN622" s="14"/>
      <c r="AO622" s="14"/>
      <c r="AP622" s="19">
        <v>0</v>
      </c>
      <c r="AQ622" s="19">
        <v>0</v>
      </c>
      <c r="AR622" s="19">
        <v>21500</v>
      </c>
      <c r="AS622" s="19">
        <v>124800</v>
      </c>
      <c r="AT622" s="19">
        <f t="shared" si="135"/>
        <v>146300</v>
      </c>
      <c r="AU622" s="19">
        <v>0</v>
      </c>
      <c r="AV622" s="19">
        <v>0</v>
      </c>
      <c r="AW622" s="19">
        <v>0</v>
      </c>
      <c r="AX622" s="19">
        <v>0</v>
      </c>
      <c r="AY622" s="20">
        <f t="shared" si="140"/>
        <v>0</v>
      </c>
      <c r="AZ622" s="19">
        <f t="shared" si="136"/>
        <v>146300</v>
      </c>
      <c r="BA622" s="21">
        <v>1.4712000000000001</v>
      </c>
      <c r="BB622" s="21">
        <v>2.0617000000000001</v>
      </c>
      <c r="BC622" s="22"/>
      <c r="BD622" s="19">
        <v>2926</v>
      </c>
      <c r="BE622" s="19">
        <f t="shared" si="131"/>
        <v>2152.3656000000001</v>
      </c>
      <c r="BF622" s="19">
        <f t="shared" si="132"/>
        <v>3016.2671</v>
      </c>
      <c r="BG622" s="23">
        <v>3.4819999999999997E-2</v>
      </c>
      <c r="BH622" s="23">
        <f t="shared" si="130"/>
        <v>3.4819999999999997E-2</v>
      </c>
      <c r="BI622" s="19">
        <v>0</v>
      </c>
      <c r="BJ622" s="19">
        <v>0</v>
      </c>
      <c r="BK622" s="19">
        <f t="shared" si="138"/>
        <v>2152.3656000000001</v>
      </c>
      <c r="BL622" s="19">
        <f t="shared" si="138"/>
        <v>3016.2671</v>
      </c>
      <c r="BM622" s="19">
        <v>0</v>
      </c>
      <c r="BN622" s="19">
        <v>90.267100000000028</v>
      </c>
      <c r="BO622" s="19">
        <f t="shared" si="133"/>
        <v>90.267100000000028</v>
      </c>
      <c r="BP622" s="24">
        <f t="shared" si="139"/>
        <v>2152.3656000000001</v>
      </c>
      <c r="BQ622" s="24">
        <f t="shared" si="139"/>
        <v>2926</v>
      </c>
      <c r="BR622" s="24">
        <f t="shared" si="134"/>
        <v>773.63439999999991</v>
      </c>
    </row>
    <row r="623" spans="1:71" s="25" customFormat="1" ht="14.25" x14ac:dyDescent="0.2">
      <c r="A623" s="14">
        <v>871</v>
      </c>
      <c r="B623" s="14"/>
      <c r="C623" s="15"/>
      <c r="D623" s="16">
        <v>11924</v>
      </c>
      <c r="E623" s="15" t="s">
        <v>5093</v>
      </c>
      <c r="F623" s="15" t="s">
        <v>5094</v>
      </c>
      <c r="G623" s="17" t="s">
        <v>5095</v>
      </c>
      <c r="H623" s="17" t="s">
        <v>5096</v>
      </c>
      <c r="I623" s="17" t="s">
        <v>86</v>
      </c>
      <c r="J623" s="15" t="s">
        <v>5097</v>
      </c>
      <c r="K623" s="15" t="s">
        <v>1675</v>
      </c>
      <c r="L623" s="18" t="s">
        <v>5098</v>
      </c>
      <c r="M623" s="15" t="s">
        <v>3396</v>
      </c>
      <c r="N623" s="15" t="s">
        <v>3397</v>
      </c>
      <c r="O623" s="16">
        <v>510</v>
      </c>
      <c r="P623" s="15" t="s">
        <v>118</v>
      </c>
      <c r="Q623" s="15">
        <v>21500</v>
      </c>
      <c r="R623" s="15">
        <v>132800</v>
      </c>
      <c r="S623" s="15">
        <v>154300</v>
      </c>
      <c r="T623" s="15">
        <v>0.15</v>
      </c>
      <c r="U623" s="15" t="s">
        <v>3335</v>
      </c>
      <c r="V623" s="15" t="s">
        <v>76</v>
      </c>
      <c r="W623" s="16">
        <v>1</v>
      </c>
      <c r="X623" s="16">
        <v>1</v>
      </c>
      <c r="Y623" s="15">
        <v>6349</v>
      </c>
      <c r="Z623" s="15">
        <v>0.14599999999999999</v>
      </c>
      <c r="AA623" s="15" t="s">
        <v>3385</v>
      </c>
      <c r="AB623" s="15" t="s">
        <v>3386</v>
      </c>
      <c r="AC623" s="15">
        <v>158500</v>
      </c>
      <c r="AD623" s="26">
        <v>42242</v>
      </c>
      <c r="AE623" s="15" t="s">
        <v>119</v>
      </c>
      <c r="AF623" s="15" t="s">
        <v>119</v>
      </c>
      <c r="AG623" s="16">
        <v>1</v>
      </c>
      <c r="AH623" s="15" t="s">
        <v>5099</v>
      </c>
      <c r="AI623" s="15" t="s">
        <v>78</v>
      </c>
      <c r="AJ623" s="15">
        <v>6349.4272460900002</v>
      </c>
      <c r="AK623" s="15">
        <v>327.59385636600001</v>
      </c>
      <c r="AL623" s="15">
        <v>3089036.9592400002</v>
      </c>
      <c r="AM623" s="15">
        <v>1425367.9755299999</v>
      </c>
      <c r="AN623" s="14"/>
      <c r="AO623" s="14"/>
      <c r="AP623" s="19">
        <v>21500</v>
      </c>
      <c r="AQ623" s="19">
        <v>124900</v>
      </c>
      <c r="AR623" s="19">
        <v>0</v>
      </c>
      <c r="AS623" s="19">
        <v>0</v>
      </c>
      <c r="AT623" s="19">
        <f t="shared" si="135"/>
        <v>146400</v>
      </c>
      <c r="AU623" s="19">
        <v>45000</v>
      </c>
      <c r="AV623" s="19">
        <v>3000</v>
      </c>
      <c r="AW623" s="19">
        <v>35490</v>
      </c>
      <c r="AX623" s="19">
        <v>0</v>
      </c>
      <c r="AY623" s="20">
        <f t="shared" si="140"/>
        <v>83490</v>
      </c>
      <c r="AZ623" s="19">
        <f t="shared" si="136"/>
        <v>62910</v>
      </c>
      <c r="BA623" s="21">
        <v>1.4712000000000001</v>
      </c>
      <c r="BB623" s="21">
        <v>2.0617000000000001</v>
      </c>
      <c r="BC623" s="22"/>
      <c r="BD623" s="19">
        <v>1464</v>
      </c>
      <c r="BE623" s="19">
        <f t="shared" si="131"/>
        <v>925.53192000000013</v>
      </c>
      <c r="BF623" s="19">
        <f t="shared" si="132"/>
        <v>1297.0154700000001</v>
      </c>
      <c r="BG623" s="23">
        <v>3.4819999999999997E-2</v>
      </c>
      <c r="BH623" s="23">
        <f t="shared" ref="BH623:BH672" si="141">BG623</f>
        <v>3.4819999999999997E-2</v>
      </c>
      <c r="BI623" s="19">
        <v>32.227021454400003</v>
      </c>
      <c r="BJ623" s="19">
        <v>45.162078665399996</v>
      </c>
      <c r="BK623" s="19">
        <f t="shared" si="138"/>
        <v>893.30489854560017</v>
      </c>
      <c r="BL623" s="19">
        <f t="shared" si="138"/>
        <v>1251.8533913346</v>
      </c>
      <c r="BM623" s="19">
        <v>0</v>
      </c>
      <c r="BN623" s="19">
        <v>0</v>
      </c>
      <c r="BO623" s="19">
        <f t="shared" si="133"/>
        <v>0</v>
      </c>
      <c r="BP623" s="24">
        <f t="shared" si="139"/>
        <v>893.30489854560017</v>
      </c>
      <c r="BQ623" s="24">
        <f t="shared" si="139"/>
        <v>1251.8533913346</v>
      </c>
      <c r="BR623" s="24">
        <f t="shared" si="134"/>
        <v>358.54849278899985</v>
      </c>
    </row>
    <row r="624" spans="1:71" s="25" customFormat="1" ht="14.25" x14ac:dyDescent="0.2">
      <c r="A624" s="14">
        <v>872</v>
      </c>
      <c r="B624" s="14"/>
      <c r="C624" s="15" t="s">
        <v>5100</v>
      </c>
      <c r="D624" s="16">
        <v>9271</v>
      </c>
      <c r="E624" s="15" t="s">
        <v>5101</v>
      </c>
      <c r="F624" s="15" t="s">
        <v>5100</v>
      </c>
      <c r="G624" s="17" t="s">
        <v>5102</v>
      </c>
      <c r="H624" s="17" t="s">
        <v>5103</v>
      </c>
      <c r="I624" s="17" t="s">
        <v>86</v>
      </c>
      <c r="J624" s="15" t="s">
        <v>5104</v>
      </c>
      <c r="K624" s="15" t="s">
        <v>4706</v>
      </c>
      <c r="L624" s="18" t="s">
        <v>5105</v>
      </c>
      <c r="M624" s="15" t="s">
        <v>3396</v>
      </c>
      <c r="N624" s="15" t="s">
        <v>3397</v>
      </c>
      <c r="O624" s="16">
        <v>510</v>
      </c>
      <c r="P624" s="15" t="s">
        <v>118</v>
      </c>
      <c r="Q624" s="15">
        <v>20700</v>
      </c>
      <c r="R624" s="15">
        <v>113500</v>
      </c>
      <c r="S624" s="15">
        <v>134200</v>
      </c>
      <c r="T624" s="15">
        <v>0.14000000000000001</v>
      </c>
      <c r="U624" s="15" t="s">
        <v>3335</v>
      </c>
      <c r="V624" s="15" t="s">
        <v>76</v>
      </c>
      <c r="W624" s="16">
        <v>1</v>
      </c>
      <c r="X624" s="16">
        <v>0</v>
      </c>
      <c r="Y624" s="15">
        <v>7246</v>
      </c>
      <c r="Z624" s="15">
        <v>0.16600000000000001</v>
      </c>
      <c r="AA624" s="15" t="s">
        <v>3385</v>
      </c>
      <c r="AB624" s="15" t="s">
        <v>3386</v>
      </c>
      <c r="AC624" s="15">
        <v>0</v>
      </c>
      <c r="AD624" s="15"/>
      <c r="AE624" s="15" t="s">
        <v>222</v>
      </c>
      <c r="AF624" s="15" t="s">
        <v>5106</v>
      </c>
      <c r="AG624" s="16">
        <v>1</v>
      </c>
      <c r="AH624" s="15" t="s">
        <v>5107</v>
      </c>
      <c r="AI624" s="15" t="s">
        <v>78</v>
      </c>
      <c r="AJ624" s="15">
        <v>7246.27734375</v>
      </c>
      <c r="AK624" s="15">
        <v>349.211671663</v>
      </c>
      <c r="AL624" s="15">
        <v>3089026.5885200002</v>
      </c>
      <c r="AM624" s="15">
        <v>1425434.6136400001</v>
      </c>
      <c r="AN624" s="14"/>
      <c r="AO624" s="14"/>
      <c r="AP624" s="19">
        <v>20700</v>
      </c>
      <c r="AQ624" s="19">
        <v>106800</v>
      </c>
      <c r="AR624" s="19">
        <v>0</v>
      </c>
      <c r="AS624" s="19">
        <v>0</v>
      </c>
      <c r="AT624" s="19">
        <f t="shared" si="135"/>
        <v>127500</v>
      </c>
      <c r="AU624" s="19">
        <v>45000</v>
      </c>
      <c r="AV624" s="19">
        <v>3000</v>
      </c>
      <c r="AW624" s="19">
        <v>28875</v>
      </c>
      <c r="AX624" s="19">
        <v>0</v>
      </c>
      <c r="AY624" s="20">
        <f t="shared" si="140"/>
        <v>76875</v>
      </c>
      <c r="AZ624" s="19">
        <f t="shared" si="136"/>
        <v>50625</v>
      </c>
      <c r="BA624" s="21">
        <v>1.4712000000000001</v>
      </c>
      <c r="BB624" s="21">
        <v>2.0617000000000001</v>
      </c>
      <c r="BC624" s="22"/>
      <c r="BD624" s="19">
        <v>1275</v>
      </c>
      <c r="BE624" s="19">
        <f t="shared" ref="BE624:BE673" si="142">(AZ624/100)*BA624</f>
        <v>744.79500000000007</v>
      </c>
      <c r="BF624" s="19">
        <f t="shared" si="132"/>
        <v>1043.735625</v>
      </c>
      <c r="BG624" s="23">
        <v>3.4819999999999997E-2</v>
      </c>
      <c r="BH624" s="23">
        <f t="shared" si="141"/>
        <v>3.4819999999999997E-2</v>
      </c>
      <c r="BI624" s="19">
        <v>25.9337619</v>
      </c>
      <c r="BJ624" s="19">
        <v>36.342874462499999</v>
      </c>
      <c r="BK624" s="19">
        <f t="shared" si="138"/>
        <v>718.86123810000004</v>
      </c>
      <c r="BL624" s="19">
        <f t="shared" si="138"/>
        <v>1007.3927505375</v>
      </c>
      <c r="BM624" s="19">
        <v>0</v>
      </c>
      <c r="BN624" s="19">
        <v>0</v>
      </c>
      <c r="BO624" s="19">
        <f t="shared" si="133"/>
        <v>0</v>
      </c>
      <c r="BP624" s="24">
        <f t="shared" si="139"/>
        <v>718.86123810000004</v>
      </c>
      <c r="BQ624" s="24">
        <f t="shared" si="139"/>
        <v>1007.3927505375</v>
      </c>
      <c r="BR624" s="24">
        <f t="shared" si="134"/>
        <v>288.53151243749994</v>
      </c>
    </row>
    <row r="625" spans="1:70" s="25" customFormat="1" ht="14.25" x14ac:dyDescent="0.2">
      <c r="A625" s="14">
        <v>873</v>
      </c>
      <c r="B625" s="14"/>
      <c r="C625" s="15" t="s">
        <v>726</v>
      </c>
      <c r="D625" s="16">
        <v>36630</v>
      </c>
      <c r="E625" s="15" t="s">
        <v>5108</v>
      </c>
      <c r="F625" s="15" t="s">
        <v>5109</v>
      </c>
      <c r="G625" s="17" t="s">
        <v>5110</v>
      </c>
      <c r="H625" s="17" t="s">
        <v>5111</v>
      </c>
      <c r="I625" s="17" t="s">
        <v>86</v>
      </c>
      <c r="J625" s="15" t="s">
        <v>5112</v>
      </c>
      <c r="K625" s="15" t="s">
        <v>732</v>
      </c>
      <c r="L625" s="18" t="s">
        <v>5113</v>
      </c>
      <c r="M625" s="15" t="s">
        <v>3396</v>
      </c>
      <c r="N625" s="15" t="s">
        <v>3397</v>
      </c>
      <c r="O625" s="16">
        <v>510</v>
      </c>
      <c r="P625" s="15" t="s">
        <v>118</v>
      </c>
      <c r="Q625" s="15">
        <v>23700</v>
      </c>
      <c r="R625" s="15">
        <v>136500</v>
      </c>
      <c r="S625" s="15">
        <v>160200</v>
      </c>
      <c r="T625" s="15">
        <v>0.16</v>
      </c>
      <c r="U625" s="15" t="s">
        <v>3335</v>
      </c>
      <c r="V625" s="15" t="s">
        <v>76</v>
      </c>
      <c r="W625" s="16">
        <v>1</v>
      </c>
      <c r="X625" s="16">
        <v>1</v>
      </c>
      <c r="Y625" s="15">
        <v>11767</v>
      </c>
      <c r="Z625" s="15">
        <v>0.27</v>
      </c>
      <c r="AA625" s="15" t="s">
        <v>3385</v>
      </c>
      <c r="AB625" s="15" t="s">
        <v>3386</v>
      </c>
      <c r="AC625" s="15">
        <v>150000</v>
      </c>
      <c r="AD625" s="26">
        <v>41894</v>
      </c>
      <c r="AE625" s="15" t="s">
        <v>119</v>
      </c>
      <c r="AF625" s="15" t="s">
        <v>119</v>
      </c>
      <c r="AG625" s="16">
        <v>1</v>
      </c>
      <c r="AH625" s="15" t="s">
        <v>5114</v>
      </c>
      <c r="AI625" s="15" t="s">
        <v>78</v>
      </c>
      <c r="AJ625" s="15">
        <v>11766.7758789</v>
      </c>
      <c r="AK625" s="15">
        <v>464.73690590000001</v>
      </c>
      <c r="AL625" s="15">
        <v>3089010.946</v>
      </c>
      <c r="AM625" s="15">
        <v>1425523.3631800001</v>
      </c>
      <c r="AN625" s="14"/>
      <c r="AO625" s="14"/>
      <c r="AP625" s="19">
        <v>23700</v>
      </c>
      <c r="AQ625" s="19">
        <v>128300</v>
      </c>
      <c r="AR625" s="19">
        <v>0</v>
      </c>
      <c r="AS625" s="19">
        <v>0</v>
      </c>
      <c r="AT625" s="19">
        <f t="shared" si="135"/>
        <v>152000</v>
      </c>
      <c r="AU625" s="19">
        <v>45000</v>
      </c>
      <c r="AV625" s="19">
        <v>3000</v>
      </c>
      <c r="AW625" s="19">
        <v>37450</v>
      </c>
      <c r="AX625" s="19">
        <v>0</v>
      </c>
      <c r="AY625" s="20">
        <f t="shared" si="140"/>
        <v>85450</v>
      </c>
      <c r="AZ625" s="19">
        <f t="shared" si="136"/>
        <v>66550</v>
      </c>
      <c r="BA625" s="21">
        <v>1.4712000000000001</v>
      </c>
      <c r="BB625" s="21">
        <v>2.0617000000000001</v>
      </c>
      <c r="BC625" s="22"/>
      <c r="BD625" s="19">
        <v>1520</v>
      </c>
      <c r="BE625" s="19">
        <f t="shared" si="142"/>
        <v>979.08360000000005</v>
      </c>
      <c r="BF625" s="19">
        <f t="shared" ref="BF625:BF674" si="143">(AZ625/100)*BB625</f>
        <v>1372.0613499999999</v>
      </c>
      <c r="BG625" s="23">
        <v>3.4819999999999997E-2</v>
      </c>
      <c r="BH625" s="23">
        <f t="shared" si="141"/>
        <v>3.4819999999999997E-2</v>
      </c>
      <c r="BI625" s="19">
        <v>34.091690952</v>
      </c>
      <c r="BJ625" s="19">
        <v>47.775176206999994</v>
      </c>
      <c r="BK625" s="19">
        <f t="shared" si="138"/>
        <v>944.99190904800002</v>
      </c>
      <c r="BL625" s="19">
        <f t="shared" si="138"/>
        <v>1324.286173793</v>
      </c>
      <c r="BM625" s="19">
        <v>0</v>
      </c>
      <c r="BN625" s="19">
        <v>0</v>
      </c>
      <c r="BO625" s="19">
        <f t="shared" ref="BO625:BO674" si="144">BN625-BM625</f>
        <v>0</v>
      </c>
      <c r="BP625" s="24">
        <f t="shared" si="139"/>
        <v>944.99190904800002</v>
      </c>
      <c r="BQ625" s="24">
        <f t="shared" si="139"/>
        <v>1324.286173793</v>
      </c>
      <c r="BR625" s="24">
        <f t="shared" ref="BR625:BR674" si="145">BQ625-BP625</f>
        <v>379.29426474499996</v>
      </c>
    </row>
    <row r="626" spans="1:70" s="25" customFormat="1" ht="14.25" x14ac:dyDescent="0.2">
      <c r="A626" s="14">
        <v>874</v>
      </c>
      <c r="B626" s="14"/>
      <c r="C626" s="15" t="s">
        <v>726</v>
      </c>
      <c r="D626" s="16">
        <v>16971</v>
      </c>
      <c r="E626" s="15" t="s">
        <v>5115</v>
      </c>
      <c r="F626" s="15" t="s">
        <v>5116</v>
      </c>
      <c r="G626" s="17" t="s">
        <v>5117</v>
      </c>
      <c r="H626" s="17" t="s">
        <v>5118</v>
      </c>
      <c r="I626" s="17" t="s">
        <v>86</v>
      </c>
      <c r="J626" s="15" t="s">
        <v>5119</v>
      </c>
      <c r="K626" s="15" t="s">
        <v>821</v>
      </c>
      <c r="L626" s="18" t="s">
        <v>5120</v>
      </c>
      <c r="M626" s="15" t="s">
        <v>3396</v>
      </c>
      <c r="N626" s="15" t="s">
        <v>3397</v>
      </c>
      <c r="O626" s="16">
        <v>510</v>
      </c>
      <c r="P626" s="15" t="s">
        <v>118</v>
      </c>
      <c r="Q626" s="15">
        <v>23200</v>
      </c>
      <c r="R626" s="15">
        <v>135700</v>
      </c>
      <c r="S626" s="15">
        <v>158900</v>
      </c>
      <c r="T626" s="15">
        <v>0.15</v>
      </c>
      <c r="U626" s="15" t="s">
        <v>3335</v>
      </c>
      <c r="V626" s="15" t="s">
        <v>76</v>
      </c>
      <c r="W626" s="16">
        <v>1</v>
      </c>
      <c r="X626" s="16">
        <v>1</v>
      </c>
      <c r="Y626" s="15">
        <v>6881</v>
      </c>
      <c r="Z626" s="15">
        <v>0.158</v>
      </c>
      <c r="AA626" s="15" t="s">
        <v>3385</v>
      </c>
      <c r="AB626" s="15" t="s">
        <v>3386</v>
      </c>
      <c r="AC626" s="15">
        <v>88125</v>
      </c>
      <c r="AD626" s="26">
        <v>37700</v>
      </c>
      <c r="AE626" s="15" t="s">
        <v>147</v>
      </c>
      <c r="AF626" s="15" t="s">
        <v>5121</v>
      </c>
      <c r="AG626" s="16">
        <v>1</v>
      </c>
      <c r="AH626" s="15" t="s">
        <v>5122</v>
      </c>
      <c r="AI626" s="15" t="s">
        <v>78</v>
      </c>
      <c r="AJ626" s="15">
        <v>6880.9584960900002</v>
      </c>
      <c r="AK626" s="15">
        <v>338.08119191999998</v>
      </c>
      <c r="AL626" s="15">
        <v>3088942.0093100001</v>
      </c>
      <c r="AM626" s="15">
        <v>1425571.1564100001</v>
      </c>
      <c r="AN626" s="14"/>
      <c r="AO626" s="14"/>
      <c r="AP626" s="19">
        <v>23200</v>
      </c>
      <c r="AQ626" s="19">
        <v>127700</v>
      </c>
      <c r="AR626" s="19">
        <v>0</v>
      </c>
      <c r="AS626" s="19">
        <v>0</v>
      </c>
      <c r="AT626" s="19">
        <f t="shared" si="135"/>
        <v>150900</v>
      </c>
      <c r="AU626" s="19">
        <v>45000</v>
      </c>
      <c r="AV626" s="19">
        <v>3000</v>
      </c>
      <c r="AW626" s="19">
        <v>37065</v>
      </c>
      <c r="AX626" s="19">
        <v>0</v>
      </c>
      <c r="AY626" s="20">
        <f t="shared" si="140"/>
        <v>85065</v>
      </c>
      <c r="AZ626" s="19">
        <f t="shared" si="136"/>
        <v>65835</v>
      </c>
      <c r="BA626" s="21">
        <v>1.4712000000000001</v>
      </c>
      <c r="BB626" s="21">
        <v>2.0617000000000001</v>
      </c>
      <c r="BC626" s="22"/>
      <c r="BD626" s="19">
        <v>1509</v>
      </c>
      <c r="BE626" s="19">
        <f t="shared" si="142"/>
        <v>968.56452000000013</v>
      </c>
      <c r="BF626" s="19">
        <f t="shared" si="143"/>
        <v>1357.320195</v>
      </c>
      <c r="BG626" s="23">
        <v>3.4819999999999997E-2</v>
      </c>
      <c r="BH626" s="23">
        <f t="shared" si="141"/>
        <v>3.4819999999999997E-2</v>
      </c>
      <c r="BI626" s="19">
        <v>33.725416586400002</v>
      </c>
      <c r="BJ626" s="19">
        <v>47.261889189899996</v>
      </c>
      <c r="BK626" s="19">
        <f t="shared" si="138"/>
        <v>934.83910341360013</v>
      </c>
      <c r="BL626" s="19">
        <f t="shared" si="138"/>
        <v>1310.0583058100999</v>
      </c>
      <c r="BM626" s="19">
        <v>0</v>
      </c>
      <c r="BN626" s="19">
        <v>0</v>
      </c>
      <c r="BO626" s="19">
        <f t="shared" si="144"/>
        <v>0</v>
      </c>
      <c r="BP626" s="24">
        <f t="shared" si="139"/>
        <v>934.83910341360013</v>
      </c>
      <c r="BQ626" s="24">
        <f t="shared" si="139"/>
        <v>1310.0583058100999</v>
      </c>
      <c r="BR626" s="24">
        <f t="shared" si="145"/>
        <v>375.21920239649978</v>
      </c>
    </row>
    <row r="627" spans="1:70" s="25" customFormat="1" ht="14.25" x14ac:dyDescent="0.2">
      <c r="A627" s="14">
        <v>875</v>
      </c>
      <c r="B627" s="14"/>
      <c r="C627" s="15"/>
      <c r="D627" s="16">
        <v>18645</v>
      </c>
      <c r="E627" s="15" t="s">
        <v>5123</v>
      </c>
      <c r="F627" s="15" t="s">
        <v>5124</v>
      </c>
      <c r="G627" s="17" t="s">
        <v>5125</v>
      </c>
      <c r="H627" s="17" t="s">
        <v>5126</v>
      </c>
      <c r="I627" s="17" t="s">
        <v>86</v>
      </c>
      <c r="J627" s="15" t="s">
        <v>5127</v>
      </c>
      <c r="K627" s="15" t="s">
        <v>5128</v>
      </c>
      <c r="L627" s="18" t="s">
        <v>5129</v>
      </c>
      <c r="M627" s="15" t="s">
        <v>3396</v>
      </c>
      <c r="N627" s="15" t="s">
        <v>3397</v>
      </c>
      <c r="O627" s="16">
        <v>510</v>
      </c>
      <c r="P627" s="15" t="s">
        <v>118</v>
      </c>
      <c r="Q627" s="15">
        <v>20500</v>
      </c>
      <c r="R627" s="15">
        <v>129100</v>
      </c>
      <c r="S627" s="15">
        <v>149600</v>
      </c>
      <c r="T627" s="15">
        <v>0.13</v>
      </c>
      <c r="U627" s="15" t="s">
        <v>3335</v>
      </c>
      <c r="V627" s="15" t="s">
        <v>76</v>
      </c>
      <c r="W627" s="16">
        <v>1</v>
      </c>
      <c r="X627" s="16">
        <v>1</v>
      </c>
      <c r="Y627" s="15">
        <v>6037</v>
      </c>
      <c r="Z627" s="15">
        <v>0.13900000000000001</v>
      </c>
      <c r="AA627" s="15" t="s">
        <v>3385</v>
      </c>
      <c r="AB627" s="15" t="s">
        <v>3386</v>
      </c>
      <c r="AC627" s="15">
        <v>155000</v>
      </c>
      <c r="AD627" s="26">
        <v>42398</v>
      </c>
      <c r="AE627" s="15" t="s">
        <v>222</v>
      </c>
      <c r="AF627" s="15" t="s">
        <v>5130</v>
      </c>
      <c r="AG627" s="16">
        <v>1</v>
      </c>
      <c r="AH627" s="15" t="s">
        <v>5131</v>
      </c>
      <c r="AI627" s="15" t="s">
        <v>78</v>
      </c>
      <c r="AJ627" s="15">
        <v>6036.6547851599998</v>
      </c>
      <c r="AK627" s="15">
        <v>318.145240328</v>
      </c>
      <c r="AL627" s="15">
        <v>3088985.26553</v>
      </c>
      <c r="AM627" s="15">
        <v>1425627.8203199999</v>
      </c>
      <c r="AN627" s="14"/>
      <c r="AO627" s="14"/>
      <c r="AP627" s="19">
        <v>20500</v>
      </c>
      <c r="AQ627" s="19">
        <v>121400</v>
      </c>
      <c r="AR627" s="19">
        <v>0</v>
      </c>
      <c r="AS627" s="19">
        <v>0</v>
      </c>
      <c r="AT627" s="19">
        <f t="shared" si="135"/>
        <v>141900</v>
      </c>
      <c r="AU627" s="19">
        <v>45000</v>
      </c>
      <c r="AV627" s="19">
        <v>0</v>
      </c>
      <c r="AW627" s="19">
        <v>33915</v>
      </c>
      <c r="AX627" s="19">
        <v>0</v>
      </c>
      <c r="AY627" s="20">
        <f t="shared" si="140"/>
        <v>78915</v>
      </c>
      <c r="AZ627" s="19">
        <f t="shared" si="136"/>
        <v>62985</v>
      </c>
      <c r="BA627" s="21">
        <v>1.4712000000000001</v>
      </c>
      <c r="BB627" s="21">
        <v>2.0617000000000001</v>
      </c>
      <c r="BC627" s="22"/>
      <c r="BD627" s="19">
        <v>1419</v>
      </c>
      <c r="BE627" s="19">
        <f t="shared" si="142"/>
        <v>926.63532000000009</v>
      </c>
      <c r="BF627" s="19">
        <f t="shared" si="143"/>
        <v>1298.5617450000002</v>
      </c>
      <c r="BG627" s="23">
        <v>3.4819999999999997E-2</v>
      </c>
      <c r="BH627" s="23">
        <f t="shared" si="141"/>
        <v>3.4819999999999997E-2</v>
      </c>
      <c r="BI627" s="19">
        <v>32.265441842400001</v>
      </c>
      <c r="BJ627" s="19">
        <v>45.215919960900003</v>
      </c>
      <c r="BK627" s="19">
        <f t="shared" si="138"/>
        <v>894.36987815760006</v>
      </c>
      <c r="BL627" s="19">
        <f t="shared" si="138"/>
        <v>1253.3458250391002</v>
      </c>
      <c r="BM627" s="19">
        <v>0</v>
      </c>
      <c r="BN627" s="19">
        <v>0</v>
      </c>
      <c r="BO627" s="19">
        <f t="shared" si="144"/>
        <v>0</v>
      </c>
      <c r="BP627" s="24">
        <f t="shared" si="139"/>
        <v>894.36987815760006</v>
      </c>
      <c r="BQ627" s="24">
        <f t="shared" si="139"/>
        <v>1253.3458250391002</v>
      </c>
      <c r="BR627" s="24">
        <f t="shared" si="145"/>
        <v>358.97594688150014</v>
      </c>
    </row>
    <row r="628" spans="1:70" s="25" customFormat="1" ht="14.25" x14ac:dyDescent="0.2">
      <c r="A628" s="14">
        <v>876</v>
      </c>
      <c r="B628" s="14"/>
      <c r="C628" s="15"/>
      <c r="D628" s="16">
        <v>3103</v>
      </c>
      <c r="E628" s="15" t="s">
        <v>5132</v>
      </c>
      <c r="F628" s="15" t="s">
        <v>5133</v>
      </c>
      <c r="G628" s="17" t="s">
        <v>5134</v>
      </c>
      <c r="H628" s="17" t="s">
        <v>5135</v>
      </c>
      <c r="I628" s="17" t="s">
        <v>86</v>
      </c>
      <c r="J628" s="15" t="s">
        <v>5136</v>
      </c>
      <c r="K628" s="15" t="s">
        <v>5137</v>
      </c>
      <c r="L628" s="18" t="s">
        <v>5138</v>
      </c>
      <c r="M628" s="15" t="s">
        <v>3396</v>
      </c>
      <c r="N628" s="15" t="s">
        <v>3397</v>
      </c>
      <c r="O628" s="16">
        <v>510</v>
      </c>
      <c r="P628" s="15" t="s">
        <v>118</v>
      </c>
      <c r="Q628" s="15">
        <v>21800</v>
      </c>
      <c r="R628" s="15">
        <v>106900</v>
      </c>
      <c r="S628" s="15">
        <v>128700</v>
      </c>
      <c r="T628" s="15">
        <v>0.15</v>
      </c>
      <c r="U628" s="15" t="s">
        <v>3335</v>
      </c>
      <c r="V628" s="15" t="s">
        <v>76</v>
      </c>
      <c r="W628" s="16">
        <v>1</v>
      </c>
      <c r="X628" s="16">
        <v>1</v>
      </c>
      <c r="Y628" s="15">
        <v>6333</v>
      </c>
      <c r="Z628" s="15">
        <v>0.14499999999999999</v>
      </c>
      <c r="AA628" s="15" t="s">
        <v>3385</v>
      </c>
      <c r="AB628" s="15" t="s">
        <v>3386</v>
      </c>
      <c r="AC628" s="15">
        <v>133000</v>
      </c>
      <c r="AD628" s="26">
        <v>42359</v>
      </c>
      <c r="AE628" s="15" t="s">
        <v>222</v>
      </c>
      <c r="AF628" s="15" t="s">
        <v>5139</v>
      </c>
      <c r="AG628" s="16">
        <v>1</v>
      </c>
      <c r="AH628" s="15" t="s">
        <v>5140</v>
      </c>
      <c r="AI628" s="15" t="s">
        <v>78</v>
      </c>
      <c r="AJ628" s="15">
        <v>6333.1342773400002</v>
      </c>
      <c r="AK628" s="15">
        <v>326.95536494599997</v>
      </c>
      <c r="AL628" s="15">
        <v>3089022.94178</v>
      </c>
      <c r="AM628" s="15">
        <v>1425677.90971</v>
      </c>
      <c r="AN628" s="14"/>
      <c r="AO628" s="14"/>
      <c r="AP628" s="19">
        <v>21800</v>
      </c>
      <c r="AQ628" s="19">
        <v>99700</v>
      </c>
      <c r="AR628" s="19">
        <v>0</v>
      </c>
      <c r="AS628" s="19">
        <v>900</v>
      </c>
      <c r="AT628" s="19">
        <f t="shared" si="135"/>
        <v>122400</v>
      </c>
      <c r="AU628" s="19">
        <v>45000</v>
      </c>
      <c r="AV628" s="19">
        <v>3000</v>
      </c>
      <c r="AW628" s="19">
        <v>26775</v>
      </c>
      <c r="AX628" s="19">
        <v>0</v>
      </c>
      <c r="AY628" s="20">
        <f t="shared" si="140"/>
        <v>74775</v>
      </c>
      <c r="AZ628" s="19">
        <f t="shared" si="136"/>
        <v>47625</v>
      </c>
      <c r="BA628" s="21">
        <v>1.4712000000000001</v>
      </c>
      <c r="BB628" s="21">
        <v>2.0617000000000001</v>
      </c>
      <c r="BC628" s="22"/>
      <c r="BD628" s="19">
        <v>1242</v>
      </c>
      <c r="BE628" s="19">
        <f t="shared" si="142"/>
        <v>700.65899999999999</v>
      </c>
      <c r="BF628" s="19">
        <f t="shared" si="143"/>
        <v>981.88462500000003</v>
      </c>
      <c r="BG628" s="23">
        <v>3.4819999999999997E-2</v>
      </c>
      <c r="BH628" s="23">
        <f t="shared" si="141"/>
        <v>3.4819999999999997E-2</v>
      </c>
      <c r="BI628" s="19">
        <v>23.935901724000001</v>
      </c>
      <c r="BJ628" s="19">
        <v>33.543127096500001</v>
      </c>
      <c r="BK628" s="19">
        <f t="shared" si="138"/>
        <v>676.72309827599997</v>
      </c>
      <c r="BL628" s="19">
        <f t="shared" si="138"/>
        <v>948.3414979035</v>
      </c>
      <c r="BM628" s="19">
        <v>0</v>
      </c>
      <c r="BN628" s="19">
        <v>0</v>
      </c>
      <c r="BO628" s="19">
        <f t="shared" si="144"/>
        <v>0</v>
      </c>
      <c r="BP628" s="24">
        <f t="shared" si="139"/>
        <v>676.72309827599997</v>
      </c>
      <c r="BQ628" s="24">
        <f t="shared" si="139"/>
        <v>948.3414979035</v>
      </c>
      <c r="BR628" s="24">
        <f t="shared" si="145"/>
        <v>271.61839962750003</v>
      </c>
    </row>
    <row r="629" spans="1:70" s="25" customFormat="1" ht="14.25" x14ac:dyDescent="0.2">
      <c r="A629" s="14">
        <v>877</v>
      </c>
      <c r="B629" s="14"/>
      <c r="C629" s="15" t="s">
        <v>5141</v>
      </c>
      <c r="D629" s="16">
        <v>5741</v>
      </c>
      <c r="E629" s="15" t="s">
        <v>5142</v>
      </c>
      <c r="F629" s="15" t="s">
        <v>5141</v>
      </c>
      <c r="G629" s="17" t="s">
        <v>5143</v>
      </c>
      <c r="H629" s="17" t="s">
        <v>5144</v>
      </c>
      <c r="I629" s="17" t="s">
        <v>86</v>
      </c>
      <c r="J629" s="15" t="s">
        <v>5145</v>
      </c>
      <c r="K629" s="15" t="s">
        <v>5146</v>
      </c>
      <c r="L629" s="18" t="s">
        <v>5147</v>
      </c>
      <c r="M629" s="15" t="s">
        <v>3396</v>
      </c>
      <c r="N629" s="15" t="s">
        <v>3397</v>
      </c>
      <c r="O629" s="16">
        <v>510</v>
      </c>
      <c r="P629" s="15" t="s">
        <v>118</v>
      </c>
      <c r="Q629" s="15">
        <v>21800</v>
      </c>
      <c r="R629" s="15">
        <v>134300</v>
      </c>
      <c r="S629" s="15">
        <v>156100</v>
      </c>
      <c r="T629" s="15">
        <v>0.15</v>
      </c>
      <c r="U629" s="15" t="s">
        <v>3335</v>
      </c>
      <c r="V629" s="15" t="s">
        <v>76</v>
      </c>
      <c r="W629" s="16">
        <v>1</v>
      </c>
      <c r="X629" s="16">
        <v>1</v>
      </c>
      <c r="Y629" s="15">
        <v>6458</v>
      </c>
      <c r="Z629" s="15">
        <v>0.14799999999999999</v>
      </c>
      <c r="AA629" s="15" t="s">
        <v>3385</v>
      </c>
      <c r="AB629" s="15" t="s">
        <v>3386</v>
      </c>
      <c r="AC629" s="15">
        <v>156000</v>
      </c>
      <c r="AD629" s="26">
        <v>41733</v>
      </c>
      <c r="AE629" s="15" t="s">
        <v>119</v>
      </c>
      <c r="AF629" s="15" t="s">
        <v>119</v>
      </c>
      <c r="AG629" s="16">
        <v>1</v>
      </c>
      <c r="AH629" s="15" t="s">
        <v>5148</v>
      </c>
      <c r="AI629" s="15" t="s">
        <v>78</v>
      </c>
      <c r="AJ629" s="15">
        <v>6458.4721679699996</v>
      </c>
      <c r="AK629" s="15">
        <v>329.16175709100003</v>
      </c>
      <c r="AL629" s="15">
        <v>3089059.2105399999</v>
      </c>
      <c r="AM629" s="15">
        <v>1425730.10626</v>
      </c>
      <c r="AN629" s="14"/>
      <c r="AO629" s="14"/>
      <c r="AP629" s="19">
        <v>21800</v>
      </c>
      <c r="AQ629" s="19">
        <v>126200</v>
      </c>
      <c r="AR629" s="19">
        <v>0</v>
      </c>
      <c r="AS629" s="19">
        <v>0</v>
      </c>
      <c r="AT629" s="19">
        <f t="shared" si="135"/>
        <v>148000</v>
      </c>
      <c r="AU629" s="19">
        <v>45000</v>
      </c>
      <c r="AV629" s="19">
        <v>3000</v>
      </c>
      <c r="AW629" s="19">
        <v>36050</v>
      </c>
      <c r="AX629" s="19">
        <v>0</v>
      </c>
      <c r="AY629" s="20">
        <f t="shared" si="140"/>
        <v>84050</v>
      </c>
      <c r="AZ629" s="19">
        <f t="shared" si="136"/>
        <v>63950</v>
      </c>
      <c r="BA629" s="21">
        <v>1.4712000000000001</v>
      </c>
      <c r="BB629" s="21">
        <v>2.0617000000000001</v>
      </c>
      <c r="BC629" s="22"/>
      <c r="BD629" s="19">
        <v>1480</v>
      </c>
      <c r="BE629" s="19">
        <f t="shared" si="142"/>
        <v>940.83240000000001</v>
      </c>
      <c r="BF629" s="19">
        <f t="shared" si="143"/>
        <v>1318.45715</v>
      </c>
      <c r="BG629" s="23">
        <v>3.4819999999999997E-2</v>
      </c>
      <c r="BH629" s="23">
        <f t="shared" si="141"/>
        <v>3.4819999999999997E-2</v>
      </c>
      <c r="BI629" s="19">
        <v>32.759784167999996</v>
      </c>
      <c r="BJ629" s="19">
        <v>45.908677962999995</v>
      </c>
      <c r="BK629" s="19">
        <f t="shared" si="138"/>
        <v>908.072615832</v>
      </c>
      <c r="BL629" s="19">
        <f t="shared" si="138"/>
        <v>1272.548472037</v>
      </c>
      <c r="BM629" s="19">
        <v>0</v>
      </c>
      <c r="BN629" s="19">
        <v>0</v>
      </c>
      <c r="BO629" s="19">
        <f t="shared" si="144"/>
        <v>0</v>
      </c>
      <c r="BP629" s="24">
        <f t="shared" si="139"/>
        <v>908.072615832</v>
      </c>
      <c r="BQ629" s="24">
        <f t="shared" si="139"/>
        <v>1272.548472037</v>
      </c>
      <c r="BR629" s="24">
        <f t="shared" si="145"/>
        <v>364.47585620500001</v>
      </c>
    </row>
    <row r="630" spans="1:70" s="25" customFormat="1" ht="14.25" x14ac:dyDescent="0.2">
      <c r="A630" s="14">
        <v>878</v>
      </c>
      <c r="B630" s="14"/>
      <c r="C630" s="15" t="s">
        <v>176</v>
      </c>
      <c r="D630" s="16">
        <v>27351</v>
      </c>
      <c r="E630" s="15" t="s">
        <v>5149</v>
      </c>
      <c r="F630" s="15" t="s">
        <v>5150</v>
      </c>
      <c r="G630" s="17" t="s">
        <v>5151</v>
      </c>
      <c r="H630" s="17" t="s">
        <v>5152</v>
      </c>
      <c r="I630" s="17" t="s">
        <v>86</v>
      </c>
      <c r="J630" s="15" t="s">
        <v>5153</v>
      </c>
      <c r="K630" s="15" t="s">
        <v>86</v>
      </c>
      <c r="L630" s="18" t="s">
        <v>5154</v>
      </c>
      <c r="M630" s="15" t="s">
        <v>3396</v>
      </c>
      <c r="N630" s="15" t="s">
        <v>3397</v>
      </c>
      <c r="O630" s="16">
        <v>510</v>
      </c>
      <c r="P630" s="15" t="s">
        <v>118</v>
      </c>
      <c r="Q630" s="15">
        <v>42400</v>
      </c>
      <c r="R630" s="15">
        <v>133900</v>
      </c>
      <c r="S630" s="15">
        <v>176300</v>
      </c>
      <c r="T630" s="15">
        <v>0.3</v>
      </c>
      <c r="U630" s="15" t="s">
        <v>3335</v>
      </c>
      <c r="V630" s="15" t="s">
        <v>76</v>
      </c>
      <c r="W630" s="16">
        <v>1</v>
      </c>
      <c r="X630" s="16">
        <v>1</v>
      </c>
      <c r="Y630" s="15">
        <v>12181</v>
      </c>
      <c r="Z630" s="15">
        <v>0.28000000000000003</v>
      </c>
      <c r="AA630" s="15" t="s">
        <v>3385</v>
      </c>
      <c r="AB630" s="15" t="s">
        <v>3386</v>
      </c>
      <c r="AC630" s="15">
        <v>152000</v>
      </c>
      <c r="AD630" s="26">
        <v>42458</v>
      </c>
      <c r="AE630" s="15" t="s">
        <v>137</v>
      </c>
      <c r="AF630" s="15" t="s">
        <v>5155</v>
      </c>
      <c r="AG630" s="16">
        <v>1</v>
      </c>
      <c r="AH630" s="15" t="s">
        <v>5156</v>
      </c>
      <c r="AI630" s="15" t="s">
        <v>78</v>
      </c>
      <c r="AJ630" s="15">
        <v>12181.4511719</v>
      </c>
      <c r="AK630" s="15">
        <v>433.80292027899998</v>
      </c>
      <c r="AL630" s="15">
        <v>3089117.9647599999</v>
      </c>
      <c r="AM630" s="15">
        <v>1425793.3258799999</v>
      </c>
      <c r="AN630" s="14"/>
      <c r="AO630" s="14"/>
      <c r="AP630" s="19">
        <v>42400</v>
      </c>
      <c r="AQ630" s="19">
        <v>125900</v>
      </c>
      <c r="AR630" s="19">
        <v>0</v>
      </c>
      <c r="AS630" s="19">
        <v>0</v>
      </c>
      <c r="AT630" s="19">
        <f t="shared" si="135"/>
        <v>168300</v>
      </c>
      <c r="AU630" s="19">
        <v>45000</v>
      </c>
      <c r="AV630" s="19">
        <v>3000</v>
      </c>
      <c r="AW630" s="19">
        <v>43155</v>
      </c>
      <c r="AX630" s="19">
        <v>0</v>
      </c>
      <c r="AY630" s="20">
        <f t="shared" si="140"/>
        <v>91155</v>
      </c>
      <c r="AZ630" s="19">
        <f t="shared" si="136"/>
        <v>77145</v>
      </c>
      <c r="BA630" s="21">
        <v>1.4712000000000001</v>
      </c>
      <c r="BB630" s="21">
        <v>2.0617000000000001</v>
      </c>
      <c r="BC630" s="22"/>
      <c r="BD630" s="19">
        <v>1683</v>
      </c>
      <c r="BE630" s="19">
        <f t="shared" si="142"/>
        <v>1134.9572400000002</v>
      </c>
      <c r="BF630" s="19">
        <f t="shared" si="143"/>
        <v>1590.4984650000001</v>
      </c>
      <c r="BG630" s="23">
        <v>3.4819999999999997E-2</v>
      </c>
      <c r="BH630" s="23">
        <f t="shared" si="141"/>
        <v>3.4819999999999997E-2</v>
      </c>
      <c r="BI630" s="19">
        <v>39.519211096799999</v>
      </c>
      <c r="BJ630" s="19">
        <v>55.381156551300002</v>
      </c>
      <c r="BK630" s="19">
        <f t="shared" si="138"/>
        <v>1095.4380289032001</v>
      </c>
      <c r="BL630" s="19">
        <f t="shared" si="138"/>
        <v>1535.1173084487002</v>
      </c>
      <c r="BM630" s="19">
        <v>0</v>
      </c>
      <c r="BN630" s="19">
        <v>0</v>
      </c>
      <c r="BO630" s="19">
        <f t="shared" si="144"/>
        <v>0</v>
      </c>
      <c r="BP630" s="24">
        <f t="shared" si="139"/>
        <v>1095.4380289032001</v>
      </c>
      <c r="BQ630" s="24">
        <f t="shared" si="139"/>
        <v>1535.1173084487002</v>
      </c>
      <c r="BR630" s="24">
        <f t="shared" si="145"/>
        <v>439.67927954550009</v>
      </c>
    </row>
    <row r="631" spans="1:70" s="25" customFormat="1" ht="14.25" x14ac:dyDescent="0.2">
      <c r="A631" s="14">
        <v>879</v>
      </c>
      <c r="B631" s="14"/>
      <c r="C631" s="15" t="s">
        <v>150</v>
      </c>
      <c r="D631" s="16">
        <v>35584</v>
      </c>
      <c r="E631" s="15" t="s">
        <v>5157</v>
      </c>
      <c r="F631" s="15" t="s">
        <v>5158</v>
      </c>
      <c r="G631" s="17" t="s">
        <v>5159</v>
      </c>
      <c r="H631" s="17" t="s">
        <v>5160</v>
      </c>
      <c r="I631" s="17" t="s">
        <v>86</v>
      </c>
      <c r="J631" s="15" t="s">
        <v>5161</v>
      </c>
      <c r="K631" s="15" t="s">
        <v>88</v>
      </c>
      <c r="L631" s="18" t="s">
        <v>5162</v>
      </c>
      <c r="M631" s="15" t="s">
        <v>3396</v>
      </c>
      <c r="N631" s="15" t="s">
        <v>3397</v>
      </c>
      <c r="O631" s="16">
        <v>510</v>
      </c>
      <c r="P631" s="15" t="s">
        <v>118</v>
      </c>
      <c r="Q631" s="15">
        <v>32600</v>
      </c>
      <c r="R631" s="15">
        <v>96100</v>
      </c>
      <c r="S631" s="15">
        <v>128700</v>
      </c>
      <c r="T631" s="15">
        <v>0.21</v>
      </c>
      <c r="U631" s="15" t="s">
        <v>3335</v>
      </c>
      <c r="V631" s="15" t="s">
        <v>76</v>
      </c>
      <c r="W631" s="16">
        <v>1</v>
      </c>
      <c r="X631" s="16">
        <v>1</v>
      </c>
      <c r="Y631" s="15">
        <v>9066</v>
      </c>
      <c r="Z631" s="15">
        <v>0.20799999999999999</v>
      </c>
      <c r="AA631" s="15" t="s">
        <v>3385</v>
      </c>
      <c r="AB631" s="15" t="s">
        <v>3386</v>
      </c>
      <c r="AC631" s="15">
        <v>0</v>
      </c>
      <c r="AD631" s="26">
        <v>38090</v>
      </c>
      <c r="AE631" s="15" t="s">
        <v>147</v>
      </c>
      <c r="AF631" s="15" t="s">
        <v>5163</v>
      </c>
      <c r="AG631" s="16">
        <v>1</v>
      </c>
      <c r="AH631" s="15" t="s">
        <v>5164</v>
      </c>
      <c r="AI631" s="15" t="s">
        <v>78</v>
      </c>
      <c r="AJ631" s="15">
        <v>9065.7934570300004</v>
      </c>
      <c r="AK631" s="15">
        <v>413.30420683699998</v>
      </c>
      <c r="AL631" s="15">
        <v>3089143.7126799999</v>
      </c>
      <c r="AM631" s="15">
        <v>1425690.04364</v>
      </c>
      <c r="AN631" s="14"/>
      <c r="AO631" s="14"/>
      <c r="AP631" s="19">
        <v>32600</v>
      </c>
      <c r="AQ631" s="19">
        <v>90400</v>
      </c>
      <c r="AR631" s="19">
        <v>0</v>
      </c>
      <c r="AS631" s="19">
        <v>0</v>
      </c>
      <c r="AT631" s="19">
        <f t="shared" si="135"/>
        <v>123000</v>
      </c>
      <c r="AU631" s="19">
        <v>45000</v>
      </c>
      <c r="AV631" s="19">
        <v>3000</v>
      </c>
      <c r="AW631" s="19">
        <v>27300</v>
      </c>
      <c r="AX631" s="19">
        <v>0</v>
      </c>
      <c r="AY631" s="20">
        <f t="shared" si="140"/>
        <v>75300</v>
      </c>
      <c r="AZ631" s="19">
        <f t="shared" si="136"/>
        <v>47700</v>
      </c>
      <c r="BA631" s="21">
        <v>1.4712000000000001</v>
      </c>
      <c r="BB631" s="21">
        <v>2.0617000000000001</v>
      </c>
      <c r="BC631" s="22"/>
      <c r="BD631" s="19">
        <v>1230</v>
      </c>
      <c r="BE631" s="19">
        <f t="shared" si="142"/>
        <v>701.76240000000007</v>
      </c>
      <c r="BF631" s="19">
        <f t="shared" si="143"/>
        <v>983.43090000000007</v>
      </c>
      <c r="BG631" s="23">
        <v>3.4819999999999997E-2</v>
      </c>
      <c r="BH631" s="23">
        <f t="shared" si="141"/>
        <v>3.4819999999999997E-2</v>
      </c>
      <c r="BI631" s="19">
        <v>24.435366768000002</v>
      </c>
      <c r="BJ631" s="19">
        <v>34.243063937999999</v>
      </c>
      <c r="BK631" s="19">
        <f t="shared" si="138"/>
        <v>677.32703323200008</v>
      </c>
      <c r="BL631" s="19">
        <f t="shared" si="138"/>
        <v>949.18783606200009</v>
      </c>
      <c r="BM631" s="19">
        <v>0</v>
      </c>
      <c r="BN631" s="19">
        <v>0</v>
      </c>
      <c r="BO631" s="19">
        <f t="shared" si="144"/>
        <v>0</v>
      </c>
      <c r="BP631" s="24">
        <f t="shared" si="139"/>
        <v>677.32703323200008</v>
      </c>
      <c r="BQ631" s="24">
        <f t="shared" si="139"/>
        <v>949.18783606200009</v>
      </c>
      <c r="BR631" s="24">
        <f t="shared" si="145"/>
        <v>271.86080283000001</v>
      </c>
    </row>
    <row r="632" spans="1:70" s="25" customFormat="1" ht="14.25" x14ac:dyDescent="0.2">
      <c r="A632" s="14">
        <v>880</v>
      </c>
      <c r="B632" s="14"/>
      <c r="C632" s="15"/>
      <c r="D632" s="16">
        <v>28623</v>
      </c>
      <c r="E632" s="15" t="s">
        <v>5165</v>
      </c>
      <c r="F632" s="15" t="s">
        <v>5166</v>
      </c>
      <c r="G632" s="17" t="s">
        <v>5167</v>
      </c>
      <c r="H632" s="17" t="s">
        <v>5168</v>
      </c>
      <c r="I632" s="17" t="s">
        <v>86</v>
      </c>
      <c r="J632" s="15" t="s">
        <v>5169</v>
      </c>
      <c r="K632" s="15" t="s">
        <v>5170</v>
      </c>
      <c r="L632" s="18" t="s">
        <v>5171</v>
      </c>
      <c r="M632" s="15" t="s">
        <v>3396</v>
      </c>
      <c r="N632" s="15" t="s">
        <v>3397</v>
      </c>
      <c r="O632" s="16">
        <v>510</v>
      </c>
      <c r="P632" s="15" t="s">
        <v>118</v>
      </c>
      <c r="Q632" s="15">
        <v>25300</v>
      </c>
      <c r="R632" s="15">
        <v>139300</v>
      </c>
      <c r="S632" s="15">
        <v>164600</v>
      </c>
      <c r="T632" s="15">
        <v>0.2</v>
      </c>
      <c r="U632" s="15" t="s">
        <v>3335</v>
      </c>
      <c r="V632" s="15" t="s">
        <v>76</v>
      </c>
      <c r="W632" s="16">
        <v>1</v>
      </c>
      <c r="X632" s="16">
        <v>1</v>
      </c>
      <c r="Y632" s="15">
        <v>9149</v>
      </c>
      <c r="Z632" s="15">
        <v>0.21</v>
      </c>
      <c r="AA632" s="15" t="s">
        <v>3385</v>
      </c>
      <c r="AB632" s="15" t="s">
        <v>3386</v>
      </c>
      <c r="AC632" s="15">
        <v>155000</v>
      </c>
      <c r="AD632" s="26">
        <v>41502</v>
      </c>
      <c r="AE632" s="15" t="s">
        <v>119</v>
      </c>
      <c r="AF632" s="15" t="s">
        <v>119</v>
      </c>
      <c r="AG632" s="16">
        <v>1</v>
      </c>
      <c r="AH632" s="15" t="s">
        <v>5172</v>
      </c>
      <c r="AI632" s="15" t="s">
        <v>78</v>
      </c>
      <c r="AJ632" s="15">
        <v>9148.6904296899993</v>
      </c>
      <c r="AK632" s="15">
        <v>409.69454215799999</v>
      </c>
      <c r="AL632" s="15">
        <v>3089123.1582599999</v>
      </c>
      <c r="AM632" s="15">
        <v>1425616.3509899999</v>
      </c>
      <c r="AN632" s="14"/>
      <c r="AO632" s="14"/>
      <c r="AP632" s="19">
        <v>25300</v>
      </c>
      <c r="AQ632" s="19">
        <v>131000</v>
      </c>
      <c r="AR632" s="19">
        <v>0</v>
      </c>
      <c r="AS632" s="19">
        <v>0</v>
      </c>
      <c r="AT632" s="19">
        <f t="shared" si="135"/>
        <v>156300</v>
      </c>
      <c r="AU632" s="19">
        <v>45000</v>
      </c>
      <c r="AV632" s="19">
        <v>3000</v>
      </c>
      <c r="AW632" s="19">
        <v>38955</v>
      </c>
      <c r="AX632" s="19">
        <v>0</v>
      </c>
      <c r="AY632" s="20">
        <f t="shared" si="140"/>
        <v>86955</v>
      </c>
      <c r="AZ632" s="19">
        <f t="shared" si="136"/>
        <v>69345</v>
      </c>
      <c r="BA632" s="21">
        <v>1.4712000000000001</v>
      </c>
      <c r="BB632" s="21">
        <v>2.0617000000000001</v>
      </c>
      <c r="BC632" s="22"/>
      <c r="BD632" s="19">
        <v>1563</v>
      </c>
      <c r="BE632" s="19">
        <f t="shared" si="142"/>
        <v>1020.2036400000001</v>
      </c>
      <c r="BF632" s="19">
        <f t="shared" si="143"/>
        <v>1429.6858650000001</v>
      </c>
      <c r="BG632" s="23">
        <v>3.4819999999999997E-2</v>
      </c>
      <c r="BH632" s="23">
        <f t="shared" si="141"/>
        <v>3.4819999999999997E-2</v>
      </c>
      <c r="BI632" s="19">
        <v>35.5234907448</v>
      </c>
      <c r="BJ632" s="19">
        <v>49.781661819299998</v>
      </c>
      <c r="BK632" s="19">
        <f t="shared" si="138"/>
        <v>984.68014925520004</v>
      </c>
      <c r="BL632" s="19">
        <f t="shared" si="138"/>
        <v>1379.9042031807001</v>
      </c>
      <c r="BM632" s="19">
        <v>0</v>
      </c>
      <c r="BN632" s="19">
        <v>0</v>
      </c>
      <c r="BO632" s="19">
        <f t="shared" si="144"/>
        <v>0</v>
      </c>
      <c r="BP632" s="24">
        <f t="shared" si="139"/>
        <v>984.68014925520004</v>
      </c>
      <c r="BQ632" s="24">
        <f t="shared" si="139"/>
        <v>1379.9042031807001</v>
      </c>
      <c r="BR632" s="24">
        <f t="shared" si="145"/>
        <v>395.22405392550002</v>
      </c>
    </row>
    <row r="633" spans="1:70" s="25" customFormat="1" ht="14.25" x14ac:dyDescent="0.2">
      <c r="A633" s="14">
        <v>881</v>
      </c>
      <c r="B633" s="14"/>
      <c r="C633" s="15" t="s">
        <v>176</v>
      </c>
      <c r="D633" s="16">
        <v>24703</v>
      </c>
      <c r="E633" s="15" t="s">
        <v>5173</v>
      </c>
      <c r="F633" s="15" t="s">
        <v>5174</v>
      </c>
      <c r="G633" s="17" t="s">
        <v>5175</v>
      </c>
      <c r="H633" s="17" t="s">
        <v>5176</v>
      </c>
      <c r="I633" s="17" t="s">
        <v>86</v>
      </c>
      <c r="J633" s="15" t="s">
        <v>5177</v>
      </c>
      <c r="K633" s="15" t="s">
        <v>86</v>
      </c>
      <c r="L633" s="18" t="s">
        <v>5178</v>
      </c>
      <c r="M633" s="15" t="s">
        <v>3396</v>
      </c>
      <c r="N633" s="15" t="s">
        <v>3397</v>
      </c>
      <c r="O633" s="16">
        <v>510</v>
      </c>
      <c r="P633" s="15" t="s">
        <v>118</v>
      </c>
      <c r="Q633" s="15">
        <v>25500</v>
      </c>
      <c r="R633" s="15">
        <v>127300</v>
      </c>
      <c r="S633" s="15">
        <v>152800</v>
      </c>
      <c r="T633" s="15">
        <v>0.2</v>
      </c>
      <c r="U633" s="15" t="s">
        <v>3335</v>
      </c>
      <c r="V633" s="15" t="s">
        <v>76</v>
      </c>
      <c r="W633" s="16">
        <v>1</v>
      </c>
      <c r="X633" s="16">
        <v>1</v>
      </c>
      <c r="Y633" s="15">
        <v>8862</v>
      </c>
      <c r="Z633" s="15">
        <v>0.20300000000000001</v>
      </c>
      <c r="AA633" s="15" t="s">
        <v>3385</v>
      </c>
      <c r="AB633" s="15" t="s">
        <v>3386</v>
      </c>
      <c r="AC633" s="15">
        <v>129500</v>
      </c>
      <c r="AD633" s="26">
        <v>38434</v>
      </c>
      <c r="AE633" s="15" t="s">
        <v>119</v>
      </c>
      <c r="AF633" s="15" t="s">
        <v>119</v>
      </c>
      <c r="AG633" s="16">
        <v>1</v>
      </c>
      <c r="AH633" s="15" t="s">
        <v>5179</v>
      </c>
      <c r="AI633" s="15" t="s">
        <v>78</v>
      </c>
      <c r="AJ633" s="15">
        <v>8861.8876953100007</v>
      </c>
      <c r="AK633" s="15">
        <v>407.83928008599997</v>
      </c>
      <c r="AL633" s="15">
        <v>3089127.5044200001</v>
      </c>
      <c r="AM633" s="15">
        <v>1425554.0508099999</v>
      </c>
      <c r="AN633" s="14"/>
      <c r="AO633" s="14"/>
      <c r="AP633" s="19">
        <v>25500</v>
      </c>
      <c r="AQ633" s="19">
        <v>119800</v>
      </c>
      <c r="AR633" s="19">
        <v>0</v>
      </c>
      <c r="AS633" s="19">
        <v>0</v>
      </c>
      <c r="AT633" s="19">
        <f t="shared" si="135"/>
        <v>145300</v>
      </c>
      <c r="AU633" s="19">
        <v>45000</v>
      </c>
      <c r="AV633" s="19">
        <v>0</v>
      </c>
      <c r="AW633" s="19">
        <v>35105</v>
      </c>
      <c r="AX633" s="19">
        <v>0</v>
      </c>
      <c r="AY633" s="20">
        <f t="shared" si="140"/>
        <v>80105</v>
      </c>
      <c r="AZ633" s="19">
        <f t="shared" si="136"/>
        <v>65195</v>
      </c>
      <c r="BA633" s="21">
        <v>1.4712000000000001</v>
      </c>
      <c r="BB633" s="21">
        <v>2.0617000000000001</v>
      </c>
      <c r="BC633" s="22"/>
      <c r="BD633" s="19">
        <v>1453</v>
      </c>
      <c r="BE633" s="19">
        <f t="shared" si="142"/>
        <v>959.14884000000006</v>
      </c>
      <c r="BF633" s="19">
        <f t="shared" si="143"/>
        <v>1344.1253150000002</v>
      </c>
      <c r="BG633" s="23">
        <v>3.4819999999999997E-2</v>
      </c>
      <c r="BH633" s="23">
        <f t="shared" si="141"/>
        <v>3.4819999999999997E-2</v>
      </c>
      <c r="BI633" s="19">
        <v>33.397562608800001</v>
      </c>
      <c r="BJ633" s="19">
        <v>46.802443468300005</v>
      </c>
      <c r="BK633" s="19">
        <f t="shared" si="138"/>
        <v>925.75127739120012</v>
      </c>
      <c r="BL633" s="19">
        <f t="shared" si="138"/>
        <v>1297.3228715317002</v>
      </c>
      <c r="BM633" s="19">
        <v>0</v>
      </c>
      <c r="BN633" s="19">
        <v>0</v>
      </c>
      <c r="BO633" s="19">
        <f t="shared" si="144"/>
        <v>0</v>
      </c>
      <c r="BP633" s="24">
        <f t="shared" si="139"/>
        <v>925.75127739120012</v>
      </c>
      <c r="BQ633" s="24">
        <f t="shared" si="139"/>
        <v>1297.3228715317002</v>
      </c>
      <c r="BR633" s="24">
        <f t="shared" si="145"/>
        <v>371.57159414050011</v>
      </c>
    </row>
    <row r="634" spans="1:70" s="25" customFormat="1" ht="14.25" x14ac:dyDescent="0.2">
      <c r="A634" s="14">
        <v>882</v>
      </c>
      <c r="B634" s="14"/>
      <c r="C634" s="15" t="s">
        <v>5180</v>
      </c>
      <c r="D634" s="16">
        <v>22794</v>
      </c>
      <c r="E634" s="15" t="s">
        <v>5181</v>
      </c>
      <c r="F634" s="15" t="s">
        <v>5180</v>
      </c>
      <c r="G634" s="17" t="s">
        <v>5182</v>
      </c>
      <c r="H634" s="17" t="s">
        <v>5183</v>
      </c>
      <c r="I634" s="17" t="s">
        <v>86</v>
      </c>
      <c r="J634" s="15" t="s">
        <v>5184</v>
      </c>
      <c r="K634" s="15" t="s">
        <v>5185</v>
      </c>
      <c r="L634" s="18" t="s">
        <v>5186</v>
      </c>
      <c r="M634" s="15" t="s">
        <v>3396</v>
      </c>
      <c r="N634" s="15" t="s">
        <v>3397</v>
      </c>
      <c r="O634" s="16">
        <v>510</v>
      </c>
      <c r="P634" s="15" t="s">
        <v>118</v>
      </c>
      <c r="Q634" s="15">
        <v>24500</v>
      </c>
      <c r="R634" s="15">
        <v>123600</v>
      </c>
      <c r="S634" s="15">
        <v>148100</v>
      </c>
      <c r="T634" s="15">
        <v>0.19</v>
      </c>
      <c r="U634" s="15" t="s">
        <v>3335</v>
      </c>
      <c r="V634" s="15" t="s">
        <v>76</v>
      </c>
      <c r="W634" s="16">
        <v>1</v>
      </c>
      <c r="X634" s="16">
        <v>0</v>
      </c>
      <c r="Y634" s="15">
        <v>8353</v>
      </c>
      <c r="Z634" s="15">
        <v>0.192</v>
      </c>
      <c r="AA634" s="15" t="s">
        <v>3385</v>
      </c>
      <c r="AB634" s="15" t="s">
        <v>3386</v>
      </c>
      <c r="AC634" s="15">
        <v>0</v>
      </c>
      <c r="AD634" s="15"/>
      <c r="AE634" s="15" t="s">
        <v>137</v>
      </c>
      <c r="AF634" s="15" t="s">
        <v>5187</v>
      </c>
      <c r="AG634" s="16">
        <v>1</v>
      </c>
      <c r="AH634" s="15" t="s">
        <v>5188</v>
      </c>
      <c r="AI634" s="15" t="s">
        <v>78</v>
      </c>
      <c r="AJ634" s="15">
        <v>8353.2744140600007</v>
      </c>
      <c r="AK634" s="15">
        <v>391.69281703899998</v>
      </c>
      <c r="AL634" s="15">
        <v>3089133.5748100001</v>
      </c>
      <c r="AM634" s="15">
        <v>1425491.22921</v>
      </c>
      <c r="AN634" s="14"/>
      <c r="AO634" s="14"/>
      <c r="AP634" s="19">
        <v>24500</v>
      </c>
      <c r="AQ634" s="19">
        <v>116200</v>
      </c>
      <c r="AR634" s="19">
        <v>0</v>
      </c>
      <c r="AS634" s="19">
        <v>0</v>
      </c>
      <c r="AT634" s="19">
        <f t="shared" si="135"/>
        <v>140700</v>
      </c>
      <c r="AU634" s="19">
        <v>45000</v>
      </c>
      <c r="AV634" s="19">
        <v>3000</v>
      </c>
      <c r="AW634" s="19">
        <v>33495</v>
      </c>
      <c r="AX634" s="19">
        <v>0</v>
      </c>
      <c r="AY634" s="20">
        <f t="shared" si="140"/>
        <v>81495</v>
      </c>
      <c r="AZ634" s="19">
        <f t="shared" si="136"/>
        <v>59205</v>
      </c>
      <c r="BA634" s="21">
        <v>1.4712000000000001</v>
      </c>
      <c r="BB634" s="21">
        <v>2.0617000000000001</v>
      </c>
      <c r="BC634" s="22"/>
      <c r="BD634" s="19">
        <v>1407</v>
      </c>
      <c r="BE634" s="19">
        <f t="shared" si="142"/>
        <v>871.02395999999999</v>
      </c>
      <c r="BF634" s="19">
        <f t="shared" si="143"/>
        <v>1220.6294849999999</v>
      </c>
      <c r="BG634" s="23">
        <v>3.4819999999999997E-2</v>
      </c>
      <c r="BH634" s="23">
        <f t="shared" si="141"/>
        <v>3.4819999999999997E-2</v>
      </c>
      <c r="BI634" s="19">
        <v>30.329054287199998</v>
      </c>
      <c r="BJ634" s="19">
        <v>42.502318667699996</v>
      </c>
      <c r="BK634" s="19">
        <f t="shared" si="138"/>
        <v>840.69490571279994</v>
      </c>
      <c r="BL634" s="19">
        <f t="shared" si="138"/>
        <v>1178.1271663323</v>
      </c>
      <c r="BM634" s="19">
        <v>0</v>
      </c>
      <c r="BN634" s="19">
        <v>0</v>
      </c>
      <c r="BO634" s="19">
        <f t="shared" si="144"/>
        <v>0</v>
      </c>
      <c r="BP634" s="24">
        <f t="shared" si="139"/>
        <v>840.69490571279994</v>
      </c>
      <c r="BQ634" s="24">
        <f t="shared" si="139"/>
        <v>1178.1271663323</v>
      </c>
      <c r="BR634" s="24">
        <f t="shared" si="145"/>
        <v>337.43226061950008</v>
      </c>
    </row>
    <row r="635" spans="1:70" s="25" customFormat="1" ht="14.25" x14ac:dyDescent="0.2">
      <c r="A635" s="14">
        <v>883</v>
      </c>
      <c r="B635" s="14"/>
      <c r="C635" s="15"/>
      <c r="D635" s="16">
        <v>8433</v>
      </c>
      <c r="E635" s="15" t="s">
        <v>5189</v>
      </c>
      <c r="F635" s="15" t="s">
        <v>5190</v>
      </c>
      <c r="G635" s="17" t="s">
        <v>5191</v>
      </c>
      <c r="H635" s="17" t="s">
        <v>5192</v>
      </c>
      <c r="I635" s="17" t="s">
        <v>5193</v>
      </c>
      <c r="J635" s="15" t="s">
        <v>5194</v>
      </c>
      <c r="K635" s="15" t="s">
        <v>5195</v>
      </c>
      <c r="L635" s="18" t="s">
        <v>5196</v>
      </c>
      <c r="M635" s="15" t="s">
        <v>3396</v>
      </c>
      <c r="N635" s="15" t="s">
        <v>3397</v>
      </c>
      <c r="O635" s="16">
        <v>510</v>
      </c>
      <c r="P635" s="15" t="s">
        <v>118</v>
      </c>
      <c r="Q635" s="15">
        <v>23600</v>
      </c>
      <c r="R635" s="15">
        <v>133200</v>
      </c>
      <c r="S635" s="15">
        <v>156800</v>
      </c>
      <c r="T635" s="15">
        <v>0.18</v>
      </c>
      <c r="U635" s="15" t="s">
        <v>3335</v>
      </c>
      <c r="V635" s="15" t="s">
        <v>76</v>
      </c>
      <c r="W635" s="16">
        <v>1</v>
      </c>
      <c r="X635" s="16">
        <v>1</v>
      </c>
      <c r="Y635" s="15">
        <v>7826</v>
      </c>
      <c r="Z635" s="15">
        <v>0.18</v>
      </c>
      <c r="AA635" s="15" t="s">
        <v>3385</v>
      </c>
      <c r="AB635" s="15" t="s">
        <v>3386</v>
      </c>
      <c r="AC635" s="15">
        <v>138000</v>
      </c>
      <c r="AD635" s="26">
        <v>41956</v>
      </c>
      <c r="AE635" s="15" t="s">
        <v>211</v>
      </c>
      <c r="AF635" s="15" t="s">
        <v>5197</v>
      </c>
      <c r="AG635" s="16">
        <v>1</v>
      </c>
      <c r="AH635" s="15" t="s">
        <v>5198</v>
      </c>
      <c r="AI635" s="15" t="s">
        <v>78</v>
      </c>
      <c r="AJ635" s="15">
        <v>7825.8256835900002</v>
      </c>
      <c r="AK635" s="15">
        <v>374.80591579399999</v>
      </c>
      <c r="AL635" s="15">
        <v>3089139.7754700002</v>
      </c>
      <c r="AM635" s="15">
        <v>1425428.4595699999</v>
      </c>
      <c r="AN635" s="14"/>
      <c r="AO635" s="14"/>
      <c r="AP635" s="19">
        <v>23600</v>
      </c>
      <c r="AQ635" s="19">
        <v>125200</v>
      </c>
      <c r="AR635" s="19">
        <v>0</v>
      </c>
      <c r="AS635" s="19">
        <v>0</v>
      </c>
      <c r="AT635" s="19">
        <f t="shared" si="135"/>
        <v>148800</v>
      </c>
      <c r="AU635" s="19">
        <v>45000</v>
      </c>
      <c r="AV635" s="19">
        <v>3000</v>
      </c>
      <c r="AW635" s="19">
        <v>36330</v>
      </c>
      <c r="AX635" s="19">
        <v>0</v>
      </c>
      <c r="AY635" s="20">
        <f t="shared" si="140"/>
        <v>84330</v>
      </c>
      <c r="AZ635" s="19">
        <f t="shared" si="136"/>
        <v>64470</v>
      </c>
      <c r="BA635" s="21">
        <v>1.4712000000000001</v>
      </c>
      <c r="BB635" s="21">
        <v>2.0617000000000001</v>
      </c>
      <c r="BC635" s="22"/>
      <c r="BD635" s="19">
        <v>1488</v>
      </c>
      <c r="BE635" s="19">
        <f t="shared" si="142"/>
        <v>948.48264000000006</v>
      </c>
      <c r="BF635" s="19">
        <f t="shared" si="143"/>
        <v>1329.1779900000001</v>
      </c>
      <c r="BG635" s="23">
        <v>3.4819999999999997E-2</v>
      </c>
      <c r="BH635" s="23">
        <f t="shared" si="141"/>
        <v>3.4819999999999997E-2</v>
      </c>
      <c r="BI635" s="19">
        <v>33.0261655248</v>
      </c>
      <c r="BJ635" s="19">
        <v>46.281977611800002</v>
      </c>
      <c r="BK635" s="19">
        <f t="shared" si="138"/>
        <v>915.45647447520003</v>
      </c>
      <c r="BL635" s="19">
        <f t="shared" si="138"/>
        <v>1282.8960123882002</v>
      </c>
      <c r="BM635" s="19">
        <v>0</v>
      </c>
      <c r="BN635" s="19">
        <v>0</v>
      </c>
      <c r="BO635" s="19">
        <f t="shared" si="144"/>
        <v>0</v>
      </c>
      <c r="BP635" s="24">
        <f t="shared" si="139"/>
        <v>915.45647447520003</v>
      </c>
      <c r="BQ635" s="24">
        <f t="shared" si="139"/>
        <v>1282.8960123882002</v>
      </c>
      <c r="BR635" s="24">
        <f t="shared" si="145"/>
        <v>367.43953791300021</v>
      </c>
    </row>
    <row r="636" spans="1:70" s="25" customFormat="1" ht="14.25" x14ac:dyDescent="0.2">
      <c r="A636" s="14">
        <v>884</v>
      </c>
      <c r="B636" s="14"/>
      <c r="C636" s="15"/>
      <c r="D636" s="16">
        <v>22469</v>
      </c>
      <c r="E636" s="15" t="s">
        <v>5199</v>
      </c>
      <c r="F636" s="15" t="s">
        <v>5200</v>
      </c>
      <c r="G636" s="17" t="s">
        <v>5201</v>
      </c>
      <c r="H636" s="17" t="s">
        <v>5202</v>
      </c>
      <c r="I636" s="17" t="s">
        <v>86</v>
      </c>
      <c r="J636" s="15" t="s">
        <v>5203</v>
      </c>
      <c r="K636" s="15" t="s">
        <v>5204</v>
      </c>
      <c r="L636" s="18" t="s">
        <v>5205</v>
      </c>
      <c r="M636" s="15" t="s">
        <v>3396</v>
      </c>
      <c r="N636" s="15" t="s">
        <v>3397</v>
      </c>
      <c r="O636" s="16">
        <v>510</v>
      </c>
      <c r="P636" s="15" t="s">
        <v>118</v>
      </c>
      <c r="Q636" s="15">
        <v>23600</v>
      </c>
      <c r="R636" s="15">
        <v>96200</v>
      </c>
      <c r="S636" s="15">
        <v>119800</v>
      </c>
      <c r="T636" s="15">
        <v>0.17</v>
      </c>
      <c r="U636" s="15" t="s">
        <v>3335</v>
      </c>
      <c r="V636" s="15" t="s">
        <v>76</v>
      </c>
      <c r="W636" s="16">
        <v>1</v>
      </c>
      <c r="X636" s="16">
        <v>1</v>
      </c>
      <c r="Y636" s="15">
        <v>7244</v>
      </c>
      <c r="Z636" s="15">
        <v>0.16600000000000001</v>
      </c>
      <c r="AA636" s="15" t="s">
        <v>3385</v>
      </c>
      <c r="AB636" s="15" t="s">
        <v>3386</v>
      </c>
      <c r="AC636" s="15">
        <v>118900</v>
      </c>
      <c r="AD636" s="26">
        <v>41045</v>
      </c>
      <c r="AE636" s="15" t="s">
        <v>119</v>
      </c>
      <c r="AF636" s="15" t="s">
        <v>119</v>
      </c>
      <c r="AG636" s="16">
        <v>1</v>
      </c>
      <c r="AH636" s="15" t="s">
        <v>5206</v>
      </c>
      <c r="AI636" s="15" t="s">
        <v>78</v>
      </c>
      <c r="AJ636" s="15">
        <v>7244.1674804699996</v>
      </c>
      <c r="AK636" s="15">
        <v>356.65680038699998</v>
      </c>
      <c r="AL636" s="15">
        <v>3089146.43181</v>
      </c>
      <c r="AM636" s="15">
        <v>1425365.6901199999</v>
      </c>
      <c r="AN636" s="14"/>
      <c r="AO636" s="14"/>
      <c r="AP636" s="19">
        <v>23600</v>
      </c>
      <c r="AQ636" s="19">
        <v>90400</v>
      </c>
      <c r="AR636" s="19">
        <v>0</v>
      </c>
      <c r="AS636" s="19">
        <v>0</v>
      </c>
      <c r="AT636" s="19">
        <f t="shared" si="135"/>
        <v>114000</v>
      </c>
      <c r="AU636" s="19">
        <v>45000</v>
      </c>
      <c r="AV636" s="19">
        <v>3000</v>
      </c>
      <c r="AW636" s="19">
        <v>24150</v>
      </c>
      <c r="AX636" s="19">
        <v>0</v>
      </c>
      <c r="AY636" s="20">
        <f t="shared" si="140"/>
        <v>72150</v>
      </c>
      <c r="AZ636" s="19">
        <f t="shared" si="136"/>
        <v>41850</v>
      </c>
      <c r="BA636" s="21">
        <v>1.4712000000000001</v>
      </c>
      <c r="BB636" s="21">
        <v>2.0617000000000001</v>
      </c>
      <c r="BC636" s="22"/>
      <c r="BD636" s="19">
        <v>1140</v>
      </c>
      <c r="BE636" s="19">
        <f t="shared" si="142"/>
        <v>615.69720000000007</v>
      </c>
      <c r="BF636" s="19">
        <f t="shared" si="143"/>
        <v>862.82145000000003</v>
      </c>
      <c r="BG636" s="23">
        <v>3.4819999999999997E-2</v>
      </c>
      <c r="BH636" s="23">
        <f t="shared" si="141"/>
        <v>3.4819999999999997E-2</v>
      </c>
      <c r="BI636" s="19">
        <v>21.438576504</v>
      </c>
      <c r="BJ636" s="19">
        <v>30.043442888999998</v>
      </c>
      <c r="BK636" s="19">
        <f t="shared" si="138"/>
        <v>594.25862349600004</v>
      </c>
      <c r="BL636" s="19">
        <f t="shared" si="138"/>
        <v>832.77800711100008</v>
      </c>
      <c r="BM636" s="19">
        <v>0</v>
      </c>
      <c r="BN636" s="19">
        <v>0</v>
      </c>
      <c r="BO636" s="19">
        <f t="shared" si="144"/>
        <v>0</v>
      </c>
      <c r="BP636" s="24">
        <f t="shared" si="139"/>
        <v>594.25862349600004</v>
      </c>
      <c r="BQ636" s="24">
        <f t="shared" si="139"/>
        <v>832.77800711100008</v>
      </c>
      <c r="BR636" s="24">
        <f t="shared" si="145"/>
        <v>238.51938361500004</v>
      </c>
    </row>
    <row r="637" spans="1:70" s="25" customFormat="1" ht="14.25" x14ac:dyDescent="0.2">
      <c r="A637" s="14">
        <v>886</v>
      </c>
      <c r="B637" s="14"/>
      <c r="C637" s="15"/>
      <c r="D637" s="16">
        <v>24313</v>
      </c>
      <c r="E637" s="15" t="s">
        <v>5207</v>
      </c>
      <c r="F637" s="15" t="s">
        <v>5208</v>
      </c>
      <c r="G637" s="17" t="s">
        <v>5209</v>
      </c>
      <c r="H637" s="17" t="s">
        <v>5210</v>
      </c>
      <c r="I637" s="17" t="s">
        <v>86</v>
      </c>
      <c r="J637" s="15" t="s">
        <v>5211</v>
      </c>
      <c r="K637" s="15" t="s">
        <v>5212</v>
      </c>
      <c r="L637" s="18" t="s">
        <v>5213</v>
      </c>
      <c r="M637" s="15" t="s">
        <v>3383</v>
      </c>
      <c r="N637" s="15" t="s">
        <v>3384</v>
      </c>
      <c r="O637" s="16">
        <v>510</v>
      </c>
      <c r="P637" s="15" t="s">
        <v>118</v>
      </c>
      <c r="Q637" s="15">
        <v>21100</v>
      </c>
      <c r="R637" s="15">
        <v>110900</v>
      </c>
      <c r="S637" s="15">
        <v>132000</v>
      </c>
      <c r="T637" s="15">
        <v>0.23</v>
      </c>
      <c r="U637" s="15" t="s">
        <v>3335</v>
      </c>
      <c r="V637" s="15" t="s">
        <v>76</v>
      </c>
      <c r="W637" s="16">
        <v>1</v>
      </c>
      <c r="X637" s="16">
        <v>1</v>
      </c>
      <c r="Y637" s="15">
        <v>9348</v>
      </c>
      <c r="Z637" s="15">
        <v>0.215</v>
      </c>
      <c r="AA637" s="15" t="s">
        <v>3385</v>
      </c>
      <c r="AB637" s="15" t="s">
        <v>3386</v>
      </c>
      <c r="AC637" s="15">
        <v>153000</v>
      </c>
      <c r="AD637" s="26">
        <v>42563</v>
      </c>
      <c r="AE637" s="15" t="s">
        <v>119</v>
      </c>
      <c r="AF637" s="15" t="s">
        <v>119</v>
      </c>
      <c r="AG637" s="16">
        <v>1</v>
      </c>
      <c r="AH637" s="15" t="s">
        <v>5214</v>
      </c>
      <c r="AI637" s="15" t="s">
        <v>78</v>
      </c>
      <c r="AJ637" s="15">
        <v>9348.4877929699996</v>
      </c>
      <c r="AK637" s="15">
        <v>390.199410478</v>
      </c>
      <c r="AL637" s="15">
        <v>3089158.33574</v>
      </c>
      <c r="AM637" s="15">
        <v>1425221.03501</v>
      </c>
      <c r="AN637" s="14"/>
      <c r="AO637" s="14"/>
      <c r="AP637" s="19">
        <v>21100</v>
      </c>
      <c r="AQ637" s="19">
        <v>111000</v>
      </c>
      <c r="AR637" s="19">
        <v>0</v>
      </c>
      <c r="AS637" s="19">
        <v>0</v>
      </c>
      <c r="AT637" s="19">
        <f t="shared" si="135"/>
        <v>132100</v>
      </c>
      <c r="AU637" s="19">
        <v>45000</v>
      </c>
      <c r="AV637" s="19">
        <v>3000</v>
      </c>
      <c r="AW637" s="19">
        <v>30485</v>
      </c>
      <c r="AX637" s="19">
        <v>0</v>
      </c>
      <c r="AY637" s="20">
        <f t="shared" si="140"/>
        <v>78485</v>
      </c>
      <c r="AZ637" s="19">
        <f t="shared" si="136"/>
        <v>53615</v>
      </c>
      <c r="BA637" s="21">
        <v>1.4712000000000001</v>
      </c>
      <c r="BB637" s="21">
        <v>2.0617000000000001</v>
      </c>
      <c r="BC637" s="22"/>
      <c r="BD637" s="19">
        <v>1321</v>
      </c>
      <c r="BE637" s="19">
        <f t="shared" si="142"/>
        <v>788.78387999999995</v>
      </c>
      <c r="BF637" s="19">
        <f t="shared" si="143"/>
        <v>1105.380455</v>
      </c>
      <c r="BG637" s="23">
        <v>3.4819999999999997E-2</v>
      </c>
      <c r="BH637" s="23">
        <f t="shared" si="141"/>
        <v>3.4819999999999997E-2</v>
      </c>
      <c r="BI637" s="19">
        <v>27.465454701599995</v>
      </c>
      <c r="BJ637" s="19">
        <v>38.489347443099994</v>
      </c>
      <c r="BK637" s="19">
        <f t="shared" si="138"/>
        <v>761.31842529839992</v>
      </c>
      <c r="BL637" s="19">
        <f t="shared" si="138"/>
        <v>1066.8911075568999</v>
      </c>
      <c r="BM637" s="19">
        <v>0</v>
      </c>
      <c r="BN637" s="19">
        <v>0</v>
      </c>
      <c r="BO637" s="19">
        <f t="shared" si="144"/>
        <v>0</v>
      </c>
      <c r="BP637" s="24">
        <f t="shared" si="139"/>
        <v>761.31842529839992</v>
      </c>
      <c r="BQ637" s="24">
        <f t="shared" si="139"/>
        <v>1066.8911075568999</v>
      </c>
      <c r="BR637" s="24">
        <f t="shared" si="145"/>
        <v>305.57268225849998</v>
      </c>
    </row>
    <row r="638" spans="1:70" s="25" customFormat="1" ht="14.25" x14ac:dyDescent="0.2">
      <c r="A638" s="14">
        <v>887</v>
      </c>
      <c r="B638" s="14"/>
      <c r="C638" s="15"/>
      <c r="D638" s="16">
        <v>21577</v>
      </c>
      <c r="E638" s="15" t="s">
        <v>5215</v>
      </c>
      <c r="F638" s="15" t="s">
        <v>5216</v>
      </c>
      <c r="G638" s="17" t="s">
        <v>5217</v>
      </c>
      <c r="H638" s="17" t="s">
        <v>5218</v>
      </c>
      <c r="I638" s="17" t="s">
        <v>86</v>
      </c>
      <c r="J638" s="15" t="s">
        <v>5218</v>
      </c>
      <c r="K638" s="15" t="s">
        <v>1727</v>
      </c>
      <c r="L638" s="18" t="s">
        <v>5219</v>
      </c>
      <c r="M638" s="15" t="s">
        <v>3383</v>
      </c>
      <c r="N638" s="15" t="s">
        <v>3384</v>
      </c>
      <c r="O638" s="16">
        <v>510</v>
      </c>
      <c r="P638" s="15" t="s">
        <v>118</v>
      </c>
      <c r="Q638" s="15">
        <v>26900</v>
      </c>
      <c r="R638" s="15">
        <v>90900</v>
      </c>
      <c r="S638" s="15">
        <v>117800</v>
      </c>
      <c r="T638" s="15">
        <v>0.34</v>
      </c>
      <c r="U638" s="15" t="s">
        <v>3335</v>
      </c>
      <c r="V638" s="15" t="s">
        <v>76</v>
      </c>
      <c r="W638" s="16">
        <v>1</v>
      </c>
      <c r="X638" s="16">
        <v>1</v>
      </c>
      <c r="Y638" s="15">
        <v>14499</v>
      </c>
      <c r="Z638" s="15">
        <v>0.33300000000000002</v>
      </c>
      <c r="AA638" s="15" t="s">
        <v>78</v>
      </c>
      <c r="AB638" s="15" t="s">
        <v>78</v>
      </c>
      <c r="AC638" s="15">
        <v>125000</v>
      </c>
      <c r="AD638" s="26">
        <v>41474</v>
      </c>
      <c r="AE638" s="15" t="s">
        <v>183</v>
      </c>
      <c r="AF638" s="15" t="s">
        <v>5220</v>
      </c>
      <c r="AG638" s="16">
        <v>1</v>
      </c>
      <c r="AH638" s="15" t="s">
        <v>5221</v>
      </c>
      <c r="AI638" s="15" t="s">
        <v>78</v>
      </c>
      <c r="AJ638" s="15">
        <v>14498.605957</v>
      </c>
      <c r="AK638" s="15">
        <v>594.19410747500001</v>
      </c>
      <c r="AL638" s="15">
        <v>3089182.2256299998</v>
      </c>
      <c r="AM638" s="15">
        <v>1425039.7732299999</v>
      </c>
      <c r="AN638" s="14"/>
      <c r="AO638" s="14"/>
      <c r="AP638" s="19">
        <v>26900</v>
      </c>
      <c r="AQ638" s="19">
        <v>91000</v>
      </c>
      <c r="AR638" s="19">
        <v>0</v>
      </c>
      <c r="AS638" s="19">
        <v>0</v>
      </c>
      <c r="AT638" s="19">
        <f t="shared" si="135"/>
        <v>117900</v>
      </c>
      <c r="AU638" s="19">
        <v>45000</v>
      </c>
      <c r="AV638" s="19">
        <v>3000</v>
      </c>
      <c r="AW638" s="19">
        <v>25515</v>
      </c>
      <c r="AX638" s="19">
        <v>0</v>
      </c>
      <c r="AY638" s="20">
        <f t="shared" si="140"/>
        <v>73515</v>
      </c>
      <c r="AZ638" s="19">
        <f t="shared" si="136"/>
        <v>44385</v>
      </c>
      <c r="BA638" s="21">
        <v>1.4712000000000001</v>
      </c>
      <c r="BB638" s="21">
        <v>2.0617000000000001</v>
      </c>
      <c r="BC638" s="22"/>
      <c r="BD638" s="19">
        <v>1179</v>
      </c>
      <c r="BE638" s="19">
        <f t="shared" si="142"/>
        <v>652.99212000000011</v>
      </c>
      <c r="BF638" s="19">
        <f t="shared" si="143"/>
        <v>915.08554500000014</v>
      </c>
      <c r="BG638" s="23">
        <v>3.4819999999999997E-2</v>
      </c>
      <c r="BH638" s="23">
        <f t="shared" si="141"/>
        <v>3.4819999999999997E-2</v>
      </c>
      <c r="BI638" s="19">
        <v>22.737185618400002</v>
      </c>
      <c r="BJ638" s="19">
        <v>31.863278676900002</v>
      </c>
      <c r="BK638" s="19">
        <f t="shared" si="138"/>
        <v>630.25493438160015</v>
      </c>
      <c r="BL638" s="19">
        <f t="shared" si="138"/>
        <v>883.22226632310014</v>
      </c>
      <c r="BM638" s="19">
        <v>0</v>
      </c>
      <c r="BN638" s="19">
        <v>0</v>
      </c>
      <c r="BO638" s="19">
        <f t="shared" si="144"/>
        <v>0</v>
      </c>
      <c r="BP638" s="24">
        <f t="shared" si="139"/>
        <v>630.25493438160015</v>
      </c>
      <c r="BQ638" s="24">
        <f t="shared" si="139"/>
        <v>883.22226632310014</v>
      </c>
      <c r="BR638" s="24">
        <f t="shared" si="145"/>
        <v>252.96733194149999</v>
      </c>
    </row>
    <row r="639" spans="1:70" s="25" customFormat="1" ht="14.25" x14ac:dyDescent="0.2">
      <c r="A639" s="14">
        <v>888</v>
      </c>
      <c r="B639" s="14"/>
      <c r="C639" s="15" t="s">
        <v>150</v>
      </c>
      <c r="D639" s="16">
        <v>15651</v>
      </c>
      <c r="E639" s="15" t="s">
        <v>5222</v>
      </c>
      <c r="F639" s="15" t="s">
        <v>5223</v>
      </c>
      <c r="G639" s="17" t="s">
        <v>5224</v>
      </c>
      <c r="H639" s="17" t="s">
        <v>5225</v>
      </c>
      <c r="I639" s="17" t="s">
        <v>86</v>
      </c>
      <c r="J639" s="15" t="s">
        <v>5226</v>
      </c>
      <c r="K639" s="15" t="s">
        <v>86</v>
      </c>
      <c r="L639" s="18" t="s">
        <v>5227</v>
      </c>
      <c r="M639" s="15" t="s">
        <v>3396</v>
      </c>
      <c r="N639" s="15" t="s">
        <v>3397</v>
      </c>
      <c r="O639" s="16">
        <v>510</v>
      </c>
      <c r="P639" s="15" t="s">
        <v>118</v>
      </c>
      <c r="Q639" s="15">
        <v>27300</v>
      </c>
      <c r="R639" s="15">
        <v>124600</v>
      </c>
      <c r="S639" s="15">
        <v>151900</v>
      </c>
      <c r="T639" s="15">
        <v>0.2</v>
      </c>
      <c r="U639" s="15" t="s">
        <v>3335</v>
      </c>
      <c r="V639" s="15" t="s">
        <v>76</v>
      </c>
      <c r="W639" s="16">
        <v>1</v>
      </c>
      <c r="X639" s="16">
        <v>1</v>
      </c>
      <c r="Y639" s="15">
        <v>8798</v>
      </c>
      <c r="Z639" s="15">
        <v>0.20200000000000001</v>
      </c>
      <c r="AA639" s="15" t="s">
        <v>3385</v>
      </c>
      <c r="AB639" s="15" t="s">
        <v>3386</v>
      </c>
      <c r="AC639" s="15">
        <v>127700</v>
      </c>
      <c r="AD639" s="26">
        <v>38497</v>
      </c>
      <c r="AE639" s="15" t="s">
        <v>119</v>
      </c>
      <c r="AF639" s="15" t="s">
        <v>119</v>
      </c>
      <c r="AG639" s="16">
        <v>1</v>
      </c>
      <c r="AH639" s="15" t="s">
        <v>5228</v>
      </c>
      <c r="AI639" s="15" t="s">
        <v>78</v>
      </c>
      <c r="AJ639" s="15">
        <v>8798.0761718800004</v>
      </c>
      <c r="AK639" s="15">
        <v>388.34920989400001</v>
      </c>
      <c r="AL639" s="15">
        <v>3089222.4792399998</v>
      </c>
      <c r="AM639" s="15">
        <v>1425892.07586</v>
      </c>
      <c r="AN639" s="14"/>
      <c r="AO639" s="14"/>
      <c r="AP639" s="19">
        <v>27300</v>
      </c>
      <c r="AQ639" s="19">
        <v>117200</v>
      </c>
      <c r="AR639" s="19">
        <v>0</v>
      </c>
      <c r="AS639" s="19">
        <v>0</v>
      </c>
      <c r="AT639" s="19">
        <f t="shared" si="135"/>
        <v>144500</v>
      </c>
      <c r="AU639" s="19">
        <v>45000</v>
      </c>
      <c r="AV639" s="19">
        <v>3000</v>
      </c>
      <c r="AW639" s="19">
        <v>34825</v>
      </c>
      <c r="AX639" s="19">
        <v>0</v>
      </c>
      <c r="AY639" s="20">
        <f t="shared" si="140"/>
        <v>82825</v>
      </c>
      <c r="AZ639" s="19">
        <f t="shared" si="136"/>
        <v>61675</v>
      </c>
      <c r="BA639" s="21">
        <v>1.4712000000000001</v>
      </c>
      <c r="BB639" s="21">
        <v>2.0617000000000001</v>
      </c>
      <c r="BC639" s="22"/>
      <c r="BD639" s="19">
        <v>1445</v>
      </c>
      <c r="BE639" s="19">
        <f t="shared" si="142"/>
        <v>907.36260000000004</v>
      </c>
      <c r="BF639" s="19">
        <f t="shared" si="143"/>
        <v>1271.5534750000002</v>
      </c>
      <c r="BG639" s="23">
        <v>3.4819999999999997E-2</v>
      </c>
      <c r="BH639" s="23">
        <f t="shared" si="141"/>
        <v>3.4819999999999997E-2</v>
      </c>
      <c r="BI639" s="19">
        <v>31.594365732</v>
      </c>
      <c r="BJ639" s="19">
        <v>44.275491999499998</v>
      </c>
      <c r="BK639" s="19">
        <f t="shared" si="138"/>
        <v>875.76823426800001</v>
      </c>
      <c r="BL639" s="19">
        <f t="shared" si="138"/>
        <v>1227.2779830005002</v>
      </c>
      <c r="BM639" s="19">
        <v>0</v>
      </c>
      <c r="BN639" s="19">
        <v>0</v>
      </c>
      <c r="BO639" s="19">
        <f t="shared" si="144"/>
        <v>0</v>
      </c>
      <c r="BP639" s="24">
        <f t="shared" si="139"/>
        <v>875.76823426800001</v>
      </c>
      <c r="BQ639" s="24">
        <f t="shared" si="139"/>
        <v>1227.2779830005002</v>
      </c>
      <c r="BR639" s="24">
        <f t="shared" si="145"/>
        <v>351.50974873250016</v>
      </c>
    </row>
    <row r="640" spans="1:70" s="25" customFormat="1" ht="14.25" x14ac:dyDescent="0.2">
      <c r="A640" s="14">
        <v>889</v>
      </c>
      <c r="B640" s="14"/>
      <c r="C640" s="15"/>
      <c r="D640" s="16">
        <v>29150</v>
      </c>
      <c r="E640" s="15" t="s">
        <v>5229</v>
      </c>
      <c r="F640" s="15" t="s">
        <v>5230</v>
      </c>
      <c r="G640" s="17" t="s">
        <v>5231</v>
      </c>
      <c r="H640" s="17" t="s">
        <v>5232</v>
      </c>
      <c r="I640" s="17" t="s">
        <v>86</v>
      </c>
      <c r="J640" s="15" t="s">
        <v>5233</v>
      </c>
      <c r="K640" s="15" t="s">
        <v>5234</v>
      </c>
      <c r="L640" s="18" t="s">
        <v>5235</v>
      </c>
      <c r="M640" s="15" t="s">
        <v>3396</v>
      </c>
      <c r="N640" s="15" t="s">
        <v>3397</v>
      </c>
      <c r="O640" s="16">
        <v>510</v>
      </c>
      <c r="P640" s="15" t="s">
        <v>118</v>
      </c>
      <c r="Q640" s="15">
        <v>46200</v>
      </c>
      <c r="R640" s="15">
        <v>104100</v>
      </c>
      <c r="S640" s="15">
        <v>150300</v>
      </c>
      <c r="T640" s="15">
        <v>0.34</v>
      </c>
      <c r="U640" s="15" t="s">
        <v>3335</v>
      </c>
      <c r="V640" s="15" t="s">
        <v>76</v>
      </c>
      <c r="W640" s="16">
        <v>1</v>
      </c>
      <c r="X640" s="16">
        <v>0</v>
      </c>
      <c r="Y640" s="15">
        <v>14154</v>
      </c>
      <c r="Z640" s="15">
        <v>0.32500000000000001</v>
      </c>
      <c r="AA640" s="15" t="s">
        <v>3385</v>
      </c>
      <c r="AB640" s="15" t="s">
        <v>3386</v>
      </c>
      <c r="AC640" s="15">
        <v>0</v>
      </c>
      <c r="AD640" s="15"/>
      <c r="AE640" s="15" t="s">
        <v>222</v>
      </c>
      <c r="AF640" s="15" t="s">
        <v>5236</v>
      </c>
      <c r="AG640" s="16">
        <v>1</v>
      </c>
      <c r="AH640" s="15" t="s">
        <v>5237</v>
      </c>
      <c r="AI640" s="15" t="s">
        <v>78</v>
      </c>
      <c r="AJ640" s="15">
        <v>14154.2753906</v>
      </c>
      <c r="AK640" s="15">
        <v>512.50763899799995</v>
      </c>
      <c r="AL640" s="15">
        <v>3089294.3848100002</v>
      </c>
      <c r="AM640" s="15">
        <v>1425957.6445200001</v>
      </c>
      <c r="AN640" s="14"/>
      <c r="AO640" s="14"/>
      <c r="AP640" s="19">
        <v>46200</v>
      </c>
      <c r="AQ640" s="19">
        <v>97900</v>
      </c>
      <c r="AR640" s="19">
        <v>0</v>
      </c>
      <c r="AS640" s="19">
        <v>0</v>
      </c>
      <c r="AT640" s="19">
        <f t="shared" si="135"/>
        <v>144100</v>
      </c>
      <c r="AU640" s="19">
        <v>45000</v>
      </c>
      <c r="AV640" s="19">
        <v>3000</v>
      </c>
      <c r="AW640" s="19">
        <v>34685</v>
      </c>
      <c r="AX640" s="19">
        <v>24960</v>
      </c>
      <c r="AY640" s="20">
        <f t="shared" si="140"/>
        <v>107645</v>
      </c>
      <c r="AZ640" s="19">
        <f t="shared" si="136"/>
        <v>36455</v>
      </c>
      <c r="BA640" s="21">
        <v>1.4712000000000001</v>
      </c>
      <c r="BB640" s="21">
        <v>2.0617000000000001</v>
      </c>
      <c r="BC640" s="22"/>
      <c r="BD640" s="19">
        <v>1441</v>
      </c>
      <c r="BE640" s="19">
        <f t="shared" si="142"/>
        <v>536.32596000000001</v>
      </c>
      <c r="BF640" s="19">
        <f t="shared" si="143"/>
        <v>751.59273500000006</v>
      </c>
      <c r="BG640" s="23">
        <v>3.4819999999999997E-2</v>
      </c>
      <c r="BH640" s="23">
        <f t="shared" si="141"/>
        <v>3.4819999999999997E-2</v>
      </c>
      <c r="BI640" s="19">
        <v>18.6748699272</v>
      </c>
      <c r="BJ640" s="19">
        <v>26.170459032699998</v>
      </c>
      <c r="BK640" s="19">
        <f t="shared" si="138"/>
        <v>517.6510900728</v>
      </c>
      <c r="BL640" s="19">
        <f t="shared" si="138"/>
        <v>725.42227596730004</v>
      </c>
      <c r="BM640" s="19">
        <v>0</v>
      </c>
      <c r="BN640" s="19">
        <v>0</v>
      </c>
      <c r="BO640" s="19">
        <f t="shared" si="144"/>
        <v>0</v>
      </c>
      <c r="BP640" s="24">
        <f t="shared" si="139"/>
        <v>517.6510900728</v>
      </c>
      <c r="BQ640" s="24">
        <f t="shared" si="139"/>
        <v>725.42227596730004</v>
      </c>
      <c r="BR640" s="24">
        <f t="shared" si="145"/>
        <v>207.77118589450004</v>
      </c>
    </row>
    <row r="641" spans="1:70" s="25" customFormat="1" ht="14.25" x14ac:dyDescent="0.2">
      <c r="A641" s="14">
        <v>890</v>
      </c>
      <c r="B641" s="14"/>
      <c r="C641" s="15" t="s">
        <v>5238</v>
      </c>
      <c r="D641" s="16">
        <v>8722</v>
      </c>
      <c r="E641" s="15" t="s">
        <v>5239</v>
      </c>
      <c r="F641" s="15" t="s">
        <v>5238</v>
      </c>
      <c r="G641" s="17" t="s">
        <v>5240</v>
      </c>
      <c r="H641" s="17" t="s">
        <v>5241</v>
      </c>
      <c r="I641" s="17" t="s">
        <v>86</v>
      </c>
      <c r="J641" s="15" t="s">
        <v>5242</v>
      </c>
      <c r="K641" s="15" t="s">
        <v>2108</v>
      </c>
      <c r="L641" s="18" t="s">
        <v>5243</v>
      </c>
      <c r="M641" s="15" t="s">
        <v>3396</v>
      </c>
      <c r="N641" s="15" t="s">
        <v>3397</v>
      </c>
      <c r="O641" s="16">
        <v>510</v>
      </c>
      <c r="P641" s="15" t="s">
        <v>118</v>
      </c>
      <c r="Q641" s="15">
        <v>23200</v>
      </c>
      <c r="R641" s="15">
        <v>119700</v>
      </c>
      <c r="S641" s="15">
        <v>142900</v>
      </c>
      <c r="T641" s="15">
        <v>0.18</v>
      </c>
      <c r="U641" s="15" t="s">
        <v>3335</v>
      </c>
      <c r="V641" s="15" t="s">
        <v>76</v>
      </c>
      <c r="W641" s="16">
        <v>1</v>
      </c>
      <c r="X641" s="16">
        <v>1</v>
      </c>
      <c r="Y641" s="15">
        <v>9098</v>
      </c>
      <c r="Z641" s="15">
        <v>0.20899999999999999</v>
      </c>
      <c r="AA641" s="15" t="s">
        <v>3385</v>
      </c>
      <c r="AB641" s="15" t="s">
        <v>3386</v>
      </c>
      <c r="AC641" s="15">
        <v>138500</v>
      </c>
      <c r="AD641" s="26">
        <v>41582</v>
      </c>
      <c r="AE641" s="15" t="s">
        <v>119</v>
      </c>
      <c r="AF641" s="15" t="s">
        <v>119</v>
      </c>
      <c r="AG641" s="16">
        <v>1</v>
      </c>
      <c r="AH641" s="15" t="s">
        <v>5244</v>
      </c>
      <c r="AI641" s="15" t="s">
        <v>78</v>
      </c>
      <c r="AJ641" s="15">
        <v>9098.4604492199996</v>
      </c>
      <c r="AK641" s="15">
        <v>404.53360696200002</v>
      </c>
      <c r="AL641" s="15">
        <v>3089288.09069</v>
      </c>
      <c r="AM641" s="15">
        <v>1425826.17845</v>
      </c>
      <c r="AN641" s="14"/>
      <c r="AO641" s="14"/>
      <c r="AP641" s="19">
        <v>23200</v>
      </c>
      <c r="AQ641" s="19">
        <v>112500</v>
      </c>
      <c r="AR641" s="19">
        <v>0</v>
      </c>
      <c r="AS641" s="19">
        <v>0</v>
      </c>
      <c r="AT641" s="19">
        <f t="shared" si="135"/>
        <v>135700</v>
      </c>
      <c r="AU641" s="19">
        <v>45000</v>
      </c>
      <c r="AV641" s="19">
        <v>3000</v>
      </c>
      <c r="AW641" s="19">
        <v>31745</v>
      </c>
      <c r="AX641" s="19">
        <v>0</v>
      </c>
      <c r="AY641" s="20">
        <f t="shared" si="140"/>
        <v>79745</v>
      </c>
      <c r="AZ641" s="19">
        <f t="shared" si="136"/>
        <v>55955</v>
      </c>
      <c r="BA641" s="21">
        <v>1.4712000000000001</v>
      </c>
      <c r="BB641" s="21">
        <v>2.0617000000000001</v>
      </c>
      <c r="BC641" s="22"/>
      <c r="BD641" s="19">
        <v>1357</v>
      </c>
      <c r="BE641" s="19">
        <f t="shared" si="142"/>
        <v>823.20996000000002</v>
      </c>
      <c r="BF641" s="19">
        <f t="shared" si="143"/>
        <v>1153.624235</v>
      </c>
      <c r="BG641" s="23">
        <v>3.4819999999999997E-2</v>
      </c>
      <c r="BH641" s="23">
        <f t="shared" si="141"/>
        <v>3.4819999999999997E-2</v>
      </c>
      <c r="BI641" s="19">
        <v>28.664170807199998</v>
      </c>
      <c r="BJ641" s="19">
        <v>40.169195862699993</v>
      </c>
      <c r="BK641" s="19">
        <f t="shared" si="138"/>
        <v>794.54578919280004</v>
      </c>
      <c r="BL641" s="19">
        <f t="shared" si="138"/>
        <v>1113.4550391373</v>
      </c>
      <c r="BM641" s="19">
        <v>0</v>
      </c>
      <c r="BN641" s="19">
        <v>0</v>
      </c>
      <c r="BO641" s="19">
        <f t="shared" si="144"/>
        <v>0</v>
      </c>
      <c r="BP641" s="24">
        <f t="shared" si="139"/>
        <v>794.54578919280004</v>
      </c>
      <c r="BQ641" s="24">
        <f t="shared" si="139"/>
        <v>1113.4550391373</v>
      </c>
      <c r="BR641" s="24">
        <f t="shared" si="145"/>
        <v>318.90924994449995</v>
      </c>
    </row>
    <row r="642" spans="1:70" s="25" customFormat="1" ht="25.5" x14ac:dyDescent="0.2">
      <c r="A642" s="14">
        <v>891</v>
      </c>
      <c r="B642" s="14"/>
      <c r="C642" s="15"/>
      <c r="D642" s="16">
        <v>17264</v>
      </c>
      <c r="E642" s="15" t="s">
        <v>5245</v>
      </c>
      <c r="F642" s="15" t="s">
        <v>5246</v>
      </c>
      <c r="G642" s="17" t="s">
        <v>5247</v>
      </c>
      <c r="H642" s="17" t="s">
        <v>5248</v>
      </c>
      <c r="I642" s="17" t="s">
        <v>86</v>
      </c>
      <c r="J642" s="15" t="s">
        <v>5249</v>
      </c>
      <c r="K642" s="15" t="s">
        <v>5250</v>
      </c>
      <c r="L642" s="18" t="s">
        <v>5251</v>
      </c>
      <c r="M642" s="15" t="s">
        <v>3396</v>
      </c>
      <c r="N642" s="15" t="s">
        <v>3397</v>
      </c>
      <c r="O642" s="16">
        <v>510</v>
      </c>
      <c r="P642" s="15" t="s">
        <v>118</v>
      </c>
      <c r="Q642" s="15">
        <v>20900</v>
      </c>
      <c r="R642" s="15">
        <v>102900</v>
      </c>
      <c r="S642" s="15">
        <v>123800</v>
      </c>
      <c r="T642" s="15">
        <v>0.15</v>
      </c>
      <c r="U642" s="15" t="s">
        <v>3335</v>
      </c>
      <c r="V642" s="15" t="s">
        <v>76</v>
      </c>
      <c r="W642" s="16">
        <v>1</v>
      </c>
      <c r="X642" s="16">
        <v>0</v>
      </c>
      <c r="Y642" s="15">
        <v>7570</v>
      </c>
      <c r="Z642" s="15">
        <v>0.17399999999999999</v>
      </c>
      <c r="AA642" s="15" t="s">
        <v>3385</v>
      </c>
      <c r="AB642" s="15" t="s">
        <v>3386</v>
      </c>
      <c r="AC642" s="15">
        <v>0</v>
      </c>
      <c r="AD642" s="15"/>
      <c r="AE642" s="15" t="s">
        <v>137</v>
      </c>
      <c r="AF642" s="15" t="s">
        <v>5252</v>
      </c>
      <c r="AG642" s="16">
        <v>1</v>
      </c>
      <c r="AH642" s="15" t="s">
        <v>5253</v>
      </c>
      <c r="AI642" s="15" t="s">
        <v>78</v>
      </c>
      <c r="AJ642" s="15">
        <v>7569.6103515599998</v>
      </c>
      <c r="AK642" s="15">
        <v>359.53112888700002</v>
      </c>
      <c r="AL642" s="15">
        <v>3089295.8682499998</v>
      </c>
      <c r="AM642" s="15">
        <v>1425752.9020799999</v>
      </c>
      <c r="AN642" s="14"/>
      <c r="AO642" s="14"/>
      <c r="AP642" s="19">
        <v>20900</v>
      </c>
      <c r="AQ642" s="19">
        <v>96800</v>
      </c>
      <c r="AR642" s="19">
        <v>0</v>
      </c>
      <c r="AS642" s="19">
        <v>0</v>
      </c>
      <c r="AT642" s="19">
        <f t="shared" si="135"/>
        <v>117700</v>
      </c>
      <c r="AU642" s="19">
        <v>45000</v>
      </c>
      <c r="AV642" s="19">
        <v>3000</v>
      </c>
      <c r="AW642" s="19">
        <v>25445</v>
      </c>
      <c r="AX642" s="19">
        <v>0</v>
      </c>
      <c r="AY642" s="20">
        <f t="shared" si="140"/>
        <v>73445</v>
      </c>
      <c r="AZ642" s="19">
        <f t="shared" si="136"/>
        <v>44255</v>
      </c>
      <c r="BA642" s="21">
        <v>1.4712000000000001</v>
      </c>
      <c r="BB642" s="21">
        <v>2.0617000000000001</v>
      </c>
      <c r="BC642" s="22"/>
      <c r="BD642" s="19">
        <v>1177</v>
      </c>
      <c r="BE642" s="19">
        <f t="shared" si="142"/>
        <v>651.07956000000001</v>
      </c>
      <c r="BF642" s="19">
        <f t="shared" si="143"/>
        <v>912.40533500000004</v>
      </c>
      <c r="BG642" s="23">
        <v>3.4819999999999997E-2</v>
      </c>
      <c r="BH642" s="23">
        <f t="shared" si="141"/>
        <v>3.4819999999999997E-2</v>
      </c>
      <c r="BI642" s="19">
        <v>22.670590279199999</v>
      </c>
      <c r="BJ642" s="19">
        <v>31.769953764699999</v>
      </c>
      <c r="BK642" s="19">
        <f t="shared" si="138"/>
        <v>628.40896972079997</v>
      </c>
      <c r="BL642" s="19">
        <f t="shared" si="138"/>
        <v>880.63538123530009</v>
      </c>
      <c r="BM642" s="19">
        <v>0</v>
      </c>
      <c r="BN642" s="19">
        <v>0</v>
      </c>
      <c r="BO642" s="19">
        <f t="shared" si="144"/>
        <v>0</v>
      </c>
      <c r="BP642" s="24">
        <f t="shared" si="139"/>
        <v>628.40896972079997</v>
      </c>
      <c r="BQ642" s="24">
        <f t="shared" si="139"/>
        <v>880.63538123530009</v>
      </c>
      <c r="BR642" s="24">
        <f t="shared" si="145"/>
        <v>252.22641151450011</v>
      </c>
    </row>
    <row r="643" spans="1:70" s="25" customFormat="1" ht="14.25" x14ac:dyDescent="0.2">
      <c r="A643" s="14">
        <v>892</v>
      </c>
      <c r="B643" s="14"/>
      <c r="C643" s="15" t="s">
        <v>5254</v>
      </c>
      <c r="D643" s="16">
        <v>23764</v>
      </c>
      <c r="E643" s="15" t="s">
        <v>5255</v>
      </c>
      <c r="F643" s="15" t="s">
        <v>5254</v>
      </c>
      <c r="G643" s="17" t="s">
        <v>5256</v>
      </c>
      <c r="H643" s="17" t="s">
        <v>5257</v>
      </c>
      <c r="I643" s="17" t="s">
        <v>86</v>
      </c>
      <c r="J643" s="15" t="s">
        <v>5257</v>
      </c>
      <c r="K643" s="15" t="s">
        <v>86</v>
      </c>
      <c r="L643" s="18" t="s">
        <v>5258</v>
      </c>
      <c r="M643" s="15" t="s">
        <v>3396</v>
      </c>
      <c r="N643" s="15" t="s">
        <v>3397</v>
      </c>
      <c r="O643" s="16">
        <v>510</v>
      </c>
      <c r="P643" s="15" t="s">
        <v>118</v>
      </c>
      <c r="Q643" s="15">
        <v>22000</v>
      </c>
      <c r="R643" s="15">
        <v>99700</v>
      </c>
      <c r="S643" s="15">
        <v>121700</v>
      </c>
      <c r="T643" s="15">
        <v>0.15</v>
      </c>
      <c r="U643" s="15" t="s">
        <v>3335</v>
      </c>
      <c r="V643" s="15" t="s">
        <v>76</v>
      </c>
      <c r="W643" s="16">
        <v>1</v>
      </c>
      <c r="X643" s="16">
        <v>1</v>
      </c>
      <c r="Y643" s="15">
        <v>6616</v>
      </c>
      <c r="Z643" s="15">
        <v>0.152</v>
      </c>
      <c r="AA643" s="15" t="s">
        <v>3385</v>
      </c>
      <c r="AB643" s="15" t="s">
        <v>3386</v>
      </c>
      <c r="AC643" s="15">
        <v>118000</v>
      </c>
      <c r="AD643" s="26">
        <v>41509</v>
      </c>
      <c r="AE643" s="15" t="s">
        <v>119</v>
      </c>
      <c r="AF643" s="15" t="s">
        <v>119</v>
      </c>
      <c r="AG643" s="16">
        <v>1</v>
      </c>
      <c r="AH643" s="15" t="s">
        <v>5259</v>
      </c>
      <c r="AI643" s="15" t="s">
        <v>78</v>
      </c>
      <c r="AJ643" s="15">
        <v>6615.5859375</v>
      </c>
      <c r="AK643" s="15">
        <v>336.00846883200001</v>
      </c>
      <c r="AL643" s="15">
        <v>3089296.19802</v>
      </c>
      <c r="AM643" s="15">
        <v>1425685.4683399999</v>
      </c>
      <c r="AN643" s="14"/>
      <c r="AO643" s="14"/>
      <c r="AP643" s="19">
        <v>22000</v>
      </c>
      <c r="AQ643" s="19">
        <v>93700</v>
      </c>
      <c r="AR643" s="19">
        <v>0</v>
      </c>
      <c r="AS643" s="19">
        <v>0</v>
      </c>
      <c r="AT643" s="19">
        <f t="shared" si="135"/>
        <v>115700</v>
      </c>
      <c r="AU643" s="19">
        <v>45000</v>
      </c>
      <c r="AV643" s="19">
        <v>3000</v>
      </c>
      <c r="AW643" s="19">
        <v>24745</v>
      </c>
      <c r="AX643" s="19">
        <v>0</v>
      </c>
      <c r="AY643" s="20">
        <f t="shared" si="140"/>
        <v>72745</v>
      </c>
      <c r="AZ643" s="19">
        <f t="shared" si="136"/>
        <v>42955</v>
      </c>
      <c r="BA643" s="21">
        <v>1.4712000000000001</v>
      </c>
      <c r="BB643" s="21">
        <v>2.0617000000000001</v>
      </c>
      <c r="BC643" s="22"/>
      <c r="BD643" s="19">
        <v>1157</v>
      </c>
      <c r="BE643" s="19">
        <f t="shared" si="142"/>
        <v>631.95396000000005</v>
      </c>
      <c r="BF643" s="19">
        <f t="shared" si="143"/>
        <v>885.60323500000004</v>
      </c>
      <c r="BG643" s="23">
        <v>3.4819999999999997E-2</v>
      </c>
      <c r="BH643" s="23">
        <f t="shared" si="141"/>
        <v>3.4819999999999997E-2</v>
      </c>
      <c r="BI643" s="19">
        <v>22.0046368872</v>
      </c>
      <c r="BJ643" s="19">
        <v>30.836704642699999</v>
      </c>
      <c r="BK643" s="19">
        <f t="shared" si="138"/>
        <v>609.94932311280002</v>
      </c>
      <c r="BL643" s="19">
        <f t="shared" si="138"/>
        <v>854.7665303573001</v>
      </c>
      <c r="BM643" s="19">
        <v>0</v>
      </c>
      <c r="BN643" s="19">
        <v>0</v>
      </c>
      <c r="BO643" s="19">
        <f t="shared" si="144"/>
        <v>0</v>
      </c>
      <c r="BP643" s="24">
        <f t="shared" si="139"/>
        <v>609.94932311280002</v>
      </c>
      <c r="BQ643" s="24">
        <f t="shared" si="139"/>
        <v>854.7665303573001</v>
      </c>
      <c r="BR643" s="24">
        <f t="shared" si="145"/>
        <v>244.81720724450008</v>
      </c>
    </row>
    <row r="644" spans="1:70" s="25" customFormat="1" ht="25.5" x14ac:dyDescent="0.2">
      <c r="A644" s="14">
        <v>893</v>
      </c>
      <c r="B644" s="14"/>
      <c r="C644" s="15"/>
      <c r="D644" s="16">
        <v>32410</v>
      </c>
      <c r="E644" s="15" t="s">
        <v>5260</v>
      </c>
      <c r="F644" s="15" t="s">
        <v>5261</v>
      </c>
      <c r="G644" s="17" t="s">
        <v>5262</v>
      </c>
      <c r="H644" s="17" t="s">
        <v>5263</v>
      </c>
      <c r="I644" s="17" t="s">
        <v>250</v>
      </c>
      <c r="J644" s="15" t="s">
        <v>5264</v>
      </c>
      <c r="K644" s="15" t="s">
        <v>205</v>
      </c>
      <c r="L644" s="18" t="s">
        <v>5265</v>
      </c>
      <c r="M644" s="15" t="s">
        <v>3396</v>
      </c>
      <c r="N644" s="15" t="s">
        <v>3397</v>
      </c>
      <c r="O644" s="16">
        <v>510</v>
      </c>
      <c r="P644" s="15" t="s">
        <v>118</v>
      </c>
      <c r="Q644" s="15">
        <v>22000</v>
      </c>
      <c r="R644" s="15">
        <v>112000</v>
      </c>
      <c r="S644" s="15">
        <v>134000</v>
      </c>
      <c r="T644" s="15">
        <v>0.15</v>
      </c>
      <c r="U644" s="15" t="s">
        <v>3335</v>
      </c>
      <c r="V644" s="15" t="s">
        <v>76</v>
      </c>
      <c r="W644" s="16">
        <v>1</v>
      </c>
      <c r="X644" s="16">
        <v>1</v>
      </c>
      <c r="Y644" s="15">
        <v>6614</v>
      </c>
      <c r="Z644" s="15">
        <v>0.152</v>
      </c>
      <c r="AA644" s="15" t="s">
        <v>3385</v>
      </c>
      <c r="AB644" s="15" t="s">
        <v>3386</v>
      </c>
      <c r="AC644" s="15">
        <v>148000</v>
      </c>
      <c r="AD644" s="26">
        <v>42384</v>
      </c>
      <c r="AE644" s="15" t="s">
        <v>222</v>
      </c>
      <c r="AF644" s="15" t="s">
        <v>5266</v>
      </c>
      <c r="AG644" s="16">
        <v>1</v>
      </c>
      <c r="AH644" s="15" t="s">
        <v>5267</v>
      </c>
      <c r="AI644" s="15" t="s">
        <v>78</v>
      </c>
      <c r="AJ644" s="15">
        <v>6613.5952148400002</v>
      </c>
      <c r="AK644" s="15">
        <v>335.96450739599999</v>
      </c>
      <c r="AL644" s="15">
        <v>3089298.2302899999</v>
      </c>
      <c r="AM644" s="15">
        <v>1425622.50074</v>
      </c>
      <c r="AN644" s="14"/>
      <c r="AO644" s="14"/>
      <c r="AP644" s="19">
        <v>22000</v>
      </c>
      <c r="AQ644" s="19">
        <v>105300</v>
      </c>
      <c r="AR644" s="19">
        <v>0</v>
      </c>
      <c r="AS644" s="19">
        <v>0</v>
      </c>
      <c r="AT644" s="19">
        <f t="shared" si="135"/>
        <v>127300</v>
      </c>
      <c r="AU644" s="19">
        <v>45000</v>
      </c>
      <c r="AV644" s="19">
        <v>3000</v>
      </c>
      <c r="AW644" s="19">
        <v>28805</v>
      </c>
      <c r="AX644" s="19">
        <v>0</v>
      </c>
      <c r="AY644" s="20">
        <f t="shared" si="140"/>
        <v>76805</v>
      </c>
      <c r="AZ644" s="19">
        <f t="shared" si="136"/>
        <v>50495</v>
      </c>
      <c r="BA644" s="21">
        <v>1.4712000000000001</v>
      </c>
      <c r="BB644" s="21">
        <v>2.0617000000000001</v>
      </c>
      <c r="BC644" s="22"/>
      <c r="BD644" s="19">
        <v>1273</v>
      </c>
      <c r="BE644" s="19">
        <f t="shared" si="142"/>
        <v>742.88243999999997</v>
      </c>
      <c r="BF644" s="19">
        <f t="shared" si="143"/>
        <v>1041.055415</v>
      </c>
      <c r="BG644" s="23">
        <v>3.4819999999999997E-2</v>
      </c>
      <c r="BH644" s="23">
        <f t="shared" si="141"/>
        <v>3.4819999999999997E-2</v>
      </c>
      <c r="BI644" s="19">
        <v>25.867166560799998</v>
      </c>
      <c r="BJ644" s="19">
        <v>36.249549550299996</v>
      </c>
      <c r="BK644" s="19">
        <f t="shared" si="138"/>
        <v>717.01527343919997</v>
      </c>
      <c r="BL644" s="19">
        <f t="shared" si="138"/>
        <v>1004.8058654497</v>
      </c>
      <c r="BM644" s="19">
        <v>0</v>
      </c>
      <c r="BN644" s="19">
        <v>0</v>
      </c>
      <c r="BO644" s="19">
        <f t="shared" si="144"/>
        <v>0</v>
      </c>
      <c r="BP644" s="24">
        <f t="shared" si="139"/>
        <v>717.01527343919997</v>
      </c>
      <c r="BQ644" s="24">
        <f t="shared" si="139"/>
        <v>1004.8058654497</v>
      </c>
      <c r="BR644" s="24">
        <f t="shared" si="145"/>
        <v>287.79059201050006</v>
      </c>
    </row>
    <row r="645" spans="1:70" s="25" customFormat="1" ht="25.5" x14ac:dyDescent="0.2">
      <c r="A645" s="14">
        <v>894</v>
      </c>
      <c r="B645" s="14"/>
      <c r="C645" s="15" t="s">
        <v>5268</v>
      </c>
      <c r="D645" s="16">
        <v>15845</v>
      </c>
      <c r="E645" s="15" t="s">
        <v>5269</v>
      </c>
      <c r="F645" s="15" t="s">
        <v>5268</v>
      </c>
      <c r="G645" s="17" t="s">
        <v>5270</v>
      </c>
      <c r="H645" s="17" t="s">
        <v>5271</v>
      </c>
      <c r="I645" s="17" t="s">
        <v>5272</v>
      </c>
      <c r="J645" s="15" t="s">
        <v>5273</v>
      </c>
      <c r="K645" s="15" t="s">
        <v>88</v>
      </c>
      <c r="L645" s="18" t="s">
        <v>5274</v>
      </c>
      <c r="M645" s="15" t="s">
        <v>3396</v>
      </c>
      <c r="N645" s="15" t="s">
        <v>3397</v>
      </c>
      <c r="O645" s="16">
        <v>510</v>
      </c>
      <c r="P645" s="15" t="s">
        <v>118</v>
      </c>
      <c r="Q645" s="15">
        <v>22000</v>
      </c>
      <c r="R645" s="15">
        <v>97000</v>
      </c>
      <c r="S645" s="15">
        <v>119000</v>
      </c>
      <c r="T645" s="15">
        <v>0.15</v>
      </c>
      <c r="U645" s="15" t="s">
        <v>3335</v>
      </c>
      <c r="V645" s="15" t="s">
        <v>76</v>
      </c>
      <c r="W645" s="16">
        <v>1</v>
      </c>
      <c r="X645" s="16">
        <v>0</v>
      </c>
      <c r="Y645" s="15">
        <v>6614</v>
      </c>
      <c r="Z645" s="15">
        <v>0.152</v>
      </c>
      <c r="AA645" s="15" t="s">
        <v>3385</v>
      </c>
      <c r="AB645" s="15" t="s">
        <v>3386</v>
      </c>
      <c r="AC645" s="15">
        <v>0</v>
      </c>
      <c r="AD645" s="15"/>
      <c r="AE645" s="15" t="s">
        <v>137</v>
      </c>
      <c r="AF645" s="15" t="s">
        <v>5275</v>
      </c>
      <c r="AG645" s="16">
        <v>1</v>
      </c>
      <c r="AH645" s="15" t="s">
        <v>5276</v>
      </c>
      <c r="AI645" s="15" t="s">
        <v>78</v>
      </c>
      <c r="AJ645" s="15">
        <v>6614.4921875</v>
      </c>
      <c r="AK645" s="15">
        <v>335.97963434600001</v>
      </c>
      <c r="AL645" s="15">
        <v>3089300.2664299998</v>
      </c>
      <c r="AM645" s="15">
        <v>1425559.5349699999</v>
      </c>
      <c r="AN645" s="14"/>
      <c r="AO645" s="14"/>
      <c r="AP645" s="19">
        <v>22000</v>
      </c>
      <c r="AQ645" s="19">
        <v>91300</v>
      </c>
      <c r="AR645" s="19">
        <v>0</v>
      </c>
      <c r="AS645" s="19">
        <v>0</v>
      </c>
      <c r="AT645" s="19">
        <f t="shared" si="135"/>
        <v>113300</v>
      </c>
      <c r="AU645" s="19">
        <v>45000</v>
      </c>
      <c r="AV645" s="19">
        <v>3000</v>
      </c>
      <c r="AW645" s="19">
        <v>23905</v>
      </c>
      <c r="AX645" s="19">
        <v>0</v>
      </c>
      <c r="AY645" s="20">
        <f t="shared" si="140"/>
        <v>71905</v>
      </c>
      <c r="AZ645" s="19">
        <f t="shared" si="136"/>
        <v>41395</v>
      </c>
      <c r="BA645" s="21">
        <v>1.4712000000000001</v>
      </c>
      <c r="BB645" s="21">
        <v>2.0617000000000001</v>
      </c>
      <c r="BC645" s="22"/>
      <c r="BD645" s="19">
        <v>1133</v>
      </c>
      <c r="BE645" s="19">
        <f t="shared" si="142"/>
        <v>609.00324000000001</v>
      </c>
      <c r="BF645" s="19">
        <f t="shared" si="143"/>
        <v>853.44071500000007</v>
      </c>
      <c r="BG645" s="23">
        <v>3.4819999999999997E-2</v>
      </c>
      <c r="BH645" s="23">
        <f t="shared" si="141"/>
        <v>3.4819999999999997E-2</v>
      </c>
      <c r="BI645" s="19">
        <v>21.2054928168</v>
      </c>
      <c r="BJ645" s="19">
        <v>29.7168056963</v>
      </c>
      <c r="BK645" s="19">
        <f t="shared" si="138"/>
        <v>587.79774718320004</v>
      </c>
      <c r="BL645" s="19">
        <f t="shared" si="138"/>
        <v>823.72390930370011</v>
      </c>
      <c r="BM645" s="19">
        <v>0</v>
      </c>
      <c r="BN645" s="19">
        <v>0</v>
      </c>
      <c r="BO645" s="19">
        <f t="shared" si="144"/>
        <v>0</v>
      </c>
      <c r="BP645" s="24">
        <f t="shared" si="139"/>
        <v>587.79774718320004</v>
      </c>
      <c r="BQ645" s="24">
        <f t="shared" si="139"/>
        <v>823.72390930370011</v>
      </c>
      <c r="BR645" s="24">
        <f t="shared" si="145"/>
        <v>235.92616212050007</v>
      </c>
    </row>
    <row r="646" spans="1:70" s="25" customFormat="1" ht="14.25" x14ac:dyDescent="0.2">
      <c r="A646" s="14">
        <v>895</v>
      </c>
      <c r="B646" s="14"/>
      <c r="C646" s="15" t="s">
        <v>5277</v>
      </c>
      <c r="D646" s="16">
        <v>8540</v>
      </c>
      <c r="E646" s="15" t="s">
        <v>5278</v>
      </c>
      <c r="F646" s="15" t="s">
        <v>5277</v>
      </c>
      <c r="G646" s="17" t="s">
        <v>5279</v>
      </c>
      <c r="H646" s="17" t="s">
        <v>5280</v>
      </c>
      <c r="I646" s="17" t="s">
        <v>86</v>
      </c>
      <c r="J646" s="15" t="s">
        <v>5281</v>
      </c>
      <c r="K646" s="15" t="s">
        <v>3758</v>
      </c>
      <c r="L646" s="18" t="s">
        <v>5282</v>
      </c>
      <c r="M646" s="15" t="s">
        <v>3396</v>
      </c>
      <c r="N646" s="15" t="s">
        <v>3397</v>
      </c>
      <c r="O646" s="16">
        <v>510</v>
      </c>
      <c r="P646" s="15" t="s">
        <v>118</v>
      </c>
      <c r="Q646" s="15">
        <v>22000</v>
      </c>
      <c r="R646" s="15">
        <v>102700</v>
      </c>
      <c r="S646" s="15">
        <v>124700</v>
      </c>
      <c r="T646" s="15">
        <v>0.15</v>
      </c>
      <c r="U646" s="15" t="s">
        <v>3335</v>
      </c>
      <c r="V646" s="15" t="s">
        <v>76</v>
      </c>
      <c r="W646" s="16">
        <v>1</v>
      </c>
      <c r="X646" s="16">
        <v>1</v>
      </c>
      <c r="Y646" s="15">
        <v>6614</v>
      </c>
      <c r="Z646" s="15">
        <v>0.152</v>
      </c>
      <c r="AA646" s="15" t="s">
        <v>3385</v>
      </c>
      <c r="AB646" s="15" t="s">
        <v>3386</v>
      </c>
      <c r="AC646" s="15">
        <v>84500</v>
      </c>
      <c r="AD646" s="26">
        <v>37235</v>
      </c>
      <c r="AE646" s="15" t="s">
        <v>211</v>
      </c>
      <c r="AF646" s="15" t="s">
        <v>5283</v>
      </c>
      <c r="AG646" s="16">
        <v>1</v>
      </c>
      <c r="AH646" s="15" t="s">
        <v>5284</v>
      </c>
      <c r="AI646" s="15" t="s">
        <v>78</v>
      </c>
      <c r="AJ646" s="15">
        <v>6614.2670898400002</v>
      </c>
      <c r="AK646" s="15">
        <v>335.97337162000002</v>
      </c>
      <c r="AL646" s="15">
        <v>3089302.3028299999</v>
      </c>
      <c r="AM646" s="15">
        <v>1425496.5655400001</v>
      </c>
      <c r="AN646" s="14"/>
      <c r="AO646" s="14"/>
      <c r="AP646" s="19">
        <v>22000</v>
      </c>
      <c r="AQ646" s="19">
        <v>96600</v>
      </c>
      <c r="AR646" s="19">
        <v>0</v>
      </c>
      <c r="AS646" s="19">
        <v>0</v>
      </c>
      <c r="AT646" s="19">
        <f t="shared" ref="AT646:AT676" si="146">SUM(AP646:AS646)</f>
        <v>118600</v>
      </c>
      <c r="AU646" s="19">
        <v>45000</v>
      </c>
      <c r="AV646" s="19">
        <v>3000</v>
      </c>
      <c r="AW646" s="19">
        <v>25760</v>
      </c>
      <c r="AX646" s="19">
        <v>0</v>
      </c>
      <c r="AY646" s="20">
        <f t="shared" si="140"/>
        <v>73760</v>
      </c>
      <c r="AZ646" s="19">
        <f t="shared" ref="AZ646:AZ700" si="147">AT646-AY646</f>
        <v>44840</v>
      </c>
      <c r="BA646" s="21">
        <v>1.4712000000000001</v>
      </c>
      <c r="BB646" s="21">
        <v>2.0617000000000001</v>
      </c>
      <c r="BC646" s="22"/>
      <c r="BD646" s="19">
        <v>1186</v>
      </c>
      <c r="BE646" s="19">
        <f t="shared" si="142"/>
        <v>659.68607999999995</v>
      </c>
      <c r="BF646" s="19">
        <f t="shared" si="143"/>
        <v>924.46627999999998</v>
      </c>
      <c r="BG646" s="23">
        <v>3.4819999999999997E-2</v>
      </c>
      <c r="BH646" s="23">
        <f t="shared" si="141"/>
        <v>3.4819999999999997E-2</v>
      </c>
      <c r="BI646" s="19">
        <v>22.970269305599995</v>
      </c>
      <c r="BJ646" s="19">
        <v>32.189915869599993</v>
      </c>
      <c r="BK646" s="19">
        <f t="shared" si="138"/>
        <v>636.71581069439992</v>
      </c>
      <c r="BL646" s="19">
        <f t="shared" si="138"/>
        <v>892.2763641304</v>
      </c>
      <c r="BM646" s="19">
        <v>0</v>
      </c>
      <c r="BN646" s="19">
        <v>0</v>
      </c>
      <c r="BO646" s="19">
        <f t="shared" si="144"/>
        <v>0</v>
      </c>
      <c r="BP646" s="24">
        <f t="shared" si="139"/>
        <v>636.71581069439992</v>
      </c>
      <c r="BQ646" s="24">
        <f t="shared" si="139"/>
        <v>892.2763641304</v>
      </c>
      <c r="BR646" s="24">
        <f t="shared" si="145"/>
        <v>255.56055343600008</v>
      </c>
    </row>
    <row r="647" spans="1:70" s="25" customFormat="1" ht="14.25" x14ac:dyDescent="0.2">
      <c r="A647" s="14">
        <v>896</v>
      </c>
      <c r="B647" s="14"/>
      <c r="C647" s="15" t="s">
        <v>5285</v>
      </c>
      <c r="D647" s="16">
        <v>5828</v>
      </c>
      <c r="E647" s="15" t="s">
        <v>5286</v>
      </c>
      <c r="F647" s="15" t="s">
        <v>5285</v>
      </c>
      <c r="G647" s="17" t="s">
        <v>5287</v>
      </c>
      <c r="H647" s="17" t="s">
        <v>5280</v>
      </c>
      <c r="I647" s="17" t="s">
        <v>86</v>
      </c>
      <c r="J647" s="15" t="s">
        <v>5288</v>
      </c>
      <c r="K647" s="15" t="s">
        <v>929</v>
      </c>
      <c r="L647" s="18" t="s">
        <v>5289</v>
      </c>
      <c r="M647" s="15" t="s">
        <v>3396</v>
      </c>
      <c r="N647" s="15" t="s">
        <v>3397</v>
      </c>
      <c r="O647" s="16">
        <v>510</v>
      </c>
      <c r="P647" s="15" t="s">
        <v>118</v>
      </c>
      <c r="Q647" s="15">
        <v>22000</v>
      </c>
      <c r="R647" s="15">
        <v>101800</v>
      </c>
      <c r="S647" s="15">
        <v>123800</v>
      </c>
      <c r="T647" s="15">
        <v>0.15</v>
      </c>
      <c r="U647" s="15" t="s">
        <v>3335</v>
      </c>
      <c r="V647" s="15" t="s">
        <v>76</v>
      </c>
      <c r="W647" s="16">
        <v>1</v>
      </c>
      <c r="X647" s="16">
        <v>1</v>
      </c>
      <c r="Y647" s="15">
        <v>6613</v>
      </c>
      <c r="Z647" s="15">
        <v>0.152</v>
      </c>
      <c r="AA647" s="15" t="s">
        <v>3385</v>
      </c>
      <c r="AB647" s="15" t="s">
        <v>3386</v>
      </c>
      <c r="AC647" s="15">
        <v>130000</v>
      </c>
      <c r="AD647" s="26">
        <v>40305</v>
      </c>
      <c r="AE647" s="15" t="s">
        <v>119</v>
      </c>
      <c r="AF647" s="15" t="s">
        <v>119</v>
      </c>
      <c r="AG647" s="16">
        <v>1</v>
      </c>
      <c r="AH647" s="15" t="s">
        <v>5290</v>
      </c>
      <c r="AI647" s="15" t="s">
        <v>78</v>
      </c>
      <c r="AJ647" s="15">
        <v>6613.1235351599998</v>
      </c>
      <c r="AK647" s="15">
        <v>335.94974137899999</v>
      </c>
      <c r="AL647" s="15">
        <v>3089304.3388499999</v>
      </c>
      <c r="AM647" s="15">
        <v>1425433.6001599999</v>
      </c>
      <c r="AN647" s="14"/>
      <c r="AO647" s="14"/>
      <c r="AP647" s="19">
        <v>22000</v>
      </c>
      <c r="AQ647" s="19">
        <v>95700</v>
      </c>
      <c r="AR647" s="19">
        <v>0</v>
      </c>
      <c r="AS647" s="19">
        <v>0</v>
      </c>
      <c r="AT647" s="19">
        <f t="shared" si="146"/>
        <v>117700</v>
      </c>
      <c r="AU647" s="19">
        <v>45000</v>
      </c>
      <c r="AV647" s="19">
        <v>3000</v>
      </c>
      <c r="AW647" s="19">
        <v>25445</v>
      </c>
      <c r="AX647" s="19">
        <v>0</v>
      </c>
      <c r="AY647" s="20">
        <f t="shared" si="140"/>
        <v>73445</v>
      </c>
      <c r="AZ647" s="19">
        <f t="shared" si="147"/>
        <v>44255</v>
      </c>
      <c r="BA647" s="21">
        <v>1.4712000000000001</v>
      </c>
      <c r="BB647" s="21">
        <v>2.0617000000000001</v>
      </c>
      <c r="BC647" s="22"/>
      <c r="BD647" s="19">
        <v>1177</v>
      </c>
      <c r="BE647" s="19">
        <f t="shared" si="142"/>
        <v>651.07956000000001</v>
      </c>
      <c r="BF647" s="19">
        <f t="shared" si="143"/>
        <v>912.40533500000004</v>
      </c>
      <c r="BG647" s="23">
        <v>3.4819999999999997E-2</v>
      </c>
      <c r="BH647" s="23">
        <f t="shared" si="141"/>
        <v>3.4819999999999997E-2</v>
      </c>
      <c r="BI647" s="19">
        <v>22.670590279199999</v>
      </c>
      <c r="BJ647" s="19">
        <v>31.769953764699999</v>
      </c>
      <c r="BK647" s="19">
        <f t="shared" si="138"/>
        <v>628.40896972079997</v>
      </c>
      <c r="BL647" s="19">
        <f t="shared" si="138"/>
        <v>880.63538123530009</v>
      </c>
      <c r="BM647" s="19">
        <v>0</v>
      </c>
      <c r="BN647" s="19">
        <v>0</v>
      </c>
      <c r="BO647" s="19">
        <f t="shared" si="144"/>
        <v>0</v>
      </c>
      <c r="BP647" s="24">
        <f t="shared" si="139"/>
        <v>628.40896972079997</v>
      </c>
      <c r="BQ647" s="24">
        <f t="shared" si="139"/>
        <v>880.63538123530009</v>
      </c>
      <c r="BR647" s="24">
        <f t="shared" si="145"/>
        <v>252.22641151450011</v>
      </c>
    </row>
    <row r="648" spans="1:70" s="25" customFormat="1" ht="25.5" x14ac:dyDescent="0.2">
      <c r="A648" s="14">
        <v>897</v>
      </c>
      <c r="B648" s="14"/>
      <c r="C648" s="15" t="s">
        <v>176</v>
      </c>
      <c r="D648" s="16">
        <v>3238</v>
      </c>
      <c r="E648" s="15" t="s">
        <v>5291</v>
      </c>
      <c r="F648" s="15" t="s">
        <v>5292</v>
      </c>
      <c r="G648" s="17" t="s">
        <v>5293</v>
      </c>
      <c r="H648" s="17" t="s">
        <v>5294</v>
      </c>
      <c r="I648" s="17" t="s">
        <v>86</v>
      </c>
      <c r="J648" s="15" t="s">
        <v>5295</v>
      </c>
      <c r="K648" s="15" t="s">
        <v>450</v>
      </c>
      <c r="L648" s="18" t="s">
        <v>5296</v>
      </c>
      <c r="M648" s="15" t="s">
        <v>3396</v>
      </c>
      <c r="N648" s="15" t="s">
        <v>3397</v>
      </c>
      <c r="O648" s="16">
        <v>510</v>
      </c>
      <c r="P648" s="15" t="s">
        <v>118</v>
      </c>
      <c r="Q648" s="15">
        <v>21500</v>
      </c>
      <c r="R648" s="15">
        <v>96700</v>
      </c>
      <c r="S648" s="15">
        <v>118200</v>
      </c>
      <c r="T648" s="15">
        <v>0.15</v>
      </c>
      <c r="U648" s="15" t="s">
        <v>3335</v>
      </c>
      <c r="V648" s="15" t="s">
        <v>76</v>
      </c>
      <c r="W648" s="16">
        <v>1</v>
      </c>
      <c r="X648" s="16">
        <v>1</v>
      </c>
      <c r="Y648" s="15">
        <v>6614</v>
      </c>
      <c r="Z648" s="15">
        <v>0.152</v>
      </c>
      <c r="AA648" s="15" t="s">
        <v>3385</v>
      </c>
      <c r="AB648" s="15" t="s">
        <v>3386</v>
      </c>
      <c r="AC648" s="15">
        <v>110000</v>
      </c>
      <c r="AD648" s="26">
        <v>39871</v>
      </c>
      <c r="AE648" s="15" t="s">
        <v>119</v>
      </c>
      <c r="AF648" s="15" t="s">
        <v>119</v>
      </c>
      <c r="AG648" s="16">
        <v>1</v>
      </c>
      <c r="AH648" s="15" t="s">
        <v>5297</v>
      </c>
      <c r="AI648" s="15" t="s">
        <v>78</v>
      </c>
      <c r="AJ648" s="15">
        <v>6614.33984375</v>
      </c>
      <c r="AK648" s="15">
        <v>335.97502237800001</v>
      </c>
      <c r="AL648" s="15">
        <v>3089306.3775999998</v>
      </c>
      <c r="AM648" s="15">
        <v>1425370.63518</v>
      </c>
      <c r="AN648" s="14"/>
      <c r="AO648" s="14"/>
      <c r="AP648" s="19">
        <v>21500</v>
      </c>
      <c r="AQ648" s="19">
        <v>91000</v>
      </c>
      <c r="AR648" s="19">
        <v>0</v>
      </c>
      <c r="AS648" s="19">
        <v>0</v>
      </c>
      <c r="AT648" s="19">
        <f t="shared" si="146"/>
        <v>112500</v>
      </c>
      <c r="AU648" s="19">
        <v>45000</v>
      </c>
      <c r="AV648" s="19">
        <v>3000</v>
      </c>
      <c r="AW648" s="19">
        <v>23625</v>
      </c>
      <c r="AX648" s="19">
        <v>0</v>
      </c>
      <c r="AY648" s="20">
        <f t="shared" si="140"/>
        <v>71625</v>
      </c>
      <c r="AZ648" s="19">
        <f t="shared" si="147"/>
        <v>40875</v>
      </c>
      <c r="BA648" s="21">
        <v>1.4712000000000001</v>
      </c>
      <c r="BB648" s="21">
        <v>2.0617000000000001</v>
      </c>
      <c r="BC648" s="22"/>
      <c r="BD648" s="19">
        <v>1125</v>
      </c>
      <c r="BE648" s="19">
        <f t="shared" si="142"/>
        <v>601.35300000000007</v>
      </c>
      <c r="BF648" s="19">
        <f t="shared" si="143"/>
        <v>842.719875</v>
      </c>
      <c r="BG648" s="23">
        <v>3.4819999999999997E-2</v>
      </c>
      <c r="BH648" s="23">
        <f t="shared" si="141"/>
        <v>3.4819999999999997E-2</v>
      </c>
      <c r="BI648" s="19">
        <v>20.939111459999999</v>
      </c>
      <c r="BJ648" s="19">
        <v>29.343506047499996</v>
      </c>
      <c r="BK648" s="19">
        <f t="shared" si="138"/>
        <v>580.41388854000002</v>
      </c>
      <c r="BL648" s="19">
        <f t="shared" si="138"/>
        <v>813.3763689525</v>
      </c>
      <c r="BM648" s="19">
        <v>0</v>
      </c>
      <c r="BN648" s="19">
        <v>0</v>
      </c>
      <c r="BO648" s="19">
        <f t="shared" si="144"/>
        <v>0</v>
      </c>
      <c r="BP648" s="24">
        <f t="shared" si="139"/>
        <v>580.41388854000002</v>
      </c>
      <c r="BQ648" s="24">
        <f t="shared" si="139"/>
        <v>813.3763689525</v>
      </c>
      <c r="BR648" s="24">
        <f t="shared" si="145"/>
        <v>232.96248041249999</v>
      </c>
    </row>
    <row r="649" spans="1:70" s="25" customFormat="1" ht="13.5" customHeight="1" x14ac:dyDescent="0.2">
      <c r="A649" s="14">
        <v>898</v>
      </c>
      <c r="B649" s="14"/>
      <c r="C649" s="15" t="s">
        <v>376</v>
      </c>
      <c r="D649" s="16">
        <v>28322</v>
      </c>
      <c r="E649" s="15" t="s">
        <v>5298</v>
      </c>
      <c r="F649" s="15" t="s">
        <v>5299</v>
      </c>
      <c r="G649" s="17" t="s">
        <v>5300</v>
      </c>
      <c r="H649" s="17" t="s">
        <v>5301</v>
      </c>
      <c r="I649" s="17" t="s">
        <v>86</v>
      </c>
      <c r="J649" s="15" t="s">
        <v>5302</v>
      </c>
      <c r="K649" s="15" t="s">
        <v>1843</v>
      </c>
      <c r="L649" s="18" t="s">
        <v>5303</v>
      </c>
      <c r="M649" s="15" t="s">
        <v>3396</v>
      </c>
      <c r="N649" s="15" t="s">
        <v>3397</v>
      </c>
      <c r="O649" s="16">
        <v>510</v>
      </c>
      <c r="P649" s="15" t="s">
        <v>118</v>
      </c>
      <c r="Q649" s="15">
        <v>21500</v>
      </c>
      <c r="R649" s="15">
        <v>127400</v>
      </c>
      <c r="S649" s="15">
        <v>148900</v>
      </c>
      <c r="T649" s="15">
        <v>0.15</v>
      </c>
      <c r="U649" s="15" t="s">
        <v>3335</v>
      </c>
      <c r="V649" s="15" t="s">
        <v>76</v>
      </c>
      <c r="W649" s="16">
        <v>1</v>
      </c>
      <c r="X649" s="16">
        <v>1</v>
      </c>
      <c r="Y649" s="15">
        <v>6615</v>
      </c>
      <c r="Z649" s="15">
        <v>0.152</v>
      </c>
      <c r="AA649" s="15" t="s">
        <v>3385</v>
      </c>
      <c r="AB649" s="15" t="s">
        <v>3386</v>
      </c>
      <c r="AC649" s="15">
        <v>136900</v>
      </c>
      <c r="AD649" s="26">
        <v>41796</v>
      </c>
      <c r="AE649" s="15" t="s">
        <v>137</v>
      </c>
      <c r="AF649" s="15" t="s">
        <v>5304</v>
      </c>
      <c r="AG649" s="16">
        <v>1</v>
      </c>
      <c r="AH649" s="15" t="s">
        <v>5305</v>
      </c>
      <c r="AI649" s="15" t="s">
        <v>78</v>
      </c>
      <c r="AJ649" s="15">
        <v>6614.5019531300004</v>
      </c>
      <c r="AK649" s="15">
        <v>335.979951642</v>
      </c>
      <c r="AL649" s="15">
        <v>3089308.4164300002</v>
      </c>
      <c r="AM649" s="15">
        <v>1425307.6650799999</v>
      </c>
      <c r="AN649" s="14"/>
      <c r="AO649" s="14"/>
      <c r="AP649" s="19">
        <v>21500</v>
      </c>
      <c r="AQ649" s="19">
        <v>119800</v>
      </c>
      <c r="AR649" s="19">
        <v>0</v>
      </c>
      <c r="AS649" s="19">
        <v>0</v>
      </c>
      <c r="AT649" s="19">
        <f t="shared" si="146"/>
        <v>141300</v>
      </c>
      <c r="AU649" s="19">
        <v>45000</v>
      </c>
      <c r="AV649" s="19">
        <v>3000</v>
      </c>
      <c r="AW649" s="19">
        <v>33705</v>
      </c>
      <c r="AX649" s="19">
        <v>0</v>
      </c>
      <c r="AY649" s="20">
        <f t="shared" si="140"/>
        <v>81705</v>
      </c>
      <c r="AZ649" s="19">
        <f t="shared" si="147"/>
        <v>59595</v>
      </c>
      <c r="BA649" s="21">
        <v>1.4712000000000001</v>
      </c>
      <c r="BB649" s="21">
        <v>2.0617000000000001</v>
      </c>
      <c r="BC649" s="22"/>
      <c r="BD649" s="19">
        <v>1413</v>
      </c>
      <c r="BE649" s="19">
        <f t="shared" si="142"/>
        <v>876.76164000000006</v>
      </c>
      <c r="BF649" s="19">
        <f t="shared" si="143"/>
        <v>1228.6701150000001</v>
      </c>
      <c r="BG649" s="23">
        <v>3.4819999999999997E-2</v>
      </c>
      <c r="BH649" s="23">
        <f t="shared" si="141"/>
        <v>3.4819999999999997E-2</v>
      </c>
      <c r="BI649" s="19">
        <v>30.528840304799999</v>
      </c>
      <c r="BJ649" s="19">
        <v>42.782293404299999</v>
      </c>
      <c r="BK649" s="19">
        <f t="shared" si="138"/>
        <v>846.23279969520001</v>
      </c>
      <c r="BL649" s="19">
        <f t="shared" si="138"/>
        <v>1185.8878215957002</v>
      </c>
      <c r="BM649" s="19">
        <v>0</v>
      </c>
      <c r="BN649" s="19">
        <v>0</v>
      </c>
      <c r="BO649" s="19">
        <f t="shared" si="144"/>
        <v>0</v>
      </c>
      <c r="BP649" s="24">
        <f t="shared" si="139"/>
        <v>846.23279969520001</v>
      </c>
      <c r="BQ649" s="24">
        <f t="shared" si="139"/>
        <v>1185.8878215957002</v>
      </c>
      <c r="BR649" s="24">
        <f t="shared" si="145"/>
        <v>339.65502190050017</v>
      </c>
    </row>
    <row r="650" spans="1:70" s="25" customFormat="1" ht="14.25" x14ac:dyDescent="0.2">
      <c r="A650" s="14">
        <v>899</v>
      </c>
      <c r="B650" s="14"/>
      <c r="C650" s="15" t="s">
        <v>159</v>
      </c>
      <c r="D650" s="16">
        <v>10420</v>
      </c>
      <c r="E650" s="15" t="s">
        <v>5306</v>
      </c>
      <c r="F650" s="15" t="s">
        <v>5307</v>
      </c>
      <c r="G650" s="17" t="s">
        <v>5308</v>
      </c>
      <c r="H650" s="17" t="s">
        <v>5309</v>
      </c>
      <c r="I650" s="17" t="s">
        <v>86</v>
      </c>
      <c r="J650" s="15" t="s">
        <v>5310</v>
      </c>
      <c r="K650" s="15" t="s">
        <v>86</v>
      </c>
      <c r="L650" s="18" t="s">
        <v>5311</v>
      </c>
      <c r="M650" s="15" t="s">
        <v>3396</v>
      </c>
      <c r="N650" s="15" t="s">
        <v>3397</v>
      </c>
      <c r="O650" s="16">
        <v>510</v>
      </c>
      <c r="P650" s="15" t="s">
        <v>118</v>
      </c>
      <c r="Q650" s="15">
        <v>22000</v>
      </c>
      <c r="R650" s="15">
        <v>113000</v>
      </c>
      <c r="S650" s="15">
        <v>135000</v>
      </c>
      <c r="T650" s="15">
        <v>0.15</v>
      </c>
      <c r="U650" s="15" t="s">
        <v>3335</v>
      </c>
      <c r="V650" s="15" t="s">
        <v>76</v>
      </c>
      <c r="W650" s="16">
        <v>1</v>
      </c>
      <c r="X650" s="16">
        <v>0</v>
      </c>
      <c r="Y650" s="15">
        <v>6613</v>
      </c>
      <c r="Z650" s="15">
        <v>0.152</v>
      </c>
      <c r="AA650" s="15" t="s">
        <v>3385</v>
      </c>
      <c r="AB650" s="15" t="s">
        <v>3386</v>
      </c>
      <c r="AC650" s="15">
        <v>0</v>
      </c>
      <c r="AD650" s="15"/>
      <c r="AE650" s="15" t="s">
        <v>137</v>
      </c>
      <c r="AF650" s="15" t="s">
        <v>5312</v>
      </c>
      <c r="AG650" s="16">
        <v>1</v>
      </c>
      <c r="AH650" s="15" t="s">
        <v>5313</v>
      </c>
      <c r="AI650" s="15" t="s">
        <v>78</v>
      </c>
      <c r="AJ650" s="15">
        <v>6613.2709960900002</v>
      </c>
      <c r="AK650" s="15">
        <v>335.95466995499999</v>
      </c>
      <c r="AL650" s="15">
        <v>3089310.45255</v>
      </c>
      <c r="AM650" s="15">
        <v>1425244.7004499999</v>
      </c>
      <c r="AN650" s="14"/>
      <c r="AO650" s="14"/>
      <c r="AP650" s="19">
        <v>22000</v>
      </c>
      <c r="AQ650" s="19">
        <v>106300</v>
      </c>
      <c r="AR650" s="19">
        <v>0</v>
      </c>
      <c r="AS650" s="19">
        <v>0</v>
      </c>
      <c r="AT650" s="19">
        <f t="shared" si="146"/>
        <v>128300</v>
      </c>
      <c r="AU650" s="19">
        <v>45000</v>
      </c>
      <c r="AV650" s="19">
        <v>3000</v>
      </c>
      <c r="AW650" s="19">
        <v>29155</v>
      </c>
      <c r="AX650" s="19">
        <v>0</v>
      </c>
      <c r="AY650" s="20">
        <f t="shared" si="140"/>
        <v>77155</v>
      </c>
      <c r="AZ650" s="19">
        <f t="shared" si="147"/>
        <v>51145</v>
      </c>
      <c r="BA650" s="21">
        <v>1.4712000000000001</v>
      </c>
      <c r="BB650" s="21">
        <v>2.0617000000000001</v>
      </c>
      <c r="BC650" s="22"/>
      <c r="BD650" s="19">
        <v>1283</v>
      </c>
      <c r="BE650" s="19">
        <f t="shared" si="142"/>
        <v>752.44524000000001</v>
      </c>
      <c r="BF650" s="19">
        <f t="shared" si="143"/>
        <v>1054.456465</v>
      </c>
      <c r="BG650" s="23">
        <v>3.4819999999999997E-2</v>
      </c>
      <c r="BH650" s="23">
        <f t="shared" si="141"/>
        <v>3.4819999999999997E-2</v>
      </c>
      <c r="BI650" s="19">
        <v>26.504945001599999</v>
      </c>
      <c r="BJ650" s="19">
        <v>37.143315055599999</v>
      </c>
      <c r="BK650" s="19">
        <f t="shared" si="138"/>
        <v>725.94029499839996</v>
      </c>
      <c r="BL650" s="19">
        <f t="shared" si="138"/>
        <v>1017.3131499444</v>
      </c>
      <c r="BM650" s="19">
        <v>0</v>
      </c>
      <c r="BN650" s="19">
        <v>0</v>
      </c>
      <c r="BO650" s="19">
        <f t="shared" si="144"/>
        <v>0</v>
      </c>
      <c r="BP650" s="24">
        <f t="shared" si="139"/>
        <v>725.94029499839996</v>
      </c>
      <c r="BQ650" s="24">
        <f t="shared" si="139"/>
        <v>1017.3131499444</v>
      </c>
      <c r="BR650" s="24">
        <f t="shared" si="145"/>
        <v>291.37285494600007</v>
      </c>
    </row>
    <row r="651" spans="1:70" s="25" customFormat="1" ht="14.25" x14ac:dyDescent="0.2">
      <c r="A651" s="14">
        <v>900</v>
      </c>
      <c r="B651" s="14"/>
      <c r="C651" s="15"/>
      <c r="D651" s="16">
        <v>16293</v>
      </c>
      <c r="E651" s="15" t="s">
        <v>5314</v>
      </c>
      <c r="F651" s="15" t="s">
        <v>5315</v>
      </c>
      <c r="G651" s="17" t="s">
        <v>5316</v>
      </c>
      <c r="H651" s="17" t="s">
        <v>5317</v>
      </c>
      <c r="I651" s="17" t="s">
        <v>88</v>
      </c>
      <c r="J651" s="15" t="s">
        <v>5318</v>
      </c>
      <c r="K651" s="15" t="s">
        <v>88</v>
      </c>
      <c r="L651" s="18" t="s">
        <v>5319</v>
      </c>
      <c r="M651" s="15" t="s">
        <v>3396</v>
      </c>
      <c r="N651" s="15" t="s">
        <v>3397</v>
      </c>
      <c r="O651" s="16">
        <v>510</v>
      </c>
      <c r="P651" s="15" t="s">
        <v>118</v>
      </c>
      <c r="Q651" s="15">
        <v>21600</v>
      </c>
      <c r="R651" s="15">
        <v>114100</v>
      </c>
      <c r="S651" s="15">
        <v>135700</v>
      </c>
      <c r="T651" s="15">
        <v>0.15</v>
      </c>
      <c r="U651" s="15" t="s">
        <v>3335</v>
      </c>
      <c r="V651" s="15" t="s">
        <v>76</v>
      </c>
      <c r="W651" s="16">
        <v>1</v>
      </c>
      <c r="X651" s="16">
        <v>1</v>
      </c>
      <c r="Y651" s="15">
        <v>6527</v>
      </c>
      <c r="Z651" s="15">
        <v>0.15</v>
      </c>
      <c r="AA651" s="15" t="s">
        <v>3385</v>
      </c>
      <c r="AB651" s="15" t="s">
        <v>3386</v>
      </c>
      <c r="AC651" s="15">
        <v>105000</v>
      </c>
      <c r="AD651" s="26">
        <v>37431</v>
      </c>
      <c r="AE651" s="15" t="s">
        <v>183</v>
      </c>
      <c r="AF651" s="15" t="s">
        <v>5320</v>
      </c>
      <c r="AG651" s="16">
        <v>1</v>
      </c>
      <c r="AH651" s="15" t="s">
        <v>5321</v>
      </c>
      <c r="AI651" s="15" t="s">
        <v>78</v>
      </c>
      <c r="AJ651" s="15">
        <v>6526.8559570300004</v>
      </c>
      <c r="AK651" s="15">
        <v>331.00469968099998</v>
      </c>
      <c r="AL651" s="15">
        <v>3089313.0420900001</v>
      </c>
      <c r="AM651" s="15">
        <v>1425182.15</v>
      </c>
      <c r="AN651" s="14"/>
      <c r="AO651" s="14"/>
      <c r="AP651" s="19">
        <v>21600</v>
      </c>
      <c r="AQ651" s="19">
        <v>107300</v>
      </c>
      <c r="AR651" s="19">
        <v>0</v>
      </c>
      <c r="AS651" s="19">
        <v>0</v>
      </c>
      <c r="AT651" s="19">
        <f t="shared" si="146"/>
        <v>128900</v>
      </c>
      <c r="AU651" s="19">
        <v>45000</v>
      </c>
      <c r="AV651" s="19">
        <v>3000</v>
      </c>
      <c r="AW651" s="19">
        <v>29365</v>
      </c>
      <c r="AX651" s="19">
        <v>0</v>
      </c>
      <c r="AY651" s="20">
        <f t="shared" si="140"/>
        <v>77365</v>
      </c>
      <c r="AZ651" s="19">
        <f t="shared" si="147"/>
        <v>51535</v>
      </c>
      <c r="BA651" s="21">
        <v>1.4712000000000001</v>
      </c>
      <c r="BB651" s="21">
        <v>2.0617000000000001</v>
      </c>
      <c r="BC651" s="22"/>
      <c r="BD651" s="19">
        <v>1289</v>
      </c>
      <c r="BE651" s="19">
        <f t="shared" si="142"/>
        <v>758.18292000000008</v>
      </c>
      <c r="BF651" s="19">
        <f t="shared" si="143"/>
        <v>1062.4970950000002</v>
      </c>
      <c r="BG651" s="23">
        <v>3.4819999999999997E-2</v>
      </c>
      <c r="BH651" s="23">
        <f t="shared" si="141"/>
        <v>3.4819999999999997E-2</v>
      </c>
      <c r="BI651" s="19">
        <v>26.399929274400002</v>
      </c>
      <c r="BJ651" s="19">
        <v>36.996148847900002</v>
      </c>
      <c r="BK651" s="19">
        <f t="shared" si="138"/>
        <v>731.78299072560003</v>
      </c>
      <c r="BL651" s="19">
        <f t="shared" si="138"/>
        <v>1025.5009461521001</v>
      </c>
      <c r="BM651" s="19">
        <v>0</v>
      </c>
      <c r="BN651" s="19">
        <v>0</v>
      </c>
      <c r="BO651" s="19">
        <f t="shared" si="144"/>
        <v>0</v>
      </c>
      <c r="BP651" s="24">
        <f t="shared" si="139"/>
        <v>731.78299072560003</v>
      </c>
      <c r="BQ651" s="24">
        <f t="shared" si="139"/>
        <v>1025.5009461521001</v>
      </c>
      <c r="BR651" s="24">
        <f t="shared" si="145"/>
        <v>293.71795542650011</v>
      </c>
    </row>
    <row r="652" spans="1:70" s="25" customFormat="1" ht="14.25" x14ac:dyDescent="0.2">
      <c r="A652" s="14">
        <v>901</v>
      </c>
      <c r="B652" s="14"/>
      <c r="C652" s="15" t="s">
        <v>5322</v>
      </c>
      <c r="D652" s="16">
        <v>24393</v>
      </c>
      <c r="E652" s="15" t="s">
        <v>5323</v>
      </c>
      <c r="F652" s="15" t="s">
        <v>5322</v>
      </c>
      <c r="G652" s="17" t="s">
        <v>5324</v>
      </c>
      <c r="H652" s="17" t="s">
        <v>5317</v>
      </c>
      <c r="I652" s="17" t="s">
        <v>88</v>
      </c>
      <c r="J652" s="15" t="s">
        <v>5325</v>
      </c>
      <c r="K652" s="15" t="s">
        <v>5326</v>
      </c>
      <c r="L652" s="18" t="s">
        <v>5327</v>
      </c>
      <c r="M652" s="15" t="s">
        <v>3383</v>
      </c>
      <c r="N652" s="15" t="s">
        <v>3384</v>
      </c>
      <c r="O652" s="16">
        <v>510</v>
      </c>
      <c r="P652" s="15" t="s">
        <v>118</v>
      </c>
      <c r="Q652" s="15">
        <v>17500</v>
      </c>
      <c r="R652" s="15">
        <v>109000</v>
      </c>
      <c r="S652" s="15">
        <v>126500</v>
      </c>
      <c r="T652" s="15">
        <v>0.16800000000000001</v>
      </c>
      <c r="U652" s="15" t="s">
        <v>3335</v>
      </c>
      <c r="V652" s="15" t="s">
        <v>76</v>
      </c>
      <c r="W652" s="16">
        <v>1</v>
      </c>
      <c r="X652" s="16">
        <v>1</v>
      </c>
      <c r="Y652" s="15">
        <v>6697</v>
      </c>
      <c r="Z652" s="15">
        <v>0.154</v>
      </c>
      <c r="AA652" s="15" t="s">
        <v>3385</v>
      </c>
      <c r="AB652" s="15" t="s">
        <v>3386</v>
      </c>
      <c r="AC652" s="15">
        <v>125000</v>
      </c>
      <c r="AD652" s="26">
        <v>41568</v>
      </c>
      <c r="AE652" s="15" t="s">
        <v>222</v>
      </c>
      <c r="AF652" s="15" t="s">
        <v>5328</v>
      </c>
      <c r="AG652" s="16">
        <v>1</v>
      </c>
      <c r="AH652" s="15" t="s">
        <v>5329</v>
      </c>
      <c r="AI652" s="15" t="s">
        <v>78</v>
      </c>
      <c r="AJ652" s="15">
        <v>6697.0952148400002</v>
      </c>
      <c r="AK652" s="15">
        <v>341.22152061399999</v>
      </c>
      <c r="AL652" s="15">
        <v>3089313.3289700001</v>
      </c>
      <c r="AM652" s="15">
        <v>1425121.01244</v>
      </c>
      <c r="AN652" s="14"/>
      <c r="AO652" s="14"/>
      <c r="AP652" s="19">
        <v>17500</v>
      </c>
      <c r="AQ652" s="19">
        <v>109100</v>
      </c>
      <c r="AR652" s="19">
        <v>0</v>
      </c>
      <c r="AS652" s="19">
        <v>0</v>
      </c>
      <c r="AT652" s="19">
        <f t="shared" si="146"/>
        <v>126600</v>
      </c>
      <c r="AU652" s="19">
        <v>45000</v>
      </c>
      <c r="AV652" s="19">
        <v>3000</v>
      </c>
      <c r="AW652" s="19">
        <v>28560</v>
      </c>
      <c r="AX652" s="19">
        <v>0</v>
      </c>
      <c r="AY652" s="20">
        <f t="shared" si="140"/>
        <v>76560</v>
      </c>
      <c r="AZ652" s="19">
        <f t="shared" si="147"/>
        <v>50040</v>
      </c>
      <c r="BA652" s="21">
        <v>1.4712000000000001</v>
      </c>
      <c r="BB652" s="21">
        <v>2.0617000000000001</v>
      </c>
      <c r="BC652" s="22"/>
      <c r="BD652" s="19">
        <v>1266</v>
      </c>
      <c r="BE652" s="19">
        <f t="shared" si="142"/>
        <v>736.18848000000003</v>
      </c>
      <c r="BF652" s="19">
        <f t="shared" si="143"/>
        <v>1031.6746800000001</v>
      </c>
      <c r="BG652" s="23">
        <v>3.4819999999999997E-2</v>
      </c>
      <c r="BH652" s="23">
        <f t="shared" si="141"/>
        <v>3.4819999999999997E-2</v>
      </c>
      <c r="BI652" s="19">
        <v>25.634082873599997</v>
      </c>
      <c r="BJ652" s="19">
        <v>35.922912357599998</v>
      </c>
      <c r="BK652" s="19">
        <f t="shared" si="138"/>
        <v>710.55439712639998</v>
      </c>
      <c r="BL652" s="19">
        <f t="shared" si="138"/>
        <v>995.75176764240007</v>
      </c>
      <c r="BM652" s="19">
        <v>0</v>
      </c>
      <c r="BN652" s="19">
        <v>0</v>
      </c>
      <c r="BO652" s="19">
        <f t="shared" si="144"/>
        <v>0</v>
      </c>
      <c r="BP652" s="24">
        <f t="shared" si="139"/>
        <v>710.55439712639998</v>
      </c>
      <c r="BQ652" s="24">
        <f t="shared" si="139"/>
        <v>995.75176764240007</v>
      </c>
      <c r="BR652" s="24">
        <f t="shared" si="145"/>
        <v>285.19737051600009</v>
      </c>
    </row>
    <row r="653" spans="1:70" s="25" customFormat="1" ht="14.25" x14ac:dyDescent="0.2">
      <c r="A653" s="14">
        <v>902</v>
      </c>
      <c r="B653" s="14"/>
      <c r="C653" s="15" t="s">
        <v>5330</v>
      </c>
      <c r="D653" s="16">
        <v>21700</v>
      </c>
      <c r="E653" s="15" t="s">
        <v>5331</v>
      </c>
      <c r="F653" s="15" t="s">
        <v>5330</v>
      </c>
      <c r="G653" s="17" t="s">
        <v>5332</v>
      </c>
      <c r="H653" s="17" t="s">
        <v>5333</v>
      </c>
      <c r="I653" s="17" t="s">
        <v>86</v>
      </c>
      <c r="J653" s="15" t="s">
        <v>5334</v>
      </c>
      <c r="K653" s="15" t="s">
        <v>2133</v>
      </c>
      <c r="L653" s="18" t="s">
        <v>5335</v>
      </c>
      <c r="M653" s="15" t="s">
        <v>3383</v>
      </c>
      <c r="N653" s="15" t="s">
        <v>3384</v>
      </c>
      <c r="O653" s="16">
        <v>510</v>
      </c>
      <c r="P653" s="15" t="s">
        <v>118</v>
      </c>
      <c r="Q653" s="15">
        <v>41100</v>
      </c>
      <c r="R653" s="15">
        <v>96400</v>
      </c>
      <c r="S653" s="15">
        <v>137500</v>
      </c>
      <c r="T653" s="15">
        <v>0.68</v>
      </c>
      <c r="U653" s="15" t="s">
        <v>3335</v>
      </c>
      <c r="V653" s="15" t="s">
        <v>76</v>
      </c>
      <c r="W653" s="16">
        <v>1</v>
      </c>
      <c r="X653" s="16">
        <v>0</v>
      </c>
      <c r="Y653" s="15">
        <v>27241</v>
      </c>
      <c r="Z653" s="15">
        <v>0.625</v>
      </c>
      <c r="AA653" s="15" t="s">
        <v>78</v>
      </c>
      <c r="AB653" s="15" t="s">
        <v>78</v>
      </c>
      <c r="AC653" s="15">
        <v>0</v>
      </c>
      <c r="AD653" s="15"/>
      <c r="AE653" s="15" t="s">
        <v>137</v>
      </c>
      <c r="AF653" s="15" t="s">
        <v>5336</v>
      </c>
      <c r="AG653" s="16">
        <v>1</v>
      </c>
      <c r="AH653" s="15" t="s">
        <v>5337</v>
      </c>
      <c r="AI653" s="15" t="s">
        <v>78</v>
      </c>
      <c r="AJ653" s="15">
        <v>27241.1743164</v>
      </c>
      <c r="AK653" s="15">
        <v>698.309487827</v>
      </c>
      <c r="AL653" s="15">
        <v>3089289.3894500001</v>
      </c>
      <c r="AM653" s="15">
        <v>1425012.61729</v>
      </c>
      <c r="AN653" s="14"/>
      <c r="AO653" s="14"/>
      <c r="AP653" s="19">
        <v>41100</v>
      </c>
      <c r="AQ653" s="19">
        <v>96500</v>
      </c>
      <c r="AR653" s="19">
        <v>0</v>
      </c>
      <c r="AS653" s="19">
        <v>0</v>
      </c>
      <c r="AT653" s="19">
        <f t="shared" si="146"/>
        <v>137600</v>
      </c>
      <c r="AU653" s="19">
        <v>45000</v>
      </c>
      <c r="AV653" s="19">
        <v>3000</v>
      </c>
      <c r="AW653" s="19">
        <v>32410</v>
      </c>
      <c r="AX653" s="19">
        <v>0</v>
      </c>
      <c r="AY653" s="20">
        <f t="shared" si="140"/>
        <v>80410</v>
      </c>
      <c r="AZ653" s="19">
        <f t="shared" si="147"/>
        <v>57190</v>
      </c>
      <c r="BA653" s="21">
        <v>1.4712000000000001</v>
      </c>
      <c r="BB653" s="21">
        <v>2.0617000000000001</v>
      </c>
      <c r="BC653" s="22"/>
      <c r="BD653" s="19">
        <v>1376</v>
      </c>
      <c r="BE653" s="19">
        <f t="shared" si="142"/>
        <v>841.37927999999999</v>
      </c>
      <c r="BF653" s="19">
        <f t="shared" si="143"/>
        <v>1179.0862300000001</v>
      </c>
      <c r="BG653" s="23">
        <v>3.4819999999999997E-2</v>
      </c>
      <c r="BH653" s="23">
        <f t="shared" si="141"/>
        <v>3.4819999999999997E-2</v>
      </c>
      <c r="BI653" s="19">
        <v>29.296826529599997</v>
      </c>
      <c r="BJ653" s="19">
        <v>41.055782528599998</v>
      </c>
      <c r="BK653" s="19">
        <f t="shared" si="138"/>
        <v>812.08245347039997</v>
      </c>
      <c r="BL653" s="19">
        <f t="shared" si="138"/>
        <v>1138.0304474714001</v>
      </c>
      <c r="BM653" s="19">
        <v>0</v>
      </c>
      <c r="BN653" s="19">
        <v>0</v>
      </c>
      <c r="BO653" s="19">
        <f t="shared" si="144"/>
        <v>0</v>
      </c>
      <c r="BP653" s="24">
        <f t="shared" si="139"/>
        <v>812.08245347039997</v>
      </c>
      <c r="BQ653" s="24">
        <f t="shared" si="139"/>
        <v>1138.0304474714001</v>
      </c>
      <c r="BR653" s="24">
        <f t="shared" si="145"/>
        <v>325.9479940010001</v>
      </c>
    </row>
    <row r="654" spans="1:70" s="25" customFormat="1" ht="14.25" x14ac:dyDescent="0.2">
      <c r="A654" s="14">
        <v>903</v>
      </c>
      <c r="B654" s="14"/>
      <c r="C654" s="15" t="s">
        <v>5338</v>
      </c>
      <c r="D654" s="16">
        <v>35025</v>
      </c>
      <c r="E654" s="15" t="s">
        <v>5339</v>
      </c>
      <c r="F654" s="15" t="s">
        <v>5338</v>
      </c>
      <c r="G654" s="17" t="s">
        <v>5340</v>
      </c>
      <c r="H654" s="17" t="s">
        <v>5341</v>
      </c>
      <c r="I654" s="17" t="s">
        <v>5342</v>
      </c>
      <c r="J654" s="15" t="s">
        <v>5343</v>
      </c>
      <c r="K654" s="15" t="s">
        <v>819</v>
      </c>
      <c r="L654" s="18" t="s">
        <v>5344</v>
      </c>
      <c r="M654" s="15" t="s">
        <v>3363</v>
      </c>
      <c r="N654" s="15" t="s">
        <v>3364</v>
      </c>
      <c r="O654" s="16">
        <v>501</v>
      </c>
      <c r="P654" s="15" t="s">
        <v>405</v>
      </c>
      <c r="Q654" s="15">
        <v>12000</v>
      </c>
      <c r="R654" s="15">
        <v>0</v>
      </c>
      <c r="S654" s="15">
        <v>12000</v>
      </c>
      <c r="T654" s="15">
        <v>5.7</v>
      </c>
      <c r="U654" s="15" t="s">
        <v>3335</v>
      </c>
      <c r="V654" s="15" t="s">
        <v>76</v>
      </c>
      <c r="W654" s="16">
        <v>0</v>
      </c>
      <c r="X654" s="16">
        <v>1</v>
      </c>
      <c r="Y654" s="15">
        <v>277926</v>
      </c>
      <c r="Z654" s="15">
        <v>6.38</v>
      </c>
      <c r="AA654" s="15" t="s">
        <v>78</v>
      </c>
      <c r="AB654" s="15" t="s">
        <v>78</v>
      </c>
      <c r="AC654" s="15">
        <v>82000</v>
      </c>
      <c r="AD654" s="26">
        <v>38037</v>
      </c>
      <c r="AE654" s="15" t="s">
        <v>147</v>
      </c>
      <c r="AF654" s="15" t="s">
        <v>5345</v>
      </c>
      <c r="AG654" s="16">
        <v>1</v>
      </c>
      <c r="AH654" s="15" t="s">
        <v>5346</v>
      </c>
      <c r="AI654" s="15" t="s">
        <v>78</v>
      </c>
      <c r="AJ654" s="15">
        <v>277926.02783199999</v>
      </c>
      <c r="AK654" s="15">
        <v>2497.0492407400002</v>
      </c>
      <c r="AL654" s="15">
        <v>3089017.1338900002</v>
      </c>
      <c r="AM654" s="15">
        <v>1424696.91818</v>
      </c>
      <c r="AN654" s="14"/>
      <c r="AO654" s="14"/>
      <c r="AP654" s="19">
        <v>0</v>
      </c>
      <c r="AQ654" s="19">
        <v>0</v>
      </c>
      <c r="AR654" s="19">
        <v>9300</v>
      </c>
      <c r="AS654" s="19">
        <v>0</v>
      </c>
      <c r="AT654" s="19">
        <f t="shared" si="146"/>
        <v>9300</v>
      </c>
      <c r="AU654" s="19">
        <v>0</v>
      </c>
      <c r="AV654" s="19">
        <v>0</v>
      </c>
      <c r="AW654" s="19">
        <v>0</v>
      </c>
      <c r="AX654" s="19">
        <v>0</v>
      </c>
      <c r="AY654" s="20">
        <f t="shared" si="140"/>
        <v>0</v>
      </c>
      <c r="AZ654" s="19">
        <f t="shared" si="147"/>
        <v>9300</v>
      </c>
      <c r="BA654" s="21">
        <v>1.4712000000000001</v>
      </c>
      <c r="BB654" s="21">
        <v>2.0617000000000001</v>
      </c>
      <c r="BC654" s="22"/>
      <c r="BD654" s="19">
        <v>279</v>
      </c>
      <c r="BE654" s="19">
        <f t="shared" si="142"/>
        <v>136.82160000000002</v>
      </c>
      <c r="BF654" s="19">
        <f t="shared" si="143"/>
        <v>191.7381</v>
      </c>
      <c r="BG654" s="23">
        <v>3.4819999999999997E-2</v>
      </c>
      <c r="BH654" s="23">
        <f t="shared" si="141"/>
        <v>3.4819999999999997E-2</v>
      </c>
      <c r="BI654" s="19">
        <v>0</v>
      </c>
      <c r="BJ654" s="19">
        <v>0</v>
      </c>
      <c r="BK654" s="19">
        <f t="shared" si="138"/>
        <v>136.82160000000002</v>
      </c>
      <c r="BL654" s="19">
        <f t="shared" si="138"/>
        <v>191.7381</v>
      </c>
      <c r="BM654" s="19">
        <v>0</v>
      </c>
      <c r="BN654" s="19">
        <v>0</v>
      </c>
      <c r="BO654" s="19">
        <f t="shared" si="144"/>
        <v>0</v>
      </c>
      <c r="BP654" s="24">
        <f t="shared" si="139"/>
        <v>136.82160000000002</v>
      </c>
      <c r="BQ654" s="24">
        <f t="shared" si="139"/>
        <v>191.7381</v>
      </c>
      <c r="BR654" s="24">
        <f t="shared" si="145"/>
        <v>54.916499999999985</v>
      </c>
    </row>
    <row r="655" spans="1:70" s="25" customFormat="1" ht="14.25" x14ac:dyDescent="0.2">
      <c r="A655" s="14">
        <v>904</v>
      </c>
      <c r="B655" s="14"/>
      <c r="C655" s="15"/>
      <c r="D655" s="16">
        <v>13450</v>
      </c>
      <c r="E655" s="15" t="s">
        <v>5347</v>
      </c>
      <c r="F655" s="15" t="s">
        <v>5348</v>
      </c>
      <c r="G655" s="17" t="s">
        <v>5349</v>
      </c>
      <c r="H655" s="17" t="s">
        <v>5350</v>
      </c>
      <c r="I655" s="17" t="s">
        <v>250</v>
      </c>
      <c r="J655" s="15" t="s">
        <v>2850</v>
      </c>
      <c r="K655" s="15" t="s">
        <v>88</v>
      </c>
      <c r="L655" s="18" t="s">
        <v>5351</v>
      </c>
      <c r="M655" s="15" t="s">
        <v>3396</v>
      </c>
      <c r="N655" s="15" t="s">
        <v>3397</v>
      </c>
      <c r="O655" s="16">
        <v>510</v>
      </c>
      <c r="P655" s="15" t="s">
        <v>118</v>
      </c>
      <c r="Q655" s="15">
        <v>23700</v>
      </c>
      <c r="R655" s="15">
        <v>106200</v>
      </c>
      <c r="S655" s="15">
        <v>129900</v>
      </c>
      <c r="T655" s="15">
        <v>0.16</v>
      </c>
      <c r="U655" s="15" t="s">
        <v>3335</v>
      </c>
      <c r="V655" s="15" t="s">
        <v>76</v>
      </c>
      <c r="W655" s="16">
        <v>1</v>
      </c>
      <c r="X655" s="16">
        <v>1</v>
      </c>
      <c r="Y655" s="15">
        <v>6887</v>
      </c>
      <c r="Z655" s="15">
        <v>0.158</v>
      </c>
      <c r="AA655" s="15" t="s">
        <v>5352</v>
      </c>
      <c r="AB655" s="15" t="s">
        <v>78</v>
      </c>
      <c r="AC655" s="15">
        <v>129900</v>
      </c>
      <c r="AD655" s="26">
        <v>42244</v>
      </c>
      <c r="AE655" s="15" t="s">
        <v>468</v>
      </c>
      <c r="AF655" s="15" t="s">
        <v>5353</v>
      </c>
      <c r="AG655" s="16">
        <v>1</v>
      </c>
      <c r="AH655" s="15" t="s">
        <v>5354</v>
      </c>
      <c r="AI655" s="15" t="s">
        <v>78</v>
      </c>
      <c r="AJ655" s="15">
        <v>6887.4926757800004</v>
      </c>
      <c r="AK655" s="15">
        <v>340.372962965</v>
      </c>
      <c r="AL655" s="15">
        <v>3088527.9638800002</v>
      </c>
      <c r="AM655" s="15">
        <v>1424562.0535899999</v>
      </c>
      <c r="AN655" s="14"/>
      <c r="AO655" s="14"/>
      <c r="AP655" s="19">
        <v>23700</v>
      </c>
      <c r="AQ655" s="19">
        <v>99800</v>
      </c>
      <c r="AR655" s="19">
        <v>0</v>
      </c>
      <c r="AS655" s="19">
        <v>0</v>
      </c>
      <c r="AT655" s="19">
        <f t="shared" si="146"/>
        <v>123500</v>
      </c>
      <c r="AU655" s="19">
        <v>45000</v>
      </c>
      <c r="AV655" s="19">
        <v>3000</v>
      </c>
      <c r="AW655" s="19">
        <v>27475</v>
      </c>
      <c r="AX655" s="19">
        <v>0</v>
      </c>
      <c r="AY655" s="20">
        <f t="shared" si="140"/>
        <v>75475</v>
      </c>
      <c r="AZ655" s="19">
        <f t="shared" si="147"/>
        <v>48025</v>
      </c>
      <c r="BA655" s="21">
        <v>1.4712000000000001</v>
      </c>
      <c r="BB655" s="21">
        <v>2.0617000000000001</v>
      </c>
      <c r="BC655" s="22"/>
      <c r="BD655" s="19">
        <v>1235</v>
      </c>
      <c r="BE655" s="19">
        <f t="shared" si="142"/>
        <v>706.54380000000003</v>
      </c>
      <c r="BF655" s="19">
        <f t="shared" si="143"/>
        <v>990.13142500000004</v>
      </c>
      <c r="BG655" s="23">
        <v>3.4819999999999997E-2</v>
      </c>
      <c r="BH655" s="23">
        <f t="shared" si="141"/>
        <v>3.4819999999999997E-2</v>
      </c>
      <c r="BI655" s="19">
        <v>24.601855115999999</v>
      </c>
      <c r="BJ655" s="19">
        <v>34.4763762185</v>
      </c>
      <c r="BK655" s="19">
        <f t="shared" si="138"/>
        <v>681.94194488400001</v>
      </c>
      <c r="BL655" s="19">
        <f t="shared" si="138"/>
        <v>955.6550487815</v>
      </c>
      <c r="BM655" s="19">
        <v>0</v>
      </c>
      <c r="BN655" s="19">
        <v>0</v>
      </c>
      <c r="BO655" s="19">
        <f t="shared" si="144"/>
        <v>0</v>
      </c>
      <c r="BP655" s="24">
        <f t="shared" si="139"/>
        <v>681.94194488400001</v>
      </c>
      <c r="BQ655" s="24">
        <f t="shared" si="139"/>
        <v>955.6550487815</v>
      </c>
      <c r="BR655" s="24">
        <f t="shared" si="145"/>
        <v>273.71310389749999</v>
      </c>
    </row>
    <row r="656" spans="1:70" s="25" customFormat="1" ht="14.25" x14ac:dyDescent="0.2">
      <c r="A656" s="14">
        <v>906</v>
      </c>
      <c r="B656" s="14"/>
      <c r="C656" s="15"/>
      <c r="D656" s="16">
        <v>10699</v>
      </c>
      <c r="E656" s="15" t="s">
        <v>5355</v>
      </c>
      <c r="F656" s="15" t="s">
        <v>5356</v>
      </c>
      <c r="G656" s="17" t="s">
        <v>5357</v>
      </c>
      <c r="H656" s="17" t="s">
        <v>5350</v>
      </c>
      <c r="I656" s="17" t="s">
        <v>250</v>
      </c>
      <c r="J656" s="15" t="s">
        <v>5358</v>
      </c>
      <c r="K656" s="15" t="s">
        <v>86</v>
      </c>
      <c r="L656" s="18" t="s">
        <v>5359</v>
      </c>
      <c r="M656" s="15" t="s">
        <v>3396</v>
      </c>
      <c r="N656" s="15" t="s">
        <v>3397</v>
      </c>
      <c r="O656" s="16">
        <v>510</v>
      </c>
      <c r="P656" s="15" t="s">
        <v>118</v>
      </c>
      <c r="Q656" s="15">
        <v>24200</v>
      </c>
      <c r="R656" s="15">
        <v>108500</v>
      </c>
      <c r="S656" s="15">
        <v>132700</v>
      </c>
      <c r="T656" s="15">
        <v>0.16</v>
      </c>
      <c r="U656" s="15" t="s">
        <v>3335</v>
      </c>
      <c r="V656" s="15" t="s">
        <v>76</v>
      </c>
      <c r="W656" s="16">
        <v>1</v>
      </c>
      <c r="X656" s="16">
        <v>1</v>
      </c>
      <c r="Y656" s="15">
        <v>7292</v>
      </c>
      <c r="Z656" s="15">
        <v>0.16700000000000001</v>
      </c>
      <c r="AA656" s="15" t="s">
        <v>5352</v>
      </c>
      <c r="AB656" s="15" t="s">
        <v>3386</v>
      </c>
      <c r="AC656" s="15">
        <v>120900</v>
      </c>
      <c r="AD656" s="26">
        <v>39710</v>
      </c>
      <c r="AE656" s="15" t="s">
        <v>211</v>
      </c>
      <c r="AF656" s="15" t="s">
        <v>5360</v>
      </c>
      <c r="AG656" s="16">
        <v>1</v>
      </c>
      <c r="AH656" s="15" t="s">
        <v>5361</v>
      </c>
      <c r="AI656" s="15" t="s">
        <v>78</v>
      </c>
      <c r="AJ656" s="15">
        <v>7292.0766601599998</v>
      </c>
      <c r="AK656" s="15">
        <v>351.108992452</v>
      </c>
      <c r="AL656" s="15">
        <v>3088461.4040100002</v>
      </c>
      <c r="AM656" s="15">
        <v>1424440.6255900001</v>
      </c>
      <c r="AN656" s="14"/>
      <c r="AO656" s="14"/>
      <c r="AP656" s="19">
        <v>24200</v>
      </c>
      <c r="AQ656" s="19">
        <v>102000</v>
      </c>
      <c r="AR656" s="19">
        <v>0</v>
      </c>
      <c r="AS656" s="19">
        <v>0</v>
      </c>
      <c r="AT656" s="19">
        <f t="shared" si="146"/>
        <v>126200</v>
      </c>
      <c r="AU656" s="19">
        <v>45000</v>
      </c>
      <c r="AV656" s="19">
        <v>3000</v>
      </c>
      <c r="AW656" s="19">
        <v>28420</v>
      </c>
      <c r="AX656" s="19">
        <v>0</v>
      </c>
      <c r="AY656" s="20">
        <f t="shared" si="140"/>
        <v>76420</v>
      </c>
      <c r="AZ656" s="19">
        <f t="shared" si="147"/>
        <v>49780</v>
      </c>
      <c r="BA656" s="21">
        <v>1.4712000000000001</v>
      </c>
      <c r="BB656" s="21">
        <v>2.0617000000000001</v>
      </c>
      <c r="BC656" s="22"/>
      <c r="BD656" s="19">
        <v>1262</v>
      </c>
      <c r="BE656" s="19">
        <f t="shared" si="142"/>
        <v>732.36336000000006</v>
      </c>
      <c r="BF656" s="19">
        <f t="shared" si="143"/>
        <v>1026.3142600000001</v>
      </c>
      <c r="BG656" s="23">
        <v>3.4819999999999997E-2</v>
      </c>
      <c r="BH656" s="23">
        <f t="shared" si="141"/>
        <v>3.4819999999999997E-2</v>
      </c>
      <c r="BI656" s="19">
        <v>25.500892195199999</v>
      </c>
      <c r="BJ656" s="19">
        <v>35.736262533199998</v>
      </c>
      <c r="BK656" s="19">
        <f t="shared" si="138"/>
        <v>706.86246780480008</v>
      </c>
      <c r="BL656" s="19">
        <f t="shared" si="138"/>
        <v>990.57799746680007</v>
      </c>
      <c r="BM656" s="19">
        <v>0</v>
      </c>
      <c r="BN656" s="19">
        <v>0</v>
      </c>
      <c r="BO656" s="19">
        <f t="shared" si="144"/>
        <v>0</v>
      </c>
      <c r="BP656" s="24">
        <f t="shared" si="139"/>
        <v>706.86246780480008</v>
      </c>
      <c r="BQ656" s="24">
        <f t="shared" si="139"/>
        <v>990.57799746680007</v>
      </c>
      <c r="BR656" s="24">
        <f t="shared" si="145"/>
        <v>283.71552966199999</v>
      </c>
    </row>
    <row r="657" spans="1:70" s="25" customFormat="1" ht="14.25" x14ac:dyDescent="0.2">
      <c r="A657" s="14">
        <v>908</v>
      </c>
      <c r="B657" s="14"/>
      <c r="C657" s="15"/>
      <c r="D657" s="16">
        <v>28719</v>
      </c>
      <c r="E657" s="15" t="s">
        <v>5364</v>
      </c>
      <c r="F657" s="15" t="s">
        <v>5365</v>
      </c>
      <c r="G657" s="17" t="s">
        <v>5366</v>
      </c>
      <c r="H657" s="17" t="s">
        <v>5350</v>
      </c>
      <c r="I657" s="17" t="s">
        <v>250</v>
      </c>
      <c r="J657" s="15" t="s">
        <v>5367</v>
      </c>
      <c r="K657" s="15" t="s">
        <v>88</v>
      </c>
      <c r="L657" s="18" t="s">
        <v>5368</v>
      </c>
      <c r="M657" s="15" t="s">
        <v>3396</v>
      </c>
      <c r="N657" s="15" t="s">
        <v>3397</v>
      </c>
      <c r="O657" s="16">
        <v>510</v>
      </c>
      <c r="P657" s="15" t="s">
        <v>118</v>
      </c>
      <c r="Q657" s="15">
        <v>29000</v>
      </c>
      <c r="R657" s="15">
        <v>137000</v>
      </c>
      <c r="S657" s="15">
        <v>166000</v>
      </c>
      <c r="T657" s="15">
        <v>0.22</v>
      </c>
      <c r="U657" s="15" t="s">
        <v>3335</v>
      </c>
      <c r="V657" s="15" t="s">
        <v>76</v>
      </c>
      <c r="W657" s="16">
        <v>1</v>
      </c>
      <c r="X657" s="16">
        <v>1</v>
      </c>
      <c r="Y657" s="15">
        <v>10526</v>
      </c>
      <c r="Z657" s="15">
        <v>0.24199999999999999</v>
      </c>
      <c r="AA657" s="15" t="s">
        <v>5352</v>
      </c>
      <c r="AB657" s="15" t="s">
        <v>3386</v>
      </c>
      <c r="AC657" s="15">
        <v>124800</v>
      </c>
      <c r="AD657" s="26">
        <v>37553</v>
      </c>
      <c r="AE657" s="15" t="s">
        <v>183</v>
      </c>
      <c r="AF657" s="15" t="s">
        <v>5369</v>
      </c>
      <c r="AG657" s="16">
        <v>1</v>
      </c>
      <c r="AH657" s="15" t="s">
        <v>5370</v>
      </c>
      <c r="AI657" s="15" t="s">
        <v>78</v>
      </c>
      <c r="AJ657" s="15">
        <v>10525.5341797</v>
      </c>
      <c r="AK657" s="15">
        <v>420.97983100499999</v>
      </c>
      <c r="AL657" s="15">
        <v>3088321.2655000002</v>
      </c>
      <c r="AM657" s="15">
        <v>1424310.8788699999</v>
      </c>
      <c r="AN657" s="14"/>
      <c r="AO657" s="14"/>
      <c r="AP657" s="19">
        <v>0</v>
      </c>
      <c r="AQ657" s="19">
        <v>0</v>
      </c>
      <c r="AR657" s="19">
        <v>29000</v>
      </c>
      <c r="AS657" s="19">
        <v>128800</v>
      </c>
      <c r="AT657" s="19">
        <f t="shared" si="146"/>
        <v>157800</v>
      </c>
      <c r="AU657" s="19">
        <v>0</v>
      </c>
      <c r="AV657" s="19">
        <v>0</v>
      </c>
      <c r="AW657" s="19">
        <v>0</v>
      </c>
      <c r="AX657" s="19">
        <v>0</v>
      </c>
      <c r="AY657" s="20">
        <f t="shared" si="140"/>
        <v>0</v>
      </c>
      <c r="AZ657" s="19">
        <f t="shared" si="147"/>
        <v>157800</v>
      </c>
      <c r="BA657" s="21">
        <v>1.4712000000000001</v>
      </c>
      <c r="BB657" s="21">
        <v>2.0617000000000001</v>
      </c>
      <c r="BC657" s="22"/>
      <c r="BD657" s="19">
        <v>3156</v>
      </c>
      <c r="BE657" s="19">
        <f t="shared" si="142"/>
        <v>2321.5536000000002</v>
      </c>
      <c r="BF657" s="19">
        <f t="shared" si="143"/>
        <v>3253.3625999999999</v>
      </c>
      <c r="BG657" s="23">
        <v>3.4819999999999997E-2</v>
      </c>
      <c r="BH657" s="23">
        <f t="shared" si="141"/>
        <v>3.4819999999999997E-2</v>
      </c>
      <c r="BI657" s="19">
        <v>0</v>
      </c>
      <c r="BJ657" s="19">
        <v>0</v>
      </c>
      <c r="BK657" s="19">
        <f t="shared" si="138"/>
        <v>2321.5536000000002</v>
      </c>
      <c r="BL657" s="19">
        <f t="shared" si="138"/>
        <v>3253.3625999999999</v>
      </c>
      <c r="BM657" s="19">
        <v>0</v>
      </c>
      <c r="BN657" s="19">
        <v>97.362599999999929</v>
      </c>
      <c r="BO657" s="19">
        <f t="shared" si="144"/>
        <v>97.362599999999929</v>
      </c>
      <c r="BP657" s="24">
        <f t="shared" si="139"/>
        <v>2321.5536000000002</v>
      </c>
      <c r="BQ657" s="24">
        <f t="shared" si="139"/>
        <v>3156</v>
      </c>
      <c r="BR657" s="24">
        <f t="shared" si="145"/>
        <v>834.44639999999981</v>
      </c>
    </row>
    <row r="658" spans="1:70" s="25" customFormat="1" ht="14.25" x14ac:dyDescent="0.2">
      <c r="A658" s="14">
        <v>916</v>
      </c>
      <c r="B658" s="14"/>
      <c r="C658" s="15"/>
      <c r="D658" s="16">
        <v>23258</v>
      </c>
      <c r="E658" s="15" t="s">
        <v>5373</v>
      </c>
      <c r="F658" s="15" t="s">
        <v>5374</v>
      </c>
      <c r="G658" s="17" t="s">
        <v>5371</v>
      </c>
      <c r="H658" s="17" t="s">
        <v>5372</v>
      </c>
      <c r="I658" s="17" t="s">
        <v>88</v>
      </c>
      <c r="J658" s="15" t="s">
        <v>5358</v>
      </c>
      <c r="K658" s="15" t="s">
        <v>86</v>
      </c>
      <c r="L658" s="18" t="s">
        <v>5375</v>
      </c>
      <c r="M658" s="15" t="s">
        <v>3383</v>
      </c>
      <c r="N658" s="15" t="s">
        <v>3384</v>
      </c>
      <c r="O658" s="16">
        <v>510</v>
      </c>
      <c r="P658" s="15" t="s">
        <v>118</v>
      </c>
      <c r="Q658" s="15">
        <v>33800</v>
      </c>
      <c r="R658" s="15">
        <v>116400</v>
      </c>
      <c r="S658" s="15">
        <v>150200</v>
      </c>
      <c r="T658" s="15">
        <v>0.5</v>
      </c>
      <c r="U658" s="15" t="s">
        <v>3335</v>
      </c>
      <c r="V658" s="15" t="s">
        <v>76</v>
      </c>
      <c r="W658" s="16">
        <v>1</v>
      </c>
      <c r="X658" s="16">
        <v>1</v>
      </c>
      <c r="Y658" s="15">
        <v>22944</v>
      </c>
      <c r="Z658" s="15">
        <v>0.52700000000000002</v>
      </c>
      <c r="AA658" s="15" t="s">
        <v>3385</v>
      </c>
      <c r="AB658" s="15" t="s">
        <v>3386</v>
      </c>
      <c r="AC658" s="15">
        <v>113000</v>
      </c>
      <c r="AD658" s="26">
        <v>41016</v>
      </c>
      <c r="AE658" s="15" t="s">
        <v>119</v>
      </c>
      <c r="AF658" s="15" t="s">
        <v>119</v>
      </c>
      <c r="AG658" s="16">
        <v>1</v>
      </c>
      <c r="AH658" s="15" t="s">
        <v>5376</v>
      </c>
      <c r="AI658" s="15" t="s">
        <v>78</v>
      </c>
      <c r="AJ658" s="15">
        <v>22944.3696289</v>
      </c>
      <c r="AK658" s="15">
        <v>748.26141744300003</v>
      </c>
      <c r="AL658" s="15">
        <v>3088620.9228400001</v>
      </c>
      <c r="AM658" s="15">
        <v>1424263.39277</v>
      </c>
      <c r="AN658" s="14"/>
      <c r="AO658" s="14"/>
      <c r="AP658" s="19">
        <v>33800</v>
      </c>
      <c r="AQ658" s="19">
        <v>116500</v>
      </c>
      <c r="AR658" s="19">
        <v>0</v>
      </c>
      <c r="AS658" s="19">
        <v>0</v>
      </c>
      <c r="AT658" s="19">
        <f t="shared" si="146"/>
        <v>150300</v>
      </c>
      <c r="AU658" s="19">
        <v>45000</v>
      </c>
      <c r="AV658" s="19">
        <v>3000</v>
      </c>
      <c r="AW658" s="19">
        <v>36855</v>
      </c>
      <c r="AX658" s="19">
        <v>0</v>
      </c>
      <c r="AY658" s="20">
        <f t="shared" si="140"/>
        <v>84855</v>
      </c>
      <c r="AZ658" s="19">
        <f t="shared" si="147"/>
        <v>65445</v>
      </c>
      <c r="BA658" s="21">
        <v>1.4712000000000001</v>
      </c>
      <c r="BB658" s="21">
        <v>2.0617000000000001</v>
      </c>
      <c r="BC658" s="22"/>
      <c r="BD658" s="19">
        <v>1503</v>
      </c>
      <c r="BE658" s="19">
        <f t="shared" si="142"/>
        <v>962.82684000000006</v>
      </c>
      <c r="BF658" s="19">
        <f t="shared" si="143"/>
        <v>1349.279565</v>
      </c>
      <c r="BG658" s="23">
        <v>3.4819999999999997E-2</v>
      </c>
      <c r="BH658" s="23">
        <f t="shared" si="141"/>
        <v>3.4819999999999997E-2</v>
      </c>
      <c r="BI658" s="19">
        <v>33.525630568799997</v>
      </c>
      <c r="BJ658" s="19">
        <v>46.9819144533</v>
      </c>
      <c r="BK658" s="19">
        <f t="shared" ref="BK658:BL696" si="148">BE658-BI658</f>
        <v>929.30120943120005</v>
      </c>
      <c r="BL658" s="19">
        <f t="shared" si="148"/>
        <v>1302.2976505467</v>
      </c>
      <c r="BM658" s="19">
        <v>0</v>
      </c>
      <c r="BN658" s="19">
        <v>0</v>
      </c>
      <c r="BO658" s="19">
        <f t="shared" si="144"/>
        <v>0</v>
      </c>
      <c r="BP658" s="24">
        <f t="shared" si="139"/>
        <v>929.30120943120005</v>
      </c>
      <c r="BQ658" s="24">
        <f t="shared" si="139"/>
        <v>1302.2976505467</v>
      </c>
      <c r="BR658" s="24">
        <f t="shared" si="145"/>
        <v>372.99644111549992</v>
      </c>
    </row>
    <row r="659" spans="1:70" s="25" customFormat="1" ht="25.5" x14ac:dyDescent="0.2">
      <c r="A659" s="14">
        <v>922</v>
      </c>
      <c r="B659" s="14"/>
      <c r="C659" s="15"/>
      <c r="D659" s="16">
        <v>8054</v>
      </c>
      <c r="E659" s="15" t="s">
        <v>5378</v>
      </c>
      <c r="F659" s="15" t="s">
        <v>5379</v>
      </c>
      <c r="G659" s="17" t="s">
        <v>5380</v>
      </c>
      <c r="H659" s="17" t="s">
        <v>5372</v>
      </c>
      <c r="I659" s="17" t="s">
        <v>88</v>
      </c>
      <c r="J659" s="15" t="s">
        <v>5381</v>
      </c>
      <c r="K659" s="15" t="s">
        <v>78</v>
      </c>
      <c r="L659" s="18" t="s">
        <v>5382</v>
      </c>
      <c r="M659" s="15" t="s">
        <v>3396</v>
      </c>
      <c r="N659" s="15" t="s">
        <v>3397</v>
      </c>
      <c r="O659" s="16">
        <v>510</v>
      </c>
      <c r="P659" s="15" t="s">
        <v>118</v>
      </c>
      <c r="Q659" s="15">
        <v>41100</v>
      </c>
      <c r="R659" s="15">
        <v>136900</v>
      </c>
      <c r="S659" s="15">
        <v>178000</v>
      </c>
      <c r="T659" s="15">
        <v>0.28000000000000003</v>
      </c>
      <c r="U659" s="15" t="s">
        <v>3335</v>
      </c>
      <c r="V659" s="15" t="s">
        <v>76</v>
      </c>
      <c r="W659" s="16">
        <v>1</v>
      </c>
      <c r="X659" s="16">
        <v>1</v>
      </c>
      <c r="Y659" s="15">
        <v>13589</v>
      </c>
      <c r="Z659" s="15">
        <v>0.312</v>
      </c>
      <c r="AA659" s="15" t="s">
        <v>3385</v>
      </c>
      <c r="AB659" s="15" t="s">
        <v>3386</v>
      </c>
      <c r="AC659" s="15">
        <v>164900</v>
      </c>
      <c r="AD659" s="26">
        <v>42522</v>
      </c>
      <c r="AE659" s="15" t="s">
        <v>183</v>
      </c>
      <c r="AF659" s="15" t="s">
        <v>5383</v>
      </c>
      <c r="AG659" s="16">
        <v>1</v>
      </c>
      <c r="AH659" s="15" t="s">
        <v>5384</v>
      </c>
      <c r="AI659" s="15" t="s">
        <v>78</v>
      </c>
      <c r="AJ659" s="15">
        <v>13588.9936523</v>
      </c>
      <c r="AK659" s="15">
        <v>475.33614671200002</v>
      </c>
      <c r="AL659" s="15">
        <v>3088807.1839100001</v>
      </c>
      <c r="AM659" s="15">
        <v>1424319.20074</v>
      </c>
      <c r="AN659" s="14"/>
      <c r="AO659" s="14"/>
      <c r="AP659" s="19">
        <v>41100</v>
      </c>
      <c r="AQ659" s="19">
        <v>128700</v>
      </c>
      <c r="AR659" s="19">
        <v>0</v>
      </c>
      <c r="AS659" s="19">
        <v>0</v>
      </c>
      <c r="AT659" s="19">
        <f t="shared" si="146"/>
        <v>169800</v>
      </c>
      <c r="AU659" s="19">
        <v>45000</v>
      </c>
      <c r="AV659" s="19">
        <v>0</v>
      </c>
      <c r="AW659" s="19">
        <v>43680</v>
      </c>
      <c r="AX659" s="19">
        <v>0</v>
      </c>
      <c r="AY659" s="20">
        <f t="shared" si="140"/>
        <v>88680</v>
      </c>
      <c r="AZ659" s="19">
        <f t="shared" si="147"/>
        <v>81120</v>
      </c>
      <c r="BA659" s="21">
        <v>1.4712000000000001</v>
      </c>
      <c r="BB659" s="21">
        <v>2.0617000000000001</v>
      </c>
      <c r="BC659" s="22"/>
      <c r="BD659" s="19">
        <v>1698</v>
      </c>
      <c r="BE659" s="19">
        <f t="shared" si="142"/>
        <v>1193.4374400000002</v>
      </c>
      <c r="BF659" s="19">
        <f t="shared" si="143"/>
        <v>1672.4510400000001</v>
      </c>
      <c r="BG659" s="23">
        <v>3.4819999999999997E-2</v>
      </c>
      <c r="BH659" s="23">
        <f t="shared" si="141"/>
        <v>3.4819999999999997E-2</v>
      </c>
      <c r="BI659" s="19">
        <v>41.555491660800001</v>
      </c>
      <c r="BJ659" s="19">
        <v>58.2347452128</v>
      </c>
      <c r="BK659" s="19">
        <f t="shared" si="148"/>
        <v>1151.8819483392001</v>
      </c>
      <c r="BL659" s="19">
        <f t="shared" si="148"/>
        <v>1614.2162947872002</v>
      </c>
      <c r="BM659" s="19">
        <v>0</v>
      </c>
      <c r="BN659" s="19">
        <v>0</v>
      </c>
      <c r="BO659" s="19">
        <f t="shared" si="144"/>
        <v>0</v>
      </c>
      <c r="BP659" s="24">
        <f t="shared" ref="BP659:BQ701" si="149">BK659-BM659</f>
        <v>1151.8819483392001</v>
      </c>
      <c r="BQ659" s="24">
        <f t="shared" si="149"/>
        <v>1614.2162947872002</v>
      </c>
      <c r="BR659" s="24">
        <f t="shared" si="145"/>
        <v>462.33434644800013</v>
      </c>
    </row>
    <row r="660" spans="1:70" s="25" customFormat="1" ht="14.25" x14ac:dyDescent="0.2">
      <c r="A660" s="14">
        <v>926</v>
      </c>
      <c r="B660" s="14"/>
      <c r="C660" s="15"/>
      <c r="D660" s="16">
        <v>10975</v>
      </c>
      <c r="E660" s="15" t="s">
        <v>5385</v>
      </c>
      <c r="F660" s="15" t="s">
        <v>5386</v>
      </c>
      <c r="G660" s="17" t="s">
        <v>5387</v>
      </c>
      <c r="H660" s="17" t="s">
        <v>5388</v>
      </c>
      <c r="I660" s="17" t="s">
        <v>86</v>
      </c>
      <c r="J660" s="15" t="s">
        <v>5389</v>
      </c>
      <c r="K660" s="15" t="s">
        <v>864</v>
      </c>
      <c r="L660" s="18" t="s">
        <v>5390</v>
      </c>
      <c r="M660" s="15" t="s">
        <v>3396</v>
      </c>
      <c r="N660" s="15" t="s">
        <v>3397</v>
      </c>
      <c r="O660" s="16">
        <v>510</v>
      </c>
      <c r="P660" s="15" t="s">
        <v>118</v>
      </c>
      <c r="Q660" s="15">
        <v>24600</v>
      </c>
      <c r="R660" s="15">
        <v>119100</v>
      </c>
      <c r="S660" s="15">
        <v>143700</v>
      </c>
      <c r="T660" s="15">
        <v>0.15</v>
      </c>
      <c r="U660" s="15" t="s">
        <v>3335</v>
      </c>
      <c r="V660" s="15" t="s">
        <v>76</v>
      </c>
      <c r="W660" s="16">
        <v>1</v>
      </c>
      <c r="X660" s="16">
        <v>1</v>
      </c>
      <c r="Y660" s="15">
        <v>14289</v>
      </c>
      <c r="Z660" s="15">
        <v>0.32800000000000001</v>
      </c>
      <c r="AA660" s="15" t="s">
        <v>78</v>
      </c>
      <c r="AB660" s="15" t="s">
        <v>78</v>
      </c>
      <c r="AC660" s="15">
        <v>145000</v>
      </c>
      <c r="AD660" s="26">
        <v>42468</v>
      </c>
      <c r="AE660" s="15" t="s">
        <v>183</v>
      </c>
      <c r="AF660" s="15" t="s">
        <v>5391</v>
      </c>
      <c r="AG660" s="16">
        <v>1</v>
      </c>
      <c r="AH660" s="15" t="s">
        <v>5392</v>
      </c>
      <c r="AI660" s="15" t="s">
        <v>78</v>
      </c>
      <c r="AJ660" s="15">
        <v>14289.1582031</v>
      </c>
      <c r="AK660" s="15">
        <v>505.63263134200002</v>
      </c>
      <c r="AL660" s="15">
        <v>3089116.64353</v>
      </c>
      <c r="AM660" s="15">
        <v>1424445.6287</v>
      </c>
      <c r="AN660" s="14"/>
      <c r="AO660" s="14"/>
      <c r="AP660" s="19">
        <v>24600</v>
      </c>
      <c r="AQ660" s="19">
        <v>111900</v>
      </c>
      <c r="AR660" s="19">
        <v>0</v>
      </c>
      <c r="AS660" s="19">
        <v>0</v>
      </c>
      <c r="AT660" s="19">
        <f t="shared" si="146"/>
        <v>136500</v>
      </c>
      <c r="AU660" s="19">
        <v>45000</v>
      </c>
      <c r="AV660" s="19">
        <v>3000</v>
      </c>
      <c r="AW660" s="19">
        <v>32025</v>
      </c>
      <c r="AX660" s="19">
        <v>0</v>
      </c>
      <c r="AY660" s="20">
        <f t="shared" si="140"/>
        <v>80025</v>
      </c>
      <c r="AZ660" s="19">
        <f t="shared" si="147"/>
        <v>56475</v>
      </c>
      <c r="BA660" s="21">
        <v>1.4712000000000001</v>
      </c>
      <c r="BB660" s="21">
        <v>2.0617000000000001</v>
      </c>
      <c r="BC660" s="22"/>
      <c r="BD660" s="19">
        <v>1365</v>
      </c>
      <c r="BE660" s="19">
        <f t="shared" si="142"/>
        <v>830.86020000000008</v>
      </c>
      <c r="BF660" s="19">
        <f t="shared" si="143"/>
        <v>1164.345075</v>
      </c>
      <c r="BG660" s="23">
        <v>3.4819999999999997E-2</v>
      </c>
      <c r="BH660" s="23">
        <f t="shared" si="141"/>
        <v>3.4819999999999997E-2</v>
      </c>
      <c r="BI660" s="19">
        <v>28.930552164000002</v>
      </c>
      <c r="BJ660" s="19">
        <v>40.542495511499993</v>
      </c>
      <c r="BK660" s="19">
        <f t="shared" si="148"/>
        <v>801.92964783600007</v>
      </c>
      <c r="BL660" s="19">
        <f t="shared" si="148"/>
        <v>1123.8025794885</v>
      </c>
      <c r="BM660" s="19">
        <v>0</v>
      </c>
      <c r="BN660" s="19">
        <v>0</v>
      </c>
      <c r="BO660" s="19">
        <f t="shared" si="144"/>
        <v>0</v>
      </c>
      <c r="BP660" s="24">
        <f t="shared" si="149"/>
        <v>801.92964783600007</v>
      </c>
      <c r="BQ660" s="24">
        <f t="shared" si="149"/>
        <v>1123.8025794885</v>
      </c>
      <c r="BR660" s="24">
        <f t="shared" si="145"/>
        <v>321.87293165249991</v>
      </c>
    </row>
    <row r="661" spans="1:70" s="25" customFormat="1" ht="14.25" x14ac:dyDescent="0.2">
      <c r="A661" s="14">
        <v>928</v>
      </c>
      <c r="B661" s="14"/>
      <c r="C661" s="15"/>
      <c r="D661" s="16">
        <v>15752</v>
      </c>
      <c r="E661" s="15" t="s">
        <v>5393</v>
      </c>
      <c r="F661" s="15" t="s">
        <v>5394</v>
      </c>
      <c r="G661" s="17" t="s">
        <v>5395</v>
      </c>
      <c r="H661" s="17" t="s">
        <v>5396</v>
      </c>
      <c r="I661" s="17" t="s">
        <v>86</v>
      </c>
      <c r="J661" s="15" t="s">
        <v>5397</v>
      </c>
      <c r="K661" s="15" t="s">
        <v>86</v>
      </c>
      <c r="L661" s="18" t="s">
        <v>5398</v>
      </c>
      <c r="M661" s="15" t="s">
        <v>3383</v>
      </c>
      <c r="N661" s="15" t="s">
        <v>3384</v>
      </c>
      <c r="O661" s="16">
        <v>510</v>
      </c>
      <c r="P661" s="15" t="s">
        <v>118</v>
      </c>
      <c r="Q661" s="15">
        <v>26600</v>
      </c>
      <c r="R661" s="15">
        <v>159600</v>
      </c>
      <c r="S661" s="15">
        <v>186200</v>
      </c>
      <c r="T661" s="15">
        <v>0.33</v>
      </c>
      <c r="U661" s="15" t="s">
        <v>3335</v>
      </c>
      <c r="V661" s="15" t="s">
        <v>76</v>
      </c>
      <c r="W661" s="16">
        <v>1</v>
      </c>
      <c r="X661" s="16">
        <v>1</v>
      </c>
      <c r="Y661" s="15">
        <v>15771</v>
      </c>
      <c r="Z661" s="15">
        <v>0.36199999999999999</v>
      </c>
      <c r="AA661" s="15" t="s">
        <v>5399</v>
      </c>
      <c r="AB661" s="15" t="s">
        <v>3386</v>
      </c>
      <c r="AC661" s="15">
        <v>164000</v>
      </c>
      <c r="AD661" s="26">
        <v>41495</v>
      </c>
      <c r="AE661" s="15" t="s">
        <v>119</v>
      </c>
      <c r="AF661" s="15" t="s">
        <v>119</v>
      </c>
      <c r="AG661" s="16">
        <v>1</v>
      </c>
      <c r="AH661" s="15" t="s">
        <v>5400</v>
      </c>
      <c r="AI661" s="15" t="s">
        <v>78</v>
      </c>
      <c r="AJ661" s="15">
        <v>15770.7133789</v>
      </c>
      <c r="AK661" s="15">
        <v>540.72513200799995</v>
      </c>
      <c r="AL661" s="15">
        <v>3089293.6869800002</v>
      </c>
      <c r="AM661" s="15">
        <v>1424436.5532199999</v>
      </c>
      <c r="AN661" s="14"/>
      <c r="AO661" s="14"/>
      <c r="AP661" s="19">
        <v>26600</v>
      </c>
      <c r="AQ661" s="19">
        <v>158200</v>
      </c>
      <c r="AR661" s="19">
        <v>0</v>
      </c>
      <c r="AS661" s="19">
        <v>1500</v>
      </c>
      <c r="AT661" s="19">
        <f t="shared" si="146"/>
        <v>186300</v>
      </c>
      <c r="AU661" s="19">
        <v>45000</v>
      </c>
      <c r="AV661" s="19">
        <v>3000</v>
      </c>
      <c r="AW661" s="19">
        <v>48930</v>
      </c>
      <c r="AX661" s="19">
        <v>0</v>
      </c>
      <c r="AY661" s="20">
        <f t="shared" si="140"/>
        <v>96930</v>
      </c>
      <c r="AZ661" s="19">
        <f t="shared" si="147"/>
        <v>89370</v>
      </c>
      <c r="BA661" s="21">
        <v>1.4712000000000001</v>
      </c>
      <c r="BB661" s="21">
        <v>2.0617000000000001</v>
      </c>
      <c r="BC661" s="22"/>
      <c r="BD661" s="19">
        <v>1893</v>
      </c>
      <c r="BE661" s="19">
        <f t="shared" si="142"/>
        <v>1314.8114400000002</v>
      </c>
      <c r="BF661" s="19">
        <f t="shared" si="143"/>
        <v>1842.5412900000001</v>
      </c>
      <c r="BG661" s="23">
        <v>3.4819999999999997E-2</v>
      </c>
      <c r="BH661" s="23">
        <f t="shared" si="141"/>
        <v>3.4819999999999997E-2</v>
      </c>
      <c r="BI661" s="19">
        <v>45.013326580800005</v>
      </c>
      <c r="BJ661" s="19">
        <v>63.080461807799999</v>
      </c>
      <c r="BK661" s="19">
        <f t="shared" si="148"/>
        <v>1269.7981134192003</v>
      </c>
      <c r="BL661" s="19">
        <f t="shared" si="148"/>
        <v>1779.4608281922001</v>
      </c>
      <c r="BM661" s="19">
        <v>0</v>
      </c>
      <c r="BN661" s="19">
        <v>0</v>
      </c>
      <c r="BO661" s="19">
        <f t="shared" si="144"/>
        <v>0</v>
      </c>
      <c r="BP661" s="24">
        <f t="shared" si="149"/>
        <v>1269.7981134192003</v>
      </c>
      <c r="BQ661" s="24">
        <f t="shared" si="149"/>
        <v>1779.4608281922001</v>
      </c>
      <c r="BR661" s="24">
        <f t="shared" si="145"/>
        <v>509.66271477299983</v>
      </c>
    </row>
    <row r="662" spans="1:70" s="25" customFormat="1" ht="14.25" x14ac:dyDescent="0.2">
      <c r="A662" s="14">
        <v>929</v>
      </c>
      <c r="B662" s="14"/>
      <c r="C662" s="15" t="s">
        <v>5401</v>
      </c>
      <c r="D662" s="16">
        <v>29063</v>
      </c>
      <c r="E662" s="15" t="s">
        <v>5402</v>
      </c>
      <c r="F662" s="15" t="s">
        <v>5401</v>
      </c>
      <c r="G662" s="17" t="s">
        <v>5403</v>
      </c>
      <c r="H662" s="17" t="s">
        <v>5404</v>
      </c>
      <c r="I662" s="17" t="s">
        <v>86</v>
      </c>
      <c r="J662" s="15" t="s">
        <v>5405</v>
      </c>
      <c r="K662" s="15" t="s">
        <v>2125</v>
      </c>
      <c r="L662" s="18" t="s">
        <v>5406</v>
      </c>
      <c r="M662" s="15" t="s">
        <v>3383</v>
      </c>
      <c r="N662" s="15" t="s">
        <v>3384</v>
      </c>
      <c r="O662" s="16">
        <v>510</v>
      </c>
      <c r="P662" s="15" t="s">
        <v>118</v>
      </c>
      <c r="Q662" s="15">
        <v>28900</v>
      </c>
      <c r="R662" s="15">
        <v>148700</v>
      </c>
      <c r="S662" s="15">
        <v>177600</v>
      </c>
      <c r="T662" s="15">
        <v>0.38</v>
      </c>
      <c r="U662" s="15" t="s">
        <v>3335</v>
      </c>
      <c r="V662" s="15" t="s">
        <v>76</v>
      </c>
      <c r="W662" s="16">
        <v>1</v>
      </c>
      <c r="X662" s="16">
        <v>1</v>
      </c>
      <c r="Y662" s="15">
        <v>17112</v>
      </c>
      <c r="Z662" s="15">
        <v>0.39300000000000002</v>
      </c>
      <c r="AA662" s="15" t="s">
        <v>5399</v>
      </c>
      <c r="AB662" s="15" t="s">
        <v>3386</v>
      </c>
      <c r="AC662" s="15">
        <v>162000</v>
      </c>
      <c r="AD662" s="26">
        <v>42207</v>
      </c>
      <c r="AE662" s="15" t="s">
        <v>119</v>
      </c>
      <c r="AF662" s="15" t="s">
        <v>119</v>
      </c>
      <c r="AG662" s="16">
        <v>1</v>
      </c>
      <c r="AH662" s="15" t="s">
        <v>5407</v>
      </c>
      <c r="AI662" s="15" t="s">
        <v>78</v>
      </c>
      <c r="AJ662" s="15">
        <v>17112.1362305</v>
      </c>
      <c r="AK662" s="15">
        <v>592.36121951899997</v>
      </c>
      <c r="AL662" s="15">
        <v>3089377.3583</v>
      </c>
      <c r="AM662" s="15">
        <v>1424418.8320800001</v>
      </c>
      <c r="AN662" s="14"/>
      <c r="AO662" s="14"/>
      <c r="AP662" s="19">
        <v>28900</v>
      </c>
      <c r="AQ662" s="19">
        <v>148800</v>
      </c>
      <c r="AR662" s="19">
        <v>0</v>
      </c>
      <c r="AS662" s="19">
        <v>0</v>
      </c>
      <c r="AT662" s="19">
        <f t="shared" si="146"/>
        <v>177700</v>
      </c>
      <c r="AU662" s="19">
        <v>45000</v>
      </c>
      <c r="AV662" s="19">
        <v>3000</v>
      </c>
      <c r="AW662" s="19">
        <v>46445</v>
      </c>
      <c r="AX662" s="19">
        <v>0</v>
      </c>
      <c r="AY662" s="20">
        <f t="shared" si="140"/>
        <v>94445</v>
      </c>
      <c r="AZ662" s="19">
        <f t="shared" si="147"/>
        <v>83255</v>
      </c>
      <c r="BA662" s="21">
        <v>1.4712000000000001</v>
      </c>
      <c r="BB662" s="21">
        <v>2.0617000000000001</v>
      </c>
      <c r="BC662" s="22"/>
      <c r="BD662" s="19">
        <v>1777</v>
      </c>
      <c r="BE662" s="19">
        <f t="shared" si="142"/>
        <v>1224.8475599999999</v>
      </c>
      <c r="BF662" s="19">
        <f t="shared" si="143"/>
        <v>1716.468335</v>
      </c>
      <c r="BG662" s="23">
        <v>3.4819999999999997E-2</v>
      </c>
      <c r="BH662" s="23">
        <f t="shared" si="141"/>
        <v>3.4819999999999997E-2</v>
      </c>
      <c r="BI662" s="19">
        <v>42.649192039199995</v>
      </c>
      <c r="BJ662" s="19">
        <v>59.767427424699996</v>
      </c>
      <c r="BK662" s="19">
        <f t="shared" si="148"/>
        <v>1182.1983679607999</v>
      </c>
      <c r="BL662" s="19">
        <f t="shared" si="148"/>
        <v>1656.7009075753001</v>
      </c>
      <c r="BM662" s="19">
        <v>0</v>
      </c>
      <c r="BN662" s="19">
        <v>0</v>
      </c>
      <c r="BO662" s="19">
        <f t="shared" si="144"/>
        <v>0</v>
      </c>
      <c r="BP662" s="24">
        <f t="shared" si="149"/>
        <v>1182.1983679607999</v>
      </c>
      <c r="BQ662" s="24">
        <f t="shared" si="149"/>
        <v>1656.7009075753001</v>
      </c>
      <c r="BR662" s="24">
        <f t="shared" si="145"/>
        <v>474.50253961450017</v>
      </c>
    </row>
    <row r="663" spans="1:70" s="25" customFormat="1" ht="14.25" x14ac:dyDescent="0.2">
      <c r="A663" s="14">
        <v>930</v>
      </c>
      <c r="B663" s="14"/>
      <c r="C663" s="15" t="s">
        <v>5408</v>
      </c>
      <c r="D663" s="16">
        <v>25224</v>
      </c>
      <c r="E663" s="15" t="s">
        <v>5409</v>
      </c>
      <c r="F663" s="15" t="s">
        <v>5408</v>
      </c>
      <c r="G663" s="17" t="s">
        <v>5410</v>
      </c>
      <c r="H663" s="17" t="s">
        <v>5411</v>
      </c>
      <c r="I663" s="17" t="s">
        <v>86</v>
      </c>
      <c r="J663" s="15" t="s">
        <v>5412</v>
      </c>
      <c r="K663" s="15" t="s">
        <v>5413</v>
      </c>
      <c r="L663" s="18" t="s">
        <v>5414</v>
      </c>
      <c r="M663" s="15" t="s">
        <v>3383</v>
      </c>
      <c r="N663" s="15" t="s">
        <v>3384</v>
      </c>
      <c r="O663" s="16">
        <v>510</v>
      </c>
      <c r="P663" s="15" t="s">
        <v>118</v>
      </c>
      <c r="Q663" s="15">
        <v>28500</v>
      </c>
      <c r="R663" s="15">
        <v>154400</v>
      </c>
      <c r="S663" s="15">
        <v>182900</v>
      </c>
      <c r="T663" s="15">
        <v>0.37</v>
      </c>
      <c r="U663" s="15" t="s">
        <v>3335</v>
      </c>
      <c r="V663" s="15" t="s">
        <v>76</v>
      </c>
      <c r="W663" s="16">
        <v>1</v>
      </c>
      <c r="X663" s="16">
        <v>1</v>
      </c>
      <c r="Y663" s="15">
        <v>16958</v>
      </c>
      <c r="Z663" s="15">
        <v>0.38900000000000001</v>
      </c>
      <c r="AA663" s="15" t="s">
        <v>5399</v>
      </c>
      <c r="AB663" s="15" t="s">
        <v>3386</v>
      </c>
      <c r="AC663" s="15">
        <v>150835</v>
      </c>
      <c r="AD663" s="26">
        <v>38211</v>
      </c>
      <c r="AE663" s="15" t="s">
        <v>119</v>
      </c>
      <c r="AF663" s="15" t="s">
        <v>119</v>
      </c>
      <c r="AG663" s="16">
        <v>1</v>
      </c>
      <c r="AH663" s="15" t="s">
        <v>5415</v>
      </c>
      <c r="AI663" s="15" t="s">
        <v>78</v>
      </c>
      <c r="AJ663" s="15">
        <v>16958.0327148</v>
      </c>
      <c r="AK663" s="15">
        <v>610.74472063899998</v>
      </c>
      <c r="AL663" s="15">
        <v>3089444.2818</v>
      </c>
      <c r="AM663" s="15">
        <v>1424371.45056</v>
      </c>
      <c r="AN663" s="14"/>
      <c r="AO663" s="14"/>
      <c r="AP663" s="19">
        <v>28500</v>
      </c>
      <c r="AQ663" s="19">
        <v>154400</v>
      </c>
      <c r="AR663" s="19">
        <v>0</v>
      </c>
      <c r="AS663" s="19">
        <v>0</v>
      </c>
      <c r="AT663" s="19">
        <f t="shared" si="146"/>
        <v>182900</v>
      </c>
      <c r="AU663" s="19">
        <v>45000</v>
      </c>
      <c r="AV663" s="19">
        <v>3000</v>
      </c>
      <c r="AW663" s="19">
        <v>48265</v>
      </c>
      <c r="AX663" s="19">
        <v>0</v>
      </c>
      <c r="AY663" s="20">
        <f t="shared" si="140"/>
        <v>96265</v>
      </c>
      <c r="AZ663" s="19">
        <f t="shared" si="147"/>
        <v>86635</v>
      </c>
      <c r="BA663" s="21">
        <v>1.4712000000000001</v>
      </c>
      <c r="BB663" s="21">
        <v>2.0617000000000001</v>
      </c>
      <c r="BC663" s="22"/>
      <c r="BD663" s="19">
        <v>1829</v>
      </c>
      <c r="BE663" s="19">
        <f t="shared" si="142"/>
        <v>1274.57412</v>
      </c>
      <c r="BF663" s="19">
        <f t="shared" si="143"/>
        <v>1786.1537950000002</v>
      </c>
      <c r="BG663" s="23">
        <v>3.4819999999999997E-2</v>
      </c>
      <c r="BH663" s="23">
        <f t="shared" si="141"/>
        <v>3.4819999999999997E-2</v>
      </c>
      <c r="BI663" s="19">
        <v>44.380670858399995</v>
      </c>
      <c r="BJ663" s="19">
        <v>62.193875141900001</v>
      </c>
      <c r="BK663" s="19">
        <f t="shared" si="148"/>
        <v>1230.1934491416</v>
      </c>
      <c r="BL663" s="19">
        <f t="shared" si="148"/>
        <v>1723.9599198581002</v>
      </c>
      <c r="BM663" s="19">
        <v>0</v>
      </c>
      <c r="BN663" s="19">
        <v>0</v>
      </c>
      <c r="BO663" s="19">
        <f t="shared" si="144"/>
        <v>0</v>
      </c>
      <c r="BP663" s="24">
        <f t="shared" si="149"/>
        <v>1230.1934491416</v>
      </c>
      <c r="BQ663" s="24">
        <f t="shared" si="149"/>
        <v>1723.9599198581002</v>
      </c>
      <c r="BR663" s="24">
        <f t="shared" si="145"/>
        <v>493.76647071650018</v>
      </c>
    </row>
    <row r="664" spans="1:70" s="25" customFormat="1" ht="14.25" x14ac:dyDescent="0.2">
      <c r="A664" s="14">
        <v>931</v>
      </c>
      <c r="B664" s="14"/>
      <c r="C664" s="15"/>
      <c r="D664" s="16">
        <v>23872</v>
      </c>
      <c r="E664" s="15" t="s">
        <v>5416</v>
      </c>
      <c r="F664" s="15" t="s">
        <v>5417</v>
      </c>
      <c r="G664" s="17" t="s">
        <v>5418</v>
      </c>
      <c r="H664" s="17" t="s">
        <v>5419</v>
      </c>
      <c r="I664" s="17" t="s">
        <v>86</v>
      </c>
      <c r="J664" s="15" t="s">
        <v>5420</v>
      </c>
      <c r="K664" s="15" t="s">
        <v>5421</v>
      </c>
      <c r="L664" s="18" t="s">
        <v>5422</v>
      </c>
      <c r="M664" s="15" t="s">
        <v>5423</v>
      </c>
      <c r="N664" s="15" t="s">
        <v>5424</v>
      </c>
      <c r="O664" s="16">
        <v>557</v>
      </c>
      <c r="P664" s="15" t="s">
        <v>74</v>
      </c>
      <c r="Q664" s="15">
        <v>0</v>
      </c>
      <c r="R664" s="15">
        <v>0</v>
      </c>
      <c r="S664" s="15">
        <v>0</v>
      </c>
      <c r="T664" s="15">
        <v>0.18</v>
      </c>
      <c r="U664" s="15" t="s">
        <v>3335</v>
      </c>
      <c r="V664" s="15" t="s">
        <v>76</v>
      </c>
      <c r="W664" s="16">
        <v>0</v>
      </c>
      <c r="X664" s="16">
        <v>0</v>
      </c>
      <c r="Y664" s="15">
        <v>8527</v>
      </c>
      <c r="Z664" s="15">
        <v>0.19600000000000001</v>
      </c>
      <c r="AA664" s="15" t="s">
        <v>5425</v>
      </c>
      <c r="AB664" s="15" t="s">
        <v>5426</v>
      </c>
      <c r="AC664" s="15">
        <v>0</v>
      </c>
      <c r="AD664" s="15"/>
      <c r="AE664" s="15" t="s">
        <v>119</v>
      </c>
      <c r="AF664" s="15" t="s">
        <v>119</v>
      </c>
      <c r="AG664" s="16">
        <v>1</v>
      </c>
      <c r="AH664" s="15" t="s">
        <v>5427</v>
      </c>
      <c r="AI664" s="15" t="s">
        <v>78</v>
      </c>
      <c r="AJ664" s="15">
        <v>8526.9951171899993</v>
      </c>
      <c r="AK664" s="15">
        <v>426.17783328600001</v>
      </c>
      <c r="AL664" s="15">
        <v>3089512.0481699998</v>
      </c>
      <c r="AM664" s="15">
        <v>1424355.63637</v>
      </c>
      <c r="AN664" s="14"/>
      <c r="AO664" s="14"/>
      <c r="AP664" s="19">
        <v>0</v>
      </c>
      <c r="AQ664" s="19">
        <v>0</v>
      </c>
      <c r="AR664" s="19">
        <v>0</v>
      </c>
      <c r="AS664" s="19">
        <v>0</v>
      </c>
      <c r="AT664" s="19">
        <f t="shared" si="146"/>
        <v>0</v>
      </c>
      <c r="AU664" s="19">
        <v>0</v>
      </c>
      <c r="AV664" s="19">
        <v>0</v>
      </c>
      <c r="AW664" s="19">
        <v>0</v>
      </c>
      <c r="AX664" s="19">
        <v>0</v>
      </c>
      <c r="AY664" s="20">
        <f t="shared" si="140"/>
        <v>0</v>
      </c>
      <c r="AZ664" s="19">
        <f t="shared" si="147"/>
        <v>0</v>
      </c>
      <c r="BA664" s="21">
        <v>1.4712000000000001</v>
      </c>
      <c r="BB664" s="21">
        <v>2.0617000000000001</v>
      </c>
      <c r="BC664" s="22"/>
      <c r="BD664" s="19">
        <v>0</v>
      </c>
      <c r="BE664" s="19">
        <f t="shared" si="142"/>
        <v>0</v>
      </c>
      <c r="BF664" s="19">
        <f t="shared" si="143"/>
        <v>0</v>
      </c>
      <c r="BG664" s="23">
        <v>3.4819999999999997E-2</v>
      </c>
      <c r="BH664" s="23">
        <f t="shared" si="141"/>
        <v>3.4819999999999997E-2</v>
      </c>
      <c r="BI664" s="19">
        <v>0</v>
      </c>
      <c r="BJ664" s="19">
        <v>0</v>
      </c>
      <c r="BK664" s="19">
        <f t="shared" si="148"/>
        <v>0</v>
      </c>
      <c r="BL664" s="19">
        <f t="shared" si="148"/>
        <v>0</v>
      </c>
      <c r="BM664" s="19">
        <v>0</v>
      </c>
      <c r="BN664" s="19">
        <v>0</v>
      </c>
      <c r="BO664" s="19">
        <f t="shared" si="144"/>
        <v>0</v>
      </c>
      <c r="BP664" s="24">
        <f t="shared" si="149"/>
        <v>0</v>
      </c>
      <c r="BQ664" s="24">
        <f t="shared" si="149"/>
        <v>0</v>
      </c>
      <c r="BR664" s="24">
        <f t="shared" si="145"/>
        <v>0</v>
      </c>
    </row>
    <row r="665" spans="1:70" s="25" customFormat="1" ht="14.25" x14ac:dyDescent="0.2">
      <c r="A665" s="14">
        <v>932</v>
      </c>
      <c r="B665" s="14"/>
      <c r="C665" s="15"/>
      <c r="D665" s="16">
        <v>14472</v>
      </c>
      <c r="E665" s="15" t="s">
        <v>5428</v>
      </c>
      <c r="F665" s="15" t="s">
        <v>5429</v>
      </c>
      <c r="G665" s="17" t="s">
        <v>5430</v>
      </c>
      <c r="H665" s="17" t="s">
        <v>5431</v>
      </c>
      <c r="I665" s="17" t="s">
        <v>86</v>
      </c>
      <c r="J665" s="15" t="s">
        <v>5432</v>
      </c>
      <c r="K665" s="15" t="s">
        <v>5433</v>
      </c>
      <c r="L665" s="18" t="s">
        <v>5434</v>
      </c>
      <c r="M665" s="15" t="s">
        <v>3383</v>
      </c>
      <c r="N665" s="15" t="s">
        <v>3384</v>
      </c>
      <c r="O665" s="16">
        <v>510</v>
      </c>
      <c r="P665" s="15" t="s">
        <v>118</v>
      </c>
      <c r="Q665" s="15">
        <v>17800</v>
      </c>
      <c r="R665" s="15">
        <v>133900</v>
      </c>
      <c r="S665" s="15">
        <v>151700</v>
      </c>
      <c r="T665" s="15">
        <v>0.17</v>
      </c>
      <c r="U665" s="15" t="s">
        <v>3335</v>
      </c>
      <c r="V665" s="15" t="s">
        <v>76</v>
      </c>
      <c r="W665" s="16">
        <v>1</v>
      </c>
      <c r="X665" s="16">
        <v>1</v>
      </c>
      <c r="Y665" s="15">
        <v>7758</v>
      </c>
      <c r="Z665" s="15">
        <v>0.17799999999999999</v>
      </c>
      <c r="AA665" s="15" t="s">
        <v>5399</v>
      </c>
      <c r="AB665" s="15" t="s">
        <v>3386</v>
      </c>
      <c r="AC665" s="15">
        <v>111000</v>
      </c>
      <c r="AD665" s="26">
        <v>40784</v>
      </c>
      <c r="AE665" s="15" t="s">
        <v>119</v>
      </c>
      <c r="AF665" s="15" t="s">
        <v>119</v>
      </c>
      <c r="AG665" s="16">
        <v>1</v>
      </c>
      <c r="AH665" s="15" t="s">
        <v>5435</v>
      </c>
      <c r="AI665" s="15" t="s">
        <v>78</v>
      </c>
      <c r="AJ665" s="15">
        <v>7757.6142578099998</v>
      </c>
      <c r="AK665" s="15">
        <v>356.671115122</v>
      </c>
      <c r="AL665" s="15">
        <v>3089432.24811</v>
      </c>
      <c r="AM665" s="15">
        <v>1424191.1242500001</v>
      </c>
      <c r="AN665" s="14"/>
      <c r="AO665" s="14"/>
      <c r="AP665" s="19">
        <v>17800</v>
      </c>
      <c r="AQ665" s="19">
        <v>133900</v>
      </c>
      <c r="AR665" s="19">
        <v>0</v>
      </c>
      <c r="AS665" s="19">
        <v>0</v>
      </c>
      <c r="AT665" s="19">
        <f t="shared" si="146"/>
        <v>151700</v>
      </c>
      <c r="AU665" s="19">
        <v>45000</v>
      </c>
      <c r="AV665" s="19">
        <v>3000</v>
      </c>
      <c r="AW665" s="19">
        <v>37345</v>
      </c>
      <c r="AX665" s="19">
        <v>0</v>
      </c>
      <c r="AY665" s="20">
        <f t="shared" si="140"/>
        <v>85345</v>
      </c>
      <c r="AZ665" s="19">
        <f t="shared" si="147"/>
        <v>66355</v>
      </c>
      <c r="BA665" s="21">
        <v>1.4712000000000001</v>
      </c>
      <c r="BB665" s="21">
        <v>2.0617000000000001</v>
      </c>
      <c r="BC665" s="22"/>
      <c r="BD665" s="19">
        <v>1517</v>
      </c>
      <c r="BE665" s="19">
        <f t="shared" si="142"/>
        <v>976.21475999999996</v>
      </c>
      <c r="BF665" s="19">
        <f t="shared" si="143"/>
        <v>1368.041035</v>
      </c>
      <c r="BG665" s="23">
        <v>3.4819999999999997E-2</v>
      </c>
      <c r="BH665" s="23">
        <f t="shared" si="141"/>
        <v>3.4819999999999997E-2</v>
      </c>
      <c r="BI665" s="19">
        <v>33.991797943199998</v>
      </c>
      <c r="BJ665" s="19">
        <v>47.635188838699996</v>
      </c>
      <c r="BK665" s="19">
        <f t="shared" si="148"/>
        <v>942.22296205679993</v>
      </c>
      <c r="BL665" s="19">
        <f t="shared" si="148"/>
        <v>1320.4058461612999</v>
      </c>
      <c r="BM665" s="19">
        <v>0</v>
      </c>
      <c r="BN665" s="19">
        <v>0</v>
      </c>
      <c r="BO665" s="19">
        <f t="shared" si="144"/>
        <v>0</v>
      </c>
      <c r="BP665" s="24">
        <f t="shared" si="149"/>
        <v>942.22296205679993</v>
      </c>
      <c r="BQ665" s="24">
        <f t="shared" si="149"/>
        <v>1320.4058461612999</v>
      </c>
      <c r="BR665" s="24">
        <f t="shared" si="145"/>
        <v>378.18288410449998</v>
      </c>
    </row>
    <row r="666" spans="1:70" s="25" customFormat="1" ht="14.25" x14ac:dyDescent="0.2">
      <c r="A666" s="14">
        <v>933</v>
      </c>
      <c r="B666" s="14"/>
      <c r="C666" s="15"/>
      <c r="D666" s="16">
        <v>24973</v>
      </c>
      <c r="E666" s="15" t="s">
        <v>5436</v>
      </c>
      <c r="F666" s="15" t="s">
        <v>5437</v>
      </c>
      <c r="G666" s="17" t="s">
        <v>5438</v>
      </c>
      <c r="H666" s="17" t="s">
        <v>5439</v>
      </c>
      <c r="I666" s="17" t="s">
        <v>86</v>
      </c>
      <c r="J666" s="15" t="s">
        <v>5440</v>
      </c>
      <c r="K666" s="15" t="s">
        <v>5433</v>
      </c>
      <c r="L666" s="18" t="s">
        <v>5441</v>
      </c>
      <c r="M666" s="15" t="s">
        <v>3383</v>
      </c>
      <c r="N666" s="15" t="s">
        <v>3384</v>
      </c>
      <c r="O666" s="16">
        <v>510</v>
      </c>
      <c r="P666" s="15" t="s">
        <v>118</v>
      </c>
      <c r="Q666" s="15">
        <v>15500</v>
      </c>
      <c r="R666" s="15">
        <v>125000</v>
      </c>
      <c r="S666" s="15">
        <v>140500</v>
      </c>
      <c r="T666" s="15">
        <v>0.14000000000000001</v>
      </c>
      <c r="U666" s="15" t="s">
        <v>3335</v>
      </c>
      <c r="V666" s="15" t="s">
        <v>76</v>
      </c>
      <c r="W666" s="16">
        <v>1</v>
      </c>
      <c r="X666" s="16">
        <v>1</v>
      </c>
      <c r="Y666" s="15">
        <v>6128</v>
      </c>
      <c r="Z666" s="15">
        <v>0.14099999999999999</v>
      </c>
      <c r="AA666" s="15" t="s">
        <v>5399</v>
      </c>
      <c r="AB666" s="15" t="s">
        <v>3386</v>
      </c>
      <c r="AC666" s="15">
        <v>127500</v>
      </c>
      <c r="AD666" s="26">
        <v>38139</v>
      </c>
      <c r="AE666" s="15" t="s">
        <v>119</v>
      </c>
      <c r="AF666" s="15" t="s">
        <v>119</v>
      </c>
      <c r="AG666" s="16">
        <v>1</v>
      </c>
      <c r="AH666" s="15" t="s">
        <v>5442</v>
      </c>
      <c r="AI666" s="15" t="s">
        <v>78</v>
      </c>
      <c r="AJ666" s="15">
        <v>6128.0346679699996</v>
      </c>
      <c r="AK666" s="15">
        <v>324.66156897399998</v>
      </c>
      <c r="AL666" s="15">
        <v>3089433.7108800001</v>
      </c>
      <c r="AM666" s="15">
        <v>1424123.6981500001</v>
      </c>
      <c r="AN666" s="14"/>
      <c r="AO666" s="14"/>
      <c r="AP666" s="19">
        <v>15500</v>
      </c>
      <c r="AQ666" s="19">
        <v>125000</v>
      </c>
      <c r="AR666" s="19">
        <v>0</v>
      </c>
      <c r="AS666" s="19">
        <v>0</v>
      </c>
      <c r="AT666" s="19">
        <f t="shared" si="146"/>
        <v>140500</v>
      </c>
      <c r="AU666" s="19">
        <v>45000</v>
      </c>
      <c r="AV666" s="19">
        <v>0</v>
      </c>
      <c r="AW666" s="19">
        <v>33425</v>
      </c>
      <c r="AX666" s="19">
        <v>0</v>
      </c>
      <c r="AY666" s="20">
        <f t="shared" si="140"/>
        <v>78425</v>
      </c>
      <c r="AZ666" s="19">
        <f t="shared" si="147"/>
        <v>62075</v>
      </c>
      <c r="BA666" s="21">
        <v>1.4712000000000001</v>
      </c>
      <c r="BB666" s="21">
        <v>2.0617000000000001</v>
      </c>
      <c r="BC666" s="22"/>
      <c r="BD666" s="19">
        <v>1405</v>
      </c>
      <c r="BE666" s="19">
        <f t="shared" si="142"/>
        <v>913.24740000000008</v>
      </c>
      <c r="BF666" s="19">
        <f t="shared" si="143"/>
        <v>1279.8002750000001</v>
      </c>
      <c r="BG666" s="23">
        <v>3.4819999999999997E-2</v>
      </c>
      <c r="BH666" s="23">
        <f t="shared" si="141"/>
        <v>3.4819999999999997E-2</v>
      </c>
      <c r="BI666" s="19">
        <v>31.799274468</v>
      </c>
      <c r="BJ666" s="19">
        <v>44.562645575499999</v>
      </c>
      <c r="BK666" s="19">
        <f t="shared" si="148"/>
        <v>881.44812553200006</v>
      </c>
      <c r="BL666" s="19">
        <f t="shared" si="148"/>
        <v>1235.2376294245</v>
      </c>
      <c r="BM666" s="19">
        <v>0</v>
      </c>
      <c r="BN666" s="19">
        <v>0</v>
      </c>
      <c r="BO666" s="19">
        <f t="shared" si="144"/>
        <v>0</v>
      </c>
      <c r="BP666" s="24">
        <f t="shared" si="149"/>
        <v>881.44812553200006</v>
      </c>
      <c r="BQ666" s="24">
        <f t="shared" si="149"/>
        <v>1235.2376294245</v>
      </c>
      <c r="BR666" s="24">
        <f t="shared" si="145"/>
        <v>353.78950389249997</v>
      </c>
    </row>
    <row r="667" spans="1:70" s="25" customFormat="1" ht="14.25" x14ac:dyDescent="0.2">
      <c r="A667" s="14">
        <v>934</v>
      </c>
      <c r="B667" s="14"/>
      <c r="C667" s="15"/>
      <c r="D667" s="16">
        <v>19933</v>
      </c>
      <c r="E667" s="15" t="s">
        <v>5443</v>
      </c>
      <c r="F667" s="15" t="s">
        <v>5444</v>
      </c>
      <c r="G667" s="17" t="s">
        <v>5445</v>
      </c>
      <c r="H667" s="17" t="s">
        <v>5446</v>
      </c>
      <c r="I667" s="17" t="s">
        <v>86</v>
      </c>
      <c r="J667" s="15" t="s">
        <v>5447</v>
      </c>
      <c r="K667" s="15" t="s">
        <v>5448</v>
      </c>
      <c r="L667" s="18" t="s">
        <v>5449</v>
      </c>
      <c r="M667" s="15" t="s">
        <v>3383</v>
      </c>
      <c r="N667" s="15" t="s">
        <v>3384</v>
      </c>
      <c r="O667" s="16">
        <v>510</v>
      </c>
      <c r="P667" s="15" t="s">
        <v>118</v>
      </c>
      <c r="Q667" s="15">
        <v>15500</v>
      </c>
      <c r="R667" s="15">
        <v>124700</v>
      </c>
      <c r="S667" s="15">
        <v>140200</v>
      </c>
      <c r="T667" s="15">
        <v>0.14000000000000001</v>
      </c>
      <c r="U667" s="15" t="s">
        <v>3335</v>
      </c>
      <c r="V667" s="15" t="s">
        <v>76</v>
      </c>
      <c r="W667" s="16">
        <v>1</v>
      </c>
      <c r="X667" s="16">
        <v>0</v>
      </c>
      <c r="Y667" s="15">
        <v>6215</v>
      </c>
      <c r="Z667" s="15">
        <v>0.14299999999999999</v>
      </c>
      <c r="AA667" s="15" t="s">
        <v>5399</v>
      </c>
      <c r="AB667" s="15" t="s">
        <v>3386</v>
      </c>
      <c r="AC667" s="15">
        <v>0</v>
      </c>
      <c r="AD667" s="15"/>
      <c r="AE667" s="15" t="s">
        <v>119</v>
      </c>
      <c r="AF667" s="15" t="s">
        <v>119</v>
      </c>
      <c r="AG667" s="16">
        <v>1</v>
      </c>
      <c r="AH667" s="15" t="s">
        <v>5450</v>
      </c>
      <c r="AI667" s="15" t="s">
        <v>78</v>
      </c>
      <c r="AJ667" s="15">
        <v>6214.7133789099998</v>
      </c>
      <c r="AK667" s="15">
        <v>327.23523898299999</v>
      </c>
      <c r="AL667" s="15">
        <v>3089433.40325</v>
      </c>
      <c r="AM667" s="15">
        <v>1424063.9271499999</v>
      </c>
      <c r="AN667" s="14"/>
      <c r="AO667" s="14"/>
      <c r="AP667" s="19">
        <v>15500</v>
      </c>
      <c r="AQ667" s="19">
        <v>124700</v>
      </c>
      <c r="AR667" s="19">
        <v>0</v>
      </c>
      <c r="AS667" s="19">
        <v>0</v>
      </c>
      <c r="AT667" s="19">
        <f t="shared" si="146"/>
        <v>140200</v>
      </c>
      <c r="AU667" s="19">
        <v>45000</v>
      </c>
      <c r="AV667" s="19">
        <v>3000</v>
      </c>
      <c r="AW667" s="19">
        <v>33320</v>
      </c>
      <c r="AX667" s="19">
        <v>0</v>
      </c>
      <c r="AY667" s="20">
        <f t="shared" si="140"/>
        <v>81320</v>
      </c>
      <c r="AZ667" s="19">
        <f t="shared" si="147"/>
        <v>58880</v>
      </c>
      <c r="BA667" s="21">
        <v>1.4712000000000001</v>
      </c>
      <c r="BB667" s="21">
        <v>2.0617000000000001</v>
      </c>
      <c r="BC667" s="22"/>
      <c r="BD667" s="19">
        <v>1402</v>
      </c>
      <c r="BE667" s="19">
        <f t="shared" si="142"/>
        <v>866.24256000000003</v>
      </c>
      <c r="BF667" s="19">
        <f t="shared" si="143"/>
        <v>1213.92896</v>
      </c>
      <c r="BG667" s="23">
        <v>3.4819999999999997E-2</v>
      </c>
      <c r="BH667" s="23">
        <f t="shared" si="141"/>
        <v>3.4819999999999997E-2</v>
      </c>
      <c r="BI667" s="19">
        <v>30.162565939199997</v>
      </c>
      <c r="BJ667" s="19">
        <v>42.269006387199994</v>
      </c>
      <c r="BK667" s="19">
        <f t="shared" si="148"/>
        <v>836.0799940608</v>
      </c>
      <c r="BL667" s="19">
        <f t="shared" si="148"/>
        <v>1171.6599536127999</v>
      </c>
      <c r="BM667" s="19">
        <v>0</v>
      </c>
      <c r="BN667" s="19">
        <v>0</v>
      </c>
      <c r="BO667" s="19">
        <f t="shared" si="144"/>
        <v>0</v>
      </c>
      <c r="BP667" s="24">
        <f t="shared" si="149"/>
        <v>836.0799940608</v>
      </c>
      <c r="BQ667" s="24">
        <f t="shared" si="149"/>
        <v>1171.6599536127999</v>
      </c>
      <c r="BR667" s="24">
        <f t="shared" si="145"/>
        <v>335.57995955199988</v>
      </c>
    </row>
    <row r="668" spans="1:70" s="25" customFormat="1" ht="14.25" x14ac:dyDescent="0.2">
      <c r="A668" s="14">
        <v>935</v>
      </c>
      <c r="B668" s="14"/>
      <c r="C668" s="15"/>
      <c r="D668" s="16">
        <v>5127</v>
      </c>
      <c r="E668" s="15" t="s">
        <v>5451</v>
      </c>
      <c r="F668" s="15" t="s">
        <v>5452</v>
      </c>
      <c r="G668" s="17" t="s">
        <v>5453</v>
      </c>
      <c r="H668" s="17" t="s">
        <v>5454</v>
      </c>
      <c r="I668" s="17" t="s">
        <v>86</v>
      </c>
      <c r="J668" s="15" t="s">
        <v>5455</v>
      </c>
      <c r="K668" s="15" t="s">
        <v>5456</v>
      </c>
      <c r="L668" s="18" t="s">
        <v>5457</v>
      </c>
      <c r="M668" s="15" t="s">
        <v>3383</v>
      </c>
      <c r="N668" s="15" t="s">
        <v>3384</v>
      </c>
      <c r="O668" s="16">
        <v>510</v>
      </c>
      <c r="P668" s="15" t="s">
        <v>118</v>
      </c>
      <c r="Q668" s="15">
        <v>15500</v>
      </c>
      <c r="R668" s="15">
        <v>126700</v>
      </c>
      <c r="S668" s="15">
        <v>142200</v>
      </c>
      <c r="T668" s="15">
        <v>0.14000000000000001</v>
      </c>
      <c r="U668" s="15" t="s">
        <v>3335</v>
      </c>
      <c r="V668" s="15" t="s">
        <v>76</v>
      </c>
      <c r="W668" s="16">
        <v>1</v>
      </c>
      <c r="X668" s="16">
        <v>1</v>
      </c>
      <c r="Y668" s="15">
        <v>6256</v>
      </c>
      <c r="Z668" s="15">
        <v>0.14399999999999999</v>
      </c>
      <c r="AA668" s="15" t="s">
        <v>5399</v>
      </c>
      <c r="AB668" s="15" t="s">
        <v>3386</v>
      </c>
      <c r="AC668" s="15">
        <v>126500</v>
      </c>
      <c r="AD668" s="26">
        <v>40046</v>
      </c>
      <c r="AE668" s="15" t="s">
        <v>119</v>
      </c>
      <c r="AF668" s="15" t="s">
        <v>119</v>
      </c>
      <c r="AG668" s="16">
        <v>1</v>
      </c>
      <c r="AH668" s="15" t="s">
        <v>5458</v>
      </c>
      <c r="AI668" s="15" t="s">
        <v>78</v>
      </c>
      <c r="AJ668" s="15">
        <v>6256.3676757800004</v>
      </c>
      <c r="AK668" s="15">
        <v>328.13066286499998</v>
      </c>
      <c r="AL668" s="15">
        <v>3089433.7985100001</v>
      </c>
      <c r="AM668" s="15">
        <v>1424003.3440400001</v>
      </c>
      <c r="AN668" s="14"/>
      <c r="AO668" s="14"/>
      <c r="AP668" s="19">
        <v>15500</v>
      </c>
      <c r="AQ668" s="19">
        <v>125200</v>
      </c>
      <c r="AR668" s="19">
        <v>0</v>
      </c>
      <c r="AS668" s="19">
        <v>1500</v>
      </c>
      <c r="AT668" s="19">
        <f t="shared" si="146"/>
        <v>142200</v>
      </c>
      <c r="AU668" s="19">
        <v>45000</v>
      </c>
      <c r="AV668" s="19">
        <v>3000</v>
      </c>
      <c r="AW668" s="19">
        <v>33495</v>
      </c>
      <c r="AX668" s="19">
        <v>0</v>
      </c>
      <c r="AY668" s="20">
        <f t="shared" si="140"/>
        <v>81495</v>
      </c>
      <c r="AZ668" s="19">
        <f t="shared" si="147"/>
        <v>60705</v>
      </c>
      <c r="BA668" s="21">
        <v>1.4712000000000001</v>
      </c>
      <c r="BB668" s="21">
        <v>2.0617000000000001</v>
      </c>
      <c r="BC668" s="22"/>
      <c r="BD668" s="19">
        <v>1452</v>
      </c>
      <c r="BE668" s="19">
        <f t="shared" si="142"/>
        <v>893.09195999999997</v>
      </c>
      <c r="BF668" s="19">
        <f t="shared" si="143"/>
        <v>1251.554985</v>
      </c>
      <c r="BG668" s="23">
        <v>3.4819999999999997E-2</v>
      </c>
      <c r="BH668" s="23">
        <f t="shared" si="141"/>
        <v>3.4819999999999997E-2</v>
      </c>
      <c r="BI668" s="19">
        <v>30.329054287199998</v>
      </c>
      <c r="BJ668" s="19">
        <v>42.502318667699996</v>
      </c>
      <c r="BK668" s="19">
        <f t="shared" si="148"/>
        <v>862.76290571279992</v>
      </c>
      <c r="BL668" s="19">
        <f t="shared" si="148"/>
        <v>1209.0526663323001</v>
      </c>
      <c r="BM668" s="19">
        <v>0</v>
      </c>
      <c r="BN668" s="19">
        <v>0</v>
      </c>
      <c r="BO668" s="19">
        <f t="shared" si="144"/>
        <v>0</v>
      </c>
      <c r="BP668" s="24">
        <f t="shared" si="149"/>
        <v>862.76290571279992</v>
      </c>
      <c r="BQ668" s="24">
        <f t="shared" si="149"/>
        <v>1209.0526663323001</v>
      </c>
      <c r="BR668" s="24">
        <f t="shared" si="145"/>
        <v>346.28976061950016</v>
      </c>
    </row>
    <row r="669" spans="1:70" s="25" customFormat="1" ht="14.25" x14ac:dyDescent="0.2">
      <c r="A669" s="14">
        <v>936</v>
      </c>
      <c r="B669" s="14"/>
      <c r="C669" s="15" t="s">
        <v>5459</v>
      </c>
      <c r="D669" s="16">
        <v>4246</v>
      </c>
      <c r="E669" s="15" t="s">
        <v>5460</v>
      </c>
      <c r="F669" s="15" t="s">
        <v>5459</v>
      </c>
      <c r="G669" s="17" t="s">
        <v>5461</v>
      </c>
      <c r="H669" s="17" t="s">
        <v>5462</v>
      </c>
      <c r="I669" s="17" t="s">
        <v>88</v>
      </c>
      <c r="J669" s="15" t="s">
        <v>5463</v>
      </c>
      <c r="K669" s="15" t="s">
        <v>5464</v>
      </c>
      <c r="L669" s="18" t="s">
        <v>5465</v>
      </c>
      <c r="M669" s="15" t="s">
        <v>3383</v>
      </c>
      <c r="N669" s="15" t="s">
        <v>3384</v>
      </c>
      <c r="O669" s="16">
        <v>510</v>
      </c>
      <c r="P669" s="15" t="s">
        <v>118</v>
      </c>
      <c r="Q669" s="15">
        <v>15500</v>
      </c>
      <c r="R669" s="15">
        <v>137600</v>
      </c>
      <c r="S669" s="15">
        <v>153100</v>
      </c>
      <c r="T669" s="15">
        <v>0.14000000000000001</v>
      </c>
      <c r="U669" s="15" t="s">
        <v>3335</v>
      </c>
      <c r="V669" s="15" t="s">
        <v>76</v>
      </c>
      <c r="W669" s="16">
        <v>1</v>
      </c>
      <c r="X669" s="16">
        <v>1</v>
      </c>
      <c r="Y669" s="15">
        <v>6429</v>
      </c>
      <c r="Z669" s="15">
        <v>0.14799999999999999</v>
      </c>
      <c r="AA669" s="15" t="s">
        <v>5399</v>
      </c>
      <c r="AB669" s="15" t="s">
        <v>3386</v>
      </c>
      <c r="AC669" s="15">
        <v>151500</v>
      </c>
      <c r="AD669" s="26">
        <v>41026</v>
      </c>
      <c r="AE669" s="15" t="s">
        <v>147</v>
      </c>
      <c r="AF669" s="15" t="s">
        <v>5466</v>
      </c>
      <c r="AG669" s="16">
        <v>1</v>
      </c>
      <c r="AH669" s="15" t="s">
        <v>5467</v>
      </c>
      <c r="AI669" s="15" t="s">
        <v>78</v>
      </c>
      <c r="AJ669" s="15">
        <v>6429.4121093800004</v>
      </c>
      <c r="AK669" s="15">
        <v>332.01179165600001</v>
      </c>
      <c r="AL669" s="15">
        <v>3089432.6916700001</v>
      </c>
      <c r="AM669" s="15">
        <v>1423941.8253299999</v>
      </c>
      <c r="AN669" s="14"/>
      <c r="AO669" s="14"/>
      <c r="AP669" s="19">
        <v>15500</v>
      </c>
      <c r="AQ669" s="19">
        <v>137700</v>
      </c>
      <c r="AR669" s="19">
        <v>0</v>
      </c>
      <c r="AS669" s="19">
        <v>0</v>
      </c>
      <c r="AT669" s="19">
        <f t="shared" si="146"/>
        <v>153200</v>
      </c>
      <c r="AU669" s="19">
        <v>45000</v>
      </c>
      <c r="AV669" s="19">
        <v>3000</v>
      </c>
      <c r="AW669" s="19">
        <v>37870</v>
      </c>
      <c r="AX669" s="19">
        <v>0</v>
      </c>
      <c r="AY669" s="20">
        <f t="shared" si="140"/>
        <v>85870</v>
      </c>
      <c r="AZ669" s="19">
        <f t="shared" si="147"/>
        <v>67330</v>
      </c>
      <c r="BA669" s="21">
        <v>1.4712000000000001</v>
      </c>
      <c r="BB669" s="21">
        <v>2.0617000000000001</v>
      </c>
      <c r="BC669" s="22"/>
      <c r="BD669" s="19">
        <v>1532</v>
      </c>
      <c r="BE669" s="19">
        <f t="shared" si="142"/>
        <v>990.55895999999996</v>
      </c>
      <c r="BF669" s="19">
        <f t="shared" si="143"/>
        <v>1388.1426099999999</v>
      </c>
      <c r="BG669" s="23">
        <v>3.4819999999999997E-2</v>
      </c>
      <c r="BH669" s="23">
        <f t="shared" si="141"/>
        <v>3.4819999999999997E-2</v>
      </c>
      <c r="BI669" s="19">
        <v>34.491262987199995</v>
      </c>
      <c r="BJ669" s="19">
        <v>48.335125680199994</v>
      </c>
      <c r="BK669" s="19">
        <f t="shared" si="148"/>
        <v>956.06769701279995</v>
      </c>
      <c r="BL669" s="19">
        <f t="shared" si="148"/>
        <v>1339.8074843197999</v>
      </c>
      <c r="BM669" s="19">
        <v>0</v>
      </c>
      <c r="BN669" s="19">
        <v>0</v>
      </c>
      <c r="BO669" s="19">
        <f t="shared" si="144"/>
        <v>0</v>
      </c>
      <c r="BP669" s="24">
        <f t="shared" si="149"/>
        <v>956.06769701279995</v>
      </c>
      <c r="BQ669" s="24">
        <f t="shared" si="149"/>
        <v>1339.8074843197999</v>
      </c>
      <c r="BR669" s="24">
        <f t="shared" si="145"/>
        <v>383.73978730699992</v>
      </c>
    </row>
    <row r="670" spans="1:70" s="25" customFormat="1" ht="14.25" x14ac:dyDescent="0.2">
      <c r="A670" s="14">
        <v>937</v>
      </c>
      <c r="B670" s="14"/>
      <c r="C670" s="15"/>
      <c r="D670" s="16">
        <v>86</v>
      </c>
      <c r="E670" s="15" t="s">
        <v>5468</v>
      </c>
      <c r="F670" s="15" t="s">
        <v>5469</v>
      </c>
      <c r="G670" s="17" t="s">
        <v>5470</v>
      </c>
      <c r="H670" s="17" t="s">
        <v>5471</v>
      </c>
      <c r="I670" s="17" t="s">
        <v>86</v>
      </c>
      <c r="J670" s="15" t="s">
        <v>5472</v>
      </c>
      <c r="K670" s="15" t="s">
        <v>3381</v>
      </c>
      <c r="L670" s="18" t="s">
        <v>5473</v>
      </c>
      <c r="M670" s="15" t="s">
        <v>3383</v>
      </c>
      <c r="N670" s="15" t="s">
        <v>3384</v>
      </c>
      <c r="O670" s="16">
        <v>510</v>
      </c>
      <c r="P670" s="15" t="s">
        <v>118</v>
      </c>
      <c r="Q670" s="15">
        <v>24500</v>
      </c>
      <c r="R670" s="15">
        <v>165800</v>
      </c>
      <c r="S670" s="15">
        <v>190300</v>
      </c>
      <c r="T670" s="15">
        <v>0.28999999999999998</v>
      </c>
      <c r="U670" s="15" t="s">
        <v>3335</v>
      </c>
      <c r="V670" s="15" t="s">
        <v>76</v>
      </c>
      <c r="W670" s="16">
        <v>1</v>
      </c>
      <c r="X670" s="16">
        <v>1</v>
      </c>
      <c r="Y670" s="15">
        <v>12964</v>
      </c>
      <c r="Z670" s="15">
        <v>0.29799999999999999</v>
      </c>
      <c r="AA670" s="15" t="s">
        <v>5399</v>
      </c>
      <c r="AB670" s="15" t="s">
        <v>3386</v>
      </c>
      <c r="AC670" s="15">
        <v>175000</v>
      </c>
      <c r="AD670" s="26">
        <v>41451</v>
      </c>
      <c r="AE670" s="15" t="s">
        <v>119</v>
      </c>
      <c r="AF670" s="15" t="s">
        <v>119</v>
      </c>
      <c r="AG670" s="16">
        <v>1</v>
      </c>
      <c r="AH670" s="15" t="s">
        <v>5474</v>
      </c>
      <c r="AI670" s="15" t="s">
        <v>78</v>
      </c>
      <c r="AJ670" s="15">
        <v>12964.2929688</v>
      </c>
      <c r="AK670" s="15">
        <v>467.05525026200002</v>
      </c>
      <c r="AL670" s="15">
        <v>3089421.5663700001</v>
      </c>
      <c r="AM670" s="15">
        <v>1423861.5804900001</v>
      </c>
      <c r="AN670" s="14"/>
      <c r="AO670" s="14"/>
      <c r="AP670" s="19">
        <v>24500</v>
      </c>
      <c r="AQ670" s="19">
        <v>149500</v>
      </c>
      <c r="AR670" s="19">
        <v>0</v>
      </c>
      <c r="AS670" s="19">
        <v>17300</v>
      </c>
      <c r="AT670" s="19">
        <f t="shared" si="146"/>
        <v>191300</v>
      </c>
      <c r="AU670" s="19">
        <v>45000</v>
      </c>
      <c r="AV670" s="19">
        <v>0</v>
      </c>
      <c r="AW670" s="19">
        <v>45150</v>
      </c>
      <c r="AX670" s="19">
        <v>0</v>
      </c>
      <c r="AY670" s="20">
        <f t="shared" si="140"/>
        <v>90150</v>
      </c>
      <c r="AZ670" s="19">
        <f t="shared" si="147"/>
        <v>101150</v>
      </c>
      <c r="BA670" s="21">
        <v>1.4712000000000001</v>
      </c>
      <c r="BB670" s="21">
        <v>2.0617000000000001</v>
      </c>
      <c r="BC670" s="22"/>
      <c r="BD670" s="19">
        <v>2259</v>
      </c>
      <c r="BE670" s="19">
        <f t="shared" si="142"/>
        <v>1488.1188</v>
      </c>
      <c r="BF670" s="19">
        <f t="shared" si="143"/>
        <v>2085.4095500000003</v>
      </c>
      <c r="BG670" s="23">
        <v>3.4819999999999997E-2</v>
      </c>
      <c r="BH670" s="23">
        <f t="shared" si="141"/>
        <v>3.4819999999999997E-2</v>
      </c>
      <c r="BI670" s="19">
        <v>42.953993783999998</v>
      </c>
      <c r="BJ670" s="19">
        <v>60.194568369000002</v>
      </c>
      <c r="BK670" s="19">
        <f t="shared" si="148"/>
        <v>1445.164806216</v>
      </c>
      <c r="BL670" s="19">
        <f t="shared" si="148"/>
        <v>2025.2149816310002</v>
      </c>
      <c r="BM670" s="19">
        <v>0</v>
      </c>
      <c r="BN670" s="19">
        <v>0</v>
      </c>
      <c r="BO670" s="19">
        <f t="shared" si="144"/>
        <v>0</v>
      </c>
      <c r="BP670" s="24">
        <f t="shared" si="149"/>
        <v>1445.164806216</v>
      </c>
      <c r="BQ670" s="24">
        <f t="shared" si="149"/>
        <v>2025.2149816310002</v>
      </c>
      <c r="BR670" s="24">
        <f t="shared" si="145"/>
        <v>580.05017541500024</v>
      </c>
    </row>
    <row r="671" spans="1:70" s="25" customFormat="1" ht="14.25" x14ac:dyDescent="0.2">
      <c r="A671" s="14">
        <v>938</v>
      </c>
      <c r="B671" s="14"/>
      <c r="C671" s="15"/>
      <c r="D671" s="16">
        <v>9741</v>
      </c>
      <c r="E671" s="15" t="s">
        <v>5475</v>
      </c>
      <c r="F671" s="15" t="s">
        <v>5476</v>
      </c>
      <c r="G671" s="17" t="s">
        <v>5477</v>
      </c>
      <c r="H671" s="17" t="s">
        <v>5478</v>
      </c>
      <c r="I671" s="17" t="s">
        <v>86</v>
      </c>
      <c r="J671" s="15" t="s">
        <v>5479</v>
      </c>
      <c r="K671" s="15" t="s">
        <v>5480</v>
      </c>
      <c r="L671" s="18" t="s">
        <v>5481</v>
      </c>
      <c r="M671" s="15" t="s">
        <v>3383</v>
      </c>
      <c r="N671" s="15" t="s">
        <v>3384</v>
      </c>
      <c r="O671" s="16">
        <v>510</v>
      </c>
      <c r="P671" s="15" t="s">
        <v>118</v>
      </c>
      <c r="Q671" s="15">
        <v>22500</v>
      </c>
      <c r="R671" s="15">
        <v>172600</v>
      </c>
      <c r="S671" s="15">
        <v>195100</v>
      </c>
      <c r="T671" s="15">
        <v>0.25</v>
      </c>
      <c r="U671" s="15" t="s">
        <v>3335</v>
      </c>
      <c r="V671" s="15" t="s">
        <v>76</v>
      </c>
      <c r="W671" s="16">
        <v>1</v>
      </c>
      <c r="X671" s="16">
        <v>1</v>
      </c>
      <c r="Y671" s="15">
        <v>11394</v>
      </c>
      <c r="Z671" s="15">
        <v>0.26200000000000001</v>
      </c>
      <c r="AA671" s="15" t="s">
        <v>5399</v>
      </c>
      <c r="AB671" s="15" t="s">
        <v>78</v>
      </c>
      <c r="AC671" s="15">
        <v>169500</v>
      </c>
      <c r="AD671" s="26">
        <v>41085</v>
      </c>
      <c r="AE671" s="15" t="s">
        <v>119</v>
      </c>
      <c r="AF671" s="15" t="s">
        <v>119</v>
      </c>
      <c r="AG671" s="16">
        <v>1</v>
      </c>
      <c r="AH671" s="15" t="s">
        <v>5482</v>
      </c>
      <c r="AI671" s="15" t="s">
        <v>78</v>
      </c>
      <c r="AJ671" s="15">
        <v>11394.3554688</v>
      </c>
      <c r="AK671" s="15">
        <v>445.43130905300001</v>
      </c>
      <c r="AL671" s="15">
        <v>3089314.9534700001</v>
      </c>
      <c r="AM671" s="15">
        <v>1423837.6469399999</v>
      </c>
      <c r="AN671" s="14"/>
      <c r="AO671" s="14"/>
      <c r="AP671" s="19">
        <v>22500</v>
      </c>
      <c r="AQ671" s="19">
        <v>172600</v>
      </c>
      <c r="AR671" s="19">
        <v>0</v>
      </c>
      <c r="AS671" s="19">
        <v>0</v>
      </c>
      <c r="AT671" s="19">
        <f t="shared" si="146"/>
        <v>195100</v>
      </c>
      <c r="AU671" s="19">
        <v>45000</v>
      </c>
      <c r="AV671" s="19">
        <v>3000</v>
      </c>
      <c r="AW671" s="19">
        <v>52535</v>
      </c>
      <c r="AX671" s="19">
        <v>0</v>
      </c>
      <c r="AY671" s="20">
        <f t="shared" si="140"/>
        <v>100535</v>
      </c>
      <c r="AZ671" s="19">
        <f t="shared" si="147"/>
        <v>94565</v>
      </c>
      <c r="BA671" s="21">
        <v>1.4712000000000001</v>
      </c>
      <c r="BB671" s="21">
        <v>2.0617000000000001</v>
      </c>
      <c r="BC671" s="22"/>
      <c r="BD671" s="19">
        <v>1951</v>
      </c>
      <c r="BE671" s="19">
        <f t="shared" si="142"/>
        <v>1391.24028</v>
      </c>
      <c r="BF671" s="19">
        <f t="shared" si="143"/>
        <v>1949.6466050000001</v>
      </c>
      <c r="BG671" s="23">
        <v>3.4819999999999997E-2</v>
      </c>
      <c r="BH671" s="23">
        <f t="shared" si="141"/>
        <v>3.4819999999999997E-2</v>
      </c>
      <c r="BI671" s="19">
        <v>48.442986549599993</v>
      </c>
      <c r="BJ671" s="19">
        <v>67.886694786099994</v>
      </c>
      <c r="BK671" s="19">
        <f t="shared" si="148"/>
        <v>1342.7972934504</v>
      </c>
      <c r="BL671" s="19">
        <f t="shared" si="148"/>
        <v>1881.7599102139002</v>
      </c>
      <c r="BM671" s="19">
        <v>0</v>
      </c>
      <c r="BN671" s="19">
        <v>0</v>
      </c>
      <c r="BO671" s="19">
        <f t="shared" si="144"/>
        <v>0</v>
      </c>
      <c r="BP671" s="24">
        <f t="shared" si="149"/>
        <v>1342.7972934504</v>
      </c>
      <c r="BQ671" s="24">
        <f t="shared" si="149"/>
        <v>1881.7599102139002</v>
      </c>
      <c r="BR671" s="24">
        <f t="shared" si="145"/>
        <v>538.96261676350014</v>
      </c>
    </row>
    <row r="672" spans="1:70" s="25" customFormat="1" ht="14.25" x14ac:dyDescent="0.2">
      <c r="A672" s="14">
        <v>939</v>
      </c>
      <c r="B672" s="14"/>
      <c r="C672" s="15"/>
      <c r="D672" s="16">
        <v>11279</v>
      </c>
      <c r="E672" s="15" t="s">
        <v>5483</v>
      </c>
      <c r="F672" s="15" t="s">
        <v>5484</v>
      </c>
      <c r="G672" s="17" t="s">
        <v>5485</v>
      </c>
      <c r="H672" s="17" t="s">
        <v>5486</v>
      </c>
      <c r="I672" s="17" t="s">
        <v>86</v>
      </c>
      <c r="J672" s="15" t="s">
        <v>5487</v>
      </c>
      <c r="K672" s="15" t="s">
        <v>4004</v>
      </c>
      <c r="L672" s="18" t="s">
        <v>5488</v>
      </c>
      <c r="M672" s="15" t="s">
        <v>3383</v>
      </c>
      <c r="N672" s="15" t="s">
        <v>3384</v>
      </c>
      <c r="O672" s="16">
        <v>510</v>
      </c>
      <c r="P672" s="15" t="s">
        <v>118</v>
      </c>
      <c r="Q672" s="15">
        <v>19800</v>
      </c>
      <c r="R672" s="15">
        <v>149200</v>
      </c>
      <c r="S672" s="15">
        <v>169000</v>
      </c>
      <c r="T672" s="15">
        <v>0.2</v>
      </c>
      <c r="U672" s="15" t="s">
        <v>3335</v>
      </c>
      <c r="V672" s="15" t="s">
        <v>76</v>
      </c>
      <c r="W672" s="16">
        <v>1</v>
      </c>
      <c r="X672" s="16">
        <v>1</v>
      </c>
      <c r="Y672" s="15">
        <v>9019</v>
      </c>
      <c r="Z672" s="15">
        <v>0.20699999999999999</v>
      </c>
      <c r="AA672" s="15" t="s">
        <v>5399</v>
      </c>
      <c r="AB672" s="15" t="s">
        <v>78</v>
      </c>
      <c r="AC672" s="15">
        <v>0</v>
      </c>
      <c r="AD672" s="26">
        <v>42535</v>
      </c>
      <c r="AE672" s="15" t="s">
        <v>147</v>
      </c>
      <c r="AF672" s="15" t="s">
        <v>5489</v>
      </c>
      <c r="AG672" s="16">
        <v>1</v>
      </c>
      <c r="AH672" s="15" t="s">
        <v>5490</v>
      </c>
      <c r="AI672" s="15" t="s">
        <v>78</v>
      </c>
      <c r="AJ672" s="15">
        <v>9018.9765625</v>
      </c>
      <c r="AK672" s="15">
        <v>408.93720070900002</v>
      </c>
      <c r="AL672" s="15">
        <v>3089254.9912999999</v>
      </c>
      <c r="AM672" s="15">
        <v>1423896.3067999999</v>
      </c>
      <c r="AN672" s="14"/>
      <c r="AO672" s="14"/>
      <c r="AP672" s="19">
        <v>19800</v>
      </c>
      <c r="AQ672" s="19">
        <v>149300</v>
      </c>
      <c r="AR672" s="19">
        <v>0</v>
      </c>
      <c r="AS672" s="19">
        <v>0</v>
      </c>
      <c r="AT672" s="19">
        <f t="shared" si="146"/>
        <v>169100</v>
      </c>
      <c r="AU672" s="19">
        <v>45000</v>
      </c>
      <c r="AV672" s="19">
        <v>3000</v>
      </c>
      <c r="AW672" s="19">
        <v>43435</v>
      </c>
      <c r="AX672" s="19">
        <v>0</v>
      </c>
      <c r="AY672" s="20">
        <f t="shared" si="140"/>
        <v>91435</v>
      </c>
      <c r="AZ672" s="19">
        <f t="shared" si="147"/>
        <v>77665</v>
      </c>
      <c r="BA672" s="21">
        <v>1.4712000000000001</v>
      </c>
      <c r="BB672" s="21">
        <v>2.0617000000000001</v>
      </c>
      <c r="BC672" s="22"/>
      <c r="BD672" s="19">
        <v>1691</v>
      </c>
      <c r="BE672" s="19">
        <f t="shared" si="142"/>
        <v>1142.6074800000001</v>
      </c>
      <c r="BF672" s="19">
        <f t="shared" si="143"/>
        <v>1601.2193050000001</v>
      </c>
      <c r="BG672" s="23">
        <v>3.4819999999999997E-2</v>
      </c>
      <c r="BH672" s="23">
        <f t="shared" si="141"/>
        <v>3.4819999999999997E-2</v>
      </c>
      <c r="BI672" s="19">
        <v>39.785592453600003</v>
      </c>
      <c r="BJ672" s="19">
        <v>55.754456200099995</v>
      </c>
      <c r="BK672" s="19">
        <f t="shared" si="148"/>
        <v>1102.8218875464001</v>
      </c>
      <c r="BL672" s="19">
        <f t="shared" si="148"/>
        <v>1545.4648487999</v>
      </c>
      <c r="BM672" s="19">
        <v>0</v>
      </c>
      <c r="BN672" s="19">
        <v>0</v>
      </c>
      <c r="BO672" s="19">
        <f t="shared" si="144"/>
        <v>0</v>
      </c>
      <c r="BP672" s="24">
        <f t="shared" si="149"/>
        <v>1102.8218875464001</v>
      </c>
      <c r="BQ672" s="24">
        <f t="shared" si="149"/>
        <v>1545.4648487999</v>
      </c>
      <c r="BR672" s="24">
        <f t="shared" si="145"/>
        <v>442.64296125349983</v>
      </c>
    </row>
    <row r="673" spans="1:70" s="25" customFormat="1" ht="14.25" x14ac:dyDescent="0.2">
      <c r="A673" s="14">
        <v>940</v>
      </c>
      <c r="B673" s="14"/>
      <c r="C673" s="15" t="s">
        <v>5491</v>
      </c>
      <c r="D673" s="16">
        <v>306</v>
      </c>
      <c r="E673" s="15" t="s">
        <v>5492</v>
      </c>
      <c r="F673" s="15" t="s">
        <v>5491</v>
      </c>
      <c r="G673" s="17" t="s">
        <v>5493</v>
      </c>
      <c r="H673" s="17" t="s">
        <v>5494</v>
      </c>
      <c r="I673" s="17" t="s">
        <v>86</v>
      </c>
      <c r="J673" s="15" t="s">
        <v>5495</v>
      </c>
      <c r="K673" s="15" t="s">
        <v>5496</v>
      </c>
      <c r="L673" s="18" t="s">
        <v>5497</v>
      </c>
      <c r="M673" s="15" t="s">
        <v>3383</v>
      </c>
      <c r="N673" s="15" t="s">
        <v>3384</v>
      </c>
      <c r="O673" s="16">
        <v>510</v>
      </c>
      <c r="P673" s="15" t="s">
        <v>118</v>
      </c>
      <c r="Q673" s="15">
        <v>21500</v>
      </c>
      <c r="R673" s="15">
        <v>177900</v>
      </c>
      <c r="S673" s="15">
        <v>199400</v>
      </c>
      <c r="T673" s="15">
        <v>0.23</v>
      </c>
      <c r="U673" s="15" t="s">
        <v>3335</v>
      </c>
      <c r="V673" s="15" t="s">
        <v>76</v>
      </c>
      <c r="W673" s="16">
        <v>1</v>
      </c>
      <c r="X673" s="16">
        <v>1</v>
      </c>
      <c r="Y673" s="15">
        <v>10899</v>
      </c>
      <c r="Z673" s="15">
        <v>0.25</v>
      </c>
      <c r="AA673" s="15" t="s">
        <v>5399</v>
      </c>
      <c r="AB673" s="15" t="s">
        <v>78</v>
      </c>
      <c r="AC673" s="15">
        <v>157000</v>
      </c>
      <c r="AD673" s="26">
        <v>38436</v>
      </c>
      <c r="AE673" s="15" t="s">
        <v>119</v>
      </c>
      <c r="AF673" s="15" t="s">
        <v>119</v>
      </c>
      <c r="AG673" s="16">
        <v>1</v>
      </c>
      <c r="AH673" s="15" t="s">
        <v>5498</v>
      </c>
      <c r="AI673" s="15" t="s">
        <v>78</v>
      </c>
      <c r="AJ673" s="15">
        <v>10899.4057617</v>
      </c>
      <c r="AK673" s="15">
        <v>450.980582605</v>
      </c>
      <c r="AL673" s="15">
        <v>3089247.20114</v>
      </c>
      <c r="AM673" s="15">
        <v>1423984.3747099999</v>
      </c>
      <c r="AN673" s="14"/>
      <c r="AO673" s="14"/>
      <c r="AP673" s="19">
        <v>21500</v>
      </c>
      <c r="AQ673" s="19">
        <v>178000</v>
      </c>
      <c r="AR673" s="19">
        <v>0</v>
      </c>
      <c r="AS673" s="19">
        <v>0</v>
      </c>
      <c r="AT673" s="19">
        <f t="shared" si="146"/>
        <v>199500</v>
      </c>
      <c r="AU673" s="19">
        <v>45000</v>
      </c>
      <c r="AV673" s="19">
        <v>3000</v>
      </c>
      <c r="AW673" s="19">
        <v>54075</v>
      </c>
      <c r="AX673" s="19">
        <v>0</v>
      </c>
      <c r="AY673" s="20">
        <f t="shared" si="140"/>
        <v>102075</v>
      </c>
      <c r="AZ673" s="19">
        <f t="shared" si="147"/>
        <v>97425</v>
      </c>
      <c r="BA673" s="21">
        <v>1.4712000000000001</v>
      </c>
      <c r="BB673" s="21">
        <v>2.0617000000000001</v>
      </c>
      <c r="BC673" s="22"/>
      <c r="BD673" s="19">
        <v>1995</v>
      </c>
      <c r="BE673" s="19">
        <f t="shared" si="142"/>
        <v>1433.3166000000001</v>
      </c>
      <c r="BF673" s="19">
        <f t="shared" si="143"/>
        <v>2008.6112250000001</v>
      </c>
      <c r="BG673" s="23">
        <v>3.4819999999999997E-2</v>
      </c>
      <c r="BH673" s="23">
        <f t="shared" ref="BH673:BH734" si="150">BG673</f>
        <v>3.4819999999999997E-2</v>
      </c>
      <c r="BI673" s="19">
        <v>49.908084011999996</v>
      </c>
      <c r="BJ673" s="19">
        <v>69.9398428545</v>
      </c>
      <c r="BK673" s="19">
        <f t="shared" si="148"/>
        <v>1383.4085159880001</v>
      </c>
      <c r="BL673" s="19">
        <f t="shared" si="148"/>
        <v>1938.6713821455</v>
      </c>
      <c r="BM673" s="19">
        <v>0</v>
      </c>
      <c r="BN673" s="19">
        <v>0</v>
      </c>
      <c r="BO673" s="19">
        <f t="shared" si="144"/>
        <v>0</v>
      </c>
      <c r="BP673" s="24">
        <f t="shared" si="149"/>
        <v>1383.4085159880001</v>
      </c>
      <c r="BQ673" s="24">
        <f t="shared" si="149"/>
        <v>1938.6713821455</v>
      </c>
      <c r="BR673" s="24">
        <f t="shared" si="145"/>
        <v>555.26286615749996</v>
      </c>
    </row>
    <row r="674" spans="1:70" s="25" customFormat="1" ht="14.25" x14ac:dyDescent="0.2">
      <c r="A674" s="14">
        <v>941</v>
      </c>
      <c r="B674" s="14"/>
      <c r="C674" s="15"/>
      <c r="D674" s="16">
        <v>2897</v>
      </c>
      <c r="E674" s="15" t="s">
        <v>5499</v>
      </c>
      <c r="F674" s="15" t="s">
        <v>5500</v>
      </c>
      <c r="G674" s="17" t="s">
        <v>5501</v>
      </c>
      <c r="H674" s="17" t="s">
        <v>5502</v>
      </c>
      <c r="I674" s="17" t="s">
        <v>86</v>
      </c>
      <c r="J674" s="15" t="s">
        <v>5503</v>
      </c>
      <c r="K674" s="15" t="s">
        <v>1795</v>
      </c>
      <c r="L674" s="18" t="s">
        <v>5504</v>
      </c>
      <c r="M674" s="15" t="s">
        <v>3383</v>
      </c>
      <c r="N674" s="15" t="s">
        <v>3384</v>
      </c>
      <c r="O674" s="16">
        <v>510</v>
      </c>
      <c r="P674" s="15" t="s">
        <v>118</v>
      </c>
      <c r="Q674" s="15">
        <v>21500</v>
      </c>
      <c r="R674" s="15">
        <v>167700</v>
      </c>
      <c r="S674" s="15">
        <v>189200</v>
      </c>
      <c r="T674" s="15">
        <v>0.23</v>
      </c>
      <c r="U674" s="15" t="s">
        <v>3335</v>
      </c>
      <c r="V674" s="15" t="s">
        <v>76</v>
      </c>
      <c r="W674" s="16">
        <v>1</v>
      </c>
      <c r="X674" s="16">
        <v>1</v>
      </c>
      <c r="Y674" s="15">
        <v>10650</v>
      </c>
      <c r="Z674" s="15">
        <v>0.24399999999999999</v>
      </c>
      <c r="AA674" s="15" t="s">
        <v>5399</v>
      </c>
      <c r="AB674" s="15" t="s">
        <v>78</v>
      </c>
      <c r="AC674" s="15">
        <v>169900</v>
      </c>
      <c r="AD674" s="26">
        <v>38315</v>
      </c>
      <c r="AE674" s="15" t="s">
        <v>119</v>
      </c>
      <c r="AF674" s="15" t="s">
        <v>119</v>
      </c>
      <c r="AG674" s="16">
        <v>1</v>
      </c>
      <c r="AH674" s="15" t="s">
        <v>5505</v>
      </c>
      <c r="AI674" s="15" t="s">
        <v>78</v>
      </c>
      <c r="AJ674" s="15">
        <v>10650.2080078</v>
      </c>
      <c r="AK674" s="15">
        <v>476.09537240399999</v>
      </c>
      <c r="AL674" s="15">
        <v>3089243.3780200002</v>
      </c>
      <c r="AM674" s="15">
        <v>1424051.7222899999</v>
      </c>
      <c r="AN674" s="14"/>
      <c r="AO674" s="14"/>
      <c r="AP674" s="19">
        <v>21500</v>
      </c>
      <c r="AQ674" s="19">
        <v>167800</v>
      </c>
      <c r="AR674" s="19">
        <v>0</v>
      </c>
      <c r="AS674" s="19">
        <v>0</v>
      </c>
      <c r="AT674" s="19">
        <f t="shared" si="146"/>
        <v>189300</v>
      </c>
      <c r="AU674" s="19">
        <v>45000</v>
      </c>
      <c r="AV674" s="19">
        <v>3000</v>
      </c>
      <c r="AW674" s="19">
        <v>50505</v>
      </c>
      <c r="AX674" s="19">
        <v>0</v>
      </c>
      <c r="AY674" s="20">
        <f t="shared" si="140"/>
        <v>98505</v>
      </c>
      <c r="AZ674" s="19">
        <f t="shared" si="147"/>
        <v>90795</v>
      </c>
      <c r="BA674" s="21">
        <v>1.4712000000000001</v>
      </c>
      <c r="BB674" s="21">
        <v>2.0617000000000001</v>
      </c>
      <c r="BC674" s="22"/>
      <c r="BD674" s="19">
        <v>1893</v>
      </c>
      <c r="BE674" s="19">
        <f t="shared" ref="BE674:BE735" si="151">(AZ674/100)*BA674</f>
        <v>1335.7760400000002</v>
      </c>
      <c r="BF674" s="19">
        <f t="shared" si="143"/>
        <v>1871.9205150000003</v>
      </c>
      <c r="BG674" s="23">
        <v>3.4819999999999997E-2</v>
      </c>
      <c r="BH674" s="23">
        <f t="shared" si="150"/>
        <v>3.4819999999999997E-2</v>
      </c>
      <c r="BI674" s="19">
        <v>46.511721712800004</v>
      </c>
      <c r="BJ674" s="19">
        <v>65.180272332300007</v>
      </c>
      <c r="BK674" s="19">
        <f t="shared" si="148"/>
        <v>1289.2643182872002</v>
      </c>
      <c r="BL674" s="19">
        <f t="shared" si="148"/>
        <v>1806.7402426677002</v>
      </c>
      <c r="BM674" s="19">
        <v>0</v>
      </c>
      <c r="BN674" s="19">
        <v>0</v>
      </c>
      <c r="BO674" s="19">
        <f t="shared" si="144"/>
        <v>0</v>
      </c>
      <c r="BP674" s="24">
        <f t="shared" si="149"/>
        <v>1289.2643182872002</v>
      </c>
      <c r="BQ674" s="24">
        <f t="shared" si="149"/>
        <v>1806.7402426677002</v>
      </c>
      <c r="BR674" s="24">
        <f t="shared" si="145"/>
        <v>517.47592438049992</v>
      </c>
    </row>
    <row r="675" spans="1:70" s="25" customFormat="1" ht="14.25" x14ac:dyDescent="0.2">
      <c r="A675" s="14">
        <v>942</v>
      </c>
      <c r="B675" s="14"/>
      <c r="C675" s="15"/>
      <c r="D675" s="16">
        <v>7196</v>
      </c>
      <c r="E675" s="15" t="s">
        <v>5506</v>
      </c>
      <c r="F675" s="15" t="s">
        <v>5507</v>
      </c>
      <c r="G675" s="17" t="s">
        <v>5508</v>
      </c>
      <c r="H675" s="17" t="s">
        <v>5509</v>
      </c>
      <c r="I675" s="17" t="s">
        <v>86</v>
      </c>
      <c r="J675" s="15" t="s">
        <v>5510</v>
      </c>
      <c r="K675" s="15" t="s">
        <v>5511</v>
      </c>
      <c r="L675" s="18" t="s">
        <v>5512</v>
      </c>
      <c r="M675" s="15" t="s">
        <v>3383</v>
      </c>
      <c r="N675" s="15" t="s">
        <v>3384</v>
      </c>
      <c r="O675" s="16">
        <v>510</v>
      </c>
      <c r="P675" s="15" t="s">
        <v>118</v>
      </c>
      <c r="Q675" s="15">
        <v>23600</v>
      </c>
      <c r="R675" s="15">
        <v>167600</v>
      </c>
      <c r="S675" s="15">
        <v>191200</v>
      </c>
      <c r="T675" s="15">
        <v>0.27</v>
      </c>
      <c r="U675" s="15" t="s">
        <v>3335</v>
      </c>
      <c r="V675" s="15" t="s">
        <v>76</v>
      </c>
      <c r="W675" s="16">
        <v>1</v>
      </c>
      <c r="X675" s="16">
        <v>1</v>
      </c>
      <c r="Y675" s="15">
        <v>11671</v>
      </c>
      <c r="Z675" s="15">
        <v>0.26800000000000002</v>
      </c>
      <c r="AA675" s="15" t="s">
        <v>5399</v>
      </c>
      <c r="AB675" s="15" t="s">
        <v>78</v>
      </c>
      <c r="AC675" s="15">
        <v>166970</v>
      </c>
      <c r="AD675" s="26">
        <v>38099</v>
      </c>
      <c r="AE675" s="15" t="s">
        <v>147</v>
      </c>
      <c r="AF675" s="15" t="s">
        <v>5513</v>
      </c>
      <c r="AG675" s="16">
        <v>1</v>
      </c>
      <c r="AH675" s="15" t="s">
        <v>5514</v>
      </c>
      <c r="AI675" s="15" t="s">
        <v>78</v>
      </c>
      <c r="AJ675" s="15">
        <v>11670.8183594</v>
      </c>
      <c r="AK675" s="15">
        <v>516.34247175999997</v>
      </c>
      <c r="AL675" s="15">
        <v>3089232.3826100002</v>
      </c>
      <c r="AM675" s="15">
        <v>1424111.54694</v>
      </c>
      <c r="AN675" s="14"/>
      <c r="AO675" s="14"/>
      <c r="AP675" s="19">
        <v>23600</v>
      </c>
      <c r="AQ675" s="19">
        <v>167700</v>
      </c>
      <c r="AR675" s="19">
        <v>0</v>
      </c>
      <c r="AS675" s="19">
        <v>0</v>
      </c>
      <c r="AT675" s="19">
        <f t="shared" si="146"/>
        <v>191300</v>
      </c>
      <c r="AU675" s="19">
        <v>45000</v>
      </c>
      <c r="AV675" s="19">
        <v>3000</v>
      </c>
      <c r="AW675" s="19">
        <v>51205</v>
      </c>
      <c r="AX675" s="19">
        <f>12480+24960</f>
        <v>37440</v>
      </c>
      <c r="AY675" s="20">
        <f t="shared" ref="AY675:AY736" si="152">SUM(AU675:AX675)</f>
        <v>136645</v>
      </c>
      <c r="AZ675" s="19">
        <f t="shared" si="147"/>
        <v>54655</v>
      </c>
      <c r="BA675" s="21">
        <v>1.4712000000000001</v>
      </c>
      <c r="BB675" s="21">
        <v>2.0617000000000001</v>
      </c>
      <c r="BC675" s="22"/>
      <c r="BD675" s="19">
        <v>1913</v>
      </c>
      <c r="BE675" s="19">
        <f t="shared" si="151"/>
        <v>804.08435999999995</v>
      </c>
      <c r="BF675" s="19">
        <f t="shared" ref="BF675:BF736" si="153">(AZ675/100)*BB675</f>
        <v>1126.8221349999999</v>
      </c>
      <c r="BG675" s="23">
        <v>3.4819999999999997E-2</v>
      </c>
      <c r="BH675" s="23">
        <f t="shared" si="150"/>
        <v>3.4819999999999997E-2</v>
      </c>
      <c r="BI675" s="19">
        <v>27.998217415199996</v>
      </c>
      <c r="BJ675" s="19">
        <v>39.235946740699994</v>
      </c>
      <c r="BK675" s="19">
        <f t="shared" si="148"/>
        <v>776.08614258479997</v>
      </c>
      <c r="BL675" s="19">
        <f t="shared" si="148"/>
        <v>1087.5861882592999</v>
      </c>
      <c r="BM675" s="19">
        <v>0</v>
      </c>
      <c r="BN675" s="19">
        <v>0</v>
      </c>
      <c r="BO675" s="19">
        <f t="shared" ref="BO675:BO736" si="154">BN675-BM675</f>
        <v>0</v>
      </c>
      <c r="BP675" s="24">
        <f t="shared" si="149"/>
        <v>776.08614258479997</v>
      </c>
      <c r="BQ675" s="24">
        <f t="shared" si="149"/>
        <v>1087.5861882592999</v>
      </c>
      <c r="BR675" s="24">
        <f t="shared" ref="BR675:BR736" si="155">BQ675-BP675</f>
        <v>311.50004567449992</v>
      </c>
    </row>
    <row r="676" spans="1:70" s="25" customFormat="1" ht="14.25" x14ac:dyDescent="0.2">
      <c r="A676" s="14">
        <v>943</v>
      </c>
      <c r="B676" s="14"/>
      <c r="C676" s="15"/>
      <c r="D676" s="16">
        <v>12738</v>
      </c>
      <c r="E676" s="15" t="s">
        <v>5515</v>
      </c>
      <c r="F676" s="15" t="s">
        <v>5516</v>
      </c>
      <c r="G676" s="17" t="s">
        <v>5517</v>
      </c>
      <c r="H676" s="17" t="s">
        <v>5518</v>
      </c>
      <c r="I676" s="17" t="s">
        <v>86</v>
      </c>
      <c r="J676" s="15" t="s">
        <v>5519</v>
      </c>
      <c r="K676" s="15" t="s">
        <v>3122</v>
      </c>
      <c r="L676" s="18" t="s">
        <v>5520</v>
      </c>
      <c r="M676" s="15" t="s">
        <v>3383</v>
      </c>
      <c r="N676" s="15" t="s">
        <v>3384</v>
      </c>
      <c r="O676" s="16">
        <v>510</v>
      </c>
      <c r="P676" s="15" t="s">
        <v>118</v>
      </c>
      <c r="Q676" s="15">
        <v>24100</v>
      </c>
      <c r="R676" s="15">
        <v>199100</v>
      </c>
      <c r="S676" s="15">
        <v>223200</v>
      </c>
      <c r="T676" s="15">
        <v>0.28000000000000003</v>
      </c>
      <c r="U676" s="15" t="s">
        <v>3335</v>
      </c>
      <c r="V676" s="15" t="s">
        <v>76</v>
      </c>
      <c r="W676" s="16">
        <v>1</v>
      </c>
      <c r="X676" s="16">
        <v>1</v>
      </c>
      <c r="Y676" s="15">
        <v>12327</v>
      </c>
      <c r="Z676" s="15">
        <v>0.28299999999999997</v>
      </c>
      <c r="AA676" s="15" t="s">
        <v>5399</v>
      </c>
      <c r="AB676" s="15" t="s">
        <v>78</v>
      </c>
      <c r="AC676" s="15">
        <v>176400</v>
      </c>
      <c r="AD676" s="26">
        <v>38071</v>
      </c>
      <c r="AE676" s="15" t="s">
        <v>119</v>
      </c>
      <c r="AF676" s="15" t="s">
        <v>119</v>
      </c>
      <c r="AG676" s="16">
        <v>1</v>
      </c>
      <c r="AH676" s="15" t="s">
        <v>5521</v>
      </c>
      <c r="AI676" s="15" t="s">
        <v>78</v>
      </c>
      <c r="AJ676" s="15">
        <v>12326.8188477</v>
      </c>
      <c r="AK676" s="15">
        <v>542.33349293900005</v>
      </c>
      <c r="AL676" s="15">
        <v>3089226.3911700002</v>
      </c>
      <c r="AM676" s="15">
        <v>1424169.4400500001</v>
      </c>
      <c r="AN676" s="14"/>
      <c r="AO676" s="14"/>
      <c r="AP676" s="19">
        <v>24100</v>
      </c>
      <c r="AQ676" s="19">
        <v>198900</v>
      </c>
      <c r="AR676" s="19">
        <v>0</v>
      </c>
      <c r="AS676" s="19">
        <v>300</v>
      </c>
      <c r="AT676" s="19">
        <f t="shared" si="146"/>
        <v>223300</v>
      </c>
      <c r="AU676" s="19">
        <v>45000</v>
      </c>
      <c r="AV676" s="19">
        <v>3000</v>
      </c>
      <c r="AW676" s="19">
        <v>62300</v>
      </c>
      <c r="AX676" s="19">
        <v>0</v>
      </c>
      <c r="AY676" s="20">
        <f t="shared" si="152"/>
        <v>110300</v>
      </c>
      <c r="AZ676" s="19">
        <f t="shared" si="147"/>
        <v>113000</v>
      </c>
      <c r="BA676" s="21">
        <v>1.4712000000000001</v>
      </c>
      <c r="BB676" s="21">
        <v>2.0617000000000001</v>
      </c>
      <c r="BC676" s="22"/>
      <c r="BD676" s="19">
        <v>2239</v>
      </c>
      <c r="BE676" s="19">
        <f t="shared" si="151"/>
        <v>1662.4560000000001</v>
      </c>
      <c r="BF676" s="19">
        <f t="shared" si="153"/>
        <v>2329.721</v>
      </c>
      <c r="BG676" s="23">
        <v>3.4819999999999997E-2</v>
      </c>
      <c r="BH676" s="23">
        <f t="shared" si="150"/>
        <v>3.4819999999999997E-2</v>
      </c>
      <c r="BI676" s="19">
        <v>57.733036367999993</v>
      </c>
      <c r="BJ676" s="19">
        <v>80.905520038000006</v>
      </c>
      <c r="BK676" s="19">
        <f t="shared" si="148"/>
        <v>1604.7229636320001</v>
      </c>
      <c r="BL676" s="19">
        <f t="shared" si="148"/>
        <v>2248.8154799620002</v>
      </c>
      <c r="BM676" s="19">
        <v>0</v>
      </c>
      <c r="BN676" s="19">
        <v>12.630379962000461</v>
      </c>
      <c r="BO676" s="19">
        <f t="shared" si="154"/>
        <v>12.630379962000461</v>
      </c>
      <c r="BP676" s="24">
        <f t="shared" si="149"/>
        <v>1604.7229636320001</v>
      </c>
      <c r="BQ676" s="24">
        <f t="shared" si="149"/>
        <v>2236.1850999999997</v>
      </c>
      <c r="BR676" s="24">
        <f t="shared" si="155"/>
        <v>631.46213636799962</v>
      </c>
    </row>
    <row r="677" spans="1:70" s="25" customFormat="1" ht="14.25" x14ac:dyDescent="0.2">
      <c r="A677" s="14">
        <v>944</v>
      </c>
      <c r="B677" s="14"/>
      <c r="C677" s="15" t="s">
        <v>5522</v>
      </c>
      <c r="D677" s="16">
        <v>13823</v>
      </c>
      <c r="E677" s="15" t="s">
        <v>5523</v>
      </c>
      <c r="F677" s="15" t="s">
        <v>5522</v>
      </c>
      <c r="G677" s="17" t="s">
        <v>5524</v>
      </c>
      <c r="H677" s="17" t="s">
        <v>5525</v>
      </c>
      <c r="I677" s="17" t="s">
        <v>86</v>
      </c>
      <c r="J677" s="15" t="s">
        <v>5526</v>
      </c>
      <c r="K677" s="15" t="s">
        <v>690</v>
      </c>
      <c r="L677" s="18" t="s">
        <v>5527</v>
      </c>
      <c r="M677" s="15" t="s">
        <v>3383</v>
      </c>
      <c r="N677" s="15" t="s">
        <v>3384</v>
      </c>
      <c r="O677" s="16">
        <v>510</v>
      </c>
      <c r="P677" s="15" t="s">
        <v>118</v>
      </c>
      <c r="Q677" s="15">
        <v>21500</v>
      </c>
      <c r="R677" s="15">
        <v>167400</v>
      </c>
      <c r="S677" s="15">
        <v>188900</v>
      </c>
      <c r="T677" s="15">
        <v>0.23</v>
      </c>
      <c r="U677" s="15" t="s">
        <v>3335</v>
      </c>
      <c r="V677" s="15" t="s">
        <v>76</v>
      </c>
      <c r="W677" s="16">
        <v>1</v>
      </c>
      <c r="X677" s="16">
        <v>0</v>
      </c>
      <c r="Y677" s="15">
        <v>9515</v>
      </c>
      <c r="Z677" s="15">
        <v>0.218</v>
      </c>
      <c r="AA677" s="15" t="s">
        <v>5399</v>
      </c>
      <c r="AB677" s="15" t="s">
        <v>3386</v>
      </c>
      <c r="AC677" s="15">
        <v>0</v>
      </c>
      <c r="AD677" s="15"/>
      <c r="AE677" s="15" t="s">
        <v>147</v>
      </c>
      <c r="AF677" s="15" t="s">
        <v>5528</v>
      </c>
      <c r="AG677" s="16">
        <v>1</v>
      </c>
      <c r="AH677" s="15" t="s">
        <v>5529</v>
      </c>
      <c r="AI677" s="15" t="s">
        <v>78</v>
      </c>
      <c r="AJ677" s="15">
        <v>9514.9565429699996</v>
      </c>
      <c r="AK677" s="15">
        <v>394.44257539900002</v>
      </c>
      <c r="AL677" s="15">
        <v>3089271.4839599999</v>
      </c>
      <c r="AM677" s="15">
        <v>1424242.74125</v>
      </c>
      <c r="AN677" s="14"/>
      <c r="AO677" s="14"/>
      <c r="AP677" s="19">
        <v>21500</v>
      </c>
      <c r="AQ677" s="19">
        <v>167200</v>
      </c>
      <c r="AR677" s="19">
        <v>0</v>
      </c>
      <c r="AS677" s="19">
        <v>300</v>
      </c>
      <c r="AT677" s="19">
        <f t="shared" ref="AT677:AT737" si="156">SUM(AP677:AS677)</f>
        <v>189000</v>
      </c>
      <c r="AU677" s="19">
        <v>45000</v>
      </c>
      <c r="AV677" s="19">
        <v>0</v>
      </c>
      <c r="AW677" s="19">
        <v>50295</v>
      </c>
      <c r="AX677" s="19">
        <v>0</v>
      </c>
      <c r="AY677" s="20">
        <f t="shared" si="152"/>
        <v>95295</v>
      </c>
      <c r="AZ677" s="19">
        <f t="shared" si="147"/>
        <v>93705</v>
      </c>
      <c r="BA677" s="21">
        <v>1.4712000000000001</v>
      </c>
      <c r="BB677" s="21">
        <v>2.0617000000000001</v>
      </c>
      <c r="BC677" s="22"/>
      <c r="BD677" s="19">
        <v>1896</v>
      </c>
      <c r="BE677" s="19">
        <f t="shared" si="151"/>
        <v>1378.5879600000001</v>
      </c>
      <c r="BF677" s="19">
        <f t="shared" si="153"/>
        <v>1931.9159850000001</v>
      </c>
      <c r="BG677" s="23">
        <v>3.4819999999999997E-2</v>
      </c>
      <c r="BH677" s="23">
        <f t="shared" si="150"/>
        <v>3.4819999999999997E-2</v>
      </c>
      <c r="BI677" s="19">
        <v>47.848751215199997</v>
      </c>
      <c r="BJ677" s="19">
        <v>67.053949415699989</v>
      </c>
      <c r="BK677" s="19">
        <f t="shared" si="148"/>
        <v>1330.7392087848</v>
      </c>
      <c r="BL677" s="19">
        <f t="shared" si="148"/>
        <v>1864.8620355843002</v>
      </c>
      <c r="BM677" s="19">
        <v>0</v>
      </c>
      <c r="BN677" s="19">
        <v>0</v>
      </c>
      <c r="BO677" s="19">
        <f t="shared" si="154"/>
        <v>0</v>
      </c>
      <c r="BP677" s="24">
        <f t="shared" si="149"/>
        <v>1330.7392087848</v>
      </c>
      <c r="BQ677" s="24">
        <f t="shared" si="149"/>
        <v>1864.8620355843002</v>
      </c>
      <c r="BR677" s="24">
        <f t="shared" si="155"/>
        <v>534.12282679950022</v>
      </c>
    </row>
    <row r="678" spans="1:70" s="25" customFormat="1" ht="14.25" x14ac:dyDescent="0.2">
      <c r="A678" s="14">
        <v>945</v>
      </c>
      <c r="B678" s="14"/>
      <c r="C678" s="15"/>
      <c r="D678" s="16">
        <v>10642</v>
      </c>
      <c r="E678" s="15" t="s">
        <v>5530</v>
      </c>
      <c r="F678" s="15" t="s">
        <v>5531</v>
      </c>
      <c r="G678" s="17" t="s">
        <v>5532</v>
      </c>
      <c r="H678" s="17" t="s">
        <v>5533</v>
      </c>
      <c r="I678" s="17" t="s">
        <v>86</v>
      </c>
      <c r="J678" s="15" t="s">
        <v>5533</v>
      </c>
      <c r="K678" s="15" t="s">
        <v>1649</v>
      </c>
      <c r="L678" s="18" t="s">
        <v>5534</v>
      </c>
      <c r="M678" s="15" t="s">
        <v>3396</v>
      </c>
      <c r="N678" s="15" t="s">
        <v>3397</v>
      </c>
      <c r="O678" s="16">
        <v>510</v>
      </c>
      <c r="P678" s="15" t="s">
        <v>118</v>
      </c>
      <c r="Q678" s="15">
        <v>23800</v>
      </c>
      <c r="R678" s="15">
        <v>115800</v>
      </c>
      <c r="S678" s="15">
        <v>139600</v>
      </c>
      <c r="T678" s="15">
        <v>0.17</v>
      </c>
      <c r="U678" s="15" t="s">
        <v>3335</v>
      </c>
      <c r="V678" s="15" t="s">
        <v>76</v>
      </c>
      <c r="W678" s="16">
        <v>1</v>
      </c>
      <c r="X678" s="16">
        <v>1</v>
      </c>
      <c r="Y678" s="15">
        <v>7584</v>
      </c>
      <c r="Z678" s="15">
        <v>0.17399999999999999</v>
      </c>
      <c r="AA678" s="15" t="s">
        <v>3385</v>
      </c>
      <c r="AB678" s="15" t="s">
        <v>3386</v>
      </c>
      <c r="AC678" s="15">
        <v>126800</v>
      </c>
      <c r="AD678" s="26">
        <v>40513</v>
      </c>
      <c r="AE678" s="15" t="s">
        <v>183</v>
      </c>
      <c r="AF678" s="15" t="s">
        <v>5535</v>
      </c>
      <c r="AG678" s="16">
        <v>1</v>
      </c>
      <c r="AH678" s="15" t="s">
        <v>5536</v>
      </c>
      <c r="AI678" s="15" t="s">
        <v>78</v>
      </c>
      <c r="AJ678" s="15">
        <v>7584.4638671900002</v>
      </c>
      <c r="AK678" s="15">
        <v>361.50662566900002</v>
      </c>
      <c r="AL678" s="15">
        <v>3089186.78841</v>
      </c>
      <c r="AM678" s="15">
        <v>1424255.2244299999</v>
      </c>
      <c r="AN678" s="14"/>
      <c r="AO678" s="14"/>
      <c r="AP678" s="19">
        <v>23800</v>
      </c>
      <c r="AQ678" s="19">
        <v>108800</v>
      </c>
      <c r="AR678" s="19">
        <v>0</v>
      </c>
      <c r="AS678" s="19">
        <v>0</v>
      </c>
      <c r="AT678" s="19">
        <f t="shared" si="156"/>
        <v>132600</v>
      </c>
      <c r="AU678" s="19">
        <v>45000</v>
      </c>
      <c r="AV678" s="19">
        <v>3000</v>
      </c>
      <c r="AW678" s="19">
        <v>30660</v>
      </c>
      <c r="AX678" s="19">
        <v>24960</v>
      </c>
      <c r="AY678" s="20">
        <f t="shared" si="152"/>
        <v>103620</v>
      </c>
      <c r="AZ678" s="19">
        <f t="shared" si="147"/>
        <v>28980</v>
      </c>
      <c r="BA678" s="21">
        <v>1.4712000000000001</v>
      </c>
      <c r="BB678" s="21">
        <v>2.0617000000000001</v>
      </c>
      <c r="BC678" s="22"/>
      <c r="BD678" s="19">
        <v>1326</v>
      </c>
      <c r="BE678" s="19">
        <f t="shared" si="151"/>
        <v>426.35376000000002</v>
      </c>
      <c r="BF678" s="19">
        <f t="shared" si="153"/>
        <v>597.48066000000006</v>
      </c>
      <c r="BG678" s="23">
        <v>3.4819999999999997E-2</v>
      </c>
      <c r="BH678" s="23">
        <f t="shared" si="150"/>
        <v>3.4819999999999997E-2</v>
      </c>
      <c r="BI678" s="19">
        <v>14.8456379232</v>
      </c>
      <c r="BJ678" s="19">
        <v>20.8042765812</v>
      </c>
      <c r="BK678" s="19">
        <f t="shared" si="148"/>
        <v>411.50812207680002</v>
      </c>
      <c r="BL678" s="19">
        <f t="shared" si="148"/>
        <v>576.67638341880001</v>
      </c>
      <c r="BM678" s="19">
        <v>0</v>
      </c>
      <c r="BN678" s="19">
        <v>0</v>
      </c>
      <c r="BO678" s="19">
        <f t="shared" si="154"/>
        <v>0</v>
      </c>
      <c r="BP678" s="24">
        <f t="shared" si="149"/>
        <v>411.50812207680002</v>
      </c>
      <c r="BQ678" s="24">
        <f t="shared" si="149"/>
        <v>576.67638341880001</v>
      </c>
      <c r="BR678" s="24">
        <f t="shared" si="155"/>
        <v>165.16826134199999</v>
      </c>
    </row>
    <row r="679" spans="1:70" s="25" customFormat="1" ht="14.25" x14ac:dyDescent="0.2">
      <c r="A679" s="14">
        <v>946</v>
      </c>
      <c r="B679" s="14"/>
      <c r="C679" s="15"/>
      <c r="D679" s="16">
        <v>6890</v>
      </c>
      <c r="E679" s="15" t="s">
        <v>5537</v>
      </c>
      <c r="F679" s="15" t="s">
        <v>5538</v>
      </c>
      <c r="G679" s="17" t="s">
        <v>5539</v>
      </c>
      <c r="H679" s="17" t="s">
        <v>5540</v>
      </c>
      <c r="I679" s="17" t="s">
        <v>86</v>
      </c>
      <c r="J679" s="15" t="s">
        <v>5541</v>
      </c>
      <c r="K679" s="15" t="s">
        <v>5542</v>
      </c>
      <c r="L679" s="18" t="s">
        <v>5543</v>
      </c>
      <c r="M679" s="15" t="s">
        <v>3396</v>
      </c>
      <c r="N679" s="15" t="s">
        <v>3397</v>
      </c>
      <c r="O679" s="16">
        <v>510</v>
      </c>
      <c r="P679" s="15" t="s">
        <v>118</v>
      </c>
      <c r="Q679" s="15">
        <v>30400</v>
      </c>
      <c r="R679" s="15">
        <v>131000</v>
      </c>
      <c r="S679" s="15">
        <v>161400</v>
      </c>
      <c r="T679" s="15">
        <v>0.23</v>
      </c>
      <c r="U679" s="15" t="s">
        <v>3335</v>
      </c>
      <c r="V679" s="15" t="s">
        <v>76</v>
      </c>
      <c r="W679" s="16">
        <v>1</v>
      </c>
      <c r="X679" s="16">
        <v>1</v>
      </c>
      <c r="Y679" s="15">
        <v>9086</v>
      </c>
      <c r="Z679" s="15">
        <v>0.20899999999999999</v>
      </c>
      <c r="AA679" s="15" t="s">
        <v>78</v>
      </c>
      <c r="AB679" s="15" t="s">
        <v>78</v>
      </c>
      <c r="AC679" s="15">
        <v>136890</v>
      </c>
      <c r="AD679" s="26">
        <v>37557</v>
      </c>
      <c r="AE679" s="15" t="s">
        <v>183</v>
      </c>
      <c r="AF679" s="15" t="s">
        <v>5544</v>
      </c>
      <c r="AG679" s="16">
        <v>1</v>
      </c>
      <c r="AH679" s="15" t="s">
        <v>5545</v>
      </c>
      <c r="AI679" s="15" t="s">
        <v>78</v>
      </c>
      <c r="AJ679" s="15">
        <v>9085.7050781300004</v>
      </c>
      <c r="AK679" s="15">
        <v>397.64439050099998</v>
      </c>
      <c r="AL679" s="15">
        <v>3089117.6932600001</v>
      </c>
      <c r="AM679" s="15">
        <v>1424254.3950499999</v>
      </c>
      <c r="AN679" s="14"/>
      <c r="AO679" s="14"/>
      <c r="AP679" s="19">
        <v>30400</v>
      </c>
      <c r="AQ679" s="19">
        <v>123100</v>
      </c>
      <c r="AR679" s="19">
        <v>0</v>
      </c>
      <c r="AS679" s="19">
        <v>0</v>
      </c>
      <c r="AT679" s="19">
        <f t="shared" si="156"/>
        <v>153500</v>
      </c>
      <c r="AU679" s="19">
        <v>45000</v>
      </c>
      <c r="AV679" s="19">
        <v>3000</v>
      </c>
      <c r="AW679" s="19">
        <v>37975</v>
      </c>
      <c r="AX679" s="19">
        <v>0</v>
      </c>
      <c r="AY679" s="20">
        <f t="shared" si="152"/>
        <v>85975</v>
      </c>
      <c r="AZ679" s="19">
        <f t="shared" si="147"/>
        <v>67525</v>
      </c>
      <c r="BA679" s="21">
        <v>1.4712000000000001</v>
      </c>
      <c r="BB679" s="21">
        <v>2.0617000000000001</v>
      </c>
      <c r="BC679" s="22"/>
      <c r="BD679" s="19">
        <v>1535</v>
      </c>
      <c r="BE679" s="19">
        <f t="shared" si="151"/>
        <v>993.42780000000005</v>
      </c>
      <c r="BF679" s="19">
        <f t="shared" si="153"/>
        <v>1392.1629250000001</v>
      </c>
      <c r="BG679" s="23">
        <v>3.4819999999999997E-2</v>
      </c>
      <c r="BH679" s="23">
        <f t="shared" si="150"/>
        <v>3.4819999999999997E-2</v>
      </c>
      <c r="BI679" s="19">
        <v>34.591155995999998</v>
      </c>
      <c r="BJ679" s="19">
        <v>48.475113048499999</v>
      </c>
      <c r="BK679" s="19">
        <f t="shared" si="148"/>
        <v>958.83664400400005</v>
      </c>
      <c r="BL679" s="19">
        <f t="shared" si="148"/>
        <v>1343.6878119515002</v>
      </c>
      <c r="BM679" s="19">
        <v>0</v>
      </c>
      <c r="BN679" s="19">
        <v>0</v>
      </c>
      <c r="BO679" s="19">
        <f t="shared" si="154"/>
        <v>0</v>
      </c>
      <c r="BP679" s="24">
        <f t="shared" si="149"/>
        <v>958.83664400400005</v>
      </c>
      <c r="BQ679" s="24">
        <f t="shared" si="149"/>
        <v>1343.6878119515002</v>
      </c>
      <c r="BR679" s="24">
        <f t="shared" si="155"/>
        <v>384.85116794750013</v>
      </c>
    </row>
    <row r="680" spans="1:70" s="25" customFormat="1" ht="14.25" x14ac:dyDescent="0.2">
      <c r="A680" s="14">
        <v>947</v>
      </c>
      <c r="B680" s="14"/>
      <c r="C680" s="15"/>
      <c r="D680" s="16">
        <v>22073</v>
      </c>
      <c r="E680" s="15" t="s">
        <v>5546</v>
      </c>
      <c r="F680" s="15" t="s">
        <v>5547</v>
      </c>
      <c r="G680" s="17" t="s">
        <v>5548</v>
      </c>
      <c r="H680" s="17" t="s">
        <v>5549</v>
      </c>
      <c r="I680" s="17" t="s">
        <v>86</v>
      </c>
      <c r="J680" s="15" t="s">
        <v>5550</v>
      </c>
      <c r="K680" s="15" t="s">
        <v>5551</v>
      </c>
      <c r="L680" s="18" t="s">
        <v>5552</v>
      </c>
      <c r="M680" s="15" t="s">
        <v>3396</v>
      </c>
      <c r="N680" s="15" t="s">
        <v>3397</v>
      </c>
      <c r="O680" s="16">
        <v>510</v>
      </c>
      <c r="P680" s="15" t="s">
        <v>118</v>
      </c>
      <c r="Q680" s="15">
        <v>28400</v>
      </c>
      <c r="R680" s="15">
        <v>113900</v>
      </c>
      <c r="S680" s="15">
        <v>142300</v>
      </c>
      <c r="T680" s="15">
        <v>0.22</v>
      </c>
      <c r="U680" s="15" t="s">
        <v>3335</v>
      </c>
      <c r="V680" s="15" t="s">
        <v>76</v>
      </c>
      <c r="W680" s="16">
        <v>1</v>
      </c>
      <c r="X680" s="16">
        <v>1</v>
      </c>
      <c r="Y680" s="15">
        <v>9627</v>
      </c>
      <c r="Z680" s="15">
        <v>0.221</v>
      </c>
      <c r="AA680" s="15" t="s">
        <v>3385</v>
      </c>
      <c r="AB680" s="15" t="s">
        <v>3386</v>
      </c>
      <c r="AC680" s="15">
        <v>125000</v>
      </c>
      <c r="AD680" s="26">
        <v>40795</v>
      </c>
      <c r="AE680" s="15" t="s">
        <v>183</v>
      </c>
      <c r="AF680" s="15" t="s">
        <v>5553</v>
      </c>
      <c r="AG680" s="16">
        <v>1</v>
      </c>
      <c r="AH680" s="15" t="s">
        <v>5554</v>
      </c>
      <c r="AI680" s="15" t="s">
        <v>78</v>
      </c>
      <c r="AJ680" s="15">
        <v>9626.9409179699996</v>
      </c>
      <c r="AK680" s="15">
        <v>412.26333262200001</v>
      </c>
      <c r="AL680" s="15">
        <v>3089047.0850800001</v>
      </c>
      <c r="AM680" s="15">
        <v>1424244.66588</v>
      </c>
      <c r="AN680" s="14"/>
      <c r="AO680" s="14"/>
      <c r="AP680" s="19">
        <v>28400</v>
      </c>
      <c r="AQ680" s="19">
        <v>107100</v>
      </c>
      <c r="AR680" s="19">
        <v>0</v>
      </c>
      <c r="AS680" s="19">
        <v>0</v>
      </c>
      <c r="AT680" s="19">
        <f t="shared" si="156"/>
        <v>135500</v>
      </c>
      <c r="AU680" s="19">
        <v>45000</v>
      </c>
      <c r="AV680" s="19">
        <v>3000</v>
      </c>
      <c r="AW680" s="19">
        <v>31675</v>
      </c>
      <c r="AX680" s="19">
        <v>0</v>
      </c>
      <c r="AY680" s="20">
        <f t="shared" si="152"/>
        <v>79675</v>
      </c>
      <c r="AZ680" s="19">
        <f t="shared" si="147"/>
        <v>55825</v>
      </c>
      <c r="BA680" s="21">
        <v>1.4712000000000001</v>
      </c>
      <c r="BB680" s="21">
        <v>2.0617000000000001</v>
      </c>
      <c r="BC680" s="22"/>
      <c r="BD680" s="19">
        <v>1355</v>
      </c>
      <c r="BE680" s="19">
        <f t="shared" si="151"/>
        <v>821.29740000000004</v>
      </c>
      <c r="BF680" s="19">
        <f t="shared" si="153"/>
        <v>1150.944025</v>
      </c>
      <c r="BG680" s="23">
        <v>3.4819999999999997E-2</v>
      </c>
      <c r="BH680" s="23">
        <f t="shared" si="150"/>
        <v>3.4819999999999997E-2</v>
      </c>
      <c r="BI680" s="19">
        <v>28.597575467999999</v>
      </c>
      <c r="BJ680" s="19">
        <v>40.075870950499997</v>
      </c>
      <c r="BK680" s="19">
        <f t="shared" si="148"/>
        <v>792.69982453200009</v>
      </c>
      <c r="BL680" s="19">
        <f t="shared" si="148"/>
        <v>1110.8681540494999</v>
      </c>
      <c r="BM680" s="19">
        <v>0</v>
      </c>
      <c r="BN680" s="19">
        <v>0</v>
      </c>
      <c r="BO680" s="19">
        <f t="shared" si="154"/>
        <v>0</v>
      </c>
      <c r="BP680" s="24">
        <f t="shared" si="149"/>
        <v>792.69982453200009</v>
      </c>
      <c r="BQ680" s="24">
        <f t="shared" si="149"/>
        <v>1110.8681540494999</v>
      </c>
      <c r="BR680" s="24">
        <f t="shared" si="155"/>
        <v>318.16832951749984</v>
      </c>
    </row>
    <row r="681" spans="1:70" s="25" customFormat="1" ht="14.25" x14ac:dyDescent="0.2">
      <c r="A681" s="14">
        <v>949</v>
      </c>
      <c r="B681" s="14"/>
      <c r="C681" s="15"/>
      <c r="D681" s="16">
        <v>30045</v>
      </c>
      <c r="E681" s="15" t="s">
        <v>5555</v>
      </c>
      <c r="F681" s="15" t="s">
        <v>5556</v>
      </c>
      <c r="G681" s="17" t="s">
        <v>5557</v>
      </c>
      <c r="H681" s="17" t="s">
        <v>5558</v>
      </c>
      <c r="I681" s="17" t="s">
        <v>86</v>
      </c>
      <c r="J681" s="15" t="s">
        <v>5559</v>
      </c>
      <c r="K681" s="15" t="s">
        <v>5560</v>
      </c>
      <c r="L681" s="18" t="s">
        <v>5561</v>
      </c>
      <c r="M681" s="15" t="s">
        <v>3396</v>
      </c>
      <c r="N681" s="15" t="s">
        <v>3397</v>
      </c>
      <c r="O681" s="16">
        <v>510</v>
      </c>
      <c r="P681" s="15" t="s">
        <v>118</v>
      </c>
      <c r="Q681" s="15">
        <v>27300</v>
      </c>
      <c r="R681" s="15">
        <v>106000</v>
      </c>
      <c r="S681" s="15">
        <v>133300</v>
      </c>
      <c r="T681" s="15">
        <v>0.2</v>
      </c>
      <c r="U681" s="15" t="s">
        <v>3335</v>
      </c>
      <c r="V681" s="15" t="s">
        <v>76</v>
      </c>
      <c r="W681" s="16">
        <v>1</v>
      </c>
      <c r="X681" s="16">
        <v>1</v>
      </c>
      <c r="Y681" s="15">
        <v>9271</v>
      </c>
      <c r="Z681" s="15">
        <v>0.21299999999999999</v>
      </c>
      <c r="AA681" s="15" t="s">
        <v>3385</v>
      </c>
      <c r="AB681" s="15" t="s">
        <v>3386</v>
      </c>
      <c r="AC681" s="15">
        <v>97000</v>
      </c>
      <c r="AD681" s="26">
        <v>39703</v>
      </c>
      <c r="AE681" s="15" t="s">
        <v>119</v>
      </c>
      <c r="AF681" s="15" t="s">
        <v>119</v>
      </c>
      <c r="AG681" s="16">
        <v>1</v>
      </c>
      <c r="AH681" s="15" t="s">
        <v>5562</v>
      </c>
      <c r="AI681" s="15" t="s">
        <v>78</v>
      </c>
      <c r="AJ681" s="15">
        <v>9270.59765625</v>
      </c>
      <c r="AK681" s="15">
        <v>401.22296420200001</v>
      </c>
      <c r="AL681" s="15">
        <v>3088914.0220599999</v>
      </c>
      <c r="AM681" s="15">
        <v>1424201.2324999999</v>
      </c>
      <c r="AN681" s="14"/>
      <c r="AO681" s="14"/>
      <c r="AP681" s="19">
        <v>27300</v>
      </c>
      <c r="AQ681" s="19">
        <v>99700</v>
      </c>
      <c r="AR681" s="19">
        <v>0</v>
      </c>
      <c r="AS681" s="19">
        <v>0</v>
      </c>
      <c r="AT681" s="19">
        <f t="shared" si="156"/>
        <v>127000</v>
      </c>
      <c r="AU681" s="19">
        <v>45000</v>
      </c>
      <c r="AV681" s="19">
        <v>0</v>
      </c>
      <c r="AW681" s="19">
        <v>28700</v>
      </c>
      <c r="AX681" s="19">
        <v>0</v>
      </c>
      <c r="AY681" s="20">
        <f t="shared" si="152"/>
        <v>73700</v>
      </c>
      <c r="AZ681" s="19">
        <f t="shared" si="147"/>
        <v>53300</v>
      </c>
      <c r="BA681" s="21">
        <v>1.4712000000000001</v>
      </c>
      <c r="BB681" s="21">
        <v>2.0617000000000001</v>
      </c>
      <c r="BC681" s="22"/>
      <c r="BD681" s="19">
        <v>1270</v>
      </c>
      <c r="BE681" s="19">
        <f t="shared" si="151"/>
        <v>784.14960000000008</v>
      </c>
      <c r="BF681" s="19">
        <f t="shared" si="153"/>
        <v>1098.8860999999999</v>
      </c>
      <c r="BG681" s="23">
        <v>3.4819999999999997E-2</v>
      </c>
      <c r="BH681" s="23">
        <f t="shared" si="150"/>
        <v>3.4819999999999997E-2</v>
      </c>
      <c r="BI681" s="19">
        <v>27.304089072</v>
      </c>
      <c r="BJ681" s="19">
        <v>38.263214001999998</v>
      </c>
      <c r="BK681" s="19">
        <f t="shared" si="148"/>
        <v>756.84551092800007</v>
      </c>
      <c r="BL681" s="19">
        <f t="shared" si="148"/>
        <v>1060.6228859979999</v>
      </c>
      <c r="BM681" s="19">
        <v>0</v>
      </c>
      <c r="BN681" s="19">
        <v>0</v>
      </c>
      <c r="BO681" s="19">
        <f t="shared" si="154"/>
        <v>0</v>
      </c>
      <c r="BP681" s="24">
        <f t="shared" si="149"/>
        <v>756.84551092800007</v>
      </c>
      <c r="BQ681" s="24">
        <f t="shared" si="149"/>
        <v>1060.6228859979999</v>
      </c>
      <c r="BR681" s="24">
        <f t="shared" si="155"/>
        <v>303.77737506999983</v>
      </c>
    </row>
    <row r="682" spans="1:70" s="25" customFormat="1" ht="14.25" x14ac:dyDescent="0.2">
      <c r="A682" s="14">
        <v>950</v>
      </c>
      <c r="B682" s="14"/>
      <c r="C682" s="15" t="s">
        <v>376</v>
      </c>
      <c r="D682" s="16">
        <v>12837</v>
      </c>
      <c r="E682" s="15" t="s">
        <v>5563</v>
      </c>
      <c r="F682" s="15" t="s">
        <v>5564</v>
      </c>
      <c r="G682" s="17" t="s">
        <v>5565</v>
      </c>
      <c r="H682" s="17" t="s">
        <v>5566</v>
      </c>
      <c r="I682" s="17" t="s">
        <v>86</v>
      </c>
      <c r="J682" s="15" t="s">
        <v>5567</v>
      </c>
      <c r="K682" s="15" t="s">
        <v>1843</v>
      </c>
      <c r="L682" s="18" t="s">
        <v>5568</v>
      </c>
      <c r="M682" s="15" t="s">
        <v>3396</v>
      </c>
      <c r="N682" s="15" t="s">
        <v>3397</v>
      </c>
      <c r="O682" s="16">
        <v>510</v>
      </c>
      <c r="P682" s="15" t="s">
        <v>118</v>
      </c>
      <c r="Q682" s="15">
        <v>36300</v>
      </c>
      <c r="R682" s="15">
        <v>156100</v>
      </c>
      <c r="S682" s="15">
        <v>192400</v>
      </c>
      <c r="T682" s="15">
        <v>0.25</v>
      </c>
      <c r="U682" s="15" t="s">
        <v>3335</v>
      </c>
      <c r="V682" s="15" t="s">
        <v>76</v>
      </c>
      <c r="W682" s="16">
        <v>1</v>
      </c>
      <c r="X682" s="16">
        <v>1</v>
      </c>
      <c r="Y682" s="15">
        <v>9253</v>
      </c>
      <c r="Z682" s="15">
        <v>0.21199999999999999</v>
      </c>
      <c r="AA682" s="15" t="s">
        <v>3385</v>
      </c>
      <c r="AB682" s="15" t="s">
        <v>3386</v>
      </c>
      <c r="AC682" s="15">
        <v>140724</v>
      </c>
      <c r="AD682" s="26">
        <v>37526</v>
      </c>
      <c r="AE682" s="15" t="s">
        <v>183</v>
      </c>
      <c r="AF682" s="15" t="s">
        <v>5569</v>
      </c>
      <c r="AG682" s="16">
        <v>1</v>
      </c>
      <c r="AH682" s="15" t="s">
        <v>5570</v>
      </c>
      <c r="AI682" s="15" t="s">
        <v>78</v>
      </c>
      <c r="AJ682" s="15">
        <v>9252.9394531300004</v>
      </c>
      <c r="AK682" s="15">
        <v>387.57263690600001</v>
      </c>
      <c r="AL682" s="15">
        <v>3088875.23098</v>
      </c>
      <c r="AM682" s="15">
        <v>1424129.7890999999</v>
      </c>
      <c r="AN682" s="14"/>
      <c r="AO682" s="14"/>
      <c r="AP682" s="19">
        <v>36300</v>
      </c>
      <c r="AQ682" s="19">
        <v>146700</v>
      </c>
      <c r="AR682" s="19">
        <v>0</v>
      </c>
      <c r="AS682" s="19">
        <v>0</v>
      </c>
      <c r="AT682" s="19">
        <f t="shared" si="156"/>
        <v>183000</v>
      </c>
      <c r="AU682" s="19">
        <v>45000</v>
      </c>
      <c r="AV682" s="19">
        <v>3000</v>
      </c>
      <c r="AW682" s="19">
        <v>48300</v>
      </c>
      <c r="AX682" s="19">
        <v>0</v>
      </c>
      <c r="AY682" s="20">
        <f t="shared" si="152"/>
        <v>96300</v>
      </c>
      <c r="AZ682" s="19">
        <f t="shared" si="147"/>
        <v>86700</v>
      </c>
      <c r="BA682" s="21">
        <v>1.4712000000000001</v>
      </c>
      <c r="BB682" s="21">
        <v>2.0617000000000001</v>
      </c>
      <c r="BC682" s="22"/>
      <c r="BD682" s="19">
        <v>1830</v>
      </c>
      <c r="BE682" s="19">
        <f t="shared" si="151"/>
        <v>1275.5304000000001</v>
      </c>
      <c r="BF682" s="19">
        <f t="shared" si="153"/>
        <v>1787.4939000000002</v>
      </c>
      <c r="BG682" s="23">
        <v>3.4819999999999997E-2</v>
      </c>
      <c r="BH682" s="23">
        <f t="shared" si="150"/>
        <v>3.4819999999999997E-2</v>
      </c>
      <c r="BI682" s="19">
        <v>44.413968527999998</v>
      </c>
      <c r="BJ682" s="19">
        <v>62.240537598000003</v>
      </c>
      <c r="BK682" s="19">
        <f t="shared" si="148"/>
        <v>1231.1164314720002</v>
      </c>
      <c r="BL682" s="19">
        <f t="shared" si="148"/>
        <v>1725.2533624020002</v>
      </c>
      <c r="BM682" s="19">
        <v>0</v>
      </c>
      <c r="BN682" s="19">
        <v>0</v>
      </c>
      <c r="BO682" s="19">
        <f t="shared" si="154"/>
        <v>0</v>
      </c>
      <c r="BP682" s="24">
        <f t="shared" si="149"/>
        <v>1231.1164314720002</v>
      </c>
      <c r="BQ682" s="24">
        <f t="shared" si="149"/>
        <v>1725.2533624020002</v>
      </c>
      <c r="BR682" s="24">
        <f t="shared" si="155"/>
        <v>494.13693093000006</v>
      </c>
    </row>
    <row r="683" spans="1:70" s="25" customFormat="1" ht="14.25" x14ac:dyDescent="0.2">
      <c r="A683" s="14">
        <v>951</v>
      </c>
      <c r="B683" s="14"/>
      <c r="C683" s="15"/>
      <c r="D683" s="16">
        <v>15429</v>
      </c>
      <c r="E683" s="15" t="s">
        <v>5571</v>
      </c>
      <c r="F683" s="15" t="s">
        <v>5572</v>
      </c>
      <c r="G683" s="17" t="s">
        <v>5573</v>
      </c>
      <c r="H683" s="17" t="s">
        <v>5574</v>
      </c>
      <c r="I683" s="17" t="s">
        <v>86</v>
      </c>
      <c r="J683" s="15" t="s">
        <v>5575</v>
      </c>
      <c r="K683" s="15" t="s">
        <v>86</v>
      </c>
      <c r="L683" s="18" t="s">
        <v>5576</v>
      </c>
      <c r="M683" s="15" t="s">
        <v>3383</v>
      </c>
      <c r="N683" s="15" t="s">
        <v>3384</v>
      </c>
      <c r="O683" s="16">
        <v>510</v>
      </c>
      <c r="P683" s="15" t="s">
        <v>118</v>
      </c>
      <c r="Q683" s="15">
        <v>33300</v>
      </c>
      <c r="R683" s="15">
        <v>156300</v>
      </c>
      <c r="S683" s="15">
        <v>189600</v>
      </c>
      <c r="T683" s="15">
        <v>0.49</v>
      </c>
      <c r="U683" s="15" t="s">
        <v>3335</v>
      </c>
      <c r="V683" s="15" t="s">
        <v>76</v>
      </c>
      <c r="W683" s="16">
        <v>1</v>
      </c>
      <c r="X683" s="16">
        <v>1</v>
      </c>
      <c r="Y683" s="15">
        <v>20562</v>
      </c>
      <c r="Z683" s="15">
        <v>0.47199999999999998</v>
      </c>
      <c r="AA683" s="15" t="s">
        <v>5577</v>
      </c>
      <c r="AB683" s="15" t="s">
        <v>78</v>
      </c>
      <c r="AC683" s="15">
        <v>175000</v>
      </c>
      <c r="AD683" s="26">
        <v>41409</v>
      </c>
      <c r="AE683" s="15" t="s">
        <v>119</v>
      </c>
      <c r="AF683" s="15" t="s">
        <v>119</v>
      </c>
      <c r="AG683" s="16">
        <v>1</v>
      </c>
      <c r="AH683" s="15" t="s">
        <v>5578</v>
      </c>
      <c r="AI683" s="15" t="s">
        <v>78</v>
      </c>
      <c r="AJ683" s="15">
        <v>20561.6411133</v>
      </c>
      <c r="AK683" s="15">
        <v>591.58438191000005</v>
      </c>
      <c r="AL683" s="15">
        <v>3089016.2298499998</v>
      </c>
      <c r="AM683" s="15">
        <v>1424103.17998</v>
      </c>
      <c r="AN683" s="14"/>
      <c r="AO683" s="14"/>
      <c r="AP683" s="19">
        <v>33300</v>
      </c>
      <c r="AQ683" s="19">
        <v>156400</v>
      </c>
      <c r="AR683" s="19">
        <v>0</v>
      </c>
      <c r="AS683" s="19">
        <v>0</v>
      </c>
      <c r="AT683" s="19">
        <f t="shared" si="156"/>
        <v>189700</v>
      </c>
      <c r="AU683" s="19">
        <v>45000</v>
      </c>
      <c r="AV683" s="19">
        <v>3000</v>
      </c>
      <c r="AW683" s="19">
        <v>50645</v>
      </c>
      <c r="AX683" s="19">
        <v>0</v>
      </c>
      <c r="AY683" s="20">
        <f t="shared" si="152"/>
        <v>98645</v>
      </c>
      <c r="AZ683" s="19">
        <f t="shared" si="147"/>
        <v>91055</v>
      </c>
      <c r="BA683" s="21">
        <v>1.4712000000000001</v>
      </c>
      <c r="BB683" s="21">
        <v>2.0617000000000001</v>
      </c>
      <c r="BC683" s="22"/>
      <c r="BD683" s="19">
        <v>1897</v>
      </c>
      <c r="BE683" s="19">
        <f t="shared" si="151"/>
        <v>1339.6011599999999</v>
      </c>
      <c r="BF683" s="19">
        <f t="shared" si="153"/>
        <v>1877.280935</v>
      </c>
      <c r="BG683" s="23">
        <v>3.4819999999999997E-2</v>
      </c>
      <c r="BH683" s="23">
        <f t="shared" si="150"/>
        <v>3.4819999999999997E-2</v>
      </c>
      <c r="BI683" s="19">
        <v>46.644912391199995</v>
      </c>
      <c r="BJ683" s="19">
        <v>65.366922156699999</v>
      </c>
      <c r="BK683" s="19">
        <f t="shared" si="148"/>
        <v>1292.9562476087999</v>
      </c>
      <c r="BL683" s="19">
        <f t="shared" si="148"/>
        <v>1811.9140128433</v>
      </c>
      <c r="BM683" s="19">
        <v>0</v>
      </c>
      <c r="BN683" s="19">
        <v>0</v>
      </c>
      <c r="BO683" s="19">
        <f t="shared" si="154"/>
        <v>0</v>
      </c>
      <c r="BP683" s="24">
        <f t="shared" si="149"/>
        <v>1292.9562476087999</v>
      </c>
      <c r="BQ683" s="24">
        <f t="shared" si="149"/>
        <v>1811.9140128433</v>
      </c>
      <c r="BR683" s="24">
        <f t="shared" si="155"/>
        <v>518.95776523450013</v>
      </c>
    </row>
    <row r="684" spans="1:70" s="25" customFormat="1" ht="14.25" x14ac:dyDescent="0.2">
      <c r="A684" s="14">
        <v>952</v>
      </c>
      <c r="B684" s="14"/>
      <c r="C684" s="15" t="s">
        <v>5579</v>
      </c>
      <c r="D684" s="16">
        <v>24904</v>
      </c>
      <c r="E684" s="15" t="s">
        <v>5580</v>
      </c>
      <c r="F684" s="15" t="s">
        <v>5579</v>
      </c>
      <c r="G684" s="17" t="s">
        <v>5573</v>
      </c>
      <c r="H684" s="17" t="s">
        <v>5574</v>
      </c>
      <c r="I684" s="17" t="s">
        <v>86</v>
      </c>
      <c r="J684" s="15" t="s">
        <v>5575</v>
      </c>
      <c r="K684" s="15" t="s">
        <v>88</v>
      </c>
      <c r="L684" s="18" t="s">
        <v>5581</v>
      </c>
      <c r="M684" s="15" t="s">
        <v>3383</v>
      </c>
      <c r="N684" s="15" t="s">
        <v>3384</v>
      </c>
      <c r="O684" s="16">
        <v>510</v>
      </c>
      <c r="P684" s="15" t="s">
        <v>118</v>
      </c>
      <c r="Q684" s="15">
        <v>27600</v>
      </c>
      <c r="R684" s="15">
        <v>146200</v>
      </c>
      <c r="S684" s="15">
        <v>173800</v>
      </c>
      <c r="T684" s="15">
        <v>0.35</v>
      </c>
      <c r="U684" s="15" t="s">
        <v>3335</v>
      </c>
      <c r="V684" s="15" t="s">
        <v>76</v>
      </c>
      <c r="W684" s="16">
        <v>1</v>
      </c>
      <c r="X684" s="16">
        <v>1</v>
      </c>
      <c r="Y684" s="15">
        <v>14627</v>
      </c>
      <c r="Z684" s="15">
        <v>0.33600000000000002</v>
      </c>
      <c r="AA684" s="15" t="s">
        <v>5577</v>
      </c>
      <c r="AB684" s="15" t="s">
        <v>5582</v>
      </c>
      <c r="AC684" s="15">
        <v>151000</v>
      </c>
      <c r="AD684" s="26">
        <v>40542</v>
      </c>
      <c r="AE684" s="15" t="s">
        <v>119</v>
      </c>
      <c r="AF684" s="15" t="s">
        <v>119</v>
      </c>
      <c r="AG684" s="16">
        <v>1</v>
      </c>
      <c r="AH684" s="15" t="s">
        <v>5583</v>
      </c>
      <c r="AI684" s="15" t="s">
        <v>78</v>
      </c>
      <c r="AJ684" s="15">
        <v>14626.9291992</v>
      </c>
      <c r="AK684" s="15">
        <v>516.37145313300005</v>
      </c>
      <c r="AL684" s="15">
        <v>3089092.8017199999</v>
      </c>
      <c r="AM684" s="15">
        <v>1424035.0833300001</v>
      </c>
      <c r="AN684" s="14"/>
      <c r="AO684" s="14"/>
      <c r="AP684" s="19">
        <v>27600</v>
      </c>
      <c r="AQ684" s="19">
        <v>146200</v>
      </c>
      <c r="AR684" s="19">
        <v>0</v>
      </c>
      <c r="AS684" s="19">
        <v>0</v>
      </c>
      <c r="AT684" s="19">
        <f t="shared" si="156"/>
        <v>173800</v>
      </c>
      <c r="AU684" s="19">
        <v>45000</v>
      </c>
      <c r="AV684" s="19">
        <v>0</v>
      </c>
      <c r="AW684" s="19">
        <v>45080</v>
      </c>
      <c r="AX684" s="19">
        <v>0</v>
      </c>
      <c r="AY684" s="20">
        <f t="shared" si="152"/>
        <v>90080</v>
      </c>
      <c r="AZ684" s="19">
        <f t="shared" si="147"/>
        <v>83720</v>
      </c>
      <c r="BA684" s="21">
        <v>1.4712000000000001</v>
      </c>
      <c r="BB684" s="21">
        <v>2.0617000000000001</v>
      </c>
      <c r="BC684" s="22"/>
      <c r="BD684" s="19">
        <v>1738</v>
      </c>
      <c r="BE684" s="19">
        <f t="shared" si="151"/>
        <v>1231.6886400000001</v>
      </c>
      <c r="BF684" s="19">
        <f t="shared" si="153"/>
        <v>1726.0552400000001</v>
      </c>
      <c r="BG684" s="23">
        <v>3.4819999999999997E-2</v>
      </c>
      <c r="BH684" s="23">
        <f t="shared" si="150"/>
        <v>3.4819999999999997E-2</v>
      </c>
      <c r="BI684" s="19">
        <v>42.887398444799999</v>
      </c>
      <c r="BJ684" s="19">
        <v>60.101243456799999</v>
      </c>
      <c r="BK684" s="19">
        <f t="shared" si="148"/>
        <v>1188.8012415552</v>
      </c>
      <c r="BL684" s="19">
        <f t="shared" si="148"/>
        <v>1665.9539965432002</v>
      </c>
      <c r="BM684" s="19">
        <v>0</v>
      </c>
      <c r="BN684" s="19">
        <v>0</v>
      </c>
      <c r="BO684" s="19">
        <f t="shared" si="154"/>
        <v>0</v>
      </c>
      <c r="BP684" s="24">
        <f t="shared" si="149"/>
        <v>1188.8012415552</v>
      </c>
      <c r="BQ684" s="24">
        <f t="shared" si="149"/>
        <v>1665.9539965432002</v>
      </c>
      <c r="BR684" s="24">
        <f t="shared" si="155"/>
        <v>477.1527549880002</v>
      </c>
    </row>
    <row r="685" spans="1:70" s="25" customFormat="1" ht="14.25" x14ac:dyDescent="0.2">
      <c r="A685" s="14">
        <v>953</v>
      </c>
      <c r="B685" s="14"/>
      <c r="C685" s="15"/>
      <c r="D685" s="16">
        <v>12696</v>
      </c>
      <c r="E685" s="15" t="s">
        <v>5584</v>
      </c>
      <c r="F685" s="15" t="s">
        <v>5585</v>
      </c>
      <c r="G685" s="17" t="s">
        <v>5573</v>
      </c>
      <c r="H685" s="17" t="s">
        <v>5574</v>
      </c>
      <c r="I685" s="17" t="s">
        <v>4266</v>
      </c>
      <c r="J685" s="15" t="s">
        <v>5586</v>
      </c>
      <c r="K685" s="15" t="s">
        <v>86</v>
      </c>
      <c r="L685" s="18" t="s">
        <v>5587</v>
      </c>
      <c r="M685" s="15" t="s">
        <v>3383</v>
      </c>
      <c r="N685" s="15" t="s">
        <v>3384</v>
      </c>
      <c r="O685" s="16">
        <v>510</v>
      </c>
      <c r="P685" s="15" t="s">
        <v>118</v>
      </c>
      <c r="Q685" s="15">
        <v>19200</v>
      </c>
      <c r="R685" s="15">
        <v>156800</v>
      </c>
      <c r="S685" s="15">
        <v>176000</v>
      </c>
      <c r="T685" s="15">
        <v>0.19</v>
      </c>
      <c r="U685" s="15" t="s">
        <v>3335</v>
      </c>
      <c r="V685" s="15" t="s">
        <v>76</v>
      </c>
      <c r="W685" s="16">
        <v>1</v>
      </c>
      <c r="X685" s="16">
        <v>1</v>
      </c>
      <c r="Y685" s="15">
        <v>8404</v>
      </c>
      <c r="Z685" s="15">
        <v>0.193</v>
      </c>
      <c r="AA685" s="15" t="s">
        <v>5577</v>
      </c>
      <c r="AB685" s="15" t="s">
        <v>5582</v>
      </c>
      <c r="AC685" s="15">
        <v>159500</v>
      </c>
      <c r="AD685" s="26">
        <v>41424</v>
      </c>
      <c r="AE685" s="15" t="s">
        <v>78</v>
      </c>
      <c r="AF685" s="15" t="s">
        <v>78</v>
      </c>
      <c r="AG685" s="16">
        <v>1</v>
      </c>
      <c r="AH685" s="15" t="s">
        <v>5588</v>
      </c>
      <c r="AI685" s="15" t="s">
        <v>78</v>
      </c>
      <c r="AJ685" s="15">
        <v>8404.1059570300004</v>
      </c>
      <c r="AK685" s="15">
        <v>383.97707733099998</v>
      </c>
      <c r="AL685" s="15">
        <v>3089132.5067099999</v>
      </c>
      <c r="AM685" s="15">
        <v>1423954.4180699999</v>
      </c>
      <c r="AN685" s="14"/>
      <c r="AO685" s="14"/>
      <c r="AP685" s="19">
        <v>19200</v>
      </c>
      <c r="AQ685" s="19">
        <v>156900</v>
      </c>
      <c r="AR685" s="19">
        <v>0</v>
      </c>
      <c r="AS685" s="19">
        <v>0</v>
      </c>
      <c r="AT685" s="19">
        <f t="shared" si="156"/>
        <v>176100</v>
      </c>
      <c r="AU685" s="19">
        <v>45000</v>
      </c>
      <c r="AV685" s="19">
        <v>3000</v>
      </c>
      <c r="AW685" s="19">
        <v>45885</v>
      </c>
      <c r="AX685" s="19">
        <v>0</v>
      </c>
      <c r="AY685" s="20">
        <f t="shared" si="152"/>
        <v>93885</v>
      </c>
      <c r="AZ685" s="19">
        <f t="shared" si="147"/>
        <v>82215</v>
      </c>
      <c r="BA685" s="21">
        <v>1.4712000000000001</v>
      </c>
      <c r="BB685" s="21">
        <v>2.0617000000000001</v>
      </c>
      <c r="BC685" s="22"/>
      <c r="BD685" s="19">
        <v>1761</v>
      </c>
      <c r="BE685" s="19">
        <f t="shared" si="151"/>
        <v>1209.5470800000001</v>
      </c>
      <c r="BF685" s="19">
        <f t="shared" si="153"/>
        <v>1695.0266550000001</v>
      </c>
      <c r="BG685" s="23">
        <v>3.4819999999999997E-2</v>
      </c>
      <c r="BH685" s="23">
        <f t="shared" si="150"/>
        <v>3.4819999999999997E-2</v>
      </c>
      <c r="BI685" s="19">
        <v>42.116429325599995</v>
      </c>
      <c r="BJ685" s="19">
        <v>59.020828127099996</v>
      </c>
      <c r="BK685" s="19">
        <f t="shared" si="148"/>
        <v>1167.4306506744001</v>
      </c>
      <c r="BL685" s="19">
        <f t="shared" si="148"/>
        <v>1636.0058268729001</v>
      </c>
      <c r="BM685" s="19">
        <v>0</v>
      </c>
      <c r="BN685" s="19">
        <v>0</v>
      </c>
      <c r="BO685" s="19">
        <f t="shared" si="154"/>
        <v>0</v>
      </c>
      <c r="BP685" s="24">
        <f t="shared" si="149"/>
        <v>1167.4306506744001</v>
      </c>
      <c r="BQ685" s="24">
        <f t="shared" si="149"/>
        <v>1636.0058268729001</v>
      </c>
      <c r="BR685" s="24">
        <f t="shared" si="155"/>
        <v>468.5751761985</v>
      </c>
    </row>
    <row r="686" spans="1:70" s="25" customFormat="1" ht="14.25" x14ac:dyDescent="0.2">
      <c r="A686" s="14">
        <v>956</v>
      </c>
      <c r="B686" s="14"/>
      <c r="C686" s="15"/>
      <c r="D686" s="16">
        <v>3470</v>
      </c>
      <c r="E686" s="15" t="s">
        <v>5589</v>
      </c>
      <c r="F686" s="15" t="s">
        <v>5590</v>
      </c>
      <c r="G686" s="17" t="s">
        <v>5591</v>
      </c>
      <c r="H686" s="17" t="s">
        <v>5592</v>
      </c>
      <c r="I686" s="17" t="s">
        <v>86</v>
      </c>
      <c r="J686" s="15" t="s">
        <v>5593</v>
      </c>
      <c r="K686" s="15" t="s">
        <v>86</v>
      </c>
      <c r="L686" s="18" t="s">
        <v>5594</v>
      </c>
      <c r="M686" s="15" t="s">
        <v>3383</v>
      </c>
      <c r="N686" s="15" t="s">
        <v>3384</v>
      </c>
      <c r="O686" s="16">
        <v>510</v>
      </c>
      <c r="P686" s="15" t="s">
        <v>118</v>
      </c>
      <c r="Q686" s="15">
        <v>38300</v>
      </c>
      <c r="R686" s="15">
        <v>142300</v>
      </c>
      <c r="S686" s="15">
        <v>180600</v>
      </c>
      <c r="T686" s="15">
        <v>0.6</v>
      </c>
      <c r="U686" s="15" t="s">
        <v>3335</v>
      </c>
      <c r="V686" s="15" t="s">
        <v>76</v>
      </c>
      <c r="W686" s="16">
        <v>1</v>
      </c>
      <c r="X686" s="16">
        <v>1</v>
      </c>
      <c r="Y686" s="15">
        <v>16498</v>
      </c>
      <c r="Z686" s="15">
        <v>0.379</v>
      </c>
      <c r="AA686" s="15" t="s">
        <v>5577</v>
      </c>
      <c r="AB686" s="15" t="s">
        <v>78</v>
      </c>
      <c r="AC686" s="15">
        <v>146945</v>
      </c>
      <c r="AD686" s="26">
        <v>38526</v>
      </c>
      <c r="AE686" s="15" t="s">
        <v>119</v>
      </c>
      <c r="AF686" s="15" t="s">
        <v>119</v>
      </c>
      <c r="AG686" s="16">
        <v>1</v>
      </c>
      <c r="AH686" s="15" t="s">
        <v>5595</v>
      </c>
      <c r="AI686" s="15" t="s">
        <v>78</v>
      </c>
      <c r="AJ686" s="15">
        <v>16498.2363281</v>
      </c>
      <c r="AK686" s="15">
        <v>699.92413224200004</v>
      </c>
      <c r="AL686" s="15">
        <v>3089304.6127900002</v>
      </c>
      <c r="AM686" s="15">
        <v>1423756.8212600001</v>
      </c>
      <c r="AN686" s="14"/>
      <c r="AO686" s="14"/>
      <c r="AP686" s="19">
        <v>38300</v>
      </c>
      <c r="AQ686" s="19">
        <v>142400</v>
      </c>
      <c r="AR686" s="19">
        <v>0</v>
      </c>
      <c r="AS686" s="19">
        <v>0</v>
      </c>
      <c r="AT686" s="19">
        <f t="shared" si="156"/>
        <v>180700</v>
      </c>
      <c r="AU686" s="19">
        <v>45000</v>
      </c>
      <c r="AV686" s="19">
        <v>3000</v>
      </c>
      <c r="AW686" s="19">
        <v>47495</v>
      </c>
      <c r="AX686" s="19">
        <v>0</v>
      </c>
      <c r="AY686" s="20">
        <f t="shared" si="152"/>
        <v>95495</v>
      </c>
      <c r="AZ686" s="19">
        <f t="shared" si="147"/>
        <v>85205</v>
      </c>
      <c r="BA686" s="21">
        <v>1.4712000000000001</v>
      </c>
      <c r="BB686" s="21">
        <v>2.0617000000000001</v>
      </c>
      <c r="BC686" s="22"/>
      <c r="BD686" s="19">
        <v>1807</v>
      </c>
      <c r="BE686" s="19">
        <f t="shared" si="151"/>
        <v>1253.5359599999999</v>
      </c>
      <c r="BF686" s="19">
        <f t="shared" si="153"/>
        <v>1756.6714850000001</v>
      </c>
      <c r="BG686" s="23">
        <v>3.4819999999999997E-2</v>
      </c>
      <c r="BH686" s="23">
        <f t="shared" si="150"/>
        <v>3.4819999999999997E-2</v>
      </c>
      <c r="BI686" s="19">
        <v>43.648122127199997</v>
      </c>
      <c r="BJ686" s="19">
        <v>61.167301107699998</v>
      </c>
      <c r="BK686" s="19">
        <f t="shared" si="148"/>
        <v>1209.8878378728</v>
      </c>
      <c r="BL686" s="19">
        <f t="shared" si="148"/>
        <v>1695.5041838923</v>
      </c>
      <c r="BM686" s="19">
        <v>0</v>
      </c>
      <c r="BN686" s="19">
        <v>0</v>
      </c>
      <c r="BO686" s="19">
        <f t="shared" si="154"/>
        <v>0</v>
      </c>
      <c r="BP686" s="24">
        <f t="shared" si="149"/>
        <v>1209.8878378728</v>
      </c>
      <c r="BQ686" s="24">
        <f t="shared" si="149"/>
        <v>1695.5041838923</v>
      </c>
      <c r="BR686" s="24">
        <f t="shared" si="155"/>
        <v>485.61634601950004</v>
      </c>
    </row>
    <row r="687" spans="1:70" s="25" customFormat="1" ht="14.25" x14ac:dyDescent="0.2">
      <c r="A687" s="14">
        <v>957</v>
      </c>
      <c r="B687" s="14"/>
      <c r="C687" s="15"/>
      <c r="D687" s="16">
        <v>8767</v>
      </c>
      <c r="E687" s="15" t="s">
        <v>5596</v>
      </c>
      <c r="F687" s="15" t="s">
        <v>5597</v>
      </c>
      <c r="G687" s="17" t="s">
        <v>5598</v>
      </c>
      <c r="H687" s="17" t="s">
        <v>5599</v>
      </c>
      <c r="I687" s="17" t="s">
        <v>86</v>
      </c>
      <c r="J687" s="15" t="s">
        <v>5599</v>
      </c>
      <c r="K687" s="15" t="s">
        <v>1649</v>
      </c>
      <c r="L687" s="18" t="s">
        <v>5600</v>
      </c>
      <c r="M687" s="15" t="s">
        <v>3383</v>
      </c>
      <c r="N687" s="15" t="s">
        <v>3384</v>
      </c>
      <c r="O687" s="16">
        <v>510</v>
      </c>
      <c r="P687" s="15" t="s">
        <v>118</v>
      </c>
      <c r="Q687" s="15">
        <v>39000</v>
      </c>
      <c r="R687" s="15">
        <v>153900</v>
      </c>
      <c r="S687" s="15">
        <v>192900</v>
      </c>
      <c r="T687" s="15">
        <v>0.61</v>
      </c>
      <c r="U687" s="15" t="s">
        <v>3335</v>
      </c>
      <c r="V687" s="15" t="s">
        <v>76</v>
      </c>
      <c r="W687" s="16">
        <v>1</v>
      </c>
      <c r="X687" s="16">
        <v>1</v>
      </c>
      <c r="Y687" s="15">
        <v>23067</v>
      </c>
      <c r="Z687" s="15">
        <v>0.53</v>
      </c>
      <c r="AA687" s="15" t="s">
        <v>5577</v>
      </c>
      <c r="AB687" s="15" t="s">
        <v>5582</v>
      </c>
      <c r="AC687" s="15">
        <v>161500</v>
      </c>
      <c r="AD687" s="26">
        <v>38597</v>
      </c>
      <c r="AE687" s="15" t="s">
        <v>119</v>
      </c>
      <c r="AF687" s="15" t="s">
        <v>119</v>
      </c>
      <c r="AG687" s="16">
        <v>1</v>
      </c>
      <c r="AH687" s="15" t="s">
        <v>5601</v>
      </c>
      <c r="AI687" s="15" t="s">
        <v>78</v>
      </c>
      <c r="AJ687" s="15">
        <v>23067.2834473</v>
      </c>
      <c r="AK687" s="15">
        <v>740.58136394500002</v>
      </c>
      <c r="AL687" s="15">
        <v>3089316.3820400001</v>
      </c>
      <c r="AM687" s="15">
        <v>1423688.7891299999</v>
      </c>
      <c r="AN687" s="14"/>
      <c r="AO687" s="14"/>
      <c r="AP687" s="19">
        <v>39000</v>
      </c>
      <c r="AQ687" s="19">
        <v>153900</v>
      </c>
      <c r="AR687" s="19">
        <v>0</v>
      </c>
      <c r="AS687" s="19">
        <v>0</v>
      </c>
      <c r="AT687" s="19">
        <f t="shared" si="156"/>
        <v>192900</v>
      </c>
      <c r="AU687" s="19">
        <v>45000</v>
      </c>
      <c r="AV687" s="19">
        <v>0</v>
      </c>
      <c r="AW687" s="19">
        <v>51765</v>
      </c>
      <c r="AX687" s="19">
        <v>0</v>
      </c>
      <c r="AY687" s="20">
        <f t="shared" si="152"/>
        <v>96765</v>
      </c>
      <c r="AZ687" s="19">
        <f t="shared" si="147"/>
        <v>96135</v>
      </c>
      <c r="BA687" s="21">
        <v>1.4712000000000001</v>
      </c>
      <c r="BB687" s="21">
        <v>2.0617000000000001</v>
      </c>
      <c r="BC687" s="22"/>
      <c r="BD687" s="19">
        <v>1929</v>
      </c>
      <c r="BE687" s="19">
        <f t="shared" si="151"/>
        <v>1414.3381200000001</v>
      </c>
      <c r="BF687" s="19">
        <f t="shared" si="153"/>
        <v>1982.0152950000002</v>
      </c>
      <c r="BG687" s="23">
        <v>3.4819999999999997E-2</v>
      </c>
      <c r="BH687" s="23">
        <f t="shared" si="150"/>
        <v>3.4819999999999997E-2</v>
      </c>
      <c r="BI687" s="19">
        <v>49.2472533384</v>
      </c>
      <c r="BJ687" s="19">
        <v>69.013772571900006</v>
      </c>
      <c r="BK687" s="19">
        <f t="shared" si="148"/>
        <v>1365.0908666616001</v>
      </c>
      <c r="BL687" s="19">
        <f t="shared" si="148"/>
        <v>1913.0015224281001</v>
      </c>
      <c r="BM687" s="19">
        <v>0</v>
      </c>
      <c r="BN687" s="19">
        <v>0</v>
      </c>
      <c r="BO687" s="19">
        <f t="shared" si="154"/>
        <v>0</v>
      </c>
      <c r="BP687" s="24">
        <f t="shared" si="149"/>
        <v>1365.0908666616001</v>
      </c>
      <c r="BQ687" s="24">
        <f t="shared" si="149"/>
        <v>1913.0015224281001</v>
      </c>
      <c r="BR687" s="24">
        <f t="shared" si="155"/>
        <v>547.91065576649999</v>
      </c>
    </row>
    <row r="688" spans="1:70" s="25" customFormat="1" ht="14.25" x14ac:dyDescent="0.2">
      <c r="A688" s="14">
        <v>958</v>
      </c>
      <c r="B688" s="14"/>
      <c r="C688" s="15"/>
      <c r="D688" s="16">
        <v>2554</v>
      </c>
      <c r="E688" s="15" t="s">
        <v>5602</v>
      </c>
      <c r="F688" s="15" t="s">
        <v>5603</v>
      </c>
      <c r="G688" s="17" t="s">
        <v>5604</v>
      </c>
      <c r="H688" s="17" t="s">
        <v>5605</v>
      </c>
      <c r="I688" s="17" t="s">
        <v>86</v>
      </c>
      <c r="J688" s="15" t="s">
        <v>5605</v>
      </c>
      <c r="K688" s="15" t="s">
        <v>5606</v>
      </c>
      <c r="L688" s="18" t="s">
        <v>5607</v>
      </c>
      <c r="M688" s="15" t="s">
        <v>3383</v>
      </c>
      <c r="N688" s="15" t="s">
        <v>3384</v>
      </c>
      <c r="O688" s="16">
        <v>510</v>
      </c>
      <c r="P688" s="15" t="s">
        <v>118</v>
      </c>
      <c r="Q688" s="15">
        <v>41300</v>
      </c>
      <c r="R688" s="15">
        <v>124200</v>
      </c>
      <c r="S688" s="15">
        <v>165500</v>
      </c>
      <c r="T688" s="15">
        <v>0.67</v>
      </c>
      <c r="U688" s="15" t="s">
        <v>3335</v>
      </c>
      <c r="V688" s="15" t="s">
        <v>76</v>
      </c>
      <c r="W688" s="16">
        <v>1</v>
      </c>
      <c r="X688" s="16">
        <v>1</v>
      </c>
      <c r="Y688" s="15">
        <v>24192</v>
      </c>
      <c r="Z688" s="15">
        <v>0.55500000000000005</v>
      </c>
      <c r="AA688" s="15" t="s">
        <v>5577</v>
      </c>
      <c r="AB688" s="15" t="s">
        <v>5582</v>
      </c>
      <c r="AC688" s="15">
        <v>136316</v>
      </c>
      <c r="AD688" s="26">
        <v>38610</v>
      </c>
      <c r="AE688" s="15" t="s">
        <v>119</v>
      </c>
      <c r="AF688" s="15" t="s">
        <v>119</v>
      </c>
      <c r="AG688" s="16">
        <v>1</v>
      </c>
      <c r="AH688" s="15" t="s">
        <v>5608</v>
      </c>
      <c r="AI688" s="15" t="s">
        <v>78</v>
      </c>
      <c r="AJ688" s="15">
        <v>24192.3620605</v>
      </c>
      <c r="AK688" s="15">
        <v>758.23604999099996</v>
      </c>
      <c r="AL688" s="15">
        <v>3089315.29586</v>
      </c>
      <c r="AM688" s="15">
        <v>1423605.0498899999</v>
      </c>
      <c r="AN688" s="14"/>
      <c r="AO688" s="14"/>
      <c r="AP688" s="19">
        <v>0</v>
      </c>
      <c r="AQ688" s="19">
        <v>0</v>
      </c>
      <c r="AR688" s="19">
        <v>41300</v>
      </c>
      <c r="AS688" s="19">
        <v>124200</v>
      </c>
      <c r="AT688" s="19">
        <f t="shared" si="156"/>
        <v>165500</v>
      </c>
      <c r="AU688" s="19">
        <v>0</v>
      </c>
      <c r="AV688" s="19">
        <v>3000</v>
      </c>
      <c r="AW688" s="19">
        <v>0</v>
      </c>
      <c r="AX688" s="19">
        <v>0</v>
      </c>
      <c r="AY688" s="20">
        <f t="shared" si="152"/>
        <v>3000</v>
      </c>
      <c r="AZ688" s="19">
        <f t="shared" si="147"/>
        <v>162500</v>
      </c>
      <c r="BA688" s="21">
        <v>1.4712000000000001</v>
      </c>
      <c r="BB688" s="21">
        <v>2.0617000000000001</v>
      </c>
      <c r="BC688" s="22"/>
      <c r="BD688" s="19">
        <v>3310</v>
      </c>
      <c r="BE688" s="19">
        <f t="shared" si="151"/>
        <v>2390.7000000000003</v>
      </c>
      <c r="BF688" s="19">
        <f t="shared" si="153"/>
        <v>3350.2625000000003</v>
      </c>
      <c r="BG688" s="23">
        <v>3.4819999999999997E-2</v>
      </c>
      <c r="BH688" s="23">
        <f t="shared" si="150"/>
        <v>3.4819999999999997E-2</v>
      </c>
      <c r="BI688" s="19">
        <v>0</v>
      </c>
      <c r="BJ688" s="19">
        <v>0</v>
      </c>
      <c r="BK688" s="19">
        <f t="shared" si="148"/>
        <v>2390.7000000000003</v>
      </c>
      <c r="BL688" s="19">
        <f t="shared" si="148"/>
        <v>3350.2625000000003</v>
      </c>
      <c r="BM688" s="19">
        <v>0</v>
      </c>
      <c r="BN688" s="19">
        <v>102.11349999999993</v>
      </c>
      <c r="BO688" s="19">
        <f t="shared" si="154"/>
        <v>102.11349999999993</v>
      </c>
      <c r="BP688" s="24">
        <f t="shared" si="149"/>
        <v>2390.7000000000003</v>
      </c>
      <c r="BQ688" s="24">
        <f t="shared" si="149"/>
        <v>3248.1490000000003</v>
      </c>
      <c r="BR688" s="24">
        <f t="shared" si="155"/>
        <v>857.44900000000007</v>
      </c>
    </row>
    <row r="689" spans="1:71" s="25" customFormat="1" ht="25.5" x14ac:dyDescent="0.2">
      <c r="A689" s="14">
        <v>959</v>
      </c>
      <c r="B689" s="14"/>
      <c r="C689" s="15"/>
      <c r="D689" s="16">
        <v>26690</v>
      </c>
      <c r="E689" s="15" t="s">
        <v>5609</v>
      </c>
      <c r="F689" s="15" t="s">
        <v>5610</v>
      </c>
      <c r="G689" s="17" t="s">
        <v>5611</v>
      </c>
      <c r="H689" s="17" t="s">
        <v>5612</v>
      </c>
      <c r="I689" s="17" t="s">
        <v>1986</v>
      </c>
      <c r="J689" s="15" t="s">
        <v>5613</v>
      </c>
      <c r="K689" s="15" t="s">
        <v>88</v>
      </c>
      <c r="L689" s="18" t="s">
        <v>5614</v>
      </c>
      <c r="M689" s="15" t="s">
        <v>3383</v>
      </c>
      <c r="N689" s="15" t="s">
        <v>3384</v>
      </c>
      <c r="O689" s="16">
        <v>510</v>
      </c>
      <c r="P689" s="15" t="s">
        <v>118</v>
      </c>
      <c r="Q689" s="15">
        <v>38300</v>
      </c>
      <c r="R689" s="15">
        <v>141900</v>
      </c>
      <c r="S689" s="15">
        <v>180200</v>
      </c>
      <c r="T689" s="15">
        <v>0.6</v>
      </c>
      <c r="U689" s="15" t="s">
        <v>3335</v>
      </c>
      <c r="V689" s="15" t="s">
        <v>76</v>
      </c>
      <c r="W689" s="16">
        <v>1</v>
      </c>
      <c r="X689" s="16">
        <v>0</v>
      </c>
      <c r="Y689" s="15">
        <v>22698</v>
      </c>
      <c r="Z689" s="15">
        <v>0.52100000000000002</v>
      </c>
      <c r="AA689" s="15" t="s">
        <v>5577</v>
      </c>
      <c r="AB689" s="15" t="s">
        <v>5582</v>
      </c>
      <c r="AC689" s="15">
        <v>0</v>
      </c>
      <c r="AD689" s="15"/>
      <c r="AE689" s="15" t="s">
        <v>78</v>
      </c>
      <c r="AF689" s="15" t="s">
        <v>78</v>
      </c>
      <c r="AG689" s="16">
        <v>1</v>
      </c>
      <c r="AH689" s="15" t="s">
        <v>5615</v>
      </c>
      <c r="AI689" s="15" t="s">
        <v>78</v>
      </c>
      <c r="AJ689" s="15">
        <v>22698.3356934</v>
      </c>
      <c r="AK689" s="15">
        <v>764.80013984499999</v>
      </c>
      <c r="AL689" s="15">
        <v>3089294.6443099999</v>
      </c>
      <c r="AM689" s="15">
        <v>1423529.21526</v>
      </c>
      <c r="AN689" s="14"/>
      <c r="AO689" s="14"/>
      <c r="AP689" s="19">
        <v>38300</v>
      </c>
      <c r="AQ689" s="19">
        <v>141900</v>
      </c>
      <c r="AR689" s="19">
        <v>0</v>
      </c>
      <c r="AS689" s="19">
        <v>0</v>
      </c>
      <c r="AT689" s="19">
        <f t="shared" si="156"/>
        <v>180200</v>
      </c>
      <c r="AU689" s="19">
        <v>45000</v>
      </c>
      <c r="AV689" s="19">
        <v>0</v>
      </c>
      <c r="AW689" s="19">
        <v>47320</v>
      </c>
      <c r="AX689" s="19">
        <v>0</v>
      </c>
      <c r="AY689" s="20">
        <f t="shared" si="152"/>
        <v>92320</v>
      </c>
      <c r="AZ689" s="19">
        <f t="shared" si="147"/>
        <v>87880</v>
      </c>
      <c r="BA689" s="21">
        <v>1.4712000000000001</v>
      </c>
      <c r="BB689" s="21">
        <v>2.0617000000000001</v>
      </c>
      <c r="BC689" s="22"/>
      <c r="BD689" s="19">
        <v>1802</v>
      </c>
      <c r="BE689" s="19">
        <f t="shared" si="151"/>
        <v>1292.8905600000001</v>
      </c>
      <c r="BF689" s="19">
        <f t="shared" si="153"/>
        <v>1811.82196</v>
      </c>
      <c r="BG689" s="23">
        <v>3.4819999999999997E-2</v>
      </c>
      <c r="BH689" s="23">
        <f t="shared" si="150"/>
        <v>3.4819999999999997E-2</v>
      </c>
      <c r="BI689" s="19">
        <v>45.0184492992</v>
      </c>
      <c r="BJ689" s="19">
        <v>63.087640647199997</v>
      </c>
      <c r="BK689" s="19">
        <f t="shared" si="148"/>
        <v>1247.8721107008</v>
      </c>
      <c r="BL689" s="19">
        <f t="shared" si="148"/>
        <v>1748.7343193528</v>
      </c>
      <c r="BM689" s="19">
        <v>0</v>
      </c>
      <c r="BN689" s="19">
        <v>0</v>
      </c>
      <c r="BO689" s="19">
        <f t="shared" si="154"/>
        <v>0</v>
      </c>
      <c r="BP689" s="24">
        <f t="shared" si="149"/>
        <v>1247.8721107008</v>
      </c>
      <c r="BQ689" s="24">
        <f t="shared" si="149"/>
        <v>1748.7343193528</v>
      </c>
      <c r="BR689" s="24">
        <f t="shared" si="155"/>
        <v>500.86220865199994</v>
      </c>
    </row>
    <row r="690" spans="1:71" s="25" customFormat="1" ht="14.25" x14ac:dyDescent="0.2">
      <c r="A690" s="14">
        <v>960</v>
      </c>
      <c r="B690" s="14"/>
      <c r="C690" s="15" t="s">
        <v>5616</v>
      </c>
      <c r="D690" s="16">
        <v>4578</v>
      </c>
      <c r="E690" s="15" t="s">
        <v>5617</v>
      </c>
      <c r="F690" s="15" t="s">
        <v>5616</v>
      </c>
      <c r="G690" s="17" t="s">
        <v>5618</v>
      </c>
      <c r="H690" s="17" t="s">
        <v>5619</v>
      </c>
      <c r="I690" s="17" t="s">
        <v>86</v>
      </c>
      <c r="J690" s="15" t="s">
        <v>5620</v>
      </c>
      <c r="K690" s="15" t="s">
        <v>2168</v>
      </c>
      <c r="L690" s="18" t="s">
        <v>5621</v>
      </c>
      <c r="M690" s="15" t="s">
        <v>3383</v>
      </c>
      <c r="N690" s="15" t="s">
        <v>3384</v>
      </c>
      <c r="O690" s="16">
        <v>510</v>
      </c>
      <c r="P690" s="15" t="s">
        <v>118</v>
      </c>
      <c r="Q690" s="15">
        <v>16200</v>
      </c>
      <c r="R690" s="15">
        <v>146200</v>
      </c>
      <c r="S690" s="15">
        <v>162400</v>
      </c>
      <c r="T690" s="15">
        <v>0.15</v>
      </c>
      <c r="U690" s="15" t="s">
        <v>3335</v>
      </c>
      <c r="V690" s="15" t="s">
        <v>76</v>
      </c>
      <c r="W690" s="16">
        <v>1</v>
      </c>
      <c r="X690" s="16">
        <v>0</v>
      </c>
      <c r="Y690" s="15">
        <v>5976</v>
      </c>
      <c r="Z690" s="15">
        <v>0.13700000000000001</v>
      </c>
      <c r="AA690" s="15" t="s">
        <v>5577</v>
      </c>
      <c r="AB690" s="15" t="s">
        <v>5582</v>
      </c>
      <c r="AC690" s="15">
        <v>0</v>
      </c>
      <c r="AD690" s="15"/>
      <c r="AE690" s="15" t="s">
        <v>78</v>
      </c>
      <c r="AF690" s="15" t="s">
        <v>78</v>
      </c>
      <c r="AG690" s="16">
        <v>1</v>
      </c>
      <c r="AH690" s="15" t="s">
        <v>5622</v>
      </c>
      <c r="AI690" s="15" t="s">
        <v>78</v>
      </c>
      <c r="AJ690" s="15">
        <v>5976.3381347699997</v>
      </c>
      <c r="AK690" s="15">
        <v>314.94058718500003</v>
      </c>
      <c r="AL690" s="15">
        <v>3089160.6767500001</v>
      </c>
      <c r="AM690" s="15">
        <v>1423497.72227</v>
      </c>
      <c r="AN690" s="14"/>
      <c r="AO690" s="14"/>
      <c r="AP690" s="19">
        <v>0</v>
      </c>
      <c r="AQ690" s="19">
        <v>0</v>
      </c>
      <c r="AR690" s="19">
        <v>16200</v>
      </c>
      <c r="AS690" s="19">
        <v>146200</v>
      </c>
      <c r="AT690" s="19">
        <f t="shared" si="156"/>
        <v>162400</v>
      </c>
      <c r="AU690" s="19">
        <v>0</v>
      </c>
      <c r="AV690" s="19">
        <v>3000</v>
      </c>
      <c r="AW690" s="19">
        <v>0</v>
      </c>
      <c r="AX690" s="19">
        <v>0</v>
      </c>
      <c r="AY690" s="20">
        <f t="shared" si="152"/>
        <v>3000</v>
      </c>
      <c r="AZ690" s="19">
        <f t="shared" si="147"/>
        <v>159400</v>
      </c>
      <c r="BA690" s="21">
        <v>1.4712000000000001</v>
      </c>
      <c r="BB690" s="21">
        <v>2.0617000000000001</v>
      </c>
      <c r="BC690" s="22"/>
      <c r="BD690" s="19">
        <v>3248</v>
      </c>
      <c r="BE690" s="19">
        <f t="shared" si="151"/>
        <v>2345.0927999999999</v>
      </c>
      <c r="BF690" s="19">
        <f t="shared" si="153"/>
        <v>3286.3498</v>
      </c>
      <c r="BG690" s="23">
        <v>3.4819999999999997E-2</v>
      </c>
      <c r="BH690" s="23">
        <f t="shared" si="150"/>
        <v>3.4819999999999997E-2</v>
      </c>
      <c r="BI690" s="19">
        <v>0</v>
      </c>
      <c r="BJ690" s="19">
        <v>0</v>
      </c>
      <c r="BK690" s="19">
        <f t="shared" si="148"/>
        <v>2345.0927999999999</v>
      </c>
      <c r="BL690" s="19">
        <f t="shared" si="148"/>
        <v>3286.3498</v>
      </c>
      <c r="BM690" s="19">
        <v>0</v>
      </c>
      <c r="BN690" s="19">
        <v>100.20080000000007</v>
      </c>
      <c r="BO690" s="19">
        <f t="shared" si="154"/>
        <v>100.20080000000007</v>
      </c>
      <c r="BP690" s="24">
        <f t="shared" si="149"/>
        <v>2345.0927999999999</v>
      </c>
      <c r="BQ690" s="24">
        <f t="shared" si="149"/>
        <v>3186.1489999999999</v>
      </c>
      <c r="BR690" s="24">
        <f t="shared" si="155"/>
        <v>841.05619999999999</v>
      </c>
    </row>
    <row r="691" spans="1:71" s="25" customFormat="1" ht="14.25" x14ac:dyDescent="0.2">
      <c r="A691" s="14">
        <v>961</v>
      </c>
      <c r="B691" s="14"/>
      <c r="C691" s="15" t="s">
        <v>5623</v>
      </c>
      <c r="D691" s="16">
        <v>10582</v>
      </c>
      <c r="E691" s="15" t="s">
        <v>5624</v>
      </c>
      <c r="F691" s="15" t="s">
        <v>5623</v>
      </c>
      <c r="G691" s="17" t="s">
        <v>5625</v>
      </c>
      <c r="H691" s="17" t="s">
        <v>5626</v>
      </c>
      <c r="I691" s="17" t="s">
        <v>86</v>
      </c>
      <c r="J691" s="15" t="s">
        <v>5627</v>
      </c>
      <c r="K691" s="15" t="s">
        <v>2959</v>
      </c>
      <c r="L691" s="18" t="s">
        <v>5628</v>
      </c>
      <c r="M691" s="15" t="s">
        <v>3383</v>
      </c>
      <c r="N691" s="15" t="s">
        <v>3384</v>
      </c>
      <c r="O691" s="16">
        <v>510</v>
      </c>
      <c r="P691" s="15" t="s">
        <v>118</v>
      </c>
      <c r="Q691" s="15">
        <v>15500</v>
      </c>
      <c r="R691" s="15">
        <v>140500</v>
      </c>
      <c r="S691" s="15">
        <v>156000</v>
      </c>
      <c r="T691" s="15">
        <v>0.14000000000000001</v>
      </c>
      <c r="U691" s="15" t="s">
        <v>3335</v>
      </c>
      <c r="V691" s="15" t="s">
        <v>76</v>
      </c>
      <c r="W691" s="16">
        <v>1</v>
      </c>
      <c r="X691" s="16">
        <v>1</v>
      </c>
      <c r="Y691" s="15">
        <v>5662</v>
      </c>
      <c r="Z691" s="15">
        <v>0.13</v>
      </c>
      <c r="AA691" s="15" t="s">
        <v>5577</v>
      </c>
      <c r="AB691" s="15" t="s">
        <v>5582</v>
      </c>
      <c r="AC691" s="15">
        <v>157800</v>
      </c>
      <c r="AD691" s="26">
        <v>39962</v>
      </c>
      <c r="AE691" s="15" t="s">
        <v>78</v>
      </c>
      <c r="AF691" s="15" t="s">
        <v>78</v>
      </c>
      <c r="AG691" s="16">
        <v>1</v>
      </c>
      <c r="AH691" s="15" t="s">
        <v>5629</v>
      </c>
      <c r="AI691" s="15" t="s">
        <v>78</v>
      </c>
      <c r="AJ691" s="15">
        <v>5662.4521484400002</v>
      </c>
      <c r="AK691" s="15">
        <v>310.20818564500001</v>
      </c>
      <c r="AL691" s="15">
        <v>3089131.1228100001</v>
      </c>
      <c r="AM691" s="15">
        <v>1423443.67879</v>
      </c>
      <c r="AN691" s="14"/>
      <c r="AO691" s="14"/>
      <c r="AP691" s="19">
        <v>15500</v>
      </c>
      <c r="AQ691" s="19">
        <v>140500</v>
      </c>
      <c r="AR691" s="19">
        <v>0</v>
      </c>
      <c r="AS691" s="19">
        <v>0</v>
      </c>
      <c r="AT691" s="19">
        <f t="shared" si="156"/>
        <v>156000</v>
      </c>
      <c r="AU691" s="19">
        <v>45000</v>
      </c>
      <c r="AV691" s="19">
        <v>3000</v>
      </c>
      <c r="AW691" s="19">
        <v>38850</v>
      </c>
      <c r="AX691" s="19">
        <v>0</v>
      </c>
      <c r="AY691" s="20">
        <f t="shared" si="152"/>
        <v>86850</v>
      </c>
      <c r="AZ691" s="19">
        <f t="shared" si="147"/>
        <v>69150</v>
      </c>
      <c r="BA691" s="21">
        <v>1.4712000000000001</v>
      </c>
      <c r="BB691" s="21">
        <v>2.0617000000000001</v>
      </c>
      <c r="BC691" s="22"/>
      <c r="BD691" s="19">
        <v>1560</v>
      </c>
      <c r="BE691" s="19">
        <f t="shared" si="151"/>
        <v>1017.3348000000001</v>
      </c>
      <c r="BF691" s="19">
        <f t="shared" si="153"/>
        <v>1425.6655500000002</v>
      </c>
      <c r="BG691" s="23">
        <v>3.4819999999999997E-2</v>
      </c>
      <c r="BH691" s="23">
        <f t="shared" si="150"/>
        <v>3.4819999999999997E-2</v>
      </c>
      <c r="BI691" s="19">
        <v>35.423597735999998</v>
      </c>
      <c r="BJ691" s="19">
        <v>49.641674451</v>
      </c>
      <c r="BK691" s="19">
        <f t="shared" si="148"/>
        <v>981.91120226400005</v>
      </c>
      <c r="BL691" s="19">
        <f t="shared" si="148"/>
        <v>1376.0238755490002</v>
      </c>
      <c r="BM691" s="19">
        <v>0</v>
      </c>
      <c r="BN691" s="19">
        <v>0</v>
      </c>
      <c r="BO691" s="19">
        <f t="shared" si="154"/>
        <v>0</v>
      </c>
      <c r="BP691" s="24">
        <f t="shared" si="149"/>
        <v>981.91120226400005</v>
      </c>
      <c r="BQ691" s="24">
        <f t="shared" si="149"/>
        <v>1376.0238755490002</v>
      </c>
      <c r="BR691" s="24">
        <f t="shared" si="155"/>
        <v>394.11267328500014</v>
      </c>
    </row>
    <row r="692" spans="1:71" s="25" customFormat="1" ht="14.25" x14ac:dyDescent="0.2">
      <c r="A692" s="14">
        <v>962</v>
      </c>
      <c r="B692" s="14"/>
      <c r="C692" s="15"/>
      <c r="D692" s="16">
        <v>9386</v>
      </c>
      <c r="E692" s="15" t="s">
        <v>5630</v>
      </c>
      <c r="F692" s="15" t="s">
        <v>5631</v>
      </c>
      <c r="G692" s="17" t="s">
        <v>5632</v>
      </c>
      <c r="H692" s="17" t="s">
        <v>5633</v>
      </c>
      <c r="I692" s="17" t="s">
        <v>86</v>
      </c>
      <c r="J692" s="15" t="s">
        <v>5634</v>
      </c>
      <c r="K692" s="15" t="s">
        <v>3254</v>
      </c>
      <c r="L692" s="18" t="s">
        <v>5635</v>
      </c>
      <c r="M692" s="15" t="s">
        <v>3383</v>
      </c>
      <c r="N692" s="15" t="s">
        <v>3384</v>
      </c>
      <c r="O692" s="16">
        <v>510</v>
      </c>
      <c r="P692" s="15" t="s">
        <v>118</v>
      </c>
      <c r="Q692" s="15">
        <v>15500</v>
      </c>
      <c r="R692" s="15">
        <v>128100</v>
      </c>
      <c r="S692" s="15">
        <v>143600</v>
      </c>
      <c r="T692" s="15">
        <v>0.14000000000000001</v>
      </c>
      <c r="U692" s="15" t="s">
        <v>3335</v>
      </c>
      <c r="V692" s="15" t="s">
        <v>76</v>
      </c>
      <c r="W692" s="16">
        <v>1</v>
      </c>
      <c r="X692" s="16">
        <v>0</v>
      </c>
      <c r="Y692" s="15">
        <v>5662</v>
      </c>
      <c r="Z692" s="15">
        <v>0.13</v>
      </c>
      <c r="AA692" s="15" t="s">
        <v>5577</v>
      </c>
      <c r="AB692" s="15" t="s">
        <v>5582</v>
      </c>
      <c r="AC692" s="15">
        <v>0</v>
      </c>
      <c r="AD692" s="15"/>
      <c r="AE692" s="15" t="s">
        <v>78</v>
      </c>
      <c r="AF692" s="15" t="s">
        <v>78</v>
      </c>
      <c r="AG692" s="16">
        <v>1</v>
      </c>
      <c r="AH692" s="15" t="s">
        <v>5636</v>
      </c>
      <c r="AI692" s="15" t="s">
        <v>78</v>
      </c>
      <c r="AJ692" s="15">
        <v>5661.6711425800004</v>
      </c>
      <c r="AK692" s="15">
        <v>309.26544391900001</v>
      </c>
      <c r="AL692" s="15">
        <v>3089103.13051</v>
      </c>
      <c r="AM692" s="15">
        <v>1423390.49606</v>
      </c>
      <c r="AN692" s="14"/>
      <c r="AO692" s="14"/>
      <c r="AP692" s="19">
        <v>15500</v>
      </c>
      <c r="AQ692" s="19">
        <v>128100</v>
      </c>
      <c r="AR692" s="19">
        <v>0</v>
      </c>
      <c r="AS692" s="19">
        <v>0</v>
      </c>
      <c r="AT692" s="19">
        <f t="shared" si="156"/>
        <v>143600</v>
      </c>
      <c r="AU692" s="19">
        <v>45000</v>
      </c>
      <c r="AV692" s="19">
        <v>3000</v>
      </c>
      <c r="AW692" s="19">
        <v>34510</v>
      </c>
      <c r="AX692" s="19">
        <v>12480</v>
      </c>
      <c r="AY692" s="20">
        <f t="shared" si="152"/>
        <v>94990</v>
      </c>
      <c r="AZ692" s="19">
        <f t="shared" si="147"/>
        <v>48610</v>
      </c>
      <c r="BA692" s="21">
        <v>1.4712000000000001</v>
      </c>
      <c r="BB692" s="21">
        <v>2.0617000000000001</v>
      </c>
      <c r="BC692" s="22"/>
      <c r="BD692" s="19">
        <v>1436</v>
      </c>
      <c r="BE692" s="19">
        <f t="shared" si="151"/>
        <v>715.15032000000008</v>
      </c>
      <c r="BF692" s="19">
        <f t="shared" si="153"/>
        <v>1002.1923700000001</v>
      </c>
      <c r="BG692" s="23">
        <v>3.4819999999999997E-2</v>
      </c>
      <c r="BH692" s="23">
        <f t="shared" si="150"/>
        <v>3.4819999999999997E-2</v>
      </c>
      <c r="BI692" s="19">
        <v>24.901534142399999</v>
      </c>
      <c r="BJ692" s="19">
        <v>34.896338323400002</v>
      </c>
      <c r="BK692" s="19">
        <f t="shared" si="148"/>
        <v>690.24878585760007</v>
      </c>
      <c r="BL692" s="19">
        <f t="shared" si="148"/>
        <v>967.29603167660014</v>
      </c>
      <c r="BM692" s="19">
        <v>0</v>
      </c>
      <c r="BN692" s="19">
        <v>0</v>
      </c>
      <c r="BO692" s="19">
        <f t="shared" si="154"/>
        <v>0</v>
      </c>
      <c r="BP692" s="24">
        <f t="shared" si="149"/>
        <v>690.24878585760007</v>
      </c>
      <c r="BQ692" s="24">
        <f t="shared" si="149"/>
        <v>967.29603167660014</v>
      </c>
      <c r="BR692" s="24">
        <f t="shared" si="155"/>
        <v>277.04724581900007</v>
      </c>
      <c r="BS692" s="25" t="s">
        <v>1141</v>
      </c>
    </row>
    <row r="693" spans="1:71" s="25" customFormat="1" ht="25.5" x14ac:dyDescent="0.2">
      <c r="A693" s="14">
        <v>963</v>
      </c>
      <c r="B693" s="14"/>
      <c r="C693" s="15"/>
      <c r="D693" s="16">
        <v>29860</v>
      </c>
      <c r="E693" s="15" t="s">
        <v>5637</v>
      </c>
      <c r="F693" s="15" t="s">
        <v>5638</v>
      </c>
      <c r="G693" s="17" t="s">
        <v>5639</v>
      </c>
      <c r="H693" s="17" t="s">
        <v>5640</v>
      </c>
      <c r="I693" s="17" t="s">
        <v>5641</v>
      </c>
      <c r="J693" s="15" t="s">
        <v>5642</v>
      </c>
      <c r="K693" s="15" t="s">
        <v>88</v>
      </c>
      <c r="L693" s="18" t="s">
        <v>5643</v>
      </c>
      <c r="M693" s="15" t="s">
        <v>3383</v>
      </c>
      <c r="N693" s="15" t="s">
        <v>3384</v>
      </c>
      <c r="O693" s="16">
        <v>510</v>
      </c>
      <c r="P693" s="15" t="s">
        <v>118</v>
      </c>
      <c r="Q693" s="15">
        <v>19100</v>
      </c>
      <c r="R693" s="15">
        <v>151200</v>
      </c>
      <c r="S693" s="15">
        <v>170300</v>
      </c>
      <c r="T693" s="15">
        <v>0.19</v>
      </c>
      <c r="U693" s="15" t="s">
        <v>3335</v>
      </c>
      <c r="V693" s="15" t="s">
        <v>76</v>
      </c>
      <c r="W693" s="16">
        <v>1</v>
      </c>
      <c r="X693" s="16">
        <v>1</v>
      </c>
      <c r="Y693" s="15">
        <v>7733</v>
      </c>
      <c r="Z693" s="15">
        <v>0.17799999999999999</v>
      </c>
      <c r="AA693" s="15" t="s">
        <v>5577</v>
      </c>
      <c r="AB693" s="15" t="s">
        <v>5582</v>
      </c>
      <c r="AC693" s="15">
        <v>166500</v>
      </c>
      <c r="AD693" s="26">
        <v>41264</v>
      </c>
      <c r="AE693" s="15" t="s">
        <v>78</v>
      </c>
      <c r="AF693" s="15" t="s">
        <v>78</v>
      </c>
      <c r="AG693" s="16">
        <v>1</v>
      </c>
      <c r="AH693" s="15" t="s">
        <v>5644</v>
      </c>
      <c r="AI693" s="15" t="s">
        <v>78</v>
      </c>
      <c r="AJ693" s="15">
        <v>7733.1845703099998</v>
      </c>
      <c r="AK693" s="15">
        <v>354.43143969699997</v>
      </c>
      <c r="AL693" s="15">
        <v>3089076.6048900001</v>
      </c>
      <c r="AM693" s="15">
        <v>1423327.97903</v>
      </c>
      <c r="AN693" s="14"/>
      <c r="AO693" s="14"/>
      <c r="AP693" s="19">
        <v>19100</v>
      </c>
      <c r="AQ693" s="19">
        <v>151200</v>
      </c>
      <c r="AR693" s="19">
        <v>0</v>
      </c>
      <c r="AS693" s="19">
        <v>0</v>
      </c>
      <c r="AT693" s="19">
        <f t="shared" si="156"/>
        <v>170300</v>
      </c>
      <c r="AU693" s="19">
        <v>45000</v>
      </c>
      <c r="AV693" s="19">
        <v>3000</v>
      </c>
      <c r="AW693" s="19">
        <v>43855</v>
      </c>
      <c r="AX693" s="19">
        <v>0</v>
      </c>
      <c r="AY693" s="20">
        <f t="shared" si="152"/>
        <v>91855</v>
      </c>
      <c r="AZ693" s="19">
        <f t="shared" si="147"/>
        <v>78445</v>
      </c>
      <c r="BA693" s="21">
        <v>1.4712000000000001</v>
      </c>
      <c r="BB693" s="21">
        <v>2.0617000000000001</v>
      </c>
      <c r="BC693" s="22"/>
      <c r="BD693" s="19">
        <v>1703</v>
      </c>
      <c r="BE693" s="19">
        <f t="shared" si="151"/>
        <v>1154.08284</v>
      </c>
      <c r="BF693" s="19">
        <f t="shared" si="153"/>
        <v>1617.3005650000002</v>
      </c>
      <c r="BG693" s="23">
        <v>3.4819999999999997E-2</v>
      </c>
      <c r="BH693" s="23">
        <f t="shared" si="150"/>
        <v>3.4819999999999997E-2</v>
      </c>
      <c r="BI693" s="19">
        <v>40.185164488799998</v>
      </c>
      <c r="BJ693" s="19">
        <v>56.314405673300001</v>
      </c>
      <c r="BK693" s="19">
        <f t="shared" si="148"/>
        <v>1113.8976755112001</v>
      </c>
      <c r="BL693" s="19">
        <f t="shared" si="148"/>
        <v>1560.9861593267003</v>
      </c>
      <c r="BM693" s="19">
        <v>0</v>
      </c>
      <c r="BN693" s="19">
        <v>0</v>
      </c>
      <c r="BO693" s="19">
        <f t="shared" si="154"/>
        <v>0</v>
      </c>
      <c r="BP693" s="24">
        <f t="shared" si="149"/>
        <v>1113.8976755112001</v>
      </c>
      <c r="BQ693" s="24">
        <f t="shared" si="149"/>
        <v>1560.9861593267003</v>
      </c>
      <c r="BR693" s="24">
        <f t="shared" si="155"/>
        <v>447.08848381550024</v>
      </c>
    </row>
    <row r="694" spans="1:71" s="25" customFormat="1" ht="14.25" x14ac:dyDescent="0.2">
      <c r="A694" s="14">
        <v>964</v>
      </c>
      <c r="B694" s="14"/>
      <c r="C694" s="15"/>
      <c r="D694" s="16">
        <v>26131</v>
      </c>
      <c r="E694" s="15" t="s">
        <v>5645</v>
      </c>
      <c r="F694" s="15" t="s">
        <v>5646</v>
      </c>
      <c r="G694" s="17" t="s">
        <v>5647</v>
      </c>
      <c r="H694" s="17" t="s">
        <v>5648</v>
      </c>
      <c r="I694" s="17" t="s">
        <v>86</v>
      </c>
      <c r="J694" s="15" t="s">
        <v>5649</v>
      </c>
      <c r="K694" s="15" t="s">
        <v>2020</v>
      </c>
      <c r="L694" s="18" t="s">
        <v>5650</v>
      </c>
      <c r="M694" s="15" t="s">
        <v>3383</v>
      </c>
      <c r="N694" s="15" t="s">
        <v>3384</v>
      </c>
      <c r="O694" s="16">
        <v>510</v>
      </c>
      <c r="P694" s="15" t="s">
        <v>118</v>
      </c>
      <c r="Q694" s="15">
        <v>22500</v>
      </c>
      <c r="R694" s="15">
        <v>170100</v>
      </c>
      <c r="S694" s="15">
        <v>192600</v>
      </c>
      <c r="T694" s="15">
        <v>0.25</v>
      </c>
      <c r="U694" s="15" t="s">
        <v>3335</v>
      </c>
      <c r="V694" s="15" t="s">
        <v>76</v>
      </c>
      <c r="W694" s="16">
        <v>1</v>
      </c>
      <c r="X694" s="16">
        <v>1</v>
      </c>
      <c r="Y694" s="15">
        <v>10101</v>
      </c>
      <c r="Z694" s="15">
        <v>0.23200000000000001</v>
      </c>
      <c r="AA694" s="15" t="s">
        <v>5577</v>
      </c>
      <c r="AB694" s="15" t="s">
        <v>5582</v>
      </c>
      <c r="AC694" s="15">
        <v>172900</v>
      </c>
      <c r="AD694" s="26">
        <v>39647</v>
      </c>
      <c r="AE694" s="15" t="s">
        <v>78</v>
      </c>
      <c r="AF694" s="15" t="s">
        <v>78</v>
      </c>
      <c r="AG694" s="16">
        <v>1</v>
      </c>
      <c r="AH694" s="15" t="s">
        <v>5651</v>
      </c>
      <c r="AI694" s="15" t="s">
        <v>78</v>
      </c>
      <c r="AJ694" s="15">
        <v>10100.6638184</v>
      </c>
      <c r="AK694" s="15">
        <v>402.34068980500001</v>
      </c>
      <c r="AL694" s="15">
        <v>3089178.716</v>
      </c>
      <c r="AM694" s="15">
        <v>1423332.73441</v>
      </c>
      <c r="AN694" s="14"/>
      <c r="AO694" s="14"/>
      <c r="AP694" s="19">
        <v>22500</v>
      </c>
      <c r="AQ694" s="19">
        <v>170200</v>
      </c>
      <c r="AR694" s="19">
        <v>0</v>
      </c>
      <c r="AS694" s="19">
        <v>0</v>
      </c>
      <c r="AT694" s="19">
        <f t="shared" si="156"/>
        <v>192700</v>
      </c>
      <c r="AU694" s="19">
        <v>45000</v>
      </c>
      <c r="AV694" s="19">
        <v>3000</v>
      </c>
      <c r="AW694" s="19">
        <v>51695</v>
      </c>
      <c r="AX694" s="19">
        <v>0</v>
      </c>
      <c r="AY694" s="20">
        <f t="shared" si="152"/>
        <v>99695</v>
      </c>
      <c r="AZ694" s="19">
        <f t="shared" si="147"/>
        <v>93005</v>
      </c>
      <c r="BA694" s="21">
        <v>1.4712000000000001</v>
      </c>
      <c r="BB694" s="21">
        <v>2.0617000000000001</v>
      </c>
      <c r="BC694" s="22"/>
      <c r="BD694" s="19">
        <v>1927</v>
      </c>
      <c r="BE694" s="19">
        <f t="shared" si="151"/>
        <v>1368.2895599999999</v>
      </c>
      <c r="BF694" s="19">
        <f t="shared" si="153"/>
        <v>1917.4840850000001</v>
      </c>
      <c r="BG694" s="23">
        <v>3.4819999999999997E-2</v>
      </c>
      <c r="BH694" s="23">
        <f t="shared" si="150"/>
        <v>3.4819999999999997E-2</v>
      </c>
      <c r="BI694" s="19">
        <v>47.643842479199996</v>
      </c>
      <c r="BJ694" s="19">
        <v>66.766795839699995</v>
      </c>
      <c r="BK694" s="19">
        <f t="shared" si="148"/>
        <v>1320.6457175208</v>
      </c>
      <c r="BL694" s="19">
        <f t="shared" si="148"/>
        <v>1850.7172891603</v>
      </c>
      <c r="BM694" s="19">
        <v>0</v>
      </c>
      <c r="BN694" s="19">
        <v>0</v>
      </c>
      <c r="BO694" s="19">
        <f t="shared" si="154"/>
        <v>0</v>
      </c>
      <c r="BP694" s="24">
        <f t="shared" si="149"/>
        <v>1320.6457175208</v>
      </c>
      <c r="BQ694" s="24">
        <f t="shared" si="149"/>
        <v>1850.7172891603</v>
      </c>
      <c r="BR694" s="24">
        <f t="shared" si="155"/>
        <v>530.07157163950001</v>
      </c>
    </row>
    <row r="695" spans="1:71" s="25" customFormat="1" ht="14.25" x14ac:dyDescent="0.2">
      <c r="A695" s="14">
        <v>965</v>
      </c>
      <c r="B695" s="14"/>
      <c r="C695" s="15"/>
      <c r="D695" s="16">
        <v>22201</v>
      </c>
      <c r="E695" s="15" t="s">
        <v>5652</v>
      </c>
      <c r="F695" s="15" t="s">
        <v>5653</v>
      </c>
      <c r="G695" s="17" t="s">
        <v>5654</v>
      </c>
      <c r="H695" s="17" t="s">
        <v>5655</v>
      </c>
      <c r="I695" s="17" t="s">
        <v>86</v>
      </c>
      <c r="J695" s="15" t="s">
        <v>5656</v>
      </c>
      <c r="K695" s="15" t="s">
        <v>5657</v>
      </c>
      <c r="L695" s="18" t="s">
        <v>5658</v>
      </c>
      <c r="M695" s="15" t="s">
        <v>3383</v>
      </c>
      <c r="N695" s="15" t="s">
        <v>3384</v>
      </c>
      <c r="O695" s="16">
        <v>510</v>
      </c>
      <c r="P695" s="15" t="s">
        <v>118</v>
      </c>
      <c r="Q695" s="15">
        <v>22500</v>
      </c>
      <c r="R695" s="15">
        <v>133900</v>
      </c>
      <c r="S695" s="15">
        <v>156400</v>
      </c>
      <c r="T695" s="15">
        <v>0.25</v>
      </c>
      <c r="U695" s="15" t="s">
        <v>3335</v>
      </c>
      <c r="V695" s="15" t="s">
        <v>76</v>
      </c>
      <c r="W695" s="16">
        <v>1</v>
      </c>
      <c r="X695" s="16">
        <v>1</v>
      </c>
      <c r="Y695" s="15">
        <v>10525</v>
      </c>
      <c r="Z695" s="15">
        <v>0.24199999999999999</v>
      </c>
      <c r="AA695" s="15" t="s">
        <v>5577</v>
      </c>
      <c r="AB695" s="15" t="s">
        <v>5582</v>
      </c>
      <c r="AC695" s="15">
        <v>156500</v>
      </c>
      <c r="AD695" s="26">
        <v>41395</v>
      </c>
      <c r="AE695" s="15" t="s">
        <v>78</v>
      </c>
      <c r="AF695" s="15" t="s">
        <v>78</v>
      </c>
      <c r="AG695" s="16">
        <v>1</v>
      </c>
      <c r="AH695" s="15" t="s">
        <v>5659</v>
      </c>
      <c r="AI695" s="15" t="s">
        <v>78</v>
      </c>
      <c r="AJ695" s="15">
        <v>10524.814209</v>
      </c>
      <c r="AK695" s="15">
        <v>423.22166077000003</v>
      </c>
      <c r="AL695" s="15">
        <v>3089226.85451</v>
      </c>
      <c r="AM695" s="15">
        <v>1423426.3765700001</v>
      </c>
      <c r="AN695" s="14"/>
      <c r="AO695" s="14"/>
      <c r="AP695" s="19">
        <v>22500</v>
      </c>
      <c r="AQ695" s="19">
        <v>133900</v>
      </c>
      <c r="AR695" s="19">
        <v>0</v>
      </c>
      <c r="AS695" s="19">
        <v>0</v>
      </c>
      <c r="AT695" s="19">
        <f t="shared" si="156"/>
        <v>156400</v>
      </c>
      <c r="AU695" s="19">
        <v>45000</v>
      </c>
      <c r="AV695" s="19">
        <v>3000</v>
      </c>
      <c r="AW695" s="19">
        <v>38990</v>
      </c>
      <c r="AX695" s="19">
        <v>0</v>
      </c>
      <c r="AY695" s="20">
        <f t="shared" si="152"/>
        <v>86990</v>
      </c>
      <c r="AZ695" s="19">
        <f t="shared" si="147"/>
        <v>69410</v>
      </c>
      <c r="BA695" s="21">
        <v>1.4712000000000001</v>
      </c>
      <c r="BB695" s="21">
        <v>2.0617000000000001</v>
      </c>
      <c r="BC695" s="22"/>
      <c r="BD695" s="19">
        <v>1564</v>
      </c>
      <c r="BE695" s="19">
        <f t="shared" si="151"/>
        <v>1021.1599200000001</v>
      </c>
      <c r="BF695" s="19">
        <f t="shared" si="153"/>
        <v>1431.0259700000001</v>
      </c>
      <c r="BG695" s="23">
        <v>3.4819999999999997E-2</v>
      </c>
      <c r="BH695" s="23">
        <f t="shared" si="150"/>
        <v>3.4819999999999997E-2</v>
      </c>
      <c r="BI695" s="19">
        <v>35.556788414399996</v>
      </c>
      <c r="BJ695" s="19">
        <v>49.8283242754</v>
      </c>
      <c r="BK695" s="19">
        <f t="shared" si="148"/>
        <v>985.60313158560007</v>
      </c>
      <c r="BL695" s="19">
        <f t="shared" si="148"/>
        <v>1381.1976457246001</v>
      </c>
      <c r="BM695" s="19">
        <v>0</v>
      </c>
      <c r="BN695" s="19">
        <v>0</v>
      </c>
      <c r="BO695" s="19">
        <f t="shared" si="154"/>
        <v>0</v>
      </c>
      <c r="BP695" s="24">
        <f t="shared" si="149"/>
        <v>985.60313158560007</v>
      </c>
      <c r="BQ695" s="24">
        <f t="shared" si="149"/>
        <v>1381.1976457246001</v>
      </c>
      <c r="BR695" s="24">
        <f t="shared" si="155"/>
        <v>395.59451413900001</v>
      </c>
    </row>
    <row r="696" spans="1:71" s="25" customFormat="1" ht="14.25" x14ac:dyDescent="0.2">
      <c r="A696" s="14">
        <v>966</v>
      </c>
      <c r="B696" s="14"/>
      <c r="C696" s="15"/>
      <c r="D696" s="16">
        <v>13028</v>
      </c>
      <c r="E696" s="15" t="s">
        <v>5660</v>
      </c>
      <c r="F696" s="15" t="s">
        <v>5661</v>
      </c>
      <c r="G696" s="17" t="s">
        <v>5662</v>
      </c>
      <c r="H696" s="17" t="s">
        <v>5663</v>
      </c>
      <c r="I696" s="17" t="s">
        <v>88</v>
      </c>
      <c r="J696" s="15" t="s">
        <v>5664</v>
      </c>
      <c r="K696" s="15" t="s">
        <v>88</v>
      </c>
      <c r="L696" s="18" t="s">
        <v>5665</v>
      </c>
      <c r="M696" s="15" t="s">
        <v>3383</v>
      </c>
      <c r="N696" s="15" t="s">
        <v>3384</v>
      </c>
      <c r="O696" s="16">
        <v>500</v>
      </c>
      <c r="P696" s="15" t="s">
        <v>1055</v>
      </c>
      <c r="Q696" s="15">
        <v>21000</v>
      </c>
      <c r="R696" s="15">
        <v>0</v>
      </c>
      <c r="S696" s="15">
        <v>21000</v>
      </c>
      <c r="T696" s="15">
        <v>0.22</v>
      </c>
      <c r="U696" s="15" t="s">
        <v>3335</v>
      </c>
      <c r="V696" s="15" t="s">
        <v>76</v>
      </c>
      <c r="W696" s="16">
        <v>0</v>
      </c>
      <c r="X696" s="16">
        <v>1</v>
      </c>
      <c r="Y696" s="15">
        <v>9052</v>
      </c>
      <c r="Z696" s="15">
        <v>0.20799999999999999</v>
      </c>
      <c r="AA696" s="15" t="s">
        <v>5577</v>
      </c>
      <c r="AB696" s="15" t="s">
        <v>5582</v>
      </c>
      <c r="AC696" s="15">
        <v>16000</v>
      </c>
      <c r="AD696" s="26">
        <v>42185</v>
      </c>
      <c r="AE696" s="15" t="s">
        <v>78</v>
      </c>
      <c r="AF696" s="15" t="s">
        <v>78</v>
      </c>
      <c r="AG696" s="16">
        <v>1</v>
      </c>
      <c r="AH696" s="15" t="s">
        <v>5666</v>
      </c>
      <c r="AI696" s="15" t="s">
        <v>78</v>
      </c>
      <c r="AJ696" s="15">
        <v>9052.4770507800004</v>
      </c>
      <c r="AK696" s="15">
        <v>411.43024593299998</v>
      </c>
      <c r="AL696" s="15">
        <v>3089304.7143000001</v>
      </c>
      <c r="AM696" s="15">
        <v>1423439.8287200001</v>
      </c>
      <c r="AN696" s="14"/>
      <c r="AO696" s="14"/>
      <c r="AP696" s="19">
        <v>0</v>
      </c>
      <c r="AQ696" s="19">
        <v>0</v>
      </c>
      <c r="AR696" s="19">
        <v>21000</v>
      </c>
      <c r="AS696" s="19">
        <v>0</v>
      </c>
      <c r="AT696" s="19">
        <f t="shared" si="156"/>
        <v>21000</v>
      </c>
      <c r="AU696" s="19">
        <v>0</v>
      </c>
      <c r="AV696" s="19">
        <v>0</v>
      </c>
      <c r="AW696" s="19">
        <v>0</v>
      </c>
      <c r="AX696" s="19">
        <v>0</v>
      </c>
      <c r="AY696" s="20">
        <f t="shared" si="152"/>
        <v>0</v>
      </c>
      <c r="AZ696" s="19">
        <f t="shared" si="147"/>
        <v>21000</v>
      </c>
      <c r="BA696" s="21">
        <v>1.4712000000000001</v>
      </c>
      <c r="BB696" s="21">
        <v>2.0617000000000001</v>
      </c>
      <c r="BC696" s="22"/>
      <c r="BD696" s="19">
        <v>630</v>
      </c>
      <c r="BE696" s="19">
        <f t="shared" si="151"/>
        <v>308.952</v>
      </c>
      <c r="BF696" s="19">
        <f t="shared" si="153"/>
        <v>432.95699999999999</v>
      </c>
      <c r="BG696" s="23">
        <v>3.4819999999999997E-2</v>
      </c>
      <c r="BH696" s="23">
        <f t="shared" si="150"/>
        <v>3.4819999999999997E-2</v>
      </c>
      <c r="BI696" s="19">
        <v>0</v>
      </c>
      <c r="BJ696" s="19">
        <v>0</v>
      </c>
      <c r="BK696" s="19">
        <f t="shared" si="148"/>
        <v>308.952</v>
      </c>
      <c r="BL696" s="19">
        <f t="shared" si="148"/>
        <v>432.95699999999999</v>
      </c>
      <c r="BM696" s="19">
        <v>0</v>
      </c>
      <c r="BN696" s="19">
        <v>0</v>
      </c>
      <c r="BO696" s="19">
        <f t="shared" si="154"/>
        <v>0</v>
      </c>
      <c r="BP696" s="24">
        <f t="shared" si="149"/>
        <v>308.952</v>
      </c>
      <c r="BQ696" s="24">
        <f t="shared" si="149"/>
        <v>432.95699999999999</v>
      </c>
      <c r="BR696" s="24">
        <f t="shared" si="155"/>
        <v>124.005</v>
      </c>
    </row>
    <row r="697" spans="1:71" s="25" customFormat="1" ht="14.25" x14ac:dyDescent="0.2">
      <c r="A697" s="14">
        <v>967</v>
      </c>
      <c r="B697" s="14"/>
      <c r="C697" s="15" t="s">
        <v>5667</v>
      </c>
      <c r="D697" s="16">
        <v>32563</v>
      </c>
      <c r="E697" s="15" t="s">
        <v>5668</v>
      </c>
      <c r="F697" s="15" t="s">
        <v>5667</v>
      </c>
      <c r="G697" s="17" t="s">
        <v>5669</v>
      </c>
      <c r="H697" s="17" t="s">
        <v>5670</v>
      </c>
      <c r="I697" s="17" t="s">
        <v>86</v>
      </c>
      <c r="J697" s="15" t="s">
        <v>5671</v>
      </c>
      <c r="K697" s="15" t="s">
        <v>5672</v>
      </c>
      <c r="L697" s="18" t="s">
        <v>5673</v>
      </c>
      <c r="M697" s="15" t="s">
        <v>3383</v>
      </c>
      <c r="N697" s="15" t="s">
        <v>3384</v>
      </c>
      <c r="O697" s="16">
        <v>510</v>
      </c>
      <c r="P697" s="15" t="s">
        <v>118</v>
      </c>
      <c r="Q697" s="15">
        <v>29700</v>
      </c>
      <c r="R697" s="15">
        <v>218200</v>
      </c>
      <c r="S697" s="15">
        <v>247900</v>
      </c>
      <c r="T697" s="15">
        <v>0.4</v>
      </c>
      <c r="U697" s="15" t="s">
        <v>3335</v>
      </c>
      <c r="V697" s="15" t="s">
        <v>76</v>
      </c>
      <c r="W697" s="16">
        <v>1</v>
      </c>
      <c r="X697" s="16">
        <v>1</v>
      </c>
      <c r="Y697" s="15">
        <v>13127</v>
      </c>
      <c r="Z697" s="15">
        <v>0.30099999999999999</v>
      </c>
      <c r="AA697" s="15" t="s">
        <v>5577</v>
      </c>
      <c r="AB697" s="15" t="s">
        <v>5582</v>
      </c>
      <c r="AC697" s="15">
        <v>220996</v>
      </c>
      <c r="AD697" s="26">
        <v>39946</v>
      </c>
      <c r="AE697" s="15" t="s">
        <v>78</v>
      </c>
      <c r="AF697" s="15" t="s">
        <v>78</v>
      </c>
      <c r="AG697" s="16">
        <v>1</v>
      </c>
      <c r="AH697" s="15" t="s">
        <v>5674</v>
      </c>
      <c r="AI697" s="15" t="s">
        <v>78</v>
      </c>
      <c r="AJ697" s="15">
        <v>13126.5449219</v>
      </c>
      <c r="AK697" s="15">
        <v>458.666146712</v>
      </c>
      <c r="AL697" s="15">
        <v>3089384.5908900001</v>
      </c>
      <c r="AM697" s="15">
        <v>1423398.7379399999</v>
      </c>
      <c r="AN697" s="14"/>
      <c r="AO697" s="14"/>
      <c r="AP697" s="19">
        <v>29700</v>
      </c>
      <c r="AQ697" s="19">
        <v>218100</v>
      </c>
      <c r="AR697" s="19">
        <v>0</v>
      </c>
      <c r="AS697" s="19">
        <v>0</v>
      </c>
      <c r="AT697" s="19">
        <f t="shared" si="156"/>
        <v>247800</v>
      </c>
      <c r="AU697" s="19">
        <v>45000</v>
      </c>
      <c r="AV697" s="19">
        <v>3000</v>
      </c>
      <c r="AW697" s="19">
        <v>70980</v>
      </c>
      <c r="AX697" s="19">
        <v>24960</v>
      </c>
      <c r="AY697" s="20">
        <f t="shared" si="152"/>
        <v>143940</v>
      </c>
      <c r="AZ697" s="19">
        <f t="shared" si="147"/>
        <v>103860</v>
      </c>
      <c r="BA697" s="21">
        <v>1.4712000000000001</v>
      </c>
      <c r="BB697" s="21">
        <v>2.0617000000000001</v>
      </c>
      <c r="BC697" s="22"/>
      <c r="BD697" s="19">
        <v>2478</v>
      </c>
      <c r="BE697" s="19">
        <f t="shared" si="151"/>
        <v>1527.9883199999999</v>
      </c>
      <c r="BF697" s="19">
        <f t="shared" si="153"/>
        <v>2141.2816199999997</v>
      </c>
      <c r="BG697" s="23">
        <v>3.4819999999999997E-2</v>
      </c>
      <c r="BH697" s="23">
        <f t="shared" si="150"/>
        <v>3.4819999999999997E-2</v>
      </c>
      <c r="BI697" s="19">
        <v>53.204553302399994</v>
      </c>
      <c r="BJ697" s="19">
        <v>74.559426008399981</v>
      </c>
      <c r="BK697" s="19">
        <f t="shared" ref="BK697:BL760" si="157">BE697-BI697</f>
        <v>1474.7837666976</v>
      </c>
      <c r="BL697" s="19">
        <f t="shared" si="157"/>
        <v>2066.7221939915999</v>
      </c>
      <c r="BM697" s="19">
        <v>0</v>
      </c>
      <c r="BN697" s="19">
        <v>0</v>
      </c>
      <c r="BO697" s="19">
        <f t="shared" si="154"/>
        <v>0</v>
      </c>
      <c r="BP697" s="24">
        <f t="shared" si="149"/>
        <v>1474.7837666976</v>
      </c>
      <c r="BQ697" s="24">
        <f t="shared" si="149"/>
        <v>2066.7221939915999</v>
      </c>
      <c r="BR697" s="24">
        <f t="shared" si="155"/>
        <v>591.93842729399989</v>
      </c>
    </row>
    <row r="698" spans="1:71" s="25" customFormat="1" ht="14.25" x14ac:dyDescent="0.2">
      <c r="A698" s="14">
        <v>968</v>
      </c>
      <c r="B698" s="14"/>
      <c r="C698" s="15" t="s">
        <v>5675</v>
      </c>
      <c r="D698" s="16">
        <v>1970</v>
      </c>
      <c r="E698" s="15" t="s">
        <v>5676</v>
      </c>
      <c r="F698" s="15" t="s">
        <v>5675</v>
      </c>
      <c r="G698" s="17" t="s">
        <v>5677</v>
      </c>
      <c r="H698" s="17" t="s">
        <v>5678</v>
      </c>
      <c r="I698" s="17" t="s">
        <v>86</v>
      </c>
      <c r="J698" s="15" t="s">
        <v>5679</v>
      </c>
      <c r="K698" s="15" t="s">
        <v>3113</v>
      </c>
      <c r="L698" s="18" t="s">
        <v>5680</v>
      </c>
      <c r="M698" s="15" t="s">
        <v>3383</v>
      </c>
      <c r="N698" s="15" t="s">
        <v>3384</v>
      </c>
      <c r="O698" s="16">
        <v>510</v>
      </c>
      <c r="P698" s="15" t="s">
        <v>118</v>
      </c>
      <c r="Q698" s="15">
        <v>32100</v>
      </c>
      <c r="R698" s="15">
        <v>169900</v>
      </c>
      <c r="S698" s="15">
        <v>202000</v>
      </c>
      <c r="T698" s="15">
        <v>0.46</v>
      </c>
      <c r="U698" s="15" t="s">
        <v>3335</v>
      </c>
      <c r="V698" s="15" t="s">
        <v>76</v>
      </c>
      <c r="W698" s="16">
        <v>1</v>
      </c>
      <c r="X698" s="16">
        <v>1</v>
      </c>
      <c r="Y698" s="15">
        <v>12819</v>
      </c>
      <c r="Z698" s="15">
        <v>0.29399999999999998</v>
      </c>
      <c r="AA698" s="15" t="s">
        <v>5577</v>
      </c>
      <c r="AB698" s="15" t="s">
        <v>78</v>
      </c>
      <c r="AC698" s="15">
        <v>195000</v>
      </c>
      <c r="AD698" s="26">
        <v>41521</v>
      </c>
      <c r="AE698" s="15" t="s">
        <v>78</v>
      </c>
      <c r="AF698" s="15" t="s">
        <v>78</v>
      </c>
      <c r="AG698" s="16">
        <v>1</v>
      </c>
      <c r="AH698" s="15" t="s">
        <v>5681</v>
      </c>
      <c r="AI698" s="15" t="s">
        <v>78</v>
      </c>
      <c r="AJ698" s="15">
        <v>12818.8608398</v>
      </c>
      <c r="AK698" s="15">
        <v>483.83126728899998</v>
      </c>
      <c r="AL698" s="15">
        <v>3089390.8673399999</v>
      </c>
      <c r="AM698" s="15">
        <v>1423284.92762</v>
      </c>
      <c r="AN698" s="14"/>
      <c r="AO698" s="14"/>
      <c r="AP698" s="19">
        <v>32100</v>
      </c>
      <c r="AQ698" s="19">
        <v>170000</v>
      </c>
      <c r="AR698" s="19">
        <v>0</v>
      </c>
      <c r="AS698" s="19">
        <v>0</v>
      </c>
      <c r="AT698" s="19">
        <f t="shared" si="156"/>
        <v>202100</v>
      </c>
      <c r="AU698" s="19">
        <v>45000</v>
      </c>
      <c r="AV698" s="19">
        <v>3000</v>
      </c>
      <c r="AW698" s="19">
        <v>54985</v>
      </c>
      <c r="AX698" s="19">
        <v>24960</v>
      </c>
      <c r="AY698" s="20">
        <f t="shared" si="152"/>
        <v>127945</v>
      </c>
      <c r="AZ698" s="19">
        <f t="shared" si="147"/>
        <v>74155</v>
      </c>
      <c r="BA698" s="21">
        <v>1.4712000000000001</v>
      </c>
      <c r="BB698" s="21">
        <v>2.0617000000000001</v>
      </c>
      <c r="BC698" s="22"/>
      <c r="BD698" s="19">
        <v>2021</v>
      </c>
      <c r="BE698" s="19">
        <f t="shared" si="151"/>
        <v>1090.9683600000001</v>
      </c>
      <c r="BF698" s="19">
        <f t="shared" si="153"/>
        <v>1528.8536349999999</v>
      </c>
      <c r="BG698" s="23">
        <v>3.4819999999999997E-2</v>
      </c>
      <c r="BH698" s="23">
        <f t="shared" si="150"/>
        <v>3.4819999999999997E-2</v>
      </c>
      <c r="BI698" s="19">
        <v>37.987518295199997</v>
      </c>
      <c r="BJ698" s="19">
        <v>53.234683570699993</v>
      </c>
      <c r="BK698" s="19">
        <f t="shared" si="157"/>
        <v>1052.9808417048</v>
      </c>
      <c r="BL698" s="19">
        <f t="shared" si="157"/>
        <v>1475.6189514292998</v>
      </c>
      <c r="BM698" s="19">
        <v>0</v>
      </c>
      <c r="BN698" s="19">
        <v>0</v>
      </c>
      <c r="BO698" s="19">
        <f t="shared" si="154"/>
        <v>0</v>
      </c>
      <c r="BP698" s="24">
        <f t="shared" si="149"/>
        <v>1052.9808417048</v>
      </c>
      <c r="BQ698" s="24">
        <f t="shared" si="149"/>
        <v>1475.6189514292998</v>
      </c>
      <c r="BR698" s="24">
        <f t="shared" si="155"/>
        <v>422.63810972449983</v>
      </c>
    </row>
    <row r="699" spans="1:71" s="25" customFormat="1" ht="14.25" x14ac:dyDescent="0.2">
      <c r="A699" s="14">
        <v>969</v>
      </c>
      <c r="B699" s="14"/>
      <c r="C699" s="15"/>
      <c r="D699" s="16">
        <v>35375</v>
      </c>
      <c r="E699" s="15" t="s">
        <v>5682</v>
      </c>
      <c r="F699" s="15" t="s">
        <v>5683</v>
      </c>
      <c r="G699" s="17" t="s">
        <v>5684</v>
      </c>
      <c r="H699" s="17" t="s">
        <v>5685</v>
      </c>
      <c r="I699" s="17" t="s">
        <v>86</v>
      </c>
      <c r="J699" s="15" t="s">
        <v>5686</v>
      </c>
      <c r="K699" s="15" t="s">
        <v>86</v>
      </c>
      <c r="L699" s="18" t="s">
        <v>5687</v>
      </c>
      <c r="M699" s="15" t="s">
        <v>3383</v>
      </c>
      <c r="N699" s="15" t="s">
        <v>3384</v>
      </c>
      <c r="O699" s="16">
        <v>510</v>
      </c>
      <c r="P699" s="15" t="s">
        <v>118</v>
      </c>
      <c r="Q699" s="15">
        <v>27600</v>
      </c>
      <c r="R699" s="15">
        <v>148100</v>
      </c>
      <c r="S699" s="15">
        <v>175700</v>
      </c>
      <c r="T699" s="15">
        <v>0.35</v>
      </c>
      <c r="U699" s="15" t="s">
        <v>3335</v>
      </c>
      <c r="V699" s="15" t="s">
        <v>76</v>
      </c>
      <c r="W699" s="16">
        <v>1</v>
      </c>
      <c r="X699" s="16">
        <v>0</v>
      </c>
      <c r="Y699" s="15">
        <v>14100</v>
      </c>
      <c r="Z699" s="15">
        <v>0.32400000000000001</v>
      </c>
      <c r="AA699" s="15" t="s">
        <v>5577</v>
      </c>
      <c r="AB699" s="15" t="s">
        <v>78</v>
      </c>
      <c r="AC699" s="15">
        <v>0</v>
      </c>
      <c r="AD699" s="15"/>
      <c r="AE699" s="15" t="s">
        <v>119</v>
      </c>
      <c r="AF699" s="15" t="s">
        <v>119</v>
      </c>
      <c r="AG699" s="16">
        <v>1</v>
      </c>
      <c r="AH699" s="15" t="s">
        <v>5688</v>
      </c>
      <c r="AI699" s="15" t="s">
        <v>78</v>
      </c>
      <c r="AJ699" s="15">
        <v>14100.1455078</v>
      </c>
      <c r="AK699" s="15">
        <v>494.49009203100002</v>
      </c>
      <c r="AL699" s="15">
        <v>3089321.9527199999</v>
      </c>
      <c r="AM699" s="15">
        <v>1423227.1128700001</v>
      </c>
      <c r="AN699" s="14"/>
      <c r="AO699" s="14"/>
      <c r="AP699" s="19">
        <v>27600</v>
      </c>
      <c r="AQ699" s="19">
        <v>148100</v>
      </c>
      <c r="AR699" s="19">
        <v>0</v>
      </c>
      <c r="AS699" s="19">
        <v>0</v>
      </c>
      <c r="AT699" s="19">
        <f t="shared" si="156"/>
        <v>175700</v>
      </c>
      <c r="AU699" s="19">
        <v>45000</v>
      </c>
      <c r="AV699" s="19">
        <v>3000</v>
      </c>
      <c r="AW699" s="19">
        <v>45745</v>
      </c>
      <c r="AX699" s="19">
        <v>24960</v>
      </c>
      <c r="AY699" s="20">
        <f t="shared" si="152"/>
        <v>118705</v>
      </c>
      <c r="AZ699" s="19">
        <f t="shared" si="147"/>
        <v>56995</v>
      </c>
      <c r="BA699" s="21">
        <v>1.4712000000000001</v>
      </c>
      <c r="BB699" s="21">
        <v>2.0617000000000001</v>
      </c>
      <c r="BC699" s="22"/>
      <c r="BD699" s="19">
        <v>1757</v>
      </c>
      <c r="BE699" s="19">
        <f t="shared" si="151"/>
        <v>838.51044000000013</v>
      </c>
      <c r="BF699" s="19">
        <f t="shared" si="153"/>
        <v>1175.0659150000001</v>
      </c>
      <c r="BG699" s="23">
        <v>3.4819999999999997E-2</v>
      </c>
      <c r="BH699" s="23">
        <f t="shared" si="150"/>
        <v>3.4819999999999997E-2</v>
      </c>
      <c r="BI699" s="19">
        <v>29.196933520800002</v>
      </c>
      <c r="BJ699" s="19">
        <v>40.9157951603</v>
      </c>
      <c r="BK699" s="19">
        <f t="shared" si="157"/>
        <v>809.3135064792001</v>
      </c>
      <c r="BL699" s="19">
        <f t="shared" si="157"/>
        <v>1134.1501198397002</v>
      </c>
      <c r="BM699" s="19">
        <v>0</v>
      </c>
      <c r="BN699" s="19">
        <v>0</v>
      </c>
      <c r="BO699" s="19">
        <f t="shared" si="154"/>
        <v>0</v>
      </c>
      <c r="BP699" s="24">
        <f t="shared" si="149"/>
        <v>809.3135064792001</v>
      </c>
      <c r="BQ699" s="24">
        <f t="shared" si="149"/>
        <v>1134.1501198397002</v>
      </c>
      <c r="BR699" s="24">
        <f t="shared" si="155"/>
        <v>324.83661336050011</v>
      </c>
    </row>
    <row r="700" spans="1:71" s="25" customFormat="1" ht="14.25" x14ac:dyDescent="0.2">
      <c r="A700" s="14">
        <v>970</v>
      </c>
      <c r="B700" s="14"/>
      <c r="C700" s="15" t="s">
        <v>176</v>
      </c>
      <c r="D700" s="16">
        <v>14660</v>
      </c>
      <c r="E700" s="15" t="s">
        <v>5689</v>
      </c>
      <c r="F700" s="15" t="s">
        <v>5690</v>
      </c>
      <c r="G700" s="17" t="s">
        <v>5691</v>
      </c>
      <c r="H700" s="17" t="s">
        <v>5692</v>
      </c>
      <c r="I700" s="17" t="s">
        <v>86</v>
      </c>
      <c r="J700" s="15" t="s">
        <v>5693</v>
      </c>
      <c r="K700" s="15" t="s">
        <v>86</v>
      </c>
      <c r="L700" s="18" t="s">
        <v>5694</v>
      </c>
      <c r="M700" s="15" t="s">
        <v>3383</v>
      </c>
      <c r="N700" s="15" t="s">
        <v>3384</v>
      </c>
      <c r="O700" s="16">
        <v>510</v>
      </c>
      <c r="P700" s="15" t="s">
        <v>118</v>
      </c>
      <c r="Q700" s="15">
        <v>21000</v>
      </c>
      <c r="R700" s="15">
        <v>157100</v>
      </c>
      <c r="S700" s="15">
        <v>178100</v>
      </c>
      <c r="T700" s="15">
        <v>0.22</v>
      </c>
      <c r="U700" s="15" t="s">
        <v>3335</v>
      </c>
      <c r="V700" s="15" t="s">
        <v>76</v>
      </c>
      <c r="W700" s="16">
        <v>1</v>
      </c>
      <c r="X700" s="16">
        <v>1</v>
      </c>
      <c r="Y700" s="15">
        <v>9082</v>
      </c>
      <c r="Z700" s="15">
        <v>0.20799999999999999</v>
      </c>
      <c r="AA700" s="15" t="s">
        <v>5577</v>
      </c>
      <c r="AB700" s="15" t="s">
        <v>78</v>
      </c>
      <c r="AC700" s="15">
        <v>155000</v>
      </c>
      <c r="AD700" s="26">
        <v>40261</v>
      </c>
      <c r="AE700" s="15" t="s">
        <v>78</v>
      </c>
      <c r="AF700" s="15" t="s">
        <v>78</v>
      </c>
      <c r="AG700" s="16">
        <v>1</v>
      </c>
      <c r="AH700" s="15" t="s">
        <v>5695</v>
      </c>
      <c r="AI700" s="15" t="s">
        <v>78</v>
      </c>
      <c r="AJ700" s="15">
        <v>9081.9545898399992</v>
      </c>
      <c r="AK700" s="15">
        <v>393.83704399200002</v>
      </c>
      <c r="AL700" s="15">
        <v>3089237.5298199998</v>
      </c>
      <c r="AM700" s="15">
        <v>1423189.21524</v>
      </c>
      <c r="AN700" s="14"/>
      <c r="AO700" s="14"/>
      <c r="AP700" s="19">
        <v>21000</v>
      </c>
      <c r="AQ700" s="19">
        <v>157100</v>
      </c>
      <c r="AR700" s="19">
        <v>0</v>
      </c>
      <c r="AS700" s="19">
        <v>0</v>
      </c>
      <c r="AT700" s="19">
        <f t="shared" si="156"/>
        <v>178100</v>
      </c>
      <c r="AU700" s="19">
        <v>45000</v>
      </c>
      <c r="AV700" s="19">
        <v>0</v>
      </c>
      <c r="AW700" s="19">
        <v>46585</v>
      </c>
      <c r="AX700" s="19">
        <v>0</v>
      </c>
      <c r="AY700" s="20">
        <f t="shared" si="152"/>
        <v>91585</v>
      </c>
      <c r="AZ700" s="19">
        <f t="shared" si="147"/>
        <v>86515</v>
      </c>
      <c r="BA700" s="21">
        <v>1.4712000000000001</v>
      </c>
      <c r="BB700" s="21">
        <v>2.0617000000000001</v>
      </c>
      <c r="BC700" s="22"/>
      <c r="BD700" s="19">
        <v>1781</v>
      </c>
      <c r="BE700" s="19">
        <f t="shared" si="151"/>
        <v>1272.8086800000001</v>
      </c>
      <c r="BF700" s="19">
        <f t="shared" si="153"/>
        <v>1783.6797550000001</v>
      </c>
      <c r="BG700" s="23">
        <v>3.4819999999999997E-2</v>
      </c>
      <c r="BH700" s="23">
        <f t="shared" si="150"/>
        <v>3.4819999999999997E-2</v>
      </c>
      <c r="BI700" s="19">
        <v>44.319198237599998</v>
      </c>
      <c r="BJ700" s="19">
        <v>62.107729069099996</v>
      </c>
      <c r="BK700" s="19">
        <f t="shared" si="157"/>
        <v>1228.4894817624001</v>
      </c>
      <c r="BL700" s="19">
        <f t="shared" si="157"/>
        <v>1721.5720259309001</v>
      </c>
      <c r="BM700" s="19">
        <v>0</v>
      </c>
      <c r="BN700" s="19">
        <v>0</v>
      </c>
      <c r="BO700" s="19">
        <f t="shared" si="154"/>
        <v>0</v>
      </c>
      <c r="BP700" s="24">
        <f t="shared" si="149"/>
        <v>1228.4894817624001</v>
      </c>
      <c r="BQ700" s="24">
        <f t="shared" si="149"/>
        <v>1721.5720259309001</v>
      </c>
      <c r="BR700" s="24">
        <f t="shared" si="155"/>
        <v>493.08254416849991</v>
      </c>
    </row>
    <row r="701" spans="1:71" s="25" customFormat="1" ht="14.25" x14ac:dyDescent="0.2">
      <c r="A701" s="14">
        <v>971</v>
      </c>
      <c r="B701" s="14"/>
      <c r="C701" s="15"/>
      <c r="D701" s="16">
        <v>10846</v>
      </c>
      <c r="E701" s="15" t="s">
        <v>5696</v>
      </c>
      <c r="F701" s="15" t="s">
        <v>5697</v>
      </c>
      <c r="G701" s="17" t="s">
        <v>5698</v>
      </c>
      <c r="H701" s="17" t="s">
        <v>5699</v>
      </c>
      <c r="I701" s="17" t="s">
        <v>86</v>
      </c>
      <c r="J701" s="15" t="s">
        <v>3275</v>
      </c>
      <c r="K701" s="15" t="s">
        <v>86</v>
      </c>
      <c r="L701" s="18" t="s">
        <v>5700</v>
      </c>
      <c r="M701" s="15" t="s">
        <v>3383</v>
      </c>
      <c r="N701" s="15" t="s">
        <v>3384</v>
      </c>
      <c r="O701" s="16">
        <v>510</v>
      </c>
      <c r="P701" s="15" t="s">
        <v>118</v>
      </c>
      <c r="Q701" s="15">
        <v>19200</v>
      </c>
      <c r="R701" s="15">
        <v>136600</v>
      </c>
      <c r="S701" s="15">
        <v>155800</v>
      </c>
      <c r="T701" s="15">
        <v>0.19</v>
      </c>
      <c r="U701" s="15" t="s">
        <v>3335</v>
      </c>
      <c r="V701" s="15" t="s">
        <v>76</v>
      </c>
      <c r="W701" s="16">
        <v>1</v>
      </c>
      <c r="X701" s="16">
        <v>1</v>
      </c>
      <c r="Y701" s="15">
        <v>7908</v>
      </c>
      <c r="Z701" s="15">
        <v>0.182</v>
      </c>
      <c r="AA701" s="15" t="s">
        <v>5577</v>
      </c>
      <c r="AB701" s="15" t="s">
        <v>78</v>
      </c>
      <c r="AC701" s="15">
        <v>175000</v>
      </c>
      <c r="AD701" s="26">
        <v>42247</v>
      </c>
      <c r="AE701" s="15" t="s">
        <v>78</v>
      </c>
      <c r="AF701" s="15" t="s">
        <v>78</v>
      </c>
      <c r="AG701" s="16">
        <v>1</v>
      </c>
      <c r="AH701" s="15" t="s">
        <v>5701</v>
      </c>
      <c r="AI701" s="15" t="s">
        <v>78</v>
      </c>
      <c r="AJ701" s="15">
        <v>7908.1977539099998</v>
      </c>
      <c r="AK701" s="15">
        <v>371.827642588</v>
      </c>
      <c r="AL701" s="15">
        <v>3089162.0318499999</v>
      </c>
      <c r="AM701" s="15">
        <v>1423166.92603</v>
      </c>
      <c r="AN701" s="14"/>
      <c r="AO701" s="14"/>
      <c r="AP701" s="19">
        <v>19200</v>
      </c>
      <c r="AQ701" s="19">
        <v>136600</v>
      </c>
      <c r="AR701" s="19">
        <v>0</v>
      </c>
      <c r="AS701" s="19">
        <v>0</v>
      </c>
      <c r="AT701" s="19">
        <f t="shared" si="156"/>
        <v>155800</v>
      </c>
      <c r="AU701" s="19">
        <v>45000</v>
      </c>
      <c r="AV701" s="19">
        <v>3000</v>
      </c>
      <c r="AW701" s="19">
        <v>38780</v>
      </c>
      <c r="AX701" s="19">
        <v>0</v>
      </c>
      <c r="AY701" s="20">
        <f t="shared" si="152"/>
        <v>86780</v>
      </c>
      <c r="AZ701" s="19">
        <f t="shared" ref="AZ701:AZ764" si="158">AT701-AY701</f>
        <v>69020</v>
      </c>
      <c r="BA701" s="21">
        <v>1.4712000000000001</v>
      </c>
      <c r="BB701" s="21">
        <v>2.0617000000000001</v>
      </c>
      <c r="BC701" s="22"/>
      <c r="BD701" s="19">
        <v>1558</v>
      </c>
      <c r="BE701" s="19">
        <f t="shared" si="151"/>
        <v>1015.4222400000001</v>
      </c>
      <c r="BF701" s="19">
        <f t="shared" si="153"/>
        <v>1422.9853400000002</v>
      </c>
      <c r="BG701" s="23">
        <v>3.4819999999999997E-2</v>
      </c>
      <c r="BH701" s="23">
        <f t="shared" si="150"/>
        <v>3.4819999999999997E-2</v>
      </c>
      <c r="BI701" s="19">
        <v>35.357002396799999</v>
      </c>
      <c r="BJ701" s="19">
        <v>49.548349538800004</v>
      </c>
      <c r="BK701" s="19">
        <f t="shared" si="157"/>
        <v>980.0652376032001</v>
      </c>
      <c r="BL701" s="19">
        <f t="shared" si="157"/>
        <v>1373.4369904612001</v>
      </c>
      <c r="BM701" s="19">
        <v>0</v>
      </c>
      <c r="BN701" s="19">
        <v>0</v>
      </c>
      <c r="BO701" s="19">
        <f t="shared" si="154"/>
        <v>0</v>
      </c>
      <c r="BP701" s="24">
        <f t="shared" si="149"/>
        <v>980.0652376032001</v>
      </c>
      <c r="BQ701" s="24">
        <f t="shared" si="149"/>
        <v>1373.4369904612001</v>
      </c>
      <c r="BR701" s="24">
        <f t="shared" si="155"/>
        <v>393.37175285800004</v>
      </c>
      <c r="BS701" s="25" t="s">
        <v>1141</v>
      </c>
    </row>
    <row r="702" spans="1:71" s="25" customFormat="1" ht="14.25" x14ac:dyDescent="0.2">
      <c r="A702" s="14">
        <v>972</v>
      </c>
      <c r="B702" s="14"/>
      <c r="C702" s="15"/>
      <c r="D702" s="16">
        <v>28926</v>
      </c>
      <c r="E702" s="15" t="s">
        <v>5702</v>
      </c>
      <c r="F702" s="15" t="s">
        <v>5703</v>
      </c>
      <c r="G702" s="17" t="s">
        <v>5704</v>
      </c>
      <c r="H702" s="17" t="s">
        <v>5699</v>
      </c>
      <c r="I702" s="17" t="s">
        <v>86</v>
      </c>
      <c r="J702" s="15" t="s">
        <v>5705</v>
      </c>
      <c r="K702" s="15" t="s">
        <v>4395</v>
      </c>
      <c r="L702" s="18" t="s">
        <v>5706</v>
      </c>
      <c r="M702" s="15" t="s">
        <v>3383</v>
      </c>
      <c r="N702" s="15" t="s">
        <v>3384</v>
      </c>
      <c r="O702" s="16">
        <v>510</v>
      </c>
      <c r="P702" s="15" t="s">
        <v>118</v>
      </c>
      <c r="Q702" s="15">
        <v>22500</v>
      </c>
      <c r="R702" s="15">
        <v>135400</v>
      </c>
      <c r="S702" s="15">
        <v>157900</v>
      </c>
      <c r="T702" s="15">
        <v>0.25</v>
      </c>
      <c r="U702" s="15" t="s">
        <v>3335</v>
      </c>
      <c r="V702" s="15" t="s">
        <v>76</v>
      </c>
      <c r="W702" s="16">
        <v>1</v>
      </c>
      <c r="X702" s="16">
        <v>1</v>
      </c>
      <c r="Y702" s="15">
        <v>10254</v>
      </c>
      <c r="Z702" s="15">
        <v>0.23499999999999999</v>
      </c>
      <c r="AA702" s="15" t="s">
        <v>5577</v>
      </c>
      <c r="AB702" s="15" t="s">
        <v>78</v>
      </c>
      <c r="AC702" s="15">
        <v>146900</v>
      </c>
      <c r="AD702" s="26">
        <v>39948</v>
      </c>
      <c r="AE702" s="15" t="s">
        <v>78</v>
      </c>
      <c r="AF702" s="15" t="s">
        <v>78</v>
      </c>
      <c r="AG702" s="16">
        <v>1</v>
      </c>
      <c r="AH702" s="15" t="s">
        <v>5707</v>
      </c>
      <c r="AI702" s="15" t="s">
        <v>78</v>
      </c>
      <c r="AJ702" s="15">
        <v>10253.7004395</v>
      </c>
      <c r="AK702" s="15">
        <v>426.73636023900002</v>
      </c>
      <c r="AL702" s="15">
        <v>3089086.6679099998</v>
      </c>
      <c r="AM702" s="15">
        <v>1423153.83173</v>
      </c>
      <c r="AN702" s="14"/>
      <c r="AO702" s="14"/>
      <c r="AP702" s="19">
        <v>22500</v>
      </c>
      <c r="AQ702" s="19">
        <v>135400</v>
      </c>
      <c r="AR702" s="19">
        <v>0</v>
      </c>
      <c r="AS702" s="19">
        <v>0</v>
      </c>
      <c r="AT702" s="19">
        <f t="shared" si="156"/>
        <v>157900</v>
      </c>
      <c r="AU702" s="19">
        <v>45000</v>
      </c>
      <c r="AV702" s="19">
        <v>0</v>
      </c>
      <c r="AW702" s="19">
        <v>39515</v>
      </c>
      <c r="AX702" s="19">
        <v>0</v>
      </c>
      <c r="AY702" s="20">
        <f t="shared" si="152"/>
        <v>84515</v>
      </c>
      <c r="AZ702" s="19">
        <f t="shared" si="158"/>
        <v>73385</v>
      </c>
      <c r="BA702" s="21">
        <v>1.4712000000000001</v>
      </c>
      <c r="BB702" s="21">
        <v>2.0617000000000001</v>
      </c>
      <c r="BC702" s="22"/>
      <c r="BD702" s="19">
        <v>1579</v>
      </c>
      <c r="BE702" s="19">
        <f t="shared" si="151"/>
        <v>1079.64012</v>
      </c>
      <c r="BF702" s="19">
        <f t="shared" si="153"/>
        <v>1512.9785450000002</v>
      </c>
      <c r="BG702" s="23">
        <v>3.4819999999999997E-2</v>
      </c>
      <c r="BH702" s="23">
        <f t="shared" si="150"/>
        <v>3.4819999999999997E-2</v>
      </c>
      <c r="BI702" s="19">
        <v>37.593068978399998</v>
      </c>
      <c r="BJ702" s="19">
        <v>52.681912936899998</v>
      </c>
      <c r="BK702" s="19">
        <f t="shared" si="157"/>
        <v>1042.0470510216001</v>
      </c>
      <c r="BL702" s="19">
        <f t="shared" si="157"/>
        <v>1460.2966320631001</v>
      </c>
      <c r="BM702" s="19">
        <v>0</v>
      </c>
      <c r="BN702" s="19">
        <v>0</v>
      </c>
      <c r="BO702" s="19">
        <f t="shared" si="154"/>
        <v>0</v>
      </c>
      <c r="BP702" s="24">
        <f t="shared" ref="BP702:BQ765" si="159">BK702-BM702</f>
        <v>1042.0470510216001</v>
      </c>
      <c r="BQ702" s="24">
        <f t="shared" si="159"/>
        <v>1460.2966320631001</v>
      </c>
      <c r="BR702" s="24">
        <f t="shared" si="155"/>
        <v>418.24958104150005</v>
      </c>
    </row>
    <row r="703" spans="1:71" s="25" customFormat="1" ht="14.25" x14ac:dyDescent="0.2">
      <c r="A703" s="14">
        <v>973</v>
      </c>
      <c r="B703" s="14"/>
      <c r="C703" s="15" t="s">
        <v>159</v>
      </c>
      <c r="D703" s="16">
        <v>17730</v>
      </c>
      <c r="E703" s="15" t="s">
        <v>5708</v>
      </c>
      <c r="F703" s="15" t="s">
        <v>5709</v>
      </c>
      <c r="G703" s="17" t="s">
        <v>5710</v>
      </c>
      <c r="H703" s="17" t="s">
        <v>5711</v>
      </c>
      <c r="I703" s="17" t="s">
        <v>86</v>
      </c>
      <c r="J703" s="15" t="s">
        <v>5712</v>
      </c>
      <c r="K703" s="15" t="s">
        <v>4926</v>
      </c>
      <c r="L703" s="18" t="s">
        <v>5713</v>
      </c>
      <c r="M703" s="15" t="s">
        <v>3383</v>
      </c>
      <c r="N703" s="15" t="s">
        <v>3384</v>
      </c>
      <c r="O703" s="16">
        <v>510</v>
      </c>
      <c r="P703" s="15" t="s">
        <v>118</v>
      </c>
      <c r="Q703" s="15">
        <v>18200</v>
      </c>
      <c r="R703" s="15">
        <v>155700</v>
      </c>
      <c r="S703" s="15">
        <v>173900</v>
      </c>
      <c r="T703" s="15">
        <v>0.36</v>
      </c>
      <c r="U703" s="15" t="s">
        <v>3335</v>
      </c>
      <c r="V703" s="15" t="s">
        <v>76</v>
      </c>
      <c r="W703" s="16">
        <v>1</v>
      </c>
      <c r="X703" s="16">
        <v>1</v>
      </c>
      <c r="Y703" s="15">
        <v>14741</v>
      </c>
      <c r="Z703" s="15">
        <v>0.33800000000000002</v>
      </c>
      <c r="AA703" s="15" t="s">
        <v>5577</v>
      </c>
      <c r="AB703" s="15" t="s">
        <v>5582</v>
      </c>
      <c r="AC703" s="15">
        <v>18500</v>
      </c>
      <c r="AD703" s="26">
        <v>40008</v>
      </c>
      <c r="AE703" s="15" t="s">
        <v>78</v>
      </c>
      <c r="AF703" s="15" t="s">
        <v>78</v>
      </c>
      <c r="AG703" s="16">
        <v>1</v>
      </c>
      <c r="AH703" s="15" t="s">
        <v>5714</v>
      </c>
      <c r="AI703" s="15" t="s">
        <v>78</v>
      </c>
      <c r="AJ703" s="15">
        <v>14740.567627</v>
      </c>
      <c r="AK703" s="15">
        <v>504.58475298799999</v>
      </c>
      <c r="AL703" s="15">
        <v>3089008.7320900001</v>
      </c>
      <c r="AM703" s="15">
        <v>1423177.67438</v>
      </c>
      <c r="AN703" s="14"/>
      <c r="AO703" s="14"/>
      <c r="AP703" s="19">
        <v>18200</v>
      </c>
      <c r="AQ703" s="19">
        <v>155600</v>
      </c>
      <c r="AR703" s="19">
        <v>0</v>
      </c>
      <c r="AS703" s="19">
        <v>0</v>
      </c>
      <c r="AT703" s="19">
        <f t="shared" si="156"/>
        <v>173800</v>
      </c>
      <c r="AU703" s="19">
        <v>45000</v>
      </c>
      <c r="AV703" s="19">
        <v>3000</v>
      </c>
      <c r="AW703" s="19">
        <v>45080</v>
      </c>
      <c r="AX703" s="19">
        <v>0</v>
      </c>
      <c r="AY703" s="20">
        <f t="shared" si="152"/>
        <v>93080</v>
      </c>
      <c r="AZ703" s="19">
        <f t="shared" si="158"/>
        <v>80720</v>
      </c>
      <c r="BA703" s="21">
        <v>1.4712000000000001</v>
      </c>
      <c r="BB703" s="21">
        <v>2.0617000000000001</v>
      </c>
      <c r="BC703" s="22"/>
      <c r="BD703" s="19">
        <v>1738</v>
      </c>
      <c r="BE703" s="19">
        <f t="shared" si="151"/>
        <v>1187.5526400000001</v>
      </c>
      <c r="BF703" s="19">
        <f t="shared" si="153"/>
        <v>1664.2042400000003</v>
      </c>
      <c r="BG703" s="23">
        <v>3.4819999999999997E-2</v>
      </c>
      <c r="BH703" s="23">
        <f t="shared" si="150"/>
        <v>3.4819999999999997E-2</v>
      </c>
      <c r="BI703" s="19">
        <v>41.350582924800001</v>
      </c>
      <c r="BJ703" s="19">
        <v>57.947591636800006</v>
      </c>
      <c r="BK703" s="19">
        <f t="shared" si="157"/>
        <v>1146.2020570752002</v>
      </c>
      <c r="BL703" s="19">
        <f t="shared" si="157"/>
        <v>1606.2566483632002</v>
      </c>
      <c r="BM703" s="19">
        <v>0</v>
      </c>
      <c r="BN703" s="19">
        <v>0</v>
      </c>
      <c r="BO703" s="19">
        <f t="shared" si="154"/>
        <v>0</v>
      </c>
      <c r="BP703" s="24">
        <f t="shared" si="159"/>
        <v>1146.2020570752002</v>
      </c>
      <c r="BQ703" s="24">
        <f t="shared" si="159"/>
        <v>1606.2566483632002</v>
      </c>
      <c r="BR703" s="24">
        <f t="shared" si="155"/>
        <v>460.05459128799998</v>
      </c>
    </row>
    <row r="704" spans="1:71" s="25" customFormat="1" ht="14.25" x14ac:dyDescent="0.2">
      <c r="A704" s="14">
        <v>974</v>
      </c>
      <c r="B704" s="14"/>
      <c r="C704" s="15"/>
      <c r="D704" s="16">
        <v>15973</v>
      </c>
      <c r="E704" s="15" t="s">
        <v>5715</v>
      </c>
      <c r="F704" s="15" t="s">
        <v>5716</v>
      </c>
      <c r="G704" s="17" t="s">
        <v>5717</v>
      </c>
      <c r="H704" s="17" t="s">
        <v>5718</v>
      </c>
      <c r="I704" s="17" t="s">
        <v>250</v>
      </c>
      <c r="J704" s="15" t="s">
        <v>5719</v>
      </c>
      <c r="K704" s="15" t="s">
        <v>5720</v>
      </c>
      <c r="L704" s="18" t="s">
        <v>5721</v>
      </c>
      <c r="M704" s="15" t="s">
        <v>3383</v>
      </c>
      <c r="N704" s="15" t="s">
        <v>3384</v>
      </c>
      <c r="O704" s="16">
        <v>500</v>
      </c>
      <c r="P704" s="15" t="s">
        <v>1055</v>
      </c>
      <c r="Q704" s="15">
        <v>2000</v>
      </c>
      <c r="R704" s="15">
        <v>0</v>
      </c>
      <c r="S704" s="15">
        <v>2000</v>
      </c>
      <c r="T704" s="15">
        <v>0.18</v>
      </c>
      <c r="U704" s="15" t="s">
        <v>3335</v>
      </c>
      <c r="V704" s="15" t="s">
        <v>76</v>
      </c>
      <c r="W704" s="16">
        <v>0</v>
      </c>
      <c r="X704" s="16">
        <v>1</v>
      </c>
      <c r="Y704" s="15">
        <v>7193</v>
      </c>
      <c r="Z704" s="15">
        <v>0.16500000000000001</v>
      </c>
      <c r="AA704" s="15" t="s">
        <v>5722</v>
      </c>
      <c r="AB704" s="15" t="s">
        <v>5582</v>
      </c>
      <c r="AC704" s="15">
        <v>8000</v>
      </c>
      <c r="AD704" s="26">
        <v>41292</v>
      </c>
      <c r="AE704" s="15" t="s">
        <v>78</v>
      </c>
      <c r="AF704" s="15" t="s">
        <v>78</v>
      </c>
      <c r="AG704" s="16">
        <v>1</v>
      </c>
      <c r="AH704" s="15" t="s">
        <v>5723</v>
      </c>
      <c r="AI704" s="15" t="s">
        <v>78</v>
      </c>
      <c r="AJ704" s="15">
        <v>7192.5842285199997</v>
      </c>
      <c r="AK704" s="15">
        <v>338.17695261300003</v>
      </c>
      <c r="AL704" s="15">
        <v>3088952.6897</v>
      </c>
      <c r="AM704" s="15">
        <v>1423434.74021</v>
      </c>
      <c r="AN704" s="14"/>
      <c r="AO704" s="14"/>
      <c r="AP704" s="19">
        <v>0</v>
      </c>
      <c r="AQ704" s="19">
        <v>0</v>
      </c>
      <c r="AR704" s="19">
        <v>1800</v>
      </c>
      <c r="AS704" s="19">
        <v>0</v>
      </c>
      <c r="AT704" s="19">
        <f t="shared" si="156"/>
        <v>1800</v>
      </c>
      <c r="AU704" s="19">
        <v>0</v>
      </c>
      <c r="AV704" s="19">
        <v>0</v>
      </c>
      <c r="AW704" s="19">
        <v>0</v>
      </c>
      <c r="AX704" s="19">
        <v>0</v>
      </c>
      <c r="AY704" s="20">
        <f t="shared" si="152"/>
        <v>0</v>
      </c>
      <c r="AZ704" s="19">
        <f t="shared" si="158"/>
        <v>1800</v>
      </c>
      <c r="BA704" s="21">
        <v>1.4712000000000001</v>
      </c>
      <c r="BB704" s="21">
        <v>2.0617000000000001</v>
      </c>
      <c r="BC704" s="22"/>
      <c r="BD704" s="19">
        <v>54</v>
      </c>
      <c r="BE704" s="19">
        <f t="shared" si="151"/>
        <v>26.4816</v>
      </c>
      <c r="BF704" s="19">
        <f t="shared" si="153"/>
        <v>37.110600000000005</v>
      </c>
      <c r="BG704" s="23">
        <v>3.4819999999999997E-2</v>
      </c>
      <c r="BH704" s="23">
        <f t="shared" si="150"/>
        <v>3.4819999999999997E-2</v>
      </c>
      <c r="BI704" s="19">
        <v>0</v>
      </c>
      <c r="BJ704" s="19">
        <v>0</v>
      </c>
      <c r="BK704" s="19">
        <f t="shared" si="157"/>
        <v>26.4816</v>
      </c>
      <c r="BL704" s="19">
        <f t="shared" si="157"/>
        <v>37.110600000000005</v>
      </c>
      <c r="BM704" s="19">
        <v>0</v>
      </c>
      <c r="BN704" s="19">
        <v>0</v>
      </c>
      <c r="BO704" s="19">
        <f t="shared" si="154"/>
        <v>0</v>
      </c>
      <c r="BP704" s="24">
        <f t="shared" si="159"/>
        <v>26.4816</v>
      </c>
      <c r="BQ704" s="24">
        <f t="shared" si="159"/>
        <v>37.110600000000005</v>
      </c>
      <c r="BR704" s="24">
        <f t="shared" si="155"/>
        <v>10.629000000000005</v>
      </c>
    </row>
    <row r="705" spans="1:70" s="25" customFormat="1" ht="14.25" x14ac:dyDescent="0.2">
      <c r="A705" s="14">
        <v>975</v>
      </c>
      <c r="B705" s="14"/>
      <c r="C705" s="15"/>
      <c r="D705" s="16">
        <v>33629</v>
      </c>
      <c r="E705" s="15" t="s">
        <v>5724</v>
      </c>
      <c r="F705" s="15" t="s">
        <v>5725</v>
      </c>
      <c r="G705" s="17" t="s">
        <v>5717</v>
      </c>
      <c r="H705" s="17" t="s">
        <v>5718</v>
      </c>
      <c r="I705" s="17" t="s">
        <v>250</v>
      </c>
      <c r="J705" s="15" t="s">
        <v>223</v>
      </c>
      <c r="K705" s="15" t="s">
        <v>88</v>
      </c>
      <c r="L705" s="18" t="s">
        <v>5726</v>
      </c>
      <c r="M705" s="15" t="s">
        <v>3383</v>
      </c>
      <c r="N705" s="15" t="s">
        <v>3384</v>
      </c>
      <c r="O705" s="16">
        <v>500</v>
      </c>
      <c r="P705" s="15" t="s">
        <v>1055</v>
      </c>
      <c r="Q705" s="15">
        <v>15500</v>
      </c>
      <c r="R705" s="15">
        <v>0</v>
      </c>
      <c r="S705" s="15">
        <v>15500</v>
      </c>
      <c r="T705" s="15">
        <v>0.14000000000000001</v>
      </c>
      <c r="U705" s="15" t="s">
        <v>3335</v>
      </c>
      <c r="V705" s="15" t="s">
        <v>76</v>
      </c>
      <c r="W705" s="16">
        <v>0</v>
      </c>
      <c r="X705" s="16">
        <v>1</v>
      </c>
      <c r="Y705" s="15">
        <v>5680</v>
      </c>
      <c r="Z705" s="15">
        <v>0.13</v>
      </c>
      <c r="AA705" s="15" t="s">
        <v>5722</v>
      </c>
      <c r="AB705" s="15" t="s">
        <v>5582</v>
      </c>
      <c r="AC705" s="15">
        <v>7501</v>
      </c>
      <c r="AD705" s="26">
        <v>41292</v>
      </c>
      <c r="AE705" s="15" t="s">
        <v>78</v>
      </c>
      <c r="AF705" s="15" t="s">
        <v>78</v>
      </c>
      <c r="AG705" s="16">
        <v>1</v>
      </c>
      <c r="AH705" s="15" t="s">
        <v>5727</v>
      </c>
      <c r="AI705" s="15" t="s">
        <v>78</v>
      </c>
      <c r="AJ705" s="15">
        <v>5680.4082031300004</v>
      </c>
      <c r="AK705" s="15">
        <v>312.602903717</v>
      </c>
      <c r="AL705" s="15">
        <v>3088924.7963999999</v>
      </c>
      <c r="AM705" s="15">
        <v>1423375.0010200001</v>
      </c>
      <c r="AN705" s="14"/>
      <c r="AO705" s="14"/>
      <c r="AP705" s="19">
        <v>0</v>
      </c>
      <c r="AQ705" s="19">
        <v>0</v>
      </c>
      <c r="AR705" s="19">
        <v>15500</v>
      </c>
      <c r="AS705" s="19">
        <v>0</v>
      </c>
      <c r="AT705" s="19">
        <f t="shared" si="156"/>
        <v>15500</v>
      </c>
      <c r="AU705" s="19">
        <v>0</v>
      </c>
      <c r="AV705" s="19">
        <v>0</v>
      </c>
      <c r="AW705" s="19">
        <v>0</v>
      </c>
      <c r="AX705" s="19">
        <v>0</v>
      </c>
      <c r="AY705" s="20">
        <f t="shared" si="152"/>
        <v>0</v>
      </c>
      <c r="AZ705" s="19">
        <f t="shared" si="158"/>
        <v>15500</v>
      </c>
      <c r="BA705" s="21">
        <v>1.4712000000000001</v>
      </c>
      <c r="BB705" s="21">
        <v>2.0617000000000001</v>
      </c>
      <c r="BC705" s="22"/>
      <c r="BD705" s="19">
        <v>465</v>
      </c>
      <c r="BE705" s="19">
        <f t="shared" si="151"/>
        <v>228.036</v>
      </c>
      <c r="BF705" s="19">
        <f t="shared" si="153"/>
        <v>319.56350000000003</v>
      </c>
      <c r="BG705" s="23">
        <v>3.4819999999999997E-2</v>
      </c>
      <c r="BH705" s="23">
        <f t="shared" si="150"/>
        <v>3.4819999999999997E-2</v>
      </c>
      <c r="BI705" s="19">
        <v>0</v>
      </c>
      <c r="BJ705" s="19">
        <v>0</v>
      </c>
      <c r="BK705" s="19">
        <f t="shared" si="157"/>
        <v>228.036</v>
      </c>
      <c r="BL705" s="19">
        <f t="shared" si="157"/>
        <v>319.56350000000003</v>
      </c>
      <c r="BM705" s="19">
        <v>0</v>
      </c>
      <c r="BN705" s="19">
        <v>0</v>
      </c>
      <c r="BO705" s="19">
        <f t="shared" si="154"/>
        <v>0</v>
      </c>
      <c r="BP705" s="24">
        <f t="shared" si="159"/>
        <v>228.036</v>
      </c>
      <c r="BQ705" s="24">
        <f t="shared" si="159"/>
        <v>319.56350000000003</v>
      </c>
      <c r="BR705" s="24">
        <f t="shared" si="155"/>
        <v>91.527500000000032</v>
      </c>
    </row>
    <row r="706" spans="1:70" s="25" customFormat="1" ht="14.25" x14ac:dyDescent="0.2">
      <c r="A706" s="14">
        <v>976</v>
      </c>
      <c r="B706" s="14"/>
      <c r="C706" s="15"/>
      <c r="D706" s="16">
        <v>9224</v>
      </c>
      <c r="E706" s="15" t="s">
        <v>5728</v>
      </c>
      <c r="F706" s="15" t="s">
        <v>5729</v>
      </c>
      <c r="G706" s="17" t="s">
        <v>5717</v>
      </c>
      <c r="H706" s="17" t="s">
        <v>5718</v>
      </c>
      <c r="I706" s="17" t="s">
        <v>250</v>
      </c>
      <c r="J706" s="15" t="s">
        <v>5719</v>
      </c>
      <c r="K706" s="15" t="s">
        <v>88</v>
      </c>
      <c r="L706" s="18" t="s">
        <v>5730</v>
      </c>
      <c r="M706" s="15" t="s">
        <v>3383</v>
      </c>
      <c r="N706" s="15" t="s">
        <v>3384</v>
      </c>
      <c r="O706" s="16">
        <v>510</v>
      </c>
      <c r="P706" s="15" t="s">
        <v>118</v>
      </c>
      <c r="Q706" s="15">
        <v>22500</v>
      </c>
      <c r="R706" s="15">
        <v>151100</v>
      </c>
      <c r="S706" s="15">
        <v>173600</v>
      </c>
      <c r="T706" s="15">
        <v>0.25</v>
      </c>
      <c r="U706" s="15" t="s">
        <v>3335</v>
      </c>
      <c r="V706" s="15" t="s">
        <v>76</v>
      </c>
      <c r="W706" s="16">
        <v>1</v>
      </c>
      <c r="X706" s="16">
        <v>0</v>
      </c>
      <c r="Y706" s="15">
        <v>10030</v>
      </c>
      <c r="Z706" s="15">
        <v>0.23</v>
      </c>
      <c r="AA706" s="15" t="s">
        <v>5722</v>
      </c>
      <c r="AB706" s="15" t="s">
        <v>5582</v>
      </c>
      <c r="AC706" s="15">
        <v>0</v>
      </c>
      <c r="AD706" s="15"/>
      <c r="AE706" s="15" t="s">
        <v>78</v>
      </c>
      <c r="AF706" s="15" t="s">
        <v>78</v>
      </c>
      <c r="AG706" s="16">
        <v>1</v>
      </c>
      <c r="AH706" s="15" t="s">
        <v>5731</v>
      </c>
      <c r="AI706" s="15" t="s">
        <v>78</v>
      </c>
      <c r="AJ706" s="15">
        <v>10029.6376953</v>
      </c>
      <c r="AK706" s="15">
        <v>447.55636733699998</v>
      </c>
      <c r="AL706" s="15">
        <v>3088849.1522499998</v>
      </c>
      <c r="AM706" s="15">
        <v>1423434.18958</v>
      </c>
      <c r="AN706" s="14"/>
      <c r="AO706" s="14"/>
      <c r="AP706" s="19">
        <v>22500</v>
      </c>
      <c r="AQ706" s="19">
        <v>151100</v>
      </c>
      <c r="AR706" s="19">
        <v>0</v>
      </c>
      <c r="AS706" s="19">
        <v>0</v>
      </c>
      <c r="AT706" s="19">
        <f t="shared" si="156"/>
        <v>173600</v>
      </c>
      <c r="AU706" s="19">
        <v>45000</v>
      </c>
      <c r="AV706" s="19">
        <v>0</v>
      </c>
      <c r="AW706" s="19">
        <v>45010</v>
      </c>
      <c r="AX706" s="19">
        <v>0</v>
      </c>
      <c r="AY706" s="20">
        <f t="shared" si="152"/>
        <v>90010</v>
      </c>
      <c r="AZ706" s="19">
        <f t="shared" si="158"/>
        <v>83590</v>
      </c>
      <c r="BA706" s="21">
        <v>1.4712000000000001</v>
      </c>
      <c r="BB706" s="21">
        <v>2.0617000000000001</v>
      </c>
      <c r="BC706" s="22"/>
      <c r="BD706" s="19">
        <v>1736</v>
      </c>
      <c r="BE706" s="19">
        <f t="shared" si="151"/>
        <v>1229.7760800000001</v>
      </c>
      <c r="BF706" s="19">
        <f t="shared" si="153"/>
        <v>1723.3750299999999</v>
      </c>
      <c r="BG706" s="23">
        <v>3.4819999999999997E-2</v>
      </c>
      <c r="BH706" s="23">
        <f t="shared" si="150"/>
        <v>3.4819999999999997E-2</v>
      </c>
      <c r="BI706" s="19">
        <v>42.8208031056</v>
      </c>
      <c r="BJ706" s="19">
        <v>60.007918544599988</v>
      </c>
      <c r="BK706" s="19">
        <f t="shared" si="157"/>
        <v>1186.9552768944002</v>
      </c>
      <c r="BL706" s="19">
        <f t="shared" si="157"/>
        <v>1663.3671114553999</v>
      </c>
      <c r="BM706" s="19">
        <v>0</v>
      </c>
      <c r="BN706" s="19">
        <v>0</v>
      </c>
      <c r="BO706" s="19">
        <f t="shared" si="154"/>
        <v>0</v>
      </c>
      <c r="BP706" s="24">
        <f t="shared" si="159"/>
        <v>1186.9552768944002</v>
      </c>
      <c r="BQ706" s="24">
        <f t="shared" si="159"/>
        <v>1663.3671114553999</v>
      </c>
      <c r="BR706" s="24">
        <f t="shared" si="155"/>
        <v>476.41183456099975</v>
      </c>
    </row>
    <row r="707" spans="1:70" s="25" customFormat="1" ht="14.25" x14ac:dyDescent="0.2">
      <c r="A707" s="14">
        <v>977</v>
      </c>
      <c r="B707" s="14"/>
      <c r="C707" s="15"/>
      <c r="D707" s="16">
        <v>16809</v>
      </c>
      <c r="E707" s="15" t="s">
        <v>5732</v>
      </c>
      <c r="F707" s="15" t="s">
        <v>5733</v>
      </c>
      <c r="G707" s="17" t="s">
        <v>5734</v>
      </c>
      <c r="H707" s="17" t="s">
        <v>5735</v>
      </c>
      <c r="I707" s="17" t="s">
        <v>86</v>
      </c>
      <c r="J707" s="15" t="s">
        <v>5736</v>
      </c>
      <c r="K707" s="15" t="s">
        <v>3825</v>
      </c>
      <c r="L707" s="18" t="s">
        <v>5737</v>
      </c>
      <c r="M707" s="15" t="s">
        <v>3383</v>
      </c>
      <c r="N707" s="15" t="s">
        <v>3384</v>
      </c>
      <c r="O707" s="16">
        <v>510</v>
      </c>
      <c r="P707" s="15" t="s">
        <v>118</v>
      </c>
      <c r="Q707" s="15">
        <v>26600</v>
      </c>
      <c r="R707" s="15">
        <v>146200</v>
      </c>
      <c r="S707" s="15">
        <v>172800</v>
      </c>
      <c r="T707" s="15">
        <v>0.33</v>
      </c>
      <c r="U707" s="15" t="s">
        <v>3335</v>
      </c>
      <c r="V707" s="15" t="s">
        <v>76</v>
      </c>
      <c r="W707" s="16">
        <v>1</v>
      </c>
      <c r="X707" s="16">
        <v>0</v>
      </c>
      <c r="Y707" s="15">
        <v>16610</v>
      </c>
      <c r="Z707" s="15">
        <v>0.38100000000000001</v>
      </c>
      <c r="AA707" s="15" t="s">
        <v>5722</v>
      </c>
      <c r="AB707" s="15" t="s">
        <v>5582</v>
      </c>
      <c r="AC707" s="15">
        <v>0</v>
      </c>
      <c r="AD707" s="15"/>
      <c r="AE707" s="15" t="s">
        <v>78</v>
      </c>
      <c r="AF707" s="15" t="s">
        <v>78</v>
      </c>
      <c r="AG707" s="16">
        <v>1</v>
      </c>
      <c r="AH707" s="15" t="s">
        <v>5738</v>
      </c>
      <c r="AI707" s="15" t="s">
        <v>78</v>
      </c>
      <c r="AJ707" s="15">
        <v>16610.3740234</v>
      </c>
      <c r="AK707" s="15">
        <v>556.22159438400001</v>
      </c>
      <c r="AL707" s="15">
        <v>3088758.1047700001</v>
      </c>
      <c r="AM707" s="15">
        <v>1423488.5223699999</v>
      </c>
      <c r="AN707" s="14"/>
      <c r="AO707" s="14"/>
      <c r="AP707" s="19">
        <v>26600</v>
      </c>
      <c r="AQ707" s="19">
        <v>146200</v>
      </c>
      <c r="AR707" s="19">
        <v>0</v>
      </c>
      <c r="AS707" s="19">
        <v>0</v>
      </c>
      <c r="AT707" s="19">
        <f t="shared" si="156"/>
        <v>172800</v>
      </c>
      <c r="AU707" s="19">
        <v>45000</v>
      </c>
      <c r="AV707" s="19">
        <v>0</v>
      </c>
      <c r="AW707" s="19">
        <v>44730</v>
      </c>
      <c r="AX707" s="19">
        <v>0</v>
      </c>
      <c r="AY707" s="20">
        <f t="shared" si="152"/>
        <v>89730</v>
      </c>
      <c r="AZ707" s="19">
        <f t="shared" si="158"/>
        <v>83070</v>
      </c>
      <c r="BA707" s="21">
        <v>1.4712000000000001</v>
      </c>
      <c r="BB707" s="21">
        <v>2.0617000000000001</v>
      </c>
      <c r="BC707" s="22"/>
      <c r="BD707" s="19">
        <v>1728</v>
      </c>
      <c r="BE707" s="19">
        <f t="shared" si="151"/>
        <v>1222.1258400000002</v>
      </c>
      <c r="BF707" s="19">
        <f t="shared" si="153"/>
        <v>1712.6541900000002</v>
      </c>
      <c r="BG707" s="23">
        <v>3.4819999999999997E-2</v>
      </c>
      <c r="BH707" s="23">
        <f t="shared" si="150"/>
        <v>3.4819999999999997E-2</v>
      </c>
      <c r="BI707" s="19">
        <v>42.554421748800003</v>
      </c>
      <c r="BJ707" s="19">
        <v>59.634618895800003</v>
      </c>
      <c r="BK707" s="19">
        <f t="shared" si="157"/>
        <v>1179.5714182512002</v>
      </c>
      <c r="BL707" s="19">
        <f t="shared" si="157"/>
        <v>1653.0195711042002</v>
      </c>
      <c r="BM707" s="19">
        <v>0</v>
      </c>
      <c r="BN707" s="19">
        <v>0</v>
      </c>
      <c r="BO707" s="19">
        <f t="shared" si="154"/>
        <v>0</v>
      </c>
      <c r="BP707" s="24">
        <f t="shared" si="159"/>
        <v>1179.5714182512002</v>
      </c>
      <c r="BQ707" s="24">
        <f t="shared" si="159"/>
        <v>1653.0195711042002</v>
      </c>
      <c r="BR707" s="24">
        <f t="shared" si="155"/>
        <v>473.44815285300001</v>
      </c>
    </row>
    <row r="708" spans="1:70" s="25" customFormat="1" ht="14.25" x14ac:dyDescent="0.2">
      <c r="A708" s="14">
        <v>978</v>
      </c>
      <c r="B708" s="14"/>
      <c r="C708" s="15" t="s">
        <v>5739</v>
      </c>
      <c r="D708" s="16">
        <v>35072</v>
      </c>
      <c r="E708" s="15" t="s">
        <v>5740</v>
      </c>
      <c r="F708" s="15" t="s">
        <v>5739</v>
      </c>
      <c r="G708" s="17" t="s">
        <v>5741</v>
      </c>
      <c r="H708" s="17" t="s">
        <v>5742</v>
      </c>
      <c r="I708" s="17" t="s">
        <v>86</v>
      </c>
      <c r="J708" s="15" t="s">
        <v>5743</v>
      </c>
      <c r="K708" s="15" t="s">
        <v>2108</v>
      </c>
      <c r="L708" s="18" t="s">
        <v>5744</v>
      </c>
      <c r="M708" s="15" t="s">
        <v>3383</v>
      </c>
      <c r="N708" s="15" t="s">
        <v>3384</v>
      </c>
      <c r="O708" s="16">
        <v>510</v>
      </c>
      <c r="P708" s="15" t="s">
        <v>118</v>
      </c>
      <c r="Q708" s="15">
        <v>32600</v>
      </c>
      <c r="R708" s="15">
        <v>170200</v>
      </c>
      <c r="S708" s="15">
        <v>202800</v>
      </c>
      <c r="T708" s="15">
        <v>0.47</v>
      </c>
      <c r="U708" s="15" t="s">
        <v>3335</v>
      </c>
      <c r="V708" s="15" t="s">
        <v>76</v>
      </c>
      <c r="W708" s="16">
        <v>1</v>
      </c>
      <c r="X708" s="16">
        <v>1</v>
      </c>
      <c r="Y708" s="15">
        <v>24248</v>
      </c>
      <c r="Z708" s="15">
        <v>0.55700000000000005</v>
      </c>
      <c r="AA708" s="15" t="s">
        <v>5577</v>
      </c>
      <c r="AB708" s="15" t="s">
        <v>5582</v>
      </c>
      <c r="AC708" s="15">
        <v>200000</v>
      </c>
      <c r="AD708" s="26">
        <v>42468</v>
      </c>
      <c r="AE708" s="15" t="s">
        <v>78</v>
      </c>
      <c r="AF708" s="15" t="s">
        <v>78</v>
      </c>
      <c r="AG708" s="16">
        <v>1</v>
      </c>
      <c r="AH708" s="15" t="s">
        <v>5745</v>
      </c>
      <c r="AI708" s="15" t="s">
        <v>78</v>
      </c>
      <c r="AJ708" s="15">
        <v>24248.2531738</v>
      </c>
      <c r="AK708" s="15">
        <v>697.80825080199998</v>
      </c>
      <c r="AL708" s="15">
        <v>3088781.9286000002</v>
      </c>
      <c r="AM708" s="15">
        <v>1423607.8003</v>
      </c>
      <c r="AN708" s="14"/>
      <c r="AO708" s="14"/>
      <c r="AP708" s="19">
        <v>32600</v>
      </c>
      <c r="AQ708" s="19">
        <v>170300</v>
      </c>
      <c r="AR708" s="19">
        <v>0</v>
      </c>
      <c r="AS708" s="19">
        <v>0</v>
      </c>
      <c r="AT708" s="19">
        <f t="shared" si="156"/>
        <v>202900</v>
      </c>
      <c r="AU708" s="19">
        <v>45000</v>
      </c>
      <c r="AV708" s="19">
        <v>3000</v>
      </c>
      <c r="AW708" s="19">
        <v>55265</v>
      </c>
      <c r="AX708" s="19">
        <v>0</v>
      </c>
      <c r="AY708" s="20">
        <f t="shared" si="152"/>
        <v>103265</v>
      </c>
      <c r="AZ708" s="19">
        <f t="shared" si="158"/>
        <v>99635</v>
      </c>
      <c r="BA708" s="21">
        <v>1.4712000000000001</v>
      </c>
      <c r="BB708" s="21">
        <v>2.0617000000000001</v>
      </c>
      <c r="BC708" s="22"/>
      <c r="BD708" s="19">
        <v>2029</v>
      </c>
      <c r="BE708" s="19">
        <f t="shared" si="151"/>
        <v>1465.8301200000001</v>
      </c>
      <c r="BF708" s="19">
        <f t="shared" si="153"/>
        <v>2054.1747950000004</v>
      </c>
      <c r="BG708" s="23">
        <v>3.4819999999999997E-2</v>
      </c>
      <c r="BH708" s="23">
        <f t="shared" si="150"/>
        <v>3.4819999999999997E-2</v>
      </c>
      <c r="BI708" s="19">
        <v>51.040204778399996</v>
      </c>
      <c r="BJ708" s="19">
        <v>71.526366361900003</v>
      </c>
      <c r="BK708" s="19">
        <f t="shared" si="157"/>
        <v>1414.7899152216</v>
      </c>
      <c r="BL708" s="19">
        <f t="shared" si="157"/>
        <v>1982.6484286381003</v>
      </c>
      <c r="BM708" s="19">
        <v>0</v>
      </c>
      <c r="BN708" s="19">
        <v>0</v>
      </c>
      <c r="BO708" s="19">
        <f t="shared" si="154"/>
        <v>0</v>
      </c>
      <c r="BP708" s="24">
        <f t="shared" si="159"/>
        <v>1414.7899152216</v>
      </c>
      <c r="BQ708" s="24">
        <f t="shared" si="159"/>
        <v>1982.6484286381003</v>
      </c>
      <c r="BR708" s="24">
        <f t="shared" si="155"/>
        <v>567.85851341650027</v>
      </c>
    </row>
    <row r="709" spans="1:70" s="25" customFormat="1" ht="14.25" x14ac:dyDescent="0.2">
      <c r="A709" s="14">
        <v>979</v>
      </c>
      <c r="B709" s="14"/>
      <c r="C709" s="15" t="s">
        <v>5746</v>
      </c>
      <c r="D709" s="16">
        <v>29939</v>
      </c>
      <c r="E709" s="15" t="s">
        <v>5747</v>
      </c>
      <c r="F709" s="15" t="s">
        <v>5746</v>
      </c>
      <c r="G709" s="17" t="s">
        <v>5748</v>
      </c>
      <c r="H709" s="17" t="s">
        <v>5749</v>
      </c>
      <c r="I709" s="17" t="s">
        <v>86</v>
      </c>
      <c r="J709" s="15" t="s">
        <v>5750</v>
      </c>
      <c r="K709" s="15" t="s">
        <v>2959</v>
      </c>
      <c r="L709" s="18" t="s">
        <v>5751</v>
      </c>
      <c r="M709" s="15" t="s">
        <v>3383</v>
      </c>
      <c r="N709" s="15" t="s">
        <v>3384</v>
      </c>
      <c r="O709" s="16">
        <v>500</v>
      </c>
      <c r="P709" s="15" t="s">
        <v>1055</v>
      </c>
      <c r="Q709" s="15">
        <v>25000</v>
      </c>
      <c r="R709" s="15">
        <v>0</v>
      </c>
      <c r="S709" s="15">
        <v>25000</v>
      </c>
      <c r="T709" s="15">
        <v>0.69</v>
      </c>
      <c r="U709" s="15" t="s">
        <v>3335</v>
      </c>
      <c r="V709" s="15" t="s">
        <v>76</v>
      </c>
      <c r="W709" s="16">
        <v>0</v>
      </c>
      <c r="X709" s="16">
        <v>1</v>
      </c>
      <c r="Y709" s="15">
        <v>32886</v>
      </c>
      <c r="Z709" s="15">
        <v>0.755</v>
      </c>
      <c r="AA709" s="15" t="s">
        <v>5577</v>
      </c>
      <c r="AB709" s="15" t="s">
        <v>5582</v>
      </c>
      <c r="AC709" s="15">
        <v>25000</v>
      </c>
      <c r="AD709" s="26">
        <v>41872</v>
      </c>
      <c r="AE709" s="15" t="s">
        <v>78</v>
      </c>
      <c r="AF709" s="15" t="s">
        <v>78</v>
      </c>
      <c r="AG709" s="16">
        <v>1</v>
      </c>
      <c r="AH709" s="15" t="s">
        <v>5752</v>
      </c>
      <c r="AI709" s="15" t="s">
        <v>78</v>
      </c>
      <c r="AJ709" s="15">
        <v>32886.228759799997</v>
      </c>
      <c r="AK709" s="15">
        <v>779.08268100700002</v>
      </c>
      <c r="AL709" s="15">
        <v>3088889.7326699998</v>
      </c>
      <c r="AM709" s="15">
        <v>1423681.10213</v>
      </c>
      <c r="AN709" s="14"/>
      <c r="AO709" s="14"/>
      <c r="AP709" s="19">
        <v>0</v>
      </c>
      <c r="AQ709" s="19">
        <v>0</v>
      </c>
      <c r="AR709" s="19">
        <v>25000</v>
      </c>
      <c r="AS709" s="19">
        <v>0</v>
      </c>
      <c r="AT709" s="19">
        <f t="shared" si="156"/>
        <v>25000</v>
      </c>
      <c r="AU709" s="19">
        <v>0</v>
      </c>
      <c r="AV709" s="19">
        <v>0</v>
      </c>
      <c r="AW709" s="19">
        <v>0</v>
      </c>
      <c r="AX709" s="19">
        <v>0</v>
      </c>
      <c r="AY709" s="20">
        <f t="shared" si="152"/>
        <v>0</v>
      </c>
      <c r="AZ709" s="19">
        <f t="shared" si="158"/>
        <v>25000</v>
      </c>
      <c r="BA709" s="21">
        <v>1.4712000000000001</v>
      </c>
      <c r="BB709" s="21">
        <v>2.0617000000000001</v>
      </c>
      <c r="BC709" s="22"/>
      <c r="BD709" s="19">
        <v>750</v>
      </c>
      <c r="BE709" s="19">
        <f t="shared" si="151"/>
        <v>367.8</v>
      </c>
      <c r="BF709" s="19">
        <f t="shared" si="153"/>
        <v>515.42500000000007</v>
      </c>
      <c r="BG709" s="23">
        <v>3.4819999999999997E-2</v>
      </c>
      <c r="BH709" s="23">
        <f t="shared" si="150"/>
        <v>3.4819999999999997E-2</v>
      </c>
      <c r="BI709" s="19">
        <v>0</v>
      </c>
      <c r="BJ709" s="19">
        <v>0</v>
      </c>
      <c r="BK709" s="19">
        <f t="shared" si="157"/>
        <v>367.8</v>
      </c>
      <c r="BL709" s="19">
        <f t="shared" si="157"/>
        <v>515.42500000000007</v>
      </c>
      <c r="BM709" s="19">
        <v>0</v>
      </c>
      <c r="BN709" s="19">
        <v>0</v>
      </c>
      <c r="BO709" s="19">
        <f t="shared" si="154"/>
        <v>0</v>
      </c>
      <c r="BP709" s="24">
        <f t="shared" si="159"/>
        <v>367.8</v>
      </c>
      <c r="BQ709" s="24">
        <f t="shared" si="159"/>
        <v>515.42500000000007</v>
      </c>
      <c r="BR709" s="24">
        <f t="shared" si="155"/>
        <v>147.62500000000006</v>
      </c>
    </row>
    <row r="710" spans="1:70" s="25" customFormat="1" ht="14.25" x14ac:dyDescent="0.2">
      <c r="A710" s="14">
        <v>980</v>
      </c>
      <c r="B710" s="14"/>
      <c r="C710" s="15"/>
      <c r="D710" s="16">
        <v>12276</v>
      </c>
      <c r="E710" s="15" t="s">
        <v>5753</v>
      </c>
      <c r="F710" s="15" t="s">
        <v>5754</v>
      </c>
      <c r="G710" s="17" t="s">
        <v>5755</v>
      </c>
      <c r="H710" s="17" t="s">
        <v>5756</v>
      </c>
      <c r="I710" s="17" t="s">
        <v>86</v>
      </c>
      <c r="J710" s="15" t="s">
        <v>5757</v>
      </c>
      <c r="K710" s="15" t="s">
        <v>2457</v>
      </c>
      <c r="L710" s="18" t="s">
        <v>5758</v>
      </c>
      <c r="M710" s="15" t="s">
        <v>3383</v>
      </c>
      <c r="N710" s="15" t="s">
        <v>3384</v>
      </c>
      <c r="O710" s="16">
        <v>510</v>
      </c>
      <c r="P710" s="15" t="s">
        <v>118</v>
      </c>
      <c r="Q710" s="15">
        <v>18500</v>
      </c>
      <c r="R710" s="15">
        <v>145000</v>
      </c>
      <c r="S710" s="15">
        <v>163500</v>
      </c>
      <c r="T710" s="15">
        <v>0.18</v>
      </c>
      <c r="U710" s="15" t="s">
        <v>3335</v>
      </c>
      <c r="V710" s="15" t="s">
        <v>76</v>
      </c>
      <c r="W710" s="16">
        <v>1</v>
      </c>
      <c r="X710" s="16">
        <v>1</v>
      </c>
      <c r="Y710" s="15">
        <v>7068</v>
      </c>
      <c r="Z710" s="15">
        <v>0.16200000000000001</v>
      </c>
      <c r="AA710" s="15" t="s">
        <v>5722</v>
      </c>
      <c r="AB710" s="15" t="s">
        <v>5582</v>
      </c>
      <c r="AC710" s="15">
        <v>158500</v>
      </c>
      <c r="AD710" s="26">
        <v>41813</v>
      </c>
      <c r="AE710" s="15" t="s">
        <v>119</v>
      </c>
      <c r="AF710" s="15" t="s">
        <v>119</v>
      </c>
      <c r="AG710" s="16">
        <v>1</v>
      </c>
      <c r="AH710" s="15" t="s">
        <v>5759</v>
      </c>
      <c r="AI710" s="15" t="s">
        <v>78</v>
      </c>
      <c r="AJ710" s="15">
        <v>7068.2534179699996</v>
      </c>
      <c r="AK710" s="15">
        <v>344.203209372</v>
      </c>
      <c r="AL710" s="15">
        <v>3089009.6455000001</v>
      </c>
      <c r="AM710" s="15">
        <v>1423543.84546</v>
      </c>
      <c r="AN710" s="14"/>
      <c r="AO710" s="14"/>
      <c r="AP710" s="19">
        <v>18500</v>
      </c>
      <c r="AQ710" s="19">
        <v>145000</v>
      </c>
      <c r="AR710" s="19">
        <v>0</v>
      </c>
      <c r="AS710" s="19">
        <v>0</v>
      </c>
      <c r="AT710" s="19">
        <f t="shared" si="156"/>
        <v>163500</v>
      </c>
      <c r="AU710" s="19">
        <v>45000</v>
      </c>
      <c r="AV710" s="19">
        <v>0</v>
      </c>
      <c r="AW710" s="19">
        <v>41475</v>
      </c>
      <c r="AX710" s="19">
        <v>0</v>
      </c>
      <c r="AY710" s="20">
        <f t="shared" si="152"/>
        <v>86475</v>
      </c>
      <c r="AZ710" s="19">
        <f t="shared" si="158"/>
        <v>77025</v>
      </c>
      <c r="BA710" s="21">
        <v>1.4712000000000001</v>
      </c>
      <c r="BB710" s="21">
        <v>2.0617000000000001</v>
      </c>
      <c r="BC710" s="22"/>
      <c r="BD710" s="19">
        <v>1635</v>
      </c>
      <c r="BE710" s="19">
        <f t="shared" si="151"/>
        <v>1133.1918000000001</v>
      </c>
      <c r="BF710" s="19">
        <f t="shared" si="153"/>
        <v>1588.0244250000001</v>
      </c>
      <c r="BG710" s="23">
        <v>3.4819999999999997E-2</v>
      </c>
      <c r="BH710" s="23">
        <f t="shared" si="150"/>
        <v>3.4819999999999997E-2</v>
      </c>
      <c r="BI710" s="19">
        <v>39.457738475999996</v>
      </c>
      <c r="BJ710" s="19">
        <v>55.295010478499997</v>
      </c>
      <c r="BK710" s="19">
        <f t="shared" si="157"/>
        <v>1093.734061524</v>
      </c>
      <c r="BL710" s="19">
        <f t="shared" si="157"/>
        <v>1532.7294145215001</v>
      </c>
      <c r="BM710" s="19">
        <v>0</v>
      </c>
      <c r="BN710" s="19">
        <v>0</v>
      </c>
      <c r="BO710" s="19">
        <f t="shared" si="154"/>
        <v>0</v>
      </c>
      <c r="BP710" s="24">
        <f t="shared" si="159"/>
        <v>1093.734061524</v>
      </c>
      <c r="BQ710" s="24">
        <f t="shared" si="159"/>
        <v>1532.7294145215001</v>
      </c>
      <c r="BR710" s="24">
        <f t="shared" si="155"/>
        <v>438.99535299750005</v>
      </c>
    </row>
    <row r="711" spans="1:70" s="25" customFormat="1" ht="14.25" x14ac:dyDescent="0.2">
      <c r="A711" s="14">
        <v>981</v>
      </c>
      <c r="B711" s="14"/>
      <c r="C711" s="15"/>
      <c r="D711" s="16">
        <v>12873</v>
      </c>
      <c r="E711" s="15" t="s">
        <v>5760</v>
      </c>
      <c r="F711" s="15" t="s">
        <v>5761</v>
      </c>
      <c r="G711" s="17" t="s">
        <v>5762</v>
      </c>
      <c r="H711" s="17" t="s">
        <v>5763</v>
      </c>
      <c r="I711" s="17" t="s">
        <v>86</v>
      </c>
      <c r="J711" s="15" t="s">
        <v>5764</v>
      </c>
      <c r="K711" s="15" t="s">
        <v>2976</v>
      </c>
      <c r="L711" s="18" t="s">
        <v>5765</v>
      </c>
      <c r="M711" s="15" t="s">
        <v>3383</v>
      </c>
      <c r="N711" s="15" t="s">
        <v>3384</v>
      </c>
      <c r="O711" s="16">
        <v>510</v>
      </c>
      <c r="P711" s="15" t="s">
        <v>118</v>
      </c>
      <c r="Q711" s="15">
        <v>18500</v>
      </c>
      <c r="R711" s="15">
        <v>158700</v>
      </c>
      <c r="S711" s="15">
        <v>177200</v>
      </c>
      <c r="T711" s="15">
        <v>0.18</v>
      </c>
      <c r="U711" s="15" t="s">
        <v>3335</v>
      </c>
      <c r="V711" s="15" t="s">
        <v>76</v>
      </c>
      <c r="W711" s="16">
        <v>1</v>
      </c>
      <c r="X711" s="16">
        <v>1</v>
      </c>
      <c r="Y711" s="15">
        <v>7094</v>
      </c>
      <c r="Z711" s="15">
        <v>0.16300000000000001</v>
      </c>
      <c r="AA711" s="15" t="s">
        <v>5722</v>
      </c>
      <c r="AB711" s="15" t="s">
        <v>5582</v>
      </c>
      <c r="AC711" s="15">
        <v>199900</v>
      </c>
      <c r="AD711" s="26">
        <v>42445</v>
      </c>
      <c r="AE711" s="15" t="s">
        <v>78</v>
      </c>
      <c r="AF711" s="15" t="s">
        <v>78</v>
      </c>
      <c r="AG711" s="16">
        <v>1</v>
      </c>
      <c r="AH711" s="15" t="s">
        <v>5766</v>
      </c>
      <c r="AI711" s="15" t="s">
        <v>78</v>
      </c>
      <c r="AJ711" s="15">
        <v>7093.9321289099998</v>
      </c>
      <c r="AK711" s="15">
        <v>354.21676188800001</v>
      </c>
      <c r="AL711" s="15">
        <v>3089035.2593299998</v>
      </c>
      <c r="AM711" s="15">
        <v>1423606.3077799999</v>
      </c>
      <c r="AN711" s="14"/>
      <c r="AO711" s="14"/>
      <c r="AP711" s="19">
        <v>18500</v>
      </c>
      <c r="AQ711" s="19">
        <v>158700</v>
      </c>
      <c r="AR711" s="19">
        <v>0</v>
      </c>
      <c r="AS711" s="19">
        <v>0</v>
      </c>
      <c r="AT711" s="19">
        <f t="shared" si="156"/>
        <v>177200</v>
      </c>
      <c r="AU711" s="19">
        <v>45000</v>
      </c>
      <c r="AV711" s="19">
        <v>0</v>
      </c>
      <c r="AW711" s="19">
        <v>46270</v>
      </c>
      <c r="AX711" s="19">
        <v>0</v>
      </c>
      <c r="AY711" s="20">
        <f t="shared" si="152"/>
        <v>91270</v>
      </c>
      <c r="AZ711" s="19">
        <f t="shared" si="158"/>
        <v>85930</v>
      </c>
      <c r="BA711" s="21">
        <v>1.4712000000000001</v>
      </c>
      <c r="BB711" s="21">
        <v>2.0617000000000001</v>
      </c>
      <c r="BC711" s="22"/>
      <c r="BD711" s="19">
        <v>1772</v>
      </c>
      <c r="BE711" s="19">
        <f t="shared" si="151"/>
        <v>1264.20216</v>
      </c>
      <c r="BF711" s="19">
        <f t="shared" si="153"/>
        <v>1771.6188099999999</v>
      </c>
      <c r="BG711" s="23">
        <v>3.4819999999999997E-2</v>
      </c>
      <c r="BH711" s="23">
        <f t="shared" si="150"/>
        <v>3.4819999999999997E-2</v>
      </c>
      <c r="BI711" s="19">
        <v>44.019519211199999</v>
      </c>
      <c r="BJ711" s="19">
        <v>61.687766964199994</v>
      </c>
      <c r="BK711" s="19">
        <f t="shared" si="157"/>
        <v>1220.1826407888</v>
      </c>
      <c r="BL711" s="19">
        <f t="shared" si="157"/>
        <v>1709.9310430358</v>
      </c>
      <c r="BM711" s="19">
        <v>0</v>
      </c>
      <c r="BN711" s="19">
        <v>0</v>
      </c>
      <c r="BO711" s="19">
        <f t="shared" si="154"/>
        <v>0</v>
      </c>
      <c r="BP711" s="24">
        <f t="shared" si="159"/>
        <v>1220.1826407888</v>
      </c>
      <c r="BQ711" s="24">
        <f t="shared" si="159"/>
        <v>1709.9310430358</v>
      </c>
      <c r="BR711" s="24">
        <f t="shared" si="155"/>
        <v>489.74840224700006</v>
      </c>
    </row>
    <row r="712" spans="1:70" s="25" customFormat="1" ht="14.25" x14ac:dyDescent="0.2">
      <c r="A712" s="14">
        <v>982</v>
      </c>
      <c r="B712" s="14"/>
      <c r="C712" s="15"/>
      <c r="D712" s="16">
        <v>22149</v>
      </c>
      <c r="E712" s="15" t="s">
        <v>5767</v>
      </c>
      <c r="F712" s="15" t="s">
        <v>5768</v>
      </c>
      <c r="G712" s="17" t="s">
        <v>5769</v>
      </c>
      <c r="H712" s="17" t="s">
        <v>5770</v>
      </c>
      <c r="I712" s="17" t="s">
        <v>86</v>
      </c>
      <c r="J712" s="15" t="s">
        <v>5771</v>
      </c>
      <c r="K712" s="15" t="s">
        <v>5772</v>
      </c>
      <c r="L712" s="18" t="s">
        <v>5773</v>
      </c>
      <c r="M712" s="15" t="s">
        <v>3383</v>
      </c>
      <c r="N712" s="15" t="s">
        <v>3384</v>
      </c>
      <c r="O712" s="16">
        <v>500</v>
      </c>
      <c r="P712" s="15" t="s">
        <v>1055</v>
      </c>
      <c r="Q712" s="15">
        <v>17800</v>
      </c>
      <c r="R712" s="15">
        <v>0</v>
      </c>
      <c r="S712" s="15">
        <v>17800</v>
      </c>
      <c r="T712" s="15">
        <v>0.17</v>
      </c>
      <c r="U712" s="15" t="s">
        <v>3335</v>
      </c>
      <c r="V712" s="15" t="s">
        <v>76</v>
      </c>
      <c r="W712" s="16">
        <v>0</v>
      </c>
      <c r="X712" s="16">
        <v>1</v>
      </c>
      <c r="Y712" s="15">
        <v>7630</v>
      </c>
      <c r="Z712" s="15">
        <v>0.17499999999999999</v>
      </c>
      <c r="AA712" s="15" t="s">
        <v>5722</v>
      </c>
      <c r="AB712" s="15" t="s">
        <v>5582</v>
      </c>
      <c r="AC712" s="15">
        <v>12501</v>
      </c>
      <c r="AD712" s="26">
        <v>41292</v>
      </c>
      <c r="AE712" s="15" t="s">
        <v>78</v>
      </c>
      <c r="AF712" s="15" t="s">
        <v>78</v>
      </c>
      <c r="AG712" s="16">
        <v>1</v>
      </c>
      <c r="AH712" s="15" t="s">
        <v>5774</v>
      </c>
      <c r="AI712" s="15" t="s">
        <v>78</v>
      </c>
      <c r="AJ712" s="15">
        <v>7630.0197753900002</v>
      </c>
      <c r="AK712" s="15">
        <v>362.91925518599999</v>
      </c>
      <c r="AL712" s="15">
        <v>3089048.0073899999</v>
      </c>
      <c r="AM712" s="15">
        <v>1423668.5395800001</v>
      </c>
      <c r="AN712" s="14"/>
      <c r="AO712" s="14"/>
      <c r="AP712" s="19">
        <v>0</v>
      </c>
      <c r="AQ712" s="19">
        <v>0</v>
      </c>
      <c r="AR712" s="19">
        <v>17800</v>
      </c>
      <c r="AS712" s="19">
        <v>0</v>
      </c>
      <c r="AT712" s="19">
        <f t="shared" si="156"/>
        <v>17800</v>
      </c>
      <c r="AU712" s="19">
        <v>0</v>
      </c>
      <c r="AV712" s="19">
        <v>0</v>
      </c>
      <c r="AW712" s="19">
        <v>0</v>
      </c>
      <c r="AX712" s="19">
        <v>0</v>
      </c>
      <c r="AY712" s="20">
        <f t="shared" si="152"/>
        <v>0</v>
      </c>
      <c r="AZ712" s="19">
        <f t="shared" si="158"/>
        <v>17800</v>
      </c>
      <c r="BA712" s="21">
        <v>1.4712000000000001</v>
      </c>
      <c r="BB712" s="21">
        <v>2.0617000000000001</v>
      </c>
      <c r="BC712" s="22"/>
      <c r="BD712" s="19">
        <v>534</v>
      </c>
      <c r="BE712" s="19">
        <f t="shared" si="151"/>
        <v>261.87360000000001</v>
      </c>
      <c r="BF712" s="19">
        <f t="shared" si="153"/>
        <v>366.98259999999999</v>
      </c>
      <c r="BG712" s="23">
        <v>3.4819999999999997E-2</v>
      </c>
      <c r="BH712" s="23">
        <f t="shared" si="150"/>
        <v>3.4819999999999997E-2</v>
      </c>
      <c r="BI712" s="19">
        <v>0</v>
      </c>
      <c r="BJ712" s="19">
        <v>0</v>
      </c>
      <c r="BK712" s="19">
        <f t="shared" si="157"/>
        <v>261.87360000000001</v>
      </c>
      <c r="BL712" s="19">
        <f t="shared" si="157"/>
        <v>366.98259999999999</v>
      </c>
      <c r="BM712" s="19">
        <v>0</v>
      </c>
      <c r="BN712" s="19">
        <v>0</v>
      </c>
      <c r="BO712" s="19">
        <f t="shared" si="154"/>
        <v>0</v>
      </c>
      <c r="BP712" s="24">
        <f t="shared" si="159"/>
        <v>261.87360000000001</v>
      </c>
      <c r="BQ712" s="24">
        <f t="shared" si="159"/>
        <v>366.98259999999999</v>
      </c>
      <c r="BR712" s="24">
        <f t="shared" si="155"/>
        <v>105.10899999999998</v>
      </c>
    </row>
    <row r="713" spans="1:70" s="25" customFormat="1" ht="14.25" x14ac:dyDescent="0.2">
      <c r="A713" s="14">
        <v>983</v>
      </c>
      <c r="B713" s="14"/>
      <c r="C713" s="15"/>
      <c r="D713" s="16">
        <v>12114</v>
      </c>
      <c r="E713" s="15" t="s">
        <v>5775</v>
      </c>
      <c r="F713" s="15" t="s">
        <v>5776</v>
      </c>
      <c r="G713" s="17" t="s">
        <v>5777</v>
      </c>
      <c r="H713" s="17" t="s">
        <v>5778</v>
      </c>
      <c r="I713" s="17" t="s">
        <v>88</v>
      </c>
      <c r="J713" s="15" t="s">
        <v>5778</v>
      </c>
      <c r="K713" s="15" t="s">
        <v>5779</v>
      </c>
      <c r="L713" s="18" t="s">
        <v>5780</v>
      </c>
      <c r="M713" s="15" t="s">
        <v>3383</v>
      </c>
      <c r="N713" s="15" t="s">
        <v>3384</v>
      </c>
      <c r="O713" s="16">
        <v>500</v>
      </c>
      <c r="P713" s="15" t="s">
        <v>1055</v>
      </c>
      <c r="Q713" s="15">
        <v>21000</v>
      </c>
      <c r="R713" s="15">
        <v>0</v>
      </c>
      <c r="S713" s="15">
        <v>21000</v>
      </c>
      <c r="T713" s="15">
        <v>0.22</v>
      </c>
      <c r="U713" s="15" t="s">
        <v>3335</v>
      </c>
      <c r="V713" s="15" t="s">
        <v>76</v>
      </c>
      <c r="W713" s="16">
        <v>0</v>
      </c>
      <c r="X713" s="16">
        <v>1</v>
      </c>
      <c r="Y713" s="15">
        <v>9297</v>
      </c>
      <c r="Z713" s="15">
        <v>0.21299999999999999</v>
      </c>
      <c r="AA713" s="15" t="s">
        <v>5577</v>
      </c>
      <c r="AB713" s="15" t="s">
        <v>5582</v>
      </c>
      <c r="AC713" s="15">
        <v>12501</v>
      </c>
      <c r="AD713" s="26">
        <v>41292</v>
      </c>
      <c r="AE713" s="15" t="s">
        <v>78</v>
      </c>
      <c r="AF713" s="15" t="s">
        <v>78</v>
      </c>
      <c r="AG713" s="16">
        <v>1</v>
      </c>
      <c r="AH713" s="15" t="s">
        <v>5781</v>
      </c>
      <c r="AI713" s="15" t="s">
        <v>78</v>
      </c>
      <c r="AJ713" s="15">
        <v>9297.3210449199996</v>
      </c>
      <c r="AK713" s="15">
        <v>421.164896828</v>
      </c>
      <c r="AL713" s="15">
        <v>3089029.5897499998</v>
      </c>
      <c r="AM713" s="15">
        <v>1423734.9015599999</v>
      </c>
      <c r="AN713" s="14"/>
      <c r="AO713" s="14"/>
      <c r="AP713" s="19">
        <v>0</v>
      </c>
      <c r="AQ713" s="19">
        <v>0</v>
      </c>
      <c r="AR713" s="19">
        <v>21000</v>
      </c>
      <c r="AS713" s="19">
        <v>0</v>
      </c>
      <c r="AT713" s="19">
        <f t="shared" si="156"/>
        <v>21000</v>
      </c>
      <c r="AU713" s="19">
        <v>0</v>
      </c>
      <c r="AV713" s="19">
        <v>0</v>
      </c>
      <c r="AW713" s="19">
        <v>0</v>
      </c>
      <c r="AX713" s="19">
        <v>0</v>
      </c>
      <c r="AY713" s="20">
        <f t="shared" si="152"/>
        <v>0</v>
      </c>
      <c r="AZ713" s="19">
        <f t="shared" si="158"/>
        <v>21000</v>
      </c>
      <c r="BA713" s="21">
        <v>1.4712000000000001</v>
      </c>
      <c r="BB713" s="21">
        <v>2.0617000000000001</v>
      </c>
      <c r="BC713" s="22"/>
      <c r="BD713" s="19">
        <v>630</v>
      </c>
      <c r="BE713" s="19">
        <f t="shared" si="151"/>
        <v>308.952</v>
      </c>
      <c r="BF713" s="19">
        <f t="shared" si="153"/>
        <v>432.95699999999999</v>
      </c>
      <c r="BG713" s="23">
        <v>3.4819999999999997E-2</v>
      </c>
      <c r="BH713" s="23">
        <f t="shared" si="150"/>
        <v>3.4819999999999997E-2</v>
      </c>
      <c r="BI713" s="19">
        <v>0</v>
      </c>
      <c r="BJ713" s="19">
        <v>0</v>
      </c>
      <c r="BK713" s="19">
        <f t="shared" si="157"/>
        <v>308.952</v>
      </c>
      <c r="BL713" s="19">
        <f t="shared" si="157"/>
        <v>432.95699999999999</v>
      </c>
      <c r="BM713" s="19">
        <v>0</v>
      </c>
      <c r="BN713" s="19">
        <v>0</v>
      </c>
      <c r="BO713" s="19">
        <f t="shared" si="154"/>
        <v>0</v>
      </c>
      <c r="BP713" s="24">
        <f t="shared" si="159"/>
        <v>308.952</v>
      </c>
      <c r="BQ713" s="24">
        <f t="shared" si="159"/>
        <v>432.95699999999999</v>
      </c>
      <c r="BR713" s="24">
        <f t="shared" si="155"/>
        <v>124.005</v>
      </c>
    </row>
    <row r="714" spans="1:70" s="25" customFormat="1" ht="14.25" x14ac:dyDescent="0.2">
      <c r="A714" s="14">
        <v>984</v>
      </c>
      <c r="B714" s="14"/>
      <c r="C714" s="15" t="s">
        <v>5782</v>
      </c>
      <c r="D714" s="16">
        <v>14087</v>
      </c>
      <c r="E714" s="15" t="s">
        <v>5783</v>
      </c>
      <c r="F714" s="15" t="s">
        <v>5782</v>
      </c>
      <c r="G714" s="17" t="s">
        <v>5784</v>
      </c>
      <c r="H714" s="17" t="s">
        <v>5785</v>
      </c>
      <c r="I714" s="17" t="s">
        <v>86</v>
      </c>
      <c r="J714" s="15" t="s">
        <v>5786</v>
      </c>
      <c r="K714" s="15" t="s">
        <v>1445</v>
      </c>
      <c r="L714" s="18" t="s">
        <v>5787</v>
      </c>
      <c r="M714" s="15" t="s">
        <v>3383</v>
      </c>
      <c r="N714" s="15" t="s">
        <v>3384</v>
      </c>
      <c r="O714" s="16">
        <v>500</v>
      </c>
      <c r="P714" s="15" t="s">
        <v>1055</v>
      </c>
      <c r="Q714" s="15">
        <v>23600</v>
      </c>
      <c r="R714" s="15">
        <v>0</v>
      </c>
      <c r="S714" s="15">
        <v>23600</v>
      </c>
      <c r="T714" s="15">
        <v>0.27</v>
      </c>
      <c r="U714" s="15" t="s">
        <v>3335</v>
      </c>
      <c r="V714" s="15" t="s">
        <v>76</v>
      </c>
      <c r="W714" s="16">
        <v>0</v>
      </c>
      <c r="X714" s="16">
        <v>1</v>
      </c>
      <c r="Y714" s="15">
        <v>12085</v>
      </c>
      <c r="Z714" s="15">
        <v>0.27700000000000002</v>
      </c>
      <c r="AA714" s="15" t="s">
        <v>5577</v>
      </c>
      <c r="AB714" s="15" t="s">
        <v>5582</v>
      </c>
      <c r="AC714" s="15">
        <v>12636</v>
      </c>
      <c r="AD714" s="26">
        <v>41292</v>
      </c>
      <c r="AE714" s="15" t="s">
        <v>78</v>
      </c>
      <c r="AF714" s="15" t="s">
        <v>78</v>
      </c>
      <c r="AG714" s="16">
        <v>1</v>
      </c>
      <c r="AH714" s="15" t="s">
        <v>5788</v>
      </c>
      <c r="AI714" s="15" t="s">
        <v>78</v>
      </c>
      <c r="AJ714" s="15">
        <v>12085.1132813</v>
      </c>
      <c r="AK714" s="15">
        <v>475.31995964999999</v>
      </c>
      <c r="AL714" s="15">
        <v>3088991.3002399998</v>
      </c>
      <c r="AM714" s="15">
        <v>1423796.1454100001</v>
      </c>
      <c r="AN714" s="14"/>
      <c r="AO714" s="14"/>
      <c r="AP714" s="19">
        <v>0</v>
      </c>
      <c r="AQ714" s="19">
        <v>0</v>
      </c>
      <c r="AR714" s="19">
        <v>23600</v>
      </c>
      <c r="AS714" s="19">
        <v>0</v>
      </c>
      <c r="AT714" s="19">
        <f t="shared" si="156"/>
        <v>23600</v>
      </c>
      <c r="AU714" s="19">
        <v>0</v>
      </c>
      <c r="AV714" s="19">
        <v>0</v>
      </c>
      <c r="AW714" s="19">
        <v>0</v>
      </c>
      <c r="AX714" s="19">
        <v>0</v>
      </c>
      <c r="AY714" s="20">
        <f t="shared" si="152"/>
        <v>0</v>
      </c>
      <c r="AZ714" s="19">
        <f t="shared" si="158"/>
        <v>23600</v>
      </c>
      <c r="BA714" s="21">
        <v>1.4712000000000001</v>
      </c>
      <c r="BB714" s="21">
        <v>2.0617000000000001</v>
      </c>
      <c r="BC714" s="22"/>
      <c r="BD714" s="19">
        <v>708</v>
      </c>
      <c r="BE714" s="19">
        <f t="shared" si="151"/>
        <v>347.20320000000004</v>
      </c>
      <c r="BF714" s="19">
        <f t="shared" si="153"/>
        <v>486.56120000000004</v>
      </c>
      <c r="BG714" s="23">
        <v>3.4819999999999997E-2</v>
      </c>
      <c r="BH714" s="23">
        <f t="shared" si="150"/>
        <v>3.4819999999999997E-2</v>
      </c>
      <c r="BI714" s="19">
        <v>0</v>
      </c>
      <c r="BJ714" s="19">
        <v>0</v>
      </c>
      <c r="BK714" s="19">
        <f t="shared" si="157"/>
        <v>347.20320000000004</v>
      </c>
      <c r="BL714" s="19">
        <f t="shared" si="157"/>
        <v>486.56120000000004</v>
      </c>
      <c r="BM714" s="19">
        <v>0</v>
      </c>
      <c r="BN714" s="19">
        <v>0</v>
      </c>
      <c r="BO714" s="19">
        <f t="shared" si="154"/>
        <v>0</v>
      </c>
      <c r="BP714" s="24">
        <f t="shared" si="159"/>
        <v>347.20320000000004</v>
      </c>
      <c r="BQ714" s="24">
        <f t="shared" si="159"/>
        <v>486.56120000000004</v>
      </c>
      <c r="BR714" s="24">
        <f t="shared" si="155"/>
        <v>139.358</v>
      </c>
    </row>
    <row r="715" spans="1:70" s="25" customFormat="1" ht="14.25" x14ac:dyDescent="0.2">
      <c r="A715" s="14">
        <v>985</v>
      </c>
      <c r="B715" s="14"/>
      <c r="C715" s="15"/>
      <c r="D715" s="16">
        <v>9813</v>
      </c>
      <c r="E715" s="15" t="s">
        <v>5789</v>
      </c>
      <c r="F715" s="15" t="s">
        <v>5790</v>
      </c>
      <c r="G715" s="17" t="s">
        <v>5791</v>
      </c>
      <c r="H715" s="17" t="s">
        <v>5792</v>
      </c>
      <c r="I715" s="17" t="s">
        <v>86</v>
      </c>
      <c r="J715" s="15" t="s">
        <v>5793</v>
      </c>
      <c r="K715" s="15" t="s">
        <v>86</v>
      </c>
      <c r="L715" s="18" t="s">
        <v>5794</v>
      </c>
      <c r="M715" s="15" t="s">
        <v>3383</v>
      </c>
      <c r="N715" s="15" t="s">
        <v>3384</v>
      </c>
      <c r="O715" s="16">
        <v>510</v>
      </c>
      <c r="P715" s="15" t="s">
        <v>118</v>
      </c>
      <c r="Q715" s="15">
        <v>22500</v>
      </c>
      <c r="R715" s="15">
        <v>170700</v>
      </c>
      <c r="S715" s="15">
        <v>193200</v>
      </c>
      <c r="T715" s="15">
        <v>0.25</v>
      </c>
      <c r="U715" s="15" t="s">
        <v>3335</v>
      </c>
      <c r="V715" s="15" t="s">
        <v>76</v>
      </c>
      <c r="W715" s="16">
        <v>1</v>
      </c>
      <c r="X715" s="16">
        <v>1</v>
      </c>
      <c r="Y715" s="15">
        <v>13421</v>
      </c>
      <c r="Z715" s="15">
        <v>0.308</v>
      </c>
      <c r="AA715" s="15" t="s">
        <v>5577</v>
      </c>
      <c r="AB715" s="15" t="s">
        <v>5582</v>
      </c>
      <c r="AC715" s="15">
        <v>180000</v>
      </c>
      <c r="AD715" s="26">
        <v>40949</v>
      </c>
      <c r="AE715" s="15" t="s">
        <v>78</v>
      </c>
      <c r="AF715" s="15" t="s">
        <v>78</v>
      </c>
      <c r="AG715" s="16">
        <v>1</v>
      </c>
      <c r="AH715" s="15" t="s">
        <v>5795</v>
      </c>
      <c r="AI715" s="15" t="s">
        <v>78</v>
      </c>
      <c r="AJ715" s="15">
        <v>13421.2373047</v>
      </c>
      <c r="AK715" s="15">
        <v>491.73747433699998</v>
      </c>
      <c r="AL715" s="15">
        <v>3088946.6332999999</v>
      </c>
      <c r="AM715" s="15">
        <v>1423859.3150800001</v>
      </c>
      <c r="AN715" s="14"/>
      <c r="AO715" s="14"/>
      <c r="AP715" s="19">
        <v>22500</v>
      </c>
      <c r="AQ715" s="19">
        <v>170700</v>
      </c>
      <c r="AR715" s="19">
        <v>0</v>
      </c>
      <c r="AS715" s="19">
        <v>0</v>
      </c>
      <c r="AT715" s="19">
        <f t="shared" si="156"/>
        <v>193200</v>
      </c>
      <c r="AU715" s="19">
        <v>45000</v>
      </c>
      <c r="AV715" s="19">
        <v>3000</v>
      </c>
      <c r="AW715" s="19">
        <v>51870</v>
      </c>
      <c r="AX715" s="19">
        <v>0</v>
      </c>
      <c r="AY715" s="20">
        <f t="shared" si="152"/>
        <v>99870</v>
      </c>
      <c r="AZ715" s="19">
        <f t="shared" si="158"/>
        <v>93330</v>
      </c>
      <c r="BA715" s="21">
        <v>1.4712000000000001</v>
      </c>
      <c r="BB715" s="21">
        <v>2.0617000000000001</v>
      </c>
      <c r="BC715" s="22"/>
      <c r="BD715" s="19">
        <v>1932</v>
      </c>
      <c r="BE715" s="19">
        <f t="shared" si="151"/>
        <v>1373.07096</v>
      </c>
      <c r="BF715" s="19">
        <f t="shared" si="153"/>
        <v>1924.18461</v>
      </c>
      <c r="BG715" s="23">
        <v>3.4819999999999997E-2</v>
      </c>
      <c r="BH715" s="23">
        <f t="shared" si="150"/>
        <v>3.4819999999999997E-2</v>
      </c>
      <c r="BI715" s="19">
        <v>47.810330827199998</v>
      </c>
      <c r="BJ715" s="19">
        <v>67.000108120199997</v>
      </c>
      <c r="BK715" s="19">
        <f t="shared" si="157"/>
        <v>1325.2606291728</v>
      </c>
      <c r="BL715" s="19">
        <f t="shared" si="157"/>
        <v>1857.1845018798001</v>
      </c>
      <c r="BM715" s="19">
        <v>0</v>
      </c>
      <c r="BN715" s="19">
        <v>0</v>
      </c>
      <c r="BO715" s="19">
        <f t="shared" si="154"/>
        <v>0</v>
      </c>
      <c r="BP715" s="24">
        <f t="shared" si="159"/>
        <v>1325.2606291728</v>
      </c>
      <c r="BQ715" s="24">
        <f t="shared" si="159"/>
        <v>1857.1845018798001</v>
      </c>
      <c r="BR715" s="24">
        <f t="shared" si="155"/>
        <v>531.9238727070001</v>
      </c>
    </row>
    <row r="716" spans="1:70" s="25" customFormat="1" ht="14.25" x14ac:dyDescent="0.2">
      <c r="A716" s="14">
        <v>986</v>
      </c>
      <c r="B716" s="14"/>
      <c r="C716" s="15"/>
      <c r="D716" s="16">
        <v>431</v>
      </c>
      <c r="E716" s="15" t="s">
        <v>5796</v>
      </c>
      <c r="F716" s="15" t="s">
        <v>5797</v>
      </c>
      <c r="G716" s="17" t="s">
        <v>5798</v>
      </c>
      <c r="H716" s="17" t="s">
        <v>5799</v>
      </c>
      <c r="I716" s="17" t="s">
        <v>86</v>
      </c>
      <c r="J716" s="15" t="s">
        <v>5800</v>
      </c>
      <c r="K716" s="15" t="s">
        <v>4638</v>
      </c>
      <c r="L716" s="18" t="s">
        <v>5801</v>
      </c>
      <c r="M716" s="15" t="s">
        <v>3383</v>
      </c>
      <c r="N716" s="15" t="s">
        <v>3384</v>
      </c>
      <c r="O716" s="16">
        <v>510</v>
      </c>
      <c r="P716" s="15" t="s">
        <v>118</v>
      </c>
      <c r="Q716" s="15">
        <v>26100</v>
      </c>
      <c r="R716" s="15">
        <v>136900</v>
      </c>
      <c r="S716" s="15">
        <v>163000</v>
      </c>
      <c r="T716" s="15">
        <v>0.32</v>
      </c>
      <c r="U716" s="15" t="s">
        <v>3335</v>
      </c>
      <c r="V716" s="15" t="s">
        <v>76</v>
      </c>
      <c r="W716" s="16">
        <v>1</v>
      </c>
      <c r="X716" s="16">
        <v>1</v>
      </c>
      <c r="Y716" s="15">
        <v>13340</v>
      </c>
      <c r="Z716" s="15">
        <v>0.30599999999999999</v>
      </c>
      <c r="AA716" s="15" t="s">
        <v>5577</v>
      </c>
      <c r="AB716" s="15" t="s">
        <v>78</v>
      </c>
      <c r="AC716" s="15">
        <v>137470</v>
      </c>
      <c r="AD716" s="26">
        <v>38371</v>
      </c>
      <c r="AE716" s="15" t="s">
        <v>119</v>
      </c>
      <c r="AF716" s="15" t="s">
        <v>119</v>
      </c>
      <c r="AG716" s="16">
        <v>1</v>
      </c>
      <c r="AH716" s="15" t="s">
        <v>5802</v>
      </c>
      <c r="AI716" s="15" t="s">
        <v>78</v>
      </c>
      <c r="AJ716" s="15">
        <v>13339.7348633</v>
      </c>
      <c r="AK716" s="15">
        <v>466.89850939299998</v>
      </c>
      <c r="AL716" s="15">
        <v>3088887.1886200001</v>
      </c>
      <c r="AM716" s="15">
        <v>1423940.80953</v>
      </c>
      <c r="AN716" s="14"/>
      <c r="AO716" s="14"/>
      <c r="AP716" s="19">
        <v>26100</v>
      </c>
      <c r="AQ716" s="19">
        <v>137000</v>
      </c>
      <c r="AR716" s="19">
        <v>0</v>
      </c>
      <c r="AS716" s="19">
        <v>0</v>
      </c>
      <c r="AT716" s="19">
        <f t="shared" si="156"/>
        <v>163100</v>
      </c>
      <c r="AU716" s="19">
        <v>45000</v>
      </c>
      <c r="AV716" s="19">
        <v>3000</v>
      </c>
      <c r="AW716" s="19">
        <v>41335</v>
      </c>
      <c r="AX716" s="19">
        <v>0</v>
      </c>
      <c r="AY716" s="20">
        <f t="shared" si="152"/>
        <v>89335</v>
      </c>
      <c r="AZ716" s="19">
        <f t="shared" si="158"/>
        <v>73765</v>
      </c>
      <c r="BA716" s="21">
        <v>1.4712000000000001</v>
      </c>
      <c r="BB716" s="21">
        <v>2.0617000000000001</v>
      </c>
      <c r="BC716" s="22"/>
      <c r="BD716" s="19">
        <v>1631</v>
      </c>
      <c r="BE716" s="19">
        <f t="shared" si="151"/>
        <v>1085.2306800000001</v>
      </c>
      <c r="BF716" s="19">
        <f t="shared" si="153"/>
        <v>1520.813005</v>
      </c>
      <c r="BG716" s="23">
        <v>3.4819999999999997E-2</v>
      </c>
      <c r="BH716" s="23">
        <f t="shared" si="150"/>
        <v>3.4819999999999997E-2</v>
      </c>
      <c r="BI716" s="19">
        <v>37.7877322776</v>
      </c>
      <c r="BJ716" s="19">
        <v>52.954708834099996</v>
      </c>
      <c r="BK716" s="19">
        <f t="shared" si="157"/>
        <v>1047.4429477224</v>
      </c>
      <c r="BL716" s="19">
        <f t="shared" si="157"/>
        <v>1467.8582961658999</v>
      </c>
      <c r="BM716" s="19">
        <v>0</v>
      </c>
      <c r="BN716" s="19">
        <v>0</v>
      </c>
      <c r="BO716" s="19">
        <f t="shared" si="154"/>
        <v>0</v>
      </c>
      <c r="BP716" s="24">
        <f t="shared" si="159"/>
        <v>1047.4429477224</v>
      </c>
      <c r="BQ716" s="24">
        <f t="shared" si="159"/>
        <v>1467.8582961658999</v>
      </c>
      <c r="BR716" s="24">
        <f t="shared" si="155"/>
        <v>420.41534844349985</v>
      </c>
    </row>
    <row r="717" spans="1:70" s="25" customFormat="1" ht="12.75" customHeight="1" x14ac:dyDescent="0.2">
      <c r="A717" s="14">
        <v>987</v>
      </c>
      <c r="B717" s="14"/>
      <c r="C717" s="15" t="s">
        <v>150</v>
      </c>
      <c r="D717" s="16">
        <v>35589</v>
      </c>
      <c r="E717" s="15" t="s">
        <v>5803</v>
      </c>
      <c r="F717" s="15" t="s">
        <v>5804</v>
      </c>
      <c r="G717" s="17" t="s">
        <v>5805</v>
      </c>
      <c r="H717" s="17" t="s">
        <v>5806</v>
      </c>
      <c r="I717" s="17" t="s">
        <v>86</v>
      </c>
      <c r="J717" s="15" t="s">
        <v>5807</v>
      </c>
      <c r="K717" s="15" t="s">
        <v>88</v>
      </c>
      <c r="L717" s="18" t="s">
        <v>5808</v>
      </c>
      <c r="M717" s="15" t="s">
        <v>3396</v>
      </c>
      <c r="N717" s="15" t="s">
        <v>3397</v>
      </c>
      <c r="O717" s="16">
        <v>510</v>
      </c>
      <c r="P717" s="15" t="s">
        <v>118</v>
      </c>
      <c r="Q717" s="15">
        <v>24800</v>
      </c>
      <c r="R717" s="15">
        <v>138000</v>
      </c>
      <c r="S717" s="15">
        <v>162800</v>
      </c>
      <c r="T717" s="15">
        <v>0.17</v>
      </c>
      <c r="U717" s="15" t="s">
        <v>3335</v>
      </c>
      <c r="V717" s="15" t="s">
        <v>76</v>
      </c>
      <c r="W717" s="16">
        <v>1</v>
      </c>
      <c r="X717" s="16">
        <v>1</v>
      </c>
      <c r="Y717" s="15">
        <v>6798</v>
      </c>
      <c r="Z717" s="15">
        <v>0.156</v>
      </c>
      <c r="AA717" s="15" t="s">
        <v>3385</v>
      </c>
      <c r="AB717" s="15" t="s">
        <v>3386</v>
      </c>
      <c r="AC717" s="15">
        <v>0</v>
      </c>
      <c r="AD717" s="26">
        <v>38512</v>
      </c>
      <c r="AE717" s="15" t="s">
        <v>119</v>
      </c>
      <c r="AF717" s="15" t="s">
        <v>119</v>
      </c>
      <c r="AG717" s="16">
        <v>1</v>
      </c>
      <c r="AH717" s="15" t="s">
        <v>5809</v>
      </c>
      <c r="AI717" s="15" t="s">
        <v>78</v>
      </c>
      <c r="AJ717" s="15">
        <v>6797.7622070300004</v>
      </c>
      <c r="AK717" s="15">
        <v>336.21114599499998</v>
      </c>
      <c r="AL717" s="15">
        <v>3088806.7299500001</v>
      </c>
      <c r="AM717" s="15">
        <v>1423984.8825300001</v>
      </c>
      <c r="AN717" s="14"/>
      <c r="AO717" s="14"/>
      <c r="AP717" s="19">
        <v>24800</v>
      </c>
      <c r="AQ717" s="19">
        <v>129700</v>
      </c>
      <c r="AR717" s="19">
        <v>0</v>
      </c>
      <c r="AS717" s="19">
        <v>0</v>
      </c>
      <c r="AT717" s="19">
        <f t="shared" si="156"/>
        <v>154500</v>
      </c>
      <c r="AU717" s="19">
        <v>45000</v>
      </c>
      <c r="AV717" s="19">
        <v>3000</v>
      </c>
      <c r="AW717" s="19">
        <v>38325</v>
      </c>
      <c r="AX717" s="19">
        <v>0</v>
      </c>
      <c r="AY717" s="20">
        <f t="shared" si="152"/>
        <v>86325</v>
      </c>
      <c r="AZ717" s="19">
        <f t="shared" si="158"/>
        <v>68175</v>
      </c>
      <c r="BA717" s="21">
        <v>1.4712000000000001</v>
      </c>
      <c r="BB717" s="21">
        <v>2.0617000000000001</v>
      </c>
      <c r="BC717" s="22"/>
      <c r="BD717" s="19">
        <v>1545</v>
      </c>
      <c r="BE717" s="19">
        <f t="shared" si="151"/>
        <v>1002.9906000000001</v>
      </c>
      <c r="BF717" s="19">
        <f t="shared" si="153"/>
        <v>1405.563975</v>
      </c>
      <c r="BG717" s="23">
        <v>3.4819999999999997E-2</v>
      </c>
      <c r="BH717" s="23">
        <f t="shared" si="150"/>
        <v>3.4819999999999997E-2</v>
      </c>
      <c r="BI717" s="19">
        <v>34.924132692000001</v>
      </c>
      <c r="BJ717" s="19">
        <v>48.941737609499995</v>
      </c>
      <c r="BK717" s="19">
        <f t="shared" si="157"/>
        <v>968.06646730800003</v>
      </c>
      <c r="BL717" s="19">
        <f t="shared" si="157"/>
        <v>1356.6222373905</v>
      </c>
      <c r="BM717" s="19">
        <v>0</v>
      </c>
      <c r="BN717" s="19">
        <v>0</v>
      </c>
      <c r="BO717" s="19">
        <f t="shared" si="154"/>
        <v>0</v>
      </c>
      <c r="BP717" s="24">
        <f t="shared" si="159"/>
        <v>968.06646730800003</v>
      </c>
      <c r="BQ717" s="24">
        <f t="shared" si="159"/>
        <v>1356.6222373905</v>
      </c>
      <c r="BR717" s="24">
        <f t="shared" si="155"/>
        <v>388.55577008249998</v>
      </c>
    </row>
    <row r="718" spans="1:70" s="25" customFormat="1" ht="14.25" x14ac:dyDescent="0.2">
      <c r="A718" s="14">
        <v>988</v>
      </c>
      <c r="B718" s="14"/>
      <c r="C718" s="15"/>
      <c r="D718" s="16">
        <v>33075</v>
      </c>
      <c r="E718" s="15" t="s">
        <v>5810</v>
      </c>
      <c r="F718" s="15" t="s">
        <v>5811</v>
      </c>
      <c r="G718" s="17" t="s">
        <v>5812</v>
      </c>
      <c r="H718" s="17" t="s">
        <v>5813</v>
      </c>
      <c r="I718" s="17" t="s">
        <v>86</v>
      </c>
      <c r="J718" s="15" t="s">
        <v>5814</v>
      </c>
      <c r="K718" s="15" t="s">
        <v>5815</v>
      </c>
      <c r="L718" s="18" t="s">
        <v>5816</v>
      </c>
      <c r="M718" s="15" t="s">
        <v>3396</v>
      </c>
      <c r="N718" s="15" t="s">
        <v>3397</v>
      </c>
      <c r="O718" s="16">
        <v>419</v>
      </c>
      <c r="P718" s="15" t="s">
        <v>895</v>
      </c>
      <c r="Q718" s="15">
        <v>25900</v>
      </c>
      <c r="R718" s="15">
        <v>127800</v>
      </c>
      <c r="S718" s="15">
        <v>153700</v>
      </c>
      <c r="T718" s="15">
        <v>0.23</v>
      </c>
      <c r="U718" s="15" t="s">
        <v>3335</v>
      </c>
      <c r="V718" s="15" t="s">
        <v>76</v>
      </c>
      <c r="W718" s="16">
        <v>1</v>
      </c>
      <c r="X718" s="16">
        <v>1</v>
      </c>
      <c r="Y718" s="15">
        <v>8456</v>
      </c>
      <c r="Z718" s="15">
        <v>0.19400000000000001</v>
      </c>
      <c r="AA718" s="15" t="s">
        <v>78</v>
      </c>
      <c r="AB718" s="15" t="s">
        <v>78</v>
      </c>
      <c r="AC718" s="15">
        <v>142900</v>
      </c>
      <c r="AD718" s="26">
        <v>41408</v>
      </c>
      <c r="AE718" s="15" t="s">
        <v>147</v>
      </c>
      <c r="AF718" s="15" t="s">
        <v>5817</v>
      </c>
      <c r="AG718" s="16">
        <v>1</v>
      </c>
      <c r="AH718" s="15" t="s">
        <v>5818</v>
      </c>
      <c r="AI718" s="15" t="s">
        <v>78</v>
      </c>
      <c r="AJ718" s="15">
        <v>8456.421875</v>
      </c>
      <c r="AK718" s="15">
        <v>398.46691703499999</v>
      </c>
      <c r="AL718" s="15">
        <v>3088810.1181899998</v>
      </c>
      <c r="AM718" s="15">
        <v>1423886.71618</v>
      </c>
      <c r="AN718" s="14"/>
      <c r="AO718" s="14"/>
      <c r="AP718" s="19">
        <v>0</v>
      </c>
      <c r="AQ718" s="19">
        <v>0</v>
      </c>
      <c r="AR718" s="19">
        <v>25900</v>
      </c>
      <c r="AS718" s="19">
        <v>120100</v>
      </c>
      <c r="AT718" s="19">
        <f t="shared" si="156"/>
        <v>146000</v>
      </c>
      <c r="AU718" s="19">
        <v>0</v>
      </c>
      <c r="AV718" s="19">
        <v>0</v>
      </c>
      <c r="AW718" s="19">
        <v>0</v>
      </c>
      <c r="AX718" s="19">
        <v>0</v>
      </c>
      <c r="AY718" s="20">
        <f t="shared" si="152"/>
        <v>0</v>
      </c>
      <c r="AZ718" s="19">
        <f t="shared" si="158"/>
        <v>146000</v>
      </c>
      <c r="BA718" s="21">
        <v>1.4712000000000001</v>
      </c>
      <c r="BB718" s="21">
        <v>2.0617000000000001</v>
      </c>
      <c r="BC718" s="22"/>
      <c r="BD718" s="19">
        <v>2920</v>
      </c>
      <c r="BE718" s="19">
        <f t="shared" si="151"/>
        <v>2147.9520000000002</v>
      </c>
      <c r="BF718" s="19">
        <f t="shared" si="153"/>
        <v>3010.0820000000003</v>
      </c>
      <c r="BG718" s="23">
        <v>3.4819999999999997E-2</v>
      </c>
      <c r="BH718" s="23">
        <f t="shared" si="150"/>
        <v>3.4819999999999997E-2</v>
      </c>
      <c r="BI718" s="19">
        <v>0</v>
      </c>
      <c r="BJ718" s="19">
        <v>0</v>
      </c>
      <c r="BK718" s="19">
        <f t="shared" si="157"/>
        <v>2147.9520000000002</v>
      </c>
      <c r="BL718" s="19">
        <f t="shared" si="157"/>
        <v>3010.0820000000003</v>
      </c>
      <c r="BM718" s="19">
        <v>0</v>
      </c>
      <c r="BN718" s="19">
        <v>90.082000000000335</v>
      </c>
      <c r="BO718" s="19">
        <f t="shared" si="154"/>
        <v>90.082000000000335</v>
      </c>
      <c r="BP718" s="24">
        <f t="shared" si="159"/>
        <v>2147.9520000000002</v>
      </c>
      <c r="BQ718" s="24">
        <f t="shared" si="159"/>
        <v>2920</v>
      </c>
      <c r="BR718" s="24">
        <f t="shared" si="155"/>
        <v>772.04799999999977</v>
      </c>
    </row>
    <row r="719" spans="1:70" s="25" customFormat="1" ht="14.25" x14ac:dyDescent="0.2">
      <c r="A719" s="14">
        <v>989</v>
      </c>
      <c r="B719" s="14"/>
      <c r="C719" s="15" t="s">
        <v>150</v>
      </c>
      <c r="D719" s="16">
        <v>35197</v>
      </c>
      <c r="E719" s="15" t="s">
        <v>5819</v>
      </c>
      <c r="F719" s="15" t="s">
        <v>5820</v>
      </c>
      <c r="G719" s="17" t="s">
        <v>5821</v>
      </c>
      <c r="H719" s="17" t="s">
        <v>5822</v>
      </c>
      <c r="I719" s="17" t="s">
        <v>86</v>
      </c>
      <c r="J719" s="15" t="s">
        <v>5823</v>
      </c>
      <c r="K719" s="15" t="s">
        <v>86</v>
      </c>
      <c r="L719" s="18" t="s">
        <v>5824</v>
      </c>
      <c r="M719" s="15" t="s">
        <v>3396</v>
      </c>
      <c r="N719" s="15" t="s">
        <v>3397</v>
      </c>
      <c r="O719" s="16">
        <v>510</v>
      </c>
      <c r="P719" s="15" t="s">
        <v>118</v>
      </c>
      <c r="Q719" s="15">
        <v>22700</v>
      </c>
      <c r="R719" s="15">
        <v>129000</v>
      </c>
      <c r="S719" s="15">
        <v>151700</v>
      </c>
      <c r="T719" s="15">
        <v>0.17</v>
      </c>
      <c r="U719" s="15" t="s">
        <v>3335</v>
      </c>
      <c r="V719" s="15" t="s">
        <v>76</v>
      </c>
      <c r="W719" s="16">
        <v>1</v>
      </c>
      <c r="X719" s="16">
        <v>1</v>
      </c>
      <c r="Y719" s="15">
        <v>8031</v>
      </c>
      <c r="Z719" s="15">
        <v>0.184</v>
      </c>
      <c r="AA719" s="15" t="s">
        <v>78</v>
      </c>
      <c r="AB719" s="15" t="s">
        <v>78</v>
      </c>
      <c r="AC719" s="15">
        <v>115000</v>
      </c>
      <c r="AD719" s="26">
        <v>40164</v>
      </c>
      <c r="AE719" s="15" t="s">
        <v>183</v>
      </c>
      <c r="AF719" s="15" t="s">
        <v>5825</v>
      </c>
      <c r="AG719" s="16">
        <v>1</v>
      </c>
      <c r="AH719" s="15" t="s">
        <v>5826</v>
      </c>
      <c r="AI719" s="15" t="s">
        <v>78</v>
      </c>
      <c r="AJ719" s="15">
        <v>8030.7514648400002</v>
      </c>
      <c r="AK719" s="15">
        <v>380.76654817799999</v>
      </c>
      <c r="AL719" s="15">
        <v>3088776.2640200001</v>
      </c>
      <c r="AM719" s="15">
        <v>1423835.1388399999</v>
      </c>
      <c r="AN719" s="14"/>
      <c r="AO719" s="14"/>
      <c r="AP719" s="19">
        <v>22700</v>
      </c>
      <c r="AQ719" s="19">
        <v>121300</v>
      </c>
      <c r="AR719" s="19">
        <v>0</v>
      </c>
      <c r="AS719" s="19">
        <v>0</v>
      </c>
      <c r="AT719" s="19">
        <f t="shared" si="156"/>
        <v>144000</v>
      </c>
      <c r="AU719" s="19">
        <v>45000</v>
      </c>
      <c r="AV719" s="19">
        <v>3000</v>
      </c>
      <c r="AW719" s="19">
        <v>34650</v>
      </c>
      <c r="AX719" s="19">
        <v>0</v>
      </c>
      <c r="AY719" s="20">
        <f t="shared" si="152"/>
        <v>82650</v>
      </c>
      <c r="AZ719" s="19">
        <f t="shared" si="158"/>
        <v>61350</v>
      </c>
      <c r="BA719" s="21">
        <v>1.4712000000000001</v>
      </c>
      <c r="BB719" s="21">
        <v>2.0617000000000001</v>
      </c>
      <c r="BC719" s="22"/>
      <c r="BD719" s="19">
        <v>1440</v>
      </c>
      <c r="BE719" s="19">
        <f t="shared" si="151"/>
        <v>902.58120000000008</v>
      </c>
      <c r="BF719" s="19">
        <f t="shared" si="153"/>
        <v>1264.85295</v>
      </c>
      <c r="BG719" s="23">
        <v>3.4819999999999997E-2</v>
      </c>
      <c r="BH719" s="23">
        <f t="shared" si="150"/>
        <v>3.4819999999999997E-2</v>
      </c>
      <c r="BI719" s="19">
        <v>31.427877383999999</v>
      </c>
      <c r="BJ719" s="19">
        <v>44.042179718999996</v>
      </c>
      <c r="BK719" s="19">
        <f t="shared" si="157"/>
        <v>871.15332261600008</v>
      </c>
      <c r="BL719" s="19">
        <f t="shared" si="157"/>
        <v>1220.810770281</v>
      </c>
      <c r="BM719" s="19">
        <v>0</v>
      </c>
      <c r="BN719" s="19">
        <v>0</v>
      </c>
      <c r="BO719" s="19">
        <f t="shared" si="154"/>
        <v>0</v>
      </c>
      <c r="BP719" s="24">
        <f t="shared" si="159"/>
        <v>871.15332261600008</v>
      </c>
      <c r="BQ719" s="24">
        <f t="shared" si="159"/>
        <v>1220.810770281</v>
      </c>
      <c r="BR719" s="24">
        <f t="shared" si="155"/>
        <v>349.65744766499995</v>
      </c>
    </row>
    <row r="720" spans="1:70" s="25" customFormat="1" ht="14.25" x14ac:dyDescent="0.2">
      <c r="A720" s="14">
        <v>990</v>
      </c>
      <c r="B720" s="14"/>
      <c r="C720" s="15" t="s">
        <v>150</v>
      </c>
      <c r="D720" s="16">
        <v>35163</v>
      </c>
      <c r="E720" s="15" t="s">
        <v>5827</v>
      </c>
      <c r="F720" s="15" t="s">
        <v>5828</v>
      </c>
      <c r="G720" s="17" t="s">
        <v>5829</v>
      </c>
      <c r="H720" s="17" t="s">
        <v>5830</v>
      </c>
      <c r="I720" s="17" t="s">
        <v>86</v>
      </c>
      <c r="J720" s="15" t="s">
        <v>5831</v>
      </c>
      <c r="K720" s="15" t="s">
        <v>86</v>
      </c>
      <c r="L720" s="18" t="s">
        <v>5832</v>
      </c>
      <c r="M720" s="15" t="s">
        <v>3396</v>
      </c>
      <c r="N720" s="15" t="s">
        <v>3397</v>
      </c>
      <c r="O720" s="16">
        <v>510</v>
      </c>
      <c r="P720" s="15" t="s">
        <v>118</v>
      </c>
      <c r="Q720" s="15">
        <v>22700</v>
      </c>
      <c r="R720" s="15">
        <v>129500</v>
      </c>
      <c r="S720" s="15">
        <v>152200</v>
      </c>
      <c r="T720" s="15">
        <v>0.16</v>
      </c>
      <c r="U720" s="15" t="s">
        <v>3335</v>
      </c>
      <c r="V720" s="15" t="s">
        <v>76</v>
      </c>
      <c r="W720" s="16">
        <v>1</v>
      </c>
      <c r="X720" s="16">
        <v>1</v>
      </c>
      <c r="Y720" s="15">
        <v>6179</v>
      </c>
      <c r="Z720" s="15">
        <v>0.14199999999999999</v>
      </c>
      <c r="AA720" s="15" t="s">
        <v>78</v>
      </c>
      <c r="AB720" s="15" t="s">
        <v>78</v>
      </c>
      <c r="AC720" s="15">
        <v>139000</v>
      </c>
      <c r="AD720" s="26">
        <v>38607</v>
      </c>
      <c r="AE720" s="15" t="s">
        <v>119</v>
      </c>
      <c r="AF720" s="15" t="s">
        <v>119</v>
      </c>
      <c r="AG720" s="16">
        <v>1</v>
      </c>
      <c r="AH720" s="15" t="s">
        <v>5833</v>
      </c>
      <c r="AI720" s="15" t="s">
        <v>78</v>
      </c>
      <c r="AJ720" s="15">
        <v>6179.3134765599998</v>
      </c>
      <c r="AK720" s="15">
        <v>322.22449766699998</v>
      </c>
      <c r="AL720" s="15">
        <v>3088737.0041</v>
      </c>
      <c r="AM720" s="15">
        <v>1423779.1059900001</v>
      </c>
      <c r="AN720" s="14"/>
      <c r="AO720" s="14"/>
      <c r="AP720" s="19">
        <v>22700</v>
      </c>
      <c r="AQ720" s="19">
        <v>121800</v>
      </c>
      <c r="AR720" s="19">
        <v>0</v>
      </c>
      <c r="AS720" s="19">
        <v>0</v>
      </c>
      <c r="AT720" s="19">
        <f t="shared" si="156"/>
        <v>144500</v>
      </c>
      <c r="AU720" s="19">
        <v>45000</v>
      </c>
      <c r="AV720" s="19">
        <v>3000</v>
      </c>
      <c r="AW720" s="19">
        <v>34825</v>
      </c>
      <c r="AX720" s="19">
        <v>24960</v>
      </c>
      <c r="AY720" s="20">
        <f t="shared" si="152"/>
        <v>107785</v>
      </c>
      <c r="AZ720" s="19">
        <f t="shared" si="158"/>
        <v>36715</v>
      </c>
      <c r="BA720" s="21">
        <v>1.4712000000000001</v>
      </c>
      <c r="BB720" s="21">
        <v>2.0617000000000001</v>
      </c>
      <c r="BC720" s="22"/>
      <c r="BD720" s="19">
        <v>1445</v>
      </c>
      <c r="BE720" s="19">
        <f t="shared" si="151"/>
        <v>540.15107999999998</v>
      </c>
      <c r="BF720" s="19">
        <f t="shared" si="153"/>
        <v>756.95315500000004</v>
      </c>
      <c r="BG720" s="23">
        <v>3.4819999999999997E-2</v>
      </c>
      <c r="BH720" s="23">
        <f t="shared" si="150"/>
        <v>3.4819999999999997E-2</v>
      </c>
      <c r="BI720" s="19">
        <v>18.808060605599998</v>
      </c>
      <c r="BJ720" s="19">
        <v>26.357108857099998</v>
      </c>
      <c r="BK720" s="19">
        <f t="shared" si="157"/>
        <v>521.34301939440002</v>
      </c>
      <c r="BL720" s="19">
        <f t="shared" si="157"/>
        <v>730.59604614290004</v>
      </c>
      <c r="BM720" s="19">
        <v>0</v>
      </c>
      <c r="BN720" s="19">
        <v>0</v>
      </c>
      <c r="BO720" s="19">
        <f t="shared" si="154"/>
        <v>0</v>
      </c>
      <c r="BP720" s="24">
        <f t="shared" si="159"/>
        <v>521.34301939440002</v>
      </c>
      <c r="BQ720" s="24">
        <f t="shared" si="159"/>
        <v>730.59604614290004</v>
      </c>
      <c r="BR720" s="24">
        <f t="shared" si="155"/>
        <v>209.25302674850002</v>
      </c>
    </row>
    <row r="721" spans="1:70" s="25" customFormat="1" ht="14.25" x14ac:dyDescent="0.2">
      <c r="A721" s="14">
        <v>991</v>
      </c>
      <c r="B721" s="14"/>
      <c r="C721" s="15" t="s">
        <v>5834</v>
      </c>
      <c r="D721" s="16">
        <v>27626</v>
      </c>
      <c r="E721" s="15" t="s">
        <v>5835</v>
      </c>
      <c r="F721" s="15" t="s">
        <v>5834</v>
      </c>
      <c r="G721" s="17" t="s">
        <v>5836</v>
      </c>
      <c r="H721" s="17" t="s">
        <v>5837</v>
      </c>
      <c r="I721" s="17" t="s">
        <v>86</v>
      </c>
      <c r="J721" s="15" t="s">
        <v>5837</v>
      </c>
      <c r="K721" s="15" t="s">
        <v>1778</v>
      </c>
      <c r="L721" s="18" t="s">
        <v>5838</v>
      </c>
      <c r="M721" s="15" t="s">
        <v>3396</v>
      </c>
      <c r="N721" s="15" t="s">
        <v>3397</v>
      </c>
      <c r="O721" s="16">
        <v>510</v>
      </c>
      <c r="P721" s="15" t="s">
        <v>118</v>
      </c>
      <c r="Q721" s="15">
        <v>21600</v>
      </c>
      <c r="R721" s="15">
        <v>140800</v>
      </c>
      <c r="S721" s="15">
        <v>162400</v>
      </c>
      <c r="T721" s="15">
        <v>0.15</v>
      </c>
      <c r="U721" s="15" t="s">
        <v>3335</v>
      </c>
      <c r="V721" s="15" t="s">
        <v>76</v>
      </c>
      <c r="W721" s="16">
        <v>1</v>
      </c>
      <c r="X721" s="16">
        <v>1</v>
      </c>
      <c r="Y721" s="15">
        <v>5848</v>
      </c>
      <c r="Z721" s="15">
        <v>0.13400000000000001</v>
      </c>
      <c r="AA721" s="15" t="s">
        <v>78</v>
      </c>
      <c r="AB721" s="15" t="s">
        <v>78</v>
      </c>
      <c r="AC721" s="15">
        <v>129200</v>
      </c>
      <c r="AD721" s="26">
        <v>38576</v>
      </c>
      <c r="AE721" s="15" t="s">
        <v>119</v>
      </c>
      <c r="AF721" s="15" t="s">
        <v>119</v>
      </c>
      <c r="AG721" s="16">
        <v>1</v>
      </c>
      <c r="AH721" s="15" t="s">
        <v>5839</v>
      </c>
      <c r="AI721" s="15" t="s">
        <v>78</v>
      </c>
      <c r="AJ721" s="15">
        <v>5847.9038085900002</v>
      </c>
      <c r="AK721" s="15">
        <v>315.69032977400002</v>
      </c>
      <c r="AL721" s="15">
        <v>3088710.69563</v>
      </c>
      <c r="AM721" s="15">
        <v>1423722.6910399999</v>
      </c>
      <c r="AN721" s="14"/>
      <c r="AO721" s="14"/>
      <c r="AP721" s="19">
        <v>0</v>
      </c>
      <c r="AQ721" s="19">
        <v>0</v>
      </c>
      <c r="AR721" s="19">
        <v>21600</v>
      </c>
      <c r="AS721" s="19">
        <v>132400</v>
      </c>
      <c r="AT721" s="19">
        <f t="shared" si="156"/>
        <v>154000</v>
      </c>
      <c r="AU721" s="19">
        <v>0</v>
      </c>
      <c r="AV721" s="19">
        <v>0</v>
      </c>
      <c r="AW721" s="19">
        <v>0</v>
      </c>
      <c r="AX721" s="19">
        <v>0</v>
      </c>
      <c r="AY721" s="20">
        <f t="shared" si="152"/>
        <v>0</v>
      </c>
      <c r="AZ721" s="19">
        <f t="shared" si="158"/>
        <v>154000</v>
      </c>
      <c r="BA721" s="21">
        <v>1.4712000000000001</v>
      </c>
      <c r="BB721" s="21">
        <v>2.0617000000000001</v>
      </c>
      <c r="BC721" s="22"/>
      <c r="BD721" s="19">
        <v>3080</v>
      </c>
      <c r="BE721" s="19">
        <f t="shared" si="151"/>
        <v>2265.6480000000001</v>
      </c>
      <c r="BF721" s="19">
        <f t="shared" si="153"/>
        <v>3175.018</v>
      </c>
      <c r="BG721" s="23">
        <v>3.4819999999999997E-2</v>
      </c>
      <c r="BH721" s="23">
        <f t="shared" si="150"/>
        <v>3.4819999999999997E-2</v>
      </c>
      <c r="BI721" s="19">
        <v>0</v>
      </c>
      <c r="BJ721" s="19">
        <v>0</v>
      </c>
      <c r="BK721" s="19">
        <f t="shared" si="157"/>
        <v>2265.6480000000001</v>
      </c>
      <c r="BL721" s="19">
        <f t="shared" si="157"/>
        <v>3175.018</v>
      </c>
      <c r="BM721" s="19">
        <v>0</v>
      </c>
      <c r="BN721" s="19">
        <v>95.018000000000029</v>
      </c>
      <c r="BO721" s="19">
        <f t="shared" si="154"/>
        <v>95.018000000000029</v>
      </c>
      <c r="BP721" s="24">
        <f t="shared" si="159"/>
        <v>2265.6480000000001</v>
      </c>
      <c r="BQ721" s="24">
        <f t="shared" si="159"/>
        <v>3080</v>
      </c>
      <c r="BR721" s="24">
        <f t="shared" si="155"/>
        <v>814.35199999999986</v>
      </c>
    </row>
    <row r="722" spans="1:70" s="25" customFormat="1" ht="14.25" x14ac:dyDescent="0.2">
      <c r="A722" s="14">
        <v>992</v>
      </c>
      <c r="B722" s="14"/>
      <c r="C722" s="15" t="s">
        <v>5840</v>
      </c>
      <c r="D722" s="16">
        <v>18356</v>
      </c>
      <c r="E722" s="15" t="s">
        <v>5841</v>
      </c>
      <c r="F722" s="15" t="s">
        <v>5840</v>
      </c>
      <c r="G722" s="17" t="s">
        <v>5842</v>
      </c>
      <c r="H722" s="17" t="s">
        <v>5843</v>
      </c>
      <c r="I722" s="17" t="s">
        <v>86</v>
      </c>
      <c r="J722" s="15" t="s">
        <v>5843</v>
      </c>
      <c r="K722" s="15" t="s">
        <v>5844</v>
      </c>
      <c r="L722" s="18" t="s">
        <v>5845</v>
      </c>
      <c r="M722" s="15" t="s">
        <v>3383</v>
      </c>
      <c r="N722" s="15" t="s">
        <v>3384</v>
      </c>
      <c r="O722" s="16">
        <v>510</v>
      </c>
      <c r="P722" s="15" t="s">
        <v>118</v>
      </c>
      <c r="Q722" s="15">
        <v>16200</v>
      </c>
      <c r="R722" s="15">
        <v>111900</v>
      </c>
      <c r="S722" s="15">
        <v>128100</v>
      </c>
      <c r="T722" s="15">
        <v>0.15</v>
      </c>
      <c r="U722" s="15" t="s">
        <v>3335</v>
      </c>
      <c r="V722" s="15" t="s">
        <v>76</v>
      </c>
      <c r="W722" s="16">
        <v>1</v>
      </c>
      <c r="X722" s="16">
        <v>1</v>
      </c>
      <c r="Y722" s="15">
        <v>5895</v>
      </c>
      <c r="Z722" s="15">
        <v>0.13500000000000001</v>
      </c>
      <c r="AA722" s="15" t="s">
        <v>78</v>
      </c>
      <c r="AB722" s="15" t="s">
        <v>78</v>
      </c>
      <c r="AC722" s="15">
        <v>126000</v>
      </c>
      <c r="AD722" s="26">
        <v>38587</v>
      </c>
      <c r="AE722" s="15" t="s">
        <v>119</v>
      </c>
      <c r="AF722" s="15" t="s">
        <v>119</v>
      </c>
      <c r="AG722" s="16">
        <v>1</v>
      </c>
      <c r="AH722" s="15" t="s">
        <v>5846</v>
      </c>
      <c r="AI722" s="15" t="s">
        <v>78</v>
      </c>
      <c r="AJ722" s="15">
        <v>5895.4189453099998</v>
      </c>
      <c r="AK722" s="15">
        <v>317.145326415</v>
      </c>
      <c r="AL722" s="15">
        <v>3088685.2724199998</v>
      </c>
      <c r="AM722" s="15">
        <v>1423667.7851499999</v>
      </c>
      <c r="AN722" s="14"/>
      <c r="AO722" s="14"/>
      <c r="AP722" s="19">
        <v>16200</v>
      </c>
      <c r="AQ722" s="19">
        <v>112000</v>
      </c>
      <c r="AR722" s="19">
        <v>0</v>
      </c>
      <c r="AS722" s="19">
        <v>0</v>
      </c>
      <c r="AT722" s="19">
        <f t="shared" si="156"/>
        <v>128200</v>
      </c>
      <c r="AU722" s="19">
        <v>45000</v>
      </c>
      <c r="AV722" s="19">
        <v>3000</v>
      </c>
      <c r="AW722" s="19">
        <v>29120</v>
      </c>
      <c r="AX722" s="19">
        <v>0</v>
      </c>
      <c r="AY722" s="20">
        <f t="shared" si="152"/>
        <v>77120</v>
      </c>
      <c r="AZ722" s="19">
        <f t="shared" si="158"/>
        <v>51080</v>
      </c>
      <c r="BA722" s="21">
        <v>1.4712000000000001</v>
      </c>
      <c r="BB722" s="21">
        <v>2.0617000000000001</v>
      </c>
      <c r="BC722" s="22"/>
      <c r="BD722" s="19">
        <v>1282</v>
      </c>
      <c r="BE722" s="19">
        <f t="shared" si="151"/>
        <v>751.48896000000002</v>
      </c>
      <c r="BF722" s="19">
        <f t="shared" si="153"/>
        <v>1053.11636</v>
      </c>
      <c r="BG722" s="23">
        <v>3.4819999999999997E-2</v>
      </c>
      <c r="BH722" s="23">
        <f t="shared" si="150"/>
        <v>3.4819999999999997E-2</v>
      </c>
      <c r="BI722" s="19">
        <v>26.166845587199997</v>
      </c>
      <c r="BJ722" s="19">
        <v>36.669511655199997</v>
      </c>
      <c r="BK722" s="19">
        <f t="shared" si="157"/>
        <v>725.32211441280003</v>
      </c>
      <c r="BL722" s="19">
        <f t="shared" si="157"/>
        <v>1016.4468483447999</v>
      </c>
      <c r="BM722" s="19">
        <v>0</v>
      </c>
      <c r="BN722" s="19">
        <v>0</v>
      </c>
      <c r="BO722" s="19">
        <f t="shared" si="154"/>
        <v>0</v>
      </c>
      <c r="BP722" s="24">
        <f t="shared" si="159"/>
        <v>725.32211441280003</v>
      </c>
      <c r="BQ722" s="24">
        <f t="shared" si="159"/>
        <v>1016.4468483447999</v>
      </c>
      <c r="BR722" s="24">
        <f t="shared" si="155"/>
        <v>291.12473393199991</v>
      </c>
    </row>
    <row r="723" spans="1:70" s="25" customFormat="1" ht="14.25" x14ac:dyDescent="0.2">
      <c r="A723" s="14">
        <v>993</v>
      </c>
      <c r="B723" s="14"/>
      <c r="C723" s="15" t="s">
        <v>5847</v>
      </c>
      <c r="D723" s="16">
        <v>7967</v>
      </c>
      <c r="E723" s="15" t="s">
        <v>5848</v>
      </c>
      <c r="F723" s="15" t="s">
        <v>5847</v>
      </c>
      <c r="G723" s="17" t="s">
        <v>5849</v>
      </c>
      <c r="H723" s="17" t="s">
        <v>5850</v>
      </c>
      <c r="I723" s="17" t="s">
        <v>86</v>
      </c>
      <c r="J723" s="15" t="s">
        <v>5851</v>
      </c>
      <c r="K723" s="15" t="s">
        <v>644</v>
      </c>
      <c r="L723" s="18" t="s">
        <v>5852</v>
      </c>
      <c r="M723" s="15" t="s">
        <v>3396</v>
      </c>
      <c r="N723" s="15" t="s">
        <v>3397</v>
      </c>
      <c r="O723" s="16">
        <v>510</v>
      </c>
      <c r="P723" s="15" t="s">
        <v>118</v>
      </c>
      <c r="Q723" s="15">
        <v>21600</v>
      </c>
      <c r="R723" s="15">
        <v>158700</v>
      </c>
      <c r="S723" s="15">
        <v>180300</v>
      </c>
      <c r="T723" s="15">
        <v>0.15</v>
      </c>
      <c r="U723" s="15" t="s">
        <v>3335</v>
      </c>
      <c r="V723" s="15" t="s">
        <v>76</v>
      </c>
      <c r="W723" s="16">
        <v>1</v>
      </c>
      <c r="X723" s="16">
        <v>1</v>
      </c>
      <c r="Y723" s="15">
        <v>5946</v>
      </c>
      <c r="Z723" s="15">
        <v>0.13700000000000001</v>
      </c>
      <c r="AA723" s="15" t="s">
        <v>78</v>
      </c>
      <c r="AB723" s="15" t="s">
        <v>78</v>
      </c>
      <c r="AC723" s="15">
        <v>137292</v>
      </c>
      <c r="AD723" s="26">
        <v>37677</v>
      </c>
      <c r="AE723" s="15" t="s">
        <v>147</v>
      </c>
      <c r="AF723" s="15" t="s">
        <v>5853</v>
      </c>
      <c r="AG723" s="16">
        <v>1</v>
      </c>
      <c r="AH723" s="15" t="s">
        <v>5854</v>
      </c>
      <c r="AI723" s="15" t="s">
        <v>78</v>
      </c>
      <c r="AJ723" s="15">
        <v>5946.0268554699996</v>
      </c>
      <c r="AK723" s="15">
        <v>318.50449717999999</v>
      </c>
      <c r="AL723" s="15">
        <v>3088659.3278999999</v>
      </c>
      <c r="AM723" s="15">
        <v>1423612.9457</v>
      </c>
      <c r="AN723" s="14"/>
      <c r="AO723" s="14"/>
      <c r="AP723" s="19">
        <v>21600</v>
      </c>
      <c r="AQ723" s="19">
        <v>149200</v>
      </c>
      <c r="AR723" s="19">
        <v>0</v>
      </c>
      <c r="AS723" s="19">
        <v>0</v>
      </c>
      <c r="AT723" s="19">
        <f t="shared" si="156"/>
        <v>170800</v>
      </c>
      <c r="AU723" s="19">
        <v>45000</v>
      </c>
      <c r="AV723" s="19">
        <v>3000</v>
      </c>
      <c r="AW723" s="19">
        <v>44030</v>
      </c>
      <c r="AX723" s="19">
        <v>0</v>
      </c>
      <c r="AY723" s="20">
        <f t="shared" si="152"/>
        <v>92030</v>
      </c>
      <c r="AZ723" s="19">
        <f t="shared" si="158"/>
        <v>78770</v>
      </c>
      <c r="BA723" s="21">
        <v>1.4712000000000001</v>
      </c>
      <c r="BB723" s="21">
        <v>2.0617000000000001</v>
      </c>
      <c r="BC723" s="22"/>
      <c r="BD723" s="19">
        <v>1708</v>
      </c>
      <c r="BE723" s="19">
        <f t="shared" si="151"/>
        <v>1158.8642400000001</v>
      </c>
      <c r="BF723" s="19">
        <f t="shared" si="153"/>
        <v>1624.0010900000002</v>
      </c>
      <c r="BG723" s="23">
        <v>3.4819999999999997E-2</v>
      </c>
      <c r="BH723" s="23">
        <f t="shared" si="150"/>
        <v>3.4819999999999997E-2</v>
      </c>
      <c r="BI723" s="19">
        <v>40.3516528368</v>
      </c>
      <c r="BJ723" s="19">
        <v>56.547717953800003</v>
      </c>
      <c r="BK723" s="19">
        <f t="shared" si="157"/>
        <v>1118.5125871632001</v>
      </c>
      <c r="BL723" s="19">
        <f t="shared" si="157"/>
        <v>1567.4533720462002</v>
      </c>
      <c r="BM723" s="19">
        <v>0</v>
      </c>
      <c r="BN723" s="19">
        <v>0</v>
      </c>
      <c r="BO723" s="19">
        <f t="shared" si="154"/>
        <v>0</v>
      </c>
      <c r="BP723" s="24">
        <f t="shared" si="159"/>
        <v>1118.5125871632001</v>
      </c>
      <c r="BQ723" s="24">
        <f t="shared" si="159"/>
        <v>1567.4533720462002</v>
      </c>
      <c r="BR723" s="24">
        <f t="shared" si="155"/>
        <v>448.94078488300011</v>
      </c>
    </row>
    <row r="724" spans="1:70" s="25" customFormat="1" ht="14.25" x14ac:dyDescent="0.2">
      <c r="A724" s="14">
        <v>994</v>
      </c>
      <c r="B724" s="14"/>
      <c r="C724" s="15"/>
      <c r="D724" s="16">
        <v>34413</v>
      </c>
      <c r="E724" s="15" t="s">
        <v>5855</v>
      </c>
      <c r="F724" s="15" t="s">
        <v>5856</v>
      </c>
      <c r="G724" s="17" t="s">
        <v>5857</v>
      </c>
      <c r="H724" s="17" t="s">
        <v>5858</v>
      </c>
      <c r="I724" s="17" t="s">
        <v>86</v>
      </c>
      <c r="J724" s="15" t="s">
        <v>5859</v>
      </c>
      <c r="K724" s="15" t="s">
        <v>86</v>
      </c>
      <c r="L724" s="18" t="s">
        <v>5860</v>
      </c>
      <c r="M724" s="15" t="s">
        <v>3396</v>
      </c>
      <c r="N724" s="15" t="s">
        <v>3397</v>
      </c>
      <c r="O724" s="16">
        <v>510</v>
      </c>
      <c r="P724" s="15" t="s">
        <v>118</v>
      </c>
      <c r="Q724" s="15">
        <v>21600</v>
      </c>
      <c r="R724" s="15">
        <v>143800</v>
      </c>
      <c r="S724" s="15">
        <v>165400</v>
      </c>
      <c r="T724" s="15">
        <v>0.15</v>
      </c>
      <c r="U724" s="15" t="s">
        <v>3335</v>
      </c>
      <c r="V724" s="15" t="s">
        <v>76</v>
      </c>
      <c r="W724" s="16">
        <v>1</v>
      </c>
      <c r="X724" s="16">
        <v>1</v>
      </c>
      <c r="Y724" s="15">
        <v>5994</v>
      </c>
      <c r="Z724" s="15">
        <v>0.13800000000000001</v>
      </c>
      <c r="AA724" s="15" t="s">
        <v>78</v>
      </c>
      <c r="AB724" s="15" t="s">
        <v>78</v>
      </c>
      <c r="AC724" s="15">
        <v>160000</v>
      </c>
      <c r="AD724" s="26">
        <v>42124</v>
      </c>
      <c r="AE724" s="15" t="s">
        <v>119</v>
      </c>
      <c r="AF724" s="15" t="s">
        <v>119</v>
      </c>
      <c r="AG724" s="16">
        <v>1</v>
      </c>
      <c r="AH724" s="15" t="s">
        <v>5861</v>
      </c>
      <c r="AI724" s="15" t="s">
        <v>78</v>
      </c>
      <c r="AJ724" s="15">
        <v>5993.8552246099998</v>
      </c>
      <c r="AK724" s="15">
        <v>319.84927323699998</v>
      </c>
      <c r="AL724" s="15">
        <v>3088633.9161200002</v>
      </c>
      <c r="AM724" s="15">
        <v>1423557.5232599999</v>
      </c>
      <c r="AN724" s="14"/>
      <c r="AO724" s="14"/>
      <c r="AP724" s="19">
        <v>21600</v>
      </c>
      <c r="AQ724" s="19">
        <v>135200</v>
      </c>
      <c r="AR724" s="19">
        <v>0</v>
      </c>
      <c r="AS724" s="19">
        <v>0</v>
      </c>
      <c r="AT724" s="19">
        <f t="shared" si="156"/>
        <v>156800</v>
      </c>
      <c r="AU724" s="19">
        <v>45000</v>
      </c>
      <c r="AV724" s="19">
        <v>3000</v>
      </c>
      <c r="AW724" s="19">
        <v>39130</v>
      </c>
      <c r="AX724" s="19">
        <v>0</v>
      </c>
      <c r="AY724" s="20">
        <f t="shared" si="152"/>
        <v>87130</v>
      </c>
      <c r="AZ724" s="19">
        <f t="shared" si="158"/>
        <v>69670</v>
      </c>
      <c r="BA724" s="21">
        <v>1.4712000000000001</v>
      </c>
      <c r="BB724" s="21">
        <v>2.0617000000000001</v>
      </c>
      <c r="BC724" s="22"/>
      <c r="BD724" s="19">
        <v>1568</v>
      </c>
      <c r="BE724" s="19">
        <f t="shared" si="151"/>
        <v>1024.98504</v>
      </c>
      <c r="BF724" s="19">
        <f t="shared" si="153"/>
        <v>1436.3863900000001</v>
      </c>
      <c r="BG724" s="23">
        <v>3.4819999999999997E-2</v>
      </c>
      <c r="BH724" s="23">
        <f t="shared" si="150"/>
        <v>3.4819999999999997E-2</v>
      </c>
      <c r="BI724" s="19">
        <v>35.689979092799994</v>
      </c>
      <c r="BJ724" s="19">
        <v>50.0149740998</v>
      </c>
      <c r="BK724" s="19">
        <f t="shared" si="157"/>
        <v>989.29506090720008</v>
      </c>
      <c r="BL724" s="19">
        <f t="shared" si="157"/>
        <v>1386.3714159002002</v>
      </c>
      <c r="BM724" s="19">
        <v>0</v>
      </c>
      <c r="BN724" s="19">
        <v>0</v>
      </c>
      <c r="BO724" s="19">
        <f t="shared" si="154"/>
        <v>0</v>
      </c>
      <c r="BP724" s="24">
        <f t="shared" si="159"/>
        <v>989.29506090720008</v>
      </c>
      <c r="BQ724" s="24">
        <f t="shared" si="159"/>
        <v>1386.3714159002002</v>
      </c>
      <c r="BR724" s="24">
        <f t="shared" si="155"/>
        <v>397.07635499300011</v>
      </c>
    </row>
    <row r="725" spans="1:70" s="25" customFormat="1" ht="14.25" x14ac:dyDescent="0.2">
      <c r="A725" s="14">
        <v>995</v>
      </c>
      <c r="B725" s="14"/>
      <c r="C725" s="15"/>
      <c r="D725" s="16">
        <v>31911</v>
      </c>
      <c r="E725" s="15" t="s">
        <v>5862</v>
      </c>
      <c r="F725" s="15" t="s">
        <v>5863</v>
      </c>
      <c r="G725" s="17" t="s">
        <v>5864</v>
      </c>
      <c r="H725" s="17" t="s">
        <v>5865</v>
      </c>
      <c r="I725" s="17" t="s">
        <v>86</v>
      </c>
      <c r="J725" s="15" t="s">
        <v>5865</v>
      </c>
      <c r="K725" s="15" t="s">
        <v>2284</v>
      </c>
      <c r="L725" s="18" t="s">
        <v>5866</v>
      </c>
      <c r="M725" s="15" t="s">
        <v>3396</v>
      </c>
      <c r="N725" s="15" t="s">
        <v>3397</v>
      </c>
      <c r="O725" s="16">
        <v>510</v>
      </c>
      <c r="P725" s="15" t="s">
        <v>118</v>
      </c>
      <c r="Q725" s="15">
        <v>21600</v>
      </c>
      <c r="R725" s="15">
        <v>117200</v>
      </c>
      <c r="S725" s="15">
        <v>138800</v>
      </c>
      <c r="T725" s="15">
        <v>0.15</v>
      </c>
      <c r="U725" s="15" t="s">
        <v>3335</v>
      </c>
      <c r="V725" s="15" t="s">
        <v>76</v>
      </c>
      <c r="W725" s="16">
        <v>1</v>
      </c>
      <c r="X725" s="16">
        <v>1</v>
      </c>
      <c r="Y725" s="15">
        <v>5978</v>
      </c>
      <c r="Z725" s="15">
        <v>0.13700000000000001</v>
      </c>
      <c r="AA725" s="15" t="s">
        <v>78</v>
      </c>
      <c r="AB725" s="15" t="s">
        <v>78</v>
      </c>
      <c r="AC725" s="15">
        <v>113256</v>
      </c>
      <c r="AD725" s="26">
        <v>37644</v>
      </c>
      <c r="AE725" s="15" t="s">
        <v>147</v>
      </c>
      <c r="AF725" s="15" t="s">
        <v>5867</v>
      </c>
      <c r="AG725" s="16">
        <v>1</v>
      </c>
      <c r="AH725" s="15" t="s">
        <v>5868</v>
      </c>
      <c r="AI725" s="15" t="s">
        <v>78</v>
      </c>
      <c r="AJ725" s="15">
        <v>5977.6967773400002</v>
      </c>
      <c r="AK725" s="15">
        <v>319.06747533700002</v>
      </c>
      <c r="AL725" s="15">
        <v>3088607.4831300001</v>
      </c>
      <c r="AM725" s="15">
        <v>1423502.53651</v>
      </c>
      <c r="AN725" s="14"/>
      <c r="AO725" s="14"/>
      <c r="AP725" s="19">
        <v>21600</v>
      </c>
      <c r="AQ725" s="19">
        <v>109100</v>
      </c>
      <c r="AR725" s="19">
        <v>0</v>
      </c>
      <c r="AS725" s="19">
        <v>1000</v>
      </c>
      <c r="AT725" s="19">
        <f t="shared" si="156"/>
        <v>131700</v>
      </c>
      <c r="AU725" s="19">
        <v>45000</v>
      </c>
      <c r="AV725" s="19">
        <v>3000</v>
      </c>
      <c r="AW725" s="19">
        <v>29995</v>
      </c>
      <c r="AX725" s="19">
        <v>24960</v>
      </c>
      <c r="AY725" s="20">
        <f t="shared" si="152"/>
        <v>102955</v>
      </c>
      <c r="AZ725" s="19">
        <f t="shared" si="158"/>
        <v>28745</v>
      </c>
      <c r="BA725" s="21">
        <v>1.4712000000000001</v>
      </c>
      <c r="BB725" s="21">
        <v>2.0617000000000001</v>
      </c>
      <c r="BC725" s="22"/>
      <c r="BD725" s="19">
        <v>1337</v>
      </c>
      <c r="BE725" s="19">
        <f t="shared" si="151"/>
        <v>422.89643999999998</v>
      </c>
      <c r="BF725" s="19">
        <f t="shared" si="153"/>
        <v>592.63566500000002</v>
      </c>
      <c r="BG725" s="23">
        <v>3.4819999999999997E-2</v>
      </c>
      <c r="BH725" s="23">
        <f t="shared" si="150"/>
        <v>3.4819999999999997E-2</v>
      </c>
      <c r="BI725" s="19">
        <v>14.212982200799999</v>
      </c>
      <c r="BJ725" s="19">
        <v>19.917689915299999</v>
      </c>
      <c r="BK725" s="19">
        <f t="shared" si="157"/>
        <v>408.68345779919997</v>
      </c>
      <c r="BL725" s="19">
        <f t="shared" si="157"/>
        <v>572.71797508470002</v>
      </c>
      <c r="BM725" s="19">
        <v>0</v>
      </c>
      <c r="BN725" s="19">
        <v>0</v>
      </c>
      <c r="BO725" s="19">
        <f t="shared" si="154"/>
        <v>0</v>
      </c>
      <c r="BP725" s="24">
        <f t="shared" si="159"/>
        <v>408.68345779919997</v>
      </c>
      <c r="BQ725" s="24">
        <f t="shared" si="159"/>
        <v>572.71797508470002</v>
      </c>
      <c r="BR725" s="24">
        <f t="shared" si="155"/>
        <v>164.03451728550004</v>
      </c>
    </row>
    <row r="726" spans="1:70" s="25" customFormat="1" ht="14.25" x14ac:dyDescent="0.2">
      <c r="A726" s="14">
        <v>996</v>
      </c>
      <c r="B726" s="14"/>
      <c r="C726" s="15"/>
      <c r="D726" s="16">
        <v>4533</v>
      </c>
      <c r="E726" s="15" t="s">
        <v>5869</v>
      </c>
      <c r="F726" s="15" t="s">
        <v>5870</v>
      </c>
      <c r="G726" s="17" t="s">
        <v>5871</v>
      </c>
      <c r="H726" s="17" t="s">
        <v>5872</v>
      </c>
      <c r="I726" s="17" t="s">
        <v>86</v>
      </c>
      <c r="J726" s="15" t="s">
        <v>5873</v>
      </c>
      <c r="K726" s="15" t="s">
        <v>4855</v>
      </c>
      <c r="L726" s="18" t="s">
        <v>5874</v>
      </c>
      <c r="M726" s="15" t="s">
        <v>3396</v>
      </c>
      <c r="N726" s="15" t="s">
        <v>3397</v>
      </c>
      <c r="O726" s="16">
        <v>510</v>
      </c>
      <c r="P726" s="15" t="s">
        <v>118</v>
      </c>
      <c r="Q726" s="15">
        <v>20900</v>
      </c>
      <c r="R726" s="15">
        <v>170800</v>
      </c>
      <c r="S726" s="15">
        <v>191700</v>
      </c>
      <c r="T726" s="15">
        <v>0.15</v>
      </c>
      <c r="U726" s="15" t="s">
        <v>3335</v>
      </c>
      <c r="V726" s="15" t="s">
        <v>76</v>
      </c>
      <c r="W726" s="16">
        <v>1</v>
      </c>
      <c r="X726" s="16">
        <v>1</v>
      </c>
      <c r="Y726" s="15">
        <v>7907</v>
      </c>
      <c r="Z726" s="15">
        <v>0.182</v>
      </c>
      <c r="AA726" s="15" t="s">
        <v>78</v>
      </c>
      <c r="AB726" s="15" t="s">
        <v>78</v>
      </c>
      <c r="AC726" s="15">
        <v>146850</v>
      </c>
      <c r="AD726" s="26">
        <v>37519</v>
      </c>
      <c r="AE726" s="15" t="s">
        <v>183</v>
      </c>
      <c r="AF726" s="15" t="s">
        <v>5875</v>
      </c>
      <c r="AG726" s="16">
        <v>1</v>
      </c>
      <c r="AH726" s="15" t="s">
        <v>5876</v>
      </c>
      <c r="AI726" s="15" t="s">
        <v>78</v>
      </c>
      <c r="AJ726" s="15">
        <v>7907.2150878900002</v>
      </c>
      <c r="AK726" s="15">
        <v>398.38048228899999</v>
      </c>
      <c r="AL726" s="15">
        <v>3088582.2490599998</v>
      </c>
      <c r="AM726" s="15">
        <v>1423427.15221</v>
      </c>
      <c r="AN726" s="14"/>
      <c r="AO726" s="14"/>
      <c r="AP726" s="19">
        <v>20900</v>
      </c>
      <c r="AQ726" s="19">
        <v>160500</v>
      </c>
      <c r="AR726" s="19">
        <v>0</v>
      </c>
      <c r="AS726" s="19">
        <v>0</v>
      </c>
      <c r="AT726" s="19">
        <f t="shared" si="156"/>
        <v>181400</v>
      </c>
      <c r="AU726" s="19">
        <v>45000</v>
      </c>
      <c r="AV726" s="19">
        <v>3000</v>
      </c>
      <c r="AW726" s="19">
        <v>47740</v>
      </c>
      <c r="AX726" s="19">
        <v>0</v>
      </c>
      <c r="AY726" s="20">
        <f t="shared" si="152"/>
        <v>95740</v>
      </c>
      <c r="AZ726" s="19">
        <f t="shared" si="158"/>
        <v>85660</v>
      </c>
      <c r="BA726" s="21">
        <v>1.4712000000000001</v>
      </c>
      <c r="BB726" s="21">
        <v>2.0617000000000001</v>
      </c>
      <c r="BC726" s="22"/>
      <c r="BD726" s="19">
        <v>1814</v>
      </c>
      <c r="BE726" s="19">
        <f t="shared" si="151"/>
        <v>1260.22992</v>
      </c>
      <c r="BF726" s="19">
        <f t="shared" si="153"/>
        <v>1766.05222</v>
      </c>
      <c r="BG726" s="23">
        <v>3.4819999999999997E-2</v>
      </c>
      <c r="BH726" s="23">
        <f t="shared" si="150"/>
        <v>3.4819999999999997E-2</v>
      </c>
      <c r="BI726" s="19">
        <v>43.881205814399998</v>
      </c>
      <c r="BJ726" s="19">
        <v>61.493938300399996</v>
      </c>
      <c r="BK726" s="19">
        <f t="shared" si="157"/>
        <v>1216.3487141856001</v>
      </c>
      <c r="BL726" s="19">
        <f t="shared" si="157"/>
        <v>1704.5582816996</v>
      </c>
      <c r="BM726" s="19">
        <v>0</v>
      </c>
      <c r="BN726" s="19">
        <v>0</v>
      </c>
      <c r="BO726" s="19">
        <f t="shared" si="154"/>
        <v>0</v>
      </c>
      <c r="BP726" s="24">
        <f t="shared" si="159"/>
        <v>1216.3487141856001</v>
      </c>
      <c r="BQ726" s="24">
        <f t="shared" si="159"/>
        <v>1704.5582816996</v>
      </c>
      <c r="BR726" s="24">
        <f t="shared" si="155"/>
        <v>488.2095675139999</v>
      </c>
    </row>
    <row r="727" spans="1:70" s="25" customFormat="1" ht="14.25" x14ac:dyDescent="0.2">
      <c r="A727" s="14">
        <v>997</v>
      </c>
      <c r="B727" s="14"/>
      <c r="C727" s="15" t="s">
        <v>5877</v>
      </c>
      <c r="D727" s="16">
        <v>27987</v>
      </c>
      <c r="E727" s="15" t="s">
        <v>5878</v>
      </c>
      <c r="F727" s="15" t="s">
        <v>5877</v>
      </c>
      <c r="G727" s="17" t="s">
        <v>5879</v>
      </c>
      <c r="H727" s="17" t="s">
        <v>5880</v>
      </c>
      <c r="I727" s="17" t="s">
        <v>86</v>
      </c>
      <c r="J727" s="15" t="s">
        <v>5881</v>
      </c>
      <c r="K727" s="15" t="s">
        <v>5882</v>
      </c>
      <c r="L727" s="18" t="s">
        <v>5883</v>
      </c>
      <c r="M727" s="15" t="s">
        <v>3383</v>
      </c>
      <c r="N727" s="15" t="s">
        <v>3384</v>
      </c>
      <c r="O727" s="16">
        <v>510</v>
      </c>
      <c r="P727" s="15" t="s">
        <v>118</v>
      </c>
      <c r="Q727" s="15">
        <v>21400</v>
      </c>
      <c r="R727" s="15">
        <v>161000</v>
      </c>
      <c r="S727" s="15">
        <v>182400</v>
      </c>
      <c r="T727" s="15">
        <v>0.23</v>
      </c>
      <c r="U727" s="15" t="s">
        <v>3335</v>
      </c>
      <c r="V727" s="15" t="s">
        <v>76</v>
      </c>
      <c r="W727" s="16">
        <v>1</v>
      </c>
      <c r="X727" s="16">
        <v>1</v>
      </c>
      <c r="Y727" s="15">
        <v>8533</v>
      </c>
      <c r="Z727" s="15">
        <v>0.19600000000000001</v>
      </c>
      <c r="AA727" s="15" t="s">
        <v>78</v>
      </c>
      <c r="AB727" s="15" t="s">
        <v>78</v>
      </c>
      <c r="AC727" s="15">
        <v>187000</v>
      </c>
      <c r="AD727" s="26">
        <v>40772</v>
      </c>
      <c r="AE727" s="15" t="s">
        <v>147</v>
      </c>
      <c r="AF727" s="15" t="s">
        <v>5884</v>
      </c>
      <c r="AG727" s="16">
        <v>1</v>
      </c>
      <c r="AH727" s="15" t="s">
        <v>5885</v>
      </c>
      <c r="AI727" s="15" t="s">
        <v>78</v>
      </c>
      <c r="AJ727" s="15">
        <v>8533.0905761699996</v>
      </c>
      <c r="AK727" s="15">
        <v>397.69978842799998</v>
      </c>
      <c r="AL727" s="15">
        <v>3088519.9631500002</v>
      </c>
      <c r="AM727" s="15">
        <v>1423375.64989</v>
      </c>
      <c r="AN727" s="14"/>
      <c r="AO727" s="14"/>
      <c r="AP727" s="19">
        <v>21400</v>
      </c>
      <c r="AQ727" s="19">
        <v>161100</v>
      </c>
      <c r="AR727" s="19">
        <v>0</v>
      </c>
      <c r="AS727" s="19">
        <v>0</v>
      </c>
      <c r="AT727" s="19">
        <f t="shared" si="156"/>
        <v>182500</v>
      </c>
      <c r="AU727" s="19">
        <v>45000</v>
      </c>
      <c r="AV727" s="19">
        <v>0</v>
      </c>
      <c r="AW727" s="19">
        <v>48125</v>
      </c>
      <c r="AX727" s="19">
        <v>0</v>
      </c>
      <c r="AY727" s="20">
        <f t="shared" si="152"/>
        <v>93125</v>
      </c>
      <c r="AZ727" s="19">
        <f t="shared" si="158"/>
        <v>89375</v>
      </c>
      <c r="BA727" s="21">
        <v>1.4712000000000001</v>
      </c>
      <c r="BB727" s="21">
        <v>2.0617000000000001</v>
      </c>
      <c r="BC727" s="22"/>
      <c r="BD727" s="19">
        <v>1825</v>
      </c>
      <c r="BE727" s="19">
        <f t="shared" si="151"/>
        <v>1314.885</v>
      </c>
      <c r="BF727" s="19">
        <f t="shared" si="153"/>
        <v>1842.6443750000001</v>
      </c>
      <c r="BG727" s="23">
        <v>3.4819999999999997E-2</v>
      </c>
      <c r="BH727" s="23">
        <f t="shared" si="150"/>
        <v>3.4819999999999997E-2</v>
      </c>
      <c r="BI727" s="19">
        <v>45.784295699999994</v>
      </c>
      <c r="BJ727" s="19">
        <v>64.160877137499995</v>
      </c>
      <c r="BK727" s="19">
        <f t="shared" si="157"/>
        <v>1269.1007043</v>
      </c>
      <c r="BL727" s="19">
        <f t="shared" si="157"/>
        <v>1778.4834978625001</v>
      </c>
      <c r="BM727" s="19">
        <v>0</v>
      </c>
      <c r="BN727" s="19">
        <v>0</v>
      </c>
      <c r="BO727" s="19">
        <f t="shared" si="154"/>
        <v>0</v>
      </c>
      <c r="BP727" s="24">
        <f t="shared" si="159"/>
        <v>1269.1007043</v>
      </c>
      <c r="BQ727" s="24">
        <f t="shared" si="159"/>
        <v>1778.4834978625001</v>
      </c>
      <c r="BR727" s="24">
        <f t="shared" si="155"/>
        <v>509.38279356250018</v>
      </c>
    </row>
    <row r="728" spans="1:70" s="25" customFormat="1" ht="14.25" x14ac:dyDescent="0.2">
      <c r="A728" s="14">
        <v>998</v>
      </c>
      <c r="B728" s="14"/>
      <c r="C728" s="15"/>
      <c r="D728" s="16">
        <v>22933</v>
      </c>
      <c r="E728" s="15" t="s">
        <v>5886</v>
      </c>
      <c r="F728" s="15" t="s">
        <v>5887</v>
      </c>
      <c r="G728" s="17" t="s">
        <v>5888</v>
      </c>
      <c r="H728" s="17" t="s">
        <v>5889</v>
      </c>
      <c r="I728" s="17" t="s">
        <v>86</v>
      </c>
      <c r="J728" s="15" t="s">
        <v>5890</v>
      </c>
      <c r="K728" s="15" t="s">
        <v>1119</v>
      </c>
      <c r="L728" s="18" t="s">
        <v>5891</v>
      </c>
      <c r="M728" s="15" t="s">
        <v>3383</v>
      </c>
      <c r="N728" s="15" t="s">
        <v>3384</v>
      </c>
      <c r="O728" s="16">
        <v>510</v>
      </c>
      <c r="P728" s="15" t="s">
        <v>118</v>
      </c>
      <c r="Q728" s="15">
        <v>24500</v>
      </c>
      <c r="R728" s="15">
        <v>155000</v>
      </c>
      <c r="S728" s="15">
        <v>179500</v>
      </c>
      <c r="T728" s="15">
        <v>0.28999999999999998</v>
      </c>
      <c r="U728" s="15" t="s">
        <v>3335</v>
      </c>
      <c r="V728" s="15" t="s">
        <v>76</v>
      </c>
      <c r="W728" s="16">
        <v>1</v>
      </c>
      <c r="X728" s="16">
        <v>1</v>
      </c>
      <c r="Y728" s="15">
        <v>11058</v>
      </c>
      <c r="Z728" s="15">
        <v>0.254</v>
      </c>
      <c r="AA728" s="15" t="s">
        <v>78</v>
      </c>
      <c r="AB728" s="15" t="s">
        <v>78</v>
      </c>
      <c r="AC728" s="15">
        <v>151408</v>
      </c>
      <c r="AD728" s="26">
        <v>37771</v>
      </c>
      <c r="AE728" s="15" t="s">
        <v>147</v>
      </c>
      <c r="AF728" s="15" t="s">
        <v>5892</v>
      </c>
      <c r="AG728" s="16">
        <v>1</v>
      </c>
      <c r="AH728" s="15" t="s">
        <v>5893</v>
      </c>
      <c r="AI728" s="15" t="s">
        <v>78</v>
      </c>
      <c r="AJ728" s="15">
        <v>11058.4665527</v>
      </c>
      <c r="AK728" s="15">
        <v>438.46699275600002</v>
      </c>
      <c r="AL728" s="15">
        <v>3088437.5101800002</v>
      </c>
      <c r="AM728" s="15">
        <v>1423408.4326599999</v>
      </c>
      <c r="AN728" s="14"/>
      <c r="AO728" s="14"/>
      <c r="AP728" s="19">
        <v>24500</v>
      </c>
      <c r="AQ728" s="19">
        <v>153600</v>
      </c>
      <c r="AR728" s="19">
        <v>0</v>
      </c>
      <c r="AS728" s="19">
        <v>1500</v>
      </c>
      <c r="AT728" s="19">
        <f t="shared" si="156"/>
        <v>179600</v>
      </c>
      <c r="AU728" s="19">
        <v>45000</v>
      </c>
      <c r="AV728" s="19">
        <v>3000</v>
      </c>
      <c r="AW728" s="19">
        <v>46585</v>
      </c>
      <c r="AX728" s="19">
        <v>0</v>
      </c>
      <c r="AY728" s="20">
        <f t="shared" si="152"/>
        <v>94585</v>
      </c>
      <c r="AZ728" s="19">
        <f t="shared" si="158"/>
        <v>85015</v>
      </c>
      <c r="BA728" s="21">
        <v>1.4712000000000001</v>
      </c>
      <c r="BB728" s="21">
        <v>2.0617000000000001</v>
      </c>
      <c r="BC728" s="22"/>
      <c r="BD728" s="19">
        <v>1826</v>
      </c>
      <c r="BE728" s="19">
        <f t="shared" si="151"/>
        <v>1250.7406800000001</v>
      </c>
      <c r="BF728" s="19">
        <f t="shared" si="153"/>
        <v>1752.7542550000001</v>
      </c>
      <c r="BG728" s="23">
        <v>3.4819999999999997E-2</v>
      </c>
      <c r="BH728" s="23">
        <f t="shared" si="150"/>
        <v>3.4819999999999997E-2</v>
      </c>
      <c r="BI728" s="19">
        <v>42.782382717600001</v>
      </c>
      <c r="BJ728" s="19">
        <v>59.954077249099996</v>
      </c>
      <c r="BK728" s="19">
        <f t="shared" si="157"/>
        <v>1207.9582972824001</v>
      </c>
      <c r="BL728" s="19">
        <f t="shared" si="157"/>
        <v>1692.8001777509</v>
      </c>
      <c r="BM728" s="19">
        <v>0</v>
      </c>
      <c r="BN728" s="19">
        <v>0</v>
      </c>
      <c r="BO728" s="19">
        <f t="shared" si="154"/>
        <v>0</v>
      </c>
      <c r="BP728" s="24">
        <f t="shared" si="159"/>
        <v>1207.9582972824001</v>
      </c>
      <c r="BQ728" s="24">
        <f t="shared" si="159"/>
        <v>1692.8001777509</v>
      </c>
      <c r="BR728" s="24">
        <f t="shared" si="155"/>
        <v>484.84188046849999</v>
      </c>
    </row>
    <row r="729" spans="1:70" s="25" customFormat="1" ht="14.25" x14ac:dyDescent="0.2">
      <c r="A729" s="14">
        <v>999</v>
      </c>
      <c r="B729" s="14"/>
      <c r="C729" s="15"/>
      <c r="D729" s="16">
        <v>7952</v>
      </c>
      <c r="E729" s="15" t="s">
        <v>5894</v>
      </c>
      <c r="F729" s="15" t="s">
        <v>5895</v>
      </c>
      <c r="G729" s="17" t="s">
        <v>5896</v>
      </c>
      <c r="H729" s="17" t="s">
        <v>5897</v>
      </c>
      <c r="I729" s="17" t="s">
        <v>88</v>
      </c>
      <c r="J729" s="15" t="s">
        <v>5898</v>
      </c>
      <c r="K729" s="15" t="s">
        <v>5899</v>
      </c>
      <c r="L729" s="18" t="s">
        <v>5900</v>
      </c>
      <c r="M729" s="15" t="s">
        <v>3383</v>
      </c>
      <c r="N729" s="15" t="s">
        <v>3384</v>
      </c>
      <c r="O729" s="16">
        <v>510</v>
      </c>
      <c r="P729" s="15" t="s">
        <v>118</v>
      </c>
      <c r="Q729" s="15">
        <v>21200</v>
      </c>
      <c r="R729" s="15">
        <v>133800</v>
      </c>
      <c r="S729" s="15">
        <v>155000</v>
      </c>
      <c r="T729" s="15">
        <v>0.23100000000000001</v>
      </c>
      <c r="U729" s="15" t="s">
        <v>3335</v>
      </c>
      <c r="V729" s="15" t="s">
        <v>76</v>
      </c>
      <c r="W729" s="16">
        <v>1</v>
      </c>
      <c r="X729" s="16">
        <v>1</v>
      </c>
      <c r="Y729" s="15">
        <v>8886</v>
      </c>
      <c r="Z729" s="15">
        <v>0.20399999999999999</v>
      </c>
      <c r="AA729" s="15" t="s">
        <v>3385</v>
      </c>
      <c r="AB729" s="15" t="s">
        <v>3386</v>
      </c>
      <c r="AC729" s="15">
        <v>154900</v>
      </c>
      <c r="AD729" s="26">
        <v>40053</v>
      </c>
      <c r="AE729" s="15" t="s">
        <v>147</v>
      </c>
      <c r="AF729" s="15" t="s">
        <v>5901</v>
      </c>
      <c r="AG729" s="16">
        <v>1</v>
      </c>
      <c r="AH729" s="15" t="s">
        <v>5902</v>
      </c>
      <c r="AI729" s="15" t="s">
        <v>78</v>
      </c>
      <c r="AJ729" s="15">
        <v>8885.8049316399993</v>
      </c>
      <c r="AK729" s="15">
        <v>413.797897869</v>
      </c>
      <c r="AL729" s="15">
        <v>3088435.2659200002</v>
      </c>
      <c r="AM729" s="15">
        <v>1423496.6160599999</v>
      </c>
      <c r="AN729" s="14"/>
      <c r="AO729" s="14"/>
      <c r="AP729" s="19">
        <v>21200</v>
      </c>
      <c r="AQ729" s="19">
        <v>133900</v>
      </c>
      <c r="AR729" s="19">
        <v>0</v>
      </c>
      <c r="AS729" s="19">
        <v>0</v>
      </c>
      <c r="AT729" s="19">
        <f t="shared" si="156"/>
        <v>155100</v>
      </c>
      <c r="AU729" s="19">
        <v>45000</v>
      </c>
      <c r="AV729" s="19">
        <v>3000</v>
      </c>
      <c r="AW729" s="19">
        <v>38535</v>
      </c>
      <c r="AX729" s="19">
        <v>0</v>
      </c>
      <c r="AY729" s="20">
        <f t="shared" si="152"/>
        <v>86535</v>
      </c>
      <c r="AZ729" s="19">
        <f t="shared" si="158"/>
        <v>68565</v>
      </c>
      <c r="BA729" s="21">
        <v>1.4712000000000001</v>
      </c>
      <c r="BB729" s="21">
        <v>2.0617000000000001</v>
      </c>
      <c r="BC729" s="22"/>
      <c r="BD729" s="19">
        <v>1551</v>
      </c>
      <c r="BE729" s="19">
        <f t="shared" si="151"/>
        <v>1008.72828</v>
      </c>
      <c r="BF729" s="19">
        <f t="shared" si="153"/>
        <v>1413.604605</v>
      </c>
      <c r="BG729" s="23">
        <v>3.4819999999999997E-2</v>
      </c>
      <c r="BH729" s="23">
        <f t="shared" si="150"/>
        <v>3.4819999999999997E-2</v>
      </c>
      <c r="BI729" s="19">
        <v>35.123918709599998</v>
      </c>
      <c r="BJ729" s="19">
        <v>49.221712346099999</v>
      </c>
      <c r="BK729" s="19">
        <f t="shared" si="157"/>
        <v>973.60436129039999</v>
      </c>
      <c r="BL729" s="19">
        <f t="shared" si="157"/>
        <v>1364.3828926538999</v>
      </c>
      <c r="BM729" s="19">
        <v>0</v>
      </c>
      <c r="BN729" s="19">
        <v>0</v>
      </c>
      <c r="BO729" s="19">
        <f t="shared" si="154"/>
        <v>0</v>
      </c>
      <c r="BP729" s="24">
        <f t="shared" si="159"/>
        <v>973.60436129039999</v>
      </c>
      <c r="BQ729" s="24">
        <f t="shared" si="159"/>
        <v>1364.3828926538999</v>
      </c>
      <c r="BR729" s="24">
        <f t="shared" si="155"/>
        <v>390.77853136349995</v>
      </c>
    </row>
    <row r="730" spans="1:70" s="25" customFormat="1" ht="14.25" x14ac:dyDescent="0.2">
      <c r="A730" s="14">
        <v>1000</v>
      </c>
      <c r="B730" s="14"/>
      <c r="C730" s="15"/>
      <c r="D730" s="16">
        <v>13167</v>
      </c>
      <c r="E730" s="15" t="s">
        <v>5903</v>
      </c>
      <c r="F730" s="15" t="s">
        <v>5904</v>
      </c>
      <c r="G730" s="17" t="s">
        <v>5905</v>
      </c>
      <c r="H730" s="17" t="s">
        <v>5906</v>
      </c>
      <c r="I730" s="17" t="s">
        <v>5907</v>
      </c>
      <c r="J730" s="15" t="s">
        <v>87</v>
      </c>
      <c r="K730" s="15" t="s">
        <v>88</v>
      </c>
      <c r="L730" s="18" t="s">
        <v>5908</v>
      </c>
      <c r="M730" s="15" t="s">
        <v>3383</v>
      </c>
      <c r="N730" s="15" t="s">
        <v>3384</v>
      </c>
      <c r="O730" s="16">
        <v>510</v>
      </c>
      <c r="P730" s="15" t="s">
        <v>118</v>
      </c>
      <c r="Q730" s="15">
        <v>16800</v>
      </c>
      <c r="R730" s="15">
        <v>115600</v>
      </c>
      <c r="S730" s="15">
        <v>132400</v>
      </c>
      <c r="T730" s="15">
        <v>0.16</v>
      </c>
      <c r="U730" s="15" t="s">
        <v>3335</v>
      </c>
      <c r="V730" s="15" t="s">
        <v>76</v>
      </c>
      <c r="W730" s="16">
        <v>1</v>
      </c>
      <c r="X730" s="16">
        <v>1</v>
      </c>
      <c r="Y730" s="15">
        <v>6004</v>
      </c>
      <c r="Z730" s="15">
        <v>0.13800000000000001</v>
      </c>
      <c r="AA730" s="15" t="s">
        <v>3385</v>
      </c>
      <c r="AB730" s="15" t="s">
        <v>3386</v>
      </c>
      <c r="AC730" s="15">
        <v>140000</v>
      </c>
      <c r="AD730" s="26">
        <v>41900</v>
      </c>
      <c r="AE730" s="15" t="s">
        <v>119</v>
      </c>
      <c r="AF730" s="15" t="s">
        <v>119</v>
      </c>
      <c r="AG730" s="16">
        <v>1</v>
      </c>
      <c r="AH730" s="15" t="s">
        <v>5909</v>
      </c>
      <c r="AI730" s="15" t="s">
        <v>78</v>
      </c>
      <c r="AJ730" s="15">
        <v>6004.1123046900002</v>
      </c>
      <c r="AK730" s="15">
        <v>317.81481809299999</v>
      </c>
      <c r="AL730" s="15">
        <v>3088479.4441300002</v>
      </c>
      <c r="AM730" s="15">
        <v>1423565.23465</v>
      </c>
      <c r="AN730" s="14"/>
      <c r="AO730" s="14"/>
      <c r="AP730" s="19">
        <v>16800</v>
      </c>
      <c r="AQ730" s="19">
        <v>115700</v>
      </c>
      <c r="AR730" s="19">
        <v>0</v>
      </c>
      <c r="AS730" s="19">
        <v>0</v>
      </c>
      <c r="AT730" s="19">
        <f t="shared" si="156"/>
        <v>132500</v>
      </c>
      <c r="AU730" s="19">
        <v>45000</v>
      </c>
      <c r="AV730" s="19">
        <v>3000</v>
      </c>
      <c r="AW730" s="19">
        <v>30625</v>
      </c>
      <c r="AX730" s="19">
        <f>24960+12480</f>
        <v>37440</v>
      </c>
      <c r="AY730" s="20">
        <f t="shared" si="152"/>
        <v>116065</v>
      </c>
      <c r="AZ730" s="19">
        <f t="shared" si="158"/>
        <v>16435</v>
      </c>
      <c r="BA730" s="21">
        <v>1.4712000000000001</v>
      </c>
      <c r="BB730" s="21">
        <v>2.0617000000000001</v>
      </c>
      <c r="BC730" s="22"/>
      <c r="BD730" s="19">
        <v>1325</v>
      </c>
      <c r="BE730" s="19">
        <f t="shared" si="151"/>
        <v>241.79172</v>
      </c>
      <c r="BF730" s="19">
        <f t="shared" si="153"/>
        <v>338.840395</v>
      </c>
      <c r="BG730" s="23">
        <v>3.4819999999999997E-2</v>
      </c>
      <c r="BH730" s="23">
        <f t="shared" si="150"/>
        <v>3.4819999999999997E-2</v>
      </c>
      <c r="BI730" s="19">
        <v>8.4191876903999994</v>
      </c>
      <c r="BJ730" s="19">
        <v>11.798422553899998</v>
      </c>
      <c r="BK730" s="19">
        <f t="shared" si="157"/>
        <v>233.37253230959999</v>
      </c>
      <c r="BL730" s="19">
        <f t="shared" si="157"/>
        <v>327.04197244609998</v>
      </c>
      <c r="BM730" s="19">
        <v>0</v>
      </c>
      <c r="BN730" s="19">
        <v>0</v>
      </c>
      <c r="BO730" s="19">
        <f t="shared" si="154"/>
        <v>0</v>
      </c>
      <c r="BP730" s="24">
        <f t="shared" si="159"/>
        <v>233.37253230959999</v>
      </c>
      <c r="BQ730" s="24">
        <f t="shared" si="159"/>
        <v>327.04197244609998</v>
      </c>
      <c r="BR730" s="24">
        <f t="shared" si="155"/>
        <v>93.669440136499986</v>
      </c>
    </row>
    <row r="731" spans="1:70" s="25" customFormat="1" ht="14.25" x14ac:dyDescent="0.2">
      <c r="A731" s="14">
        <v>1001</v>
      </c>
      <c r="B731" s="14"/>
      <c r="C731" s="15"/>
      <c r="D731" s="16">
        <v>22427</v>
      </c>
      <c r="E731" s="15" t="s">
        <v>5910</v>
      </c>
      <c r="F731" s="15" t="s">
        <v>5911</v>
      </c>
      <c r="G731" s="17" t="s">
        <v>5905</v>
      </c>
      <c r="H731" s="17" t="s">
        <v>5906</v>
      </c>
      <c r="I731" s="17" t="s">
        <v>5907</v>
      </c>
      <c r="J731" s="15" t="s">
        <v>5912</v>
      </c>
      <c r="K731" s="15" t="s">
        <v>4888</v>
      </c>
      <c r="L731" s="18" t="s">
        <v>5913</v>
      </c>
      <c r="M731" s="15" t="s">
        <v>3396</v>
      </c>
      <c r="N731" s="15" t="s">
        <v>3397</v>
      </c>
      <c r="O731" s="16">
        <v>510</v>
      </c>
      <c r="P731" s="15" t="s">
        <v>118</v>
      </c>
      <c r="Q731" s="15">
        <v>22100</v>
      </c>
      <c r="R731" s="15">
        <v>124300</v>
      </c>
      <c r="S731" s="15">
        <v>146400</v>
      </c>
      <c r="T731" s="15">
        <v>0.16</v>
      </c>
      <c r="U731" s="15" t="s">
        <v>3335</v>
      </c>
      <c r="V731" s="15" t="s">
        <v>76</v>
      </c>
      <c r="W731" s="16">
        <v>1</v>
      </c>
      <c r="X731" s="16">
        <v>1</v>
      </c>
      <c r="Y731" s="15">
        <v>6017</v>
      </c>
      <c r="Z731" s="15">
        <v>0.13800000000000001</v>
      </c>
      <c r="AA731" s="15" t="s">
        <v>3385</v>
      </c>
      <c r="AB731" s="15" t="s">
        <v>3386</v>
      </c>
      <c r="AC731" s="15">
        <v>0</v>
      </c>
      <c r="AD731" s="26">
        <v>39624</v>
      </c>
      <c r="AE731" s="15" t="s">
        <v>183</v>
      </c>
      <c r="AF731" s="15" t="s">
        <v>5914</v>
      </c>
      <c r="AG731" s="16">
        <v>1</v>
      </c>
      <c r="AH731" s="15" t="s">
        <v>5915</v>
      </c>
      <c r="AI731" s="15" t="s">
        <v>78</v>
      </c>
      <c r="AJ731" s="15">
        <v>6016.78637695</v>
      </c>
      <c r="AK731" s="15">
        <v>323.53473968100002</v>
      </c>
      <c r="AL731" s="15">
        <v>3088503.9568699999</v>
      </c>
      <c r="AM731" s="15">
        <v>1423619.85289</v>
      </c>
      <c r="AN731" s="14"/>
      <c r="AO731" s="14"/>
      <c r="AP731" s="19">
        <v>22100</v>
      </c>
      <c r="AQ731" s="19">
        <v>116800</v>
      </c>
      <c r="AR731" s="19">
        <v>0</v>
      </c>
      <c r="AS731" s="19">
        <v>0</v>
      </c>
      <c r="AT731" s="19">
        <f t="shared" si="156"/>
        <v>138900</v>
      </c>
      <c r="AU731" s="19">
        <v>45000</v>
      </c>
      <c r="AV731" s="19">
        <v>3000</v>
      </c>
      <c r="AW731" s="19">
        <v>32865</v>
      </c>
      <c r="AX731" s="19">
        <v>0</v>
      </c>
      <c r="AY731" s="20">
        <f t="shared" si="152"/>
        <v>80865</v>
      </c>
      <c r="AZ731" s="19">
        <f t="shared" si="158"/>
        <v>58035</v>
      </c>
      <c r="BA731" s="21">
        <v>1.4712000000000001</v>
      </c>
      <c r="BB731" s="21">
        <v>2.0617000000000001</v>
      </c>
      <c r="BC731" s="22"/>
      <c r="BD731" s="19">
        <v>1389</v>
      </c>
      <c r="BE731" s="19">
        <f t="shared" si="151"/>
        <v>853.81092000000012</v>
      </c>
      <c r="BF731" s="19">
        <f t="shared" si="153"/>
        <v>1196.507595</v>
      </c>
      <c r="BG731" s="23">
        <v>3.4819999999999997E-2</v>
      </c>
      <c r="BH731" s="23">
        <f t="shared" si="150"/>
        <v>3.4819999999999997E-2</v>
      </c>
      <c r="BI731" s="19">
        <v>29.729696234400002</v>
      </c>
      <c r="BJ731" s="19">
        <v>41.6623944579</v>
      </c>
      <c r="BK731" s="19">
        <f t="shared" si="157"/>
        <v>824.08122376560016</v>
      </c>
      <c r="BL731" s="19">
        <f t="shared" si="157"/>
        <v>1154.8452005421</v>
      </c>
      <c r="BM731" s="19">
        <v>0</v>
      </c>
      <c r="BN731" s="19">
        <v>0</v>
      </c>
      <c r="BO731" s="19">
        <f t="shared" si="154"/>
        <v>0</v>
      </c>
      <c r="BP731" s="24">
        <f t="shared" si="159"/>
        <v>824.08122376560016</v>
      </c>
      <c r="BQ731" s="24">
        <f t="shared" si="159"/>
        <v>1154.8452005421</v>
      </c>
      <c r="BR731" s="24">
        <f t="shared" si="155"/>
        <v>330.76397677649982</v>
      </c>
    </row>
    <row r="732" spans="1:70" s="25" customFormat="1" ht="14.25" x14ac:dyDescent="0.2">
      <c r="A732" s="14">
        <v>1002</v>
      </c>
      <c r="B732" s="14"/>
      <c r="C732" s="15"/>
      <c r="D732" s="16">
        <v>19132</v>
      </c>
      <c r="E732" s="15" t="s">
        <v>5916</v>
      </c>
      <c r="F732" s="15" t="s">
        <v>5917</v>
      </c>
      <c r="G732" s="17" t="s">
        <v>5905</v>
      </c>
      <c r="H732" s="17" t="s">
        <v>5906</v>
      </c>
      <c r="I732" s="17" t="s">
        <v>5907</v>
      </c>
      <c r="J732" s="15" t="s">
        <v>5918</v>
      </c>
      <c r="K732" s="15" t="s">
        <v>86</v>
      </c>
      <c r="L732" s="18" t="s">
        <v>5919</v>
      </c>
      <c r="M732" s="15" t="s">
        <v>3383</v>
      </c>
      <c r="N732" s="15" t="s">
        <v>3384</v>
      </c>
      <c r="O732" s="16">
        <v>510</v>
      </c>
      <c r="P732" s="15" t="s">
        <v>118</v>
      </c>
      <c r="Q732" s="15">
        <v>16700</v>
      </c>
      <c r="R732" s="15">
        <v>104300</v>
      </c>
      <c r="S732" s="15">
        <v>121000</v>
      </c>
      <c r="T732" s="15">
        <v>0.16</v>
      </c>
      <c r="U732" s="15" t="s">
        <v>3335</v>
      </c>
      <c r="V732" s="15" t="s">
        <v>76</v>
      </c>
      <c r="W732" s="16">
        <v>1</v>
      </c>
      <c r="X732" s="16">
        <v>1</v>
      </c>
      <c r="Y732" s="15">
        <v>6214</v>
      </c>
      <c r="Z732" s="15">
        <v>0.14299999999999999</v>
      </c>
      <c r="AA732" s="15" t="s">
        <v>3385</v>
      </c>
      <c r="AB732" s="15" t="s">
        <v>3386</v>
      </c>
      <c r="AC732" s="15">
        <v>135000</v>
      </c>
      <c r="AD732" s="26">
        <v>42233</v>
      </c>
      <c r="AE732" s="15" t="s">
        <v>147</v>
      </c>
      <c r="AF732" s="15" t="s">
        <v>5920</v>
      </c>
      <c r="AG732" s="16">
        <v>1</v>
      </c>
      <c r="AH732" s="15" t="s">
        <v>5921</v>
      </c>
      <c r="AI732" s="15" t="s">
        <v>78</v>
      </c>
      <c r="AJ732" s="15">
        <v>6213.6420898400002</v>
      </c>
      <c r="AK732" s="15">
        <v>328.58716827400002</v>
      </c>
      <c r="AL732" s="15">
        <v>3088528.3328399998</v>
      </c>
      <c r="AM732" s="15">
        <v>1423675.0158200001</v>
      </c>
      <c r="AN732" s="14"/>
      <c r="AO732" s="14"/>
      <c r="AP732" s="19">
        <v>16700</v>
      </c>
      <c r="AQ732" s="19">
        <v>104400</v>
      </c>
      <c r="AR732" s="19">
        <v>0</v>
      </c>
      <c r="AS732" s="19">
        <v>0</v>
      </c>
      <c r="AT732" s="19">
        <f t="shared" si="156"/>
        <v>121100</v>
      </c>
      <c r="AU732" s="19">
        <v>45000</v>
      </c>
      <c r="AV732" s="19">
        <v>3000</v>
      </c>
      <c r="AW732" s="19">
        <v>26635</v>
      </c>
      <c r="AX732" s="19">
        <v>0</v>
      </c>
      <c r="AY732" s="20">
        <f t="shared" si="152"/>
        <v>74635</v>
      </c>
      <c r="AZ732" s="19">
        <f t="shared" si="158"/>
        <v>46465</v>
      </c>
      <c r="BA732" s="21">
        <v>1.4712000000000001</v>
      </c>
      <c r="BB732" s="21">
        <v>2.0617000000000001</v>
      </c>
      <c r="BC732" s="22"/>
      <c r="BD732" s="19">
        <v>1211</v>
      </c>
      <c r="BE732" s="19">
        <f t="shared" si="151"/>
        <v>683.59307999999999</v>
      </c>
      <c r="BF732" s="19">
        <f t="shared" si="153"/>
        <v>957.96890499999995</v>
      </c>
      <c r="BG732" s="23">
        <v>3.4819999999999997E-2</v>
      </c>
      <c r="BH732" s="23">
        <f t="shared" si="150"/>
        <v>3.4819999999999997E-2</v>
      </c>
      <c r="BI732" s="19">
        <v>23.802711045599999</v>
      </c>
      <c r="BJ732" s="19">
        <v>33.356477272099994</v>
      </c>
      <c r="BK732" s="19">
        <f t="shared" si="157"/>
        <v>659.79036895440004</v>
      </c>
      <c r="BL732" s="19">
        <f t="shared" si="157"/>
        <v>924.61242772790001</v>
      </c>
      <c r="BM732" s="19">
        <v>0</v>
      </c>
      <c r="BN732" s="19">
        <v>0</v>
      </c>
      <c r="BO732" s="19">
        <f t="shared" si="154"/>
        <v>0</v>
      </c>
      <c r="BP732" s="24">
        <f t="shared" si="159"/>
        <v>659.79036895440004</v>
      </c>
      <c r="BQ732" s="24">
        <f t="shared" si="159"/>
        <v>924.61242772790001</v>
      </c>
      <c r="BR732" s="24">
        <f t="shared" si="155"/>
        <v>264.82205877349998</v>
      </c>
    </row>
    <row r="733" spans="1:70" s="25" customFormat="1" ht="14.25" x14ac:dyDescent="0.2">
      <c r="A733" s="14">
        <v>1003</v>
      </c>
      <c r="B733" s="14"/>
      <c r="C733" s="15" t="s">
        <v>159</v>
      </c>
      <c r="D733" s="16">
        <v>3395</v>
      </c>
      <c r="E733" s="15" t="s">
        <v>5922</v>
      </c>
      <c r="F733" s="15" t="s">
        <v>5923</v>
      </c>
      <c r="G733" s="17" t="s">
        <v>5924</v>
      </c>
      <c r="H733" s="17" t="s">
        <v>5925</v>
      </c>
      <c r="I733" s="17" t="s">
        <v>86</v>
      </c>
      <c r="J733" s="15" t="s">
        <v>5926</v>
      </c>
      <c r="K733" s="15" t="s">
        <v>4980</v>
      </c>
      <c r="L733" s="18" t="s">
        <v>5927</v>
      </c>
      <c r="M733" s="15" t="s">
        <v>3396</v>
      </c>
      <c r="N733" s="15" t="s">
        <v>3397</v>
      </c>
      <c r="O733" s="16">
        <v>510</v>
      </c>
      <c r="P733" s="15" t="s">
        <v>118</v>
      </c>
      <c r="Q733" s="15">
        <v>22100</v>
      </c>
      <c r="R733" s="15">
        <v>106800</v>
      </c>
      <c r="S733" s="15">
        <v>128900</v>
      </c>
      <c r="T733" s="15">
        <v>0.16</v>
      </c>
      <c r="U733" s="15" t="s">
        <v>3335</v>
      </c>
      <c r="V733" s="15" t="s">
        <v>76</v>
      </c>
      <c r="W733" s="16">
        <v>1</v>
      </c>
      <c r="X733" s="16">
        <v>1</v>
      </c>
      <c r="Y733" s="15">
        <v>6228</v>
      </c>
      <c r="Z733" s="15">
        <v>0.14299999999999999</v>
      </c>
      <c r="AA733" s="15" t="s">
        <v>3385</v>
      </c>
      <c r="AB733" s="15" t="s">
        <v>3386</v>
      </c>
      <c r="AC733" s="15">
        <v>121000</v>
      </c>
      <c r="AD733" s="26">
        <v>41488</v>
      </c>
      <c r="AE733" s="15" t="s">
        <v>119</v>
      </c>
      <c r="AF733" s="15" t="s">
        <v>119</v>
      </c>
      <c r="AG733" s="16">
        <v>1</v>
      </c>
      <c r="AH733" s="15" t="s">
        <v>5928</v>
      </c>
      <c r="AI733" s="15" t="s">
        <v>78</v>
      </c>
      <c r="AJ733" s="15">
        <v>6227.9978027300003</v>
      </c>
      <c r="AK733" s="15">
        <v>329.44957903800002</v>
      </c>
      <c r="AL733" s="15">
        <v>3088552.8563100002</v>
      </c>
      <c r="AM733" s="15">
        <v>1423730.19193</v>
      </c>
      <c r="AN733" s="14"/>
      <c r="AO733" s="14"/>
      <c r="AP733" s="19">
        <v>22100</v>
      </c>
      <c r="AQ733" s="19">
        <v>100100</v>
      </c>
      <c r="AR733" s="19">
        <v>0</v>
      </c>
      <c r="AS733" s="19">
        <v>300</v>
      </c>
      <c r="AT733" s="19">
        <f t="shared" si="156"/>
        <v>122500</v>
      </c>
      <c r="AU733" s="19">
        <v>45000</v>
      </c>
      <c r="AV733" s="19">
        <v>3000</v>
      </c>
      <c r="AW733" s="19">
        <v>27020</v>
      </c>
      <c r="AX733" s="19">
        <v>0</v>
      </c>
      <c r="AY733" s="20">
        <f t="shared" si="152"/>
        <v>75020</v>
      </c>
      <c r="AZ733" s="19">
        <f t="shared" si="158"/>
        <v>47480</v>
      </c>
      <c r="BA733" s="21">
        <v>1.4712000000000001</v>
      </c>
      <c r="BB733" s="21">
        <v>2.0617000000000001</v>
      </c>
      <c r="BC733" s="22"/>
      <c r="BD733" s="19">
        <v>1231</v>
      </c>
      <c r="BE733" s="19">
        <f t="shared" si="151"/>
        <v>698.52575999999999</v>
      </c>
      <c r="BF733" s="19">
        <f t="shared" si="153"/>
        <v>978.89516000000003</v>
      </c>
      <c r="BG733" s="23">
        <v>3.4819999999999997E-2</v>
      </c>
      <c r="BH733" s="23">
        <f t="shared" si="150"/>
        <v>3.4819999999999997E-2</v>
      </c>
      <c r="BI733" s="19">
        <v>24.168985411199998</v>
      </c>
      <c r="BJ733" s="19">
        <v>33.869764289199999</v>
      </c>
      <c r="BK733" s="19">
        <f t="shared" si="157"/>
        <v>674.35677458880002</v>
      </c>
      <c r="BL733" s="19">
        <f t="shared" si="157"/>
        <v>945.02539571080001</v>
      </c>
      <c r="BM733" s="19">
        <v>0</v>
      </c>
      <c r="BN733" s="19">
        <v>0</v>
      </c>
      <c r="BO733" s="19">
        <f t="shared" si="154"/>
        <v>0</v>
      </c>
      <c r="BP733" s="24">
        <f t="shared" si="159"/>
        <v>674.35677458880002</v>
      </c>
      <c r="BQ733" s="24">
        <f t="shared" si="159"/>
        <v>945.02539571080001</v>
      </c>
      <c r="BR733" s="24">
        <f t="shared" si="155"/>
        <v>270.66862112199999</v>
      </c>
    </row>
    <row r="734" spans="1:70" s="25" customFormat="1" ht="14.25" x14ac:dyDescent="0.2">
      <c r="A734" s="14">
        <v>1004</v>
      </c>
      <c r="B734" s="14"/>
      <c r="C734" s="15" t="s">
        <v>176</v>
      </c>
      <c r="D734" s="16">
        <v>2168</v>
      </c>
      <c r="E734" s="15" t="s">
        <v>5929</v>
      </c>
      <c r="F734" s="15" t="s">
        <v>5930</v>
      </c>
      <c r="G734" s="17" t="s">
        <v>5931</v>
      </c>
      <c r="H734" s="17" t="s">
        <v>5932</v>
      </c>
      <c r="I734" s="17" t="s">
        <v>86</v>
      </c>
      <c r="J734" s="15" t="s">
        <v>5933</v>
      </c>
      <c r="K734" s="15" t="s">
        <v>5934</v>
      </c>
      <c r="L734" s="18" t="s">
        <v>5935</v>
      </c>
      <c r="M734" s="15" t="s">
        <v>3383</v>
      </c>
      <c r="N734" s="15" t="s">
        <v>3384</v>
      </c>
      <c r="O734" s="16">
        <v>510</v>
      </c>
      <c r="P734" s="15" t="s">
        <v>118</v>
      </c>
      <c r="Q734" s="15">
        <v>16800</v>
      </c>
      <c r="R734" s="15">
        <v>122200</v>
      </c>
      <c r="S734" s="15">
        <v>139000</v>
      </c>
      <c r="T734" s="15">
        <v>0.16</v>
      </c>
      <c r="U734" s="15" t="s">
        <v>3335</v>
      </c>
      <c r="V734" s="15" t="s">
        <v>76</v>
      </c>
      <c r="W734" s="16">
        <v>1</v>
      </c>
      <c r="X734" s="16">
        <v>1</v>
      </c>
      <c r="Y734" s="15">
        <v>6261</v>
      </c>
      <c r="Z734" s="15">
        <v>0.14399999999999999</v>
      </c>
      <c r="AA734" s="15" t="s">
        <v>3385</v>
      </c>
      <c r="AB734" s="15" t="s">
        <v>3386</v>
      </c>
      <c r="AC734" s="15">
        <v>145000</v>
      </c>
      <c r="AD734" s="26">
        <v>41792</v>
      </c>
      <c r="AE734" s="15" t="s">
        <v>147</v>
      </c>
      <c r="AF734" s="15" t="s">
        <v>5936</v>
      </c>
      <c r="AG734" s="16">
        <v>1</v>
      </c>
      <c r="AH734" s="15" t="s">
        <v>5937</v>
      </c>
      <c r="AI734" s="15" t="s">
        <v>78</v>
      </c>
      <c r="AJ734" s="15">
        <v>6261.4548339800003</v>
      </c>
      <c r="AK734" s="15">
        <v>329.94348367100002</v>
      </c>
      <c r="AL734" s="15">
        <v>3088577.97859</v>
      </c>
      <c r="AM734" s="15">
        <v>1423785.02404</v>
      </c>
      <c r="AN734" s="14"/>
      <c r="AO734" s="14"/>
      <c r="AP734" s="19">
        <v>16800</v>
      </c>
      <c r="AQ734" s="19">
        <v>122300</v>
      </c>
      <c r="AR734" s="19">
        <v>0</v>
      </c>
      <c r="AS734" s="19">
        <v>0</v>
      </c>
      <c r="AT734" s="19">
        <f t="shared" si="156"/>
        <v>139100</v>
      </c>
      <c r="AU734" s="19">
        <v>45000</v>
      </c>
      <c r="AV734" s="19">
        <v>3000</v>
      </c>
      <c r="AW734" s="19">
        <v>32935</v>
      </c>
      <c r="AX734" s="19">
        <v>0</v>
      </c>
      <c r="AY734" s="20">
        <f t="shared" si="152"/>
        <v>80935</v>
      </c>
      <c r="AZ734" s="19">
        <f t="shared" si="158"/>
        <v>58165</v>
      </c>
      <c r="BA734" s="21">
        <v>1.4712000000000001</v>
      </c>
      <c r="BB734" s="21">
        <v>2.0617000000000001</v>
      </c>
      <c r="BC734" s="22"/>
      <c r="BD734" s="19">
        <v>1391</v>
      </c>
      <c r="BE734" s="19">
        <f t="shared" si="151"/>
        <v>855.72348</v>
      </c>
      <c r="BF734" s="19">
        <f t="shared" si="153"/>
        <v>1199.187805</v>
      </c>
      <c r="BG734" s="23">
        <v>3.4819999999999997E-2</v>
      </c>
      <c r="BH734" s="23">
        <f t="shared" si="150"/>
        <v>3.4819999999999997E-2</v>
      </c>
      <c r="BI734" s="19">
        <v>29.796291573599998</v>
      </c>
      <c r="BJ734" s="19">
        <v>41.755719370099996</v>
      </c>
      <c r="BK734" s="19">
        <f t="shared" si="157"/>
        <v>825.92718842639999</v>
      </c>
      <c r="BL734" s="19">
        <f t="shared" si="157"/>
        <v>1157.4320856299</v>
      </c>
      <c r="BM734" s="19">
        <v>0</v>
      </c>
      <c r="BN734" s="19">
        <v>0</v>
      </c>
      <c r="BO734" s="19">
        <f t="shared" si="154"/>
        <v>0</v>
      </c>
      <c r="BP734" s="24">
        <f t="shared" si="159"/>
        <v>825.92718842639999</v>
      </c>
      <c r="BQ734" s="24">
        <f t="shared" si="159"/>
        <v>1157.4320856299</v>
      </c>
      <c r="BR734" s="24">
        <f t="shared" si="155"/>
        <v>331.50489720350004</v>
      </c>
    </row>
    <row r="735" spans="1:70" s="25" customFormat="1" ht="14.25" x14ac:dyDescent="0.2">
      <c r="A735" s="14">
        <v>1005</v>
      </c>
      <c r="B735" s="14"/>
      <c r="C735" s="15"/>
      <c r="D735" s="16">
        <v>10704</v>
      </c>
      <c r="E735" s="15" t="s">
        <v>5938</v>
      </c>
      <c r="F735" s="15" t="s">
        <v>5939</v>
      </c>
      <c r="G735" s="17" t="s">
        <v>5940</v>
      </c>
      <c r="H735" s="17" t="s">
        <v>5941</v>
      </c>
      <c r="I735" s="17" t="s">
        <v>86</v>
      </c>
      <c r="J735" s="15" t="s">
        <v>3275</v>
      </c>
      <c r="K735" s="15" t="s">
        <v>86</v>
      </c>
      <c r="L735" s="18" t="s">
        <v>5942</v>
      </c>
      <c r="M735" s="15" t="s">
        <v>3396</v>
      </c>
      <c r="N735" s="15" t="s">
        <v>3397</v>
      </c>
      <c r="O735" s="16">
        <v>510</v>
      </c>
      <c r="P735" s="15" t="s">
        <v>118</v>
      </c>
      <c r="Q735" s="15">
        <v>22100</v>
      </c>
      <c r="R735" s="15">
        <v>111300</v>
      </c>
      <c r="S735" s="15">
        <v>133400</v>
      </c>
      <c r="T735" s="15">
        <v>0.16</v>
      </c>
      <c r="U735" s="15" t="s">
        <v>3335</v>
      </c>
      <c r="V735" s="15" t="s">
        <v>76</v>
      </c>
      <c r="W735" s="16">
        <v>1</v>
      </c>
      <c r="X735" s="16">
        <v>1</v>
      </c>
      <c r="Y735" s="15">
        <v>6430</v>
      </c>
      <c r="Z735" s="15">
        <v>0.14799999999999999</v>
      </c>
      <c r="AA735" s="15" t="s">
        <v>3385</v>
      </c>
      <c r="AB735" s="15" t="s">
        <v>3386</v>
      </c>
      <c r="AC735" s="15">
        <v>108279</v>
      </c>
      <c r="AD735" s="26">
        <v>37608</v>
      </c>
      <c r="AE735" s="15" t="s">
        <v>147</v>
      </c>
      <c r="AF735" s="15" t="s">
        <v>5943</v>
      </c>
      <c r="AG735" s="16">
        <v>1</v>
      </c>
      <c r="AH735" s="15" t="s">
        <v>5944</v>
      </c>
      <c r="AI735" s="15" t="s">
        <v>78</v>
      </c>
      <c r="AJ735" s="15">
        <v>6429.7114257800004</v>
      </c>
      <c r="AK735" s="15">
        <v>335.478522768</v>
      </c>
      <c r="AL735" s="15">
        <v>3088602.0592</v>
      </c>
      <c r="AM735" s="15">
        <v>1423840.9999599999</v>
      </c>
      <c r="AN735" s="14"/>
      <c r="AO735" s="14"/>
      <c r="AP735" s="19">
        <v>22100</v>
      </c>
      <c r="AQ735" s="19">
        <v>104600</v>
      </c>
      <c r="AR735" s="19">
        <v>0</v>
      </c>
      <c r="AS735" s="19">
        <v>0</v>
      </c>
      <c r="AT735" s="19">
        <f t="shared" si="156"/>
        <v>126700</v>
      </c>
      <c r="AU735" s="19">
        <v>45000</v>
      </c>
      <c r="AV735" s="19">
        <v>3000</v>
      </c>
      <c r="AW735" s="19">
        <v>28595</v>
      </c>
      <c r="AX735" s="19">
        <v>0</v>
      </c>
      <c r="AY735" s="20">
        <f t="shared" si="152"/>
        <v>76595</v>
      </c>
      <c r="AZ735" s="19">
        <f t="shared" si="158"/>
        <v>50105</v>
      </c>
      <c r="BA735" s="21">
        <v>1.4712000000000001</v>
      </c>
      <c r="BB735" s="21">
        <v>2.0617000000000001</v>
      </c>
      <c r="BC735" s="22"/>
      <c r="BD735" s="19">
        <v>1267</v>
      </c>
      <c r="BE735" s="19">
        <f t="shared" si="151"/>
        <v>737.14476000000002</v>
      </c>
      <c r="BF735" s="19">
        <f t="shared" si="153"/>
        <v>1033.0147850000001</v>
      </c>
      <c r="BG735" s="23">
        <v>3.4819999999999997E-2</v>
      </c>
      <c r="BH735" s="23">
        <f t="shared" ref="BH735:BH791" si="160">BG735</f>
        <v>3.4819999999999997E-2</v>
      </c>
      <c r="BI735" s="19">
        <v>25.667380543199997</v>
      </c>
      <c r="BJ735" s="19">
        <v>35.9695748137</v>
      </c>
      <c r="BK735" s="19">
        <f t="shared" si="157"/>
        <v>711.47737945680001</v>
      </c>
      <c r="BL735" s="19">
        <f t="shared" si="157"/>
        <v>997.0452101863001</v>
      </c>
      <c r="BM735" s="19">
        <v>0</v>
      </c>
      <c r="BN735" s="19">
        <v>0</v>
      </c>
      <c r="BO735" s="19">
        <f t="shared" si="154"/>
        <v>0</v>
      </c>
      <c r="BP735" s="24">
        <f t="shared" si="159"/>
        <v>711.47737945680001</v>
      </c>
      <c r="BQ735" s="24">
        <f t="shared" si="159"/>
        <v>997.0452101863001</v>
      </c>
      <c r="BR735" s="24">
        <f t="shared" si="155"/>
        <v>285.56783072950009</v>
      </c>
    </row>
    <row r="736" spans="1:70" s="25" customFormat="1" ht="14.25" x14ac:dyDescent="0.2">
      <c r="A736" s="14">
        <v>1006</v>
      </c>
      <c r="B736" s="14"/>
      <c r="C736" s="15"/>
      <c r="D736" s="16">
        <v>8335</v>
      </c>
      <c r="E736" s="15" t="s">
        <v>5945</v>
      </c>
      <c r="F736" s="15" t="s">
        <v>5946</v>
      </c>
      <c r="G736" s="17" t="s">
        <v>5947</v>
      </c>
      <c r="H736" s="17" t="s">
        <v>5948</v>
      </c>
      <c r="I736" s="17" t="s">
        <v>86</v>
      </c>
      <c r="J736" s="15" t="s">
        <v>5949</v>
      </c>
      <c r="K736" s="15" t="s">
        <v>4395</v>
      </c>
      <c r="L736" s="18" t="s">
        <v>5950</v>
      </c>
      <c r="M736" s="15" t="s">
        <v>3383</v>
      </c>
      <c r="N736" s="15" t="s">
        <v>3384</v>
      </c>
      <c r="O736" s="16">
        <v>510</v>
      </c>
      <c r="P736" s="15" t="s">
        <v>118</v>
      </c>
      <c r="Q736" s="15">
        <v>17500</v>
      </c>
      <c r="R736" s="15">
        <v>147900</v>
      </c>
      <c r="S736" s="15">
        <v>165400</v>
      </c>
      <c r="T736" s="15">
        <v>0.17</v>
      </c>
      <c r="U736" s="15" t="s">
        <v>3335</v>
      </c>
      <c r="V736" s="15" t="s">
        <v>76</v>
      </c>
      <c r="W736" s="16">
        <v>1</v>
      </c>
      <c r="X736" s="16">
        <v>1</v>
      </c>
      <c r="Y736" s="15">
        <v>6671</v>
      </c>
      <c r="Z736" s="15">
        <v>0.153</v>
      </c>
      <c r="AA736" s="15" t="s">
        <v>3385</v>
      </c>
      <c r="AB736" s="15" t="s">
        <v>3386</v>
      </c>
      <c r="AC736" s="15">
        <v>129775</v>
      </c>
      <c r="AD736" s="26">
        <v>37832</v>
      </c>
      <c r="AE736" s="15" t="s">
        <v>147</v>
      </c>
      <c r="AF736" s="15" t="s">
        <v>5951</v>
      </c>
      <c r="AG736" s="16">
        <v>1</v>
      </c>
      <c r="AH736" s="15" t="s">
        <v>5952</v>
      </c>
      <c r="AI736" s="15" t="s">
        <v>78</v>
      </c>
      <c r="AJ736" s="15">
        <v>6671.3925781300004</v>
      </c>
      <c r="AK736" s="15">
        <v>344.577083937</v>
      </c>
      <c r="AL736" s="15">
        <v>3088626.56531</v>
      </c>
      <c r="AM736" s="15">
        <v>1423896.61442</v>
      </c>
      <c r="AN736" s="14"/>
      <c r="AO736" s="14"/>
      <c r="AP736" s="19">
        <v>17500</v>
      </c>
      <c r="AQ736" s="19">
        <v>148000</v>
      </c>
      <c r="AR736" s="19">
        <v>0</v>
      </c>
      <c r="AS736" s="19">
        <v>0</v>
      </c>
      <c r="AT736" s="19">
        <f t="shared" si="156"/>
        <v>165500</v>
      </c>
      <c r="AU736" s="19">
        <v>45000</v>
      </c>
      <c r="AV736" s="19">
        <v>3000</v>
      </c>
      <c r="AW736" s="19">
        <v>42175</v>
      </c>
      <c r="AX736" s="19">
        <v>0</v>
      </c>
      <c r="AY736" s="20">
        <f t="shared" si="152"/>
        <v>90175</v>
      </c>
      <c r="AZ736" s="19">
        <f t="shared" si="158"/>
        <v>75325</v>
      </c>
      <c r="BA736" s="21">
        <v>1.4712000000000001</v>
      </c>
      <c r="BB736" s="21">
        <v>2.0617000000000001</v>
      </c>
      <c r="BC736" s="22"/>
      <c r="BD736" s="19">
        <v>1655</v>
      </c>
      <c r="BE736" s="19">
        <f t="shared" ref="BE736:BE792" si="161">(AZ736/100)*BA736</f>
        <v>1108.1813999999999</v>
      </c>
      <c r="BF736" s="19">
        <f t="shared" si="153"/>
        <v>1552.9755250000001</v>
      </c>
      <c r="BG736" s="23">
        <v>3.4819999999999997E-2</v>
      </c>
      <c r="BH736" s="23">
        <f t="shared" si="160"/>
        <v>3.4819999999999997E-2</v>
      </c>
      <c r="BI736" s="19">
        <v>38.586876347999997</v>
      </c>
      <c r="BJ736" s="19">
        <v>54.074607780499996</v>
      </c>
      <c r="BK736" s="19">
        <f t="shared" si="157"/>
        <v>1069.5945236519999</v>
      </c>
      <c r="BL736" s="19">
        <f t="shared" si="157"/>
        <v>1498.9009172195001</v>
      </c>
      <c r="BM736" s="19">
        <v>0</v>
      </c>
      <c r="BN736" s="19">
        <v>0</v>
      </c>
      <c r="BO736" s="19">
        <f t="shared" si="154"/>
        <v>0</v>
      </c>
      <c r="BP736" s="24">
        <f t="shared" si="159"/>
        <v>1069.5945236519999</v>
      </c>
      <c r="BQ736" s="24">
        <f t="shared" si="159"/>
        <v>1498.9009172195001</v>
      </c>
      <c r="BR736" s="24">
        <f t="shared" si="155"/>
        <v>429.30639356750021</v>
      </c>
    </row>
    <row r="737" spans="1:70" s="25" customFormat="1" ht="14.25" x14ac:dyDescent="0.2">
      <c r="A737" s="14">
        <v>1007</v>
      </c>
      <c r="B737" s="14"/>
      <c r="C737" s="15"/>
      <c r="D737" s="16">
        <v>25476</v>
      </c>
      <c r="E737" s="15" t="s">
        <v>5953</v>
      </c>
      <c r="F737" s="15" t="s">
        <v>5954</v>
      </c>
      <c r="G737" s="17" t="s">
        <v>5947</v>
      </c>
      <c r="H737" s="17" t="s">
        <v>5948</v>
      </c>
      <c r="I737" s="17" t="s">
        <v>86</v>
      </c>
      <c r="J737" s="15" t="s">
        <v>5955</v>
      </c>
      <c r="K737" s="15" t="s">
        <v>4395</v>
      </c>
      <c r="L737" s="18" t="s">
        <v>5956</v>
      </c>
      <c r="M737" s="15" t="s">
        <v>3383</v>
      </c>
      <c r="N737" s="15" t="s">
        <v>3384</v>
      </c>
      <c r="O737" s="16">
        <v>510</v>
      </c>
      <c r="P737" s="15" t="s">
        <v>118</v>
      </c>
      <c r="Q737" s="15">
        <v>17000</v>
      </c>
      <c r="R737" s="15">
        <v>99400</v>
      </c>
      <c r="S737" s="15">
        <v>116400</v>
      </c>
      <c r="T737" s="15">
        <v>0.16</v>
      </c>
      <c r="U737" s="15" t="s">
        <v>3335</v>
      </c>
      <c r="V737" s="15" t="s">
        <v>76</v>
      </c>
      <c r="W737" s="16">
        <v>1</v>
      </c>
      <c r="X737" s="16">
        <v>1</v>
      </c>
      <c r="Y737" s="15">
        <v>6900</v>
      </c>
      <c r="Z737" s="15">
        <v>0.158</v>
      </c>
      <c r="AA737" s="15" t="s">
        <v>3385</v>
      </c>
      <c r="AB737" s="15" t="s">
        <v>3386</v>
      </c>
      <c r="AC737" s="15">
        <v>71500</v>
      </c>
      <c r="AD737" s="26">
        <v>37736</v>
      </c>
      <c r="AE737" s="15" t="s">
        <v>147</v>
      </c>
      <c r="AF737" s="15" t="s">
        <v>5957</v>
      </c>
      <c r="AG737" s="16">
        <v>1</v>
      </c>
      <c r="AH737" s="15" t="s">
        <v>5958</v>
      </c>
      <c r="AI737" s="15" t="s">
        <v>78</v>
      </c>
      <c r="AJ737" s="15">
        <v>6900.29174805</v>
      </c>
      <c r="AK737" s="15">
        <v>351.67221903799998</v>
      </c>
      <c r="AL737" s="15">
        <v>3088647.9576300001</v>
      </c>
      <c r="AM737" s="15">
        <v>1423953.93631</v>
      </c>
      <c r="AN737" s="14"/>
      <c r="AO737" s="14"/>
      <c r="AP737" s="19">
        <v>16800</v>
      </c>
      <c r="AQ737" s="19">
        <v>99500</v>
      </c>
      <c r="AR737" s="19">
        <v>0</v>
      </c>
      <c r="AS737" s="19">
        <v>0</v>
      </c>
      <c r="AT737" s="19">
        <f t="shared" si="156"/>
        <v>116300</v>
      </c>
      <c r="AU737" s="19">
        <v>45000</v>
      </c>
      <c r="AV737" s="19">
        <v>3000</v>
      </c>
      <c r="AW737" s="19">
        <v>24955</v>
      </c>
      <c r="AX737" s="19">
        <v>0</v>
      </c>
      <c r="AY737" s="20">
        <f t="shared" ref="AY737:AY788" si="162">SUM(AU737:AX737)</f>
        <v>72955</v>
      </c>
      <c r="AZ737" s="19">
        <f t="shared" si="158"/>
        <v>43345</v>
      </c>
      <c r="BA737" s="21">
        <v>1.4712000000000001</v>
      </c>
      <c r="BB737" s="21">
        <v>2.0617000000000001</v>
      </c>
      <c r="BC737" s="22"/>
      <c r="BD737" s="19">
        <v>1163</v>
      </c>
      <c r="BE737" s="19">
        <f t="shared" si="161"/>
        <v>637.69164000000001</v>
      </c>
      <c r="BF737" s="19">
        <f t="shared" ref="BF737:BF793" si="163">(AZ737/100)*BB737</f>
        <v>893.64386500000001</v>
      </c>
      <c r="BG737" s="23">
        <v>3.4819999999999997E-2</v>
      </c>
      <c r="BH737" s="23">
        <f t="shared" si="160"/>
        <v>3.4819999999999997E-2</v>
      </c>
      <c r="BI737" s="19">
        <v>22.204422904799998</v>
      </c>
      <c r="BJ737" s="19">
        <v>31.116679379299999</v>
      </c>
      <c r="BK737" s="19">
        <f t="shared" si="157"/>
        <v>615.48721709519998</v>
      </c>
      <c r="BL737" s="19">
        <f t="shared" si="157"/>
        <v>862.52718562070004</v>
      </c>
      <c r="BM737" s="19">
        <v>0</v>
      </c>
      <c r="BN737" s="19">
        <v>0</v>
      </c>
      <c r="BO737" s="19">
        <f t="shared" ref="BO737:BO793" si="164">BN737-BM737</f>
        <v>0</v>
      </c>
      <c r="BP737" s="24">
        <f t="shared" si="159"/>
        <v>615.48721709519998</v>
      </c>
      <c r="BQ737" s="24">
        <f t="shared" si="159"/>
        <v>862.52718562070004</v>
      </c>
      <c r="BR737" s="24">
        <f t="shared" ref="BR737:BR793" si="165">BQ737-BP737</f>
        <v>247.03996852550006</v>
      </c>
    </row>
    <row r="738" spans="1:70" s="25" customFormat="1" ht="14.25" x14ac:dyDescent="0.2">
      <c r="A738" s="14">
        <v>1008</v>
      </c>
      <c r="B738" s="14"/>
      <c r="C738" s="15"/>
      <c r="D738" s="16">
        <v>22208</v>
      </c>
      <c r="E738" s="15" t="s">
        <v>5959</v>
      </c>
      <c r="F738" s="15" t="s">
        <v>5960</v>
      </c>
      <c r="G738" s="17" t="s">
        <v>5961</v>
      </c>
      <c r="H738" s="17" t="s">
        <v>5962</v>
      </c>
      <c r="I738" s="17" t="s">
        <v>86</v>
      </c>
      <c r="J738" s="15" t="s">
        <v>5963</v>
      </c>
      <c r="K738" s="15" t="s">
        <v>5964</v>
      </c>
      <c r="L738" s="18" t="s">
        <v>5965</v>
      </c>
      <c r="M738" s="15" t="s">
        <v>3383</v>
      </c>
      <c r="N738" s="15" t="s">
        <v>3384</v>
      </c>
      <c r="O738" s="16">
        <v>510</v>
      </c>
      <c r="P738" s="15" t="s">
        <v>118</v>
      </c>
      <c r="Q738" s="15">
        <v>21100</v>
      </c>
      <c r="R738" s="15">
        <v>102700</v>
      </c>
      <c r="S738" s="15">
        <v>123800</v>
      </c>
      <c r="T738" s="15">
        <v>0.23</v>
      </c>
      <c r="U738" s="15" t="s">
        <v>3335</v>
      </c>
      <c r="V738" s="15" t="s">
        <v>76</v>
      </c>
      <c r="W738" s="16">
        <v>1</v>
      </c>
      <c r="X738" s="16">
        <v>1</v>
      </c>
      <c r="Y738" s="15">
        <v>8209</v>
      </c>
      <c r="Z738" s="15">
        <v>0.188</v>
      </c>
      <c r="AA738" s="15" t="s">
        <v>3385</v>
      </c>
      <c r="AB738" s="15" t="s">
        <v>3386</v>
      </c>
      <c r="AC738" s="15">
        <v>122000</v>
      </c>
      <c r="AD738" s="26">
        <v>41439</v>
      </c>
      <c r="AE738" s="15" t="s">
        <v>147</v>
      </c>
      <c r="AF738" s="15" t="s">
        <v>5966</v>
      </c>
      <c r="AG738" s="16">
        <v>1</v>
      </c>
      <c r="AH738" s="15" t="s">
        <v>5967</v>
      </c>
      <c r="AI738" s="15" t="s">
        <v>78</v>
      </c>
      <c r="AJ738" s="15">
        <v>8208.60424805</v>
      </c>
      <c r="AK738" s="15">
        <v>382.23708175600001</v>
      </c>
      <c r="AL738" s="15">
        <v>3088673.99504</v>
      </c>
      <c r="AM738" s="15">
        <v>1424014.8705500001</v>
      </c>
      <c r="AN738" s="14"/>
      <c r="AO738" s="14"/>
      <c r="AP738" s="19">
        <v>21100</v>
      </c>
      <c r="AQ738" s="19">
        <v>102700</v>
      </c>
      <c r="AR738" s="19">
        <v>0</v>
      </c>
      <c r="AS738" s="19">
        <v>0</v>
      </c>
      <c r="AT738" s="19">
        <f t="shared" ref="AT738:AT788" si="166">SUM(AP738:AS738)</f>
        <v>123800</v>
      </c>
      <c r="AU738" s="19">
        <v>45000</v>
      </c>
      <c r="AV738" s="19">
        <v>3000</v>
      </c>
      <c r="AW738" s="19">
        <v>27580</v>
      </c>
      <c r="AX738" s="19">
        <v>0</v>
      </c>
      <c r="AY738" s="20">
        <f t="shared" si="162"/>
        <v>75580</v>
      </c>
      <c r="AZ738" s="19">
        <f t="shared" si="158"/>
        <v>48220</v>
      </c>
      <c r="BA738" s="21">
        <v>1.4712000000000001</v>
      </c>
      <c r="BB738" s="21">
        <v>2.0617000000000001</v>
      </c>
      <c r="BC738" s="22"/>
      <c r="BD738" s="19">
        <v>1238</v>
      </c>
      <c r="BE738" s="19">
        <f t="shared" si="161"/>
        <v>709.41264000000001</v>
      </c>
      <c r="BF738" s="19">
        <f t="shared" si="163"/>
        <v>994.15174000000002</v>
      </c>
      <c r="BG738" s="23">
        <v>3.4819999999999997E-2</v>
      </c>
      <c r="BH738" s="23">
        <f t="shared" si="160"/>
        <v>3.4819999999999997E-2</v>
      </c>
      <c r="BI738" s="19">
        <v>24.701748124799998</v>
      </c>
      <c r="BJ738" s="19">
        <v>34.616363586799999</v>
      </c>
      <c r="BK738" s="19">
        <f t="shared" si="157"/>
        <v>684.71089187519999</v>
      </c>
      <c r="BL738" s="19">
        <f t="shared" si="157"/>
        <v>959.53537641319997</v>
      </c>
      <c r="BM738" s="19">
        <v>0</v>
      </c>
      <c r="BN738" s="19">
        <v>0</v>
      </c>
      <c r="BO738" s="19">
        <f t="shared" si="164"/>
        <v>0</v>
      </c>
      <c r="BP738" s="24">
        <f t="shared" si="159"/>
        <v>684.71089187519999</v>
      </c>
      <c r="BQ738" s="24">
        <f t="shared" si="159"/>
        <v>959.53537641319997</v>
      </c>
      <c r="BR738" s="24">
        <f t="shared" si="165"/>
        <v>274.82448453799998</v>
      </c>
    </row>
    <row r="739" spans="1:70" s="25" customFormat="1" ht="14.25" x14ac:dyDescent="0.2">
      <c r="A739" s="14">
        <v>1009</v>
      </c>
      <c r="B739" s="14"/>
      <c r="C739" s="15" t="s">
        <v>5968</v>
      </c>
      <c r="D739" s="16">
        <v>24050</v>
      </c>
      <c r="E739" s="15" t="s">
        <v>5969</v>
      </c>
      <c r="F739" s="15" t="s">
        <v>5968</v>
      </c>
      <c r="G739" s="17" t="s">
        <v>5970</v>
      </c>
      <c r="H739" s="17" t="s">
        <v>5971</v>
      </c>
      <c r="I739" s="17" t="s">
        <v>86</v>
      </c>
      <c r="J739" s="15" t="s">
        <v>5972</v>
      </c>
      <c r="K739" s="15" t="s">
        <v>5973</v>
      </c>
      <c r="L739" s="18" t="s">
        <v>5974</v>
      </c>
      <c r="M739" s="15" t="s">
        <v>3396</v>
      </c>
      <c r="N739" s="15" t="s">
        <v>3397</v>
      </c>
      <c r="O739" s="16">
        <v>510</v>
      </c>
      <c r="P739" s="15" t="s">
        <v>118</v>
      </c>
      <c r="Q739" s="15">
        <v>30600</v>
      </c>
      <c r="R739" s="15">
        <v>115700</v>
      </c>
      <c r="S739" s="15">
        <v>146300</v>
      </c>
      <c r="T739" s="15">
        <v>0.22</v>
      </c>
      <c r="U739" s="15" t="s">
        <v>3335</v>
      </c>
      <c r="V739" s="15" t="s">
        <v>76</v>
      </c>
      <c r="W739" s="16">
        <v>1</v>
      </c>
      <c r="X739" s="16">
        <v>1</v>
      </c>
      <c r="Y739" s="15">
        <v>9435</v>
      </c>
      <c r="Z739" s="15">
        <v>0.217</v>
      </c>
      <c r="AA739" s="15" t="s">
        <v>5352</v>
      </c>
      <c r="AB739" s="15" t="s">
        <v>3386</v>
      </c>
      <c r="AC739" s="15">
        <v>116765</v>
      </c>
      <c r="AD739" s="26">
        <v>37120</v>
      </c>
      <c r="AE739" s="15" t="s">
        <v>211</v>
      </c>
      <c r="AF739" s="15" t="s">
        <v>5975</v>
      </c>
      <c r="AG739" s="16">
        <v>1</v>
      </c>
      <c r="AH739" s="15" t="s">
        <v>5976</v>
      </c>
      <c r="AI739" s="15" t="s">
        <v>78</v>
      </c>
      <c r="AJ739" s="15">
        <v>9434.6174316399993</v>
      </c>
      <c r="AK739" s="15">
        <v>403.47219530699999</v>
      </c>
      <c r="AL739" s="15">
        <v>3088548.18726</v>
      </c>
      <c r="AM739" s="15">
        <v>1424014.9985199999</v>
      </c>
      <c r="AN739" s="14"/>
      <c r="AO739" s="14"/>
      <c r="AP739" s="19">
        <v>30600</v>
      </c>
      <c r="AQ739" s="19">
        <v>108700</v>
      </c>
      <c r="AR739" s="19">
        <v>0</v>
      </c>
      <c r="AS739" s="19">
        <v>0</v>
      </c>
      <c r="AT739" s="19">
        <f t="shared" si="166"/>
        <v>139300</v>
      </c>
      <c r="AU739" s="19">
        <v>45000</v>
      </c>
      <c r="AV739" s="19">
        <v>3000</v>
      </c>
      <c r="AW739" s="19">
        <v>33005</v>
      </c>
      <c r="AX739" s="19">
        <v>0</v>
      </c>
      <c r="AY739" s="20">
        <f t="shared" si="162"/>
        <v>81005</v>
      </c>
      <c r="AZ739" s="19">
        <f t="shared" si="158"/>
        <v>58295</v>
      </c>
      <c r="BA739" s="21">
        <v>1.4712000000000001</v>
      </c>
      <c r="BB739" s="21">
        <v>2.0617000000000001</v>
      </c>
      <c r="BC739" s="22"/>
      <c r="BD739" s="19">
        <v>1393</v>
      </c>
      <c r="BE739" s="19">
        <f t="shared" si="161"/>
        <v>857.63604000000009</v>
      </c>
      <c r="BF739" s="19">
        <f t="shared" si="163"/>
        <v>1201.8680150000002</v>
      </c>
      <c r="BG739" s="23">
        <v>3.4819999999999997E-2</v>
      </c>
      <c r="BH739" s="23">
        <f t="shared" si="160"/>
        <v>3.4819999999999997E-2</v>
      </c>
      <c r="BI739" s="19">
        <v>29.862886912800001</v>
      </c>
      <c r="BJ739" s="19">
        <v>41.849044282300007</v>
      </c>
      <c r="BK739" s="19">
        <f t="shared" si="157"/>
        <v>827.77315308720006</v>
      </c>
      <c r="BL739" s="19">
        <f t="shared" si="157"/>
        <v>1160.0189707177003</v>
      </c>
      <c r="BM739" s="19">
        <v>0</v>
      </c>
      <c r="BN739" s="19">
        <v>0</v>
      </c>
      <c r="BO739" s="19">
        <f t="shared" si="164"/>
        <v>0</v>
      </c>
      <c r="BP739" s="24">
        <f t="shared" si="159"/>
        <v>827.77315308720006</v>
      </c>
      <c r="BQ739" s="24">
        <f t="shared" si="159"/>
        <v>1160.0189707177003</v>
      </c>
      <c r="BR739" s="24">
        <f t="shared" si="165"/>
        <v>332.24581763050026</v>
      </c>
    </row>
    <row r="740" spans="1:70" s="25" customFormat="1" ht="14.25" x14ac:dyDescent="0.2">
      <c r="A740" s="14">
        <v>1010</v>
      </c>
      <c r="B740" s="14"/>
      <c r="C740" s="15" t="s">
        <v>5977</v>
      </c>
      <c r="D740" s="16">
        <v>24281</v>
      </c>
      <c r="E740" s="15" t="s">
        <v>5978</v>
      </c>
      <c r="F740" s="15" t="s">
        <v>5977</v>
      </c>
      <c r="G740" s="17" t="s">
        <v>5979</v>
      </c>
      <c r="H740" s="17" t="s">
        <v>5980</v>
      </c>
      <c r="I740" s="17" t="s">
        <v>86</v>
      </c>
      <c r="J740" s="15" t="s">
        <v>5981</v>
      </c>
      <c r="K740" s="15" t="s">
        <v>86</v>
      </c>
      <c r="L740" s="18" t="s">
        <v>5982</v>
      </c>
      <c r="M740" s="15" t="s">
        <v>3396</v>
      </c>
      <c r="N740" s="15" t="s">
        <v>3397</v>
      </c>
      <c r="O740" s="16">
        <v>510</v>
      </c>
      <c r="P740" s="15" t="s">
        <v>118</v>
      </c>
      <c r="Q740" s="15">
        <v>22900</v>
      </c>
      <c r="R740" s="15">
        <v>116500</v>
      </c>
      <c r="S740" s="15">
        <v>139400</v>
      </c>
      <c r="T740" s="15">
        <v>0.16</v>
      </c>
      <c r="U740" s="15" t="s">
        <v>3335</v>
      </c>
      <c r="V740" s="15" t="s">
        <v>76</v>
      </c>
      <c r="W740" s="16">
        <v>1</v>
      </c>
      <c r="X740" s="16">
        <v>1</v>
      </c>
      <c r="Y740" s="15">
        <v>7219</v>
      </c>
      <c r="Z740" s="15">
        <v>0.16600000000000001</v>
      </c>
      <c r="AA740" s="15" t="s">
        <v>5352</v>
      </c>
      <c r="AB740" s="15" t="s">
        <v>3386</v>
      </c>
      <c r="AC740" s="15">
        <v>91000</v>
      </c>
      <c r="AD740" s="26">
        <v>40247</v>
      </c>
      <c r="AE740" s="15" t="s">
        <v>183</v>
      </c>
      <c r="AF740" s="15" t="s">
        <v>5983</v>
      </c>
      <c r="AG740" s="16">
        <v>1</v>
      </c>
      <c r="AH740" s="15" t="s">
        <v>5984</v>
      </c>
      <c r="AI740" s="15" t="s">
        <v>78</v>
      </c>
      <c r="AJ740" s="15">
        <v>7218.9978027300003</v>
      </c>
      <c r="AK740" s="15">
        <v>356.595512364</v>
      </c>
      <c r="AL740" s="15">
        <v>3088525.08293</v>
      </c>
      <c r="AM740" s="15">
        <v>1423947.1574599999</v>
      </c>
      <c r="AN740" s="14"/>
      <c r="AO740" s="14"/>
      <c r="AP740" s="19">
        <v>22900</v>
      </c>
      <c r="AQ740" s="19">
        <v>109500</v>
      </c>
      <c r="AR740" s="19">
        <v>0</v>
      </c>
      <c r="AS740" s="19">
        <v>0</v>
      </c>
      <c r="AT740" s="19">
        <f t="shared" si="166"/>
        <v>132400</v>
      </c>
      <c r="AU740" s="19">
        <v>45000</v>
      </c>
      <c r="AV740" s="19">
        <v>3000</v>
      </c>
      <c r="AW740" s="19">
        <v>30590</v>
      </c>
      <c r="AX740" s="19">
        <v>0</v>
      </c>
      <c r="AY740" s="20">
        <f t="shared" si="162"/>
        <v>78590</v>
      </c>
      <c r="AZ740" s="19">
        <f t="shared" si="158"/>
        <v>53810</v>
      </c>
      <c r="BA740" s="21">
        <v>1.4712000000000001</v>
      </c>
      <c r="BB740" s="21">
        <v>2.0617000000000001</v>
      </c>
      <c r="BC740" s="22"/>
      <c r="BD740" s="19">
        <v>1324</v>
      </c>
      <c r="BE740" s="19">
        <f t="shared" si="161"/>
        <v>791.65272000000004</v>
      </c>
      <c r="BF740" s="19">
        <f t="shared" si="163"/>
        <v>1109.4007700000002</v>
      </c>
      <c r="BG740" s="23">
        <v>3.4819999999999997E-2</v>
      </c>
      <c r="BH740" s="23">
        <f t="shared" si="160"/>
        <v>3.4819999999999997E-2</v>
      </c>
      <c r="BI740" s="19">
        <v>27.565347710399998</v>
      </c>
      <c r="BJ740" s="19">
        <v>38.6293348114</v>
      </c>
      <c r="BK740" s="19">
        <f t="shared" si="157"/>
        <v>764.08737228960001</v>
      </c>
      <c r="BL740" s="19">
        <f t="shared" si="157"/>
        <v>1070.7714351886002</v>
      </c>
      <c r="BM740" s="19">
        <v>0</v>
      </c>
      <c r="BN740" s="19">
        <v>0</v>
      </c>
      <c r="BO740" s="19">
        <f t="shared" si="164"/>
        <v>0</v>
      </c>
      <c r="BP740" s="24">
        <f t="shared" si="159"/>
        <v>764.08737228960001</v>
      </c>
      <c r="BQ740" s="24">
        <f t="shared" si="159"/>
        <v>1070.7714351886002</v>
      </c>
      <c r="BR740" s="24">
        <f t="shared" si="165"/>
        <v>306.6840628990002</v>
      </c>
    </row>
    <row r="741" spans="1:70" s="25" customFormat="1" ht="14.25" x14ac:dyDescent="0.2">
      <c r="A741" s="14">
        <v>1011</v>
      </c>
      <c r="B741" s="14"/>
      <c r="C741" s="15" t="s">
        <v>5985</v>
      </c>
      <c r="D741" s="16">
        <v>19240</v>
      </c>
      <c r="E741" s="15" t="s">
        <v>5986</v>
      </c>
      <c r="F741" s="15" t="s">
        <v>5985</v>
      </c>
      <c r="G741" s="17" t="s">
        <v>5987</v>
      </c>
      <c r="H741" s="17" t="s">
        <v>5988</v>
      </c>
      <c r="I741" s="17" t="s">
        <v>86</v>
      </c>
      <c r="J741" s="15" t="s">
        <v>5989</v>
      </c>
      <c r="K741" s="15" t="s">
        <v>2681</v>
      </c>
      <c r="L741" s="18" t="s">
        <v>5990</v>
      </c>
      <c r="M741" s="15" t="s">
        <v>3396</v>
      </c>
      <c r="N741" s="15" t="s">
        <v>3397</v>
      </c>
      <c r="O741" s="16">
        <v>510</v>
      </c>
      <c r="P741" s="15" t="s">
        <v>118</v>
      </c>
      <c r="Q741" s="15">
        <v>22200</v>
      </c>
      <c r="R741" s="15">
        <v>99700</v>
      </c>
      <c r="S741" s="15">
        <v>121900</v>
      </c>
      <c r="T741" s="15">
        <v>0.16</v>
      </c>
      <c r="U741" s="15" t="s">
        <v>3335</v>
      </c>
      <c r="V741" s="15" t="s">
        <v>76</v>
      </c>
      <c r="W741" s="16">
        <v>1</v>
      </c>
      <c r="X741" s="16">
        <v>1</v>
      </c>
      <c r="Y741" s="15">
        <v>7303</v>
      </c>
      <c r="Z741" s="15">
        <v>0.16800000000000001</v>
      </c>
      <c r="AA741" s="15" t="s">
        <v>5352</v>
      </c>
      <c r="AB741" s="15" t="s">
        <v>3386</v>
      </c>
      <c r="AC741" s="15">
        <v>112500</v>
      </c>
      <c r="AD741" s="26">
        <v>41100</v>
      </c>
      <c r="AE741" s="15" t="s">
        <v>211</v>
      </c>
      <c r="AF741" s="15" t="s">
        <v>5991</v>
      </c>
      <c r="AG741" s="16">
        <v>1</v>
      </c>
      <c r="AH741" s="15" t="s">
        <v>5992</v>
      </c>
      <c r="AI741" s="15" t="s">
        <v>78</v>
      </c>
      <c r="AJ741" s="15">
        <v>7303.4116210900002</v>
      </c>
      <c r="AK741" s="15">
        <v>362.725065605</v>
      </c>
      <c r="AL741" s="15">
        <v>3088502.7147400002</v>
      </c>
      <c r="AM741" s="15">
        <v>1423889.4974400001</v>
      </c>
      <c r="AN741" s="14"/>
      <c r="AO741" s="14"/>
      <c r="AP741" s="19">
        <v>22200</v>
      </c>
      <c r="AQ741" s="19">
        <v>93700</v>
      </c>
      <c r="AR741" s="19">
        <v>0</v>
      </c>
      <c r="AS741" s="19">
        <v>0</v>
      </c>
      <c r="AT741" s="19">
        <f t="shared" si="166"/>
        <v>115900</v>
      </c>
      <c r="AU741" s="19">
        <v>45000</v>
      </c>
      <c r="AV741" s="19">
        <v>3000</v>
      </c>
      <c r="AW741" s="19">
        <v>24815</v>
      </c>
      <c r="AX741" s="19">
        <v>0</v>
      </c>
      <c r="AY741" s="20">
        <f t="shared" si="162"/>
        <v>72815</v>
      </c>
      <c r="AZ741" s="19">
        <f t="shared" si="158"/>
        <v>43085</v>
      </c>
      <c r="BA741" s="21">
        <v>1.4712000000000001</v>
      </c>
      <c r="BB741" s="21">
        <v>2.0617000000000001</v>
      </c>
      <c r="BC741" s="22"/>
      <c r="BD741" s="19">
        <v>1159</v>
      </c>
      <c r="BE741" s="19">
        <f t="shared" si="161"/>
        <v>633.86652000000004</v>
      </c>
      <c r="BF741" s="19">
        <f t="shared" si="163"/>
        <v>888.28344500000003</v>
      </c>
      <c r="BG741" s="23">
        <v>3.4819999999999997E-2</v>
      </c>
      <c r="BH741" s="23">
        <f t="shared" si="160"/>
        <v>3.4819999999999997E-2</v>
      </c>
      <c r="BI741" s="19">
        <v>22.071232226399999</v>
      </c>
      <c r="BJ741" s="19">
        <v>30.930029554899999</v>
      </c>
      <c r="BK741" s="19">
        <f t="shared" si="157"/>
        <v>611.79528777360008</v>
      </c>
      <c r="BL741" s="19">
        <f t="shared" si="157"/>
        <v>857.35341544510004</v>
      </c>
      <c r="BM741" s="19">
        <v>0</v>
      </c>
      <c r="BN741" s="19">
        <v>0</v>
      </c>
      <c r="BO741" s="19">
        <f t="shared" si="164"/>
        <v>0</v>
      </c>
      <c r="BP741" s="24">
        <f t="shared" si="159"/>
        <v>611.79528777360008</v>
      </c>
      <c r="BQ741" s="24">
        <f t="shared" si="159"/>
        <v>857.35341544510004</v>
      </c>
      <c r="BR741" s="24">
        <f t="shared" si="165"/>
        <v>245.55812767149996</v>
      </c>
    </row>
    <row r="742" spans="1:70" s="25" customFormat="1" ht="14.25" x14ac:dyDescent="0.2">
      <c r="A742" s="14">
        <v>1012</v>
      </c>
      <c r="B742" s="14"/>
      <c r="C742" s="15"/>
      <c r="D742" s="16">
        <v>19648</v>
      </c>
      <c r="E742" s="15" t="s">
        <v>5993</v>
      </c>
      <c r="F742" s="15" t="s">
        <v>5994</v>
      </c>
      <c r="G742" s="17" t="s">
        <v>5995</v>
      </c>
      <c r="H742" s="17" t="s">
        <v>5996</v>
      </c>
      <c r="I742" s="17" t="s">
        <v>86</v>
      </c>
      <c r="J742" s="15" t="s">
        <v>5997</v>
      </c>
      <c r="K742" s="15" t="s">
        <v>5998</v>
      </c>
      <c r="L742" s="18" t="s">
        <v>5999</v>
      </c>
      <c r="M742" s="15" t="s">
        <v>3396</v>
      </c>
      <c r="N742" s="15" t="s">
        <v>3397</v>
      </c>
      <c r="O742" s="16">
        <v>510</v>
      </c>
      <c r="P742" s="15" t="s">
        <v>118</v>
      </c>
      <c r="Q742" s="15">
        <v>22100</v>
      </c>
      <c r="R742" s="15">
        <v>131600</v>
      </c>
      <c r="S742" s="15">
        <v>153700</v>
      </c>
      <c r="T742" s="15">
        <v>0.16</v>
      </c>
      <c r="U742" s="15" t="s">
        <v>3335</v>
      </c>
      <c r="V742" s="15" t="s">
        <v>76</v>
      </c>
      <c r="W742" s="16">
        <v>1</v>
      </c>
      <c r="X742" s="16">
        <v>1</v>
      </c>
      <c r="Y742" s="15">
        <v>6939</v>
      </c>
      <c r="Z742" s="15">
        <v>0.159</v>
      </c>
      <c r="AA742" s="15" t="s">
        <v>5352</v>
      </c>
      <c r="AB742" s="15" t="s">
        <v>3386</v>
      </c>
      <c r="AC742" s="15">
        <v>149500</v>
      </c>
      <c r="AD742" s="26">
        <v>41731</v>
      </c>
      <c r="AE742" s="15" t="s">
        <v>211</v>
      </c>
      <c r="AF742" s="15" t="s">
        <v>6000</v>
      </c>
      <c r="AG742" s="16">
        <v>1</v>
      </c>
      <c r="AH742" s="15" t="s">
        <v>6001</v>
      </c>
      <c r="AI742" s="15" t="s">
        <v>78</v>
      </c>
      <c r="AJ742" s="15">
        <v>6938.7868652300003</v>
      </c>
      <c r="AK742" s="15">
        <v>354.42446669399999</v>
      </c>
      <c r="AL742" s="15">
        <v>3088478.2161500002</v>
      </c>
      <c r="AM742" s="15">
        <v>1423834.6682599999</v>
      </c>
      <c r="AN742" s="14"/>
      <c r="AO742" s="14"/>
      <c r="AP742" s="19">
        <v>22100</v>
      </c>
      <c r="AQ742" s="19">
        <v>123700</v>
      </c>
      <c r="AR742" s="19">
        <v>0</v>
      </c>
      <c r="AS742" s="19">
        <v>0</v>
      </c>
      <c r="AT742" s="19">
        <f t="shared" si="166"/>
        <v>145800</v>
      </c>
      <c r="AU742" s="19">
        <v>45000</v>
      </c>
      <c r="AV742" s="19">
        <v>0</v>
      </c>
      <c r="AW742" s="19">
        <v>35280</v>
      </c>
      <c r="AX742" s="19">
        <v>0</v>
      </c>
      <c r="AY742" s="20">
        <f t="shared" si="162"/>
        <v>80280</v>
      </c>
      <c r="AZ742" s="19">
        <f t="shared" si="158"/>
        <v>65520</v>
      </c>
      <c r="BA742" s="21">
        <v>1.4712000000000001</v>
      </c>
      <c r="BB742" s="21">
        <v>2.0617000000000001</v>
      </c>
      <c r="BC742" s="22"/>
      <c r="BD742" s="19">
        <v>1458</v>
      </c>
      <c r="BE742" s="19">
        <f t="shared" si="161"/>
        <v>963.93024000000014</v>
      </c>
      <c r="BF742" s="19">
        <f t="shared" si="163"/>
        <v>1350.8258400000002</v>
      </c>
      <c r="BG742" s="23">
        <v>3.4819999999999997E-2</v>
      </c>
      <c r="BH742" s="23">
        <f t="shared" si="160"/>
        <v>3.4819999999999997E-2</v>
      </c>
      <c r="BI742" s="19">
        <v>33.564050956800003</v>
      </c>
      <c r="BJ742" s="19">
        <v>47.0357557488</v>
      </c>
      <c r="BK742" s="19">
        <f t="shared" si="157"/>
        <v>930.36618904320017</v>
      </c>
      <c r="BL742" s="19">
        <f t="shared" si="157"/>
        <v>1303.7900842512001</v>
      </c>
      <c r="BM742" s="19">
        <v>0</v>
      </c>
      <c r="BN742" s="19">
        <v>0</v>
      </c>
      <c r="BO742" s="19">
        <f t="shared" si="164"/>
        <v>0</v>
      </c>
      <c r="BP742" s="24">
        <f t="shared" si="159"/>
        <v>930.36618904320017</v>
      </c>
      <c r="BQ742" s="24">
        <f t="shared" si="159"/>
        <v>1303.7900842512001</v>
      </c>
      <c r="BR742" s="24">
        <f t="shared" si="165"/>
        <v>373.42389520799998</v>
      </c>
    </row>
    <row r="743" spans="1:70" s="25" customFormat="1" ht="14.25" x14ac:dyDescent="0.2">
      <c r="A743" s="14">
        <v>1013</v>
      </c>
      <c r="B743" s="14"/>
      <c r="C743" s="15" t="s">
        <v>6002</v>
      </c>
      <c r="D743" s="16">
        <v>9077</v>
      </c>
      <c r="E743" s="15" t="s">
        <v>6003</v>
      </c>
      <c r="F743" s="15" t="s">
        <v>6002</v>
      </c>
      <c r="G743" s="17" t="s">
        <v>6004</v>
      </c>
      <c r="H743" s="17" t="s">
        <v>6005</v>
      </c>
      <c r="I743" s="17" t="s">
        <v>86</v>
      </c>
      <c r="J743" s="15" t="s">
        <v>6006</v>
      </c>
      <c r="K743" s="15" t="s">
        <v>3213</v>
      </c>
      <c r="L743" s="18" t="s">
        <v>6007</v>
      </c>
      <c r="M743" s="15" t="s">
        <v>3396</v>
      </c>
      <c r="N743" s="15" t="s">
        <v>3397</v>
      </c>
      <c r="O743" s="16">
        <v>510</v>
      </c>
      <c r="P743" s="15" t="s">
        <v>118</v>
      </c>
      <c r="Q743" s="15">
        <v>22100</v>
      </c>
      <c r="R743" s="15">
        <v>102600</v>
      </c>
      <c r="S743" s="15">
        <v>124700</v>
      </c>
      <c r="T743" s="15">
        <v>0.16</v>
      </c>
      <c r="U743" s="15" t="s">
        <v>3335</v>
      </c>
      <c r="V743" s="15" t="s">
        <v>76</v>
      </c>
      <c r="W743" s="16">
        <v>1</v>
      </c>
      <c r="X743" s="16">
        <v>1</v>
      </c>
      <c r="Y743" s="15">
        <v>7031</v>
      </c>
      <c r="Z743" s="15">
        <v>0.161</v>
      </c>
      <c r="AA743" s="15" t="s">
        <v>5352</v>
      </c>
      <c r="AB743" s="15" t="s">
        <v>3386</v>
      </c>
      <c r="AC743" s="15">
        <v>106669</v>
      </c>
      <c r="AD743" s="26">
        <v>36973</v>
      </c>
      <c r="AE743" s="15" t="s">
        <v>211</v>
      </c>
      <c r="AF743" s="15" t="s">
        <v>6008</v>
      </c>
      <c r="AG743" s="16">
        <v>1</v>
      </c>
      <c r="AH743" s="15" t="s">
        <v>6009</v>
      </c>
      <c r="AI743" s="15" t="s">
        <v>78</v>
      </c>
      <c r="AJ743" s="15">
        <v>7030.9858398400002</v>
      </c>
      <c r="AK743" s="15">
        <v>355.494429099</v>
      </c>
      <c r="AL743" s="15">
        <v>3088454.0635199999</v>
      </c>
      <c r="AM743" s="15">
        <v>1423780.8494500001</v>
      </c>
      <c r="AN743" s="14"/>
      <c r="AO743" s="14"/>
      <c r="AP743" s="19">
        <v>22100</v>
      </c>
      <c r="AQ743" s="19">
        <v>96400</v>
      </c>
      <c r="AR743" s="19">
        <v>0</v>
      </c>
      <c r="AS743" s="19">
        <v>0</v>
      </c>
      <c r="AT743" s="19">
        <f t="shared" si="166"/>
        <v>118500</v>
      </c>
      <c r="AU743" s="19">
        <v>45000</v>
      </c>
      <c r="AV743" s="19">
        <v>3000</v>
      </c>
      <c r="AW743" s="19">
        <v>25725</v>
      </c>
      <c r="AX743" s="19">
        <v>0</v>
      </c>
      <c r="AY743" s="20">
        <f t="shared" si="162"/>
        <v>73725</v>
      </c>
      <c r="AZ743" s="19">
        <f t="shared" si="158"/>
        <v>44775</v>
      </c>
      <c r="BA743" s="21">
        <v>1.4712000000000001</v>
      </c>
      <c r="BB743" s="21">
        <v>2.0617000000000001</v>
      </c>
      <c r="BC743" s="22"/>
      <c r="BD743" s="19">
        <v>1185</v>
      </c>
      <c r="BE743" s="19">
        <f t="shared" si="161"/>
        <v>658.72980000000007</v>
      </c>
      <c r="BF743" s="19">
        <f t="shared" si="163"/>
        <v>923.12617499999999</v>
      </c>
      <c r="BG743" s="23">
        <v>3.4819999999999997E-2</v>
      </c>
      <c r="BH743" s="23">
        <f t="shared" si="160"/>
        <v>3.4819999999999997E-2</v>
      </c>
      <c r="BI743" s="19">
        <v>22.936971635999999</v>
      </c>
      <c r="BJ743" s="19">
        <v>32.143253413499998</v>
      </c>
      <c r="BK743" s="19">
        <f t="shared" si="157"/>
        <v>635.79282836400012</v>
      </c>
      <c r="BL743" s="19">
        <f t="shared" si="157"/>
        <v>890.98292158649997</v>
      </c>
      <c r="BM743" s="19">
        <v>0</v>
      </c>
      <c r="BN743" s="19">
        <v>0</v>
      </c>
      <c r="BO743" s="19">
        <f t="shared" si="164"/>
        <v>0</v>
      </c>
      <c r="BP743" s="24">
        <f t="shared" si="159"/>
        <v>635.79282836400012</v>
      </c>
      <c r="BQ743" s="24">
        <f t="shared" si="159"/>
        <v>890.98292158649997</v>
      </c>
      <c r="BR743" s="24">
        <f t="shared" si="165"/>
        <v>255.19009322249985</v>
      </c>
    </row>
    <row r="744" spans="1:70" s="25" customFormat="1" ht="14.25" x14ac:dyDescent="0.2">
      <c r="A744" s="14">
        <v>1014</v>
      </c>
      <c r="B744" s="14"/>
      <c r="C744" s="15"/>
      <c r="D744" s="16">
        <v>24169</v>
      </c>
      <c r="E744" s="15" t="s">
        <v>6010</v>
      </c>
      <c r="F744" s="15" t="s">
        <v>6011</v>
      </c>
      <c r="G744" s="17" t="s">
        <v>6012</v>
      </c>
      <c r="H744" s="17" t="s">
        <v>6013</v>
      </c>
      <c r="I744" s="17" t="s">
        <v>86</v>
      </c>
      <c r="J744" s="15" t="s">
        <v>6014</v>
      </c>
      <c r="K744" s="15" t="s">
        <v>864</v>
      </c>
      <c r="L744" s="18" t="s">
        <v>6015</v>
      </c>
      <c r="M744" s="15" t="s">
        <v>3396</v>
      </c>
      <c r="N744" s="15" t="s">
        <v>3397</v>
      </c>
      <c r="O744" s="16">
        <v>510</v>
      </c>
      <c r="P744" s="15" t="s">
        <v>118</v>
      </c>
      <c r="Q744" s="15">
        <v>22100</v>
      </c>
      <c r="R744" s="15">
        <v>129300</v>
      </c>
      <c r="S744" s="15">
        <v>151400</v>
      </c>
      <c r="T744" s="15">
        <v>0.16</v>
      </c>
      <c r="U744" s="15" t="s">
        <v>3335</v>
      </c>
      <c r="V744" s="15" t="s">
        <v>76</v>
      </c>
      <c r="W744" s="16">
        <v>1</v>
      </c>
      <c r="X744" s="16">
        <v>1</v>
      </c>
      <c r="Y744" s="15">
        <v>7015</v>
      </c>
      <c r="Z744" s="15">
        <v>0.161</v>
      </c>
      <c r="AA744" s="15" t="s">
        <v>5352</v>
      </c>
      <c r="AB744" s="15" t="s">
        <v>3386</v>
      </c>
      <c r="AC744" s="15">
        <v>132000</v>
      </c>
      <c r="AD744" s="26">
        <v>40735</v>
      </c>
      <c r="AE744" s="15" t="s">
        <v>147</v>
      </c>
      <c r="AF744" s="15" t="s">
        <v>6016</v>
      </c>
      <c r="AG744" s="16">
        <v>1</v>
      </c>
      <c r="AH744" s="15" t="s">
        <v>6017</v>
      </c>
      <c r="AI744" s="15" t="s">
        <v>78</v>
      </c>
      <c r="AJ744" s="15">
        <v>7015.2277832</v>
      </c>
      <c r="AK744" s="15">
        <v>355.93016334700002</v>
      </c>
      <c r="AL744" s="15">
        <v>3088430.4595300001</v>
      </c>
      <c r="AM744" s="15">
        <v>1423726.37249</v>
      </c>
      <c r="AN744" s="14"/>
      <c r="AO744" s="14"/>
      <c r="AP744" s="19">
        <v>22100</v>
      </c>
      <c r="AQ744" s="19">
        <v>121600</v>
      </c>
      <c r="AR744" s="19">
        <v>0</v>
      </c>
      <c r="AS744" s="19">
        <v>0</v>
      </c>
      <c r="AT744" s="19">
        <f t="shared" si="166"/>
        <v>143700</v>
      </c>
      <c r="AU744" s="19">
        <v>45000</v>
      </c>
      <c r="AV744" s="19">
        <v>3000</v>
      </c>
      <c r="AW744" s="19">
        <v>34545</v>
      </c>
      <c r="AX744" s="19">
        <v>24960</v>
      </c>
      <c r="AY744" s="20">
        <f t="shared" si="162"/>
        <v>107505</v>
      </c>
      <c r="AZ744" s="19">
        <f t="shared" si="158"/>
        <v>36195</v>
      </c>
      <c r="BA744" s="21">
        <v>1.4712000000000001</v>
      </c>
      <c r="BB744" s="21">
        <v>2.0617000000000001</v>
      </c>
      <c r="BC744" s="22"/>
      <c r="BD744" s="19">
        <v>1437</v>
      </c>
      <c r="BE744" s="19">
        <f t="shared" si="161"/>
        <v>532.50084000000004</v>
      </c>
      <c r="BF744" s="19">
        <f t="shared" si="163"/>
        <v>746.23231499999997</v>
      </c>
      <c r="BG744" s="23">
        <v>3.4819999999999997E-2</v>
      </c>
      <c r="BH744" s="23">
        <f t="shared" si="160"/>
        <v>3.4819999999999997E-2</v>
      </c>
      <c r="BI744" s="19">
        <v>18.541679248800001</v>
      </c>
      <c r="BJ744" s="19">
        <v>25.983809208299995</v>
      </c>
      <c r="BK744" s="19">
        <f t="shared" si="157"/>
        <v>513.95916075119999</v>
      </c>
      <c r="BL744" s="19">
        <f t="shared" si="157"/>
        <v>720.24850579169993</v>
      </c>
      <c r="BM744" s="19">
        <v>0</v>
      </c>
      <c r="BN744" s="19">
        <v>0</v>
      </c>
      <c r="BO744" s="19">
        <f t="shared" si="164"/>
        <v>0</v>
      </c>
      <c r="BP744" s="24">
        <f t="shared" si="159"/>
        <v>513.95916075119999</v>
      </c>
      <c r="BQ744" s="24">
        <f t="shared" si="159"/>
        <v>720.24850579169993</v>
      </c>
      <c r="BR744" s="24">
        <f t="shared" si="165"/>
        <v>206.28934504049994</v>
      </c>
    </row>
    <row r="745" spans="1:70" s="25" customFormat="1" ht="14.25" x14ac:dyDescent="0.2">
      <c r="A745" s="14">
        <v>1015</v>
      </c>
      <c r="B745" s="14"/>
      <c r="C745" s="15"/>
      <c r="D745" s="16">
        <v>19886</v>
      </c>
      <c r="E745" s="15" t="s">
        <v>6018</v>
      </c>
      <c r="F745" s="15" t="s">
        <v>6019</v>
      </c>
      <c r="G745" s="17" t="s">
        <v>6020</v>
      </c>
      <c r="H745" s="17" t="s">
        <v>6021</v>
      </c>
      <c r="I745" s="17" t="s">
        <v>6022</v>
      </c>
      <c r="J745" s="15" t="s">
        <v>6023</v>
      </c>
      <c r="K745" s="15" t="s">
        <v>2535</v>
      </c>
      <c r="L745" s="18" t="s">
        <v>6024</v>
      </c>
      <c r="M745" s="15" t="s">
        <v>3396</v>
      </c>
      <c r="N745" s="15" t="s">
        <v>3397</v>
      </c>
      <c r="O745" s="16">
        <v>510</v>
      </c>
      <c r="P745" s="15" t="s">
        <v>118</v>
      </c>
      <c r="Q745" s="15">
        <v>22100</v>
      </c>
      <c r="R745" s="15">
        <v>115100</v>
      </c>
      <c r="S745" s="15">
        <v>137200</v>
      </c>
      <c r="T745" s="15">
        <v>0.16</v>
      </c>
      <c r="U745" s="15" t="s">
        <v>3335</v>
      </c>
      <c r="V745" s="15" t="s">
        <v>76</v>
      </c>
      <c r="W745" s="16">
        <v>1</v>
      </c>
      <c r="X745" s="16">
        <v>1</v>
      </c>
      <c r="Y745" s="15">
        <v>7066</v>
      </c>
      <c r="Z745" s="15">
        <v>0.16200000000000001</v>
      </c>
      <c r="AA745" s="15" t="s">
        <v>5352</v>
      </c>
      <c r="AB745" s="15" t="s">
        <v>3386</v>
      </c>
      <c r="AC745" s="15">
        <v>115000</v>
      </c>
      <c r="AD745" s="26">
        <v>40247</v>
      </c>
      <c r="AE745" s="15" t="s">
        <v>183</v>
      </c>
      <c r="AF745" s="15" t="s">
        <v>6025</v>
      </c>
      <c r="AG745" s="16">
        <v>1</v>
      </c>
      <c r="AH745" s="15" t="s">
        <v>6026</v>
      </c>
      <c r="AI745" s="15" t="s">
        <v>78</v>
      </c>
      <c r="AJ745" s="15">
        <v>7066.4150390599998</v>
      </c>
      <c r="AK745" s="15">
        <v>351.91788261300002</v>
      </c>
      <c r="AL745" s="15">
        <v>3088407.8941799998</v>
      </c>
      <c r="AM745" s="15">
        <v>1423671.6144300001</v>
      </c>
      <c r="AN745" s="14"/>
      <c r="AO745" s="14"/>
      <c r="AP745" s="19">
        <v>22100</v>
      </c>
      <c r="AQ745" s="19">
        <v>108200</v>
      </c>
      <c r="AR745" s="19">
        <v>0</v>
      </c>
      <c r="AS745" s="19">
        <v>0</v>
      </c>
      <c r="AT745" s="19">
        <f t="shared" si="166"/>
        <v>130300</v>
      </c>
      <c r="AU745" s="19">
        <v>45000</v>
      </c>
      <c r="AV745" s="19">
        <v>0</v>
      </c>
      <c r="AW745" s="19">
        <v>29855</v>
      </c>
      <c r="AX745" s="19">
        <v>0</v>
      </c>
      <c r="AY745" s="20">
        <f t="shared" si="162"/>
        <v>74855</v>
      </c>
      <c r="AZ745" s="19">
        <f t="shared" si="158"/>
        <v>55445</v>
      </c>
      <c r="BA745" s="21">
        <v>1.4712000000000001</v>
      </c>
      <c r="BB745" s="21">
        <v>2.0617000000000001</v>
      </c>
      <c r="BC745" s="22"/>
      <c r="BD745" s="19">
        <v>1303</v>
      </c>
      <c r="BE745" s="19">
        <f t="shared" si="161"/>
        <v>815.70684000000006</v>
      </c>
      <c r="BF745" s="19">
        <f t="shared" si="163"/>
        <v>1143.1095650000002</v>
      </c>
      <c r="BG745" s="23">
        <v>3.4819999999999997E-2</v>
      </c>
      <c r="BH745" s="23">
        <f t="shared" si="160"/>
        <v>3.4819999999999997E-2</v>
      </c>
      <c r="BI745" s="19">
        <v>28.4029121688</v>
      </c>
      <c r="BJ745" s="19">
        <v>39.803075053300006</v>
      </c>
      <c r="BK745" s="19">
        <f t="shared" si="157"/>
        <v>787.3039278312001</v>
      </c>
      <c r="BL745" s="19">
        <f t="shared" si="157"/>
        <v>1103.3064899467001</v>
      </c>
      <c r="BM745" s="19">
        <v>0</v>
      </c>
      <c r="BN745" s="19">
        <v>0</v>
      </c>
      <c r="BO745" s="19">
        <f t="shared" si="164"/>
        <v>0</v>
      </c>
      <c r="BP745" s="24">
        <f t="shared" si="159"/>
        <v>787.3039278312001</v>
      </c>
      <c r="BQ745" s="24">
        <f t="shared" si="159"/>
        <v>1103.3064899467001</v>
      </c>
      <c r="BR745" s="24">
        <f t="shared" si="165"/>
        <v>316.00256211550004</v>
      </c>
    </row>
    <row r="746" spans="1:70" s="25" customFormat="1" ht="14.25" x14ac:dyDescent="0.2">
      <c r="A746" s="14">
        <v>1016</v>
      </c>
      <c r="B746" s="14"/>
      <c r="C746" s="15"/>
      <c r="D746" s="16">
        <v>4599</v>
      </c>
      <c r="E746" s="15" t="s">
        <v>6027</v>
      </c>
      <c r="F746" s="15" t="s">
        <v>6028</v>
      </c>
      <c r="G746" s="17" t="s">
        <v>6029</v>
      </c>
      <c r="H746" s="17" t="s">
        <v>6030</v>
      </c>
      <c r="I746" s="17" t="s">
        <v>86</v>
      </c>
      <c r="J746" s="15" t="s">
        <v>6030</v>
      </c>
      <c r="K746" s="15" t="s">
        <v>1330</v>
      </c>
      <c r="L746" s="18" t="s">
        <v>6031</v>
      </c>
      <c r="M746" s="15" t="s">
        <v>3396</v>
      </c>
      <c r="N746" s="15" t="s">
        <v>3397</v>
      </c>
      <c r="O746" s="16">
        <v>510</v>
      </c>
      <c r="P746" s="15" t="s">
        <v>118</v>
      </c>
      <c r="Q746" s="15">
        <v>33800</v>
      </c>
      <c r="R746" s="15">
        <v>125100</v>
      </c>
      <c r="S746" s="15">
        <v>158900</v>
      </c>
      <c r="T746" s="15">
        <v>0.25</v>
      </c>
      <c r="U746" s="15" t="s">
        <v>3335</v>
      </c>
      <c r="V746" s="15" t="s">
        <v>76</v>
      </c>
      <c r="W746" s="16">
        <v>1</v>
      </c>
      <c r="X746" s="16">
        <v>1</v>
      </c>
      <c r="Y746" s="15">
        <v>9258</v>
      </c>
      <c r="Z746" s="15">
        <v>0.21299999999999999</v>
      </c>
      <c r="AA746" s="15" t="s">
        <v>5352</v>
      </c>
      <c r="AB746" s="15" t="s">
        <v>3386</v>
      </c>
      <c r="AC746" s="15">
        <v>146000</v>
      </c>
      <c r="AD746" s="26">
        <v>40781</v>
      </c>
      <c r="AE746" s="15" t="s">
        <v>119</v>
      </c>
      <c r="AF746" s="15" t="s">
        <v>119</v>
      </c>
      <c r="AG746" s="16">
        <v>1</v>
      </c>
      <c r="AH746" s="15" t="s">
        <v>6032</v>
      </c>
      <c r="AI746" s="15" t="s">
        <v>78</v>
      </c>
      <c r="AJ746" s="15">
        <v>9258.3937988300004</v>
      </c>
      <c r="AK746" s="15">
        <v>424.158210381</v>
      </c>
      <c r="AL746" s="15">
        <v>3088388.5469200001</v>
      </c>
      <c r="AM746" s="15">
        <v>1423594.33754</v>
      </c>
      <c r="AN746" s="14"/>
      <c r="AO746" s="14"/>
      <c r="AP746" s="19">
        <v>33800</v>
      </c>
      <c r="AQ746" s="19">
        <v>117600</v>
      </c>
      <c r="AR746" s="19">
        <v>0</v>
      </c>
      <c r="AS746" s="19">
        <v>0</v>
      </c>
      <c r="AT746" s="19">
        <f t="shared" si="166"/>
        <v>151400</v>
      </c>
      <c r="AU746" s="19">
        <v>45000</v>
      </c>
      <c r="AV746" s="19">
        <v>0</v>
      </c>
      <c r="AW746" s="19">
        <v>37240</v>
      </c>
      <c r="AX746" s="19">
        <v>0</v>
      </c>
      <c r="AY746" s="20">
        <f t="shared" si="162"/>
        <v>82240</v>
      </c>
      <c r="AZ746" s="19">
        <f t="shared" si="158"/>
        <v>69160</v>
      </c>
      <c r="BA746" s="21">
        <v>1.4712000000000001</v>
      </c>
      <c r="BB746" s="21">
        <v>2.0617000000000001</v>
      </c>
      <c r="BC746" s="22"/>
      <c r="BD746" s="19">
        <v>1514</v>
      </c>
      <c r="BE746" s="19">
        <f t="shared" si="161"/>
        <v>1017.4819200000001</v>
      </c>
      <c r="BF746" s="19">
        <f t="shared" si="163"/>
        <v>1425.8717200000001</v>
      </c>
      <c r="BG746" s="23">
        <v>3.4819999999999997E-2</v>
      </c>
      <c r="BH746" s="23">
        <f t="shared" si="160"/>
        <v>3.4819999999999997E-2</v>
      </c>
      <c r="BI746" s="19">
        <v>35.428720454400001</v>
      </c>
      <c r="BJ746" s="19">
        <v>49.648853290399998</v>
      </c>
      <c r="BK746" s="19">
        <f t="shared" si="157"/>
        <v>982.05319954560002</v>
      </c>
      <c r="BL746" s="19">
        <f t="shared" si="157"/>
        <v>1376.2228667096001</v>
      </c>
      <c r="BM746" s="19">
        <v>0</v>
      </c>
      <c r="BN746" s="19">
        <v>0</v>
      </c>
      <c r="BO746" s="19">
        <f t="shared" si="164"/>
        <v>0</v>
      </c>
      <c r="BP746" s="24">
        <f t="shared" si="159"/>
        <v>982.05319954560002</v>
      </c>
      <c r="BQ746" s="24">
        <f t="shared" si="159"/>
        <v>1376.2228667096001</v>
      </c>
      <c r="BR746" s="24">
        <f t="shared" si="165"/>
        <v>394.16966716400009</v>
      </c>
    </row>
    <row r="747" spans="1:70" s="25" customFormat="1" ht="14.25" x14ac:dyDescent="0.2">
      <c r="A747" s="14">
        <v>1017</v>
      </c>
      <c r="B747" s="14"/>
      <c r="C747" s="15"/>
      <c r="D747" s="16">
        <v>34361</v>
      </c>
      <c r="E747" s="15" t="s">
        <v>6033</v>
      </c>
      <c r="F747" s="15" t="s">
        <v>6034</v>
      </c>
      <c r="G747" s="17" t="s">
        <v>6035</v>
      </c>
      <c r="H747" s="17" t="s">
        <v>6036</v>
      </c>
      <c r="I747" s="17" t="s">
        <v>86</v>
      </c>
      <c r="J747" s="15" t="s">
        <v>6037</v>
      </c>
      <c r="K747" s="15" t="s">
        <v>6038</v>
      </c>
      <c r="L747" s="18" t="s">
        <v>6039</v>
      </c>
      <c r="M747" s="15" t="s">
        <v>3396</v>
      </c>
      <c r="N747" s="15" t="s">
        <v>3397</v>
      </c>
      <c r="O747" s="16">
        <v>510</v>
      </c>
      <c r="P747" s="15" t="s">
        <v>118</v>
      </c>
      <c r="Q747" s="15">
        <v>51700</v>
      </c>
      <c r="R747" s="15">
        <v>109500</v>
      </c>
      <c r="S747" s="15">
        <v>161200</v>
      </c>
      <c r="T747" s="15">
        <v>0.46</v>
      </c>
      <c r="U747" s="15" t="s">
        <v>3335</v>
      </c>
      <c r="V747" s="15" t="s">
        <v>76</v>
      </c>
      <c r="W747" s="16">
        <v>1</v>
      </c>
      <c r="X747" s="16">
        <v>1</v>
      </c>
      <c r="Y747" s="15">
        <v>20113</v>
      </c>
      <c r="Z747" s="15">
        <v>0.46200000000000002</v>
      </c>
      <c r="AA747" s="15" t="s">
        <v>5352</v>
      </c>
      <c r="AB747" s="15" t="s">
        <v>3386</v>
      </c>
      <c r="AC747" s="15">
        <v>125000</v>
      </c>
      <c r="AD747" s="26">
        <v>40918</v>
      </c>
      <c r="AE747" s="15" t="s">
        <v>211</v>
      </c>
      <c r="AF747" s="15" t="s">
        <v>6040</v>
      </c>
      <c r="AG747" s="16">
        <v>1</v>
      </c>
      <c r="AH747" s="15" t="s">
        <v>6041</v>
      </c>
      <c r="AI747" s="15" t="s">
        <v>78</v>
      </c>
      <c r="AJ747" s="15">
        <v>20113.4121094</v>
      </c>
      <c r="AK747" s="15">
        <v>576.02493782099998</v>
      </c>
      <c r="AL747" s="15">
        <v>3088317.6189999999</v>
      </c>
      <c r="AM747" s="15">
        <v>1423522.28336</v>
      </c>
      <c r="AN747" s="14"/>
      <c r="AO747" s="14"/>
      <c r="AP747" s="19">
        <v>51700</v>
      </c>
      <c r="AQ747" s="19">
        <v>102900</v>
      </c>
      <c r="AR747" s="19">
        <v>0</v>
      </c>
      <c r="AS747" s="19">
        <v>0</v>
      </c>
      <c r="AT747" s="19">
        <f t="shared" si="166"/>
        <v>154600</v>
      </c>
      <c r="AU747" s="19">
        <v>45000</v>
      </c>
      <c r="AV747" s="19">
        <v>3000</v>
      </c>
      <c r="AW747" s="19">
        <v>38360</v>
      </c>
      <c r="AX747" s="19">
        <v>0</v>
      </c>
      <c r="AY747" s="20">
        <f t="shared" si="162"/>
        <v>86360</v>
      </c>
      <c r="AZ747" s="19">
        <f t="shared" si="158"/>
        <v>68240</v>
      </c>
      <c r="BA747" s="21">
        <v>1.4712000000000001</v>
      </c>
      <c r="BB747" s="21">
        <v>2.0617000000000001</v>
      </c>
      <c r="BC747" s="22"/>
      <c r="BD747" s="19">
        <v>1546</v>
      </c>
      <c r="BE747" s="19">
        <f t="shared" si="161"/>
        <v>1003.94688</v>
      </c>
      <c r="BF747" s="19">
        <f t="shared" si="163"/>
        <v>1406.90408</v>
      </c>
      <c r="BG747" s="23">
        <v>3.4819999999999997E-2</v>
      </c>
      <c r="BH747" s="23">
        <f t="shared" si="160"/>
        <v>3.4819999999999997E-2</v>
      </c>
      <c r="BI747" s="19">
        <v>34.957430361599997</v>
      </c>
      <c r="BJ747" s="19">
        <v>48.988400065599997</v>
      </c>
      <c r="BK747" s="19">
        <f t="shared" si="157"/>
        <v>968.98944963839995</v>
      </c>
      <c r="BL747" s="19">
        <f t="shared" si="157"/>
        <v>1357.9156799344</v>
      </c>
      <c r="BM747" s="19">
        <v>0</v>
      </c>
      <c r="BN747" s="19">
        <v>0</v>
      </c>
      <c r="BO747" s="19">
        <f t="shared" si="164"/>
        <v>0</v>
      </c>
      <c r="BP747" s="24">
        <f t="shared" si="159"/>
        <v>968.98944963839995</v>
      </c>
      <c r="BQ747" s="24">
        <f t="shared" si="159"/>
        <v>1357.9156799344</v>
      </c>
      <c r="BR747" s="24">
        <f t="shared" si="165"/>
        <v>388.92623029600009</v>
      </c>
    </row>
    <row r="748" spans="1:70" s="25" customFormat="1" ht="14.25" x14ac:dyDescent="0.2">
      <c r="A748" s="14">
        <v>1018</v>
      </c>
      <c r="B748" s="14"/>
      <c r="C748" s="15"/>
      <c r="D748" s="16">
        <v>15229</v>
      </c>
      <c r="E748" s="15" t="s">
        <v>6042</v>
      </c>
      <c r="F748" s="15" t="s">
        <v>6043</v>
      </c>
      <c r="G748" s="17" t="s">
        <v>6044</v>
      </c>
      <c r="H748" s="17" t="s">
        <v>6045</v>
      </c>
      <c r="I748" s="17" t="s">
        <v>86</v>
      </c>
      <c r="J748" s="15" t="s">
        <v>6046</v>
      </c>
      <c r="K748" s="15" t="s">
        <v>6047</v>
      </c>
      <c r="L748" s="18" t="s">
        <v>6048</v>
      </c>
      <c r="M748" s="15" t="s">
        <v>3396</v>
      </c>
      <c r="N748" s="15" t="s">
        <v>3397</v>
      </c>
      <c r="O748" s="16">
        <v>510</v>
      </c>
      <c r="P748" s="15" t="s">
        <v>118</v>
      </c>
      <c r="Q748" s="15">
        <v>30000</v>
      </c>
      <c r="R748" s="15">
        <v>115600</v>
      </c>
      <c r="S748" s="15">
        <v>145600</v>
      </c>
      <c r="T748" s="15">
        <v>0.22</v>
      </c>
      <c r="U748" s="15" t="s">
        <v>3335</v>
      </c>
      <c r="V748" s="15" t="s">
        <v>76</v>
      </c>
      <c r="W748" s="16">
        <v>1</v>
      </c>
      <c r="X748" s="16">
        <v>1</v>
      </c>
      <c r="Y748" s="15">
        <v>10232</v>
      </c>
      <c r="Z748" s="15">
        <v>0.23499999999999999</v>
      </c>
      <c r="AA748" s="15" t="s">
        <v>5352</v>
      </c>
      <c r="AB748" s="15" t="s">
        <v>3386</v>
      </c>
      <c r="AC748" s="15">
        <v>118515</v>
      </c>
      <c r="AD748" s="26">
        <v>37160</v>
      </c>
      <c r="AE748" s="15" t="s">
        <v>211</v>
      </c>
      <c r="AF748" s="15" t="s">
        <v>6049</v>
      </c>
      <c r="AG748" s="16">
        <v>1</v>
      </c>
      <c r="AH748" s="15" t="s">
        <v>6050</v>
      </c>
      <c r="AI748" s="15" t="s">
        <v>78</v>
      </c>
      <c r="AJ748" s="15">
        <v>10231.715332</v>
      </c>
      <c r="AK748" s="15">
        <v>450.41170990799998</v>
      </c>
      <c r="AL748" s="15">
        <v>3088234.9012699998</v>
      </c>
      <c r="AM748" s="15">
        <v>1423598.0011</v>
      </c>
      <c r="AN748" s="14"/>
      <c r="AO748" s="14"/>
      <c r="AP748" s="19">
        <v>30000</v>
      </c>
      <c r="AQ748" s="19">
        <v>108600</v>
      </c>
      <c r="AR748" s="19">
        <v>0</v>
      </c>
      <c r="AS748" s="19">
        <v>0</v>
      </c>
      <c r="AT748" s="19">
        <f t="shared" si="166"/>
        <v>138600</v>
      </c>
      <c r="AU748" s="19">
        <v>45000</v>
      </c>
      <c r="AV748" s="19">
        <v>3000</v>
      </c>
      <c r="AW748" s="19">
        <v>32760</v>
      </c>
      <c r="AX748" s="19">
        <v>0</v>
      </c>
      <c r="AY748" s="20">
        <f t="shared" si="162"/>
        <v>80760</v>
      </c>
      <c r="AZ748" s="19">
        <f t="shared" si="158"/>
        <v>57840</v>
      </c>
      <c r="BA748" s="21">
        <v>1.4712000000000001</v>
      </c>
      <c r="BB748" s="21">
        <v>2.0617000000000001</v>
      </c>
      <c r="BC748" s="22"/>
      <c r="BD748" s="19">
        <v>1386</v>
      </c>
      <c r="BE748" s="19">
        <f t="shared" si="161"/>
        <v>850.94208000000003</v>
      </c>
      <c r="BF748" s="19">
        <f t="shared" si="163"/>
        <v>1192.4872800000001</v>
      </c>
      <c r="BG748" s="23">
        <v>3.4819999999999997E-2</v>
      </c>
      <c r="BH748" s="23">
        <f t="shared" si="160"/>
        <v>3.4819999999999997E-2</v>
      </c>
      <c r="BI748" s="19">
        <v>29.6298032256</v>
      </c>
      <c r="BJ748" s="19">
        <v>41.522407089600001</v>
      </c>
      <c r="BK748" s="19">
        <f t="shared" si="157"/>
        <v>821.31227677440006</v>
      </c>
      <c r="BL748" s="19">
        <f t="shared" si="157"/>
        <v>1150.9648729104001</v>
      </c>
      <c r="BM748" s="19">
        <v>0</v>
      </c>
      <c r="BN748" s="19">
        <v>0</v>
      </c>
      <c r="BO748" s="19">
        <f t="shared" si="164"/>
        <v>0</v>
      </c>
      <c r="BP748" s="24">
        <f t="shared" si="159"/>
        <v>821.31227677440006</v>
      </c>
      <c r="BQ748" s="24">
        <f t="shared" si="159"/>
        <v>1150.9648729104001</v>
      </c>
      <c r="BR748" s="24">
        <f t="shared" si="165"/>
        <v>329.65259613600006</v>
      </c>
    </row>
    <row r="749" spans="1:70" s="25" customFormat="1" ht="14.25" x14ac:dyDescent="0.2">
      <c r="A749" s="14">
        <v>1019</v>
      </c>
      <c r="B749" s="14"/>
      <c r="C749" s="15"/>
      <c r="D749" s="16">
        <v>3623</v>
      </c>
      <c r="E749" s="15" t="s">
        <v>6051</v>
      </c>
      <c r="F749" s="15" t="s">
        <v>6052</v>
      </c>
      <c r="G749" s="17" t="s">
        <v>6044</v>
      </c>
      <c r="H749" s="17" t="s">
        <v>6045</v>
      </c>
      <c r="I749" s="17" t="s">
        <v>86</v>
      </c>
      <c r="J749" s="15" t="s">
        <v>6053</v>
      </c>
      <c r="K749" s="15" t="s">
        <v>86</v>
      </c>
      <c r="L749" s="18" t="s">
        <v>6054</v>
      </c>
      <c r="M749" s="15" t="s">
        <v>3396</v>
      </c>
      <c r="N749" s="15" t="s">
        <v>3397</v>
      </c>
      <c r="O749" s="16">
        <v>510</v>
      </c>
      <c r="P749" s="15" t="s">
        <v>118</v>
      </c>
      <c r="Q749" s="15">
        <v>29700</v>
      </c>
      <c r="R749" s="15">
        <v>118700</v>
      </c>
      <c r="S749" s="15">
        <v>148400</v>
      </c>
      <c r="T749" s="15">
        <v>0.25</v>
      </c>
      <c r="U749" s="15" t="s">
        <v>3335</v>
      </c>
      <c r="V749" s="15" t="s">
        <v>76</v>
      </c>
      <c r="W749" s="16">
        <v>1</v>
      </c>
      <c r="X749" s="16">
        <v>1</v>
      </c>
      <c r="Y749" s="15">
        <v>11099</v>
      </c>
      <c r="Z749" s="15">
        <v>0.255</v>
      </c>
      <c r="AA749" s="15" t="s">
        <v>5352</v>
      </c>
      <c r="AB749" s="15" t="s">
        <v>3386</v>
      </c>
      <c r="AC749" s="15">
        <v>128310</v>
      </c>
      <c r="AD749" s="26">
        <v>37153</v>
      </c>
      <c r="AE749" s="15" t="s">
        <v>211</v>
      </c>
      <c r="AF749" s="15" t="s">
        <v>6055</v>
      </c>
      <c r="AG749" s="16">
        <v>1</v>
      </c>
      <c r="AH749" s="15" t="s">
        <v>6056</v>
      </c>
      <c r="AI749" s="15" t="s">
        <v>78</v>
      </c>
      <c r="AJ749" s="15">
        <v>11098.8808594</v>
      </c>
      <c r="AK749" s="15">
        <v>482.60231408999999</v>
      </c>
      <c r="AL749" s="15">
        <v>3088198.4894699999</v>
      </c>
      <c r="AM749" s="15">
        <v>1423702.3187800001</v>
      </c>
      <c r="AN749" s="14"/>
      <c r="AO749" s="14"/>
      <c r="AP749" s="19">
        <v>29700</v>
      </c>
      <c r="AQ749" s="19">
        <v>111500</v>
      </c>
      <c r="AR749" s="19">
        <v>0</v>
      </c>
      <c r="AS749" s="19">
        <v>0</v>
      </c>
      <c r="AT749" s="19">
        <f t="shared" si="166"/>
        <v>141200</v>
      </c>
      <c r="AU749" s="19">
        <v>45000</v>
      </c>
      <c r="AV749" s="19">
        <v>0</v>
      </c>
      <c r="AW749" s="19">
        <v>33670</v>
      </c>
      <c r="AX749" s="19">
        <v>0</v>
      </c>
      <c r="AY749" s="20">
        <f t="shared" si="162"/>
        <v>78670</v>
      </c>
      <c r="AZ749" s="19">
        <f t="shared" si="158"/>
        <v>62530</v>
      </c>
      <c r="BA749" s="21">
        <v>1.4712000000000001</v>
      </c>
      <c r="BB749" s="21">
        <v>2.0617000000000001</v>
      </c>
      <c r="BC749" s="22"/>
      <c r="BD749" s="19">
        <v>1412</v>
      </c>
      <c r="BE749" s="19">
        <f t="shared" si="161"/>
        <v>919.94135999999992</v>
      </c>
      <c r="BF749" s="19">
        <f t="shared" si="163"/>
        <v>1289.18101</v>
      </c>
      <c r="BG749" s="23">
        <v>3.4819999999999997E-2</v>
      </c>
      <c r="BH749" s="23">
        <f t="shared" si="160"/>
        <v>3.4819999999999997E-2</v>
      </c>
      <c r="BI749" s="19">
        <v>32.032358155199994</v>
      </c>
      <c r="BJ749" s="19">
        <v>44.889282768199998</v>
      </c>
      <c r="BK749" s="19">
        <f t="shared" si="157"/>
        <v>887.90900184479995</v>
      </c>
      <c r="BL749" s="19">
        <f t="shared" si="157"/>
        <v>1244.2917272318</v>
      </c>
      <c r="BM749" s="19">
        <v>0</v>
      </c>
      <c r="BN749" s="19">
        <v>0</v>
      </c>
      <c r="BO749" s="19">
        <f t="shared" si="164"/>
        <v>0</v>
      </c>
      <c r="BP749" s="24">
        <f t="shared" si="159"/>
        <v>887.90900184479995</v>
      </c>
      <c r="BQ749" s="24">
        <f t="shared" si="159"/>
        <v>1244.2917272318</v>
      </c>
      <c r="BR749" s="24">
        <f t="shared" si="165"/>
        <v>356.38272538700005</v>
      </c>
    </row>
    <row r="750" spans="1:70" s="25" customFormat="1" ht="14.25" x14ac:dyDescent="0.2">
      <c r="A750" s="14">
        <v>1020</v>
      </c>
      <c r="B750" s="14"/>
      <c r="C750" s="15" t="s">
        <v>6057</v>
      </c>
      <c r="D750" s="16">
        <v>35003</v>
      </c>
      <c r="E750" s="15" t="s">
        <v>6058</v>
      </c>
      <c r="F750" s="15" t="s">
        <v>6057</v>
      </c>
      <c r="G750" s="17" t="s">
        <v>6059</v>
      </c>
      <c r="H750" s="17" t="s">
        <v>6060</v>
      </c>
      <c r="I750" s="17" t="s">
        <v>86</v>
      </c>
      <c r="J750" s="15" t="s">
        <v>6061</v>
      </c>
      <c r="K750" s="15" t="s">
        <v>3758</v>
      </c>
      <c r="L750" s="18" t="s">
        <v>6062</v>
      </c>
      <c r="M750" s="15" t="s">
        <v>3396</v>
      </c>
      <c r="N750" s="15" t="s">
        <v>3397</v>
      </c>
      <c r="O750" s="16">
        <v>419</v>
      </c>
      <c r="P750" s="15" t="s">
        <v>895</v>
      </c>
      <c r="Q750" s="15">
        <v>20500</v>
      </c>
      <c r="R750" s="15">
        <v>127600</v>
      </c>
      <c r="S750" s="15">
        <v>148100</v>
      </c>
      <c r="T750" s="15">
        <v>0.14000000000000001</v>
      </c>
      <c r="U750" s="15" t="s">
        <v>3335</v>
      </c>
      <c r="V750" s="15" t="s">
        <v>76</v>
      </c>
      <c r="W750" s="16">
        <v>1</v>
      </c>
      <c r="X750" s="16">
        <v>1</v>
      </c>
      <c r="Y750" s="15">
        <v>5966</v>
      </c>
      <c r="Z750" s="15">
        <v>0.13700000000000001</v>
      </c>
      <c r="AA750" s="15" t="s">
        <v>5352</v>
      </c>
      <c r="AB750" s="15" t="s">
        <v>3386</v>
      </c>
      <c r="AC750" s="15">
        <v>122809</v>
      </c>
      <c r="AD750" s="26">
        <v>37186</v>
      </c>
      <c r="AE750" s="15" t="s">
        <v>211</v>
      </c>
      <c r="AF750" s="15" t="s">
        <v>6063</v>
      </c>
      <c r="AG750" s="16">
        <v>1</v>
      </c>
      <c r="AH750" s="15" t="s">
        <v>6064</v>
      </c>
      <c r="AI750" s="15" t="s">
        <v>78</v>
      </c>
      <c r="AJ750" s="15">
        <v>5966.3215332</v>
      </c>
      <c r="AK750" s="15">
        <v>315.45512600500001</v>
      </c>
      <c r="AL750" s="15">
        <v>3088259.6950099999</v>
      </c>
      <c r="AM750" s="15">
        <v>1423746.18674</v>
      </c>
      <c r="AN750" s="14"/>
      <c r="AO750" s="14"/>
      <c r="AP750" s="19">
        <v>0</v>
      </c>
      <c r="AQ750" s="19">
        <v>0</v>
      </c>
      <c r="AR750" s="19">
        <v>20500</v>
      </c>
      <c r="AS750" s="19">
        <v>119900</v>
      </c>
      <c r="AT750" s="19">
        <f t="shared" si="166"/>
        <v>140400</v>
      </c>
      <c r="AU750" s="19">
        <v>0</v>
      </c>
      <c r="AV750" s="19">
        <v>0</v>
      </c>
      <c r="AW750" s="19">
        <v>0</v>
      </c>
      <c r="AX750" s="19">
        <v>0</v>
      </c>
      <c r="AY750" s="20">
        <f t="shared" si="162"/>
        <v>0</v>
      </c>
      <c r="AZ750" s="19">
        <f t="shared" si="158"/>
        <v>140400</v>
      </c>
      <c r="BA750" s="21">
        <v>1.4712000000000001</v>
      </c>
      <c r="BB750" s="21">
        <v>2.0617000000000001</v>
      </c>
      <c r="BC750" s="22"/>
      <c r="BD750" s="19">
        <v>2808</v>
      </c>
      <c r="BE750" s="19">
        <f t="shared" si="161"/>
        <v>2065.5648000000001</v>
      </c>
      <c r="BF750" s="19">
        <f t="shared" si="163"/>
        <v>2894.6268</v>
      </c>
      <c r="BG750" s="23">
        <v>3.4819999999999997E-2</v>
      </c>
      <c r="BH750" s="23">
        <f t="shared" si="160"/>
        <v>3.4819999999999997E-2</v>
      </c>
      <c r="BI750" s="19">
        <v>0</v>
      </c>
      <c r="BJ750" s="19">
        <v>0</v>
      </c>
      <c r="BK750" s="19">
        <f t="shared" si="157"/>
        <v>2065.5648000000001</v>
      </c>
      <c r="BL750" s="19">
        <f t="shared" si="157"/>
        <v>2894.6268</v>
      </c>
      <c r="BM750" s="19">
        <v>0</v>
      </c>
      <c r="BN750" s="19">
        <v>86.626800000000003</v>
      </c>
      <c r="BO750" s="19">
        <f t="shared" si="164"/>
        <v>86.626800000000003</v>
      </c>
      <c r="BP750" s="24">
        <f t="shared" si="159"/>
        <v>2065.5648000000001</v>
      </c>
      <c r="BQ750" s="24">
        <f t="shared" si="159"/>
        <v>2808</v>
      </c>
      <c r="BR750" s="24">
        <f t="shared" si="165"/>
        <v>742.4351999999999</v>
      </c>
    </row>
    <row r="751" spans="1:70" s="25" customFormat="1" ht="14.25" x14ac:dyDescent="0.2">
      <c r="A751" s="14">
        <v>1021</v>
      </c>
      <c r="B751" s="14"/>
      <c r="C751" s="15"/>
      <c r="D751" s="16">
        <v>32549</v>
      </c>
      <c r="E751" s="15" t="s">
        <v>6065</v>
      </c>
      <c r="F751" s="15" t="s">
        <v>6066</v>
      </c>
      <c r="G751" s="17" t="s">
        <v>6067</v>
      </c>
      <c r="H751" s="17" t="s">
        <v>6068</v>
      </c>
      <c r="I751" s="17" t="s">
        <v>250</v>
      </c>
      <c r="J751" s="15" t="s">
        <v>6069</v>
      </c>
      <c r="K751" s="15" t="s">
        <v>6070</v>
      </c>
      <c r="L751" s="18" t="s">
        <v>6071</v>
      </c>
      <c r="M751" s="15" t="s">
        <v>3396</v>
      </c>
      <c r="N751" s="15" t="s">
        <v>3397</v>
      </c>
      <c r="O751" s="16">
        <v>510</v>
      </c>
      <c r="P751" s="15" t="s">
        <v>118</v>
      </c>
      <c r="Q751" s="15">
        <v>25600</v>
      </c>
      <c r="R751" s="15">
        <v>126400</v>
      </c>
      <c r="S751" s="15">
        <v>152000</v>
      </c>
      <c r="T751" s="15">
        <v>0.17</v>
      </c>
      <c r="U751" s="15" t="s">
        <v>3335</v>
      </c>
      <c r="V751" s="15" t="s">
        <v>76</v>
      </c>
      <c r="W751" s="16">
        <v>1</v>
      </c>
      <c r="X751" s="16">
        <v>1</v>
      </c>
      <c r="Y751" s="15">
        <v>7598</v>
      </c>
      <c r="Z751" s="15">
        <v>0.17399999999999999</v>
      </c>
      <c r="AA751" s="15" t="s">
        <v>5352</v>
      </c>
      <c r="AB751" s="15" t="s">
        <v>3386</v>
      </c>
      <c r="AC751" s="15">
        <v>157500</v>
      </c>
      <c r="AD751" s="26">
        <v>42221</v>
      </c>
      <c r="AE751" s="15" t="s">
        <v>222</v>
      </c>
      <c r="AF751" s="15" t="s">
        <v>3508</v>
      </c>
      <c r="AG751" s="16">
        <v>1</v>
      </c>
      <c r="AH751" s="15" t="s">
        <v>6072</v>
      </c>
      <c r="AI751" s="15" t="s">
        <v>78</v>
      </c>
      <c r="AJ751" s="15">
        <v>7597.7502441400002</v>
      </c>
      <c r="AK751" s="15">
        <v>353.85196742099998</v>
      </c>
      <c r="AL751" s="15">
        <v>3088287.5984200002</v>
      </c>
      <c r="AM751" s="15">
        <v>1423806.3183599999</v>
      </c>
      <c r="AN751" s="14"/>
      <c r="AO751" s="14"/>
      <c r="AP751" s="19">
        <v>25600</v>
      </c>
      <c r="AQ751" s="19">
        <v>118800</v>
      </c>
      <c r="AR751" s="19">
        <v>0</v>
      </c>
      <c r="AS751" s="19">
        <v>0</v>
      </c>
      <c r="AT751" s="19">
        <f t="shared" si="166"/>
        <v>144400</v>
      </c>
      <c r="AU751" s="19">
        <v>45000</v>
      </c>
      <c r="AV751" s="19">
        <v>3000</v>
      </c>
      <c r="AW751" s="19">
        <v>34790</v>
      </c>
      <c r="AX751" s="19">
        <v>0</v>
      </c>
      <c r="AY751" s="20">
        <f t="shared" si="162"/>
        <v>82790</v>
      </c>
      <c r="AZ751" s="19">
        <f t="shared" si="158"/>
        <v>61610</v>
      </c>
      <c r="BA751" s="21">
        <v>1.4712000000000001</v>
      </c>
      <c r="BB751" s="21">
        <v>2.0617000000000001</v>
      </c>
      <c r="BC751" s="22"/>
      <c r="BD751" s="19">
        <v>1444</v>
      </c>
      <c r="BE751" s="19">
        <f t="shared" si="161"/>
        <v>906.40632000000005</v>
      </c>
      <c r="BF751" s="19">
        <f t="shared" si="163"/>
        <v>1270.2133700000002</v>
      </c>
      <c r="BG751" s="23">
        <v>3.4819999999999997E-2</v>
      </c>
      <c r="BH751" s="23">
        <f t="shared" si="160"/>
        <v>3.4819999999999997E-2</v>
      </c>
      <c r="BI751" s="19">
        <v>31.5610680624</v>
      </c>
      <c r="BJ751" s="19">
        <v>44.228829543400003</v>
      </c>
      <c r="BK751" s="19">
        <f t="shared" si="157"/>
        <v>874.8452519376001</v>
      </c>
      <c r="BL751" s="19">
        <f t="shared" si="157"/>
        <v>1225.9845404566001</v>
      </c>
      <c r="BM751" s="19">
        <v>0</v>
      </c>
      <c r="BN751" s="19">
        <v>0</v>
      </c>
      <c r="BO751" s="19">
        <f t="shared" si="164"/>
        <v>0</v>
      </c>
      <c r="BP751" s="24">
        <f t="shared" si="159"/>
        <v>874.8452519376001</v>
      </c>
      <c r="BQ751" s="24">
        <f t="shared" si="159"/>
        <v>1225.9845404566001</v>
      </c>
      <c r="BR751" s="24">
        <f t="shared" si="165"/>
        <v>351.13928851900005</v>
      </c>
    </row>
    <row r="752" spans="1:70" s="25" customFormat="1" ht="14.25" x14ac:dyDescent="0.2">
      <c r="A752" s="14">
        <v>1022</v>
      </c>
      <c r="B752" s="14"/>
      <c r="C752" s="15" t="s">
        <v>6073</v>
      </c>
      <c r="D752" s="16">
        <v>4989</v>
      </c>
      <c r="E752" s="15" t="s">
        <v>6074</v>
      </c>
      <c r="F752" s="15" t="s">
        <v>6073</v>
      </c>
      <c r="G752" s="17" t="s">
        <v>6067</v>
      </c>
      <c r="H752" s="17" t="s">
        <v>6068</v>
      </c>
      <c r="I752" s="17" t="s">
        <v>250</v>
      </c>
      <c r="J752" s="15" t="s">
        <v>6075</v>
      </c>
      <c r="K752" s="15" t="s">
        <v>6070</v>
      </c>
      <c r="L752" s="18" t="s">
        <v>6076</v>
      </c>
      <c r="M752" s="15" t="s">
        <v>3396</v>
      </c>
      <c r="N752" s="15" t="s">
        <v>3397</v>
      </c>
      <c r="O752" s="16">
        <v>510</v>
      </c>
      <c r="P752" s="15" t="s">
        <v>118</v>
      </c>
      <c r="Q752" s="15">
        <v>23900</v>
      </c>
      <c r="R752" s="15">
        <v>113600</v>
      </c>
      <c r="S752" s="15">
        <v>137500</v>
      </c>
      <c r="T752" s="15">
        <v>0.186</v>
      </c>
      <c r="U752" s="15" t="s">
        <v>3335</v>
      </c>
      <c r="V752" s="15" t="s">
        <v>76</v>
      </c>
      <c r="W752" s="16">
        <v>1</v>
      </c>
      <c r="X752" s="16">
        <v>1</v>
      </c>
      <c r="Y752" s="15">
        <v>8369</v>
      </c>
      <c r="Z752" s="15">
        <v>0.192</v>
      </c>
      <c r="AA752" s="15" t="s">
        <v>5352</v>
      </c>
      <c r="AB752" s="15" t="s">
        <v>3386</v>
      </c>
      <c r="AC752" s="15">
        <v>114900</v>
      </c>
      <c r="AD752" s="26">
        <v>41472</v>
      </c>
      <c r="AE752" s="15" t="s">
        <v>119</v>
      </c>
      <c r="AF752" s="15" t="s">
        <v>119</v>
      </c>
      <c r="AG752" s="16">
        <v>1</v>
      </c>
      <c r="AH752" s="15" t="s">
        <v>6077</v>
      </c>
      <c r="AI752" s="15" t="s">
        <v>78</v>
      </c>
      <c r="AJ752" s="15">
        <v>8369.0688476600008</v>
      </c>
      <c r="AK752" s="15">
        <v>392.98212593300002</v>
      </c>
      <c r="AL752" s="15">
        <v>3088201.3241900001</v>
      </c>
      <c r="AM752" s="15">
        <v>1423815.39279</v>
      </c>
      <c r="AN752" s="14"/>
      <c r="AO752" s="14"/>
      <c r="AP752" s="19">
        <v>23900</v>
      </c>
      <c r="AQ752" s="19">
        <v>106900</v>
      </c>
      <c r="AR752" s="19">
        <v>0</v>
      </c>
      <c r="AS752" s="19">
        <v>0</v>
      </c>
      <c r="AT752" s="19">
        <f t="shared" si="166"/>
        <v>130800</v>
      </c>
      <c r="AU752" s="19">
        <v>45000</v>
      </c>
      <c r="AV752" s="19">
        <v>3000</v>
      </c>
      <c r="AW752" s="19">
        <v>30030</v>
      </c>
      <c r="AX752" s="19">
        <v>0</v>
      </c>
      <c r="AY752" s="20">
        <f t="shared" si="162"/>
        <v>78030</v>
      </c>
      <c r="AZ752" s="19">
        <f t="shared" si="158"/>
        <v>52770</v>
      </c>
      <c r="BA752" s="21">
        <v>1.4712000000000001</v>
      </c>
      <c r="BB752" s="21">
        <v>2.0617000000000001</v>
      </c>
      <c r="BC752" s="22"/>
      <c r="BD752" s="19">
        <v>1308</v>
      </c>
      <c r="BE752" s="19">
        <f t="shared" si="161"/>
        <v>776.35224000000005</v>
      </c>
      <c r="BF752" s="19">
        <f t="shared" si="163"/>
        <v>1087.9590900000001</v>
      </c>
      <c r="BG752" s="23">
        <v>3.4819999999999997E-2</v>
      </c>
      <c r="BH752" s="23">
        <f t="shared" si="160"/>
        <v>3.4819999999999997E-2</v>
      </c>
      <c r="BI752" s="19">
        <v>27.032584996800001</v>
      </c>
      <c r="BJ752" s="19">
        <v>37.8827355138</v>
      </c>
      <c r="BK752" s="19">
        <f t="shared" si="157"/>
        <v>749.31965500320007</v>
      </c>
      <c r="BL752" s="19">
        <f t="shared" si="157"/>
        <v>1050.0763544862</v>
      </c>
      <c r="BM752" s="19">
        <v>0</v>
      </c>
      <c r="BN752" s="19">
        <v>0</v>
      </c>
      <c r="BO752" s="19">
        <f t="shared" si="164"/>
        <v>0</v>
      </c>
      <c r="BP752" s="24">
        <f t="shared" si="159"/>
        <v>749.31965500320007</v>
      </c>
      <c r="BQ752" s="24">
        <f t="shared" si="159"/>
        <v>1050.0763544862</v>
      </c>
      <c r="BR752" s="24">
        <f t="shared" si="165"/>
        <v>300.75669948299992</v>
      </c>
    </row>
    <row r="753" spans="1:70" s="25" customFormat="1" ht="14.25" x14ac:dyDescent="0.2">
      <c r="A753" s="14">
        <v>1023</v>
      </c>
      <c r="B753" s="14"/>
      <c r="C753" s="15"/>
      <c r="D753" s="16">
        <v>13600</v>
      </c>
      <c r="E753" s="15" t="s">
        <v>6078</v>
      </c>
      <c r="F753" s="15" t="s">
        <v>6079</v>
      </c>
      <c r="G753" s="17" t="s">
        <v>6067</v>
      </c>
      <c r="H753" s="17" t="s">
        <v>6068</v>
      </c>
      <c r="I753" s="17" t="s">
        <v>250</v>
      </c>
      <c r="J753" s="15" t="s">
        <v>6080</v>
      </c>
      <c r="K753" s="15" t="s">
        <v>6070</v>
      </c>
      <c r="L753" s="18" t="s">
        <v>6081</v>
      </c>
      <c r="M753" s="15" t="s">
        <v>3396</v>
      </c>
      <c r="N753" s="15" t="s">
        <v>3397</v>
      </c>
      <c r="O753" s="16">
        <v>510</v>
      </c>
      <c r="P753" s="15" t="s">
        <v>118</v>
      </c>
      <c r="Q753" s="15">
        <v>37800</v>
      </c>
      <c r="R753" s="15">
        <v>136400</v>
      </c>
      <c r="S753" s="15">
        <v>174200</v>
      </c>
      <c r="T753" s="15">
        <v>0.28999999999999998</v>
      </c>
      <c r="U753" s="15" t="s">
        <v>3335</v>
      </c>
      <c r="V753" s="15" t="s">
        <v>76</v>
      </c>
      <c r="W753" s="16">
        <v>1</v>
      </c>
      <c r="X753" s="16">
        <v>1</v>
      </c>
      <c r="Y753" s="15">
        <v>12775</v>
      </c>
      <c r="Z753" s="15">
        <v>0.29299999999999998</v>
      </c>
      <c r="AA753" s="15" t="s">
        <v>5352</v>
      </c>
      <c r="AB753" s="15" t="s">
        <v>3386</v>
      </c>
      <c r="AC753" s="15">
        <v>128730</v>
      </c>
      <c r="AD753" s="26">
        <v>37036</v>
      </c>
      <c r="AE753" s="15" t="s">
        <v>211</v>
      </c>
      <c r="AF753" s="15" t="s">
        <v>6082</v>
      </c>
      <c r="AG753" s="16">
        <v>1</v>
      </c>
      <c r="AH753" s="15" t="s">
        <v>6083</v>
      </c>
      <c r="AI753" s="15" t="s">
        <v>78</v>
      </c>
      <c r="AJ753" s="15">
        <v>12774.6518555</v>
      </c>
      <c r="AK753" s="15">
        <v>474.46627778999999</v>
      </c>
      <c r="AL753" s="15">
        <v>3088133.6044800002</v>
      </c>
      <c r="AM753" s="15">
        <v>1423863.4852199999</v>
      </c>
      <c r="AN753" s="14"/>
      <c r="AO753" s="14"/>
      <c r="AP753" s="19">
        <v>0</v>
      </c>
      <c r="AQ753" s="19">
        <v>0</v>
      </c>
      <c r="AR753" s="19">
        <v>37800</v>
      </c>
      <c r="AS753" s="19">
        <v>128200</v>
      </c>
      <c r="AT753" s="19">
        <f t="shared" si="166"/>
        <v>166000</v>
      </c>
      <c r="AU753" s="19">
        <v>0</v>
      </c>
      <c r="AV753" s="19">
        <v>0</v>
      </c>
      <c r="AW753" s="19">
        <v>0</v>
      </c>
      <c r="AX753" s="19">
        <v>0</v>
      </c>
      <c r="AY753" s="20">
        <f t="shared" si="162"/>
        <v>0</v>
      </c>
      <c r="AZ753" s="19">
        <f t="shared" si="158"/>
        <v>166000</v>
      </c>
      <c r="BA753" s="21">
        <v>1.4712000000000001</v>
      </c>
      <c r="BB753" s="21">
        <v>2.0617000000000001</v>
      </c>
      <c r="BC753" s="22"/>
      <c r="BD753" s="19">
        <v>3320</v>
      </c>
      <c r="BE753" s="19">
        <f t="shared" si="161"/>
        <v>2442.192</v>
      </c>
      <c r="BF753" s="19">
        <f t="shared" si="163"/>
        <v>3422.422</v>
      </c>
      <c r="BG753" s="23">
        <v>3.4819999999999997E-2</v>
      </c>
      <c r="BH753" s="23">
        <f t="shared" si="160"/>
        <v>3.4819999999999997E-2</v>
      </c>
      <c r="BI753" s="19">
        <v>0</v>
      </c>
      <c r="BJ753" s="19">
        <v>0</v>
      </c>
      <c r="BK753" s="19">
        <f t="shared" si="157"/>
        <v>2442.192</v>
      </c>
      <c r="BL753" s="19">
        <f t="shared" si="157"/>
        <v>3422.422</v>
      </c>
      <c r="BM753" s="19">
        <v>0</v>
      </c>
      <c r="BN753" s="19">
        <v>102.42200000000003</v>
      </c>
      <c r="BO753" s="19">
        <f t="shared" si="164"/>
        <v>102.42200000000003</v>
      </c>
      <c r="BP753" s="24">
        <f t="shared" si="159"/>
        <v>2442.192</v>
      </c>
      <c r="BQ753" s="24">
        <f t="shared" si="159"/>
        <v>3320</v>
      </c>
      <c r="BR753" s="24">
        <f t="shared" si="165"/>
        <v>877.80799999999999</v>
      </c>
    </row>
    <row r="754" spans="1:70" s="25" customFormat="1" ht="14.25" x14ac:dyDescent="0.2">
      <c r="A754" s="14">
        <v>1024</v>
      </c>
      <c r="B754" s="14"/>
      <c r="C754" s="15"/>
      <c r="D754" s="16">
        <v>11044</v>
      </c>
      <c r="E754" s="15" t="s">
        <v>6084</v>
      </c>
      <c r="F754" s="15" t="s">
        <v>6085</v>
      </c>
      <c r="G754" s="17" t="s">
        <v>6086</v>
      </c>
      <c r="H754" s="17" t="s">
        <v>6087</v>
      </c>
      <c r="I754" s="17" t="s">
        <v>86</v>
      </c>
      <c r="J754" s="15" t="s">
        <v>6088</v>
      </c>
      <c r="K754" s="15" t="s">
        <v>6089</v>
      </c>
      <c r="L754" s="18" t="s">
        <v>6090</v>
      </c>
      <c r="M754" s="15" t="s">
        <v>3396</v>
      </c>
      <c r="N754" s="15" t="s">
        <v>3397</v>
      </c>
      <c r="O754" s="16">
        <v>510</v>
      </c>
      <c r="P754" s="15" t="s">
        <v>118</v>
      </c>
      <c r="Q754" s="15">
        <v>47900</v>
      </c>
      <c r="R754" s="15">
        <v>143500</v>
      </c>
      <c r="S754" s="15">
        <v>191400</v>
      </c>
      <c r="T754" s="15">
        <v>0.44</v>
      </c>
      <c r="U754" s="15" t="s">
        <v>3335</v>
      </c>
      <c r="V754" s="15" t="s">
        <v>76</v>
      </c>
      <c r="W754" s="16">
        <v>1</v>
      </c>
      <c r="X754" s="16">
        <v>1</v>
      </c>
      <c r="Y754" s="15">
        <v>19318</v>
      </c>
      <c r="Z754" s="15">
        <v>0.443</v>
      </c>
      <c r="AA754" s="15" t="s">
        <v>5352</v>
      </c>
      <c r="AB754" s="15" t="s">
        <v>3386</v>
      </c>
      <c r="AC754" s="15">
        <v>158500</v>
      </c>
      <c r="AD754" s="26">
        <v>41985</v>
      </c>
      <c r="AE754" s="15" t="s">
        <v>211</v>
      </c>
      <c r="AF754" s="15" t="s">
        <v>6091</v>
      </c>
      <c r="AG754" s="16">
        <v>1</v>
      </c>
      <c r="AH754" s="15" t="s">
        <v>6092</v>
      </c>
      <c r="AI754" s="15" t="s">
        <v>78</v>
      </c>
      <c r="AJ754" s="15">
        <v>19317.7773438</v>
      </c>
      <c r="AK754" s="15">
        <v>557.724626511</v>
      </c>
      <c r="AL754" s="15">
        <v>3088102.48643</v>
      </c>
      <c r="AM754" s="15">
        <v>1423995.7033299999</v>
      </c>
      <c r="AN754" s="14"/>
      <c r="AO754" s="14"/>
      <c r="AP754" s="19">
        <v>47900</v>
      </c>
      <c r="AQ754" s="19">
        <v>134400</v>
      </c>
      <c r="AR754" s="19">
        <v>0</v>
      </c>
      <c r="AS754" s="19">
        <v>500</v>
      </c>
      <c r="AT754" s="19">
        <f t="shared" si="166"/>
        <v>182800</v>
      </c>
      <c r="AU754" s="19">
        <v>45000</v>
      </c>
      <c r="AV754" s="19">
        <v>3000</v>
      </c>
      <c r="AW754" s="19">
        <v>48055</v>
      </c>
      <c r="AX754" s="19">
        <v>0</v>
      </c>
      <c r="AY754" s="20">
        <f t="shared" si="162"/>
        <v>96055</v>
      </c>
      <c r="AZ754" s="19">
        <f t="shared" si="158"/>
        <v>86745</v>
      </c>
      <c r="BA754" s="21">
        <v>1.4712000000000001</v>
      </c>
      <c r="BB754" s="21">
        <v>2.0617000000000001</v>
      </c>
      <c r="BC754" s="22"/>
      <c r="BD754" s="19">
        <v>1838</v>
      </c>
      <c r="BE754" s="19">
        <f t="shared" si="161"/>
        <v>1276.19244</v>
      </c>
      <c r="BF754" s="19">
        <f t="shared" si="163"/>
        <v>1788.4216650000001</v>
      </c>
      <c r="BG754" s="23">
        <v>3.4819999999999997E-2</v>
      </c>
      <c r="BH754" s="23">
        <f t="shared" si="160"/>
        <v>3.4819999999999997E-2</v>
      </c>
      <c r="BI754" s="19">
        <v>44.180884840799997</v>
      </c>
      <c r="BJ754" s="19">
        <v>61.913900405300005</v>
      </c>
      <c r="BK754" s="19">
        <f t="shared" si="157"/>
        <v>1232.0115551592</v>
      </c>
      <c r="BL754" s="19">
        <f t="shared" si="157"/>
        <v>1726.5077645947001</v>
      </c>
      <c r="BM754" s="19">
        <v>0</v>
      </c>
      <c r="BN754" s="19">
        <v>0</v>
      </c>
      <c r="BO754" s="19">
        <f t="shared" si="164"/>
        <v>0</v>
      </c>
      <c r="BP754" s="24">
        <f t="shared" si="159"/>
        <v>1232.0115551592</v>
      </c>
      <c r="BQ754" s="24">
        <f t="shared" si="159"/>
        <v>1726.5077645947001</v>
      </c>
      <c r="BR754" s="24">
        <f t="shared" si="165"/>
        <v>494.49620943550008</v>
      </c>
    </row>
    <row r="755" spans="1:70" s="25" customFormat="1" ht="14.25" x14ac:dyDescent="0.2">
      <c r="A755" s="14">
        <v>1025</v>
      </c>
      <c r="B755" s="14"/>
      <c r="C755" s="15"/>
      <c r="D755" s="16">
        <v>8671</v>
      </c>
      <c r="E755" s="15" t="s">
        <v>6093</v>
      </c>
      <c r="F755" s="15" t="s">
        <v>6094</v>
      </c>
      <c r="G755" s="17" t="s">
        <v>6095</v>
      </c>
      <c r="H755" s="17" t="s">
        <v>6096</v>
      </c>
      <c r="I755" s="17" t="s">
        <v>86</v>
      </c>
      <c r="J755" s="15" t="s">
        <v>6097</v>
      </c>
      <c r="K755" s="15" t="s">
        <v>6098</v>
      </c>
      <c r="L755" s="18" t="s">
        <v>6099</v>
      </c>
      <c r="M755" s="15" t="s">
        <v>3396</v>
      </c>
      <c r="N755" s="15" t="s">
        <v>3397</v>
      </c>
      <c r="O755" s="16">
        <v>510</v>
      </c>
      <c r="P755" s="15" t="s">
        <v>118</v>
      </c>
      <c r="Q755" s="15">
        <v>34600</v>
      </c>
      <c r="R755" s="15">
        <v>176400</v>
      </c>
      <c r="S755" s="15">
        <v>211000</v>
      </c>
      <c r="T755" s="15">
        <v>0.27</v>
      </c>
      <c r="U755" s="15" t="s">
        <v>3335</v>
      </c>
      <c r="V755" s="15" t="s">
        <v>76</v>
      </c>
      <c r="W755" s="16">
        <v>1</v>
      </c>
      <c r="X755" s="16">
        <v>1</v>
      </c>
      <c r="Y755" s="15">
        <v>11842</v>
      </c>
      <c r="Z755" s="15">
        <v>0.27200000000000002</v>
      </c>
      <c r="AA755" s="15" t="s">
        <v>5352</v>
      </c>
      <c r="AB755" s="15" t="s">
        <v>3386</v>
      </c>
      <c r="AC755" s="15">
        <v>140000</v>
      </c>
      <c r="AD755" s="26">
        <v>38428</v>
      </c>
      <c r="AE755" s="15" t="s">
        <v>119</v>
      </c>
      <c r="AF755" s="15" t="s">
        <v>119</v>
      </c>
      <c r="AG755" s="16">
        <v>1</v>
      </c>
      <c r="AH755" s="15" t="s">
        <v>6100</v>
      </c>
      <c r="AI755" s="15" t="s">
        <v>78</v>
      </c>
      <c r="AJ755" s="15">
        <v>11842.1635742</v>
      </c>
      <c r="AK755" s="15">
        <v>493.10955064199999</v>
      </c>
      <c r="AL755" s="15">
        <v>3088186.7990600001</v>
      </c>
      <c r="AM755" s="15">
        <v>1424034.4767700001</v>
      </c>
      <c r="AN755" s="14"/>
      <c r="AO755" s="14"/>
      <c r="AP755" s="19">
        <v>34600</v>
      </c>
      <c r="AQ755" s="19">
        <v>165300</v>
      </c>
      <c r="AR755" s="19">
        <v>0</v>
      </c>
      <c r="AS755" s="19">
        <v>500</v>
      </c>
      <c r="AT755" s="19">
        <f t="shared" si="166"/>
        <v>200400</v>
      </c>
      <c r="AU755" s="19">
        <v>45000</v>
      </c>
      <c r="AV755" s="19">
        <v>3000</v>
      </c>
      <c r="AW755" s="19">
        <v>54215</v>
      </c>
      <c r="AX755" s="19">
        <v>0</v>
      </c>
      <c r="AY755" s="20">
        <f t="shared" si="162"/>
        <v>102215</v>
      </c>
      <c r="AZ755" s="19">
        <f t="shared" si="158"/>
        <v>98185</v>
      </c>
      <c r="BA755" s="21">
        <v>1.4712000000000001</v>
      </c>
      <c r="BB755" s="21">
        <v>2.0617000000000001</v>
      </c>
      <c r="BC755" s="22"/>
      <c r="BD755" s="19">
        <v>2014</v>
      </c>
      <c r="BE755" s="19">
        <f t="shared" si="161"/>
        <v>1444.4977200000001</v>
      </c>
      <c r="BF755" s="19">
        <f t="shared" si="163"/>
        <v>2024.2801450000002</v>
      </c>
      <c r="BG755" s="23">
        <v>3.4819999999999997E-2</v>
      </c>
      <c r="BH755" s="23">
        <f t="shared" si="160"/>
        <v>3.4819999999999997E-2</v>
      </c>
      <c r="BI755" s="19">
        <v>50.041274690399995</v>
      </c>
      <c r="BJ755" s="19">
        <v>70.126492678899993</v>
      </c>
      <c r="BK755" s="19">
        <f t="shared" si="157"/>
        <v>1394.4564453096</v>
      </c>
      <c r="BL755" s="19">
        <f t="shared" si="157"/>
        <v>1954.1536523211003</v>
      </c>
      <c r="BM755" s="19">
        <v>0</v>
      </c>
      <c r="BN755" s="19">
        <v>0</v>
      </c>
      <c r="BO755" s="19">
        <f t="shared" si="164"/>
        <v>0</v>
      </c>
      <c r="BP755" s="24">
        <f t="shared" si="159"/>
        <v>1394.4564453096</v>
      </c>
      <c r="BQ755" s="24">
        <f t="shared" si="159"/>
        <v>1954.1536523211003</v>
      </c>
      <c r="BR755" s="24">
        <f t="shared" si="165"/>
        <v>559.69720701150027</v>
      </c>
    </row>
    <row r="756" spans="1:70" s="25" customFormat="1" ht="14.25" x14ac:dyDescent="0.2">
      <c r="A756" s="14">
        <v>1026</v>
      </c>
      <c r="B756" s="14"/>
      <c r="C756" s="15"/>
      <c r="D756" s="16">
        <v>5566</v>
      </c>
      <c r="E756" s="15" t="s">
        <v>6101</v>
      </c>
      <c r="F756" s="15" t="s">
        <v>6102</v>
      </c>
      <c r="G756" s="17" t="s">
        <v>6103</v>
      </c>
      <c r="H756" s="17" t="s">
        <v>6104</v>
      </c>
      <c r="I756" s="17" t="s">
        <v>86</v>
      </c>
      <c r="J756" s="15" t="s">
        <v>6105</v>
      </c>
      <c r="K756" s="15" t="s">
        <v>6089</v>
      </c>
      <c r="L756" s="18" t="s">
        <v>6106</v>
      </c>
      <c r="M756" s="15" t="s">
        <v>3396</v>
      </c>
      <c r="N756" s="15" t="s">
        <v>3397</v>
      </c>
      <c r="O756" s="16">
        <v>510</v>
      </c>
      <c r="P756" s="15" t="s">
        <v>118</v>
      </c>
      <c r="Q756" s="15">
        <v>24000</v>
      </c>
      <c r="R756" s="15">
        <v>115100</v>
      </c>
      <c r="S756" s="15">
        <v>139100</v>
      </c>
      <c r="T756" s="15">
        <v>0.17</v>
      </c>
      <c r="U756" s="15" t="s">
        <v>3335</v>
      </c>
      <c r="V756" s="15" t="s">
        <v>76</v>
      </c>
      <c r="W756" s="16">
        <v>1</v>
      </c>
      <c r="X756" s="16">
        <v>1</v>
      </c>
      <c r="Y756" s="15">
        <v>7237</v>
      </c>
      <c r="Z756" s="15">
        <v>0.16600000000000001</v>
      </c>
      <c r="AA756" s="15" t="s">
        <v>5352</v>
      </c>
      <c r="AB756" s="15" t="s">
        <v>3386</v>
      </c>
      <c r="AC756" s="15">
        <v>138900</v>
      </c>
      <c r="AD756" s="26">
        <v>40532</v>
      </c>
      <c r="AE756" s="15" t="s">
        <v>211</v>
      </c>
      <c r="AF756" s="15" t="s">
        <v>6107</v>
      </c>
      <c r="AG756" s="16">
        <v>1</v>
      </c>
      <c r="AH756" s="15" t="s">
        <v>6108</v>
      </c>
      <c r="AI756" s="15" t="s">
        <v>78</v>
      </c>
      <c r="AJ756" s="15">
        <v>7237.3601074199996</v>
      </c>
      <c r="AK756" s="15">
        <v>370.63629821299998</v>
      </c>
      <c r="AL756" s="15">
        <v>3088278.2824900001</v>
      </c>
      <c r="AM756" s="15">
        <v>1423984.8610400001</v>
      </c>
      <c r="AN756" s="14"/>
      <c r="AO756" s="14"/>
      <c r="AP756" s="19">
        <v>24000</v>
      </c>
      <c r="AQ756" s="19">
        <v>108200</v>
      </c>
      <c r="AR756" s="19">
        <v>0</v>
      </c>
      <c r="AS756" s="19">
        <v>0</v>
      </c>
      <c r="AT756" s="19">
        <f t="shared" si="166"/>
        <v>132200</v>
      </c>
      <c r="AU756" s="19">
        <v>45000</v>
      </c>
      <c r="AV756" s="19">
        <v>3000</v>
      </c>
      <c r="AW756" s="19">
        <v>30520</v>
      </c>
      <c r="AX756" s="19">
        <v>0</v>
      </c>
      <c r="AY756" s="20">
        <f t="shared" si="162"/>
        <v>78520</v>
      </c>
      <c r="AZ756" s="19">
        <f t="shared" si="158"/>
        <v>53680</v>
      </c>
      <c r="BA756" s="21">
        <v>1.4712000000000001</v>
      </c>
      <c r="BB756" s="21">
        <v>2.0617000000000001</v>
      </c>
      <c r="BC756" s="22"/>
      <c r="BD756" s="19">
        <v>1322</v>
      </c>
      <c r="BE756" s="19">
        <f t="shared" si="161"/>
        <v>789.74015999999995</v>
      </c>
      <c r="BF756" s="19">
        <f t="shared" si="163"/>
        <v>1106.72056</v>
      </c>
      <c r="BG756" s="23">
        <v>3.4819999999999997E-2</v>
      </c>
      <c r="BH756" s="23">
        <f t="shared" si="160"/>
        <v>3.4819999999999997E-2</v>
      </c>
      <c r="BI756" s="19">
        <v>27.498752371199995</v>
      </c>
      <c r="BJ756" s="19">
        <v>38.536009899199996</v>
      </c>
      <c r="BK756" s="19">
        <f t="shared" si="157"/>
        <v>762.24140762879995</v>
      </c>
      <c r="BL756" s="19">
        <f t="shared" si="157"/>
        <v>1068.1845501007999</v>
      </c>
      <c r="BM756" s="19">
        <v>0</v>
      </c>
      <c r="BN756" s="19">
        <v>0</v>
      </c>
      <c r="BO756" s="19">
        <f t="shared" si="164"/>
        <v>0</v>
      </c>
      <c r="BP756" s="24">
        <f t="shared" si="159"/>
        <v>762.24140762879995</v>
      </c>
      <c r="BQ756" s="24">
        <f t="shared" si="159"/>
        <v>1068.1845501007999</v>
      </c>
      <c r="BR756" s="24">
        <f t="shared" si="165"/>
        <v>305.94314247199998</v>
      </c>
    </row>
    <row r="757" spans="1:70" s="25" customFormat="1" ht="14.25" x14ac:dyDescent="0.2">
      <c r="A757" s="14">
        <v>1027</v>
      </c>
      <c r="B757" s="14"/>
      <c r="C757" s="15" t="s">
        <v>6109</v>
      </c>
      <c r="D757" s="16">
        <v>6508</v>
      </c>
      <c r="E757" s="15" t="s">
        <v>6110</v>
      </c>
      <c r="F757" s="15" t="s">
        <v>6109</v>
      </c>
      <c r="G757" s="17" t="s">
        <v>6111</v>
      </c>
      <c r="H757" s="17" t="s">
        <v>6112</v>
      </c>
      <c r="I757" s="17" t="s">
        <v>86</v>
      </c>
      <c r="J757" s="15" t="s">
        <v>6113</v>
      </c>
      <c r="K757" s="15" t="s">
        <v>6089</v>
      </c>
      <c r="L757" s="18" t="s">
        <v>6114</v>
      </c>
      <c r="M757" s="15" t="s">
        <v>3396</v>
      </c>
      <c r="N757" s="15" t="s">
        <v>3397</v>
      </c>
      <c r="O757" s="16">
        <v>510</v>
      </c>
      <c r="P757" s="15" t="s">
        <v>118</v>
      </c>
      <c r="Q757" s="15">
        <v>25600</v>
      </c>
      <c r="R757" s="15">
        <v>107700</v>
      </c>
      <c r="S757" s="15">
        <v>133300</v>
      </c>
      <c r="T757" s="15">
        <v>0.17</v>
      </c>
      <c r="U757" s="15" t="s">
        <v>3335</v>
      </c>
      <c r="V757" s="15" t="s">
        <v>76</v>
      </c>
      <c r="W757" s="16">
        <v>1</v>
      </c>
      <c r="X757" s="16">
        <v>1</v>
      </c>
      <c r="Y757" s="15">
        <v>7709</v>
      </c>
      <c r="Z757" s="15">
        <v>0.17699999999999999</v>
      </c>
      <c r="AA757" s="15" t="s">
        <v>5352</v>
      </c>
      <c r="AB757" s="15" t="s">
        <v>3386</v>
      </c>
      <c r="AC757" s="15">
        <v>111500</v>
      </c>
      <c r="AD757" s="26">
        <v>38289</v>
      </c>
      <c r="AE757" s="15" t="s">
        <v>119</v>
      </c>
      <c r="AF757" s="15" t="s">
        <v>119</v>
      </c>
      <c r="AG757" s="16">
        <v>1</v>
      </c>
      <c r="AH757" s="15" t="s">
        <v>6115</v>
      </c>
      <c r="AI757" s="15" t="s">
        <v>78</v>
      </c>
      <c r="AJ757" s="15">
        <v>7708.78393555</v>
      </c>
      <c r="AK757" s="15">
        <v>355.53225190500001</v>
      </c>
      <c r="AL757" s="15">
        <v>3088338.39799</v>
      </c>
      <c r="AM757" s="15">
        <v>1423916.97909</v>
      </c>
      <c r="AN757" s="14"/>
      <c r="AO757" s="14"/>
      <c r="AP757" s="19">
        <v>25600</v>
      </c>
      <c r="AQ757" s="19">
        <v>101200</v>
      </c>
      <c r="AR757" s="19">
        <v>0</v>
      </c>
      <c r="AS757" s="19">
        <v>0</v>
      </c>
      <c r="AT757" s="19">
        <f t="shared" si="166"/>
        <v>126800</v>
      </c>
      <c r="AU757" s="19">
        <v>45000</v>
      </c>
      <c r="AV757" s="19">
        <v>3000</v>
      </c>
      <c r="AW757" s="19">
        <v>28630</v>
      </c>
      <c r="AX757" s="19">
        <v>0</v>
      </c>
      <c r="AY757" s="20">
        <f t="shared" si="162"/>
        <v>76630</v>
      </c>
      <c r="AZ757" s="19">
        <f t="shared" si="158"/>
        <v>50170</v>
      </c>
      <c r="BA757" s="21">
        <v>1.4712000000000001</v>
      </c>
      <c r="BB757" s="21">
        <v>2.0617000000000001</v>
      </c>
      <c r="BC757" s="22"/>
      <c r="BD757" s="19">
        <v>1268</v>
      </c>
      <c r="BE757" s="19">
        <f t="shared" si="161"/>
        <v>738.10104000000001</v>
      </c>
      <c r="BF757" s="19">
        <f t="shared" si="163"/>
        <v>1034.3548900000001</v>
      </c>
      <c r="BG757" s="23">
        <v>3.4819999999999997E-2</v>
      </c>
      <c r="BH757" s="23">
        <f t="shared" si="160"/>
        <v>3.4819999999999997E-2</v>
      </c>
      <c r="BI757" s="19">
        <v>25.7006782128</v>
      </c>
      <c r="BJ757" s="19">
        <v>36.016237269800001</v>
      </c>
      <c r="BK757" s="19">
        <f t="shared" si="157"/>
        <v>712.40036178720004</v>
      </c>
      <c r="BL757" s="19">
        <f t="shared" si="157"/>
        <v>998.33865273020001</v>
      </c>
      <c r="BM757" s="19">
        <v>0</v>
      </c>
      <c r="BN757" s="19">
        <v>0</v>
      </c>
      <c r="BO757" s="19">
        <f t="shared" si="164"/>
        <v>0</v>
      </c>
      <c r="BP757" s="24">
        <f t="shared" si="159"/>
        <v>712.40036178720004</v>
      </c>
      <c r="BQ757" s="24">
        <f t="shared" si="159"/>
        <v>998.33865273020001</v>
      </c>
      <c r="BR757" s="24">
        <f t="shared" si="165"/>
        <v>285.93829094299997</v>
      </c>
    </row>
    <row r="758" spans="1:70" s="25" customFormat="1" ht="14.25" x14ac:dyDescent="0.2">
      <c r="A758" s="14">
        <v>1028</v>
      </c>
      <c r="B758" s="14"/>
      <c r="C758" s="15"/>
      <c r="D758" s="16">
        <v>3338</v>
      </c>
      <c r="E758" s="15" t="s">
        <v>6116</v>
      </c>
      <c r="F758" s="15" t="s">
        <v>6117</v>
      </c>
      <c r="G758" s="17" t="s">
        <v>6118</v>
      </c>
      <c r="H758" s="17" t="s">
        <v>6119</v>
      </c>
      <c r="I758" s="17" t="s">
        <v>86</v>
      </c>
      <c r="J758" s="15" t="s">
        <v>6120</v>
      </c>
      <c r="K758" s="15" t="s">
        <v>2125</v>
      </c>
      <c r="L758" s="18" t="s">
        <v>6121</v>
      </c>
      <c r="M758" s="15" t="s">
        <v>3396</v>
      </c>
      <c r="N758" s="15" t="s">
        <v>3397</v>
      </c>
      <c r="O758" s="16">
        <v>510</v>
      </c>
      <c r="P758" s="15" t="s">
        <v>118</v>
      </c>
      <c r="Q758" s="15">
        <v>19600</v>
      </c>
      <c r="R758" s="15">
        <v>144000</v>
      </c>
      <c r="S758" s="15">
        <v>163600</v>
      </c>
      <c r="T758" s="15">
        <v>0.13</v>
      </c>
      <c r="U758" s="15" t="s">
        <v>3335</v>
      </c>
      <c r="V758" s="15" t="s">
        <v>76</v>
      </c>
      <c r="W758" s="16">
        <v>1</v>
      </c>
      <c r="X758" s="16">
        <v>1</v>
      </c>
      <c r="Y758" s="15">
        <v>5697</v>
      </c>
      <c r="Z758" s="15">
        <v>0.13100000000000001</v>
      </c>
      <c r="AA758" s="15" t="s">
        <v>5352</v>
      </c>
      <c r="AB758" s="15" t="s">
        <v>3386</v>
      </c>
      <c r="AC758" s="15">
        <v>157000</v>
      </c>
      <c r="AD758" s="26">
        <v>42208</v>
      </c>
      <c r="AE758" s="15" t="s">
        <v>183</v>
      </c>
      <c r="AF758" s="15" t="s">
        <v>6122</v>
      </c>
      <c r="AG758" s="16">
        <v>1</v>
      </c>
      <c r="AH758" s="15" t="s">
        <v>6123</v>
      </c>
      <c r="AI758" s="15" t="s">
        <v>78</v>
      </c>
      <c r="AJ758" s="15">
        <v>5697.1723632800004</v>
      </c>
      <c r="AK758" s="15">
        <v>313.00349491700001</v>
      </c>
      <c r="AL758" s="15">
        <v>3088366.3773699999</v>
      </c>
      <c r="AM758" s="15">
        <v>1423976.3754400001</v>
      </c>
      <c r="AN758" s="14"/>
      <c r="AO758" s="14"/>
      <c r="AP758" s="19">
        <v>19600</v>
      </c>
      <c r="AQ758" s="19">
        <v>135400</v>
      </c>
      <c r="AR758" s="19">
        <v>0</v>
      </c>
      <c r="AS758" s="19">
        <v>0</v>
      </c>
      <c r="AT758" s="19">
        <f t="shared" si="166"/>
        <v>155000</v>
      </c>
      <c r="AU758" s="19">
        <v>45000</v>
      </c>
      <c r="AV758" s="19">
        <v>3000</v>
      </c>
      <c r="AW758" s="19">
        <v>38500</v>
      </c>
      <c r="AX758" s="19">
        <v>0</v>
      </c>
      <c r="AY758" s="20">
        <f t="shared" si="162"/>
        <v>86500</v>
      </c>
      <c r="AZ758" s="19">
        <f t="shared" si="158"/>
        <v>68500</v>
      </c>
      <c r="BA758" s="21">
        <v>1.4712000000000001</v>
      </c>
      <c r="BB758" s="21">
        <v>2.0617000000000001</v>
      </c>
      <c r="BC758" s="22"/>
      <c r="BD758" s="19">
        <v>1550</v>
      </c>
      <c r="BE758" s="19">
        <f t="shared" si="161"/>
        <v>1007.772</v>
      </c>
      <c r="BF758" s="19">
        <f t="shared" si="163"/>
        <v>1412.2645</v>
      </c>
      <c r="BG758" s="23">
        <v>3.4819999999999997E-2</v>
      </c>
      <c r="BH758" s="23">
        <f t="shared" si="160"/>
        <v>3.4819999999999997E-2</v>
      </c>
      <c r="BI758" s="19">
        <v>35.090621039999995</v>
      </c>
      <c r="BJ758" s="19">
        <v>49.175049889999997</v>
      </c>
      <c r="BK758" s="19">
        <f t="shared" si="157"/>
        <v>972.68137896000007</v>
      </c>
      <c r="BL758" s="19">
        <f t="shared" si="157"/>
        <v>1363.0894501099999</v>
      </c>
      <c r="BM758" s="19">
        <v>0</v>
      </c>
      <c r="BN758" s="19">
        <v>0</v>
      </c>
      <c r="BO758" s="19">
        <f t="shared" si="164"/>
        <v>0</v>
      </c>
      <c r="BP758" s="24">
        <f t="shared" si="159"/>
        <v>972.68137896000007</v>
      </c>
      <c r="BQ758" s="24">
        <f t="shared" si="159"/>
        <v>1363.0894501099999</v>
      </c>
      <c r="BR758" s="24">
        <f t="shared" si="165"/>
        <v>390.40807114999984</v>
      </c>
    </row>
    <row r="759" spans="1:70" s="25" customFormat="1" ht="14.25" x14ac:dyDescent="0.2">
      <c r="A759" s="14">
        <v>1029</v>
      </c>
      <c r="B759" s="14"/>
      <c r="C759" s="15"/>
      <c r="D759" s="16">
        <v>12818</v>
      </c>
      <c r="E759" s="15" t="s">
        <v>6124</v>
      </c>
      <c r="F759" s="15" t="s">
        <v>6125</v>
      </c>
      <c r="G759" s="17" t="s">
        <v>6126</v>
      </c>
      <c r="H759" s="17" t="s">
        <v>6127</v>
      </c>
      <c r="I759" s="17" t="s">
        <v>88</v>
      </c>
      <c r="J759" s="15" t="s">
        <v>6128</v>
      </c>
      <c r="K759" s="15" t="s">
        <v>6129</v>
      </c>
      <c r="L759" s="18" t="s">
        <v>6130</v>
      </c>
      <c r="M759" s="15" t="s">
        <v>3396</v>
      </c>
      <c r="N759" s="15" t="s">
        <v>3397</v>
      </c>
      <c r="O759" s="16">
        <v>510</v>
      </c>
      <c r="P759" s="15" t="s">
        <v>118</v>
      </c>
      <c r="Q759" s="15">
        <v>30000</v>
      </c>
      <c r="R759" s="15">
        <v>143600</v>
      </c>
      <c r="S759" s="15">
        <v>173600</v>
      </c>
      <c r="T759" s="15">
        <v>0.19</v>
      </c>
      <c r="U759" s="15" t="s">
        <v>3335</v>
      </c>
      <c r="V759" s="15" t="s">
        <v>76</v>
      </c>
      <c r="W759" s="16">
        <v>1</v>
      </c>
      <c r="X759" s="16">
        <v>1</v>
      </c>
      <c r="Y759" s="15">
        <v>8381</v>
      </c>
      <c r="Z759" s="15">
        <v>0.192</v>
      </c>
      <c r="AA759" s="15" t="s">
        <v>5352</v>
      </c>
      <c r="AB759" s="15" t="s">
        <v>3386</v>
      </c>
      <c r="AC759" s="15">
        <v>133094</v>
      </c>
      <c r="AD759" s="26">
        <v>37091</v>
      </c>
      <c r="AE759" s="15" t="s">
        <v>211</v>
      </c>
      <c r="AF759" s="15" t="s">
        <v>6131</v>
      </c>
      <c r="AG759" s="16">
        <v>1</v>
      </c>
      <c r="AH759" s="15" t="s">
        <v>6132</v>
      </c>
      <c r="AI759" s="15" t="s">
        <v>78</v>
      </c>
      <c r="AJ759" s="15">
        <v>8381.3691406300004</v>
      </c>
      <c r="AK759" s="15">
        <v>368.00869110299999</v>
      </c>
      <c r="AL759" s="15">
        <v>3088392.5700699999</v>
      </c>
      <c r="AM759" s="15">
        <v>1424045.93087</v>
      </c>
      <c r="AN759" s="14"/>
      <c r="AO759" s="14"/>
      <c r="AP759" s="19">
        <v>30000</v>
      </c>
      <c r="AQ759" s="19">
        <v>135000</v>
      </c>
      <c r="AR759" s="19">
        <v>0</v>
      </c>
      <c r="AS759" s="19">
        <v>0</v>
      </c>
      <c r="AT759" s="19">
        <f t="shared" si="166"/>
        <v>165000</v>
      </c>
      <c r="AU759" s="19">
        <v>45000</v>
      </c>
      <c r="AV759" s="19">
        <v>3000</v>
      </c>
      <c r="AW759" s="19">
        <v>42000</v>
      </c>
      <c r="AX759" s="19">
        <v>0</v>
      </c>
      <c r="AY759" s="20">
        <f t="shared" si="162"/>
        <v>90000</v>
      </c>
      <c r="AZ759" s="19">
        <f t="shared" si="158"/>
        <v>75000</v>
      </c>
      <c r="BA759" s="21">
        <v>1.4712000000000001</v>
      </c>
      <c r="BB759" s="21">
        <v>2.0617000000000001</v>
      </c>
      <c r="BC759" s="22"/>
      <c r="BD759" s="19">
        <v>1650</v>
      </c>
      <c r="BE759" s="19">
        <f t="shared" si="161"/>
        <v>1103.4000000000001</v>
      </c>
      <c r="BF759" s="19">
        <f t="shared" si="163"/>
        <v>1546.2750000000001</v>
      </c>
      <c r="BG759" s="23">
        <v>3.4819999999999997E-2</v>
      </c>
      <c r="BH759" s="23">
        <f t="shared" si="160"/>
        <v>3.4819999999999997E-2</v>
      </c>
      <c r="BI759" s="19">
        <v>38.420388000000003</v>
      </c>
      <c r="BJ759" s="19">
        <v>53.841295500000001</v>
      </c>
      <c r="BK759" s="19">
        <f t="shared" si="157"/>
        <v>1064.9796120000001</v>
      </c>
      <c r="BL759" s="19">
        <f t="shared" si="157"/>
        <v>1492.4337045000002</v>
      </c>
      <c r="BM759" s="19">
        <v>0</v>
      </c>
      <c r="BN759" s="19">
        <v>0</v>
      </c>
      <c r="BO759" s="19">
        <f t="shared" si="164"/>
        <v>0</v>
      </c>
      <c r="BP759" s="24">
        <f t="shared" si="159"/>
        <v>1064.9796120000001</v>
      </c>
      <c r="BQ759" s="24">
        <f t="shared" si="159"/>
        <v>1492.4337045000002</v>
      </c>
      <c r="BR759" s="24">
        <f t="shared" si="165"/>
        <v>427.45409250000012</v>
      </c>
    </row>
    <row r="760" spans="1:70" s="25" customFormat="1" ht="14.25" x14ac:dyDescent="0.2">
      <c r="A760" s="14">
        <v>1030</v>
      </c>
      <c r="B760" s="14"/>
      <c r="C760" s="15" t="s">
        <v>6133</v>
      </c>
      <c r="D760" s="16">
        <v>9052</v>
      </c>
      <c r="E760" s="15" t="s">
        <v>6134</v>
      </c>
      <c r="F760" s="15" t="s">
        <v>6133</v>
      </c>
      <c r="G760" s="17" t="s">
        <v>6135</v>
      </c>
      <c r="H760" s="17" t="s">
        <v>6136</v>
      </c>
      <c r="I760" s="17" t="s">
        <v>86</v>
      </c>
      <c r="J760" s="15" t="s">
        <v>6137</v>
      </c>
      <c r="K760" s="15" t="s">
        <v>913</v>
      </c>
      <c r="L760" s="18" t="s">
        <v>6138</v>
      </c>
      <c r="M760" s="15" t="s">
        <v>3396</v>
      </c>
      <c r="N760" s="15" t="s">
        <v>3397</v>
      </c>
      <c r="O760" s="16">
        <v>510</v>
      </c>
      <c r="P760" s="15" t="s">
        <v>118</v>
      </c>
      <c r="Q760" s="15">
        <v>23000</v>
      </c>
      <c r="R760" s="15">
        <v>127700</v>
      </c>
      <c r="S760" s="15">
        <v>150700</v>
      </c>
      <c r="T760" s="15">
        <v>0.16</v>
      </c>
      <c r="U760" s="15" t="s">
        <v>3335</v>
      </c>
      <c r="V760" s="15" t="s">
        <v>76</v>
      </c>
      <c r="W760" s="16">
        <v>1</v>
      </c>
      <c r="X760" s="16">
        <v>1</v>
      </c>
      <c r="Y760" s="15">
        <v>6803</v>
      </c>
      <c r="Z760" s="15">
        <v>0.156</v>
      </c>
      <c r="AA760" s="15" t="s">
        <v>5352</v>
      </c>
      <c r="AB760" s="15" t="s">
        <v>3386</v>
      </c>
      <c r="AC760" s="15">
        <v>154900</v>
      </c>
      <c r="AD760" s="26">
        <v>42552</v>
      </c>
      <c r="AE760" s="15" t="s">
        <v>119</v>
      </c>
      <c r="AF760" s="15" t="s">
        <v>119</v>
      </c>
      <c r="AG760" s="16">
        <v>1</v>
      </c>
      <c r="AH760" s="15" t="s">
        <v>6139</v>
      </c>
      <c r="AI760" s="15" t="s">
        <v>78</v>
      </c>
      <c r="AJ760" s="15">
        <v>6803.4838867199996</v>
      </c>
      <c r="AK760" s="15">
        <v>340.80160153100002</v>
      </c>
      <c r="AL760" s="15">
        <v>3088320.8243800001</v>
      </c>
      <c r="AM760" s="15">
        <v>1424077.1471899999</v>
      </c>
      <c r="AN760" s="14"/>
      <c r="AO760" s="14"/>
      <c r="AP760" s="19">
        <v>23000</v>
      </c>
      <c r="AQ760" s="19">
        <v>120000</v>
      </c>
      <c r="AR760" s="19">
        <v>0</v>
      </c>
      <c r="AS760" s="19">
        <v>0</v>
      </c>
      <c r="AT760" s="19">
        <f t="shared" si="166"/>
        <v>143000</v>
      </c>
      <c r="AU760" s="19">
        <v>45000</v>
      </c>
      <c r="AV760" s="19">
        <v>3000</v>
      </c>
      <c r="AW760" s="19">
        <v>34300</v>
      </c>
      <c r="AX760" s="19">
        <v>0</v>
      </c>
      <c r="AY760" s="20">
        <f t="shared" si="162"/>
        <v>82300</v>
      </c>
      <c r="AZ760" s="19">
        <f t="shared" si="158"/>
        <v>60700</v>
      </c>
      <c r="BA760" s="21">
        <v>1.4712000000000001</v>
      </c>
      <c r="BB760" s="21">
        <v>2.0617000000000001</v>
      </c>
      <c r="BC760" s="22"/>
      <c r="BD760" s="19">
        <v>1430</v>
      </c>
      <c r="BE760" s="19">
        <f t="shared" si="161"/>
        <v>893.01840000000004</v>
      </c>
      <c r="BF760" s="19">
        <f t="shared" si="163"/>
        <v>1251.4519</v>
      </c>
      <c r="BG760" s="23">
        <v>3.4819999999999997E-2</v>
      </c>
      <c r="BH760" s="23">
        <f t="shared" si="160"/>
        <v>3.4819999999999997E-2</v>
      </c>
      <c r="BI760" s="19">
        <v>31.094900687999999</v>
      </c>
      <c r="BJ760" s="19">
        <v>43.575555158</v>
      </c>
      <c r="BK760" s="19">
        <f t="shared" si="157"/>
        <v>861.92349931199999</v>
      </c>
      <c r="BL760" s="19">
        <f t="shared" si="157"/>
        <v>1207.876344842</v>
      </c>
      <c r="BM760" s="19">
        <v>0</v>
      </c>
      <c r="BN760" s="19">
        <v>0</v>
      </c>
      <c r="BO760" s="19">
        <f t="shared" si="164"/>
        <v>0</v>
      </c>
      <c r="BP760" s="24">
        <f t="shared" si="159"/>
        <v>861.92349931199999</v>
      </c>
      <c r="BQ760" s="24">
        <f t="shared" si="159"/>
        <v>1207.876344842</v>
      </c>
      <c r="BR760" s="24">
        <f t="shared" si="165"/>
        <v>345.95284552999999</v>
      </c>
    </row>
    <row r="761" spans="1:70" s="25" customFormat="1" ht="14.25" x14ac:dyDescent="0.2">
      <c r="A761" s="14">
        <v>1031</v>
      </c>
      <c r="B761" s="14"/>
      <c r="C761" s="15"/>
      <c r="D761" s="16">
        <v>9270</v>
      </c>
      <c r="E761" s="15" t="s">
        <v>6140</v>
      </c>
      <c r="F761" s="15" t="s">
        <v>6141</v>
      </c>
      <c r="G761" s="17" t="s">
        <v>6142</v>
      </c>
      <c r="H761" s="17" t="s">
        <v>6143</v>
      </c>
      <c r="I761" s="17" t="s">
        <v>86</v>
      </c>
      <c r="J761" s="15" t="s">
        <v>6144</v>
      </c>
      <c r="K761" s="15" t="s">
        <v>3045</v>
      </c>
      <c r="L761" s="18" t="s">
        <v>6145</v>
      </c>
      <c r="M761" s="15" t="s">
        <v>3396</v>
      </c>
      <c r="N761" s="15" t="s">
        <v>3397</v>
      </c>
      <c r="O761" s="16">
        <v>419</v>
      </c>
      <c r="P761" s="15" t="s">
        <v>895</v>
      </c>
      <c r="Q761" s="15">
        <v>25800</v>
      </c>
      <c r="R761" s="15">
        <v>115200</v>
      </c>
      <c r="S761" s="15">
        <v>141000</v>
      </c>
      <c r="T761" s="15">
        <v>0.19</v>
      </c>
      <c r="U761" s="15" t="s">
        <v>3335</v>
      </c>
      <c r="V761" s="15" t="s">
        <v>76</v>
      </c>
      <c r="W761" s="16">
        <v>1</v>
      </c>
      <c r="X761" s="16">
        <v>1</v>
      </c>
      <c r="Y761" s="15">
        <v>8342</v>
      </c>
      <c r="Z761" s="15">
        <v>0.192</v>
      </c>
      <c r="AA761" s="15" t="s">
        <v>5352</v>
      </c>
      <c r="AB761" s="15" t="s">
        <v>3386</v>
      </c>
      <c r="AC761" s="15">
        <v>125000</v>
      </c>
      <c r="AD761" s="26">
        <v>40466</v>
      </c>
      <c r="AE761" s="15" t="s">
        <v>147</v>
      </c>
      <c r="AF761" s="15" t="s">
        <v>6146</v>
      </c>
      <c r="AG761" s="16">
        <v>1</v>
      </c>
      <c r="AH761" s="15" t="s">
        <v>6147</v>
      </c>
      <c r="AI761" s="15" t="s">
        <v>78</v>
      </c>
      <c r="AJ761" s="15">
        <v>8341.7932128899993</v>
      </c>
      <c r="AK761" s="15">
        <v>386.085708662</v>
      </c>
      <c r="AL761" s="15">
        <v>3088259.6748799998</v>
      </c>
      <c r="AM761" s="15">
        <v>1424108.5111100001</v>
      </c>
      <c r="AN761" s="14"/>
      <c r="AO761" s="14"/>
      <c r="AP761" s="19">
        <v>0</v>
      </c>
      <c r="AQ761" s="19">
        <v>0</v>
      </c>
      <c r="AR761" s="19">
        <v>25800</v>
      </c>
      <c r="AS761" s="19">
        <v>108300</v>
      </c>
      <c r="AT761" s="19">
        <f t="shared" si="166"/>
        <v>134100</v>
      </c>
      <c r="AU761" s="19">
        <v>0</v>
      </c>
      <c r="AV761" s="19">
        <v>3000</v>
      </c>
      <c r="AW761" s="19">
        <v>0</v>
      </c>
      <c r="AX761" s="19">
        <v>0</v>
      </c>
      <c r="AY761" s="20">
        <f t="shared" si="162"/>
        <v>3000</v>
      </c>
      <c r="AZ761" s="19">
        <f t="shared" si="158"/>
        <v>131100</v>
      </c>
      <c r="BA761" s="21">
        <v>1.4712000000000001</v>
      </c>
      <c r="BB761" s="21">
        <v>2.0617000000000001</v>
      </c>
      <c r="BC761" s="22"/>
      <c r="BD761" s="19">
        <v>2682</v>
      </c>
      <c r="BE761" s="19">
        <f t="shared" si="161"/>
        <v>1928.7432000000001</v>
      </c>
      <c r="BF761" s="19">
        <f t="shared" si="163"/>
        <v>2702.8887</v>
      </c>
      <c r="BG761" s="23">
        <v>3.4819999999999997E-2</v>
      </c>
      <c r="BH761" s="23">
        <f t="shared" si="160"/>
        <v>3.4819999999999997E-2</v>
      </c>
      <c r="BI761" s="19">
        <v>0</v>
      </c>
      <c r="BJ761" s="19">
        <v>0</v>
      </c>
      <c r="BK761" s="19">
        <f t="shared" ref="BK761:BL795" si="167">BE761-BI761</f>
        <v>1928.7432000000001</v>
      </c>
      <c r="BL761" s="19">
        <f t="shared" si="167"/>
        <v>2702.8887</v>
      </c>
      <c r="BM761" s="19">
        <v>0</v>
      </c>
      <c r="BN761" s="19">
        <v>82.739700000000084</v>
      </c>
      <c r="BO761" s="19">
        <f t="shared" si="164"/>
        <v>82.739700000000084</v>
      </c>
      <c r="BP761" s="24">
        <f t="shared" si="159"/>
        <v>1928.7432000000001</v>
      </c>
      <c r="BQ761" s="24">
        <f t="shared" si="159"/>
        <v>2620.1489999999999</v>
      </c>
      <c r="BR761" s="24">
        <f t="shared" si="165"/>
        <v>691.40579999999977</v>
      </c>
    </row>
    <row r="762" spans="1:70" s="25" customFormat="1" ht="14.25" x14ac:dyDescent="0.2">
      <c r="A762" s="14">
        <v>1032</v>
      </c>
      <c r="B762" s="14"/>
      <c r="C762" s="15" t="s">
        <v>150</v>
      </c>
      <c r="D762" s="16">
        <v>35143</v>
      </c>
      <c r="E762" s="15" t="s">
        <v>6148</v>
      </c>
      <c r="F762" s="15" t="s">
        <v>6149</v>
      </c>
      <c r="G762" s="17" t="s">
        <v>6150</v>
      </c>
      <c r="H762" s="17" t="s">
        <v>6151</v>
      </c>
      <c r="I762" s="17" t="s">
        <v>86</v>
      </c>
      <c r="J762" s="15" t="s">
        <v>6152</v>
      </c>
      <c r="K762" s="15" t="s">
        <v>86</v>
      </c>
      <c r="L762" s="18" t="s">
        <v>6153</v>
      </c>
      <c r="M762" s="15" t="s">
        <v>3396</v>
      </c>
      <c r="N762" s="15" t="s">
        <v>3397</v>
      </c>
      <c r="O762" s="16">
        <v>510</v>
      </c>
      <c r="P762" s="15" t="s">
        <v>118</v>
      </c>
      <c r="Q762" s="15">
        <v>30200</v>
      </c>
      <c r="R762" s="15">
        <v>98200</v>
      </c>
      <c r="S762" s="15">
        <v>128400</v>
      </c>
      <c r="T762" s="15">
        <v>0.25</v>
      </c>
      <c r="U762" s="15" t="s">
        <v>3335</v>
      </c>
      <c r="V762" s="15" t="s">
        <v>76</v>
      </c>
      <c r="W762" s="16">
        <v>1</v>
      </c>
      <c r="X762" s="16">
        <v>1</v>
      </c>
      <c r="Y762" s="15">
        <v>10826</v>
      </c>
      <c r="Z762" s="15">
        <v>0.249</v>
      </c>
      <c r="AA762" s="15" t="s">
        <v>5352</v>
      </c>
      <c r="AB762" s="15" t="s">
        <v>3386</v>
      </c>
      <c r="AC762" s="15">
        <v>116000</v>
      </c>
      <c r="AD762" s="26">
        <v>40690</v>
      </c>
      <c r="AE762" s="15" t="s">
        <v>119</v>
      </c>
      <c r="AF762" s="15" t="s">
        <v>119</v>
      </c>
      <c r="AG762" s="16">
        <v>1</v>
      </c>
      <c r="AH762" s="15" t="s">
        <v>6154</v>
      </c>
      <c r="AI762" s="15" t="s">
        <v>78</v>
      </c>
      <c r="AJ762" s="15">
        <v>10825.9318848</v>
      </c>
      <c r="AK762" s="15">
        <v>459.54175716399999</v>
      </c>
      <c r="AL762" s="15">
        <v>3088196.8031700002</v>
      </c>
      <c r="AM762" s="15">
        <v>1424144.5673</v>
      </c>
      <c r="AN762" s="14"/>
      <c r="AO762" s="14"/>
      <c r="AP762" s="19">
        <v>30200</v>
      </c>
      <c r="AQ762" s="19">
        <v>92400</v>
      </c>
      <c r="AR762" s="19">
        <v>0</v>
      </c>
      <c r="AS762" s="19">
        <v>0</v>
      </c>
      <c r="AT762" s="19">
        <f t="shared" si="166"/>
        <v>122600</v>
      </c>
      <c r="AU762" s="19">
        <v>45000</v>
      </c>
      <c r="AV762" s="19">
        <v>0</v>
      </c>
      <c r="AW762" s="19">
        <v>27160</v>
      </c>
      <c r="AX762" s="19">
        <v>0</v>
      </c>
      <c r="AY762" s="20">
        <f t="shared" si="162"/>
        <v>72160</v>
      </c>
      <c r="AZ762" s="19">
        <f t="shared" si="158"/>
        <v>50440</v>
      </c>
      <c r="BA762" s="21">
        <v>1.4712000000000001</v>
      </c>
      <c r="BB762" s="21">
        <v>2.0617000000000001</v>
      </c>
      <c r="BC762" s="22"/>
      <c r="BD762" s="19">
        <v>1226</v>
      </c>
      <c r="BE762" s="19">
        <f t="shared" si="161"/>
        <v>742.07327999999995</v>
      </c>
      <c r="BF762" s="19">
        <f t="shared" si="163"/>
        <v>1039.92148</v>
      </c>
      <c r="BG762" s="23">
        <v>3.4819999999999997E-2</v>
      </c>
      <c r="BH762" s="23">
        <f t="shared" si="160"/>
        <v>3.4819999999999997E-2</v>
      </c>
      <c r="BI762" s="19">
        <v>25.838991609599997</v>
      </c>
      <c r="BJ762" s="19">
        <v>36.210065933599999</v>
      </c>
      <c r="BK762" s="19">
        <f t="shared" si="167"/>
        <v>716.23428839039991</v>
      </c>
      <c r="BL762" s="19">
        <f t="shared" si="167"/>
        <v>1003.7114140663999</v>
      </c>
      <c r="BM762" s="19">
        <v>0</v>
      </c>
      <c r="BN762" s="19">
        <v>0</v>
      </c>
      <c r="BO762" s="19">
        <f t="shared" si="164"/>
        <v>0</v>
      </c>
      <c r="BP762" s="24">
        <f t="shared" si="159"/>
        <v>716.23428839039991</v>
      </c>
      <c r="BQ762" s="24">
        <f t="shared" si="159"/>
        <v>1003.7114140663999</v>
      </c>
      <c r="BR762" s="24">
        <f t="shared" si="165"/>
        <v>287.47712567600001</v>
      </c>
    </row>
    <row r="763" spans="1:70" s="25" customFormat="1" ht="14.25" x14ac:dyDescent="0.2">
      <c r="A763" s="14">
        <v>1033</v>
      </c>
      <c r="B763" s="14"/>
      <c r="C763" s="15" t="s">
        <v>6155</v>
      </c>
      <c r="D763" s="16">
        <v>4228</v>
      </c>
      <c r="E763" s="15" t="s">
        <v>6156</v>
      </c>
      <c r="F763" s="15" t="s">
        <v>6155</v>
      </c>
      <c r="G763" s="17" t="s">
        <v>6157</v>
      </c>
      <c r="H763" s="17" t="s">
        <v>6158</v>
      </c>
      <c r="I763" s="17" t="s">
        <v>86</v>
      </c>
      <c r="J763" s="15" t="s">
        <v>6159</v>
      </c>
      <c r="K763" s="15" t="s">
        <v>2392</v>
      </c>
      <c r="L763" s="18" t="s">
        <v>6160</v>
      </c>
      <c r="M763" s="15" t="s">
        <v>3396</v>
      </c>
      <c r="N763" s="15" t="s">
        <v>3397</v>
      </c>
      <c r="O763" s="16">
        <v>510</v>
      </c>
      <c r="P763" s="15" t="s">
        <v>118</v>
      </c>
      <c r="Q763" s="15">
        <v>29300</v>
      </c>
      <c r="R763" s="15">
        <v>111500</v>
      </c>
      <c r="S763" s="15">
        <v>140800</v>
      </c>
      <c r="T763" s="15">
        <v>0.2</v>
      </c>
      <c r="U763" s="15" t="s">
        <v>3335</v>
      </c>
      <c r="V763" s="15" t="s">
        <v>76</v>
      </c>
      <c r="W763" s="16">
        <v>1</v>
      </c>
      <c r="X763" s="16">
        <v>1</v>
      </c>
      <c r="Y763" s="15">
        <v>8991</v>
      </c>
      <c r="Z763" s="15">
        <v>0.20599999999999999</v>
      </c>
      <c r="AA763" s="15" t="s">
        <v>5352</v>
      </c>
      <c r="AB763" s="15" t="s">
        <v>3386</v>
      </c>
      <c r="AC763" s="15">
        <v>117945</v>
      </c>
      <c r="AD763" s="26">
        <v>37225</v>
      </c>
      <c r="AE763" s="15" t="s">
        <v>211</v>
      </c>
      <c r="AF763" s="15" t="s">
        <v>6161</v>
      </c>
      <c r="AG763" s="16">
        <v>1</v>
      </c>
      <c r="AH763" s="15" t="s">
        <v>6162</v>
      </c>
      <c r="AI763" s="15" t="s">
        <v>78</v>
      </c>
      <c r="AJ763" s="15">
        <v>8991.0583496100007</v>
      </c>
      <c r="AK763" s="15">
        <v>388.01219954599998</v>
      </c>
      <c r="AL763" s="15">
        <v>3088169.7915400001</v>
      </c>
      <c r="AM763" s="15">
        <v>1424219.8033799999</v>
      </c>
      <c r="AN763" s="14"/>
      <c r="AO763" s="14"/>
      <c r="AP763" s="19">
        <v>29300</v>
      </c>
      <c r="AQ763" s="19">
        <v>104800</v>
      </c>
      <c r="AR763" s="19">
        <v>0</v>
      </c>
      <c r="AS763" s="19">
        <v>0</v>
      </c>
      <c r="AT763" s="19">
        <f t="shared" si="166"/>
        <v>134100</v>
      </c>
      <c r="AU763" s="19">
        <v>45000</v>
      </c>
      <c r="AV763" s="19">
        <v>3000</v>
      </c>
      <c r="AW763" s="19">
        <v>31185</v>
      </c>
      <c r="AX763" s="19">
        <v>0</v>
      </c>
      <c r="AY763" s="20">
        <f t="shared" si="162"/>
        <v>79185</v>
      </c>
      <c r="AZ763" s="19">
        <f t="shared" si="158"/>
        <v>54915</v>
      </c>
      <c r="BA763" s="21">
        <v>1.4712000000000001</v>
      </c>
      <c r="BB763" s="21">
        <v>2.0617000000000001</v>
      </c>
      <c r="BC763" s="22"/>
      <c r="BD763" s="19">
        <v>1341</v>
      </c>
      <c r="BE763" s="19">
        <f t="shared" si="161"/>
        <v>807.90948000000003</v>
      </c>
      <c r="BF763" s="19">
        <f t="shared" si="163"/>
        <v>1132.1825550000001</v>
      </c>
      <c r="BG763" s="23">
        <v>3.4819999999999997E-2</v>
      </c>
      <c r="BH763" s="23">
        <f t="shared" si="160"/>
        <v>3.4819999999999997E-2</v>
      </c>
      <c r="BI763" s="19">
        <v>28.131408093599997</v>
      </c>
      <c r="BJ763" s="19">
        <v>39.422596565100001</v>
      </c>
      <c r="BK763" s="19">
        <f t="shared" si="167"/>
        <v>779.77807190639999</v>
      </c>
      <c r="BL763" s="19">
        <f t="shared" si="167"/>
        <v>1092.7599584349</v>
      </c>
      <c r="BM763" s="19">
        <v>0</v>
      </c>
      <c r="BN763" s="19">
        <v>0</v>
      </c>
      <c r="BO763" s="19">
        <f t="shared" si="164"/>
        <v>0</v>
      </c>
      <c r="BP763" s="24">
        <f t="shared" si="159"/>
        <v>779.77807190639999</v>
      </c>
      <c r="BQ763" s="24">
        <f t="shared" si="159"/>
        <v>1092.7599584349</v>
      </c>
      <c r="BR763" s="24">
        <f t="shared" si="165"/>
        <v>312.98188652850001</v>
      </c>
    </row>
    <row r="764" spans="1:70" s="25" customFormat="1" ht="14.25" x14ac:dyDescent="0.2">
      <c r="A764" s="14">
        <v>1034</v>
      </c>
      <c r="B764" s="14"/>
      <c r="C764" s="15"/>
      <c r="D764" s="16">
        <v>32039</v>
      </c>
      <c r="E764" s="15" t="s">
        <v>6163</v>
      </c>
      <c r="F764" s="15" t="s">
        <v>6164</v>
      </c>
      <c r="G764" s="17" t="s">
        <v>6165</v>
      </c>
      <c r="H764" s="17" t="s">
        <v>6166</v>
      </c>
      <c r="I764" s="17" t="s">
        <v>86</v>
      </c>
      <c r="J764" s="15" t="s">
        <v>6167</v>
      </c>
      <c r="K764" s="15" t="s">
        <v>6168</v>
      </c>
      <c r="L764" s="18" t="s">
        <v>6169</v>
      </c>
      <c r="M764" s="15" t="s">
        <v>3396</v>
      </c>
      <c r="N764" s="15" t="s">
        <v>3397</v>
      </c>
      <c r="O764" s="16">
        <v>510</v>
      </c>
      <c r="P764" s="15" t="s">
        <v>118</v>
      </c>
      <c r="Q764" s="15">
        <v>23400</v>
      </c>
      <c r="R764" s="15">
        <v>113200</v>
      </c>
      <c r="S764" s="15">
        <v>136600</v>
      </c>
      <c r="T764" s="15">
        <v>0.16</v>
      </c>
      <c r="U764" s="15" t="s">
        <v>3335</v>
      </c>
      <c r="V764" s="15" t="s">
        <v>76</v>
      </c>
      <c r="W764" s="16">
        <v>1</v>
      </c>
      <c r="X764" s="16">
        <v>1</v>
      </c>
      <c r="Y764" s="15">
        <v>7092</v>
      </c>
      <c r="Z764" s="15">
        <v>0.16300000000000001</v>
      </c>
      <c r="AA764" s="15" t="s">
        <v>5352</v>
      </c>
      <c r="AB764" s="15" t="s">
        <v>3386</v>
      </c>
      <c r="AC764" s="15">
        <v>130000</v>
      </c>
      <c r="AD764" s="26">
        <v>41071</v>
      </c>
      <c r="AE764" s="15" t="s">
        <v>183</v>
      </c>
      <c r="AF764" s="15" t="s">
        <v>6170</v>
      </c>
      <c r="AG764" s="16">
        <v>1</v>
      </c>
      <c r="AH764" s="15" t="s">
        <v>6171</v>
      </c>
      <c r="AI764" s="15" t="s">
        <v>78</v>
      </c>
      <c r="AJ764" s="15">
        <v>7091.734375</v>
      </c>
      <c r="AK764" s="15">
        <v>356.81703597900002</v>
      </c>
      <c r="AL764" s="15">
        <v>3088099.8770499998</v>
      </c>
      <c r="AM764" s="15">
        <v>1424176.51147</v>
      </c>
      <c r="AN764" s="14"/>
      <c r="AO764" s="14"/>
      <c r="AP764" s="19">
        <v>23400</v>
      </c>
      <c r="AQ764" s="19">
        <v>106400</v>
      </c>
      <c r="AR764" s="19">
        <v>0</v>
      </c>
      <c r="AS764" s="19">
        <v>0</v>
      </c>
      <c r="AT764" s="19">
        <f t="shared" si="166"/>
        <v>129800</v>
      </c>
      <c r="AU764" s="19">
        <v>45000</v>
      </c>
      <c r="AV764" s="19">
        <v>3000</v>
      </c>
      <c r="AW764" s="19">
        <v>29680</v>
      </c>
      <c r="AX764" s="19">
        <v>0</v>
      </c>
      <c r="AY764" s="20">
        <f t="shared" si="162"/>
        <v>77680</v>
      </c>
      <c r="AZ764" s="19">
        <f t="shared" si="158"/>
        <v>52120</v>
      </c>
      <c r="BA764" s="21">
        <v>1.4712000000000001</v>
      </c>
      <c r="BB764" s="21">
        <v>2.0617000000000001</v>
      </c>
      <c r="BC764" s="22"/>
      <c r="BD764" s="19">
        <v>1298</v>
      </c>
      <c r="BE764" s="19">
        <f t="shared" si="161"/>
        <v>766.78944000000013</v>
      </c>
      <c r="BF764" s="19">
        <f t="shared" si="163"/>
        <v>1074.5580400000001</v>
      </c>
      <c r="BG764" s="23">
        <v>3.4819999999999997E-2</v>
      </c>
      <c r="BH764" s="23">
        <f t="shared" si="160"/>
        <v>3.4819999999999997E-2</v>
      </c>
      <c r="BI764" s="19">
        <v>26.699608300800001</v>
      </c>
      <c r="BJ764" s="19">
        <v>37.416110952800004</v>
      </c>
      <c r="BK764" s="19">
        <f t="shared" si="167"/>
        <v>740.08983169920009</v>
      </c>
      <c r="BL764" s="19">
        <f t="shared" si="167"/>
        <v>1037.1419290472002</v>
      </c>
      <c r="BM764" s="19">
        <v>0</v>
      </c>
      <c r="BN764" s="19">
        <v>0</v>
      </c>
      <c r="BO764" s="19">
        <f t="shared" si="164"/>
        <v>0</v>
      </c>
      <c r="BP764" s="24">
        <f t="shared" si="159"/>
        <v>740.08983169920009</v>
      </c>
      <c r="BQ764" s="24">
        <f t="shared" si="159"/>
        <v>1037.1419290472002</v>
      </c>
      <c r="BR764" s="24">
        <f t="shared" si="165"/>
        <v>297.05209734800007</v>
      </c>
    </row>
    <row r="765" spans="1:70" s="25" customFormat="1" ht="14.25" x14ac:dyDescent="0.2">
      <c r="A765" s="14">
        <v>1035</v>
      </c>
      <c r="B765" s="14"/>
      <c r="C765" s="15" t="s">
        <v>6172</v>
      </c>
      <c r="D765" s="16">
        <v>34335</v>
      </c>
      <c r="E765" s="15" t="s">
        <v>6173</v>
      </c>
      <c r="F765" s="15" t="s">
        <v>6172</v>
      </c>
      <c r="G765" s="17" t="s">
        <v>6174</v>
      </c>
      <c r="H765" s="17" t="s">
        <v>6175</v>
      </c>
      <c r="I765" s="17" t="s">
        <v>86</v>
      </c>
      <c r="J765" s="15" t="s">
        <v>6176</v>
      </c>
      <c r="K765" s="15" t="s">
        <v>3995</v>
      </c>
      <c r="L765" s="18" t="s">
        <v>6177</v>
      </c>
      <c r="M765" s="15" t="s">
        <v>3396</v>
      </c>
      <c r="N765" s="15" t="s">
        <v>3397</v>
      </c>
      <c r="O765" s="16">
        <v>510</v>
      </c>
      <c r="P765" s="15" t="s">
        <v>118</v>
      </c>
      <c r="Q765" s="15">
        <v>31800</v>
      </c>
      <c r="R765" s="15">
        <v>97700</v>
      </c>
      <c r="S765" s="15">
        <v>129500</v>
      </c>
      <c r="T765" s="15">
        <v>0.25</v>
      </c>
      <c r="U765" s="15" t="s">
        <v>3335</v>
      </c>
      <c r="V765" s="15" t="s">
        <v>76</v>
      </c>
      <c r="W765" s="16">
        <v>1</v>
      </c>
      <c r="X765" s="16">
        <v>1</v>
      </c>
      <c r="Y765" s="15">
        <v>10829</v>
      </c>
      <c r="Z765" s="15">
        <v>0.249</v>
      </c>
      <c r="AA765" s="15" t="s">
        <v>5352</v>
      </c>
      <c r="AB765" s="15" t="s">
        <v>3386</v>
      </c>
      <c r="AC765" s="15">
        <v>108500</v>
      </c>
      <c r="AD765" s="26">
        <v>39770</v>
      </c>
      <c r="AE765" s="15" t="s">
        <v>211</v>
      </c>
      <c r="AF765" s="15" t="s">
        <v>6178</v>
      </c>
      <c r="AG765" s="16">
        <v>1</v>
      </c>
      <c r="AH765" s="15" t="s">
        <v>6179</v>
      </c>
      <c r="AI765" s="15" t="s">
        <v>78</v>
      </c>
      <c r="AJ765" s="15">
        <v>10829.098877</v>
      </c>
      <c r="AK765" s="15">
        <v>447.66987992899999</v>
      </c>
      <c r="AL765" s="15">
        <v>3088038.2518099998</v>
      </c>
      <c r="AM765" s="15">
        <v>1424141.4828900001</v>
      </c>
      <c r="AN765" s="14"/>
      <c r="AO765" s="14"/>
      <c r="AP765" s="19">
        <v>31800</v>
      </c>
      <c r="AQ765" s="19">
        <v>91900</v>
      </c>
      <c r="AR765" s="19">
        <v>0</v>
      </c>
      <c r="AS765" s="19">
        <v>0</v>
      </c>
      <c r="AT765" s="19">
        <f t="shared" si="166"/>
        <v>123700</v>
      </c>
      <c r="AU765" s="19">
        <v>45000</v>
      </c>
      <c r="AV765" s="19">
        <v>0</v>
      </c>
      <c r="AW765" s="19">
        <v>27545</v>
      </c>
      <c r="AX765" s="19">
        <v>0</v>
      </c>
      <c r="AY765" s="20">
        <f t="shared" si="162"/>
        <v>72545</v>
      </c>
      <c r="AZ765" s="19">
        <f t="shared" ref="AZ765:AZ788" si="168">AT765-AY765</f>
        <v>51155</v>
      </c>
      <c r="BA765" s="21">
        <v>1.4712000000000001</v>
      </c>
      <c r="BB765" s="21">
        <v>2.0617000000000001</v>
      </c>
      <c r="BC765" s="22"/>
      <c r="BD765" s="19">
        <v>1237</v>
      </c>
      <c r="BE765" s="19">
        <f t="shared" si="161"/>
        <v>752.5923600000001</v>
      </c>
      <c r="BF765" s="19">
        <f t="shared" si="163"/>
        <v>1054.6626350000001</v>
      </c>
      <c r="BG765" s="23">
        <v>3.4819999999999997E-2</v>
      </c>
      <c r="BH765" s="23">
        <f t="shared" si="160"/>
        <v>3.4819999999999997E-2</v>
      </c>
      <c r="BI765" s="19">
        <v>26.2052659752</v>
      </c>
      <c r="BJ765" s="19">
        <v>36.723352950700004</v>
      </c>
      <c r="BK765" s="19">
        <f t="shared" si="167"/>
        <v>726.38709402480015</v>
      </c>
      <c r="BL765" s="19">
        <f t="shared" si="167"/>
        <v>1017.9392820493001</v>
      </c>
      <c r="BM765" s="19">
        <v>0</v>
      </c>
      <c r="BN765" s="19">
        <v>0</v>
      </c>
      <c r="BO765" s="19">
        <f t="shared" si="164"/>
        <v>0</v>
      </c>
      <c r="BP765" s="24">
        <f t="shared" si="159"/>
        <v>726.38709402480015</v>
      </c>
      <c r="BQ765" s="24">
        <f t="shared" si="159"/>
        <v>1017.9392820493001</v>
      </c>
      <c r="BR765" s="24">
        <f t="shared" si="165"/>
        <v>291.55218802449997</v>
      </c>
    </row>
    <row r="766" spans="1:70" s="25" customFormat="1" ht="14.25" x14ac:dyDescent="0.2">
      <c r="A766" s="14">
        <v>1036</v>
      </c>
      <c r="B766" s="14"/>
      <c r="C766" s="15"/>
      <c r="D766" s="16">
        <v>27564</v>
      </c>
      <c r="E766" s="15" t="s">
        <v>6180</v>
      </c>
      <c r="F766" s="15" t="s">
        <v>6181</v>
      </c>
      <c r="G766" s="17" t="s">
        <v>6182</v>
      </c>
      <c r="H766" s="17" t="s">
        <v>6183</v>
      </c>
      <c r="I766" s="17" t="s">
        <v>86</v>
      </c>
      <c r="J766" s="15" t="s">
        <v>6183</v>
      </c>
      <c r="K766" s="15" t="s">
        <v>3644</v>
      </c>
      <c r="L766" s="18" t="s">
        <v>6184</v>
      </c>
      <c r="M766" s="15" t="s">
        <v>5423</v>
      </c>
      <c r="N766" s="15" t="s">
        <v>5424</v>
      </c>
      <c r="O766" s="16">
        <v>557</v>
      </c>
      <c r="P766" s="15" t="s">
        <v>74</v>
      </c>
      <c r="Q766" s="15">
        <v>0</v>
      </c>
      <c r="R766" s="15">
        <v>0</v>
      </c>
      <c r="S766" s="15">
        <v>0</v>
      </c>
      <c r="T766" s="15">
        <v>14.33</v>
      </c>
      <c r="U766" s="15" t="s">
        <v>3335</v>
      </c>
      <c r="V766" s="15" t="s">
        <v>76</v>
      </c>
      <c r="W766" s="16">
        <v>0</v>
      </c>
      <c r="X766" s="16">
        <v>0</v>
      </c>
      <c r="Y766" s="15">
        <v>838287</v>
      </c>
      <c r="Z766" s="15">
        <v>19.244</v>
      </c>
      <c r="AA766" s="15" t="s">
        <v>5425</v>
      </c>
      <c r="AB766" s="15" t="s">
        <v>5426</v>
      </c>
      <c r="AC766" s="15">
        <v>0</v>
      </c>
      <c r="AD766" s="15"/>
      <c r="AE766" s="15" t="s">
        <v>119</v>
      </c>
      <c r="AF766" s="15" t="s">
        <v>119</v>
      </c>
      <c r="AG766" s="16">
        <v>1</v>
      </c>
      <c r="AH766" s="15" t="s">
        <v>6185</v>
      </c>
      <c r="AI766" s="15" t="s">
        <v>78</v>
      </c>
      <c r="AJ766" s="15">
        <v>838287.45752000005</v>
      </c>
      <c r="AK766" s="15">
        <v>6465.1775089700004</v>
      </c>
      <c r="AL766" s="15">
        <v>3090065.86516</v>
      </c>
      <c r="AM766" s="15">
        <v>1423647.84714</v>
      </c>
      <c r="AN766" s="14"/>
      <c r="AO766" s="14"/>
      <c r="AP766" s="19">
        <v>0</v>
      </c>
      <c r="AQ766" s="19">
        <v>0</v>
      </c>
      <c r="AR766" s="19">
        <v>0</v>
      </c>
      <c r="AS766" s="19">
        <v>0</v>
      </c>
      <c r="AT766" s="19">
        <f t="shared" si="166"/>
        <v>0</v>
      </c>
      <c r="AU766" s="19">
        <v>0</v>
      </c>
      <c r="AV766" s="19">
        <v>0</v>
      </c>
      <c r="AW766" s="19">
        <v>0</v>
      </c>
      <c r="AX766" s="19">
        <v>0</v>
      </c>
      <c r="AY766" s="20">
        <f t="shared" si="162"/>
        <v>0</v>
      </c>
      <c r="AZ766" s="19">
        <f t="shared" si="168"/>
        <v>0</v>
      </c>
      <c r="BA766" s="21">
        <v>1.4712000000000001</v>
      </c>
      <c r="BB766" s="21">
        <v>2.0617000000000001</v>
      </c>
      <c r="BC766" s="22"/>
      <c r="BD766" s="19">
        <v>0</v>
      </c>
      <c r="BE766" s="19">
        <f t="shared" si="161"/>
        <v>0</v>
      </c>
      <c r="BF766" s="19">
        <f t="shared" si="163"/>
        <v>0</v>
      </c>
      <c r="BG766" s="23">
        <v>3.4819999999999997E-2</v>
      </c>
      <c r="BH766" s="23">
        <f t="shared" si="160"/>
        <v>3.4819999999999997E-2</v>
      </c>
      <c r="BI766" s="19">
        <v>0</v>
      </c>
      <c r="BJ766" s="19">
        <v>0</v>
      </c>
      <c r="BK766" s="19">
        <f t="shared" si="167"/>
        <v>0</v>
      </c>
      <c r="BL766" s="19">
        <f t="shared" si="167"/>
        <v>0</v>
      </c>
      <c r="BM766" s="19">
        <v>0</v>
      </c>
      <c r="BN766" s="19">
        <v>0</v>
      </c>
      <c r="BO766" s="19">
        <f t="shared" si="164"/>
        <v>0</v>
      </c>
      <c r="BP766" s="24">
        <f t="shared" ref="BP766:BQ795" si="169">BK766-BM766</f>
        <v>0</v>
      </c>
      <c r="BQ766" s="24">
        <f t="shared" si="169"/>
        <v>0</v>
      </c>
      <c r="BR766" s="24">
        <f t="shared" si="165"/>
        <v>0</v>
      </c>
    </row>
    <row r="767" spans="1:70" s="25" customFormat="1" ht="14.25" x14ac:dyDescent="0.2">
      <c r="A767" s="14">
        <v>1037</v>
      </c>
      <c r="B767" s="14"/>
      <c r="C767" s="15"/>
      <c r="D767" s="16">
        <v>4081</v>
      </c>
      <c r="E767" s="15" t="s">
        <v>6186</v>
      </c>
      <c r="F767" s="15" t="s">
        <v>6187</v>
      </c>
      <c r="G767" s="17" t="s">
        <v>6188</v>
      </c>
      <c r="H767" s="17" t="s">
        <v>6189</v>
      </c>
      <c r="I767" s="17" t="s">
        <v>86</v>
      </c>
      <c r="J767" s="15" t="s">
        <v>6190</v>
      </c>
      <c r="K767" s="15" t="s">
        <v>6191</v>
      </c>
      <c r="L767" s="18" t="s">
        <v>6192</v>
      </c>
      <c r="M767" s="15" t="s">
        <v>5423</v>
      </c>
      <c r="N767" s="15" t="s">
        <v>5424</v>
      </c>
      <c r="O767" s="16">
        <v>510</v>
      </c>
      <c r="P767" s="15" t="s">
        <v>118</v>
      </c>
      <c r="Q767" s="15">
        <v>35000</v>
      </c>
      <c r="R767" s="15">
        <v>242400</v>
      </c>
      <c r="S767" s="15">
        <v>277400</v>
      </c>
      <c r="T767" s="15">
        <v>0.2</v>
      </c>
      <c r="U767" s="15" t="s">
        <v>3335</v>
      </c>
      <c r="V767" s="15" t="s">
        <v>76</v>
      </c>
      <c r="W767" s="16">
        <v>1</v>
      </c>
      <c r="X767" s="16">
        <v>1</v>
      </c>
      <c r="Y767" s="15">
        <v>8629</v>
      </c>
      <c r="Z767" s="15">
        <v>0.19800000000000001</v>
      </c>
      <c r="AA767" s="15" t="s">
        <v>6193</v>
      </c>
      <c r="AB767" s="15" t="s">
        <v>6194</v>
      </c>
      <c r="AC767" s="15">
        <v>299627</v>
      </c>
      <c r="AD767" s="26">
        <v>41912</v>
      </c>
      <c r="AE767" s="15" t="s">
        <v>119</v>
      </c>
      <c r="AF767" s="15" t="s">
        <v>119</v>
      </c>
      <c r="AG767" s="16">
        <v>1</v>
      </c>
      <c r="AH767" s="15" t="s">
        <v>6195</v>
      </c>
      <c r="AI767" s="15" t="s">
        <v>78</v>
      </c>
      <c r="AJ767" s="15">
        <v>8628.5678710899992</v>
      </c>
      <c r="AK767" s="15">
        <v>409.87450811500003</v>
      </c>
      <c r="AL767" s="15">
        <v>3091085.0474</v>
      </c>
      <c r="AM767" s="15">
        <v>1423349.7741400001</v>
      </c>
      <c r="AN767" s="14"/>
      <c r="AO767" s="14"/>
      <c r="AP767" s="19">
        <v>35000</v>
      </c>
      <c r="AQ767" s="19">
        <v>231500</v>
      </c>
      <c r="AR767" s="19">
        <v>0</v>
      </c>
      <c r="AS767" s="19">
        <v>0</v>
      </c>
      <c r="AT767" s="19">
        <f t="shared" si="166"/>
        <v>266500</v>
      </c>
      <c r="AU767" s="19">
        <v>45000</v>
      </c>
      <c r="AV767" s="19">
        <v>3000</v>
      </c>
      <c r="AW767" s="19">
        <v>77525</v>
      </c>
      <c r="AX767" s="19">
        <v>0</v>
      </c>
      <c r="AY767" s="20">
        <f t="shared" si="162"/>
        <v>125525</v>
      </c>
      <c r="AZ767" s="19">
        <f t="shared" si="168"/>
        <v>140975</v>
      </c>
      <c r="BA767" s="21">
        <v>1.4712000000000001</v>
      </c>
      <c r="BB767" s="21">
        <v>2.0617000000000001</v>
      </c>
      <c r="BC767" s="22"/>
      <c r="BD767" s="19">
        <v>2665</v>
      </c>
      <c r="BE767" s="19">
        <f t="shared" si="161"/>
        <v>2074.0242000000003</v>
      </c>
      <c r="BF767" s="19">
        <f t="shared" si="163"/>
        <v>2906.4815750000002</v>
      </c>
      <c r="BG767" s="23">
        <v>3.4819999999999997E-2</v>
      </c>
      <c r="BH767" s="23">
        <f t="shared" si="160"/>
        <v>3.4819999999999997E-2</v>
      </c>
      <c r="BI767" s="19">
        <v>72.217522643999999</v>
      </c>
      <c r="BJ767" s="19">
        <v>101.20368844150001</v>
      </c>
      <c r="BK767" s="19">
        <f t="shared" si="167"/>
        <v>2001.8066773560004</v>
      </c>
      <c r="BL767" s="19">
        <f t="shared" si="167"/>
        <v>2805.2778865585001</v>
      </c>
      <c r="BM767" s="19">
        <v>0</v>
      </c>
      <c r="BN767" s="19">
        <v>140.27788655850009</v>
      </c>
      <c r="BO767" s="19">
        <f t="shared" si="164"/>
        <v>140.27788655850009</v>
      </c>
      <c r="BP767" s="24">
        <f t="shared" si="169"/>
        <v>2001.8066773560004</v>
      </c>
      <c r="BQ767" s="24">
        <f t="shared" si="169"/>
        <v>2665</v>
      </c>
      <c r="BR767" s="24">
        <f t="shared" si="165"/>
        <v>663.19332264399964</v>
      </c>
    </row>
    <row r="768" spans="1:70" s="25" customFormat="1" ht="14.25" x14ac:dyDescent="0.2">
      <c r="A768" s="14">
        <v>1038</v>
      </c>
      <c r="B768" s="14"/>
      <c r="C768" s="15"/>
      <c r="D768" s="16">
        <v>18664</v>
      </c>
      <c r="E768" s="15" t="s">
        <v>6196</v>
      </c>
      <c r="F768" s="15" t="s">
        <v>6197</v>
      </c>
      <c r="G768" s="17" t="s">
        <v>6198</v>
      </c>
      <c r="H768" s="17" t="s">
        <v>6199</v>
      </c>
      <c r="I768" s="17" t="s">
        <v>86</v>
      </c>
      <c r="J768" s="15" t="s">
        <v>6200</v>
      </c>
      <c r="K768" s="15" t="s">
        <v>6201</v>
      </c>
      <c r="L768" s="18" t="s">
        <v>6202</v>
      </c>
      <c r="M768" s="15" t="s">
        <v>5423</v>
      </c>
      <c r="N768" s="15" t="s">
        <v>5424</v>
      </c>
      <c r="O768" s="16">
        <v>510</v>
      </c>
      <c r="P768" s="15" t="s">
        <v>118</v>
      </c>
      <c r="Q768" s="15">
        <v>35000</v>
      </c>
      <c r="R768" s="15">
        <v>220100</v>
      </c>
      <c r="S768" s="15">
        <v>255100</v>
      </c>
      <c r="T768" s="15">
        <v>0.19</v>
      </c>
      <c r="U768" s="15" t="s">
        <v>3335</v>
      </c>
      <c r="V768" s="15" t="s">
        <v>76</v>
      </c>
      <c r="W768" s="16">
        <v>1</v>
      </c>
      <c r="X768" s="16">
        <v>1</v>
      </c>
      <c r="Y768" s="15">
        <v>8134</v>
      </c>
      <c r="Z768" s="15">
        <v>0.187</v>
      </c>
      <c r="AA768" s="15" t="s">
        <v>6193</v>
      </c>
      <c r="AB768" s="15" t="s">
        <v>6194</v>
      </c>
      <c r="AC768" s="15">
        <v>264670</v>
      </c>
      <c r="AD768" s="26">
        <v>42222</v>
      </c>
      <c r="AE768" s="15" t="s">
        <v>119</v>
      </c>
      <c r="AF768" s="15" t="s">
        <v>119</v>
      </c>
      <c r="AG768" s="16">
        <v>1</v>
      </c>
      <c r="AH768" s="15" t="s">
        <v>6203</v>
      </c>
      <c r="AI768" s="15" t="s">
        <v>78</v>
      </c>
      <c r="AJ768" s="15">
        <v>8134.4047851599998</v>
      </c>
      <c r="AK768" s="15">
        <v>395.27928835300003</v>
      </c>
      <c r="AL768" s="15">
        <v>3091073.8810700001</v>
      </c>
      <c r="AM768" s="15">
        <v>1423408.2771300001</v>
      </c>
      <c r="AN768" s="14"/>
      <c r="AO768" s="14"/>
      <c r="AP768" s="19">
        <v>0</v>
      </c>
      <c r="AQ768" s="19">
        <v>0</v>
      </c>
      <c r="AR768" s="19">
        <v>1800</v>
      </c>
      <c r="AS768" s="19">
        <v>0</v>
      </c>
      <c r="AT768" s="19">
        <f t="shared" si="166"/>
        <v>1800</v>
      </c>
      <c r="AU768" s="19">
        <v>0</v>
      </c>
      <c r="AV768" s="19">
        <v>0</v>
      </c>
      <c r="AW768" s="19">
        <v>0</v>
      </c>
      <c r="AX768" s="19">
        <v>0</v>
      </c>
      <c r="AY768" s="20">
        <f t="shared" si="162"/>
        <v>0</v>
      </c>
      <c r="AZ768" s="19">
        <f t="shared" si="168"/>
        <v>1800</v>
      </c>
      <c r="BA768" s="21">
        <v>1.4712000000000001</v>
      </c>
      <c r="BB768" s="21">
        <v>2.0617000000000001</v>
      </c>
      <c r="BC768" s="22"/>
      <c r="BD768" s="19">
        <v>54</v>
      </c>
      <c r="BE768" s="19">
        <f t="shared" si="161"/>
        <v>26.4816</v>
      </c>
      <c r="BF768" s="19">
        <f t="shared" si="163"/>
        <v>37.110600000000005</v>
      </c>
      <c r="BG768" s="23">
        <v>3.4819999999999997E-2</v>
      </c>
      <c r="BH768" s="23">
        <f t="shared" si="160"/>
        <v>3.4819999999999997E-2</v>
      </c>
      <c r="BI768" s="19">
        <v>0</v>
      </c>
      <c r="BJ768" s="19">
        <v>0</v>
      </c>
      <c r="BK768" s="19">
        <f t="shared" si="167"/>
        <v>26.4816</v>
      </c>
      <c r="BL768" s="19">
        <f t="shared" si="167"/>
        <v>37.110600000000005</v>
      </c>
      <c r="BM768" s="19">
        <v>0</v>
      </c>
      <c r="BN768" s="19">
        <v>0</v>
      </c>
      <c r="BO768" s="19">
        <f t="shared" si="164"/>
        <v>0</v>
      </c>
      <c r="BP768" s="24">
        <f t="shared" si="169"/>
        <v>26.4816</v>
      </c>
      <c r="BQ768" s="24">
        <f t="shared" si="169"/>
        <v>37.110600000000005</v>
      </c>
      <c r="BR768" s="24">
        <f t="shared" si="165"/>
        <v>10.629000000000005</v>
      </c>
    </row>
    <row r="769" spans="1:71" s="25" customFormat="1" ht="14.25" x14ac:dyDescent="0.2">
      <c r="A769" s="14">
        <v>1039</v>
      </c>
      <c r="B769" s="14"/>
      <c r="C769" s="15" t="s">
        <v>6204</v>
      </c>
      <c r="D769" s="16">
        <v>32843</v>
      </c>
      <c r="E769" s="15" t="s">
        <v>6205</v>
      </c>
      <c r="F769" s="15" t="s">
        <v>6204</v>
      </c>
      <c r="G769" s="17" t="s">
        <v>6206</v>
      </c>
      <c r="H769" s="17" t="s">
        <v>6207</v>
      </c>
      <c r="I769" s="17" t="s">
        <v>86</v>
      </c>
      <c r="J769" s="15" t="s">
        <v>6208</v>
      </c>
      <c r="K769" s="15" t="s">
        <v>1160</v>
      </c>
      <c r="L769" s="18" t="s">
        <v>6209</v>
      </c>
      <c r="M769" s="15" t="s">
        <v>5423</v>
      </c>
      <c r="N769" s="15" t="s">
        <v>5424</v>
      </c>
      <c r="O769" s="16">
        <v>510</v>
      </c>
      <c r="P769" s="15" t="s">
        <v>118</v>
      </c>
      <c r="Q769" s="15">
        <v>35000</v>
      </c>
      <c r="R769" s="15">
        <v>238300</v>
      </c>
      <c r="S769" s="15">
        <v>273300</v>
      </c>
      <c r="T769" s="15">
        <v>0.17</v>
      </c>
      <c r="U769" s="15" t="s">
        <v>3335</v>
      </c>
      <c r="V769" s="15" t="s">
        <v>76</v>
      </c>
      <c r="W769" s="16">
        <v>1</v>
      </c>
      <c r="X769" s="16">
        <v>1</v>
      </c>
      <c r="Y769" s="15">
        <v>6734</v>
      </c>
      <c r="Z769" s="15">
        <v>0.155</v>
      </c>
      <c r="AA769" s="15" t="s">
        <v>6193</v>
      </c>
      <c r="AB769" s="15" t="s">
        <v>6194</v>
      </c>
      <c r="AC769" s="15">
        <v>298837</v>
      </c>
      <c r="AD769" s="26">
        <v>42247</v>
      </c>
      <c r="AE769" s="15" t="s">
        <v>119</v>
      </c>
      <c r="AF769" s="15" t="s">
        <v>119</v>
      </c>
      <c r="AG769" s="16">
        <v>1</v>
      </c>
      <c r="AH769" s="15" t="s">
        <v>6210</v>
      </c>
      <c r="AI769" s="15" t="s">
        <v>78</v>
      </c>
      <c r="AJ769" s="15">
        <v>6733.7060546900002</v>
      </c>
      <c r="AK769" s="15">
        <v>363.343754515</v>
      </c>
      <c r="AL769" s="15">
        <v>3091043.2224400002</v>
      </c>
      <c r="AM769" s="15">
        <v>1423457.4132600001</v>
      </c>
      <c r="AN769" s="14"/>
      <c r="AO769" s="14"/>
      <c r="AP769" s="19">
        <v>0</v>
      </c>
      <c r="AQ769" s="19">
        <v>0</v>
      </c>
      <c r="AR769" s="19">
        <v>1800</v>
      </c>
      <c r="AS769" s="19">
        <v>0</v>
      </c>
      <c r="AT769" s="19">
        <f t="shared" si="166"/>
        <v>1800</v>
      </c>
      <c r="AU769" s="19">
        <v>0</v>
      </c>
      <c r="AV769" s="19">
        <v>900</v>
      </c>
      <c r="AW769" s="19">
        <v>0</v>
      </c>
      <c r="AX769" s="19">
        <v>0</v>
      </c>
      <c r="AY769" s="20">
        <f t="shared" si="162"/>
        <v>900</v>
      </c>
      <c r="AZ769" s="19">
        <f t="shared" si="168"/>
        <v>900</v>
      </c>
      <c r="BA769" s="21">
        <v>1.4712000000000001</v>
      </c>
      <c r="BB769" s="21">
        <v>2.0617000000000001</v>
      </c>
      <c r="BC769" s="22"/>
      <c r="BD769" s="19">
        <v>54</v>
      </c>
      <c r="BE769" s="19">
        <f t="shared" si="161"/>
        <v>13.2408</v>
      </c>
      <c r="BF769" s="19">
        <f t="shared" si="163"/>
        <v>18.555300000000003</v>
      </c>
      <c r="BG769" s="23">
        <v>3.4819999999999997E-2</v>
      </c>
      <c r="BH769" s="23">
        <f t="shared" si="160"/>
        <v>3.4819999999999997E-2</v>
      </c>
      <c r="BI769" s="19">
        <v>0</v>
      </c>
      <c r="BJ769" s="19">
        <v>0</v>
      </c>
      <c r="BK769" s="19">
        <f t="shared" si="167"/>
        <v>13.2408</v>
      </c>
      <c r="BL769" s="19">
        <f t="shared" si="167"/>
        <v>18.555300000000003</v>
      </c>
      <c r="BM769" s="19">
        <v>0</v>
      </c>
      <c r="BN769" s="19">
        <v>0</v>
      </c>
      <c r="BO769" s="19">
        <f t="shared" si="164"/>
        <v>0</v>
      </c>
      <c r="BP769" s="24">
        <f t="shared" si="169"/>
        <v>13.2408</v>
      </c>
      <c r="BQ769" s="24">
        <f t="shared" si="169"/>
        <v>18.555300000000003</v>
      </c>
      <c r="BR769" s="24">
        <f t="shared" si="165"/>
        <v>5.3145000000000024</v>
      </c>
    </row>
    <row r="770" spans="1:71" s="25" customFormat="1" ht="14.25" x14ac:dyDescent="0.2">
      <c r="A770" s="14">
        <v>1040</v>
      </c>
      <c r="B770" s="14"/>
      <c r="C770" s="15"/>
      <c r="D770" s="16">
        <v>9349</v>
      </c>
      <c r="E770" s="15" t="s">
        <v>6211</v>
      </c>
      <c r="F770" s="15" t="s">
        <v>6212</v>
      </c>
      <c r="G770" s="17" t="s">
        <v>6213</v>
      </c>
      <c r="H770" s="17" t="s">
        <v>6214</v>
      </c>
      <c r="I770" s="17" t="s">
        <v>86</v>
      </c>
      <c r="J770" s="15" t="s">
        <v>6215</v>
      </c>
      <c r="K770" s="15" t="s">
        <v>6216</v>
      </c>
      <c r="L770" s="18" t="s">
        <v>6217</v>
      </c>
      <c r="M770" s="15" t="s">
        <v>5423</v>
      </c>
      <c r="N770" s="15" t="s">
        <v>5424</v>
      </c>
      <c r="O770" s="16">
        <v>510</v>
      </c>
      <c r="P770" s="15" t="s">
        <v>118</v>
      </c>
      <c r="Q770" s="15">
        <v>35000</v>
      </c>
      <c r="R770" s="15">
        <v>229900</v>
      </c>
      <c r="S770" s="15">
        <v>264900</v>
      </c>
      <c r="T770" s="15">
        <v>0.17</v>
      </c>
      <c r="U770" s="15" t="s">
        <v>3335</v>
      </c>
      <c r="V770" s="15" t="s">
        <v>76</v>
      </c>
      <c r="W770" s="16">
        <v>1</v>
      </c>
      <c r="X770" s="16">
        <v>1</v>
      </c>
      <c r="Y770" s="15">
        <v>6927</v>
      </c>
      <c r="Z770" s="15">
        <v>0.159</v>
      </c>
      <c r="AA770" s="15" t="s">
        <v>6193</v>
      </c>
      <c r="AB770" s="15" t="s">
        <v>6194</v>
      </c>
      <c r="AC770" s="15">
        <v>258238</v>
      </c>
      <c r="AD770" s="26">
        <v>41992</v>
      </c>
      <c r="AE770" s="15" t="s">
        <v>119</v>
      </c>
      <c r="AF770" s="15" t="s">
        <v>119</v>
      </c>
      <c r="AG770" s="16">
        <v>1</v>
      </c>
      <c r="AH770" s="15" t="s">
        <v>6218</v>
      </c>
      <c r="AI770" s="15" t="s">
        <v>78</v>
      </c>
      <c r="AJ770" s="15">
        <v>6927.171875</v>
      </c>
      <c r="AK770" s="15">
        <v>356.28261873700001</v>
      </c>
      <c r="AL770" s="15">
        <v>3091012.4243000001</v>
      </c>
      <c r="AM770" s="15">
        <v>1423504.82341</v>
      </c>
      <c r="AN770" s="14"/>
      <c r="AO770" s="14"/>
      <c r="AP770" s="19">
        <v>35000</v>
      </c>
      <c r="AQ770" s="19">
        <v>224000</v>
      </c>
      <c r="AR770" s="19">
        <v>0</v>
      </c>
      <c r="AS770" s="19">
        <v>0</v>
      </c>
      <c r="AT770" s="19">
        <f t="shared" si="166"/>
        <v>259000</v>
      </c>
      <c r="AU770" s="19">
        <v>45000</v>
      </c>
      <c r="AV770" s="19">
        <v>3000</v>
      </c>
      <c r="AW770" s="19">
        <v>74900</v>
      </c>
      <c r="AX770" s="19">
        <v>0</v>
      </c>
      <c r="AY770" s="20">
        <f t="shared" si="162"/>
        <v>122900</v>
      </c>
      <c r="AZ770" s="19">
        <f t="shared" si="168"/>
        <v>136100</v>
      </c>
      <c r="BA770" s="21">
        <v>1.4712000000000001</v>
      </c>
      <c r="BB770" s="21">
        <v>2.0617000000000001</v>
      </c>
      <c r="BC770" s="22"/>
      <c r="BD770" s="19">
        <v>2590</v>
      </c>
      <c r="BE770" s="19">
        <f t="shared" si="161"/>
        <v>2002.3032000000001</v>
      </c>
      <c r="BF770" s="19">
        <f t="shared" si="163"/>
        <v>2805.9737</v>
      </c>
      <c r="BG770" s="23">
        <v>3.4819999999999997E-2</v>
      </c>
      <c r="BH770" s="23">
        <f t="shared" si="160"/>
        <v>3.4819999999999997E-2</v>
      </c>
      <c r="BI770" s="19">
        <v>69.720197423999991</v>
      </c>
      <c r="BJ770" s="19">
        <v>97.704004233999996</v>
      </c>
      <c r="BK770" s="19">
        <f t="shared" si="167"/>
        <v>1932.5830025760001</v>
      </c>
      <c r="BL770" s="19">
        <f t="shared" si="167"/>
        <v>2708.269695766</v>
      </c>
      <c r="BM770" s="19">
        <v>0</v>
      </c>
      <c r="BN770" s="19">
        <v>118.26969576600004</v>
      </c>
      <c r="BO770" s="19">
        <f t="shared" si="164"/>
        <v>118.26969576600004</v>
      </c>
      <c r="BP770" s="24">
        <f t="shared" si="169"/>
        <v>1932.5830025760001</v>
      </c>
      <c r="BQ770" s="24">
        <f t="shared" si="169"/>
        <v>2590</v>
      </c>
      <c r="BR770" s="24">
        <f t="shared" si="165"/>
        <v>657.41699742399987</v>
      </c>
    </row>
    <row r="771" spans="1:71" s="25" customFormat="1" ht="14.25" x14ac:dyDescent="0.2">
      <c r="A771" s="14">
        <v>1041</v>
      </c>
      <c r="B771" s="14"/>
      <c r="C771" s="15"/>
      <c r="D771" s="16">
        <v>1616</v>
      </c>
      <c r="E771" s="15" t="s">
        <v>6219</v>
      </c>
      <c r="F771" s="15" t="s">
        <v>6220</v>
      </c>
      <c r="G771" s="17" t="s">
        <v>6221</v>
      </c>
      <c r="H771" s="17" t="s">
        <v>6222</v>
      </c>
      <c r="I771" s="17" t="s">
        <v>86</v>
      </c>
      <c r="J771" s="15" t="s">
        <v>6223</v>
      </c>
      <c r="K771" s="15" t="s">
        <v>3241</v>
      </c>
      <c r="L771" s="18" t="s">
        <v>6224</v>
      </c>
      <c r="M771" s="15" t="s">
        <v>6225</v>
      </c>
      <c r="N771" s="15" t="s">
        <v>6226</v>
      </c>
      <c r="O771" s="16">
        <v>510</v>
      </c>
      <c r="P771" s="15" t="s">
        <v>118</v>
      </c>
      <c r="Q771" s="15">
        <v>35000</v>
      </c>
      <c r="R771" s="15">
        <v>155900</v>
      </c>
      <c r="S771" s="15">
        <v>190900</v>
      </c>
      <c r="T771" s="15">
        <v>0.17</v>
      </c>
      <c r="U771" s="15" t="s">
        <v>3335</v>
      </c>
      <c r="V771" s="15" t="s">
        <v>76</v>
      </c>
      <c r="W771" s="16">
        <v>1</v>
      </c>
      <c r="X771" s="16">
        <v>1</v>
      </c>
      <c r="Y771" s="15">
        <v>6995</v>
      </c>
      <c r="Z771" s="15">
        <v>0.161</v>
      </c>
      <c r="AA771" s="15" t="s">
        <v>6193</v>
      </c>
      <c r="AB771" s="15" t="s">
        <v>6194</v>
      </c>
      <c r="AC771" s="15">
        <v>211700</v>
      </c>
      <c r="AD771" s="26">
        <v>42262</v>
      </c>
      <c r="AE771" s="15" t="s">
        <v>119</v>
      </c>
      <c r="AF771" s="15" t="s">
        <v>119</v>
      </c>
      <c r="AG771" s="16">
        <v>1</v>
      </c>
      <c r="AH771" s="15" t="s">
        <v>6227</v>
      </c>
      <c r="AI771" s="15" t="s">
        <v>78</v>
      </c>
      <c r="AJ771" s="15">
        <v>6995.1611328099998</v>
      </c>
      <c r="AK771" s="15">
        <v>357.55681766800001</v>
      </c>
      <c r="AL771" s="15">
        <v>3090980.4353999998</v>
      </c>
      <c r="AM771" s="15">
        <v>1423552.7464699999</v>
      </c>
      <c r="AN771" s="14"/>
      <c r="AO771" s="14"/>
      <c r="AP771" s="19">
        <v>35000</v>
      </c>
      <c r="AQ771" s="19">
        <v>0</v>
      </c>
      <c r="AR771" s="19">
        <v>0</v>
      </c>
      <c r="AS771" s="19">
        <v>0</v>
      </c>
      <c r="AT771" s="19">
        <f t="shared" si="166"/>
        <v>35000</v>
      </c>
      <c r="AU771" s="19">
        <v>0</v>
      </c>
      <c r="AV771" s="19">
        <v>3000</v>
      </c>
      <c r="AW771" s="19">
        <v>0</v>
      </c>
      <c r="AX771" s="19">
        <v>0</v>
      </c>
      <c r="AY771" s="20">
        <f t="shared" si="162"/>
        <v>3000</v>
      </c>
      <c r="AZ771" s="19">
        <f t="shared" si="168"/>
        <v>32000</v>
      </c>
      <c r="BA771" s="21">
        <v>1.4712000000000001</v>
      </c>
      <c r="BB771" s="21">
        <v>2.0617000000000001</v>
      </c>
      <c r="BC771" s="22"/>
      <c r="BD771" s="19">
        <v>1050</v>
      </c>
      <c r="BE771" s="19">
        <f t="shared" si="161"/>
        <v>470.78399999999999</v>
      </c>
      <c r="BF771" s="19">
        <f t="shared" si="163"/>
        <v>659.74400000000003</v>
      </c>
      <c r="BG771" s="23">
        <v>3.4819999999999997E-2</v>
      </c>
      <c r="BH771" s="23">
        <f t="shared" si="160"/>
        <v>3.4819999999999997E-2</v>
      </c>
      <c r="BI771" s="19">
        <v>0</v>
      </c>
      <c r="BJ771" s="19">
        <v>0</v>
      </c>
      <c r="BK771" s="19">
        <f t="shared" si="167"/>
        <v>470.78399999999999</v>
      </c>
      <c r="BL771" s="19">
        <f t="shared" si="167"/>
        <v>659.74400000000003</v>
      </c>
      <c r="BM771" s="19">
        <v>0</v>
      </c>
      <c r="BN771" s="19">
        <v>0</v>
      </c>
      <c r="BO771" s="19">
        <f t="shared" si="164"/>
        <v>0</v>
      </c>
      <c r="BP771" s="24">
        <f t="shared" si="169"/>
        <v>470.78399999999999</v>
      </c>
      <c r="BQ771" s="24">
        <f t="shared" si="169"/>
        <v>659.74400000000003</v>
      </c>
      <c r="BR771" s="24">
        <f t="shared" si="165"/>
        <v>188.96000000000004</v>
      </c>
    </row>
    <row r="772" spans="1:71" s="25" customFormat="1" ht="14.25" x14ac:dyDescent="0.2">
      <c r="A772" s="14">
        <v>1042</v>
      </c>
      <c r="B772" s="14"/>
      <c r="C772" s="15" t="s">
        <v>907</v>
      </c>
      <c r="D772" s="16">
        <v>27690</v>
      </c>
      <c r="E772" s="15" t="s">
        <v>6228</v>
      </c>
      <c r="F772" s="15" t="s">
        <v>6229</v>
      </c>
      <c r="G772" s="17" t="s">
        <v>6230</v>
      </c>
      <c r="H772" s="17" t="s">
        <v>6231</v>
      </c>
      <c r="I772" s="17" t="s">
        <v>86</v>
      </c>
      <c r="J772" s="15" t="s">
        <v>6232</v>
      </c>
      <c r="K772" s="15" t="s">
        <v>6233</v>
      </c>
      <c r="L772" s="18" t="s">
        <v>6234</v>
      </c>
      <c r="M772" s="15" t="s">
        <v>5423</v>
      </c>
      <c r="N772" s="15" t="s">
        <v>5424</v>
      </c>
      <c r="O772" s="16">
        <v>510</v>
      </c>
      <c r="P772" s="15" t="s">
        <v>118</v>
      </c>
      <c r="Q772" s="15">
        <v>35000</v>
      </c>
      <c r="R772" s="15">
        <v>210600</v>
      </c>
      <c r="S772" s="15">
        <v>245600</v>
      </c>
      <c r="T772" s="15">
        <v>0.17</v>
      </c>
      <c r="U772" s="15" t="s">
        <v>3335</v>
      </c>
      <c r="V772" s="15" t="s">
        <v>76</v>
      </c>
      <c r="W772" s="16">
        <v>1</v>
      </c>
      <c r="X772" s="16">
        <v>1</v>
      </c>
      <c r="Y772" s="15">
        <v>6593</v>
      </c>
      <c r="Z772" s="15">
        <v>0.151</v>
      </c>
      <c r="AA772" s="15" t="s">
        <v>6193</v>
      </c>
      <c r="AB772" s="15" t="s">
        <v>6194</v>
      </c>
      <c r="AC772" s="15">
        <v>234900</v>
      </c>
      <c r="AD772" s="26">
        <v>42004</v>
      </c>
      <c r="AE772" s="15" t="s">
        <v>119</v>
      </c>
      <c r="AF772" s="15" t="s">
        <v>119</v>
      </c>
      <c r="AG772" s="16">
        <v>1</v>
      </c>
      <c r="AH772" s="15" t="s">
        <v>6235</v>
      </c>
      <c r="AI772" s="15" t="s">
        <v>78</v>
      </c>
      <c r="AJ772" s="15">
        <v>6592.6337890599998</v>
      </c>
      <c r="AK772" s="15">
        <v>351.01249792099998</v>
      </c>
      <c r="AL772" s="15">
        <v>3090949.80687</v>
      </c>
      <c r="AM772" s="15">
        <v>1423599.8305200001</v>
      </c>
      <c r="AN772" s="14"/>
      <c r="AO772" s="14"/>
      <c r="AP772" s="19">
        <v>35000</v>
      </c>
      <c r="AQ772" s="19">
        <v>201100</v>
      </c>
      <c r="AR772" s="19">
        <v>0</v>
      </c>
      <c r="AS772" s="19">
        <v>0</v>
      </c>
      <c r="AT772" s="19">
        <f t="shared" si="166"/>
        <v>236100</v>
      </c>
      <c r="AU772" s="19">
        <v>45000</v>
      </c>
      <c r="AV772" s="19">
        <v>3000</v>
      </c>
      <c r="AW772" s="19">
        <v>66885</v>
      </c>
      <c r="AX772" s="19">
        <v>0</v>
      </c>
      <c r="AY772" s="20">
        <f t="shared" si="162"/>
        <v>114885</v>
      </c>
      <c r="AZ772" s="19">
        <f t="shared" si="168"/>
        <v>121215</v>
      </c>
      <c r="BA772" s="21">
        <v>1.4712000000000001</v>
      </c>
      <c r="BB772" s="21">
        <v>2.0617000000000001</v>
      </c>
      <c r="BC772" s="22"/>
      <c r="BD772" s="19">
        <v>2361</v>
      </c>
      <c r="BE772" s="19">
        <f t="shared" si="161"/>
        <v>1783.3150800000003</v>
      </c>
      <c r="BF772" s="19">
        <f t="shared" si="163"/>
        <v>2499.0896550000002</v>
      </c>
      <c r="BG772" s="23">
        <v>3.4819999999999997E-2</v>
      </c>
      <c r="BH772" s="23">
        <f t="shared" si="160"/>
        <v>3.4819999999999997E-2</v>
      </c>
      <c r="BI772" s="19">
        <v>62.095031085600006</v>
      </c>
      <c r="BJ772" s="19">
        <v>87.0183017871</v>
      </c>
      <c r="BK772" s="19">
        <f t="shared" si="167"/>
        <v>1721.2200489144002</v>
      </c>
      <c r="BL772" s="19">
        <f t="shared" si="167"/>
        <v>2412.0713532129002</v>
      </c>
      <c r="BM772" s="19">
        <v>0</v>
      </c>
      <c r="BN772" s="19">
        <v>51.071353212900249</v>
      </c>
      <c r="BO772" s="19">
        <f t="shared" si="164"/>
        <v>51.071353212900249</v>
      </c>
      <c r="BP772" s="24">
        <f t="shared" si="169"/>
        <v>1721.2200489144002</v>
      </c>
      <c r="BQ772" s="24">
        <f t="shared" si="169"/>
        <v>2361</v>
      </c>
      <c r="BR772" s="24">
        <f t="shared" si="165"/>
        <v>639.77995108559981</v>
      </c>
    </row>
    <row r="773" spans="1:71" s="25" customFormat="1" ht="14.25" x14ac:dyDescent="0.2">
      <c r="A773" s="14">
        <v>1043</v>
      </c>
      <c r="B773" s="14"/>
      <c r="C773" s="15" t="s">
        <v>726</v>
      </c>
      <c r="D773" s="16">
        <v>36632</v>
      </c>
      <c r="E773" s="15" t="s">
        <v>6236</v>
      </c>
      <c r="F773" s="15" t="s">
        <v>6237</v>
      </c>
      <c r="G773" s="17" t="s">
        <v>6238</v>
      </c>
      <c r="H773" s="17" t="s">
        <v>6239</v>
      </c>
      <c r="I773" s="17" t="s">
        <v>86</v>
      </c>
      <c r="J773" s="15" t="s">
        <v>6240</v>
      </c>
      <c r="K773" s="15" t="s">
        <v>4723</v>
      </c>
      <c r="L773" s="18" t="s">
        <v>6241</v>
      </c>
      <c r="M773" s="15" t="s">
        <v>5423</v>
      </c>
      <c r="N773" s="15" t="s">
        <v>5424</v>
      </c>
      <c r="O773" s="16">
        <v>510</v>
      </c>
      <c r="P773" s="15" t="s">
        <v>118</v>
      </c>
      <c r="Q773" s="15">
        <v>35000</v>
      </c>
      <c r="R773" s="15">
        <v>196000</v>
      </c>
      <c r="S773" s="15">
        <v>231000</v>
      </c>
      <c r="T773" s="15">
        <v>0.17</v>
      </c>
      <c r="U773" s="15" t="s">
        <v>3335</v>
      </c>
      <c r="V773" s="15" t="s">
        <v>76</v>
      </c>
      <c r="W773" s="16">
        <v>1</v>
      </c>
      <c r="X773" s="16">
        <v>1</v>
      </c>
      <c r="Y773" s="15">
        <v>6726</v>
      </c>
      <c r="Z773" s="15">
        <v>0.154</v>
      </c>
      <c r="AA773" s="15" t="s">
        <v>6193</v>
      </c>
      <c r="AB773" s="15" t="s">
        <v>6194</v>
      </c>
      <c r="AC773" s="15">
        <v>212574</v>
      </c>
      <c r="AD773" s="26">
        <v>42185</v>
      </c>
      <c r="AE773" s="15" t="s">
        <v>119</v>
      </c>
      <c r="AF773" s="15" t="s">
        <v>119</v>
      </c>
      <c r="AG773" s="16">
        <v>1</v>
      </c>
      <c r="AH773" s="15" t="s">
        <v>6242</v>
      </c>
      <c r="AI773" s="15" t="s">
        <v>78</v>
      </c>
      <c r="AJ773" s="15">
        <v>6725.5068359400002</v>
      </c>
      <c r="AK773" s="15">
        <v>353.43939166299998</v>
      </c>
      <c r="AL773" s="15">
        <v>3090919.13185</v>
      </c>
      <c r="AM773" s="15">
        <v>1423645.51419</v>
      </c>
      <c r="AN773" s="14"/>
      <c r="AO773" s="14"/>
      <c r="AP773" s="19">
        <v>0</v>
      </c>
      <c r="AQ773" s="19">
        <v>0</v>
      </c>
      <c r="AR773" s="19">
        <v>1800</v>
      </c>
      <c r="AS773" s="19">
        <v>0</v>
      </c>
      <c r="AT773" s="19">
        <f t="shared" si="166"/>
        <v>1800</v>
      </c>
      <c r="AU773" s="19">
        <v>0</v>
      </c>
      <c r="AV773" s="19">
        <v>900</v>
      </c>
      <c r="AW773" s="19">
        <v>0</v>
      </c>
      <c r="AX773" s="19">
        <v>0</v>
      </c>
      <c r="AY773" s="20">
        <f t="shared" si="162"/>
        <v>900</v>
      </c>
      <c r="AZ773" s="19">
        <f t="shared" si="168"/>
        <v>900</v>
      </c>
      <c r="BA773" s="21">
        <v>1.4712000000000001</v>
      </c>
      <c r="BB773" s="21">
        <v>2.0617000000000001</v>
      </c>
      <c r="BC773" s="22"/>
      <c r="BD773" s="19">
        <v>54</v>
      </c>
      <c r="BE773" s="19">
        <f t="shared" si="161"/>
        <v>13.2408</v>
      </c>
      <c r="BF773" s="19">
        <f t="shared" si="163"/>
        <v>18.555300000000003</v>
      </c>
      <c r="BG773" s="23">
        <v>3.4819999999999997E-2</v>
      </c>
      <c r="BH773" s="23">
        <f t="shared" si="160"/>
        <v>3.4819999999999997E-2</v>
      </c>
      <c r="BI773" s="19">
        <v>0</v>
      </c>
      <c r="BJ773" s="19">
        <v>0</v>
      </c>
      <c r="BK773" s="19">
        <f t="shared" si="167"/>
        <v>13.2408</v>
      </c>
      <c r="BL773" s="19">
        <f t="shared" si="167"/>
        <v>18.555300000000003</v>
      </c>
      <c r="BM773" s="19">
        <v>0</v>
      </c>
      <c r="BN773" s="19">
        <v>0</v>
      </c>
      <c r="BO773" s="19">
        <f t="shared" si="164"/>
        <v>0</v>
      </c>
      <c r="BP773" s="24">
        <f t="shared" si="169"/>
        <v>13.2408</v>
      </c>
      <c r="BQ773" s="24">
        <f t="shared" si="169"/>
        <v>18.555300000000003</v>
      </c>
      <c r="BR773" s="24">
        <f t="shared" si="165"/>
        <v>5.3145000000000024</v>
      </c>
    </row>
    <row r="774" spans="1:71" s="25" customFormat="1" ht="14.25" x14ac:dyDescent="0.2">
      <c r="A774" s="14">
        <v>1044</v>
      </c>
      <c r="B774" s="14"/>
      <c r="C774" s="15" t="s">
        <v>176</v>
      </c>
      <c r="D774" s="16">
        <v>34579</v>
      </c>
      <c r="E774" s="15" t="s">
        <v>6243</v>
      </c>
      <c r="F774" s="15" t="s">
        <v>6244</v>
      </c>
      <c r="G774" s="17" t="s">
        <v>6245</v>
      </c>
      <c r="H774" s="17" t="s">
        <v>6246</v>
      </c>
      <c r="I774" s="17" t="s">
        <v>86</v>
      </c>
      <c r="J774" s="15" t="s">
        <v>6247</v>
      </c>
      <c r="K774" s="15" t="s">
        <v>86</v>
      </c>
      <c r="L774" s="18" t="s">
        <v>6248</v>
      </c>
      <c r="M774" s="15" t="s">
        <v>5423</v>
      </c>
      <c r="N774" s="15" t="s">
        <v>5424</v>
      </c>
      <c r="O774" s="16">
        <v>510</v>
      </c>
      <c r="P774" s="15" t="s">
        <v>118</v>
      </c>
      <c r="Q774" s="15">
        <v>35000</v>
      </c>
      <c r="R774" s="15">
        <v>229600</v>
      </c>
      <c r="S774" s="15">
        <v>264600</v>
      </c>
      <c r="T774" s="15">
        <v>0.17</v>
      </c>
      <c r="U774" s="15" t="s">
        <v>3335</v>
      </c>
      <c r="V774" s="15" t="s">
        <v>76</v>
      </c>
      <c r="W774" s="16">
        <v>1</v>
      </c>
      <c r="X774" s="16">
        <v>1</v>
      </c>
      <c r="Y774" s="15">
        <v>6992</v>
      </c>
      <c r="Z774" s="15">
        <v>0.161</v>
      </c>
      <c r="AA774" s="15" t="s">
        <v>6193</v>
      </c>
      <c r="AB774" s="15" t="s">
        <v>6194</v>
      </c>
      <c r="AC774" s="15">
        <v>250740</v>
      </c>
      <c r="AD774" s="26">
        <v>41848</v>
      </c>
      <c r="AE774" s="15" t="s">
        <v>119</v>
      </c>
      <c r="AF774" s="15" t="s">
        <v>119</v>
      </c>
      <c r="AG774" s="16">
        <v>1</v>
      </c>
      <c r="AH774" s="15" t="s">
        <v>6249</v>
      </c>
      <c r="AI774" s="15" t="s">
        <v>78</v>
      </c>
      <c r="AJ774" s="15">
        <v>6992.27734375</v>
      </c>
      <c r="AK774" s="15">
        <v>364.39806677399997</v>
      </c>
      <c r="AL774" s="15">
        <v>3090888.16952</v>
      </c>
      <c r="AM774" s="15">
        <v>1423692.8988300001</v>
      </c>
      <c r="AN774" s="14"/>
      <c r="AO774" s="14"/>
      <c r="AP774" s="19">
        <v>35000</v>
      </c>
      <c r="AQ774" s="19">
        <v>223700</v>
      </c>
      <c r="AR774" s="19">
        <v>0</v>
      </c>
      <c r="AS774" s="19">
        <v>0</v>
      </c>
      <c r="AT774" s="19">
        <f t="shared" si="166"/>
        <v>258700</v>
      </c>
      <c r="AU774" s="19">
        <v>45000</v>
      </c>
      <c r="AV774" s="19">
        <v>3000</v>
      </c>
      <c r="AW774" s="19">
        <v>74795</v>
      </c>
      <c r="AX774" s="19">
        <f>24960+24960</f>
        <v>49920</v>
      </c>
      <c r="AY774" s="20">
        <f t="shared" si="162"/>
        <v>172715</v>
      </c>
      <c r="AZ774" s="19">
        <f t="shared" si="168"/>
        <v>85985</v>
      </c>
      <c r="BA774" s="21">
        <v>1.4712000000000001</v>
      </c>
      <c r="BB774" s="21">
        <v>2.0617000000000001</v>
      </c>
      <c r="BC774" s="22"/>
      <c r="BD774" s="19">
        <v>2587</v>
      </c>
      <c r="BE774" s="19">
        <f t="shared" si="161"/>
        <v>1265.0113200000001</v>
      </c>
      <c r="BF774" s="19">
        <f t="shared" si="163"/>
        <v>1772.7527450000002</v>
      </c>
      <c r="BG774" s="23">
        <v>3.4819999999999997E-2</v>
      </c>
      <c r="BH774" s="23">
        <f t="shared" si="160"/>
        <v>3.4819999999999997E-2</v>
      </c>
      <c r="BI774" s="19">
        <v>44.047694162399999</v>
      </c>
      <c r="BJ774" s="19">
        <v>61.727250580900005</v>
      </c>
      <c r="BK774" s="19">
        <f t="shared" si="167"/>
        <v>1220.9636258376001</v>
      </c>
      <c r="BL774" s="19">
        <f t="shared" si="167"/>
        <v>1711.0254944191001</v>
      </c>
      <c r="BM774" s="19">
        <v>0</v>
      </c>
      <c r="BN774" s="19">
        <v>0</v>
      </c>
      <c r="BO774" s="19">
        <f t="shared" si="164"/>
        <v>0</v>
      </c>
      <c r="BP774" s="24">
        <f t="shared" si="169"/>
        <v>1220.9636258376001</v>
      </c>
      <c r="BQ774" s="24">
        <f t="shared" si="169"/>
        <v>1711.0254944191001</v>
      </c>
      <c r="BR774" s="24">
        <f t="shared" si="165"/>
        <v>490.06186858149999</v>
      </c>
    </row>
    <row r="775" spans="1:71" s="25" customFormat="1" ht="14.25" x14ac:dyDescent="0.2">
      <c r="A775" s="14">
        <v>1045</v>
      </c>
      <c r="B775" s="14"/>
      <c r="C775" s="15" t="s">
        <v>726</v>
      </c>
      <c r="D775" s="16">
        <v>3822</v>
      </c>
      <c r="E775" s="15" t="s">
        <v>6250</v>
      </c>
      <c r="F775" s="15" t="s">
        <v>6251</v>
      </c>
      <c r="G775" s="17" t="s">
        <v>6252</v>
      </c>
      <c r="H775" s="17" t="s">
        <v>6253</v>
      </c>
      <c r="I775" s="17" t="s">
        <v>86</v>
      </c>
      <c r="J775" s="15" t="s">
        <v>6254</v>
      </c>
      <c r="K775" s="15" t="s">
        <v>821</v>
      </c>
      <c r="L775" s="18" t="s">
        <v>6255</v>
      </c>
      <c r="M775" s="15" t="s">
        <v>5423</v>
      </c>
      <c r="N775" s="15" t="s">
        <v>5424</v>
      </c>
      <c r="O775" s="16">
        <v>510</v>
      </c>
      <c r="P775" s="15" t="s">
        <v>118</v>
      </c>
      <c r="Q775" s="15">
        <v>35000</v>
      </c>
      <c r="R775" s="15">
        <v>264500</v>
      </c>
      <c r="S775" s="15">
        <v>299500</v>
      </c>
      <c r="T775" s="15">
        <v>0.2</v>
      </c>
      <c r="U775" s="15" t="s">
        <v>3335</v>
      </c>
      <c r="V775" s="15" t="s">
        <v>76</v>
      </c>
      <c r="W775" s="16">
        <v>1</v>
      </c>
      <c r="X775" s="16">
        <v>1</v>
      </c>
      <c r="Y775" s="15">
        <v>8031</v>
      </c>
      <c r="Z775" s="15">
        <v>0.184</v>
      </c>
      <c r="AA775" s="15" t="s">
        <v>5425</v>
      </c>
      <c r="AB775" s="15" t="s">
        <v>5426</v>
      </c>
      <c r="AC775" s="15">
        <v>263200</v>
      </c>
      <c r="AD775" s="26">
        <v>41178</v>
      </c>
      <c r="AE775" s="15" t="s">
        <v>119</v>
      </c>
      <c r="AF775" s="15" t="s">
        <v>119</v>
      </c>
      <c r="AG775" s="16">
        <v>1</v>
      </c>
      <c r="AH775" s="15" t="s">
        <v>6256</v>
      </c>
      <c r="AI775" s="15" t="s">
        <v>78</v>
      </c>
      <c r="AJ775" s="15">
        <v>8031.3374023400002</v>
      </c>
      <c r="AK775" s="15">
        <v>385.65294958800001</v>
      </c>
      <c r="AL775" s="15">
        <v>3090853.90435</v>
      </c>
      <c r="AM775" s="15">
        <v>1423742.2114200001</v>
      </c>
      <c r="AN775" s="14"/>
      <c r="AO775" s="14"/>
      <c r="AP775" s="19">
        <v>35000</v>
      </c>
      <c r="AQ775" s="19">
        <v>255200</v>
      </c>
      <c r="AR775" s="19">
        <v>0</v>
      </c>
      <c r="AS775" s="19">
        <v>0</v>
      </c>
      <c r="AT775" s="19">
        <f t="shared" si="166"/>
        <v>290200</v>
      </c>
      <c r="AU775" s="19">
        <v>45000</v>
      </c>
      <c r="AV775" s="19">
        <v>3000</v>
      </c>
      <c r="AW775" s="19">
        <v>85820</v>
      </c>
      <c r="AX775" s="19">
        <v>0</v>
      </c>
      <c r="AY775" s="20">
        <f t="shared" si="162"/>
        <v>133820</v>
      </c>
      <c r="AZ775" s="19">
        <f t="shared" si="168"/>
        <v>156380</v>
      </c>
      <c r="BA775" s="21">
        <v>1.4712000000000001</v>
      </c>
      <c r="BB775" s="21">
        <v>2.0617000000000001</v>
      </c>
      <c r="BC775" s="22"/>
      <c r="BD775" s="19">
        <v>2902</v>
      </c>
      <c r="BE775" s="19">
        <f t="shared" si="161"/>
        <v>2300.6625600000002</v>
      </c>
      <c r="BF775" s="19">
        <f t="shared" si="163"/>
        <v>3224.08646</v>
      </c>
      <c r="BG775" s="23">
        <v>3.4819999999999997E-2</v>
      </c>
      <c r="BH775" s="23">
        <f t="shared" si="160"/>
        <v>3.4819999999999997E-2</v>
      </c>
      <c r="BI775" s="19">
        <v>80.109070339200002</v>
      </c>
      <c r="BJ775" s="19">
        <v>112.26269053719999</v>
      </c>
      <c r="BK775" s="19">
        <f t="shared" si="167"/>
        <v>2220.5534896608001</v>
      </c>
      <c r="BL775" s="19">
        <f t="shared" si="167"/>
        <v>3111.8237694628001</v>
      </c>
      <c r="BM775" s="19">
        <v>0</v>
      </c>
      <c r="BN775" s="19">
        <v>209.8237694628001</v>
      </c>
      <c r="BO775" s="19">
        <f t="shared" si="164"/>
        <v>209.8237694628001</v>
      </c>
      <c r="BP775" s="24">
        <f t="shared" si="169"/>
        <v>2220.5534896608001</v>
      </c>
      <c r="BQ775" s="24">
        <f t="shared" si="169"/>
        <v>2902</v>
      </c>
      <c r="BR775" s="24">
        <f t="shared" si="165"/>
        <v>681.4465103391999</v>
      </c>
    </row>
    <row r="776" spans="1:71" s="25" customFormat="1" ht="14.25" x14ac:dyDescent="0.2">
      <c r="A776" s="14">
        <v>1046</v>
      </c>
      <c r="B776" s="14"/>
      <c r="C776" s="15" t="s">
        <v>6257</v>
      </c>
      <c r="D776" s="16">
        <v>19362</v>
      </c>
      <c r="E776" s="15" t="s">
        <v>6258</v>
      </c>
      <c r="F776" s="15" t="s">
        <v>6257</v>
      </c>
      <c r="G776" s="17" t="s">
        <v>6259</v>
      </c>
      <c r="H776" s="17" t="s">
        <v>6260</v>
      </c>
      <c r="I776" s="17" t="s">
        <v>86</v>
      </c>
      <c r="J776" s="15" t="s">
        <v>6261</v>
      </c>
      <c r="K776" s="15" t="s">
        <v>2400</v>
      </c>
      <c r="L776" s="18" t="s">
        <v>6262</v>
      </c>
      <c r="M776" s="15" t="s">
        <v>5423</v>
      </c>
      <c r="N776" s="15" t="s">
        <v>5424</v>
      </c>
      <c r="O776" s="16">
        <v>510</v>
      </c>
      <c r="P776" s="15" t="s">
        <v>118</v>
      </c>
      <c r="Q776" s="15">
        <v>35000</v>
      </c>
      <c r="R776" s="15">
        <v>235000</v>
      </c>
      <c r="S776" s="15">
        <v>270000</v>
      </c>
      <c r="T776" s="15">
        <v>0.21</v>
      </c>
      <c r="U776" s="15" t="s">
        <v>3335</v>
      </c>
      <c r="V776" s="15" t="s">
        <v>76</v>
      </c>
      <c r="W776" s="16">
        <v>1</v>
      </c>
      <c r="X776" s="16">
        <v>1</v>
      </c>
      <c r="Y776" s="15">
        <v>9263</v>
      </c>
      <c r="Z776" s="15">
        <v>0.21299999999999999</v>
      </c>
      <c r="AA776" s="15" t="s">
        <v>5425</v>
      </c>
      <c r="AB776" s="15" t="s">
        <v>5426</v>
      </c>
      <c r="AC776" s="15">
        <v>274999</v>
      </c>
      <c r="AD776" s="26">
        <v>42333</v>
      </c>
      <c r="AE776" s="15" t="s">
        <v>119</v>
      </c>
      <c r="AF776" s="15" t="s">
        <v>119</v>
      </c>
      <c r="AG776" s="16">
        <v>1</v>
      </c>
      <c r="AH776" s="15" t="s">
        <v>6263</v>
      </c>
      <c r="AI776" s="15" t="s">
        <v>78</v>
      </c>
      <c r="AJ776" s="15">
        <v>9262.5854492199996</v>
      </c>
      <c r="AK776" s="15">
        <v>403.94059795599998</v>
      </c>
      <c r="AL776" s="15">
        <v>3090797.9320100001</v>
      </c>
      <c r="AM776" s="15">
        <v>1423779.3742</v>
      </c>
      <c r="AN776" s="14"/>
      <c r="AO776" s="14"/>
      <c r="AP776" s="19">
        <v>35000</v>
      </c>
      <c r="AQ776" s="19">
        <v>226700</v>
      </c>
      <c r="AR776" s="19">
        <v>0</v>
      </c>
      <c r="AS776" s="19">
        <v>0</v>
      </c>
      <c r="AT776" s="19">
        <f t="shared" si="166"/>
        <v>261700</v>
      </c>
      <c r="AU776" s="19">
        <v>45000</v>
      </c>
      <c r="AV776" s="19">
        <v>3000</v>
      </c>
      <c r="AW776" s="19">
        <v>75845</v>
      </c>
      <c r="AX776" s="19">
        <v>0</v>
      </c>
      <c r="AY776" s="20">
        <f t="shared" si="162"/>
        <v>123845</v>
      </c>
      <c r="AZ776" s="19">
        <f t="shared" si="168"/>
        <v>137855</v>
      </c>
      <c r="BA776" s="21">
        <v>1.4712000000000001</v>
      </c>
      <c r="BB776" s="21">
        <v>2.0617000000000001</v>
      </c>
      <c r="BC776" s="22"/>
      <c r="BD776" s="19">
        <v>2617</v>
      </c>
      <c r="BE776" s="19">
        <f t="shared" si="161"/>
        <v>2028.12276</v>
      </c>
      <c r="BF776" s="19">
        <f t="shared" si="163"/>
        <v>2842.1565350000001</v>
      </c>
      <c r="BG776" s="23">
        <v>3.4819999999999997E-2</v>
      </c>
      <c r="BH776" s="23">
        <f t="shared" si="160"/>
        <v>3.4819999999999997E-2</v>
      </c>
      <c r="BI776" s="19">
        <v>70.619234503199991</v>
      </c>
      <c r="BJ776" s="19">
        <v>98.963890548699993</v>
      </c>
      <c r="BK776" s="19">
        <f t="shared" si="167"/>
        <v>1957.5035254968</v>
      </c>
      <c r="BL776" s="19">
        <f t="shared" si="167"/>
        <v>2743.1926444513001</v>
      </c>
      <c r="BM776" s="19">
        <v>0</v>
      </c>
      <c r="BN776" s="19">
        <v>126.19264445130011</v>
      </c>
      <c r="BO776" s="19">
        <f t="shared" si="164"/>
        <v>126.19264445130011</v>
      </c>
      <c r="BP776" s="24">
        <f t="shared" si="169"/>
        <v>1957.5035254968</v>
      </c>
      <c r="BQ776" s="24">
        <f t="shared" si="169"/>
        <v>2617</v>
      </c>
      <c r="BR776" s="24">
        <f t="shared" si="165"/>
        <v>659.49647450320003</v>
      </c>
    </row>
    <row r="777" spans="1:71" s="25" customFormat="1" ht="14.25" x14ac:dyDescent="0.2">
      <c r="A777" s="14">
        <v>1047</v>
      </c>
      <c r="B777" s="14"/>
      <c r="C777" s="15"/>
      <c r="D777" s="16">
        <v>31066</v>
      </c>
      <c r="E777" s="15" t="s">
        <v>6264</v>
      </c>
      <c r="F777" s="15" t="s">
        <v>6265</v>
      </c>
      <c r="G777" s="17" t="s">
        <v>6266</v>
      </c>
      <c r="H777" s="17" t="s">
        <v>6267</v>
      </c>
      <c r="I777" s="17" t="s">
        <v>86</v>
      </c>
      <c r="J777" s="15" t="s">
        <v>6268</v>
      </c>
      <c r="K777" s="15" t="s">
        <v>6269</v>
      </c>
      <c r="L777" s="18" t="s">
        <v>6270</v>
      </c>
      <c r="M777" s="15" t="s">
        <v>5423</v>
      </c>
      <c r="N777" s="15" t="s">
        <v>5424</v>
      </c>
      <c r="O777" s="16">
        <v>510</v>
      </c>
      <c r="P777" s="15" t="s">
        <v>118</v>
      </c>
      <c r="Q777" s="15">
        <v>35000</v>
      </c>
      <c r="R777" s="15">
        <v>243400</v>
      </c>
      <c r="S777" s="15">
        <v>278400</v>
      </c>
      <c r="T777" s="15">
        <v>0.21</v>
      </c>
      <c r="U777" s="15" t="s">
        <v>3335</v>
      </c>
      <c r="V777" s="15" t="s">
        <v>76</v>
      </c>
      <c r="W777" s="16">
        <v>1</v>
      </c>
      <c r="X777" s="16">
        <v>1</v>
      </c>
      <c r="Y777" s="15">
        <v>9584</v>
      </c>
      <c r="Z777" s="15">
        <v>0.22</v>
      </c>
      <c r="AA777" s="15" t="s">
        <v>5425</v>
      </c>
      <c r="AB777" s="15" t="s">
        <v>5426</v>
      </c>
      <c r="AC777" s="15">
        <v>248240</v>
      </c>
      <c r="AD777" s="26">
        <v>41068</v>
      </c>
      <c r="AE777" s="15" t="s">
        <v>119</v>
      </c>
      <c r="AF777" s="15" t="s">
        <v>119</v>
      </c>
      <c r="AG777" s="16">
        <v>1</v>
      </c>
      <c r="AH777" s="15" t="s">
        <v>6271</v>
      </c>
      <c r="AI777" s="15" t="s">
        <v>78</v>
      </c>
      <c r="AJ777" s="15">
        <v>9584.2172851600008</v>
      </c>
      <c r="AK777" s="15">
        <v>411.49547831000001</v>
      </c>
      <c r="AL777" s="15">
        <v>3090728.9634199999</v>
      </c>
      <c r="AM777" s="15">
        <v>1423799.9199300001</v>
      </c>
      <c r="AN777" s="14"/>
      <c r="AO777" s="14"/>
      <c r="AP777" s="19">
        <v>35000</v>
      </c>
      <c r="AQ777" s="19">
        <v>234800</v>
      </c>
      <c r="AR777" s="19">
        <v>0</v>
      </c>
      <c r="AS777" s="19">
        <v>0</v>
      </c>
      <c r="AT777" s="19">
        <f t="shared" si="166"/>
        <v>269800</v>
      </c>
      <c r="AU777" s="19">
        <v>45000</v>
      </c>
      <c r="AV777" s="19">
        <v>3000</v>
      </c>
      <c r="AW777" s="19">
        <v>78680</v>
      </c>
      <c r="AX777" s="19">
        <v>24960</v>
      </c>
      <c r="AY777" s="20">
        <f t="shared" si="162"/>
        <v>151640</v>
      </c>
      <c r="AZ777" s="19">
        <f t="shared" si="168"/>
        <v>118160</v>
      </c>
      <c r="BA777" s="21">
        <v>1.4712000000000001</v>
      </c>
      <c r="BB777" s="21">
        <v>2.0617000000000001</v>
      </c>
      <c r="BC777" s="22"/>
      <c r="BD777" s="19">
        <v>2698</v>
      </c>
      <c r="BE777" s="19">
        <f t="shared" si="161"/>
        <v>1738.3699199999999</v>
      </c>
      <c r="BF777" s="19">
        <f t="shared" si="163"/>
        <v>2436.1047199999998</v>
      </c>
      <c r="BG777" s="23">
        <v>3.4819999999999997E-2</v>
      </c>
      <c r="BH777" s="23">
        <f t="shared" si="160"/>
        <v>3.4819999999999997E-2</v>
      </c>
      <c r="BI777" s="19">
        <v>60.530040614399987</v>
      </c>
      <c r="BJ777" s="19">
        <v>84.825166350399982</v>
      </c>
      <c r="BK777" s="19">
        <f t="shared" si="167"/>
        <v>1677.8398793855999</v>
      </c>
      <c r="BL777" s="19">
        <f t="shared" si="167"/>
        <v>2351.2795536495996</v>
      </c>
      <c r="BM777" s="19">
        <v>0</v>
      </c>
      <c r="BN777" s="19">
        <v>0</v>
      </c>
      <c r="BO777" s="19">
        <f t="shared" si="164"/>
        <v>0</v>
      </c>
      <c r="BP777" s="24">
        <f t="shared" si="169"/>
        <v>1677.8398793855999</v>
      </c>
      <c r="BQ777" s="24">
        <f t="shared" si="169"/>
        <v>2351.2795536495996</v>
      </c>
      <c r="BR777" s="24">
        <f t="shared" si="165"/>
        <v>673.43967426399968</v>
      </c>
    </row>
    <row r="778" spans="1:71" s="25" customFormat="1" ht="14.25" x14ac:dyDescent="0.2">
      <c r="A778" s="14">
        <v>1048</v>
      </c>
      <c r="B778" s="14"/>
      <c r="C778" s="15"/>
      <c r="D778" s="16">
        <v>15228</v>
      </c>
      <c r="E778" s="15" t="s">
        <v>6272</v>
      </c>
      <c r="F778" s="15" t="s">
        <v>6273</v>
      </c>
      <c r="G778" s="17" t="s">
        <v>6274</v>
      </c>
      <c r="H778" s="17" t="s">
        <v>6275</v>
      </c>
      <c r="I778" s="17" t="s">
        <v>86</v>
      </c>
      <c r="J778" s="15" t="s">
        <v>6275</v>
      </c>
      <c r="K778" s="15" t="s">
        <v>1778</v>
      </c>
      <c r="L778" s="18" t="s">
        <v>6276</v>
      </c>
      <c r="M778" s="15" t="s">
        <v>5423</v>
      </c>
      <c r="N778" s="15" t="s">
        <v>5424</v>
      </c>
      <c r="O778" s="16">
        <v>510</v>
      </c>
      <c r="P778" s="15" t="s">
        <v>118</v>
      </c>
      <c r="Q778" s="15">
        <v>35000</v>
      </c>
      <c r="R778" s="15">
        <v>269100</v>
      </c>
      <c r="S778" s="15">
        <v>304100</v>
      </c>
      <c r="T778" s="15">
        <v>0.21</v>
      </c>
      <c r="U778" s="15" t="s">
        <v>3335</v>
      </c>
      <c r="V778" s="15" t="s">
        <v>76</v>
      </c>
      <c r="W778" s="16">
        <v>1</v>
      </c>
      <c r="X778" s="16">
        <v>1</v>
      </c>
      <c r="Y778" s="15">
        <v>9421</v>
      </c>
      <c r="Z778" s="15">
        <v>0.216</v>
      </c>
      <c r="AA778" s="15" t="s">
        <v>5425</v>
      </c>
      <c r="AB778" s="15" t="s">
        <v>5426</v>
      </c>
      <c r="AC778" s="15">
        <v>298682</v>
      </c>
      <c r="AD778" s="26">
        <v>41333</v>
      </c>
      <c r="AE778" s="15" t="s">
        <v>119</v>
      </c>
      <c r="AF778" s="15" t="s">
        <v>119</v>
      </c>
      <c r="AG778" s="16">
        <v>1</v>
      </c>
      <c r="AH778" s="15" t="s">
        <v>6277</v>
      </c>
      <c r="AI778" s="15" t="s">
        <v>78</v>
      </c>
      <c r="AJ778" s="15">
        <v>9420.6967773399992</v>
      </c>
      <c r="AK778" s="15">
        <v>411.211943722</v>
      </c>
      <c r="AL778" s="15">
        <v>3090658.1348799998</v>
      </c>
      <c r="AM778" s="15">
        <v>1423798.34561</v>
      </c>
      <c r="AN778" s="14"/>
      <c r="AO778" s="14"/>
      <c r="AP778" s="19">
        <v>35000</v>
      </c>
      <c r="AQ778" s="19">
        <v>259600</v>
      </c>
      <c r="AR778" s="19">
        <v>0</v>
      </c>
      <c r="AS778" s="19">
        <v>0</v>
      </c>
      <c r="AT778" s="19">
        <f t="shared" si="166"/>
        <v>294600</v>
      </c>
      <c r="AU778" s="19">
        <v>45000</v>
      </c>
      <c r="AV778" s="19">
        <v>0</v>
      </c>
      <c r="AW778" s="19">
        <v>87360</v>
      </c>
      <c r="AX778" s="19">
        <v>0</v>
      </c>
      <c r="AY778" s="20">
        <f t="shared" si="162"/>
        <v>132360</v>
      </c>
      <c r="AZ778" s="19">
        <f t="shared" si="168"/>
        <v>162240</v>
      </c>
      <c r="BA778" s="21">
        <v>1.4712000000000001</v>
      </c>
      <c r="BB778" s="21">
        <v>2.0617000000000001</v>
      </c>
      <c r="BC778" s="22"/>
      <c r="BD778" s="19">
        <v>2946</v>
      </c>
      <c r="BE778" s="19">
        <f t="shared" si="161"/>
        <v>2386.8748800000003</v>
      </c>
      <c r="BF778" s="19">
        <f t="shared" si="163"/>
        <v>3344.9020800000003</v>
      </c>
      <c r="BG778" s="23">
        <v>3.4819999999999997E-2</v>
      </c>
      <c r="BH778" s="23">
        <f t="shared" si="160"/>
        <v>3.4819999999999997E-2</v>
      </c>
      <c r="BI778" s="19">
        <v>83.110983321600003</v>
      </c>
      <c r="BJ778" s="19">
        <v>116.4694904256</v>
      </c>
      <c r="BK778" s="19">
        <f t="shared" si="167"/>
        <v>2303.7638966784002</v>
      </c>
      <c r="BL778" s="19">
        <f t="shared" si="167"/>
        <v>3228.4325895744005</v>
      </c>
      <c r="BM778" s="19">
        <v>0</v>
      </c>
      <c r="BN778" s="19">
        <v>282.43258957440048</v>
      </c>
      <c r="BO778" s="19">
        <f t="shared" si="164"/>
        <v>282.43258957440048</v>
      </c>
      <c r="BP778" s="24">
        <f t="shared" si="169"/>
        <v>2303.7638966784002</v>
      </c>
      <c r="BQ778" s="24">
        <f t="shared" si="169"/>
        <v>2946</v>
      </c>
      <c r="BR778" s="24">
        <f t="shared" si="165"/>
        <v>642.23610332159978</v>
      </c>
    </row>
    <row r="779" spans="1:71" s="25" customFormat="1" ht="14.25" x14ac:dyDescent="0.2">
      <c r="A779" s="14">
        <v>1049</v>
      </c>
      <c r="B779" s="14"/>
      <c r="C779" s="15"/>
      <c r="D779" s="16">
        <v>227</v>
      </c>
      <c r="E779" s="15" t="s">
        <v>6278</v>
      </c>
      <c r="F779" s="15" t="s">
        <v>6279</v>
      </c>
      <c r="G779" s="17" t="s">
        <v>6280</v>
      </c>
      <c r="H779" s="17" t="s">
        <v>6281</v>
      </c>
      <c r="I779" s="17" t="s">
        <v>205</v>
      </c>
      <c r="J779" s="15" t="s">
        <v>6282</v>
      </c>
      <c r="K779" s="15" t="s">
        <v>6283</v>
      </c>
      <c r="L779" s="18" t="s">
        <v>6284</v>
      </c>
      <c r="M779" s="15" t="s">
        <v>5423</v>
      </c>
      <c r="N779" s="15" t="s">
        <v>5424</v>
      </c>
      <c r="O779" s="16">
        <v>510</v>
      </c>
      <c r="P779" s="15" t="s">
        <v>118</v>
      </c>
      <c r="Q779" s="15">
        <v>35000</v>
      </c>
      <c r="R779" s="15">
        <v>292500</v>
      </c>
      <c r="S779" s="15">
        <v>327500</v>
      </c>
      <c r="T779" s="15">
        <v>0.2</v>
      </c>
      <c r="U779" s="15" t="s">
        <v>3335</v>
      </c>
      <c r="V779" s="15" t="s">
        <v>76</v>
      </c>
      <c r="W779" s="16">
        <v>1</v>
      </c>
      <c r="X779" s="16">
        <v>1</v>
      </c>
      <c r="Y779" s="15">
        <v>9448</v>
      </c>
      <c r="Z779" s="15">
        <v>0.217</v>
      </c>
      <c r="AA779" s="15" t="s">
        <v>5425</v>
      </c>
      <c r="AB779" s="15" t="s">
        <v>5426</v>
      </c>
      <c r="AC779" s="15">
        <v>297943</v>
      </c>
      <c r="AD779" s="26">
        <v>41264</v>
      </c>
      <c r="AE779" s="15" t="s">
        <v>119</v>
      </c>
      <c r="AF779" s="15" t="s">
        <v>119</v>
      </c>
      <c r="AG779" s="16">
        <v>1</v>
      </c>
      <c r="AH779" s="15" t="s">
        <v>6285</v>
      </c>
      <c r="AI779" s="15" t="s">
        <v>78</v>
      </c>
      <c r="AJ779" s="15">
        <v>9447.9589843800004</v>
      </c>
      <c r="AK779" s="15">
        <v>412.359211351</v>
      </c>
      <c r="AL779" s="15">
        <v>3090592.0876600002</v>
      </c>
      <c r="AM779" s="15">
        <v>1423774.7268999999</v>
      </c>
      <c r="AN779" s="14"/>
      <c r="AO779" s="14"/>
      <c r="AP779" s="19">
        <v>35000</v>
      </c>
      <c r="AQ779" s="19">
        <v>282200</v>
      </c>
      <c r="AR779" s="19">
        <v>0</v>
      </c>
      <c r="AS779" s="19">
        <v>0</v>
      </c>
      <c r="AT779" s="19">
        <f t="shared" si="166"/>
        <v>317200</v>
      </c>
      <c r="AU779" s="19">
        <v>0</v>
      </c>
      <c r="AV779" s="19">
        <v>3000</v>
      </c>
      <c r="AW779" s="19">
        <v>0</v>
      </c>
      <c r="AX779" s="19">
        <v>0</v>
      </c>
      <c r="AY779" s="20">
        <f t="shared" si="162"/>
        <v>3000</v>
      </c>
      <c r="AZ779" s="19">
        <f t="shared" si="168"/>
        <v>314200</v>
      </c>
      <c r="BA779" s="21">
        <v>1.4712000000000001</v>
      </c>
      <c r="BB779" s="21">
        <v>2.0617000000000001</v>
      </c>
      <c r="BC779" s="22"/>
      <c r="BD779" s="19">
        <v>3172</v>
      </c>
      <c r="BE779" s="19">
        <f>(AZ779/100)*BA779</f>
        <v>4622.5104000000001</v>
      </c>
      <c r="BF779" s="19">
        <f t="shared" si="163"/>
        <v>6477.8614000000007</v>
      </c>
      <c r="BG779" s="23">
        <v>3.4819999999999997E-2</v>
      </c>
      <c r="BH779" s="23">
        <f t="shared" si="160"/>
        <v>3.4819999999999997E-2</v>
      </c>
      <c r="BI779" s="19">
        <v>160.95581212799999</v>
      </c>
      <c r="BJ779" s="19">
        <v>225.55913394800001</v>
      </c>
      <c r="BK779" s="19">
        <f>BE779-BI779</f>
        <v>4461.5545878720004</v>
      </c>
      <c r="BL779" s="19">
        <f t="shared" si="167"/>
        <v>6252.302266052001</v>
      </c>
      <c r="BM779" s="19">
        <v>0</v>
      </c>
      <c r="BN779" s="19">
        <v>3080.302266052001</v>
      </c>
      <c r="BO779" s="19">
        <f t="shared" si="164"/>
        <v>3080.302266052001</v>
      </c>
      <c r="BP779" s="24">
        <f>BK779-BM779</f>
        <v>4461.5545878720004</v>
      </c>
      <c r="BQ779" s="24">
        <f t="shared" si="169"/>
        <v>3172</v>
      </c>
      <c r="BR779" s="24">
        <v>0</v>
      </c>
      <c r="BS779" s="25" t="s">
        <v>1141</v>
      </c>
    </row>
    <row r="780" spans="1:71" s="25" customFormat="1" ht="14.25" x14ac:dyDescent="0.2">
      <c r="A780" s="14">
        <v>1050</v>
      </c>
      <c r="B780" s="14"/>
      <c r="C780" s="15" t="s">
        <v>176</v>
      </c>
      <c r="D780" s="16">
        <v>14716</v>
      </c>
      <c r="E780" s="15" t="s">
        <v>6286</v>
      </c>
      <c r="F780" s="15" t="s">
        <v>6287</v>
      </c>
      <c r="G780" s="17" t="s">
        <v>6288</v>
      </c>
      <c r="H780" s="17" t="s">
        <v>6289</v>
      </c>
      <c r="I780" s="17" t="s">
        <v>86</v>
      </c>
      <c r="J780" s="15" t="s">
        <v>6290</v>
      </c>
      <c r="K780" s="15" t="s">
        <v>2782</v>
      </c>
      <c r="L780" s="18" t="s">
        <v>6291</v>
      </c>
      <c r="M780" s="15" t="s">
        <v>5423</v>
      </c>
      <c r="N780" s="15" t="s">
        <v>5424</v>
      </c>
      <c r="O780" s="16">
        <v>510</v>
      </c>
      <c r="P780" s="15" t="s">
        <v>118</v>
      </c>
      <c r="Q780" s="15">
        <v>35000</v>
      </c>
      <c r="R780" s="15">
        <v>216200</v>
      </c>
      <c r="S780" s="15">
        <v>251200</v>
      </c>
      <c r="T780" s="15">
        <v>0.2</v>
      </c>
      <c r="U780" s="15" t="s">
        <v>3335</v>
      </c>
      <c r="V780" s="15" t="s">
        <v>76</v>
      </c>
      <c r="W780" s="16">
        <v>1</v>
      </c>
      <c r="X780" s="16">
        <v>1</v>
      </c>
      <c r="Y780" s="15">
        <v>8931</v>
      </c>
      <c r="Z780" s="15">
        <v>0.20499999999999999</v>
      </c>
      <c r="AA780" s="15" t="s">
        <v>5425</v>
      </c>
      <c r="AB780" s="15" t="s">
        <v>5426</v>
      </c>
      <c r="AC780" s="15">
        <v>253400</v>
      </c>
      <c r="AD780" s="26">
        <v>41543</v>
      </c>
      <c r="AE780" s="15" t="s">
        <v>119</v>
      </c>
      <c r="AF780" s="15" t="s">
        <v>119</v>
      </c>
      <c r="AG780" s="16">
        <v>1</v>
      </c>
      <c r="AH780" s="15" t="s">
        <v>6292</v>
      </c>
      <c r="AI780" s="15" t="s">
        <v>78</v>
      </c>
      <c r="AJ780" s="15">
        <v>8931.0078125</v>
      </c>
      <c r="AK780" s="15">
        <v>404.00753221399998</v>
      </c>
      <c r="AL780" s="15">
        <v>3090540.5999400001</v>
      </c>
      <c r="AM780" s="15">
        <v>1423732.1379499999</v>
      </c>
      <c r="AN780" s="14"/>
      <c r="AO780" s="14"/>
      <c r="AP780" s="19">
        <v>35000</v>
      </c>
      <c r="AQ780" s="19">
        <v>206400</v>
      </c>
      <c r="AR780" s="19">
        <v>0</v>
      </c>
      <c r="AS780" s="19">
        <v>0</v>
      </c>
      <c r="AT780" s="19">
        <f t="shared" si="166"/>
        <v>241400</v>
      </c>
      <c r="AU780" s="19">
        <v>45000</v>
      </c>
      <c r="AV780" s="19">
        <v>0</v>
      </c>
      <c r="AW780" s="19">
        <v>68740</v>
      </c>
      <c r="AX780" s="19">
        <v>0</v>
      </c>
      <c r="AY780" s="20">
        <f t="shared" si="162"/>
        <v>113740</v>
      </c>
      <c r="AZ780" s="19">
        <f t="shared" si="168"/>
        <v>127660</v>
      </c>
      <c r="BA780" s="21">
        <v>1.4712000000000001</v>
      </c>
      <c r="BB780" s="21">
        <v>2.0617000000000001</v>
      </c>
      <c r="BC780" s="22"/>
      <c r="BD780" s="19">
        <v>2414</v>
      </c>
      <c r="BE780" s="19">
        <f t="shared" si="161"/>
        <v>1878.13392</v>
      </c>
      <c r="BF780" s="19">
        <f t="shared" si="163"/>
        <v>2631.9662199999998</v>
      </c>
      <c r="BG780" s="23">
        <v>3.4819999999999997E-2</v>
      </c>
      <c r="BH780" s="23">
        <f t="shared" si="160"/>
        <v>3.4819999999999997E-2</v>
      </c>
      <c r="BI780" s="19">
        <v>65.396623094399999</v>
      </c>
      <c r="BJ780" s="19">
        <v>91.64506378039998</v>
      </c>
      <c r="BK780" s="19">
        <f t="shared" si="167"/>
        <v>1812.7372969056</v>
      </c>
      <c r="BL780" s="19">
        <f t="shared" si="167"/>
        <v>2540.3211562195997</v>
      </c>
      <c r="BM780" s="19">
        <v>0</v>
      </c>
      <c r="BN780" s="19">
        <v>126.32115621959974</v>
      </c>
      <c r="BO780" s="19">
        <f t="shared" si="164"/>
        <v>126.32115621959974</v>
      </c>
      <c r="BP780" s="24">
        <f t="shared" si="169"/>
        <v>1812.7372969056</v>
      </c>
      <c r="BQ780" s="24">
        <f t="shared" si="169"/>
        <v>2414</v>
      </c>
      <c r="BR780" s="24">
        <f t="shared" si="165"/>
        <v>601.26270309439997</v>
      </c>
    </row>
    <row r="781" spans="1:71" s="25" customFormat="1" ht="14.25" x14ac:dyDescent="0.2">
      <c r="A781" s="14">
        <v>1051</v>
      </c>
      <c r="B781" s="14"/>
      <c r="C781" s="15"/>
      <c r="D781" s="16">
        <v>32579</v>
      </c>
      <c r="E781" s="15" t="s">
        <v>6293</v>
      </c>
      <c r="F781" s="15" t="s">
        <v>6294</v>
      </c>
      <c r="G781" s="17" t="s">
        <v>6295</v>
      </c>
      <c r="H781" s="17" t="s">
        <v>6296</v>
      </c>
      <c r="I781" s="17" t="s">
        <v>6297</v>
      </c>
      <c r="J781" s="15" t="s">
        <v>6298</v>
      </c>
      <c r="K781" s="15" t="s">
        <v>3913</v>
      </c>
      <c r="L781" s="18" t="s">
        <v>6299</v>
      </c>
      <c r="M781" s="15" t="s">
        <v>6225</v>
      </c>
      <c r="N781" s="15" t="s">
        <v>6226</v>
      </c>
      <c r="O781" s="16">
        <v>510</v>
      </c>
      <c r="P781" s="15" t="s">
        <v>118</v>
      </c>
      <c r="Q781" s="15">
        <v>35000</v>
      </c>
      <c r="R781" s="15">
        <v>224100</v>
      </c>
      <c r="S781" s="15">
        <v>259100</v>
      </c>
      <c r="T781" s="15">
        <v>0.19</v>
      </c>
      <c r="U781" s="15" t="s">
        <v>3335</v>
      </c>
      <c r="V781" s="15" t="s">
        <v>76</v>
      </c>
      <c r="W781" s="16">
        <v>1</v>
      </c>
      <c r="X781" s="16">
        <v>1</v>
      </c>
      <c r="Y781" s="15">
        <v>8942</v>
      </c>
      <c r="Z781" s="15">
        <v>0.20499999999999999</v>
      </c>
      <c r="AA781" s="15" t="s">
        <v>5425</v>
      </c>
      <c r="AB781" s="15" t="s">
        <v>5426</v>
      </c>
      <c r="AC781" s="15">
        <v>250000</v>
      </c>
      <c r="AD781" s="26">
        <v>42002</v>
      </c>
      <c r="AE781" s="15" t="s">
        <v>119</v>
      </c>
      <c r="AF781" s="15" t="s">
        <v>119</v>
      </c>
      <c r="AG781" s="16">
        <v>1</v>
      </c>
      <c r="AH781" s="15" t="s">
        <v>6300</v>
      </c>
      <c r="AI781" s="15" t="s">
        <v>78</v>
      </c>
      <c r="AJ781" s="15">
        <v>8942.2192382800004</v>
      </c>
      <c r="AK781" s="15">
        <v>400.392226085</v>
      </c>
      <c r="AL781" s="15">
        <v>3090495.7586500002</v>
      </c>
      <c r="AM781" s="15">
        <v>1423683.1111099999</v>
      </c>
      <c r="AN781" s="14"/>
      <c r="AO781" s="14"/>
      <c r="AP781" s="19">
        <v>35000</v>
      </c>
      <c r="AQ781" s="19">
        <v>205100</v>
      </c>
      <c r="AR781" s="19">
        <v>0</v>
      </c>
      <c r="AS781" s="19">
        <v>0</v>
      </c>
      <c r="AT781" s="19">
        <f t="shared" si="166"/>
        <v>240100</v>
      </c>
      <c r="AU781" s="19">
        <v>45000</v>
      </c>
      <c r="AV781" s="19">
        <v>3000</v>
      </c>
      <c r="AW781" s="19">
        <v>68285</v>
      </c>
      <c r="AX781" s="19">
        <v>0</v>
      </c>
      <c r="AY781" s="20">
        <f t="shared" si="162"/>
        <v>116285</v>
      </c>
      <c r="AZ781" s="19">
        <f t="shared" si="168"/>
        <v>123815</v>
      </c>
      <c r="BA781" s="21">
        <v>1.4712000000000001</v>
      </c>
      <c r="BB781" s="21">
        <v>2.0617000000000001</v>
      </c>
      <c r="BC781" s="22"/>
      <c r="BD781" s="19">
        <v>2401</v>
      </c>
      <c r="BE781" s="19">
        <f t="shared" si="161"/>
        <v>1821.5662800000002</v>
      </c>
      <c r="BF781" s="19">
        <f t="shared" si="163"/>
        <v>2552.6938550000004</v>
      </c>
      <c r="BG781" s="23">
        <v>3.4819999999999997E-2</v>
      </c>
      <c r="BH781" s="23">
        <f t="shared" si="160"/>
        <v>3.4819999999999997E-2</v>
      </c>
      <c r="BI781" s="19">
        <v>63.426937869600003</v>
      </c>
      <c r="BJ781" s="19">
        <v>88.884800031100013</v>
      </c>
      <c r="BK781" s="19">
        <f t="shared" si="167"/>
        <v>1758.1393421304003</v>
      </c>
      <c r="BL781" s="19">
        <f t="shared" si="167"/>
        <v>2463.8090549689005</v>
      </c>
      <c r="BM781" s="19">
        <v>0</v>
      </c>
      <c r="BN781" s="19">
        <v>62.809054968900455</v>
      </c>
      <c r="BO781" s="19">
        <f t="shared" si="164"/>
        <v>62.809054968900455</v>
      </c>
      <c r="BP781" s="24">
        <f t="shared" si="169"/>
        <v>1758.1393421304003</v>
      </c>
      <c r="BQ781" s="24">
        <f t="shared" si="169"/>
        <v>2401</v>
      </c>
      <c r="BR781" s="24">
        <f t="shared" si="165"/>
        <v>642.86065786959966</v>
      </c>
    </row>
    <row r="782" spans="1:71" s="25" customFormat="1" ht="14.25" x14ac:dyDescent="0.2">
      <c r="A782" s="14">
        <v>1052</v>
      </c>
      <c r="B782" s="14"/>
      <c r="C782" s="15" t="s">
        <v>6301</v>
      </c>
      <c r="D782" s="16">
        <v>27682</v>
      </c>
      <c r="E782" s="15" t="s">
        <v>6302</v>
      </c>
      <c r="F782" s="15" t="s">
        <v>6301</v>
      </c>
      <c r="G782" s="17" t="s">
        <v>6303</v>
      </c>
      <c r="H782" s="17" t="s">
        <v>6304</v>
      </c>
      <c r="I782" s="17" t="s">
        <v>6305</v>
      </c>
      <c r="J782" s="15" t="s">
        <v>6306</v>
      </c>
      <c r="K782" s="15" t="s">
        <v>2626</v>
      </c>
      <c r="L782" s="18" t="s">
        <v>6307</v>
      </c>
      <c r="M782" s="15" t="s">
        <v>5423</v>
      </c>
      <c r="N782" s="15" t="s">
        <v>5424</v>
      </c>
      <c r="O782" s="16">
        <v>510</v>
      </c>
      <c r="P782" s="15" t="s">
        <v>118</v>
      </c>
      <c r="Q782" s="15">
        <v>35000</v>
      </c>
      <c r="R782" s="15">
        <v>261900</v>
      </c>
      <c r="S782" s="15">
        <v>296900</v>
      </c>
      <c r="T782" s="15">
        <v>0.18</v>
      </c>
      <c r="U782" s="15" t="s">
        <v>3335</v>
      </c>
      <c r="V782" s="15" t="s">
        <v>76</v>
      </c>
      <c r="W782" s="16">
        <v>1</v>
      </c>
      <c r="X782" s="16">
        <v>1</v>
      </c>
      <c r="Y782" s="15">
        <v>7971</v>
      </c>
      <c r="Z782" s="15">
        <v>0.183</v>
      </c>
      <c r="AA782" s="15" t="s">
        <v>5425</v>
      </c>
      <c r="AB782" s="15" t="s">
        <v>5426</v>
      </c>
      <c r="AC782" s="15">
        <v>278856</v>
      </c>
      <c r="AD782" s="26">
        <v>41513</v>
      </c>
      <c r="AE782" s="15" t="s">
        <v>119</v>
      </c>
      <c r="AF782" s="15" t="s">
        <v>119</v>
      </c>
      <c r="AG782" s="16">
        <v>1</v>
      </c>
      <c r="AH782" s="15" t="s">
        <v>6308</v>
      </c>
      <c r="AI782" s="15" t="s">
        <v>78</v>
      </c>
      <c r="AJ782" s="15">
        <v>7971.1459960900002</v>
      </c>
      <c r="AK782" s="15">
        <v>385.77335969900003</v>
      </c>
      <c r="AL782" s="15">
        <v>3090451.5199000002</v>
      </c>
      <c r="AM782" s="15">
        <v>1423637.34136</v>
      </c>
      <c r="AN782" s="14"/>
      <c r="AO782" s="14"/>
      <c r="AP782" s="19">
        <v>35000</v>
      </c>
      <c r="AQ782" s="19">
        <v>250100</v>
      </c>
      <c r="AR782" s="19">
        <v>0</v>
      </c>
      <c r="AS782" s="19">
        <v>0</v>
      </c>
      <c r="AT782" s="19">
        <f t="shared" si="166"/>
        <v>285100</v>
      </c>
      <c r="AU782" s="19">
        <v>45000</v>
      </c>
      <c r="AV782" s="19">
        <v>3000</v>
      </c>
      <c r="AW782" s="19">
        <v>84035</v>
      </c>
      <c r="AX782" s="19">
        <v>0</v>
      </c>
      <c r="AY782" s="20">
        <f t="shared" si="162"/>
        <v>132035</v>
      </c>
      <c r="AZ782" s="19">
        <f t="shared" si="168"/>
        <v>153065</v>
      </c>
      <c r="BA782" s="21">
        <v>1.4712000000000001</v>
      </c>
      <c r="BB782" s="21">
        <v>2.0617000000000001</v>
      </c>
      <c r="BC782" s="22"/>
      <c r="BD782" s="19">
        <v>2851</v>
      </c>
      <c r="BE782" s="19">
        <f t="shared" si="161"/>
        <v>2251.89228</v>
      </c>
      <c r="BF782" s="19">
        <f t="shared" si="163"/>
        <v>3155.7411050000005</v>
      </c>
      <c r="BG782" s="23">
        <v>3.4819999999999997E-2</v>
      </c>
      <c r="BH782" s="23">
        <f t="shared" si="160"/>
        <v>3.4819999999999997E-2</v>
      </c>
      <c r="BI782" s="19">
        <v>78.410889189599999</v>
      </c>
      <c r="BJ782" s="19">
        <v>109.8829052761</v>
      </c>
      <c r="BK782" s="19">
        <f t="shared" si="167"/>
        <v>2173.4813908104002</v>
      </c>
      <c r="BL782" s="19">
        <f t="shared" si="167"/>
        <v>3045.8581997239007</v>
      </c>
      <c r="BM782" s="19">
        <v>0</v>
      </c>
      <c r="BN782" s="19">
        <v>194.85819972390073</v>
      </c>
      <c r="BO782" s="19">
        <f t="shared" si="164"/>
        <v>194.85819972390073</v>
      </c>
      <c r="BP782" s="24">
        <f t="shared" si="169"/>
        <v>2173.4813908104002</v>
      </c>
      <c r="BQ782" s="24">
        <f t="shared" si="169"/>
        <v>2851</v>
      </c>
      <c r="BR782" s="24">
        <f t="shared" si="165"/>
        <v>677.51860918959983</v>
      </c>
    </row>
    <row r="783" spans="1:71" s="25" customFormat="1" ht="14.25" x14ac:dyDescent="0.2">
      <c r="A783" s="14">
        <v>1053</v>
      </c>
      <c r="B783" s="14"/>
      <c r="C783" s="15"/>
      <c r="D783" s="16">
        <v>12415</v>
      </c>
      <c r="E783" s="15" t="s">
        <v>6309</v>
      </c>
      <c r="F783" s="15" t="s">
        <v>6310</v>
      </c>
      <c r="G783" s="17" t="s">
        <v>6311</v>
      </c>
      <c r="H783" s="17" t="s">
        <v>6312</v>
      </c>
      <c r="I783" s="17" t="s">
        <v>86</v>
      </c>
      <c r="J783" s="15" t="s">
        <v>6313</v>
      </c>
      <c r="K783" s="15" t="s">
        <v>6269</v>
      </c>
      <c r="L783" s="18" t="s">
        <v>6314</v>
      </c>
      <c r="M783" s="15" t="s">
        <v>5423</v>
      </c>
      <c r="N783" s="15" t="s">
        <v>5424</v>
      </c>
      <c r="O783" s="16">
        <v>510</v>
      </c>
      <c r="P783" s="15" t="s">
        <v>118</v>
      </c>
      <c r="Q783" s="15">
        <v>35000</v>
      </c>
      <c r="R783" s="15">
        <v>223100</v>
      </c>
      <c r="S783" s="15">
        <v>258100</v>
      </c>
      <c r="T783" s="15">
        <v>0.18</v>
      </c>
      <c r="U783" s="15" t="s">
        <v>3335</v>
      </c>
      <c r="V783" s="15" t="s">
        <v>76</v>
      </c>
      <c r="W783" s="16">
        <v>1</v>
      </c>
      <c r="X783" s="16">
        <v>1</v>
      </c>
      <c r="Y783" s="15">
        <v>7971</v>
      </c>
      <c r="Z783" s="15">
        <v>0.183</v>
      </c>
      <c r="AA783" s="15" t="s">
        <v>5425</v>
      </c>
      <c r="AB783" s="15" t="s">
        <v>5426</v>
      </c>
      <c r="AC783" s="15">
        <v>260587</v>
      </c>
      <c r="AD783" s="26">
        <v>41457</v>
      </c>
      <c r="AE783" s="15" t="s">
        <v>119</v>
      </c>
      <c r="AF783" s="15" t="s">
        <v>119</v>
      </c>
      <c r="AG783" s="16">
        <v>1</v>
      </c>
      <c r="AH783" s="15" t="s">
        <v>6315</v>
      </c>
      <c r="AI783" s="15" t="s">
        <v>78</v>
      </c>
      <c r="AJ783" s="15">
        <v>7971.1459960900002</v>
      </c>
      <c r="AK783" s="15">
        <v>385.77335970399997</v>
      </c>
      <c r="AL783" s="15">
        <v>3090409.8211599998</v>
      </c>
      <c r="AM783" s="15">
        <v>1423594.1993799999</v>
      </c>
      <c r="AN783" s="14"/>
      <c r="AO783" s="14"/>
      <c r="AP783" s="19">
        <v>35000</v>
      </c>
      <c r="AQ783" s="19">
        <v>215200</v>
      </c>
      <c r="AR783" s="19">
        <v>0</v>
      </c>
      <c r="AS783" s="19">
        <v>0</v>
      </c>
      <c r="AT783" s="19">
        <f t="shared" si="166"/>
        <v>250200</v>
      </c>
      <c r="AU783" s="19">
        <v>45000</v>
      </c>
      <c r="AV783" s="19">
        <v>3000</v>
      </c>
      <c r="AW783" s="19">
        <v>71820</v>
      </c>
      <c r="AX783" s="19">
        <v>0</v>
      </c>
      <c r="AY783" s="20">
        <f t="shared" si="162"/>
        <v>119820</v>
      </c>
      <c r="AZ783" s="19">
        <f t="shared" si="168"/>
        <v>130380</v>
      </c>
      <c r="BA783" s="21">
        <v>1.4712000000000001</v>
      </c>
      <c r="BB783" s="21">
        <v>2.0617000000000001</v>
      </c>
      <c r="BC783" s="22"/>
      <c r="BD783" s="19">
        <v>2502</v>
      </c>
      <c r="BE783" s="19">
        <f t="shared" si="161"/>
        <v>1918.15056</v>
      </c>
      <c r="BF783" s="19">
        <f t="shared" si="163"/>
        <v>2688.0444600000001</v>
      </c>
      <c r="BG783" s="23">
        <v>3.4819999999999997E-2</v>
      </c>
      <c r="BH783" s="23">
        <f t="shared" si="160"/>
        <v>3.4819999999999997E-2</v>
      </c>
      <c r="BI783" s="19">
        <v>66.7900024992</v>
      </c>
      <c r="BJ783" s="19">
        <v>93.597708097199998</v>
      </c>
      <c r="BK783" s="19">
        <f t="shared" si="167"/>
        <v>1851.3605575008</v>
      </c>
      <c r="BL783" s="19">
        <f t="shared" si="167"/>
        <v>2594.4467519027999</v>
      </c>
      <c r="BM783" s="19">
        <v>0</v>
      </c>
      <c r="BN783" s="19">
        <v>92.446751902799861</v>
      </c>
      <c r="BO783" s="19">
        <f t="shared" si="164"/>
        <v>92.446751902799861</v>
      </c>
      <c r="BP783" s="24">
        <f t="shared" si="169"/>
        <v>1851.3605575008</v>
      </c>
      <c r="BQ783" s="24">
        <f t="shared" si="169"/>
        <v>2502</v>
      </c>
      <c r="BR783" s="24">
        <f t="shared" si="165"/>
        <v>650.63944249919996</v>
      </c>
    </row>
    <row r="784" spans="1:71" s="25" customFormat="1" ht="14.25" x14ac:dyDescent="0.2">
      <c r="A784" s="14">
        <v>1054</v>
      </c>
      <c r="B784" s="14"/>
      <c r="C784" s="15"/>
      <c r="D784" s="16">
        <v>5173</v>
      </c>
      <c r="E784" s="15" t="s">
        <v>6316</v>
      </c>
      <c r="F784" s="15" t="s">
        <v>6317</v>
      </c>
      <c r="G784" s="17" t="s">
        <v>6318</v>
      </c>
      <c r="H784" s="17" t="s">
        <v>6319</v>
      </c>
      <c r="I784" s="17" t="s">
        <v>86</v>
      </c>
      <c r="J784" s="15" t="s">
        <v>6320</v>
      </c>
      <c r="K784" s="15" t="s">
        <v>6321</v>
      </c>
      <c r="L784" s="18" t="s">
        <v>6322</v>
      </c>
      <c r="M784" s="15" t="s">
        <v>5423</v>
      </c>
      <c r="N784" s="15" t="s">
        <v>5424</v>
      </c>
      <c r="O784" s="16">
        <v>510</v>
      </c>
      <c r="P784" s="15" t="s">
        <v>118</v>
      </c>
      <c r="Q784" s="15">
        <v>35000</v>
      </c>
      <c r="R784" s="15">
        <v>276200</v>
      </c>
      <c r="S784" s="15">
        <v>311200</v>
      </c>
      <c r="T784" s="15">
        <v>0.18</v>
      </c>
      <c r="U784" s="15" t="s">
        <v>3335</v>
      </c>
      <c r="V784" s="15" t="s">
        <v>76</v>
      </c>
      <c r="W784" s="16">
        <v>1</v>
      </c>
      <c r="X784" s="16">
        <v>1</v>
      </c>
      <c r="Y784" s="15">
        <v>7971</v>
      </c>
      <c r="Z784" s="15">
        <v>0.183</v>
      </c>
      <c r="AA784" s="15" t="s">
        <v>5425</v>
      </c>
      <c r="AB784" s="15" t="s">
        <v>5426</v>
      </c>
      <c r="AC784" s="15">
        <v>257135</v>
      </c>
      <c r="AD784" s="26">
        <v>41123</v>
      </c>
      <c r="AE784" s="15" t="s">
        <v>119</v>
      </c>
      <c r="AF784" s="15" t="s">
        <v>119</v>
      </c>
      <c r="AG784" s="16">
        <v>1</v>
      </c>
      <c r="AH784" s="15" t="s">
        <v>6323</v>
      </c>
      <c r="AI784" s="15" t="s">
        <v>78</v>
      </c>
      <c r="AJ784" s="15">
        <v>7971.44921875</v>
      </c>
      <c r="AK784" s="15">
        <v>385.982629433</v>
      </c>
      <c r="AL784" s="15">
        <v>3090368.1198100001</v>
      </c>
      <c r="AM784" s="15">
        <v>1423551.0583299999</v>
      </c>
      <c r="AN784" s="14"/>
      <c r="AO784" s="14"/>
      <c r="AP784" s="19">
        <v>35000</v>
      </c>
      <c r="AQ784" s="19">
        <v>266500</v>
      </c>
      <c r="AR784" s="19">
        <v>0</v>
      </c>
      <c r="AS784" s="19">
        <v>0</v>
      </c>
      <c r="AT784" s="19">
        <f t="shared" si="166"/>
        <v>301500</v>
      </c>
      <c r="AU784" s="19">
        <v>45000</v>
      </c>
      <c r="AV784" s="19">
        <v>3000</v>
      </c>
      <c r="AW784" s="19">
        <v>89775</v>
      </c>
      <c r="AX784" s="19">
        <v>0</v>
      </c>
      <c r="AY784" s="20">
        <f t="shared" si="162"/>
        <v>137775</v>
      </c>
      <c r="AZ784" s="19">
        <f t="shared" si="168"/>
        <v>163725</v>
      </c>
      <c r="BA784" s="21">
        <v>1.4712000000000001</v>
      </c>
      <c r="BB784" s="21">
        <v>2.0617000000000001</v>
      </c>
      <c r="BC784" s="22"/>
      <c r="BD784" s="19">
        <v>3015</v>
      </c>
      <c r="BE784" s="19">
        <f t="shared" si="161"/>
        <v>2408.7222000000002</v>
      </c>
      <c r="BF784" s="19">
        <f t="shared" si="163"/>
        <v>3375.518325</v>
      </c>
      <c r="BG784" s="23">
        <v>3.4819999999999997E-2</v>
      </c>
      <c r="BH784" s="23">
        <f t="shared" si="160"/>
        <v>3.4819999999999997E-2</v>
      </c>
      <c r="BI784" s="19">
        <v>83.871707004000001</v>
      </c>
      <c r="BJ784" s="19">
        <v>117.53554807649999</v>
      </c>
      <c r="BK784" s="19">
        <f t="shared" si="167"/>
        <v>2324.850492996</v>
      </c>
      <c r="BL784" s="19">
        <f t="shared" si="167"/>
        <v>3257.9827769234998</v>
      </c>
      <c r="BM784" s="19">
        <v>0</v>
      </c>
      <c r="BN784" s="19">
        <v>242.98277692349984</v>
      </c>
      <c r="BO784" s="19">
        <f t="shared" si="164"/>
        <v>242.98277692349984</v>
      </c>
      <c r="BP784" s="24">
        <f t="shared" si="169"/>
        <v>2324.850492996</v>
      </c>
      <c r="BQ784" s="24">
        <f t="shared" si="169"/>
        <v>3015</v>
      </c>
      <c r="BR784" s="24">
        <f t="shared" si="165"/>
        <v>690.14950700400004</v>
      </c>
    </row>
    <row r="785" spans="1:71" s="25" customFormat="1" ht="14.25" x14ac:dyDescent="0.2">
      <c r="A785" s="14">
        <v>1055</v>
      </c>
      <c r="B785" s="14"/>
      <c r="C785" s="15"/>
      <c r="D785" s="16">
        <v>29157</v>
      </c>
      <c r="E785" s="15" t="s">
        <v>6324</v>
      </c>
      <c r="F785" s="15" t="s">
        <v>6325</v>
      </c>
      <c r="G785" s="17" t="s">
        <v>6326</v>
      </c>
      <c r="H785" s="17" t="s">
        <v>6327</v>
      </c>
      <c r="I785" s="17" t="s">
        <v>86</v>
      </c>
      <c r="J785" s="15" t="s">
        <v>6328</v>
      </c>
      <c r="K785" s="15" t="s">
        <v>1962</v>
      </c>
      <c r="L785" s="18" t="s">
        <v>6329</v>
      </c>
      <c r="M785" s="15" t="s">
        <v>6225</v>
      </c>
      <c r="N785" s="15" t="s">
        <v>6226</v>
      </c>
      <c r="O785" s="16">
        <v>510</v>
      </c>
      <c r="P785" s="15" t="s">
        <v>118</v>
      </c>
      <c r="Q785" s="15">
        <v>35000</v>
      </c>
      <c r="R785" s="15">
        <v>188000</v>
      </c>
      <c r="S785" s="15">
        <v>223000</v>
      </c>
      <c r="T785" s="15">
        <v>0.21</v>
      </c>
      <c r="U785" s="15" t="s">
        <v>3335</v>
      </c>
      <c r="V785" s="15" t="s">
        <v>76</v>
      </c>
      <c r="W785" s="16">
        <v>1</v>
      </c>
      <c r="X785" s="16">
        <v>1</v>
      </c>
      <c r="Y785" s="15">
        <v>9709</v>
      </c>
      <c r="Z785" s="15">
        <v>0.223</v>
      </c>
      <c r="AA785" s="15" t="s">
        <v>5425</v>
      </c>
      <c r="AB785" s="15" t="s">
        <v>5426</v>
      </c>
      <c r="AC785" s="15">
        <v>209727</v>
      </c>
      <c r="AD785" s="26">
        <v>41072</v>
      </c>
      <c r="AE785" s="15" t="s">
        <v>119</v>
      </c>
      <c r="AF785" s="15" t="s">
        <v>119</v>
      </c>
      <c r="AG785" s="16">
        <v>1</v>
      </c>
      <c r="AH785" s="15" t="s">
        <v>6330</v>
      </c>
      <c r="AI785" s="15" t="s">
        <v>78</v>
      </c>
      <c r="AJ785" s="15">
        <v>9708.9658203100007</v>
      </c>
      <c r="AK785" s="15">
        <v>410.69391935900001</v>
      </c>
      <c r="AL785" s="15">
        <v>3090319.0615500002</v>
      </c>
      <c r="AM785" s="15">
        <v>1423504.0279300001</v>
      </c>
      <c r="AN785" s="14"/>
      <c r="AO785" s="14"/>
      <c r="AP785" s="19">
        <v>35000</v>
      </c>
      <c r="AQ785" s="19">
        <v>173800</v>
      </c>
      <c r="AR785" s="19">
        <v>0</v>
      </c>
      <c r="AS785" s="19">
        <v>0</v>
      </c>
      <c r="AT785" s="19">
        <f t="shared" si="166"/>
        <v>208800</v>
      </c>
      <c r="AU785" s="19">
        <v>45000</v>
      </c>
      <c r="AV785" s="19">
        <v>3000</v>
      </c>
      <c r="AW785" s="19">
        <v>57330</v>
      </c>
      <c r="AX785" s="19">
        <v>0</v>
      </c>
      <c r="AY785" s="20">
        <f t="shared" si="162"/>
        <v>105330</v>
      </c>
      <c r="AZ785" s="19">
        <f t="shared" si="168"/>
        <v>103470</v>
      </c>
      <c r="BA785" s="21">
        <v>1.4712000000000001</v>
      </c>
      <c r="BB785" s="21">
        <v>2.0617000000000001</v>
      </c>
      <c r="BC785" s="22"/>
      <c r="BD785" s="19">
        <v>2088</v>
      </c>
      <c r="BE785" s="19">
        <f t="shared" si="161"/>
        <v>1522.2506400000002</v>
      </c>
      <c r="BF785" s="19">
        <f t="shared" si="163"/>
        <v>2133.2409900000002</v>
      </c>
      <c r="BG785" s="23">
        <v>3.4819999999999997E-2</v>
      </c>
      <c r="BH785" s="23">
        <f t="shared" si="160"/>
        <v>3.4819999999999997E-2</v>
      </c>
      <c r="BI785" s="19">
        <v>53.004767284800003</v>
      </c>
      <c r="BJ785" s="19">
        <v>74.279451271799999</v>
      </c>
      <c r="BK785" s="19">
        <f t="shared" si="167"/>
        <v>1469.2458727152002</v>
      </c>
      <c r="BL785" s="19">
        <f t="shared" si="167"/>
        <v>2058.9615387282001</v>
      </c>
      <c r="BM785" s="19">
        <v>0</v>
      </c>
      <c r="BN785" s="19">
        <v>0</v>
      </c>
      <c r="BO785" s="19">
        <f t="shared" si="164"/>
        <v>0</v>
      </c>
      <c r="BP785" s="24">
        <f t="shared" si="169"/>
        <v>1469.2458727152002</v>
      </c>
      <c r="BQ785" s="24">
        <f t="shared" si="169"/>
        <v>2058.9615387282001</v>
      </c>
      <c r="BR785" s="24">
        <f t="shared" si="165"/>
        <v>589.71566601299992</v>
      </c>
    </row>
    <row r="786" spans="1:71" s="25" customFormat="1" ht="14.25" x14ac:dyDescent="0.2">
      <c r="A786" s="14">
        <v>1056</v>
      </c>
      <c r="B786" s="14"/>
      <c r="C786" s="15" t="s">
        <v>6331</v>
      </c>
      <c r="D786" s="16">
        <v>9664</v>
      </c>
      <c r="E786" s="15" t="s">
        <v>6332</v>
      </c>
      <c r="F786" s="15" t="s">
        <v>6333</v>
      </c>
      <c r="G786" s="17" t="s">
        <v>6334</v>
      </c>
      <c r="H786" s="17" t="s">
        <v>6335</v>
      </c>
      <c r="I786" s="17" t="s">
        <v>250</v>
      </c>
      <c r="J786" s="15" t="s">
        <v>6336</v>
      </c>
      <c r="K786" s="15" t="s">
        <v>2831</v>
      </c>
      <c r="L786" s="18" t="s">
        <v>6337</v>
      </c>
      <c r="M786" s="15" t="s">
        <v>5423</v>
      </c>
      <c r="N786" s="15" t="s">
        <v>5424</v>
      </c>
      <c r="O786" s="16">
        <v>510</v>
      </c>
      <c r="P786" s="15" t="s">
        <v>118</v>
      </c>
      <c r="Q786" s="15">
        <v>35000</v>
      </c>
      <c r="R786" s="15">
        <v>264200</v>
      </c>
      <c r="S786" s="15">
        <v>299200</v>
      </c>
      <c r="T786" s="15">
        <v>0.21</v>
      </c>
      <c r="U786" s="15" t="s">
        <v>3335</v>
      </c>
      <c r="V786" s="15" t="s">
        <v>76</v>
      </c>
      <c r="W786" s="16">
        <v>1</v>
      </c>
      <c r="X786" s="16">
        <v>1</v>
      </c>
      <c r="Y786" s="15">
        <v>9279</v>
      </c>
      <c r="Z786" s="15">
        <v>0.21299999999999999</v>
      </c>
      <c r="AA786" s="15" t="s">
        <v>5425</v>
      </c>
      <c r="AB786" s="15" t="s">
        <v>5426</v>
      </c>
      <c r="AC786" s="15">
        <v>252230</v>
      </c>
      <c r="AD786" s="26">
        <v>41362</v>
      </c>
      <c r="AE786" s="15" t="s">
        <v>119</v>
      </c>
      <c r="AF786" s="15" t="s">
        <v>119</v>
      </c>
      <c r="AG786" s="16">
        <v>1</v>
      </c>
      <c r="AH786" s="15" t="s">
        <v>6338</v>
      </c>
      <c r="AI786" s="15" t="s">
        <v>78</v>
      </c>
      <c r="AJ786" s="15">
        <v>9279.2802734399993</v>
      </c>
      <c r="AK786" s="15">
        <v>403.27916202300003</v>
      </c>
      <c r="AL786" s="15">
        <v>3090254.7827300001</v>
      </c>
      <c r="AM786" s="15">
        <v>1423461.65475</v>
      </c>
      <c r="AN786" s="14"/>
      <c r="AO786" s="14"/>
      <c r="AP786" s="19">
        <v>35000</v>
      </c>
      <c r="AQ786" s="19">
        <v>231900</v>
      </c>
      <c r="AR786" s="19">
        <v>0</v>
      </c>
      <c r="AS786" s="19">
        <v>22800</v>
      </c>
      <c r="AT786" s="19">
        <f t="shared" si="166"/>
        <v>289700</v>
      </c>
      <c r="AU786" s="19">
        <v>45000</v>
      </c>
      <c r="AV786" s="19">
        <v>0</v>
      </c>
      <c r="AW786" s="19">
        <v>77665</v>
      </c>
      <c r="AX786" s="19">
        <v>0</v>
      </c>
      <c r="AY786" s="20">
        <f t="shared" si="162"/>
        <v>122665</v>
      </c>
      <c r="AZ786" s="19">
        <f t="shared" si="168"/>
        <v>167035</v>
      </c>
      <c r="BA786" s="21">
        <v>1.4712000000000001</v>
      </c>
      <c r="BB786" s="21">
        <v>2.0617000000000001</v>
      </c>
      <c r="BC786" s="22"/>
      <c r="BD786" s="19">
        <v>3353</v>
      </c>
      <c r="BE786" s="19">
        <f t="shared" si="161"/>
        <v>2457.4189200000001</v>
      </c>
      <c r="BF786" s="19">
        <f t="shared" si="163"/>
        <v>3443.7605949999997</v>
      </c>
      <c r="BG786" s="23">
        <v>3.4819999999999997E-2</v>
      </c>
      <c r="BH786" s="23">
        <f t="shared" si="160"/>
        <v>3.4819999999999997E-2</v>
      </c>
      <c r="BI786" s="19">
        <v>73.887528842399988</v>
      </c>
      <c r="BJ786" s="19">
        <v>103.54399008589999</v>
      </c>
      <c r="BK786" s="19">
        <f t="shared" si="167"/>
        <v>2383.5313911576</v>
      </c>
      <c r="BL786" s="19">
        <f t="shared" si="167"/>
        <v>3340.2166049140997</v>
      </c>
      <c r="BM786" s="19">
        <v>0</v>
      </c>
      <c r="BN786" s="19">
        <v>201.14900491409981</v>
      </c>
      <c r="BO786" s="19">
        <f t="shared" si="164"/>
        <v>201.14900491409981</v>
      </c>
      <c r="BP786" s="24">
        <f t="shared" si="169"/>
        <v>2383.5313911576</v>
      </c>
      <c r="BQ786" s="24">
        <f t="shared" si="169"/>
        <v>3139.0675999999999</v>
      </c>
      <c r="BR786" s="24">
        <f t="shared" si="165"/>
        <v>755.5362088423999</v>
      </c>
    </row>
    <row r="787" spans="1:71" s="25" customFormat="1" ht="14.25" x14ac:dyDescent="0.2">
      <c r="A787" s="14">
        <v>1057</v>
      </c>
      <c r="B787" s="14"/>
      <c r="C787" s="15"/>
      <c r="D787" s="16">
        <v>30270</v>
      </c>
      <c r="E787" s="15" t="s">
        <v>6339</v>
      </c>
      <c r="F787" s="15" t="s">
        <v>6340</v>
      </c>
      <c r="G787" s="17" t="s">
        <v>6334</v>
      </c>
      <c r="H787" s="17" t="s">
        <v>6335</v>
      </c>
      <c r="I787" s="17" t="s">
        <v>250</v>
      </c>
      <c r="J787" s="15" t="s">
        <v>6341</v>
      </c>
      <c r="K787" s="15" t="s">
        <v>88</v>
      </c>
      <c r="L787" s="18" t="s">
        <v>6342</v>
      </c>
      <c r="M787" s="15" t="s">
        <v>5423</v>
      </c>
      <c r="N787" s="15" t="s">
        <v>5424</v>
      </c>
      <c r="O787" s="16">
        <v>510</v>
      </c>
      <c r="P787" s="15" t="s">
        <v>118</v>
      </c>
      <c r="Q787" s="15">
        <v>35000</v>
      </c>
      <c r="R787" s="15">
        <v>211800</v>
      </c>
      <c r="S787" s="15">
        <v>246800</v>
      </c>
      <c r="T787" s="15">
        <v>0.19</v>
      </c>
      <c r="U787" s="15" t="s">
        <v>3335</v>
      </c>
      <c r="V787" s="15" t="s">
        <v>76</v>
      </c>
      <c r="W787" s="16">
        <v>1</v>
      </c>
      <c r="X787" s="16">
        <v>1</v>
      </c>
      <c r="Y787" s="15">
        <v>8915</v>
      </c>
      <c r="Z787" s="15">
        <v>0.20499999999999999</v>
      </c>
      <c r="AA787" s="15" t="s">
        <v>5425</v>
      </c>
      <c r="AB787" s="15" t="s">
        <v>5426</v>
      </c>
      <c r="AC787" s="15">
        <v>269000</v>
      </c>
      <c r="AD787" s="26">
        <v>42432</v>
      </c>
      <c r="AE787" s="15" t="s">
        <v>119</v>
      </c>
      <c r="AF787" s="15" t="s">
        <v>119</v>
      </c>
      <c r="AG787" s="16">
        <v>1</v>
      </c>
      <c r="AH787" s="15" t="s">
        <v>6343</v>
      </c>
      <c r="AI787" s="15" t="s">
        <v>78</v>
      </c>
      <c r="AJ787" s="15">
        <v>8914.7636718800004</v>
      </c>
      <c r="AK787" s="15">
        <v>397.87382284699999</v>
      </c>
      <c r="AL787" s="15">
        <v>3090188.2475800002</v>
      </c>
      <c r="AM787" s="15">
        <v>1423436.36934</v>
      </c>
      <c r="AN787" s="14"/>
      <c r="AO787" s="14"/>
      <c r="AP787" s="19">
        <v>35000</v>
      </c>
      <c r="AQ787" s="19">
        <v>204300</v>
      </c>
      <c r="AR787" s="19">
        <v>0</v>
      </c>
      <c r="AS787" s="19">
        <v>0</v>
      </c>
      <c r="AT787" s="19">
        <f t="shared" si="166"/>
        <v>239300</v>
      </c>
      <c r="AU787" s="19">
        <v>45000</v>
      </c>
      <c r="AV787" s="19">
        <v>3000</v>
      </c>
      <c r="AW787" s="19">
        <v>68005</v>
      </c>
      <c r="AX787" s="19">
        <v>0</v>
      </c>
      <c r="AY787" s="20">
        <f t="shared" si="162"/>
        <v>116005</v>
      </c>
      <c r="AZ787" s="19">
        <f t="shared" si="168"/>
        <v>123295</v>
      </c>
      <c r="BA787" s="21">
        <v>1.4712000000000001</v>
      </c>
      <c r="BB787" s="21">
        <v>2.0617000000000001</v>
      </c>
      <c r="BC787" s="22"/>
      <c r="BD787" s="19">
        <v>2393</v>
      </c>
      <c r="BE787" s="19">
        <f t="shared" si="161"/>
        <v>1813.9160400000001</v>
      </c>
      <c r="BF787" s="19">
        <f t="shared" si="163"/>
        <v>2541.973015</v>
      </c>
      <c r="BG787" s="23">
        <v>3.4819999999999997E-2</v>
      </c>
      <c r="BH787" s="23">
        <f t="shared" si="160"/>
        <v>3.4819999999999997E-2</v>
      </c>
      <c r="BI787" s="19">
        <v>63.160556512799999</v>
      </c>
      <c r="BJ787" s="19">
        <v>88.5115003823</v>
      </c>
      <c r="BK787" s="19">
        <f t="shared" si="167"/>
        <v>1750.7554834872001</v>
      </c>
      <c r="BL787" s="19">
        <f t="shared" si="167"/>
        <v>2453.4615146177002</v>
      </c>
      <c r="BM787" s="19">
        <v>0</v>
      </c>
      <c r="BN787" s="19">
        <v>60.461514617700232</v>
      </c>
      <c r="BO787" s="19">
        <f t="shared" si="164"/>
        <v>60.461514617700232</v>
      </c>
      <c r="BP787" s="24">
        <f t="shared" si="169"/>
        <v>1750.7554834872001</v>
      </c>
      <c r="BQ787" s="24">
        <f t="shared" si="169"/>
        <v>2393</v>
      </c>
      <c r="BR787" s="24">
        <f t="shared" si="165"/>
        <v>642.24451651279992</v>
      </c>
    </row>
    <row r="788" spans="1:71" s="25" customFormat="1" ht="14.25" x14ac:dyDescent="0.2">
      <c r="A788" s="14">
        <v>1058</v>
      </c>
      <c r="B788" s="14"/>
      <c r="C788" s="15" t="s">
        <v>6344</v>
      </c>
      <c r="D788" s="16">
        <v>20077</v>
      </c>
      <c r="E788" s="15" t="s">
        <v>6345</v>
      </c>
      <c r="F788" s="15" t="s">
        <v>6346</v>
      </c>
      <c r="G788" s="17" t="s">
        <v>6334</v>
      </c>
      <c r="H788" s="17" t="s">
        <v>6335</v>
      </c>
      <c r="I788" s="17" t="s">
        <v>250</v>
      </c>
      <c r="J788" s="15" t="s">
        <v>6347</v>
      </c>
      <c r="K788" s="15" t="s">
        <v>88</v>
      </c>
      <c r="L788" s="18" t="s">
        <v>6348</v>
      </c>
      <c r="M788" s="15" t="s">
        <v>5423</v>
      </c>
      <c r="N788" s="15" t="s">
        <v>5424</v>
      </c>
      <c r="O788" s="16">
        <v>510</v>
      </c>
      <c r="P788" s="15" t="s">
        <v>118</v>
      </c>
      <c r="Q788" s="15">
        <v>35000</v>
      </c>
      <c r="R788" s="15">
        <v>241800</v>
      </c>
      <c r="S788" s="15">
        <v>276800</v>
      </c>
      <c r="T788" s="15">
        <v>0.19</v>
      </c>
      <c r="U788" s="15" t="s">
        <v>3335</v>
      </c>
      <c r="V788" s="15" t="s">
        <v>76</v>
      </c>
      <c r="W788" s="16">
        <v>1</v>
      </c>
      <c r="X788" s="16">
        <v>1</v>
      </c>
      <c r="Y788" s="15">
        <v>8495</v>
      </c>
      <c r="Z788" s="15">
        <v>0.19500000000000001</v>
      </c>
      <c r="AA788" s="15" t="s">
        <v>5425</v>
      </c>
      <c r="AB788" s="15" t="s">
        <v>5426</v>
      </c>
      <c r="AC788" s="15">
        <v>246363</v>
      </c>
      <c r="AD788" s="26">
        <v>41141</v>
      </c>
      <c r="AE788" s="15" t="s">
        <v>119</v>
      </c>
      <c r="AF788" s="15" t="s">
        <v>119</v>
      </c>
      <c r="AG788" s="16">
        <v>1</v>
      </c>
      <c r="AH788" s="15" t="s">
        <v>6349</v>
      </c>
      <c r="AI788" s="15" t="s">
        <v>78</v>
      </c>
      <c r="AJ788" s="15">
        <v>8495.3911132800004</v>
      </c>
      <c r="AK788" s="15">
        <v>389.01640181800002</v>
      </c>
      <c r="AL788" s="15">
        <v>3090118.3081999999</v>
      </c>
      <c r="AM788" s="15">
        <v>1423425.8707699999</v>
      </c>
      <c r="AN788" s="14"/>
      <c r="AO788" s="14"/>
      <c r="AP788" s="19">
        <v>35000</v>
      </c>
      <c r="AQ788" s="19">
        <v>233200</v>
      </c>
      <c r="AR788" s="19">
        <v>0</v>
      </c>
      <c r="AS788" s="19">
        <v>0</v>
      </c>
      <c r="AT788" s="19">
        <f t="shared" si="166"/>
        <v>268200</v>
      </c>
      <c r="AU788" s="19">
        <v>45000</v>
      </c>
      <c r="AV788" s="19">
        <v>3000</v>
      </c>
      <c r="AW788" s="19">
        <v>78120</v>
      </c>
      <c r="AX788" s="19">
        <v>0</v>
      </c>
      <c r="AY788" s="20">
        <f t="shared" si="162"/>
        <v>126120</v>
      </c>
      <c r="AZ788" s="19">
        <f t="shared" si="168"/>
        <v>142080</v>
      </c>
      <c r="BA788" s="21">
        <v>1.4712000000000001</v>
      </c>
      <c r="BB788" s="21">
        <v>2.0617000000000001</v>
      </c>
      <c r="BC788" s="22"/>
      <c r="BD788" s="19">
        <v>2682</v>
      </c>
      <c r="BE788" s="19">
        <f t="shared" si="161"/>
        <v>2090.2809600000001</v>
      </c>
      <c r="BF788" s="19">
        <f t="shared" si="163"/>
        <v>2929.2633599999999</v>
      </c>
      <c r="BG788" s="23">
        <v>3.4819999999999997E-2</v>
      </c>
      <c r="BH788" s="23">
        <f t="shared" si="160"/>
        <v>3.4819999999999997E-2</v>
      </c>
      <c r="BI788" s="19">
        <v>72.783583027199995</v>
      </c>
      <c r="BJ788" s="19">
        <v>101.99695019519999</v>
      </c>
      <c r="BK788" s="19">
        <f t="shared" si="167"/>
        <v>2017.4973769728001</v>
      </c>
      <c r="BL788" s="19">
        <f t="shared" si="167"/>
        <v>2827.2664098047999</v>
      </c>
      <c r="BM788" s="19">
        <v>0</v>
      </c>
      <c r="BN788" s="19">
        <v>145.26640980479988</v>
      </c>
      <c r="BO788" s="19">
        <f t="shared" si="164"/>
        <v>145.26640980479988</v>
      </c>
      <c r="BP788" s="24">
        <f t="shared" si="169"/>
        <v>2017.4973769728001</v>
      </c>
      <c r="BQ788" s="24">
        <f t="shared" si="169"/>
        <v>2682</v>
      </c>
      <c r="BR788" s="24">
        <f t="shared" si="165"/>
        <v>664.50262302719989</v>
      </c>
    </row>
    <row r="789" spans="1:71" s="25" customFormat="1" ht="14.25" x14ac:dyDescent="0.2">
      <c r="A789" s="14">
        <v>1066</v>
      </c>
      <c r="B789" s="14"/>
      <c r="C789" s="15" t="s">
        <v>1173</v>
      </c>
      <c r="D789" s="16">
        <v>22400</v>
      </c>
      <c r="E789" s="15" t="s">
        <v>6350</v>
      </c>
      <c r="F789" s="15" t="s">
        <v>6351</v>
      </c>
      <c r="G789" s="17" t="s">
        <v>6352</v>
      </c>
      <c r="H789" s="17" t="s">
        <v>6353</v>
      </c>
      <c r="I789" s="17" t="s">
        <v>2934</v>
      </c>
      <c r="J789" s="15" t="s">
        <v>6354</v>
      </c>
      <c r="K789" s="15" t="s">
        <v>1179</v>
      </c>
      <c r="L789" s="18" t="s">
        <v>6355</v>
      </c>
      <c r="M789" s="15" t="s">
        <v>5423</v>
      </c>
      <c r="N789" s="15" t="s">
        <v>5424</v>
      </c>
      <c r="O789" s="16">
        <v>510</v>
      </c>
      <c r="P789" s="15" t="s">
        <v>118</v>
      </c>
      <c r="Q789" s="15">
        <v>35000</v>
      </c>
      <c r="R789" s="15">
        <v>319300</v>
      </c>
      <c r="S789" s="15">
        <v>354300</v>
      </c>
      <c r="T789" s="15">
        <v>0.28999999999999998</v>
      </c>
      <c r="U789" s="15" t="s">
        <v>3335</v>
      </c>
      <c r="V789" s="15" t="s">
        <v>76</v>
      </c>
      <c r="W789" s="16">
        <v>1</v>
      </c>
      <c r="X789" s="16">
        <v>1</v>
      </c>
      <c r="Y789" s="15">
        <v>13464</v>
      </c>
      <c r="Z789" s="15">
        <v>0.309</v>
      </c>
      <c r="AA789" s="15" t="s">
        <v>5425</v>
      </c>
      <c r="AB789" s="15" t="s">
        <v>5426</v>
      </c>
      <c r="AC789" s="15">
        <v>310550</v>
      </c>
      <c r="AD789" s="26">
        <v>41180</v>
      </c>
      <c r="AE789" s="15" t="s">
        <v>119</v>
      </c>
      <c r="AF789" s="15" t="s">
        <v>119</v>
      </c>
      <c r="AG789" s="16">
        <v>1</v>
      </c>
      <c r="AH789" s="15" t="s">
        <v>6356</v>
      </c>
      <c r="AI789" s="15" t="s">
        <v>78</v>
      </c>
      <c r="AJ789" s="15">
        <v>13463.8735352</v>
      </c>
      <c r="AK789" s="15">
        <v>501.34379617000002</v>
      </c>
      <c r="AL789" s="15">
        <v>3089935.01186</v>
      </c>
      <c r="AM789" s="15">
        <v>1423685.73447</v>
      </c>
      <c r="AN789" s="14"/>
      <c r="AO789" s="14"/>
      <c r="AP789" s="19">
        <v>35000</v>
      </c>
      <c r="AQ789" s="19">
        <v>308000</v>
      </c>
      <c r="AR789" s="19">
        <v>0</v>
      </c>
      <c r="AS789" s="19">
        <v>0</v>
      </c>
      <c r="AT789" s="19">
        <f t="shared" ref="AT789:AT795" si="170">SUM(AP789:AS789)</f>
        <v>343000</v>
      </c>
      <c r="AU789" s="19">
        <v>45000</v>
      </c>
      <c r="AV789" s="19">
        <v>3000</v>
      </c>
      <c r="AW789" s="19">
        <v>104300</v>
      </c>
      <c r="AX789" s="19">
        <v>0</v>
      </c>
      <c r="AY789" s="20">
        <f t="shared" ref="AY789:AY795" si="171">SUM(AU789:AX789)</f>
        <v>152300</v>
      </c>
      <c r="AZ789" s="19">
        <f t="shared" ref="AZ789:AZ795" si="172">AT789-AY789</f>
        <v>190700</v>
      </c>
      <c r="BA789" s="21">
        <v>1.4712000000000001</v>
      </c>
      <c r="BB789" s="21">
        <v>2.0617000000000001</v>
      </c>
      <c r="BC789" s="22"/>
      <c r="BD789" s="19">
        <v>3430</v>
      </c>
      <c r="BE789" s="19">
        <f t="shared" si="161"/>
        <v>2805.5784000000003</v>
      </c>
      <c r="BF789" s="19">
        <f t="shared" si="163"/>
        <v>3931.6619000000001</v>
      </c>
      <c r="BG789" s="23">
        <v>3.4819999999999997E-2</v>
      </c>
      <c r="BH789" s="23">
        <f t="shared" si="160"/>
        <v>3.4819999999999997E-2</v>
      </c>
      <c r="BI789" s="19">
        <v>97.690239888000008</v>
      </c>
      <c r="BJ789" s="19">
        <v>136.90046735799999</v>
      </c>
      <c r="BK789" s="19">
        <f t="shared" si="167"/>
        <v>2707.8881601120002</v>
      </c>
      <c r="BL789" s="19">
        <f t="shared" si="167"/>
        <v>3794.7614326420003</v>
      </c>
      <c r="BM789" s="19">
        <v>0</v>
      </c>
      <c r="BN789" s="19">
        <v>364.76143264200027</v>
      </c>
      <c r="BO789" s="19">
        <f t="shared" si="164"/>
        <v>364.76143264200027</v>
      </c>
      <c r="BP789" s="24">
        <f t="shared" si="169"/>
        <v>2707.8881601120002</v>
      </c>
      <c r="BQ789" s="24">
        <f t="shared" si="169"/>
        <v>3430</v>
      </c>
      <c r="BR789" s="24">
        <f t="shared" si="165"/>
        <v>722.11183988799985</v>
      </c>
    </row>
    <row r="790" spans="1:71" s="25" customFormat="1" ht="14.25" x14ac:dyDescent="0.2">
      <c r="A790" s="14">
        <v>1067</v>
      </c>
      <c r="B790" s="14"/>
      <c r="C790" s="15"/>
      <c r="D790" s="16">
        <v>12209</v>
      </c>
      <c r="E790" s="15" t="s">
        <v>6357</v>
      </c>
      <c r="F790" s="15" t="s">
        <v>6358</v>
      </c>
      <c r="G790" s="17" t="s">
        <v>6359</v>
      </c>
      <c r="H790" s="17" t="s">
        <v>6360</v>
      </c>
      <c r="I790" s="17" t="s">
        <v>86</v>
      </c>
      <c r="J790" s="15" t="s">
        <v>6361</v>
      </c>
      <c r="K790" s="15" t="s">
        <v>6362</v>
      </c>
      <c r="L790" s="18" t="s">
        <v>6363</v>
      </c>
      <c r="M790" s="15" t="s">
        <v>5423</v>
      </c>
      <c r="N790" s="15" t="s">
        <v>5424</v>
      </c>
      <c r="O790" s="16">
        <v>510</v>
      </c>
      <c r="P790" s="15" t="s">
        <v>118</v>
      </c>
      <c r="Q790" s="15">
        <v>35000</v>
      </c>
      <c r="R790" s="15">
        <v>260800</v>
      </c>
      <c r="S790" s="15">
        <v>295800</v>
      </c>
      <c r="T790" s="15">
        <v>0.22</v>
      </c>
      <c r="U790" s="15" t="s">
        <v>3335</v>
      </c>
      <c r="V790" s="15" t="s">
        <v>76</v>
      </c>
      <c r="W790" s="16">
        <v>1</v>
      </c>
      <c r="X790" s="16">
        <v>1</v>
      </c>
      <c r="Y790" s="15">
        <v>10101</v>
      </c>
      <c r="Z790" s="15">
        <v>0.23200000000000001</v>
      </c>
      <c r="AA790" s="15" t="s">
        <v>5425</v>
      </c>
      <c r="AB790" s="15" t="s">
        <v>5426</v>
      </c>
      <c r="AC790" s="15">
        <v>267294</v>
      </c>
      <c r="AD790" s="26">
        <v>41474</v>
      </c>
      <c r="AE790" s="15" t="s">
        <v>119</v>
      </c>
      <c r="AF790" s="15" t="s">
        <v>119</v>
      </c>
      <c r="AG790" s="16">
        <v>1</v>
      </c>
      <c r="AH790" s="15" t="s">
        <v>6364</v>
      </c>
      <c r="AI790" s="15" t="s">
        <v>78</v>
      </c>
      <c r="AJ790" s="15">
        <v>10101.1889648</v>
      </c>
      <c r="AK790" s="15">
        <v>441.31840094099999</v>
      </c>
      <c r="AL790" s="15">
        <v>3090025.6416600002</v>
      </c>
      <c r="AM790" s="15">
        <v>1423645.2649399999</v>
      </c>
      <c r="AN790" s="14"/>
      <c r="AO790" s="14"/>
      <c r="AP790" s="19">
        <v>35000</v>
      </c>
      <c r="AQ790" s="19">
        <v>249100</v>
      </c>
      <c r="AR790" s="19">
        <v>0</v>
      </c>
      <c r="AS790" s="19">
        <v>0</v>
      </c>
      <c r="AT790" s="19">
        <f t="shared" si="170"/>
        <v>284100</v>
      </c>
      <c r="AU790" s="19">
        <v>45000</v>
      </c>
      <c r="AV790" s="19">
        <v>3000</v>
      </c>
      <c r="AW790" s="19">
        <v>83685</v>
      </c>
      <c r="AX790" s="19">
        <v>0</v>
      </c>
      <c r="AY790" s="20">
        <f t="shared" si="171"/>
        <v>131685</v>
      </c>
      <c r="AZ790" s="19">
        <f t="shared" si="172"/>
        <v>152415</v>
      </c>
      <c r="BA790" s="21">
        <v>1.4712000000000001</v>
      </c>
      <c r="BB790" s="21">
        <v>2.0617000000000001</v>
      </c>
      <c r="BC790" s="22"/>
      <c r="BD790" s="19">
        <v>2841</v>
      </c>
      <c r="BE790" s="19">
        <f t="shared" si="161"/>
        <v>2242.3294800000003</v>
      </c>
      <c r="BF790" s="19">
        <f t="shared" si="163"/>
        <v>3142.3400550000001</v>
      </c>
      <c r="BG790" s="23">
        <v>3.4819999999999997E-2</v>
      </c>
      <c r="BH790" s="23">
        <f t="shared" si="160"/>
        <v>3.4819999999999997E-2</v>
      </c>
      <c r="BI790" s="19">
        <v>78.07791249360001</v>
      </c>
      <c r="BJ790" s="19">
        <v>109.4162807151</v>
      </c>
      <c r="BK790" s="19">
        <f t="shared" si="167"/>
        <v>2164.2515675064005</v>
      </c>
      <c r="BL790" s="19">
        <f t="shared" si="167"/>
        <v>3032.9237742849</v>
      </c>
      <c r="BM790" s="19">
        <v>0</v>
      </c>
      <c r="BN790" s="19">
        <v>191.92377428489999</v>
      </c>
      <c r="BO790" s="19">
        <f t="shared" si="164"/>
        <v>191.92377428489999</v>
      </c>
      <c r="BP790" s="24">
        <f t="shared" si="169"/>
        <v>2164.2515675064005</v>
      </c>
      <c r="BQ790" s="24">
        <f t="shared" si="169"/>
        <v>2841</v>
      </c>
      <c r="BR790" s="24">
        <f t="shared" si="165"/>
        <v>676.74843249359947</v>
      </c>
    </row>
    <row r="791" spans="1:71" s="25" customFormat="1" ht="14.25" x14ac:dyDescent="0.2">
      <c r="A791" s="14">
        <v>1068</v>
      </c>
      <c r="B791" s="14"/>
      <c r="C791" s="15" t="s">
        <v>6365</v>
      </c>
      <c r="D791" s="16">
        <v>35029</v>
      </c>
      <c r="E791" s="15" t="s">
        <v>6366</v>
      </c>
      <c r="F791" s="15" t="s">
        <v>6365</v>
      </c>
      <c r="G791" s="17" t="s">
        <v>6367</v>
      </c>
      <c r="H791" s="17" t="s">
        <v>6368</v>
      </c>
      <c r="I791" s="17" t="s">
        <v>86</v>
      </c>
      <c r="J791" s="15" t="s">
        <v>6369</v>
      </c>
      <c r="K791" s="15" t="s">
        <v>788</v>
      </c>
      <c r="L791" s="18" t="s">
        <v>6370</v>
      </c>
      <c r="M791" s="15" t="s">
        <v>5423</v>
      </c>
      <c r="N791" s="15" t="s">
        <v>5424</v>
      </c>
      <c r="O791" s="16">
        <v>510</v>
      </c>
      <c r="P791" s="15" t="s">
        <v>118</v>
      </c>
      <c r="Q791" s="15">
        <v>35000</v>
      </c>
      <c r="R791" s="15">
        <v>347200</v>
      </c>
      <c r="S791" s="15">
        <v>382200</v>
      </c>
      <c r="T791" s="15">
        <v>0.23</v>
      </c>
      <c r="U791" s="15" t="s">
        <v>3335</v>
      </c>
      <c r="V791" s="15" t="s">
        <v>76</v>
      </c>
      <c r="W791" s="16">
        <v>1</v>
      </c>
      <c r="X791" s="16">
        <v>1</v>
      </c>
      <c r="Y791" s="15">
        <v>10279</v>
      </c>
      <c r="Z791" s="15">
        <v>0.23599999999999999</v>
      </c>
      <c r="AA791" s="15" t="s">
        <v>5425</v>
      </c>
      <c r="AB791" s="15" t="s">
        <v>5426</v>
      </c>
      <c r="AC791" s="15">
        <v>340000</v>
      </c>
      <c r="AD791" s="26">
        <v>41544</v>
      </c>
      <c r="AE791" s="15" t="s">
        <v>119</v>
      </c>
      <c r="AF791" s="15" t="s">
        <v>119</v>
      </c>
      <c r="AG791" s="16">
        <v>1</v>
      </c>
      <c r="AH791" s="15" t="s">
        <v>6371</v>
      </c>
      <c r="AI791" s="15" t="s">
        <v>78</v>
      </c>
      <c r="AJ791" s="15">
        <v>10279.4506836</v>
      </c>
      <c r="AK791" s="15">
        <v>441.30762268400002</v>
      </c>
      <c r="AL791" s="15">
        <v>3090086.8571199998</v>
      </c>
      <c r="AM791" s="15">
        <v>1423608.16016</v>
      </c>
      <c r="AN791" s="14"/>
      <c r="AO791" s="14"/>
      <c r="AP791" s="19">
        <v>35000</v>
      </c>
      <c r="AQ791" s="19">
        <v>331500</v>
      </c>
      <c r="AR791" s="19">
        <v>0</v>
      </c>
      <c r="AS791" s="19">
        <v>0</v>
      </c>
      <c r="AT791" s="19">
        <f t="shared" si="170"/>
        <v>366500</v>
      </c>
      <c r="AU791" s="19">
        <v>45000</v>
      </c>
      <c r="AV791" s="19">
        <v>3000</v>
      </c>
      <c r="AW791" s="19">
        <v>112525</v>
      </c>
      <c r="AX791" s="19">
        <v>24960</v>
      </c>
      <c r="AY791" s="20">
        <f t="shared" si="171"/>
        <v>185485</v>
      </c>
      <c r="AZ791" s="19">
        <f t="shared" si="172"/>
        <v>181015</v>
      </c>
      <c r="BA791" s="21">
        <v>1.4712000000000001</v>
      </c>
      <c r="BB791" s="21">
        <v>2.0617000000000001</v>
      </c>
      <c r="BC791" s="22"/>
      <c r="BD791" s="19">
        <v>3665</v>
      </c>
      <c r="BE791" s="19">
        <f t="shared" si="161"/>
        <v>2663.0926800000002</v>
      </c>
      <c r="BF791" s="19">
        <f t="shared" si="163"/>
        <v>3731.9862550000003</v>
      </c>
      <c r="BG791" s="23">
        <v>3.4819999999999997E-2</v>
      </c>
      <c r="BH791" s="23">
        <f t="shared" si="160"/>
        <v>3.4819999999999997E-2</v>
      </c>
      <c r="BI791" s="19">
        <v>92.728887117599996</v>
      </c>
      <c r="BJ791" s="19">
        <v>129.94776139909999</v>
      </c>
      <c r="BK791" s="19">
        <f t="shared" si="167"/>
        <v>2570.3637928824</v>
      </c>
      <c r="BL791" s="19">
        <f t="shared" si="167"/>
        <v>3602.0384936009004</v>
      </c>
      <c r="BM791" s="19">
        <v>0</v>
      </c>
      <c r="BN791" s="19">
        <v>0</v>
      </c>
      <c r="BO791" s="19">
        <f t="shared" si="164"/>
        <v>0</v>
      </c>
      <c r="BP791" s="24">
        <f t="shared" si="169"/>
        <v>2570.3637928824</v>
      </c>
      <c r="BQ791" s="24">
        <f t="shared" si="169"/>
        <v>3602.0384936009004</v>
      </c>
      <c r="BR791" s="24">
        <f t="shared" si="165"/>
        <v>1031.6747007185004</v>
      </c>
    </row>
    <row r="792" spans="1:71" s="25" customFormat="1" ht="14.25" x14ac:dyDescent="0.2">
      <c r="A792" s="14">
        <v>1069</v>
      </c>
      <c r="B792" s="14"/>
      <c r="C792" s="15" t="s">
        <v>907</v>
      </c>
      <c r="D792" s="16">
        <v>24321</v>
      </c>
      <c r="E792" s="15" t="s">
        <v>6372</v>
      </c>
      <c r="F792" s="15" t="s">
        <v>6373</v>
      </c>
      <c r="G792" s="17" t="s">
        <v>6374</v>
      </c>
      <c r="H792" s="17" t="s">
        <v>6375</v>
      </c>
      <c r="I792" s="17" t="s">
        <v>86</v>
      </c>
      <c r="J792" s="15" t="s">
        <v>6376</v>
      </c>
      <c r="K792" s="15" t="s">
        <v>913</v>
      </c>
      <c r="L792" s="18" t="s">
        <v>6377</v>
      </c>
      <c r="M792" s="15" t="s">
        <v>5423</v>
      </c>
      <c r="N792" s="15" t="s">
        <v>5424</v>
      </c>
      <c r="O792" s="16">
        <v>510</v>
      </c>
      <c r="P792" s="15" t="s">
        <v>118</v>
      </c>
      <c r="Q792" s="15">
        <v>35000</v>
      </c>
      <c r="R792" s="15">
        <v>268400</v>
      </c>
      <c r="S792" s="15">
        <v>303400</v>
      </c>
      <c r="T792" s="15">
        <v>0.21</v>
      </c>
      <c r="U792" s="15" t="s">
        <v>3335</v>
      </c>
      <c r="V792" s="15" t="s">
        <v>76</v>
      </c>
      <c r="W792" s="16">
        <v>1</v>
      </c>
      <c r="X792" s="16">
        <v>1</v>
      </c>
      <c r="Y792" s="15">
        <v>9278</v>
      </c>
      <c r="Z792" s="15">
        <v>0.21299999999999999</v>
      </c>
      <c r="AA792" s="15" t="s">
        <v>5425</v>
      </c>
      <c r="AB792" s="15" t="s">
        <v>5426</v>
      </c>
      <c r="AC792" s="15">
        <v>281851</v>
      </c>
      <c r="AD792" s="26">
        <v>41474</v>
      </c>
      <c r="AE792" s="15" t="s">
        <v>119</v>
      </c>
      <c r="AF792" s="15" t="s">
        <v>119</v>
      </c>
      <c r="AG792" s="16">
        <v>1</v>
      </c>
      <c r="AH792" s="15" t="s">
        <v>6378</v>
      </c>
      <c r="AI792" s="15" t="s">
        <v>78</v>
      </c>
      <c r="AJ792" s="15">
        <v>9277.95703125</v>
      </c>
      <c r="AK792" s="15">
        <v>416.37820943299999</v>
      </c>
      <c r="AL792" s="15">
        <v>3090157.4706000001</v>
      </c>
      <c r="AM792" s="15">
        <v>1423613.0223699999</v>
      </c>
      <c r="AN792" s="14"/>
      <c r="AO792" s="14"/>
      <c r="AP792" s="19">
        <v>35000</v>
      </c>
      <c r="AQ792" s="19">
        <v>256300</v>
      </c>
      <c r="AR792" s="19">
        <v>0</v>
      </c>
      <c r="AS792" s="19">
        <v>0</v>
      </c>
      <c r="AT792" s="19">
        <f t="shared" si="170"/>
        <v>291300</v>
      </c>
      <c r="AU792" s="19">
        <v>45000</v>
      </c>
      <c r="AV792" s="19">
        <v>3000</v>
      </c>
      <c r="AW792" s="19">
        <v>86205</v>
      </c>
      <c r="AX792" s="19">
        <v>24960</v>
      </c>
      <c r="AY792" s="20">
        <f t="shared" si="171"/>
        <v>159165</v>
      </c>
      <c r="AZ792" s="19">
        <f t="shared" si="172"/>
        <v>132135</v>
      </c>
      <c r="BA792" s="21">
        <v>1.4712000000000001</v>
      </c>
      <c r="BB792" s="21">
        <v>2.0617000000000001</v>
      </c>
      <c r="BC792" s="22"/>
      <c r="BD792" s="19">
        <v>2913</v>
      </c>
      <c r="BE792" s="19">
        <f t="shared" si="161"/>
        <v>1943.97012</v>
      </c>
      <c r="BF792" s="19">
        <f t="shared" si="163"/>
        <v>2724.2272950000001</v>
      </c>
      <c r="BG792" s="23">
        <v>3.4819999999999997E-2</v>
      </c>
      <c r="BH792" s="23">
        <f t="shared" ref="BH792:BH797" si="173">BG792</f>
        <v>3.4819999999999997E-2</v>
      </c>
      <c r="BI792" s="19">
        <v>67.689039578399985</v>
      </c>
      <c r="BJ792" s="19">
        <v>94.857594411899996</v>
      </c>
      <c r="BK792" s="19">
        <f t="shared" si="167"/>
        <v>1876.2810804215999</v>
      </c>
      <c r="BL792" s="19">
        <f t="shared" si="167"/>
        <v>2629.3697005880999</v>
      </c>
      <c r="BM792" s="19">
        <v>0</v>
      </c>
      <c r="BN792" s="19">
        <v>0</v>
      </c>
      <c r="BO792" s="19">
        <f t="shared" si="164"/>
        <v>0</v>
      </c>
      <c r="BP792" s="24">
        <f t="shared" si="169"/>
        <v>1876.2810804215999</v>
      </c>
      <c r="BQ792" s="24">
        <f t="shared" si="169"/>
        <v>2629.3697005880999</v>
      </c>
      <c r="BR792" s="24">
        <f t="shared" si="165"/>
        <v>753.08862016650005</v>
      </c>
    </row>
    <row r="793" spans="1:71" s="25" customFormat="1" ht="14.25" x14ac:dyDescent="0.2">
      <c r="A793" s="14">
        <v>1070</v>
      </c>
      <c r="B793" s="14"/>
      <c r="C793" s="15" t="s">
        <v>6379</v>
      </c>
      <c r="D793" s="16">
        <v>31116</v>
      </c>
      <c r="E793" s="15" t="s">
        <v>6380</v>
      </c>
      <c r="F793" s="15" t="s">
        <v>6379</v>
      </c>
      <c r="G793" s="17" t="s">
        <v>6381</v>
      </c>
      <c r="H793" s="17" t="s">
        <v>6382</v>
      </c>
      <c r="I793" s="17" t="s">
        <v>88</v>
      </c>
      <c r="J793" s="15" t="s">
        <v>6383</v>
      </c>
      <c r="K793" s="15" t="s">
        <v>6384</v>
      </c>
      <c r="L793" s="18" t="s">
        <v>6385</v>
      </c>
      <c r="M793" s="15" t="s">
        <v>5423</v>
      </c>
      <c r="N793" s="15" t="s">
        <v>5424</v>
      </c>
      <c r="O793" s="16">
        <v>510</v>
      </c>
      <c r="P793" s="15" t="s">
        <v>118</v>
      </c>
      <c r="Q793" s="15">
        <v>35000</v>
      </c>
      <c r="R793" s="15">
        <v>285900</v>
      </c>
      <c r="S793" s="15">
        <v>320900</v>
      </c>
      <c r="T793" s="15">
        <v>0.2</v>
      </c>
      <c r="U793" s="15" t="s">
        <v>3335</v>
      </c>
      <c r="V793" s="15" t="s">
        <v>76</v>
      </c>
      <c r="W793" s="16">
        <v>1</v>
      </c>
      <c r="X793" s="16">
        <v>1</v>
      </c>
      <c r="Y793" s="15">
        <v>9018</v>
      </c>
      <c r="Z793" s="15">
        <v>0.20699999999999999</v>
      </c>
      <c r="AA793" s="15" t="s">
        <v>5425</v>
      </c>
      <c r="AB793" s="15" t="s">
        <v>5426</v>
      </c>
      <c r="AC793" s="15">
        <v>280957</v>
      </c>
      <c r="AD793" s="26">
        <v>41509</v>
      </c>
      <c r="AE793" s="15" t="s">
        <v>119</v>
      </c>
      <c r="AF793" s="15" t="s">
        <v>119</v>
      </c>
      <c r="AG793" s="16">
        <v>1</v>
      </c>
      <c r="AH793" s="15" t="s">
        <v>6386</v>
      </c>
      <c r="AI793" s="15" t="s">
        <v>78</v>
      </c>
      <c r="AJ793" s="15">
        <v>9017.9711914100008</v>
      </c>
      <c r="AK793" s="15">
        <v>394.06554788800003</v>
      </c>
      <c r="AL793" s="15">
        <v>3090218.6107600001</v>
      </c>
      <c r="AM793" s="15">
        <v>1423650.8930899999</v>
      </c>
      <c r="AN793" s="14"/>
      <c r="AO793" s="14"/>
      <c r="AP793" s="19">
        <v>35000</v>
      </c>
      <c r="AQ793" s="19">
        <v>273000</v>
      </c>
      <c r="AR793" s="19">
        <v>0</v>
      </c>
      <c r="AS793" s="19">
        <v>0</v>
      </c>
      <c r="AT793" s="19">
        <f t="shared" si="170"/>
        <v>308000</v>
      </c>
      <c r="AU793" s="19">
        <v>45000</v>
      </c>
      <c r="AV793" s="19">
        <v>3000</v>
      </c>
      <c r="AW793" s="19">
        <v>92050</v>
      </c>
      <c r="AX793" s="19">
        <v>0</v>
      </c>
      <c r="AY793" s="20">
        <f t="shared" si="171"/>
        <v>140050</v>
      </c>
      <c r="AZ793" s="19">
        <f t="shared" si="172"/>
        <v>167950</v>
      </c>
      <c r="BA793" s="21">
        <v>1.4712000000000001</v>
      </c>
      <c r="BB793" s="21">
        <v>2.0617000000000001</v>
      </c>
      <c r="BC793" s="22"/>
      <c r="BD793" s="19">
        <v>3080</v>
      </c>
      <c r="BE793" s="19">
        <f t="shared" ref="BE793:BE798" si="174">(AZ793/100)*BA793</f>
        <v>2470.8804</v>
      </c>
      <c r="BF793" s="19">
        <f t="shared" si="163"/>
        <v>3462.6251500000003</v>
      </c>
      <c r="BG793" s="23">
        <v>3.4819999999999997E-2</v>
      </c>
      <c r="BH793" s="23">
        <f t="shared" si="173"/>
        <v>3.4819999999999997E-2</v>
      </c>
      <c r="BI793" s="19">
        <v>86.036055527999991</v>
      </c>
      <c r="BJ793" s="19">
        <v>120.568607723</v>
      </c>
      <c r="BK793" s="19">
        <f t="shared" si="167"/>
        <v>2384.8443444720001</v>
      </c>
      <c r="BL793" s="19">
        <f t="shared" si="167"/>
        <v>3342.0565422770005</v>
      </c>
      <c r="BM793" s="19">
        <v>0</v>
      </c>
      <c r="BN793" s="19">
        <v>262.05654227700052</v>
      </c>
      <c r="BO793" s="19">
        <f t="shared" si="164"/>
        <v>262.05654227700052</v>
      </c>
      <c r="BP793" s="24">
        <f t="shared" si="169"/>
        <v>2384.8443444720001</v>
      </c>
      <c r="BQ793" s="24">
        <f t="shared" si="169"/>
        <v>3080</v>
      </c>
      <c r="BR793" s="24">
        <f t="shared" si="165"/>
        <v>695.1556555279999</v>
      </c>
    </row>
    <row r="794" spans="1:71" s="25" customFormat="1" ht="14.25" x14ac:dyDescent="0.2">
      <c r="A794" s="14">
        <v>1071</v>
      </c>
      <c r="B794" s="14"/>
      <c r="C794" s="15" t="s">
        <v>6387</v>
      </c>
      <c r="D794" s="16">
        <v>20671</v>
      </c>
      <c r="E794" s="15" t="s">
        <v>6388</v>
      </c>
      <c r="F794" s="15" t="s">
        <v>6387</v>
      </c>
      <c r="G794" s="17" t="s">
        <v>6389</v>
      </c>
      <c r="H794" s="17" t="s">
        <v>6390</v>
      </c>
      <c r="I794" s="17" t="s">
        <v>86</v>
      </c>
      <c r="J794" s="15" t="s">
        <v>6391</v>
      </c>
      <c r="K794" s="15" t="s">
        <v>6392</v>
      </c>
      <c r="L794" s="18" t="s">
        <v>6393</v>
      </c>
      <c r="M794" s="15" t="s">
        <v>6225</v>
      </c>
      <c r="N794" s="15" t="s">
        <v>6226</v>
      </c>
      <c r="O794" s="16">
        <v>510</v>
      </c>
      <c r="P794" s="15" t="s">
        <v>118</v>
      </c>
      <c r="Q794" s="15">
        <v>35000</v>
      </c>
      <c r="R794" s="15">
        <v>182000</v>
      </c>
      <c r="S794" s="15">
        <v>217000</v>
      </c>
      <c r="T794" s="15">
        <v>0.18</v>
      </c>
      <c r="U794" s="15" t="s">
        <v>3335</v>
      </c>
      <c r="V794" s="15" t="s">
        <v>76</v>
      </c>
      <c r="W794" s="16">
        <v>1</v>
      </c>
      <c r="X794" s="16">
        <v>1</v>
      </c>
      <c r="Y794" s="15">
        <v>8437</v>
      </c>
      <c r="Z794" s="15">
        <v>0.19400000000000001</v>
      </c>
      <c r="AA794" s="15" t="s">
        <v>5425</v>
      </c>
      <c r="AB794" s="15" t="s">
        <v>5426</v>
      </c>
      <c r="AC794" s="15">
        <v>205622</v>
      </c>
      <c r="AD794" s="26">
        <v>41228</v>
      </c>
      <c r="AE794" s="15" t="s">
        <v>119</v>
      </c>
      <c r="AF794" s="15" t="s">
        <v>119</v>
      </c>
      <c r="AG794" s="16">
        <v>1</v>
      </c>
      <c r="AH794" s="15" t="s">
        <v>6394</v>
      </c>
      <c r="AI794" s="15" t="s">
        <v>78</v>
      </c>
      <c r="AJ794" s="15">
        <v>8436.6796875</v>
      </c>
      <c r="AK794" s="15">
        <v>388.89847333500001</v>
      </c>
      <c r="AL794" s="15">
        <v>3090261.1016299999</v>
      </c>
      <c r="AM794" s="15">
        <v>1423704.4424999999</v>
      </c>
      <c r="AN794" s="14"/>
      <c r="AO794" s="14"/>
      <c r="AP794" s="19">
        <v>35000</v>
      </c>
      <c r="AQ794" s="19">
        <v>168300</v>
      </c>
      <c r="AR794" s="19">
        <v>0</v>
      </c>
      <c r="AS794" s="19">
        <v>0</v>
      </c>
      <c r="AT794" s="19">
        <f t="shared" si="170"/>
        <v>203300</v>
      </c>
      <c r="AU794" s="19">
        <v>45000</v>
      </c>
      <c r="AV794" s="19">
        <v>3000</v>
      </c>
      <c r="AW794" s="19">
        <v>55405</v>
      </c>
      <c r="AX794" s="19">
        <v>0</v>
      </c>
      <c r="AY794" s="20">
        <f t="shared" si="171"/>
        <v>103405</v>
      </c>
      <c r="AZ794" s="19">
        <f t="shared" si="172"/>
        <v>99895</v>
      </c>
      <c r="BA794" s="21">
        <v>1.4712000000000001</v>
      </c>
      <c r="BB794" s="21">
        <v>2.0617000000000001</v>
      </c>
      <c r="BC794" s="22"/>
      <c r="BD794" s="19">
        <v>2033</v>
      </c>
      <c r="BE794" s="19">
        <f t="shared" si="174"/>
        <v>1469.65524</v>
      </c>
      <c r="BF794" s="19">
        <f t="shared" ref="BF794:BF799" si="175">(AZ794/100)*BB794</f>
        <v>2059.5352150000003</v>
      </c>
      <c r="BG794" s="23">
        <v>3.4819999999999997E-2</v>
      </c>
      <c r="BH794" s="23">
        <f t="shared" si="173"/>
        <v>3.4819999999999997E-2</v>
      </c>
      <c r="BI794" s="19">
        <v>51.173395456799994</v>
      </c>
      <c r="BJ794" s="19">
        <v>71.71301618630001</v>
      </c>
      <c r="BK794" s="19">
        <f t="shared" si="167"/>
        <v>1418.4818445432002</v>
      </c>
      <c r="BL794" s="19">
        <f t="shared" si="167"/>
        <v>1987.8221988137004</v>
      </c>
      <c r="BM794" s="19">
        <v>0</v>
      </c>
      <c r="BN794" s="19">
        <v>0</v>
      </c>
      <c r="BO794" s="19">
        <f t="shared" ref="BO794:BO799" si="176">BN794-BM794</f>
        <v>0</v>
      </c>
      <c r="BP794" s="24">
        <f t="shared" si="169"/>
        <v>1418.4818445432002</v>
      </c>
      <c r="BQ794" s="24">
        <f t="shared" si="169"/>
        <v>1987.8221988137004</v>
      </c>
      <c r="BR794" s="24">
        <f t="shared" ref="BR794:BR799" si="177">BQ794-BP794</f>
        <v>569.34035427050026</v>
      </c>
    </row>
    <row r="795" spans="1:71" s="25" customFormat="1" ht="14.25" x14ac:dyDescent="0.2">
      <c r="A795" s="14">
        <v>1072</v>
      </c>
      <c r="B795" s="14"/>
      <c r="C795" s="15"/>
      <c r="D795" s="16">
        <v>648</v>
      </c>
      <c r="E795" s="15" t="s">
        <v>6395</v>
      </c>
      <c r="F795" s="15" t="s">
        <v>6396</v>
      </c>
      <c r="G795" s="17" t="s">
        <v>6397</v>
      </c>
      <c r="H795" s="17" t="s">
        <v>6398</v>
      </c>
      <c r="I795" s="17" t="s">
        <v>86</v>
      </c>
      <c r="J795" s="15" t="s">
        <v>6399</v>
      </c>
      <c r="K795" s="15" t="s">
        <v>2421</v>
      </c>
      <c r="L795" s="18" t="s">
        <v>6400</v>
      </c>
      <c r="M795" s="15" t="s">
        <v>5423</v>
      </c>
      <c r="N795" s="15" t="s">
        <v>5424</v>
      </c>
      <c r="O795" s="16">
        <v>510</v>
      </c>
      <c r="P795" s="15" t="s">
        <v>118</v>
      </c>
      <c r="Q795" s="15">
        <v>35000</v>
      </c>
      <c r="R795" s="15">
        <v>269100</v>
      </c>
      <c r="S795" s="15">
        <v>304100</v>
      </c>
      <c r="T795" s="15">
        <v>0.17</v>
      </c>
      <c r="U795" s="15" t="s">
        <v>3335</v>
      </c>
      <c r="V795" s="15" t="s">
        <v>76</v>
      </c>
      <c r="W795" s="16">
        <v>1</v>
      </c>
      <c r="X795" s="16">
        <v>1</v>
      </c>
      <c r="Y795" s="15">
        <v>7621</v>
      </c>
      <c r="Z795" s="15">
        <v>0.17499999999999999</v>
      </c>
      <c r="AA795" s="15" t="s">
        <v>5425</v>
      </c>
      <c r="AB795" s="15" t="s">
        <v>5426</v>
      </c>
      <c r="AC795" s="15">
        <v>285835</v>
      </c>
      <c r="AD795" s="26">
        <v>41537</v>
      </c>
      <c r="AE795" s="15" t="s">
        <v>119</v>
      </c>
      <c r="AF795" s="15" t="s">
        <v>119</v>
      </c>
      <c r="AG795" s="16">
        <v>1</v>
      </c>
      <c r="AH795" s="15" t="s">
        <v>6401</v>
      </c>
      <c r="AI795" s="15" t="s">
        <v>78</v>
      </c>
      <c r="AJ795" s="15">
        <v>7620.7172851599998</v>
      </c>
      <c r="AK795" s="15">
        <v>374.834216814</v>
      </c>
      <c r="AL795" s="15">
        <v>3090305.5949900001</v>
      </c>
      <c r="AM795" s="15">
        <v>1423747.0772299999</v>
      </c>
      <c r="AN795" s="14"/>
      <c r="AO795" s="14"/>
      <c r="AP795" s="19">
        <v>35000</v>
      </c>
      <c r="AQ795" s="19">
        <v>257000</v>
      </c>
      <c r="AR795" s="19">
        <v>0</v>
      </c>
      <c r="AS795" s="19">
        <v>0</v>
      </c>
      <c r="AT795" s="19">
        <f t="shared" si="170"/>
        <v>292000</v>
      </c>
      <c r="AU795" s="19">
        <v>45000</v>
      </c>
      <c r="AV795" s="19">
        <v>3000</v>
      </c>
      <c r="AW795" s="19">
        <v>86450</v>
      </c>
      <c r="AX795" s="19">
        <v>0</v>
      </c>
      <c r="AY795" s="20">
        <f t="shared" si="171"/>
        <v>134450</v>
      </c>
      <c r="AZ795" s="19">
        <f t="shared" si="172"/>
        <v>157550</v>
      </c>
      <c r="BA795" s="21">
        <v>1.4712000000000001</v>
      </c>
      <c r="BB795" s="21">
        <v>2.0617000000000001</v>
      </c>
      <c r="BC795" s="22"/>
      <c r="BD795" s="19">
        <v>2920</v>
      </c>
      <c r="BE795" s="19">
        <f t="shared" si="174"/>
        <v>2317.8756000000003</v>
      </c>
      <c r="BF795" s="19">
        <f t="shared" si="175"/>
        <v>3248.2083500000003</v>
      </c>
      <c r="BG795" s="23">
        <v>3.4819999999999997E-2</v>
      </c>
      <c r="BH795" s="23">
        <f t="shared" si="173"/>
        <v>3.4819999999999997E-2</v>
      </c>
      <c r="BI795" s="19">
        <v>80.708428392000002</v>
      </c>
      <c r="BJ795" s="19">
        <v>113.102614747</v>
      </c>
      <c r="BK795" s="19">
        <f t="shared" si="167"/>
        <v>2237.1671716080004</v>
      </c>
      <c r="BL795" s="19">
        <f t="shared" si="167"/>
        <v>3135.1057352530001</v>
      </c>
      <c r="BM795" s="19">
        <v>0</v>
      </c>
      <c r="BN795" s="19">
        <v>215.10573525300015</v>
      </c>
      <c r="BO795" s="19">
        <f t="shared" si="176"/>
        <v>215.10573525300015</v>
      </c>
      <c r="BP795" s="24">
        <f t="shared" si="169"/>
        <v>2237.1671716080004</v>
      </c>
      <c r="BQ795" s="24">
        <f t="shared" si="169"/>
        <v>2920</v>
      </c>
      <c r="BR795" s="24">
        <f t="shared" si="177"/>
        <v>682.83282839199956</v>
      </c>
    </row>
    <row r="796" spans="1:71" s="25" customFormat="1" ht="14.25" x14ac:dyDescent="0.2">
      <c r="A796" s="14">
        <v>1131</v>
      </c>
      <c r="B796" s="14"/>
      <c r="C796" s="15" t="s">
        <v>6407</v>
      </c>
      <c r="D796" s="16">
        <v>22493</v>
      </c>
      <c r="E796" s="15" t="s">
        <v>6408</v>
      </c>
      <c r="F796" s="15" t="s">
        <v>6407</v>
      </c>
      <c r="G796" s="17" t="s">
        <v>6402</v>
      </c>
      <c r="H796" s="17" t="s">
        <v>6403</v>
      </c>
      <c r="I796" s="17" t="s">
        <v>2934</v>
      </c>
      <c r="J796" s="15" t="s">
        <v>6409</v>
      </c>
      <c r="K796" s="15" t="s">
        <v>1339</v>
      </c>
      <c r="L796" s="18" t="s">
        <v>6410</v>
      </c>
      <c r="M796" s="15" t="s">
        <v>6411</v>
      </c>
      <c r="N796" s="15" t="s">
        <v>6412</v>
      </c>
      <c r="O796" s="16">
        <v>620</v>
      </c>
      <c r="P796" s="15" t="s">
        <v>452</v>
      </c>
      <c r="Q796" s="15">
        <v>5000</v>
      </c>
      <c r="R796" s="15">
        <v>0</v>
      </c>
      <c r="S796" s="15">
        <v>5000</v>
      </c>
      <c r="T796" s="15">
        <v>1.67</v>
      </c>
      <c r="U796" s="15" t="s">
        <v>3335</v>
      </c>
      <c r="V796" s="15" t="s">
        <v>76</v>
      </c>
      <c r="W796" s="16">
        <v>0</v>
      </c>
      <c r="X796" s="16">
        <v>0</v>
      </c>
      <c r="Y796" s="15">
        <v>60098</v>
      </c>
      <c r="Z796" s="15">
        <v>1.38</v>
      </c>
      <c r="AA796" s="15" t="s">
        <v>78</v>
      </c>
      <c r="AB796" s="15" t="s">
        <v>78</v>
      </c>
      <c r="AC796" s="15">
        <v>0</v>
      </c>
      <c r="AD796" s="15"/>
      <c r="AE796" s="15" t="s">
        <v>78</v>
      </c>
      <c r="AF796" s="15" t="s">
        <v>78</v>
      </c>
      <c r="AG796" s="16">
        <v>1</v>
      </c>
      <c r="AH796" s="15" t="s">
        <v>6413</v>
      </c>
      <c r="AI796" s="15" t="s">
        <v>78</v>
      </c>
      <c r="AJ796" s="15">
        <v>60098.4912109</v>
      </c>
      <c r="AK796" s="15">
        <v>1807.6482222100001</v>
      </c>
      <c r="AL796" s="15">
        <v>3092023.46814</v>
      </c>
      <c r="AM796" s="15">
        <v>1426576.72358</v>
      </c>
      <c r="AN796" s="14"/>
      <c r="AO796" s="14"/>
      <c r="AP796" s="19">
        <v>0</v>
      </c>
      <c r="AQ796" s="19">
        <v>0</v>
      </c>
      <c r="AR796" s="19">
        <v>5000</v>
      </c>
      <c r="AS796" s="19">
        <v>0</v>
      </c>
      <c r="AT796" s="19">
        <f t="shared" ref="AT796:AT805" si="178">SUM(AP796:AS796)</f>
        <v>5000</v>
      </c>
      <c r="AU796" s="19">
        <v>0</v>
      </c>
      <c r="AV796" s="19">
        <v>0</v>
      </c>
      <c r="AW796" s="19">
        <v>0</v>
      </c>
      <c r="AX796" s="19">
        <v>5000</v>
      </c>
      <c r="AY796" s="20">
        <f t="shared" ref="AY796:AY805" si="179">SUM(AU796:AX796)</f>
        <v>5000</v>
      </c>
      <c r="AZ796" s="19">
        <f t="shared" ref="AZ796:AZ805" si="180">AT796-AY796</f>
        <v>0</v>
      </c>
      <c r="BA796" s="21">
        <v>1.4712000000000001</v>
      </c>
      <c r="BB796" s="21">
        <v>2.0617000000000001</v>
      </c>
      <c r="BC796" s="22"/>
      <c r="BD796" s="19">
        <v>150</v>
      </c>
      <c r="BE796" s="19">
        <f t="shared" si="174"/>
        <v>0</v>
      </c>
      <c r="BF796" s="19">
        <f t="shared" si="175"/>
        <v>0</v>
      </c>
      <c r="BG796" s="23">
        <v>3.4819999999999997E-2</v>
      </c>
      <c r="BH796" s="23">
        <f t="shared" si="173"/>
        <v>3.4819999999999997E-2</v>
      </c>
      <c r="BI796" s="19">
        <v>0</v>
      </c>
      <c r="BJ796" s="19">
        <v>0</v>
      </c>
      <c r="BK796" s="19">
        <f t="shared" ref="BK796:BL805" si="181">BE796-BI796</f>
        <v>0</v>
      </c>
      <c r="BL796" s="19">
        <f t="shared" si="181"/>
        <v>0</v>
      </c>
      <c r="BM796" s="19">
        <v>0</v>
      </c>
      <c r="BN796" s="19">
        <v>0</v>
      </c>
      <c r="BO796" s="19">
        <f t="shared" si="176"/>
        <v>0</v>
      </c>
      <c r="BP796" s="24">
        <f t="shared" ref="BP796:BQ805" si="182">BK796-BM796</f>
        <v>0</v>
      </c>
      <c r="BQ796" s="24">
        <f t="shared" si="182"/>
        <v>0</v>
      </c>
      <c r="BR796" s="24">
        <f t="shared" si="177"/>
        <v>0</v>
      </c>
      <c r="BS796" s="25" t="s">
        <v>292</v>
      </c>
    </row>
    <row r="797" spans="1:71" s="25" customFormat="1" ht="14.25" x14ac:dyDescent="0.2">
      <c r="A797" s="14">
        <v>1132</v>
      </c>
      <c r="B797" s="14"/>
      <c r="C797" s="15" t="s">
        <v>6414</v>
      </c>
      <c r="D797" s="16">
        <v>3958</v>
      </c>
      <c r="E797" s="15" t="s">
        <v>6415</v>
      </c>
      <c r="F797" s="15" t="s">
        <v>6414</v>
      </c>
      <c r="G797" s="17" t="s">
        <v>6402</v>
      </c>
      <c r="H797" s="17" t="s">
        <v>6403</v>
      </c>
      <c r="I797" s="17" t="s">
        <v>2934</v>
      </c>
      <c r="J797" s="15" t="s">
        <v>6416</v>
      </c>
      <c r="K797" s="15" t="s">
        <v>1867</v>
      </c>
      <c r="L797" s="18" t="s">
        <v>6417</v>
      </c>
      <c r="M797" s="15" t="s">
        <v>3654</v>
      </c>
      <c r="N797" s="15" t="s">
        <v>3655</v>
      </c>
      <c r="O797" s="16">
        <v>686</v>
      </c>
      <c r="P797" s="15" t="s">
        <v>1306</v>
      </c>
      <c r="Q797" s="15">
        <v>775200</v>
      </c>
      <c r="R797" s="15">
        <v>1255700</v>
      </c>
      <c r="S797" s="15">
        <v>2030900</v>
      </c>
      <c r="T797" s="15">
        <v>9.69</v>
      </c>
      <c r="U797" s="15" t="s">
        <v>3335</v>
      </c>
      <c r="V797" s="15" t="s">
        <v>76</v>
      </c>
      <c r="W797" s="16">
        <v>1</v>
      </c>
      <c r="X797" s="16">
        <v>0</v>
      </c>
      <c r="Y797" s="15">
        <v>436489</v>
      </c>
      <c r="Z797" s="15">
        <v>10.02</v>
      </c>
      <c r="AA797" s="15" t="s">
        <v>78</v>
      </c>
      <c r="AB797" s="15" t="s">
        <v>78</v>
      </c>
      <c r="AC797" s="15">
        <v>0</v>
      </c>
      <c r="AD797" s="15"/>
      <c r="AE797" s="15" t="s">
        <v>353</v>
      </c>
      <c r="AF797" s="15" t="s">
        <v>6418</v>
      </c>
      <c r="AG797" s="16">
        <v>1</v>
      </c>
      <c r="AH797" s="15" t="s">
        <v>6419</v>
      </c>
      <c r="AI797" s="15" t="s">
        <v>78</v>
      </c>
      <c r="AJ797" s="15">
        <v>436489.43505899998</v>
      </c>
      <c r="AK797" s="15">
        <v>2815.6457884699998</v>
      </c>
      <c r="AL797" s="15">
        <v>3092591.3561300002</v>
      </c>
      <c r="AM797" s="15">
        <v>1426560.7732899999</v>
      </c>
      <c r="AN797" s="14"/>
      <c r="AO797" s="14"/>
      <c r="AP797" s="19">
        <v>0</v>
      </c>
      <c r="AQ797" s="19">
        <v>0</v>
      </c>
      <c r="AR797" s="19">
        <v>775200</v>
      </c>
      <c r="AS797" s="19">
        <v>1242400</v>
      </c>
      <c r="AT797" s="19">
        <f t="shared" si="178"/>
        <v>2017600</v>
      </c>
      <c r="AU797" s="19">
        <v>0</v>
      </c>
      <c r="AV797" s="19">
        <v>0</v>
      </c>
      <c r="AW797" s="19">
        <v>0</v>
      </c>
      <c r="AX797" s="19">
        <v>2017600</v>
      </c>
      <c r="AY797" s="20">
        <f t="shared" si="179"/>
        <v>2017600</v>
      </c>
      <c r="AZ797" s="19">
        <f t="shared" si="180"/>
        <v>0</v>
      </c>
      <c r="BA797" s="21">
        <v>1.4712000000000001</v>
      </c>
      <c r="BB797" s="21">
        <v>2.0617000000000001</v>
      </c>
      <c r="BC797" s="22"/>
      <c r="BD797" s="19">
        <v>60528</v>
      </c>
      <c r="BE797" s="19">
        <f t="shared" si="174"/>
        <v>0</v>
      </c>
      <c r="BF797" s="19">
        <f t="shared" si="175"/>
        <v>0</v>
      </c>
      <c r="BG797" s="23">
        <v>3.4819999999999997E-2</v>
      </c>
      <c r="BH797" s="23">
        <f t="shared" si="173"/>
        <v>3.4819999999999997E-2</v>
      </c>
      <c r="BI797" s="19">
        <v>0</v>
      </c>
      <c r="BJ797" s="19">
        <v>0</v>
      </c>
      <c r="BK797" s="19">
        <f t="shared" si="181"/>
        <v>0</v>
      </c>
      <c r="BL797" s="19">
        <f t="shared" si="181"/>
        <v>0</v>
      </c>
      <c r="BM797" s="19">
        <v>0</v>
      </c>
      <c r="BN797" s="19">
        <v>0</v>
      </c>
      <c r="BO797" s="19">
        <f t="shared" si="176"/>
        <v>0</v>
      </c>
      <c r="BP797" s="24">
        <f t="shared" si="182"/>
        <v>0</v>
      </c>
      <c r="BQ797" s="24">
        <f t="shared" si="182"/>
        <v>0</v>
      </c>
      <c r="BR797" s="24">
        <f t="shared" si="177"/>
        <v>0</v>
      </c>
      <c r="BS797" s="25" t="s">
        <v>292</v>
      </c>
    </row>
    <row r="798" spans="1:71" s="25" customFormat="1" ht="14.25" x14ac:dyDescent="0.2">
      <c r="A798" s="14">
        <v>1133</v>
      </c>
      <c r="B798" s="14"/>
      <c r="C798" s="15" t="s">
        <v>376</v>
      </c>
      <c r="D798" s="16">
        <v>29092</v>
      </c>
      <c r="E798" s="15" t="s">
        <v>6420</v>
      </c>
      <c r="F798" s="15" t="s">
        <v>6421</v>
      </c>
      <c r="G798" s="17" t="s">
        <v>6422</v>
      </c>
      <c r="H798" s="17" t="s">
        <v>6403</v>
      </c>
      <c r="I798" s="17" t="s">
        <v>2934</v>
      </c>
      <c r="J798" s="15" t="s">
        <v>6423</v>
      </c>
      <c r="K798" s="15" t="s">
        <v>382</v>
      </c>
      <c r="L798" s="18" t="s">
        <v>6424</v>
      </c>
      <c r="M798" s="15" t="s">
        <v>6425</v>
      </c>
      <c r="N798" s="15" t="s">
        <v>6426</v>
      </c>
      <c r="O798" s="16">
        <v>610</v>
      </c>
      <c r="P798" s="15" t="s">
        <v>272</v>
      </c>
      <c r="Q798" s="15">
        <v>0</v>
      </c>
      <c r="R798" s="15">
        <v>0</v>
      </c>
      <c r="S798" s="15">
        <v>0</v>
      </c>
      <c r="T798" s="15">
        <v>1.33</v>
      </c>
      <c r="U798" s="15" t="s">
        <v>3335</v>
      </c>
      <c r="V798" s="15" t="s">
        <v>76</v>
      </c>
      <c r="W798" s="16">
        <v>0</v>
      </c>
      <c r="X798" s="16">
        <v>0</v>
      </c>
      <c r="Y798" s="15">
        <v>35956</v>
      </c>
      <c r="Z798" s="15">
        <v>0.82499999999999996</v>
      </c>
      <c r="AA798" s="15" t="s">
        <v>78</v>
      </c>
      <c r="AB798" s="15" t="s">
        <v>78</v>
      </c>
      <c r="AC798" s="15">
        <v>0</v>
      </c>
      <c r="AD798" s="15"/>
      <c r="AE798" s="15" t="s">
        <v>78</v>
      </c>
      <c r="AF798" s="15" t="s">
        <v>78</v>
      </c>
      <c r="AG798" s="16">
        <v>1</v>
      </c>
      <c r="AH798" s="15" t="s">
        <v>6427</v>
      </c>
      <c r="AI798" s="15" t="s">
        <v>78</v>
      </c>
      <c r="AJ798" s="15">
        <v>35956.4501953</v>
      </c>
      <c r="AK798" s="15">
        <v>2030.61766532</v>
      </c>
      <c r="AL798" s="15">
        <v>3092585.0738300001</v>
      </c>
      <c r="AM798" s="15">
        <v>1426802.87769</v>
      </c>
      <c r="AN798" s="14"/>
      <c r="AO798" s="14"/>
      <c r="AP798" s="19">
        <v>0</v>
      </c>
      <c r="AQ798" s="19">
        <v>0</v>
      </c>
      <c r="AR798" s="19">
        <v>0</v>
      </c>
      <c r="AS798" s="19">
        <v>0</v>
      </c>
      <c r="AT798" s="19">
        <f t="shared" si="178"/>
        <v>0</v>
      </c>
      <c r="AU798" s="19">
        <v>0</v>
      </c>
      <c r="AV798" s="19">
        <v>0</v>
      </c>
      <c r="AW798" s="19">
        <v>0</v>
      </c>
      <c r="AX798" s="19">
        <v>0</v>
      </c>
      <c r="AY798" s="20">
        <f t="shared" si="179"/>
        <v>0</v>
      </c>
      <c r="AZ798" s="19">
        <f t="shared" si="180"/>
        <v>0</v>
      </c>
      <c r="BA798" s="21">
        <v>1.4712000000000001</v>
      </c>
      <c r="BB798" s="21">
        <v>2.0617000000000001</v>
      </c>
      <c r="BC798" s="22"/>
      <c r="BD798" s="19">
        <v>0</v>
      </c>
      <c r="BE798" s="19">
        <f t="shared" si="174"/>
        <v>0</v>
      </c>
      <c r="BF798" s="19">
        <f t="shared" si="175"/>
        <v>0</v>
      </c>
      <c r="BG798" s="23">
        <v>3.4819999999999997E-2</v>
      </c>
      <c r="BH798" s="23">
        <f t="shared" ref="BH798:BH805" si="183">BG798</f>
        <v>3.4819999999999997E-2</v>
      </c>
      <c r="BI798" s="19">
        <v>0</v>
      </c>
      <c r="BJ798" s="19">
        <v>0</v>
      </c>
      <c r="BK798" s="19">
        <f t="shared" si="181"/>
        <v>0</v>
      </c>
      <c r="BL798" s="19">
        <f t="shared" si="181"/>
        <v>0</v>
      </c>
      <c r="BM798" s="19">
        <v>0</v>
      </c>
      <c r="BN798" s="19">
        <v>0</v>
      </c>
      <c r="BO798" s="19">
        <f t="shared" si="176"/>
        <v>0</v>
      </c>
      <c r="BP798" s="24">
        <f t="shared" si="182"/>
        <v>0</v>
      </c>
      <c r="BQ798" s="24">
        <f t="shared" si="182"/>
        <v>0</v>
      </c>
      <c r="BR798" s="24">
        <f t="shared" si="177"/>
        <v>0</v>
      </c>
      <c r="BS798" s="25" t="s">
        <v>292</v>
      </c>
    </row>
    <row r="799" spans="1:71" s="25" customFormat="1" ht="14.25" x14ac:dyDescent="0.2">
      <c r="A799" s="14">
        <v>1134</v>
      </c>
      <c r="B799" s="14"/>
      <c r="C799" s="15"/>
      <c r="D799" s="16">
        <v>30614</v>
      </c>
      <c r="E799" s="15" t="s">
        <v>6428</v>
      </c>
      <c r="F799" s="15" t="s">
        <v>6429</v>
      </c>
      <c r="G799" s="17" t="s">
        <v>6430</v>
      </c>
      <c r="H799" s="17" t="s">
        <v>6431</v>
      </c>
      <c r="I799" s="17" t="s">
        <v>6432</v>
      </c>
      <c r="J799" s="15" t="s">
        <v>6433</v>
      </c>
      <c r="K799" s="15" t="s">
        <v>86</v>
      </c>
      <c r="L799" s="18" t="s">
        <v>6434</v>
      </c>
      <c r="M799" s="15" t="s">
        <v>3654</v>
      </c>
      <c r="N799" s="15" t="s">
        <v>3655</v>
      </c>
      <c r="O799" s="16">
        <v>610</v>
      </c>
      <c r="P799" s="15" t="s">
        <v>272</v>
      </c>
      <c r="Q799" s="15">
        <v>0</v>
      </c>
      <c r="R799" s="15">
        <v>0</v>
      </c>
      <c r="S799" s="15">
        <v>0</v>
      </c>
      <c r="T799" s="15">
        <v>0.34</v>
      </c>
      <c r="U799" s="15" t="s">
        <v>3335</v>
      </c>
      <c r="V799" s="15" t="s">
        <v>76</v>
      </c>
      <c r="W799" s="16">
        <v>0</v>
      </c>
      <c r="X799" s="16">
        <v>0</v>
      </c>
      <c r="Y799" s="15">
        <v>47224</v>
      </c>
      <c r="Z799" s="15">
        <v>1.0840000000000001</v>
      </c>
      <c r="AA799" s="15" t="s">
        <v>78</v>
      </c>
      <c r="AB799" s="15" t="s">
        <v>78</v>
      </c>
      <c r="AC799" s="15">
        <v>0</v>
      </c>
      <c r="AD799" s="15"/>
      <c r="AE799" s="15" t="s">
        <v>222</v>
      </c>
      <c r="AF799" s="15" t="s">
        <v>6435</v>
      </c>
      <c r="AG799" s="16">
        <v>1</v>
      </c>
      <c r="AH799" s="15" t="s">
        <v>6436</v>
      </c>
      <c r="AI799" s="15" t="s">
        <v>78</v>
      </c>
      <c r="AJ799" s="15">
        <v>47223.8149414</v>
      </c>
      <c r="AK799" s="15">
        <v>1690.91784265</v>
      </c>
      <c r="AL799" s="15">
        <v>3091701.9654299999</v>
      </c>
      <c r="AM799" s="15">
        <v>1426798.5428800001</v>
      </c>
      <c r="AN799" s="14"/>
      <c r="AO799" s="14"/>
      <c r="AP799" s="19">
        <v>0</v>
      </c>
      <c r="AQ799" s="19">
        <v>0</v>
      </c>
      <c r="AR799" s="19">
        <v>0</v>
      </c>
      <c r="AS799" s="19">
        <v>0</v>
      </c>
      <c r="AT799" s="19">
        <f t="shared" si="178"/>
        <v>0</v>
      </c>
      <c r="AU799" s="19">
        <v>0</v>
      </c>
      <c r="AV799" s="19">
        <v>0</v>
      </c>
      <c r="AW799" s="19">
        <v>0</v>
      </c>
      <c r="AX799" s="19">
        <v>0</v>
      </c>
      <c r="AY799" s="20">
        <f t="shared" si="179"/>
        <v>0</v>
      </c>
      <c r="AZ799" s="19">
        <f t="shared" si="180"/>
        <v>0</v>
      </c>
      <c r="BA799" s="21">
        <v>1.4712000000000001</v>
      </c>
      <c r="BB799" s="21">
        <v>2.0617000000000001</v>
      </c>
      <c r="BC799" s="22"/>
      <c r="BD799" s="19">
        <v>0</v>
      </c>
      <c r="BE799" s="19">
        <f t="shared" ref="BE799:BE805" si="184">(AZ799/100)*BA799</f>
        <v>0</v>
      </c>
      <c r="BF799" s="19">
        <f t="shared" si="175"/>
        <v>0</v>
      </c>
      <c r="BG799" s="23">
        <v>3.4819999999999997E-2</v>
      </c>
      <c r="BH799" s="23">
        <f t="shared" si="183"/>
        <v>3.4819999999999997E-2</v>
      </c>
      <c r="BI799" s="19">
        <v>0</v>
      </c>
      <c r="BJ799" s="19">
        <v>0</v>
      </c>
      <c r="BK799" s="19">
        <f t="shared" si="181"/>
        <v>0</v>
      </c>
      <c r="BL799" s="19">
        <f t="shared" si="181"/>
        <v>0</v>
      </c>
      <c r="BM799" s="19">
        <v>0</v>
      </c>
      <c r="BN799" s="19">
        <v>0</v>
      </c>
      <c r="BO799" s="19">
        <f t="shared" si="176"/>
        <v>0</v>
      </c>
      <c r="BP799" s="24">
        <f t="shared" si="182"/>
        <v>0</v>
      </c>
      <c r="BQ799" s="24">
        <f t="shared" si="182"/>
        <v>0</v>
      </c>
      <c r="BR799" s="24">
        <f t="shared" si="177"/>
        <v>0</v>
      </c>
      <c r="BS799" s="25" t="s">
        <v>292</v>
      </c>
    </row>
    <row r="800" spans="1:71" s="25" customFormat="1" ht="14.25" x14ac:dyDescent="0.2">
      <c r="A800" s="14">
        <v>1135</v>
      </c>
      <c r="B800" s="14"/>
      <c r="C800" s="15" t="s">
        <v>376</v>
      </c>
      <c r="D800" s="16">
        <v>7460</v>
      </c>
      <c r="E800" s="15" t="s">
        <v>6437</v>
      </c>
      <c r="F800" s="15" t="s">
        <v>6438</v>
      </c>
      <c r="G800" s="17" t="s">
        <v>6439</v>
      </c>
      <c r="H800" s="17" t="s">
        <v>6440</v>
      </c>
      <c r="I800" s="17" t="s">
        <v>6441</v>
      </c>
      <c r="J800" s="15" t="s">
        <v>6442</v>
      </c>
      <c r="K800" s="15" t="s">
        <v>6404</v>
      </c>
      <c r="L800" s="18" t="s">
        <v>6443</v>
      </c>
      <c r="M800" s="15" t="s">
        <v>3363</v>
      </c>
      <c r="N800" s="15" t="s">
        <v>3364</v>
      </c>
      <c r="O800" s="16">
        <v>511</v>
      </c>
      <c r="P800" s="15" t="s">
        <v>569</v>
      </c>
      <c r="Q800" s="15">
        <v>13100</v>
      </c>
      <c r="R800" s="15">
        <v>75300</v>
      </c>
      <c r="S800" s="15">
        <v>88400</v>
      </c>
      <c r="T800" s="15">
        <v>0.27</v>
      </c>
      <c r="U800" s="15" t="s">
        <v>3335</v>
      </c>
      <c r="V800" s="15" t="s">
        <v>76</v>
      </c>
      <c r="W800" s="16">
        <v>1</v>
      </c>
      <c r="X800" s="16">
        <v>1</v>
      </c>
      <c r="Y800" s="15">
        <v>11887</v>
      </c>
      <c r="Z800" s="15">
        <v>0.27300000000000002</v>
      </c>
      <c r="AA800" s="15" t="s">
        <v>78</v>
      </c>
      <c r="AB800" s="15" t="s">
        <v>78</v>
      </c>
      <c r="AC800" s="15">
        <v>73000</v>
      </c>
      <c r="AD800" s="26">
        <v>40319</v>
      </c>
      <c r="AE800" s="15" t="s">
        <v>147</v>
      </c>
      <c r="AF800" s="15" t="s">
        <v>6444</v>
      </c>
      <c r="AG800" s="16">
        <v>1</v>
      </c>
      <c r="AH800" s="15" t="s">
        <v>6445</v>
      </c>
      <c r="AI800" s="15" t="s">
        <v>78</v>
      </c>
      <c r="AJ800" s="15">
        <v>11887.4824219</v>
      </c>
      <c r="AK800" s="15">
        <v>440.42292322100002</v>
      </c>
      <c r="AL800" s="15">
        <v>3091263.45242</v>
      </c>
      <c r="AM800" s="15">
        <v>1426710.5306500001</v>
      </c>
      <c r="AN800" s="14"/>
      <c r="AO800" s="14"/>
      <c r="AP800" s="19">
        <v>13100</v>
      </c>
      <c r="AQ800" s="19">
        <v>72100</v>
      </c>
      <c r="AR800" s="19">
        <v>0</v>
      </c>
      <c r="AS800" s="19">
        <v>2500</v>
      </c>
      <c r="AT800" s="19">
        <f t="shared" si="178"/>
        <v>87700</v>
      </c>
      <c r="AU800" s="19">
        <v>45000</v>
      </c>
      <c r="AV800" s="19">
        <v>3000</v>
      </c>
      <c r="AW800" s="19">
        <v>14070</v>
      </c>
      <c r="AX800" s="19">
        <v>0</v>
      </c>
      <c r="AY800" s="20">
        <f t="shared" si="179"/>
        <v>62070</v>
      </c>
      <c r="AZ800" s="19">
        <f t="shared" si="180"/>
        <v>25630</v>
      </c>
      <c r="BA800" s="21">
        <v>1.4712000000000001</v>
      </c>
      <c r="BB800" s="21">
        <v>2.0617000000000001</v>
      </c>
      <c r="BC800" s="22"/>
      <c r="BD800" s="19">
        <v>927</v>
      </c>
      <c r="BE800" s="19">
        <f t="shared" si="184"/>
        <v>377.06856000000005</v>
      </c>
      <c r="BF800" s="19">
        <f t="shared" ref="BF800:BF805" si="185">(AZ800/100)*BB800</f>
        <v>528.41371000000004</v>
      </c>
      <c r="BG800" s="23">
        <v>3.4819999999999997E-2</v>
      </c>
      <c r="BH800" s="23">
        <f t="shared" si="183"/>
        <v>3.4819999999999997E-2</v>
      </c>
      <c r="BI800" s="19">
        <v>11.848847659199999</v>
      </c>
      <c r="BJ800" s="19">
        <v>16.604655532199999</v>
      </c>
      <c r="BK800" s="19">
        <f t="shared" si="181"/>
        <v>365.21971234080007</v>
      </c>
      <c r="BL800" s="19">
        <f t="shared" si="181"/>
        <v>511.80905446780002</v>
      </c>
      <c r="BM800" s="19">
        <v>0</v>
      </c>
      <c r="BN800" s="19">
        <v>0</v>
      </c>
      <c r="BO800" s="19">
        <f t="shared" ref="BO800:BO863" si="186">BN800-BM800</f>
        <v>0</v>
      </c>
      <c r="BP800" s="24">
        <f t="shared" si="182"/>
        <v>365.21971234080007</v>
      </c>
      <c r="BQ800" s="24">
        <f t="shared" si="182"/>
        <v>511.80905446780002</v>
      </c>
      <c r="BR800" s="24">
        <f t="shared" ref="BR800:BR805" si="187">BQ800-BP800</f>
        <v>146.58934212699995</v>
      </c>
    </row>
    <row r="801" spans="1:71" s="25" customFormat="1" ht="14.25" x14ac:dyDescent="0.2">
      <c r="A801" s="14">
        <v>1136</v>
      </c>
      <c r="B801" s="14"/>
      <c r="C801" s="15" t="s">
        <v>376</v>
      </c>
      <c r="D801" s="16">
        <v>10961</v>
      </c>
      <c r="E801" s="15" t="s">
        <v>6446</v>
      </c>
      <c r="F801" s="15" t="s">
        <v>6447</v>
      </c>
      <c r="G801" s="17" t="s">
        <v>6439</v>
      </c>
      <c r="H801" s="17" t="s">
        <v>6440</v>
      </c>
      <c r="I801" s="17" t="s">
        <v>6441</v>
      </c>
      <c r="J801" s="15" t="s">
        <v>6448</v>
      </c>
      <c r="K801" s="15" t="s">
        <v>6404</v>
      </c>
      <c r="L801" s="18" t="s">
        <v>6449</v>
      </c>
      <c r="M801" s="15" t="s">
        <v>6450</v>
      </c>
      <c r="N801" s="15" t="s">
        <v>6451</v>
      </c>
      <c r="O801" s="16">
        <v>610</v>
      </c>
      <c r="P801" s="15" t="s">
        <v>272</v>
      </c>
      <c r="Q801" s="15">
        <v>0</v>
      </c>
      <c r="R801" s="15">
        <v>0</v>
      </c>
      <c r="S801" s="15">
        <v>0</v>
      </c>
      <c r="T801" s="15">
        <v>0.14000000000000001</v>
      </c>
      <c r="U801" s="15" t="s">
        <v>3335</v>
      </c>
      <c r="V801" s="15" t="s">
        <v>76</v>
      </c>
      <c r="W801" s="16">
        <v>0</v>
      </c>
      <c r="X801" s="16">
        <v>0</v>
      </c>
      <c r="Y801" s="15">
        <v>3441</v>
      </c>
      <c r="Z801" s="15">
        <v>7.9000000000000001E-2</v>
      </c>
      <c r="AA801" s="15" t="s">
        <v>78</v>
      </c>
      <c r="AB801" s="15" t="s">
        <v>78</v>
      </c>
      <c r="AC801" s="15">
        <v>0</v>
      </c>
      <c r="AD801" s="15"/>
      <c r="AE801" s="15" t="s">
        <v>119</v>
      </c>
      <c r="AF801" s="15" t="s">
        <v>119</v>
      </c>
      <c r="AG801" s="16">
        <v>1</v>
      </c>
      <c r="AH801" s="15" t="s">
        <v>6452</v>
      </c>
      <c r="AI801" s="15" t="s">
        <v>78</v>
      </c>
      <c r="AJ801" s="15">
        <v>3441.4824218799999</v>
      </c>
      <c r="AK801" s="15">
        <v>262.09460199400002</v>
      </c>
      <c r="AL801" s="15">
        <v>3091262.0553700002</v>
      </c>
      <c r="AM801" s="15">
        <v>1426791.40322</v>
      </c>
      <c r="AN801" s="14"/>
      <c r="AO801" s="14"/>
      <c r="AP801" s="19">
        <v>0</v>
      </c>
      <c r="AQ801" s="19">
        <v>0</v>
      </c>
      <c r="AR801" s="19">
        <v>0</v>
      </c>
      <c r="AS801" s="19">
        <v>0</v>
      </c>
      <c r="AT801" s="19">
        <f t="shared" si="178"/>
        <v>0</v>
      </c>
      <c r="AU801" s="19">
        <v>0</v>
      </c>
      <c r="AV801" s="19">
        <v>0</v>
      </c>
      <c r="AW801" s="19">
        <v>0</v>
      </c>
      <c r="AX801" s="19">
        <v>0</v>
      </c>
      <c r="AY801" s="20">
        <f t="shared" si="179"/>
        <v>0</v>
      </c>
      <c r="AZ801" s="19">
        <f t="shared" si="180"/>
        <v>0</v>
      </c>
      <c r="BA801" s="21">
        <v>1.4712000000000001</v>
      </c>
      <c r="BB801" s="21">
        <v>2.0617000000000001</v>
      </c>
      <c r="BC801" s="22"/>
      <c r="BD801" s="19">
        <v>0</v>
      </c>
      <c r="BE801" s="19">
        <f t="shared" si="184"/>
        <v>0</v>
      </c>
      <c r="BF801" s="19">
        <f t="shared" si="185"/>
        <v>0</v>
      </c>
      <c r="BG801" s="23">
        <v>3.4819999999999997E-2</v>
      </c>
      <c r="BH801" s="23">
        <f t="shared" si="183"/>
        <v>3.4819999999999997E-2</v>
      </c>
      <c r="BI801" s="19">
        <v>0</v>
      </c>
      <c r="BJ801" s="19">
        <v>0</v>
      </c>
      <c r="BK801" s="19">
        <f t="shared" si="181"/>
        <v>0</v>
      </c>
      <c r="BL801" s="19">
        <f t="shared" si="181"/>
        <v>0</v>
      </c>
      <c r="BM801" s="19">
        <v>0</v>
      </c>
      <c r="BN801" s="19">
        <v>0</v>
      </c>
      <c r="BO801" s="19">
        <f t="shared" si="186"/>
        <v>0</v>
      </c>
      <c r="BP801" s="24">
        <f t="shared" si="182"/>
        <v>0</v>
      </c>
      <c r="BQ801" s="24">
        <f t="shared" si="182"/>
        <v>0</v>
      </c>
      <c r="BR801" s="24">
        <f t="shared" si="187"/>
        <v>0</v>
      </c>
      <c r="BS801" s="25" t="s">
        <v>292</v>
      </c>
    </row>
    <row r="802" spans="1:71" s="25" customFormat="1" ht="14.25" x14ac:dyDescent="0.2">
      <c r="A802" s="14">
        <v>1137</v>
      </c>
      <c r="B802" s="14"/>
      <c r="C802" s="15"/>
      <c r="D802" s="16">
        <v>16126</v>
      </c>
      <c r="E802" s="15" t="s">
        <v>6453</v>
      </c>
      <c r="F802" s="15" t="s">
        <v>6454</v>
      </c>
      <c r="G802" s="17" t="s">
        <v>6455</v>
      </c>
      <c r="H802" s="17" t="s">
        <v>6456</v>
      </c>
      <c r="I802" s="17" t="s">
        <v>86</v>
      </c>
      <c r="J802" s="15" t="s">
        <v>6457</v>
      </c>
      <c r="K802" s="15" t="s">
        <v>6458</v>
      </c>
      <c r="L802" s="18" t="s">
        <v>6459</v>
      </c>
      <c r="M802" s="15" t="s">
        <v>5423</v>
      </c>
      <c r="N802" s="15" t="s">
        <v>5424</v>
      </c>
      <c r="O802" s="16">
        <v>557</v>
      </c>
      <c r="P802" s="15" t="s">
        <v>74</v>
      </c>
      <c r="Q802" s="15">
        <v>0</v>
      </c>
      <c r="R802" s="15">
        <v>0</v>
      </c>
      <c r="S802" s="15">
        <v>0</v>
      </c>
      <c r="T802" s="15">
        <v>2.5179999999999998</v>
      </c>
      <c r="U802" s="15" t="s">
        <v>3335</v>
      </c>
      <c r="V802" s="15" t="s">
        <v>76</v>
      </c>
      <c r="W802" s="16">
        <v>0</v>
      </c>
      <c r="X802" s="16">
        <v>0</v>
      </c>
      <c r="Y802" s="15">
        <v>114957</v>
      </c>
      <c r="Z802" s="15">
        <v>2.6389999999999998</v>
      </c>
      <c r="AA802" s="15" t="s">
        <v>6460</v>
      </c>
      <c r="AB802" s="15" t="s">
        <v>78</v>
      </c>
      <c r="AC802" s="15">
        <v>0</v>
      </c>
      <c r="AD802" s="15"/>
      <c r="AE802" s="15" t="s">
        <v>78</v>
      </c>
      <c r="AF802" s="15" t="s">
        <v>78</v>
      </c>
      <c r="AG802" s="16">
        <v>1</v>
      </c>
      <c r="AH802" s="15" t="s">
        <v>6461</v>
      </c>
      <c r="AI802" s="15" t="s">
        <v>78</v>
      </c>
      <c r="AJ802" s="15">
        <v>114957.165527</v>
      </c>
      <c r="AK802" s="15">
        <v>2488.13554823</v>
      </c>
      <c r="AL802" s="15">
        <v>3091245.7349700001</v>
      </c>
      <c r="AM802" s="15">
        <v>1426151.79379</v>
      </c>
      <c r="AN802" s="14"/>
      <c r="AO802" s="14"/>
      <c r="AP802" s="19">
        <v>0</v>
      </c>
      <c r="AQ802" s="19">
        <v>0</v>
      </c>
      <c r="AR802" s="19">
        <v>0</v>
      </c>
      <c r="AS802" s="19">
        <v>0</v>
      </c>
      <c r="AT802" s="19">
        <f t="shared" si="178"/>
        <v>0</v>
      </c>
      <c r="AU802" s="19">
        <v>0</v>
      </c>
      <c r="AV802" s="19">
        <v>0</v>
      </c>
      <c r="AW802" s="19">
        <v>0</v>
      </c>
      <c r="AX802" s="19">
        <v>0</v>
      </c>
      <c r="AY802" s="20">
        <f t="shared" si="179"/>
        <v>0</v>
      </c>
      <c r="AZ802" s="19">
        <f t="shared" si="180"/>
        <v>0</v>
      </c>
      <c r="BA802" s="21">
        <v>1.4712000000000001</v>
      </c>
      <c r="BB802" s="21">
        <v>2.0617000000000001</v>
      </c>
      <c r="BC802" s="22"/>
      <c r="BD802" s="19">
        <v>0</v>
      </c>
      <c r="BE802" s="19">
        <f t="shared" si="184"/>
        <v>0</v>
      </c>
      <c r="BF802" s="19">
        <f t="shared" si="185"/>
        <v>0</v>
      </c>
      <c r="BG802" s="23">
        <v>3.4819999999999997E-2</v>
      </c>
      <c r="BH802" s="23">
        <f t="shared" si="183"/>
        <v>3.4819999999999997E-2</v>
      </c>
      <c r="BI802" s="19">
        <v>0</v>
      </c>
      <c r="BJ802" s="19">
        <v>0</v>
      </c>
      <c r="BK802" s="19">
        <f t="shared" si="181"/>
        <v>0</v>
      </c>
      <c r="BL802" s="19">
        <f t="shared" si="181"/>
        <v>0</v>
      </c>
      <c r="BM802" s="19">
        <v>0</v>
      </c>
      <c r="BN802" s="19">
        <v>0</v>
      </c>
      <c r="BO802" s="19">
        <f t="shared" si="186"/>
        <v>0</v>
      </c>
      <c r="BP802" s="24">
        <f t="shared" si="182"/>
        <v>0</v>
      </c>
      <c r="BQ802" s="24">
        <f t="shared" si="182"/>
        <v>0</v>
      </c>
      <c r="BR802" s="24">
        <f t="shared" si="187"/>
        <v>0</v>
      </c>
    </row>
    <row r="803" spans="1:71" s="25" customFormat="1" ht="14.25" x14ac:dyDescent="0.2">
      <c r="A803" s="14">
        <v>1138</v>
      </c>
      <c r="B803" s="14"/>
      <c r="C803" s="15" t="s">
        <v>571</v>
      </c>
      <c r="D803" s="16">
        <v>18117</v>
      </c>
      <c r="E803" s="15" t="s">
        <v>6462</v>
      </c>
      <c r="F803" s="15" t="s">
        <v>6463</v>
      </c>
      <c r="G803" s="17" t="s">
        <v>6464</v>
      </c>
      <c r="H803" s="17" t="s">
        <v>6465</v>
      </c>
      <c r="I803" s="17" t="s">
        <v>86</v>
      </c>
      <c r="J803" s="15" t="s">
        <v>6466</v>
      </c>
      <c r="K803" s="15" t="s">
        <v>6467</v>
      </c>
      <c r="L803" s="18" t="s">
        <v>6468</v>
      </c>
      <c r="M803" s="15" t="s">
        <v>3654</v>
      </c>
      <c r="N803" s="15" t="s">
        <v>3655</v>
      </c>
      <c r="O803" s="16">
        <v>610</v>
      </c>
      <c r="P803" s="15" t="s">
        <v>272</v>
      </c>
      <c r="Q803" s="15">
        <v>0</v>
      </c>
      <c r="R803" s="15">
        <v>0</v>
      </c>
      <c r="S803" s="15">
        <v>0</v>
      </c>
      <c r="T803" s="15">
        <v>0.04</v>
      </c>
      <c r="U803" s="15" t="s">
        <v>3335</v>
      </c>
      <c r="V803" s="15" t="s">
        <v>76</v>
      </c>
      <c r="W803" s="16">
        <v>0</v>
      </c>
      <c r="X803" s="16">
        <v>0</v>
      </c>
      <c r="Y803" s="15">
        <v>3342</v>
      </c>
      <c r="Z803" s="15">
        <v>7.6999999999999999E-2</v>
      </c>
      <c r="AA803" s="15" t="s">
        <v>78</v>
      </c>
      <c r="AB803" s="15" t="s">
        <v>78</v>
      </c>
      <c r="AC803" s="15">
        <v>0</v>
      </c>
      <c r="AD803" s="15"/>
      <c r="AE803" s="15" t="s">
        <v>147</v>
      </c>
      <c r="AF803" s="15" t="s">
        <v>6469</v>
      </c>
      <c r="AG803" s="16">
        <v>1</v>
      </c>
      <c r="AH803" s="15" t="s">
        <v>6470</v>
      </c>
      <c r="AI803" s="15" t="s">
        <v>78</v>
      </c>
      <c r="AJ803" s="15">
        <v>3341.7392578099998</v>
      </c>
      <c r="AK803" s="15">
        <v>260.81468879300002</v>
      </c>
      <c r="AL803" s="15">
        <v>3091167.1212200001</v>
      </c>
      <c r="AM803" s="15">
        <v>1426793.2727900001</v>
      </c>
      <c r="AN803" s="14"/>
      <c r="AO803" s="14"/>
      <c r="AP803" s="19">
        <v>0</v>
      </c>
      <c r="AQ803" s="19">
        <v>0</v>
      </c>
      <c r="AR803" s="19">
        <v>0</v>
      </c>
      <c r="AS803" s="19">
        <v>0</v>
      </c>
      <c r="AT803" s="19">
        <f t="shared" si="178"/>
        <v>0</v>
      </c>
      <c r="AU803" s="19">
        <v>0</v>
      </c>
      <c r="AV803" s="19">
        <v>0</v>
      </c>
      <c r="AW803" s="19">
        <v>0</v>
      </c>
      <c r="AX803" s="19">
        <v>0</v>
      </c>
      <c r="AY803" s="20">
        <f t="shared" si="179"/>
        <v>0</v>
      </c>
      <c r="AZ803" s="19">
        <f t="shared" si="180"/>
        <v>0</v>
      </c>
      <c r="BA803" s="21">
        <v>1.4712000000000001</v>
      </c>
      <c r="BB803" s="21">
        <v>2.0617000000000001</v>
      </c>
      <c r="BC803" s="22"/>
      <c r="BD803" s="19">
        <v>0</v>
      </c>
      <c r="BE803" s="19">
        <f t="shared" si="184"/>
        <v>0</v>
      </c>
      <c r="BF803" s="19">
        <f t="shared" si="185"/>
        <v>0</v>
      </c>
      <c r="BG803" s="23">
        <v>3.4819999999999997E-2</v>
      </c>
      <c r="BH803" s="23">
        <f t="shared" si="183"/>
        <v>3.4819999999999997E-2</v>
      </c>
      <c r="BI803" s="19">
        <v>0</v>
      </c>
      <c r="BJ803" s="19">
        <v>0</v>
      </c>
      <c r="BK803" s="19">
        <f t="shared" si="181"/>
        <v>0</v>
      </c>
      <c r="BL803" s="19">
        <f t="shared" si="181"/>
        <v>0</v>
      </c>
      <c r="BM803" s="19">
        <v>0</v>
      </c>
      <c r="BN803" s="19">
        <v>0</v>
      </c>
      <c r="BO803" s="19">
        <f t="shared" si="186"/>
        <v>0</v>
      </c>
      <c r="BP803" s="24">
        <f t="shared" si="182"/>
        <v>0</v>
      </c>
      <c r="BQ803" s="24">
        <f t="shared" si="182"/>
        <v>0</v>
      </c>
      <c r="BR803" s="24">
        <f t="shared" si="187"/>
        <v>0</v>
      </c>
      <c r="BS803" s="25" t="s">
        <v>292</v>
      </c>
    </row>
    <row r="804" spans="1:71" s="25" customFormat="1" ht="14.25" x14ac:dyDescent="0.2">
      <c r="A804" s="14">
        <v>1139</v>
      </c>
      <c r="B804" s="14"/>
      <c r="C804" s="15"/>
      <c r="D804" s="16">
        <v>31603</v>
      </c>
      <c r="E804" s="15" t="s">
        <v>6471</v>
      </c>
      <c r="F804" s="15" t="s">
        <v>6472</v>
      </c>
      <c r="G804" s="17" t="s">
        <v>6473</v>
      </c>
      <c r="H804" s="17" t="s">
        <v>6474</v>
      </c>
      <c r="I804" s="17" t="s">
        <v>205</v>
      </c>
      <c r="J804" s="15" t="s">
        <v>6475</v>
      </c>
      <c r="K804" s="15" t="s">
        <v>86</v>
      </c>
      <c r="L804" s="18" t="s">
        <v>6476</v>
      </c>
      <c r="M804" s="15" t="s">
        <v>5423</v>
      </c>
      <c r="N804" s="15" t="s">
        <v>5424</v>
      </c>
      <c r="O804" s="16">
        <v>557</v>
      </c>
      <c r="P804" s="15" t="s">
        <v>74</v>
      </c>
      <c r="Q804" s="15">
        <v>0</v>
      </c>
      <c r="R804" s="15">
        <v>0</v>
      </c>
      <c r="S804" s="15">
        <v>0</v>
      </c>
      <c r="T804" s="15">
        <v>3.5059999999999998</v>
      </c>
      <c r="U804" s="15" t="s">
        <v>3335</v>
      </c>
      <c r="V804" s="15" t="s">
        <v>76</v>
      </c>
      <c r="W804" s="16">
        <v>0</v>
      </c>
      <c r="X804" s="16">
        <v>0</v>
      </c>
      <c r="Y804" s="15">
        <v>143348</v>
      </c>
      <c r="Z804" s="15">
        <v>3.2909999999999999</v>
      </c>
      <c r="AA804" s="15" t="s">
        <v>6460</v>
      </c>
      <c r="AB804" s="15" t="s">
        <v>78</v>
      </c>
      <c r="AC804" s="15">
        <v>0</v>
      </c>
      <c r="AD804" s="15"/>
      <c r="AE804" s="15" t="s">
        <v>78</v>
      </c>
      <c r="AF804" s="15" t="s">
        <v>78</v>
      </c>
      <c r="AG804" s="16">
        <v>1</v>
      </c>
      <c r="AH804" s="15" t="s">
        <v>6477</v>
      </c>
      <c r="AI804" s="15" t="s">
        <v>78</v>
      </c>
      <c r="AJ804" s="15">
        <v>143348.38769500001</v>
      </c>
      <c r="AK804" s="15">
        <v>1814.6501784500001</v>
      </c>
      <c r="AL804" s="15">
        <v>3091038.4900199999</v>
      </c>
      <c r="AM804" s="15">
        <v>1426406.9490799999</v>
      </c>
      <c r="AN804" s="14"/>
      <c r="AO804" s="14"/>
      <c r="AP804" s="19">
        <v>0</v>
      </c>
      <c r="AQ804" s="19">
        <v>0</v>
      </c>
      <c r="AR804" s="19">
        <v>0</v>
      </c>
      <c r="AS804" s="19">
        <v>0</v>
      </c>
      <c r="AT804" s="19">
        <f t="shared" si="178"/>
        <v>0</v>
      </c>
      <c r="AU804" s="19">
        <v>0</v>
      </c>
      <c r="AV804" s="19">
        <v>0</v>
      </c>
      <c r="AW804" s="19">
        <v>0</v>
      </c>
      <c r="AX804" s="19">
        <v>0</v>
      </c>
      <c r="AY804" s="20">
        <f t="shared" si="179"/>
        <v>0</v>
      </c>
      <c r="AZ804" s="19">
        <f t="shared" si="180"/>
        <v>0</v>
      </c>
      <c r="BA804" s="21">
        <v>1.4712000000000001</v>
      </c>
      <c r="BB804" s="21">
        <v>2.0617000000000001</v>
      </c>
      <c r="BC804" s="22"/>
      <c r="BD804" s="19">
        <v>0</v>
      </c>
      <c r="BE804" s="19">
        <f t="shared" si="184"/>
        <v>0</v>
      </c>
      <c r="BF804" s="19">
        <f t="shared" si="185"/>
        <v>0</v>
      </c>
      <c r="BG804" s="23">
        <v>3.4819999999999997E-2</v>
      </c>
      <c r="BH804" s="23">
        <f t="shared" si="183"/>
        <v>3.4819999999999997E-2</v>
      </c>
      <c r="BI804" s="19">
        <v>0</v>
      </c>
      <c r="BJ804" s="19">
        <v>0</v>
      </c>
      <c r="BK804" s="19">
        <f t="shared" si="181"/>
        <v>0</v>
      </c>
      <c r="BL804" s="19">
        <f t="shared" si="181"/>
        <v>0</v>
      </c>
      <c r="BM804" s="19">
        <v>0</v>
      </c>
      <c r="BN804" s="19">
        <v>0</v>
      </c>
      <c r="BO804" s="19">
        <f t="shared" si="186"/>
        <v>0</v>
      </c>
      <c r="BP804" s="24">
        <f t="shared" si="182"/>
        <v>0</v>
      </c>
      <c r="BQ804" s="24">
        <f t="shared" si="182"/>
        <v>0</v>
      </c>
      <c r="BR804" s="24">
        <f t="shared" si="187"/>
        <v>0</v>
      </c>
    </row>
    <row r="805" spans="1:71" s="25" customFormat="1" ht="14.25" x14ac:dyDescent="0.2">
      <c r="A805" s="14">
        <v>1140</v>
      </c>
      <c r="B805" s="14"/>
      <c r="C805" s="15" t="s">
        <v>6478</v>
      </c>
      <c r="D805" s="16">
        <v>17155</v>
      </c>
      <c r="E805" s="15" t="s">
        <v>6479</v>
      </c>
      <c r="F805" s="15" t="s">
        <v>6478</v>
      </c>
      <c r="G805" s="17" t="s">
        <v>6480</v>
      </c>
      <c r="H805" s="17" t="s">
        <v>6481</v>
      </c>
      <c r="I805" s="17" t="s">
        <v>6482</v>
      </c>
      <c r="J805" s="15" t="s">
        <v>6483</v>
      </c>
      <c r="K805" s="15" t="s">
        <v>88</v>
      </c>
      <c r="L805" s="18" t="s">
        <v>6484</v>
      </c>
      <c r="M805" s="15" t="s">
        <v>3654</v>
      </c>
      <c r="N805" s="15" t="s">
        <v>3655</v>
      </c>
      <c r="O805" s="16">
        <v>610</v>
      </c>
      <c r="P805" s="15" t="s">
        <v>272</v>
      </c>
      <c r="Q805" s="15">
        <v>0</v>
      </c>
      <c r="R805" s="15">
        <v>0</v>
      </c>
      <c r="S805" s="15">
        <v>0</v>
      </c>
      <c r="T805" s="15">
        <v>0.26</v>
      </c>
      <c r="U805" s="15" t="s">
        <v>3335</v>
      </c>
      <c r="V805" s="15" t="s">
        <v>76</v>
      </c>
      <c r="W805" s="16">
        <v>0</v>
      </c>
      <c r="X805" s="16">
        <v>0</v>
      </c>
      <c r="Y805" s="15">
        <v>13599</v>
      </c>
      <c r="Z805" s="15">
        <v>0.312</v>
      </c>
      <c r="AA805" s="15" t="s">
        <v>78</v>
      </c>
      <c r="AB805" s="15" t="s">
        <v>78</v>
      </c>
      <c r="AC805" s="15">
        <v>0</v>
      </c>
      <c r="AD805" s="15"/>
      <c r="AE805" s="15" t="s">
        <v>78</v>
      </c>
      <c r="AF805" s="15" t="s">
        <v>78</v>
      </c>
      <c r="AG805" s="16">
        <v>1</v>
      </c>
      <c r="AH805" s="15" t="s">
        <v>6485</v>
      </c>
      <c r="AI805" s="15" t="s">
        <v>78</v>
      </c>
      <c r="AJ805" s="15">
        <v>13598.5664063</v>
      </c>
      <c r="AK805" s="15">
        <v>1219.32703485</v>
      </c>
      <c r="AL805" s="15">
        <v>3089776.5687799999</v>
      </c>
      <c r="AM805" s="15">
        <v>1426792.9887900001</v>
      </c>
      <c r="AN805" s="14"/>
      <c r="AO805" s="14"/>
      <c r="AP805" s="19">
        <v>0</v>
      </c>
      <c r="AQ805" s="19">
        <v>0</v>
      </c>
      <c r="AR805" s="19">
        <v>0</v>
      </c>
      <c r="AS805" s="19">
        <v>0</v>
      </c>
      <c r="AT805" s="19">
        <f t="shared" si="178"/>
        <v>0</v>
      </c>
      <c r="AU805" s="19">
        <v>0</v>
      </c>
      <c r="AV805" s="19">
        <v>0</v>
      </c>
      <c r="AW805" s="19">
        <v>0</v>
      </c>
      <c r="AX805" s="19">
        <v>0</v>
      </c>
      <c r="AY805" s="20">
        <f t="shared" si="179"/>
        <v>0</v>
      </c>
      <c r="AZ805" s="19">
        <f t="shared" si="180"/>
        <v>0</v>
      </c>
      <c r="BA805" s="21">
        <v>1.4712000000000001</v>
      </c>
      <c r="BB805" s="21">
        <v>2.0617000000000001</v>
      </c>
      <c r="BC805" s="22"/>
      <c r="BD805" s="19">
        <v>0</v>
      </c>
      <c r="BE805" s="19">
        <f t="shared" si="184"/>
        <v>0</v>
      </c>
      <c r="BF805" s="19">
        <f t="shared" si="185"/>
        <v>0</v>
      </c>
      <c r="BG805" s="23">
        <v>3.4819999999999997E-2</v>
      </c>
      <c r="BH805" s="23">
        <f t="shared" si="183"/>
        <v>3.4819999999999997E-2</v>
      </c>
      <c r="BI805" s="19">
        <v>0</v>
      </c>
      <c r="BJ805" s="19">
        <v>0</v>
      </c>
      <c r="BK805" s="19">
        <f t="shared" si="181"/>
        <v>0</v>
      </c>
      <c r="BL805" s="19">
        <f t="shared" si="181"/>
        <v>0</v>
      </c>
      <c r="BM805" s="19">
        <v>0</v>
      </c>
      <c r="BN805" s="19">
        <v>0</v>
      </c>
      <c r="BO805" s="19">
        <f t="shared" si="186"/>
        <v>0</v>
      </c>
      <c r="BP805" s="24">
        <f t="shared" si="182"/>
        <v>0</v>
      </c>
      <c r="BQ805" s="24">
        <f t="shared" si="182"/>
        <v>0</v>
      </c>
      <c r="BR805" s="24">
        <f t="shared" si="187"/>
        <v>0</v>
      </c>
      <c r="BS805" s="25" t="s">
        <v>292</v>
      </c>
    </row>
    <row r="806" spans="1:71" s="25" customFormat="1" ht="14.25" x14ac:dyDescent="0.2">
      <c r="A806" s="14">
        <v>1141</v>
      </c>
      <c r="B806" s="14"/>
      <c r="C806" s="15" t="s">
        <v>6486</v>
      </c>
      <c r="D806" s="16">
        <v>34586</v>
      </c>
      <c r="E806" s="15" t="s">
        <v>6487</v>
      </c>
      <c r="F806" s="15" t="s">
        <v>6488</v>
      </c>
      <c r="G806" s="17" t="s">
        <v>6489</v>
      </c>
      <c r="H806" s="17" t="s">
        <v>6490</v>
      </c>
      <c r="I806" s="17" t="s">
        <v>2934</v>
      </c>
      <c r="J806" s="15" t="s">
        <v>6491</v>
      </c>
      <c r="K806" s="15" t="s">
        <v>88</v>
      </c>
      <c r="L806" s="18"/>
      <c r="M806" s="15"/>
      <c r="N806" s="15"/>
      <c r="O806" s="16"/>
      <c r="P806" s="15"/>
      <c r="Q806" s="15"/>
      <c r="R806" s="15"/>
      <c r="S806" s="15"/>
      <c r="T806" s="15"/>
      <c r="U806" s="15"/>
      <c r="V806" s="15"/>
      <c r="W806" s="16"/>
      <c r="X806" s="16"/>
      <c r="Y806" s="15"/>
      <c r="Z806" s="15"/>
      <c r="AA806" s="15"/>
      <c r="AB806" s="15"/>
      <c r="AC806" s="15"/>
      <c r="AD806" s="15"/>
      <c r="AE806" s="15"/>
      <c r="AF806" s="15"/>
      <c r="AG806" s="16"/>
      <c r="AH806" s="15"/>
      <c r="AI806" s="15"/>
      <c r="AJ806" s="15"/>
      <c r="AK806" s="15"/>
      <c r="AL806" s="15"/>
      <c r="AM806" s="15"/>
      <c r="AN806" s="14"/>
      <c r="AO806" s="14"/>
      <c r="AP806" s="19"/>
      <c r="AQ806" s="19"/>
      <c r="AR806" s="19"/>
      <c r="AS806" s="19"/>
      <c r="AT806" s="19"/>
      <c r="AU806" s="19"/>
      <c r="AV806" s="19"/>
      <c r="AW806" s="19"/>
      <c r="AX806" s="19"/>
      <c r="AY806" s="20"/>
      <c r="AZ806" s="19"/>
      <c r="BA806" s="21"/>
      <c r="BB806" s="21"/>
      <c r="BC806" s="22"/>
      <c r="BD806" s="19">
        <v>0</v>
      </c>
      <c r="BE806" s="19"/>
      <c r="BF806" s="19"/>
      <c r="BG806" s="23"/>
      <c r="BH806" s="23"/>
      <c r="BI806" s="19">
        <v>0</v>
      </c>
      <c r="BJ806" s="19">
        <v>0</v>
      </c>
      <c r="BK806" s="19"/>
      <c r="BL806" s="19"/>
      <c r="BM806" s="19">
        <v>0</v>
      </c>
      <c r="BN806" s="19">
        <v>0</v>
      </c>
      <c r="BO806" s="19">
        <f t="shared" si="186"/>
        <v>0</v>
      </c>
      <c r="BP806" s="24"/>
      <c r="BQ806" s="24"/>
      <c r="BR806" s="24"/>
    </row>
    <row r="807" spans="1:71" s="25" customFormat="1" ht="14.25" x14ac:dyDescent="0.2">
      <c r="A807" s="14">
        <v>1142</v>
      </c>
      <c r="B807" s="14"/>
      <c r="C807" s="15" t="s">
        <v>6492</v>
      </c>
      <c r="D807" s="16">
        <v>2649</v>
      </c>
      <c r="E807" s="15" t="s">
        <v>6493</v>
      </c>
      <c r="F807" s="15" t="s">
        <v>6492</v>
      </c>
      <c r="G807" s="17" t="s">
        <v>6494</v>
      </c>
      <c r="H807" s="17" t="s">
        <v>6495</v>
      </c>
      <c r="I807" s="17" t="s">
        <v>86</v>
      </c>
      <c r="J807" s="15" t="s">
        <v>6496</v>
      </c>
      <c r="K807" s="15" t="s">
        <v>6497</v>
      </c>
      <c r="L807" s="18"/>
      <c r="M807" s="15"/>
      <c r="N807" s="15"/>
      <c r="O807" s="16"/>
      <c r="P807" s="15"/>
      <c r="Q807" s="15"/>
      <c r="R807" s="15"/>
      <c r="S807" s="15"/>
      <c r="T807" s="15"/>
      <c r="U807" s="15"/>
      <c r="V807" s="15"/>
      <c r="W807" s="16"/>
      <c r="X807" s="16"/>
      <c r="Y807" s="15"/>
      <c r="Z807" s="15"/>
      <c r="AA807" s="15"/>
      <c r="AB807" s="15"/>
      <c r="AC807" s="15"/>
      <c r="AD807" s="15"/>
      <c r="AE807" s="15"/>
      <c r="AF807" s="15"/>
      <c r="AG807" s="16"/>
      <c r="AH807" s="15"/>
      <c r="AI807" s="15"/>
      <c r="AJ807" s="15"/>
      <c r="AK807" s="15"/>
      <c r="AL807" s="15"/>
      <c r="AM807" s="15"/>
      <c r="AN807" s="14"/>
      <c r="AO807" s="14"/>
      <c r="AP807" s="19"/>
      <c r="AQ807" s="19"/>
      <c r="AR807" s="19"/>
      <c r="AS807" s="19"/>
      <c r="AT807" s="19"/>
      <c r="AU807" s="19"/>
      <c r="AV807" s="19"/>
      <c r="AW807" s="19"/>
      <c r="AX807" s="19"/>
      <c r="AY807" s="20"/>
      <c r="AZ807" s="19"/>
      <c r="BA807" s="21"/>
      <c r="BB807" s="21"/>
      <c r="BC807" s="22"/>
      <c r="BD807" s="19">
        <v>0</v>
      </c>
      <c r="BE807" s="19"/>
      <c r="BF807" s="19"/>
      <c r="BG807" s="23"/>
      <c r="BH807" s="23"/>
      <c r="BI807" s="19">
        <v>0</v>
      </c>
      <c r="BJ807" s="19">
        <v>0</v>
      </c>
      <c r="BK807" s="19"/>
      <c r="BL807" s="19"/>
      <c r="BM807" s="19">
        <v>0</v>
      </c>
      <c r="BN807" s="19">
        <v>0</v>
      </c>
      <c r="BO807" s="19">
        <f t="shared" si="186"/>
        <v>0</v>
      </c>
      <c r="BP807" s="24"/>
      <c r="BQ807" s="24"/>
      <c r="BR807" s="24"/>
    </row>
    <row r="808" spans="1:71" s="25" customFormat="1" ht="14.25" x14ac:dyDescent="0.2">
      <c r="A808" s="14">
        <v>1143</v>
      </c>
      <c r="B808" s="14"/>
      <c r="C808" s="15"/>
      <c r="D808" s="16">
        <v>3050</v>
      </c>
      <c r="E808" s="15" t="s">
        <v>6498</v>
      </c>
      <c r="F808" s="15" t="s">
        <v>6499</v>
      </c>
      <c r="G808" s="17" t="s">
        <v>6500</v>
      </c>
      <c r="H808" s="17" t="s">
        <v>6501</v>
      </c>
      <c r="I808" s="17" t="s">
        <v>86</v>
      </c>
      <c r="J808" s="15" t="s">
        <v>6501</v>
      </c>
      <c r="K808" s="15" t="s">
        <v>6502</v>
      </c>
      <c r="L808" s="18" t="s">
        <v>6503</v>
      </c>
      <c r="M808" s="15" t="s">
        <v>6450</v>
      </c>
      <c r="N808" s="15" t="s">
        <v>6451</v>
      </c>
      <c r="O808" s="16">
        <v>511</v>
      </c>
      <c r="P808" s="15" t="s">
        <v>569</v>
      </c>
      <c r="Q808" s="15">
        <v>28100</v>
      </c>
      <c r="R808" s="15">
        <v>56900</v>
      </c>
      <c r="S808" s="15">
        <v>85000</v>
      </c>
      <c r="T808" s="15">
        <v>0.75</v>
      </c>
      <c r="U808" s="15" t="s">
        <v>3335</v>
      </c>
      <c r="V808" s="15" t="s">
        <v>76</v>
      </c>
      <c r="W808" s="16">
        <v>1</v>
      </c>
      <c r="X808" s="16">
        <v>0</v>
      </c>
      <c r="Y808" s="15">
        <v>24030</v>
      </c>
      <c r="Z808" s="15">
        <v>0.55200000000000005</v>
      </c>
      <c r="AA808" s="15" t="s">
        <v>78</v>
      </c>
      <c r="AB808" s="15" t="s">
        <v>78</v>
      </c>
      <c r="AC808" s="15">
        <v>0</v>
      </c>
      <c r="AD808" s="15"/>
      <c r="AE808" s="15" t="s">
        <v>78</v>
      </c>
      <c r="AF808" s="15" t="s">
        <v>78</v>
      </c>
      <c r="AG808" s="16">
        <v>1</v>
      </c>
      <c r="AH808" s="15" t="s">
        <v>6504</v>
      </c>
      <c r="AI808" s="15" t="s">
        <v>78</v>
      </c>
      <c r="AJ808" s="15">
        <v>24029.8896484</v>
      </c>
      <c r="AK808" s="15">
        <v>630.73217730600004</v>
      </c>
      <c r="AL808" s="15">
        <v>3090977.48275</v>
      </c>
      <c r="AM808" s="15">
        <v>1426714.3397299999</v>
      </c>
      <c r="AN808" s="14"/>
      <c r="AO808" s="14"/>
      <c r="AP808" s="19">
        <v>28100</v>
      </c>
      <c r="AQ808" s="19">
        <v>56300</v>
      </c>
      <c r="AR808" s="19">
        <v>0</v>
      </c>
      <c r="AS808" s="19">
        <v>0</v>
      </c>
      <c r="AT808" s="19">
        <f t="shared" ref="AT808:AT999" si="188">SUM(AP808:AS808)</f>
        <v>84400</v>
      </c>
      <c r="AU808" s="19">
        <v>45000</v>
      </c>
      <c r="AV808" s="19">
        <v>0</v>
      </c>
      <c r="AW808" s="19">
        <v>13790</v>
      </c>
      <c r="AX808" s="19">
        <v>12480</v>
      </c>
      <c r="AY808" s="20">
        <f t="shared" ref="AY808" si="189">SUM(AU808:AX808)</f>
        <v>71270</v>
      </c>
      <c r="AZ808" s="19">
        <f t="shared" ref="AZ808:AZ869" si="190">AT808-AY808</f>
        <v>13130</v>
      </c>
      <c r="BA808" s="21">
        <v>1.4712000000000001</v>
      </c>
      <c r="BB808" s="21">
        <v>2.0617000000000001</v>
      </c>
      <c r="BC808" s="22"/>
      <c r="BD808" s="19">
        <v>844</v>
      </c>
      <c r="BE808" s="19">
        <f t="shared" ref="BE808:BE869" si="191">(AZ808/100)*BA808</f>
        <v>193.16856000000001</v>
      </c>
      <c r="BF808" s="19">
        <f t="shared" ref="BF808:BF869" si="192">(AZ808/100)*BB808</f>
        <v>270.70121000000006</v>
      </c>
      <c r="BG808" s="23">
        <v>3.4819999999999997E-2</v>
      </c>
      <c r="BH808" s="23">
        <f t="shared" ref="BH808:BH869" si="193">BG808</f>
        <v>3.4819999999999997E-2</v>
      </c>
      <c r="BI808" s="19">
        <v>6.7261292591999995</v>
      </c>
      <c r="BJ808" s="19">
        <v>9.4258161322000014</v>
      </c>
      <c r="BK808" s="19">
        <f t="shared" ref="BK808:BL868" si="194">BE808-BI808</f>
        <v>186.44243074080001</v>
      </c>
      <c r="BL808" s="19">
        <f t="shared" si="194"/>
        <v>261.27539386780006</v>
      </c>
      <c r="BM808" s="19">
        <v>0</v>
      </c>
      <c r="BN808" s="19">
        <v>0</v>
      </c>
      <c r="BO808" s="19">
        <f t="shared" si="186"/>
        <v>0</v>
      </c>
      <c r="BP808" s="24">
        <f t="shared" ref="BP808:BQ868" si="195">BK808-BM808</f>
        <v>186.44243074080001</v>
      </c>
      <c r="BQ808" s="24">
        <f t="shared" si="195"/>
        <v>261.27539386780006</v>
      </c>
      <c r="BR808" s="24">
        <f t="shared" ref="BR808:BR869" si="196">BQ808-BP808</f>
        <v>74.832963127000056</v>
      </c>
      <c r="BS808" s="25" t="s">
        <v>1141</v>
      </c>
    </row>
    <row r="809" spans="1:71" s="25" customFormat="1" ht="14.25" x14ac:dyDescent="0.2">
      <c r="A809" s="14">
        <v>1144</v>
      </c>
      <c r="B809" s="14"/>
      <c r="C809" s="15" t="s">
        <v>6505</v>
      </c>
      <c r="D809" s="16">
        <v>9869</v>
      </c>
      <c r="E809" s="15" t="s">
        <v>6506</v>
      </c>
      <c r="F809" s="15" t="s">
        <v>6505</v>
      </c>
      <c r="G809" s="17" t="s">
        <v>6507</v>
      </c>
      <c r="H809" s="17" t="s">
        <v>6508</v>
      </c>
      <c r="I809" s="17" t="s">
        <v>86</v>
      </c>
      <c r="J809" s="15" t="s">
        <v>6509</v>
      </c>
      <c r="K809" s="15" t="s">
        <v>929</v>
      </c>
      <c r="L809" s="18" t="s">
        <v>6510</v>
      </c>
      <c r="M809" s="15" t="s">
        <v>6450</v>
      </c>
      <c r="N809" s="15" t="s">
        <v>6451</v>
      </c>
      <c r="O809" s="16">
        <v>610</v>
      </c>
      <c r="P809" s="15" t="s">
        <v>272</v>
      </c>
      <c r="Q809" s="15">
        <v>0</v>
      </c>
      <c r="R809" s="15">
        <v>0</v>
      </c>
      <c r="S809" s="15">
        <v>0</v>
      </c>
      <c r="T809" s="15">
        <v>0.08</v>
      </c>
      <c r="U809" s="15" t="s">
        <v>3335</v>
      </c>
      <c r="V809" s="15" t="s">
        <v>76</v>
      </c>
      <c r="W809" s="16">
        <v>0</v>
      </c>
      <c r="X809" s="16">
        <v>0</v>
      </c>
      <c r="Y809" s="15">
        <v>6465</v>
      </c>
      <c r="Z809" s="15">
        <v>0.14799999999999999</v>
      </c>
      <c r="AA809" s="15" t="s">
        <v>78</v>
      </c>
      <c r="AB809" s="15" t="s">
        <v>78</v>
      </c>
      <c r="AC809" s="15">
        <v>0</v>
      </c>
      <c r="AD809" s="15"/>
      <c r="AE809" s="15" t="s">
        <v>468</v>
      </c>
      <c r="AF809" s="15" t="s">
        <v>1248</v>
      </c>
      <c r="AG809" s="16">
        <v>1</v>
      </c>
      <c r="AH809" s="15" t="s">
        <v>6511</v>
      </c>
      <c r="AI809" s="15" t="s">
        <v>78</v>
      </c>
      <c r="AJ809" s="15">
        <v>6464.78125</v>
      </c>
      <c r="AK809" s="15">
        <v>443.64313230300002</v>
      </c>
      <c r="AL809" s="15">
        <v>3090976.13216</v>
      </c>
      <c r="AM809" s="15">
        <v>1426796.0355700001</v>
      </c>
      <c r="AN809" s="14"/>
      <c r="AO809" s="14"/>
      <c r="AP809" s="19">
        <v>0</v>
      </c>
      <c r="AQ809" s="19">
        <v>0</v>
      </c>
      <c r="AR809" s="19">
        <v>0</v>
      </c>
      <c r="AS809" s="19">
        <v>0</v>
      </c>
      <c r="AT809" s="19">
        <f t="shared" si="188"/>
        <v>0</v>
      </c>
      <c r="AU809" s="19">
        <v>0</v>
      </c>
      <c r="AV809" s="19">
        <v>0</v>
      </c>
      <c r="AW809" s="19">
        <v>0</v>
      </c>
      <c r="AX809" s="19">
        <v>0</v>
      </c>
      <c r="AY809" s="20">
        <f t="shared" ref="AY809:AY958" si="197">SUM(AU809:AX809)</f>
        <v>0</v>
      </c>
      <c r="AZ809" s="19">
        <f t="shared" si="190"/>
        <v>0</v>
      </c>
      <c r="BA809" s="21">
        <v>1.4712000000000001</v>
      </c>
      <c r="BB809" s="21">
        <v>2.0617000000000001</v>
      </c>
      <c r="BC809" s="22"/>
      <c r="BD809" s="19">
        <v>0</v>
      </c>
      <c r="BE809" s="19">
        <f t="shared" si="191"/>
        <v>0</v>
      </c>
      <c r="BF809" s="19">
        <f t="shared" si="192"/>
        <v>0</v>
      </c>
      <c r="BG809" s="23">
        <v>3.4819999999999997E-2</v>
      </c>
      <c r="BH809" s="23">
        <f t="shared" si="193"/>
        <v>3.4819999999999997E-2</v>
      </c>
      <c r="BI809" s="19">
        <v>0</v>
      </c>
      <c r="BJ809" s="19">
        <v>0</v>
      </c>
      <c r="BK809" s="19">
        <f t="shared" si="194"/>
        <v>0</v>
      </c>
      <c r="BL809" s="19">
        <f t="shared" si="194"/>
        <v>0</v>
      </c>
      <c r="BM809" s="19">
        <v>0</v>
      </c>
      <c r="BN809" s="19">
        <v>0</v>
      </c>
      <c r="BO809" s="19">
        <f t="shared" si="186"/>
        <v>0</v>
      </c>
      <c r="BP809" s="24">
        <f t="shared" si="195"/>
        <v>0</v>
      </c>
      <c r="BQ809" s="24">
        <f t="shared" si="195"/>
        <v>0</v>
      </c>
      <c r="BR809" s="24">
        <f t="shared" si="196"/>
        <v>0</v>
      </c>
      <c r="BS809" s="25" t="s">
        <v>292</v>
      </c>
    </row>
    <row r="810" spans="1:71" s="25" customFormat="1" ht="14.25" x14ac:dyDescent="0.2">
      <c r="A810" s="14">
        <v>1145</v>
      </c>
      <c r="B810" s="14"/>
      <c r="C810" s="15" t="s">
        <v>6512</v>
      </c>
      <c r="D810" s="16">
        <v>5599</v>
      </c>
      <c r="E810" s="15" t="s">
        <v>6513</v>
      </c>
      <c r="F810" s="15" t="s">
        <v>6512</v>
      </c>
      <c r="G810" s="17" t="s">
        <v>6514</v>
      </c>
      <c r="H810" s="17" t="s">
        <v>6515</v>
      </c>
      <c r="I810" s="17" t="s">
        <v>205</v>
      </c>
      <c r="J810" s="15" t="s">
        <v>6516</v>
      </c>
      <c r="K810" s="15" t="s">
        <v>86</v>
      </c>
      <c r="L810" s="18" t="s">
        <v>6517</v>
      </c>
      <c r="M810" s="15" t="s">
        <v>3654</v>
      </c>
      <c r="N810" s="15" t="s">
        <v>3655</v>
      </c>
      <c r="O810" s="16">
        <v>610</v>
      </c>
      <c r="P810" s="15" t="s">
        <v>272</v>
      </c>
      <c r="Q810" s="15">
        <v>0</v>
      </c>
      <c r="R810" s="15">
        <v>0</v>
      </c>
      <c r="S810" s="15">
        <v>0</v>
      </c>
      <c r="T810" s="15">
        <v>0.08</v>
      </c>
      <c r="U810" s="15" t="s">
        <v>3335</v>
      </c>
      <c r="V810" s="15" t="s">
        <v>76</v>
      </c>
      <c r="W810" s="16">
        <v>0</v>
      </c>
      <c r="X810" s="16">
        <v>0</v>
      </c>
      <c r="Y810" s="15">
        <v>6380</v>
      </c>
      <c r="Z810" s="15">
        <v>0.14599999999999999</v>
      </c>
      <c r="AA810" s="15" t="s">
        <v>78</v>
      </c>
      <c r="AB810" s="15" t="s">
        <v>78</v>
      </c>
      <c r="AC810" s="15">
        <v>0</v>
      </c>
      <c r="AD810" s="15"/>
      <c r="AE810" s="15" t="s">
        <v>222</v>
      </c>
      <c r="AF810" s="15" t="s">
        <v>6518</v>
      </c>
      <c r="AG810" s="16">
        <v>1</v>
      </c>
      <c r="AH810" s="15" t="s">
        <v>6519</v>
      </c>
      <c r="AI810" s="15" t="s">
        <v>78</v>
      </c>
      <c r="AJ810" s="15">
        <v>6380.4301757800004</v>
      </c>
      <c r="AK810" s="15">
        <v>447.32264744299999</v>
      </c>
      <c r="AL810" s="15">
        <v>3090787.7044000002</v>
      </c>
      <c r="AM810" s="15">
        <v>1426798.68857</v>
      </c>
      <c r="AN810" s="14"/>
      <c r="AO810" s="14"/>
      <c r="AP810" s="19">
        <v>0</v>
      </c>
      <c r="AQ810" s="19">
        <v>0</v>
      </c>
      <c r="AR810" s="19">
        <v>0</v>
      </c>
      <c r="AS810" s="19">
        <v>0</v>
      </c>
      <c r="AT810" s="19">
        <f t="shared" si="188"/>
        <v>0</v>
      </c>
      <c r="AU810" s="19">
        <v>0</v>
      </c>
      <c r="AV810" s="19">
        <v>0</v>
      </c>
      <c r="AW810" s="19">
        <v>0</v>
      </c>
      <c r="AX810" s="19">
        <v>0</v>
      </c>
      <c r="AY810" s="20">
        <f t="shared" si="197"/>
        <v>0</v>
      </c>
      <c r="AZ810" s="19">
        <f t="shared" si="190"/>
        <v>0</v>
      </c>
      <c r="BA810" s="21">
        <v>1.4712000000000001</v>
      </c>
      <c r="BB810" s="21">
        <v>2.0617000000000001</v>
      </c>
      <c r="BC810" s="22"/>
      <c r="BD810" s="19">
        <v>0</v>
      </c>
      <c r="BE810" s="19">
        <f t="shared" si="191"/>
        <v>0</v>
      </c>
      <c r="BF810" s="19">
        <f t="shared" si="192"/>
        <v>0</v>
      </c>
      <c r="BG810" s="23">
        <v>3.4819999999999997E-2</v>
      </c>
      <c r="BH810" s="23">
        <f t="shared" si="193"/>
        <v>3.4819999999999997E-2</v>
      </c>
      <c r="BI810" s="19">
        <v>0</v>
      </c>
      <c r="BJ810" s="19">
        <v>0</v>
      </c>
      <c r="BK810" s="19">
        <f t="shared" si="194"/>
        <v>0</v>
      </c>
      <c r="BL810" s="19">
        <f t="shared" si="194"/>
        <v>0</v>
      </c>
      <c r="BM810" s="19">
        <v>0</v>
      </c>
      <c r="BN810" s="19">
        <v>0</v>
      </c>
      <c r="BO810" s="19">
        <f t="shared" si="186"/>
        <v>0</v>
      </c>
      <c r="BP810" s="24">
        <f t="shared" si="195"/>
        <v>0</v>
      </c>
      <c r="BQ810" s="24">
        <f t="shared" si="195"/>
        <v>0</v>
      </c>
      <c r="BR810" s="24">
        <f t="shared" si="196"/>
        <v>0</v>
      </c>
      <c r="BS810" s="30" t="s">
        <v>292</v>
      </c>
    </row>
    <row r="811" spans="1:71" s="25" customFormat="1" ht="14.25" x14ac:dyDescent="0.2">
      <c r="A811" s="14">
        <v>1146</v>
      </c>
      <c r="B811" s="14"/>
      <c r="C811" s="15" t="s">
        <v>150</v>
      </c>
      <c r="D811" s="16">
        <v>35607</v>
      </c>
      <c r="E811" s="15" t="s">
        <v>6520</v>
      </c>
      <c r="F811" s="15" t="s">
        <v>6521</v>
      </c>
      <c r="G811" s="17" t="s">
        <v>6522</v>
      </c>
      <c r="H811" s="17" t="s">
        <v>6523</v>
      </c>
      <c r="I811" s="17" t="s">
        <v>86</v>
      </c>
      <c r="J811" s="15" t="s">
        <v>6524</v>
      </c>
      <c r="K811" s="15" t="s">
        <v>88</v>
      </c>
      <c r="L811" s="18" t="s">
        <v>6525</v>
      </c>
      <c r="M811" s="15" t="s">
        <v>3363</v>
      </c>
      <c r="N811" s="15" t="s">
        <v>3364</v>
      </c>
      <c r="O811" s="16">
        <v>511</v>
      </c>
      <c r="P811" s="15" t="s">
        <v>569</v>
      </c>
      <c r="Q811" s="15">
        <v>23200</v>
      </c>
      <c r="R811" s="15">
        <v>91000</v>
      </c>
      <c r="S811" s="15">
        <v>114200</v>
      </c>
      <c r="T811" s="15">
        <v>0.74</v>
      </c>
      <c r="U811" s="15" t="s">
        <v>3335</v>
      </c>
      <c r="V811" s="15" t="s">
        <v>76</v>
      </c>
      <c r="W811" s="16">
        <v>1</v>
      </c>
      <c r="X811" s="16">
        <v>1</v>
      </c>
      <c r="Y811" s="15">
        <v>24962</v>
      </c>
      <c r="Z811" s="15">
        <v>0.57299999999999995</v>
      </c>
      <c r="AA811" s="15" t="s">
        <v>78</v>
      </c>
      <c r="AB811" s="15" t="s">
        <v>78</v>
      </c>
      <c r="AC811" s="15">
        <v>108000</v>
      </c>
      <c r="AD811" s="26">
        <v>38392</v>
      </c>
      <c r="AE811" s="15" t="s">
        <v>119</v>
      </c>
      <c r="AF811" s="15" t="s">
        <v>119</v>
      </c>
      <c r="AG811" s="16">
        <v>1</v>
      </c>
      <c r="AH811" s="15" t="s">
        <v>6526</v>
      </c>
      <c r="AI811" s="15" t="s">
        <v>78</v>
      </c>
      <c r="AJ811" s="15">
        <v>24962.4467773</v>
      </c>
      <c r="AK811" s="15">
        <v>643.51056873699997</v>
      </c>
      <c r="AL811" s="15">
        <v>3090789.0038600001</v>
      </c>
      <c r="AM811" s="15">
        <v>1426716.34549</v>
      </c>
      <c r="AN811" s="14"/>
      <c r="AO811" s="14"/>
      <c r="AP811" s="19">
        <v>23200</v>
      </c>
      <c r="AQ811" s="19">
        <v>86100</v>
      </c>
      <c r="AR811" s="19">
        <v>0</v>
      </c>
      <c r="AS811" s="19">
        <v>4000</v>
      </c>
      <c r="AT811" s="19">
        <f t="shared" si="188"/>
        <v>113300</v>
      </c>
      <c r="AU811" s="19">
        <v>45000</v>
      </c>
      <c r="AV811" s="19">
        <v>0</v>
      </c>
      <c r="AW811" s="19">
        <v>22505</v>
      </c>
      <c r="AX811" s="19">
        <v>0</v>
      </c>
      <c r="AY811" s="20">
        <f t="shared" si="197"/>
        <v>67505</v>
      </c>
      <c r="AZ811" s="19">
        <f t="shared" si="190"/>
        <v>45795</v>
      </c>
      <c r="BA811" s="21">
        <v>1.4712000000000001</v>
      </c>
      <c r="BB811" s="21">
        <v>2.0617000000000001</v>
      </c>
      <c r="BC811" s="22"/>
      <c r="BD811" s="19">
        <v>1213</v>
      </c>
      <c r="BE811" s="19">
        <f t="shared" si="191"/>
        <v>673.73604</v>
      </c>
      <c r="BF811" s="19">
        <f t="shared" si="192"/>
        <v>944.15551500000004</v>
      </c>
      <c r="BG811" s="23">
        <v>3.4819999999999997E-2</v>
      </c>
      <c r="BH811" s="23">
        <f t="shared" si="193"/>
        <v>3.4819999999999997E-2</v>
      </c>
      <c r="BI811" s="19">
        <v>21.4104015528</v>
      </c>
      <c r="BJ811" s="19">
        <v>30.003959272299994</v>
      </c>
      <c r="BK811" s="19">
        <f t="shared" si="194"/>
        <v>652.32563844720005</v>
      </c>
      <c r="BL811" s="19">
        <f t="shared" si="194"/>
        <v>914.15155572770004</v>
      </c>
      <c r="BM811" s="19">
        <v>0</v>
      </c>
      <c r="BN811" s="19">
        <v>0</v>
      </c>
      <c r="BO811" s="19">
        <f t="shared" si="186"/>
        <v>0</v>
      </c>
      <c r="BP811" s="24">
        <f t="shared" si="195"/>
        <v>652.32563844720005</v>
      </c>
      <c r="BQ811" s="24">
        <f t="shared" si="195"/>
        <v>914.15155572770004</v>
      </c>
      <c r="BR811" s="24">
        <f t="shared" si="196"/>
        <v>261.82591728049999</v>
      </c>
    </row>
    <row r="812" spans="1:71" s="25" customFormat="1" ht="14.25" x14ac:dyDescent="0.2">
      <c r="A812" s="14">
        <v>1147</v>
      </c>
      <c r="B812" s="14"/>
      <c r="C812" s="15"/>
      <c r="D812" s="16">
        <v>14338</v>
      </c>
      <c r="E812" s="15" t="s">
        <v>6527</v>
      </c>
      <c r="F812" s="15" t="s">
        <v>6528</v>
      </c>
      <c r="G812" s="17" t="s">
        <v>6529</v>
      </c>
      <c r="H812" s="17" t="s">
        <v>6530</v>
      </c>
      <c r="I812" s="17" t="s">
        <v>86</v>
      </c>
      <c r="J812" s="15" t="s">
        <v>6531</v>
      </c>
      <c r="K812" s="15" t="s">
        <v>86</v>
      </c>
      <c r="L812" s="18" t="s">
        <v>6532</v>
      </c>
      <c r="M812" s="15" t="s">
        <v>6533</v>
      </c>
      <c r="N812" s="15" t="s">
        <v>6534</v>
      </c>
      <c r="O812" s="16">
        <v>510</v>
      </c>
      <c r="P812" s="15" t="s">
        <v>118</v>
      </c>
      <c r="Q812" s="15">
        <v>52600</v>
      </c>
      <c r="R812" s="15">
        <v>120200</v>
      </c>
      <c r="S812" s="15">
        <v>172800</v>
      </c>
      <c r="T812" s="15">
        <v>0.78</v>
      </c>
      <c r="U812" s="15" t="s">
        <v>3335</v>
      </c>
      <c r="V812" s="15" t="s">
        <v>76</v>
      </c>
      <c r="W812" s="16">
        <v>1</v>
      </c>
      <c r="X812" s="16">
        <v>1</v>
      </c>
      <c r="Y812" s="15">
        <v>33720</v>
      </c>
      <c r="Z812" s="15">
        <v>0.77400000000000002</v>
      </c>
      <c r="AA812" s="15" t="s">
        <v>78</v>
      </c>
      <c r="AB812" s="15" t="s">
        <v>78</v>
      </c>
      <c r="AC812" s="15">
        <v>140000</v>
      </c>
      <c r="AD812" s="26">
        <v>37463</v>
      </c>
      <c r="AE812" s="15" t="s">
        <v>183</v>
      </c>
      <c r="AF812" s="15" t="s">
        <v>6535</v>
      </c>
      <c r="AG812" s="16">
        <v>1</v>
      </c>
      <c r="AH812" s="15" t="s">
        <v>6536</v>
      </c>
      <c r="AI812" s="15" t="s">
        <v>78</v>
      </c>
      <c r="AJ812" s="15">
        <v>33719.734375</v>
      </c>
      <c r="AK812" s="15">
        <v>735.25690485400003</v>
      </c>
      <c r="AL812" s="15">
        <v>3090793.2951699998</v>
      </c>
      <c r="AM812" s="15">
        <v>1426562.90341</v>
      </c>
      <c r="AN812" s="14"/>
      <c r="AO812" s="14"/>
      <c r="AP812" s="19">
        <v>52600</v>
      </c>
      <c r="AQ812" s="19">
        <v>118900</v>
      </c>
      <c r="AR812" s="19">
        <v>0</v>
      </c>
      <c r="AS812" s="19">
        <v>0</v>
      </c>
      <c r="AT812" s="19">
        <f t="shared" si="188"/>
        <v>171500</v>
      </c>
      <c r="AU812" s="19">
        <v>45000</v>
      </c>
      <c r="AV812" s="19">
        <v>0</v>
      </c>
      <c r="AW812" s="19">
        <v>44275</v>
      </c>
      <c r="AX812" s="19">
        <v>0</v>
      </c>
      <c r="AY812" s="20">
        <f t="shared" si="197"/>
        <v>89275</v>
      </c>
      <c r="AZ812" s="19">
        <f t="shared" si="190"/>
        <v>82225</v>
      </c>
      <c r="BA812" s="21">
        <v>1.4712000000000001</v>
      </c>
      <c r="BB812" s="21">
        <v>2.0617000000000001</v>
      </c>
      <c r="BC812" s="22"/>
      <c r="BD812" s="19">
        <v>1715</v>
      </c>
      <c r="BE812" s="19">
        <f t="shared" si="191"/>
        <v>1209.6942000000001</v>
      </c>
      <c r="BF812" s="19">
        <f t="shared" si="192"/>
        <v>1695.232825</v>
      </c>
      <c r="BG812" s="23">
        <v>3.4819999999999997E-2</v>
      </c>
      <c r="BH812" s="23">
        <f t="shared" si="193"/>
        <v>3.4819999999999997E-2</v>
      </c>
      <c r="BI812" s="19">
        <v>42.121552043999998</v>
      </c>
      <c r="BJ812" s="19">
        <v>59.028006966499994</v>
      </c>
      <c r="BK812" s="19">
        <f t="shared" si="194"/>
        <v>1167.5726479560001</v>
      </c>
      <c r="BL812" s="19">
        <f t="shared" si="194"/>
        <v>1636.2048180335</v>
      </c>
      <c r="BM812" s="19">
        <v>0</v>
      </c>
      <c r="BN812" s="19">
        <v>0</v>
      </c>
      <c r="BO812" s="19">
        <f t="shared" si="186"/>
        <v>0</v>
      </c>
      <c r="BP812" s="24">
        <f t="shared" si="195"/>
        <v>1167.5726479560001</v>
      </c>
      <c r="BQ812" s="24">
        <f t="shared" si="195"/>
        <v>1636.2048180335</v>
      </c>
      <c r="BR812" s="24">
        <f t="shared" si="196"/>
        <v>468.63217007749995</v>
      </c>
    </row>
    <row r="813" spans="1:71" s="25" customFormat="1" ht="14.25" x14ac:dyDescent="0.2">
      <c r="A813" s="14">
        <v>1148</v>
      </c>
      <c r="B813" s="14"/>
      <c r="C813" s="15"/>
      <c r="D813" s="16">
        <v>13707</v>
      </c>
      <c r="E813" s="15" t="s">
        <v>6537</v>
      </c>
      <c r="F813" s="15" t="s">
        <v>6538</v>
      </c>
      <c r="G813" s="17" t="s">
        <v>6539</v>
      </c>
      <c r="H813" s="17" t="s">
        <v>6540</v>
      </c>
      <c r="I813" s="17" t="s">
        <v>86</v>
      </c>
      <c r="J813" s="15" t="s">
        <v>6541</v>
      </c>
      <c r="K813" s="15" t="s">
        <v>3045</v>
      </c>
      <c r="L813" s="18" t="s">
        <v>6542</v>
      </c>
      <c r="M813" s="15" t="s">
        <v>6533</v>
      </c>
      <c r="N813" s="15" t="s">
        <v>6534</v>
      </c>
      <c r="O813" s="16">
        <v>510</v>
      </c>
      <c r="P813" s="15" t="s">
        <v>118</v>
      </c>
      <c r="Q813" s="15">
        <v>52600</v>
      </c>
      <c r="R813" s="15">
        <v>111300</v>
      </c>
      <c r="S813" s="15">
        <v>163900</v>
      </c>
      <c r="T813" s="15">
        <v>0.78</v>
      </c>
      <c r="U813" s="15" t="s">
        <v>3335</v>
      </c>
      <c r="V813" s="15" t="s">
        <v>76</v>
      </c>
      <c r="W813" s="16">
        <v>1</v>
      </c>
      <c r="X813" s="16">
        <v>0</v>
      </c>
      <c r="Y813" s="15">
        <v>34259</v>
      </c>
      <c r="Z813" s="15">
        <v>0.78600000000000003</v>
      </c>
      <c r="AA813" s="15" t="s">
        <v>6543</v>
      </c>
      <c r="AB813" s="15" t="s">
        <v>6544</v>
      </c>
      <c r="AC813" s="15">
        <v>0</v>
      </c>
      <c r="AD813" s="15"/>
      <c r="AE813" s="15" t="s">
        <v>1056</v>
      </c>
      <c r="AF813" s="15" t="s">
        <v>6545</v>
      </c>
      <c r="AG813" s="16">
        <v>1</v>
      </c>
      <c r="AH813" s="15" t="s">
        <v>6546</v>
      </c>
      <c r="AI813" s="15" t="s">
        <v>78</v>
      </c>
      <c r="AJ813" s="15">
        <v>34259.4838867</v>
      </c>
      <c r="AK813" s="15">
        <v>741.02099158800002</v>
      </c>
      <c r="AL813" s="15">
        <v>3090798.55376</v>
      </c>
      <c r="AM813" s="15">
        <v>1426385.3247</v>
      </c>
      <c r="AN813" s="14"/>
      <c r="AO813" s="14"/>
      <c r="AP813" s="19">
        <v>52600</v>
      </c>
      <c r="AQ813" s="19">
        <v>109600</v>
      </c>
      <c r="AR813" s="19">
        <v>0</v>
      </c>
      <c r="AS813" s="19">
        <v>500</v>
      </c>
      <c r="AT813" s="19">
        <f t="shared" si="188"/>
        <v>162700</v>
      </c>
      <c r="AU813" s="19">
        <v>45000</v>
      </c>
      <c r="AV813" s="19">
        <v>3000</v>
      </c>
      <c r="AW813" s="19">
        <v>41020</v>
      </c>
      <c r="AX813" s="19">
        <v>12480</v>
      </c>
      <c r="AY813" s="20">
        <f t="shared" si="197"/>
        <v>101500</v>
      </c>
      <c r="AZ813" s="19">
        <f t="shared" si="190"/>
        <v>61200</v>
      </c>
      <c r="BA813" s="21">
        <v>1.4712000000000001</v>
      </c>
      <c r="BB813" s="21">
        <v>2.0617000000000001</v>
      </c>
      <c r="BC813" s="22"/>
      <c r="BD813" s="19">
        <v>1637</v>
      </c>
      <c r="BE813" s="19">
        <f t="shared" si="191"/>
        <v>900.37440000000004</v>
      </c>
      <c r="BF813" s="19">
        <f t="shared" si="192"/>
        <v>1261.7604000000001</v>
      </c>
      <c r="BG813" s="23">
        <v>3.4819999999999997E-2</v>
      </c>
      <c r="BH813" s="23">
        <f t="shared" si="193"/>
        <v>3.4819999999999997E-2</v>
      </c>
      <c r="BI813" s="19">
        <v>31.094900687999999</v>
      </c>
      <c r="BJ813" s="19">
        <v>43.575555158</v>
      </c>
      <c r="BK813" s="19">
        <f t="shared" si="194"/>
        <v>869.27949931199998</v>
      </c>
      <c r="BL813" s="19">
        <f t="shared" si="194"/>
        <v>1218.1848448420001</v>
      </c>
      <c r="BM813" s="19">
        <v>0</v>
      </c>
      <c r="BN813" s="19">
        <v>0</v>
      </c>
      <c r="BO813" s="19">
        <f t="shared" si="186"/>
        <v>0</v>
      </c>
      <c r="BP813" s="24">
        <f t="shared" si="195"/>
        <v>869.27949931199998</v>
      </c>
      <c r="BQ813" s="24">
        <f t="shared" si="195"/>
        <v>1218.1848448420001</v>
      </c>
      <c r="BR813" s="24">
        <f t="shared" si="196"/>
        <v>348.90534553000009</v>
      </c>
    </row>
    <row r="814" spans="1:71" s="25" customFormat="1" ht="14.25" x14ac:dyDescent="0.2">
      <c r="A814" s="14">
        <v>1149</v>
      </c>
      <c r="B814" s="14"/>
      <c r="C814" s="15"/>
      <c r="D814" s="16">
        <v>9927</v>
      </c>
      <c r="E814" s="15" t="s">
        <v>6547</v>
      </c>
      <c r="F814" s="15" t="s">
        <v>6548</v>
      </c>
      <c r="G814" s="17" t="s">
        <v>6549</v>
      </c>
      <c r="H814" s="17" t="s">
        <v>6550</v>
      </c>
      <c r="I814" s="17" t="s">
        <v>86</v>
      </c>
      <c r="J814" s="15" t="s">
        <v>6551</v>
      </c>
      <c r="K814" s="15" t="s">
        <v>6552</v>
      </c>
      <c r="L814" s="18" t="s">
        <v>6553</v>
      </c>
      <c r="M814" s="15" t="s">
        <v>6533</v>
      </c>
      <c r="N814" s="15" t="s">
        <v>6534</v>
      </c>
      <c r="O814" s="16">
        <v>510</v>
      </c>
      <c r="P814" s="15" t="s">
        <v>118</v>
      </c>
      <c r="Q814" s="15">
        <v>52600</v>
      </c>
      <c r="R814" s="15">
        <v>124300</v>
      </c>
      <c r="S814" s="15">
        <v>176900</v>
      </c>
      <c r="T814" s="15">
        <v>0.78</v>
      </c>
      <c r="U814" s="15" t="s">
        <v>3335</v>
      </c>
      <c r="V814" s="15" t="s">
        <v>76</v>
      </c>
      <c r="W814" s="16">
        <v>1</v>
      </c>
      <c r="X814" s="16">
        <v>1</v>
      </c>
      <c r="Y814" s="15">
        <v>34380</v>
      </c>
      <c r="Z814" s="15">
        <v>0.78900000000000003</v>
      </c>
      <c r="AA814" s="15" t="s">
        <v>6543</v>
      </c>
      <c r="AB814" s="15" t="s">
        <v>6544</v>
      </c>
      <c r="AC814" s="15">
        <v>0</v>
      </c>
      <c r="AD814" s="26">
        <v>37242</v>
      </c>
      <c r="AE814" s="15" t="s">
        <v>211</v>
      </c>
      <c r="AF814" s="15" t="s">
        <v>6554</v>
      </c>
      <c r="AG814" s="16">
        <v>1</v>
      </c>
      <c r="AH814" s="15" t="s">
        <v>6555</v>
      </c>
      <c r="AI814" s="15" t="s">
        <v>78</v>
      </c>
      <c r="AJ814" s="15">
        <v>34380.0722656</v>
      </c>
      <c r="AK814" s="15">
        <v>720.04781248200004</v>
      </c>
      <c r="AL814" s="15">
        <v>3090806.4369000001</v>
      </c>
      <c r="AM814" s="15">
        <v>1426205.41986</v>
      </c>
      <c r="AN814" s="14"/>
      <c r="AO814" s="14"/>
      <c r="AP814" s="19">
        <v>52600</v>
      </c>
      <c r="AQ814" s="19">
        <v>122100</v>
      </c>
      <c r="AR814" s="19">
        <v>0</v>
      </c>
      <c r="AS814" s="19">
        <v>800</v>
      </c>
      <c r="AT814" s="19">
        <f t="shared" si="188"/>
        <v>175500</v>
      </c>
      <c r="AU814" s="19">
        <v>45000</v>
      </c>
      <c r="AV814" s="19">
        <v>3000</v>
      </c>
      <c r="AW814" s="19">
        <v>45395</v>
      </c>
      <c r="AX814" s="19">
        <v>12480</v>
      </c>
      <c r="AY814" s="20">
        <f t="shared" si="197"/>
        <v>105875</v>
      </c>
      <c r="AZ814" s="19">
        <f t="shared" si="190"/>
        <v>69625</v>
      </c>
      <c r="BA814" s="21">
        <v>1.4712000000000001</v>
      </c>
      <c r="BB814" s="21">
        <v>2.0617000000000001</v>
      </c>
      <c r="BC814" s="22"/>
      <c r="BD814" s="19">
        <v>1771</v>
      </c>
      <c r="BE814" s="19">
        <f t="shared" si="191"/>
        <v>1024.3230000000001</v>
      </c>
      <c r="BF814" s="19">
        <f t="shared" si="192"/>
        <v>1435.458625</v>
      </c>
      <c r="BG814" s="23">
        <v>3.4819999999999997E-2</v>
      </c>
      <c r="BH814" s="23">
        <f t="shared" si="193"/>
        <v>3.4819999999999997E-2</v>
      </c>
      <c r="BI814" s="19">
        <v>35.257109387999996</v>
      </c>
      <c r="BJ814" s="19">
        <v>49.408362170499991</v>
      </c>
      <c r="BK814" s="19">
        <f t="shared" si="194"/>
        <v>989.06589061200009</v>
      </c>
      <c r="BL814" s="19">
        <f t="shared" si="194"/>
        <v>1386.0502628295001</v>
      </c>
      <c r="BM814" s="19">
        <v>0</v>
      </c>
      <c r="BN814" s="19">
        <v>0</v>
      </c>
      <c r="BO814" s="19">
        <f t="shared" si="186"/>
        <v>0</v>
      </c>
      <c r="BP814" s="24">
        <f t="shared" si="195"/>
        <v>989.06589061200009</v>
      </c>
      <c r="BQ814" s="24">
        <f t="shared" si="195"/>
        <v>1386.0502628295001</v>
      </c>
      <c r="BR814" s="24">
        <f t="shared" si="196"/>
        <v>396.98437221749998</v>
      </c>
    </row>
    <row r="815" spans="1:71" s="25" customFormat="1" ht="14.25" x14ac:dyDescent="0.2">
      <c r="A815" s="14">
        <v>1150</v>
      </c>
      <c r="B815" s="14"/>
      <c r="C815" s="15"/>
      <c r="D815" s="16">
        <v>14935</v>
      </c>
      <c r="E815" s="15" t="s">
        <v>6556</v>
      </c>
      <c r="F815" s="15" t="s">
        <v>6557</v>
      </c>
      <c r="G815" s="17" t="s">
        <v>6558</v>
      </c>
      <c r="H815" s="17" t="s">
        <v>6559</v>
      </c>
      <c r="I815" s="17" t="s">
        <v>86</v>
      </c>
      <c r="J815" s="15" t="s">
        <v>6560</v>
      </c>
      <c r="K815" s="15" t="s">
        <v>1091</v>
      </c>
      <c r="L815" s="18" t="s">
        <v>6561</v>
      </c>
      <c r="M815" s="15" t="s">
        <v>6533</v>
      </c>
      <c r="N815" s="15" t="s">
        <v>6534</v>
      </c>
      <c r="O815" s="16">
        <v>510</v>
      </c>
      <c r="P815" s="15" t="s">
        <v>118</v>
      </c>
      <c r="Q815" s="15">
        <v>46900</v>
      </c>
      <c r="R815" s="15">
        <v>119400</v>
      </c>
      <c r="S815" s="15">
        <v>166300</v>
      </c>
      <c r="T815" s="15">
        <v>0.84</v>
      </c>
      <c r="U815" s="15" t="s">
        <v>3335</v>
      </c>
      <c r="V815" s="15" t="s">
        <v>76</v>
      </c>
      <c r="W815" s="16">
        <v>1</v>
      </c>
      <c r="X815" s="16">
        <v>1</v>
      </c>
      <c r="Y815" s="15">
        <v>38943</v>
      </c>
      <c r="Z815" s="15">
        <v>0.89400000000000002</v>
      </c>
      <c r="AA815" s="15" t="s">
        <v>6543</v>
      </c>
      <c r="AB815" s="15" t="s">
        <v>6544</v>
      </c>
      <c r="AC815" s="15">
        <v>159900</v>
      </c>
      <c r="AD815" s="26">
        <v>40025</v>
      </c>
      <c r="AE815" s="15" t="s">
        <v>1480</v>
      </c>
      <c r="AF815" s="15" t="s">
        <v>6562</v>
      </c>
      <c r="AG815" s="16">
        <v>1</v>
      </c>
      <c r="AH815" s="15" t="s">
        <v>6563</v>
      </c>
      <c r="AI815" s="15" t="s">
        <v>78</v>
      </c>
      <c r="AJ815" s="15">
        <v>38943.2167969</v>
      </c>
      <c r="AK815" s="15">
        <v>810.05639174400005</v>
      </c>
      <c r="AL815" s="15">
        <v>3090523.5811299998</v>
      </c>
      <c r="AM815" s="15">
        <v>1426265.30488</v>
      </c>
      <c r="AN815" s="14"/>
      <c r="AO815" s="14"/>
      <c r="AP815" s="19">
        <v>46900</v>
      </c>
      <c r="AQ815" s="19">
        <v>118100</v>
      </c>
      <c r="AR815" s="19">
        <v>0</v>
      </c>
      <c r="AS815" s="19">
        <v>0</v>
      </c>
      <c r="AT815" s="19">
        <f t="shared" si="188"/>
        <v>165000</v>
      </c>
      <c r="AU815" s="19">
        <v>45000</v>
      </c>
      <c r="AV815" s="19">
        <v>3000</v>
      </c>
      <c r="AW815" s="19">
        <v>42000</v>
      </c>
      <c r="AX815" s="19">
        <v>0</v>
      </c>
      <c r="AY815" s="20">
        <f t="shared" si="197"/>
        <v>90000</v>
      </c>
      <c r="AZ815" s="19">
        <f t="shared" si="190"/>
        <v>75000</v>
      </c>
      <c r="BA815" s="21">
        <v>1.4712000000000001</v>
      </c>
      <c r="BB815" s="21">
        <v>2.0617000000000001</v>
      </c>
      <c r="BC815" s="22"/>
      <c r="BD815" s="19">
        <v>1650</v>
      </c>
      <c r="BE815" s="19">
        <f t="shared" si="191"/>
        <v>1103.4000000000001</v>
      </c>
      <c r="BF815" s="19">
        <f t="shared" si="192"/>
        <v>1546.2750000000001</v>
      </c>
      <c r="BG815" s="23">
        <v>3.4819999999999997E-2</v>
      </c>
      <c r="BH815" s="23">
        <f t="shared" si="193"/>
        <v>3.4819999999999997E-2</v>
      </c>
      <c r="BI815" s="19">
        <v>38.420388000000003</v>
      </c>
      <c r="BJ815" s="19">
        <v>53.841295500000001</v>
      </c>
      <c r="BK815" s="19">
        <f t="shared" si="194"/>
        <v>1064.9796120000001</v>
      </c>
      <c r="BL815" s="19">
        <f t="shared" si="194"/>
        <v>1492.4337045000002</v>
      </c>
      <c r="BM815" s="19">
        <v>0</v>
      </c>
      <c r="BN815" s="19">
        <v>0</v>
      </c>
      <c r="BO815" s="19">
        <f t="shared" si="186"/>
        <v>0</v>
      </c>
      <c r="BP815" s="24">
        <f t="shared" si="195"/>
        <v>1064.9796120000001</v>
      </c>
      <c r="BQ815" s="24">
        <f t="shared" si="195"/>
        <v>1492.4337045000002</v>
      </c>
      <c r="BR815" s="24">
        <f t="shared" si="196"/>
        <v>427.45409250000012</v>
      </c>
    </row>
    <row r="816" spans="1:71" s="25" customFormat="1" ht="14.25" x14ac:dyDescent="0.2">
      <c r="A816" s="14">
        <v>1151</v>
      </c>
      <c r="B816" s="14"/>
      <c r="C816" s="15"/>
      <c r="D816" s="16">
        <v>5563</v>
      </c>
      <c r="E816" s="15" t="s">
        <v>6564</v>
      </c>
      <c r="F816" s="15" t="s">
        <v>6565</v>
      </c>
      <c r="G816" s="17" t="s">
        <v>6566</v>
      </c>
      <c r="H816" s="17" t="s">
        <v>6567</v>
      </c>
      <c r="I816" s="17" t="s">
        <v>88</v>
      </c>
      <c r="J816" s="15" t="s">
        <v>6568</v>
      </c>
      <c r="K816" s="15" t="s">
        <v>6569</v>
      </c>
      <c r="L816" s="18" t="s">
        <v>6570</v>
      </c>
      <c r="M816" s="15" t="s">
        <v>6533</v>
      </c>
      <c r="N816" s="15" t="s">
        <v>6534</v>
      </c>
      <c r="O816" s="16">
        <v>510</v>
      </c>
      <c r="P816" s="15" t="s">
        <v>118</v>
      </c>
      <c r="Q816" s="15">
        <v>47300</v>
      </c>
      <c r="R816" s="15">
        <v>134800</v>
      </c>
      <c r="S816" s="15">
        <v>182100</v>
      </c>
      <c r="T816" s="15">
        <v>0.86099999999999999</v>
      </c>
      <c r="U816" s="15" t="s">
        <v>3335</v>
      </c>
      <c r="V816" s="15" t="s">
        <v>76</v>
      </c>
      <c r="W816" s="16">
        <v>1</v>
      </c>
      <c r="X816" s="16">
        <v>1</v>
      </c>
      <c r="Y816" s="15">
        <v>36757</v>
      </c>
      <c r="Z816" s="15">
        <v>0.84399999999999997</v>
      </c>
      <c r="AA816" s="15" t="s">
        <v>6543</v>
      </c>
      <c r="AB816" s="15" t="s">
        <v>6544</v>
      </c>
      <c r="AC816" s="15">
        <v>0</v>
      </c>
      <c r="AD816" s="26">
        <v>37827</v>
      </c>
      <c r="AE816" s="15" t="s">
        <v>147</v>
      </c>
      <c r="AF816" s="15" t="s">
        <v>6571</v>
      </c>
      <c r="AG816" s="16">
        <v>1</v>
      </c>
      <c r="AH816" s="15" t="s">
        <v>6572</v>
      </c>
      <c r="AI816" s="15" t="s">
        <v>78</v>
      </c>
      <c r="AJ816" s="15">
        <v>36756.7900391</v>
      </c>
      <c r="AK816" s="15">
        <v>790.38549366100005</v>
      </c>
      <c r="AL816" s="15">
        <v>3090509.1933400002</v>
      </c>
      <c r="AM816" s="15">
        <v>1426420.88897</v>
      </c>
      <c r="AN816" s="14"/>
      <c r="AO816" s="14"/>
      <c r="AP816" s="19">
        <v>47300</v>
      </c>
      <c r="AQ816" s="19">
        <v>133400</v>
      </c>
      <c r="AR816" s="19">
        <v>0</v>
      </c>
      <c r="AS816" s="19">
        <v>0</v>
      </c>
      <c r="AT816" s="19">
        <f t="shared" si="188"/>
        <v>180700</v>
      </c>
      <c r="AU816" s="19">
        <v>45000</v>
      </c>
      <c r="AV816" s="19">
        <v>0</v>
      </c>
      <c r="AW816" s="19">
        <v>47495</v>
      </c>
      <c r="AX816" s="19">
        <v>0</v>
      </c>
      <c r="AY816" s="20">
        <f t="shared" si="197"/>
        <v>92495</v>
      </c>
      <c r="AZ816" s="19">
        <f t="shared" si="190"/>
        <v>88205</v>
      </c>
      <c r="BA816" s="21">
        <v>1.4712000000000001</v>
      </c>
      <c r="BB816" s="21">
        <v>2.0617000000000001</v>
      </c>
      <c r="BC816" s="22"/>
      <c r="BD816" s="19">
        <v>1807</v>
      </c>
      <c r="BE816" s="19">
        <f t="shared" si="191"/>
        <v>1297.6719599999999</v>
      </c>
      <c r="BF816" s="19">
        <f t="shared" si="192"/>
        <v>1818.522485</v>
      </c>
      <c r="BG816" s="23">
        <v>3.4819999999999997E-2</v>
      </c>
      <c r="BH816" s="23">
        <f t="shared" si="193"/>
        <v>3.4819999999999997E-2</v>
      </c>
      <c r="BI816" s="19">
        <v>45.184937647199995</v>
      </c>
      <c r="BJ816" s="19">
        <v>63.320952927699992</v>
      </c>
      <c r="BK816" s="19">
        <f t="shared" si="194"/>
        <v>1252.4870223527998</v>
      </c>
      <c r="BL816" s="19">
        <f t="shared" si="194"/>
        <v>1755.2015320722999</v>
      </c>
      <c r="BM816" s="19">
        <v>0</v>
      </c>
      <c r="BN816" s="19">
        <v>0</v>
      </c>
      <c r="BO816" s="19">
        <f t="shared" si="186"/>
        <v>0</v>
      </c>
      <c r="BP816" s="24">
        <f t="shared" si="195"/>
        <v>1252.4870223527998</v>
      </c>
      <c r="BQ816" s="24">
        <f t="shared" si="195"/>
        <v>1755.2015320722999</v>
      </c>
      <c r="BR816" s="24">
        <f t="shared" si="196"/>
        <v>502.71450971950003</v>
      </c>
    </row>
    <row r="817" spans="1:71" s="25" customFormat="1" ht="14.25" x14ac:dyDescent="0.2">
      <c r="A817" s="14">
        <v>1152</v>
      </c>
      <c r="B817" s="14"/>
      <c r="C817" s="15"/>
      <c r="D817" s="16">
        <v>16005</v>
      </c>
      <c r="E817" s="15" t="s">
        <v>6573</v>
      </c>
      <c r="F817" s="15" t="s">
        <v>6574</v>
      </c>
      <c r="G817" s="17" t="s">
        <v>6575</v>
      </c>
      <c r="H817" s="17" t="s">
        <v>6576</v>
      </c>
      <c r="I817" s="17" t="s">
        <v>86</v>
      </c>
      <c r="J817" s="15" t="s">
        <v>6576</v>
      </c>
      <c r="K817" s="15" t="s">
        <v>3644</v>
      </c>
      <c r="L817" s="18" t="s">
        <v>6577</v>
      </c>
      <c r="M817" s="15" t="s">
        <v>6533</v>
      </c>
      <c r="N817" s="15" t="s">
        <v>6534</v>
      </c>
      <c r="O817" s="16">
        <v>510</v>
      </c>
      <c r="P817" s="15" t="s">
        <v>118</v>
      </c>
      <c r="Q817" s="15">
        <v>47300</v>
      </c>
      <c r="R817" s="15">
        <v>144300</v>
      </c>
      <c r="S817" s="15">
        <v>191600</v>
      </c>
      <c r="T817" s="15">
        <v>0.86099999999999999</v>
      </c>
      <c r="U817" s="15" t="s">
        <v>3335</v>
      </c>
      <c r="V817" s="15" t="s">
        <v>76</v>
      </c>
      <c r="W817" s="16">
        <v>1</v>
      </c>
      <c r="X817" s="16">
        <v>0</v>
      </c>
      <c r="Y817" s="15">
        <v>36485</v>
      </c>
      <c r="Z817" s="15">
        <v>0.83799999999999997</v>
      </c>
      <c r="AA817" s="15" t="s">
        <v>6543</v>
      </c>
      <c r="AB817" s="15" t="s">
        <v>6544</v>
      </c>
      <c r="AC817" s="15">
        <v>0</v>
      </c>
      <c r="AD817" s="15"/>
      <c r="AE817" s="15" t="s">
        <v>243</v>
      </c>
      <c r="AF817" s="15" t="s">
        <v>6578</v>
      </c>
      <c r="AG817" s="16">
        <v>1</v>
      </c>
      <c r="AH817" s="15" t="s">
        <v>6579</v>
      </c>
      <c r="AI817" s="15" t="s">
        <v>78</v>
      </c>
      <c r="AJ817" s="15">
        <v>36485.090332</v>
      </c>
      <c r="AK817" s="15">
        <v>786.76445759800004</v>
      </c>
      <c r="AL817" s="15">
        <v>3090505.6660699998</v>
      </c>
      <c r="AM817" s="15">
        <v>1426570.8692600001</v>
      </c>
      <c r="AN817" s="14"/>
      <c r="AO817" s="14"/>
      <c r="AP817" s="19">
        <v>47300</v>
      </c>
      <c r="AQ817" s="19">
        <v>142500</v>
      </c>
      <c r="AR817" s="19">
        <v>0</v>
      </c>
      <c r="AS817" s="19">
        <v>300</v>
      </c>
      <c r="AT817" s="19">
        <f t="shared" si="188"/>
        <v>190100</v>
      </c>
      <c r="AU817" s="19">
        <v>45000</v>
      </c>
      <c r="AV817" s="19">
        <v>3000</v>
      </c>
      <c r="AW817" s="19">
        <v>50680</v>
      </c>
      <c r="AX817" s="19">
        <v>0</v>
      </c>
      <c r="AY817" s="20">
        <f t="shared" si="197"/>
        <v>98680</v>
      </c>
      <c r="AZ817" s="19">
        <f t="shared" si="190"/>
        <v>91420</v>
      </c>
      <c r="BA817" s="21">
        <v>1.4712000000000001</v>
      </c>
      <c r="BB817" s="21">
        <v>2.0617000000000001</v>
      </c>
      <c r="BC817" s="22"/>
      <c r="BD817" s="19">
        <v>1907</v>
      </c>
      <c r="BE817" s="19">
        <f t="shared" si="191"/>
        <v>1344.9710400000001</v>
      </c>
      <c r="BF817" s="19">
        <f t="shared" si="192"/>
        <v>1884.8061400000001</v>
      </c>
      <c r="BG817" s="23">
        <v>3.4819999999999997E-2</v>
      </c>
      <c r="BH817" s="23">
        <f t="shared" si="193"/>
        <v>3.4819999999999997E-2</v>
      </c>
      <c r="BI817" s="19">
        <v>46.678210060799998</v>
      </c>
      <c r="BJ817" s="19">
        <v>65.413584612800008</v>
      </c>
      <c r="BK817" s="19">
        <f t="shared" si="194"/>
        <v>1298.2928299392001</v>
      </c>
      <c r="BL817" s="19">
        <f t="shared" si="194"/>
        <v>1819.3925553872002</v>
      </c>
      <c r="BM817" s="19">
        <v>0</v>
      </c>
      <c r="BN817" s="19">
        <v>0</v>
      </c>
      <c r="BO817" s="19">
        <f t="shared" si="186"/>
        <v>0</v>
      </c>
      <c r="BP817" s="24">
        <f t="shared" si="195"/>
        <v>1298.2928299392001</v>
      </c>
      <c r="BQ817" s="24">
        <f t="shared" si="195"/>
        <v>1819.3925553872002</v>
      </c>
      <c r="BR817" s="24">
        <f t="shared" si="196"/>
        <v>521.09972544800007</v>
      </c>
    </row>
    <row r="818" spans="1:71" s="25" customFormat="1" ht="14.25" x14ac:dyDescent="0.2">
      <c r="A818" s="14">
        <v>1153</v>
      </c>
      <c r="B818" s="14"/>
      <c r="C818" s="15" t="s">
        <v>726</v>
      </c>
      <c r="D818" s="16">
        <v>2055</v>
      </c>
      <c r="E818" s="15" t="s">
        <v>6580</v>
      </c>
      <c r="F818" s="15" t="s">
        <v>6581</v>
      </c>
      <c r="G818" s="17" t="s">
        <v>6582</v>
      </c>
      <c r="H818" s="17" t="s">
        <v>6583</v>
      </c>
      <c r="I818" s="17" t="s">
        <v>86</v>
      </c>
      <c r="J818" s="15" t="s">
        <v>6584</v>
      </c>
      <c r="K818" s="15" t="s">
        <v>1745</v>
      </c>
      <c r="L818" s="18" t="s">
        <v>6585</v>
      </c>
      <c r="M818" s="15" t="s">
        <v>3363</v>
      </c>
      <c r="N818" s="15" t="s">
        <v>3364</v>
      </c>
      <c r="O818" s="16">
        <v>511</v>
      </c>
      <c r="P818" s="15" t="s">
        <v>569</v>
      </c>
      <c r="Q818" s="15">
        <v>15700</v>
      </c>
      <c r="R818" s="15">
        <v>92600</v>
      </c>
      <c r="S818" s="15">
        <v>108300</v>
      </c>
      <c r="T818" s="15">
        <v>0.37</v>
      </c>
      <c r="U818" s="15" t="s">
        <v>3335</v>
      </c>
      <c r="V818" s="15" t="s">
        <v>76</v>
      </c>
      <c r="W818" s="16">
        <v>1</v>
      </c>
      <c r="X818" s="16">
        <v>1</v>
      </c>
      <c r="Y818" s="15">
        <v>13558</v>
      </c>
      <c r="Z818" s="15">
        <v>0.311</v>
      </c>
      <c r="AA818" s="15" t="s">
        <v>78</v>
      </c>
      <c r="AB818" s="15" t="s">
        <v>78</v>
      </c>
      <c r="AC818" s="15">
        <v>116000</v>
      </c>
      <c r="AD818" s="26">
        <v>40134</v>
      </c>
      <c r="AE818" s="15" t="s">
        <v>119</v>
      </c>
      <c r="AF818" s="15" t="s">
        <v>119</v>
      </c>
      <c r="AG818" s="16">
        <v>1</v>
      </c>
      <c r="AH818" s="15" t="s">
        <v>6586</v>
      </c>
      <c r="AI818" s="15" t="s">
        <v>78</v>
      </c>
      <c r="AJ818" s="15">
        <v>13558.4619141</v>
      </c>
      <c r="AK818" s="15">
        <v>474.97084694699998</v>
      </c>
      <c r="AL818" s="15">
        <v>3090576.2611400001</v>
      </c>
      <c r="AM818" s="15">
        <v>1426716.5673199999</v>
      </c>
      <c r="AN818" s="14"/>
      <c r="AO818" s="14"/>
      <c r="AP818" s="19">
        <v>15700</v>
      </c>
      <c r="AQ818" s="19">
        <v>91100</v>
      </c>
      <c r="AR818" s="19">
        <v>0</v>
      </c>
      <c r="AS818" s="19">
        <v>500</v>
      </c>
      <c r="AT818" s="19">
        <f t="shared" si="188"/>
        <v>107300</v>
      </c>
      <c r="AU818" s="19">
        <v>45000</v>
      </c>
      <c r="AV818" s="19">
        <v>3000</v>
      </c>
      <c r="AW818" s="19">
        <v>21630</v>
      </c>
      <c r="AX818" s="19">
        <v>0</v>
      </c>
      <c r="AY818" s="20">
        <f t="shared" si="197"/>
        <v>69630</v>
      </c>
      <c r="AZ818" s="19">
        <f t="shared" si="190"/>
        <v>37670</v>
      </c>
      <c r="BA818" s="21">
        <v>1.4712000000000001</v>
      </c>
      <c r="BB818" s="21">
        <v>2.0617000000000001</v>
      </c>
      <c r="BC818" s="22"/>
      <c r="BD818" s="19">
        <v>1083</v>
      </c>
      <c r="BE818" s="19">
        <f t="shared" si="191"/>
        <v>554.20104000000003</v>
      </c>
      <c r="BF818" s="19">
        <f t="shared" si="192"/>
        <v>776.64238999999998</v>
      </c>
      <c r="BG818" s="23">
        <v>3.4819999999999997E-2</v>
      </c>
      <c r="BH818" s="23">
        <f t="shared" si="193"/>
        <v>3.4819999999999997E-2</v>
      </c>
      <c r="BI818" s="19">
        <v>19.041144292799999</v>
      </c>
      <c r="BJ818" s="19">
        <v>26.683746049799996</v>
      </c>
      <c r="BK818" s="19">
        <f t="shared" si="194"/>
        <v>535.15989570720001</v>
      </c>
      <c r="BL818" s="19">
        <f t="shared" si="194"/>
        <v>749.95864395019998</v>
      </c>
      <c r="BM818" s="19">
        <v>0</v>
      </c>
      <c r="BN818" s="19">
        <v>0</v>
      </c>
      <c r="BO818" s="19">
        <f t="shared" si="186"/>
        <v>0</v>
      </c>
      <c r="BP818" s="24">
        <f t="shared" si="195"/>
        <v>535.15989570720001</v>
      </c>
      <c r="BQ818" s="24">
        <f t="shared" si="195"/>
        <v>749.95864395019998</v>
      </c>
      <c r="BR818" s="24">
        <f t="shared" si="196"/>
        <v>214.79874824299998</v>
      </c>
    </row>
    <row r="819" spans="1:71" s="25" customFormat="1" ht="14.25" x14ac:dyDescent="0.2">
      <c r="A819" s="14">
        <v>1154</v>
      </c>
      <c r="B819" s="14"/>
      <c r="C819" s="15" t="s">
        <v>6587</v>
      </c>
      <c r="D819" s="16">
        <v>34987</v>
      </c>
      <c r="E819" s="15" t="s">
        <v>6588</v>
      </c>
      <c r="F819" s="15" t="s">
        <v>6587</v>
      </c>
      <c r="G819" s="17" t="s">
        <v>6589</v>
      </c>
      <c r="H819" s="17" t="s">
        <v>6590</v>
      </c>
      <c r="I819" s="17" t="s">
        <v>86</v>
      </c>
      <c r="J819" s="15" t="s">
        <v>6591</v>
      </c>
      <c r="K819" s="15" t="s">
        <v>3473</v>
      </c>
      <c r="L819" s="18" t="s">
        <v>6592</v>
      </c>
      <c r="M819" s="15" t="s">
        <v>3654</v>
      </c>
      <c r="N819" s="15" t="s">
        <v>3655</v>
      </c>
      <c r="O819" s="16">
        <v>610</v>
      </c>
      <c r="P819" s="15" t="s">
        <v>272</v>
      </c>
      <c r="Q819" s="15">
        <v>0</v>
      </c>
      <c r="R819" s="15">
        <v>0</v>
      </c>
      <c r="S819" s="15">
        <v>0</v>
      </c>
      <c r="T819" s="15">
        <v>0.04</v>
      </c>
      <c r="U819" s="15" t="s">
        <v>3335</v>
      </c>
      <c r="V819" s="15" t="s">
        <v>76</v>
      </c>
      <c r="W819" s="16">
        <v>0</v>
      </c>
      <c r="X819" s="16">
        <v>0</v>
      </c>
      <c r="Y819" s="15">
        <v>3103</v>
      </c>
      <c r="Z819" s="15">
        <v>7.0999999999999994E-2</v>
      </c>
      <c r="AA819" s="15" t="s">
        <v>78</v>
      </c>
      <c r="AB819" s="15" t="s">
        <v>78</v>
      </c>
      <c r="AC819" s="15">
        <v>0</v>
      </c>
      <c r="AD819" s="15"/>
      <c r="AE819" s="15" t="s">
        <v>78</v>
      </c>
      <c r="AF819" s="15" t="s">
        <v>78</v>
      </c>
      <c r="AG819" s="16">
        <v>1</v>
      </c>
      <c r="AH819" s="15" t="s">
        <v>6593</v>
      </c>
      <c r="AI819" s="15" t="s">
        <v>78</v>
      </c>
      <c r="AJ819" s="15">
        <v>3103.4067382799999</v>
      </c>
      <c r="AK819" s="15">
        <v>255.348539477</v>
      </c>
      <c r="AL819" s="15">
        <v>3090574.2013599998</v>
      </c>
      <c r="AM819" s="15">
        <v>1426804.0197999999</v>
      </c>
      <c r="AN819" s="14"/>
      <c r="AO819" s="14"/>
      <c r="AP819" s="19">
        <v>0</v>
      </c>
      <c r="AQ819" s="19">
        <v>0</v>
      </c>
      <c r="AR819" s="19">
        <v>0</v>
      </c>
      <c r="AS819" s="19">
        <v>0</v>
      </c>
      <c r="AT819" s="19">
        <f t="shared" si="188"/>
        <v>0</v>
      </c>
      <c r="AU819" s="19">
        <v>0</v>
      </c>
      <c r="AV819" s="19">
        <v>0</v>
      </c>
      <c r="AW819" s="19">
        <v>0</v>
      </c>
      <c r="AX819" s="19">
        <v>0</v>
      </c>
      <c r="AY819" s="20">
        <f t="shared" si="197"/>
        <v>0</v>
      </c>
      <c r="AZ819" s="19">
        <f t="shared" si="190"/>
        <v>0</v>
      </c>
      <c r="BA819" s="21">
        <v>1.4712000000000001</v>
      </c>
      <c r="BB819" s="21">
        <v>2.0617000000000001</v>
      </c>
      <c r="BC819" s="22"/>
      <c r="BD819" s="19">
        <v>0</v>
      </c>
      <c r="BE819" s="19">
        <f t="shared" si="191"/>
        <v>0</v>
      </c>
      <c r="BF819" s="19">
        <f t="shared" si="192"/>
        <v>0</v>
      </c>
      <c r="BG819" s="23">
        <v>3.4819999999999997E-2</v>
      </c>
      <c r="BH819" s="23">
        <f t="shared" si="193"/>
        <v>3.4819999999999997E-2</v>
      </c>
      <c r="BI819" s="19">
        <v>0</v>
      </c>
      <c r="BJ819" s="19">
        <v>0</v>
      </c>
      <c r="BK819" s="19">
        <f t="shared" si="194"/>
        <v>0</v>
      </c>
      <c r="BL819" s="19">
        <f t="shared" si="194"/>
        <v>0</v>
      </c>
      <c r="BM819" s="19">
        <v>0</v>
      </c>
      <c r="BN819" s="19">
        <v>0</v>
      </c>
      <c r="BO819" s="19">
        <f t="shared" si="186"/>
        <v>0</v>
      </c>
      <c r="BP819" s="24">
        <f t="shared" si="195"/>
        <v>0</v>
      </c>
      <c r="BQ819" s="24">
        <f t="shared" si="195"/>
        <v>0</v>
      </c>
      <c r="BR819" s="24">
        <f t="shared" si="196"/>
        <v>0</v>
      </c>
      <c r="BS819" s="30" t="s">
        <v>292</v>
      </c>
    </row>
    <row r="820" spans="1:71" s="25" customFormat="1" ht="14.25" x14ac:dyDescent="0.2">
      <c r="A820" s="14">
        <v>1156</v>
      </c>
      <c r="B820" s="14"/>
      <c r="C820" s="15"/>
      <c r="D820" s="16">
        <v>28263</v>
      </c>
      <c r="E820" s="15" t="s">
        <v>6594</v>
      </c>
      <c r="F820" s="15" t="s">
        <v>6595</v>
      </c>
      <c r="G820" s="17" t="s">
        <v>6596</v>
      </c>
      <c r="H820" s="17" t="s">
        <v>6597</v>
      </c>
      <c r="I820" s="17" t="s">
        <v>86</v>
      </c>
      <c r="J820" s="15" t="s">
        <v>6598</v>
      </c>
      <c r="K820" s="15" t="s">
        <v>6599</v>
      </c>
      <c r="L820" s="18" t="s">
        <v>6600</v>
      </c>
      <c r="M820" s="15" t="s">
        <v>3654</v>
      </c>
      <c r="N820" s="15" t="s">
        <v>3655</v>
      </c>
      <c r="O820" s="16">
        <v>610</v>
      </c>
      <c r="P820" s="15" t="s">
        <v>272</v>
      </c>
      <c r="Q820" s="15">
        <v>0</v>
      </c>
      <c r="R820" s="15">
        <v>0</v>
      </c>
      <c r="S820" s="15">
        <v>0</v>
      </c>
      <c r="T820" s="15">
        <v>0.11</v>
      </c>
      <c r="U820" s="15" t="s">
        <v>3335</v>
      </c>
      <c r="V820" s="15" t="s">
        <v>76</v>
      </c>
      <c r="W820" s="16">
        <v>0</v>
      </c>
      <c r="X820" s="16">
        <v>0</v>
      </c>
      <c r="Y820" s="15">
        <v>3231</v>
      </c>
      <c r="Z820" s="15">
        <v>7.3999999999999996E-2</v>
      </c>
      <c r="AA820" s="15" t="s">
        <v>78</v>
      </c>
      <c r="AB820" s="15" t="s">
        <v>78</v>
      </c>
      <c r="AC820" s="15">
        <v>0</v>
      </c>
      <c r="AD820" s="15"/>
      <c r="AE820" s="15" t="s">
        <v>119</v>
      </c>
      <c r="AF820" s="15" t="s">
        <v>119</v>
      </c>
      <c r="AG820" s="16">
        <v>1</v>
      </c>
      <c r="AH820" s="15" t="s">
        <v>6601</v>
      </c>
      <c r="AI820" s="15" t="s">
        <v>78</v>
      </c>
      <c r="AJ820" s="15">
        <v>3230.6630859400002</v>
      </c>
      <c r="AK820" s="15">
        <v>258.06379043099997</v>
      </c>
      <c r="AL820" s="15">
        <v>3090479.1944800001</v>
      </c>
      <c r="AM820" s="15">
        <v>1426804.69524</v>
      </c>
      <c r="AN820" s="14"/>
      <c r="AO820" s="14"/>
      <c r="AP820" s="19">
        <v>0</v>
      </c>
      <c r="AQ820" s="19">
        <v>0</v>
      </c>
      <c r="AR820" s="19">
        <v>0</v>
      </c>
      <c r="AS820" s="19">
        <v>0</v>
      </c>
      <c r="AT820" s="19">
        <f t="shared" si="188"/>
        <v>0</v>
      </c>
      <c r="AU820" s="19">
        <v>0</v>
      </c>
      <c r="AV820" s="19">
        <v>0</v>
      </c>
      <c r="AW820" s="19">
        <v>0</v>
      </c>
      <c r="AX820" s="19">
        <v>0</v>
      </c>
      <c r="AY820" s="20">
        <f t="shared" si="197"/>
        <v>0</v>
      </c>
      <c r="AZ820" s="19">
        <f t="shared" si="190"/>
        <v>0</v>
      </c>
      <c r="BA820" s="21">
        <v>1.4712000000000001</v>
      </c>
      <c r="BB820" s="21">
        <v>2.0617000000000001</v>
      </c>
      <c r="BC820" s="22"/>
      <c r="BD820" s="19">
        <v>0</v>
      </c>
      <c r="BE820" s="19">
        <f t="shared" si="191"/>
        <v>0</v>
      </c>
      <c r="BF820" s="19">
        <f t="shared" si="192"/>
        <v>0</v>
      </c>
      <c r="BG820" s="23">
        <v>3.4819999999999997E-2</v>
      </c>
      <c r="BH820" s="23">
        <f t="shared" si="193"/>
        <v>3.4819999999999997E-2</v>
      </c>
      <c r="BI820" s="19">
        <v>0</v>
      </c>
      <c r="BJ820" s="19">
        <v>0</v>
      </c>
      <c r="BK820" s="19">
        <f t="shared" si="194"/>
        <v>0</v>
      </c>
      <c r="BL820" s="19">
        <f t="shared" si="194"/>
        <v>0</v>
      </c>
      <c r="BM820" s="19">
        <v>0</v>
      </c>
      <c r="BN820" s="19">
        <v>0</v>
      </c>
      <c r="BO820" s="19">
        <f t="shared" si="186"/>
        <v>0</v>
      </c>
      <c r="BP820" s="24">
        <f t="shared" si="195"/>
        <v>0</v>
      </c>
      <c r="BQ820" s="24">
        <f t="shared" si="195"/>
        <v>0</v>
      </c>
      <c r="BR820" s="24">
        <f t="shared" si="196"/>
        <v>0</v>
      </c>
      <c r="BS820" s="25" t="s">
        <v>292</v>
      </c>
    </row>
    <row r="821" spans="1:71" s="25" customFormat="1" ht="14.25" x14ac:dyDescent="0.2">
      <c r="A821" s="14">
        <v>1157</v>
      </c>
      <c r="B821" s="14"/>
      <c r="C821" s="15"/>
      <c r="D821" s="16">
        <v>565</v>
      </c>
      <c r="E821" s="15" t="s">
        <v>6602</v>
      </c>
      <c r="F821" s="15" t="s">
        <v>78</v>
      </c>
      <c r="G821" s="17" t="s">
        <v>6596</v>
      </c>
      <c r="H821" s="17" t="s">
        <v>78</v>
      </c>
      <c r="I821" s="17" t="s">
        <v>78</v>
      </c>
      <c r="J821" s="15" t="s">
        <v>78</v>
      </c>
      <c r="K821" s="15" t="s">
        <v>78</v>
      </c>
      <c r="L821" s="18" t="s">
        <v>6603</v>
      </c>
      <c r="M821" s="15" t="s">
        <v>3363</v>
      </c>
      <c r="N821" s="15" t="s">
        <v>3364</v>
      </c>
      <c r="O821" s="16">
        <v>511</v>
      </c>
      <c r="P821" s="15" t="s">
        <v>569</v>
      </c>
      <c r="Q821" s="15">
        <v>22800</v>
      </c>
      <c r="R821" s="15">
        <v>90800</v>
      </c>
      <c r="S821" s="15">
        <v>113600</v>
      </c>
      <c r="T821" s="15">
        <v>0.65</v>
      </c>
      <c r="U821" s="15" t="s">
        <v>3335</v>
      </c>
      <c r="V821" s="15" t="s">
        <v>76</v>
      </c>
      <c r="W821" s="16">
        <v>1</v>
      </c>
      <c r="X821" s="16">
        <v>0</v>
      </c>
      <c r="Y821" s="15">
        <v>26725</v>
      </c>
      <c r="Z821" s="15">
        <v>0.61399999999999999</v>
      </c>
      <c r="AA821" s="15" t="s">
        <v>78</v>
      </c>
      <c r="AB821" s="15" t="s">
        <v>78</v>
      </c>
      <c r="AC821" s="15">
        <v>0</v>
      </c>
      <c r="AD821" s="15"/>
      <c r="AE821" s="15" t="s">
        <v>222</v>
      </c>
      <c r="AF821" s="15" t="s">
        <v>6604</v>
      </c>
      <c r="AG821" s="16">
        <v>1</v>
      </c>
      <c r="AH821" s="15" t="s">
        <v>6605</v>
      </c>
      <c r="AI821" s="15" t="s">
        <v>78</v>
      </c>
      <c r="AJ821" s="15">
        <v>26725.074707</v>
      </c>
      <c r="AK821" s="15">
        <v>661.37271585200006</v>
      </c>
      <c r="AL821" s="15">
        <v>3090338.68719</v>
      </c>
      <c r="AM821" s="15">
        <v>1426717.35788</v>
      </c>
      <c r="AN821" s="14"/>
      <c r="AO821" s="14"/>
      <c r="AP821" s="19">
        <v>22800</v>
      </c>
      <c r="AQ821" s="19">
        <v>86300</v>
      </c>
      <c r="AR821" s="19">
        <v>0</v>
      </c>
      <c r="AS821" s="19">
        <v>3600</v>
      </c>
      <c r="AT821" s="19">
        <f t="shared" si="188"/>
        <v>112700</v>
      </c>
      <c r="AU821" s="19">
        <v>45000</v>
      </c>
      <c r="AV821" s="19">
        <v>0</v>
      </c>
      <c r="AW821" s="19">
        <v>22435</v>
      </c>
      <c r="AX821" s="19">
        <v>0</v>
      </c>
      <c r="AY821" s="20">
        <f t="shared" si="197"/>
        <v>67435</v>
      </c>
      <c r="AZ821" s="19">
        <f t="shared" si="190"/>
        <v>45265</v>
      </c>
      <c r="BA821" s="21">
        <v>1.4712000000000001</v>
      </c>
      <c r="BB821" s="21">
        <v>2.0617000000000001</v>
      </c>
      <c r="BC821" s="22"/>
      <c r="BD821" s="19">
        <v>1199</v>
      </c>
      <c r="BE821" s="19">
        <f t="shared" si="191"/>
        <v>665.93867999999998</v>
      </c>
      <c r="BF821" s="19">
        <f t="shared" si="192"/>
        <v>933.22850500000004</v>
      </c>
      <c r="BG821" s="23">
        <v>3.4819999999999997E-2</v>
      </c>
      <c r="BH821" s="23">
        <f t="shared" si="193"/>
        <v>3.4819999999999997E-2</v>
      </c>
      <c r="BI821" s="19">
        <v>21.343806213599997</v>
      </c>
      <c r="BJ821" s="19">
        <v>29.910634360099998</v>
      </c>
      <c r="BK821" s="19">
        <f t="shared" si="194"/>
        <v>644.59487378639994</v>
      </c>
      <c r="BL821" s="19">
        <f t="shared" si="194"/>
        <v>903.31787063990009</v>
      </c>
      <c r="BM821" s="19">
        <v>0</v>
      </c>
      <c r="BN821" s="19">
        <v>0</v>
      </c>
      <c r="BO821" s="19">
        <f t="shared" si="186"/>
        <v>0</v>
      </c>
      <c r="BP821" s="24">
        <f t="shared" si="195"/>
        <v>644.59487378639994</v>
      </c>
      <c r="BQ821" s="24">
        <f t="shared" si="195"/>
        <v>903.31787063990009</v>
      </c>
      <c r="BR821" s="24">
        <f t="shared" si="196"/>
        <v>258.72299685350015</v>
      </c>
    </row>
    <row r="822" spans="1:71" s="25" customFormat="1" ht="14.25" x14ac:dyDescent="0.2">
      <c r="A822" s="14">
        <v>1158</v>
      </c>
      <c r="B822" s="14"/>
      <c r="C822" s="15" t="s">
        <v>6606</v>
      </c>
      <c r="D822" s="16">
        <v>34991</v>
      </c>
      <c r="E822" s="15" t="s">
        <v>6607</v>
      </c>
      <c r="F822" s="15" t="s">
        <v>6606</v>
      </c>
      <c r="G822" s="17" t="s">
        <v>6608</v>
      </c>
      <c r="H822" s="17" t="s">
        <v>6609</v>
      </c>
      <c r="I822" s="17" t="s">
        <v>86</v>
      </c>
      <c r="J822" s="15" t="s">
        <v>6610</v>
      </c>
      <c r="K822" s="15" t="s">
        <v>86</v>
      </c>
      <c r="L822" s="18" t="s">
        <v>6611</v>
      </c>
      <c r="M822" s="15" t="s">
        <v>6612</v>
      </c>
      <c r="N822" s="15" t="s">
        <v>6613</v>
      </c>
      <c r="O822" s="16">
        <v>610</v>
      </c>
      <c r="P822" s="15" t="s">
        <v>272</v>
      </c>
      <c r="Q822" s="15">
        <v>0</v>
      </c>
      <c r="R822" s="15">
        <v>0</v>
      </c>
      <c r="S822" s="15">
        <v>0</v>
      </c>
      <c r="T822" s="15">
        <v>0</v>
      </c>
      <c r="U822" s="15" t="s">
        <v>3335</v>
      </c>
      <c r="V822" s="15" t="s">
        <v>76</v>
      </c>
      <c r="W822" s="16">
        <v>0</v>
      </c>
      <c r="X822" s="16">
        <v>0</v>
      </c>
      <c r="Y822" s="15">
        <v>6860</v>
      </c>
      <c r="Z822" s="15">
        <v>0.157</v>
      </c>
      <c r="AA822" s="15" t="s">
        <v>78</v>
      </c>
      <c r="AB822" s="15" t="s">
        <v>78</v>
      </c>
      <c r="AC822" s="15">
        <v>0</v>
      </c>
      <c r="AD822" s="15"/>
      <c r="AE822" s="15" t="s">
        <v>78</v>
      </c>
      <c r="AF822" s="15" t="s">
        <v>78</v>
      </c>
      <c r="AG822" s="16">
        <v>1</v>
      </c>
      <c r="AH822" s="15" t="s">
        <v>6614</v>
      </c>
      <c r="AI822" s="15" t="s">
        <v>78</v>
      </c>
      <c r="AJ822" s="15">
        <v>6860.3808593800004</v>
      </c>
      <c r="AK822" s="15">
        <v>452.25819592599998</v>
      </c>
      <c r="AL822" s="15">
        <v>3090335.7586300001</v>
      </c>
      <c r="AM822" s="15">
        <v>1426805.7615499999</v>
      </c>
      <c r="AN822" s="14"/>
      <c r="AO822" s="14"/>
      <c r="AP822" s="19">
        <v>0</v>
      </c>
      <c r="AQ822" s="19">
        <v>0</v>
      </c>
      <c r="AR822" s="19">
        <v>0</v>
      </c>
      <c r="AS822" s="19">
        <v>0</v>
      </c>
      <c r="AT822" s="19">
        <f t="shared" si="188"/>
        <v>0</v>
      </c>
      <c r="AU822" s="19">
        <v>0</v>
      </c>
      <c r="AV822" s="19">
        <v>0</v>
      </c>
      <c r="AW822" s="19">
        <v>0</v>
      </c>
      <c r="AX822" s="19">
        <v>0</v>
      </c>
      <c r="AY822" s="20">
        <f t="shared" si="197"/>
        <v>0</v>
      </c>
      <c r="AZ822" s="19">
        <f t="shared" si="190"/>
        <v>0</v>
      </c>
      <c r="BA822" s="21">
        <v>1.4712000000000001</v>
      </c>
      <c r="BB822" s="21">
        <v>2.0617000000000001</v>
      </c>
      <c r="BC822" s="22"/>
      <c r="BD822" s="19">
        <v>0</v>
      </c>
      <c r="BE822" s="19">
        <f t="shared" si="191"/>
        <v>0</v>
      </c>
      <c r="BF822" s="19">
        <f t="shared" si="192"/>
        <v>0</v>
      </c>
      <c r="BG822" s="23">
        <v>3.4819999999999997E-2</v>
      </c>
      <c r="BH822" s="23">
        <f t="shared" si="193"/>
        <v>3.4819999999999997E-2</v>
      </c>
      <c r="BI822" s="19">
        <v>0</v>
      </c>
      <c r="BJ822" s="19">
        <v>0</v>
      </c>
      <c r="BK822" s="19">
        <f t="shared" si="194"/>
        <v>0</v>
      </c>
      <c r="BL822" s="19">
        <f t="shared" si="194"/>
        <v>0</v>
      </c>
      <c r="BM822" s="19">
        <v>0</v>
      </c>
      <c r="BN822" s="19">
        <v>0</v>
      </c>
      <c r="BO822" s="19">
        <f t="shared" si="186"/>
        <v>0</v>
      </c>
      <c r="BP822" s="24">
        <f t="shared" si="195"/>
        <v>0</v>
      </c>
      <c r="BQ822" s="24">
        <f t="shared" si="195"/>
        <v>0</v>
      </c>
      <c r="BR822" s="24">
        <f t="shared" si="196"/>
        <v>0</v>
      </c>
      <c r="BS822" s="25" t="s">
        <v>292</v>
      </c>
    </row>
    <row r="823" spans="1:71" s="25" customFormat="1" ht="14.25" x14ac:dyDescent="0.2">
      <c r="A823" s="14">
        <v>1159</v>
      </c>
      <c r="B823" s="14"/>
      <c r="C823" s="15"/>
      <c r="D823" s="16">
        <v>13026</v>
      </c>
      <c r="E823" s="15" t="s">
        <v>6615</v>
      </c>
      <c r="F823" s="15" t="s">
        <v>6616</v>
      </c>
      <c r="G823" s="17" t="s">
        <v>6617</v>
      </c>
      <c r="H823" s="17" t="s">
        <v>6618</v>
      </c>
      <c r="I823" s="17" t="s">
        <v>86</v>
      </c>
      <c r="J823" s="15" t="s">
        <v>6619</v>
      </c>
      <c r="K823" s="15" t="s">
        <v>4371</v>
      </c>
      <c r="L823" s="18" t="s">
        <v>6620</v>
      </c>
      <c r="M823" s="15" t="s">
        <v>3363</v>
      </c>
      <c r="N823" s="15" t="s">
        <v>3364</v>
      </c>
      <c r="O823" s="16">
        <v>501</v>
      </c>
      <c r="P823" s="15" t="s">
        <v>405</v>
      </c>
      <c r="Q823" s="15">
        <v>800</v>
      </c>
      <c r="R823" s="15">
        <v>0</v>
      </c>
      <c r="S823" s="15">
        <v>800</v>
      </c>
      <c r="T823" s="15">
        <v>0.2</v>
      </c>
      <c r="U823" s="15" t="s">
        <v>3335</v>
      </c>
      <c r="V823" s="15" t="s">
        <v>76</v>
      </c>
      <c r="W823" s="16">
        <v>0</v>
      </c>
      <c r="X823" s="16">
        <v>0</v>
      </c>
      <c r="Y823" s="15">
        <v>6995</v>
      </c>
      <c r="Z823" s="15">
        <v>0.161</v>
      </c>
      <c r="AA823" s="15" t="s">
        <v>78</v>
      </c>
      <c r="AB823" s="15" t="s">
        <v>78</v>
      </c>
      <c r="AC823" s="15">
        <v>0</v>
      </c>
      <c r="AD823" s="15"/>
      <c r="AE823" s="15" t="s">
        <v>222</v>
      </c>
      <c r="AF823" s="15" t="s">
        <v>6621</v>
      </c>
      <c r="AG823" s="16">
        <v>1</v>
      </c>
      <c r="AH823" s="15" t="s">
        <v>6622</v>
      </c>
      <c r="AI823" s="15" t="s">
        <v>78</v>
      </c>
      <c r="AJ823" s="15">
        <v>6995.3212890599998</v>
      </c>
      <c r="AK823" s="15">
        <v>379.86225021799999</v>
      </c>
      <c r="AL823" s="15">
        <v>3090218.5646899999</v>
      </c>
      <c r="AM823" s="15">
        <v>1426717.74758</v>
      </c>
      <c r="AN823" s="14"/>
      <c r="AO823" s="14"/>
      <c r="AP823" s="19">
        <v>0</v>
      </c>
      <c r="AQ823" s="19">
        <v>0</v>
      </c>
      <c r="AR823" s="19">
        <v>800</v>
      </c>
      <c r="AS823" s="19">
        <v>0</v>
      </c>
      <c r="AT823" s="19">
        <f t="shared" si="188"/>
        <v>800</v>
      </c>
      <c r="AU823" s="19">
        <v>0</v>
      </c>
      <c r="AV823" s="19">
        <v>0</v>
      </c>
      <c r="AW823" s="19">
        <v>0</v>
      </c>
      <c r="AX823" s="19">
        <v>0</v>
      </c>
      <c r="AY823" s="20">
        <f t="shared" si="197"/>
        <v>0</v>
      </c>
      <c r="AZ823" s="19">
        <f t="shared" si="190"/>
        <v>800</v>
      </c>
      <c r="BA823" s="21">
        <v>1.4712000000000001</v>
      </c>
      <c r="BB823" s="21">
        <v>2.0617000000000001</v>
      </c>
      <c r="BC823" s="22"/>
      <c r="BD823" s="19">
        <v>24</v>
      </c>
      <c r="BE823" s="19">
        <f t="shared" si="191"/>
        <v>11.769600000000001</v>
      </c>
      <c r="BF823" s="19">
        <f t="shared" si="192"/>
        <v>16.493600000000001</v>
      </c>
      <c r="BG823" s="23">
        <v>3.4819999999999997E-2</v>
      </c>
      <c r="BH823" s="23">
        <f t="shared" si="193"/>
        <v>3.4819999999999997E-2</v>
      </c>
      <c r="BI823" s="19">
        <v>0</v>
      </c>
      <c r="BJ823" s="19">
        <v>0</v>
      </c>
      <c r="BK823" s="19">
        <f t="shared" si="194"/>
        <v>11.769600000000001</v>
      </c>
      <c r="BL823" s="19">
        <f t="shared" si="194"/>
        <v>16.493600000000001</v>
      </c>
      <c r="BM823" s="19">
        <v>0</v>
      </c>
      <c r="BN823" s="19">
        <v>0</v>
      </c>
      <c r="BO823" s="19">
        <f t="shared" si="186"/>
        <v>0</v>
      </c>
      <c r="BP823" s="24">
        <f t="shared" si="195"/>
        <v>11.769600000000001</v>
      </c>
      <c r="BQ823" s="24">
        <f t="shared" si="195"/>
        <v>16.493600000000001</v>
      </c>
      <c r="BR823" s="24">
        <f t="shared" si="196"/>
        <v>4.7240000000000002</v>
      </c>
    </row>
    <row r="824" spans="1:71" s="25" customFormat="1" ht="14.25" x14ac:dyDescent="0.2">
      <c r="A824" s="14">
        <v>1160</v>
      </c>
      <c r="B824" s="14"/>
      <c r="C824" s="15"/>
      <c r="D824" s="16">
        <v>20862</v>
      </c>
      <c r="E824" s="15" t="s">
        <v>6623</v>
      </c>
      <c r="F824" s="15" t="s">
        <v>6624</v>
      </c>
      <c r="G824" s="17" t="s">
        <v>6625</v>
      </c>
      <c r="H824" s="17" t="s">
        <v>6626</v>
      </c>
      <c r="I824" s="17" t="s">
        <v>86</v>
      </c>
      <c r="J824" s="15" t="s">
        <v>6627</v>
      </c>
      <c r="K824" s="15" t="s">
        <v>6628</v>
      </c>
      <c r="L824" s="18" t="s">
        <v>6629</v>
      </c>
      <c r="M824" s="15" t="s">
        <v>3654</v>
      </c>
      <c r="N824" s="15" t="s">
        <v>3655</v>
      </c>
      <c r="O824" s="16">
        <v>610</v>
      </c>
      <c r="P824" s="15" t="s">
        <v>272</v>
      </c>
      <c r="Q824" s="15">
        <v>0</v>
      </c>
      <c r="R824" s="15">
        <v>0</v>
      </c>
      <c r="S824" s="15">
        <v>0</v>
      </c>
      <c r="T824" s="15">
        <v>0.02</v>
      </c>
      <c r="U824" s="15" t="s">
        <v>3335</v>
      </c>
      <c r="V824" s="15" t="s">
        <v>76</v>
      </c>
      <c r="W824" s="16">
        <v>0</v>
      </c>
      <c r="X824" s="16">
        <v>0</v>
      </c>
      <c r="Y824" s="15">
        <v>1896</v>
      </c>
      <c r="Z824" s="15">
        <v>4.3999999999999997E-2</v>
      </c>
      <c r="AA824" s="15" t="s">
        <v>78</v>
      </c>
      <c r="AB824" s="15" t="s">
        <v>78</v>
      </c>
      <c r="AC824" s="15">
        <v>0</v>
      </c>
      <c r="AD824" s="15"/>
      <c r="AE824" s="15" t="s">
        <v>222</v>
      </c>
      <c r="AF824" s="15" t="s">
        <v>6630</v>
      </c>
      <c r="AG824" s="16">
        <v>1</v>
      </c>
      <c r="AH824" s="15" t="s">
        <v>6631</v>
      </c>
      <c r="AI824" s="15" t="s">
        <v>78</v>
      </c>
      <c r="AJ824" s="15">
        <v>1896.453125</v>
      </c>
      <c r="AK824" s="15">
        <v>175.889909816</v>
      </c>
      <c r="AL824" s="15">
        <v>3090216.9139100001</v>
      </c>
      <c r="AM824" s="15">
        <v>1426806.6661100001</v>
      </c>
      <c r="AN824" s="14"/>
      <c r="AO824" s="14"/>
      <c r="AP824" s="19">
        <v>0</v>
      </c>
      <c r="AQ824" s="19">
        <v>0</v>
      </c>
      <c r="AR824" s="19">
        <v>0</v>
      </c>
      <c r="AS824" s="19">
        <v>0</v>
      </c>
      <c r="AT824" s="19">
        <f t="shared" si="188"/>
        <v>0</v>
      </c>
      <c r="AU824" s="19">
        <v>0</v>
      </c>
      <c r="AV824" s="19">
        <v>0</v>
      </c>
      <c r="AW824" s="19">
        <v>0</v>
      </c>
      <c r="AX824" s="19">
        <v>0</v>
      </c>
      <c r="AY824" s="20">
        <f t="shared" si="197"/>
        <v>0</v>
      </c>
      <c r="AZ824" s="19">
        <f t="shared" si="190"/>
        <v>0</v>
      </c>
      <c r="BA824" s="21">
        <v>1.4712000000000001</v>
      </c>
      <c r="BB824" s="21">
        <v>2.0617000000000001</v>
      </c>
      <c r="BC824" s="22"/>
      <c r="BD824" s="19">
        <v>0</v>
      </c>
      <c r="BE824" s="19">
        <f t="shared" si="191"/>
        <v>0</v>
      </c>
      <c r="BF824" s="19">
        <f t="shared" si="192"/>
        <v>0</v>
      </c>
      <c r="BG824" s="23">
        <v>3.4819999999999997E-2</v>
      </c>
      <c r="BH824" s="23">
        <f t="shared" si="193"/>
        <v>3.4819999999999997E-2</v>
      </c>
      <c r="BI824" s="19">
        <v>0</v>
      </c>
      <c r="BJ824" s="19">
        <v>0</v>
      </c>
      <c r="BK824" s="19">
        <f t="shared" si="194"/>
        <v>0</v>
      </c>
      <c r="BL824" s="19">
        <f t="shared" si="194"/>
        <v>0</v>
      </c>
      <c r="BM824" s="19">
        <v>0</v>
      </c>
      <c r="BN824" s="19">
        <v>0</v>
      </c>
      <c r="BO824" s="19">
        <f t="shared" si="186"/>
        <v>0</v>
      </c>
      <c r="BP824" s="24">
        <f t="shared" si="195"/>
        <v>0</v>
      </c>
      <c r="BQ824" s="24">
        <f t="shared" si="195"/>
        <v>0</v>
      </c>
      <c r="BR824" s="24">
        <f t="shared" si="196"/>
        <v>0</v>
      </c>
      <c r="BS824" s="25" t="s">
        <v>292</v>
      </c>
    </row>
    <row r="825" spans="1:71" s="25" customFormat="1" ht="14.25" x14ac:dyDescent="0.2">
      <c r="A825" s="14">
        <v>1161</v>
      </c>
      <c r="B825" s="14"/>
      <c r="C825" s="15" t="s">
        <v>726</v>
      </c>
      <c r="D825" s="16">
        <v>24466</v>
      </c>
      <c r="E825" s="15" t="s">
        <v>6632</v>
      </c>
      <c r="F825" s="15" t="s">
        <v>6633</v>
      </c>
      <c r="G825" s="17" t="s">
        <v>6634</v>
      </c>
      <c r="H825" s="17" t="s">
        <v>6635</v>
      </c>
      <c r="I825" s="17" t="s">
        <v>86</v>
      </c>
      <c r="J825" s="15" t="s">
        <v>6636</v>
      </c>
      <c r="K825" s="15" t="s">
        <v>4723</v>
      </c>
      <c r="L825" s="18" t="s">
        <v>6637</v>
      </c>
      <c r="M825" s="15" t="s">
        <v>3363</v>
      </c>
      <c r="N825" s="15" t="s">
        <v>3364</v>
      </c>
      <c r="O825" s="16">
        <v>511</v>
      </c>
      <c r="P825" s="15" t="s">
        <v>569</v>
      </c>
      <c r="Q825" s="15">
        <v>23400</v>
      </c>
      <c r="R825" s="15">
        <v>94200</v>
      </c>
      <c r="S825" s="15">
        <v>117600</v>
      </c>
      <c r="T825" s="15">
        <v>0.75</v>
      </c>
      <c r="U825" s="15" t="s">
        <v>3335</v>
      </c>
      <c r="V825" s="15" t="s">
        <v>76</v>
      </c>
      <c r="W825" s="16">
        <v>1</v>
      </c>
      <c r="X825" s="16">
        <v>1</v>
      </c>
      <c r="Y825" s="15">
        <v>26433</v>
      </c>
      <c r="Z825" s="15">
        <v>0.60699999999999998</v>
      </c>
      <c r="AA825" s="15" t="s">
        <v>78</v>
      </c>
      <c r="AB825" s="15" t="s">
        <v>78</v>
      </c>
      <c r="AC825" s="15">
        <v>121000</v>
      </c>
      <c r="AD825" s="26">
        <v>38624</v>
      </c>
      <c r="AE825" s="15" t="s">
        <v>119</v>
      </c>
      <c r="AF825" s="15" t="s">
        <v>119</v>
      </c>
      <c r="AG825" s="16">
        <v>1</v>
      </c>
      <c r="AH825" s="15" t="s">
        <v>6638</v>
      </c>
      <c r="AI825" s="15" t="s">
        <v>78</v>
      </c>
      <c r="AJ825" s="15">
        <v>26433.1044922</v>
      </c>
      <c r="AK825" s="15">
        <v>658.29839328399999</v>
      </c>
      <c r="AL825" s="15">
        <v>3090098.69838</v>
      </c>
      <c r="AM825" s="15">
        <v>1426718.1355099999</v>
      </c>
      <c r="AN825" s="14"/>
      <c r="AO825" s="14"/>
      <c r="AP825" s="19">
        <v>23400</v>
      </c>
      <c r="AQ825" s="19">
        <v>92200</v>
      </c>
      <c r="AR825" s="19">
        <v>0</v>
      </c>
      <c r="AS825" s="19">
        <v>3500</v>
      </c>
      <c r="AT825" s="19">
        <f t="shared" si="188"/>
        <v>119100</v>
      </c>
      <c r="AU825" s="19">
        <v>45000</v>
      </c>
      <c r="AV825" s="19">
        <v>3000</v>
      </c>
      <c r="AW825" s="19">
        <v>24710</v>
      </c>
      <c r="AX825" s="19">
        <v>0</v>
      </c>
      <c r="AY825" s="20">
        <f t="shared" si="197"/>
        <v>72710</v>
      </c>
      <c r="AZ825" s="19">
        <f t="shared" si="190"/>
        <v>46390</v>
      </c>
      <c r="BA825" s="21">
        <v>1.4712000000000001</v>
      </c>
      <c r="BB825" s="21">
        <v>2.0617000000000001</v>
      </c>
      <c r="BC825" s="22"/>
      <c r="BD825" s="19">
        <v>1261</v>
      </c>
      <c r="BE825" s="19">
        <f t="shared" si="191"/>
        <v>682.48968000000002</v>
      </c>
      <c r="BF825" s="19">
        <f t="shared" si="192"/>
        <v>956.42263000000003</v>
      </c>
      <c r="BG825" s="23">
        <v>3.4819999999999997E-2</v>
      </c>
      <c r="BH825" s="23">
        <f t="shared" si="193"/>
        <v>3.4819999999999997E-2</v>
      </c>
      <c r="BI825" s="19">
        <v>21.971339217599997</v>
      </c>
      <c r="BJ825" s="19">
        <v>30.790042186599997</v>
      </c>
      <c r="BK825" s="19">
        <f t="shared" si="194"/>
        <v>660.51834078240006</v>
      </c>
      <c r="BL825" s="19">
        <f t="shared" si="194"/>
        <v>925.63258781340005</v>
      </c>
      <c r="BM825" s="19">
        <v>0</v>
      </c>
      <c r="BN825" s="19">
        <v>0</v>
      </c>
      <c r="BO825" s="19">
        <f t="shared" si="186"/>
        <v>0</v>
      </c>
      <c r="BP825" s="24">
        <f t="shared" si="195"/>
        <v>660.51834078240006</v>
      </c>
      <c r="BQ825" s="24">
        <f t="shared" si="195"/>
        <v>925.63258781340005</v>
      </c>
      <c r="BR825" s="24">
        <f t="shared" si="196"/>
        <v>265.11424703099999</v>
      </c>
    </row>
    <row r="826" spans="1:71" s="25" customFormat="1" ht="14.25" x14ac:dyDescent="0.2">
      <c r="A826" s="14">
        <v>1162</v>
      </c>
      <c r="B826" s="14"/>
      <c r="C826" s="15" t="s">
        <v>159</v>
      </c>
      <c r="D826" s="16">
        <v>18814</v>
      </c>
      <c r="E826" s="15" t="s">
        <v>6639</v>
      </c>
      <c r="F826" s="15" t="s">
        <v>6640</v>
      </c>
      <c r="G826" s="17" t="s">
        <v>6641</v>
      </c>
      <c r="H826" s="17" t="s">
        <v>6642</v>
      </c>
      <c r="I826" s="17" t="s">
        <v>86</v>
      </c>
      <c r="J826" s="15" t="s">
        <v>6643</v>
      </c>
      <c r="K826" s="15" t="s">
        <v>86</v>
      </c>
      <c r="L826" s="18" t="s">
        <v>6644</v>
      </c>
      <c r="M826" s="15" t="s">
        <v>3363</v>
      </c>
      <c r="N826" s="15" t="s">
        <v>3364</v>
      </c>
      <c r="O826" s="16">
        <v>610</v>
      </c>
      <c r="P826" s="15" t="s">
        <v>272</v>
      </c>
      <c r="Q826" s="15">
        <v>0</v>
      </c>
      <c r="R826" s="15">
        <v>0</v>
      </c>
      <c r="S826" s="15">
        <v>0</v>
      </c>
      <c r="T826" s="15">
        <v>0.08</v>
      </c>
      <c r="U826" s="15" t="s">
        <v>3335</v>
      </c>
      <c r="V826" s="15" t="s">
        <v>76</v>
      </c>
      <c r="W826" s="16">
        <v>0</v>
      </c>
      <c r="X826" s="16">
        <v>0</v>
      </c>
      <c r="Y826" s="15">
        <v>7560</v>
      </c>
      <c r="Z826" s="15">
        <v>0.17399999999999999</v>
      </c>
      <c r="AA826" s="15" t="s">
        <v>78</v>
      </c>
      <c r="AB826" s="15" t="s">
        <v>78</v>
      </c>
      <c r="AC826" s="15">
        <v>0</v>
      </c>
      <c r="AD826" s="15"/>
      <c r="AE826" s="15" t="s">
        <v>78</v>
      </c>
      <c r="AF826" s="15" t="s">
        <v>78</v>
      </c>
      <c r="AG826" s="16">
        <v>1</v>
      </c>
      <c r="AH826" s="15" t="s">
        <v>6645</v>
      </c>
      <c r="AI826" s="15" t="s">
        <v>78</v>
      </c>
      <c r="AJ826" s="15">
        <v>7559.9775390599998</v>
      </c>
      <c r="AK826" s="15">
        <v>459.22599680799999</v>
      </c>
      <c r="AL826" s="15">
        <v>3090095.8753399998</v>
      </c>
      <c r="AM826" s="15">
        <v>1426807.6110700001</v>
      </c>
      <c r="AN826" s="14"/>
      <c r="AO826" s="14"/>
      <c r="AP826" s="19">
        <v>0</v>
      </c>
      <c r="AQ826" s="19">
        <v>0</v>
      </c>
      <c r="AR826" s="19">
        <v>0</v>
      </c>
      <c r="AS826" s="19">
        <v>0</v>
      </c>
      <c r="AT826" s="19">
        <f t="shared" si="188"/>
        <v>0</v>
      </c>
      <c r="AU826" s="19">
        <v>0</v>
      </c>
      <c r="AV826" s="19">
        <v>0</v>
      </c>
      <c r="AW826" s="19">
        <v>0</v>
      </c>
      <c r="AX826" s="19">
        <v>0</v>
      </c>
      <c r="AY826" s="20">
        <f t="shared" si="197"/>
        <v>0</v>
      </c>
      <c r="AZ826" s="19">
        <f t="shared" si="190"/>
        <v>0</v>
      </c>
      <c r="BA826" s="21">
        <v>1.4712000000000001</v>
      </c>
      <c r="BB826" s="21">
        <v>2.0617000000000001</v>
      </c>
      <c r="BC826" s="22"/>
      <c r="BD826" s="19">
        <v>0</v>
      </c>
      <c r="BE826" s="19">
        <f t="shared" si="191"/>
        <v>0</v>
      </c>
      <c r="BF826" s="19">
        <f t="shared" si="192"/>
        <v>0</v>
      </c>
      <c r="BG826" s="23">
        <v>3.4819999999999997E-2</v>
      </c>
      <c r="BH826" s="23">
        <f t="shared" si="193"/>
        <v>3.4819999999999997E-2</v>
      </c>
      <c r="BI826" s="19">
        <v>0</v>
      </c>
      <c r="BJ826" s="19">
        <v>0</v>
      </c>
      <c r="BK826" s="19">
        <f t="shared" si="194"/>
        <v>0</v>
      </c>
      <c r="BL826" s="19">
        <f t="shared" si="194"/>
        <v>0</v>
      </c>
      <c r="BM826" s="19">
        <v>0</v>
      </c>
      <c r="BN826" s="19">
        <v>0</v>
      </c>
      <c r="BO826" s="19">
        <f t="shared" si="186"/>
        <v>0</v>
      </c>
      <c r="BP826" s="24">
        <f t="shared" si="195"/>
        <v>0</v>
      </c>
      <c r="BQ826" s="24">
        <f t="shared" si="195"/>
        <v>0</v>
      </c>
      <c r="BR826" s="24">
        <f t="shared" si="196"/>
        <v>0</v>
      </c>
      <c r="BS826" s="25" t="s">
        <v>292</v>
      </c>
    </row>
    <row r="827" spans="1:71" s="25" customFormat="1" ht="14.25" x14ac:dyDescent="0.2">
      <c r="A827" s="14">
        <v>1163</v>
      </c>
      <c r="B827" s="14"/>
      <c r="C827" s="15"/>
      <c r="D827" s="16">
        <v>225</v>
      </c>
      <c r="E827" s="15" t="s">
        <v>6646</v>
      </c>
      <c r="F827" s="15" t="s">
        <v>6647</v>
      </c>
      <c r="G827" s="17" t="s">
        <v>6648</v>
      </c>
      <c r="H827" s="17" t="s">
        <v>6649</v>
      </c>
      <c r="I827" s="17" t="s">
        <v>88</v>
      </c>
      <c r="J827" s="15" t="s">
        <v>6650</v>
      </c>
      <c r="K827" s="15" t="s">
        <v>6651</v>
      </c>
      <c r="L827" s="18" t="s">
        <v>6652</v>
      </c>
      <c r="M827" s="15" t="s">
        <v>3363</v>
      </c>
      <c r="N827" s="15" t="s">
        <v>3364</v>
      </c>
      <c r="O827" s="16">
        <v>511</v>
      </c>
      <c r="P827" s="15" t="s">
        <v>569</v>
      </c>
      <c r="Q827" s="15">
        <v>16700</v>
      </c>
      <c r="R827" s="15">
        <v>69000</v>
      </c>
      <c r="S827" s="15">
        <v>85700</v>
      </c>
      <c r="T827" s="15">
        <v>0.41</v>
      </c>
      <c r="U827" s="15" t="s">
        <v>3335</v>
      </c>
      <c r="V827" s="15" t="s">
        <v>76</v>
      </c>
      <c r="W827" s="16">
        <v>1</v>
      </c>
      <c r="X827" s="16">
        <v>0</v>
      </c>
      <c r="Y827" s="15">
        <v>17014</v>
      </c>
      <c r="Z827" s="15">
        <v>0.39100000000000001</v>
      </c>
      <c r="AA827" s="15" t="s">
        <v>78</v>
      </c>
      <c r="AB827" s="15" t="s">
        <v>78</v>
      </c>
      <c r="AC827" s="15">
        <v>0</v>
      </c>
      <c r="AD827" s="15"/>
      <c r="AE827" s="15" t="s">
        <v>1480</v>
      </c>
      <c r="AF827" s="15" t="s">
        <v>6653</v>
      </c>
      <c r="AG827" s="16">
        <v>1</v>
      </c>
      <c r="AH827" s="15" t="s">
        <v>6654</v>
      </c>
      <c r="AI827" s="15" t="s">
        <v>78</v>
      </c>
      <c r="AJ827" s="15">
        <v>17014.4658203</v>
      </c>
      <c r="AK827" s="15">
        <v>548.28726570799995</v>
      </c>
      <c r="AL827" s="15">
        <v>3089955.7378600002</v>
      </c>
      <c r="AM827" s="15">
        <v>1426739.02098</v>
      </c>
      <c r="AN827" s="14"/>
      <c r="AO827" s="14"/>
      <c r="AP827" s="19">
        <v>16700</v>
      </c>
      <c r="AQ827" s="19">
        <v>73900</v>
      </c>
      <c r="AR827" s="19">
        <v>0</v>
      </c>
      <c r="AS827" s="19">
        <v>0</v>
      </c>
      <c r="AT827" s="19">
        <f t="shared" si="188"/>
        <v>90600</v>
      </c>
      <c r="AU827" s="19">
        <v>45000</v>
      </c>
      <c r="AV827" s="19">
        <v>3000</v>
      </c>
      <c r="AW827" s="19">
        <v>15960</v>
      </c>
      <c r="AX827" s="19">
        <v>0</v>
      </c>
      <c r="AY827" s="20">
        <f t="shared" si="197"/>
        <v>63960</v>
      </c>
      <c r="AZ827" s="19">
        <f t="shared" si="190"/>
        <v>26640</v>
      </c>
      <c r="BA827" s="21">
        <v>1.4712000000000001</v>
      </c>
      <c r="BB827" s="21">
        <v>2.0617000000000001</v>
      </c>
      <c r="BC827" s="22"/>
      <c r="BD827" s="19">
        <v>906</v>
      </c>
      <c r="BE827" s="19">
        <f t="shared" si="191"/>
        <v>391.92768000000001</v>
      </c>
      <c r="BF827" s="19">
        <f t="shared" si="192"/>
        <v>549.23687999999993</v>
      </c>
      <c r="BG827" s="23">
        <v>3.4819999999999997E-2</v>
      </c>
      <c r="BH827" s="23">
        <f t="shared" si="193"/>
        <v>3.4819999999999997E-2</v>
      </c>
      <c r="BI827" s="19">
        <v>13.646921817599999</v>
      </c>
      <c r="BJ827" s="19">
        <v>19.124428161599997</v>
      </c>
      <c r="BK827" s="19">
        <f t="shared" si="194"/>
        <v>378.28075818240001</v>
      </c>
      <c r="BL827" s="19">
        <f t="shared" si="194"/>
        <v>530.11245183839992</v>
      </c>
      <c r="BM827" s="19">
        <v>0</v>
      </c>
      <c r="BN827" s="19">
        <v>0</v>
      </c>
      <c r="BO827" s="19">
        <f t="shared" si="186"/>
        <v>0</v>
      </c>
      <c r="BP827" s="24">
        <f t="shared" si="195"/>
        <v>378.28075818240001</v>
      </c>
      <c r="BQ827" s="24">
        <f t="shared" si="195"/>
        <v>530.11245183839992</v>
      </c>
      <c r="BR827" s="24">
        <f t="shared" si="196"/>
        <v>151.83169365599991</v>
      </c>
    </row>
    <row r="828" spans="1:71" s="25" customFormat="1" ht="14.25" x14ac:dyDescent="0.2">
      <c r="A828" s="14">
        <v>1164</v>
      </c>
      <c r="B828" s="14"/>
      <c r="C828" s="15"/>
      <c r="D828" s="16">
        <v>14485</v>
      </c>
      <c r="E828" s="15" t="s">
        <v>6655</v>
      </c>
      <c r="F828" s="15" t="s">
        <v>6656</v>
      </c>
      <c r="G828" s="17" t="s">
        <v>6657</v>
      </c>
      <c r="H828" s="17" t="s">
        <v>6658</v>
      </c>
      <c r="I828" s="17" t="s">
        <v>86</v>
      </c>
      <c r="J828" s="15" t="s">
        <v>6659</v>
      </c>
      <c r="K828" s="15" t="s">
        <v>6660</v>
      </c>
      <c r="L828" s="18" t="s">
        <v>6661</v>
      </c>
      <c r="M828" s="15" t="s">
        <v>3363</v>
      </c>
      <c r="N828" s="15" t="s">
        <v>3364</v>
      </c>
      <c r="O828" s="16">
        <v>511</v>
      </c>
      <c r="P828" s="15" t="s">
        <v>569</v>
      </c>
      <c r="Q828" s="15">
        <v>21300</v>
      </c>
      <c r="R828" s="15">
        <v>85600</v>
      </c>
      <c r="S828" s="15">
        <v>106900</v>
      </c>
      <c r="T828" s="15">
        <v>0.6</v>
      </c>
      <c r="U828" s="15" t="s">
        <v>3335</v>
      </c>
      <c r="V828" s="15" t="s">
        <v>76</v>
      </c>
      <c r="W828" s="16">
        <v>1</v>
      </c>
      <c r="X828" s="16">
        <v>0</v>
      </c>
      <c r="Y828" s="15">
        <v>20137</v>
      </c>
      <c r="Z828" s="15">
        <v>0.46200000000000002</v>
      </c>
      <c r="AA828" s="15" t="s">
        <v>78</v>
      </c>
      <c r="AB828" s="15" t="s">
        <v>78</v>
      </c>
      <c r="AC828" s="15">
        <v>0</v>
      </c>
      <c r="AD828" s="15"/>
      <c r="AE828" s="15" t="s">
        <v>353</v>
      </c>
      <c r="AF828" s="15" t="s">
        <v>6662</v>
      </c>
      <c r="AG828" s="16">
        <v>1</v>
      </c>
      <c r="AH828" s="15" t="s">
        <v>6663</v>
      </c>
      <c r="AI828" s="15" t="s">
        <v>78</v>
      </c>
      <c r="AJ828" s="15">
        <v>20137.4707031</v>
      </c>
      <c r="AK828" s="15">
        <v>600.87626285099998</v>
      </c>
      <c r="AL828" s="15">
        <v>3089860.6942699999</v>
      </c>
      <c r="AM828" s="15">
        <v>1426683.0105399999</v>
      </c>
      <c r="AN828" s="14"/>
      <c r="AO828" s="14"/>
      <c r="AP828" s="19">
        <v>21300</v>
      </c>
      <c r="AQ828" s="19">
        <v>84200</v>
      </c>
      <c r="AR828" s="19">
        <v>0</v>
      </c>
      <c r="AS828" s="19">
        <v>500</v>
      </c>
      <c r="AT828" s="19">
        <f t="shared" si="188"/>
        <v>106000</v>
      </c>
      <c r="AU828" s="19">
        <v>45000</v>
      </c>
      <c r="AV828" s="19">
        <v>3000</v>
      </c>
      <c r="AW828" s="19">
        <v>21175</v>
      </c>
      <c r="AX828" s="19">
        <v>0</v>
      </c>
      <c r="AY828" s="20">
        <f t="shared" si="197"/>
        <v>69175</v>
      </c>
      <c r="AZ828" s="19">
        <f t="shared" si="190"/>
        <v>36825</v>
      </c>
      <c r="BA828" s="21">
        <v>1.4712000000000001</v>
      </c>
      <c r="BB828" s="21">
        <v>2.0617000000000001</v>
      </c>
      <c r="BC828" s="22"/>
      <c r="BD828" s="19">
        <v>1070</v>
      </c>
      <c r="BE828" s="19">
        <f t="shared" si="191"/>
        <v>541.76940000000002</v>
      </c>
      <c r="BF828" s="19">
        <f t="shared" si="192"/>
        <v>759.22102500000005</v>
      </c>
      <c r="BG828" s="23">
        <v>3.4819999999999997E-2</v>
      </c>
      <c r="BH828" s="23">
        <f t="shared" si="193"/>
        <v>3.4819999999999997E-2</v>
      </c>
      <c r="BI828" s="19">
        <v>18.608274588</v>
      </c>
      <c r="BJ828" s="19">
        <v>26.077134120499998</v>
      </c>
      <c r="BK828" s="19">
        <f t="shared" si="194"/>
        <v>523.16112541200005</v>
      </c>
      <c r="BL828" s="19">
        <f t="shared" si="194"/>
        <v>733.14389087950008</v>
      </c>
      <c r="BM828" s="19">
        <v>0</v>
      </c>
      <c r="BN828" s="19">
        <v>0</v>
      </c>
      <c r="BO828" s="19">
        <f t="shared" si="186"/>
        <v>0</v>
      </c>
      <c r="BP828" s="24">
        <f t="shared" si="195"/>
        <v>523.16112541200005</v>
      </c>
      <c r="BQ828" s="24">
        <f t="shared" si="195"/>
        <v>733.14389087950008</v>
      </c>
      <c r="BR828" s="24">
        <f t="shared" si="196"/>
        <v>209.98276546750003</v>
      </c>
    </row>
    <row r="829" spans="1:71" s="25" customFormat="1" ht="14.25" x14ac:dyDescent="0.2">
      <c r="A829" s="14">
        <v>1165</v>
      </c>
      <c r="B829" s="14"/>
      <c r="C829" s="15" t="s">
        <v>1173</v>
      </c>
      <c r="D829" s="16">
        <v>36173</v>
      </c>
      <c r="E829" s="15" t="s">
        <v>6664</v>
      </c>
      <c r="F829" s="15" t="s">
        <v>6665</v>
      </c>
      <c r="G829" s="17" t="s">
        <v>6666</v>
      </c>
      <c r="H829" s="17" t="s">
        <v>6667</v>
      </c>
      <c r="I829" s="17" t="s">
        <v>88</v>
      </c>
      <c r="J829" s="15" t="s">
        <v>6668</v>
      </c>
      <c r="K829" s="15" t="s">
        <v>1179</v>
      </c>
      <c r="L829" s="18" t="s">
        <v>6669</v>
      </c>
      <c r="M829" s="15" t="s">
        <v>3654</v>
      </c>
      <c r="N829" s="15" t="s">
        <v>3655</v>
      </c>
      <c r="O829" s="16">
        <v>610</v>
      </c>
      <c r="P829" s="15" t="s">
        <v>272</v>
      </c>
      <c r="Q829" s="15">
        <v>0</v>
      </c>
      <c r="R829" s="15">
        <v>0</v>
      </c>
      <c r="S829" s="15">
        <v>0</v>
      </c>
      <c r="T829" s="15">
        <v>0.05</v>
      </c>
      <c r="U829" s="15" t="s">
        <v>3335</v>
      </c>
      <c r="V829" s="15" t="s">
        <v>76</v>
      </c>
      <c r="W829" s="16">
        <v>0</v>
      </c>
      <c r="X829" s="16">
        <v>0</v>
      </c>
      <c r="Y829" s="15">
        <v>4098</v>
      </c>
      <c r="Z829" s="15">
        <v>9.4E-2</v>
      </c>
      <c r="AA829" s="15" t="s">
        <v>78</v>
      </c>
      <c r="AB829" s="15" t="s">
        <v>78</v>
      </c>
      <c r="AC829" s="15">
        <v>0</v>
      </c>
      <c r="AD829" s="15"/>
      <c r="AE829" s="15" t="s">
        <v>222</v>
      </c>
      <c r="AF829" s="15" t="s">
        <v>6670</v>
      </c>
      <c r="AG829" s="16">
        <v>1</v>
      </c>
      <c r="AH829" s="15" t="s">
        <v>6671</v>
      </c>
      <c r="AI829" s="15" t="s">
        <v>78</v>
      </c>
      <c r="AJ829" s="15">
        <v>4098.1337890599998</v>
      </c>
      <c r="AK829" s="15">
        <v>304.084808571</v>
      </c>
      <c r="AL829" s="15">
        <v>3089857.1037400002</v>
      </c>
      <c r="AM829" s="15">
        <v>1426807.2392299999</v>
      </c>
      <c r="AN829" s="14"/>
      <c r="AO829" s="14"/>
      <c r="AP829" s="19">
        <v>0</v>
      </c>
      <c r="AQ829" s="19">
        <v>0</v>
      </c>
      <c r="AR829" s="19">
        <v>0</v>
      </c>
      <c r="AS829" s="19">
        <v>0</v>
      </c>
      <c r="AT829" s="19">
        <f t="shared" si="188"/>
        <v>0</v>
      </c>
      <c r="AU829" s="19">
        <v>0</v>
      </c>
      <c r="AV829" s="19">
        <v>0</v>
      </c>
      <c r="AW829" s="19">
        <v>0</v>
      </c>
      <c r="AX829" s="19">
        <v>0</v>
      </c>
      <c r="AY829" s="20">
        <f t="shared" si="197"/>
        <v>0</v>
      </c>
      <c r="AZ829" s="19">
        <f t="shared" si="190"/>
        <v>0</v>
      </c>
      <c r="BA829" s="21">
        <v>1.4712000000000001</v>
      </c>
      <c r="BB829" s="21">
        <v>2.0617000000000001</v>
      </c>
      <c r="BC829" s="22"/>
      <c r="BD829" s="19">
        <v>0</v>
      </c>
      <c r="BE829" s="19">
        <f t="shared" si="191"/>
        <v>0</v>
      </c>
      <c r="BF829" s="19">
        <f t="shared" si="192"/>
        <v>0</v>
      </c>
      <c r="BG829" s="23">
        <v>3.4819999999999997E-2</v>
      </c>
      <c r="BH829" s="23">
        <f t="shared" si="193"/>
        <v>3.4819999999999997E-2</v>
      </c>
      <c r="BI829" s="19">
        <v>0</v>
      </c>
      <c r="BJ829" s="19">
        <v>0</v>
      </c>
      <c r="BK829" s="19">
        <f t="shared" si="194"/>
        <v>0</v>
      </c>
      <c r="BL829" s="19">
        <f t="shared" si="194"/>
        <v>0</v>
      </c>
      <c r="BM829" s="19">
        <v>0</v>
      </c>
      <c r="BN829" s="19">
        <v>0</v>
      </c>
      <c r="BO829" s="19">
        <f t="shared" si="186"/>
        <v>0</v>
      </c>
      <c r="BP829" s="24">
        <f t="shared" si="195"/>
        <v>0</v>
      </c>
      <c r="BQ829" s="24">
        <f t="shared" si="195"/>
        <v>0</v>
      </c>
      <c r="BR829" s="24">
        <f t="shared" si="196"/>
        <v>0</v>
      </c>
      <c r="BS829" s="25" t="s">
        <v>292</v>
      </c>
    </row>
    <row r="830" spans="1:71" s="25" customFormat="1" ht="14.25" x14ac:dyDescent="0.2">
      <c r="A830" s="14">
        <v>1166</v>
      </c>
      <c r="B830" s="14"/>
      <c r="C830" s="15"/>
      <c r="D830" s="16">
        <v>4039</v>
      </c>
      <c r="E830" s="15" t="s">
        <v>6672</v>
      </c>
      <c r="F830" s="15" t="s">
        <v>6673</v>
      </c>
      <c r="G830" s="17" t="s">
        <v>6674</v>
      </c>
      <c r="H830" s="17" t="s">
        <v>6675</v>
      </c>
      <c r="I830" s="17" t="s">
        <v>88</v>
      </c>
      <c r="J830" s="15" t="s">
        <v>6675</v>
      </c>
      <c r="K830" s="15" t="s">
        <v>6676</v>
      </c>
      <c r="L830" s="18" t="s">
        <v>6677</v>
      </c>
      <c r="M830" s="15" t="s">
        <v>6533</v>
      </c>
      <c r="N830" s="15" t="s">
        <v>6534</v>
      </c>
      <c r="O830" s="16">
        <v>510</v>
      </c>
      <c r="P830" s="15" t="s">
        <v>118</v>
      </c>
      <c r="Q830" s="15">
        <v>35100</v>
      </c>
      <c r="R830" s="15">
        <v>112800</v>
      </c>
      <c r="S830" s="15">
        <v>147900</v>
      </c>
      <c r="T830" s="15">
        <v>1.02</v>
      </c>
      <c r="U830" s="15" t="s">
        <v>3335</v>
      </c>
      <c r="V830" s="15" t="s">
        <v>76</v>
      </c>
      <c r="W830" s="16">
        <v>1</v>
      </c>
      <c r="X830" s="16">
        <v>0</v>
      </c>
      <c r="Y830" s="15">
        <v>45781</v>
      </c>
      <c r="Z830" s="15">
        <v>1.0509999999999999</v>
      </c>
      <c r="AA830" s="15" t="s">
        <v>6543</v>
      </c>
      <c r="AB830" s="15" t="s">
        <v>6544</v>
      </c>
      <c r="AC830" s="15">
        <v>0</v>
      </c>
      <c r="AD830" s="15"/>
      <c r="AE830" s="15" t="s">
        <v>956</v>
      </c>
      <c r="AF830" s="15" t="s">
        <v>6678</v>
      </c>
      <c r="AG830" s="16">
        <v>1</v>
      </c>
      <c r="AH830" s="15" t="s">
        <v>6679</v>
      </c>
      <c r="AI830" s="15" t="s">
        <v>78</v>
      </c>
      <c r="AJ830" s="15">
        <v>45781.4785156</v>
      </c>
      <c r="AK830" s="15">
        <v>857.55299819300001</v>
      </c>
      <c r="AL830" s="15">
        <v>3089956.1605400001</v>
      </c>
      <c r="AM830" s="15">
        <v>1426464.6495999999</v>
      </c>
      <c r="AN830" s="14"/>
      <c r="AO830" s="14"/>
      <c r="AP830" s="19">
        <v>35000</v>
      </c>
      <c r="AQ830" s="19">
        <v>111600</v>
      </c>
      <c r="AR830" s="19">
        <v>100</v>
      </c>
      <c r="AS830" s="19">
        <v>0</v>
      </c>
      <c r="AT830" s="19">
        <f t="shared" si="188"/>
        <v>146700</v>
      </c>
      <c r="AU830" s="19">
        <v>45000</v>
      </c>
      <c r="AV830" s="19">
        <v>3000</v>
      </c>
      <c r="AW830" s="19">
        <v>35560</v>
      </c>
      <c r="AX830" s="19">
        <v>0</v>
      </c>
      <c r="AY830" s="20">
        <f t="shared" si="197"/>
        <v>83560</v>
      </c>
      <c r="AZ830" s="19">
        <f t="shared" si="190"/>
        <v>63140</v>
      </c>
      <c r="BA830" s="21">
        <v>1.4712000000000001</v>
      </c>
      <c r="BB830" s="21">
        <v>2.0617000000000001</v>
      </c>
      <c r="BC830" s="22"/>
      <c r="BD830" s="19">
        <v>1469</v>
      </c>
      <c r="BE830" s="19">
        <f t="shared" si="191"/>
        <v>928.91567999999995</v>
      </c>
      <c r="BF830" s="19">
        <f t="shared" si="192"/>
        <v>1301.75738</v>
      </c>
      <c r="BG830" s="23">
        <v>3.4819999999999997E-2</v>
      </c>
      <c r="BH830" s="23">
        <f t="shared" si="193"/>
        <v>3.4819999999999997E-2</v>
      </c>
      <c r="BI830" s="19">
        <v>32.293616793599995</v>
      </c>
      <c r="BJ830" s="19">
        <v>45.255403577599999</v>
      </c>
      <c r="BK830" s="19">
        <f t="shared" si="194"/>
        <v>896.62206320639996</v>
      </c>
      <c r="BL830" s="19">
        <f t="shared" si="194"/>
        <v>1256.5019764224</v>
      </c>
      <c r="BM830" s="19">
        <v>0</v>
      </c>
      <c r="BN830" s="19">
        <v>0</v>
      </c>
      <c r="BO830" s="19">
        <f t="shared" si="186"/>
        <v>0</v>
      </c>
      <c r="BP830" s="24">
        <f t="shared" si="195"/>
        <v>896.62206320639996</v>
      </c>
      <c r="BQ830" s="24">
        <f t="shared" si="195"/>
        <v>1256.5019764224</v>
      </c>
      <c r="BR830" s="24">
        <f t="shared" si="196"/>
        <v>359.87991321600009</v>
      </c>
    </row>
    <row r="831" spans="1:71" s="25" customFormat="1" ht="14.25" x14ac:dyDescent="0.2">
      <c r="A831" s="14">
        <v>1167</v>
      </c>
      <c r="B831" s="14"/>
      <c r="C831" s="15"/>
      <c r="D831" s="16">
        <v>9603</v>
      </c>
      <c r="E831" s="15" t="s">
        <v>6680</v>
      </c>
      <c r="F831" s="15" t="s">
        <v>6681</v>
      </c>
      <c r="G831" s="17" t="s">
        <v>6682</v>
      </c>
      <c r="H831" s="17" t="s">
        <v>6683</v>
      </c>
      <c r="I831" s="17" t="s">
        <v>86</v>
      </c>
      <c r="J831" s="15" t="s">
        <v>6683</v>
      </c>
      <c r="K831" s="15" t="s">
        <v>86</v>
      </c>
      <c r="L831" s="18" t="s">
        <v>6684</v>
      </c>
      <c r="M831" s="15" t="s">
        <v>6533</v>
      </c>
      <c r="N831" s="15" t="s">
        <v>6534</v>
      </c>
      <c r="O831" s="16">
        <v>510</v>
      </c>
      <c r="P831" s="15" t="s">
        <v>118</v>
      </c>
      <c r="Q831" s="15">
        <v>33200</v>
      </c>
      <c r="R831" s="15">
        <v>130400</v>
      </c>
      <c r="S831" s="15">
        <v>163600</v>
      </c>
      <c r="T831" s="15">
        <v>0.79</v>
      </c>
      <c r="U831" s="15" t="s">
        <v>3335</v>
      </c>
      <c r="V831" s="15" t="s">
        <v>76</v>
      </c>
      <c r="W831" s="16">
        <v>1</v>
      </c>
      <c r="X831" s="16">
        <v>0</v>
      </c>
      <c r="Y831" s="15">
        <v>35154</v>
      </c>
      <c r="Z831" s="15">
        <v>0.80700000000000005</v>
      </c>
      <c r="AA831" s="15" t="s">
        <v>78</v>
      </c>
      <c r="AB831" s="15" t="s">
        <v>78</v>
      </c>
      <c r="AC831" s="15">
        <v>0</v>
      </c>
      <c r="AD831" s="15"/>
      <c r="AE831" s="15" t="s">
        <v>298</v>
      </c>
      <c r="AF831" s="15" t="s">
        <v>6685</v>
      </c>
      <c r="AG831" s="16">
        <v>1</v>
      </c>
      <c r="AH831" s="15" t="s">
        <v>6686</v>
      </c>
      <c r="AI831" s="15" t="s">
        <v>78</v>
      </c>
      <c r="AJ831" s="15">
        <v>35154.2138672</v>
      </c>
      <c r="AK831" s="15">
        <v>796.53928858100005</v>
      </c>
      <c r="AL831" s="15">
        <v>3090057.9735599998</v>
      </c>
      <c r="AM831" s="15">
        <v>1426580.47321</v>
      </c>
      <c r="AN831" s="14"/>
      <c r="AO831" s="14"/>
      <c r="AP831" s="19">
        <v>33200</v>
      </c>
      <c r="AQ831" s="19">
        <v>139000</v>
      </c>
      <c r="AR831" s="19">
        <v>0</v>
      </c>
      <c r="AS831" s="19">
        <v>0</v>
      </c>
      <c r="AT831" s="19">
        <f t="shared" si="188"/>
        <v>172200</v>
      </c>
      <c r="AU831" s="19">
        <v>45000</v>
      </c>
      <c r="AV831" s="19">
        <v>3000</v>
      </c>
      <c r="AW831" s="19">
        <v>44520</v>
      </c>
      <c r="AX831" s="19">
        <v>0</v>
      </c>
      <c r="AY831" s="20">
        <f t="shared" si="197"/>
        <v>92520</v>
      </c>
      <c r="AZ831" s="19">
        <f t="shared" si="190"/>
        <v>79680</v>
      </c>
      <c r="BA831" s="21">
        <v>1.4712000000000001</v>
      </c>
      <c r="BB831" s="21">
        <v>2.0617000000000001</v>
      </c>
      <c r="BC831" s="22"/>
      <c r="BD831" s="19">
        <v>1722</v>
      </c>
      <c r="BE831" s="19">
        <f t="shared" si="191"/>
        <v>1172.25216</v>
      </c>
      <c r="BF831" s="19">
        <f t="shared" si="192"/>
        <v>1642.7625599999999</v>
      </c>
      <c r="BG831" s="23">
        <v>3.4819999999999997E-2</v>
      </c>
      <c r="BH831" s="23">
        <f t="shared" si="193"/>
        <v>3.4819999999999997E-2</v>
      </c>
      <c r="BI831" s="19">
        <v>40.817820211199994</v>
      </c>
      <c r="BJ831" s="19">
        <v>57.200992339199992</v>
      </c>
      <c r="BK831" s="19">
        <f t="shared" si="194"/>
        <v>1131.4343397888001</v>
      </c>
      <c r="BL831" s="19">
        <f t="shared" si="194"/>
        <v>1585.5615676607999</v>
      </c>
      <c r="BM831" s="19">
        <v>0</v>
      </c>
      <c r="BN831" s="19">
        <v>0</v>
      </c>
      <c r="BO831" s="19">
        <f t="shared" si="186"/>
        <v>0</v>
      </c>
      <c r="BP831" s="24">
        <f t="shared" si="195"/>
        <v>1131.4343397888001</v>
      </c>
      <c r="BQ831" s="24">
        <f t="shared" si="195"/>
        <v>1585.5615676607999</v>
      </c>
      <c r="BR831" s="24">
        <f t="shared" si="196"/>
        <v>454.12722787199982</v>
      </c>
    </row>
    <row r="832" spans="1:71" s="25" customFormat="1" ht="14.25" x14ac:dyDescent="0.2">
      <c r="A832" s="14">
        <v>1168</v>
      </c>
      <c r="B832" s="14"/>
      <c r="C832" s="15"/>
      <c r="D832" s="16">
        <v>36170</v>
      </c>
      <c r="E832" s="15" t="s">
        <v>6687</v>
      </c>
      <c r="F832" s="15" t="s">
        <v>6688</v>
      </c>
      <c r="G832" s="17" t="s">
        <v>6689</v>
      </c>
      <c r="H832" s="17" t="s">
        <v>6690</v>
      </c>
      <c r="I832" s="17" t="s">
        <v>6691</v>
      </c>
      <c r="J832" s="15" t="s">
        <v>6692</v>
      </c>
      <c r="K832" s="15" t="s">
        <v>2831</v>
      </c>
      <c r="L832" s="18" t="s">
        <v>6693</v>
      </c>
      <c r="M832" s="15" t="s">
        <v>6533</v>
      </c>
      <c r="N832" s="15" t="s">
        <v>6534</v>
      </c>
      <c r="O832" s="16">
        <v>510</v>
      </c>
      <c r="P832" s="15" t="s">
        <v>118</v>
      </c>
      <c r="Q832" s="15">
        <v>34100</v>
      </c>
      <c r="R832" s="15">
        <v>132100</v>
      </c>
      <c r="S832" s="15">
        <v>166200</v>
      </c>
      <c r="T832" s="15">
        <v>0.92</v>
      </c>
      <c r="U832" s="15" t="s">
        <v>3335</v>
      </c>
      <c r="V832" s="15" t="s">
        <v>76</v>
      </c>
      <c r="W832" s="16">
        <v>1</v>
      </c>
      <c r="X832" s="16">
        <v>0</v>
      </c>
      <c r="Y832" s="15">
        <v>40309</v>
      </c>
      <c r="Z832" s="15">
        <v>0.92500000000000004</v>
      </c>
      <c r="AA832" s="15" t="s">
        <v>78</v>
      </c>
      <c r="AB832" s="15" t="s">
        <v>78</v>
      </c>
      <c r="AC832" s="15">
        <v>0</v>
      </c>
      <c r="AD832" s="15"/>
      <c r="AE832" s="15" t="s">
        <v>78</v>
      </c>
      <c r="AF832" s="15" t="s">
        <v>78</v>
      </c>
      <c r="AG832" s="16">
        <v>1</v>
      </c>
      <c r="AH832" s="15" t="s">
        <v>6694</v>
      </c>
      <c r="AI832" s="15" t="s">
        <v>78</v>
      </c>
      <c r="AJ832" s="15">
        <v>40309.0302734</v>
      </c>
      <c r="AK832" s="15">
        <v>795.24781798499998</v>
      </c>
      <c r="AL832" s="15">
        <v>3090277.90319</v>
      </c>
      <c r="AM832" s="15">
        <v>1426550.0358299999</v>
      </c>
      <c r="AN832" s="14"/>
      <c r="AO832" s="14"/>
      <c r="AP832" s="19">
        <v>34100</v>
      </c>
      <c r="AQ832" s="19">
        <v>130700</v>
      </c>
      <c r="AR832" s="19">
        <v>0</v>
      </c>
      <c r="AS832" s="19">
        <v>0</v>
      </c>
      <c r="AT832" s="19">
        <f t="shared" si="188"/>
        <v>164800</v>
      </c>
      <c r="AU832" s="19">
        <v>45000</v>
      </c>
      <c r="AV832" s="19">
        <v>0</v>
      </c>
      <c r="AW832" s="19">
        <v>41930</v>
      </c>
      <c r="AX832" s="19">
        <v>0</v>
      </c>
      <c r="AY832" s="20">
        <f t="shared" si="197"/>
        <v>86930</v>
      </c>
      <c r="AZ832" s="19">
        <f t="shared" si="190"/>
        <v>77870</v>
      </c>
      <c r="BA832" s="21">
        <v>1.4712000000000001</v>
      </c>
      <c r="BB832" s="21">
        <v>2.0617000000000001</v>
      </c>
      <c r="BC832" s="22"/>
      <c r="BD832" s="19">
        <v>1648</v>
      </c>
      <c r="BE832" s="19">
        <f t="shared" si="191"/>
        <v>1145.6234400000001</v>
      </c>
      <c r="BF832" s="19">
        <f t="shared" si="192"/>
        <v>1605.4457900000002</v>
      </c>
      <c r="BG832" s="23">
        <v>3.4819999999999997E-2</v>
      </c>
      <c r="BH832" s="23">
        <f t="shared" si="193"/>
        <v>3.4819999999999997E-2</v>
      </c>
      <c r="BI832" s="19">
        <v>39.890608180800001</v>
      </c>
      <c r="BJ832" s="19">
        <v>55.901622407800005</v>
      </c>
      <c r="BK832" s="19">
        <f t="shared" si="194"/>
        <v>1105.7328318192001</v>
      </c>
      <c r="BL832" s="19">
        <f t="shared" si="194"/>
        <v>1549.5441675922002</v>
      </c>
      <c r="BM832" s="19">
        <v>0</v>
      </c>
      <c r="BN832" s="19">
        <v>0</v>
      </c>
      <c r="BO832" s="19">
        <f t="shared" si="186"/>
        <v>0</v>
      </c>
      <c r="BP832" s="24">
        <f t="shared" si="195"/>
        <v>1105.7328318192001</v>
      </c>
      <c r="BQ832" s="24">
        <f t="shared" si="195"/>
        <v>1549.5441675922002</v>
      </c>
      <c r="BR832" s="24">
        <f t="shared" si="196"/>
        <v>443.81133577300011</v>
      </c>
    </row>
    <row r="833" spans="1:70" s="25" customFormat="1" ht="14.25" x14ac:dyDescent="0.2">
      <c r="A833" s="14">
        <v>1169</v>
      </c>
      <c r="B833" s="14"/>
      <c r="C833" s="15" t="s">
        <v>6695</v>
      </c>
      <c r="D833" s="16">
        <v>31493</v>
      </c>
      <c r="E833" s="15" t="s">
        <v>6696</v>
      </c>
      <c r="F833" s="15" t="s">
        <v>6697</v>
      </c>
      <c r="G833" s="17" t="s">
        <v>6698</v>
      </c>
      <c r="H833" s="17" t="s">
        <v>6699</v>
      </c>
      <c r="I833" s="17" t="s">
        <v>88</v>
      </c>
      <c r="J833" s="15" t="s">
        <v>6700</v>
      </c>
      <c r="K833" s="15" t="s">
        <v>4602</v>
      </c>
      <c r="L833" s="18" t="s">
        <v>6701</v>
      </c>
      <c r="M833" s="15" t="s">
        <v>6533</v>
      </c>
      <c r="N833" s="15" t="s">
        <v>6534</v>
      </c>
      <c r="O833" s="16">
        <v>510</v>
      </c>
      <c r="P833" s="15" t="s">
        <v>118</v>
      </c>
      <c r="Q833" s="15">
        <v>48200</v>
      </c>
      <c r="R833" s="15">
        <v>140500</v>
      </c>
      <c r="S833" s="15">
        <v>188700</v>
      </c>
      <c r="T833" s="15">
        <v>0.87</v>
      </c>
      <c r="U833" s="15" t="s">
        <v>3335</v>
      </c>
      <c r="V833" s="15" t="s">
        <v>76</v>
      </c>
      <c r="W833" s="16">
        <v>1</v>
      </c>
      <c r="X833" s="16">
        <v>1</v>
      </c>
      <c r="Y833" s="15">
        <v>43888</v>
      </c>
      <c r="Z833" s="15">
        <v>1.008</v>
      </c>
      <c r="AA833" s="15" t="s">
        <v>6543</v>
      </c>
      <c r="AB833" s="15" t="s">
        <v>6544</v>
      </c>
      <c r="AC833" s="15">
        <v>210000</v>
      </c>
      <c r="AD833" s="26">
        <v>41453</v>
      </c>
      <c r="AE833" s="15" t="s">
        <v>119</v>
      </c>
      <c r="AF833" s="15" t="s">
        <v>119</v>
      </c>
      <c r="AG833" s="16">
        <v>1</v>
      </c>
      <c r="AH833" s="15" t="s">
        <v>6702</v>
      </c>
      <c r="AI833" s="15" t="s">
        <v>78</v>
      </c>
      <c r="AJ833" s="15">
        <v>43888.3222656</v>
      </c>
      <c r="AK833" s="15">
        <v>852.75068738200002</v>
      </c>
      <c r="AL833" s="15">
        <v>3090278.1069999998</v>
      </c>
      <c r="AM833" s="15">
        <v>1426359.9773800001</v>
      </c>
      <c r="AN833" s="14"/>
      <c r="AO833" s="14"/>
      <c r="AP833" s="19">
        <v>48200</v>
      </c>
      <c r="AQ833" s="19">
        <v>149700</v>
      </c>
      <c r="AR833" s="19">
        <v>0</v>
      </c>
      <c r="AS833" s="19">
        <v>0</v>
      </c>
      <c r="AT833" s="19">
        <f t="shared" si="188"/>
        <v>197900</v>
      </c>
      <c r="AU833" s="19">
        <v>45000</v>
      </c>
      <c r="AV833" s="19">
        <v>3000</v>
      </c>
      <c r="AW833" s="19">
        <v>53515</v>
      </c>
      <c r="AX833" s="19">
        <v>0</v>
      </c>
      <c r="AY833" s="20">
        <f t="shared" si="197"/>
        <v>101515</v>
      </c>
      <c r="AZ833" s="19">
        <f t="shared" si="190"/>
        <v>96385</v>
      </c>
      <c r="BA833" s="21">
        <v>1.4712000000000001</v>
      </c>
      <c r="BB833" s="21">
        <v>2.0617000000000001</v>
      </c>
      <c r="BC833" s="22"/>
      <c r="BD833" s="19">
        <v>1979</v>
      </c>
      <c r="BE833" s="19">
        <f t="shared" si="191"/>
        <v>1418.01612</v>
      </c>
      <c r="BF833" s="19">
        <f t="shared" si="192"/>
        <v>1987.1695450000002</v>
      </c>
      <c r="BG833" s="23">
        <v>3.4819999999999997E-2</v>
      </c>
      <c r="BH833" s="23">
        <f t="shared" si="193"/>
        <v>3.4819999999999997E-2</v>
      </c>
      <c r="BI833" s="19">
        <v>49.375321298399996</v>
      </c>
      <c r="BJ833" s="19">
        <v>69.193243556900001</v>
      </c>
      <c r="BK833" s="19">
        <f t="shared" si="194"/>
        <v>1368.6407987016</v>
      </c>
      <c r="BL833" s="19">
        <f t="shared" si="194"/>
        <v>1917.9763014431003</v>
      </c>
      <c r="BM833" s="19">
        <v>0</v>
      </c>
      <c r="BN833" s="19">
        <v>0</v>
      </c>
      <c r="BO833" s="19">
        <f t="shared" si="186"/>
        <v>0</v>
      </c>
      <c r="BP833" s="24">
        <f t="shared" si="195"/>
        <v>1368.6407987016</v>
      </c>
      <c r="BQ833" s="24">
        <f t="shared" si="195"/>
        <v>1917.9763014431003</v>
      </c>
      <c r="BR833" s="24">
        <f t="shared" si="196"/>
        <v>549.33550274150025</v>
      </c>
    </row>
    <row r="834" spans="1:70" s="25" customFormat="1" ht="14.25" x14ac:dyDescent="0.2">
      <c r="A834" s="14">
        <v>1170</v>
      </c>
      <c r="B834" s="14"/>
      <c r="C834" s="15"/>
      <c r="D834" s="16">
        <v>947</v>
      </c>
      <c r="E834" s="15" t="s">
        <v>6703</v>
      </c>
      <c r="F834" s="15" t="s">
        <v>6704</v>
      </c>
      <c r="G834" s="17" t="s">
        <v>6705</v>
      </c>
      <c r="H834" s="17" t="s">
        <v>6706</v>
      </c>
      <c r="I834" s="17" t="s">
        <v>86</v>
      </c>
      <c r="J834" s="15" t="s">
        <v>6707</v>
      </c>
      <c r="K834" s="15" t="s">
        <v>3506</v>
      </c>
      <c r="L834" s="18" t="s">
        <v>6708</v>
      </c>
      <c r="M834" s="15" t="s">
        <v>3363</v>
      </c>
      <c r="N834" s="15" t="s">
        <v>3364</v>
      </c>
      <c r="O834" s="16">
        <v>511</v>
      </c>
      <c r="P834" s="15" t="s">
        <v>569</v>
      </c>
      <c r="Q834" s="15">
        <v>13700</v>
      </c>
      <c r="R834" s="15">
        <v>91400</v>
      </c>
      <c r="S834" s="15">
        <v>105100</v>
      </c>
      <c r="T834" s="15">
        <v>0.29699999999999999</v>
      </c>
      <c r="U834" s="15" t="s">
        <v>3335</v>
      </c>
      <c r="V834" s="15" t="s">
        <v>76</v>
      </c>
      <c r="W834" s="16">
        <v>1</v>
      </c>
      <c r="X834" s="16">
        <v>1</v>
      </c>
      <c r="Y834" s="15">
        <v>14096</v>
      </c>
      <c r="Z834" s="15">
        <v>0.32400000000000001</v>
      </c>
      <c r="AA834" s="15" t="s">
        <v>78</v>
      </c>
      <c r="AB834" s="15" t="s">
        <v>78</v>
      </c>
      <c r="AC834" s="15">
        <v>0</v>
      </c>
      <c r="AD834" s="26">
        <v>41186</v>
      </c>
      <c r="AE834" s="15" t="s">
        <v>1555</v>
      </c>
      <c r="AF834" s="15" t="s">
        <v>6709</v>
      </c>
      <c r="AG834" s="16">
        <v>1</v>
      </c>
      <c r="AH834" s="15" t="s">
        <v>6710</v>
      </c>
      <c r="AI834" s="15" t="s">
        <v>78</v>
      </c>
      <c r="AJ834" s="15">
        <v>14096.140625</v>
      </c>
      <c r="AK834" s="15">
        <v>526.03939378200005</v>
      </c>
      <c r="AL834" s="15">
        <v>3089375.8496300001</v>
      </c>
      <c r="AM834" s="15">
        <v>1426757.9496500001</v>
      </c>
      <c r="AN834" s="14"/>
      <c r="AO834" s="14"/>
      <c r="AP834" s="19">
        <v>13700</v>
      </c>
      <c r="AQ834" s="19">
        <v>89900</v>
      </c>
      <c r="AR834" s="19">
        <v>0</v>
      </c>
      <c r="AS834" s="19">
        <v>500</v>
      </c>
      <c r="AT834" s="19">
        <f t="shared" si="188"/>
        <v>104100</v>
      </c>
      <c r="AU834" s="19">
        <v>45000</v>
      </c>
      <c r="AV834" s="19">
        <v>3000</v>
      </c>
      <c r="AW834" s="19">
        <v>20510</v>
      </c>
      <c r="AX834" s="19">
        <v>0</v>
      </c>
      <c r="AY834" s="20">
        <f t="shared" si="197"/>
        <v>68510</v>
      </c>
      <c r="AZ834" s="19">
        <f t="shared" si="190"/>
        <v>35590</v>
      </c>
      <c r="BA834" s="21">
        <v>1.4712000000000001</v>
      </c>
      <c r="BB834" s="21">
        <v>2.0617000000000001</v>
      </c>
      <c r="BC834" s="22"/>
      <c r="BD834" s="19">
        <v>1051</v>
      </c>
      <c r="BE834" s="19">
        <f t="shared" si="191"/>
        <v>523.60007999999993</v>
      </c>
      <c r="BF834" s="19">
        <f t="shared" si="192"/>
        <v>733.75902999999994</v>
      </c>
      <c r="BG834" s="23">
        <v>3.4819999999999997E-2</v>
      </c>
      <c r="BH834" s="23">
        <f t="shared" si="193"/>
        <v>3.4819999999999997E-2</v>
      </c>
      <c r="BI834" s="19">
        <v>17.975618865599998</v>
      </c>
      <c r="BJ834" s="19">
        <v>25.190547454599997</v>
      </c>
      <c r="BK834" s="19">
        <f t="shared" si="194"/>
        <v>505.62446113439995</v>
      </c>
      <c r="BL834" s="19">
        <f t="shared" si="194"/>
        <v>708.56848254539989</v>
      </c>
      <c r="BM834" s="19">
        <v>0</v>
      </c>
      <c r="BN834" s="19">
        <v>0</v>
      </c>
      <c r="BO834" s="19">
        <f t="shared" si="186"/>
        <v>0</v>
      </c>
      <c r="BP834" s="24">
        <f t="shared" si="195"/>
        <v>505.62446113439995</v>
      </c>
      <c r="BQ834" s="24">
        <f t="shared" si="195"/>
        <v>708.56848254539989</v>
      </c>
      <c r="BR834" s="24">
        <f t="shared" si="196"/>
        <v>202.94402141099994</v>
      </c>
    </row>
    <row r="835" spans="1:70" s="25" customFormat="1" ht="25.5" x14ac:dyDescent="0.2">
      <c r="A835" s="14">
        <v>1171</v>
      </c>
      <c r="B835" s="14"/>
      <c r="C835" s="15"/>
      <c r="D835" s="16">
        <v>25618</v>
      </c>
      <c r="E835" s="15" t="s">
        <v>6711</v>
      </c>
      <c r="F835" s="15" t="s">
        <v>6712</v>
      </c>
      <c r="G835" s="17" t="s">
        <v>6713</v>
      </c>
      <c r="H835" s="17" t="s">
        <v>6714</v>
      </c>
      <c r="I835" s="17" t="s">
        <v>86</v>
      </c>
      <c r="J835" s="15" t="s">
        <v>6715</v>
      </c>
      <c r="K835" s="15" t="s">
        <v>2003</v>
      </c>
      <c r="L835" s="18" t="s">
        <v>6716</v>
      </c>
      <c r="M835" s="15" t="s">
        <v>5423</v>
      </c>
      <c r="N835" s="15" t="s">
        <v>5424</v>
      </c>
      <c r="O835" s="16">
        <v>557</v>
      </c>
      <c r="P835" s="15" t="s">
        <v>74</v>
      </c>
      <c r="Q835" s="15">
        <v>0</v>
      </c>
      <c r="R835" s="15">
        <v>0</v>
      </c>
      <c r="S835" s="15">
        <v>0</v>
      </c>
      <c r="T835" s="15">
        <v>5.8470000000000004</v>
      </c>
      <c r="U835" s="15" t="s">
        <v>3335</v>
      </c>
      <c r="V835" s="15" t="s">
        <v>76</v>
      </c>
      <c r="W835" s="16">
        <v>0</v>
      </c>
      <c r="X835" s="16">
        <v>0</v>
      </c>
      <c r="Y835" s="15">
        <v>236166</v>
      </c>
      <c r="Z835" s="15">
        <v>5.4219999999999997</v>
      </c>
      <c r="AA835" s="15" t="s">
        <v>6460</v>
      </c>
      <c r="AB835" s="15" t="s">
        <v>78</v>
      </c>
      <c r="AC835" s="15">
        <v>0</v>
      </c>
      <c r="AD835" s="15"/>
      <c r="AE835" s="15" t="s">
        <v>78</v>
      </c>
      <c r="AF835" s="15" t="s">
        <v>78</v>
      </c>
      <c r="AG835" s="16">
        <v>1</v>
      </c>
      <c r="AH835" s="15" t="s">
        <v>6717</v>
      </c>
      <c r="AI835" s="15" t="s">
        <v>78</v>
      </c>
      <c r="AJ835" s="15">
        <v>236165.78027300001</v>
      </c>
      <c r="AK835" s="15">
        <v>2614.1052391600001</v>
      </c>
      <c r="AL835" s="15">
        <v>3089532.5206399998</v>
      </c>
      <c r="AM835" s="15">
        <v>1426480.12476</v>
      </c>
      <c r="AN835" s="14"/>
      <c r="AO835" s="14"/>
      <c r="AP835" s="19">
        <v>0</v>
      </c>
      <c r="AQ835" s="19">
        <v>0</v>
      </c>
      <c r="AR835" s="19">
        <v>0</v>
      </c>
      <c r="AS835" s="19">
        <v>0</v>
      </c>
      <c r="AT835" s="19">
        <f t="shared" si="188"/>
        <v>0</v>
      </c>
      <c r="AU835" s="19">
        <v>0</v>
      </c>
      <c r="AV835" s="19">
        <v>0</v>
      </c>
      <c r="AW835" s="19">
        <v>0</v>
      </c>
      <c r="AX835" s="19">
        <v>0</v>
      </c>
      <c r="AY835" s="20">
        <f t="shared" si="197"/>
        <v>0</v>
      </c>
      <c r="AZ835" s="19">
        <f t="shared" si="190"/>
        <v>0</v>
      </c>
      <c r="BA835" s="21">
        <v>1.4712000000000001</v>
      </c>
      <c r="BB835" s="21">
        <v>2.0617000000000001</v>
      </c>
      <c r="BC835" s="22"/>
      <c r="BD835" s="19">
        <v>0</v>
      </c>
      <c r="BE835" s="19">
        <f t="shared" si="191"/>
        <v>0</v>
      </c>
      <c r="BF835" s="19">
        <f t="shared" si="192"/>
        <v>0</v>
      </c>
      <c r="BG835" s="23">
        <v>3.4819999999999997E-2</v>
      </c>
      <c r="BH835" s="23">
        <f t="shared" si="193"/>
        <v>3.4819999999999997E-2</v>
      </c>
      <c r="BI835" s="19">
        <v>0</v>
      </c>
      <c r="BJ835" s="19">
        <v>0</v>
      </c>
      <c r="BK835" s="19">
        <f t="shared" si="194"/>
        <v>0</v>
      </c>
      <c r="BL835" s="19">
        <f t="shared" si="194"/>
        <v>0</v>
      </c>
      <c r="BM835" s="19">
        <v>0</v>
      </c>
      <c r="BN835" s="19">
        <v>0</v>
      </c>
      <c r="BO835" s="19">
        <f t="shared" si="186"/>
        <v>0</v>
      </c>
      <c r="BP835" s="24">
        <f t="shared" si="195"/>
        <v>0</v>
      </c>
      <c r="BQ835" s="24">
        <f t="shared" si="195"/>
        <v>0</v>
      </c>
      <c r="BR835" s="24">
        <f t="shared" si="196"/>
        <v>0</v>
      </c>
    </row>
    <row r="836" spans="1:70" s="25" customFormat="1" ht="14.25" x14ac:dyDescent="0.2">
      <c r="A836" s="14">
        <v>1172</v>
      </c>
      <c r="B836" s="14"/>
      <c r="C836" s="15"/>
      <c r="D836" s="16">
        <v>13425</v>
      </c>
      <c r="E836" s="15" t="s">
        <v>6718</v>
      </c>
      <c r="F836" s="15" t="s">
        <v>6719</v>
      </c>
      <c r="G836" s="17" t="s">
        <v>6720</v>
      </c>
      <c r="H836" s="17" t="s">
        <v>6721</v>
      </c>
      <c r="I836" s="17" t="s">
        <v>86</v>
      </c>
      <c r="J836" s="15" t="s">
        <v>6722</v>
      </c>
      <c r="K836" s="15" t="s">
        <v>126</v>
      </c>
      <c r="L836" s="18" t="s">
        <v>6723</v>
      </c>
      <c r="M836" s="15" t="s">
        <v>6533</v>
      </c>
      <c r="N836" s="15" t="s">
        <v>6534</v>
      </c>
      <c r="O836" s="16">
        <v>501</v>
      </c>
      <c r="P836" s="15" t="s">
        <v>405</v>
      </c>
      <c r="Q836" s="15">
        <v>500</v>
      </c>
      <c r="R836" s="15">
        <v>0</v>
      </c>
      <c r="S836" s="15">
        <v>500</v>
      </c>
      <c r="T836" s="15">
        <v>0.21</v>
      </c>
      <c r="U836" s="15" t="s">
        <v>3335</v>
      </c>
      <c r="V836" s="15" t="s">
        <v>76</v>
      </c>
      <c r="W836" s="16">
        <v>0</v>
      </c>
      <c r="X836" s="16">
        <v>1</v>
      </c>
      <c r="Y836" s="15">
        <v>9616</v>
      </c>
      <c r="Z836" s="15">
        <v>0.221</v>
      </c>
      <c r="AA836" s="15" t="s">
        <v>78</v>
      </c>
      <c r="AB836" s="15" t="s">
        <v>78</v>
      </c>
      <c r="AC836" s="15">
        <v>2000</v>
      </c>
      <c r="AD836" s="26">
        <v>38260</v>
      </c>
      <c r="AE836" s="15" t="s">
        <v>119</v>
      </c>
      <c r="AF836" s="15" t="s">
        <v>119</v>
      </c>
      <c r="AG836" s="16">
        <v>1</v>
      </c>
      <c r="AH836" s="15" t="s">
        <v>6724</v>
      </c>
      <c r="AI836" s="15" t="s">
        <v>78</v>
      </c>
      <c r="AJ836" s="15">
        <v>9616.2602539100008</v>
      </c>
      <c r="AK836" s="15">
        <v>688.76053887299997</v>
      </c>
      <c r="AL836" s="15">
        <v>3089706.4771099999</v>
      </c>
      <c r="AM836" s="15">
        <v>1426404.5052400001</v>
      </c>
      <c r="AN836" s="14"/>
      <c r="AO836" s="14"/>
      <c r="AP836" s="19">
        <v>0</v>
      </c>
      <c r="AQ836" s="19">
        <v>0</v>
      </c>
      <c r="AR836" s="19">
        <v>500</v>
      </c>
      <c r="AS836" s="19">
        <v>0</v>
      </c>
      <c r="AT836" s="19">
        <f t="shared" si="188"/>
        <v>500</v>
      </c>
      <c r="AU836" s="19">
        <v>0</v>
      </c>
      <c r="AV836" s="19">
        <v>0</v>
      </c>
      <c r="AW836" s="19">
        <v>0</v>
      </c>
      <c r="AX836" s="19">
        <v>0</v>
      </c>
      <c r="AY836" s="20">
        <f t="shared" si="197"/>
        <v>0</v>
      </c>
      <c r="AZ836" s="19">
        <f t="shared" si="190"/>
        <v>500</v>
      </c>
      <c r="BA836" s="21">
        <v>1.4712000000000001</v>
      </c>
      <c r="BB836" s="21">
        <v>2.0617000000000001</v>
      </c>
      <c r="BC836" s="22"/>
      <c r="BD836" s="19">
        <v>15</v>
      </c>
      <c r="BE836" s="19">
        <f t="shared" si="191"/>
        <v>7.3559999999999999</v>
      </c>
      <c r="BF836" s="19">
        <f t="shared" si="192"/>
        <v>10.3085</v>
      </c>
      <c r="BG836" s="23">
        <v>3.4819999999999997E-2</v>
      </c>
      <c r="BH836" s="23">
        <f t="shared" si="193"/>
        <v>3.4819999999999997E-2</v>
      </c>
      <c r="BI836" s="19">
        <v>0</v>
      </c>
      <c r="BJ836" s="19">
        <v>0</v>
      </c>
      <c r="BK836" s="19">
        <f t="shared" si="194"/>
        <v>7.3559999999999999</v>
      </c>
      <c r="BL836" s="19">
        <f t="shared" si="194"/>
        <v>10.3085</v>
      </c>
      <c r="BM836" s="19">
        <v>0</v>
      </c>
      <c r="BN836" s="19">
        <v>0</v>
      </c>
      <c r="BO836" s="19">
        <f t="shared" si="186"/>
        <v>0</v>
      </c>
      <c r="BP836" s="24">
        <f t="shared" si="195"/>
        <v>7.3559999999999999</v>
      </c>
      <c r="BQ836" s="24">
        <f t="shared" si="195"/>
        <v>10.3085</v>
      </c>
      <c r="BR836" s="24">
        <f t="shared" si="196"/>
        <v>2.9525000000000006</v>
      </c>
    </row>
    <row r="837" spans="1:70" s="25" customFormat="1" ht="14.25" x14ac:dyDescent="0.2">
      <c r="A837" s="14">
        <v>1173</v>
      </c>
      <c r="B837" s="14"/>
      <c r="C837" s="15"/>
      <c r="D837" s="16">
        <v>16243</v>
      </c>
      <c r="E837" s="15" t="s">
        <v>6725</v>
      </c>
      <c r="F837" s="15" t="s">
        <v>6726</v>
      </c>
      <c r="G837" s="17" t="s">
        <v>6727</v>
      </c>
      <c r="H837" s="17" t="s">
        <v>6728</v>
      </c>
      <c r="I837" s="17" t="s">
        <v>86</v>
      </c>
      <c r="J837" s="15" t="s">
        <v>6729</v>
      </c>
      <c r="K837" s="15" t="s">
        <v>6730</v>
      </c>
      <c r="L837" s="18" t="s">
        <v>6731</v>
      </c>
      <c r="M837" s="15" t="s">
        <v>6533</v>
      </c>
      <c r="N837" s="15" t="s">
        <v>6534</v>
      </c>
      <c r="O837" s="16">
        <v>510</v>
      </c>
      <c r="P837" s="15" t="s">
        <v>118</v>
      </c>
      <c r="Q837" s="15">
        <v>36000</v>
      </c>
      <c r="R837" s="15">
        <v>115500</v>
      </c>
      <c r="S837" s="15">
        <v>151500</v>
      </c>
      <c r="T837" s="15">
        <v>0.56000000000000005</v>
      </c>
      <c r="U837" s="15" t="s">
        <v>3335</v>
      </c>
      <c r="V837" s="15" t="s">
        <v>76</v>
      </c>
      <c r="W837" s="16">
        <v>1</v>
      </c>
      <c r="X837" s="16">
        <v>1</v>
      </c>
      <c r="Y837" s="15">
        <v>21435</v>
      </c>
      <c r="Z837" s="15">
        <v>0.49199999999999999</v>
      </c>
      <c r="AA837" s="15" t="s">
        <v>6543</v>
      </c>
      <c r="AB837" s="15" t="s">
        <v>6544</v>
      </c>
      <c r="AC837" s="15">
        <v>161000</v>
      </c>
      <c r="AD837" s="26">
        <v>41208</v>
      </c>
      <c r="AE837" s="15" t="s">
        <v>211</v>
      </c>
      <c r="AF837" s="15" t="s">
        <v>6732</v>
      </c>
      <c r="AG837" s="16">
        <v>1</v>
      </c>
      <c r="AH837" s="15" t="s">
        <v>6733</v>
      </c>
      <c r="AI837" s="15" t="s">
        <v>78</v>
      </c>
      <c r="AJ837" s="15">
        <v>21434.9453125</v>
      </c>
      <c r="AK837" s="15">
        <v>669.04334179700004</v>
      </c>
      <c r="AL837" s="15">
        <v>3089746.6705</v>
      </c>
      <c r="AM837" s="15">
        <v>1426341.23756</v>
      </c>
      <c r="AN837" s="14"/>
      <c r="AO837" s="14"/>
      <c r="AP837" s="19">
        <v>36000</v>
      </c>
      <c r="AQ837" s="19">
        <v>117000</v>
      </c>
      <c r="AR837" s="19">
        <v>0</v>
      </c>
      <c r="AS837" s="19">
        <v>300</v>
      </c>
      <c r="AT837" s="19">
        <f t="shared" si="188"/>
        <v>153300</v>
      </c>
      <c r="AU837" s="19">
        <v>45000</v>
      </c>
      <c r="AV837" s="19">
        <v>3000</v>
      </c>
      <c r="AW837" s="19">
        <v>37800</v>
      </c>
      <c r="AX837" s="19">
        <v>0</v>
      </c>
      <c r="AY837" s="20">
        <f t="shared" si="197"/>
        <v>85800</v>
      </c>
      <c r="AZ837" s="19">
        <f t="shared" si="190"/>
        <v>67500</v>
      </c>
      <c r="BA837" s="21">
        <v>1.4712000000000001</v>
      </c>
      <c r="BB837" s="21">
        <v>2.0617000000000001</v>
      </c>
      <c r="BC837" s="22"/>
      <c r="BD837" s="19">
        <v>1539</v>
      </c>
      <c r="BE837" s="19">
        <f t="shared" si="191"/>
        <v>993.06000000000006</v>
      </c>
      <c r="BF837" s="19">
        <f t="shared" si="192"/>
        <v>1391.6475</v>
      </c>
      <c r="BG837" s="23">
        <v>3.4819999999999997E-2</v>
      </c>
      <c r="BH837" s="23">
        <f t="shared" si="193"/>
        <v>3.4819999999999997E-2</v>
      </c>
      <c r="BI837" s="19">
        <v>34.424667647999996</v>
      </c>
      <c r="BJ837" s="19">
        <v>48.241800767999997</v>
      </c>
      <c r="BK837" s="19">
        <f t="shared" si="194"/>
        <v>958.63533235200009</v>
      </c>
      <c r="BL837" s="19">
        <f t="shared" si="194"/>
        <v>1343.405699232</v>
      </c>
      <c r="BM837" s="19">
        <v>0</v>
      </c>
      <c r="BN837" s="19">
        <v>0</v>
      </c>
      <c r="BO837" s="19">
        <f t="shared" si="186"/>
        <v>0</v>
      </c>
      <c r="BP837" s="24">
        <f t="shared" si="195"/>
        <v>958.63533235200009</v>
      </c>
      <c r="BQ837" s="24">
        <f t="shared" si="195"/>
        <v>1343.405699232</v>
      </c>
      <c r="BR837" s="24">
        <f t="shared" si="196"/>
        <v>384.77036687999987</v>
      </c>
    </row>
    <row r="838" spans="1:70" s="25" customFormat="1" ht="14.25" x14ac:dyDescent="0.2">
      <c r="A838" s="14">
        <v>1174</v>
      </c>
      <c r="B838" s="14"/>
      <c r="C838" s="15" t="s">
        <v>593</v>
      </c>
      <c r="D838" s="16">
        <v>34970</v>
      </c>
      <c r="E838" s="15" t="s">
        <v>6734</v>
      </c>
      <c r="F838" s="15" t="s">
        <v>6735</v>
      </c>
      <c r="G838" s="17" t="s">
        <v>6736</v>
      </c>
      <c r="H838" s="17" t="s">
        <v>6737</v>
      </c>
      <c r="I838" s="17" t="s">
        <v>86</v>
      </c>
      <c r="J838" s="15" t="s">
        <v>6738</v>
      </c>
      <c r="K838" s="15" t="s">
        <v>86</v>
      </c>
      <c r="L838" s="18" t="s">
        <v>6739</v>
      </c>
      <c r="M838" s="15" t="s">
        <v>6533</v>
      </c>
      <c r="N838" s="15" t="s">
        <v>6534</v>
      </c>
      <c r="O838" s="16">
        <v>510</v>
      </c>
      <c r="P838" s="15" t="s">
        <v>118</v>
      </c>
      <c r="Q838" s="15">
        <v>35200</v>
      </c>
      <c r="R838" s="15">
        <v>163900</v>
      </c>
      <c r="S838" s="15">
        <v>199100</v>
      </c>
      <c r="T838" s="15">
        <v>0.51</v>
      </c>
      <c r="U838" s="15" t="s">
        <v>3335</v>
      </c>
      <c r="V838" s="15" t="s">
        <v>76</v>
      </c>
      <c r="W838" s="16">
        <v>1</v>
      </c>
      <c r="X838" s="16">
        <v>0</v>
      </c>
      <c r="Y838" s="15">
        <v>22627</v>
      </c>
      <c r="Z838" s="15">
        <v>0.51900000000000002</v>
      </c>
      <c r="AA838" s="15" t="s">
        <v>6543</v>
      </c>
      <c r="AB838" s="15" t="s">
        <v>6544</v>
      </c>
      <c r="AC838" s="15">
        <v>0</v>
      </c>
      <c r="AD838" s="15"/>
      <c r="AE838" s="15" t="s">
        <v>137</v>
      </c>
      <c r="AF838" s="15" t="s">
        <v>6740</v>
      </c>
      <c r="AG838" s="16">
        <v>1</v>
      </c>
      <c r="AH838" s="15" t="s">
        <v>6741</v>
      </c>
      <c r="AI838" s="15" t="s">
        <v>78</v>
      </c>
      <c r="AJ838" s="15">
        <v>22626.8764648</v>
      </c>
      <c r="AK838" s="15">
        <v>622.441250868</v>
      </c>
      <c r="AL838" s="15">
        <v>3089839.5234599998</v>
      </c>
      <c r="AM838" s="15">
        <v>1426274.5869199999</v>
      </c>
      <c r="AN838" s="14"/>
      <c r="AO838" s="14"/>
      <c r="AP838" s="19">
        <v>35200</v>
      </c>
      <c r="AQ838" s="19">
        <v>148900</v>
      </c>
      <c r="AR838" s="19">
        <v>0</v>
      </c>
      <c r="AS838" s="19">
        <v>13400</v>
      </c>
      <c r="AT838" s="19">
        <f t="shared" si="188"/>
        <v>197500</v>
      </c>
      <c r="AU838" s="19">
        <v>45000</v>
      </c>
      <c r="AV838" s="19">
        <v>3000</v>
      </c>
      <c r="AW838" s="19">
        <v>48685</v>
      </c>
      <c r="AX838" s="19">
        <v>24960</v>
      </c>
      <c r="AY838" s="20">
        <f t="shared" si="197"/>
        <v>121645</v>
      </c>
      <c r="AZ838" s="19">
        <f t="shared" si="190"/>
        <v>75855</v>
      </c>
      <c r="BA838" s="21">
        <v>1.4712000000000001</v>
      </c>
      <c r="BB838" s="21">
        <v>2.0617000000000001</v>
      </c>
      <c r="BC838" s="22"/>
      <c r="BD838" s="19">
        <v>2243</v>
      </c>
      <c r="BE838" s="19">
        <f t="shared" si="191"/>
        <v>1115.97876</v>
      </c>
      <c r="BF838" s="19">
        <f t="shared" si="192"/>
        <v>1563.9025349999999</v>
      </c>
      <c r="BG838" s="23">
        <v>3.4819999999999997E-2</v>
      </c>
      <c r="BH838" s="23">
        <f t="shared" si="193"/>
        <v>3.4819999999999997E-2</v>
      </c>
      <c r="BI838" s="19">
        <v>31.993937767199995</v>
      </c>
      <c r="BJ838" s="19">
        <v>44.835441472699991</v>
      </c>
      <c r="BK838" s="19">
        <f t="shared" si="194"/>
        <v>1083.9848222328001</v>
      </c>
      <c r="BL838" s="19">
        <f t="shared" si="194"/>
        <v>1519.0670935272999</v>
      </c>
      <c r="BM838" s="19">
        <v>0</v>
      </c>
      <c r="BN838" s="19">
        <v>0</v>
      </c>
      <c r="BO838" s="19">
        <f t="shared" si="186"/>
        <v>0</v>
      </c>
      <c r="BP838" s="24">
        <f t="shared" si="195"/>
        <v>1083.9848222328001</v>
      </c>
      <c r="BQ838" s="24">
        <f t="shared" si="195"/>
        <v>1519.0670935272999</v>
      </c>
      <c r="BR838" s="24">
        <f t="shared" si="196"/>
        <v>435.08227129449983</v>
      </c>
    </row>
    <row r="839" spans="1:70" s="25" customFormat="1" ht="14.25" x14ac:dyDescent="0.2">
      <c r="A839" s="14">
        <v>1175</v>
      </c>
      <c r="B839" s="14"/>
      <c r="C839" s="15"/>
      <c r="D839" s="16">
        <v>36210</v>
      </c>
      <c r="E839" s="15" t="s">
        <v>6742</v>
      </c>
      <c r="F839" s="15" t="s">
        <v>6743</v>
      </c>
      <c r="G839" s="17" t="s">
        <v>6744</v>
      </c>
      <c r="H839" s="17" t="s">
        <v>6745</v>
      </c>
      <c r="I839" s="17" t="s">
        <v>6746</v>
      </c>
      <c r="J839" s="15" t="s">
        <v>497</v>
      </c>
      <c r="K839" s="15" t="s">
        <v>2831</v>
      </c>
      <c r="L839" s="18" t="s">
        <v>6747</v>
      </c>
      <c r="M839" s="15" t="s">
        <v>6533</v>
      </c>
      <c r="N839" s="15" t="s">
        <v>6534</v>
      </c>
      <c r="O839" s="16">
        <v>510</v>
      </c>
      <c r="P839" s="15" t="s">
        <v>118</v>
      </c>
      <c r="Q839" s="15">
        <v>33500</v>
      </c>
      <c r="R839" s="15">
        <v>94400</v>
      </c>
      <c r="S839" s="15">
        <v>127900</v>
      </c>
      <c r="T839" s="15">
        <v>0.49</v>
      </c>
      <c r="U839" s="15" t="s">
        <v>3335</v>
      </c>
      <c r="V839" s="15" t="s">
        <v>76</v>
      </c>
      <c r="W839" s="16">
        <v>1</v>
      </c>
      <c r="X839" s="16">
        <v>1</v>
      </c>
      <c r="Y839" s="15">
        <v>21708</v>
      </c>
      <c r="Z839" s="15">
        <v>0.498</v>
      </c>
      <c r="AA839" s="15" t="s">
        <v>6543</v>
      </c>
      <c r="AB839" s="15" t="s">
        <v>6544</v>
      </c>
      <c r="AC839" s="15">
        <v>130000</v>
      </c>
      <c r="AD839" s="26">
        <v>42403</v>
      </c>
      <c r="AE839" s="15" t="s">
        <v>78</v>
      </c>
      <c r="AF839" s="15" t="s">
        <v>78</v>
      </c>
      <c r="AG839" s="16">
        <v>1</v>
      </c>
      <c r="AH839" s="15" t="s">
        <v>6748</v>
      </c>
      <c r="AI839" s="15" t="s">
        <v>78</v>
      </c>
      <c r="AJ839" s="15">
        <v>21708.0927734</v>
      </c>
      <c r="AK839" s="15">
        <v>607.73661818400001</v>
      </c>
      <c r="AL839" s="15">
        <v>3089950.47988</v>
      </c>
      <c r="AM839" s="15">
        <v>1426232.43561</v>
      </c>
      <c r="AN839" s="14"/>
      <c r="AO839" s="14"/>
      <c r="AP839" s="19">
        <v>33500</v>
      </c>
      <c r="AQ839" s="19">
        <v>92900</v>
      </c>
      <c r="AR839" s="19">
        <v>0</v>
      </c>
      <c r="AS839" s="19">
        <v>500</v>
      </c>
      <c r="AT839" s="19">
        <f t="shared" si="188"/>
        <v>126900</v>
      </c>
      <c r="AU839" s="19">
        <v>45000</v>
      </c>
      <c r="AV839" s="19">
        <v>3000</v>
      </c>
      <c r="AW839" s="19">
        <v>28490</v>
      </c>
      <c r="AX839" s="19">
        <v>0</v>
      </c>
      <c r="AY839" s="20">
        <f t="shared" si="197"/>
        <v>76490</v>
      </c>
      <c r="AZ839" s="19">
        <f t="shared" si="190"/>
        <v>50410</v>
      </c>
      <c r="BA839" s="21">
        <v>1.4712000000000001</v>
      </c>
      <c r="BB839" s="21">
        <v>2.0617000000000001</v>
      </c>
      <c r="BC839" s="22"/>
      <c r="BD839" s="19">
        <v>1279</v>
      </c>
      <c r="BE839" s="19">
        <f t="shared" si="191"/>
        <v>741.63192000000004</v>
      </c>
      <c r="BF839" s="19">
        <f t="shared" si="192"/>
        <v>1039.3029700000002</v>
      </c>
      <c r="BG839" s="23">
        <v>3.4819999999999997E-2</v>
      </c>
      <c r="BH839" s="23">
        <f t="shared" si="193"/>
        <v>3.4819999999999997E-2</v>
      </c>
      <c r="BI839" s="19">
        <v>25.567487534399998</v>
      </c>
      <c r="BJ839" s="19">
        <v>35.829587445400001</v>
      </c>
      <c r="BK839" s="19">
        <f t="shared" si="194"/>
        <v>716.06443246560002</v>
      </c>
      <c r="BL839" s="19">
        <f t="shared" si="194"/>
        <v>1003.4733825546002</v>
      </c>
      <c r="BM839" s="19">
        <v>0</v>
      </c>
      <c r="BN839" s="19">
        <v>0</v>
      </c>
      <c r="BO839" s="19">
        <f t="shared" si="186"/>
        <v>0</v>
      </c>
      <c r="BP839" s="24">
        <f t="shared" si="195"/>
        <v>716.06443246560002</v>
      </c>
      <c r="BQ839" s="24">
        <f t="shared" si="195"/>
        <v>1003.4733825546002</v>
      </c>
      <c r="BR839" s="24">
        <f t="shared" si="196"/>
        <v>287.4089500890002</v>
      </c>
    </row>
    <row r="840" spans="1:70" s="25" customFormat="1" ht="14.25" x14ac:dyDescent="0.2">
      <c r="A840" s="14">
        <v>1176</v>
      </c>
      <c r="B840" s="14"/>
      <c r="C840" s="15" t="s">
        <v>6749</v>
      </c>
      <c r="D840" s="16">
        <v>21168</v>
      </c>
      <c r="E840" s="15" t="s">
        <v>6750</v>
      </c>
      <c r="F840" s="15" t="s">
        <v>6749</v>
      </c>
      <c r="G840" s="17" t="s">
        <v>6751</v>
      </c>
      <c r="H840" s="17" t="s">
        <v>6752</v>
      </c>
      <c r="I840" s="17" t="s">
        <v>86</v>
      </c>
      <c r="J840" s="15" t="s">
        <v>6753</v>
      </c>
      <c r="K840" s="15" t="s">
        <v>6754</v>
      </c>
      <c r="L840" s="18" t="s">
        <v>6755</v>
      </c>
      <c r="M840" s="15" t="s">
        <v>6533</v>
      </c>
      <c r="N840" s="15" t="s">
        <v>6534</v>
      </c>
      <c r="O840" s="16">
        <v>510</v>
      </c>
      <c r="P840" s="15" t="s">
        <v>118</v>
      </c>
      <c r="Q840" s="15">
        <v>33500</v>
      </c>
      <c r="R840" s="15">
        <v>174000</v>
      </c>
      <c r="S840" s="15">
        <v>207500</v>
      </c>
      <c r="T840" s="15">
        <v>0.49</v>
      </c>
      <c r="U840" s="15" t="s">
        <v>3335</v>
      </c>
      <c r="V840" s="15" t="s">
        <v>76</v>
      </c>
      <c r="W840" s="16">
        <v>1</v>
      </c>
      <c r="X840" s="16">
        <v>1</v>
      </c>
      <c r="Y840" s="15">
        <v>22449</v>
      </c>
      <c r="Z840" s="15">
        <v>0.51500000000000001</v>
      </c>
      <c r="AA840" s="15" t="s">
        <v>6543</v>
      </c>
      <c r="AB840" s="15" t="s">
        <v>6544</v>
      </c>
      <c r="AC840" s="15">
        <v>104500</v>
      </c>
      <c r="AD840" s="26">
        <v>40108</v>
      </c>
      <c r="AE840" s="15" t="s">
        <v>211</v>
      </c>
      <c r="AF840" s="15" t="s">
        <v>6756</v>
      </c>
      <c r="AG840" s="16">
        <v>1</v>
      </c>
      <c r="AH840" s="15" t="s">
        <v>6757</v>
      </c>
      <c r="AI840" s="15" t="s">
        <v>78</v>
      </c>
      <c r="AJ840" s="15">
        <v>22448.5498047</v>
      </c>
      <c r="AK840" s="15">
        <v>620.55063388600001</v>
      </c>
      <c r="AL840" s="15">
        <v>3090058.7011500001</v>
      </c>
      <c r="AM840" s="15">
        <v>1426193.4845499999</v>
      </c>
      <c r="AN840" s="14"/>
      <c r="AO840" s="14"/>
      <c r="AP840" s="19">
        <v>33500</v>
      </c>
      <c r="AQ840" s="19">
        <v>166600</v>
      </c>
      <c r="AR840" s="19">
        <v>0</v>
      </c>
      <c r="AS840" s="19">
        <v>5600</v>
      </c>
      <c r="AT840" s="19">
        <f t="shared" si="188"/>
        <v>205700</v>
      </c>
      <c r="AU840" s="19">
        <v>45000</v>
      </c>
      <c r="AV840" s="19">
        <v>0</v>
      </c>
      <c r="AW840" s="19">
        <v>54285</v>
      </c>
      <c r="AX840" s="19">
        <v>0</v>
      </c>
      <c r="AY840" s="20">
        <f t="shared" si="197"/>
        <v>99285</v>
      </c>
      <c r="AZ840" s="19">
        <f t="shared" si="190"/>
        <v>106415</v>
      </c>
      <c r="BA840" s="21">
        <v>1.4712000000000001</v>
      </c>
      <c r="BB840" s="21">
        <v>2.0617000000000001</v>
      </c>
      <c r="BC840" s="22"/>
      <c r="BD840" s="19">
        <v>2169</v>
      </c>
      <c r="BE840" s="19">
        <f t="shared" si="191"/>
        <v>1565.5774800000002</v>
      </c>
      <c r="BF840" s="19">
        <f t="shared" si="192"/>
        <v>2193.9580550000001</v>
      </c>
      <c r="BG840" s="23">
        <v>3.4819999999999997E-2</v>
      </c>
      <c r="BH840" s="23">
        <f t="shared" si="193"/>
        <v>3.4819999999999997E-2</v>
      </c>
      <c r="BI840" s="19">
        <v>51.644685549599998</v>
      </c>
      <c r="BJ840" s="19">
        <v>72.373469411100004</v>
      </c>
      <c r="BK840" s="19">
        <f t="shared" si="194"/>
        <v>1513.9327944504003</v>
      </c>
      <c r="BL840" s="19">
        <f t="shared" si="194"/>
        <v>2121.5845855889002</v>
      </c>
      <c r="BM840" s="19">
        <v>0</v>
      </c>
      <c r="BN840" s="19">
        <v>5.1293855889002771</v>
      </c>
      <c r="BO840" s="19">
        <f t="shared" si="186"/>
        <v>5.1293855889002771</v>
      </c>
      <c r="BP840" s="24">
        <f t="shared" si="195"/>
        <v>1513.9327944504003</v>
      </c>
      <c r="BQ840" s="24">
        <f t="shared" si="195"/>
        <v>2116.4551999999999</v>
      </c>
      <c r="BR840" s="24">
        <f t="shared" si="196"/>
        <v>602.52240554959963</v>
      </c>
    </row>
    <row r="841" spans="1:70" s="25" customFormat="1" ht="14.25" x14ac:dyDescent="0.2">
      <c r="A841" s="14">
        <v>1177</v>
      </c>
      <c r="B841" s="14"/>
      <c r="C841" s="15" t="s">
        <v>3032</v>
      </c>
      <c r="D841" s="16">
        <v>34975</v>
      </c>
      <c r="E841" s="15" t="s">
        <v>6758</v>
      </c>
      <c r="F841" s="15" t="s">
        <v>6759</v>
      </c>
      <c r="G841" s="17" t="s">
        <v>6760</v>
      </c>
      <c r="H841" s="17" t="s">
        <v>6761</v>
      </c>
      <c r="I841" s="17" t="s">
        <v>68</v>
      </c>
      <c r="J841" s="15" t="s">
        <v>6762</v>
      </c>
      <c r="K841" s="15" t="s">
        <v>86</v>
      </c>
      <c r="L841" s="18" t="s">
        <v>6763</v>
      </c>
      <c r="M841" s="15" t="s">
        <v>6533</v>
      </c>
      <c r="N841" s="15" t="s">
        <v>6534</v>
      </c>
      <c r="O841" s="16">
        <v>510</v>
      </c>
      <c r="P841" s="15" t="s">
        <v>118</v>
      </c>
      <c r="Q841" s="15">
        <v>33500</v>
      </c>
      <c r="R841" s="15">
        <v>152800</v>
      </c>
      <c r="S841" s="15">
        <v>186300</v>
      </c>
      <c r="T841" s="15">
        <v>0.49</v>
      </c>
      <c r="U841" s="15" t="s">
        <v>3335</v>
      </c>
      <c r="V841" s="15" t="s">
        <v>76</v>
      </c>
      <c r="W841" s="16">
        <v>1</v>
      </c>
      <c r="X841" s="16">
        <v>1</v>
      </c>
      <c r="Y841" s="15">
        <v>23146</v>
      </c>
      <c r="Z841" s="15">
        <v>0.53100000000000003</v>
      </c>
      <c r="AA841" s="15" t="s">
        <v>6543</v>
      </c>
      <c r="AB841" s="15" t="s">
        <v>6544</v>
      </c>
      <c r="AC841" s="15">
        <v>199000</v>
      </c>
      <c r="AD841" s="26">
        <v>40784</v>
      </c>
      <c r="AE841" s="15" t="s">
        <v>137</v>
      </c>
      <c r="AF841" s="15" t="s">
        <v>6764</v>
      </c>
      <c r="AG841" s="16">
        <v>1</v>
      </c>
      <c r="AH841" s="15" t="s">
        <v>6765</v>
      </c>
      <c r="AI841" s="15" t="s">
        <v>78</v>
      </c>
      <c r="AJ841" s="15">
        <v>23146.3798828</v>
      </c>
      <c r="AK841" s="15">
        <v>632.57166989999996</v>
      </c>
      <c r="AL841" s="15">
        <v>3090166.8106300002</v>
      </c>
      <c r="AM841" s="15">
        <v>1426154.3759099999</v>
      </c>
      <c r="AN841" s="14"/>
      <c r="AO841" s="14"/>
      <c r="AP841" s="19">
        <v>33500</v>
      </c>
      <c r="AQ841" s="19">
        <v>150300</v>
      </c>
      <c r="AR841" s="19">
        <v>0</v>
      </c>
      <c r="AS841" s="19">
        <v>900</v>
      </c>
      <c r="AT841" s="19">
        <f t="shared" si="188"/>
        <v>184700</v>
      </c>
      <c r="AU841" s="19">
        <v>45000</v>
      </c>
      <c r="AV841" s="19">
        <v>3000</v>
      </c>
      <c r="AW841" s="19">
        <v>48580</v>
      </c>
      <c r="AX841" s="19">
        <v>0</v>
      </c>
      <c r="AY841" s="20">
        <f t="shared" si="197"/>
        <v>96580</v>
      </c>
      <c r="AZ841" s="19">
        <f t="shared" si="190"/>
        <v>88120</v>
      </c>
      <c r="BA841" s="21">
        <v>1.4712000000000001</v>
      </c>
      <c r="BB841" s="21">
        <v>2.0617000000000001</v>
      </c>
      <c r="BC841" s="22"/>
      <c r="BD841" s="19">
        <v>1865</v>
      </c>
      <c r="BE841" s="19">
        <f t="shared" si="191"/>
        <v>1296.4214400000001</v>
      </c>
      <c r="BF841" s="19">
        <f t="shared" si="192"/>
        <v>1816.7700400000001</v>
      </c>
      <c r="BG841" s="23">
        <v>3.4819999999999997E-2</v>
      </c>
      <c r="BH841" s="23">
        <f t="shared" si="193"/>
        <v>3.4819999999999997E-2</v>
      </c>
      <c r="BI841" s="19">
        <v>44.680349884799995</v>
      </c>
      <c r="BJ841" s="19">
        <v>62.613837246799996</v>
      </c>
      <c r="BK841" s="19">
        <f t="shared" si="194"/>
        <v>1251.7410901152</v>
      </c>
      <c r="BL841" s="19">
        <f t="shared" si="194"/>
        <v>1754.1562027532002</v>
      </c>
      <c r="BM841" s="19">
        <v>0</v>
      </c>
      <c r="BN841" s="19">
        <v>0</v>
      </c>
      <c r="BO841" s="19">
        <f t="shared" si="186"/>
        <v>0</v>
      </c>
      <c r="BP841" s="24">
        <f t="shared" si="195"/>
        <v>1251.7410901152</v>
      </c>
      <c r="BQ841" s="24">
        <f t="shared" si="195"/>
        <v>1754.1562027532002</v>
      </c>
      <c r="BR841" s="24">
        <f t="shared" si="196"/>
        <v>502.41511263800021</v>
      </c>
    </row>
    <row r="842" spans="1:70" s="25" customFormat="1" ht="14.25" x14ac:dyDescent="0.2">
      <c r="A842" s="14">
        <v>1178</v>
      </c>
      <c r="B842" s="14"/>
      <c r="C842" s="15"/>
      <c r="D842" s="16">
        <v>32580</v>
      </c>
      <c r="E842" s="15" t="s">
        <v>6766</v>
      </c>
      <c r="F842" s="15" t="s">
        <v>6767</v>
      </c>
      <c r="G842" s="17" t="s">
        <v>6768</v>
      </c>
      <c r="H842" s="17" t="s">
        <v>6769</v>
      </c>
      <c r="I842" s="17" t="s">
        <v>86</v>
      </c>
      <c r="J842" s="15" t="s">
        <v>6770</v>
      </c>
      <c r="K842" s="15" t="s">
        <v>86</v>
      </c>
      <c r="L842" s="18" t="s">
        <v>6771</v>
      </c>
      <c r="M842" s="15" t="s">
        <v>6533</v>
      </c>
      <c r="N842" s="15" t="s">
        <v>6534</v>
      </c>
      <c r="O842" s="16">
        <v>510</v>
      </c>
      <c r="P842" s="15" t="s">
        <v>118</v>
      </c>
      <c r="Q842" s="15">
        <v>33500</v>
      </c>
      <c r="R842" s="15">
        <v>111400</v>
      </c>
      <c r="S842" s="15">
        <v>144900</v>
      </c>
      <c r="T842" s="15">
        <v>0.49</v>
      </c>
      <c r="U842" s="15" t="s">
        <v>3335</v>
      </c>
      <c r="V842" s="15" t="s">
        <v>76</v>
      </c>
      <c r="W842" s="16">
        <v>1</v>
      </c>
      <c r="X842" s="16">
        <v>0</v>
      </c>
      <c r="Y842" s="15">
        <v>23770</v>
      </c>
      <c r="Z842" s="15">
        <v>0.54600000000000004</v>
      </c>
      <c r="AA842" s="15" t="s">
        <v>6543</v>
      </c>
      <c r="AB842" s="15" t="s">
        <v>6544</v>
      </c>
      <c r="AC842" s="15">
        <v>0</v>
      </c>
      <c r="AD842" s="15"/>
      <c r="AE842" s="15" t="s">
        <v>956</v>
      </c>
      <c r="AF842" s="15" t="s">
        <v>6772</v>
      </c>
      <c r="AG842" s="16">
        <v>1</v>
      </c>
      <c r="AH842" s="15" t="s">
        <v>6773</v>
      </c>
      <c r="AI842" s="15" t="s">
        <v>78</v>
      </c>
      <c r="AJ842" s="15">
        <v>23770.1049805</v>
      </c>
      <c r="AK842" s="15">
        <v>643.51939382</v>
      </c>
      <c r="AL842" s="15">
        <v>3090274.8654999998</v>
      </c>
      <c r="AM842" s="15">
        <v>1426114.9458600001</v>
      </c>
      <c r="AN842" s="14"/>
      <c r="AO842" s="14"/>
      <c r="AP842" s="19">
        <v>0</v>
      </c>
      <c r="AQ842" s="19">
        <v>0</v>
      </c>
      <c r="AR842" s="19">
        <v>33500</v>
      </c>
      <c r="AS842" s="19">
        <v>110200</v>
      </c>
      <c r="AT842" s="19">
        <f t="shared" si="188"/>
        <v>143700</v>
      </c>
      <c r="AU842" s="19">
        <v>0</v>
      </c>
      <c r="AV842" s="19">
        <v>0</v>
      </c>
      <c r="AW842" s="19">
        <v>0</v>
      </c>
      <c r="AX842" s="19">
        <v>0</v>
      </c>
      <c r="AY842" s="20">
        <f t="shared" si="197"/>
        <v>0</v>
      </c>
      <c r="AZ842" s="19">
        <f t="shared" si="190"/>
        <v>143700</v>
      </c>
      <c r="BA842" s="21">
        <v>1.4712000000000001</v>
      </c>
      <c r="BB842" s="21">
        <v>2.0617000000000001</v>
      </c>
      <c r="BC842" s="22"/>
      <c r="BD842" s="19">
        <v>2874</v>
      </c>
      <c r="BE842" s="19">
        <f t="shared" si="191"/>
        <v>2114.1143999999999</v>
      </c>
      <c r="BF842" s="19">
        <f t="shared" si="192"/>
        <v>2962.6629000000003</v>
      </c>
      <c r="BG842" s="23">
        <v>3.4819999999999997E-2</v>
      </c>
      <c r="BH842" s="23">
        <f t="shared" si="193"/>
        <v>3.4819999999999997E-2</v>
      </c>
      <c r="BI842" s="19">
        <v>0</v>
      </c>
      <c r="BJ842" s="19">
        <v>0</v>
      </c>
      <c r="BK842" s="19">
        <f t="shared" si="194"/>
        <v>2114.1143999999999</v>
      </c>
      <c r="BL842" s="19">
        <f t="shared" si="194"/>
        <v>2962.6629000000003</v>
      </c>
      <c r="BM842" s="19">
        <v>0</v>
      </c>
      <c r="BN842" s="19">
        <v>88.662900000000263</v>
      </c>
      <c r="BO842" s="19">
        <f t="shared" si="186"/>
        <v>88.662900000000263</v>
      </c>
      <c r="BP842" s="24">
        <f t="shared" si="195"/>
        <v>2114.1143999999999</v>
      </c>
      <c r="BQ842" s="24">
        <f t="shared" si="195"/>
        <v>2874</v>
      </c>
      <c r="BR842" s="24">
        <f t="shared" si="196"/>
        <v>759.88560000000007</v>
      </c>
    </row>
    <row r="843" spans="1:70" s="25" customFormat="1" ht="14.25" x14ac:dyDescent="0.2">
      <c r="A843" s="14">
        <v>1179</v>
      </c>
      <c r="B843" s="14"/>
      <c r="C843" s="15" t="s">
        <v>176</v>
      </c>
      <c r="D843" s="16">
        <v>9266</v>
      </c>
      <c r="E843" s="15" t="s">
        <v>6774</v>
      </c>
      <c r="F843" s="15" t="s">
        <v>6775</v>
      </c>
      <c r="G843" s="17" t="s">
        <v>6776</v>
      </c>
      <c r="H843" s="17" t="s">
        <v>6777</v>
      </c>
      <c r="I843" s="17" t="s">
        <v>86</v>
      </c>
      <c r="J843" s="15" t="s">
        <v>6778</v>
      </c>
      <c r="K843" s="15" t="s">
        <v>86</v>
      </c>
      <c r="L843" s="18" t="s">
        <v>6779</v>
      </c>
      <c r="M843" s="15" t="s">
        <v>6533</v>
      </c>
      <c r="N843" s="15" t="s">
        <v>6534</v>
      </c>
      <c r="O843" s="16">
        <v>510</v>
      </c>
      <c r="P843" s="15" t="s">
        <v>118</v>
      </c>
      <c r="Q843" s="15">
        <v>33500</v>
      </c>
      <c r="R843" s="15">
        <v>90200</v>
      </c>
      <c r="S843" s="15">
        <v>123700</v>
      </c>
      <c r="T843" s="15">
        <v>0.49</v>
      </c>
      <c r="U843" s="15" t="s">
        <v>3335</v>
      </c>
      <c r="V843" s="15" t="s">
        <v>76</v>
      </c>
      <c r="W843" s="16">
        <v>1</v>
      </c>
      <c r="X843" s="16">
        <v>0</v>
      </c>
      <c r="Y843" s="15">
        <v>24393</v>
      </c>
      <c r="Z843" s="15">
        <v>0.56000000000000005</v>
      </c>
      <c r="AA843" s="15" t="s">
        <v>6543</v>
      </c>
      <c r="AB843" s="15" t="s">
        <v>6544</v>
      </c>
      <c r="AC843" s="15">
        <v>0</v>
      </c>
      <c r="AD843" s="15"/>
      <c r="AE843" s="15" t="s">
        <v>1464</v>
      </c>
      <c r="AF843" s="15" t="s">
        <v>6780</v>
      </c>
      <c r="AG843" s="16">
        <v>1</v>
      </c>
      <c r="AH843" s="15" t="s">
        <v>6781</v>
      </c>
      <c r="AI843" s="15" t="s">
        <v>78</v>
      </c>
      <c r="AJ843" s="15">
        <v>24393.2250977</v>
      </c>
      <c r="AK843" s="15">
        <v>654.35630259699997</v>
      </c>
      <c r="AL843" s="15">
        <v>3090382.9211200001</v>
      </c>
      <c r="AM843" s="15">
        <v>1426075.51214</v>
      </c>
      <c r="AN843" s="14"/>
      <c r="AO843" s="14"/>
      <c r="AP843" s="19">
        <v>33500</v>
      </c>
      <c r="AQ843" s="19">
        <v>87200</v>
      </c>
      <c r="AR843" s="19">
        <v>0</v>
      </c>
      <c r="AS843" s="19">
        <v>2000</v>
      </c>
      <c r="AT843" s="19">
        <f t="shared" si="188"/>
        <v>122700</v>
      </c>
      <c r="AU843" s="19">
        <v>45000</v>
      </c>
      <c r="AV843" s="19">
        <v>0</v>
      </c>
      <c r="AW843" s="19">
        <v>26495</v>
      </c>
      <c r="AX843" s="19">
        <v>0</v>
      </c>
      <c r="AY843" s="20">
        <f t="shared" si="197"/>
        <v>71495</v>
      </c>
      <c r="AZ843" s="19">
        <f t="shared" si="190"/>
        <v>51205</v>
      </c>
      <c r="BA843" s="21">
        <v>1.4712000000000001</v>
      </c>
      <c r="BB843" s="21">
        <v>2.0617000000000001</v>
      </c>
      <c r="BC843" s="22"/>
      <c r="BD843" s="19">
        <v>1267</v>
      </c>
      <c r="BE843" s="19">
        <f t="shared" si="191"/>
        <v>753.32795999999996</v>
      </c>
      <c r="BF843" s="19">
        <f t="shared" si="192"/>
        <v>1055.693485</v>
      </c>
      <c r="BG843" s="23">
        <v>3.4819999999999997E-2</v>
      </c>
      <c r="BH843" s="23">
        <f t="shared" si="193"/>
        <v>3.4819999999999997E-2</v>
      </c>
      <c r="BI843" s="19">
        <v>25.206335887200002</v>
      </c>
      <c r="BJ843" s="19">
        <v>35.323479267700002</v>
      </c>
      <c r="BK843" s="19">
        <f t="shared" si="194"/>
        <v>728.12162411279996</v>
      </c>
      <c r="BL843" s="19">
        <f t="shared" si="194"/>
        <v>1020.3700057323</v>
      </c>
      <c r="BM843" s="19">
        <v>0</v>
      </c>
      <c r="BN843" s="19">
        <v>0</v>
      </c>
      <c r="BO843" s="19">
        <f t="shared" si="186"/>
        <v>0</v>
      </c>
      <c r="BP843" s="24">
        <f t="shared" si="195"/>
        <v>728.12162411279996</v>
      </c>
      <c r="BQ843" s="24">
        <f t="shared" si="195"/>
        <v>1020.3700057323</v>
      </c>
      <c r="BR843" s="24">
        <f t="shared" si="196"/>
        <v>292.24838161950004</v>
      </c>
    </row>
    <row r="844" spans="1:70" s="25" customFormat="1" ht="14.25" x14ac:dyDescent="0.2">
      <c r="A844" s="14">
        <v>1180</v>
      </c>
      <c r="B844" s="14"/>
      <c r="C844" s="15"/>
      <c r="D844" s="16">
        <v>5117</v>
      </c>
      <c r="E844" s="15" t="s">
        <v>6782</v>
      </c>
      <c r="F844" s="15" t="s">
        <v>6783</v>
      </c>
      <c r="G844" s="17" t="s">
        <v>6784</v>
      </c>
      <c r="H844" s="17" t="s">
        <v>6785</v>
      </c>
      <c r="I844" s="17" t="s">
        <v>86</v>
      </c>
      <c r="J844" s="15" t="s">
        <v>6786</v>
      </c>
      <c r="K844" s="15" t="s">
        <v>3652</v>
      </c>
      <c r="L844" s="18" t="s">
        <v>6787</v>
      </c>
      <c r="M844" s="15" t="s">
        <v>6533</v>
      </c>
      <c r="N844" s="15" t="s">
        <v>6534</v>
      </c>
      <c r="O844" s="16">
        <v>510</v>
      </c>
      <c r="P844" s="15" t="s">
        <v>118</v>
      </c>
      <c r="Q844" s="15">
        <v>33500</v>
      </c>
      <c r="R844" s="15">
        <v>147700</v>
      </c>
      <c r="S844" s="15">
        <v>181200</v>
      </c>
      <c r="T844" s="15">
        <v>0.49</v>
      </c>
      <c r="U844" s="15" t="s">
        <v>3335</v>
      </c>
      <c r="V844" s="15" t="s">
        <v>76</v>
      </c>
      <c r="W844" s="16">
        <v>1</v>
      </c>
      <c r="X844" s="16">
        <v>1</v>
      </c>
      <c r="Y844" s="15">
        <v>25681</v>
      </c>
      <c r="Z844" s="15">
        <v>0.59</v>
      </c>
      <c r="AA844" s="15" t="s">
        <v>6543</v>
      </c>
      <c r="AB844" s="15" t="s">
        <v>6544</v>
      </c>
      <c r="AC844" s="15">
        <v>183000</v>
      </c>
      <c r="AD844" s="26">
        <v>41274</v>
      </c>
      <c r="AE844" s="15" t="s">
        <v>211</v>
      </c>
      <c r="AF844" s="15" t="s">
        <v>6788</v>
      </c>
      <c r="AG844" s="16">
        <v>1</v>
      </c>
      <c r="AH844" s="15" t="s">
        <v>6789</v>
      </c>
      <c r="AI844" s="15" t="s">
        <v>78</v>
      </c>
      <c r="AJ844" s="15">
        <v>25681.387207</v>
      </c>
      <c r="AK844" s="15">
        <v>671.60692940499996</v>
      </c>
      <c r="AL844" s="15">
        <v>3090492.1134100002</v>
      </c>
      <c r="AM844" s="15">
        <v>1426034.6466399999</v>
      </c>
      <c r="AN844" s="14"/>
      <c r="AO844" s="14"/>
      <c r="AP844" s="19">
        <v>33500</v>
      </c>
      <c r="AQ844" s="19">
        <v>142400</v>
      </c>
      <c r="AR844" s="19">
        <v>0</v>
      </c>
      <c r="AS844" s="19">
        <v>7500</v>
      </c>
      <c r="AT844" s="19">
        <f t="shared" si="188"/>
        <v>183400</v>
      </c>
      <c r="AU844" s="19">
        <v>45000</v>
      </c>
      <c r="AV844" s="19">
        <v>3000</v>
      </c>
      <c r="AW844" s="19">
        <v>45815</v>
      </c>
      <c r="AX844" s="19">
        <v>0</v>
      </c>
      <c r="AY844" s="20">
        <f t="shared" si="197"/>
        <v>93815</v>
      </c>
      <c r="AZ844" s="19">
        <f t="shared" si="190"/>
        <v>89585</v>
      </c>
      <c r="BA844" s="21">
        <v>1.4712000000000001</v>
      </c>
      <c r="BB844" s="21">
        <v>2.0617000000000001</v>
      </c>
      <c r="BC844" s="22"/>
      <c r="BD844" s="19">
        <v>1984</v>
      </c>
      <c r="BE844" s="19">
        <f t="shared" si="191"/>
        <v>1317.97452</v>
      </c>
      <c r="BF844" s="19">
        <f t="shared" si="192"/>
        <v>1846.9739450000002</v>
      </c>
      <c r="BG844" s="23">
        <v>3.4819999999999997E-2</v>
      </c>
      <c r="BH844" s="23">
        <f t="shared" si="193"/>
        <v>3.4819999999999997E-2</v>
      </c>
      <c r="BI844" s="19">
        <v>42.049833986399996</v>
      </c>
      <c r="BJ844" s="19">
        <v>58.9275032149</v>
      </c>
      <c r="BK844" s="19">
        <f t="shared" si="194"/>
        <v>1275.9246860136</v>
      </c>
      <c r="BL844" s="19">
        <f t="shared" si="194"/>
        <v>1788.0464417851001</v>
      </c>
      <c r="BM844" s="19">
        <v>0</v>
      </c>
      <c r="BN844" s="19">
        <v>0</v>
      </c>
      <c r="BO844" s="19">
        <f t="shared" si="186"/>
        <v>0</v>
      </c>
      <c r="BP844" s="24">
        <f t="shared" si="195"/>
        <v>1275.9246860136</v>
      </c>
      <c r="BQ844" s="24">
        <f t="shared" si="195"/>
        <v>1788.0464417851001</v>
      </c>
      <c r="BR844" s="24">
        <f t="shared" si="196"/>
        <v>512.12175577150015</v>
      </c>
    </row>
    <row r="845" spans="1:70" s="25" customFormat="1" ht="14.25" x14ac:dyDescent="0.2">
      <c r="A845" s="14">
        <v>1181</v>
      </c>
      <c r="B845" s="14"/>
      <c r="C845" s="15" t="s">
        <v>6790</v>
      </c>
      <c r="D845" s="16">
        <v>32942</v>
      </c>
      <c r="E845" s="15" t="s">
        <v>6791</v>
      </c>
      <c r="F845" s="15" t="s">
        <v>6790</v>
      </c>
      <c r="G845" s="17" t="s">
        <v>6792</v>
      </c>
      <c r="H845" s="17" t="s">
        <v>6793</v>
      </c>
      <c r="I845" s="17" t="s">
        <v>86</v>
      </c>
      <c r="J845" s="15" t="s">
        <v>6794</v>
      </c>
      <c r="K845" s="15" t="s">
        <v>86</v>
      </c>
      <c r="L845" s="18" t="s">
        <v>6795</v>
      </c>
      <c r="M845" s="15" t="s">
        <v>6533</v>
      </c>
      <c r="N845" s="15" t="s">
        <v>6534</v>
      </c>
      <c r="O845" s="16">
        <v>511</v>
      </c>
      <c r="P845" s="15" t="s">
        <v>569</v>
      </c>
      <c r="Q845" s="15">
        <v>41600</v>
      </c>
      <c r="R845" s="15">
        <v>203000</v>
      </c>
      <c r="S845" s="15">
        <v>244600</v>
      </c>
      <c r="T845" s="15">
        <v>1</v>
      </c>
      <c r="U845" s="15" t="s">
        <v>3335</v>
      </c>
      <c r="V845" s="15" t="s">
        <v>76</v>
      </c>
      <c r="W845" s="16">
        <v>1</v>
      </c>
      <c r="X845" s="16">
        <v>1</v>
      </c>
      <c r="Y845" s="15">
        <v>55777</v>
      </c>
      <c r="Z845" s="15">
        <v>1.28</v>
      </c>
      <c r="AA845" s="15" t="s">
        <v>78</v>
      </c>
      <c r="AB845" s="15" t="s">
        <v>78</v>
      </c>
      <c r="AC845" s="15">
        <v>230000</v>
      </c>
      <c r="AD845" s="26">
        <v>40436</v>
      </c>
      <c r="AE845" s="15" t="s">
        <v>147</v>
      </c>
      <c r="AF845" s="15" t="s">
        <v>6796</v>
      </c>
      <c r="AG845" s="16">
        <v>1</v>
      </c>
      <c r="AH845" s="15" t="s">
        <v>6797</v>
      </c>
      <c r="AI845" s="15" t="s">
        <v>78</v>
      </c>
      <c r="AJ845" s="15">
        <v>55776.7041016</v>
      </c>
      <c r="AK845" s="15">
        <v>1029.2307369099999</v>
      </c>
      <c r="AL845" s="15">
        <v>3090676.98649</v>
      </c>
      <c r="AM845" s="15">
        <v>1425980.8973399999</v>
      </c>
      <c r="AN845" s="14"/>
      <c r="AO845" s="14"/>
      <c r="AP845" s="19">
        <v>41600</v>
      </c>
      <c r="AQ845" s="19">
        <v>165000</v>
      </c>
      <c r="AR845" s="19">
        <v>0</v>
      </c>
      <c r="AS845" s="19">
        <v>30100</v>
      </c>
      <c r="AT845" s="19">
        <f t="shared" si="188"/>
        <v>236700</v>
      </c>
      <c r="AU845" s="19">
        <v>45000</v>
      </c>
      <c r="AV845" s="19">
        <v>3000</v>
      </c>
      <c r="AW845" s="19">
        <v>56560</v>
      </c>
      <c r="AX845" s="19">
        <v>0</v>
      </c>
      <c r="AY845" s="20">
        <f t="shared" si="197"/>
        <v>104560</v>
      </c>
      <c r="AZ845" s="19">
        <f t="shared" si="190"/>
        <v>132140</v>
      </c>
      <c r="BA845" s="21">
        <v>1.4712000000000001</v>
      </c>
      <c r="BB845" s="21">
        <v>2.0617000000000001</v>
      </c>
      <c r="BC845" s="22"/>
      <c r="BD845" s="19">
        <v>2969</v>
      </c>
      <c r="BE845" s="19">
        <f t="shared" si="191"/>
        <v>1944.0436800000002</v>
      </c>
      <c r="BF845" s="19">
        <f t="shared" si="192"/>
        <v>2724.3303800000003</v>
      </c>
      <c r="BG845" s="23">
        <v>3.4819999999999997E-2</v>
      </c>
      <c r="BH845" s="23">
        <f t="shared" si="193"/>
        <v>3.4819999999999997E-2</v>
      </c>
      <c r="BI845" s="19">
        <v>52.272218553599998</v>
      </c>
      <c r="BJ845" s="19">
        <v>73.252877237599989</v>
      </c>
      <c r="BK845" s="19">
        <f t="shared" si="194"/>
        <v>1891.7714614464003</v>
      </c>
      <c r="BL845" s="19">
        <f t="shared" si="194"/>
        <v>2651.0775027624004</v>
      </c>
      <c r="BM845" s="19">
        <v>0</v>
      </c>
      <c r="BN845" s="19">
        <v>0</v>
      </c>
      <c r="BO845" s="19">
        <f t="shared" si="186"/>
        <v>0</v>
      </c>
      <c r="BP845" s="24">
        <f t="shared" si="195"/>
        <v>1891.7714614464003</v>
      </c>
      <c r="BQ845" s="24">
        <f t="shared" si="195"/>
        <v>2651.0775027624004</v>
      </c>
      <c r="BR845" s="24">
        <f t="shared" si="196"/>
        <v>759.30604131600012</v>
      </c>
    </row>
    <row r="846" spans="1:70" s="25" customFormat="1" ht="14.25" x14ac:dyDescent="0.2">
      <c r="A846" s="14">
        <v>1182</v>
      </c>
      <c r="B846" s="14"/>
      <c r="C846" s="15"/>
      <c r="D846" s="16">
        <v>33147</v>
      </c>
      <c r="E846" s="15" t="s">
        <v>6798</v>
      </c>
      <c r="F846" s="15" t="s">
        <v>6799</v>
      </c>
      <c r="G846" s="17" t="s">
        <v>6800</v>
      </c>
      <c r="H846" s="17" t="s">
        <v>6801</v>
      </c>
      <c r="I846" s="17" t="s">
        <v>86</v>
      </c>
      <c r="J846" s="15" t="s">
        <v>6802</v>
      </c>
      <c r="K846" s="15" t="s">
        <v>6803</v>
      </c>
      <c r="L846" s="18" t="s">
        <v>6804</v>
      </c>
      <c r="M846" s="15" t="s">
        <v>5423</v>
      </c>
      <c r="N846" s="15" t="s">
        <v>5424</v>
      </c>
      <c r="O846" s="16">
        <v>557</v>
      </c>
      <c r="P846" s="15" t="s">
        <v>74</v>
      </c>
      <c r="Q846" s="15">
        <v>0</v>
      </c>
      <c r="R846" s="15">
        <v>0</v>
      </c>
      <c r="S846" s="15">
        <v>0</v>
      </c>
      <c r="T846" s="15">
        <v>3.9969999999999999</v>
      </c>
      <c r="U846" s="15" t="s">
        <v>3335</v>
      </c>
      <c r="V846" s="15" t="s">
        <v>76</v>
      </c>
      <c r="W846" s="16">
        <v>0</v>
      </c>
      <c r="X846" s="16">
        <v>0</v>
      </c>
      <c r="Y846" s="15">
        <v>136851</v>
      </c>
      <c r="Z846" s="15">
        <v>3.1419999999999999</v>
      </c>
      <c r="AA846" s="15" t="s">
        <v>6460</v>
      </c>
      <c r="AB846" s="15" t="s">
        <v>78</v>
      </c>
      <c r="AC846" s="15">
        <v>0</v>
      </c>
      <c r="AD846" s="15"/>
      <c r="AE846" s="15" t="s">
        <v>78</v>
      </c>
      <c r="AF846" s="15" t="s">
        <v>78</v>
      </c>
      <c r="AG846" s="16">
        <v>1</v>
      </c>
      <c r="AH846" s="15" t="s">
        <v>6805</v>
      </c>
      <c r="AI846" s="15" t="s">
        <v>78</v>
      </c>
      <c r="AJ846" s="15">
        <v>136851.306152</v>
      </c>
      <c r="AK846" s="15">
        <v>2685.58601507</v>
      </c>
      <c r="AL846" s="15">
        <v>3090733.62567</v>
      </c>
      <c r="AM846" s="15">
        <v>1425936.5310200001</v>
      </c>
      <c r="AN846" s="14"/>
      <c r="AO846" s="14"/>
      <c r="AP846" s="19">
        <v>0</v>
      </c>
      <c r="AQ846" s="19">
        <v>0</v>
      </c>
      <c r="AR846" s="19">
        <v>0</v>
      </c>
      <c r="AS846" s="19">
        <v>0</v>
      </c>
      <c r="AT846" s="19">
        <f t="shared" si="188"/>
        <v>0</v>
      </c>
      <c r="AU846" s="19">
        <v>0</v>
      </c>
      <c r="AV846" s="19">
        <v>0</v>
      </c>
      <c r="AW846" s="19">
        <v>0</v>
      </c>
      <c r="AX846" s="19">
        <v>0</v>
      </c>
      <c r="AY846" s="20">
        <f t="shared" si="197"/>
        <v>0</v>
      </c>
      <c r="AZ846" s="19">
        <f t="shared" si="190"/>
        <v>0</v>
      </c>
      <c r="BA846" s="21">
        <v>1.4712000000000001</v>
      </c>
      <c r="BB846" s="21">
        <v>2.0617000000000001</v>
      </c>
      <c r="BC846" s="22"/>
      <c r="BD846" s="19">
        <v>0</v>
      </c>
      <c r="BE846" s="19">
        <f t="shared" si="191"/>
        <v>0</v>
      </c>
      <c r="BF846" s="19">
        <f t="shared" si="192"/>
        <v>0</v>
      </c>
      <c r="BG846" s="23">
        <v>3.4819999999999997E-2</v>
      </c>
      <c r="BH846" s="23">
        <f t="shared" si="193"/>
        <v>3.4819999999999997E-2</v>
      </c>
      <c r="BI846" s="19">
        <v>0</v>
      </c>
      <c r="BJ846" s="19">
        <v>0</v>
      </c>
      <c r="BK846" s="19">
        <f t="shared" si="194"/>
        <v>0</v>
      </c>
      <c r="BL846" s="19">
        <f t="shared" si="194"/>
        <v>0</v>
      </c>
      <c r="BM846" s="19">
        <v>0</v>
      </c>
      <c r="BN846" s="19">
        <v>0</v>
      </c>
      <c r="BO846" s="19">
        <f t="shared" si="186"/>
        <v>0</v>
      </c>
      <c r="BP846" s="24">
        <f t="shared" si="195"/>
        <v>0</v>
      </c>
      <c r="BQ846" s="24">
        <f t="shared" si="195"/>
        <v>0</v>
      </c>
      <c r="BR846" s="24">
        <f t="shared" si="196"/>
        <v>0</v>
      </c>
    </row>
    <row r="847" spans="1:70" s="25" customFormat="1" ht="14.25" x14ac:dyDescent="0.2">
      <c r="A847" s="14">
        <v>1183</v>
      </c>
      <c r="B847" s="14"/>
      <c r="C847" s="15" t="s">
        <v>593</v>
      </c>
      <c r="D847" s="16">
        <v>34935</v>
      </c>
      <c r="E847" s="15" t="s">
        <v>6806</v>
      </c>
      <c r="F847" s="15" t="s">
        <v>6807</v>
      </c>
      <c r="G847" s="17" t="s">
        <v>6808</v>
      </c>
      <c r="H847" s="17" t="s">
        <v>6809</v>
      </c>
      <c r="I847" s="17" t="s">
        <v>86</v>
      </c>
      <c r="J847" s="15" t="s">
        <v>6810</v>
      </c>
      <c r="K847" s="15" t="s">
        <v>86</v>
      </c>
      <c r="L847" s="18" t="s">
        <v>6811</v>
      </c>
      <c r="M847" s="15" t="s">
        <v>6225</v>
      </c>
      <c r="N847" s="15" t="s">
        <v>6226</v>
      </c>
      <c r="O847" s="16">
        <v>510</v>
      </c>
      <c r="P847" s="15" t="s">
        <v>118</v>
      </c>
      <c r="Q847" s="15">
        <v>35000</v>
      </c>
      <c r="R847" s="15">
        <v>239300</v>
      </c>
      <c r="S847" s="15">
        <v>274300</v>
      </c>
      <c r="T847" s="15">
        <v>0.27200000000000002</v>
      </c>
      <c r="U847" s="15" t="s">
        <v>3335</v>
      </c>
      <c r="V847" s="15" t="s">
        <v>76</v>
      </c>
      <c r="W847" s="16">
        <v>1</v>
      </c>
      <c r="X847" s="16">
        <v>1</v>
      </c>
      <c r="Y847" s="15">
        <v>12759</v>
      </c>
      <c r="Z847" s="15">
        <v>0.29299999999999998</v>
      </c>
      <c r="AA847" s="15" t="s">
        <v>6460</v>
      </c>
      <c r="AB847" s="15" t="s">
        <v>78</v>
      </c>
      <c r="AC847" s="15">
        <v>249635</v>
      </c>
      <c r="AD847" s="26">
        <v>40358</v>
      </c>
      <c r="AE847" s="15" t="s">
        <v>78</v>
      </c>
      <c r="AF847" s="15" t="s">
        <v>78</v>
      </c>
      <c r="AG847" s="16">
        <v>1</v>
      </c>
      <c r="AH847" s="15" t="s">
        <v>6812</v>
      </c>
      <c r="AI847" s="15" t="s">
        <v>78</v>
      </c>
      <c r="AJ847" s="15">
        <v>12759.4433594</v>
      </c>
      <c r="AK847" s="15">
        <v>470.15094804400002</v>
      </c>
      <c r="AL847" s="15">
        <v>3090611.4215500001</v>
      </c>
      <c r="AM847" s="15">
        <v>1425685.4372</v>
      </c>
      <c r="AN847" s="14"/>
      <c r="AO847" s="14"/>
      <c r="AP847" s="19">
        <v>35000</v>
      </c>
      <c r="AQ847" s="19">
        <v>221300</v>
      </c>
      <c r="AR847" s="19">
        <v>0</v>
      </c>
      <c r="AS847" s="19">
        <v>0</v>
      </c>
      <c r="AT847" s="19">
        <f t="shared" si="188"/>
        <v>256300</v>
      </c>
      <c r="AU847" s="19">
        <v>45000</v>
      </c>
      <c r="AV847" s="19">
        <v>0</v>
      </c>
      <c r="AW847" s="19">
        <v>73955</v>
      </c>
      <c r="AX847" s="19">
        <v>0</v>
      </c>
      <c r="AY847" s="20">
        <f t="shared" si="197"/>
        <v>118955</v>
      </c>
      <c r="AZ847" s="19">
        <f t="shared" si="190"/>
        <v>137345</v>
      </c>
      <c r="BA847" s="21">
        <v>1.4712000000000001</v>
      </c>
      <c r="BB847" s="21">
        <v>2.0617000000000001</v>
      </c>
      <c r="BC847" s="22"/>
      <c r="BD847" s="19">
        <v>2563</v>
      </c>
      <c r="BE847" s="19">
        <f t="shared" si="191"/>
        <v>2020.6196400000001</v>
      </c>
      <c r="BF847" s="19">
        <f t="shared" si="192"/>
        <v>2831.6418650000001</v>
      </c>
      <c r="BG847" s="23">
        <v>3.4819999999999997E-2</v>
      </c>
      <c r="BH847" s="23">
        <f t="shared" si="193"/>
        <v>3.4819999999999997E-2</v>
      </c>
      <c r="BI847" s="19">
        <v>70.357975864799997</v>
      </c>
      <c r="BJ847" s="19">
        <v>98.597769739299991</v>
      </c>
      <c r="BK847" s="19">
        <f t="shared" si="194"/>
        <v>1950.2616641352001</v>
      </c>
      <c r="BL847" s="19">
        <f t="shared" si="194"/>
        <v>2733.0440952607</v>
      </c>
      <c r="BM847" s="19">
        <v>0</v>
      </c>
      <c r="BN847" s="19">
        <v>170.04409526070003</v>
      </c>
      <c r="BO847" s="19">
        <f t="shared" si="186"/>
        <v>170.04409526070003</v>
      </c>
      <c r="BP847" s="24">
        <f t="shared" si="195"/>
        <v>1950.2616641352001</v>
      </c>
      <c r="BQ847" s="24">
        <f t="shared" si="195"/>
        <v>2563</v>
      </c>
      <c r="BR847" s="24">
        <f t="shared" si="196"/>
        <v>612.73833586479986</v>
      </c>
    </row>
    <row r="848" spans="1:70" s="25" customFormat="1" ht="14.25" x14ac:dyDescent="0.2">
      <c r="A848" s="14">
        <v>1184</v>
      </c>
      <c r="B848" s="14"/>
      <c r="C848" s="15"/>
      <c r="D848" s="16">
        <v>15372</v>
      </c>
      <c r="E848" s="15" t="s">
        <v>6813</v>
      </c>
      <c r="F848" s="15" t="s">
        <v>6814</v>
      </c>
      <c r="G848" s="17" t="s">
        <v>6815</v>
      </c>
      <c r="H848" s="17" t="s">
        <v>6816</v>
      </c>
      <c r="I848" s="17" t="s">
        <v>86</v>
      </c>
      <c r="J848" s="15" t="s">
        <v>6817</v>
      </c>
      <c r="K848" s="15" t="s">
        <v>86</v>
      </c>
      <c r="L848" s="18" t="s">
        <v>6818</v>
      </c>
      <c r="M848" s="15" t="s">
        <v>5423</v>
      </c>
      <c r="N848" s="15" t="s">
        <v>5424</v>
      </c>
      <c r="O848" s="16">
        <v>510</v>
      </c>
      <c r="P848" s="15" t="s">
        <v>118</v>
      </c>
      <c r="Q848" s="15">
        <v>35000</v>
      </c>
      <c r="R848" s="15">
        <v>215700</v>
      </c>
      <c r="S848" s="15">
        <v>250700</v>
      </c>
      <c r="T848" s="15">
        <v>0.20699999999999999</v>
      </c>
      <c r="U848" s="15" t="s">
        <v>3335</v>
      </c>
      <c r="V848" s="15" t="s">
        <v>76</v>
      </c>
      <c r="W848" s="16">
        <v>1</v>
      </c>
      <c r="X848" s="16">
        <v>1</v>
      </c>
      <c r="Y848" s="15">
        <v>9622</v>
      </c>
      <c r="Z848" s="15">
        <v>0.221</v>
      </c>
      <c r="AA848" s="15" t="s">
        <v>6460</v>
      </c>
      <c r="AB848" s="15" t="s">
        <v>78</v>
      </c>
      <c r="AC848" s="15">
        <v>255000</v>
      </c>
      <c r="AD848" s="26">
        <v>42143</v>
      </c>
      <c r="AE848" s="15" t="s">
        <v>78</v>
      </c>
      <c r="AF848" s="15" t="s">
        <v>78</v>
      </c>
      <c r="AG848" s="16">
        <v>1</v>
      </c>
      <c r="AH848" s="15" t="s">
        <v>6819</v>
      </c>
      <c r="AI848" s="15" t="s">
        <v>78</v>
      </c>
      <c r="AJ848" s="15">
        <v>9622.08984375</v>
      </c>
      <c r="AK848" s="15">
        <v>441.24012222800002</v>
      </c>
      <c r="AL848" s="15">
        <v>3090554.78223</v>
      </c>
      <c r="AM848" s="15">
        <v>1425726.9094799999</v>
      </c>
      <c r="AN848" s="14"/>
      <c r="AO848" s="14"/>
      <c r="AP848" s="19">
        <v>35000</v>
      </c>
      <c r="AQ848" s="19">
        <v>206000</v>
      </c>
      <c r="AR848" s="19">
        <v>0</v>
      </c>
      <c r="AS848" s="19">
        <v>0</v>
      </c>
      <c r="AT848" s="19">
        <f t="shared" si="188"/>
        <v>241000</v>
      </c>
      <c r="AU848" s="19">
        <v>45000</v>
      </c>
      <c r="AV848" s="19">
        <v>3000</v>
      </c>
      <c r="AW848" s="19">
        <v>68600</v>
      </c>
      <c r="AX848" s="19">
        <v>0</v>
      </c>
      <c r="AY848" s="20">
        <f t="shared" si="197"/>
        <v>116600</v>
      </c>
      <c r="AZ848" s="19">
        <f t="shared" si="190"/>
        <v>124400</v>
      </c>
      <c r="BA848" s="21">
        <v>1.4712000000000001</v>
      </c>
      <c r="BB848" s="21">
        <v>2.0617000000000001</v>
      </c>
      <c r="BC848" s="22"/>
      <c r="BD848" s="19">
        <v>2410</v>
      </c>
      <c r="BE848" s="19">
        <f t="shared" si="191"/>
        <v>1830.1728000000001</v>
      </c>
      <c r="BF848" s="19">
        <f t="shared" si="192"/>
        <v>2564.7548000000002</v>
      </c>
      <c r="BG848" s="23">
        <v>3.4819999999999997E-2</v>
      </c>
      <c r="BH848" s="23">
        <f t="shared" si="193"/>
        <v>3.4819999999999997E-2</v>
      </c>
      <c r="BI848" s="19">
        <v>63.726616895999996</v>
      </c>
      <c r="BJ848" s="19">
        <v>89.304762135999994</v>
      </c>
      <c r="BK848" s="19">
        <f t="shared" si="194"/>
        <v>1766.4461831040001</v>
      </c>
      <c r="BL848" s="19">
        <f t="shared" si="194"/>
        <v>2475.450037864</v>
      </c>
      <c r="BM848" s="19">
        <v>0</v>
      </c>
      <c r="BN848" s="19">
        <v>65.450037864000024</v>
      </c>
      <c r="BO848" s="19">
        <f t="shared" si="186"/>
        <v>65.450037864000024</v>
      </c>
      <c r="BP848" s="24">
        <f t="shared" si="195"/>
        <v>1766.4461831040001</v>
      </c>
      <c r="BQ848" s="24">
        <f t="shared" si="195"/>
        <v>2410</v>
      </c>
      <c r="BR848" s="24">
        <f t="shared" si="196"/>
        <v>643.55381689599994</v>
      </c>
    </row>
    <row r="849" spans="1:70" s="25" customFormat="1" ht="14.25" x14ac:dyDescent="0.2">
      <c r="A849" s="14">
        <v>1185</v>
      </c>
      <c r="B849" s="14"/>
      <c r="C849" s="15" t="s">
        <v>417</v>
      </c>
      <c r="D849" s="16">
        <v>16360</v>
      </c>
      <c r="E849" s="15" t="s">
        <v>6820</v>
      </c>
      <c r="F849" s="15" t="s">
        <v>6821</v>
      </c>
      <c r="G849" s="17" t="s">
        <v>6822</v>
      </c>
      <c r="H849" s="17" t="s">
        <v>6823</v>
      </c>
      <c r="I849" s="17" t="s">
        <v>86</v>
      </c>
      <c r="J849" s="15" t="s">
        <v>6824</v>
      </c>
      <c r="K849" s="15" t="s">
        <v>423</v>
      </c>
      <c r="L849" s="18" t="s">
        <v>6825</v>
      </c>
      <c r="M849" s="15" t="s">
        <v>6225</v>
      </c>
      <c r="N849" s="15" t="s">
        <v>6226</v>
      </c>
      <c r="O849" s="16">
        <v>510</v>
      </c>
      <c r="P849" s="15" t="s">
        <v>118</v>
      </c>
      <c r="Q849" s="15">
        <v>35000</v>
      </c>
      <c r="R849" s="15">
        <v>211000</v>
      </c>
      <c r="S849" s="15">
        <v>246000</v>
      </c>
      <c r="T849" s="15">
        <v>0.24199999999999999</v>
      </c>
      <c r="U849" s="15" t="s">
        <v>3335</v>
      </c>
      <c r="V849" s="15" t="s">
        <v>76</v>
      </c>
      <c r="W849" s="16">
        <v>1</v>
      </c>
      <c r="X849" s="16">
        <v>1</v>
      </c>
      <c r="Y849" s="15">
        <v>12812</v>
      </c>
      <c r="Z849" s="15">
        <v>0.29399999999999998</v>
      </c>
      <c r="AA849" s="15" t="s">
        <v>6460</v>
      </c>
      <c r="AB849" s="15" t="s">
        <v>78</v>
      </c>
      <c r="AC849" s="15">
        <v>229000</v>
      </c>
      <c r="AD849" s="26">
        <v>41957</v>
      </c>
      <c r="AE849" s="15" t="s">
        <v>78</v>
      </c>
      <c r="AF849" s="15" t="s">
        <v>78</v>
      </c>
      <c r="AG849" s="16">
        <v>1</v>
      </c>
      <c r="AH849" s="15" t="s">
        <v>6826</v>
      </c>
      <c r="AI849" s="15" t="s">
        <v>78</v>
      </c>
      <c r="AJ849" s="15">
        <v>12811.5405273</v>
      </c>
      <c r="AK849" s="15">
        <v>486.23234229600001</v>
      </c>
      <c r="AL849" s="15">
        <v>3090500.6929299999</v>
      </c>
      <c r="AM849" s="15">
        <v>1425770.6407999999</v>
      </c>
      <c r="AN849" s="14"/>
      <c r="AO849" s="14"/>
      <c r="AP849" s="19">
        <v>35000</v>
      </c>
      <c r="AQ849" s="19">
        <v>195200</v>
      </c>
      <c r="AR849" s="19">
        <v>0</v>
      </c>
      <c r="AS849" s="19">
        <v>0</v>
      </c>
      <c r="AT849" s="19">
        <f t="shared" si="188"/>
        <v>230200</v>
      </c>
      <c r="AU849" s="19">
        <v>45000</v>
      </c>
      <c r="AV849" s="19">
        <v>3000</v>
      </c>
      <c r="AW849" s="19">
        <v>64820</v>
      </c>
      <c r="AX849" s="19">
        <v>0</v>
      </c>
      <c r="AY849" s="20">
        <f t="shared" si="197"/>
        <v>112820</v>
      </c>
      <c r="AZ849" s="19">
        <f t="shared" si="190"/>
        <v>117380</v>
      </c>
      <c r="BA849" s="21">
        <v>1.4712000000000001</v>
      </c>
      <c r="BB849" s="21">
        <v>2.0617000000000001</v>
      </c>
      <c r="BC849" s="22"/>
      <c r="BD849" s="19">
        <v>2302</v>
      </c>
      <c r="BE849" s="19">
        <f t="shared" si="191"/>
        <v>1726.89456</v>
      </c>
      <c r="BF849" s="19">
        <f t="shared" si="192"/>
        <v>2420.0234599999999</v>
      </c>
      <c r="BG849" s="23">
        <v>3.4819999999999997E-2</v>
      </c>
      <c r="BH849" s="23">
        <f t="shared" si="193"/>
        <v>3.4819999999999997E-2</v>
      </c>
      <c r="BI849" s="19">
        <v>60.130468579199992</v>
      </c>
      <c r="BJ849" s="19">
        <v>84.26521687719999</v>
      </c>
      <c r="BK849" s="19">
        <f t="shared" si="194"/>
        <v>1666.7640914208</v>
      </c>
      <c r="BL849" s="19">
        <f t="shared" si="194"/>
        <v>2335.7582431227997</v>
      </c>
      <c r="BM849" s="19">
        <v>0</v>
      </c>
      <c r="BN849" s="19">
        <v>33.75824312279974</v>
      </c>
      <c r="BO849" s="19">
        <f t="shared" si="186"/>
        <v>33.75824312279974</v>
      </c>
      <c r="BP849" s="24">
        <f t="shared" si="195"/>
        <v>1666.7640914208</v>
      </c>
      <c r="BQ849" s="24">
        <f t="shared" si="195"/>
        <v>2302</v>
      </c>
      <c r="BR849" s="24">
        <f t="shared" si="196"/>
        <v>635.23590857919999</v>
      </c>
    </row>
    <row r="850" spans="1:70" s="25" customFormat="1" ht="14.25" x14ac:dyDescent="0.2">
      <c r="A850" s="14">
        <v>1186</v>
      </c>
      <c r="B850" s="14"/>
      <c r="C850" s="15"/>
      <c r="D850" s="16">
        <v>14399</v>
      </c>
      <c r="E850" s="15" t="s">
        <v>6827</v>
      </c>
      <c r="F850" s="15" t="s">
        <v>6828</v>
      </c>
      <c r="G850" s="17" t="s">
        <v>6829</v>
      </c>
      <c r="H850" s="17" t="s">
        <v>6830</v>
      </c>
      <c r="I850" s="17" t="s">
        <v>86</v>
      </c>
      <c r="J850" s="15" t="s">
        <v>6831</v>
      </c>
      <c r="K850" s="15" t="s">
        <v>5413</v>
      </c>
      <c r="L850" s="18" t="s">
        <v>6832</v>
      </c>
      <c r="M850" s="15" t="s">
        <v>5423</v>
      </c>
      <c r="N850" s="15" t="s">
        <v>5424</v>
      </c>
      <c r="O850" s="16">
        <v>510</v>
      </c>
      <c r="P850" s="15" t="s">
        <v>118</v>
      </c>
      <c r="Q850" s="15">
        <v>35000</v>
      </c>
      <c r="R850" s="15">
        <v>258600</v>
      </c>
      <c r="S850" s="15">
        <v>293600</v>
      </c>
      <c r="T850" s="15">
        <v>0.23799999999999999</v>
      </c>
      <c r="U850" s="15" t="s">
        <v>3335</v>
      </c>
      <c r="V850" s="15" t="s">
        <v>76</v>
      </c>
      <c r="W850" s="16">
        <v>1</v>
      </c>
      <c r="X850" s="16">
        <v>1</v>
      </c>
      <c r="Y850" s="15">
        <v>12827</v>
      </c>
      <c r="Z850" s="15">
        <v>0.29399999999999998</v>
      </c>
      <c r="AA850" s="15" t="s">
        <v>6460</v>
      </c>
      <c r="AB850" s="15" t="s">
        <v>78</v>
      </c>
      <c r="AC850" s="15">
        <v>235000</v>
      </c>
      <c r="AD850" s="26">
        <v>40752</v>
      </c>
      <c r="AE850" s="15" t="s">
        <v>78</v>
      </c>
      <c r="AF850" s="15" t="s">
        <v>78</v>
      </c>
      <c r="AG850" s="16">
        <v>1</v>
      </c>
      <c r="AH850" s="15" t="s">
        <v>6833</v>
      </c>
      <c r="AI850" s="15" t="s">
        <v>78</v>
      </c>
      <c r="AJ850" s="15">
        <v>12827.4145508</v>
      </c>
      <c r="AK850" s="15">
        <v>487.861533485</v>
      </c>
      <c r="AL850" s="15">
        <v>3090431.6595100001</v>
      </c>
      <c r="AM850" s="15">
        <v>1425808.05394</v>
      </c>
      <c r="AN850" s="14"/>
      <c r="AO850" s="14"/>
      <c r="AP850" s="19">
        <v>35000</v>
      </c>
      <c r="AQ850" s="19">
        <v>223200</v>
      </c>
      <c r="AR850" s="19">
        <v>0</v>
      </c>
      <c r="AS850" s="19">
        <v>23800</v>
      </c>
      <c r="AT850" s="19">
        <f t="shared" si="188"/>
        <v>282000</v>
      </c>
      <c r="AU850" s="19">
        <v>45000</v>
      </c>
      <c r="AV850" s="19">
        <v>3000</v>
      </c>
      <c r="AW850" s="19">
        <v>74620</v>
      </c>
      <c r="AX850" s="19">
        <v>24960</v>
      </c>
      <c r="AY850" s="20">
        <f t="shared" si="197"/>
        <v>147580</v>
      </c>
      <c r="AZ850" s="19">
        <f t="shared" si="190"/>
        <v>134420</v>
      </c>
      <c r="BA850" s="21">
        <v>1.4712000000000001</v>
      </c>
      <c r="BB850" s="21">
        <v>2.0617000000000001</v>
      </c>
      <c r="BC850" s="22"/>
      <c r="BD850" s="19">
        <v>3296</v>
      </c>
      <c r="BE850" s="19">
        <f t="shared" si="191"/>
        <v>1977.5870400000001</v>
      </c>
      <c r="BF850" s="19">
        <f t="shared" si="192"/>
        <v>2771.3371400000001</v>
      </c>
      <c r="BG850" s="23">
        <v>3.4819999999999997E-2</v>
      </c>
      <c r="BH850" s="23">
        <f t="shared" si="193"/>
        <v>3.4819999999999997E-2</v>
      </c>
      <c r="BI850" s="19">
        <v>56.6675109408</v>
      </c>
      <c r="BJ850" s="19">
        <v>79.412321442799993</v>
      </c>
      <c r="BK850" s="19">
        <f t="shared" si="194"/>
        <v>1920.9195290592002</v>
      </c>
      <c r="BL850" s="19">
        <f t="shared" si="194"/>
        <v>2691.9248185572001</v>
      </c>
      <c r="BM850" s="19">
        <v>0</v>
      </c>
      <c r="BN850" s="19">
        <v>0</v>
      </c>
      <c r="BO850" s="19">
        <f t="shared" si="186"/>
        <v>0</v>
      </c>
      <c r="BP850" s="24">
        <f t="shared" si="195"/>
        <v>1920.9195290592002</v>
      </c>
      <c r="BQ850" s="24">
        <f t="shared" si="195"/>
        <v>2691.9248185572001</v>
      </c>
      <c r="BR850" s="24">
        <f t="shared" si="196"/>
        <v>771.00528949799991</v>
      </c>
    </row>
    <row r="851" spans="1:70" s="25" customFormat="1" ht="14.25" x14ac:dyDescent="0.2">
      <c r="A851" s="14">
        <v>1187</v>
      </c>
      <c r="B851" s="14"/>
      <c r="C851" s="15"/>
      <c r="D851" s="16">
        <v>1249</v>
      </c>
      <c r="E851" s="15" t="s">
        <v>6834</v>
      </c>
      <c r="F851" s="15" t="s">
        <v>6835</v>
      </c>
      <c r="G851" s="17" t="s">
        <v>6836</v>
      </c>
      <c r="H851" s="17" t="s">
        <v>6837</v>
      </c>
      <c r="I851" s="17" t="s">
        <v>86</v>
      </c>
      <c r="J851" s="15" t="s">
        <v>6838</v>
      </c>
      <c r="K851" s="15" t="s">
        <v>6839</v>
      </c>
      <c r="L851" s="18" t="s">
        <v>6840</v>
      </c>
      <c r="M851" s="15" t="s">
        <v>5423</v>
      </c>
      <c r="N851" s="15" t="s">
        <v>5424</v>
      </c>
      <c r="O851" s="16">
        <v>510</v>
      </c>
      <c r="P851" s="15" t="s">
        <v>118</v>
      </c>
      <c r="Q851" s="15">
        <v>35000</v>
      </c>
      <c r="R851" s="15">
        <v>277900</v>
      </c>
      <c r="S851" s="15">
        <v>312900</v>
      </c>
      <c r="T851" s="15">
        <v>0.23300000000000001</v>
      </c>
      <c r="U851" s="15" t="s">
        <v>3335</v>
      </c>
      <c r="V851" s="15" t="s">
        <v>76</v>
      </c>
      <c r="W851" s="16">
        <v>1</v>
      </c>
      <c r="X851" s="16">
        <v>1</v>
      </c>
      <c r="Y851" s="15">
        <v>11260</v>
      </c>
      <c r="Z851" s="15">
        <v>0.25800000000000001</v>
      </c>
      <c r="AA851" s="15" t="s">
        <v>6460</v>
      </c>
      <c r="AB851" s="15" t="s">
        <v>78</v>
      </c>
      <c r="AC851" s="15">
        <v>279355</v>
      </c>
      <c r="AD851" s="26">
        <v>40802</v>
      </c>
      <c r="AE851" s="15" t="s">
        <v>78</v>
      </c>
      <c r="AF851" s="15" t="s">
        <v>78</v>
      </c>
      <c r="AG851" s="16">
        <v>1</v>
      </c>
      <c r="AH851" s="15" t="s">
        <v>6841</v>
      </c>
      <c r="AI851" s="15" t="s">
        <v>78</v>
      </c>
      <c r="AJ851" s="15">
        <v>11259.5166016</v>
      </c>
      <c r="AK851" s="15">
        <v>471.63907787199997</v>
      </c>
      <c r="AL851" s="15">
        <v>3090359.4516099999</v>
      </c>
      <c r="AM851" s="15">
        <v>1425829.4259599999</v>
      </c>
      <c r="AN851" s="14"/>
      <c r="AO851" s="14"/>
      <c r="AP851" s="19">
        <v>35000</v>
      </c>
      <c r="AQ851" s="19">
        <v>265300</v>
      </c>
      <c r="AR851" s="19">
        <v>0</v>
      </c>
      <c r="AS851" s="19">
        <v>0</v>
      </c>
      <c r="AT851" s="19">
        <f t="shared" si="188"/>
        <v>300300</v>
      </c>
      <c r="AU851" s="19">
        <v>45000</v>
      </c>
      <c r="AV851" s="19">
        <v>3000</v>
      </c>
      <c r="AW851" s="19">
        <v>89355</v>
      </c>
      <c r="AX851" s="19">
        <v>0</v>
      </c>
      <c r="AY851" s="20">
        <f t="shared" si="197"/>
        <v>137355</v>
      </c>
      <c r="AZ851" s="19">
        <f t="shared" si="190"/>
        <v>162945</v>
      </c>
      <c r="BA851" s="21">
        <v>1.4712000000000001</v>
      </c>
      <c r="BB851" s="21">
        <v>2.0617000000000001</v>
      </c>
      <c r="BC851" s="22"/>
      <c r="BD851" s="19">
        <v>3003</v>
      </c>
      <c r="BE851" s="19">
        <f t="shared" si="191"/>
        <v>2397.2468400000002</v>
      </c>
      <c r="BF851" s="19">
        <f t="shared" si="192"/>
        <v>3359.4370650000001</v>
      </c>
      <c r="BG851" s="23">
        <v>3.4819999999999997E-2</v>
      </c>
      <c r="BH851" s="23">
        <f t="shared" si="193"/>
        <v>3.4819999999999997E-2</v>
      </c>
      <c r="BI851" s="19">
        <v>83.472134968800006</v>
      </c>
      <c r="BJ851" s="19">
        <v>116.97559860329999</v>
      </c>
      <c r="BK851" s="19">
        <f t="shared" si="194"/>
        <v>2313.7747050312</v>
      </c>
      <c r="BL851" s="19">
        <f t="shared" si="194"/>
        <v>3242.4614663967</v>
      </c>
      <c r="BM851" s="19">
        <v>0</v>
      </c>
      <c r="BN851" s="19">
        <v>239.46146639669996</v>
      </c>
      <c r="BO851" s="19">
        <f t="shared" si="186"/>
        <v>239.46146639669996</v>
      </c>
      <c r="BP851" s="24">
        <f t="shared" si="195"/>
        <v>2313.7747050312</v>
      </c>
      <c r="BQ851" s="24">
        <f t="shared" si="195"/>
        <v>3003</v>
      </c>
      <c r="BR851" s="24">
        <f t="shared" si="196"/>
        <v>689.22529496879997</v>
      </c>
    </row>
    <row r="852" spans="1:70" s="25" customFormat="1" ht="14.25" x14ac:dyDescent="0.2">
      <c r="A852" s="14">
        <v>1188</v>
      </c>
      <c r="B852" s="14"/>
      <c r="C852" s="15" t="s">
        <v>726</v>
      </c>
      <c r="D852" s="16">
        <v>33200</v>
      </c>
      <c r="E852" s="15" t="s">
        <v>6842</v>
      </c>
      <c r="F852" s="15" t="s">
        <v>6843</v>
      </c>
      <c r="G852" s="17" t="s">
        <v>6844</v>
      </c>
      <c r="H852" s="17" t="s">
        <v>6845</v>
      </c>
      <c r="I852" s="17" t="s">
        <v>86</v>
      </c>
      <c r="J852" s="15" t="s">
        <v>6846</v>
      </c>
      <c r="K852" s="15" t="s">
        <v>4723</v>
      </c>
      <c r="L852" s="18" t="s">
        <v>6847</v>
      </c>
      <c r="M852" s="15" t="s">
        <v>6225</v>
      </c>
      <c r="N852" s="15" t="s">
        <v>6226</v>
      </c>
      <c r="O852" s="16">
        <v>510</v>
      </c>
      <c r="P852" s="15" t="s">
        <v>118</v>
      </c>
      <c r="Q852" s="15">
        <v>35000</v>
      </c>
      <c r="R852" s="15">
        <v>221300</v>
      </c>
      <c r="S852" s="15">
        <v>256300</v>
      </c>
      <c r="T852" s="15">
        <v>0.23200000000000001</v>
      </c>
      <c r="U852" s="15" t="s">
        <v>3335</v>
      </c>
      <c r="V852" s="15" t="s">
        <v>76</v>
      </c>
      <c r="W852" s="16">
        <v>1</v>
      </c>
      <c r="X852" s="16">
        <v>1</v>
      </c>
      <c r="Y852" s="15">
        <v>11413</v>
      </c>
      <c r="Z852" s="15">
        <v>0.26200000000000001</v>
      </c>
      <c r="AA852" s="15" t="s">
        <v>6460</v>
      </c>
      <c r="AB852" s="15" t="s">
        <v>78</v>
      </c>
      <c r="AC852" s="15">
        <v>245000</v>
      </c>
      <c r="AD852" s="26">
        <v>42303</v>
      </c>
      <c r="AE852" s="15" t="s">
        <v>78</v>
      </c>
      <c r="AF852" s="15" t="s">
        <v>78</v>
      </c>
      <c r="AG852" s="16">
        <v>1</v>
      </c>
      <c r="AH852" s="15" t="s">
        <v>6848</v>
      </c>
      <c r="AI852" s="15" t="s">
        <v>78</v>
      </c>
      <c r="AJ852" s="15">
        <v>11413.4160156</v>
      </c>
      <c r="AK852" s="15">
        <v>476.48326580299999</v>
      </c>
      <c r="AL852" s="15">
        <v>3090291.5706699998</v>
      </c>
      <c r="AM852" s="15">
        <v>1425833.4061</v>
      </c>
      <c r="AN852" s="14"/>
      <c r="AO852" s="14"/>
      <c r="AP852" s="19">
        <v>35000</v>
      </c>
      <c r="AQ852" s="19">
        <v>202600</v>
      </c>
      <c r="AR852" s="19">
        <v>0</v>
      </c>
      <c r="AS852" s="19">
        <v>0</v>
      </c>
      <c r="AT852" s="19">
        <f t="shared" si="188"/>
        <v>237600</v>
      </c>
      <c r="AU852" s="19">
        <v>45000</v>
      </c>
      <c r="AV852" s="19">
        <v>3000</v>
      </c>
      <c r="AW852" s="19">
        <v>67410</v>
      </c>
      <c r="AX852" s="19">
        <v>0</v>
      </c>
      <c r="AY852" s="20">
        <f t="shared" si="197"/>
        <v>115410</v>
      </c>
      <c r="AZ852" s="19">
        <f t="shared" si="190"/>
        <v>122190</v>
      </c>
      <c r="BA852" s="21">
        <v>1.4712000000000001</v>
      </c>
      <c r="BB852" s="21">
        <v>2.0617000000000001</v>
      </c>
      <c r="BC852" s="22"/>
      <c r="BD852" s="19">
        <v>2376</v>
      </c>
      <c r="BE852" s="19">
        <f t="shared" si="191"/>
        <v>1797.6592800000003</v>
      </c>
      <c r="BF852" s="19">
        <f t="shared" si="192"/>
        <v>2519.1912300000004</v>
      </c>
      <c r="BG852" s="23">
        <v>3.4819999999999997E-2</v>
      </c>
      <c r="BH852" s="23">
        <f t="shared" si="193"/>
        <v>3.4819999999999997E-2</v>
      </c>
      <c r="BI852" s="19">
        <v>62.594496129600003</v>
      </c>
      <c r="BJ852" s="19">
        <v>87.718238628600005</v>
      </c>
      <c r="BK852" s="19">
        <f t="shared" si="194"/>
        <v>1735.0647838704003</v>
      </c>
      <c r="BL852" s="19">
        <f t="shared" si="194"/>
        <v>2431.4729913714004</v>
      </c>
      <c r="BM852" s="19">
        <v>0</v>
      </c>
      <c r="BN852" s="19">
        <v>55.47299137140044</v>
      </c>
      <c r="BO852" s="19">
        <f t="shared" si="186"/>
        <v>55.47299137140044</v>
      </c>
      <c r="BP852" s="24">
        <f t="shared" si="195"/>
        <v>1735.0647838704003</v>
      </c>
      <c r="BQ852" s="24">
        <f t="shared" si="195"/>
        <v>2376</v>
      </c>
      <c r="BR852" s="24">
        <f t="shared" si="196"/>
        <v>640.93521612959967</v>
      </c>
    </row>
    <row r="853" spans="1:70" s="25" customFormat="1" ht="14.25" x14ac:dyDescent="0.2">
      <c r="A853" s="14">
        <v>1189</v>
      </c>
      <c r="B853" s="14"/>
      <c r="C853" s="15" t="s">
        <v>6849</v>
      </c>
      <c r="D853" s="16">
        <v>22697</v>
      </c>
      <c r="E853" s="15" t="s">
        <v>6850</v>
      </c>
      <c r="F853" s="15" t="s">
        <v>6849</v>
      </c>
      <c r="G853" s="17" t="s">
        <v>6851</v>
      </c>
      <c r="H853" s="17" t="s">
        <v>6852</v>
      </c>
      <c r="I853" s="17" t="s">
        <v>3741</v>
      </c>
      <c r="J853" s="15" t="s">
        <v>6853</v>
      </c>
      <c r="K853" s="15" t="s">
        <v>6854</v>
      </c>
      <c r="L853" s="18" t="s">
        <v>6855</v>
      </c>
      <c r="M853" s="15" t="s">
        <v>5423</v>
      </c>
      <c r="N853" s="15" t="s">
        <v>5424</v>
      </c>
      <c r="O853" s="16">
        <v>510</v>
      </c>
      <c r="P853" s="15" t="s">
        <v>118</v>
      </c>
      <c r="Q853" s="15">
        <v>35000</v>
      </c>
      <c r="R853" s="15">
        <v>198600</v>
      </c>
      <c r="S853" s="15">
        <v>233600</v>
      </c>
      <c r="T853" s="15">
        <v>0.23599999999999999</v>
      </c>
      <c r="U853" s="15" t="s">
        <v>3335</v>
      </c>
      <c r="V853" s="15" t="s">
        <v>76</v>
      </c>
      <c r="W853" s="16">
        <v>1</v>
      </c>
      <c r="X853" s="16">
        <v>1</v>
      </c>
      <c r="Y853" s="15">
        <v>11675</v>
      </c>
      <c r="Z853" s="15">
        <v>0.26800000000000002</v>
      </c>
      <c r="AA853" s="15" t="s">
        <v>6460</v>
      </c>
      <c r="AB853" s="15" t="s">
        <v>78</v>
      </c>
      <c r="AC853" s="15">
        <v>214500</v>
      </c>
      <c r="AD853" s="26">
        <v>40430</v>
      </c>
      <c r="AE853" s="15" t="s">
        <v>78</v>
      </c>
      <c r="AF853" s="15" t="s">
        <v>78</v>
      </c>
      <c r="AG853" s="16">
        <v>1</v>
      </c>
      <c r="AH853" s="15" t="s">
        <v>6856</v>
      </c>
      <c r="AI853" s="15" t="s">
        <v>78</v>
      </c>
      <c r="AJ853" s="15">
        <v>11675.0107422</v>
      </c>
      <c r="AK853" s="15">
        <v>483.32619897299998</v>
      </c>
      <c r="AL853" s="15">
        <v>3090221.93194</v>
      </c>
      <c r="AM853" s="15">
        <v>1425824.8585999999</v>
      </c>
      <c r="AN853" s="14"/>
      <c r="AO853" s="14"/>
      <c r="AP853" s="19">
        <v>35000</v>
      </c>
      <c r="AQ853" s="19">
        <v>191700</v>
      </c>
      <c r="AR853" s="19">
        <v>0</v>
      </c>
      <c r="AS853" s="19">
        <v>0</v>
      </c>
      <c r="AT853" s="19">
        <f t="shared" si="188"/>
        <v>226700</v>
      </c>
      <c r="AU853" s="19">
        <v>45000</v>
      </c>
      <c r="AV853" s="19">
        <v>3000</v>
      </c>
      <c r="AW853" s="19">
        <v>63595</v>
      </c>
      <c r="AX853" s="19">
        <v>0</v>
      </c>
      <c r="AY853" s="20">
        <f t="shared" si="197"/>
        <v>111595</v>
      </c>
      <c r="AZ853" s="19">
        <f t="shared" si="190"/>
        <v>115105</v>
      </c>
      <c r="BA853" s="21">
        <v>1.4712000000000001</v>
      </c>
      <c r="BB853" s="21">
        <v>2.0617000000000001</v>
      </c>
      <c r="BC853" s="22"/>
      <c r="BD853" s="19">
        <v>2267</v>
      </c>
      <c r="BE853" s="19">
        <f t="shared" si="191"/>
        <v>1693.4247600000001</v>
      </c>
      <c r="BF853" s="19">
        <f t="shared" si="192"/>
        <v>2373.1197849999999</v>
      </c>
      <c r="BG853" s="23">
        <v>3.4819999999999997E-2</v>
      </c>
      <c r="BH853" s="23">
        <f t="shared" si="193"/>
        <v>3.4819999999999997E-2</v>
      </c>
      <c r="BI853" s="19">
        <v>58.965050143199996</v>
      </c>
      <c r="BJ853" s="19">
        <v>82.632030913699992</v>
      </c>
      <c r="BK853" s="19">
        <f t="shared" si="194"/>
        <v>1634.4597098568001</v>
      </c>
      <c r="BL853" s="19">
        <f t="shared" si="194"/>
        <v>2290.4877540862999</v>
      </c>
      <c r="BM853" s="19">
        <v>0</v>
      </c>
      <c r="BN853" s="19">
        <v>23.487754086299901</v>
      </c>
      <c r="BO853" s="19">
        <f t="shared" si="186"/>
        <v>23.487754086299901</v>
      </c>
      <c r="BP853" s="24">
        <f t="shared" si="195"/>
        <v>1634.4597098568001</v>
      </c>
      <c r="BQ853" s="24">
        <f t="shared" si="195"/>
        <v>2267</v>
      </c>
      <c r="BR853" s="24">
        <f t="shared" si="196"/>
        <v>632.54029014319985</v>
      </c>
    </row>
    <row r="854" spans="1:70" s="25" customFormat="1" ht="14.25" x14ac:dyDescent="0.2">
      <c r="A854" s="14">
        <v>1190</v>
      </c>
      <c r="B854" s="14"/>
      <c r="C854" s="15"/>
      <c r="D854" s="16">
        <v>29945</v>
      </c>
      <c r="E854" s="15" t="s">
        <v>6857</v>
      </c>
      <c r="F854" s="15" t="s">
        <v>6858</v>
      </c>
      <c r="G854" s="17" t="s">
        <v>6859</v>
      </c>
      <c r="H854" s="17" t="s">
        <v>6860</v>
      </c>
      <c r="I854" s="17" t="s">
        <v>86</v>
      </c>
      <c r="J854" s="15" t="s">
        <v>6861</v>
      </c>
      <c r="K854" s="15" t="s">
        <v>86</v>
      </c>
      <c r="L854" s="18" t="s">
        <v>6862</v>
      </c>
      <c r="M854" s="15" t="s">
        <v>5423</v>
      </c>
      <c r="N854" s="15" t="s">
        <v>5424</v>
      </c>
      <c r="O854" s="16">
        <v>510</v>
      </c>
      <c r="P854" s="15" t="s">
        <v>118</v>
      </c>
      <c r="Q854" s="15">
        <v>35000</v>
      </c>
      <c r="R854" s="15">
        <v>276500</v>
      </c>
      <c r="S854" s="15">
        <v>311500</v>
      </c>
      <c r="T854" s="15">
        <v>0.24199999999999999</v>
      </c>
      <c r="U854" s="15" t="s">
        <v>3335</v>
      </c>
      <c r="V854" s="15" t="s">
        <v>76</v>
      </c>
      <c r="W854" s="16">
        <v>1</v>
      </c>
      <c r="X854" s="16">
        <v>1</v>
      </c>
      <c r="Y854" s="15">
        <v>11987</v>
      </c>
      <c r="Z854" s="15">
        <v>0.27500000000000002</v>
      </c>
      <c r="AA854" s="15" t="s">
        <v>6460</v>
      </c>
      <c r="AB854" s="15" t="s">
        <v>78</v>
      </c>
      <c r="AC854" s="15">
        <v>255000</v>
      </c>
      <c r="AD854" s="26">
        <v>40690</v>
      </c>
      <c r="AE854" s="15" t="s">
        <v>78</v>
      </c>
      <c r="AF854" s="15" t="s">
        <v>78</v>
      </c>
      <c r="AG854" s="16">
        <v>1</v>
      </c>
      <c r="AH854" s="15" t="s">
        <v>6863</v>
      </c>
      <c r="AI854" s="15" t="s">
        <v>78</v>
      </c>
      <c r="AJ854" s="15">
        <v>11987.4492188</v>
      </c>
      <c r="AK854" s="15">
        <v>491.71182827400003</v>
      </c>
      <c r="AL854" s="15">
        <v>3090157.4023899999</v>
      </c>
      <c r="AM854" s="15">
        <v>1425801.49416</v>
      </c>
      <c r="AN854" s="14"/>
      <c r="AO854" s="14"/>
      <c r="AP854" s="19">
        <v>35000</v>
      </c>
      <c r="AQ854" s="19">
        <v>264000</v>
      </c>
      <c r="AR854" s="19">
        <v>0</v>
      </c>
      <c r="AS854" s="19">
        <v>0</v>
      </c>
      <c r="AT854" s="19">
        <f t="shared" si="188"/>
        <v>299000</v>
      </c>
      <c r="AU854" s="19">
        <v>45000</v>
      </c>
      <c r="AV854" s="19">
        <v>0</v>
      </c>
      <c r="AW854" s="19">
        <v>88900</v>
      </c>
      <c r="AX854" s="19">
        <v>24960</v>
      </c>
      <c r="AY854" s="20">
        <f t="shared" si="197"/>
        <v>158860</v>
      </c>
      <c r="AZ854" s="19">
        <f t="shared" si="190"/>
        <v>140140</v>
      </c>
      <c r="BA854" s="21">
        <v>1.4712000000000001</v>
      </c>
      <c r="BB854" s="21">
        <v>2.0617000000000001</v>
      </c>
      <c r="BC854" s="22"/>
      <c r="BD854" s="19">
        <v>2990</v>
      </c>
      <c r="BE854" s="19">
        <f t="shared" si="191"/>
        <v>2061.7396800000001</v>
      </c>
      <c r="BF854" s="19">
        <f t="shared" si="192"/>
        <v>2889.2663800000005</v>
      </c>
      <c r="BG854" s="23">
        <v>3.4819999999999997E-2</v>
      </c>
      <c r="BH854" s="23">
        <f t="shared" si="193"/>
        <v>3.4819999999999997E-2</v>
      </c>
      <c r="BI854" s="19">
        <v>71.789775657600003</v>
      </c>
      <c r="BJ854" s="19">
        <v>100.6042553516</v>
      </c>
      <c r="BK854" s="19">
        <f t="shared" si="194"/>
        <v>1989.9499043424</v>
      </c>
      <c r="BL854" s="19">
        <f t="shared" si="194"/>
        <v>2788.6621246484005</v>
      </c>
      <c r="BM854" s="19">
        <v>0</v>
      </c>
      <c r="BN854" s="19">
        <v>0</v>
      </c>
      <c r="BO854" s="19">
        <f t="shared" si="186"/>
        <v>0</v>
      </c>
      <c r="BP854" s="24">
        <f t="shared" si="195"/>
        <v>1989.9499043424</v>
      </c>
      <c r="BQ854" s="24">
        <f t="shared" si="195"/>
        <v>2788.6621246484005</v>
      </c>
      <c r="BR854" s="24">
        <f t="shared" si="196"/>
        <v>798.71222030600052</v>
      </c>
    </row>
    <row r="855" spans="1:70" s="25" customFormat="1" ht="14.25" x14ac:dyDescent="0.2">
      <c r="A855" s="14">
        <v>1191</v>
      </c>
      <c r="B855" s="14"/>
      <c r="C855" s="15"/>
      <c r="D855" s="16">
        <v>18461</v>
      </c>
      <c r="E855" s="15" t="s">
        <v>6864</v>
      </c>
      <c r="F855" s="15" t="s">
        <v>6865</v>
      </c>
      <c r="G855" s="17" t="s">
        <v>6866</v>
      </c>
      <c r="H855" s="17" t="s">
        <v>6867</v>
      </c>
      <c r="I855" s="17" t="s">
        <v>86</v>
      </c>
      <c r="J855" s="15" t="s">
        <v>6867</v>
      </c>
      <c r="K855" s="15" t="s">
        <v>2464</v>
      </c>
      <c r="L855" s="18" t="s">
        <v>6868</v>
      </c>
      <c r="M855" s="15" t="s">
        <v>5423</v>
      </c>
      <c r="N855" s="15" t="s">
        <v>5424</v>
      </c>
      <c r="O855" s="16">
        <v>510</v>
      </c>
      <c r="P855" s="15" t="s">
        <v>118</v>
      </c>
      <c r="Q855" s="15">
        <v>35000</v>
      </c>
      <c r="R855" s="15">
        <v>216500</v>
      </c>
      <c r="S855" s="15">
        <v>251500</v>
      </c>
      <c r="T855" s="15">
        <v>0.221</v>
      </c>
      <c r="U855" s="15" t="s">
        <v>3335</v>
      </c>
      <c r="V855" s="15" t="s">
        <v>76</v>
      </c>
      <c r="W855" s="16">
        <v>1</v>
      </c>
      <c r="X855" s="16">
        <v>1</v>
      </c>
      <c r="Y855" s="15">
        <v>11125</v>
      </c>
      <c r="Z855" s="15">
        <v>0.255</v>
      </c>
      <c r="AA855" s="15" t="s">
        <v>6460</v>
      </c>
      <c r="AB855" s="15" t="s">
        <v>78</v>
      </c>
      <c r="AC855" s="15">
        <v>222000</v>
      </c>
      <c r="AD855" s="26">
        <v>41820</v>
      </c>
      <c r="AE855" s="15" t="s">
        <v>78</v>
      </c>
      <c r="AF855" s="15" t="s">
        <v>78</v>
      </c>
      <c r="AG855" s="16">
        <v>1</v>
      </c>
      <c r="AH855" s="15" t="s">
        <v>6869</v>
      </c>
      <c r="AI855" s="15" t="s">
        <v>78</v>
      </c>
      <c r="AJ855" s="15">
        <v>11124.7104492</v>
      </c>
      <c r="AK855" s="15">
        <v>472.562325289</v>
      </c>
      <c r="AL855" s="15">
        <v>3090104.1096100002</v>
      </c>
      <c r="AM855" s="15">
        <v>1425758.5597699999</v>
      </c>
      <c r="AN855" s="14"/>
      <c r="AO855" s="14"/>
      <c r="AP855" s="19">
        <v>35000</v>
      </c>
      <c r="AQ855" s="19">
        <v>206700</v>
      </c>
      <c r="AR855" s="19">
        <v>0</v>
      </c>
      <c r="AS855" s="19">
        <v>0</v>
      </c>
      <c r="AT855" s="19">
        <f t="shared" si="188"/>
        <v>241700</v>
      </c>
      <c r="AU855" s="19">
        <v>45000</v>
      </c>
      <c r="AV855" s="19">
        <v>3000</v>
      </c>
      <c r="AW855" s="19">
        <v>68845</v>
      </c>
      <c r="AX855" s="19">
        <v>0</v>
      </c>
      <c r="AY855" s="20">
        <f t="shared" si="197"/>
        <v>116845</v>
      </c>
      <c r="AZ855" s="19">
        <f t="shared" si="190"/>
        <v>124855</v>
      </c>
      <c r="BA855" s="21">
        <v>1.4712000000000001</v>
      </c>
      <c r="BB855" s="21">
        <v>2.0617000000000001</v>
      </c>
      <c r="BC855" s="22"/>
      <c r="BD855" s="19">
        <v>2417</v>
      </c>
      <c r="BE855" s="19">
        <f t="shared" si="191"/>
        <v>1836.8667600000001</v>
      </c>
      <c r="BF855" s="19">
        <f t="shared" si="192"/>
        <v>2574.1355349999999</v>
      </c>
      <c r="BG855" s="23">
        <v>3.4819999999999997E-2</v>
      </c>
      <c r="BH855" s="23">
        <f t="shared" si="193"/>
        <v>3.4819999999999997E-2</v>
      </c>
      <c r="BI855" s="19">
        <v>63.959700583199997</v>
      </c>
      <c r="BJ855" s="19">
        <v>89.631399328699985</v>
      </c>
      <c r="BK855" s="19">
        <f t="shared" si="194"/>
        <v>1772.9070594168002</v>
      </c>
      <c r="BL855" s="19">
        <f t="shared" si="194"/>
        <v>2484.5041356713</v>
      </c>
      <c r="BM855" s="19">
        <v>0</v>
      </c>
      <c r="BN855" s="19">
        <v>67.504135671299991</v>
      </c>
      <c r="BO855" s="19">
        <f t="shared" si="186"/>
        <v>67.504135671299991</v>
      </c>
      <c r="BP855" s="24">
        <f t="shared" si="195"/>
        <v>1772.9070594168002</v>
      </c>
      <c r="BQ855" s="24">
        <f t="shared" si="195"/>
        <v>2417</v>
      </c>
      <c r="BR855" s="24">
        <f t="shared" si="196"/>
        <v>644.09294058319983</v>
      </c>
    </row>
    <row r="856" spans="1:70" s="25" customFormat="1" ht="14.25" x14ac:dyDescent="0.2">
      <c r="A856" s="14">
        <v>1192</v>
      </c>
      <c r="B856" s="14"/>
      <c r="C856" s="15" t="s">
        <v>2153</v>
      </c>
      <c r="D856" s="16">
        <v>34010</v>
      </c>
      <c r="E856" s="15" t="s">
        <v>6870</v>
      </c>
      <c r="F856" s="15" t="s">
        <v>6871</v>
      </c>
      <c r="G856" s="17" t="s">
        <v>6872</v>
      </c>
      <c r="H856" s="17" t="s">
        <v>6873</v>
      </c>
      <c r="I856" s="17" t="s">
        <v>86</v>
      </c>
      <c r="J856" s="15" t="s">
        <v>6874</v>
      </c>
      <c r="K856" s="15" t="s">
        <v>6875</v>
      </c>
      <c r="L856" s="18" t="s">
        <v>6876</v>
      </c>
      <c r="M856" s="15" t="s">
        <v>6225</v>
      </c>
      <c r="N856" s="15" t="s">
        <v>6226</v>
      </c>
      <c r="O856" s="16">
        <v>510</v>
      </c>
      <c r="P856" s="15" t="s">
        <v>118</v>
      </c>
      <c r="Q856" s="15">
        <v>35000</v>
      </c>
      <c r="R856" s="15">
        <v>176300</v>
      </c>
      <c r="S856" s="15">
        <v>211300</v>
      </c>
      <c r="T856" s="15">
        <v>0.19400000000000001</v>
      </c>
      <c r="U856" s="15" t="s">
        <v>3335</v>
      </c>
      <c r="V856" s="15" t="s">
        <v>76</v>
      </c>
      <c r="W856" s="16">
        <v>1</v>
      </c>
      <c r="X856" s="16">
        <v>1</v>
      </c>
      <c r="Y856" s="15">
        <v>10231</v>
      </c>
      <c r="Z856" s="15">
        <v>0.23499999999999999</v>
      </c>
      <c r="AA856" s="15" t="s">
        <v>6460</v>
      </c>
      <c r="AB856" s="15" t="s">
        <v>78</v>
      </c>
      <c r="AC856" s="15">
        <v>222000</v>
      </c>
      <c r="AD856" s="26">
        <v>42279</v>
      </c>
      <c r="AE856" s="15" t="s">
        <v>78</v>
      </c>
      <c r="AF856" s="15" t="s">
        <v>78</v>
      </c>
      <c r="AG856" s="16">
        <v>1</v>
      </c>
      <c r="AH856" s="15" t="s">
        <v>6877</v>
      </c>
      <c r="AI856" s="15" t="s">
        <v>78</v>
      </c>
      <c r="AJ856" s="15">
        <v>10230.6630859</v>
      </c>
      <c r="AK856" s="15">
        <v>450.97395106699997</v>
      </c>
      <c r="AL856" s="15">
        <v>3090063.8998699998</v>
      </c>
      <c r="AM856" s="15">
        <v>1425705.00627</v>
      </c>
      <c r="AN856" s="14"/>
      <c r="AO856" s="14"/>
      <c r="AP856" s="19">
        <v>35000</v>
      </c>
      <c r="AQ856" s="19">
        <v>161400</v>
      </c>
      <c r="AR856" s="19">
        <v>0</v>
      </c>
      <c r="AS856" s="19">
        <v>0</v>
      </c>
      <c r="AT856" s="19">
        <f t="shared" si="188"/>
        <v>196400</v>
      </c>
      <c r="AU856" s="19">
        <v>45000</v>
      </c>
      <c r="AV856" s="19">
        <v>3000</v>
      </c>
      <c r="AW856" s="19">
        <v>52990</v>
      </c>
      <c r="AX856" s="19">
        <v>24960</v>
      </c>
      <c r="AY856" s="20">
        <f t="shared" si="197"/>
        <v>125950</v>
      </c>
      <c r="AZ856" s="19">
        <f t="shared" si="190"/>
        <v>70450</v>
      </c>
      <c r="BA856" s="21">
        <v>1.4712000000000001</v>
      </c>
      <c r="BB856" s="21">
        <v>2.0617000000000001</v>
      </c>
      <c r="BC856" s="22"/>
      <c r="BD856" s="19">
        <v>1964</v>
      </c>
      <c r="BE856" s="19">
        <f t="shared" si="191"/>
        <v>1036.4603999999999</v>
      </c>
      <c r="BF856" s="19">
        <f t="shared" si="192"/>
        <v>1452.46765</v>
      </c>
      <c r="BG856" s="23">
        <v>3.4819999999999997E-2</v>
      </c>
      <c r="BH856" s="23">
        <f t="shared" si="193"/>
        <v>3.4819999999999997E-2</v>
      </c>
      <c r="BI856" s="19">
        <v>36.089551127999997</v>
      </c>
      <c r="BJ856" s="19">
        <v>50.574923573</v>
      </c>
      <c r="BK856" s="19">
        <f t="shared" si="194"/>
        <v>1000.3708488719999</v>
      </c>
      <c r="BL856" s="19">
        <f t="shared" si="194"/>
        <v>1401.8927264270001</v>
      </c>
      <c r="BM856" s="19">
        <v>0</v>
      </c>
      <c r="BN856" s="19">
        <v>0</v>
      </c>
      <c r="BO856" s="19">
        <f t="shared" si="186"/>
        <v>0</v>
      </c>
      <c r="BP856" s="24">
        <f t="shared" si="195"/>
        <v>1000.3708488719999</v>
      </c>
      <c r="BQ856" s="24">
        <f t="shared" si="195"/>
        <v>1401.8927264270001</v>
      </c>
      <c r="BR856" s="24">
        <f t="shared" si="196"/>
        <v>401.52187755500017</v>
      </c>
    </row>
    <row r="857" spans="1:70" s="25" customFormat="1" ht="14.25" x14ac:dyDescent="0.2">
      <c r="A857" s="14">
        <v>1193</v>
      </c>
      <c r="B857" s="14"/>
      <c r="C857" s="15" t="s">
        <v>726</v>
      </c>
      <c r="D857" s="16">
        <v>1731</v>
      </c>
      <c r="E857" s="15" t="s">
        <v>6878</v>
      </c>
      <c r="F857" s="15" t="s">
        <v>6879</v>
      </c>
      <c r="G857" s="17" t="s">
        <v>6880</v>
      </c>
      <c r="H857" s="17" t="s">
        <v>6881</v>
      </c>
      <c r="I857" s="17" t="s">
        <v>86</v>
      </c>
      <c r="J857" s="15" t="s">
        <v>6882</v>
      </c>
      <c r="K857" s="15" t="s">
        <v>1745</v>
      </c>
      <c r="L857" s="18" t="s">
        <v>6883</v>
      </c>
      <c r="M857" s="15" t="s">
        <v>5423</v>
      </c>
      <c r="N857" s="15" t="s">
        <v>5424</v>
      </c>
      <c r="O857" s="16">
        <v>510</v>
      </c>
      <c r="P857" s="15" t="s">
        <v>118</v>
      </c>
      <c r="Q857" s="15">
        <v>35000</v>
      </c>
      <c r="R857" s="15">
        <v>220100</v>
      </c>
      <c r="S857" s="15">
        <v>255100</v>
      </c>
      <c r="T857" s="15">
        <v>0.17899999999999999</v>
      </c>
      <c r="U857" s="15" t="s">
        <v>3335</v>
      </c>
      <c r="V857" s="15" t="s">
        <v>76</v>
      </c>
      <c r="W857" s="16">
        <v>1</v>
      </c>
      <c r="X857" s="16">
        <v>1</v>
      </c>
      <c r="Y857" s="15">
        <v>9837</v>
      </c>
      <c r="Z857" s="15">
        <v>0.22600000000000001</v>
      </c>
      <c r="AA857" s="15" t="s">
        <v>6460</v>
      </c>
      <c r="AB857" s="15" t="s">
        <v>78</v>
      </c>
      <c r="AC857" s="15">
        <v>219955</v>
      </c>
      <c r="AD857" s="26">
        <v>40753</v>
      </c>
      <c r="AE857" s="15" t="s">
        <v>78</v>
      </c>
      <c r="AF857" s="15" t="s">
        <v>78</v>
      </c>
      <c r="AG857" s="16">
        <v>1</v>
      </c>
      <c r="AH857" s="15" t="s">
        <v>6884</v>
      </c>
      <c r="AI857" s="15" t="s">
        <v>78</v>
      </c>
      <c r="AJ857" s="15">
        <v>9837.2236328100007</v>
      </c>
      <c r="AK857" s="15">
        <v>446.45996491199998</v>
      </c>
      <c r="AL857" s="15">
        <v>3090027.1584000001</v>
      </c>
      <c r="AM857" s="15">
        <v>1425655.2264700001</v>
      </c>
      <c r="AN857" s="14"/>
      <c r="AO857" s="14"/>
      <c r="AP857" s="19">
        <v>35000</v>
      </c>
      <c r="AQ857" s="19">
        <v>210200</v>
      </c>
      <c r="AR857" s="19">
        <v>0</v>
      </c>
      <c r="AS857" s="19">
        <v>0</v>
      </c>
      <c r="AT857" s="19">
        <f t="shared" si="188"/>
        <v>245200</v>
      </c>
      <c r="AU857" s="19">
        <v>45000</v>
      </c>
      <c r="AV857" s="19">
        <v>3000</v>
      </c>
      <c r="AW857" s="19">
        <v>70070</v>
      </c>
      <c r="AX857" s="19">
        <v>0</v>
      </c>
      <c r="AY857" s="20">
        <f t="shared" si="197"/>
        <v>118070</v>
      </c>
      <c r="AZ857" s="19">
        <f t="shared" si="190"/>
        <v>127130</v>
      </c>
      <c r="BA857" s="21">
        <v>1.4712000000000001</v>
      </c>
      <c r="BB857" s="21">
        <v>2.0617000000000001</v>
      </c>
      <c r="BC857" s="22"/>
      <c r="BD857" s="19">
        <v>2452</v>
      </c>
      <c r="BE857" s="19">
        <f t="shared" si="191"/>
        <v>1870.33656</v>
      </c>
      <c r="BF857" s="19">
        <f t="shared" si="192"/>
        <v>2621.0392099999999</v>
      </c>
      <c r="BG857" s="23">
        <v>3.4819999999999997E-2</v>
      </c>
      <c r="BH857" s="23">
        <f t="shared" si="193"/>
        <v>3.4819999999999997E-2</v>
      </c>
      <c r="BI857" s="19">
        <v>65.1251190192</v>
      </c>
      <c r="BJ857" s="19">
        <v>91.264585292199982</v>
      </c>
      <c r="BK857" s="19">
        <f t="shared" si="194"/>
        <v>1805.2114409808</v>
      </c>
      <c r="BL857" s="19">
        <f t="shared" si="194"/>
        <v>2529.7746247077998</v>
      </c>
      <c r="BM857" s="19">
        <v>0</v>
      </c>
      <c r="BN857" s="19">
        <v>77.774624707799831</v>
      </c>
      <c r="BO857" s="19">
        <f t="shared" si="186"/>
        <v>77.774624707799831</v>
      </c>
      <c r="BP857" s="24">
        <f t="shared" si="195"/>
        <v>1805.2114409808</v>
      </c>
      <c r="BQ857" s="24">
        <f t="shared" si="195"/>
        <v>2452</v>
      </c>
      <c r="BR857" s="24">
        <f t="shared" si="196"/>
        <v>646.78855901919997</v>
      </c>
    </row>
    <row r="858" spans="1:70" s="25" customFormat="1" ht="14.25" x14ac:dyDescent="0.2">
      <c r="A858" s="14">
        <v>1194</v>
      </c>
      <c r="B858" s="14"/>
      <c r="C858" s="15" t="s">
        <v>150</v>
      </c>
      <c r="D858" s="16">
        <v>35135</v>
      </c>
      <c r="E858" s="15" t="s">
        <v>6885</v>
      </c>
      <c r="F858" s="15" t="s">
        <v>6886</v>
      </c>
      <c r="G858" s="17" t="s">
        <v>6887</v>
      </c>
      <c r="H858" s="17" t="s">
        <v>6888</v>
      </c>
      <c r="I858" s="17" t="s">
        <v>86</v>
      </c>
      <c r="J858" s="15" t="s">
        <v>6889</v>
      </c>
      <c r="K858" s="15" t="s">
        <v>86</v>
      </c>
      <c r="L858" s="18" t="s">
        <v>6890</v>
      </c>
      <c r="M858" s="15" t="s">
        <v>5423</v>
      </c>
      <c r="N858" s="15" t="s">
        <v>5424</v>
      </c>
      <c r="O858" s="16">
        <v>510</v>
      </c>
      <c r="P858" s="15" t="s">
        <v>118</v>
      </c>
      <c r="Q858" s="15">
        <v>35000</v>
      </c>
      <c r="R858" s="15">
        <v>226900</v>
      </c>
      <c r="S858" s="15">
        <v>261900</v>
      </c>
      <c r="T858" s="15">
        <v>0.23400000000000001</v>
      </c>
      <c r="U858" s="15" t="s">
        <v>3335</v>
      </c>
      <c r="V858" s="15" t="s">
        <v>76</v>
      </c>
      <c r="W858" s="16">
        <v>1</v>
      </c>
      <c r="X858" s="16">
        <v>1</v>
      </c>
      <c r="Y858" s="15">
        <v>13451</v>
      </c>
      <c r="Z858" s="15">
        <v>0.309</v>
      </c>
      <c r="AA858" s="15" t="s">
        <v>6460</v>
      </c>
      <c r="AB858" s="15" t="s">
        <v>78</v>
      </c>
      <c r="AC858" s="15">
        <v>273000</v>
      </c>
      <c r="AD858" s="26">
        <v>42206</v>
      </c>
      <c r="AE858" s="15" t="s">
        <v>78</v>
      </c>
      <c r="AF858" s="15" t="s">
        <v>78</v>
      </c>
      <c r="AG858" s="16">
        <v>1</v>
      </c>
      <c r="AH858" s="15" t="s">
        <v>6891</v>
      </c>
      <c r="AI858" s="15" t="s">
        <v>78</v>
      </c>
      <c r="AJ858" s="15">
        <v>13450.6386719</v>
      </c>
      <c r="AK858" s="15">
        <v>505.63171773699997</v>
      </c>
      <c r="AL858" s="15">
        <v>3089981.67509</v>
      </c>
      <c r="AM858" s="15">
        <v>1425601.0056499999</v>
      </c>
      <c r="AN858" s="14"/>
      <c r="AO858" s="14"/>
      <c r="AP858" s="19">
        <v>35000</v>
      </c>
      <c r="AQ858" s="19">
        <v>216700</v>
      </c>
      <c r="AR858" s="19">
        <v>0</v>
      </c>
      <c r="AS858" s="19">
        <v>0</v>
      </c>
      <c r="AT858" s="19">
        <f t="shared" si="188"/>
        <v>251700</v>
      </c>
      <c r="AU858" s="19">
        <v>45000</v>
      </c>
      <c r="AV858" s="19">
        <v>3000</v>
      </c>
      <c r="AW858" s="19">
        <v>72345</v>
      </c>
      <c r="AX858" s="19">
        <v>0</v>
      </c>
      <c r="AY858" s="20">
        <f t="shared" si="197"/>
        <v>120345</v>
      </c>
      <c r="AZ858" s="19">
        <f t="shared" si="190"/>
        <v>131355</v>
      </c>
      <c r="BA858" s="21">
        <v>1.4712000000000001</v>
      </c>
      <c r="BB858" s="21">
        <v>2.0617000000000001</v>
      </c>
      <c r="BC858" s="22"/>
      <c r="BD858" s="19">
        <v>2517</v>
      </c>
      <c r="BE858" s="19">
        <f t="shared" si="191"/>
        <v>1932.49476</v>
      </c>
      <c r="BF858" s="19">
        <f t="shared" si="192"/>
        <v>2708.1460350000002</v>
      </c>
      <c r="BG858" s="23">
        <v>3.4819999999999997E-2</v>
      </c>
      <c r="BH858" s="23">
        <f t="shared" si="193"/>
        <v>3.4819999999999997E-2</v>
      </c>
      <c r="BI858" s="19">
        <v>67.28946754319999</v>
      </c>
      <c r="BJ858" s="19">
        <v>94.297644938700003</v>
      </c>
      <c r="BK858" s="19">
        <f t="shared" si="194"/>
        <v>1865.2052924568</v>
      </c>
      <c r="BL858" s="19">
        <f t="shared" si="194"/>
        <v>2613.8483900613001</v>
      </c>
      <c r="BM858" s="19">
        <v>0</v>
      </c>
      <c r="BN858" s="19">
        <v>96.848390061300051</v>
      </c>
      <c r="BO858" s="19">
        <f t="shared" si="186"/>
        <v>96.848390061300051</v>
      </c>
      <c r="BP858" s="24">
        <f t="shared" si="195"/>
        <v>1865.2052924568</v>
      </c>
      <c r="BQ858" s="24">
        <f t="shared" si="195"/>
        <v>2517</v>
      </c>
      <c r="BR858" s="24">
        <f t="shared" si="196"/>
        <v>651.79470754320005</v>
      </c>
    </row>
    <row r="859" spans="1:70" s="25" customFormat="1" ht="14.25" x14ac:dyDescent="0.2">
      <c r="A859" s="14">
        <v>1195</v>
      </c>
      <c r="B859" s="14"/>
      <c r="C859" s="15" t="s">
        <v>6892</v>
      </c>
      <c r="D859" s="16">
        <v>10694</v>
      </c>
      <c r="E859" s="15" t="s">
        <v>6893</v>
      </c>
      <c r="F859" s="15" t="s">
        <v>6892</v>
      </c>
      <c r="G859" s="17" t="s">
        <v>6894</v>
      </c>
      <c r="H859" s="17" t="s">
        <v>6895</v>
      </c>
      <c r="I859" s="17" t="s">
        <v>86</v>
      </c>
      <c r="J859" s="15" t="s">
        <v>6896</v>
      </c>
      <c r="K859" s="15" t="s">
        <v>2681</v>
      </c>
      <c r="L859" s="18" t="s">
        <v>6897</v>
      </c>
      <c r="M859" s="15" t="s">
        <v>6225</v>
      </c>
      <c r="N859" s="15" t="s">
        <v>6226</v>
      </c>
      <c r="O859" s="16">
        <v>510</v>
      </c>
      <c r="P859" s="15" t="s">
        <v>118</v>
      </c>
      <c r="Q859" s="15">
        <v>35000</v>
      </c>
      <c r="R859" s="15">
        <v>173800</v>
      </c>
      <c r="S859" s="15">
        <v>208800</v>
      </c>
      <c r="T859" s="15">
        <v>0.28899999999999998</v>
      </c>
      <c r="U859" s="15" t="s">
        <v>3335</v>
      </c>
      <c r="V859" s="15" t="s">
        <v>76</v>
      </c>
      <c r="W859" s="16">
        <v>1</v>
      </c>
      <c r="X859" s="16">
        <v>1</v>
      </c>
      <c r="Y859" s="15">
        <v>16265</v>
      </c>
      <c r="Z859" s="15">
        <v>0.373</v>
      </c>
      <c r="AA859" s="15" t="s">
        <v>6460</v>
      </c>
      <c r="AB859" s="15" t="s">
        <v>78</v>
      </c>
      <c r="AC859" s="15">
        <v>220500</v>
      </c>
      <c r="AD859" s="26">
        <v>42066</v>
      </c>
      <c r="AE859" s="15" t="s">
        <v>78</v>
      </c>
      <c r="AF859" s="15" t="s">
        <v>78</v>
      </c>
      <c r="AG859" s="16">
        <v>1</v>
      </c>
      <c r="AH859" s="15" t="s">
        <v>6898</v>
      </c>
      <c r="AI859" s="15" t="s">
        <v>78</v>
      </c>
      <c r="AJ859" s="15">
        <v>16264.9453125</v>
      </c>
      <c r="AK859" s="15">
        <v>536.91599659400003</v>
      </c>
      <c r="AL859" s="15">
        <v>3089901.5575700002</v>
      </c>
      <c r="AM859" s="15">
        <v>1425566.4246700001</v>
      </c>
      <c r="AN859" s="14"/>
      <c r="AO859" s="14"/>
      <c r="AP859" s="19">
        <v>35000</v>
      </c>
      <c r="AQ859" s="19">
        <v>160700</v>
      </c>
      <c r="AR859" s="19">
        <v>0</v>
      </c>
      <c r="AS859" s="19">
        <v>0</v>
      </c>
      <c r="AT859" s="19">
        <f t="shared" si="188"/>
        <v>195700</v>
      </c>
      <c r="AU859" s="19">
        <v>45000</v>
      </c>
      <c r="AV859" s="19">
        <v>3000</v>
      </c>
      <c r="AW859" s="19">
        <v>52745</v>
      </c>
      <c r="AX859" s="19">
        <v>0</v>
      </c>
      <c r="AY859" s="20">
        <f t="shared" si="197"/>
        <v>100745</v>
      </c>
      <c r="AZ859" s="19">
        <f t="shared" si="190"/>
        <v>94955</v>
      </c>
      <c r="BA859" s="21">
        <v>1.4712000000000001</v>
      </c>
      <c r="BB859" s="21">
        <v>2.0617000000000001</v>
      </c>
      <c r="BC859" s="22"/>
      <c r="BD859" s="19">
        <v>1957</v>
      </c>
      <c r="BE859" s="19">
        <f t="shared" si="191"/>
        <v>1396.9779599999999</v>
      </c>
      <c r="BF859" s="19">
        <f t="shared" si="192"/>
        <v>1957.6872350000001</v>
      </c>
      <c r="BG859" s="23">
        <v>3.4819999999999997E-2</v>
      </c>
      <c r="BH859" s="23">
        <f t="shared" si="193"/>
        <v>3.4819999999999997E-2</v>
      </c>
      <c r="BI859" s="19">
        <v>48.642772567199991</v>
      </c>
      <c r="BJ859" s="19">
        <v>68.166669522699991</v>
      </c>
      <c r="BK859" s="19">
        <f t="shared" si="194"/>
        <v>1348.3351874328</v>
      </c>
      <c r="BL859" s="19">
        <f t="shared" si="194"/>
        <v>1889.5205654773001</v>
      </c>
      <c r="BM859" s="19">
        <v>0</v>
      </c>
      <c r="BN859" s="19">
        <v>0</v>
      </c>
      <c r="BO859" s="19">
        <f t="shared" si="186"/>
        <v>0</v>
      </c>
      <c r="BP859" s="24">
        <f t="shared" si="195"/>
        <v>1348.3351874328</v>
      </c>
      <c r="BQ859" s="24">
        <f t="shared" si="195"/>
        <v>1889.5205654773001</v>
      </c>
      <c r="BR859" s="24">
        <f t="shared" si="196"/>
        <v>541.18537804450011</v>
      </c>
    </row>
    <row r="860" spans="1:70" s="25" customFormat="1" ht="14.25" x14ac:dyDescent="0.2">
      <c r="A860" s="14">
        <v>1196</v>
      </c>
      <c r="B860" s="14"/>
      <c r="C860" s="15"/>
      <c r="D860" s="16">
        <v>3192</v>
      </c>
      <c r="E860" s="15" t="s">
        <v>6899</v>
      </c>
      <c r="F860" s="15" t="s">
        <v>6900</v>
      </c>
      <c r="G860" s="17" t="s">
        <v>6901</v>
      </c>
      <c r="H860" s="17" t="s">
        <v>6902</v>
      </c>
      <c r="I860" s="17" t="s">
        <v>86</v>
      </c>
      <c r="J860" s="15" t="s">
        <v>6903</v>
      </c>
      <c r="K860" s="15" t="s">
        <v>3312</v>
      </c>
      <c r="L860" s="18" t="s">
        <v>6904</v>
      </c>
      <c r="M860" s="15" t="s">
        <v>5423</v>
      </c>
      <c r="N860" s="15" t="s">
        <v>5424</v>
      </c>
      <c r="O860" s="16">
        <v>557</v>
      </c>
      <c r="P860" s="15" t="s">
        <v>74</v>
      </c>
      <c r="Q860" s="15">
        <v>0</v>
      </c>
      <c r="R860" s="15">
        <v>0</v>
      </c>
      <c r="S860" s="15">
        <v>0</v>
      </c>
      <c r="T860" s="15">
        <v>6.3449999999999998</v>
      </c>
      <c r="U860" s="15" t="s">
        <v>3335</v>
      </c>
      <c r="V860" s="15" t="s">
        <v>76</v>
      </c>
      <c r="W860" s="16">
        <v>0</v>
      </c>
      <c r="X860" s="16">
        <v>0</v>
      </c>
      <c r="Y860" s="15">
        <v>266186</v>
      </c>
      <c r="Z860" s="15">
        <v>6.1109999999999998</v>
      </c>
      <c r="AA860" s="15" t="s">
        <v>6460</v>
      </c>
      <c r="AB860" s="15" t="s">
        <v>78</v>
      </c>
      <c r="AC860" s="15">
        <v>0</v>
      </c>
      <c r="AD860" s="15"/>
      <c r="AE860" s="15" t="s">
        <v>78</v>
      </c>
      <c r="AF860" s="15" t="s">
        <v>78</v>
      </c>
      <c r="AG860" s="16">
        <v>1</v>
      </c>
      <c r="AH860" s="15" t="s">
        <v>6905</v>
      </c>
      <c r="AI860" s="15" t="s">
        <v>78</v>
      </c>
      <c r="AJ860" s="15">
        <v>266186.03955099999</v>
      </c>
      <c r="AK860" s="15">
        <v>2140.5989108799999</v>
      </c>
      <c r="AL860" s="15">
        <v>3089818.99285</v>
      </c>
      <c r="AM860" s="15">
        <v>1425881.3068500001</v>
      </c>
      <c r="AN860" s="14"/>
      <c r="AO860" s="14"/>
      <c r="AP860" s="19">
        <v>0</v>
      </c>
      <c r="AQ860" s="19">
        <v>0</v>
      </c>
      <c r="AR860" s="19">
        <v>0</v>
      </c>
      <c r="AS860" s="19">
        <v>0</v>
      </c>
      <c r="AT860" s="19">
        <f t="shared" si="188"/>
        <v>0</v>
      </c>
      <c r="AU860" s="19">
        <v>0</v>
      </c>
      <c r="AV860" s="19">
        <v>0</v>
      </c>
      <c r="AW860" s="19">
        <v>0</v>
      </c>
      <c r="AX860" s="19">
        <v>0</v>
      </c>
      <c r="AY860" s="20">
        <f t="shared" si="197"/>
        <v>0</v>
      </c>
      <c r="AZ860" s="19">
        <f t="shared" si="190"/>
        <v>0</v>
      </c>
      <c r="BA860" s="21">
        <v>1.4712000000000001</v>
      </c>
      <c r="BB860" s="21">
        <v>2.0617000000000001</v>
      </c>
      <c r="BC860" s="22"/>
      <c r="BD860" s="19">
        <v>0</v>
      </c>
      <c r="BE860" s="19">
        <f t="shared" si="191"/>
        <v>0</v>
      </c>
      <c r="BF860" s="19">
        <f t="shared" si="192"/>
        <v>0</v>
      </c>
      <c r="BG860" s="23">
        <v>3.4819999999999997E-2</v>
      </c>
      <c r="BH860" s="23">
        <f t="shared" si="193"/>
        <v>3.4819999999999997E-2</v>
      </c>
      <c r="BI860" s="19">
        <v>0</v>
      </c>
      <c r="BJ860" s="19">
        <v>0</v>
      </c>
      <c r="BK860" s="19">
        <f t="shared" si="194"/>
        <v>0</v>
      </c>
      <c r="BL860" s="19">
        <f t="shared" si="194"/>
        <v>0</v>
      </c>
      <c r="BM860" s="19">
        <v>0</v>
      </c>
      <c r="BN860" s="19">
        <v>0</v>
      </c>
      <c r="BO860" s="19">
        <f t="shared" si="186"/>
        <v>0</v>
      </c>
      <c r="BP860" s="24">
        <f t="shared" si="195"/>
        <v>0</v>
      </c>
      <c r="BQ860" s="24">
        <f t="shared" si="195"/>
        <v>0</v>
      </c>
      <c r="BR860" s="24">
        <f t="shared" si="196"/>
        <v>0</v>
      </c>
    </row>
    <row r="861" spans="1:70" s="25" customFormat="1" ht="14.25" x14ac:dyDescent="0.2">
      <c r="A861" s="14">
        <v>1197</v>
      </c>
      <c r="B861" s="14"/>
      <c r="C861" s="15" t="s">
        <v>6906</v>
      </c>
      <c r="D861" s="16">
        <v>32609</v>
      </c>
      <c r="E861" s="15" t="s">
        <v>6907</v>
      </c>
      <c r="F861" s="15" t="s">
        <v>6906</v>
      </c>
      <c r="G861" s="17" t="s">
        <v>6908</v>
      </c>
      <c r="H861" s="17" t="s">
        <v>6909</v>
      </c>
      <c r="I861" s="17" t="s">
        <v>88</v>
      </c>
      <c r="J861" s="15" t="s">
        <v>6910</v>
      </c>
      <c r="K861" s="15" t="s">
        <v>6911</v>
      </c>
      <c r="L861" s="18" t="s">
        <v>6912</v>
      </c>
      <c r="M861" s="15" t="s">
        <v>5423</v>
      </c>
      <c r="N861" s="15" t="s">
        <v>5424</v>
      </c>
      <c r="O861" s="16">
        <v>557</v>
      </c>
      <c r="P861" s="15" t="s">
        <v>74</v>
      </c>
      <c r="Q861" s="15">
        <v>0</v>
      </c>
      <c r="R861" s="15">
        <v>0</v>
      </c>
      <c r="S861" s="15">
        <v>0</v>
      </c>
      <c r="T861" s="15">
        <v>5.5549999999999997</v>
      </c>
      <c r="U861" s="15" t="s">
        <v>3335</v>
      </c>
      <c r="V861" s="15" t="s">
        <v>76</v>
      </c>
      <c r="W861" s="16">
        <v>0</v>
      </c>
      <c r="X861" s="16">
        <v>0</v>
      </c>
      <c r="Y861" s="15">
        <v>281003</v>
      </c>
      <c r="Z861" s="15">
        <v>6.4509999999999996</v>
      </c>
      <c r="AA861" s="15" t="s">
        <v>6460</v>
      </c>
      <c r="AB861" s="15" t="s">
        <v>78</v>
      </c>
      <c r="AC861" s="15">
        <v>0</v>
      </c>
      <c r="AD861" s="15"/>
      <c r="AE861" s="15" t="s">
        <v>78</v>
      </c>
      <c r="AF861" s="15" t="s">
        <v>78</v>
      </c>
      <c r="AG861" s="16">
        <v>1</v>
      </c>
      <c r="AH861" s="15" t="s">
        <v>6913</v>
      </c>
      <c r="AI861" s="15" t="s">
        <v>78</v>
      </c>
      <c r="AJ861" s="15">
        <v>281003.44970699999</v>
      </c>
      <c r="AK861" s="15">
        <v>4196.8209980700003</v>
      </c>
      <c r="AL861" s="15">
        <v>3089459.8595199999</v>
      </c>
      <c r="AM861" s="15">
        <v>1425360.3566399999</v>
      </c>
      <c r="AN861" s="14"/>
      <c r="AO861" s="14"/>
      <c r="AP861" s="19">
        <v>0</v>
      </c>
      <c r="AQ861" s="19">
        <v>0</v>
      </c>
      <c r="AR861" s="19">
        <v>0</v>
      </c>
      <c r="AS861" s="19">
        <v>0</v>
      </c>
      <c r="AT861" s="19">
        <f t="shared" si="188"/>
        <v>0</v>
      </c>
      <c r="AU861" s="19">
        <v>0</v>
      </c>
      <c r="AV861" s="19">
        <v>0</v>
      </c>
      <c r="AW861" s="19">
        <v>0</v>
      </c>
      <c r="AX861" s="19">
        <v>0</v>
      </c>
      <c r="AY861" s="20">
        <f t="shared" si="197"/>
        <v>0</v>
      </c>
      <c r="AZ861" s="19">
        <f t="shared" si="190"/>
        <v>0</v>
      </c>
      <c r="BA861" s="21">
        <v>1.4712000000000001</v>
      </c>
      <c r="BB861" s="21">
        <v>2.0617000000000001</v>
      </c>
      <c r="BC861" s="22"/>
      <c r="BD861" s="19">
        <v>0</v>
      </c>
      <c r="BE861" s="19">
        <f t="shared" si="191"/>
        <v>0</v>
      </c>
      <c r="BF861" s="19">
        <f t="shared" si="192"/>
        <v>0</v>
      </c>
      <c r="BG861" s="23">
        <v>3.4819999999999997E-2</v>
      </c>
      <c r="BH861" s="23">
        <f t="shared" si="193"/>
        <v>3.4819999999999997E-2</v>
      </c>
      <c r="BI861" s="19">
        <v>0</v>
      </c>
      <c r="BJ861" s="19">
        <v>0</v>
      </c>
      <c r="BK861" s="19">
        <f t="shared" si="194"/>
        <v>0</v>
      </c>
      <c r="BL861" s="19">
        <f t="shared" si="194"/>
        <v>0</v>
      </c>
      <c r="BM861" s="19">
        <v>0</v>
      </c>
      <c r="BN861" s="19">
        <v>0</v>
      </c>
      <c r="BO861" s="19">
        <f t="shared" si="186"/>
        <v>0</v>
      </c>
      <c r="BP861" s="24">
        <f t="shared" si="195"/>
        <v>0</v>
      </c>
      <c r="BQ861" s="24">
        <f t="shared" si="195"/>
        <v>0</v>
      </c>
      <c r="BR861" s="24">
        <f t="shared" si="196"/>
        <v>0</v>
      </c>
    </row>
    <row r="862" spans="1:70" s="25" customFormat="1" ht="14.25" x14ac:dyDescent="0.2">
      <c r="A862" s="14">
        <v>1198</v>
      </c>
      <c r="B862" s="14"/>
      <c r="C862" s="15" t="s">
        <v>6914</v>
      </c>
      <c r="D862" s="16">
        <v>29425</v>
      </c>
      <c r="E862" s="15" t="s">
        <v>6915</v>
      </c>
      <c r="F862" s="15" t="s">
        <v>6914</v>
      </c>
      <c r="G862" s="17" t="s">
        <v>6916</v>
      </c>
      <c r="H862" s="17" t="s">
        <v>6917</v>
      </c>
      <c r="I862" s="17" t="s">
        <v>86</v>
      </c>
      <c r="J862" s="15" t="s">
        <v>6918</v>
      </c>
      <c r="K862" s="15" t="s">
        <v>6919</v>
      </c>
      <c r="L862" s="18" t="s">
        <v>6920</v>
      </c>
      <c r="M862" s="15" t="s">
        <v>5423</v>
      </c>
      <c r="N862" s="15" t="s">
        <v>5424</v>
      </c>
      <c r="O862" s="16">
        <v>510</v>
      </c>
      <c r="P862" s="15" t="s">
        <v>118</v>
      </c>
      <c r="Q862" s="15">
        <v>35000</v>
      </c>
      <c r="R862" s="15">
        <v>254500</v>
      </c>
      <c r="S862" s="15">
        <v>289500</v>
      </c>
      <c r="T862" s="15">
        <v>0.16600000000000001</v>
      </c>
      <c r="U862" s="15" t="s">
        <v>3335</v>
      </c>
      <c r="V862" s="15" t="s">
        <v>76</v>
      </c>
      <c r="W862" s="16">
        <v>1</v>
      </c>
      <c r="X862" s="16">
        <v>1</v>
      </c>
      <c r="Y862" s="15">
        <v>7303</v>
      </c>
      <c r="Z862" s="15">
        <v>0.16800000000000001</v>
      </c>
      <c r="AA862" s="15" t="s">
        <v>6460</v>
      </c>
      <c r="AB862" s="15" t="s">
        <v>78</v>
      </c>
      <c r="AC862" s="15">
        <v>269150</v>
      </c>
      <c r="AD862" s="26">
        <v>40309</v>
      </c>
      <c r="AE862" s="15" t="s">
        <v>78</v>
      </c>
      <c r="AF862" s="15" t="s">
        <v>78</v>
      </c>
      <c r="AG862" s="16">
        <v>1</v>
      </c>
      <c r="AH862" s="15" t="s">
        <v>6921</v>
      </c>
      <c r="AI862" s="15" t="s">
        <v>78</v>
      </c>
      <c r="AJ862" s="15">
        <v>7302.5869140599998</v>
      </c>
      <c r="AK862" s="15">
        <v>366.686394651</v>
      </c>
      <c r="AL862" s="15">
        <v>3089567.5022499999</v>
      </c>
      <c r="AM862" s="15">
        <v>1425412.5868800001</v>
      </c>
      <c r="AN862" s="14"/>
      <c r="AO862" s="14"/>
      <c r="AP862" s="19">
        <v>35000</v>
      </c>
      <c r="AQ862" s="19">
        <v>253500</v>
      </c>
      <c r="AR862" s="19">
        <v>0</v>
      </c>
      <c r="AS862" s="19">
        <v>0</v>
      </c>
      <c r="AT862" s="19">
        <f t="shared" si="188"/>
        <v>288500</v>
      </c>
      <c r="AU862" s="19">
        <v>45000</v>
      </c>
      <c r="AV862" s="19">
        <v>3000</v>
      </c>
      <c r="AW862" s="19">
        <v>85225</v>
      </c>
      <c r="AX862" s="19">
        <v>0</v>
      </c>
      <c r="AY862" s="20">
        <f t="shared" si="197"/>
        <v>133225</v>
      </c>
      <c r="AZ862" s="19">
        <f t="shared" si="190"/>
        <v>155275</v>
      </c>
      <c r="BA862" s="21">
        <v>1.4712000000000001</v>
      </c>
      <c r="BB862" s="21">
        <v>2.0617000000000001</v>
      </c>
      <c r="BC862" s="22"/>
      <c r="BD862" s="19">
        <v>2885</v>
      </c>
      <c r="BE862" s="19">
        <f t="shared" si="191"/>
        <v>2284.4058</v>
      </c>
      <c r="BF862" s="19">
        <f t="shared" si="192"/>
        <v>3201.3046750000003</v>
      </c>
      <c r="BG862" s="23">
        <v>3.4819999999999997E-2</v>
      </c>
      <c r="BH862" s="23">
        <f t="shared" si="193"/>
        <v>3.4819999999999997E-2</v>
      </c>
      <c r="BI862" s="19">
        <v>79.543009955999992</v>
      </c>
      <c r="BJ862" s="19">
        <v>111.46942878350001</v>
      </c>
      <c r="BK862" s="19">
        <f t="shared" si="194"/>
        <v>2204.8627900440001</v>
      </c>
      <c r="BL862" s="19">
        <f t="shared" si="194"/>
        <v>3089.8352462165003</v>
      </c>
      <c r="BM862" s="19">
        <v>0</v>
      </c>
      <c r="BN862" s="19">
        <v>204.83524621650031</v>
      </c>
      <c r="BO862" s="19">
        <f t="shared" si="186"/>
        <v>204.83524621650031</v>
      </c>
      <c r="BP862" s="24">
        <f t="shared" si="195"/>
        <v>2204.8627900440001</v>
      </c>
      <c r="BQ862" s="24">
        <f t="shared" si="195"/>
        <v>2885</v>
      </c>
      <c r="BR862" s="24">
        <f t="shared" si="196"/>
        <v>680.13720995599988</v>
      </c>
    </row>
    <row r="863" spans="1:70" s="25" customFormat="1" ht="14.25" x14ac:dyDescent="0.2">
      <c r="A863" s="14">
        <v>1199</v>
      </c>
      <c r="B863" s="14"/>
      <c r="C863" s="15" t="s">
        <v>6922</v>
      </c>
      <c r="D863" s="16">
        <v>35047</v>
      </c>
      <c r="E863" s="15" t="s">
        <v>6923</v>
      </c>
      <c r="F863" s="15" t="s">
        <v>6922</v>
      </c>
      <c r="G863" s="17" t="s">
        <v>6924</v>
      </c>
      <c r="H863" s="17" t="s">
        <v>6925</v>
      </c>
      <c r="I863" s="17" t="s">
        <v>205</v>
      </c>
      <c r="J863" s="15" t="s">
        <v>6926</v>
      </c>
      <c r="K863" s="15" t="s">
        <v>4319</v>
      </c>
      <c r="L863" s="18" t="s">
        <v>6927</v>
      </c>
      <c r="M863" s="15" t="s">
        <v>5423</v>
      </c>
      <c r="N863" s="15" t="s">
        <v>5424</v>
      </c>
      <c r="O863" s="16">
        <v>510</v>
      </c>
      <c r="P863" s="15" t="s">
        <v>118</v>
      </c>
      <c r="Q863" s="15">
        <v>35000</v>
      </c>
      <c r="R863" s="15">
        <v>219400</v>
      </c>
      <c r="S863" s="15">
        <v>254400</v>
      </c>
      <c r="T863" s="15">
        <v>0.19700000000000001</v>
      </c>
      <c r="U863" s="15" t="s">
        <v>3335</v>
      </c>
      <c r="V863" s="15" t="s">
        <v>76</v>
      </c>
      <c r="W863" s="16">
        <v>1</v>
      </c>
      <c r="X863" s="16">
        <v>1</v>
      </c>
      <c r="Y863" s="15">
        <v>8701</v>
      </c>
      <c r="Z863" s="15">
        <v>0.2</v>
      </c>
      <c r="AA863" s="15" t="s">
        <v>6460</v>
      </c>
      <c r="AB863" s="15" t="s">
        <v>78</v>
      </c>
      <c r="AC863" s="15">
        <v>275000</v>
      </c>
      <c r="AD863" s="26">
        <v>42244</v>
      </c>
      <c r="AE863" s="15" t="s">
        <v>78</v>
      </c>
      <c r="AF863" s="15" t="s">
        <v>78</v>
      </c>
      <c r="AG863" s="16">
        <v>1</v>
      </c>
      <c r="AH863" s="15" t="s">
        <v>6928</v>
      </c>
      <c r="AI863" s="15" t="s">
        <v>78</v>
      </c>
      <c r="AJ863" s="15">
        <v>8700.7421875</v>
      </c>
      <c r="AK863" s="15">
        <v>399.82457771200001</v>
      </c>
      <c r="AL863" s="15">
        <v>3089533.4537900002</v>
      </c>
      <c r="AM863" s="15">
        <v>1425358.6519500001</v>
      </c>
      <c r="AN863" s="14"/>
      <c r="AO863" s="14"/>
      <c r="AP863" s="19">
        <v>35000</v>
      </c>
      <c r="AQ863" s="19">
        <v>209500</v>
      </c>
      <c r="AR863" s="19">
        <v>0</v>
      </c>
      <c r="AS863" s="19">
        <v>0</v>
      </c>
      <c r="AT863" s="19">
        <f t="shared" si="188"/>
        <v>244500</v>
      </c>
      <c r="AU863" s="19">
        <v>45000</v>
      </c>
      <c r="AV863" s="19">
        <v>3000</v>
      </c>
      <c r="AW863" s="19">
        <v>69825</v>
      </c>
      <c r="AX863" s="19">
        <v>0</v>
      </c>
      <c r="AY863" s="20">
        <f t="shared" si="197"/>
        <v>117825</v>
      </c>
      <c r="AZ863" s="19">
        <f t="shared" si="190"/>
        <v>126675</v>
      </c>
      <c r="BA863" s="21">
        <v>1.4712000000000001</v>
      </c>
      <c r="BB863" s="21">
        <v>2.0617000000000001</v>
      </c>
      <c r="BC863" s="22"/>
      <c r="BD863" s="19">
        <v>2445</v>
      </c>
      <c r="BE863" s="19">
        <f t="shared" si="191"/>
        <v>1863.6426000000001</v>
      </c>
      <c r="BF863" s="19">
        <f t="shared" si="192"/>
        <v>2611.6584750000002</v>
      </c>
      <c r="BG863" s="23">
        <v>3.4819999999999997E-2</v>
      </c>
      <c r="BH863" s="23">
        <f t="shared" si="193"/>
        <v>3.4819999999999997E-2</v>
      </c>
      <c r="BI863" s="19">
        <v>64.892035331999992</v>
      </c>
      <c r="BJ863" s="19">
        <v>90.937948099499991</v>
      </c>
      <c r="BK863" s="19">
        <f t="shared" si="194"/>
        <v>1798.7505646680002</v>
      </c>
      <c r="BL863" s="19">
        <f t="shared" si="194"/>
        <v>2520.7205269005003</v>
      </c>
      <c r="BM863" s="19">
        <v>0</v>
      </c>
      <c r="BN863" s="19">
        <v>75.720526900500317</v>
      </c>
      <c r="BO863" s="19">
        <f t="shared" si="186"/>
        <v>75.720526900500317</v>
      </c>
      <c r="BP863" s="24">
        <f t="shared" si="195"/>
        <v>1798.7505646680002</v>
      </c>
      <c r="BQ863" s="24">
        <f t="shared" si="195"/>
        <v>2445</v>
      </c>
      <c r="BR863" s="24">
        <f t="shared" si="196"/>
        <v>646.24943533199985</v>
      </c>
    </row>
    <row r="864" spans="1:70" s="25" customFormat="1" ht="14.25" x14ac:dyDescent="0.2">
      <c r="A864" s="14">
        <v>1200</v>
      </c>
      <c r="B864" s="14"/>
      <c r="C864" s="15" t="s">
        <v>6929</v>
      </c>
      <c r="D864" s="16">
        <v>35045</v>
      </c>
      <c r="E864" s="15" t="s">
        <v>6930</v>
      </c>
      <c r="F864" s="15" t="s">
        <v>6929</v>
      </c>
      <c r="G864" s="17" t="s">
        <v>6924</v>
      </c>
      <c r="H864" s="17" t="s">
        <v>6925</v>
      </c>
      <c r="I864" s="17" t="s">
        <v>205</v>
      </c>
      <c r="J864" s="15" t="s">
        <v>6931</v>
      </c>
      <c r="K864" s="15" t="s">
        <v>6932</v>
      </c>
      <c r="L864" s="18" t="s">
        <v>6933</v>
      </c>
      <c r="M864" s="15" t="s">
        <v>5423</v>
      </c>
      <c r="N864" s="15" t="s">
        <v>5424</v>
      </c>
      <c r="O864" s="16">
        <v>510</v>
      </c>
      <c r="P864" s="15" t="s">
        <v>118</v>
      </c>
      <c r="Q864" s="15">
        <v>35000</v>
      </c>
      <c r="R864" s="15">
        <v>241800</v>
      </c>
      <c r="S864" s="15">
        <v>276800</v>
      </c>
      <c r="T864" s="15">
        <v>0.2</v>
      </c>
      <c r="U864" s="15" t="s">
        <v>3335</v>
      </c>
      <c r="V864" s="15" t="s">
        <v>76</v>
      </c>
      <c r="W864" s="16">
        <v>1</v>
      </c>
      <c r="X864" s="16">
        <v>1</v>
      </c>
      <c r="Y864" s="15">
        <v>9010</v>
      </c>
      <c r="Z864" s="15">
        <v>0.20699999999999999</v>
      </c>
      <c r="AA864" s="15" t="s">
        <v>6460</v>
      </c>
      <c r="AB864" s="15" t="s">
        <v>78</v>
      </c>
      <c r="AC864" s="15">
        <v>275000</v>
      </c>
      <c r="AD864" s="26">
        <v>42262</v>
      </c>
      <c r="AE864" s="15" t="s">
        <v>78</v>
      </c>
      <c r="AF864" s="15" t="s">
        <v>78</v>
      </c>
      <c r="AG864" s="16">
        <v>1</v>
      </c>
      <c r="AH864" s="15" t="s">
        <v>6934</v>
      </c>
      <c r="AI864" s="15" t="s">
        <v>78</v>
      </c>
      <c r="AJ864" s="15">
        <v>9009.7421875</v>
      </c>
      <c r="AK864" s="15">
        <v>403.799953926</v>
      </c>
      <c r="AL864" s="15">
        <v>3089518.1672499999</v>
      </c>
      <c r="AM864" s="15">
        <v>1425293.8137699999</v>
      </c>
      <c r="AN864" s="14"/>
      <c r="AO864" s="14"/>
      <c r="AP864" s="19">
        <v>35000</v>
      </c>
      <c r="AQ864" s="19">
        <v>235800</v>
      </c>
      <c r="AR864" s="19">
        <v>0</v>
      </c>
      <c r="AS864" s="19">
        <v>0</v>
      </c>
      <c r="AT864" s="19">
        <f t="shared" si="188"/>
        <v>270800</v>
      </c>
      <c r="AU864" s="19">
        <v>45000</v>
      </c>
      <c r="AV864" s="19">
        <v>3000</v>
      </c>
      <c r="AW864" s="19">
        <v>79030</v>
      </c>
      <c r="AX864" s="19">
        <v>0</v>
      </c>
      <c r="AY864" s="20">
        <f t="shared" si="197"/>
        <v>127030</v>
      </c>
      <c r="AZ864" s="19">
        <f t="shared" si="190"/>
        <v>143770</v>
      </c>
      <c r="BA864" s="21">
        <v>1.4712000000000001</v>
      </c>
      <c r="BB864" s="21">
        <v>2.0617000000000001</v>
      </c>
      <c r="BC864" s="22"/>
      <c r="BD864" s="19">
        <v>2708</v>
      </c>
      <c r="BE864" s="19">
        <f t="shared" si="191"/>
        <v>2115.1442400000001</v>
      </c>
      <c r="BF864" s="19">
        <f t="shared" si="192"/>
        <v>2964.1060900000002</v>
      </c>
      <c r="BG864" s="23">
        <v>3.4819999999999997E-2</v>
      </c>
      <c r="BH864" s="23">
        <f t="shared" si="193"/>
        <v>3.4819999999999997E-2</v>
      </c>
      <c r="BI864" s="19">
        <v>73.649322436799991</v>
      </c>
      <c r="BJ864" s="19">
        <v>103.2101740538</v>
      </c>
      <c r="BK864" s="19">
        <f t="shared" si="194"/>
        <v>2041.4949175632</v>
      </c>
      <c r="BL864" s="19">
        <f t="shared" si="194"/>
        <v>2860.8959159462001</v>
      </c>
      <c r="BM864" s="19">
        <v>0</v>
      </c>
      <c r="BN864" s="19">
        <v>152.89591594620015</v>
      </c>
      <c r="BO864" s="19">
        <f t="shared" ref="BO864:BO925" si="198">BN864-BM864</f>
        <v>152.89591594620015</v>
      </c>
      <c r="BP864" s="24">
        <f t="shared" si="195"/>
        <v>2041.4949175632</v>
      </c>
      <c r="BQ864" s="24">
        <f t="shared" si="195"/>
        <v>2708</v>
      </c>
      <c r="BR864" s="24">
        <f t="shared" si="196"/>
        <v>666.50508243679997</v>
      </c>
    </row>
    <row r="865" spans="1:70" s="25" customFormat="1" ht="14.25" x14ac:dyDescent="0.2">
      <c r="A865" s="14">
        <v>1203</v>
      </c>
      <c r="B865" s="14"/>
      <c r="C865" s="15" t="s">
        <v>6935</v>
      </c>
      <c r="D865" s="16">
        <v>20055</v>
      </c>
      <c r="E865" s="15" t="s">
        <v>6936</v>
      </c>
      <c r="F865" s="15" t="s">
        <v>6935</v>
      </c>
      <c r="G865" s="17" t="s">
        <v>6937</v>
      </c>
      <c r="H865" s="17" t="s">
        <v>6938</v>
      </c>
      <c r="I865" s="17" t="s">
        <v>86</v>
      </c>
      <c r="J865" s="15" t="s">
        <v>6939</v>
      </c>
      <c r="K865" s="15" t="s">
        <v>6940</v>
      </c>
      <c r="L865" s="18" t="s">
        <v>6941</v>
      </c>
      <c r="M865" s="15" t="s">
        <v>6225</v>
      </c>
      <c r="N865" s="15" t="s">
        <v>6226</v>
      </c>
      <c r="O865" s="16">
        <v>510</v>
      </c>
      <c r="P865" s="15" t="s">
        <v>118</v>
      </c>
      <c r="Q865" s="15">
        <v>35000</v>
      </c>
      <c r="R865" s="15">
        <v>240800</v>
      </c>
      <c r="S865" s="15">
        <v>275800</v>
      </c>
      <c r="T865" s="15">
        <v>0.16500000000000001</v>
      </c>
      <c r="U865" s="15" t="s">
        <v>3335</v>
      </c>
      <c r="V865" s="15" t="s">
        <v>76</v>
      </c>
      <c r="W865" s="16">
        <v>1</v>
      </c>
      <c r="X865" s="16">
        <v>1</v>
      </c>
      <c r="Y865" s="15">
        <v>7414</v>
      </c>
      <c r="Z865" s="15">
        <v>0.17</v>
      </c>
      <c r="AA865" s="15" t="s">
        <v>6460</v>
      </c>
      <c r="AB865" s="15" t="s">
        <v>78</v>
      </c>
      <c r="AC865" s="15">
        <v>250000</v>
      </c>
      <c r="AD865" s="26">
        <v>41247</v>
      </c>
      <c r="AE865" s="15" t="s">
        <v>78</v>
      </c>
      <c r="AF865" s="15" t="s">
        <v>78</v>
      </c>
      <c r="AG865" s="16">
        <v>1</v>
      </c>
      <c r="AH865" s="15" t="s">
        <v>6942</v>
      </c>
      <c r="AI865" s="15" t="s">
        <v>78</v>
      </c>
      <c r="AJ865" s="15">
        <v>7413.5922851599998</v>
      </c>
      <c r="AK865" s="15">
        <v>366.91172542300001</v>
      </c>
      <c r="AL865" s="15">
        <v>3089533.88228</v>
      </c>
      <c r="AM865" s="15">
        <v>1425108.1024100001</v>
      </c>
      <c r="AN865" s="14"/>
      <c r="AO865" s="14"/>
      <c r="AP865" s="19">
        <v>35000</v>
      </c>
      <c r="AQ865" s="19">
        <v>222700</v>
      </c>
      <c r="AR865" s="19">
        <v>0</v>
      </c>
      <c r="AS865" s="19">
        <v>0</v>
      </c>
      <c r="AT865" s="19">
        <f t="shared" si="188"/>
        <v>257700</v>
      </c>
      <c r="AU865" s="19">
        <v>45000</v>
      </c>
      <c r="AV865" s="19">
        <v>3000</v>
      </c>
      <c r="AW865" s="19">
        <v>74445</v>
      </c>
      <c r="AX865" s="19">
        <v>0</v>
      </c>
      <c r="AY865" s="20">
        <f t="shared" si="197"/>
        <v>122445</v>
      </c>
      <c r="AZ865" s="19">
        <f t="shared" si="190"/>
        <v>135255</v>
      </c>
      <c r="BA865" s="21">
        <v>1.4712000000000001</v>
      </c>
      <c r="BB865" s="21">
        <v>2.0617000000000001</v>
      </c>
      <c r="BC865" s="22"/>
      <c r="BD865" s="19">
        <v>2577</v>
      </c>
      <c r="BE865" s="19">
        <f t="shared" si="191"/>
        <v>1989.87156</v>
      </c>
      <c r="BF865" s="19">
        <f t="shared" si="192"/>
        <v>2788.5523349999999</v>
      </c>
      <c r="BG865" s="23">
        <v>3.4819999999999997E-2</v>
      </c>
      <c r="BH865" s="23">
        <f t="shared" si="193"/>
        <v>3.4819999999999997E-2</v>
      </c>
      <c r="BI865" s="19">
        <v>69.287327719199993</v>
      </c>
      <c r="BJ865" s="19">
        <v>97.09739230469998</v>
      </c>
      <c r="BK865" s="19">
        <f t="shared" si="194"/>
        <v>1920.5842322808001</v>
      </c>
      <c r="BL865" s="19">
        <f t="shared" si="194"/>
        <v>2691.4549426952999</v>
      </c>
      <c r="BM865" s="19">
        <v>0</v>
      </c>
      <c r="BN865" s="19">
        <v>114.45494269529991</v>
      </c>
      <c r="BO865" s="19">
        <f t="shared" si="198"/>
        <v>114.45494269529991</v>
      </c>
      <c r="BP865" s="24">
        <f t="shared" si="195"/>
        <v>1920.5842322808001</v>
      </c>
      <c r="BQ865" s="24">
        <f t="shared" si="195"/>
        <v>2577</v>
      </c>
      <c r="BR865" s="24">
        <f t="shared" si="196"/>
        <v>656.41576771919995</v>
      </c>
    </row>
    <row r="866" spans="1:70" s="25" customFormat="1" ht="14.25" x14ac:dyDescent="0.2">
      <c r="A866" s="14">
        <v>1204</v>
      </c>
      <c r="B866" s="14"/>
      <c r="C866" s="15"/>
      <c r="D866" s="16">
        <v>2392</v>
      </c>
      <c r="E866" s="15" t="s">
        <v>6943</v>
      </c>
      <c r="F866" s="15" t="s">
        <v>6944</v>
      </c>
      <c r="G866" s="17" t="s">
        <v>6945</v>
      </c>
      <c r="H866" s="17" t="s">
        <v>6946</v>
      </c>
      <c r="I866" s="17" t="s">
        <v>88</v>
      </c>
      <c r="J866" s="15" t="s">
        <v>6946</v>
      </c>
      <c r="K866" s="15" t="s">
        <v>6947</v>
      </c>
      <c r="L866" s="18" t="s">
        <v>6948</v>
      </c>
      <c r="M866" s="15" t="s">
        <v>5423</v>
      </c>
      <c r="N866" s="15" t="s">
        <v>5424</v>
      </c>
      <c r="O866" s="16">
        <v>510</v>
      </c>
      <c r="P866" s="15" t="s">
        <v>118</v>
      </c>
      <c r="Q866" s="15">
        <v>35000</v>
      </c>
      <c r="R866" s="15">
        <v>248500</v>
      </c>
      <c r="S866" s="15">
        <v>283500</v>
      </c>
      <c r="T866" s="15">
        <v>0.16500000000000001</v>
      </c>
      <c r="U866" s="15" t="s">
        <v>3335</v>
      </c>
      <c r="V866" s="15" t="s">
        <v>76</v>
      </c>
      <c r="W866" s="16">
        <v>1</v>
      </c>
      <c r="X866" s="16">
        <v>1</v>
      </c>
      <c r="Y866" s="15">
        <v>7449</v>
      </c>
      <c r="Z866" s="15">
        <v>0.17100000000000001</v>
      </c>
      <c r="AA866" s="15" t="s">
        <v>6460</v>
      </c>
      <c r="AB866" s="15" t="s">
        <v>78</v>
      </c>
      <c r="AC866" s="15">
        <v>245000</v>
      </c>
      <c r="AD866" s="26">
        <v>40529</v>
      </c>
      <c r="AE866" s="15" t="s">
        <v>78</v>
      </c>
      <c r="AF866" s="15" t="s">
        <v>78</v>
      </c>
      <c r="AG866" s="16">
        <v>1</v>
      </c>
      <c r="AH866" s="15" t="s">
        <v>6949</v>
      </c>
      <c r="AI866" s="15" t="s">
        <v>78</v>
      </c>
      <c r="AJ866" s="15">
        <v>7449.3666992199996</v>
      </c>
      <c r="AK866" s="15">
        <v>367.41346834400002</v>
      </c>
      <c r="AL866" s="15">
        <v>3089537.7565100002</v>
      </c>
      <c r="AM866" s="15">
        <v>1425047.8537099999</v>
      </c>
      <c r="AN866" s="14"/>
      <c r="AO866" s="14"/>
      <c r="AP866" s="19">
        <v>35000</v>
      </c>
      <c r="AQ866" s="19">
        <v>239800</v>
      </c>
      <c r="AR866" s="19">
        <v>0</v>
      </c>
      <c r="AS866" s="19">
        <v>0</v>
      </c>
      <c r="AT866" s="19">
        <f t="shared" si="188"/>
        <v>274800</v>
      </c>
      <c r="AU866" s="19">
        <v>45000</v>
      </c>
      <c r="AV866" s="19">
        <v>3000</v>
      </c>
      <c r="AW866" s="19">
        <v>80430</v>
      </c>
      <c r="AX866" s="19">
        <v>0</v>
      </c>
      <c r="AY866" s="20">
        <f t="shared" si="197"/>
        <v>128430</v>
      </c>
      <c r="AZ866" s="19">
        <f t="shared" si="190"/>
        <v>146370</v>
      </c>
      <c r="BA866" s="21">
        <v>1.4712000000000001</v>
      </c>
      <c r="BB866" s="21">
        <v>2.0617000000000001</v>
      </c>
      <c r="BC866" s="22"/>
      <c r="BD866" s="19">
        <v>2748</v>
      </c>
      <c r="BE866" s="19">
        <f t="shared" si="191"/>
        <v>2153.3954400000002</v>
      </c>
      <c r="BF866" s="19">
        <f t="shared" si="192"/>
        <v>3017.7102900000004</v>
      </c>
      <c r="BG866" s="23">
        <v>3.4819999999999997E-2</v>
      </c>
      <c r="BH866" s="23">
        <f t="shared" si="193"/>
        <v>3.4819999999999997E-2</v>
      </c>
      <c r="BI866" s="19">
        <v>74.981229220800003</v>
      </c>
      <c r="BJ866" s="19">
        <v>105.0766722978</v>
      </c>
      <c r="BK866" s="19">
        <f t="shared" si="194"/>
        <v>2078.4142107792004</v>
      </c>
      <c r="BL866" s="19">
        <f t="shared" si="194"/>
        <v>2912.6336177022004</v>
      </c>
      <c r="BM866" s="19">
        <v>0</v>
      </c>
      <c r="BN866" s="19">
        <v>164.63361770220035</v>
      </c>
      <c r="BO866" s="19">
        <f t="shared" si="198"/>
        <v>164.63361770220035</v>
      </c>
      <c r="BP866" s="24">
        <f t="shared" si="195"/>
        <v>2078.4142107792004</v>
      </c>
      <c r="BQ866" s="24">
        <f t="shared" si="195"/>
        <v>2748</v>
      </c>
      <c r="BR866" s="24">
        <f t="shared" si="196"/>
        <v>669.5857892207996</v>
      </c>
    </row>
    <row r="867" spans="1:70" s="25" customFormat="1" ht="14.25" x14ac:dyDescent="0.2">
      <c r="A867" s="14">
        <v>1205</v>
      </c>
      <c r="B867" s="14"/>
      <c r="C867" s="15" t="s">
        <v>593</v>
      </c>
      <c r="D867" s="16">
        <v>9706</v>
      </c>
      <c r="E867" s="15" t="s">
        <v>6950</v>
      </c>
      <c r="F867" s="15" t="s">
        <v>6951</v>
      </c>
      <c r="G867" s="17" t="s">
        <v>6952</v>
      </c>
      <c r="H867" s="17" t="s">
        <v>6953</v>
      </c>
      <c r="I867" s="17" t="s">
        <v>86</v>
      </c>
      <c r="J867" s="15" t="s">
        <v>6954</v>
      </c>
      <c r="K867" s="15" t="s">
        <v>86</v>
      </c>
      <c r="L867" s="18" t="s">
        <v>6955</v>
      </c>
      <c r="M867" s="15" t="s">
        <v>5423</v>
      </c>
      <c r="N867" s="15" t="s">
        <v>5424</v>
      </c>
      <c r="O867" s="16">
        <v>510</v>
      </c>
      <c r="P867" s="15" t="s">
        <v>118</v>
      </c>
      <c r="Q867" s="15">
        <v>35000</v>
      </c>
      <c r="R867" s="15">
        <v>211100</v>
      </c>
      <c r="S867" s="15">
        <v>246100</v>
      </c>
      <c r="T867" s="15">
        <v>0.16500000000000001</v>
      </c>
      <c r="U867" s="15" t="s">
        <v>3335</v>
      </c>
      <c r="V867" s="15" t="s">
        <v>76</v>
      </c>
      <c r="W867" s="16">
        <v>1</v>
      </c>
      <c r="X867" s="16">
        <v>1</v>
      </c>
      <c r="Y867" s="15">
        <v>7519</v>
      </c>
      <c r="Z867" s="15">
        <v>0.17299999999999999</v>
      </c>
      <c r="AA867" s="15" t="s">
        <v>6460</v>
      </c>
      <c r="AB867" s="15" t="s">
        <v>78</v>
      </c>
      <c r="AC867" s="15">
        <v>204605</v>
      </c>
      <c r="AD867" s="26">
        <v>40793</v>
      </c>
      <c r="AE867" s="15" t="s">
        <v>78</v>
      </c>
      <c r="AF867" s="15" t="s">
        <v>78</v>
      </c>
      <c r="AG867" s="16">
        <v>1</v>
      </c>
      <c r="AH867" s="15" t="s">
        <v>6956</v>
      </c>
      <c r="AI867" s="15" t="s">
        <v>78</v>
      </c>
      <c r="AJ867" s="15">
        <v>7519.0371093800004</v>
      </c>
      <c r="AK867" s="15">
        <v>370.271497662</v>
      </c>
      <c r="AL867" s="15">
        <v>3089541.41958</v>
      </c>
      <c r="AM867" s="15">
        <v>1424987.1237699999</v>
      </c>
      <c r="AN867" s="14"/>
      <c r="AO867" s="14"/>
      <c r="AP867" s="19">
        <v>35000</v>
      </c>
      <c r="AQ867" s="19">
        <v>201600</v>
      </c>
      <c r="AR867" s="19">
        <v>0</v>
      </c>
      <c r="AS867" s="19">
        <v>0</v>
      </c>
      <c r="AT867" s="19">
        <f t="shared" si="188"/>
        <v>236600</v>
      </c>
      <c r="AU867" s="19">
        <v>45000</v>
      </c>
      <c r="AV867" s="19">
        <v>0</v>
      </c>
      <c r="AW867" s="19">
        <v>67060</v>
      </c>
      <c r="AX867" s="19">
        <v>0</v>
      </c>
      <c r="AY867" s="20">
        <f t="shared" si="197"/>
        <v>112060</v>
      </c>
      <c r="AZ867" s="19">
        <f t="shared" si="190"/>
        <v>124540</v>
      </c>
      <c r="BA867" s="21">
        <v>1.4712000000000001</v>
      </c>
      <c r="BB867" s="21">
        <v>2.0617000000000001</v>
      </c>
      <c r="BC867" s="22"/>
      <c r="BD867" s="19">
        <v>2366</v>
      </c>
      <c r="BE867" s="19">
        <f t="shared" si="191"/>
        <v>1832.2324800000001</v>
      </c>
      <c r="BF867" s="19">
        <f t="shared" si="192"/>
        <v>2567.6411800000001</v>
      </c>
      <c r="BG867" s="23">
        <v>3.4819999999999997E-2</v>
      </c>
      <c r="BH867" s="23">
        <f t="shared" si="193"/>
        <v>3.4819999999999997E-2</v>
      </c>
      <c r="BI867" s="19">
        <v>63.798334953599998</v>
      </c>
      <c r="BJ867" s="19">
        <v>89.405265887599995</v>
      </c>
      <c r="BK867" s="19">
        <f t="shared" si="194"/>
        <v>1768.4341450464001</v>
      </c>
      <c r="BL867" s="19">
        <f t="shared" si="194"/>
        <v>2478.2359141124002</v>
      </c>
      <c r="BM867" s="19">
        <v>0</v>
      </c>
      <c r="BN867" s="19">
        <v>112.23591411240022</v>
      </c>
      <c r="BO867" s="19">
        <f t="shared" si="198"/>
        <v>112.23591411240022</v>
      </c>
      <c r="BP867" s="24">
        <f t="shared" si="195"/>
        <v>1768.4341450464001</v>
      </c>
      <c r="BQ867" s="24">
        <f t="shared" si="195"/>
        <v>2366</v>
      </c>
      <c r="BR867" s="24">
        <f t="shared" si="196"/>
        <v>597.56585495359991</v>
      </c>
    </row>
    <row r="868" spans="1:70" s="25" customFormat="1" ht="25.5" x14ac:dyDescent="0.2">
      <c r="A868" s="14">
        <v>1206</v>
      </c>
      <c r="B868" s="14"/>
      <c r="C868" s="15"/>
      <c r="D868" s="16">
        <v>8352</v>
      </c>
      <c r="E868" s="15" t="s">
        <v>6957</v>
      </c>
      <c r="F868" s="15" t="s">
        <v>6958</v>
      </c>
      <c r="G868" s="17" t="s">
        <v>6959</v>
      </c>
      <c r="H868" s="17" t="s">
        <v>6960</v>
      </c>
      <c r="I868" s="17" t="s">
        <v>86</v>
      </c>
      <c r="J868" s="15" t="s">
        <v>6961</v>
      </c>
      <c r="K868" s="15" t="s">
        <v>872</v>
      </c>
      <c r="L868" s="18" t="s">
        <v>6962</v>
      </c>
      <c r="M868" s="15" t="s">
        <v>5423</v>
      </c>
      <c r="N868" s="15" t="s">
        <v>5424</v>
      </c>
      <c r="O868" s="16">
        <v>510</v>
      </c>
      <c r="P868" s="15" t="s">
        <v>118</v>
      </c>
      <c r="Q868" s="15">
        <v>35000</v>
      </c>
      <c r="R868" s="15">
        <v>226400</v>
      </c>
      <c r="S868" s="15">
        <v>261400</v>
      </c>
      <c r="T868" s="15">
        <v>0.17699999999999999</v>
      </c>
      <c r="U868" s="15" t="s">
        <v>3335</v>
      </c>
      <c r="V868" s="15" t="s">
        <v>76</v>
      </c>
      <c r="W868" s="16">
        <v>1</v>
      </c>
      <c r="X868" s="16">
        <v>1</v>
      </c>
      <c r="Y868" s="15">
        <v>7924</v>
      </c>
      <c r="Z868" s="15">
        <v>0.182</v>
      </c>
      <c r="AA868" s="15" t="s">
        <v>6460</v>
      </c>
      <c r="AB868" s="15" t="s">
        <v>78</v>
      </c>
      <c r="AC868" s="15">
        <v>228636</v>
      </c>
      <c r="AD868" s="26">
        <v>40358</v>
      </c>
      <c r="AE868" s="15" t="s">
        <v>78</v>
      </c>
      <c r="AF868" s="15" t="s">
        <v>78</v>
      </c>
      <c r="AG868" s="16">
        <v>1</v>
      </c>
      <c r="AH868" s="15" t="s">
        <v>6963</v>
      </c>
      <c r="AI868" s="15" t="s">
        <v>78</v>
      </c>
      <c r="AJ868" s="15">
        <v>7924.0014648400002</v>
      </c>
      <c r="AK868" s="15">
        <v>377.74035529000002</v>
      </c>
      <c r="AL868" s="15">
        <v>3089544.1509500002</v>
      </c>
      <c r="AM868" s="15">
        <v>1424924.3369100001</v>
      </c>
      <c r="AN868" s="14"/>
      <c r="AO868" s="14"/>
      <c r="AP868" s="19">
        <v>35000</v>
      </c>
      <c r="AQ868" s="19">
        <v>218400</v>
      </c>
      <c r="AR868" s="19">
        <v>0</v>
      </c>
      <c r="AS868" s="19">
        <v>0</v>
      </c>
      <c r="AT868" s="19">
        <f t="shared" si="188"/>
        <v>253400</v>
      </c>
      <c r="AU868" s="19">
        <v>45000</v>
      </c>
      <c r="AV868" s="19">
        <v>3000</v>
      </c>
      <c r="AW868" s="19">
        <v>72940</v>
      </c>
      <c r="AX868" s="19">
        <v>0</v>
      </c>
      <c r="AY868" s="20">
        <f t="shared" si="197"/>
        <v>120940</v>
      </c>
      <c r="AZ868" s="19">
        <f t="shared" si="190"/>
        <v>132460</v>
      </c>
      <c r="BA868" s="21">
        <v>1.4712000000000001</v>
      </c>
      <c r="BB868" s="21">
        <v>2.0617000000000001</v>
      </c>
      <c r="BC868" s="22"/>
      <c r="BD868" s="19">
        <v>2534</v>
      </c>
      <c r="BE868" s="19">
        <f t="shared" si="191"/>
        <v>1948.75152</v>
      </c>
      <c r="BF868" s="19">
        <f t="shared" si="192"/>
        <v>2730.9278199999999</v>
      </c>
      <c r="BG868" s="23">
        <v>3.4819999999999997E-2</v>
      </c>
      <c r="BH868" s="23">
        <f t="shared" si="193"/>
        <v>3.4819999999999997E-2</v>
      </c>
      <c r="BI868" s="19">
        <v>67.855527926400001</v>
      </c>
      <c r="BJ868" s="19">
        <v>95.090906692399983</v>
      </c>
      <c r="BK868" s="19">
        <f t="shared" si="194"/>
        <v>1880.8959920735999</v>
      </c>
      <c r="BL868" s="19">
        <f t="shared" si="194"/>
        <v>2635.8369133075998</v>
      </c>
      <c r="BM868" s="19">
        <v>0</v>
      </c>
      <c r="BN868" s="19">
        <v>101.83691330759984</v>
      </c>
      <c r="BO868" s="19">
        <f t="shared" si="198"/>
        <v>101.83691330759984</v>
      </c>
      <c r="BP868" s="24">
        <f t="shared" si="195"/>
        <v>1880.8959920735999</v>
      </c>
      <c r="BQ868" s="24">
        <f t="shared" si="195"/>
        <v>2534</v>
      </c>
      <c r="BR868" s="24">
        <f t="shared" si="196"/>
        <v>653.10400792640007</v>
      </c>
    </row>
    <row r="869" spans="1:70" s="25" customFormat="1" ht="14.25" x14ac:dyDescent="0.2">
      <c r="A869" s="14">
        <v>1207</v>
      </c>
      <c r="B869" s="14"/>
      <c r="C869" s="15" t="s">
        <v>1173</v>
      </c>
      <c r="D869" s="16">
        <v>36174</v>
      </c>
      <c r="E869" s="15" t="s">
        <v>6964</v>
      </c>
      <c r="F869" s="15" t="s">
        <v>6965</v>
      </c>
      <c r="G869" s="17" t="s">
        <v>6966</v>
      </c>
      <c r="H869" s="17" t="s">
        <v>6967</v>
      </c>
      <c r="I869" s="17" t="s">
        <v>88</v>
      </c>
      <c r="J869" s="15" t="s">
        <v>6968</v>
      </c>
      <c r="K869" s="15" t="s">
        <v>1179</v>
      </c>
      <c r="L869" s="18" t="s">
        <v>6969</v>
      </c>
      <c r="M869" s="15" t="s">
        <v>6225</v>
      </c>
      <c r="N869" s="15" t="s">
        <v>6226</v>
      </c>
      <c r="O869" s="16">
        <v>510</v>
      </c>
      <c r="P869" s="15" t="s">
        <v>118</v>
      </c>
      <c r="Q869" s="15">
        <v>35000</v>
      </c>
      <c r="R869" s="15">
        <v>197500</v>
      </c>
      <c r="S869" s="15">
        <v>232500</v>
      </c>
      <c r="T869" s="15">
        <v>0.16500000000000001</v>
      </c>
      <c r="U869" s="15" t="s">
        <v>3335</v>
      </c>
      <c r="V869" s="15" t="s">
        <v>76</v>
      </c>
      <c r="W869" s="16">
        <v>1</v>
      </c>
      <c r="X869" s="16">
        <v>1</v>
      </c>
      <c r="Y869" s="15">
        <v>6862</v>
      </c>
      <c r="Z869" s="15">
        <v>0.158</v>
      </c>
      <c r="AA869" s="15" t="s">
        <v>6460</v>
      </c>
      <c r="AB869" s="15" t="s">
        <v>78</v>
      </c>
      <c r="AC869" s="15">
        <v>186505</v>
      </c>
      <c r="AD869" s="26">
        <v>39962</v>
      </c>
      <c r="AE869" s="15" t="s">
        <v>78</v>
      </c>
      <c r="AF869" s="15" t="s">
        <v>78</v>
      </c>
      <c r="AG869" s="16">
        <v>1</v>
      </c>
      <c r="AH869" s="15" t="s">
        <v>6970</v>
      </c>
      <c r="AI869" s="15" t="s">
        <v>78</v>
      </c>
      <c r="AJ869" s="15">
        <v>6862.1630859400002</v>
      </c>
      <c r="AK869" s="15">
        <v>347.54192677700001</v>
      </c>
      <c r="AL869" s="15">
        <v>3089586.0877700001</v>
      </c>
      <c r="AM869" s="15">
        <v>1424671.9436300001</v>
      </c>
      <c r="AN869" s="14"/>
      <c r="AO869" s="14"/>
      <c r="AP869" s="19">
        <v>35000</v>
      </c>
      <c r="AQ869" s="19">
        <v>182600</v>
      </c>
      <c r="AR869" s="19">
        <v>0</v>
      </c>
      <c r="AS869" s="19">
        <v>0</v>
      </c>
      <c r="AT869" s="19">
        <f t="shared" si="188"/>
        <v>217600</v>
      </c>
      <c r="AU869" s="19">
        <v>45000</v>
      </c>
      <c r="AV869" s="19">
        <v>3000</v>
      </c>
      <c r="AW869" s="19">
        <v>60410</v>
      </c>
      <c r="AX869" s="19">
        <v>0</v>
      </c>
      <c r="AY869" s="20">
        <f t="shared" si="197"/>
        <v>108410</v>
      </c>
      <c r="AZ869" s="19">
        <f t="shared" si="190"/>
        <v>109190</v>
      </c>
      <c r="BA869" s="21">
        <v>1.4712000000000001</v>
      </c>
      <c r="BB869" s="21">
        <v>2.0617000000000001</v>
      </c>
      <c r="BC869" s="22"/>
      <c r="BD869" s="19">
        <v>2176</v>
      </c>
      <c r="BE869" s="19">
        <f t="shared" si="191"/>
        <v>1606.4032800000002</v>
      </c>
      <c r="BF869" s="19">
        <f t="shared" si="192"/>
        <v>2251.1702300000002</v>
      </c>
      <c r="BG869" s="23">
        <v>3.4819999999999997E-2</v>
      </c>
      <c r="BH869" s="23">
        <f t="shared" si="193"/>
        <v>3.4819999999999997E-2</v>
      </c>
      <c r="BI869" s="19">
        <v>55.934962209600002</v>
      </c>
      <c r="BJ869" s="19">
        <v>78.385747408599997</v>
      </c>
      <c r="BK869" s="19">
        <f t="shared" ref="BK869:BL930" si="199">BE869-BI869</f>
        <v>1550.4683177904003</v>
      </c>
      <c r="BL869" s="19">
        <f t="shared" si="199"/>
        <v>2172.7844825914003</v>
      </c>
      <c r="BM869" s="19">
        <v>0</v>
      </c>
      <c r="BN869" s="19">
        <v>0</v>
      </c>
      <c r="BO869" s="19">
        <f t="shared" si="198"/>
        <v>0</v>
      </c>
      <c r="BP869" s="24">
        <f t="shared" ref="BP869:BQ930" si="200">BK869-BM869</f>
        <v>1550.4683177904003</v>
      </c>
      <c r="BQ869" s="24">
        <f t="shared" si="200"/>
        <v>2172.7844825914003</v>
      </c>
      <c r="BR869" s="24">
        <f t="shared" si="196"/>
        <v>622.31616480100001</v>
      </c>
    </row>
    <row r="870" spans="1:70" s="25" customFormat="1" ht="14.25" x14ac:dyDescent="0.2">
      <c r="A870" s="14">
        <v>1208</v>
      </c>
      <c r="B870" s="14"/>
      <c r="C870" s="15"/>
      <c r="D870" s="16">
        <v>13970</v>
      </c>
      <c r="E870" s="15" t="s">
        <v>6971</v>
      </c>
      <c r="F870" s="15" t="s">
        <v>6972</v>
      </c>
      <c r="G870" s="17" t="s">
        <v>6973</v>
      </c>
      <c r="H870" s="17" t="s">
        <v>6974</v>
      </c>
      <c r="I870" s="17" t="s">
        <v>86</v>
      </c>
      <c r="J870" s="15" t="s">
        <v>6975</v>
      </c>
      <c r="K870" s="15" t="s">
        <v>86</v>
      </c>
      <c r="L870" s="18" t="s">
        <v>6976</v>
      </c>
      <c r="M870" s="15" t="s">
        <v>5423</v>
      </c>
      <c r="N870" s="15" t="s">
        <v>5424</v>
      </c>
      <c r="O870" s="16">
        <v>510</v>
      </c>
      <c r="P870" s="15" t="s">
        <v>118</v>
      </c>
      <c r="Q870" s="15">
        <v>35000</v>
      </c>
      <c r="R870" s="15">
        <v>206600</v>
      </c>
      <c r="S870" s="15">
        <v>241600</v>
      </c>
      <c r="T870" s="15">
        <v>0.16500000000000001</v>
      </c>
      <c r="U870" s="15" t="s">
        <v>3335</v>
      </c>
      <c r="V870" s="15" t="s">
        <v>76</v>
      </c>
      <c r="W870" s="16">
        <v>1</v>
      </c>
      <c r="X870" s="16">
        <v>1</v>
      </c>
      <c r="Y870" s="15">
        <v>6873</v>
      </c>
      <c r="Z870" s="15">
        <v>0.158</v>
      </c>
      <c r="AA870" s="15" t="s">
        <v>6460</v>
      </c>
      <c r="AB870" s="15" t="s">
        <v>78</v>
      </c>
      <c r="AC870" s="15">
        <v>223000</v>
      </c>
      <c r="AD870" s="26">
        <v>41518</v>
      </c>
      <c r="AE870" s="15" t="s">
        <v>78</v>
      </c>
      <c r="AF870" s="15" t="s">
        <v>78</v>
      </c>
      <c r="AG870" s="16">
        <v>1</v>
      </c>
      <c r="AH870" s="15" t="s">
        <v>6977</v>
      </c>
      <c r="AI870" s="15" t="s">
        <v>78</v>
      </c>
      <c r="AJ870" s="15">
        <v>6872.7485351599998</v>
      </c>
      <c r="AK870" s="15">
        <v>348.39099740400002</v>
      </c>
      <c r="AL870" s="15">
        <v>3089588.5448500002</v>
      </c>
      <c r="AM870" s="15">
        <v>1424611.3280499999</v>
      </c>
      <c r="AN870" s="14"/>
      <c r="AO870" s="14"/>
      <c r="AP870" s="19">
        <v>35000</v>
      </c>
      <c r="AQ870" s="19">
        <v>197300</v>
      </c>
      <c r="AR870" s="19">
        <v>0</v>
      </c>
      <c r="AS870" s="19">
        <v>0</v>
      </c>
      <c r="AT870" s="19">
        <f t="shared" si="188"/>
        <v>232300</v>
      </c>
      <c r="AU870" s="19">
        <v>45000</v>
      </c>
      <c r="AV870" s="19">
        <v>3000</v>
      </c>
      <c r="AW870" s="19">
        <v>65555</v>
      </c>
      <c r="AX870" s="19">
        <v>0</v>
      </c>
      <c r="AY870" s="20">
        <f t="shared" si="197"/>
        <v>113555</v>
      </c>
      <c r="AZ870" s="19">
        <f t="shared" ref="AZ870:AZ958" si="201">AT870-AY870</f>
        <v>118745</v>
      </c>
      <c r="BA870" s="21">
        <v>1.4712000000000001</v>
      </c>
      <c r="BB870" s="21">
        <v>2.0617000000000001</v>
      </c>
      <c r="BC870" s="22"/>
      <c r="BD870" s="19">
        <v>2323</v>
      </c>
      <c r="BE870" s="19">
        <f t="shared" ref="BE870:BE933" si="202">(AZ870/100)*BA870</f>
        <v>1746.9764400000001</v>
      </c>
      <c r="BF870" s="19">
        <f t="shared" ref="BF870:BF933" si="203">(AZ870/100)*BB870</f>
        <v>2448.165665</v>
      </c>
      <c r="BG870" s="23">
        <v>3.4819999999999997E-2</v>
      </c>
      <c r="BH870" s="23">
        <f t="shared" ref="BH870:BH933" si="204">BG870</f>
        <v>3.4819999999999997E-2</v>
      </c>
      <c r="BI870" s="19">
        <v>60.8297196408</v>
      </c>
      <c r="BJ870" s="19">
        <v>85.245128455299991</v>
      </c>
      <c r="BK870" s="19">
        <f t="shared" si="199"/>
        <v>1686.1467203592001</v>
      </c>
      <c r="BL870" s="19">
        <f t="shared" si="199"/>
        <v>2362.9205365447001</v>
      </c>
      <c r="BM870" s="19">
        <v>0</v>
      </c>
      <c r="BN870" s="19">
        <v>39.920536544700099</v>
      </c>
      <c r="BO870" s="19">
        <f t="shared" si="198"/>
        <v>39.920536544700099</v>
      </c>
      <c r="BP870" s="24">
        <f t="shared" si="200"/>
        <v>1686.1467203592001</v>
      </c>
      <c r="BQ870" s="24">
        <f t="shared" si="200"/>
        <v>2323</v>
      </c>
      <c r="BR870" s="24">
        <f t="shared" ref="BR870:BR933" si="205">BQ870-BP870</f>
        <v>636.85327964079988</v>
      </c>
    </row>
    <row r="871" spans="1:70" s="25" customFormat="1" ht="14.25" x14ac:dyDescent="0.2">
      <c r="A871" s="14">
        <v>1209</v>
      </c>
      <c r="B871" s="14"/>
      <c r="C871" s="15" t="s">
        <v>6978</v>
      </c>
      <c r="D871" s="16">
        <v>28052</v>
      </c>
      <c r="E871" s="15" t="s">
        <v>6979</v>
      </c>
      <c r="F871" s="15" t="s">
        <v>6978</v>
      </c>
      <c r="G871" s="17" t="s">
        <v>6980</v>
      </c>
      <c r="H871" s="17" t="s">
        <v>6981</v>
      </c>
      <c r="I871" s="17" t="s">
        <v>86</v>
      </c>
      <c r="J871" s="15" t="s">
        <v>6982</v>
      </c>
      <c r="K871" s="15" t="s">
        <v>1499</v>
      </c>
      <c r="L871" s="18" t="s">
        <v>6983</v>
      </c>
      <c r="M871" s="15" t="s">
        <v>6225</v>
      </c>
      <c r="N871" s="15" t="s">
        <v>6226</v>
      </c>
      <c r="O871" s="16">
        <v>510</v>
      </c>
      <c r="P871" s="15" t="s">
        <v>118</v>
      </c>
      <c r="Q871" s="15">
        <v>35000</v>
      </c>
      <c r="R871" s="15">
        <v>162900</v>
      </c>
      <c r="S871" s="15">
        <v>197900</v>
      </c>
      <c r="T871" s="15">
        <v>0.16500000000000001</v>
      </c>
      <c r="U871" s="15" t="s">
        <v>3335</v>
      </c>
      <c r="V871" s="15" t="s">
        <v>76</v>
      </c>
      <c r="W871" s="16">
        <v>1</v>
      </c>
      <c r="X871" s="16">
        <v>1</v>
      </c>
      <c r="Y871" s="15">
        <v>6889</v>
      </c>
      <c r="Z871" s="15">
        <v>0.158</v>
      </c>
      <c r="AA871" s="15" t="s">
        <v>6460</v>
      </c>
      <c r="AB871" s="15" t="s">
        <v>78</v>
      </c>
      <c r="AC871" s="15">
        <v>169900</v>
      </c>
      <c r="AD871" s="26">
        <v>40542</v>
      </c>
      <c r="AE871" s="15" t="s">
        <v>78</v>
      </c>
      <c r="AF871" s="15" t="s">
        <v>78</v>
      </c>
      <c r="AG871" s="16">
        <v>1</v>
      </c>
      <c r="AH871" s="15" t="s">
        <v>6984</v>
      </c>
      <c r="AI871" s="15" t="s">
        <v>78</v>
      </c>
      <c r="AJ871" s="15">
        <v>6889.4038085900002</v>
      </c>
      <c r="AK871" s="15">
        <v>349.31940969499999</v>
      </c>
      <c r="AL871" s="15">
        <v>3089590.88803</v>
      </c>
      <c r="AM871" s="15">
        <v>1424550.94726</v>
      </c>
      <c r="AN871" s="14"/>
      <c r="AO871" s="14"/>
      <c r="AP871" s="19">
        <v>35000</v>
      </c>
      <c r="AQ871" s="19">
        <v>150700</v>
      </c>
      <c r="AR871" s="19">
        <v>0</v>
      </c>
      <c r="AS871" s="19">
        <v>0</v>
      </c>
      <c r="AT871" s="19">
        <f t="shared" si="188"/>
        <v>185700</v>
      </c>
      <c r="AU871" s="19">
        <v>45000</v>
      </c>
      <c r="AV871" s="19">
        <v>3000</v>
      </c>
      <c r="AW871" s="19">
        <v>49245</v>
      </c>
      <c r="AX871" s="19">
        <v>0</v>
      </c>
      <c r="AY871" s="20">
        <f t="shared" si="197"/>
        <v>97245</v>
      </c>
      <c r="AZ871" s="19">
        <f t="shared" si="201"/>
        <v>88455</v>
      </c>
      <c r="BA871" s="21">
        <v>1.4712000000000001</v>
      </c>
      <c r="BB871" s="21">
        <v>2.0617000000000001</v>
      </c>
      <c r="BC871" s="22"/>
      <c r="BD871" s="19">
        <v>1857</v>
      </c>
      <c r="BE871" s="19">
        <f t="shared" si="202"/>
        <v>1301.34996</v>
      </c>
      <c r="BF871" s="19">
        <f t="shared" si="203"/>
        <v>1823.676735</v>
      </c>
      <c r="BG871" s="23">
        <v>3.4819999999999997E-2</v>
      </c>
      <c r="BH871" s="23">
        <f t="shared" si="204"/>
        <v>3.4819999999999997E-2</v>
      </c>
      <c r="BI871" s="19">
        <v>45.313005607199997</v>
      </c>
      <c r="BJ871" s="19">
        <v>63.500423912699993</v>
      </c>
      <c r="BK871" s="19">
        <f t="shared" si="199"/>
        <v>1256.0369543928</v>
      </c>
      <c r="BL871" s="19">
        <f t="shared" si="199"/>
        <v>1760.1763110873001</v>
      </c>
      <c r="BM871" s="19">
        <v>0</v>
      </c>
      <c r="BN871" s="19">
        <v>0</v>
      </c>
      <c r="BO871" s="19">
        <f t="shared" si="198"/>
        <v>0</v>
      </c>
      <c r="BP871" s="24">
        <f t="shared" si="200"/>
        <v>1256.0369543928</v>
      </c>
      <c r="BQ871" s="24">
        <f t="shared" si="200"/>
        <v>1760.1763110873001</v>
      </c>
      <c r="BR871" s="24">
        <f t="shared" si="205"/>
        <v>504.13935669450007</v>
      </c>
    </row>
    <row r="872" spans="1:70" s="25" customFormat="1" ht="14.25" x14ac:dyDescent="0.2">
      <c r="A872" s="14">
        <v>1210</v>
      </c>
      <c r="B872" s="14"/>
      <c r="C872" s="15" t="s">
        <v>150</v>
      </c>
      <c r="D872" s="16">
        <v>13109</v>
      </c>
      <c r="E872" s="15" t="s">
        <v>6985</v>
      </c>
      <c r="F872" s="15" t="s">
        <v>6986</v>
      </c>
      <c r="G872" s="17" t="s">
        <v>6987</v>
      </c>
      <c r="H872" s="17" t="s">
        <v>6988</v>
      </c>
      <c r="I872" s="17" t="s">
        <v>86</v>
      </c>
      <c r="J872" s="15" t="s">
        <v>6989</v>
      </c>
      <c r="K872" s="15" t="s">
        <v>86</v>
      </c>
      <c r="L872" s="18" t="s">
        <v>6990</v>
      </c>
      <c r="M872" s="15" t="s">
        <v>5423</v>
      </c>
      <c r="N872" s="15" t="s">
        <v>5424</v>
      </c>
      <c r="O872" s="16">
        <v>510</v>
      </c>
      <c r="P872" s="15" t="s">
        <v>118</v>
      </c>
      <c r="Q872" s="15">
        <v>35000</v>
      </c>
      <c r="R872" s="15">
        <v>212600</v>
      </c>
      <c r="S872" s="15">
        <v>247600</v>
      </c>
      <c r="T872" s="15">
        <v>0.19500000000000001</v>
      </c>
      <c r="U872" s="15" t="s">
        <v>3335</v>
      </c>
      <c r="V872" s="15" t="s">
        <v>76</v>
      </c>
      <c r="W872" s="16">
        <v>1</v>
      </c>
      <c r="X872" s="16">
        <v>1</v>
      </c>
      <c r="Y872" s="15">
        <v>8499</v>
      </c>
      <c r="Z872" s="15">
        <v>0.19500000000000001</v>
      </c>
      <c r="AA872" s="15" t="s">
        <v>6460</v>
      </c>
      <c r="AB872" s="15" t="s">
        <v>78</v>
      </c>
      <c r="AC872" s="15">
        <v>236000</v>
      </c>
      <c r="AD872" s="26">
        <v>40025</v>
      </c>
      <c r="AE872" s="15" t="s">
        <v>78</v>
      </c>
      <c r="AF872" s="15" t="s">
        <v>78</v>
      </c>
      <c r="AG872" s="16">
        <v>1</v>
      </c>
      <c r="AH872" s="15" t="s">
        <v>6991</v>
      </c>
      <c r="AI872" s="15" t="s">
        <v>78</v>
      </c>
      <c r="AJ872" s="15">
        <v>8499.3745117199996</v>
      </c>
      <c r="AK872" s="15">
        <v>384.27154288000003</v>
      </c>
      <c r="AL872" s="15">
        <v>3089591.8376099998</v>
      </c>
      <c r="AM872" s="15">
        <v>1424484.5483800001</v>
      </c>
      <c r="AN872" s="14"/>
      <c r="AO872" s="14"/>
      <c r="AP872" s="19">
        <v>35000</v>
      </c>
      <c r="AQ872" s="19">
        <v>205200</v>
      </c>
      <c r="AR872" s="19">
        <v>0</v>
      </c>
      <c r="AS872" s="19">
        <v>0</v>
      </c>
      <c r="AT872" s="19">
        <f t="shared" si="188"/>
        <v>240200</v>
      </c>
      <c r="AU872" s="19">
        <v>45000</v>
      </c>
      <c r="AV872" s="19">
        <v>0</v>
      </c>
      <c r="AW872" s="19">
        <v>68320</v>
      </c>
      <c r="AX872" s="19">
        <v>0</v>
      </c>
      <c r="AY872" s="20">
        <f t="shared" si="197"/>
        <v>113320</v>
      </c>
      <c r="AZ872" s="19">
        <f t="shared" si="201"/>
        <v>126880</v>
      </c>
      <c r="BA872" s="21">
        <v>1.4712000000000001</v>
      </c>
      <c r="BB872" s="21">
        <v>2.0617000000000001</v>
      </c>
      <c r="BC872" s="22"/>
      <c r="BD872" s="19">
        <v>2402</v>
      </c>
      <c r="BE872" s="19">
        <f t="shared" si="202"/>
        <v>1866.6585600000001</v>
      </c>
      <c r="BF872" s="19">
        <f t="shared" si="203"/>
        <v>2615.8849599999999</v>
      </c>
      <c r="BG872" s="23">
        <v>3.4819999999999997E-2</v>
      </c>
      <c r="BH872" s="23">
        <f t="shared" si="204"/>
        <v>3.4819999999999997E-2</v>
      </c>
      <c r="BI872" s="19">
        <v>64.99705105919999</v>
      </c>
      <c r="BJ872" s="19">
        <v>91.085114307199987</v>
      </c>
      <c r="BK872" s="19">
        <f t="shared" si="199"/>
        <v>1801.6615089408001</v>
      </c>
      <c r="BL872" s="19">
        <f t="shared" si="199"/>
        <v>2524.7998456927999</v>
      </c>
      <c r="BM872" s="19">
        <v>0</v>
      </c>
      <c r="BN872" s="19">
        <v>122.79984569279986</v>
      </c>
      <c r="BO872" s="19">
        <f t="shared" si="198"/>
        <v>122.79984569279986</v>
      </c>
      <c r="BP872" s="24">
        <f t="shared" si="200"/>
        <v>1801.6615089408001</v>
      </c>
      <c r="BQ872" s="24">
        <f t="shared" si="200"/>
        <v>2402</v>
      </c>
      <c r="BR872" s="24">
        <f t="shared" si="205"/>
        <v>600.3384910591999</v>
      </c>
    </row>
    <row r="873" spans="1:70" s="25" customFormat="1" ht="14.25" x14ac:dyDescent="0.2">
      <c r="A873" s="14">
        <v>1211</v>
      </c>
      <c r="B873" s="14"/>
      <c r="C873" s="15" t="s">
        <v>6992</v>
      </c>
      <c r="D873" s="16">
        <v>4636</v>
      </c>
      <c r="E873" s="15" t="s">
        <v>6993</v>
      </c>
      <c r="F873" s="15" t="s">
        <v>6992</v>
      </c>
      <c r="G873" s="17" t="s">
        <v>6994</v>
      </c>
      <c r="H873" s="17" t="s">
        <v>6995</v>
      </c>
      <c r="I873" s="17" t="s">
        <v>86</v>
      </c>
      <c r="J873" s="15" t="s">
        <v>6996</v>
      </c>
      <c r="K873" s="15" t="s">
        <v>4453</v>
      </c>
      <c r="L873" s="18" t="s">
        <v>6997</v>
      </c>
      <c r="M873" s="15" t="s">
        <v>5423</v>
      </c>
      <c r="N873" s="15" t="s">
        <v>5424</v>
      </c>
      <c r="O873" s="16">
        <v>510</v>
      </c>
      <c r="P873" s="15" t="s">
        <v>118</v>
      </c>
      <c r="Q873" s="15">
        <v>35000</v>
      </c>
      <c r="R873" s="15">
        <v>223900</v>
      </c>
      <c r="S873" s="15">
        <v>258900</v>
      </c>
      <c r="T873" s="15">
        <v>0.23</v>
      </c>
      <c r="U873" s="15" t="s">
        <v>3335</v>
      </c>
      <c r="V873" s="15" t="s">
        <v>76</v>
      </c>
      <c r="W873" s="16">
        <v>1</v>
      </c>
      <c r="X873" s="16">
        <v>1</v>
      </c>
      <c r="Y873" s="15">
        <v>10096</v>
      </c>
      <c r="Z873" s="15">
        <v>0.23200000000000001</v>
      </c>
      <c r="AA873" s="15" t="s">
        <v>5425</v>
      </c>
      <c r="AB873" s="15" t="s">
        <v>5426</v>
      </c>
      <c r="AC873" s="15">
        <v>249712</v>
      </c>
      <c r="AD873" s="26">
        <v>41089</v>
      </c>
      <c r="AE873" s="15" t="s">
        <v>119</v>
      </c>
      <c r="AF873" s="15" t="s">
        <v>119</v>
      </c>
      <c r="AG873" s="16">
        <v>1</v>
      </c>
      <c r="AH873" s="15" t="s">
        <v>6998</v>
      </c>
      <c r="AI873" s="15" t="s">
        <v>78</v>
      </c>
      <c r="AJ873" s="15">
        <v>10096.3510742</v>
      </c>
      <c r="AK873" s="15">
        <v>432.38787392099999</v>
      </c>
      <c r="AL873" s="15">
        <v>3089600.1282299999</v>
      </c>
      <c r="AM873" s="15">
        <v>1424411.3356399999</v>
      </c>
      <c r="AN873" s="14"/>
      <c r="AO873" s="14"/>
      <c r="AP873" s="19">
        <v>35000</v>
      </c>
      <c r="AQ873" s="19">
        <v>216000</v>
      </c>
      <c r="AR873" s="19">
        <v>0</v>
      </c>
      <c r="AS873" s="19">
        <v>0</v>
      </c>
      <c r="AT873" s="19">
        <f t="shared" si="188"/>
        <v>251000</v>
      </c>
      <c r="AU873" s="19">
        <v>45000</v>
      </c>
      <c r="AV873" s="19">
        <v>3000</v>
      </c>
      <c r="AW873" s="19">
        <v>72100</v>
      </c>
      <c r="AX873" s="19">
        <v>0</v>
      </c>
      <c r="AY873" s="20">
        <f t="shared" si="197"/>
        <v>120100</v>
      </c>
      <c r="AZ873" s="19">
        <f t="shared" si="201"/>
        <v>130900</v>
      </c>
      <c r="BA873" s="21">
        <v>1.4712000000000001</v>
      </c>
      <c r="BB873" s="21">
        <v>2.0617000000000001</v>
      </c>
      <c r="BC873" s="22"/>
      <c r="BD873" s="19">
        <v>2510</v>
      </c>
      <c r="BE873" s="19">
        <f t="shared" si="202"/>
        <v>1925.8008</v>
      </c>
      <c r="BF873" s="19">
        <f t="shared" si="203"/>
        <v>2698.7653</v>
      </c>
      <c r="BG873" s="23">
        <v>3.4819999999999997E-2</v>
      </c>
      <c r="BH873" s="23">
        <f t="shared" si="204"/>
        <v>3.4819999999999997E-2</v>
      </c>
      <c r="BI873" s="19">
        <v>67.056383855999997</v>
      </c>
      <c r="BJ873" s="19">
        <v>93.971007745999998</v>
      </c>
      <c r="BK873" s="19">
        <f t="shared" si="199"/>
        <v>1858.7444161440001</v>
      </c>
      <c r="BL873" s="19">
        <f t="shared" si="199"/>
        <v>2604.7942922540001</v>
      </c>
      <c r="BM873" s="19">
        <v>0</v>
      </c>
      <c r="BN873" s="19">
        <v>94.794292254000084</v>
      </c>
      <c r="BO873" s="19">
        <f t="shared" si="198"/>
        <v>94.794292254000084</v>
      </c>
      <c r="BP873" s="24">
        <f t="shared" si="200"/>
        <v>1858.7444161440001</v>
      </c>
      <c r="BQ873" s="24">
        <f t="shared" si="200"/>
        <v>2510</v>
      </c>
      <c r="BR873" s="24">
        <f t="shared" si="205"/>
        <v>651.25558385599993</v>
      </c>
    </row>
    <row r="874" spans="1:70" s="25" customFormat="1" ht="14.25" x14ac:dyDescent="0.2">
      <c r="A874" s="14">
        <v>1212</v>
      </c>
      <c r="B874" s="14"/>
      <c r="C874" s="15"/>
      <c r="D874" s="16">
        <v>22511</v>
      </c>
      <c r="E874" s="15" t="s">
        <v>6999</v>
      </c>
      <c r="F874" s="15" t="s">
        <v>7000</v>
      </c>
      <c r="G874" s="17" t="s">
        <v>7001</v>
      </c>
      <c r="H874" s="17" t="s">
        <v>7002</v>
      </c>
      <c r="I874" s="17" t="s">
        <v>86</v>
      </c>
      <c r="J874" s="15" t="s">
        <v>7003</v>
      </c>
      <c r="K874" s="15" t="s">
        <v>7004</v>
      </c>
      <c r="L874" s="18" t="s">
        <v>7005</v>
      </c>
      <c r="M874" s="15" t="s">
        <v>5423</v>
      </c>
      <c r="N874" s="15" t="s">
        <v>5424</v>
      </c>
      <c r="O874" s="16">
        <v>510</v>
      </c>
      <c r="P874" s="15" t="s">
        <v>118</v>
      </c>
      <c r="Q874" s="15">
        <v>35000</v>
      </c>
      <c r="R874" s="15">
        <v>200400</v>
      </c>
      <c r="S874" s="15">
        <v>235400</v>
      </c>
      <c r="T874" s="15">
        <v>0.32</v>
      </c>
      <c r="U874" s="15" t="s">
        <v>3335</v>
      </c>
      <c r="V874" s="15" t="s">
        <v>76</v>
      </c>
      <c r="W874" s="16">
        <v>1</v>
      </c>
      <c r="X874" s="16">
        <v>1</v>
      </c>
      <c r="Y874" s="15">
        <v>13782</v>
      </c>
      <c r="Z874" s="15">
        <v>0.316</v>
      </c>
      <c r="AA874" s="15" t="s">
        <v>5425</v>
      </c>
      <c r="AB874" s="15" t="s">
        <v>5426</v>
      </c>
      <c r="AC874" s="15">
        <v>272500</v>
      </c>
      <c r="AD874" s="26">
        <v>42517</v>
      </c>
      <c r="AE874" s="15" t="s">
        <v>119</v>
      </c>
      <c r="AF874" s="15" t="s">
        <v>119</v>
      </c>
      <c r="AG874" s="16">
        <v>1</v>
      </c>
      <c r="AH874" s="15" t="s">
        <v>7006</v>
      </c>
      <c r="AI874" s="15" t="s">
        <v>78</v>
      </c>
      <c r="AJ874" s="15">
        <v>13782.2358398</v>
      </c>
      <c r="AK874" s="15">
        <v>483.16084144899997</v>
      </c>
      <c r="AL874" s="15">
        <v>3089620.2911399999</v>
      </c>
      <c r="AM874" s="15">
        <v>1424337.4967100001</v>
      </c>
      <c r="AN874" s="14"/>
      <c r="AO874" s="14"/>
      <c r="AP874" s="19">
        <v>35000</v>
      </c>
      <c r="AQ874" s="19">
        <v>193300</v>
      </c>
      <c r="AR874" s="19">
        <v>0</v>
      </c>
      <c r="AS874" s="19">
        <v>0</v>
      </c>
      <c r="AT874" s="19">
        <f t="shared" si="188"/>
        <v>228300</v>
      </c>
      <c r="AU874" s="19">
        <v>45000</v>
      </c>
      <c r="AV874" s="19">
        <v>3000</v>
      </c>
      <c r="AW874" s="19">
        <v>64155</v>
      </c>
      <c r="AX874" s="19">
        <v>0</v>
      </c>
      <c r="AY874" s="20">
        <f t="shared" si="197"/>
        <v>112155</v>
      </c>
      <c r="AZ874" s="19">
        <f t="shared" si="201"/>
        <v>116145</v>
      </c>
      <c r="BA874" s="21">
        <v>1.4712000000000001</v>
      </c>
      <c r="BB874" s="21">
        <v>2.0617000000000001</v>
      </c>
      <c r="BC874" s="22"/>
      <c r="BD874" s="19">
        <v>2283</v>
      </c>
      <c r="BE874" s="19">
        <f t="shared" si="202"/>
        <v>1708.7252400000002</v>
      </c>
      <c r="BF874" s="19">
        <f t="shared" si="203"/>
        <v>2394.5614650000002</v>
      </c>
      <c r="BG874" s="23">
        <v>3.4819999999999997E-2</v>
      </c>
      <c r="BH874" s="23">
        <f t="shared" si="204"/>
        <v>3.4819999999999997E-2</v>
      </c>
      <c r="BI874" s="19">
        <v>59.497812856800003</v>
      </c>
      <c r="BJ874" s="19">
        <v>83.378630211300006</v>
      </c>
      <c r="BK874" s="19">
        <f t="shared" si="199"/>
        <v>1649.2274271432002</v>
      </c>
      <c r="BL874" s="19">
        <f t="shared" si="199"/>
        <v>2311.1828347887003</v>
      </c>
      <c r="BM874" s="19">
        <v>0</v>
      </c>
      <c r="BN874" s="19">
        <v>28.182834788700347</v>
      </c>
      <c r="BO874" s="19">
        <f t="shared" si="198"/>
        <v>28.182834788700347</v>
      </c>
      <c r="BP874" s="24">
        <f t="shared" si="200"/>
        <v>1649.2274271432002</v>
      </c>
      <c r="BQ874" s="24">
        <f t="shared" si="200"/>
        <v>2283</v>
      </c>
      <c r="BR874" s="24">
        <f t="shared" si="205"/>
        <v>633.7725728567998</v>
      </c>
    </row>
    <row r="875" spans="1:70" s="25" customFormat="1" ht="14.25" x14ac:dyDescent="0.2">
      <c r="A875" s="14">
        <v>1213</v>
      </c>
      <c r="B875" s="14"/>
      <c r="C875" s="15" t="s">
        <v>726</v>
      </c>
      <c r="D875" s="16">
        <v>10225</v>
      </c>
      <c r="E875" s="15" t="s">
        <v>7007</v>
      </c>
      <c r="F875" s="15" t="s">
        <v>7008</v>
      </c>
      <c r="G875" s="17" t="s">
        <v>7009</v>
      </c>
      <c r="H875" s="17" t="s">
        <v>7010</v>
      </c>
      <c r="I875" s="17" t="s">
        <v>86</v>
      </c>
      <c r="J875" s="15" t="s">
        <v>7011</v>
      </c>
      <c r="K875" s="15" t="s">
        <v>732</v>
      </c>
      <c r="L875" s="18" t="s">
        <v>7012</v>
      </c>
      <c r="M875" s="15" t="s">
        <v>5423</v>
      </c>
      <c r="N875" s="15" t="s">
        <v>5424</v>
      </c>
      <c r="O875" s="16">
        <v>557</v>
      </c>
      <c r="P875" s="15" t="s">
        <v>74</v>
      </c>
      <c r="Q875" s="15">
        <v>0</v>
      </c>
      <c r="R875" s="15">
        <v>0</v>
      </c>
      <c r="S875" s="15">
        <v>0</v>
      </c>
      <c r="T875" s="15">
        <v>0.745</v>
      </c>
      <c r="U875" s="15" t="s">
        <v>3335</v>
      </c>
      <c r="V875" s="15" t="s">
        <v>76</v>
      </c>
      <c r="W875" s="16">
        <v>0</v>
      </c>
      <c r="X875" s="16">
        <v>0</v>
      </c>
      <c r="Y875" s="15">
        <v>24103</v>
      </c>
      <c r="Z875" s="15">
        <v>0.55300000000000005</v>
      </c>
      <c r="AA875" s="15" t="s">
        <v>6460</v>
      </c>
      <c r="AB875" s="15" t="s">
        <v>78</v>
      </c>
      <c r="AC875" s="15">
        <v>0</v>
      </c>
      <c r="AD875" s="15"/>
      <c r="AE875" s="15" t="s">
        <v>78</v>
      </c>
      <c r="AF875" s="15" t="s">
        <v>78</v>
      </c>
      <c r="AG875" s="16">
        <v>1</v>
      </c>
      <c r="AH875" s="15" t="s">
        <v>7013</v>
      </c>
      <c r="AI875" s="15" t="s">
        <v>78</v>
      </c>
      <c r="AJ875" s="15">
        <v>24102.8222656</v>
      </c>
      <c r="AK875" s="15">
        <v>883.94379279299994</v>
      </c>
      <c r="AL875" s="15">
        <v>3090452.0143900001</v>
      </c>
      <c r="AM875" s="15">
        <v>1425475.11472</v>
      </c>
      <c r="AN875" s="14"/>
      <c r="AO875" s="14"/>
      <c r="AP875" s="19">
        <v>0</v>
      </c>
      <c r="AQ875" s="19">
        <v>0</v>
      </c>
      <c r="AR875" s="19">
        <v>0</v>
      </c>
      <c r="AS875" s="19">
        <v>0</v>
      </c>
      <c r="AT875" s="19">
        <f t="shared" si="188"/>
        <v>0</v>
      </c>
      <c r="AU875" s="19">
        <v>0</v>
      </c>
      <c r="AV875" s="19">
        <v>0</v>
      </c>
      <c r="AW875" s="19">
        <v>0</v>
      </c>
      <c r="AX875" s="19">
        <v>0</v>
      </c>
      <c r="AY875" s="20">
        <f t="shared" si="197"/>
        <v>0</v>
      </c>
      <c r="AZ875" s="19">
        <f t="shared" si="201"/>
        <v>0</v>
      </c>
      <c r="BA875" s="21">
        <v>1.4712000000000001</v>
      </c>
      <c r="BB875" s="21">
        <v>2.0617000000000001</v>
      </c>
      <c r="BC875" s="22"/>
      <c r="BD875" s="19">
        <v>0</v>
      </c>
      <c r="BE875" s="19">
        <f t="shared" si="202"/>
        <v>0</v>
      </c>
      <c r="BF875" s="19">
        <f t="shared" si="203"/>
        <v>0</v>
      </c>
      <c r="BG875" s="23">
        <v>3.4819999999999997E-2</v>
      </c>
      <c r="BH875" s="23">
        <f t="shared" si="204"/>
        <v>3.4819999999999997E-2</v>
      </c>
      <c r="BI875" s="19">
        <v>0</v>
      </c>
      <c r="BJ875" s="19">
        <v>0</v>
      </c>
      <c r="BK875" s="19">
        <f t="shared" si="199"/>
        <v>0</v>
      </c>
      <c r="BL875" s="19">
        <f t="shared" si="199"/>
        <v>0</v>
      </c>
      <c r="BM875" s="19">
        <v>0</v>
      </c>
      <c r="BN875" s="19">
        <v>0</v>
      </c>
      <c r="BO875" s="19">
        <f t="shared" si="198"/>
        <v>0</v>
      </c>
      <c r="BP875" s="24">
        <f t="shared" si="200"/>
        <v>0</v>
      </c>
      <c r="BQ875" s="24">
        <f t="shared" si="200"/>
        <v>0</v>
      </c>
      <c r="BR875" s="24">
        <f t="shared" si="205"/>
        <v>0</v>
      </c>
    </row>
    <row r="876" spans="1:70" s="25" customFormat="1" ht="14.25" x14ac:dyDescent="0.2">
      <c r="A876" s="14">
        <v>1214</v>
      </c>
      <c r="B876" s="14"/>
      <c r="C876" s="15" t="s">
        <v>7014</v>
      </c>
      <c r="D876" s="16">
        <v>9938</v>
      </c>
      <c r="E876" s="15" t="s">
        <v>7015</v>
      </c>
      <c r="F876" s="15" t="s">
        <v>7014</v>
      </c>
      <c r="G876" s="17" t="s">
        <v>7016</v>
      </c>
      <c r="H876" s="17" t="s">
        <v>7017</v>
      </c>
      <c r="I876" s="17" t="s">
        <v>86</v>
      </c>
      <c r="J876" s="15" t="s">
        <v>7018</v>
      </c>
      <c r="K876" s="15" t="s">
        <v>4047</v>
      </c>
      <c r="L876" s="18" t="s">
        <v>7019</v>
      </c>
      <c r="M876" s="15" t="s">
        <v>5423</v>
      </c>
      <c r="N876" s="15" t="s">
        <v>5424</v>
      </c>
      <c r="O876" s="16">
        <v>510</v>
      </c>
      <c r="P876" s="15" t="s">
        <v>118</v>
      </c>
      <c r="Q876" s="15">
        <v>35000</v>
      </c>
      <c r="R876" s="15">
        <v>243800</v>
      </c>
      <c r="S876" s="15">
        <v>278800</v>
      </c>
      <c r="T876" s="15">
        <v>0.193</v>
      </c>
      <c r="U876" s="15" t="s">
        <v>3335</v>
      </c>
      <c r="V876" s="15" t="s">
        <v>76</v>
      </c>
      <c r="W876" s="16">
        <v>1</v>
      </c>
      <c r="X876" s="16">
        <v>1</v>
      </c>
      <c r="Y876" s="15">
        <v>8045</v>
      </c>
      <c r="Z876" s="15">
        <v>0.185</v>
      </c>
      <c r="AA876" s="15" t="s">
        <v>6460</v>
      </c>
      <c r="AB876" s="15" t="s">
        <v>78</v>
      </c>
      <c r="AC876" s="15">
        <v>296000</v>
      </c>
      <c r="AD876" s="26">
        <v>42327</v>
      </c>
      <c r="AE876" s="15" t="s">
        <v>78</v>
      </c>
      <c r="AF876" s="15" t="s">
        <v>78</v>
      </c>
      <c r="AG876" s="16">
        <v>1</v>
      </c>
      <c r="AH876" s="15" t="s">
        <v>7020</v>
      </c>
      <c r="AI876" s="15" t="s">
        <v>78</v>
      </c>
      <c r="AJ876" s="15">
        <v>8045.3359375</v>
      </c>
      <c r="AK876" s="15">
        <v>388.87452135799998</v>
      </c>
      <c r="AL876" s="15">
        <v>3090473.5286500002</v>
      </c>
      <c r="AM876" s="15">
        <v>1425537.6634800001</v>
      </c>
      <c r="AN876" s="14"/>
      <c r="AO876" s="14"/>
      <c r="AP876" s="19">
        <v>35000</v>
      </c>
      <c r="AQ876" s="19">
        <v>235300</v>
      </c>
      <c r="AR876" s="19">
        <v>0</v>
      </c>
      <c r="AS876" s="19">
        <v>0</v>
      </c>
      <c r="AT876" s="19">
        <f t="shared" si="188"/>
        <v>270300</v>
      </c>
      <c r="AU876" s="19">
        <v>45000</v>
      </c>
      <c r="AV876" s="19">
        <v>3000</v>
      </c>
      <c r="AW876" s="19">
        <v>78855</v>
      </c>
      <c r="AX876" s="19">
        <v>24960</v>
      </c>
      <c r="AY876" s="20">
        <f t="shared" si="197"/>
        <v>151815</v>
      </c>
      <c r="AZ876" s="19">
        <f t="shared" si="201"/>
        <v>118485</v>
      </c>
      <c r="BA876" s="21">
        <v>1.4712000000000001</v>
      </c>
      <c r="BB876" s="21">
        <v>2.0617000000000001</v>
      </c>
      <c r="BC876" s="22"/>
      <c r="BD876" s="19">
        <v>2703</v>
      </c>
      <c r="BE876" s="19">
        <f t="shared" si="202"/>
        <v>1743.1513199999999</v>
      </c>
      <c r="BF876" s="19">
        <f t="shared" si="203"/>
        <v>2442.805245</v>
      </c>
      <c r="BG876" s="23">
        <v>3.4819999999999997E-2</v>
      </c>
      <c r="BH876" s="23">
        <f t="shared" si="204"/>
        <v>3.4819999999999997E-2</v>
      </c>
      <c r="BI876" s="19">
        <v>60.696528962399995</v>
      </c>
      <c r="BJ876" s="19">
        <v>85.058478630899998</v>
      </c>
      <c r="BK876" s="19">
        <f t="shared" si="199"/>
        <v>1682.4547910376</v>
      </c>
      <c r="BL876" s="19">
        <f t="shared" si="199"/>
        <v>2357.7467663691</v>
      </c>
      <c r="BM876" s="19">
        <v>0</v>
      </c>
      <c r="BN876" s="19">
        <v>0</v>
      </c>
      <c r="BO876" s="19">
        <f t="shared" si="198"/>
        <v>0</v>
      </c>
      <c r="BP876" s="24">
        <f t="shared" si="200"/>
        <v>1682.4547910376</v>
      </c>
      <c r="BQ876" s="24">
        <f t="shared" si="200"/>
        <v>2357.7467663691</v>
      </c>
      <c r="BR876" s="24">
        <f t="shared" si="205"/>
        <v>675.2919753315</v>
      </c>
    </row>
    <row r="877" spans="1:70" s="25" customFormat="1" ht="14.25" x14ac:dyDescent="0.2">
      <c r="A877" s="14">
        <v>1215</v>
      </c>
      <c r="B877" s="14"/>
      <c r="C877" s="15" t="s">
        <v>417</v>
      </c>
      <c r="D877" s="16">
        <v>33429</v>
      </c>
      <c r="E877" s="15" t="s">
        <v>7021</v>
      </c>
      <c r="F877" s="15" t="s">
        <v>7022</v>
      </c>
      <c r="G877" s="17" t="s">
        <v>7023</v>
      </c>
      <c r="H877" s="17" t="s">
        <v>7024</v>
      </c>
      <c r="I877" s="17" t="s">
        <v>86</v>
      </c>
      <c r="J877" s="15" t="s">
        <v>7025</v>
      </c>
      <c r="K877" s="15" t="s">
        <v>86</v>
      </c>
      <c r="L877" s="18" t="s">
        <v>7026</v>
      </c>
      <c r="M877" s="15" t="s">
        <v>6225</v>
      </c>
      <c r="N877" s="15" t="s">
        <v>6226</v>
      </c>
      <c r="O877" s="16">
        <v>510</v>
      </c>
      <c r="P877" s="15" t="s">
        <v>118</v>
      </c>
      <c r="Q877" s="15">
        <v>35000</v>
      </c>
      <c r="R877" s="15">
        <v>180100</v>
      </c>
      <c r="S877" s="15">
        <v>215100</v>
      </c>
      <c r="T877" s="15">
        <v>0.2</v>
      </c>
      <c r="U877" s="15" t="s">
        <v>3335</v>
      </c>
      <c r="V877" s="15" t="s">
        <v>76</v>
      </c>
      <c r="W877" s="16">
        <v>1</v>
      </c>
      <c r="X877" s="16">
        <v>1</v>
      </c>
      <c r="Y877" s="15">
        <v>8318</v>
      </c>
      <c r="Z877" s="15">
        <v>0.191</v>
      </c>
      <c r="AA877" s="15" t="s">
        <v>6460</v>
      </c>
      <c r="AB877" s="15" t="s">
        <v>78</v>
      </c>
      <c r="AC877" s="15">
        <v>195900</v>
      </c>
      <c r="AD877" s="26">
        <v>40473</v>
      </c>
      <c r="AE877" s="15" t="s">
        <v>78</v>
      </c>
      <c r="AF877" s="15" t="s">
        <v>78</v>
      </c>
      <c r="AG877" s="16">
        <v>1</v>
      </c>
      <c r="AH877" s="15" t="s">
        <v>7027</v>
      </c>
      <c r="AI877" s="15" t="s">
        <v>78</v>
      </c>
      <c r="AJ877" s="15">
        <v>8317.6176757800004</v>
      </c>
      <c r="AK877" s="15">
        <v>392.94461099900002</v>
      </c>
      <c r="AL877" s="15">
        <v>3090424.5698099998</v>
      </c>
      <c r="AM877" s="15">
        <v>1425573.5883800001</v>
      </c>
      <c r="AN877" s="14"/>
      <c r="AO877" s="14"/>
      <c r="AP877" s="19">
        <v>35000</v>
      </c>
      <c r="AQ877" s="19">
        <v>166500</v>
      </c>
      <c r="AR877" s="19">
        <v>0</v>
      </c>
      <c r="AS877" s="19">
        <v>0</v>
      </c>
      <c r="AT877" s="19">
        <f t="shared" si="188"/>
        <v>201500</v>
      </c>
      <c r="AU877" s="19">
        <v>45000</v>
      </c>
      <c r="AV877" s="19">
        <v>3000</v>
      </c>
      <c r="AW877" s="19">
        <v>54775</v>
      </c>
      <c r="AX877" s="19">
        <v>0</v>
      </c>
      <c r="AY877" s="20">
        <f t="shared" si="197"/>
        <v>102775</v>
      </c>
      <c r="AZ877" s="19">
        <f t="shared" si="201"/>
        <v>98725</v>
      </c>
      <c r="BA877" s="21">
        <v>1.4712000000000001</v>
      </c>
      <c r="BB877" s="21">
        <v>2.0617000000000001</v>
      </c>
      <c r="BC877" s="22"/>
      <c r="BD877" s="19">
        <v>2015</v>
      </c>
      <c r="BE877" s="19">
        <f t="shared" si="202"/>
        <v>1452.4422</v>
      </c>
      <c r="BF877" s="19">
        <f t="shared" si="203"/>
        <v>2035.413325</v>
      </c>
      <c r="BG877" s="23">
        <v>3.4819999999999997E-2</v>
      </c>
      <c r="BH877" s="23">
        <f t="shared" si="204"/>
        <v>3.4819999999999997E-2</v>
      </c>
      <c r="BI877" s="19">
        <v>50.574037403999995</v>
      </c>
      <c r="BJ877" s="19">
        <v>70.873091976499992</v>
      </c>
      <c r="BK877" s="19">
        <f t="shared" si="199"/>
        <v>1401.868162596</v>
      </c>
      <c r="BL877" s="19">
        <f t="shared" si="199"/>
        <v>1964.5402330234999</v>
      </c>
      <c r="BM877" s="19">
        <v>0</v>
      </c>
      <c r="BN877" s="19">
        <v>0</v>
      </c>
      <c r="BO877" s="19">
        <f t="shared" si="198"/>
        <v>0</v>
      </c>
      <c r="BP877" s="24">
        <f t="shared" si="200"/>
        <v>1401.868162596</v>
      </c>
      <c r="BQ877" s="24">
        <f t="shared" si="200"/>
        <v>1964.5402330234999</v>
      </c>
      <c r="BR877" s="24">
        <f t="shared" si="205"/>
        <v>562.67207042749988</v>
      </c>
    </row>
    <row r="878" spans="1:70" s="25" customFormat="1" ht="25.5" x14ac:dyDescent="0.2">
      <c r="A878" s="14">
        <v>1216</v>
      </c>
      <c r="B878" s="14"/>
      <c r="C878" s="15"/>
      <c r="D878" s="16">
        <v>31079</v>
      </c>
      <c r="E878" s="15" t="s">
        <v>7028</v>
      </c>
      <c r="F878" s="15" t="s">
        <v>7029</v>
      </c>
      <c r="G878" s="17" t="s">
        <v>7030</v>
      </c>
      <c r="H878" s="17" t="s">
        <v>7031</v>
      </c>
      <c r="I878" s="17" t="s">
        <v>88</v>
      </c>
      <c r="J878" s="15" t="s">
        <v>7032</v>
      </c>
      <c r="K878" s="15" t="s">
        <v>7033</v>
      </c>
      <c r="L878" s="18" t="s">
        <v>7034</v>
      </c>
      <c r="M878" s="15" t="s">
        <v>5423</v>
      </c>
      <c r="N878" s="15" t="s">
        <v>5424</v>
      </c>
      <c r="O878" s="16">
        <v>510</v>
      </c>
      <c r="P878" s="15" t="s">
        <v>118</v>
      </c>
      <c r="Q878" s="15">
        <v>35000</v>
      </c>
      <c r="R878" s="15">
        <v>247600</v>
      </c>
      <c r="S878" s="15">
        <v>282600</v>
      </c>
      <c r="T878" s="15">
        <v>0.22900000000000001</v>
      </c>
      <c r="U878" s="15" t="s">
        <v>3335</v>
      </c>
      <c r="V878" s="15" t="s">
        <v>76</v>
      </c>
      <c r="W878" s="16">
        <v>1</v>
      </c>
      <c r="X878" s="16">
        <v>1</v>
      </c>
      <c r="Y878" s="15">
        <v>9590</v>
      </c>
      <c r="Z878" s="15">
        <v>0.22</v>
      </c>
      <c r="AA878" s="15" t="s">
        <v>6460</v>
      </c>
      <c r="AB878" s="15" t="s">
        <v>78</v>
      </c>
      <c r="AC878" s="15">
        <v>260000</v>
      </c>
      <c r="AD878" s="26">
        <v>41911</v>
      </c>
      <c r="AE878" s="15" t="s">
        <v>78</v>
      </c>
      <c r="AF878" s="15" t="s">
        <v>78</v>
      </c>
      <c r="AG878" s="16">
        <v>1</v>
      </c>
      <c r="AH878" s="15" t="s">
        <v>7035</v>
      </c>
      <c r="AI878" s="15" t="s">
        <v>78</v>
      </c>
      <c r="AJ878" s="15">
        <v>9589.6176757800004</v>
      </c>
      <c r="AK878" s="15">
        <v>429.29088340700002</v>
      </c>
      <c r="AL878" s="15">
        <v>3090372.6263700002</v>
      </c>
      <c r="AM878" s="15">
        <v>1425614.04599</v>
      </c>
      <c r="AN878" s="14"/>
      <c r="AO878" s="14"/>
      <c r="AP878" s="19">
        <v>35000</v>
      </c>
      <c r="AQ878" s="19">
        <v>238900</v>
      </c>
      <c r="AR878" s="19">
        <v>0</v>
      </c>
      <c r="AS878" s="19">
        <v>0</v>
      </c>
      <c r="AT878" s="19">
        <f t="shared" si="188"/>
        <v>273900</v>
      </c>
      <c r="AU878" s="19">
        <v>45000</v>
      </c>
      <c r="AV878" s="19">
        <v>3000</v>
      </c>
      <c r="AW878" s="19">
        <v>80115</v>
      </c>
      <c r="AX878" s="19">
        <v>0</v>
      </c>
      <c r="AY878" s="20">
        <f t="shared" si="197"/>
        <v>128115</v>
      </c>
      <c r="AZ878" s="19">
        <f t="shared" si="201"/>
        <v>145785</v>
      </c>
      <c r="BA878" s="21">
        <v>1.4712000000000001</v>
      </c>
      <c r="BB878" s="21">
        <v>2.0617000000000001</v>
      </c>
      <c r="BC878" s="22"/>
      <c r="BD878" s="19">
        <v>2739</v>
      </c>
      <c r="BE878" s="19">
        <f t="shared" si="202"/>
        <v>2144.78892</v>
      </c>
      <c r="BF878" s="19">
        <f t="shared" si="203"/>
        <v>3005.6493449999998</v>
      </c>
      <c r="BG878" s="23">
        <v>3.4819999999999997E-2</v>
      </c>
      <c r="BH878" s="23">
        <f t="shared" si="204"/>
        <v>3.4819999999999997E-2</v>
      </c>
      <c r="BI878" s="19">
        <v>74.681550194399989</v>
      </c>
      <c r="BJ878" s="19">
        <v>104.65671019289998</v>
      </c>
      <c r="BK878" s="19">
        <f t="shared" si="199"/>
        <v>2070.1073698055998</v>
      </c>
      <c r="BL878" s="19">
        <f t="shared" si="199"/>
        <v>2900.9926348070999</v>
      </c>
      <c r="BM878" s="19">
        <v>0</v>
      </c>
      <c r="BN878" s="19">
        <v>161.99263480709988</v>
      </c>
      <c r="BO878" s="19">
        <f t="shared" si="198"/>
        <v>161.99263480709988</v>
      </c>
      <c r="BP878" s="24">
        <f t="shared" si="200"/>
        <v>2070.1073698055998</v>
      </c>
      <c r="BQ878" s="24">
        <f t="shared" si="200"/>
        <v>2739</v>
      </c>
      <c r="BR878" s="24">
        <f t="shared" si="205"/>
        <v>668.89263019440023</v>
      </c>
    </row>
    <row r="879" spans="1:70" s="25" customFormat="1" ht="14.25" x14ac:dyDescent="0.2">
      <c r="A879" s="14">
        <v>1217</v>
      </c>
      <c r="B879" s="14"/>
      <c r="C879" s="15"/>
      <c r="D879" s="16">
        <v>16178</v>
      </c>
      <c r="E879" s="15" t="s">
        <v>7036</v>
      </c>
      <c r="F879" s="15" t="s">
        <v>7037</v>
      </c>
      <c r="G879" s="17" t="s">
        <v>7038</v>
      </c>
      <c r="H879" s="17" t="s">
        <v>7039</v>
      </c>
      <c r="I879" s="17" t="s">
        <v>86</v>
      </c>
      <c r="J879" s="15" t="s">
        <v>7040</v>
      </c>
      <c r="K879" s="15" t="s">
        <v>7041</v>
      </c>
      <c r="L879" s="18" t="s">
        <v>7042</v>
      </c>
      <c r="M879" s="15" t="s">
        <v>5423</v>
      </c>
      <c r="N879" s="15" t="s">
        <v>5424</v>
      </c>
      <c r="O879" s="16">
        <v>510</v>
      </c>
      <c r="P879" s="15" t="s">
        <v>118</v>
      </c>
      <c r="Q879" s="15">
        <v>35000</v>
      </c>
      <c r="R879" s="15">
        <v>241700</v>
      </c>
      <c r="S879" s="15">
        <v>276700</v>
      </c>
      <c r="T879" s="15">
        <v>0.23899999999999999</v>
      </c>
      <c r="U879" s="15" t="s">
        <v>3335</v>
      </c>
      <c r="V879" s="15" t="s">
        <v>76</v>
      </c>
      <c r="W879" s="16">
        <v>1</v>
      </c>
      <c r="X879" s="16">
        <v>1</v>
      </c>
      <c r="Y879" s="15">
        <v>9945</v>
      </c>
      <c r="Z879" s="15">
        <v>0.22800000000000001</v>
      </c>
      <c r="AA879" s="15" t="s">
        <v>6460</v>
      </c>
      <c r="AB879" s="15" t="s">
        <v>78</v>
      </c>
      <c r="AC879" s="15">
        <v>293900</v>
      </c>
      <c r="AD879" s="26">
        <v>42471</v>
      </c>
      <c r="AE879" s="15" t="s">
        <v>78</v>
      </c>
      <c r="AF879" s="15" t="s">
        <v>78</v>
      </c>
      <c r="AG879" s="16">
        <v>1</v>
      </c>
      <c r="AH879" s="15" t="s">
        <v>7043</v>
      </c>
      <c r="AI879" s="15" t="s">
        <v>78</v>
      </c>
      <c r="AJ879" s="15">
        <v>9944.8295898399992</v>
      </c>
      <c r="AK879" s="15">
        <v>445.93495624799999</v>
      </c>
      <c r="AL879" s="15">
        <v>3090304.2159199999</v>
      </c>
      <c r="AM879" s="15">
        <v>1425625.7809900001</v>
      </c>
      <c r="AN879" s="14"/>
      <c r="AO879" s="14"/>
      <c r="AP879" s="19">
        <v>35000</v>
      </c>
      <c r="AQ879" s="19">
        <v>233200</v>
      </c>
      <c r="AR879" s="19">
        <v>0</v>
      </c>
      <c r="AS879" s="19">
        <v>0</v>
      </c>
      <c r="AT879" s="19">
        <f t="shared" si="188"/>
        <v>268200</v>
      </c>
      <c r="AU879" s="19">
        <v>45000</v>
      </c>
      <c r="AV879" s="19">
        <v>3000</v>
      </c>
      <c r="AW879" s="19">
        <v>78120</v>
      </c>
      <c r="AX879" s="19">
        <v>0</v>
      </c>
      <c r="AY879" s="20">
        <f t="shared" si="197"/>
        <v>126120</v>
      </c>
      <c r="AZ879" s="19">
        <f t="shared" si="201"/>
        <v>142080</v>
      </c>
      <c r="BA879" s="21">
        <v>1.4712000000000001</v>
      </c>
      <c r="BB879" s="21">
        <v>2.0617000000000001</v>
      </c>
      <c r="BC879" s="22"/>
      <c r="BD879" s="19">
        <v>2682</v>
      </c>
      <c r="BE879" s="19">
        <f t="shared" si="202"/>
        <v>2090.2809600000001</v>
      </c>
      <c r="BF879" s="19">
        <f t="shared" si="203"/>
        <v>2929.2633599999999</v>
      </c>
      <c r="BG879" s="23">
        <v>3.4819999999999997E-2</v>
      </c>
      <c r="BH879" s="23">
        <f t="shared" si="204"/>
        <v>3.4819999999999997E-2</v>
      </c>
      <c r="BI879" s="19">
        <v>72.783583027199995</v>
      </c>
      <c r="BJ879" s="19">
        <v>101.99695019519999</v>
      </c>
      <c r="BK879" s="19">
        <f t="shared" si="199"/>
        <v>2017.4973769728001</v>
      </c>
      <c r="BL879" s="19">
        <f t="shared" si="199"/>
        <v>2827.2664098047999</v>
      </c>
      <c r="BM879" s="19">
        <v>0</v>
      </c>
      <c r="BN879" s="19">
        <v>145.26640980479988</v>
      </c>
      <c r="BO879" s="19">
        <f t="shared" si="198"/>
        <v>145.26640980479988</v>
      </c>
      <c r="BP879" s="24">
        <f t="shared" si="200"/>
        <v>2017.4973769728001</v>
      </c>
      <c r="BQ879" s="24">
        <f t="shared" si="200"/>
        <v>2682</v>
      </c>
      <c r="BR879" s="24">
        <f t="shared" si="205"/>
        <v>664.50262302719989</v>
      </c>
    </row>
    <row r="880" spans="1:70" s="25" customFormat="1" ht="14.25" x14ac:dyDescent="0.2">
      <c r="A880" s="14">
        <v>1218</v>
      </c>
      <c r="B880" s="14"/>
      <c r="C880" s="15"/>
      <c r="D880" s="16">
        <v>28672</v>
      </c>
      <c r="E880" s="15" t="s">
        <v>7044</v>
      </c>
      <c r="F880" s="15" t="s">
        <v>7045</v>
      </c>
      <c r="G880" s="17" t="s">
        <v>7046</v>
      </c>
      <c r="H880" s="17" t="s">
        <v>7047</v>
      </c>
      <c r="I880" s="17" t="s">
        <v>86</v>
      </c>
      <c r="J880" s="15" t="s">
        <v>7048</v>
      </c>
      <c r="K880" s="15" t="s">
        <v>7049</v>
      </c>
      <c r="L880" s="18" t="s">
        <v>7050</v>
      </c>
      <c r="M880" s="15" t="s">
        <v>5423</v>
      </c>
      <c r="N880" s="15" t="s">
        <v>5424</v>
      </c>
      <c r="O880" s="16">
        <v>510</v>
      </c>
      <c r="P880" s="15" t="s">
        <v>118</v>
      </c>
      <c r="Q880" s="15">
        <v>35000</v>
      </c>
      <c r="R880" s="15">
        <v>220200</v>
      </c>
      <c r="S880" s="15">
        <v>255200</v>
      </c>
      <c r="T880" s="15">
        <v>0.23400000000000001</v>
      </c>
      <c r="U880" s="15" t="s">
        <v>3335</v>
      </c>
      <c r="V880" s="15" t="s">
        <v>76</v>
      </c>
      <c r="W880" s="16">
        <v>1</v>
      </c>
      <c r="X880" s="16">
        <v>1</v>
      </c>
      <c r="Y880" s="15">
        <v>10181</v>
      </c>
      <c r="Z880" s="15">
        <v>0.23400000000000001</v>
      </c>
      <c r="AA880" s="15" t="s">
        <v>6460</v>
      </c>
      <c r="AB880" s="15" t="s">
        <v>78</v>
      </c>
      <c r="AC880" s="15">
        <v>250500</v>
      </c>
      <c r="AD880" s="26">
        <v>41453</v>
      </c>
      <c r="AE880" s="15" t="s">
        <v>78</v>
      </c>
      <c r="AF880" s="15" t="s">
        <v>78</v>
      </c>
      <c r="AG880" s="16">
        <v>1</v>
      </c>
      <c r="AH880" s="15" t="s">
        <v>7051</v>
      </c>
      <c r="AI880" s="15" t="s">
        <v>78</v>
      </c>
      <c r="AJ880" s="15">
        <v>10181.1513672</v>
      </c>
      <c r="AK880" s="15">
        <v>448.35685084800002</v>
      </c>
      <c r="AL880" s="15">
        <v>3090237.6148000001</v>
      </c>
      <c r="AM880" s="15">
        <v>1425602.3531500001</v>
      </c>
      <c r="AN880" s="14"/>
      <c r="AO880" s="14"/>
      <c r="AP880" s="19">
        <v>35000</v>
      </c>
      <c r="AQ880" s="19">
        <v>212500</v>
      </c>
      <c r="AR880" s="19">
        <v>0</v>
      </c>
      <c r="AS880" s="19">
        <v>0</v>
      </c>
      <c r="AT880" s="19">
        <f t="shared" si="188"/>
        <v>247500</v>
      </c>
      <c r="AU880" s="19">
        <v>45000</v>
      </c>
      <c r="AV880" s="19">
        <v>3000</v>
      </c>
      <c r="AW880" s="19">
        <v>70875</v>
      </c>
      <c r="AX880" s="19">
        <v>0</v>
      </c>
      <c r="AY880" s="20">
        <f t="shared" si="197"/>
        <v>118875</v>
      </c>
      <c r="AZ880" s="19">
        <f t="shared" si="201"/>
        <v>128625</v>
      </c>
      <c r="BA880" s="21">
        <v>1.4712000000000001</v>
      </c>
      <c r="BB880" s="21">
        <v>2.0617000000000001</v>
      </c>
      <c r="BC880" s="22"/>
      <c r="BD880" s="19">
        <v>2475</v>
      </c>
      <c r="BE880" s="19">
        <f t="shared" si="202"/>
        <v>1892.3310000000001</v>
      </c>
      <c r="BF880" s="19">
        <f t="shared" si="203"/>
        <v>2651.861625</v>
      </c>
      <c r="BG880" s="23">
        <v>3.4819999999999997E-2</v>
      </c>
      <c r="BH880" s="23">
        <f t="shared" si="204"/>
        <v>3.4819999999999997E-2</v>
      </c>
      <c r="BI880" s="19">
        <v>65.890965420000001</v>
      </c>
      <c r="BJ880" s="19">
        <v>92.337821782499987</v>
      </c>
      <c r="BK880" s="19">
        <f t="shared" si="199"/>
        <v>1826.4400345800002</v>
      </c>
      <c r="BL880" s="19">
        <f t="shared" si="199"/>
        <v>2559.5238032175002</v>
      </c>
      <c r="BM880" s="19">
        <v>0</v>
      </c>
      <c r="BN880" s="19">
        <v>84.523803217500245</v>
      </c>
      <c r="BO880" s="19">
        <f t="shared" si="198"/>
        <v>84.523803217500245</v>
      </c>
      <c r="BP880" s="24">
        <f t="shared" si="200"/>
        <v>1826.4400345800002</v>
      </c>
      <c r="BQ880" s="24">
        <f t="shared" si="200"/>
        <v>2475</v>
      </c>
      <c r="BR880" s="24">
        <f t="shared" si="205"/>
        <v>648.5599654199998</v>
      </c>
    </row>
    <row r="881" spans="1:70" s="25" customFormat="1" ht="14.25" x14ac:dyDescent="0.2">
      <c r="A881" s="14">
        <v>1219</v>
      </c>
      <c r="B881" s="14"/>
      <c r="C881" s="15"/>
      <c r="D881" s="16">
        <v>5253</v>
      </c>
      <c r="E881" s="15" t="s">
        <v>7052</v>
      </c>
      <c r="F881" s="15" t="s">
        <v>7053</v>
      </c>
      <c r="G881" s="17" t="s">
        <v>7054</v>
      </c>
      <c r="H881" s="17" t="s">
        <v>7055</v>
      </c>
      <c r="I881" s="17" t="s">
        <v>86</v>
      </c>
      <c r="J881" s="15" t="s">
        <v>7056</v>
      </c>
      <c r="K881" s="15" t="s">
        <v>7057</v>
      </c>
      <c r="L881" s="18" t="s">
        <v>7058</v>
      </c>
      <c r="M881" s="15" t="s">
        <v>6225</v>
      </c>
      <c r="N881" s="15" t="s">
        <v>6226</v>
      </c>
      <c r="O881" s="16">
        <v>510</v>
      </c>
      <c r="P881" s="15" t="s">
        <v>118</v>
      </c>
      <c r="Q881" s="15">
        <v>35000</v>
      </c>
      <c r="R881" s="15">
        <v>200900</v>
      </c>
      <c r="S881" s="15">
        <v>235900</v>
      </c>
      <c r="T881" s="15">
        <v>0.20799999999999999</v>
      </c>
      <c r="U881" s="15" t="s">
        <v>3335</v>
      </c>
      <c r="V881" s="15" t="s">
        <v>76</v>
      </c>
      <c r="W881" s="16">
        <v>1</v>
      </c>
      <c r="X881" s="16">
        <v>1</v>
      </c>
      <c r="Y881" s="15">
        <v>9047</v>
      </c>
      <c r="Z881" s="15">
        <v>0.20799999999999999</v>
      </c>
      <c r="AA881" s="15" t="s">
        <v>6460</v>
      </c>
      <c r="AB881" s="15" t="s">
        <v>78</v>
      </c>
      <c r="AC881" s="15">
        <v>233000</v>
      </c>
      <c r="AD881" s="26">
        <v>42272</v>
      </c>
      <c r="AE881" s="15" t="s">
        <v>78</v>
      </c>
      <c r="AF881" s="15" t="s">
        <v>78</v>
      </c>
      <c r="AG881" s="16">
        <v>1</v>
      </c>
      <c r="AH881" s="15" t="s">
        <v>7059</v>
      </c>
      <c r="AI881" s="15" t="s">
        <v>78</v>
      </c>
      <c r="AJ881" s="15">
        <v>9046.9018554699996</v>
      </c>
      <c r="AK881" s="15">
        <v>423.69210367099998</v>
      </c>
      <c r="AL881" s="15">
        <v>3090201.4466400002</v>
      </c>
      <c r="AM881" s="15">
        <v>1425548.4074299999</v>
      </c>
      <c r="AN881" s="14"/>
      <c r="AO881" s="14"/>
      <c r="AP881" s="19">
        <v>35000</v>
      </c>
      <c r="AQ881" s="19">
        <v>158800</v>
      </c>
      <c r="AR881" s="19">
        <v>0</v>
      </c>
      <c r="AS881" s="19">
        <v>0</v>
      </c>
      <c r="AT881" s="19">
        <f t="shared" si="188"/>
        <v>193800</v>
      </c>
      <c r="AU881" s="19">
        <v>45000</v>
      </c>
      <c r="AV881" s="19">
        <v>3000</v>
      </c>
      <c r="AW881" s="19">
        <v>52080</v>
      </c>
      <c r="AX881" s="19">
        <v>0</v>
      </c>
      <c r="AY881" s="20">
        <f t="shared" si="197"/>
        <v>100080</v>
      </c>
      <c r="AZ881" s="19">
        <f t="shared" si="201"/>
        <v>93720</v>
      </c>
      <c r="BA881" s="21">
        <v>1.4712000000000001</v>
      </c>
      <c r="BB881" s="21">
        <v>2.0617000000000001</v>
      </c>
      <c r="BC881" s="22"/>
      <c r="BD881" s="19">
        <v>1938</v>
      </c>
      <c r="BE881" s="19">
        <f t="shared" si="202"/>
        <v>1378.8086400000002</v>
      </c>
      <c r="BF881" s="19">
        <f t="shared" si="203"/>
        <v>1932.2252400000002</v>
      </c>
      <c r="BG881" s="23">
        <v>3.4819999999999997E-2</v>
      </c>
      <c r="BH881" s="23">
        <f t="shared" si="204"/>
        <v>3.4819999999999997E-2</v>
      </c>
      <c r="BI881" s="19">
        <v>48.010116844800002</v>
      </c>
      <c r="BJ881" s="19">
        <v>67.280082856800007</v>
      </c>
      <c r="BK881" s="19">
        <f t="shared" si="199"/>
        <v>1330.7985231552002</v>
      </c>
      <c r="BL881" s="19">
        <f t="shared" si="199"/>
        <v>1864.9451571432003</v>
      </c>
      <c r="BM881" s="19">
        <v>0</v>
      </c>
      <c r="BN881" s="19">
        <v>0</v>
      </c>
      <c r="BO881" s="19">
        <f t="shared" si="198"/>
        <v>0</v>
      </c>
      <c r="BP881" s="24">
        <f t="shared" si="200"/>
        <v>1330.7985231552002</v>
      </c>
      <c r="BQ881" s="24">
        <f t="shared" si="200"/>
        <v>1864.9451571432003</v>
      </c>
      <c r="BR881" s="24">
        <f t="shared" si="205"/>
        <v>534.14663398800008</v>
      </c>
    </row>
    <row r="882" spans="1:70" s="25" customFormat="1" ht="14.25" x14ac:dyDescent="0.2">
      <c r="A882" s="14">
        <v>1220</v>
      </c>
      <c r="B882" s="14"/>
      <c r="C882" s="15" t="s">
        <v>176</v>
      </c>
      <c r="D882" s="16">
        <v>29155</v>
      </c>
      <c r="E882" s="15" t="s">
        <v>7060</v>
      </c>
      <c r="F882" s="15" t="s">
        <v>7061</v>
      </c>
      <c r="G882" s="17" t="s">
        <v>7062</v>
      </c>
      <c r="H882" s="17" t="s">
        <v>7063</v>
      </c>
      <c r="I882" s="17" t="s">
        <v>86</v>
      </c>
      <c r="J882" s="15" t="s">
        <v>7064</v>
      </c>
      <c r="K882" s="15" t="s">
        <v>86</v>
      </c>
      <c r="L882" s="18" t="s">
        <v>7065</v>
      </c>
      <c r="M882" s="15" t="s">
        <v>5423</v>
      </c>
      <c r="N882" s="15" t="s">
        <v>5424</v>
      </c>
      <c r="O882" s="16">
        <v>510</v>
      </c>
      <c r="P882" s="15" t="s">
        <v>118</v>
      </c>
      <c r="Q882" s="15">
        <v>35000</v>
      </c>
      <c r="R882" s="15">
        <v>211000</v>
      </c>
      <c r="S882" s="15">
        <v>246000</v>
      </c>
      <c r="T882" s="15">
        <v>0.25800000000000001</v>
      </c>
      <c r="U882" s="15" t="s">
        <v>3335</v>
      </c>
      <c r="V882" s="15" t="s">
        <v>76</v>
      </c>
      <c r="W882" s="16">
        <v>1</v>
      </c>
      <c r="X882" s="16">
        <v>1</v>
      </c>
      <c r="Y882" s="15">
        <v>11167</v>
      </c>
      <c r="Z882" s="15">
        <v>0.25600000000000001</v>
      </c>
      <c r="AA882" s="15" t="s">
        <v>6460</v>
      </c>
      <c r="AB882" s="15" t="s">
        <v>78</v>
      </c>
      <c r="AC882" s="15">
        <v>234000</v>
      </c>
      <c r="AD882" s="26">
        <v>42356</v>
      </c>
      <c r="AE882" s="15" t="s">
        <v>78</v>
      </c>
      <c r="AF882" s="15" t="s">
        <v>78</v>
      </c>
      <c r="AG882" s="16">
        <v>1</v>
      </c>
      <c r="AH882" s="15" t="s">
        <v>7066</v>
      </c>
      <c r="AI882" s="15" t="s">
        <v>78</v>
      </c>
      <c r="AJ882" s="15">
        <v>11167.2636719</v>
      </c>
      <c r="AK882" s="15">
        <v>433.84434236499999</v>
      </c>
      <c r="AL882" s="15">
        <v>3090155.8264799998</v>
      </c>
      <c r="AM882" s="15">
        <v>1425495.05807</v>
      </c>
      <c r="AN882" s="14"/>
      <c r="AO882" s="14"/>
      <c r="AP882" s="19">
        <v>35000</v>
      </c>
      <c r="AQ882" s="19">
        <v>203700</v>
      </c>
      <c r="AR882" s="19">
        <v>0</v>
      </c>
      <c r="AS882" s="19">
        <v>0</v>
      </c>
      <c r="AT882" s="19">
        <f t="shared" si="188"/>
        <v>238700</v>
      </c>
      <c r="AU882" s="19">
        <v>45000</v>
      </c>
      <c r="AV882" s="19">
        <v>3000</v>
      </c>
      <c r="AW882" s="19">
        <v>67795</v>
      </c>
      <c r="AX882" s="19">
        <v>0</v>
      </c>
      <c r="AY882" s="20">
        <f t="shared" si="197"/>
        <v>115795</v>
      </c>
      <c r="AZ882" s="19">
        <f t="shared" si="201"/>
        <v>122905</v>
      </c>
      <c r="BA882" s="21">
        <v>1.4712000000000001</v>
      </c>
      <c r="BB882" s="21">
        <v>2.0617000000000001</v>
      </c>
      <c r="BC882" s="22"/>
      <c r="BD882" s="19">
        <v>2387</v>
      </c>
      <c r="BE882" s="19">
        <f t="shared" si="202"/>
        <v>1808.1783600000001</v>
      </c>
      <c r="BF882" s="19">
        <f t="shared" si="203"/>
        <v>2533.9323850000001</v>
      </c>
      <c r="BG882" s="23">
        <v>3.4819999999999997E-2</v>
      </c>
      <c r="BH882" s="23">
        <f t="shared" si="204"/>
        <v>3.4819999999999997E-2</v>
      </c>
      <c r="BI882" s="19">
        <v>62.960770495199995</v>
      </c>
      <c r="BJ882" s="19">
        <v>88.231525645699989</v>
      </c>
      <c r="BK882" s="19">
        <f t="shared" si="199"/>
        <v>1745.2175895048001</v>
      </c>
      <c r="BL882" s="19">
        <f t="shared" si="199"/>
        <v>2445.7008593543001</v>
      </c>
      <c r="BM882" s="19">
        <v>0</v>
      </c>
      <c r="BN882" s="19">
        <v>58.700859354300064</v>
      </c>
      <c r="BO882" s="19">
        <f t="shared" si="198"/>
        <v>58.700859354300064</v>
      </c>
      <c r="BP882" s="24">
        <f t="shared" si="200"/>
        <v>1745.2175895048001</v>
      </c>
      <c r="BQ882" s="24">
        <f t="shared" si="200"/>
        <v>2387</v>
      </c>
      <c r="BR882" s="24">
        <f t="shared" si="205"/>
        <v>641.78241049519988</v>
      </c>
    </row>
    <row r="883" spans="1:70" s="25" customFormat="1" ht="14.25" x14ac:dyDescent="0.2">
      <c r="A883" s="14">
        <v>1221</v>
      </c>
      <c r="B883" s="14"/>
      <c r="C883" s="15"/>
      <c r="D883" s="16">
        <v>25636</v>
      </c>
      <c r="E883" s="15" t="s">
        <v>7067</v>
      </c>
      <c r="F883" s="15" t="s">
        <v>7068</v>
      </c>
      <c r="G883" s="17" t="s">
        <v>7069</v>
      </c>
      <c r="H883" s="17" t="s">
        <v>7070</v>
      </c>
      <c r="I883" s="17" t="s">
        <v>205</v>
      </c>
      <c r="J883" s="15" t="s">
        <v>7071</v>
      </c>
      <c r="K883" s="15" t="s">
        <v>88</v>
      </c>
      <c r="L883" s="18" t="s">
        <v>7072</v>
      </c>
      <c r="M883" s="15" t="s">
        <v>5423</v>
      </c>
      <c r="N883" s="15" t="s">
        <v>5424</v>
      </c>
      <c r="O883" s="16">
        <v>510</v>
      </c>
      <c r="P883" s="15" t="s">
        <v>118</v>
      </c>
      <c r="Q883" s="15">
        <v>35000</v>
      </c>
      <c r="R883" s="15">
        <v>198400</v>
      </c>
      <c r="S883" s="15">
        <v>233400</v>
      </c>
      <c r="T883" s="15">
        <v>0.221</v>
      </c>
      <c r="U883" s="15" t="s">
        <v>3335</v>
      </c>
      <c r="V883" s="15" t="s">
        <v>76</v>
      </c>
      <c r="W883" s="16">
        <v>1</v>
      </c>
      <c r="X883" s="16">
        <v>1</v>
      </c>
      <c r="Y883" s="15">
        <v>9580</v>
      </c>
      <c r="Z883" s="15">
        <v>0.22</v>
      </c>
      <c r="AA883" s="15" t="s">
        <v>6460</v>
      </c>
      <c r="AB883" s="15" t="s">
        <v>78</v>
      </c>
      <c r="AC883" s="15">
        <v>220000</v>
      </c>
      <c r="AD883" s="26">
        <v>41740</v>
      </c>
      <c r="AE883" s="15" t="s">
        <v>78</v>
      </c>
      <c r="AF883" s="15" t="s">
        <v>78</v>
      </c>
      <c r="AG883" s="16">
        <v>1</v>
      </c>
      <c r="AH883" s="15" t="s">
        <v>7073</v>
      </c>
      <c r="AI883" s="15" t="s">
        <v>78</v>
      </c>
      <c r="AJ883" s="15">
        <v>9579.9047851600008</v>
      </c>
      <c r="AK883" s="15">
        <v>439.15129957900001</v>
      </c>
      <c r="AL883" s="15">
        <v>3090247.1313700001</v>
      </c>
      <c r="AM883" s="15">
        <v>1425448.3011</v>
      </c>
      <c r="AN883" s="14"/>
      <c r="AO883" s="14"/>
      <c r="AP883" s="19">
        <v>35000</v>
      </c>
      <c r="AQ883" s="19">
        <v>189400</v>
      </c>
      <c r="AR883" s="19">
        <v>0</v>
      </c>
      <c r="AS883" s="19">
        <v>0</v>
      </c>
      <c r="AT883" s="19">
        <f t="shared" si="188"/>
        <v>224400</v>
      </c>
      <c r="AU883" s="19">
        <v>45000</v>
      </c>
      <c r="AV883" s="19">
        <v>3000</v>
      </c>
      <c r="AW883" s="19">
        <v>62790</v>
      </c>
      <c r="AX883" s="19">
        <v>0</v>
      </c>
      <c r="AY883" s="20">
        <f t="shared" si="197"/>
        <v>110790</v>
      </c>
      <c r="AZ883" s="19">
        <f t="shared" si="201"/>
        <v>113610</v>
      </c>
      <c r="BA883" s="21">
        <v>1.4712000000000001</v>
      </c>
      <c r="BB883" s="21">
        <v>2.0617000000000001</v>
      </c>
      <c r="BC883" s="22"/>
      <c r="BD883" s="19">
        <v>2244</v>
      </c>
      <c r="BE883" s="19">
        <f t="shared" si="202"/>
        <v>1671.4303199999999</v>
      </c>
      <c r="BF883" s="19">
        <f t="shared" si="203"/>
        <v>2342.2973699999998</v>
      </c>
      <c r="BG883" s="23">
        <v>3.4819999999999997E-2</v>
      </c>
      <c r="BH883" s="23">
        <f t="shared" si="204"/>
        <v>3.4819999999999997E-2</v>
      </c>
      <c r="BI883" s="19">
        <v>58.199203742399995</v>
      </c>
      <c r="BJ883" s="19">
        <v>81.558794423399988</v>
      </c>
      <c r="BK883" s="19">
        <f t="shared" si="199"/>
        <v>1613.2311162576</v>
      </c>
      <c r="BL883" s="19">
        <f t="shared" si="199"/>
        <v>2260.7385755765999</v>
      </c>
      <c r="BM883" s="19">
        <v>0</v>
      </c>
      <c r="BN883" s="19">
        <v>16.738575576599942</v>
      </c>
      <c r="BO883" s="19">
        <f t="shared" si="198"/>
        <v>16.738575576599942</v>
      </c>
      <c r="BP883" s="24">
        <f t="shared" si="200"/>
        <v>1613.2311162576</v>
      </c>
      <c r="BQ883" s="24">
        <f t="shared" si="200"/>
        <v>2244</v>
      </c>
      <c r="BR883" s="24">
        <f t="shared" si="205"/>
        <v>630.76888374240002</v>
      </c>
    </row>
    <row r="884" spans="1:70" s="25" customFormat="1" ht="14.25" x14ac:dyDescent="0.2">
      <c r="A884" s="14">
        <v>1222</v>
      </c>
      <c r="B884" s="14"/>
      <c r="C884" s="15" t="s">
        <v>726</v>
      </c>
      <c r="D884" s="16">
        <v>36625</v>
      </c>
      <c r="E884" s="15" t="s">
        <v>7074</v>
      </c>
      <c r="F884" s="15" t="s">
        <v>7075</v>
      </c>
      <c r="G884" s="17" t="s">
        <v>7076</v>
      </c>
      <c r="H884" s="17" t="s">
        <v>7077</v>
      </c>
      <c r="I884" s="17" t="s">
        <v>86</v>
      </c>
      <c r="J884" s="15" t="s">
        <v>7078</v>
      </c>
      <c r="K884" s="15" t="s">
        <v>821</v>
      </c>
      <c r="L884" s="18" t="s">
        <v>7079</v>
      </c>
      <c r="M884" s="15" t="s">
        <v>6225</v>
      </c>
      <c r="N884" s="15" t="s">
        <v>6226</v>
      </c>
      <c r="O884" s="16">
        <v>510</v>
      </c>
      <c r="P884" s="15" t="s">
        <v>118</v>
      </c>
      <c r="Q884" s="15">
        <v>35000</v>
      </c>
      <c r="R884" s="15">
        <v>176100</v>
      </c>
      <c r="S884" s="15">
        <v>211100</v>
      </c>
      <c r="T884" s="15">
        <v>0.22700000000000001</v>
      </c>
      <c r="U884" s="15" t="s">
        <v>3335</v>
      </c>
      <c r="V884" s="15" t="s">
        <v>76</v>
      </c>
      <c r="W884" s="16">
        <v>1</v>
      </c>
      <c r="X884" s="16">
        <v>1</v>
      </c>
      <c r="Y884" s="15">
        <v>9800</v>
      </c>
      <c r="Z884" s="15">
        <v>0.22500000000000001</v>
      </c>
      <c r="AA884" s="15" t="s">
        <v>6460</v>
      </c>
      <c r="AB884" s="15" t="s">
        <v>78</v>
      </c>
      <c r="AC884" s="15">
        <v>196900</v>
      </c>
      <c r="AD884" s="26">
        <v>39924</v>
      </c>
      <c r="AE884" s="15" t="s">
        <v>78</v>
      </c>
      <c r="AF884" s="15" t="s">
        <v>78</v>
      </c>
      <c r="AG884" s="16">
        <v>1</v>
      </c>
      <c r="AH884" s="15" t="s">
        <v>7080</v>
      </c>
      <c r="AI884" s="15" t="s">
        <v>78</v>
      </c>
      <c r="AJ884" s="15">
        <v>9800.2260742199996</v>
      </c>
      <c r="AK884" s="15">
        <v>445.23152551300001</v>
      </c>
      <c r="AL884" s="15">
        <v>3090292.9317200002</v>
      </c>
      <c r="AM884" s="15">
        <v>1425409.3979199999</v>
      </c>
      <c r="AN884" s="14"/>
      <c r="AO884" s="14"/>
      <c r="AP884" s="19">
        <v>35000</v>
      </c>
      <c r="AQ884" s="19">
        <v>162900</v>
      </c>
      <c r="AR884" s="19">
        <v>0</v>
      </c>
      <c r="AS884" s="19">
        <v>0</v>
      </c>
      <c r="AT884" s="19">
        <f t="shared" si="188"/>
        <v>197900</v>
      </c>
      <c r="AU884" s="19">
        <v>45000</v>
      </c>
      <c r="AV884" s="19">
        <v>3000</v>
      </c>
      <c r="AW884" s="19">
        <v>53515</v>
      </c>
      <c r="AX884" s="19">
        <v>0</v>
      </c>
      <c r="AY884" s="20">
        <f t="shared" si="197"/>
        <v>101515</v>
      </c>
      <c r="AZ884" s="19">
        <f t="shared" si="201"/>
        <v>96385</v>
      </c>
      <c r="BA884" s="21">
        <v>1.4712000000000001</v>
      </c>
      <c r="BB884" s="21">
        <v>2.0617000000000001</v>
      </c>
      <c r="BC884" s="22"/>
      <c r="BD884" s="19">
        <v>1979</v>
      </c>
      <c r="BE884" s="19">
        <f t="shared" si="202"/>
        <v>1418.01612</v>
      </c>
      <c r="BF884" s="19">
        <f t="shared" si="203"/>
        <v>1987.1695450000002</v>
      </c>
      <c r="BG884" s="23">
        <v>3.4819999999999997E-2</v>
      </c>
      <c r="BH884" s="23">
        <f t="shared" si="204"/>
        <v>3.4819999999999997E-2</v>
      </c>
      <c r="BI884" s="19">
        <v>49.375321298399996</v>
      </c>
      <c r="BJ884" s="19">
        <v>69.193243556900001</v>
      </c>
      <c r="BK884" s="19">
        <f t="shared" si="199"/>
        <v>1368.6407987016</v>
      </c>
      <c r="BL884" s="19">
        <f t="shared" si="199"/>
        <v>1917.9763014431003</v>
      </c>
      <c r="BM884" s="19">
        <v>0</v>
      </c>
      <c r="BN884" s="19">
        <v>0</v>
      </c>
      <c r="BO884" s="19">
        <f t="shared" si="198"/>
        <v>0</v>
      </c>
      <c r="BP884" s="24">
        <f t="shared" si="200"/>
        <v>1368.6407987016</v>
      </c>
      <c r="BQ884" s="24">
        <f t="shared" si="200"/>
        <v>1917.9763014431003</v>
      </c>
      <c r="BR884" s="24">
        <f t="shared" si="205"/>
        <v>549.33550274150025</v>
      </c>
    </row>
    <row r="885" spans="1:70" s="25" customFormat="1" ht="14.25" x14ac:dyDescent="0.2">
      <c r="A885" s="14">
        <v>1223</v>
      </c>
      <c r="B885" s="14"/>
      <c r="C885" s="15"/>
      <c r="D885" s="16">
        <v>12789</v>
      </c>
      <c r="E885" s="15" t="s">
        <v>7081</v>
      </c>
      <c r="F885" s="15" t="s">
        <v>7082</v>
      </c>
      <c r="G885" s="17" t="s">
        <v>7083</v>
      </c>
      <c r="H885" s="17" t="s">
        <v>7084</v>
      </c>
      <c r="I885" s="17" t="s">
        <v>86</v>
      </c>
      <c r="J885" s="15" t="s">
        <v>7085</v>
      </c>
      <c r="K885" s="15" t="s">
        <v>6098</v>
      </c>
      <c r="L885" s="18" t="s">
        <v>7086</v>
      </c>
      <c r="M885" s="15" t="s">
        <v>5423</v>
      </c>
      <c r="N885" s="15" t="s">
        <v>5424</v>
      </c>
      <c r="O885" s="16">
        <v>510</v>
      </c>
      <c r="P885" s="15" t="s">
        <v>118</v>
      </c>
      <c r="Q885" s="15">
        <v>35000</v>
      </c>
      <c r="R885" s="15">
        <v>210900</v>
      </c>
      <c r="S885" s="15">
        <v>245900</v>
      </c>
      <c r="T885" s="15">
        <v>0.30299999999999999</v>
      </c>
      <c r="U885" s="15" t="s">
        <v>3335</v>
      </c>
      <c r="V885" s="15" t="s">
        <v>76</v>
      </c>
      <c r="W885" s="16">
        <v>1</v>
      </c>
      <c r="X885" s="16">
        <v>0</v>
      </c>
      <c r="Y885" s="15">
        <v>13155</v>
      </c>
      <c r="Z885" s="15">
        <v>0.30199999999999999</v>
      </c>
      <c r="AA885" s="15" t="s">
        <v>6460</v>
      </c>
      <c r="AB885" s="15" t="s">
        <v>78</v>
      </c>
      <c r="AC885" s="15">
        <v>0</v>
      </c>
      <c r="AD885" s="15"/>
      <c r="AE885" s="15" t="s">
        <v>78</v>
      </c>
      <c r="AF885" s="15" t="s">
        <v>78</v>
      </c>
      <c r="AG885" s="16">
        <v>1</v>
      </c>
      <c r="AH885" s="15" t="s">
        <v>7087</v>
      </c>
      <c r="AI885" s="15" t="s">
        <v>78</v>
      </c>
      <c r="AJ885" s="15">
        <v>13155.4116211</v>
      </c>
      <c r="AK885" s="15">
        <v>492.65031659700003</v>
      </c>
      <c r="AL885" s="15">
        <v>3090354.67056</v>
      </c>
      <c r="AM885" s="15">
        <v>1425360.3852200001</v>
      </c>
      <c r="AN885" s="14"/>
      <c r="AO885" s="14"/>
      <c r="AP885" s="19">
        <v>35000</v>
      </c>
      <c r="AQ885" s="19">
        <v>203500</v>
      </c>
      <c r="AR885" s="19">
        <v>0</v>
      </c>
      <c r="AS885" s="19">
        <v>0</v>
      </c>
      <c r="AT885" s="19">
        <f t="shared" si="188"/>
        <v>238500</v>
      </c>
      <c r="AU885" s="19">
        <v>45000</v>
      </c>
      <c r="AV885" s="19">
        <v>3000</v>
      </c>
      <c r="AW885" s="19">
        <v>67725</v>
      </c>
      <c r="AX885" s="19">
        <v>0</v>
      </c>
      <c r="AY885" s="20">
        <f t="shared" si="197"/>
        <v>115725</v>
      </c>
      <c r="AZ885" s="19">
        <f t="shared" si="201"/>
        <v>122775</v>
      </c>
      <c r="BA885" s="21">
        <v>1.4712000000000001</v>
      </c>
      <c r="BB885" s="21">
        <v>2.0617000000000001</v>
      </c>
      <c r="BC885" s="22"/>
      <c r="BD885" s="19">
        <v>2385</v>
      </c>
      <c r="BE885" s="19">
        <f t="shared" si="202"/>
        <v>1806.2658000000001</v>
      </c>
      <c r="BF885" s="19">
        <f t="shared" si="203"/>
        <v>2531.2521750000001</v>
      </c>
      <c r="BG885" s="23">
        <v>3.4819999999999997E-2</v>
      </c>
      <c r="BH885" s="23">
        <f t="shared" si="204"/>
        <v>3.4819999999999997E-2</v>
      </c>
      <c r="BI885" s="19">
        <v>62.894175155999996</v>
      </c>
      <c r="BJ885" s="19">
        <v>88.1382007335</v>
      </c>
      <c r="BK885" s="19">
        <f t="shared" si="199"/>
        <v>1743.3716248440001</v>
      </c>
      <c r="BL885" s="19">
        <f t="shared" si="199"/>
        <v>2443.1139742665</v>
      </c>
      <c r="BM885" s="19">
        <v>0</v>
      </c>
      <c r="BN885" s="19">
        <v>58.113974266500009</v>
      </c>
      <c r="BO885" s="19">
        <f t="shared" si="198"/>
        <v>58.113974266500009</v>
      </c>
      <c r="BP885" s="24">
        <f t="shared" si="200"/>
        <v>1743.3716248440001</v>
      </c>
      <c r="BQ885" s="24">
        <f t="shared" si="200"/>
        <v>2385</v>
      </c>
      <c r="BR885" s="24">
        <f t="shared" si="205"/>
        <v>641.62837515599995</v>
      </c>
    </row>
    <row r="886" spans="1:70" s="25" customFormat="1" ht="14.25" x14ac:dyDescent="0.2">
      <c r="A886" s="14">
        <v>1224</v>
      </c>
      <c r="B886" s="14"/>
      <c r="C886" s="15" t="s">
        <v>3032</v>
      </c>
      <c r="D886" s="16">
        <v>34922</v>
      </c>
      <c r="E886" s="15" t="s">
        <v>7088</v>
      </c>
      <c r="F886" s="15" t="s">
        <v>7089</v>
      </c>
      <c r="G886" s="17" t="s">
        <v>7090</v>
      </c>
      <c r="H886" s="17" t="s">
        <v>7091</v>
      </c>
      <c r="I886" s="17" t="s">
        <v>86</v>
      </c>
      <c r="J886" s="15" t="s">
        <v>7092</v>
      </c>
      <c r="K886" s="15" t="s">
        <v>86</v>
      </c>
      <c r="L886" s="18" t="s">
        <v>7093</v>
      </c>
      <c r="M886" s="15" t="s">
        <v>5423</v>
      </c>
      <c r="N886" s="15" t="s">
        <v>5424</v>
      </c>
      <c r="O886" s="16">
        <v>510</v>
      </c>
      <c r="P886" s="15" t="s">
        <v>118</v>
      </c>
      <c r="Q886" s="15">
        <v>35000</v>
      </c>
      <c r="R886" s="15">
        <v>276200</v>
      </c>
      <c r="S886" s="15">
        <v>311200</v>
      </c>
      <c r="T886" s="15">
        <v>0.36399999999999999</v>
      </c>
      <c r="U886" s="15" t="s">
        <v>3335</v>
      </c>
      <c r="V886" s="15" t="s">
        <v>76</v>
      </c>
      <c r="W886" s="16">
        <v>1</v>
      </c>
      <c r="X886" s="16">
        <v>1</v>
      </c>
      <c r="Y886" s="15">
        <v>15542</v>
      </c>
      <c r="Z886" s="15">
        <v>0.35699999999999998</v>
      </c>
      <c r="AA886" s="15" t="s">
        <v>6460</v>
      </c>
      <c r="AB886" s="15" t="s">
        <v>78</v>
      </c>
      <c r="AC886" s="15">
        <v>280241</v>
      </c>
      <c r="AD886" s="26">
        <v>40086</v>
      </c>
      <c r="AE886" s="15" t="s">
        <v>78</v>
      </c>
      <c r="AF886" s="15" t="s">
        <v>78</v>
      </c>
      <c r="AG886" s="16">
        <v>1</v>
      </c>
      <c r="AH886" s="15" t="s">
        <v>7094</v>
      </c>
      <c r="AI886" s="15" t="s">
        <v>78</v>
      </c>
      <c r="AJ886" s="15">
        <v>15542.3461914</v>
      </c>
      <c r="AK886" s="15">
        <v>542.23334386299996</v>
      </c>
      <c r="AL886" s="15">
        <v>3090359.1601800001</v>
      </c>
      <c r="AM886" s="15">
        <v>1425253.18469</v>
      </c>
      <c r="AN886" s="14"/>
      <c r="AO886" s="14"/>
      <c r="AP886" s="19">
        <v>35000</v>
      </c>
      <c r="AQ886" s="19">
        <v>266600</v>
      </c>
      <c r="AR886" s="19">
        <v>0</v>
      </c>
      <c r="AS886" s="19">
        <v>0</v>
      </c>
      <c r="AT886" s="19">
        <f t="shared" si="188"/>
        <v>301600</v>
      </c>
      <c r="AU886" s="19">
        <v>45000</v>
      </c>
      <c r="AV886" s="19">
        <v>3000</v>
      </c>
      <c r="AW886" s="19">
        <v>89810</v>
      </c>
      <c r="AX886" s="19">
        <v>0</v>
      </c>
      <c r="AY886" s="20">
        <f t="shared" si="197"/>
        <v>137810</v>
      </c>
      <c r="AZ886" s="19">
        <f t="shared" si="201"/>
        <v>163790</v>
      </c>
      <c r="BA886" s="21">
        <v>1.4712000000000001</v>
      </c>
      <c r="BB886" s="21">
        <v>2.0617000000000001</v>
      </c>
      <c r="BC886" s="22"/>
      <c r="BD886" s="19">
        <v>3016</v>
      </c>
      <c r="BE886" s="19">
        <f t="shared" si="202"/>
        <v>2409.67848</v>
      </c>
      <c r="BF886" s="19">
        <f t="shared" si="203"/>
        <v>3376.8584300000002</v>
      </c>
      <c r="BG886" s="23">
        <v>3.4819999999999997E-2</v>
      </c>
      <c r="BH886" s="23">
        <f t="shared" si="204"/>
        <v>3.4819999999999997E-2</v>
      </c>
      <c r="BI886" s="19">
        <v>83.90500467359999</v>
      </c>
      <c r="BJ886" s="19">
        <v>117.5822105326</v>
      </c>
      <c r="BK886" s="19">
        <f t="shared" si="199"/>
        <v>2325.7734753263999</v>
      </c>
      <c r="BL886" s="19">
        <f t="shared" si="199"/>
        <v>3259.2762194674001</v>
      </c>
      <c r="BM886" s="19">
        <v>0</v>
      </c>
      <c r="BN886" s="19">
        <v>243.2762194674001</v>
      </c>
      <c r="BO886" s="19">
        <f t="shared" si="198"/>
        <v>243.2762194674001</v>
      </c>
      <c r="BP886" s="24">
        <f t="shared" si="200"/>
        <v>2325.7734753263999</v>
      </c>
      <c r="BQ886" s="24">
        <f t="shared" si="200"/>
        <v>3016</v>
      </c>
      <c r="BR886" s="24">
        <f t="shared" si="205"/>
        <v>690.22652467360012</v>
      </c>
    </row>
    <row r="887" spans="1:70" s="25" customFormat="1" ht="14.25" x14ac:dyDescent="0.2">
      <c r="A887" s="14">
        <v>1225</v>
      </c>
      <c r="B887" s="14"/>
      <c r="C887" s="15"/>
      <c r="D887" s="16">
        <v>22128</v>
      </c>
      <c r="E887" s="15" t="s">
        <v>7095</v>
      </c>
      <c r="F887" s="15" t="s">
        <v>7096</v>
      </c>
      <c r="G887" s="17" t="s">
        <v>7097</v>
      </c>
      <c r="H887" s="17" t="s">
        <v>7098</v>
      </c>
      <c r="I887" s="17" t="s">
        <v>86</v>
      </c>
      <c r="J887" s="15" t="s">
        <v>7098</v>
      </c>
      <c r="K887" s="15" t="s">
        <v>86</v>
      </c>
      <c r="L887" s="18" t="s">
        <v>7099</v>
      </c>
      <c r="M887" s="15" t="s">
        <v>5423</v>
      </c>
      <c r="N887" s="15" t="s">
        <v>5424</v>
      </c>
      <c r="O887" s="16">
        <v>510</v>
      </c>
      <c r="P887" s="15" t="s">
        <v>118</v>
      </c>
      <c r="Q887" s="15">
        <v>35000</v>
      </c>
      <c r="R887" s="15">
        <v>220500</v>
      </c>
      <c r="S887" s="15">
        <v>255500</v>
      </c>
      <c r="T887" s="15">
        <v>0.41799999999999998</v>
      </c>
      <c r="U887" s="15" t="s">
        <v>3335</v>
      </c>
      <c r="V887" s="15" t="s">
        <v>76</v>
      </c>
      <c r="W887" s="16">
        <v>1</v>
      </c>
      <c r="X887" s="16">
        <v>1</v>
      </c>
      <c r="Y887" s="15">
        <v>18049</v>
      </c>
      <c r="Z887" s="15">
        <v>0.41399999999999998</v>
      </c>
      <c r="AA887" s="15" t="s">
        <v>6460</v>
      </c>
      <c r="AB887" s="15" t="s">
        <v>78</v>
      </c>
      <c r="AC887" s="15">
        <v>280610</v>
      </c>
      <c r="AD887" s="26">
        <v>39703</v>
      </c>
      <c r="AE887" s="15" t="s">
        <v>78</v>
      </c>
      <c r="AF887" s="15" t="s">
        <v>78</v>
      </c>
      <c r="AG887" s="16">
        <v>1</v>
      </c>
      <c r="AH887" s="15" t="s">
        <v>7100</v>
      </c>
      <c r="AI887" s="15" t="s">
        <v>78</v>
      </c>
      <c r="AJ887" s="15">
        <v>18048.8178711</v>
      </c>
      <c r="AK887" s="15">
        <v>589.81900940499997</v>
      </c>
      <c r="AL887" s="15">
        <v>3090266.4536299999</v>
      </c>
      <c r="AM887" s="15">
        <v>1425164.6854099999</v>
      </c>
      <c r="AN887" s="14"/>
      <c r="AO887" s="14"/>
      <c r="AP887" s="19">
        <v>35000</v>
      </c>
      <c r="AQ887" s="19">
        <v>212800</v>
      </c>
      <c r="AR887" s="19">
        <v>0</v>
      </c>
      <c r="AS887" s="19">
        <v>0</v>
      </c>
      <c r="AT887" s="19">
        <f t="shared" si="188"/>
        <v>247800</v>
      </c>
      <c r="AU887" s="19">
        <v>45000</v>
      </c>
      <c r="AV887" s="19">
        <v>3000</v>
      </c>
      <c r="AW887" s="19">
        <v>70980</v>
      </c>
      <c r="AX887" s="19">
        <v>0</v>
      </c>
      <c r="AY887" s="20">
        <f t="shared" si="197"/>
        <v>118980</v>
      </c>
      <c r="AZ887" s="19">
        <f t="shared" si="201"/>
        <v>128820</v>
      </c>
      <c r="BA887" s="21">
        <v>1.4712000000000001</v>
      </c>
      <c r="BB887" s="21">
        <v>2.0617000000000001</v>
      </c>
      <c r="BC887" s="22"/>
      <c r="BD887" s="19">
        <v>2478</v>
      </c>
      <c r="BE887" s="19">
        <f t="shared" si="202"/>
        <v>1895.1998400000002</v>
      </c>
      <c r="BF887" s="19">
        <f t="shared" si="203"/>
        <v>2655.8819400000002</v>
      </c>
      <c r="BG887" s="23">
        <v>3.4819999999999997E-2</v>
      </c>
      <c r="BH887" s="23">
        <f t="shared" si="204"/>
        <v>3.4819999999999997E-2</v>
      </c>
      <c r="BI887" s="19">
        <v>65.990858428799996</v>
      </c>
      <c r="BJ887" s="19">
        <v>92.477809150799999</v>
      </c>
      <c r="BK887" s="19">
        <f t="shared" si="199"/>
        <v>1829.2089815712002</v>
      </c>
      <c r="BL887" s="19">
        <f t="shared" si="199"/>
        <v>2563.4041308492001</v>
      </c>
      <c r="BM887" s="19">
        <v>0</v>
      </c>
      <c r="BN887" s="19">
        <v>85.404130849200101</v>
      </c>
      <c r="BO887" s="19">
        <f t="shared" si="198"/>
        <v>85.404130849200101</v>
      </c>
      <c r="BP887" s="24">
        <f t="shared" si="200"/>
        <v>1829.2089815712002</v>
      </c>
      <c r="BQ887" s="24">
        <f t="shared" si="200"/>
        <v>2478</v>
      </c>
      <c r="BR887" s="24">
        <f t="shared" si="205"/>
        <v>648.79101842879982</v>
      </c>
    </row>
    <row r="888" spans="1:70" s="25" customFormat="1" ht="14.25" x14ac:dyDescent="0.2">
      <c r="A888" s="14">
        <v>1226</v>
      </c>
      <c r="B888" s="14"/>
      <c r="C888" s="15" t="s">
        <v>7101</v>
      </c>
      <c r="D888" s="16">
        <v>1825</v>
      </c>
      <c r="E888" s="15" t="s">
        <v>7102</v>
      </c>
      <c r="F888" s="15" t="s">
        <v>7101</v>
      </c>
      <c r="G888" s="17" t="s">
        <v>7103</v>
      </c>
      <c r="H888" s="17" t="s">
        <v>7104</v>
      </c>
      <c r="I888" s="17" t="s">
        <v>86</v>
      </c>
      <c r="J888" s="15" t="s">
        <v>7105</v>
      </c>
      <c r="K888" s="15" t="s">
        <v>7106</v>
      </c>
      <c r="L888" s="18" t="s">
        <v>7107</v>
      </c>
      <c r="M888" s="15" t="s">
        <v>5423</v>
      </c>
      <c r="N888" s="15" t="s">
        <v>5424</v>
      </c>
      <c r="O888" s="16">
        <v>510</v>
      </c>
      <c r="P888" s="15" t="s">
        <v>118</v>
      </c>
      <c r="Q888" s="15">
        <v>35000</v>
      </c>
      <c r="R888" s="15">
        <v>212600</v>
      </c>
      <c r="S888" s="15">
        <v>247600</v>
      </c>
      <c r="T888" s="15">
        <v>0.28699999999999998</v>
      </c>
      <c r="U888" s="15" t="s">
        <v>3335</v>
      </c>
      <c r="V888" s="15" t="s">
        <v>76</v>
      </c>
      <c r="W888" s="16">
        <v>1</v>
      </c>
      <c r="X888" s="16">
        <v>1</v>
      </c>
      <c r="Y888" s="15">
        <v>12869</v>
      </c>
      <c r="Z888" s="15">
        <v>0.29499999999999998</v>
      </c>
      <c r="AA888" s="15" t="s">
        <v>6460</v>
      </c>
      <c r="AB888" s="15" t="s">
        <v>78</v>
      </c>
      <c r="AC888" s="15">
        <v>217070</v>
      </c>
      <c r="AD888" s="26">
        <v>40053</v>
      </c>
      <c r="AE888" s="15" t="s">
        <v>78</v>
      </c>
      <c r="AF888" s="15" t="s">
        <v>78</v>
      </c>
      <c r="AG888" s="16">
        <v>1</v>
      </c>
      <c r="AH888" s="15" t="s">
        <v>7108</v>
      </c>
      <c r="AI888" s="15" t="s">
        <v>78</v>
      </c>
      <c r="AJ888" s="15">
        <v>12868.8359375</v>
      </c>
      <c r="AK888" s="15">
        <v>497.69397226299998</v>
      </c>
      <c r="AL888" s="15">
        <v>3090168.2914900002</v>
      </c>
      <c r="AM888" s="15">
        <v>1425185.5086600001</v>
      </c>
      <c r="AN888" s="14"/>
      <c r="AO888" s="14"/>
      <c r="AP888" s="19">
        <v>35000</v>
      </c>
      <c r="AQ888" s="19">
        <v>205200</v>
      </c>
      <c r="AR888" s="19">
        <v>0</v>
      </c>
      <c r="AS888" s="19">
        <v>0</v>
      </c>
      <c r="AT888" s="19">
        <f t="shared" si="188"/>
        <v>240200</v>
      </c>
      <c r="AU888" s="19">
        <v>45000</v>
      </c>
      <c r="AV888" s="19">
        <v>3000</v>
      </c>
      <c r="AW888" s="19">
        <v>68320</v>
      </c>
      <c r="AX888" s="19">
        <v>0</v>
      </c>
      <c r="AY888" s="20">
        <f t="shared" si="197"/>
        <v>116320</v>
      </c>
      <c r="AZ888" s="19">
        <f t="shared" si="201"/>
        <v>123880</v>
      </c>
      <c r="BA888" s="21">
        <v>1.4712000000000001</v>
      </c>
      <c r="BB888" s="21">
        <v>2.0617000000000001</v>
      </c>
      <c r="BC888" s="22"/>
      <c r="BD888" s="19">
        <v>2402</v>
      </c>
      <c r="BE888" s="19">
        <f t="shared" si="202"/>
        <v>1822.5225600000001</v>
      </c>
      <c r="BF888" s="19">
        <f t="shared" si="203"/>
        <v>2554.0339600000002</v>
      </c>
      <c r="BG888" s="23">
        <v>3.4819999999999997E-2</v>
      </c>
      <c r="BH888" s="23">
        <f t="shared" si="204"/>
        <v>3.4819999999999997E-2</v>
      </c>
      <c r="BI888" s="19">
        <v>63.460235539199999</v>
      </c>
      <c r="BJ888" s="19">
        <v>88.931462487199994</v>
      </c>
      <c r="BK888" s="19">
        <f t="shared" si="199"/>
        <v>1759.0623244608</v>
      </c>
      <c r="BL888" s="19">
        <f t="shared" si="199"/>
        <v>2465.1024975128003</v>
      </c>
      <c r="BM888" s="19">
        <v>0</v>
      </c>
      <c r="BN888" s="19">
        <v>63.102497512800255</v>
      </c>
      <c r="BO888" s="19">
        <f t="shared" si="198"/>
        <v>63.102497512800255</v>
      </c>
      <c r="BP888" s="24">
        <f t="shared" si="200"/>
        <v>1759.0623244608</v>
      </c>
      <c r="BQ888" s="24">
        <f t="shared" si="200"/>
        <v>2402</v>
      </c>
      <c r="BR888" s="24">
        <f t="shared" si="205"/>
        <v>642.93767553919997</v>
      </c>
    </row>
    <row r="889" spans="1:70" s="25" customFormat="1" ht="14.25" x14ac:dyDescent="0.2">
      <c r="A889" s="14">
        <v>1227</v>
      </c>
      <c r="B889" s="14"/>
      <c r="C889" s="15" t="s">
        <v>176</v>
      </c>
      <c r="D889" s="16">
        <v>15244</v>
      </c>
      <c r="E889" s="15" t="s">
        <v>7109</v>
      </c>
      <c r="F889" s="15" t="s">
        <v>7110</v>
      </c>
      <c r="G889" s="17" t="s">
        <v>7111</v>
      </c>
      <c r="H889" s="17" t="s">
        <v>7112</v>
      </c>
      <c r="I889" s="17" t="s">
        <v>86</v>
      </c>
      <c r="J889" s="15" t="s">
        <v>7113</v>
      </c>
      <c r="K889" s="15" t="s">
        <v>86</v>
      </c>
      <c r="L889" s="18" t="s">
        <v>7114</v>
      </c>
      <c r="M889" s="15" t="s">
        <v>5423</v>
      </c>
      <c r="N889" s="15" t="s">
        <v>5424</v>
      </c>
      <c r="O889" s="16">
        <v>510</v>
      </c>
      <c r="P889" s="15" t="s">
        <v>118</v>
      </c>
      <c r="Q889" s="15">
        <v>35000</v>
      </c>
      <c r="R889" s="15">
        <v>197800</v>
      </c>
      <c r="S889" s="15">
        <v>232800</v>
      </c>
      <c r="T889" s="15">
        <v>0.185</v>
      </c>
      <c r="U889" s="15" t="s">
        <v>3335</v>
      </c>
      <c r="V889" s="15" t="s">
        <v>76</v>
      </c>
      <c r="W889" s="16">
        <v>1</v>
      </c>
      <c r="X889" s="16">
        <v>1</v>
      </c>
      <c r="Y889" s="15">
        <v>7857</v>
      </c>
      <c r="Z889" s="15">
        <v>0.18</v>
      </c>
      <c r="AA889" s="15" t="s">
        <v>6460</v>
      </c>
      <c r="AB889" s="15" t="s">
        <v>78</v>
      </c>
      <c r="AC889" s="15">
        <v>245000</v>
      </c>
      <c r="AD889" s="26">
        <v>42179</v>
      </c>
      <c r="AE889" s="15" t="s">
        <v>78</v>
      </c>
      <c r="AF889" s="15" t="s">
        <v>78</v>
      </c>
      <c r="AG889" s="16">
        <v>1</v>
      </c>
      <c r="AH889" s="15" t="s">
        <v>7115</v>
      </c>
      <c r="AI889" s="15" t="s">
        <v>78</v>
      </c>
      <c r="AJ889" s="15">
        <v>7857.0292968800004</v>
      </c>
      <c r="AK889" s="15">
        <v>384.62069702500003</v>
      </c>
      <c r="AL889" s="15">
        <v>3090132.9876000001</v>
      </c>
      <c r="AM889" s="15">
        <v>1425267.203</v>
      </c>
      <c r="AN889" s="14"/>
      <c r="AO889" s="14"/>
      <c r="AP889" s="19">
        <v>35000</v>
      </c>
      <c r="AQ889" s="19">
        <v>188900</v>
      </c>
      <c r="AR889" s="19">
        <v>0</v>
      </c>
      <c r="AS889" s="19">
        <v>0</v>
      </c>
      <c r="AT889" s="19">
        <f t="shared" si="188"/>
        <v>223900</v>
      </c>
      <c r="AU889" s="19">
        <v>45000</v>
      </c>
      <c r="AV889" s="19">
        <v>3000</v>
      </c>
      <c r="AW889" s="19">
        <v>62615</v>
      </c>
      <c r="AX889" s="19">
        <v>0</v>
      </c>
      <c r="AY889" s="20">
        <f t="shared" si="197"/>
        <v>110615</v>
      </c>
      <c r="AZ889" s="19">
        <f t="shared" si="201"/>
        <v>113285</v>
      </c>
      <c r="BA889" s="21">
        <v>1.4712000000000001</v>
      </c>
      <c r="BB889" s="21">
        <v>2.0617000000000001</v>
      </c>
      <c r="BC889" s="22"/>
      <c r="BD889" s="19">
        <v>2239</v>
      </c>
      <c r="BE889" s="19">
        <f t="shared" si="202"/>
        <v>1666.6489199999999</v>
      </c>
      <c r="BF889" s="19">
        <f t="shared" si="203"/>
        <v>2335.596845</v>
      </c>
      <c r="BG889" s="23">
        <v>3.4819999999999997E-2</v>
      </c>
      <c r="BH889" s="23">
        <f t="shared" si="204"/>
        <v>3.4819999999999997E-2</v>
      </c>
      <c r="BI889" s="19">
        <v>58.032715394399993</v>
      </c>
      <c r="BJ889" s="19">
        <v>81.3254821429</v>
      </c>
      <c r="BK889" s="19">
        <f t="shared" si="199"/>
        <v>1608.6162046055999</v>
      </c>
      <c r="BL889" s="19">
        <f t="shared" si="199"/>
        <v>2254.2713628571</v>
      </c>
      <c r="BM889" s="19">
        <v>0</v>
      </c>
      <c r="BN889" s="19">
        <v>15.27136285710003</v>
      </c>
      <c r="BO889" s="19">
        <f t="shared" si="198"/>
        <v>15.27136285710003</v>
      </c>
      <c r="BP889" s="24">
        <f t="shared" si="200"/>
        <v>1608.6162046055999</v>
      </c>
      <c r="BQ889" s="24">
        <f t="shared" si="200"/>
        <v>2239</v>
      </c>
      <c r="BR889" s="24">
        <f t="shared" si="205"/>
        <v>630.38379539440007</v>
      </c>
    </row>
    <row r="890" spans="1:70" s="25" customFormat="1" ht="14.25" x14ac:dyDescent="0.2">
      <c r="A890" s="14">
        <v>1228</v>
      </c>
      <c r="B890" s="14"/>
      <c r="C890" s="15"/>
      <c r="D890" s="16">
        <v>1094</v>
      </c>
      <c r="E890" s="15" t="s">
        <v>7116</v>
      </c>
      <c r="F890" s="15" t="s">
        <v>7117</v>
      </c>
      <c r="G890" s="17" t="s">
        <v>7118</v>
      </c>
      <c r="H890" s="17" t="s">
        <v>7119</v>
      </c>
      <c r="I890" s="17" t="s">
        <v>86</v>
      </c>
      <c r="J890" s="15" t="s">
        <v>7120</v>
      </c>
      <c r="K890" s="15" t="s">
        <v>7121</v>
      </c>
      <c r="L890" s="18" t="s">
        <v>7122</v>
      </c>
      <c r="M890" s="15" t="s">
        <v>6225</v>
      </c>
      <c r="N890" s="15" t="s">
        <v>6226</v>
      </c>
      <c r="O890" s="16">
        <v>510</v>
      </c>
      <c r="P890" s="15" t="s">
        <v>118</v>
      </c>
      <c r="Q890" s="15">
        <v>35000</v>
      </c>
      <c r="R890" s="15">
        <v>167000</v>
      </c>
      <c r="S890" s="15">
        <v>202000</v>
      </c>
      <c r="T890" s="15">
        <v>0.17899999999999999</v>
      </c>
      <c r="U890" s="15" t="s">
        <v>3335</v>
      </c>
      <c r="V890" s="15" t="s">
        <v>76</v>
      </c>
      <c r="W890" s="16">
        <v>1</v>
      </c>
      <c r="X890" s="16">
        <v>1</v>
      </c>
      <c r="Y890" s="15">
        <v>8021</v>
      </c>
      <c r="Z890" s="15">
        <v>0.184</v>
      </c>
      <c r="AA890" s="15" t="s">
        <v>6460</v>
      </c>
      <c r="AB890" s="15" t="s">
        <v>78</v>
      </c>
      <c r="AC890" s="15">
        <v>179985</v>
      </c>
      <c r="AD890" s="26">
        <v>39993</v>
      </c>
      <c r="AE890" s="15" t="s">
        <v>78</v>
      </c>
      <c r="AF890" s="15" t="s">
        <v>78</v>
      </c>
      <c r="AG890" s="16">
        <v>1</v>
      </c>
      <c r="AH890" s="15" t="s">
        <v>7123</v>
      </c>
      <c r="AI890" s="15" t="s">
        <v>78</v>
      </c>
      <c r="AJ890" s="15">
        <v>8020.5488281300004</v>
      </c>
      <c r="AK890" s="15">
        <v>385.17394281200001</v>
      </c>
      <c r="AL890" s="15">
        <v>3090101.8499799999</v>
      </c>
      <c r="AM890" s="15">
        <v>1425318.6144000001</v>
      </c>
      <c r="AN890" s="14"/>
      <c r="AO890" s="14"/>
      <c r="AP890" s="19">
        <v>35000</v>
      </c>
      <c r="AQ890" s="19">
        <v>154500</v>
      </c>
      <c r="AR890" s="19">
        <v>0</v>
      </c>
      <c r="AS890" s="19">
        <v>0</v>
      </c>
      <c r="AT890" s="19">
        <f t="shared" si="188"/>
        <v>189500</v>
      </c>
      <c r="AU890" s="19">
        <v>45000</v>
      </c>
      <c r="AV890" s="19">
        <v>3000</v>
      </c>
      <c r="AW890" s="19">
        <v>50575</v>
      </c>
      <c r="AX890" s="19">
        <v>0</v>
      </c>
      <c r="AY890" s="20">
        <f t="shared" si="197"/>
        <v>98575</v>
      </c>
      <c r="AZ890" s="19">
        <f t="shared" si="201"/>
        <v>90925</v>
      </c>
      <c r="BA890" s="21">
        <v>1.4712000000000001</v>
      </c>
      <c r="BB890" s="21">
        <v>2.0617000000000001</v>
      </c>
      <c r="BC890" s="22"/>
      <c r="BD890" s="19">
        <v>1895</v>
      </c>
      <c r="BE890" s="19">
        <f t="shared" si="202"/>
        <v>1337.6886</v>
      </c>
      <c r="BF890" s="19">
        <f t="shared" si="203"/>
        <v>1874.600725</v>
      </c>
      <c r="BG890" s="23">
        <v>3.4819999999999997E-2</v>
      </c>
      <c r="BH890" s="23">
        <f t="shared" si="204"/>
        <v>3.4819999999999997E-2</v>
      </c>
      <c r="BI890" s="19">
        <v>46.578317051999996</v>
      </c>
      <c r="BJ890" s="19">
        <v>65.273597244499996</v>
      </c>
      <c r="BK890" s="19">
        <f t="shared" si="199"/>
        <v>1291.1102829479998</v>
      </c>
      <c r="BL890" s="19">
        <f t="shared" si="199"/>
        <v>1809.3271277555</v>
      </c>
      <c r="BM890" s="19">
        <v>0</v>
      </c>
      <c r="BN890" s="19">
        <v>0</v>
      </c>
      <c r="BO890" s="19">
        <f t="shared" si="198"/>
        <v>0</v>
      </c>
      <c r="BP890" s="24">
        <f t="shared" si="200"/>
        <v>1291.1102829479998</v>
      </c>
      <c r="BQ890" s="24">
        <f t="shared" si="200"/>
        <v>1809.3271277555</v>
      </c>
      <c r="BR890" s="24">
        <f t="shared" si="205"/>
        <v>518.21684480750014</v>
      </c>
    </row>
    <row r="891" spans="1:70" s="25" customFormat="1" ht="14.25" x14ac:dyDescent="0.2">
      <c r="A891" s="14">
        <v>1229</v>
      </c>
      <c r="B891" s="14"/>
      <c r="C891" s="15"/>
      <c r="D891" s="16">
        <v>14769</v>
      </c>
      <c r="E891" s="15" t="s">
        <v>7124</v>
      </c>
      <c r="F891" s="15" t="s">
        <v>7125</v>
      </c>
      <c r="G891" s="17" t="s">
        <v>7126</v>
      </c>
      <c r="H891" s="17" t="s">
        <v>7127</v>
      </c>
      <c r="I891" s="17" t="s">
        <v>86</v>
      </c>
      <c r="J891" s="15" t="s">
        <v>7128</v>
      </c>
      <c r="K891" s="15" t="s">
        <v>5542</v>
      </c>
      <c r="L891" s="18" t="s">
        <v>7129</v>
      </c>
      <c r="M891" s="15" t="s">
        <v>5423</v>
      </c>
      <c r="N891" s="15" t="s">
        <v>5424</v>
      </c>
      <c r="O891" s="16">
        <v>510</v>
      </c>
      <c r="P891" s="15" t="s">
        <v>118</v>
      </c>
      <c r="Q891" s="15">
        <v>35000</v>
      </c>
      <c r="R891" s="15">
        <v>171200</v>
      </c>
      <c r="S891" s="15">
        <v>206200</v>
      </c>
      <c r="T891" s="15">
        <v>0.32300000000000001</v>
      </c>
      <c r="U891" s="15" t="s">
        <v>3335</v>
      </c>
      <c r="V891" s="15" t="s">
        <v>76</v>
      </c>
      <c r="W891" s="16">
        <v>1</v>
      </c>
      <c r="X891" s="16">
        <v>1</v>
      </c>
      <c r="Y891" s="15">
        <v>14856</v>
      </c>
      <c r="Z891" s="15">
        <v>0.34100000000000003</v>
      </c>
      <c r="AA891" s="15" t="s">
        <v>6460</v>
      </c>
      <c r="AB891" s="15" t="s">
        <v>78</v>
      </c>
      <c r="AC891" s="15">
        <v>196862</v>
      </c>
      <c r="AD891" s="26">
        <v>40688</v>
      </c>
      <c r="AE891" s="15" t="s">
        <v>78</v>
      </c>
      <c r="AF891" s="15" t="s">
        <v>78</v>
      </c>
      <c r="AG891" s="16">
        <v>1</v>
      </c>
      <c r="AH891" s="15" t="s">
        <v>7130</v>
      </c>
      <c r="AI891" s="15" t="s">
        <v>78</v>
      </c>
      <c r="AJ891" s="15">
        <v>14856.1606445</v>
      </c>
      <c r="AK891" s="15">
        <v>487.82423778899999</v>
      </c>
      <c r="AL891" s="15">
        <v>3090047.06916</v>
      </c>
      <c r="AM891" s="15">
        <v>1425396.87286</v>
      </c>
      <c r="AN891" s="14"/>
      <c r="AO891" s="14"/>
      <c r="AP891" s="19">
        <v>35000</v>
      </c>
      <c r="AQ891" s="19">
        <v>163500</v>
      </c>
      <c r="AR891" s="19">
        <v>0</v>
      </c>
      <c r="AS891" s="19">
        <v>0</v>
      </c>
      <c r="AT891" s="19">
        <f t="shared" si="188"/>
        <v>198500</v>
      </c>
      <c r="AU891" s="19">
        <v>45000</v>
      </c>
      <c r="AV891" s="19">
        <v>3000</v>
      </c>
      <c r="AW891" s="19">
        <v>53725</v>
      </c>
      <c r="AX891" s="19">
        <v>0</v>
      </c>
      <c r="AY891" s="20">
        <f t="shared" si="197"/>
        <v>101725</v>
      </c>
      <c r="AZ891" s="19">
        <f t="shared" si="201"/>
        <v>96775</v>
      </c>
      <c r="BA891" s="21">
        <v>1.4712000000000001</v>
      </c>
      <c r="BB891" s="21">
        <v>2.0617000000000001</v>
      </c>
      <c r="BC891" s="22"/>
      <c r="BD891" s="19">
        <v>1985</v>
      </c>
      <c r="BE891" s="19">
        <f t="shared" si="202"/>
        <v>1423.7538</v>
      </c>
      <c r="BF891" s="19">
        <f t="shared" si="203"/>
        <v>1995.2101750000002</v>
      </c>
      <c r="BG891" s="23">
        <v>3.4819999999999997E-2</v>
      </c>
      <c r="BH891" s="23">
        <f t="shared" si="204"/>
        <v>3.4819999999999997E-2</v>
      </c>
      <c r="BI891" s="19">
        <v>49.575107315999993</v>
      </c>
      <c r="BJ891" s="19">
        <v>69.473218293499997</v>
      </c>
      <c r="BK891" s="19">
        <f t="shared" si="199"/>
        <v>1374.178692684</v>
      </c>
      <c r="BL891" s="19">
        <f t="shared" si="199"/>
        <v>1925.7369567065002</v>
      </c>
      <c r="BM891" s="19">
        <v>0</v>
      </c>
      <c r="BN891" s="19">
        <v>0</v>
      </c>
      <c r="BO891" s="19">
        <f t="shared" si="198"/>
        <v>0</v>
      </c>
      <c r="BP891" s="24">
        <f t="shared" si="200"/>
        <v>1374.178692684</v>
      </c>
      <c r="BQ891" s="24">
        <f t="shared" si="200"/>
        <v>1925.7369567065002</v>
      </c>
      <c r="BR891" s="24">
        <f t="shared" si="205"/>
        <v>551.55826402250023</v>
      </c>
    </row>
    <row r="892" spans="1:70" s="25" customFormat="1" ht="14.25" x14ac:dyDescent="0.2">
      <c r="A892" s="14">
        <v>1230</v>
      </c>
      <c r="B892" s="14"/>
      <c r="C892" s="15"/>
      <c r="D892" s="16">
        <v>26661</v>
      </c>
      <c r="E892" s="15" t="s">
        <v>7131</v>
      </c>
      <c r="F892" s="15" t="s">
        <v>7132</v>
      </c>
      <c r="G892" s="17" t="s">
        <v>7133</v>
      </c>
      <c r="H892" s="17" t="s">
        <v>7134</v>
      </c>
      <c r="I892" s="17" t="s">
        <v>86</v>
      </c>
      <c r="J892" s="15" t="s">
        <v>7135</v>
      </c>
      <c r="K892" s="15" t="s">
        <v>86</v>
      </c>
      <c r="L892" s="18" t="s">
        <v>7136</v>
      </c>
      <c r="M892" s="15" t="s">
        <v>5423</v>
      </c>
      <c r="N892" s="15" t="s">
        <v>5424</v>
      </c>
      <c r="O892" s="16">
        <v>510</v>
      </c>
      <c r="P892" s="15" t="s">
        <v>118</v>
      </c>
      <c r="Q892" s="15">
        <v>35000</v>
      </c>
      <c r="R892" s="15">
        <v>226500</v>
      </c>
      <c r="S892" s="15">
        <v>261500</v>
      </c>
      <c r="T892" s="15">
        <v>0.249</v>
      </c>
      <c r="U892" s="15" t="s">
        <v>3335</v>
      </c>
      <c r="V892" s="15" t="s">
        <v>76</v>
      </c>
      <c r="W892" s="16">
        <v>1</v>
      </c>
      <c r="X892" s="16">
        <v>1</v>
      </c>
      <c r="Y892" s="15">
        <v>10158</v>
      </c>
      <c r="Z892" s="15">
        <v>0.23300000000000001</v>
      </c>
      <c r="AA892" s="15" t="s">
        <v>6460</v>
      </c>
      <c r="AB892" s="15" t="s">
        <v>78</v>
      </c>
      <c r="AC892" s="15">
        <v>244095</v>
      </c>
      <c r="AD892" s="26">
        <v>40681</v>
      </c>
      <c r="AE892" s="15" t="s">
        <v>78</v>
      </c>
      <c r="AF892" s="15" t="s">
        <v>78</v>
      </c>
      <c r="AG892" s="16">
        <v>1</v>
      </c>
      <c r="AH892" s="15" t="s">
        <v>7137</v>
      </c>
      <c r="AI892" s="15" t="s">
        <v>78</v>
      </c>
      <c r="AJ892" s="15">
        <v>10158.0166016</v>
      </c>
      <c r="AK892" s="15">
        <v>449.95212027399998</v>
      </c>
      <c r="AL892" s="15">
        <v>3089973.9451899999</v>
      </c>
      <c r="AM892" s="15">
        <v>1425355.52513</v>
      </c>
      <c r="AN892" s="14"/>
      <c r="AO892" s="14"/>
      <c r="AP892" s="19">
        <v>35000</v>
      </c>
      <c r="AQ892" s="19">
        <v>216300</v>
      </c>
      <c r="AR892" s="19">
        <v>0</v>
      </c>
      <c r="AS892" s="19">
        <v>0</v>
      </c>
      <c r="AT892" s="19">
        <f t="shared" si="188"/>
        <v>251300</v>
      </c>
      <c r="AU892" s="19">
        <v>45000</v>
      </c>
      <c r="AV892" s="19">
        <v>3000</v>
      </c>
      <c r="AW892" s="19">
        <v>72205</v>
      </c>
      <c r="AX892" s="19">
        <v>24960</v>
      </c>
      <c r="AY892" s="20">
        <f t="shared" si="197"/>
        <v>145165</v>
      </c>
      <c r="AZ892" s="19">
        <f t="shared" si="201"/>
        <v>106135</v>
      </c>
      <c r="BA892" s="21">
        <v>1.4712000000000001</v>
      </c>
      <c r="BB892" s="21">
        <v>2.0617000000000001</v>
      </c>
      <c r="BC892" s="22"/>
      <c r="BD892" s="19">
        <v>2513</v>
      </c>
      <c r="BE892" s="19">
        <f t="shared" si="202"/>
        <v>1561.45812</v>
      </c>
      <c r="BF892" s="19">
        <f t="shared" si="203"/>
        <v>2188.1852949999998</v>
      </c>
      <c r="BG892" s="23">
        <v>3.4819999999999997E-2</v>
      </c>
      <c r="BH892" s="23">
        <f t="shared" si="204"/>
        <v>3.4819999999999997E-2</v>
      </c>
      <c r="BI892" s="19">
        <v>54.369971738399997</v>
      </c>
      <c r="BJ892" s="19">
        <v>76.192611971899979</v>
      </c>
      <c r="BK892" s="19">
        <f t="shared" si="199"/>
        <v>1507.0881482616001</v>
      </c>
      <c r="BL892" s="19">
        <f t="shared" si="199"/>
        <v>2111.9926830280997</v>
      </c>
      <c r="BM892" s="19">
        <v>0</v>
      </c>
      <c r="BN892" s="19">
        <v>0</v>
      </c>
      <c r="BO892" s="19">
        <f t="shared" si="198"/>
        <v>0</v>
      </c>
      <c r="BP892" s="24">
        <f t="shared" si="200"/>
        <v>1507.0881482616001</v>
      </c>
      <c r="BQ892" s="24">
        <f t="shared" si="200"/>
        <v>2111.9926830280997</v>
      </c>
      <c r="BR892" s="24">
        <f t="shared" si="205"/>
        <v>604.90453476649964</v>
      </c>
    </row>
    <row r="893" spans="1:70" s="25" customFormat="1" ht="14.25" x14ac:dyDescent="0.2">
      <c r="A893" s="14">
        <v>1231</v>
      </c>
      <c r="B893" s="14"/>
      <c r="C893" s="15" t="s">
        <v>7138</v>
      </c>
      <c r="D893" s="16">
        <v>12268</v>
      </c>
      <c r="E893" s="15" t="s">
        <v>7139</v>
      </c>
      <c r="F893" s="15" t="s">
        <v>7138</v>
      </c>
      <c r="G893" s="17" t="s">
        <v>7140</v>
      </c>
      <c r="H893" s="17" t="s">
        <v>7141</v>
      </c>
      <c r="I893" s="17" t="s">
        <v>88</v>
      </c>
      <c r="J893" s="15" t="s">
        <v>7142</v>
      </c>
      <c r="K893" s="15" t="s">
        <v>4127</v>
      </c>
      <c r="L893" s="18" t="s">
        <v>7143</v>
      </c>
      <c r="M893" s="15" t="s">
        <v>6225</v>
      </c>
      <c r="N893" s="15" t="s">
        <v>6226</v>
      </c>
      <c r="O893" s="16">
        <v>510</v>
      </c>
      <c r="P893" s="15" t="s">
        <v>118</v>
      </c>
      <c r="Q893" s="15">
        <v>35000</v>
      </c>
      <c r="R893" s="15">
        <v>213200</v>
      </c>
      <c r="S893" s="15">
        <v>248200</v>
      </c>
      <c r="T893" s="15">
        <v>0.23300000000000001</v>
      </c>
      <c r="U893" s="15" t="s">
        <v>3335</v>
      </c>
      <c r="V893" s="15" t="s">
        <v>76</v>
      </c>
      <c r="W893" s="16">
        <v>1</v>
      </c>
      <c r="X893" s="16">
        <v>1</v>
      </c>
      <c r="Y893" s="15">
        <v>10577</v>
      </c>
      <c r="Z893" s="15">
        <v>0.24299999999999999</v>
      </c>
      <c r="AA893" s="15" t="s">
        <v>6460</v>
      </c>
      <c r="AB893" s="15" t="s">
        <v>78</v>
      </c>
      <c r="AC893" s="15">
        <v>222000</v>
      </c>
      <c r="AD893" s="26">
        <v>39749</v>
      </c>
      <c r="AE893" s="15" t="s">
        <v>78</v>
      </c>
      <c r="AF893" s="15" t="s">
        <v>78</v>
      </c>
      <c r="AG893" s="16">
        <v>1</v>
      </c>
      <c r="AH893" s="15" t="s">
        <v>7144</v>
      </c>
      <c r="AI893" s="15" t="s">
        <v>78</v>
      </c>
      <c r="AJ893" s="15">
        <v>10577.3144531</v>
      </c>
      <c r="AK893" s="15">
        <v>435.99238518099997</v>
      </c>
      <c r="AL893" s="15">
        <v>3089902.5912600001</v>
      </c>
      <c r="AM893" s="15">
        <v>1425344.5830300001</v>
      </c>
      <c r="AN893" s="14"/>
      <c r="AO893" s="14"/>
      <c r="AP893" s="19">
        <v>35000</v>
      </c>
      <c r="AQ893" s="19">
        <v>197200</v>
      </c>
      <c r="AR893" s="19">
        <v>0</v>
      </c>
      <c r="AS893" s="19">
        <v>0</v>
      </c>
      <c r="AT893" s="19">
        <f t="shared" si="188"/>
        <v>232200</v>
      </c>
      <c r="AU893" s="19">
        <v>45000</v>
      </c>
      <c r="AV893" s="19">
        <v>3000</v>
      </c>
      <c r="AW893" s="19">
        <v>65520</v>
      </c>
      <c r="AX893" s="19">
        <v>0</v>
      </c>
      <c r="AY893" s="20">
        <f t="shared" si="197"/>
        <v>113520</v>
      </c>
      <c r="AZ893" s="19">
        <f t="shared" si="201"/>
        <v>118680</v>
      </c>
      <c r="BA893" s="21">
        <v>1.4712000000000001</v>
      </c>
      <c r="BB893" s="21">
        <v>2.0617000000000001</v>
      </c>
      <c r="BC893" s="22"/>
      <c r="BD893" s="19">
        <v>2322</v>
      </c>
      <c r="BE893" s="19">
        <f t="shared" si="202"/>
        <v>1746.02016</v>
      </c>
      <c r="BF893" s="19">
        <f t="shared" si="203"/>
        <v>2446.8255600000002</v>
      </c>
      <c r="BG893" s="23">
        <v>3.4819999999999997E-2</v>
      </c>
      <c r="BH893" s="23">
        <f t="shared" si="204"/>
        <v>3.4819999999999997E-2</v>
      </c>
      <c r="BI893" s="19">
        <v>60.796421971199997</v>
      </c>
      <c r="BJ893" s="19">
        <v>85.198465999199996</v>
      </c>
      <c r="BK893" s="19">
        <f t="shared" si="199"/>
        <v>1685.2237380288</v>
      </c>
      <c r="BL893" s="19">
        <f t="shared" si="199"/>
        <v>2361.6270940008003</v>
      </c>
      <c r="BM893" s="19">
        <v>0</v>
      </c>
      <c r="BN893" s="19">
        <v>39.627094000800298</v>
      </c>
      <c r="BO893" s="19">
        <f t="shared" si="198"/>
        <v>39.627094000800298</v>
      </c>
      <c r="BP893" s="24">
        <f t="shared" si="200"/>
        <v>1685.2237380288</v>
      </c>
      <c r="BQ893" s="24">
        <f t="shared" si="200"/>
        <v>2322</v>
      </c>
      <c r="BR893" s="24">
        <f t="shared" si="205"/>
        <v>636.77626197120003</v>
      </c>
    </row>
    <row r="894" spans="1:70" s="25" customFormat="1" ht="14.25" x14ac:dyDescent="0.2">
      <c r="A894" s="14">
        <v>1232</v>
      </c>
      <c r="B894" s="14"/>
      <c r="C894" s="15" t="s">
        <v>7145</v>
      </c>
      <c r="D894" s="16">
        <v>1127</v>
      </c>
      <c r="E894" s="15" t="s">
        <v>7146</v>
      </c>
      <c r="F894" s="15" t="s">
        <v>7145</v>
      </c>
      <c r="G894" s="17" t="s">
        <v>7147</v>
      </c>
      <c r="H894" s="17" t="s">
        <v>7148</v>
      </c>
      <c r="I894" s="17" t="s">
        <v>86</v>
      </c>
      <c r="J894" s="15" t="s">
        <v>7149</v>
      </c>
      <c r="K894" s="15" t="s">
        <v>634</v>
      </c>
      <c r="L894" s="18" t="s">
        <v>7150</v>
      </c>
      <c r="M894" s="15" t="s">
        <v>5423</v>
      </c>
      <c r="N894" s="15" t="s">
        <v>5424</v>
      </c>
      <c r="O894" s="16">
        <v>557</v>
      </c>
      <c r="P894" s="15" t="s">
        <v>74</v>
      </c>
      <c r="Q894" s="15">
        <v>0</v>
      </c>
      <c r="R894" s="15">
        <v>0</v>
      </c>
      <c r="S894" s="15">
        <v>0</v>
      </c>
      <c r="T894" s="15">
        <v>0.29099999999999998</v>
      </c>
      <c r="U894" s="15" t="s">
        <v>3335</v>
      </c>
      <c r="V894" s="15" t="s">
        <v>76</v>
      </c>
      <c r="W894" s="16">
        <v>0</v>
      </c>
      <c r="X894" s="16">
        <v>0</v>
      </c>
      <c r="Y894" s="15">
        <v>13338</v>
      </c>
      <c r="Z894" s="15">
        <v>0.30599999999999999</v>
      </c>
      <c r="AA894" s="15" t="s">
        <v>6460</v>
      </c>
      <c r="AB894" s="15" t="s">
        <v>78</v>
      </c>
      <c r="AC894" s="15">
        <v>0</v>
      </c>
      <c r="AD894" s="15"/>
      <c r="AE894" s="15" t="s">
        <v>78</v>
      </c>
      <c r="AF894" s="15" t="s">
        <v>78</v>
      </c>
      <c r="AG894" s="16">
        <v>1</v>
      </c>
      <c r="AH894" s="15" t="s">
        <v>7151</v>
      </c>
      <c r="AI894" s="15" t="s">
        <v>78</v>
      </c>
      <c r="AJ894" s="15">
        <v>13337.7182617</v>
      </c>
      <c r="AK894" s="15">
        <v>600.61641846800001</v>
      </c>
      <c r="AL894" s="15">
        <v>3089814.2687499998</v>
      </c>
      <c r="AM894" s="15">
        <v>1425355.14246</v>
      </c>
      <c r="AN894" s="14"/>
      <c r="AO894" s="14"/>
      <c r="AP894" s="19">
        <v>0</v>
      </c>
      <c r="AQ894" s="19">
        <v>0</v>
      </c>
      <c r="AR894" s="19">
        <v>0</v>
      </c>
      <c r="AS894" s="19">
        <v>0</v>
      </c>
      <c r="AT894" s="19">
        <f t="shared" si="188"/>
        <v>0</v>
      </c>
      <c r="AU894" s="19">
        <v>0</v>
      </c>
      <c r="AV894" s="19">
        <v>0</v>
      </c>
      <c r="AW894" s="19">
        <v>0</v>
      </c>
      <c r="AX894" s="19">
        <v>0</v>
      </c>
      <c r="AY894" s="20">
        <f t="shared" si="197"/>
        <v>0</v>
      </c>
      <c r="AZ894" s="19">
        <f t="shared" si="201"/>
        <v>0</v>
      </c>
      <c r="BA894" s="21">
        <v>1.4712000000000001</v>
      </c>
      <c r="BB894" s="21">
        <v>2.0617000000000001</v>
      </c>
      <c r="BC894" s="22"/>
      <c r="BD894" s="19">
        <v>0</v>
      </c>
      <c r="BE894" s="19">
        <f t="shared" si="202"/>
        <v>0</v>
      </c>
      <c r="BF894" s="19">
        <f t="shared" si="203"/>
        <v>0</v>
      </c>
      <c r="BG894" s="23">
        <v>3.4819999999999997E-2</v>
      </c>
      <c r="BH894" s="23">
        <f t="shared" si="204"/>
        <v>3.4819999999999997E-2</v>
      </c>
      <c r="BI894" s="19">
        <v>0</v>
      </c>
      <c r="BJ894" s="19">
        <v>0</v>
      </c>
      <c r="BK894" s="19">
        <f t="shared" si="199"/>
        <v>0</v>
      </c>
      <c r="BL894" s="19">
        <f t="shared" si="199"/>
        <v>0</v>
      </c>
      <c r="BM894" s="19">
        <v>0</v>
      </c>
      <c r="BN894" s="19">
        <v>0</v>
      </c>
      <c r="BO894" s="19">
        <f t="shared" si="198"/>
        <v>0</v>
      </c>
      <c r="BP894" s="24">
        <f t="shared" si="200"/>
        <v>0</v>
      </c>
      <c r="BQ894" s="24">
        <f t="shared" si="200"/>
        <v>0</v>
      </c>
      <c r="BR894" s="24">
        <f t="shared" si="205"/>
        <v>0</v>
      </c>
    </row>
    <row r="895" spans="1:70" s="25" customFormat="1" ht="14.25" x14ac:dyDescent="0.2">
      <c r="A895" s="14">
        <v>1233</v>
      </c>
      <c r="B895" s="14"/>
      <c r="C895" s="15"/>
      <c r="D895" s="16">
        <v>10421</v>
      </c>
      <c r="E895" s="15" t="s">
        <v>7152</v>
      </c>
      <c r="F895" s="15" t="s">
        <v>7153</v>
      </c>
      <c r="G895" s="17" t="s">
        <v>7154</v>
      </c>
      <c r="H895" s="17" t="s">
        <v>7155</v>
      </c>
      <c r="I895" s="17" t="s">
        <v>86</v>
      </c>
      <c r="J895" s="15" t="s">
        <v>7156</v>
      </c>
      <c r="K895" s="15" t="s">
        <v>7157</v>
      </c>
      <c r="L895" s="18" t="s">
        <v>7158</v>
      </c>
      <c r="M895" s="15" t="s">
        <v>5423</v>
      </c>
      <c r="N895" s="15" t="s">
        <v>5424</v>
      </c>
      <c r="O895" s="16">
        <v>510</v>
      </c>
      <c r="P895" s="15" t="s">
        <v>118</v>
      </c>
      <c r="Q895" s="15">
        <v>35000</v>
      </c>
      <c r="R895" s="15">
        <v>242900</v>
      </c>
      <c r="S895" s="15">
        <v>277900</v>
      </c>
      <c r="T895" s="15">
        <v>0.159</v>
      </c>
      <c r="U895" s="15" t="s">
        <v>3335</v>
      </c>
      <c r="V895" s="15" t="s">
        <v>76</v>
      </c>
      <c r="W895" s="16">
        <v>1</v>
      </c>
      <c r="X895" s="16">
        <v>1</v>
      </c>
      <c r="Y895" s="15">
        <v>7097</v>
      </c>
      <c r="Z895" s="15">
        <v>0.16300000000000001</v>
      </c>
      <c r="AA895" s="15" t="s">
        <v>6460</v>
      </c>
      <c r="AB895" s="15" t="s">
        <v>78</v>
      </c>
      <c r="AC895" s="15">
        <v>248485</v>
      </c>
      <c r="AD895" s="26">
        <v>40777</v>
      </c>
      <c r="AE895" s="15" t="s">
        <v>78</v>
      </c>
      <c r="AF895" s="15" t="s">
        <v>78</v>
      </c>
      <c r="AG895" s="16">
        <v>1</v>
      </c>
      <c r="AH895" s="15" t="s">
        <v>7159</v>
      </c>
      <c r="AI895" s="15" t="s">
        <v>78</v>
      </c>
      <c r="AJ895" s="15">
        <v>7097.296875</v>
      </c>
      <c r="AK895" s="15">
        <v>361.56637299900001</v>
      </c>
      <c r="AL895" s="15">
        <v>3089742.0603100001</v>
      </c>
      <c r="AM895" s="15">
        <v>1425368.95279</v>
      </c>
      <c r="AN895" s="14"/>
      <c r="AO895" s="14"/>
      <c r="AP895" s="19">
        <v>35000</v>
      </c>
      <c r="AQ895" s="19">
        <v>232000</v>
      </c>
      <c r="AR895" s="19">
        <v>0</v>
      </c>
      <c r="AS895" s="19">
        <v>0</v>
      </c>
      <c r="AT895" s="19">
        <f t="shared" si="188"/>
        <v>267000</v>
      </c>
      <c r="AU895" s="19">
        <v>45000</v>
      </c>
      <c r="AV895" s="19">
        <v>3000</v>
      </c>
      <c r="AW895" s="19">
        <v>77700</v>
      </c>
      <c r="AX895" s="19">
        <v>0</v>
      </c>
      <c r="AY895" s="20">
        <f t="shared" si="197"/>
        <v>125700</v>
      </c>
      <c r="AZ895" s="19">
        <f t="shared" si="201"/>
        <v>141300</v>
      </c>
      <c r="BA895" s="21">
        <v>1.4712000000000001</v>
      </c>
      <c r="BB895" s="21">
        <v>2.0617000000000001</v>
      </c>
      <c r="BC895" s="22"/>
      <c r="BD895" s="19">
        <v>2670</v>
      </c>
      <c r="BE895" s="19">
        <f t="shared" si="202"/>
        <v>2078.8056000000001</v>
      </c>
      <c r="BF895" s="19">
        <f t="shared" si="203"/>
        <v>2913.1821</v>
      </c>
      <c r="BG895" s="23">
        <v>3.4819999999999997E-2</v>
      </c>
      <c r="BH895" s="23">
        <f t="shared" si="204"/>
        <v>3.4819999999999997E-2</v>
      </c>
      <c r="BI895" s="19">
        <v>72.384010992</v>
      </c>
      <c r="BJ895" s="19">
        <v>101.43700072199999</v>
      </c>
      <c r="BK895" s="19">
        <f t="shared" si="199"/>
        <v>2006.4215890080002</v>
      </c>
      <c r="BL895" s="19">
        <f t="shared" si="199"/>
        <v>2811.745099278</v>
      </c>
      <c r="BM895" s="19">
        <v>0</v>
      </c>
      <c r="BN895" s="19">
        <v>141.745099278</v>
      </c>
      <c r="BO895" s="19">
        <f t="shared" si="198"/>
        <v>141.745099278</v>
      </c>
      <c r="BP895" s="24">
        <f t="shared" si="200"/>
        <v>2006.4215890080002</v>
      </c>
      <c r="BQ895" s="24">
        <f t="shared" si="200"/>
        <v>2670</v>
      </c>
      <c r="BR895" s="24">
        <f t="shared" si="205"/>
        <v>663.57841099199982</v>
      </c>
    </row>
    <row r="896" spans="1:70" s="25" customFormat="1" ht="25.5" x14ac:dyDescent="0.2">
      <c r="A896" s="14">
        <v>1234</v>
      </c>
      <c r="B896" s="14"/>
      <c r="C896" s="15"/>
      <c r="D896" s="16">
        <v>12311</v>
      </c>
      <c r="E896" s="15" t="s">
        <v>7160</v>
      </c>
      <c r="F896" s="15" t="s">
        <v>7161</v>
      </c>
      <c r="G896" s="17" t="s">
        <v>7162</v>
      </c>
      <c r="H896" s="17" t="s">
        <v>7163</v>
      </c>
      <c r="I896" s="17" t="s">
        <v>86</v>
      </c>
      <c r="J896" s="15" t="s">
        <v>7164</v>
      </c>
      <c r="K896" s="15" t="s">
        <v>4004</v>
      </c>
      <c r="L896" s="18" t="s">
        <v>7165</v>
      </c>
      <c r="M896" s="15" t="s">
        <v>6225</v>
      </c>
      <c r="N896" s="15" t="s">
        <v>6226</v>
      </c>
      <c r="O896" s="16">
        <v>510</v>
      </c>
      <c r="P896" s="15" t="s">
        <v>118</v>
      </c>
      <c r="Q896" s="15">
        <v>35000</v>
      </c>
      <c r="R896" s="15">
        <v>150600</v>
      </c>
      <c r="S896" s="15">
        <v>185600</v>
      </c>
      <c r="T896" s="15">
        <v>0.20300000000000001</v>
      </c>
      <c r="U896" s="15" t="s">
        <v>3335</v>
      </c>
      <c r="V896" s="15" t="s">
        <v>76</v>
      </c>
      <c r="W896" s="16">
        <v>1</v>
      </c>
      <c r="X896" s="16">
        <v>1</v>
      </c>
      <c r="Y896" s="15">
        <v>9025</v>
      </c>
      <c r="Z896" s="15">
        <v>0.20699999999999999</v>
      </c>
      <c r="AA896" s="15" t="s">
        <v>6460</v>
      </c>
      <c r="AB896" s="15" t="s">
        <v>78</v>
      </c>
      <c r="AC896" s="15">
        <v>161260</v>
      </c>
      <c r="AD896" s="26">
        <v>40451</v>
      </c>
      <c r="AE896" s="15" t="s">
        <v>78</v>
      </c>
      <c r="AF896" s="15" t="s">
        <v>78</v>
      </c>
      <c r="AG896" s="16">
        <v>1</v>
      </c>
      <c r="AH896" s="15" t="s">
        <v>7166</v>
      </c>
      <c r="AI896" s="15" t="s">
        <v>78</v>
      </c>
      <c r="AJ896" s="15">
        <v>9024.7197265600007</v>
      </c>
      <c r="AK896" s="15">
        <v>406.76591692300002</v>
      </c>
      <c r="AL896" s="15">
        <v>3089715.6756600002</v>
      </c>
      <c r="AM896" s="15">
        <v>1425312.0239800001</v>
      </c>
      <c r="AN896" s="14"/>
      <c r="AO896" s="14"/>
      <c r="AP896" s="19">
        <v>35000</v>
      </c>
      <c r="AQ896" s="19">
        <v>139200</v>
      </c>
      <c r="AR896" s="19">
        <v>0</v>
      </c>
      <c r="AS896" s="19">
        <v>0</v>
      </c>
      <c r="AT896" s="19">
        <f t="shared" si="188"/>
        <v>174200</v>
      </c>
      <c r="AU896" s="19">
        <v>45000</v>
      </c>
      <c r="AV896" s="19">
        <v>0</v>
      </c>
      <c r="AW896" s="19">
        <v>45220</v>
      </c>
      <c r="AX896" s="19">
        <v>12480</v>
      </c>
      <c r="AY896" s="20">
        <f t="shared" si="197"/>
        <v>102700</v>
      </c>
      <c r="AZ896" s="19">
        <f t="shared" si="201"/>
        <v>71500</v>
      </c>
      <c r="BA896" s="21">
        <v>1.4712000000000001</v>
      </c>
      <c r="BB896" s="21">
        <v>2.0617000000000001</v>
      </c>
      <c r="BC896" s="22"/>
      <c r="BD896" s="19">
        <v>1742</v>
      </c>
      <c r="BE896" s="19">
        <f t="shared" si="202"/>
        <v>1051.9080000000001</v>
      </c>
      <c r="BF896" s="19">
        <f t="shared" si="203"/>
        <v>1474.1155000000001</v>
      </c>
      <c r="BG896" s="23">
        <v>3.4819999999999997E-2</v>
      </c>
      <c r="BH896" s="23">
        <f t="shared" si="204"/>
        <v>3.4819999999999997E-2</v>
      </c>
      <c r="BI896" s="19">
        <v>36.62743656</v>
      </c>
      <c r="BJ896" s="19">
        <v>51.328701709999997</v>
      </c>
      <c r="BK896" s="19">
        <f t="shared" si="199"/>
        <v>1015.2805634400002</v>
      </c>
      <c r="BL896" s="19">
        <f t="shared" si="199"/>
        <v>1422.7867982900002</v>
      </c>
      <c r="BM896" s="19">
        <v>0</v>
      </c>
      <c r="BN896" s="19">
        <v>0</v>
      </c>
      <c r="BO896" s="19">
        <f t="shared" si="198"/>
        <v>0</v>
      </c>
      <c r="BP896" s="24">
        <f t="shared" si="200"/>
        <v>1015.2805634400002</v>
      </c>
      <c r="BQ896" s="24">
        <f t="shared" si="200"/>
        <v>1422.7867982900002</v>
      </c>
      <c r="BR896" s="24">
        <f t="shared" si="205"/>
        <v>407.50623485000006</v>
      </c>
    </row>
    <row r="897" spans="1:70" s="25" customFormat="1" ht="14.25" x14ac:dyDescent="0.2">
      <c r="A897" s="14">
        <v>1235</v>
      </c>
      <c r="B897" s="14"/>
      <c r="C897" s="15"/>
      <c r="D897" s="16">
        <v>32615</v>
      </c>
      <c r="E897" s="15" t="s">
        <v>7167</v>
      </c>
      <c r="F897" s="15" t="s">
        <v>7168</v>
      </c>
      <c r="G897" s="17" t="s">
        <v>7169</v>
      </c>
      <c r="H897" s="17" t="s">
        <v>7170</v>
      </c>
      <c r="I897" s="17" t="s">
        <v>86</v>
      </c>
      <c r="J897" s="15" t="s">
        <v>7171</v>
      </c>
      <c r="K897" s="15" t="s">
        <v>7172</v>
      </c>
      <c r="L897" s="18" t="s">
        <v>7173</v>
      </c>
      <c r="M897" s="15" t="s">
        <v>5423</v>
      </c>
      <c r="N897" s="15" t="s">
        <v>5424</v>
      </c>
      <c r="O897" s="16">
        <v>510</v>
      </c>
      <c r="P897" s="15" t="s">
        <v>118</v>
      </c>
      <c r="Q897" s="15">
        <v>35000</v>
      </c>
      <c r="R897" s="15">
        <v>218300</v>
      </c>
      <c r="S897" s="15">
        <v>253300</v>
      </c>
      <c r="T897" s="15">
        <v>0.21199999999999999</v>
      </c>
      <c r="U897" s="15" t="s">
        <v>3335</v>
      </c>
      <c r="V897" s="15" t="s">
        <v>76</v>
      </c>
      <c r="W897" s="16">
        <v>1</v>
      </c>
      <c r="X897" s="16">
        <v>1</v>
      </c>
      <c r="Y897" s="15">
        <v>9589</v>
      </c>
      <c r="Z897" s="15">
        <v>0.22</v>
      </c>
      <c r="AA897" s="15" t="s">
        <v>6460</v>
      </c>
      <c r="AB897" s="15" t="s">
        <v>78</v>
      </c>
      <c r="AC897" s="15">
        <v>276000</v>
      </c>
      <c r="AD897" s="26">
        <v>42559</v>
      </c>
      <c r="AE897" s="15" t="s">
        <v>78</v>
      </c>
      <c r="AF897" s="15" t="s">
        <v>78</v>
      </c>
      <c r="AG897" s="16">
        <v>1</v>
      </c>
      <c r="AH897" s="15" t="s">
        <v>7174</v>
      </c>
      <c r="AI897" s="15" t="s">
        <v>78</v>
      </c>
      <c r="AJ897" s="15">
        <v>9588.6176757800004</v>
      </c>
      <c r="AK897" s="15">
        <v>417.12468736900001</v>
      </c>
      <c r="AL897" s="15">
        <v>3089701.3705899999</v>
      </c>
      <c r="AM897" s="15">
        <v>1425246.88142</v>
      </c>
      <c r="AN897" s="14"/>
      <c r="AO897" s="14"/>
      <c r="AP897" s="19">
        <v>35000</v>
      </c>
      <c r="AQ897" s="19">
        <v>210600</v>
      </c>
      <c r="AR897" s="19">
        <v>0</v>
      </c>
      <c r="AS897" s="19">
        <v>0</v>
      </c>
      <c r="AT897" s="19">
        <f t="shared" si="188"/>
        <v>245600</v>
      </c>
      <c r="AU897" s="19">
        <v>45000</v>
      </c>
      <c r="AV897" s="19">
        <v>0</v>
      </c>
      <c r="AW897" s="19">
        <v>70210</v>
      </c>
      <c r="AX897" s="19">
        <v>0</v>
      </c>
      <c r="AY897" s="20">
        <f t="shared" si="197"/>
        <v>115210</v>
      </c>
      <c r="AZ897" s="19">
        <f t="shared" si="201"/>
        <v>130390</v>
      </c>
      <c r="BA897" s="21">
        <v>1.4712000000000001</v>
      </c>
      <c r="BB897" s="21">
        <v>2.0617000000000001</v>
      </c>
      <c r="BC897" s="22"/>
      <c r="BD897" s="19">
        <v>2456</v>
      </c>
      <c r="BE897" s="19">
        <f t="shared" si="202"/>
        <v>1918.2976800000001</v>
      </c>
      <c r="BF897" s="19">
        <f t="shared" si="203"/>
        <v>2688.2506300000005</v>
      </c>
      <c r="BG897" s="23">
        <v>3.4819999999999997E-2</v>
      </c>
      <c r="BH897" s="23">
        <f t="shared" si="204"/>
        <v>3.4819999999999997E-2</v>
      </c>
      <c r="BI897" s="19">
        <v>66.795125217600003</v>
      </c>
      <c r="BJ897" s="19">
        <v>93.60488693660001</v>
      </c>
      <c r="BK897" s="19">
        <f t="shared" si="199"/>
        <v>1851.5025547824002</v>
      </c>
      <c r="BL897" s="19">
        <f t="shared" si="199"/>
        <v>2594.6457430634005</v>
      </c>
      <c r="BM897" s="19">
        <v>0</v>
      </c>
      <c r="BN897" s="19">
        <v>138.64574306340046</v>
      </c>
      <c r="BO897" s="19">
        <f t="shared" si="198"/>
        <v>138.64574306340046</v>
      </c>
      <c r="BP897" s="24">
        <f t="shared" si="200"/>
        <v>1851.5025547824002</v>
      </c>
      <c r="BQ897" s="24">
        <f t="shared" si="200"/>
        <v>2456</v>
      </c>
      <c r="BR897" s="24">
        <f t="shared" si="205"/>
        <v>604.49744521759976</v>
      </c>
    </row>
    <row r="898" spans="1:70" s="25" customFormat="1" ht="14.25" x14ac:dyDescent="0.2">
      <c r="A898" s="14">
        <v>1236</v>
      </c>
      <c r="B898" s="14"/>
      <c r="C898" s="15"/>
      <c r="D898" s="16">
        <v>27647</v>
      </c>
      <c r="E898" s="15" t="s">
        <v>7175</v>
      </c>
      <c r="F898" s="15" t="s">
        <v>7176</v>
      </c>
      <c r="G898" s="17" t="s">
        <v>7177</v>
      </c>
      <c r="H898" s="17" t="s">
        <v>7178</v>
      </c>
      <c r="I898" s="17" t="s">
        <v>86</v>
      </c>
      <c r="J898" s="15" t="s">
        <v>7179</v>
      </c>
      <c r="K898" s="15" t="s">
        <v>3825</v>
      </c>
      <c r="L898" s="18" t="s">
        <v>7180</v>
      </c>
      <c r="M898" s="15" t="s">
        <v>5423</v>
      </c>
      <c r="N898" s="15" t="s">
        <v>5424</v>
      </c>
      <c r="O898" s="16">
        <v>510</v>
      </c>
      <c r="P898" s="15" t="s">
        <v>118</v>
      </c>
      <c r="Q898" s="15">
        <v>35000</v>
      </c>
      <c r="R898" s="15">
        <v>207200</v>
      </c>
      <c r="S898" s="15">
        <v>242200</v>
      </c>
      <c r="T898" s="15">
        <v>0.20300000000000001</v>
      </c>
      <c r="U898" s="15" t="s">
        <v>3335</v>
      </c>
      <c r="V898" s="15" t="s">
        <v>76</v>
      </c>
      <c r="W898" s="16">
        <v>1</v>
      </c>
      <c r="X898" s="16">
        <v>1</v>
      </c>
      <c r="Y898" s="15">
        <v>9106</v>
      </c>
      <c r="Z898" s="15">
        <v>0.20899999999999999</v>
      </c>
      <c r="AA898" s="15" t="s">
        <v>6460</v>
      </c>
      <c r="AB898" s="15" t="s">
        <v>78</v>
      </c>
      <c r="AC898" s="15">
        <v>213835</v>
      </c>
      <c r="AD898" s="26">
        <v>40702</v>
      </c>
      <c r="AE898" s="15" t="s">
        <v>78</v>
      </c>
      <c r="AF898" s="15" t="s">
        <v>78</v>
      </c>
      <c r="AG898" s="16">
        <v>1</v>
      </c>
      <c r="AH898" s="15" t="s">
        <v>7181</v>
      </c>
      <c r="AI898" s="15" t="s">
        <v>78</v>
      </c>
      <c r="AJ898" s="15">
        <v>9106.4692382800004</v>
      </c>
      <c r="AK898" s="15">
        <v>401.08186981599999</v>
      </c>
      <c r="AL898" s="15">
        <v>3089705.5927200001</v>
      </c>
      <c r="AM898" s="15">
        <v>1425177.76988</v>
      </c>
      <c r="AN898" s="14"/>
      <c r="AO898" s="14"/>
      <c r="AP898" s="19">
        <v>35000</v>
      </c>
      <c r="AQ898" s="19">
        <v>197800</v>
      </c>
      <c r="AR898" s="19">
        <v>0</v>
      </c>
      <c r="AS898" s="19">
        <v>0</v>
      </c>
      <c r="AT898" s="19">
        <f t="shared" si="188"/>
        <v>232800</v>
      </c>
      <c r="AU898" s="19">
        <v>45000</v>
      </c>
      <c r="AV898" s="19">
        <v>3000</v>
      </c>
      <c r="AW898" s="19">
        <v>65730</v>
      </c>
      <c r="AX898" s="19">
        <v>24960</v>
      </c>
      <c r="AY898" s="20">
        <f t="shared" si="197"/>
        <v>138690</v>
      </c>
      <c r="AZ898" s="19">
        <f t="shared" si="201"/>
        <v>94110</v>
      </c>
      <c r="BA898" s="21">
        <v>1.4712000000000001</v>
      </c>
      <c r="BB898" s="21">
        <v>2.0617000000000001</v>
      </c>
      <c r="BC898" s="22"/>
      <c r="BD898" s="19">
        <v>2328</v>
      </c>
      <c r="BE898" s="19">
        <f t="shared" si="202"/>
        <v>1384.5463200000002</v>
      </c>
      <c r="BF898" s="19">
        <f t="shared" si="203"/>
        <v>1940.2658700000002</v>
      </c>
      <c r="BG898" s="23">
        <v>3.4819999999999997E-2</v>
      </c>
      <c r="BH898" s="23">
        <f t="shared" si="204"/>
        <v>3.4819999999999997E-2</v>
      </c>
      <c r="BI898" s="19">
        <v>48.2099028624</v>
      </c>
      <c r="BJ898" s="19">
        <v>67.560057593400003</v>
      </c>
      <c r="BK898" s="19">
        <f t="shared" si="199"/>
        <v>1336.3364171376002</v>
      </c>
      <c r="BL898" s="19">
        <f t="shared" si="199"/>
        <v>1872.7058124066002</v>
      </c>
      <c r="BM898" s="19">
        <v>0</v>
      </c>
      <c r="BN898" s="19">
        <v>0</v>
      </c>
      <c r="BO898" s="19">
        <f t="shared" si="198"/>
        <v>0</v>
      </c>
      <c r="BP898" s="24">
        <f t="shared" si="200"/>
        <v>1336.3364171376002</v>
      </c>
      <c r="BQ898" s="24">
        <f t="shared" si="200"/>
        <v>1872.7058124066002</v>
      </c>
      <c r="BR898" s="24">
        <f t="shared" si="205"/>
        <v>536.36939526900005</v>
      </c>
    </row>
    <row r="899" spans="1:70" s="25" customFormat="1" ht="14.25" x14ac:dyDescent="0.2">
      <c r="A899" s="14">
        <v>1237</v>
      </c>
      <c r="B899" s="14"/>
      <c r="C899" s="15" t="s">
        <v>726</v>
      </c>
      <c r="D899" s="16">
        <v>18342</v>
      </c>
      <c r="E899" s="15" t="s">
        <v>7182</v>
      </c>
      <c r="F899" s="15" t="s">
        <v>7183</v>
      </c>
      <c r="G899" s="17" t="s">
        <v>7184</v>
      </c>
      <c r="H899" s="17" t="s">
        <v>7185</v>
      </c>
      <c r="I899" s="17" t="s">
        <v>86</v>
      </c>
      <c r="J899" s="15" t="s">
        <v>7186</v>
      </c>
      <c r="K899" s="15" t="s">
        <v>821</v>
      </c>
      <c r="L899" s="18" t="s">
        <v>7187</v>
      </c>
      <c r="M899" s="15" t="s">
        <v>6225</v>
      </c>
      <c r="N899" s="15" t="s">
        <v>6226</v>
      </c>
      <c r="O899" s="16">
        <v>510</v>
      </c>
      <c r="P899" s="15" t="s">
        <v>118</v>
      </c>
      <c r="Q899" s="15">
        <v>35000</v>
      </c>
      <c r="R899" s="15">
        <v>176500</v>
      </c>
      <c r="S899" s="15">
        <v>211500</v>
      </c>
      <c r="T899" s="15">
        <v>0.16500000000000001</v>
      </c>
      <c r="U899" s="15" t="s">
        <v>3335</v>
      </c>
      <c r="V899" s="15" t="s">
        <v>76</v>
      </c>
      <c r="W899" s="16">
        <v>1</v>
      </c>
      <c r="X899" s="16">
        <v>1</v>
      </c>
      <c r="Y899" s="15">
        <v>7368</v>
      </c>
      <c r="Z899" s="15">
        <v>0.16900000000000001</v>
      </c>
      <c r="AA899" s="15" t="s">
        <v>6460</v>
      </c>
      <c r="AB899" s="15" t="s">
        <v>78</v>
      </c>
      <c r="AC899" s="15">
        <v>200000</v>
      </c>
      <c r="AD899" s="26">
        <v>42332</v>
      </c>
      <c r="AE899" s="15" t="s">
        <v>78</v>
      </c>
      <c r="AF899" s="15" t="s">
        <v>78</v>
      </c>
      <c r="AG899" s="16">
        <v>1</v>
      </c>
      <c r="AH899" s="15" t="s">
        <v>7188</v>
      </c>
      <c r="AI899" s="15" t="s">
        <v>78</v>
      </c>
      <c r="AJ899" s="15">
        <v>7368.2998046900002</v>
      </c>
      <c r="AK899" s="15">
        <v>366.64078190999999</v>
      </c>
      <c r="AL899" s="15">
        <v>3089706.1466199998</v>
      </c>
      <c r="AM899" s="15">
        <v>1425112.1362600001</v>
      </c>
      <c r="AN899" s="14"/>
      <c r="AO899" s="14"/>
      <c r="AP899" s="19">
        <v>35000</v>
      </c>
      <c r="AQ899" s="19">
        <v>163200</v>
      </c>
      <c r="AR899" s="19">
        <v>0</v>
      </c>
      <c r="AS899" s="19">
        <v>0</v>
      </c>
      <c r="AT899" s="19">
        <f t="shared" si="188"/>
        <v>198200</v>
      </c>
      <c r="AU899" s="19">
        <v>45000</v>
      </c>
      <c r="AV899" s="19">
        <v>3000</v>
      </c>
      <c r="AW899" s="19">
        <v>53620</v>
      </c>
      <c r="AX899" s="19">
        <v>24960</v>
      </c>
      <c r="AY899" s="20">
        <f t="shared" si="197"/>
        <v>126580</v>
      </c>
      <c r="AZ899" s="19">
        <f t="shared" si="201"/>
        <v>71620</v>
      </c>
      <c r="BA899" s="21">
        <v>1.4712000000000001</v>
      </c>
      <c r="BB899" s="21">
        <v>2.0617000000000001</v>
      </c>
      <c r="BC899" s="22"/>
      <c r="BD899" s="19">
        <v>1982</v>
      </c>
      <c r="BE899" s="19">
        <f t="shared" si="202"/>
        <v>1053.67344</v>
      </c>
      <c r="BF899" s="19">
        <f t="shared" si="203"/>
        <v>1476.5895400000002</v>
      </c>
      <c r="BG899" s="23">
        <v>3.4819999999999997E-2</v>
      </c>
      <c r="BH899" s="23">
        <f t="shared" si="204"/>
        <v>3.4819999999999997E-2</v>
      </c>
      <c r="BI899" s="19">
        <v>36.688909180799996</v>
      </c>
      <c r="BJ899" s="19">
        <v>51.414847782800003</v>
      </c>
      <c r="BK899" s="19">
        <f t="shared" si="199"/>
        <v>1016.9845308192</v>
      </c>
      <c r="BL899" s="19">
        <f t="shared" si="199"/>
        <v>1425.1746922172001</v>
      </c>
      <c r="BM899" s="19">
        <v>0</v>
      </c>
      <c r="BN899" s="19">
        <v>0</v>
      </c>
      <c r="BO899" s="19">
        <f t="shared" si="198"/>
        <v>0</v>
      </c>
      <c r="BP899" s="24">
        <f t="shared" si="200"/>
        <v>1016.9845308192</v>
      </c>
      <c r="BQ899" s="24">
        <f t="shared" si="200"/>
        <v>1425.1746922172001</v>
      </c>
      <c r="BR899" s="24">
        <f t="shared" si="205"/>
        <v>408.1901613980001</v>
      </c>
    </row>
    <row r="900" spans="1:70" s="25" customFormat="1" ht="14.25" x14ac:dyDescent="0.2">
      <c r="A900" s="14">
        <v>1238</v>
      </c>
      <c r="B900" s="14"/>
      <c r="C900" s="15" t="s">
        <v>7189</v>
      </c>
      <c r="D900" s="16">
        <v>31054</v>
      </c>
      <c r="E900" s="15" t="s">
        <v>7190</v>
      </c>
      <c r="F900" s="15" t="s">
        <v>7191</v>
      </c>
      <c r="G900" s="17" t="s">
        <v>7192</v>
      </c>
      <c r="H900" s="17" t="s">
        <v>7193</v>
      </c>
      <c r="I900" s="17" t="s">
        <v>86</v>
      </c>
      <c r="J900" s="15" t="s">
        <v>7194</v>
      </c>
      <c r="K900" s="15" t="s">
        <v>7195</v>
      </c>
      <c r="L900" s="18" t="s">
        <v>7196</v>
      </c>
      <c r="M900" s="15" t="s">
        <v>5423</v>
      </c>
      <c r="N900" s="15" t="s">
        <v>5424</v>
      </c>
      <c r="O900" s="16">
        <v>510</v>
      </c>
      <c r="P900" s="15" t="s">
        <v>118</v>
      </c>
      <c r="Q900" s="15">
        <v>35000</v>
      </c>
      <c r="R900" s="15">
        <v>218000</v>
      </c>
      <c r="S900" s="15">
        <v>253000</v>
      </c>
      <c r="T900" s="15">
        <v>0.16500000000000001</v>
      </c>
      <c r="U900" s="15" t="s">
        <v>3335</v>
      </c>
      <c r="V900" s="15" t="s">
        <v>76</v>
      </c>
      <c r="W900" s="16">
        <v>1</v>
      </c>
      <c r="X900" s="16">
        <v>1</v>
      </c>
      <c r="Y900" s="15">
        <v>7622</v>
      </c>
      <c r="Z900" s="15">
        <v>0.17499999999999999</v>
      </c>
      <c r="AA900" s="15" t="s">
        <v>6460</v>
      </c>
      <c r="AB900" s="15" t="s">
        <v>78</v>
      </c>
      <c r="AC900" s="15">
        <v>234000</v>
      </c>
      <c r="AD900" s="26">
        <v>41474</v>
      </c>
      <c r="AE900" s="15" t="s">
        <v>78</v>
      </c>
      <c r="AF900" s="15" t="s">
        <v>78</v>
      </c>
      <c r="AG900" s="16">
        <v>1</v>
      </c>
      <c r="AH900" s="15" t="s">
        <v>7197</v>
      </c>
      <c r="AI900" s="15" t="s">
        <v>78</v>
      </c>
      <c r="AJ900" s="15">
        <v>7621.9433593800004</v>
      </c>
      <c r="AK900" s="15">
        <v>373.12710278200001</v>
      </c>
      <c r="AL900" s="15">
        <v>3089708.9842400001</v>
      </c>
      <c r="AM900" s="15">
        <v>1425052.2330499999</v>
      </c>
      <c r="AN900" s="14"/>
      <c r="AO900" s="14"/>
      <c r="AP900" s="19">
        <v>35000</v>
      </c>
      <c r="AQ900" s="19">
        <v>210400</v>
      </c>
      <c r="AR900" s="19">
        <v>0</v>
      </c>
      <c r="AS900" s="19">
        <v>0</v>
      </c>
      <c r="AT900" s="19">
        <f t="shared" si="188"/>
        <v>245400</v>
      </c>
      <c r="AU900" s="19">
        <v>45000</v>
      </c>
      <c r="AV900" s="19">
        <v>3000</v>
      </c>
      <c r="AW900" s="19">
        <v>70140</v>
      </c>
      <c r="AX900" s="19">
        <v>0</v>
      </c>
      <c r="AY900" s="20">
        <f t="shared" si="197"/>
        <v>118140</v>
      </c>
      <c r="AZ900" s="19">
        <f t="shared" si="201"/>
        <v>127260</v>
      </c>
      <c r="BA900" s="21">
        <v>1.4712000000000001</v>
      </c>
      <c r="BB900" s="21">
        <v>2.0617000000000001</v>
      </c>
      <c r="BC900" s="22"/>
      <c r="BD900" s="19">
        <v>2454</v>
      </c>
      <c r="BE900" s="19">
        <f t="shared" si="202"/>
        <v>1872.2491199999999</v>
      </c>
      <c r="BF900" s="19">
        <f t="shared" si="203"/>
        <v>2623.7194199999999</v>
      </c>
      <c r="BG900" s="23">
        <v>3.4819999999999997E-2</v>
      </c>
      <c r="BH900" s="23">
        <f t="shared" si="204"/>
        <v>3.4819999999999997E-2</v>
      </c>
      <c r="BI900" s="19">
        <v>65.191714358399992</v>
      </c>
      <c r="BJ900" s="19">
        <v>91.357910204399985</v>
      </c>
      <c r="BK900" s="19">
        <f t="shared" si="199"/>
        <v>1807.0574056415999</v>
      </c>
      <c r="BL900" s="19">
        <f t="shared" si="199"/>
        <v>2532.3615097955999</v>
      </c>
      <c r="BM900" s="19">
        <v>0</v>
      </c>
      <c r="BN900" s="19">
        <v>78.361509795599886</v>
      </c>
      <c r="BO900" s="19">
        <f t="shared" si="198"/>
        <v>78.361509795599886</v>
      </c>
      <c r="BP900" s="24">
        <f t="shared" si="200"/>
        <v>1807.0574056415999</v>
      </c>
      <c r="BQ900" s="24">
        <f t="shared" si="200"/>
        <v>2454</v>
      </c>
      <c r="BR900" s="24">
        <f t="shared" si="205"/>
        <v>646.94259435840013</v>
      </c>
    </row>
    <row r="901" spans="1:70" s="25" customFormat="1" ht="14.25" x14ac:dyDescent="0.2">
      <c r="A901" s="14">
        <v>1239</v>
      </c>
      <c r="B901" s="14"/>
      <c r="C901" s="15" t="s">
        <v>7189</v>
      </c>
      <c r="D901" s="16">
        <v>31946</v>
      </c>
      <c r="E901" s="15" t="s">
        <v>7198</v>
      </c>
      <c r="F901" s="15" t="s">
        <v>7199</v>
      </c>
      <c r="G901" s="17" t="s">
        <v>7192</v>
      </c>
      <c r="H901" s="17" t="s">
        <v>7200</v>
      </c>
      <c r="I901" s="17" t="s">
        <v>86</v>
      </c>
      <c r="J901" s="15" t="s">
        <v>7201</v>
      </c>
      <c r="K901" s="15" t="s">
        <v>7195</v>
      </c>
      <c r="L901" s="18" t="s">
        <v>7202</v>
      </c>
      <c r="M901" s="15" t="s">
        <v>6225</v>
      </c>
      <c r="N901" s="15" t="s">
        <v>6226</v>
      </c>
      <c r="O901" s="16">
        <v>510</v>
      </c>
      <c r="P901" s="15" t="s">
        <v>118</v>
      </c>
      <c r="Q901" s="15">
        <v>35000</v>
      </c>
      <c r="R901" s="15">
        <v>209400</v>
      </c>
      <c r="S901" s="15">
        <v>244400</v>
      </c>
      <c r="T901" s="15">
        <v>0.16500000000000001</v>
      </c>
      <c r="U901" s="15" t="s">
        <v>3335</v>
      </c>
      <c r="V901" s="15" t="s">
        <v>76</v>
      </c>
      <c r="W901" s="16">
        <v>1</v>
      </c>
      <c r="X901" s="16">
        <v>1</v>
      </c>
      <c r="Y901" s="15">
        <v>7773</v>
      </c>
      <c r="Z901" s="15">
        <v>0.17799999999999999</v>
      </c>
      <c r="AA901" s="15" t="s">
        <v>6460</v>
      </c>
      <c r="AB901" s="15" t="s">
        <v>78</v>
      </c>
      <c r="AC901" s="15">
        <v>240000</v>
      </c>
      <c r="AD901" s="26">
        <v>42541</v>
      </c>
      <c r="AE901" s="15" t="s">
        <v>78</v>
      </c>
      <c r="AF901" s="15" t="s">
        <v>78</v>
      </c>
      <c r="AG901" s="16">
        <v>1</v>
      </c>
      <c r="AH901" s="15" t="s">
        <v>7203</v>
      </c>
      <c r="AI901" s="15" t="s">
        <v>78</v>
      </c>
      <c r="AJ901" s="15">
        <v>7773.2299804699996</v>
      </c>
      <c r="AK901" s="15">
        <v>377.23323355399998</v>
      </c>
      <c r="AL901" s="15">
        <v>3089712.5100400001</v>
      </c>
      <c r="AM901" s="15">
        <v>1424991.6333999999</v>
      </c>
      <c r="AN901" s="14"/>
      <c r="AO901" s="14"/>
      <c r="AP901" s="19">
        <v>35000</v>
      </c>
      <c r="AQ901" s="19">
        <v>191700</v>
      </c>
      <c r="AR901" s="19">
        <v>0</v>
      </c>
      <c r="AS901" s="19">
        <v>0</v>
      </c>
      <c r="AT901" s="19">
        <f t="shared" si="188"/>
        <v>226700</v>
      </c>
      <c r="AU901" s="19">
        <v>45000</v>
      </c>
      <c r="AV901" s="19">
        <v>3000</v>
      </c>
      <c r="AW901" s="19">
        <v>63595</v>
      </c>
      <c r="AX901" s="19">
        <v>0</v>
      </c>
      <c r="AY901" s="20">
        <f t="shared" si="197"/>
        <v>111595</v>
      </c>
      <c r="AZ901" s="19">
        <f t="shared" si="201"/>
        <v>115105</v>
      </c>
      <c r="BA901" s="21">
        <v>1.4712000000000001</v>
      </c>
      <c r="BB901" s="21">
        <v>2.0617000000000001</v>
      </c>
      <c r="BC901" s="22"/>
      <c r="BD901" s="19">
        <v>2267</v>
      </c>
      <c r="BE901" s="19">
        <f t="shared" si="202"/>
        <v>1693.4247600000001</v>
      </c>
      <c r="BF901" s="19">
        <f t="shared" si="203"/>
        <v>2373.1197849999999</v>
      </c>
      <c r="BG901" s="23">
        <v>3.4819999999999997E-2</v>
      </c>
      <c r="BH901" s="23">
        <f t="shared" si="204"/>
        <v>3.4819999999999997E-2</v>
      </c>
      <c r="BI901" s="19">
        <v>58.965050143199996</v>
      </c>
      <c r="BJ901" s="19">
        <v>82.632030913699992</v>
      </c>
      <c r="BK901" s="19">
        <f t="shared" si="199"/>
        <v>1634.4597098568001</v>
      </c>
      <c r="BL901" s="19">
        <f t="shared" si="199"/>
        <v>2290.4877540862999</v>
      </c>
      <c r="BM901" s="19">
        <v>0</v>
      </c>
      <c r="BN901" s="19">
        <v>23.487754086299901</v>
      </c>
      <c r="BO901" s="19">
        <f t="shared" si="198"/>
        <v>23.487754086299901</v>
      </c>
      <c r="BP901" s="24">
        <f t="shared" si="200"/>
        <v>1634.4597098568001</v>
      </c>
      <c r="BQ901" s="24">
        <f t="shared" si="200"/>
        <v>2267</v>
      </c>
      <c r="BR901" s="24">
        <f t="shared" si="205"/>
        <v>632.54029014319985</v>
      </c>
    </row>
    <row r="902" spans="1:70" s="25" customFormat="1" ht="14.25" x14ac:dyDescent="0.2">
      <c r="A902" s="14">
        <v>1240</v>
      </c>
      <c r="B902" s="14"/>
      <c r="C902" s="15" t="s">
        <v>7204</v>
      </c>
      <c r="D902" s="16">
        <v>35009</v>
      </c>
      <c r="E902" s="15" t="s">
        <v>7205</v>
      </c>
      <c r="F902" s="15" t="s">
        <v>7204</v>
      </c>
      <c r="G902" s="17" t="s">
        <v>7206</v>
      </c>
      <c r="H902" s="17" t="s">
        <v>7207</v>
      </c>
      <c r="I902" s="17" t="s">
        <v>86</v>
      </c>
      <c r="J902" s="15" t="s">
        <v>7208</v>
      </c>
      <c r="K902" s="15" t="s">
        <v>4706</v>
      </c>
      <c r="L902" s="18" t="s">
        <v>7209</v>
      </c>
      <c r="M902" s="15" t="s">
        <v>5423</v>
      </c>
      <c r="N902" s="15" t="s">
        <v>5424</v>
      </c>
      <c r="O902" s="16">
        <v>510</v>
      </c>
      <c r="P902" s="15" t="s">
        <v>118</v>
      </c>
      <c r="Q902" s="15">
        <v>35000</v>
      </c>
      <c r="R902" s="15">
        <v>246000</v>
      </c>
      <c r="S902" s="15">
        <v>281000</v>
      </c>
      <c r="T902" s="15">
        <v>0.189</v>
      </c>
      <c r="U902" s="15" t="s">
        <v>3335</v>
      </c>
      <c r="V902" s="15" t="s">
        <v>76</v>
      </c>
      <c r="W902" s="16">
        <v>1</v>
      </c>
      <c r="X902" s="16">
        <v>1</v>
      </c>
      <c r="Y902" s="15">
        <v>8973</v>
      </c>
      <c r="Z902" s="15">
        <v>0.20599999999999999</v>
      </c>
      <c r="AA902" s="15" t="s">
        <v>6460</v>
      </c>
      <c r="AB902" s="15" t="s">
        <v>78</v>
      </c>
      <c r="AC902" s="15">
        <v>324900</v>
      </c>
      <c r="AD902" s="26">
        <v>42544</v>
      </c>
      <c r="AE902" s="15" t="s">
        <v>78</v>
      </c>
      <c r="AF902" s="15" t="s">
        <v>78</v>
      </c>
      <c r="AG902" s="16">
        <v>1</v>
      </c>
      <c r="AH902" s="15" t="s">
        <v>7210</v>
      </c>
      <c r="AI902" s="15" t="s">
        <v>78</v>
      </c>
      <c r="AJ902" s="15">
        <v>8973.3271484399993</v>
      </c>
      <c r="AK902" s="15">
        <v>393.18767207000002</v>
      </c>
      <c r="AL902" s="15">
        <v>3089713.81825</v>
      </c>
      <c r="AM902" s="15">
        <v>1424926.24441</v>
      </c>
      <c r="AN902" s="14"/>
      <c r="AO902" s="14"/>
      <c r="AP902" s="19">
        <v>35000</v>
      </c>
      <c r="AQ902" s="19">
        <v>237400</v>
      </c>
      <c r="AR902" s="19">
        <v>0</v>
      </c>
      <c r="AS902" s="19">
        <v>0</v>
      </c>
      <c r="AT902" s="19">
        <f t="shared" si="188"/>
        <v>272400</v>
      </c>
      <c r="AU902" s="19">
        <v>45000</v>
      </c>
      <c r="AV902" s="19">
        <v>3000</v>
      </c>
      <c r="AW902" s="19">
        <v>79590</v>
      </c>
      <c r="AX902" s="19">
        <v>0</v>
      </c>
      <c r="AY902" s="20">
        <f t="shared" si="197"/>
        <v>127590</v>
      </c>
      <c r="AZ902" s="19">
        <f t="shared" si="201"/>
        <v>144810</v>
      </c>
      <c r="BA902" s="21">
        <v>1.4712000000000001</v>
      </c>
      <c r="BB902" s="21">
        <v>2.0617000000000001</v>
      </c>
      <c r="BC902" s="22"/>
      <c r="BD902" s="19">
        <v>2724</v>
      </c>
      <c r="BE902" s="19">
        <f t="shared" si="202"/>
        <v>2130.44472</v>
      </c>
      <c r="BF902" s="19">
        <f t="shared" si="203"/>
        <v>2985.5477700000001</v>
      </c>
      <c r="BG902" s="23">
        <v>3.4819999999999997E-2</v>
      </c>
      <c r="BH902" s="23">
        <f t="shared" si="204"/>
        <v>3.4819999999999997E-2</v>
      </c>
      <c r="BI902" s="19">
        <v>74.182085150399985</v>
      </c>
      <c r="BJ902" s="19">
        <v>103.95677335139999</v>
      </c>
      <c r="BK902" s="19">
        <f t="shared" si="199"/>
        <v>2056.2626348496001</v>
      </c>
      <c r="BL902" s="19">
        <f t="shared" si="199"/>
        <v>2881.5909966486001</v>
      </c>
      <c r="BM902" s="19">
        <v>0</v>
      </c>
      <c r="BN902" s="19">
        <v>157.59099664860014</v>
      </c>
      <c r="BO902" s="19">
        <f t="shared" si="198"/>
        <v>157.59099664860014</v>
      </c>
      <c r="BP902" s="24">
        <f t="shared" si="200"/>
        <v>2056.2626348496001</v>
      </c>
      <c r="BQ902" s="24">
        <f t="shared" si="200"/>
        <v>2724</v>
      </c>
      <c r="BR902" s="24">
        <f t="shared" si="205"/>
        <v>667.73736515039991</v>
      </c>
    </row>
    <row r="903" spans="1:70" s="25" customFormat="1" ht="14.25" x14ac:dyDescent="0.2">
      <c r="A903" s="14">
        <v>1241</v>
      </c>
      <c r="B903" s="14"/>
      <c r="C903" s="15"/>
      <c r="D903" s="16">
        <v>24914</v>
      </c>
      <c r="E903" s="15" t="s">
        <v>7211</v>
      </c>
      <c r="F903" s="15" t="s">
        <v>7212</v>
      </c>
      <c r="G903" s="17" t="s">
        <v>7213</v>
      </c>
      <c r="H903" s="17" t="s">
        <v>7214</v>
      </c>
      <c r="I903" s="17" t="s">
        <v>250</v>
      </c>
      <c r="J903" s="15" t="s">
        <v>7215</v>
      </c>
      <c r="K903" s="15" t="s">
        <v>3589</v>
      </c>
      <c r="L903" s="18" t="s">
        <v>7216</v>
      </c>
      <c r="M903" s="15" t="s">
        <v>5423</v>
      </c>
      <c r="N903" s="15" t="s">
        <v>5424</v>
      </c>
      <c r="O903" s="16">
        <v>557</v>
      </c>
      <c r="P903" s="15" t="s">
        <v>74</v>
      </c>
      <c r="Q903" s="15">
        <v>0</v>
      </c>
      <c r="R903" s="15">
        <v>0</v>
      </c>
      <c r="S903" s="15">
        <v>0</v>
      </c>
      <c r="T903" s="15">
        <v>0.44700000000000001</v>
      </c>
      <c r="U903" s="15" t="s">
        <v>3335</v>
      </c>
      <c r="V903" s="15" t="s">
        <v>76</v>
      </c>
      <c r="W903" s="16">
        <v>0</v>
      </c>
      <c r="X903" s="16">
        <v>0</v>
      </c>
      <c r="Y903" s="15">
        <v>21272</v>
      </c>
      <c r="Z903" s="15">
        <v>0.48799999999999999</v>
      </c>
      <c r="AA903" s="15" t="s">
        <v>6460</v>
      </c>
      <c r="AB903" s="15" t="s">
        <v>78</v>
      </c>
      <c r="AC903" s="15">
        <v>0</v>
      </c>
      <c r="AD903" s="15"/>
      <c r="AE903" s="15" t="s">
        <v>78</v>
      </c>
      <c r="AF903" s="15" t="s">
        <v>78</v>
      </c>
      <c r="AG903" s="16">
        <v>1</v>
      </c>
      <c r="AH903" s="15" t="s">
        <v>7217</v>
      </c>
      <c r="AI903" s="15" t="s">
        <v>78</v>
      </c>
      <c r="AJ903" s="15">
        <v>21272.262207</v>
      </c>
      <c r="AK903" s="15">
        <v>592.62477960700005</v>
      </c>
      <c r="AL903" s="15">
        <v>3089741.1304799998</v>
      </c>
      <c r="AM903" s="15">
        <v>1424809.6023899999</v>
      </c>
      <c r="AN903" s="14"/>
      <c r="AO903" s="14"/>
      <c r="AP903" s="19">
        <v>0</v>
      </c>
      <c r="AQ903" s="19">
        <v>0</v>
      </c>
      <c r="AR903" s="19">
        <v>0</v>
      </c>
      <c r="AS903" s="19">
        <v>0</v>
      </c>
      <c r="AT903" s="19">
        <f t="shared" si="188"/>
        <v>0</v>
      </c>
      <c r="AU903" s="19">
        <v>0</v>
      </c>
      <c r="AV903" s="19">
        <v>0</v>
      </c>
      <c r="AW903" s="19">
        <v>0</v>
      </c>
      <c r="AX903" s="19">
        <v>0</v>
      </c>
      <c r="AY903" s="20">
        <f t="shared" si="197"/>
        <v>0</v>
      </c>
      <c r="AZ903" s="19">
        <f t="shared" si="201"/>
        <v>0</v>
      </c>
      <c r="BA903" s="21">
        <v>1.4712000000000001</v>
      </c>
      <c r="BB903" s="21">
        <v>2.0617000000000001</v>
      </c>
      <c r="BC903" s="22"/>
      <c r="BD903" s="19">
        <v>0</v>
      </c>
      <c r="BE903" s="19">
        <f t="shared" si="202"/>
        <v>0</v>
      </c>
      <c r="BF903" s="19">
        <f t="shared" si="203"/>
        <v>0</v>
      </c>
      <c r="BG903" s="23">
        <v>3.4819999999999997E-2</v>
      </c>
      <c r="BH903" s="23">
        <f t="shared" si="204"/>
        <v>3.4819999999999997E-2</v>
      </c>
      <c r="BI903" s="19">
        <v>0</v>
      </c>
      <c r="BJ903" s="19">
        <v>0</v>
      </c>
      <c r="BK903" s="19">
        <f t="shared" si="199"/>
        <v>0</v>
      </c>
      <c r="BL903" s="19">
        <f t="shared" si="199"/>
        <v>0</v>
      </c>
      <c r="BM903" s="19">
        <v>0</v>
      </c>
      <c r="BN903" s="19">
        <v>0</v>
      </c>
      <c r="BO903" s="19">
        <f t="shared" si="198"/>
        <v>0</v>
      </c>
      <c r="BP903" s="24">
        <f t="shared" si="200"/>
        <v>0</v>
      </c>
      <c r="BQ903" s="24">
        <f t="shared" si="200"/>
        <v>0</v>
      </c>
      <c r="BR903" s="24">
        <f t="shared" si="205"/>
        <v>0</v>
      </c>
    </row>
    <row r="904" spans="1:70" s="25" customFormat="1" ht="14.25" x14ac:dyDescent="0.2">
      <c r="A904" s="14">
        <v>1242</v>
      </c>
      <c r="B904" s="14"/>
      <c r="C904" s="15"/>
      <c r="D904" s="16">
        <v>12399</v>
      </c>
      <c r="E904" s="15" t="s">
        <v>7218</v>
      </c>
      <c r="F904" s="15" t="s">
        <v>7219</v>
      </c>
      <c r="G904" s="17" t="s">
        <v>7213</v>
      </c>
      <c r="H904" s="17" t="s">
        <v>7214</v>
      </c>
      <c r="I904" s="17" t="s">
        <v>250</v>
      </c>
      <c r="J904" s="15" t="s">
        <v>7220</v>
      </c>
      <c r="K904" s="15" t="s">
        <v>3589</v>
      </c>
      <c r="L904" s="18" t="s">
        <v>7221</v>
      </c>
      <c r="M904" s="15" t="s">
        <v>5423</v>
      </c>
      <c r="N904" s="15" t="s">
        <v>5424</v>
      </c>
      <c r="O904" s="16">
        <v>510</v>
      </c>
      <c r="P904" s="15" t="s">
        <v>118</v>
      </c>
      <c r="Q904" s="15">
        <v>35000</v>
      </c>
      <c r="R904" s="15">
        <v>204400</v>
      </c>
      <c r="S904" s="15">
        <v>239400</v>
      </c>
      <c r="T904" s="15">
        <v>0.17599999999999999</v>
      </c>
      <c r="U904" s="15" t="s">
        <v>3335</v>
      </c>
      <c r="V904" s="15" t="s">
        <v>76</v>
      </c>
      <c r="W904" s="16">
        <v>1</v>
      </c>
      <c r="X904" s="16">
        <v>1</v>
      </c>
      <c r="Y904" s="15">
        <v>8584</v>
      </c>
      <c r="Z904" s="15">
        <v>0.19700000000000001</v>
      </c>
      <c r="AA904" s="15" t="s">
        <v>6460</v>
      </c>
      <c r="AB904" s="15" t="s">
        <v>78</v>
      </c>
      <c r="AC904" s="15">
        <v>210965</v>
      </c>
      <c r="AD904" s="26">
        <v>40086</v>
      </c>
      <c r="AE904" s="15" t="s">
        <v>78</v>
      </c>
      <c r="AF904" s="15" t="s">
        <v>78</v>
      </c>
      <c r="AG904" s="16">
        <v>1</v>
      </c>
      <c r="AH904" s="15" t="s">
        <v>7222</v>
      </c>
      <c r="AI904" s="15" t="s">
        <v>78</v>
      </c>
      <c r="AJ904" s="15">
        <v>8583.9340820300004</v>
      </c>
      <c r="AK904" s="15">
        <v>396.38254690399998</v>
      </c>
      <c r="AL904" s="15">
        <v>3089760.3751400001</v>
      </c>
      <c r="AM904" s="15">
        <v>1424696.7554899999</v>
      </c>
      <c r="AN904" s="14"/>
      <c r="AO904" s="14"/>
      <c r="AP904" s="19">
        <v>35000</v>
      </c>
      <c r="AQ904" s="19">
        <v>197300</v>
      </c>
      <c r="AR904" s="19">
        <v>0</v>
      </c>
      <c r="AS904" s="19">
        <v>0</v>
      </c>
      <c r="AT904" s="19">
        <f t="shared" si="188"/>
        <v>232300</v>
      </c>
      <c r="AU904" s="19">
        <v>45000</v>
      </c>
      <c r="AV904" s="19">
        <v>3000</v>
      </c>
      <c r="AW904" s="19">
        <v>65555</v>
      </c>
      <c r="AX904" s="19">
        <v>0</v>
      </c>
      <c r="AY904" s="20">
        <f t="shared" si="197"/>
        <v>113555</v>
      </c>
      <c r="AZ904" s="19">
        <f t="shared" si="201"/>
        <v>118745</v>
      </c>
      <c r="BA904" s="21">
        <v>1.4712000000000001</v>
      </c>
      <c r="BB904" s="21">
        <v>2.0617000000000001</v>
      </c>
      <c r="BC904" s="22"/>
      <c r="BD904" s="19">
        <v>2323</v>
      </c>
      <c r="BE904" s="19">
        <f t="shared" si="202"/>
        <v>1746.9764400000001</v>
      </c>
      <c r="BF904" s="19">
        <f t="shared" si="203"/>
        <v>2448.165665</v>
      </c>
      <c r="BG904" s="23">
        <v>3.4819999999999997E-2</v>
      </c>
      <c r="BH904" s="23">
        <f t="shared" si="204"/>
        <v>3.4819999999999997E-2</v>
      </c>
      <c r="BI904" s="19">
        <v>60.8297196408</v>
      </c>
      <c r="BJ904" s="19">
        <v>85.245128455299991</v>
      </c>
      <c r="BK904" s="19">
        <f t="shared" si="199"/>
        <v>1686.1467203592001</v>
      </c>
      <c r="BL904" s="19">
        <f t="shared" si="199"/>
        <v>2362.9205365447001</v>
      </c>
      <c r="BM904" s="19">
        <v>0</v>
      </c>
      <c r="BN904" s="19">
        <v>39.920536544700099</v>
      </c>
      <c r="BO904" s="19">
        <f t="shared" si="198"/>
        <v>39.920536544700099</v>
      </c>
      <c r="BP904" s="24">
        <f t="shared" si="200"/>
        <v>1686.1467203592001</v>
      </c>
      <c r="BQ904" s="24">
        <f t="shared" si="200"/>
        <v>2323</v>
      </c>
      <c r="BR904" s="24">
        <f t="shared" si="205"/>
        <v>636.85327964079988</v>
      </c>
    </row>
    <row r="905" spans="1:70" s="25" customFormat="1" ht="14.25" x14ac:dyDescent="0.2">
      <c r="A905" s="14">
        <v>1243</v>
      </c>
      <c r="B905" s="14"/>
      <c r="C905" s="15" t="s">
        <v>7223</v>
      </c>
      <c r="D905" s="16">
        <v>21018</v>
      </c>
      <c r="E905" s="15" t="s">
        <v>7224</v>
      </c>
      <c r="F905" s="15" t="s">
        <v>7223</v>
      </c>
      <c r="G905" s="17" t="s">
        <v>7225</v>
      </c>
      <c r="H905" s="17" t="s">
        <v>7214</v>
      </c>
      <c r="I905" s="17" t="s">
        <v>250</v>
      </c>
      <c r="J905" s="15" t="s">
        <v>7226</v>
      </c>
      <c r="K905" s="15" t="s">
        <v>7106</v>
      </c>
      <c r="L905" s="18" t="s">
        <v>7227</v>
      </c>
      <c r="M905" s="15" t="s">
        <v>5423</v>
      </c>
      <c r="N905" s="15" t="s">
        <v>5424</v>
      </c>
      <c r="O905" s="16">
        <v>510</v>
      </c>
      <c r="P905" s="15" t="s">
        <v>118</v>
      </c>
      <c r="Q905" s="15">
        <v>35000</v>
      </c>
      <c r="R905" s="15">
        <v>263500</v>
      </c>
      <c r="S905" s="15">
        <v>298500</v>
      </c>
      <c r="T905" s="15">
        <v>0.16500000000000001</v>
      </c>
      <c r="U905" s="15" t="s">
        <v>3335</v>
      </c>
      <c r="V905" s="15" t="s">
        <v>76</v>
      </c>
      <c r="W905" s="16">
        <v>1</v>
      </c>
      <c r="X905" s="16">
        <v>1</v>
      </c>
      <c r="Y905" s="15">
        <v>8169</v>
      </c>
      <c r="Z905" s="15">
        <v>0.188</v>
      </c>
      <c r="AA905" s="15" t="s">
        <v>6460</v>
      </c>
      <c r="AB905" s="15" t="s">
        <v>78</v>
      </c>
      <c r="AC905" s="15">
        <v>277875</v>
      </c>
      <c r="AD905" s="26">
        <v>42104</v>
      </c>
      <c r="AE905" s="15" t="s">
        <v>78</v>
      </c>
      <c r="AF905" s="15" t="s">
        <v>78</v>
      </c>
      <c r="AG905" s="16">
        <v>1</v>
      </c>
      <c r="AH905" s="15" t="s">
        <v>7228</v>
      </c>
      <c r="AI905" s="15" t="s">
        <v>78</v>
      </c>
      <c r="AJ905" s="15">
        <v>8168.67578125</v>
      </c>
      <c r="AK905" s="15">
        <v>391.14649468800002</v>
      </c>
      <c r="AL905" s="15">
        <v>3089759.7201399999</v>
      </c>
      <c r="AM905" s="15">
        <v>1424634.4288600001</v>
      </c>
      <c r="AN905" s="14"/>
      <c r="AO905" s="14"/>
      <c r="AP905" s="19">
        <v>35000</v>
      </c>
      <c r="AQ905" s="19">
        <v>254200</v>
      </c>
      <c r="AR905" s="19">
        <v>0</v>
      </c>
      <c r="AS905" s="19">
        <v>0</v>
      </c>
      <c r="AT905" s="19">
        <f t="shared" si="188"/>
        <v>289200</v>
      </c>
      <c r="AU905" s="19">
        <v>45000</v>
      </c>
      <c r="AV905" s="19">
        <v>3000</v>
      </c>
      <c r="AW905" s="19">
        <v>85470</v>
      </c>
      <c r="AX905" s="19">
        <v>0</v>
      </c>
      <c r="AY905" s="20">
        <f t="shared" si="197"/>
        <v>133470</v>
      </c>
      <c r="AZ905" s="19">
        <f t="shared" si="201"/>
        <v>155730</v>
      </c>
      <c r="BA905" s="21">
        <v>1.4712000000000001</v>
      </c>
      <c r="BB905" s="21">
        <v>2.0617000000000001</v>
      </c>
      <c r="BC905" s="22"/>
      <c r="BD905" s="19">
        <v>2892</v>
      </c>
      <c r="BE905" s="19">
        <f t="shared" si="202"/>
        <v>2291.0997600000001</v>
      </c>
      <c r="BF905" s="19">
        <f t="shared" si="203"/>
        <v>3210.68541</v>
      </c>
      <c r="BG905" s="23">
        <v>3.4819999999999997E-2</v>
      </c>
      <c r="BH905" s="23">
        <f t="shared" si="204"/>
        <v>3.4819999999999997E-2</v>
      </c>
      <c r="BI905" s="19">
        <v>79.776093643199999</v>
      </c>
      <c r="BJ905" s="19">
        <v>111.7960659762</v>
      </c>
      <c r="BK905" s="19">
        <f t="shared" si="199"/>
        <v>2211.3236663568</v>
      </c>
      <c r="BL905" s="19">
        <f t="shared" si="199"/>
        <v>3098.8893440237998</v>
      </c>
      <c r="BM905" s="19">
        <v>0</v>
      </c>
      <c r="BN905" s="19">
        <v>206.88934402379982</v>
      </c>
      <c r="BO905" s="19">
        <f t="shared" si="198"/>
        <v>206.88934402379982</v>
      </c>
      <c r="BP905" s="24">
        <f t="shared" si="200"/>
        <v>2211.3236663568</v>
      </c>
      <c r="BQ905" s="24">
        <f t="shared" si="200"/>
        <v>2892</v>
      </c>
      <c r="BR905" s="24">
        <f t="shared" si="205"/>
        <v>680.6763336432</v>
      </c>
    </row>
    <row r="906" spans="1:70" s="25" customFormat="1" ht="14.25" x14ac:dyDescent="0.2">
      <c r="A906" s="14">
        <v>1244</v>
      </c>
      <c r="B906" s="14"/>
      <c r="C906" s="15" t="s">
        <v>7101</v>
      </c>
      <c r="D906" s="16">
        <v>18172</v>
      </c>
      <c r="E906" s="15" t="s">
        <v>7229</v>
      </c>
      <c r="F906" s="15" t="s">
        <v>7230</v>
      </c>
      <c r="G906" s="17" t="s">
        <v>7231</v>
      </c>
      <c r="H906" s="17" t="s">
        <v>7214</v>
      </c>
      <c r="I906" s="17" t="s">
        <v>250</v>
      </c>
      <c r="J906" s="15" t="s">
        <v>7232</v>
      </c>
      <c r="K906" s="15" t="s">
        <v>7233</v>
      </c>
      <c r="L906" s="18" t="s">
        <v>7234</v>
      </c>
      <c r="M906" s="15" t="s">
        <v>5423</v>
      </c>
      <c r="N906" s="15" t="s">
        <v>5424</v>
      </c>
      <c r="O906" s="16">
        <v>510</v>
      </c>
      <c r="P906" s="15" t="s">
        <v>118</v>
      </c>
      <c r="Q906" s="15">
        <v>35000</v>
      </c>
      <c r="R906" s="15">
        <v>203900</v>
      </c>
      <c r="S906" s="15">
        <v>238900</v>
      </c>
      <c r="T906" s="15">
        <v>0.16500000000000001</v>
      </c>
      <c r="U906" s="15" t="s">
        <v>3335</v>
      </c>
      <c r="V906" s="15" t="s">
        <v>76</v>
      </c>
      <c r="W906" s="16">
        <v>1</v>
      </c>
      <c r="X906" s="16">
        <v>1</v>
      </c>
      <c r="Y906" s="15">
        <v>8157</v>
      </c>
      <c r="Z906" s="15">
        <v>0.187</v>
      </c>
      <c r="AA906" s="15" t="s">
        <v>6460</v>
      </c>
      <c r="AB906" s="15" t="s">
        <v>78</v>
      </c>
      <c r="AC906" s="15">
        <v>216900</v>
      </c>
      <c r="AD906" s="26">
        <v>40354</v>
      </c>
      <c r="AE906" s="15" t="s">
        <v>78</v>
      </c>
      <c r="AF906" s="15" t="s">
        <v>78</v>
      </c>
      <c r="AG906" s="16">
        <v>1</v>
      </c>
      <c r="AH906" s="15" t="s">
        <v>7235</v>
      </c>
      <c r="AI906" s="15" t="s">
        <v>78</v>
      </c>
      <c r="AJ906" s="15">
        <v>8157.2797851599998</v>
      </c>
      <c r="AK906" s="15">
        <v>390.82656833300001</v>
      </c>
      <c r="AL906" s="15">
        <v>3089761.3109800001</v>
      </c>
      <c r="AM906" s="15">
        <v>1424573.93775</v>
      </c>
      <c r="AN906" s="14"/>
      <c r="AO906" s="14"/>
      <c r="AP906" s="19">
        <v>35000</v>
      </c>
      <c r="AQ906" s="19">
        <v>196700</v>
      </c>
      <c r="AR906" s="19">
        <v>0</v>
      </c>
      <c r="AS906" s="19">
        <v>0</v>
      </c>
      <c r="AT906" s="19">
        <f t="shared" si="188"/>
        <v>231700</v>
      </c>
      <c r="AU906" s="19">
        <v>45000</v>
      </c>
      <c r="AV906" s="19">
        <v>3000</v>
      </c>
      <c r="AW906" s="19">
        <v>65345</v>
      </c>
      <c r="AX906" s="19">
        <v>0</v>
      </c>
      <c r="AY906" s="20">
        <f t="shared" si="197"/>
        <v>113345</v>
      </c>
      <c r="AZ906" s="19">
        <f t="shared" si="201"/>
        <v>118355</v>
      </c>
      <c r="BA906" s="21">
        <v>1.4712000000000001</v>
      </c>
      <c r="BB906" s="21">
        <v>2.0617000000000001</v>
      </c>
      <c r="BC906" s="22"/>
      <c r="BD906" s="19">
        <v>2317</v>
      </c>
      <c r="BE906" s="19">
        <f t="shared" si="202"/>
        <v>1741.23876</v>
      </c>
      <c r="BF906" s="19">
        <f t="shared" si="203"/>
        <v>2440.125035</v>
      </c>
      <c r="BG906" s="23">
        <v>3.4819999999999997E-2</v>
      </c>
      <c r="BH906" s="23">
        <f t="shared" si="204"/>
        <v>3.4819999999999997E-2</v>
      </c>
      <c r="BI906" s="19">
        <v>60.629933623199996</v>
      </c>
      <c r="BJ906" s="19">
        <v>84.965153718699995</v>
      </c>
      <c r="BK906" s="19">
        <f t="shared" si="199"/>
        <v>1680.6088263767999</v>
      </c>
      <c r="BL906" s="19">
        <f t="shared" si="199"/>
        <v>2355.1598812812999</v>
      </c>
      <c r="BM906" s="19">
        <v>0</v>
      </c>
      <c r="BN906" s="19">
        <v>38.159881281299931</v>
      </c>
      <c r="BO906" s="19">
        <f t="shared" si="198"/>
        <v>38.159881281299931</v>
      </c>
      <c r="BP906" s="24">
        <f t="shared" si="200"/>
        <v>1680.6088263767999</v>
      </c>
      <c r="BQ906" s="24">
        <f t="shared" si="200"/>
        <v>2317</v>
      </c>
      <c r="BR906" s="24">
        <f t="shared" si="205"/>
        <v>636.39117362320007</v>
      </c>
    </row>
    <row r="907" spans="1:70" s="25" customFormat="1" ht="14.25" x14ac:dyDescent="0.2">
      <c r="A907" s="14">
        <v>1245</v>
      </c>
      <c r="B907" s="14"/>
      <c r="C907" s="15" t="s">
        <v>7101</v>
      </c>
      <c r="D907" s="16">
        <v>16544</v>
      </c>
      <c r="E907" s="15" t="s">
        <v>7236</v>
      </c>
      <c r="F907" s="15" t="s">
        <v>7237</v>
      </c>
      <c r="G907" s="17" t="s">
        <v>7231</v>
      </c>
      <c r="H907" s="17" t="s">
        <v>7214</v>
      </c>
      <c r="I907" s="17" t="s">
        <v>250</v>
      </c>
      <c r="J907" s="15" t="s">
        <v>7238</v>
      </c>
      <c r="K907" s="15" t="s">
        <v>7233</v>
      </c>
      <c r="L907" s="18" t="s">
        <v>7239</v>
      </c>
      <c r="M907" s="15" t="s">
        <v>6225</v>
      </c>
      <c r="N907" s="15" t="s">
        <v>6226</v>
      </c>
      <c r="O907" s="16">
        <v>510</v>
      </c>
      <c r="P907" s="15" t="s">
        <v>118</v>
      </c>
      <c r="Q907" s="15">
        <v>35000</v>
      </c>
      <c r="R907" s="15">
        <v>188000</v>
      </c>
      <c r="S907" s="15">
        <v>223000</v>
      </c>
      <c r="T907" s="15">
        <v>0.185</v>
      </c>
      <c r="U907" s="15" t="s">
        <v>3335</v>
      </c>
      <c r="V907" s="15" t="s">
        <v>76</v>
      </c>
      <c r="W907" s="16">
        <v>1</v>
      </c>
      <c r="X907" s="16">
        <v>1</v>
      </c>
      <c r="Y907" s="15">
        <v>9212</v>
      </c>
      <c r="Z907" s="15">
        <v>0.21099999999999999</v>
      </c>
      <c r="AA907" s="15" t="s">
        <v>6460</v>
      </c>
      <c r="AB907" s="15" t="s">
        <v>78</v>
      </c>
      <c r="AC907" s="15">
        <v>218000</v>
      </c>
      <c r="AD907" s="26">
        <v>42249</v>
      </c>
      <c r="AE907" s="15" t="s">
        <v>78</v>
      </c>
      <c r="AF907" s="15" t="s">
        <v>78</v>
      </c>
      <c r="AG907" s="16">
        <v>1</v>
      </c>
      <c r="AH907" s="15" t="s">
        <v>7240</v>
      </c>
      <c r="AI907" s="15" t="s">
        <v>78</v>
      </c>
      <c r="AJ907" s="15">
        <v>9212.2197265600007</v>
      </c>
      <c r="AK907" s="15">
        <v>397.89626540099999</v>
      </c>
      <c r="AL907" s="15">
        <v>3089759.6968800002</v>
      </c>
      <c r="AM907" s="15">
        <v>1424508.47211</v>
      </c>
      <c r="AN907" s="14"/>
      <c r="AO907" s="14"/>
      <c r="AP907" s="19">
        <v>35000</v>
      </c>
      <c r="AQ907" s="19">
        <v>193200</v>
      </c>
      <c r="AR907" s="19">
        <v>0</v>
      </c>
      <c r="AS907" s="19">
        <v>0</v>
      </c>
      <c r="AT907" s="19">
        <f t="shared" si="188"/>
        <v>228200</v>
      </c>
      <c r="AU907" s="19">
        <v>45000</v>
      </c>
      <c r="AV907" s="19">
        <v>0</v>
      </c>
      <c r="AW907" s="19">
        <v>64120</v>
      </c>
      <c r="AX907" s="19">
        <v>0</v>
      </c>
      <c r="AY907" s="20">
        <f t="shared" si="197"/>
        <v>109120</v>
      </c>
      <c r="AZ907" s="19">
        <f t="shared" si="201"/>
        <v>119080</v>
      </c>
      <c r="BA907" s="21">
        <v>1.4712000000000001</v>
      </c>
      <c r="BB907" s="21">
        <v>2.0617000000000001</v>
      </c>
      <c r="BC907" s="22"/>
      <c r="BD907" s="19">
        <v>2282</v>
      </c>
      <c r="BE907" s="19">
        <f t="shared" si="202"/>
        <v>1751.9049600000001</v>
      </c>
      <c r="BF907" s="19">
        <f t="shared" si="203"/>
        <v>2455.0723600000001</v>
      </c>
      <c r="BG907" s="23">
        <v>3.4819999999999997E-2</v>
      </c>
      <c r="BH907" s="23">
        <f t="shared" si="204"/>
        <v>3.4819999999999997E-2</v>
      </c>
      <c r="BI907" s="19">
        <v>61.001330707199998</v>
      </c>
      <c r="BJ907" s="19">
        <v>85.485619575199991</v>
      </c>
      <c r="BK907" s="19">
        <f t="shared" si="199"/>
        <v>1690.9036292928001</v>
      </c>
      <c r="BL907" s="19">
        <f t="shared" si="199"/>
        <v>2369.5867404248002</v>
      </c>
      <c r="BM907" s="19">
        <v>0</v>
      </c>
      <c r="BN907" s="19">
        <v>87.586740424800155</v>
      </c>
      <c r="BO907" s="19">
        <f t="shared" si="198"/>
        <v>87.586740424800155</v>
      </c>
      <c r="BP907" s="24">
        <f t="shared" si="200"/>
        <v>1690.9036292928001</v>
      </c>
      <c r="BQ907" s="24">
        <f t="shared" si="200"/>
        <v>2282</v>
      </c>
      <c r="BR907" s="24">
        <f t="shared" si="205"/>
        <v>591.09637070719987</v>
      </c>
    </row>
    <row r="908" spans="1:70" s="25" customFormat="1" ht="25.5" x14ac:dyDescent="0.2">
      <c r="A908" s="14">
        <v>1246</v>
      </c>
      <c r="B908" s="14"/>
      <c r="C908" s="15"/>
      <c r="D908" s="16">
        <v>8456</v>
      </c>
      <c r="E908" s="15" t="s">
        <v>7241</v>
      </c>
      <c r="F908" s="15" t="s">
        <v>7242</v>
      </c>
      <c r="G908" s="17" t="s">
        <v>7243</v>
      </c>
      <c r="H908" s="17" t="s">
        <v>7244</v>
      </c>
      <c r="I908" s="17" t="s">
        <v>7245</v>
      </c>
      <c r="J908" s="15" t="s">
        <v>7246</v>
      </c>
      <c r="K908" s="15" t="s">
        <v>4602</v>
      </c>
      <c r="L908" s="18" t="s">
        <v>7247</v>
      </c>
      <c r="M908" s="15" t="s">
        <v>5423</v>
      </c>
      <c r="N908" s="15" t="s">
        <v>5424</v>
      </c>
      <c r="O908" s="16">
        <v>510</v>
      </c>
      <c r="P908" s="15" t="s">
        <v>118</v>
      </c>
      <c r="Q908" s="15">
        <v>35000</v>
      </c>
      <c r="R908" s="15">
        <v>323000</v>
      </c>
      <c r="S908" s="15">
        <v>358000</v>
      </c>
      <c r="T908" s="15">
        <v>0.19</v>
      </c>
      <c r="U908" s="15" t="s">
        <v>3335</v>
      </c>
      <c r="V908" s="15" t="s">
        <v>76</v>
      </c>
      <c r="W908" s="16">
        <v>1</v>
      </c>
      <c r="X908" s="16">
        <v>1</v>
      </c>
      <c r="Y908" s="15">
        <v>8468</v>
      </c>
      <c r="Z908" s="15">
        <v>0.19400000000000001</v>
      </c>
      <c r="AA908" s="15" t="s">
        <v>5425</v>
      </c>
      <c r="AB908" s="15" t="s">
        <v>5426</v>
      </c>
      <c r="AC908" s="15">
        <v>273090</v>
      </c>
      <c r="AD908" s="26">
        <v>41043</v>
      </c>
      <c r="AE908" s="15" t="s">
        <v>119</v>
      </c>
      <c r="AF908" s="15" t="s">
        <v>119</v>
      </c>
      <c r="AG908" s="16">
        <v>1</v>
      </c>
      <c r="AH908" s="15" t="s">
        <v>7248</v>
      </c>
      <c r="AI908" s="15" t="s">
        <v>78</v>
      </c>
      <c r="AJ908" s="15">
        <v>8468.1450195300004</v>
      </c>
      <c r="AK908" s="15">
        <v>384.31351266399997</v>
      </c>
      <c r="AL908" s="15">
        <v>3089788.63797</v>
      </c>
      <c r="AM908" s="15">
        <v>1424442.47012</v>
      </c>
      <c r="AN908" s="14"/>
      <c r="AO908" s="14"/>
      <c r="AP908" s="19">
        <v>35000</v>
      </c>
      <c r="AQ908" s="19">
        <v>311600</v>
      </c>
      <c r="AR908" s="19">
        <v>0</v>
      </c>
      <c r="AS908" s="19">
        <v>0</v>
      </c>
      <c r="AT908" s="19">
        <f t="shared" si="188"/>
        <v>346600</v>
      </c>
      <c r="AU908" s="19">
        <v>45000</v>
      </c>
      <c r="AV908" s="19">
        <v>3000</v>
      </c>
      <c r="AW908" s="19">
        <v>105560</v>
      </c>
      <c r="AX908" s="19">
        <v>0</v>
      </c>
      <c r="AY908" s="20">
        <f t="shared" si="197"/>
        <v>153560</v>
      </c>
      <c r="AZ908" s="19">
        <f t="shared" si="201"/>
        <v>193040</v>
      </c>
      <c r="BA908" s="21">
        <v>1.4712000000000001</v>
      </c>
      <c r="BB908" s="21">
        <v>2.0617000000000001</v>
      </c>
      <c r="BC908" s="22"/>
      <c r="BD908" s="19">
        <v>3466</v>
      </c>
      <c r="BE908" s="19">
        <f t="shared" si="202"/>
        <v>2840.0044800000001</v>
      </c>
      <c r="BF908" s="19">
        <f t="shared" si="203"/>
        <v>3979.9056800000003</v>
      </c>
      <c r="BG908" s="23">
        <v>3.4819999999999997E-2</v>
      </c>
      <c r="BH908" s="23">
        <f t="shared" si="204"/>
        <v>3.4819999999999997E-2</v>
      </c>
      <c r="BI908" s="19">
        <v>98.888955993599993</v>
      </c>
      <c r="BJ908" s="19">
        <v>138.58031577759999</v>
      </c>
      <c r="BK908" s="19">
        <f t="shared" si="199"/>
        <v>2741.1155240063999</v>
      </c>
      <c r="BL908" s="19">
        <f t="shared" si="199"/>
        <v>3841.3253642224004</v>
      </c>
      <c r="BM908" s="19">
        <v>0</v>
      </c>
      <c r="BN908" s="19">
        <v>375.32536422240037</v>
      </c>
      <c r="BO908" s="19">
        <f t="shared" si="198"/>
        <v>375.32536422240037</v>
      </c>
      <c r="BP908" s="24">
        <f t="shared" si="200"/>
        <v>2741.1155240063999</v>
      </c>
      <c r="BQ908" s="24">
        <f t="shared" si="200"/>
        <v>3466</v>
      </c>
      <c r="BR908" s="24">
        <f t="shared" si="205"/>
        <v>724.88447599360006</v>
      </c>
    </row>
    <row r="909" spans="1:70" s="25" customFormat="1" ht="14.25" x14ac:dyDescent="0.2">
      <c r="A909" s="14">
        <v>1247</v>
      </c>
      <c r="B909" s="14"/>
      <c r="C909" s="15" t="s">
        <v>7249</v>
      </c>
      <c r="D909" s="16">
        <v>8646</v>
      </c>
      <c r="E909" s="15" t="s">
        <v>7250</v>
      </c>
      <c r="F909" s="15" t="s">
        <v>7249</v>
      </c>
      <c r="G909" s="17" t="s">
        <v>7251</v>
      </c>
      <c r="H909" s="17" t="s">
        <v>7252</v>
      </c>
      <c r="I909" s="17" t="s">
        <v>86</v>
      </c>
      <c r="J909" s="15" t="s">
        <v>7253</v>
      </c>
      <c r="K909" s="15" t="s">
        <v>1925</v>
      </c>
      <c r="L909" s="18" t="s">
        <v>7254</v>
      </c>
      <c r="M909" s="15" t="s">
        <v>6225</v>
      </c>
      <c r="N909" s="15" t="s">
        <v>6226</v>
      </c>
      <c r="O909" s="16">
        <v>510</v>
      </c>
      <c r="P909" s="15" t="s">
        <v>118</v>
      </c>
      <c r="Q909" s="15">
        <v>35000</v>
      </c>
      <c r="R909" s="15">
        <v>174800</v>
      </c>
      <c r="S909" s="15">
        <v>209800</v>
      </c>
      <c r="T909" s="15">
        <v>0.17</v>
      </c>
      <c r="U909" s="15" t="s">
        <v>3335</v>
      </c>
      <c r="V909" s="15" t="s">
        <v>76</v>
      </c>
      <c r="W909" s="16">
        <v>1</v>
      </c>
      <c r="X909" s="16">
        <v>1</v>
      </c>
      <c r="Y909" s="15">
        <v>7630</v>
      </c>
      <c r="Z909" s="15">
        <v>0.17499999999999999</v>
      </c>
      <c r="AA909" s="15" t="s">
        <v>5425</v>
      </c>
      <c r="AB909" s="15" t="s">
        <v>5426</v>
      </c>
      <c r="AC909" s="15">
        <v>183890</v>
      </c>
      <c r="AD909" s="26">
        <v>41282</v>
      </c>
      <c r="AE909" s="15" t="s">
        <v>119</v>
      </c>
      <c r="AF909" s="15" t="s">
        <v>119</v>
      </c>
      <c r="AG909" s="16">
        <v>1</v>
      </c>
      <c r="AH909" s="15" t="s">
        <v>7255</v>
      </c>
      <c r="AI909" s="15" t="s">
        <v>78</v>
      </c>
      <c r="AJ909" s="15">
        <v>7630.3857421900002</v>
      </c>
      <c r="AK909" s="15">
        <v>370.16309453299999</v>
      </c>
      <c r="AL909" s="15">
        <v>3089832.4171600002</v>
      </c>
      <c r="AM909" s="15">
        <v>1424391.8894400001</v>
      </c>
      <c r="AN909" s="14"/>
      <c r="AO909" s="14"/>
      <c r="AP909" s="19">
        <v>35000</v>
      </c>
      <c r="AQ909" s="19">
        <v>161600</v>
      </c>
      <c r="AR909" s="19">
        <v>0</v>
      </c>
      <c r="AS909" s="19">
        <v>0</v>
      </c>
      <c r="AT909" s="19">
        <f t="shared" si="188"/>
        <v>196600</v>
      </c>
      <c r="AU909" s="19">
        <v>45000</v>
      </c>
      <c r="AV909" s="19">
        <v>3000</v>
      </c>
      <c r="AW909" s="19">
        <v>53060</v>
      </c>
      <c r="AX909" s="19">
        <v>0</v>
      </c>
      <c r="AY909" s="20">
        <f t="shared" si="197"/>
        <v>101060</v>
      </c>
      <c r="AZ909" s="19">
        <f t="shared" si="201"/>
        <v>95540</v>
      </c>
      <c r="BA909" s="21">
        <v>1.4712000000000001</v>
      </c>
      <c r="BB909" s="21">
        <v>2.0617000000000001</v>
      </c>
      <c r="BC909" s="22"/>
      <c r="BD909" s="19">
        <v>1966</v>
      </c>
      <c r="BE909" s="19">
        <f t="shared" si="202"/>
        <v>1405.58448</v>
      </c>
      <c r="BF909" s="19">
        <f t="shared" si="203"/>
        <v>1969.74818</v>
      </c>
      <c r="BG909" s="23">
        <v>3.4819999999999997E-2</v>
      </c>
      <c r="BH909" s="23">
        <f t="shared" si="204"/>
        <v>3.4819999999999997E-2</v>
      </c>
      <c r="BI909" s="19">
        <v>48.942451593599998</v>
      </c>
      <c r="BJ909" s="19">
        <v>68.586631627599999</v>
      </c>
      <c r="BK909" s="19">
        <f t="shared" si="199"/>
        <v>1356.6420284064</v>
      </c>
      <c r="BL909" s="19">
        <f t="shared" si="199"/>
        <v>1901.1615483724001</v>
      </c>
      <c r="BM909" s="19">
        <v>0</v>
      </c>
      <c r="BN909" s="19">
        <v>0</v>
      </c>
      <c r="BO909" s="19">
        <f t="shared" si="198"/>
        <v>0</v>
      </c>
      <c r="BP909" s="24">
        <f t="shared" si="200"/>
        <v>1356.6420284064</v>
      </c>
      <c r="BQ909" s="24">
        <f t="shared" si="200"/>
        <v>1901.1615483724001</v>
      </c>
      <c r="BR909" s="24">
        <f t="shared" si="205"/>
        <v>544.51951996600019</v>
      </c>
    </row>
    <row r="910" spans="1:70" s="25" customFormat="1" ht="14.25" x14ac:dyDescent="0.2">
      <c r="A910" s="14">
        <v>1248</v>
      </c>
      <c r="B910" s="14"/>
      <c r="C910" s="15" t="s">
        <v>7256</v>
      </c>
      <c r="D910" s="16">
        <v>19313</v>
      </c>
      <c r="E910" s="15" t="s">
        <v>7257</v>
      </c>
      <c r="F910" s="15" t="s">
        <v>7256</v>
      </c>
      <c r="G910" s="17" t="s">
        <v>7258</v>
      </c>
      <c r="H910" s="17" t="s">
        <v>7259</v>
      </c>
      <c r="I910" s="17" t="s">
        <v>86</v>
      </c>
      <c r="J910" s="15" t="s">
        <v>7260</v>
      </c>
      <c r="K910" s="15" t="s">
        <v>2876</v>
      </c>
      <c r="L910" s="18" t="s">
        <v>7261</v>
      </c>
      <c r="M910" s="15" t="s">
        <v>5423</v>
      </c>
      <c r="N910" s="15" t="s">
        <v>5424</v>
      </c>
      <c r="O910" s="16">
        <v>510</v>
      </c>
      <c r="P910" s="15" t="s">
        <v>118</v>
      </c>
      <c r="Q910" s="15">
        <v>35000</v>
      </c>
      <c r="R910" s="15">
        <v>214400</v>
      </c>
      <c r="S910" s="15">
        <v>249400</v>
      </c>
      <c r="T910" s="15">
        <v>0.18</v>
      </c>
      <c r="U910" s="15" t="s">
        <v>3335</v>
      </c>
      <c r="V910" s="15" t="s">
        <v>76</v>
      </c>
      <c r="W910" s="16">
        <v>1</v>
      </c>
      <c r="X910" s="16">
        <v>1</v>
      </c>
      <c r="Y910" s="15">
        <v>8124</v>
      </c>
      <c r="Z910" s="15">
        <v>0.187</v>
      </c>
      <c r="AA910" s="15" t="s">
        <v>5425</v>
      </c>
      <c r="AB910" s="15" t="s">
        <v>5426</v>
      </c>
      <c r="AC910" s="15">
        <v>269500</v>
      </c>
      <c r="AD910" s="26">
        <v>42160</v>
      </c>
      <c r="AE910" s="15" t="s">
        <v>119</v>
      </c>
      <c r="AF910" s="15" t="s">
        <v>119</v>
      </c>
      <c r="AG910" s="16">
        <v>1</v>
      </c>
      <c r="AH910" s="15" t="s">
        <v>7262</v>
      </c>
      <c r="AI910" s="15" t="s">
        <v>78</v>
      </c>
      <c r="AJ910" s="15">
        <v>8124.1181640599998</v>
      </c>
      <c r="AK910" s="15">
        <v>377.12576807800002</v>
      </c>
      <c r="AL910" s="15">
        <v>3089867.88858</v>
      </c>
      <c r="AM910" s="15">
        <v>1424338.6557</v>
      </c>
      <c r="AN910" s="14"/>
      <c r="AO910" s="14"/>
      <c r="AP910" s="19">
        <v>35000</v>
      </c>
      <c r="AQ910" s="19">
        <v>206900</v>
      </c>
      <c r="AR910" s="19">
        <v>0</v>
      </c>
      <c r="AS910" s="19">
        <v>0</v>
      </c>
      <c r="AT910" s="19">
        <f t="shared" si="188"/>
        <v>241900</v>
      </c>
      <c r="AU910" s="19">
        <v>45000</v>
      </c>
      <c r="AV910" s="19">
        <v>3000</v>
      </c>
      <c r="AW910" s="19">
        <v>68915</v>
      </c>
      <c r="AX910" s="19">
        <v>0</v>
      </c>
      <c r="AY910" s="20">
        <f t="shared" si="197"/>
        <v>116915</v>
      </c>
      <c r="AZ910" s="19">
        <f t="shared" si="201"/>
        <v>124985</v>
      </c>
      <c r="BA910" s="21">
        <v>1.4712000000000001</v>
      </c>
      <c r="BB910" s="21">
        <v>2.0617000000000001</v>
      </c>
      <c r="BC910" s="22"/>
      <c r="BD910" s="19">
        <v>2419</v>
      </c>
      <c r="BE910" s="19">
        <f t="shared" si="202"/>
        <v>1838.7793199999999</v>
      </c>
      <c r="BF910" s="19">
        <f t="shared" si="203"/>
        <v>2576.8157449999999</v>
      </c>
      <c r="BG910" s="23">
        <v>3.4819999999999997E-2</v>
      </c>
      <c r="BH910" s="23">
        <f t="shared" si="204"/>
        <v>3.4819999999999997E-2</v>
      </c>
      <c r="BI910" s="19">
        <v>64.026295922399996</v>
      </c>
      <c r="BJ910" s="19">
        <v>89.724724240899988</v>
      </c>
      <c r="BK910" s="19">
        <f t="shared" si="199"/>
        <v>1774.7530240775998</v>
      </c>
      <c r="BL910" s="19">
        <f t="shared" si="199"/>
        <v>2487.0910207591</v>
      </c>
      <c r="BM910" s="19">
        <v>0</v>
      </c>
      <c r="BN910" s="19">
        <v>68.091020759100047</v>
      </c>
      <c r="BO910" s="19">
        <f t="shared" si="198"/>
        <v>68.091020759100047</v>
      </c>
      <c r="BP910" s="24">
        <f t="shared" si="200"/>
        <v>1774.7530240775998</v>
      </c>
      <c r="BQ910" s="24">
        <f t="shared" si="200"/>
        <v>2419</v>
      </c>
      <c r="BR910" s="24">
        <f t="shared" si="205"/>
        <v>644.24697592240022</v>
      </c>
    </row>
    <row r="911" spans="1:70" s="25" customFormat="1" ht="14.25" x14ac:dyDescent="0.2">
      <c r="A911" s="14">
        <v>1249</v>
      </c>
      <c r="B911" s="14"/>
      <c r="C911" s="15"/>
      <c r="D911" s="16">
        <v>1784</v>
      </c>
      <c r="E911" s="15" t="s">
        <v>7263</v>
      </c>
      <c r="F911" s="15" t="s">
        <v>7264</v>
      </c>
      <c r="G911" s="17" t="s">
        <v>7265</v>
      </c>
      <c r="H911" s="17" t="s">
        <v>7266</v>
      </c>
      <c r="I911" s="17" t="s">
        <v>86</v>
      </c>
      <c r="J911" s="15" t="s">
        <v>7267</v>
      </c>
      <c r="K911" s="15" t="s">
        <v>86</v>
      </c>
      <c r="L911" s="18" t="s">
        <v>7268</v>
      </c>
      <c r="M911" s="15" t="s">
        <v>5423</v>
      </c>
      <c r="N911" s="15" t="s">
        <v>5424</v>
      </c>
      <c r="O911" s="16">
        <v>510</v>
      </c>
      <c r="P911" s="15" t="s">
        <v>118</v>
      </c>
      <c r="Q911" s="15">
        <v>35000</v>
      </c>
      <c r="R911" s="15">
        <v>253200</v>
      </c>
      <c r="S911" s="15">
        <v>288200</v>
      </c>
      <c r="T911" s="15">
        <v>0.19</v>
      </c>
      <c r="U911" s="15" t="s">
        <v>3335</v>
      </c>
      <c r="V911" s="15" t="s">
        <v>76</v>
      </c>
      <c r="W911" s="16">
        <v>1</v>
      </c>
      <c r="X911" s="16">
        <v>1</v>
      </c>
      <c r="Y911" s="15">
        <v>8622</v>
      </c>
      <c r="Z911" s="15">
        <v>0.19800000000000001</v>
      </c>
      <c r="AA911" s="15" t="s">
        <v>5425</v>
      </c>
      <c r="AB911" s="15" t="s">
        <v>5426</v>
      </c>
      <c r="AC911" s="15">
        <v>280000</v>
      </c>
      <c r="AD911" s="26">
        <v>42163</v>
      </c>
      <c r="AE911" s="15" t="s">
        <v>119</v>
      </c>
      <c r="AF911" s="15" t="s">
        <v>119</v>
      </c>
      <c r="AG911" s="16">
        <v>1</v>
      </c>
      <c r="AH911" s="15" t="s">
        <v>7269</v>
      </c>
      <c r="AI911" s="15" t="s">
        <v>78</v>
      </c>
      <c r="AJ911" s="15">
        <v>8621.5126953100007</v>
      </c>
      <c r="AK911" s="15">
        <v>386.87955018700001</v>
      </c>
      <c r="AL911" s="15">
        <v>3089916.94508</v>
      </c>
      <c r="AM911" s="15">
        <v>1424291.3668200001</v>
      </c>
      <c r="AN911" s="14"/>
      <c r="AO911" s="14"/>
      <c r="AP911" s="19">
        <v>35000</v>
      </c>
      <c r="AQ911" s="19">
        <v>241800</v>
      </c>
      <c r="AR911" s="19">
        <v>0</v>
      </c>
      <c r="AS911" s="19">
        <v>0</v>
      </c>
      <c r="AT911" s="19">
        <f t="shared" si="188"/>
        <v>276800</v>
      </c>
      <c r="AU911" s="19">
        <v>45000</v>
      </c>
      <c r="AV911" s="19">
        <v>3000</v>
      </c>
      <c r="AW911" s="19">
        <v>81130</v>
      </c>
      <c r="AX911" s="19">
        <v>0</v>
      </c>
      <c r="AY911" s="20">
        <f t="shared" si="197"/>
        <v>129130</v>
      </c>
      <c r="AZ911" s="19">
        <f t="shared" si="201"/>
        <v>147670</v>
      </c>
      <c r="BA911" s="21">
        <v>1.4712000000000001</v>
      </c>
      <c r="BB911" s="21">
        <v>2.0617000000000001</v>
      </c>
      <c r="BC911" s="22"/>
      <c r="BD911" s="19">
        <v>2768</v>
      </c>
      <c r="BE911" s="19">
        <f t="shared" si="202"/>
        <v>2172.5210400000001</v>
      </c>
      <c r="BF911" s="19">
        <f t="shared" si="203"/>
        <v>3044.5123900000003</v>
      </c>
      <c r="BG911" s="23">
        <v>3.4819999999999997E-2</v>
      </c>
      <c r="BH911" s="23">
        <f t="shared" si="204"/>
        <v>3.4819999999999997E-2</v>
      </c>
      <c r="BI911" s="19">
        <v>75.647182612799995</v>
      </c>
      <c r="BJ911" s="19">
        <v>106.00992141980001</v>
      </c>
      <c r="BK911" s="19">
        <f t="shared" si="199"/>
        <v>2096.8738573872001</v>
      </c>
      <c r="BL911" s="19">
        <f t="shared" si="199"/>
        <v>2938.5024685802005</v>
      </c>
      <c r="BM911" s="19">
        <v>0</v>
      </c>
      <c r="BN911" s="19">
        <v>170.50246858020046</v>
      </c>
      <c r="BO911" s="19">
        <f t="shared" si="198"/>
        <v>170.50246858020046</v>
      </c>
      <c r="BP911" s="24">
        <f t="shared" si="200"/>
        <v>2096.8738573872001</v>
      </c>
      <c r="BQ911" s="24">
        <f t="shared" si="200"/>
        <v>2768</v>
      </c>
      <c r="BR911" s="24">
        <f t="shared" si="205"/>
        <v>671.12614261279987</v>
      </c>
    </row>
    <row r="912" spans="1:70" s="25" customFormat="1" ht="14.25" x14ac:dyDescent="0.2">
      <c r="A912" s="14">
        <v>1250</v>
      </c>
      <c r="B912" s="14"/>
      <c r="C912" s="15"/>
      <c r="D912" s="16">
        <v>22950</v>
      </c>
      <c r="E912" s="15" t="s">
        <v>7270</v>
      </c>
      <c r="F912" s="15" t="s">
        <v>7271</v>
      </c>
      <c r="G912" s="17" t="s">
        <v>7272</v>
      </c>
      <c r="H912" s="17" t="s">
        <v>7273</v>
      </c>
      <c r="I912" s="17" t="s">
        <v>86</v>
      </c>
      <c r="J912" s="15" t="s">
        <v>7274</v>
      </c>
      <c r="K912" s="15" t="s">
        <v>7275</v>
      </c>
      <c r="L912" s="18" t="s">
        <v>7276</v>
      </c>
      <c r="M912" s="15" t="s">
        <v>5423</v>
      </c>
      <c r="N912" s="15" t="s">
        <v>5424</v>
      </c>
      <c r="O912" s="16">
        <v>510</v>
      </c>
      <c r="P912" s="15" t="s">
        <v>118</v>
      </c>
      <c r="Q912" s="15">
        <v>35000</v>
      </c>
      <c r="R912" s="15">
        <v>230000</v>
      </c>
      <c r="S912" s="15">
        <v>265000</v>
      </c>
      <c r="T912" s="15">
        <v>0.19</v>
      </c>
      <c r="U912" s="15" t="s">
        <v>3335</v>
      </c>
      <c r="V912" s="15" t="s">
        <v>76</v>
      </c>
      <c r="W912" s="16">
        <v>1</v>
      </c>
      <c r="X912" s="16">
        <v>1</v>
      </c>
      <c r="Y912" s="15">
        <v>8479</v>
      </c>
      <c r="Z912" s="15">
        <v>0.19500000000000001</v>
      </c>
      <c r="AA912" s="15" t="s">
        <v>5425</v>
      </c>
      <c r="AB912" s="15" t="s">
        <v>5426</v>
      </c>
      <c r="AC912" s="15">
        <v>272000</v>
      </c>
      <c r="AD912" s="26">
        <v>41912</v>
      </c>
      <c r="AE912" s="15" t="s">
        <v>119</v>
      </c>
      <c r="AF912" s="15" t="s">
        <v>119</v>
      </c>
      <c r="AG912" s="16">
        <v>1</v>
      </c>
      <c r="AH912" s="15" t="s">
        <v>7277</v>
      </c>
      <c r="AI912" s="15" t="s">
        <v>78</v>
      </c>
      <c r="AJ912" s="15">
        <v>8479.2402343800004</v>
      </c>
      <c r="AK912" s="15">
        <v>384.072865777</v>
      </c>
      <c r="AL912" s="15">
        <v>3089978.0838600001</v>
      </c>
      <c r="AM912" s="15">
        <v>1424259.33002</v>
      </c>
      <c r="AN912" s="14"/>
      <c r="AO912" s="14"/>
      <c r="AP912" s="19">
        <v>0</v>
      </c>
      <c r="AQ912" s="19">
        <v>0</v>
      </c>
      <c r="AR912" s="19">
        <v>35000</v>
      </c>
      <c r="AS912" s="19">
        <v>219700</v>
      </c>
      <c r="AT912" s="19">
        <f t="shared" si="188"/>
        <v>254700</v>
      </c>
      <c r="AU912" s="19">
        <v>0</v>
      </c>
      <c r="AV912" s="19">
        <v>3000</v>
      </c>
      <c r="AW912" s="19">
        <v>0</v>
      </c>
      <c r="AX912" s="19">
        <v>0</v>
      </c>
      <c r="AY912" s="20">
        <f t="shared" si="197"/>
        <v>3000</v>
      </c>
      <c r="AZ912" s="19">
        <f t="shared" si="201"/>
        <v>251700</v>
      </c>
      <c r="BA912" s="21">
        <v>1.4712000000000001</v>
      </c>
      <c r="BB912" s="21">
        <v>2.0617000000000001</v>
      </c>
      <c r="BC912" s="22"/>
      <c r="BD912" s="19">
        <v>5094</v>
      </c>
      <c r="BE912" s="19">
        <f t="shared" si="202"/>
        <v>3703.0104000000001</v>
      </c>
      <c r="BF912" s="19">
        <f t="shared" si="203"/>
        <v>5189.2988999999998</v>
      </c>
      <c r="BG912" s="23">
        <v>3.4819999999999997E-2</v>
      </c>
      <c r="BH912" s="23">
        <f t="shared" si="204"/>
        <v>3.4819999999999997E-2</v>
      </c>
      <c r="BI912" s="19">
        <v>0</v>
      </c>
      <c r="BJ912" s="19">
        <v>0</v>
      </c>
      <c r="BK912" s="19">
        <f t="shared" si="199"/>
        <v>3703.0104000000001</v>
      </c>
      <c r="BL912" s="19">
        <f t="shared" si="199"/>
        <v>5189.2988999999998</v>
      </c>
      <c r="BM912" s="19">
        <v>0</v>
      </c>
      <c r="BN912" s="19">
        <v>157.14990000000034</v>
      </c>
      <c r="BO912" s="19">
        <f t="shared" si="198"/>
        <v>157.14990000000034</v>
      </c>
      <c r="BP912" s="24">
        <f t="shared" si="200"/>
        <v>3703.0104000000001</v>
      </c>
      <c r="BQ912" s="24">
        <f t="shared" si="200"/>
        <v>5032.1489999999994</v>
      </c>
      <c r="BR912" s="24">
        <f t="shared" si="205"/>
        <v>1329.1385999999993</v>
      </c>
    </row>
    <row r="913" spans="1:70" s="25" customFormat="1" ht="14.25" x14ac:dyDescent="0.2">
      <c r="A913" s="14">
        <v>1251</v>
      </c>
      <c r="B913" s="14"/>
      <c r="C913" s="15"/>
      <c r="D913" s="16">
        <v>32241</v>
      </c>
      <c r="E913" s="15" t="s">
        <v>7278</v>
      </c>
      <c r="F913" s="15" t="s">
        <v>7279</v>
      </c>
      <c r="G913" s="17" t="s">
        <v>7280</v>
      </c>
      <c r="H913" s="17" t="s">
        <v>7281</v>
      </c>
      <c r="I913" s="17" t="s">
        <v>88</v>
      </c>
      <c r="J913" s="15" t="s">
        <v>7282</v>
      </c>
      <c r="K913" s="15" t="s">
        <v>372</v>
      </c>
      <c r="L913" s="18" t="s">
        <v>7283</v>
      </c>
      <c r="M913" s="15" t="s">
        <v>6225</v>
      </c>
      <c r="N913" s="15" t="s">
        <v>6226</v>
      </c>
      <c r="O913" s="16">
        <v>510</v>
      </c>
      <c r="P913" s="15" t="s">
        <v>118</v>
      </c>
      <c r="Q913" s="15">
        <v>35000</v>
      </c>
      <c r="R913" s="15">
        <v>216400</v>
      </c>
      <c r="S913" s="15">
        <v>251400</v>
      </c>
      <c r="T913" s="15">
        <v>0.18</v>
      </c>
      <c r="U913" s="15" t="s">
        <v>3335</v>
      </c>
      <c r="V913" s="15" t="s">
        <v>76</v>
      </c>
      <c r="W913" s="16">
        <v>1</v>
      </c>
      <c r="X913" s="16">
        <v>1</v>
      </c>
      <c r="Y913" s="15">
        <v>8226</v>
      </c>
      <c r="Z913" s="15">
        <v>0.189</v>
      </c>
      <c r="AA913" s="15" t="s">
        <v>5425</v>
      </c>
      <c r="AB913" s="15" t="s">
        <v>5426</v>
      </c>
      <c r="AC913" s="15">
        <v>267286</v>
      </c>
      <c r="AD913" s="26">
        <v>42013</v>
      </c>
      <c r="AE913" s="15" t="s">
        <v>119</v>
      </c>
      <c r="AF913" s="15" t="s">
        <v>119</v>
      </c>
      <c r="AG913" s="16">
        <v>1</v>
      </c>
      <c r="AH913" s="15" t="s">
        <v>7284</v>
      </c>
      <c r="AI913" s="15" t="s">
        <v>78</v>
      </c>
      <c r="AJ913" s="15">
        <v>8225.890625</v>
      </c>
      <c r="AK913" s="15">
        <v>376.77924455300001</v>
      </c>
      <c r="AL913" s="15">
        <v>3090045.4447699999</v>
      </c>
      <c r="AM913" s="15">
        <v>1424244.4261400001</v>
      </c>
      <c r="AN913" s="14"/>
      <c r="AO913" s="14"/>
      <c r="AP913" s="19">
        <v>0</v>
      </c>
      <c r="AQ913" s="19">
        <v>0</v>
      </c>
      <c r="AR913" s="19">
        <v>35000</v>
      </c>
      <c r="AS913" s="19">
        <v>202100</v>
      </c>
      <c r="AT913" s="19">
        <f t="shared" si="188"/>
        <v>237100</v>
      </c>
      <c r="AU913" s="19">
        <v>0</v>
      </c>
      <c r="AV913" s="19">
        <v>0</v>
      </c>
      <c r="AW913" s="19">
        <v>0</v>
      </c>
      <c r="AX913" s="19">
        <v>0</v>
      </c>
      <c r="AY913" s="20">
        <f t="shared" si="197"/>
        <v>0</v>
      </c>
      <c r="AZ913" s="19">
        <f t="shared" si="201"/>
        <v>237100</v>
      </c>
      <c r="BA913" s="21">
        <v>1.4712000000000001</v>
      </c>
      <c r="BB913" s="21">
        <v>2.0617000000000001</v>
      </c>
      <c r="BC913" s="22"/>
      <c r="BD913" s="19">
        <v>4742</v>
      </c>
      <c r="BE913" s="19">
        <f t="shared" si="202"/>
        <v>3488.2152000000001</v>
      </c>
      <c r="BF913" s="19">
        <f t="shared" si="203"/>
        <v>4888.2907000000005</v>
      </c>
      <c r="BG913" s="23">
        <v>3.4819999999999997E-2</v>
      </c>
      <c r="BH913" s="23">
        <f t="shared" si="204"/>
        <v>3.4819999999999997E-2</v>
      </c>
      <c r="BI913" s="19">
        <v>0</v>
      </c>
      <c r="BJ913" s="19">
        <v>0</v>
      </c>
      <c r="BK913" s="19">
        <f t="shared" si="199"/>
        <v>3488.2152000000001</v>
      </c>
      <c r="BL913" s="19">
        <f t="shared" si="199"/>
        <v>4888.2907000000005</v>
      </c>
      <c r="BM913" s="19">
        <v>0</v>
      </c>
      <c r="BN913" s="19">
        <v>146.29070000000047</v>
      </c>
      <c r="BO913" s="19">
        <f t="shared" si="198"/>
        <v>146.29070000000047</v>
      </c>
      <c r="BP913" s="24">
        <f t="shared" si="200"/>
        <v>3488.2152000000001</v>
      </c>
      <c r="BQ913" s="24">
        <f t="shared" si="200"/>
        <v>4742</v>
      </c>
      <c r="BR913" s="24">
        <f t="shared" si="205"/>
        <v>1253.7847999999999</v>
      </c>
    </row>
    <row r="914" spans="1:70" s="25" customFormat="1" ht="14.25" x14ac:dyDescent="0.2">
      <c r="A914" s="14">
        <v>1252</v>
      </c>
      <c r="B914" s="14"/>
      <c r="C914" s="15"/>
      <c r="D914" s="16">
        <v>33915</v>
      </c>
      <c r="E914" s="15" t="s">
        <v>7285</v>
      </c>
      <c r="F914" s="15" t="s">
        <v>7286</v>
      </c>
      <c r="G914" s="17" t="s">
        <v>7287</v>
      </c>
      <c r="H914" s="17" t="s">
        <v>7288</v>
      </c>
      <c r="I914" s="17" t="s">
        <v>7289</v>
      </c>
      <c r="J914" s="15" t="s">
        <v>7290</v>
      </c>
      <c r="K914" s="15" t="s">
        <v>6321</v>
      </c>
      <c r="L914" s="18" t="s">
        <v>7291</v>
      </c>
      <c r="M914" s="15" t="s">
        <v>5423</v>
      </c>
      <c r="N914" s="15" t="s">
        <v>5424</v>
      </c>
      <c r="O914" s="16">
        <v>510</v>
      </c>
      <c r="P914" s="15" t="s">
        <v>118</v>
      </c>
      <c r="Q914" s="15">
        <v>35000</v>
      </c>
      <c r="R914" s="15">
        <v>226400</v>
      </c>
      <c r="S914" s="15">
        <v>261400</v>
      </c>
      <c r="T914" s="15">
        <v>0.17</v>
      </c>
      <c r="U914" s="15" t="s">
        <v>3335</v>
      </c>
      <c r="V914" s="15" t="s">
        <v>76</v>
      </c>
      <c r="W914" s="16">
        <v>1</v>
      </c>
      <c r="X914" s="16">
        <v>1</v>
      </c>
      <c r="Y914" s="15">
        <v>7718</v>
      </c>
      <c r="Z914" s="15">
        <v>0.17699999999999999</v>
      </c>
      <c r="AA914" s="15" t="s">
        <v>5425</v>
      </c>
      <c r="AB914" s="15" t="s">
        <v>5426</v>
      </c>
      <c r="AC914" s="15">
        <v>251500</v>
      </c>
      <c r="AD914" s="26">
        <v>41670</v>
      </c>
      <c r="AE914" s="15" t="s">
        <v>119</v>
      </c>
      <c r="AF914" s="15" t="s">
        <v>119</v>
      </c>
      <c r="AG914" s="16">
        <v>1</v>
      </c>
      <c r="AH914" s="15" t="s">
        <v>7292</v>
      </c>
      <c r="AI914" s="15" t="s">
        <v>78</v>
      </c>
      <c r="AJ914" s="15">
        <v>7718.3823242199996</v>
      </c>
      <c r="AK914" s="15">
        <v>370.72450267900001</v>
      </c>
      <c r="AL914" s="15">
        <v>3090110.7439000001</v>
      </c>
      <c r="AM914" s="15">
        <v>1424251.4417900001</v>
      </c>
      <c r="AN914" s="14"/>
      <c r="AO914" s="14"/>
      <c r="AP914" s="19">
        <v>0</v>
      </c>
      <c r="AQ914" s="19">
        <v>0</v>
      </c>
      <c r="AR914" s="19">
        <v>35000</v>
      </c>
      <c r="AS914" s="19">
        <v>216200</v>
      </c>
      <c r="AT914" s="19">
        <f t="shared" si="188"/>
        <v>251200</v>
      </c>
      <c r="AU914" s="19">
        <v>0</v>
      </c>
      <c r="AV914" s="19">
        <v>3000</v>
      </c>
      <c r="AW914" s="19">
        <v>0</v>
      </c>
      <c r="AX914" s="19">
        <v>0</v>
      </c>
      <c r="AY914" s="20">
        <f t="shared" si="197"/>
        <v>3000</v>
      </c>
      <c r="AZ914" s="19">
        <f t="shared" si="201"/>
        <v>248200</v>
      </c>
      <c r="BA914" s="21">
        <v>1.4712000000000001</v>
      </c>
      <c r="BB914" s="21">
        <v>2.0617000000000001</v>
      </c>
      <c r="BC914" s="22"/>
      <c r="BD914" s="19">
        <v>5024</v>
      </c>
      <c r="BE914" s="19">
        <f t="shared" si="202"/>
        <v>3651.5184000000004</v>
      </c>
      <c r="BF914" s="19">
        <f t="shared" si="203"/>
        <v>5117.1394</v>
      </c>
      <c r="BG914" s="23">
        <v>3.4819999999999997E-2</v>
      </c>
      <c r="BH914" s="23">
        <f t="shared" si="204"/>
        <v>3.4819999999999997E-2</v>
      </c>
      <c r="BI914" s="19">
        <v>0</v>
      </c>
      <c r="BJ914" s="19">
        <v>0</v>
      </c>
      <c r="BK914" s="19">
        <f t="shared" si="199"/>
        <v>3651.5184000000004</v>
      </c>
      <c r="BL914" s="19">
        <f t="shared" si="199"/>
        <v>5117.1394</v>
      </c>
      <c r="BM914" s="19">
        <v>0</v>
      </c>
      <c r="BN914" s="19">
        <v>154.99040000000059</v>
      </c>
      <c r="BO914" s="19">
        <f t="shared" si="198"/>
        <v>154.99040000000059</v>
      </c>
      <c r="BP914" s="24">
        <f t="shared" si="200"/>
        <v>3651.5184000000004</v>
      </c>
      <c r="BQ914" s="24">
        <f t="shared" si="200"/>
        <v>4962.1489999999994</v>
      </c>
      <c r="BR914" s="24">
        <f t="shared" si="205"/>
        <v>1310.630599999999</v>
      </c>
    </row>
    <row r="915" spans="1:70" s="25" customFormat="1" ht="14.25" x14ac:dyDescent="0.2">
      <c r="A915" s="14">
        <v>1253</v>
      </c>
      <c r="B915" s="14"/>
      <c r="C915" s="15" t="s">
        <v>7293</v>
      </c>
      <c r="D915" s="16">
        <v>4353</v>
      </c>
      <c r="E915" s="15" t="s">
        <v>7294</v>
      </c>
      <c r="F915" s="15" t="s">
        <v>7293</v>
      </c>
      <c r="G915" s="17" t="s">
        <v>7295</v>
      </c>
      <c r="H915" s="17" t="s">
        <v>7296</v>
      </c>
      <c r="I915" s="17" t="s">
        <v>86</v>
      </c>
      <c r="J915" s="15" t="s">
        <v>7297</v>
      </c>
      <c r="K915" s="15" t="s">
        <v>7298</v>
      </c>
      <c r="L915" s="18" t="s">
        <v>7299</v>
      </c>
      <c r="M915" s="15" t="s">
        <v>5423</v>
      </c>
      <c r="N915" s="15" t="s">
        <v>5424</v>
      </c>
      <c r="O915" s="16">
        <v>510</v>
      </c>
      <c r="P915" s="15" t="s">
        <v>118</v>
      </c>
      <c r="Q915" s="15">
        <v>35000</v>
      </c>
      <c r="R915" s="15">
        <v>215800</v>
      </c>
      <c r="S915" s="15">
        <v>250800</v>
      </c>
      <c r="T915" s="15">
        <v>0.17</v>
      </c>
      <c r="U915" s="15" t="s">
        <v>3335</v>
      </c>
      <c r="V915" s="15" t="s">
        <v>76</v>
      </c>
      <c r="W915" s="16">
        <v>1</v>
      </c>
      <c r="X915" s="16">
        <v>1</v>
      </c>
      <c r="Y915" s="15">
        <v>7525</v>
      </c>
      <c r="Z915" s="15">
        <v>0.17299999999999999</v>
      </c>
      <c r="AA915" s="15" t="s">
        <v>5425</v>
      </c>
      <c r="AB915" s="15" t="s">
        <v>5426</v>
      </c>
      <c r="AC915" s="15">
        <v>242816</v>
      </c>
      <c r="AD915" s="26">
        <v>41816</v>
      </c>
      <c r="AE915" s="15" t="s">
        <v>119</v>
      </c>
      <c r="AF915" s="15" t="s">
        <v>119</v>
      </c>
      <c r="AG915" s="16">
        <v>1</v>
      </c>
      <c r="AH915" s="15" t="s">
        <v>7300</v>
      </c>
      <c r="AI915" s="15" t="s">
        <v>78</v>
      </c>
      <c r="AJ915" s="15">
        <v>7525.4467773400002</v>
      </c>
      <c r="AK915" s="15">
        <v>367.99598781499998</v>
      </c>
      <c r="AL915" s="15">
        <v>3090172.0245400001</v>
      </c>
      <c r="AM915" s="15">
        <v>1424262.30351</v>
      </c>
      <c r="AN915" s="14"/>
      <c r="AO915" s="14"/>
      <c r="AP915" s="19">
        <v>35000</v>
      </c>
      <c r="AQ915" s="19">
        <v>206100</v>
      </c>
      <c r="AR915" s="19">
        <v>0</v>
      </c>
      <c r="AS915" s="19">
        <v>0</v>
      </c>
      <c r="AT915" s="19">
        <f t="shared" si="188"/>
        <v>241100</v>
      </c>
      <c r="AU915" s="19">
        <v>45000</v>
      </c>
      <c r="AV915" s="19">
        <v>3000</v>
      </c>
      <c r="AW915" s="19">
        <v>68635</v>
      </c>
      <c r="AX915" s="19">
        <v>0</v>
      </c>
      <c r="AY915" s="20">
        <f t="shared" si="197"/>
        <v>116635</v>
      </c>
      <c r="AZ915" s="19">
        <f t="shared" si="201"/>
        <v>124465</v>
      </c>
      <c r="BA915" s="21">
        <v>1.4712000000000001</v>
      </c>
      <c r="BB915" s="21">
        <v>2.0617000000000001</v>
      </c>
      <c r="BC915" s="22"/>
      <c r="BD915" s="19">
        <v>2411</v>
      </c>
      <c r="BE915" s="19">
        <f t="shared" si="202"/>
        <v>1831.1290800000002</v>
      </c>
      <c r="BF915" s="19">
        <f t="shared" si="203"/>
        <v>2566.0949050000004</v>
      </c>
      <c r="BG915" s="23">
        <v>3.4819999999999997E-2</v>
      </c>
      <c r="BH915" s="23">
        <f t="shared" si="204"/>
        <v>3.4819999999999997E-2</v>
      </c>
      <c r="BI915" s="19">
        <v>63.759914565599999</v>
      </c>
      <c r="BJ915" s="19">
        <v>89.351424592100003</v>
      </c>
      <c r="BK915" s="19">
        <f t="shared" si="199"/>
        <v>1767.3691654344002</v>
      </c>
      <c r="BL915" s="19">
        <f t="shared" si="199"/>
        <v>2476.7434804079003</v>
      </c>
      <c r="BM915" s="19">
        <v>0</v>
      </c>
      <c r="BN915" s="19">
        <v>65.743480407900279</v>
      </c>
      <c r="BO915" s="19">
        <f t="shared" si="198"/>
        <v>65.743480407900279</v>
      </c>
      <c r="BP915" s="24">
        <f t="shared" si="200"/>
        <v>1767.3691654344002</v>
      </c>
      <c r="BQ915" s="24">
        <f t="shared" si="200"/>
        <v>2411</v>
      </c>
      <c r="BR915" s="24">
        <f t="shared" si="205"/>
        <v>643.6308345655998</v>
      </c>
    </row>
    <row r="916" spans="1:70" s="25" customFormat="1" ht="14.25" x14ac:dyDescent="0.2">
      <c r="A916" s="14">
        <v>1254</v>
      </c>
      <c r="B916" s="14"/>
      <c r="C916" s="15" t="s">
        <v>150</v>
      </c>
      <c r="D916" s="16">
        <v>35146</v>
      </c>
      <c r="E916" s="15" t="s">
        <v>7301</v>
      </c>
      <c r="F916" s="15" t="s">
        <v>7302</v>
      </c>
      <c r="G916" s="17" t="s">
        <v>7303</v>
      </c>
      <c r="H916" s="17" t="s">
        <v>7304</v>
      </c>
      <c r="I916" s="17" t="s">
        <v>86</v>
      </c>
      <c r="J916" s="15" t="s">
        <v>7305</v>
      </c>
      <c r="K916" s="15" t="s">
        <v>86</v>
      </c>
      <c r="L916" s="18" t="s">
        <v>7306</v>
      </c>
      <c r="M916" s="15" t="s">
        <v>5423</v>
      </c>
      <c r="N916" s="15" t="s">
        <v>5424</v>
      </c>
      <c r="O916" s="16">
        <v>510</v>
      </c>
      <c r="P916" s="15" t="s">
        <v>118</v>
      </c>
      <c r="Q916" s="15">
        <v>35000</v>
      </c>
      <c r="R916" s="15">
        <v>236300</v>
      </c>
      <c r="S916" s="15">
        <v>271300</v>
      </c>
      <c r="T916" s="15">
        <v>0.17</v>
      </c>
      <c r="U916" s="15" t="s">
        <v>3335</v>
      </c>
      <c r="V916" s="15" t="s">
        <v>76</v>
      </c>
      <c r="W916" s="16">
        <v>1</v>
      </c>
      <c r="X916" s="16">
        <v>1</v>
      </c>
      <c r="Y916" s="15">
        <v>7441</v>
      </c>
      <c r="Z916" s="15">
        <v>0.17100000000000001</v>
      </c>
      <c r="AA916" s="15" t="s">
        <v>5425</v>
      </c>
      <c r="AB916" s="15" t="s">
        <v>5426</v>
      </c>
      <c r="AC916" s="15">
        <v>271532</v>
      </c>
      <c r="AD916" s="26">
        <v>41333</v>
      </c>
      <c r="AE916" s="15" t="s">
        <v>119</v>
      </c>
      <c r="AF916" s="15" t="s">
        <v>119</v>
      </c>
      <c r="AG916" s="16">
        <v>1</v>
      </c>
      <c r="AH916" s="15" t="s">
        <v>7307</v>
      </c>
      <c r="AI916" s="15" t="s">
        <v>78</v>
      </c>
      <c r="AJ916" s="15">
        <v>7440.8764648400002</v>
      </c>
      <c r="AK916" s="15">
        <v>366.61867137500002</v>
      </c>
      <c r="AL916" s="15">
        <v>3090232.3727099998</v>
      </c>
      <c r="AM916" s="15">
        <v>1424271.3553500001</v>
      </c>
      <c r="AN916" s="14"/>
      <c r="AO916" s="14"/>
      <c r="AP916" s="19">
        <v>35000</v>
      </c>
      <c r="AQ916" s="19">
        <v>228000</v>
      </c>
      <c r="AR916" s="19">
        <v>0</v>
      </c>
      <c r="AS916" s="19">
        <v>0</v>
      </c>
      <c r="AT916" s="19">
        <f t="shared" si="188"/>
        <v>263000</v>
      </c>
      <c r="AU916" s="19">
        <v>45000</v>
      </c>
      <c r="AV916" s="19">
        <v>3000</v>
      </c>
      <c r="AW916" s="19">
        <v>76300</v>
      </c>
      <c r="AX916" s="19">
        <v>0</v>
      </c>
      <c r="AY916" s="20">
        <f t="shared" si="197"/>
        <v>124300</v>
      </c>
      <c r="AZ916" s="19">
        <f t="shared" si="201"/>
        <v>138700</v>
      </c>
      <c r="BA916" s="21">
        <v>1.4712000000000001</v>
      </c>
      <c r="BB916" s="21">
        <v>2.0617000000000001</v>
      </c>
      <c r="BC916" s="22"/>
      <c r="BD916" s="19">
        <v>2630</v>
      </c>
      <c r="BE916" s="19">
        <f t="shared" si="202"/>
        <v>2040.5544</v>
      </c>
      <c r="BF916" s="19">
        <f t="shared" si="203"/>
        <v>2859.5779000000002</v>
      </c>
      <c r="BG916" s="23">
        <v>3.4819999999999997E-2</v>
      </c>
      <c r="BH916" s="23">
        <f t="shared" si="204"/>
        <v>3.4819999999999997E-2</v>
      </c>
      <c r="BI916" s="19">
        <v>71.052104207999989</v>
      </c>
      <c r="BJ916" s="19">
        <v>99.570502477999995</v>
      </c>
      <c r="BK916" s="19">
        <f t="shared" si="199"/>
        <v>1969.502295792</v>
      </c>
      <c r="BL916" s="19">
        <f t="shared" si="199"/>
        <v>2760.0073975220002</v>
      </c>
      <c r="BM916" s="19">
        <v>0</v>
      </c>
      <c r="BN916" s="19">
        <v>130.00739752200025</v>
      </c>
      <c r="BO916" s="19">
        <f t="shared" si="198"/>
        <v>130.00739752200025</v>
      </c>
      <c r="BP916" s="24">
        <f t="shared" si="200"/>
        <v>1969.502295792</v>
      </c>
      <c r="BQ916" s="24">
        <f t="shared" si="200"/>
        <v>2630</v>
      </c>
      <c r="BR916" s="24">
        <f t="shared" si="205"/>
        <v>660.49770420799996</v>
      </c>
    </row>
    <row r="917" spans="1:70" s="25" customFormat="1" ht="14.25" x14ac:dyDescent="0.2">
      <c r="A917" s="14">
        <v>1255</v>
      </c>
      <c r="B917" s="14"/>
      <c r="C917" s="15" t="s">
        <v>7308</v>
      </c>
      <c r="D917" s="16">
        <v>29421</v>
      </c>
      <c r="E917" s="15" t="s">
        <v>7309</v>
      </c>
      <c r="F917" s="15" t="s">
        <v>7308</v>
      </c>
      <c r="G917" s="17" t="s">
        <v>7310</v>
      </c>
      <c r="H917" s="17" t="s">
        <v>7311</v>
      </c>
      <c r="I917" s="17" t="s">
        <v>86</v>
      </c>
      <c r="J917" s="15" t="s">
        <v>7312</v>
      </c>
      <c r="K917" s="15" t="s">
        <v>361</v>
      </c>
      <c r="L917" s="18" t="s">
        <v>7313</v>
      </c>
      <c r="M917" s="15" t="s">
        <v>5423</v>
      </c>
      <c r="N917" s="15" t="s">
        <v>5424</v>
      </c>
      <c r="O917" s="16">
        <v>510</v>
      </c>
      <c r="P917" s="15" t="s">
        <v>118</v>
      </c>
      <c r="Q917" s="15">
        <v>35000</v>
      </c>
      <c r="R917" s="15">
        <v>210200</v>
      </c>
      <c r="S917" s="15">
        <v>245200</v>
      </c>
      <c r="T917" s="15">
        <v>0.17</v>
      </c>
      <c r="U917" s="15" t="s">
        <v>3335</v>
      </c>
      <c r="V917" s="15" t="s">
        <v>76</v>
      </c>
      <c r="W917" s="16">
        <v>1</v>
      </c>
      <c r="X917" s="16">
        <v>1</v>
      </c>
      <c r="Y917" s="15">
        <v>7757</v>
      </c>
      <c r="Z917" s="15">
        <v>0.17799999999999999</v>
      </c>
      <c r="AA917" s="15" t="s">
        <v>5425</v>
      </c>
      <c r="AB917" s="15" t="s">
        <v>5426</v>
      </c>
      <c r="AC917" s="15">
        <v>219583</v>
      </c>
      <c r="AD917" s="26">
        <v>41544</v>
      </c>
      <c r="AE917" s="15" t="s">
        <v>119</v>
      </c>
      <c r="AF917" s="15" t="s">
        <v>119</v>
      </c>
      <c r="AG917" s="16">
        <v>1</v>
      </c>
      <c r="AH917" s="15" t="s">
        <v>7314</v>
      </c>
      <c r="AI917" s="15" t="s">
        <v>78</v>
      </c>
      <c r="AJ917" s="15">
        <v>7757.25390625</v>
      </c>
      <c r="AK917" s="15">
        <v>371.78123986999998</v>
      </c>
      <c r="AL917" s="15">
        <v>3090293.6398100001</v>
      </c>
      <c r="AM917" s="15">
        <v>1424280.64368</v>
      </c>
      <c r="AN917" s="14"/>
      <c r="AO917" s="14"/>
      <c r="AP917" s="19">
        <v>35000</v>
      </c>
      <c r="AQ917" s="19">
        <v>200800</v>
      </c>
      <c r="AR917" s="19">
        <v>0</v>
      </c>
      <c r="AS917" s="19">
        <v>0</v>
      </c>
      <c r="AT917" s="19">
        <f t="shared" si="188"/>
        <v>235800</v>
      </c>
      <c r="AU917" s="19">
        <v>45000</v>
      </c>
      <c r="AV917" s="19">
        <v>3000</v>
      </c>
      <c r="AW917" s="19">
        <v>66780</v>
      </c>
      <c r="AX917" s="19">
        <v>0</v>
      </c>
      <c r="AY917" s="20">
        <f t="shared" si="197"/>
        <v>114780</v>
      </c>
      <c r="AZ917" s="19">
        <f t="shared" si="201"/>
        <v>121020</v>
      </c>
      <c r="BA917" s="21">
        <v>1.4712000000000001</v>
      </c>
      <c r="BB917" s="21">
        <v>2.0617000000000001</v>
      </c>
      <c r="BC917" s="22"/>
      <c r="BD917" s="19">
        <v>2358</v>
      </c>
      <c r="BE917" s="19">
        <f t="shared" si="202"/>
        <v>1780.4462400000002</v>
      </c>
      <c r="BF917" s="19">
        <f t="shared" si="203"/>
        <v>2495.06934</v>
      </c>
      <c r="BG917" s="23">
        <v>3.4819999999999997E-2</v>
      </c>
      <c r="BH917" s="23">
        <f t="shared" si="204"/>
        <v>3.4819999999999997E-2</v>
      </c>
      <c r="BI917" s="19">
        <v>61.995138076800004</v>
      </c>
      <c r="BJ917" s="19">
        <v>86.878314418799988</v>
      </c>
      <c r="BK917" s="19">
        <f t="shared" si="199"/>
        <v>1718.4511019232002</v>
      </c>
      <c r="BL917" s="19">
        <f t="shared" si="199"/>
        <v>2408.1910255811999</v>
      </c>
      <c r="BM917" s="19">
        <v>0</v>
      </c>
      <c r="BN917" s="19">
        <v>50.191025581199938</v>
      </c>
      <c r="BO917" s="19">
        <f t="shared" si="198"/>
        <v>50.191025581199938</v>
      </c>
      <c r="BP917" s="24">
        <f t="shared" si="200"/>
        <v>1718.4511019232002</v>
      </c>
      <c r="BQ917" s="24">
        <f t="shared" si="200"/>
        <v>2358</v>
      </c>
      <c r="BR917" s="24">
        <f t="shared" si="205"/>
        <v>639.54889807679979</v>
      </c>
    </row>
    <row r="918" spans="1:70" s="25" customFormat="1" ht="14.25" x14ac:dyDescent="0.2">
      <c r="A918" s="14">
        <v>1256</v>
      </c>
      <c r="B918" s="14"/>
      <c r="C918" s="15" t="s">
        <v>176</v>
      </c>
      <c r="D918" s="16">
        <v>21097</v>
      </c>
      <c r="E918" s="15" t="s">
        <v>7315</v>
      </c>
      <c r="F918" s="15" t="s">
        <v>7316</v>
      </c>
      <c r="G918" s="17" t="s">
        <v>7317</v>
      </c>
      <c r="H918" s="17" t="s">
        <v>7318</v>
      </c>
      <c r="I918" s="17" t="s">
        <v>86</v>
      </c>
      <c r="J918" s="15" t="s">
        <v>7319</v>
      </c>
      <c r="K918" s="15" t="s">
        <v>3286</v>
      </c>
      <c r="L918" s="18" t="s">
        <v>7320</v>
      </c>
      <c r="M918" s="15" t="s">
        <v>5423</v>
      </c>
      <c r="N918" s="15" t="s">
        <v>5424</v>
      </c>
      <c r="O918" s="16">
        <v>510</v>
      </c>
      <c r="P918" s="15" t="s">
        <v>118</v>
      </c>
      <c r="Q918" s="15">
        <v>35000</v>
      </c>
      <c r="R918" s="15">
        <v>207800</v>
      </c>
      <c r="S918" s="15">
        <v>242800</v>
      </c>
      <c r="T918" s="15">
        <v>0.17</v>
      </c>
      <c r="U918" s="15" t="s">
        <v>3335</v>
      </c>
      <c r="V918" s="15" t="s">
        <v>76</v>
      </c>
      <c r="W918" s="16">
        <v>1</v>
      </c>
      <c r="X918" s="16">
        <v>1</v>
      </c>
      <c r="Y918" s="15">
        <v>7834</v>
      </c>
      <c r="Z918" s="15">
        <v>0.18</v>
      </c>
      <c r="AA918" s="15" t="s">
        <v>5425</v>
      </c>
      <c r="AB918" s="15" t="s">
        <v>5426</v>
      </c>
      <c r="AC918" s="15">
        <v>243497</v>
      </c>
      <c r="AD918" s="26">
        <v>41515</v>
      </c>
      <c r="AE918" s="15" t="s">
        <v>119</v>
      </c>
      <c r="AF918" s="15" t="s">
        <v>119</v>
      </c>
      <c r="AG918" s="16">
        <v>1</v>
      </c>
      <c r="AH918" s="15" t="s">
        <v>7321</v>
      </c>
      <c r="AI918" s="15" t="s">
        <v>78</v>
      </c>
      <c r="AJ918" s="15">
        <v>7833.5209960900002</v>
      </c>
      <c r="AK918" s="15">
        <v>373.02443445799997</v>
      </c>
      <c r="AL918" s="15">
        <v>3090356.4837500001</v>
      </c>
      <c r="AM918" s="15">
        <v>1424290.20585</v>
      </c>
      <c r="AN918" s="14"/>
      <c r="AO918" s="14"/>
      <c r="AP918" s="19">
        <v>35000</v>
      </c>
      <c r="AQ918" s="19">
        <v>198400</v>
      </c>
      <c r="AR918" s="19">
        <v>0</v>
      </c>
      <c r="AS918" s="19">
        <v>0</v>
      </c>
      <c r="AT918" s="19">
        <f t="shared" si="188"/>
        <v>233400</v>
      </c>
      <c r="AU918" s="19">
        <v>45000</v>
      </c>
      <c r="AV918" s="19">
        <v>3000</v>
      </c>
      <c r="AW918" s="19">
        <v>65940</v>
      </c>
      <c r="AX918" s="19">
        <v>0</v>
      </c>
      <c r="AY918" s="20">
        <f t="shared" si="197"/>
        <v>113940</v>
      </c>
      <c r="AZ918" s="19">
        <f t="shared" si="201"/>
        <v>119460</v>
      </c>
      <c r="BA918" s="21">
        <v>1.4712000000000001</v>
      </c>
      <c r="BB918" s="21">
        <v>2.0617000000000001</v>
      </c>
      <c r="BC918" s="22"/>
      <c r="BD918" s="19">
        <v>2334</v>
      </c>
      <c r="BE918" s="19">
        <f t="shared" si="202"/>
        <v>1757.4955199999999</v>
      </c>
      <c r="BF918" s="19">
        <f t="shared" si="203"/>
        <v>2462.9068199999997</v>
      </c>
      <c r="BG918" s="23">
        <v>3.4819999999999997E-2</v>
      </c>
      <c r="BH918" s="23">
        <f t="shared" si="204"/>
        <v>3.4819999999999997E-2</v>
      </c>
      <c r="BI918" s="19">
        <v>61.195994006399992</v>
      </c>
      <c r="BJ918" s="19">
        <v>85.758415472399975</v>
      </c>
      <c r="BK918" s="19">
        <f t="shared" si="199"/>
        <v>1696.2995259935999</v>
      </c>
      <c r="BL918" s="19">
        <f t="shared" si="199"/>
        <v>2377.1484045275997</v>
      </c>
      <c r="BM918" s="19">
        <v>0</v>
      </c>
      <c r="BN918" s="19">
        <v>43.148404527599723</v>
      </c>
      <c r="BO918" s="19">
        <f t="shared" si="198"/>
        <v>43.148404527599723</v>
      </c>
      <c r="BP918" s="24">
        <f t="shared" si="200"/>
        <v>1696.2995259935999</v>
      </c>
      <c r="BQ918" s="24">
        <f t="shared" si="200"/>
        <v>2334</v>
      </c>
      <c r="BR918" s="24">
        <f t="shared" si="205"/>
        <v>637.7004740064001</v>
      </c>
    </row>
    <row r="919" spans="1:70" s="25" customFormat="1" ht="14.25" x14ac:dyDescent="0.2">
      <c r="A919" s="14">
        <v>1257</v>
      </c>
      <c r="B919" s="14"/>
      <c r="C919" s="15"/>
      <c r="D919" s="16">
        <v>27552</v>
      </c>
      <c r="E919" s="15" t="s">
        <v>7322</v>
      </c>
      <c r="F919" s="15" t="s">
        <v>7323</v>
      </c>
      <c r="G919" s="17" t="s">
        <v>7324</v>
      </c>
      <c r="H919" s="17" t="s">
        <v>7325</v>
      </c>
      <c r="I919" s="17" t="s">
        <v>86</v>
      </c>
      <c r="J919" s="15" t="s">
        <v>7326</v>
      </c>
      <c r="K919" s="15" t="s">
        <v>3898</v>
      </c>
      <c r="L919" s="18" t="s">
        <v>7327</v>
      </c>
      <c r="M919" s="15" t="s">
        <v>5423</v>
      </c>
      <c r="N919" s="15" t="s">
        <v>5424</v>
      </c>
      <c r="O919" s="16">
        <v>510</v>
      </c>
      <c r="P919" s="15" t="s">
        <v>118</v>
      </c>
      <c r="Q919" s="15">
        <v>35000</v>
      </c>
      <c r="R919" s="15">
        <v>253500</v>
      </c>
      <c r="S919" s="15">
        <v>288500</v>
      </c>
      <c r="T919" s="15">
        <v>0.18</v>
      </c>
      <c r="U919" s="15" t="s">
        <v>3335</v>
      </c>
      <c r="V919" s="15" t="s">
        <v>76</v>
      </c>
      <c r="W919" s="16">
        <v>1</v>
      </c>
      <c r="X919" s="16">
        <v>1</v>
      </c>
      <c r="Y919" s="15">
        <v>8290</v>
      </c>
      <c r="Z919" s="15">
        <v>0.19</v>
      </c>
      <c r="AA919" s="15" t="s">
        <v>5425</v>
      </c>
      <c r="AB919" s="15" t="s">
        <v>5426</v>
      </c>
      <c r="AC919" s="15">
        <v>250022</v>
      </c>
      <c r="AD919" s="26">
        <v>41458</v>
      </c>
      <c r="AE919" s="15" t="s">
        <v>119</v>
      </c>
      <c r="AF919" s="15" t="s">
        <v>119</v>
      </c>
      <c r="AG919" s="16">
        <v>1</v>
      </c>
      <c r="AH919" s="15" t="s">
        <v>7328</v>
      </c>
      <c r="AI919" s="15" t="s">
        <v>78</v>
      </c>
      <c r="AJ919" s="15">
        <v>8289.6821289100008</v>
      </c>
      <c r="AK919" s="15">
        <v>381.35720339599999</v>
      </c>
      <c r="AL919" s="15">
        <v>3090421.57057</v>
      </c>
      <c r="AM919" s="15">
        <v>1424301.13546</v>
      </c>
      <c r="AN919" s="14"/>
      <c r="AO919" s="14"/>
      <c r="AP919" s="19">
        <v>35000</v>
      </c>
      <c r="AQ919" s="19">
        <v>242000</v>
      </c>
      <c r="AR919" s="19">
        <v>0</v>
      </c>
      <c r="AS919" s="19">
        <v>0</v>
      </c>
      <c r="AT919" s="19">
        <f t="shared" si="188"/>
        <v>277000</v>
      </c>
      <c r="AU919" s="19">
        <v>45000</v>
      </c>
      <c r="AV919" s="19">
        <v>3000</v>
      </c>
      <c r="AW919" s="19">
        <v>81200</v>
      </c>
      <c r="AX919" s="19">
        <v>0</v>
      </c>
      <c r="AY919" s="20">
        <f t="shared" si="197"/>
        <v>129200</v>
      </c>
      <c r="AZ919" s="19">
        <f t="shared" si="201"/>
        <v>147800</v>
      </c>
      <c r="BA919" s="21">
        <v>1.4712000000000001</v>
      </c>
      <c r="BB919" s="21">
        <v>2.0617000000000001</v>
      </c>
      <c r="BC919" s="22"/>
      <c r="BD919" s="19">
        <v>2770</v>
      </c>
      <c r="BE919" s="19">
        <f t="shared" si="202"/>
        <v>2174.4336000000003</v>
      </c>
      <c r="BF919" s="19">
        <f t="shared" si="203"/>
        <v>3047.1926000000003</v>
      </c>
      <c r="BG919" s="23">
        <v>3.4819999999999997E-2</v>
      </c>
      <c r="BH919" s="23">
        <f t="shared" si="204"/>
        <v>3.4819999999999997E-2</v>
      </c>
      <c r="BI919" s="19">
        <v>75.713777952000001</v>
      </c>
      <c r="BJ919" s="19">
        <v>106.103246332</v>
      </c>
      <c r="BK919" s="19">
        <f t="shared" si="199"/>
        <v>2098.7198220480004</v>
      </c>
      <c r="BL919" s="19">
        <f t="shared" si="199"/>
        <v>2941.0893536680005</v>
      </c>
      <c r="BM919" s="19">
        <v>0</v>
      </c>
      <c r="BN919" s="19">
        <v>171.08935366800051</v>
      </c>
      <c r="BO919" s="19">
        <f t="shared" si="198"/>
        <v>171.08935366800051</v>
      </c>
      <c r="BP919" s="24">
        <f t="shared" si="200"/>
        <v>2098.7198220480004</v>
      </c>
      <c r="BQ919" s="24">
        <f t="shared" si="200"/>
        <v>2770</v>
      </c>
      <c r="BR919" s="24">
        <f t="shared" si="205"/>
        <v>671.28017795199958</v>
      </c>
    </row>
    <row r="920" spans="1:70" s="25" customFormat="1" ht="14.25" x14ac:dyDescent="0.2">
      <c r="A920" s="14">
        <v>1258</v>
      </c>
      <c r="B920" s="14"/>
      <c r="C920" s="15" t="s">
        <v>7329</v>
      </c>
      <c r="D920" s="16">
        <v>24472</v>
      </c>
      <c r="E920" s="15" t="s">
        <v>7330</v>
      </c>
      <c r="F920" s="15" t="s">
        <v>7329</v>
      </c>
      <c r="G920" s="17" t="s">
        <v>7331</v>
      </c>
      <c r="H920" s="17" t="s">
        <v>7332</v>
      </c>
      <c r="I920" s="17" t="s">
        <v>86</v>
      </c>
      <c r="J920" s="15" t="s">
        <v>7333</v>
      </c>
      <c r="K920" s="15" t="s">
        <v>644</v>
      </c>
      <c r="L920" s="18" t="s">
        <v>7334</v>
      </c>
      <c r="M920" s="15" t="s">
        <v>6225</v>
      </c>
      <c r="N920" s="15" t="s">
        <v>6226</v>
      </c>
      <c r="O920" s="16">
        <v>510</v>
      </c>
      <c r="P920" s="15" t="s">
        <v>118</v>
      </c>
      <c r="Q920" s="15">
        <v>35000</v>
      </c>
      <c r="R920" s="15">
        <v>219200</v>
      </c>
      <c r="S920" s="15">
        <v>254200</v>
      </c>
      <c r="T920" s="15">
        <v>0.17</v>
      </c>
      <c r="U920" s="15" t="s">
        <v>3335</v>
      </c>
      <c r="V920" s="15" t="s">
        <v>76</v>
      </c>
      <c r="W920" s="16">
        <v>1</v>
      </c>
      <c r="X920" s="16">
        <v>1</v>
      </c>
      <c r="Y920" s="15">
        <v>7809</v>
      </c>
      <c r="Z920" s="15">
        <v>0.17899999999999999</v>
      </c>
      <c r="AA920" s="15" t="s">
        <v>5425</v>
      </c>
      <c r="AB920" s="15" t="s">
        <v>5426</v>
      </c>
      <c r="AC920" s="15">
        <v>215995</v>
      </c>
      <c r="AD920" s="26">
        <v>41040</v>
      </c>
      <c r="AE920" s="15" t="s">
        <v>119</v>
      </c>
      <c r="AF920" s="15" t="s">
        <v>119</v>
      </c>
      <c r="AG920" s="16">
        <v>1</v>
      </c>
      <c r="AH920" s="15" t="s">
        <v>7335</v>
      </c>
      <c r="AI920" s="15" t="s">
        <v>78</v>
      </c>
      <c r="AJ920" s="15">
        <v>7808.8955078099998</v>
      </c>
      <c r="AK920" s="15">
        <v>372.87315137100001</v>
      </c>
      <c r="AL920" s="15">
        <v>3090487.28235</v>
      </c>
      <c r="AM920" s="15">
        <v>1424303.3902499999</v>
      </c>
      <c r="AN920" s="14"/>
      <c r="AO920" s="14"/>
      <c r="AP920" s="19">
        <v>35000</v>
      </c>
      <c r="AQ920" s="19">
        <v>202600</v>
      </c>
      <c r="AR920" s="19">
        <v>0</v>
      </c>
      <c r="AS920" s="19">
        <v>0</v>
      </c>
      <c r="AT920" s="19">
        <f t="shared" si="188"/>
        <v>237600</v>
      </c>
      <c r="AU920" s="19">
        <v>45000</v>
      </c>
      <c r="AV920" s="19">
        <v>3000</v>
      </c>
      <c r="AW920" s="19">
        <v>67410</v>
      </c>
      <c r="AX920" s="19">
        <v>24960</v>
      </c>
      <c r="AY920" s="20">
        <f t="shared" si="197"/>
        <v>140370</v>
      </c>
      <c r="AZ920" s="19">
        <f t="shared" si="201"/>
        <v>97230</v>
      </c>
      <c r="BA920" s="21">
        <v>1.4712000000000001</v>
      </c>
      <c r="BB920" s="21">
        <v>2.0617000000000001</v>
      </c>
      <c r="BC920" s="22"/>
      <c r="BD920" s="19">
        <v>2376</v>
      </c>
      <c r="BE920" s="19">
        <f t="shared" si="202"/>
        <v>1430.44776</v>
      </c>
      <c r="BF920" s="19">
        <f t="shared" si="203"/>
        <v>2004.5909099999999</v>
      </c>
      <c r="BG920" s="23">
        <v>3.4819999999999997E-2</v>
      </c>
      <c r="BH920" s="23">
        <f t="shared" si="204"/>
        <v>3.4819999999999997E-2</v>
      </c>
      <c r="BI920" s="19">
        <v>49.808191003199994</v>
      </c>
      <c r="BJ920" s="19">
        <v>69.799855486199988</v>
      </c>
      <c r="BK920" s="19">
        <f t="shared" si="199"/>
        <v>1380.6395689968001</v>
      </c>
      <c r="BL920" s="19">
        <f t="shared" si="199"/>
        <v>1934.7910545138</v>
      </c>
      <c r="BM920" s="19">
        <v>0</v>
      </c>
      <c r="BN920" s="19">
        <v>0</v>
      </c>
      <c r="BO920" s="19">
        <f t="shared" si="198"/>
        <v>0</v>
      </c>
      <c r="BP920" s="24">
        <f t="shared" si="200"/>
        <v>1380.6395689968001</v>
      </c>
      <c r="BQ920" s="24">
        <f t="shared" si="200"/>
        <v>1934.7910545138</v>
      </c>
      <c r="BR920" s="24">
        <f t="shared" si="205"/>
        <v>554.15148551699986</v>
      </c>
    </row>
    <row r="921" spans="1:70" s="25" customFormat="1" ht="14.25" x14ac:dyDescent="0.2">
      <c r="A921" s="14">
        <v>1259</v>
      </c>
      <c r="B921" s="14"/>
      <c r="C921" s="15" t="s">
        <v>907</v>
      </c>
      <c r="D921" s="16">
        <v>21209</v>
      </c>
      <c r="E921" s="15" t="s">
        <v>7336</v>
      </c>
      <c r="F921" s="15" t="s">
        <v>7337</v>
      </c>
      <c r="G921" s="17" t="s">
        <v>7338</v>
      </c>
      <c r="H921" s="17" t="s">
        <v>7339</v>
      </c>
      <c r="I921" s="17" t="s">
        <v>86</v>
      </c>
      <c r="J921" s="15" t="s">
        <v>7340</v>
      </c>
      <c r="K921" s="15" t="s">
        <v>2392</v>
      </c>
      <c r="L921" s="18" t="s">
        <v>7341</v>
      </c>
      <c r="M921" s="15" t="s">
        <v>5423</v>
      </c>
      <c r="N921" s="15" t="s">
        <v>5424</v>
      </c>
      <c r="O921" s="16">
        <v>557</v>
      </c>
      <c r="P921" s="15" t="s">
        <v>74</v>
      </c>
      <c r="Q921" s="15">
        <v>0</v>
      </c>
      <c r="R921" s="15">
        <v>0</v>
      </c>
      <c r="S921" s="15">
        <v>0</v>
      </c>
      <c r="T921" s="15">
        <v>0.08</v>
      </c>
      <c r="U921" s="15" t="s">
        <v>3335</v>
      </c>
      <c r="V921" s="15" t="s">
        <v>76</v>
      </c>
      <c r="W921" s="16">
        <v>0</v>
      </c>
      <c r="X921" s="16">
        <v>0</v>
      </c>
      <c r="Y921" s="15">
        <v>3537</v>
      </c>
      <c r="Z921" s="15">
        <v>8.1000000000000003E-2</v>
      </c>
      <c r="AA921" s="15" t="s">
        <v>5425</v>
      </c>
      <c r="AB921" s="15" t="s">
        <v>5426</v>
      </c>
      <c r="AC921" s="15">
        <v>0</v>
      </c>
      <c r="AD921" s="15"/>
      <c r="AE921" s="15" t="s">
        <v>119</v>
      </c>
      <c r="AF921" s="15" t="s">
        <v>119</v>
      </c>
      <c r="AG921" s="16">
        <v>1</v>
      </c>
      <c r="AH921" s="15" t="s">
        <v>7342</v>
      </c>
      <c r="AI921" s="15" t="s">
        <v>78</v>
      </c>
      <c r="AJ921" s="15">
        <v>3536.7407226599998</v>
      </c>
      <c r="AK921" s="15">
        <v>303.19868934499999</v>
      </c>
      <c r="AL921" s="15">
        <v>3090533.4810799998</v>
      </c>
      <c r="AM921" s="15">
        <v>1424303.3058499999</v>
      </c>
      <c r="AN921" s="14"/>
      <c r="AO921" s="14"/>
      <c r="AP921" s="19">
        <v>0</v>
      </c>
      <c r="AQ921" s="19">
        <v>0</v>
      </c>
      <c r="AR921" s="19">
        <v>0</v>
      </c>
      <c r="AS921" s="19">
        <v>0</v>
      </c>
      <c r="AT921" s="19">
        <f t="shared" si="188"/>
        <v>0</v>
      </c>
      <c r="AU921" s="19">
        <v>0</v>
      </c>
      <c r="AV921" s="19">
        <v>0</v>
      </c>
      <c r="AW921" s="19">
        <v>0</v>
      </c>
      <c r="AX921" s="19">
        <v>0</v>
      </c>
      <c r="AY921" s="20">
        <f t="shared" si="197"/>
        <v>0</v>
      </c>
      <c r="AZ921" s="19">
        <f t="shared" si="201"/>
        <v>0</v>
      </c>
      <c r="BA921" s="21">
        <v>1.4712000000000001</v>
      </c>
      <c r="BB921" s="21">
        <v>2.0617000000000001</v>
      </c>
      <c r="BC921" s="22"/>
      <c r="BD921" s="19">
        <v>0</v>
      </c>
      <c r="BE921" s="19">
        <f t="shared" si="202"/>
        <v>0</v>
      </c>
      <c r="BF921" s="19">
        <f t="shared" si="203"/>
        <v>0</v>
      </c>
      <c r="BG921" s="23">
        <v>3.4819999999999997E-2</v>
      </c>
      <c r="BH921" s="23">
        <f t="shared" si="204"/>
        <v>3.4819999999999997E-2</v>
      </c>
      <c r="BI921" s="19">
        <v>0</v>
      </c>
      <c r="BJ921" s="19">
        <v>0</v>
      </c>
      <c r="BK921" s="19">
        <f t="shared" si="199"/>
        <v>0</v>
      </c>
      <c r="BL921" s="19">
        <f t="shared" si="199"/>
        <v>0</v>
      </c>
      <c r="BM921" s="19">
        <v>0</v>
      </c>
      <c r="BN921" s="19">
        <v>0</v>
      </c>
      <c r="BO921" s="19">
        <f t="shared" si="198"/>
        <v>0</v>
      </c>
      <c r="BP921" s="24">
        <f t="shared" si="200"/>
        <v>0</v>
      </c>
      <c r="BQ921" s="24">
        <f t="shared" si="200"/>
        <v>0</v>
      </c>
      <c r="BR921" s="24">
        <f t="shared" si="205"/>
        <v>0</v>
      </c>
    </row>
    <row r="922" spans="1:70" s="25" customFormat="1" ht="14.25" x14ac:dyDescent="0.2">
      <c r="A922" s="14">
        <v>1260</v>
      </c>
      <c r="B922" s="14"/>
      <c r="C922" s="15" t="s">
        <v>176</v>
      </c>
      <c r="D922" s="16">
        <v>21457</v>
      </c>
      <c r="E922" s="15" t="s">
        <v>7343</v>
      </c>
      <c r="F922" s="15" t="s">
        <v>7344</v>
      </c>
      <c r="G922" s="17" t="s">
        <v>7345</v>
      </c>
      <c r="H922" s="17" t="s">
        <v>7346</v>
      </c>
      <c r="I922" s="17" t="s">
        <v>86</v>
      </c>
      <c r="J922" s="15" t="s">
        <v>7347</v>
      </c>
      <c r="K922" s="15" t="s">
        <v>981</v>
      </c>
      <c r="L922" s="18" t="s">
        <v>7348</v>
      </c>
      <c r="M922" s="15" t="s">
        <v>6225</v>
      </c>
      <c r="N922" s="15" t="s">
        <v>6226</v>
      </c>
      <c r="O922" s="16">
        <v>510</v>
      </c>
      <c r="P922" s="15" t="s">
        <v>118</v>
      </c>
      <c r="Q922" s="15">
        <v>35000</v>
      </c>
      <c r="R922" s="15">
        <v>192900</v>
      </c>
      <c r="S922" s="15">
        <v>227900</v>
      </c>
      <c r="T922" s="15">
        <v>0.17</v>
      </c>
      <c r="U922" s="15" t="s">
        <v>3335</v>
      </c>
      <c r="V922" s="15" t="s">
        <v>76</v>
      </c>
      <c r="W922" s="16">
        <v>1</v>
      </c>
      <c r="X922" s="16">
        <v>1</v>
      </c>
      <c r="Y922" s="15">
        <v>7599</v>
      </c>
      <c r="Z922" s="15">
        <v>0.17399999999999999</v>
      </c>
      <c r="AA922" s="15" t="s">
        <v>5425</v>
      </c>
      <c r="AB922" s="15" t="s">
        <v>5426</v>
      </c>
      <c r="AC922" s="15">
        <v>196810</v>
      </c>
      <c r="AD922" s="26">
        <v>41151</v>
      </c>
      <c r="AE922" s="15" t="s">
        <v>119</v>
      </c>
      <c r="AF922" s="15" t="s">
        <v>119</v>
      </c>
      <c r="AG922" s="16">
        <v>1</v>
      </c>
      <c r="AH922" s="15" t="s">
        <v>7349</v>
      </c>
      <c r="AI922" s="15" t="s">
        <v>78</v>
      </c>
      <c r="AJ922" s="15">
        <v>7599.33203125</v>
      </c>
      <c r="AK922" s="15">
        <v>369.33233507300002</v>
      </c>
      <c r="AL922" s="15">
        <v>3090578.8294199998</v>
      </c>
      <c r="AM922" s="15">
        <v>1424303.7887299999</v>
      </c>
      <c r="AN922" s="14"/>
      <c r="AO922" s="14"/>
      <c r="AP922" s="19">
        <v>35000</v>
      </c>
      <c r="AQ922" s="19">
        <v>178400</v>
      </c>
      <c r="AR922" s="19">
        <v>0</v>
      </c>
      <c r="AS922" s="19">
        <v>0</v>
      </c>
      <c r="AT922" s="19">
        <f t="shared" si="188"/>
        <v>213400</v>
      </c>
      <c r="AU922" s="19">
        <v>45000</v>
      </c>
      <c r="AV922" s="19">
        <v>3000</v>
      </c>
      <c r="AW922" s="19">
        <v>58940</v>
      </c>
      <c r="AX922" s="19">
        <v>0</v>
      </c>
      <c r="AY922" s="20">
        <f t="shared" si="197"/>
        <v>106940</v>
      </c>
      <c r="AZ922" s="19">
        <f t="shared" si="201"/>
        <v>106460</v>
      </c>
      <c r="BA922" s="21">
        <v>1.4712000000000001</v>
      </c>
      <c r="BB922" s="21">
        <v>2.0617000000000001</v>
      </c>
      <c r="BC922" s="22"/>
      <c r="BD922" s="19">
        <v>2134</v>
      </c>
      <c r="BE922" s="19">
        <f t="shared" si="202"/>
        <v>1566.2395199999999</v>
      </c>
      <c r="BF922" s="19">
        <f t="shared" si="203"/>
        <v>2194.88582</v>
      </c>
      <c r="BG922" s="23">
        <v>3.4819999999999997E-2</v>
      </c>
      <c r="BH922" s="23">
        <f t="shared" si="204"/>
        <v>3.4819999999999997E-2</v>
      </c>
      <c r="BI922" s="19">
        <v>54.536460086399991</v>
      </c>
      <c r="BJ922" s="19">
        <v>76.425924252399994</v>
      </c>
      <c r="BK922" s="19">
        <f t="shared" si="199"/>
        <v>1511.7030599135999</v>
      </c>
      <c r="BL922" s="19">
        <f t="shared" si="199"/>
        <v>2118.4598957476001</v>
      </c>
      <c r="BM922" s="19">
        <v>0</v>
      </c>
      <c r="BN922" s="19">
        <v>0</v>
      </c>
      <c r="BO922" s="19">
        <f t="shared" si="198"/>
        <v>0</v>
      </c>
      <c r="BP922" s="24">
        <f t="shared" si="200"/>
        <v>1511.7030599135999</v>
      </c>
      <c r="BQ922" s="24">
        <f t="shared" si="200"/>
        <v>2118.4598957476001</v>
      </c>
      <c r="BR922" s="24">
        <f t="shared" si="205"/>
        <v>606.75683583400019</v>
      </c>
    </row>
    <row r="923" spans="1:70" s="25" customFormat="1" ht="14.25" x14ac:dyDescent="0.2">
      <c r="A923" s="14">
        <v>1261</v>
      </c>
      <c r="B923" s="14"/>
      <c r="C923" s="15" t="s">
        <v>417</v>
      </c>
      <c r="D923" s="16">
        <v>25734</v>
      </c>
      <c r="E923" s="15" t="s">
        <v>7350</v>
      </c>
      <c r="F923" s="15" t="s">
        <v>7351</v>
      </c>
      <c r="G923" s="17" t="s">
        <v>7352</v>
      </c>
      <c r="H923" s="17" t="s">
        <v>7353</v>
      </c>
      <c r="I923" s="17" t="s">
        <v>86</v>
      </c>
      <c r="J923" s="15" t="s">
        <v>7354</v>
      </c>
      <c r="K923" s="15" t="s">
        <v>86</v>
      </c>
      <c r="L923" s="18" t="s">
        <v>7355</v>
      </c>
      <c r="M923" s="15" t="s">
        <v>5423</v>
      </c>
      <c r="N923" s="15" t="s">
        <v>5424</v>
      </c>
      <c r="O923" s="16">
        <v>510</v>
      </c>
      <c r="P923" s="15" t="s">
        <v>118</v>
      </c>
      <c r="Q923" s="15">
        <v>35000</v>
      </c>
      <c r="R923" s="15">
        <v>198800</v>
      </c>
      <c r="S923" s="15">
        <v>233800</v>
      </c>
      <c r="T923" s="15">
        <v>0.17</v>
      </c>
      <c r="U923" s="15" t="s">
        <v>3335</v>
      </c>
      <c r="V923" s="15" t="s">
        <v>76</v>
      </c>
      <c r="W923" s="16">
        <v>1</v>
      </c>
      <c r="X923" s="16">
        <v>1</v>
      </c>
      <c r="Y923" s="15">
        <v>7541</v>
      </c>
      <c r="Z923" s="15">
        <v>0.17299999999999999</v>
      </c>
      <c r="AA923" s="15" t="s">
        <v>5425</v>
      </c>
      <c r="AB923" s="15" t="s">
        <v>5426</v>
      </c>
      <c r="AC923" s="15">
        <v>241568</v>
      </c>
      <c r="AD923" s="26">
        <v>41959</v>
      </c>
      <c r="AE923" s="15" t="s">
        <v>119</v>
      </c>
      <c r="AF923" s="15" t="s">
        <v>119</v>
      </c>
      <c r="AG923" s="16">
        <v>1</v>
      </c>
      <c r="AH923" s="15" t="s">
        <v>7356</v>
      </c>
      <c r="AI923" s="15" t="s">
        <v>78</v>
      </c>
      <c r="AJ923" s="15">
        <v>7541.421875</v>
      </c>
      <c r="AK923" s="15">
        <v>368.33934216699998</v>
      </c>
      <c r="AL923" s="15">
        <v>3090640.5066800001</v>
      </c>
      <c r="AM923" s="15">
        <v>1424304.3442800001</v>
      </c>
      <c r="AN923" s="14"/>
      <c r="AO923" s="14"/>
      <c r="AP923" s="19">
        <v>0</v>
      </c>
      <c r="AQ923" s="19">
        <v>0</v>
      </c>
      <c r="AR923" s="19">
        <v>35000</v>
      </c>
      <c r="AS923" s="19">
        <v>193700</v>
      </c>
      <c r="AT923" s="19">
        <f t="shared" si="188"/>
        <v>228700</v>
      </c>
      <c r="AU923" s="19">
        <v>0</v>
      </c>
      <c r="AV923" s="19">
        <v>3000</v>
      </c>
      <c r="AW923" s="19">
        <v>0</v>
      </c>
      <c r="AX923" s="19">
        <v>0</v>
      </c>
      <c r="AY923" s="20">
        <f t="shared" si="197"/>
        <v>3000</v>
      </c>
      <c r="AZ923" s="19">
        <f t="shared" si="201"/>
        <v>225700</v>
      </c>
      <c r="BA923" s="21">
        <v>1.4712000000000001</v>
      </c>
      <c r="BB923" s="21">
        <v>2.0617000000000001</v>
      </c>
      <c r="BC923" s="22"/>
      <c r="BD923" s="19">
        <v>4574</v>
      </c>
      <c r="BE923" s="19">
        <f t="shared" si="202"/>
        <v>3320.4983999999999</v>
      </c>
      <c r="BF923" s="19">
        <f t="shared" si="203"/>
        <v>4653.2569000000003</v>
      </c>
      <c r="BG923" s="23">
        <v>3.4819999999999997E-2</v>
      </c>
      <c r="BH923" s="23">
        <f t="shared" si="204"/>
        <v>3.4819999999999997E-2</v>
      </c>
      <c r="BI923" s="19">
        <v>0</v>
      </c>
      <c r="BJ923" s="19">
        <v>0</v>
      </c>
      <c r="BK923" s="19">
        <f t="shared" si="199"/>
        <v>3320.4983999999999</v>
      </c>
      <c r="BL923" s="19">
        <f t="shared" si="199"/>
        <v>4653.2569000000003</v>
      </c>
      <c r="BM923" s="19">
        <v>0</v>
      </c>
      <c r="BN923" s="19">
        <v>141.10789999999997</v>
      </c>
      <c r="BO923" s="19">
        <f t="shared" si="198"/>
        <v>141.10789999999997</v>
      </c>
      <c r="BP923" s="24">
        <f t="shared" si="200"/>
        <v>3320.4983999999999</v>
      </c>
      <c r="BQ923" s="24">
        <f t="shared" si="200"/>
        <v>4512.1490000000003</v>
      </c>
      <c r="BR923" s="24">
        <f t="shared" si="205"/>
        <v>1191.6506000000004</v>
      </c>
    </row>
    <row r="924" spans="1:70" s="25" customFormat="1" ht="14.25" x14ac:dyDescent="0.2">
      <c r="A924" s="14">
        <v>1262</v>
      </c>
      <c r="B924" s="14"/>
      <c r="C924" s="15" t="s">
        <v>7357</v>
      </c>
      <c r="D924" s="16">
        <v>14431</v>
      </c>
      <c r="E924" s="15" t="s">
        <v>7358</v>
      </c>
      <c r="F924" s="15" t="s">
        <v>7357</v>
      </c>
      <c r="G924" s="17" t="s">
        <v>7359</v>
      </c>
      <c r="H924" s="17" t="s">
        <v>7360</v>
      </c>
      <c r="I924" s="17" t="s">
        <v>86</v>
      </c>
      <c r="J924" s="15" t="s">
        <v>7361</v>
      </c>
      <c r="K924" s="15" t="s">
        <v>86</v>
      </c>
      <c r="L924" s="18" t="s">
        <v>7362</v>
      </c>
      <c r="M924" s="15" t="s">
        <v>5423</v>
      </c>
      <c r="N924" s="15" t="s">
        <v>5424</v>
      </c>
      <c r="O924" s="16">
        <v>510</v>
      </c>
      <c r="P924" s="15" t="s">
        <v>118</v>
      </c>
      <c r="Q924" s="15">
        <v>35000</v>
      </c>
      <c r="R924" s="15">
        <v>308900</v>
      </c>
      <c r="S924" s="15">
        <v>343900</v>
      </c>
      <c r="T924" s="15">
        <v>0.17</v>
      </c>
      <c r="U924" s="15" t="s">
        <v>3335</v>
      </c>
      <c r="V924" s="15" t="s">
        <v>76</v>
      </c>
      <c r="W924" s="16">
        <v>1</v>
      </c>
      <c r="X924" s="16">
        <v>1</v>
      </c>
      <c r="Y924" s="15">
        <v>7514</v>
      </c>
      <c r="Z924" s="15">
        <v>0.17299999999999999</v>
      </c>
      <c r="AA924" s="15" t="s">
        <v>5425</v>
      </c>
      <c r="AB924" s="15" t="s">
        <v>5426</v>
      </c>
      <c r="AC924" s="15">
        <v>301516</v>
      </c>
      <c r="AD924" s="26">
        <v>41529</v>
      </c>
      <c r="AE924" s="15" t="s">
        <v>119</v>
      </c>
      <c r="AF924" s="15" t="s">
        <v>119</v>
      </c>
      <c r="AG924" s="16">
        <v>1</v>
      </c>
      <c r="AH924" s="15" t="s">
        <v>7363</v>
      </c>
      <c r="AI924" s="15" t="s">
        <v>78</v>
      </c>
      <c r="AJ924" s="15">
        <v>7514.2255859400002</v>
      </c>
      <c r="AK924" s="15">
        <v>367.85176915300002</v>
      </c>
      <c r="AL924" s="15">
        <v>3090701.86307</v>
      </c>
      <c r="AM924" s="15">
        <v>1424304.6694199999</v>
      </c>
      <c r="AN924" s="14"/>
      <c r="AO924" s="14"/>
      <c r="AP924" s="19">
        <v>35000</v>
      </c>
      <c r="AQ924" s="19">
        <v>295000</v>
      </c>
      <c r="AR924" s="19">
        <v>0</v>
      </c>
      <c r="AS924" s="19">
        <v>0</v>
      </c>
      <c r="AT924" s="19">
        <f t="shared" si="188"/>
        <v>330000</v>
      </c>
      <c r="AU924" s="19">
        <v>45000</v>
      </c>
      <c r="AV924" s="19">
        <v>3000</v>
      </c>
      <c r="AW924" s="19">
        <v>99750</v>
      </c>
      <c r="AX924" s="19">
        <v>0</v>
      </c>
      <c r="AY924" s="20">
        <f t="shared" si="197"/>
        <v>147750</v>
      </c>
      <c r="AZ924" s="19">
        <f t="shared" si="201"/>
        <v>182250</v>
      </c>
      <c r="BA924" s="21">
        <v>1.4712000000000001</v>
      </c>
      <c r="BB924" s="21">
        <v>2.0617000000000001</v>
      </c>
      <c r="BC924" s="22"/>
      <c r="BD924" s="19">
        <v>3300</v>
      </c>
      <c r="BE924" s="19">
        <f t="shared" si="202"/>
        <v>2681.2620000000002</v>
      </c>
      <c r="BF924" s="19">
        <f t="shared" si="203"/>
        <v>3757.4482500000004</v>
      </c>
      <c r="BG924" s="23">
        <v>3.4819999999999997E-2</v>
      </c>
      <c r="BH924" s="23">
        <f t="shared" si="204"/>
        <v>3.4819999999999997E-2</v>
      </c>
      <c r="BI924" s="19">
        <v>93.361542839999998</v>
      </c>
      <c r="BJ924" s="19">
        <v>130.834348065</v>
      </c>
      <c r="BK924" s="19">
        <f t="shared" si="199"/>
        <v>2587.9004571600003</v>
      </c>
      <c r="BL924" s="19">
        <f t="shared" si="199"/>
        <v>3626.6139019350003</v>
      </c>
      <c r="BM924" s="19">
        <v>0</v>
      </c>
      <c r="BN924" s="19">
        <v>326.61390193500029</v>
      </c>
      <c r="BO924" s="19">
        <f t="shared" si="198"/>
        <v>326.61390193500029</v>
      </c>
      <c r="BP924" s="24">
        <f t="shared" si="200"/>
        <v>2587.9004571600003</v>
      </c>
      <c r="BQ924" s="24">
        <f t="shared" si="200"/>
        <v>3300</v>
      </c>
      <c r="BR924" s="24">
        <f t="shared" si="205"/>
        <v>712.09954283999969</v>
      </c>
    </row>
    <row r="925" spans="1:70" s="25" customFormat="1" ht="14.25" x14ac:dyDescent="0.2">
      <c r="A925" s="14">
        <v>1263</v>
      </c>
      <c r="B925" s="14"/>
      <c r="C925" s="15"/>
      <c r="D925" s="16">
        <v>28020</v>
      </c>
      <c r="E925" s="15" t="s">
        <v>7364</v>
      </c>
      <c r="F925" s="15" t="s">
        <v>7365</v>
      </c>
      <c r="G925" s="17" t="s">
        <v>7366</v>
      </c>
      <c r="H925" s="17" t="s">
        <v>7367</v>
      </c>
      <c r="I925" s="17" t="s">
        <v>86</v>
      </c>
      <c r="J925" s="15" t="s">
        <v>7368</v>
      </c>
      <c r="K925" s="15" t="s">
        <v>4706</v>
      </c>
      <c r="L925" s="18" t="s">
        <v>7369</v>
      </c>
      <c r="M925" s="15" t="s">
        <v>5423</v>
      </c>
      <c r="N925" s="15" t="s">
        <v>5424</v>
      </c>
      <c r="O925" s="16">
        <v>510</v>
      </c>
      <c r="P925" s="15" t="s">
        <v>118</v>
      </c>
      <c r="Q925" s="15">
        <v>35000</v>
      </c>
      <c r="R925" s="15">
        <v>247900</v>
      </c>
      <c r="S925" s="15">
        <v>282900</v>
      </c>
      <c r="T925" s="15">
        <v>0.18</v>
      </c>
      <c r="U925" s="15" t="s">
        <v>3335</v>
      </c>
      <c r="V925" s="15" t="s">
        <v>76</v>
      </c>
      <c r="W925" s="16">
        <v>1</v>
      </c>
      <c r="X925" s="16">
        <v>1</v>
      </c>
      <c r="Y925" s="15">
        <v>8445</v>
      </c>
      <c r="Z925" s="15">
        <v>0.19400000000000001</v>
      </c>
      <c r="AA925" s="15" t="s">
        <v>5425</v>
      </c>
      <c r="AB925" s="15" t="s">
        <v>5426</v>
      </c>
      <c r="AC925" s="15">
        <v>270191</v>
      </c>
      <c r="AD925" s="26">
        <v>41179</v>
      </c>
      <c r="AE925" s="15" t="s">
        <v>119</v>
      </c>
      <c r="AF925" s="15" t="s">
        <v>119</v>
      </c>
      <c r="AG925" s="16">
        <v>1</v>
      </c>
      <c r="AH925" s="15" t="s">
        <v>7370</v>
      </c>
      <c r="AI925" s="15" t="s">
        <v>78</v>
      </c>
      <c r="AJ925" s="15">
        <v>8445.2880859399993</v>
      </c>
      <c r="AK925" s="15">
        <v>395.08399057700001</v>
      </c>
      <c r="AL925" s="15">
        <v>3090764.88882</v>
      </c>
      <c r="AM925" s="15">
        <v>1424308.8862999999</v>
      </c>
      <c r="AN925" s="14"/>
      <c r="AO925" s="14"/>
      <c r="AP925" s="19">
        <v>35000</v>
      </c>
      <c r="AQ925" s="19">
        <v>239100</v>
      </c>
      <c r="AR925" s="19">
        <v>0</v>
      </c>
      <c r="AS925" s="19">
        <v>0</v>
      </c>
      <c r="AT925" s="19">
        <f t="shared" si="188"/>
        <v>274100</v>
      </c>
      <c r="AU925" s="19">
        <v>45000</v>
      </c>
      <c r="AV925" s="19">
        <v>3000</v>
      </c>
      <c r="AW925" s="19">
        <v>80185</v>
      </c>
      <c r="AX925" s="19">
        <v>0</v>
      </c>
      <c r="AY925" s="20">
        <f t="shared" si="197"/>
        <v>128185</v>
      </c>
      <c r="AZ925" s="19">
        <f t="shared" si="201"/>
        <v>145915</v>
      </c>
      <c r="BA925" s="21">
        <v>1.4712000000000001</v>
      </c>
      <c r="BB925" s="21">
        <v>2.0617000000000001</v>
      </c>
      <c r="BC925" s="22"/>
      <c r="BD925" s="19">
        <v>2741</v>
      </c>
      <c r="BE925" s="19">
        <f t="shared" si="202"/>
        <v>2146.7014800000002</v>
      </c>
      <c r="BF925" s="19">
        <f t="shared" si="203"/>
        <v>3008.3295550000003</v>
      </c>
      <c r="BG925" s="23">
        <v>3.4819999999999997E-2</v>
      </c>
      <c r="BH925" s="23">
        <f t="shared" si="204"/>
        <v>3.4819999999999997E-2</v>
      </c>
      <c r="BI925" s="19">
        <v>74.748145533599995</v>
      </c>
      <c r="BJ925" s="19">
        <v>104.7500351051</v>
      </c>
      <c r="BK925" s="19">
        <f t="shared" si="199"/>
        <v>2071.9533344664001</v>
      </c>
      <c r="BL925" s="19">
        <f t="shared" si="199"/>
        <v>2903.5795198949004</v>
      </c>
      <c r="BM925" s="19">
        <v>0</v>
      </c>
      <c r="BN925" s="19">
        <v>162.57951989490039</v>
      </c>
      <c r="BO925" s="19">
        <f t="shared" si="198"/>
        <v>162.57951989490039</v>
      </c>
      <c r="BP925" s="24">
        <f t="shared" si="200"/>
        <v>2071.9533344664001</v>
      </c>
      <c r="BQ925" s="24">
        <f t="shared" si="200"/>
        <v>2741</v>
      </c>
      <c r="BR925" s="24">
        <f t="shared" si="205"/>
        <v>669.04666553359993</v>
      </c>
    </row>
    <row r="926" spans="1:70" s="25" customFormat="1" ht="14.25" x14ac:dyDescent="0.2">
      <c r="A926" s="14">
        <v>1264</v>
      </c>
      <c r="B926" s="14"/>
      <c r="C926" s="15" t="s">
        <v>7371</v>
      </c>
      <c r="D926" s="16">
        <v>21923</v>
      </c>
      <c r="E926" s="15" t="s">
        <v>7372</v>
      </c>
      <c r="F926" s="15" t="s">
        <v>7371</v>
      </c>
      <c r="G926" s="17" t="s">
        <v>7373</v>
      </c>
      <c r="H926" s="17" t="s">
        <v>7374</v>
      </c>
      <c r="I926" s="17" t="s">
        <v>86</v>
      </c>
      <c r="J926" s="15" t="s">
        <v>7375</v>
      </c>
      <c r="K926" s="15" t="s">
        <v>3405</v>
      </c>
      <c r="L926" s="18" t="s">
        <v>7376</v>
      </c>
      <c r="M926" s="15" t="s">
        <v>5423</v>
      </c>
      <c r="N926" s="15" t="s">
        <v>5424</v>
      </c>
      <c r="O926" s="16">
        <v>510</v>
      </c>
      <c r="P926" s="15" t="s">
        <v>118</v>
      </c>
      <c r="Q926" s="15">
        <v>35000</v>
      </c>
      <c r="R926" s="15">
        <v>226800</v>
      </c>
      <c r="S926" s="15">
        <v>261800</v>
      </c>
      <c r="T926" s="15">
        <v>0.2</v>
      </c>
      <c r="U926" s="15" t="s">
        <v>3335</v>
      </c>
      <c r="V926" s="15" t="s">
        <v>76</v>
      </c>
      <c r="W926" s="16">
        <v>1</v>
      </c>
      <c r="X926" s="16">
        <v>1</v>
      </c>
      <c r="Y926" s="15">
        <v>8669</v>
      </c>
      <c r="Z926" s="15">
        <v>0.19900000000000001</v>
      </c>
      <c r="AA926" s="15" t="s">
        <v>6193</v>
      </c>
      <c r="AB926" s="15" t="s">
        <v>6194</v>
      </c>
      <c r="AC926" s="15">
        <v>253347</v>
      </c>
      <c r="AD926" s="26">
        <v>41788</v>
      </c>
      <c r="AE926" s="15" t="s">
        <v>119</v>
      </c>
      <c r="AF926" s="15" t="s">
        <v>119</v>
      </c>
      <c r="AG926" s="16">
        <v>1</v>
      </c>
      <c r="AH926" s="15" t="s">
        <v>7377</v>
      </c>
      <c r="AI926" s="15" t="s">
        <v>78</v>
      </c>
      <c r="AJ926" s="15">
        <v>8668.8251953100007</v>
      </c>
      <c r="AK926" s="15">
        <v>406.431692634</v>
      </c>
      <c r="AL926" s="15">
        <v>3090825.0848900001</v>
      </c>
      <c r="AM926" s="15">
        <v>1424323.7468399999</v>
      </c>
      <c r="AN926" s="14"/>
      <c r="AO926" s="14"/>
      <c r="AP926" s="19">
        <v>35000</v>
      </c>
      <c r="AQ926" s="19">
        <v>216500</v>
      </c>
      <c r="AR926" s="19">
        <v>0</v>
      </c>
      <c r="AS926" s="19">
        <v>0</v>
      </c>
      <c r="AT926" s="19">
        <f t="shared" si="188"/>
        <v>251500</v>
      </c>
      <c r="AU926" s="19">
        <v>45000</v>
      </c>
      <c r="AV926" s="19">
        <v>3000</v>
      </c>
      <c r="AW926" s="19">
        <v>72275</v>
      </c>
      <c r="AX926" s="19">
        <v>0</v>
      </c>
      <c r="AY926" s="20">
        <f t="shared" si="197"/>
        <v>120275</v>
      </c>
      <c r="AZ926" s="19">
        <f t="shared" si="201"/>
        <v>131225</v>
      </c>
      <c r="BA926" s="21">
        <v>1.4712000000000001</v>
      </c>
      <c r="BB926" s="21">
        <v>2.0617000000000001</v>
      </c>
      <c r="BC926" s="22"/>
      <c r="BD926" s="19">
        <v>2515</v>
      </c>
      <c r="BE926" s="19">
        <f t="shared" si="202"/>
        <v>1930.5822000000001</v>
      </c>
      <c r="BF926" s="19">
        <f t="shared" si="203"/>
        <v>2705.4658250000002</v>
      </c>
      <c r="BG926" s="23">
        <v>3.4819999999999997E-2</v>
      </c>
      <c r="BH926" s="23">
        <f t="shared" si="204"/>
        <v>3.4819999999999997E-2</v>
      </c>
      <c r="BI926" s="19">
        <v>67.222872203999998</v>
      </c>
      <c r="BJ926" s="19">
        <v>94.2043200265</v>
      </c>
      <c r="BK926" s="19">
        <f t="shared" si="199"/>
        <v>1863.3593277960001</v>
      </c>
      <c r="BL926" s="19">
        <f t="shared" si="199"/>
        <v>2611.2615049735005</v>
      </c>
      <c r="BM926" s="19">
        <v>0</v>
      </c>
      <c r="BN926" s="19">
        <v>96.26150497350045</v>
      </c>
      <c r="BO926" s="19">
        <f t="shared" ref="BO926:BO989" si="206">BN926-BM926</f>
        <v>96.26150497350045</v>
      </c>
      <c r="BP926" s="24">
        <f t="shared" si="200"/>
        <v>1863.3593277960001</v>
      </c>
      <c r="BQ926" s="24">
        <f t="shared" si="200"/>
        <v>2515</v>
      </c>
      <c r="BR926" s="24">
        <f t="shared" si="205"/>
        <v>651.64067220399988</v>
      </c>
    </row>
    <row r="927" spans="1:70" s="25" customFormat="1" ht="14.25" x14ac:dyDescent="0.2">
      <c r="A927" s="14">
        <v>1265</v>
      </c>
      <c r="B927" s="14"/>
      <c r="C927" s="15"/>
      <c r="D927" s="16">
        <v>17558</v>
      </c>
      <c r="E927" s="15" t="s">
        <v>7378</v>
      </c>
      <c r="F927" s="15" t="s">
        <v>7379</v>
      </c>
      <c r="G927" s="17" t="s">
        <v>7380</v>
      </c>
      <c r="H927" s="17" t="s">
        <v>7381</v>
      </c>
      <c r="I927" s="17" t="s">
        <v>86</v>
      </c>
      <c r="J927" s="15" t="s">
        <v>7382</v>
      </c>
      <c r="K927" s="15" t="s">
        <v>7383</v>
      </c>
      <c r="L927" s="18" t="s">
        <v>7384</v>
      </c>
      <c r="M927" s="15" t="s">
        <v>5423</v>
      </c>
      <c r="N927" s="15" t="s">
        <v>5424</v>
      </c>
      <c r="O927" s="16">
        <v>510</v>
      </c>
      <c r="P927" s="15" t="s">
        <v>118</v>
      </c>
      <c r="Q927" s="15">
        <v>35000</v>
      </c>
      <c r="R927" s="15">
        <v>212400</v>
      </c>
      <c r="S927" s="15">
        <v>247400</v>
      </c>
      <c r="T927" s="15">
        <v>0.2</v>
      </c>
      <c r="U927" s="15" t="s">
        <v>3335</v>
      </c>
      <c r="V927" s="15" t="s">
        <v>76</v>
      </c>
      <c r="W927" s="16">
        <v>1</v>
      </c>
      <c r="X927" s="16">
        <v>1</v>
      </c>
      <c r="Y927" s="15">
        <v>7763</v>
      </c>
      <c r="Z927" s="15">
        <v>0.17799999999999999</v>
      </c>
      <c r="AA927" s="15" t="s">
        <v>6193</v>
      </c>
      <c r="AB927" s="15" t="s">
        <v>6194</v>
      </c>
      <c r="AC927" s="15">
        <v>247074</v>
      </c>
      <c r="AD927" s="26">
        <v>41779</v>
      </c>
      <c r="AE927" s="15" t="s">
        <v>119</v>
      </c>
      <c r="AF927" s="15" t="s">
        <v>119</v>
      </c>
      <c r="AG927" s="16">
        <v>1</v>
      </c>
      <c r="AH927" s="15" t="s">
        <v>7385</v>
      </c>
      <c r="AI927" s="15" t="s">
        <v>78</v>
      </c>
      <c r="AJ927" s="15">
        <v>7763.0605468800004</v>
      </c>
      <c r="AK927" s="15">
        <v>388.89686867099999</v>
      </c>
      <c r="AL927" s="15">
        <v>3090879.4624100002</v>
      </c>
      <c r="AM927" s="15">
        <v>1424346.8164299999</v>
      </c>
      <c r="AN927" s="14"/>
      <c r="AO927" s="14"/>
      <c r="AP927" s="19">
        <v>35000</v>
      </c>
      <c r="AQ927" s="19">
        <v>207000</v>
      </c>
      <c r="AR927" s="19">
        <v>0</v>
      </c>
      <c r="AS927" s="19">
        <v>0</v>
      </c>
      <c r="AT927" s="19">
        <f t="shared" si="188"/>
        <v>242000</v>
      </c>
      <c r="AU927" s="19">
        <v>45000</v>
      </c>
      <c r="AV927" s="19">
        <v>3000</v>
      </c>
      <c r="AW927" s="19">
        <v>68950</v>
      </c>
      <c r="AX927" s="19">
        <v>0</v>
      </c>
      <c r="AY927" s="20">
        <f t="shared" si="197"/>
        <v>116950</v>
      </c>
      <c r="AZ927" s="19">
        <f t="shared" si="201"/>
        <v>125050</v>
      </c>
      <c r="BA927" s="21">
        <v>1.4712000000000001</v>
      </c>
      <c r="BB927" s="21">
        <v>2.0617000000000001</v>
      </c>
      <c r="BC927" s="22"/>
      <c r="BD927" s="19">
        <v>2420</v>
      </c>
      <c r="BE927" s="19">
        <f t="shared" si="202"/>
        <v>1839.7356</v>
      </c>
      <c r="BF927" s="19">
        <f t="shared" si="203"/>
        <v>2578.1558500000001</v>
      </c>
      <c r="BG927" s="23">
        <v>3.4819999999999997E-2</v>
      </c>
      <c r="BH927" s="23">
        <f t="shared" si="204"/>
        <v>3.4819999999999997E-2</v>
      </c>
      <c r="BI927" s="19">
        <v>64.059593591999999</v>
      </c>
      <c r="BJ927" s="19">
        <v>89.771386696999997</v>
      </c>
      <c r="BK927" s="19">
        <f t="shared" si="199"/>
        <v>1775.6760064079999</v>
      </c>
      <c r="BL927" s="19">
        <f t="shared" si="199"/>
        <v>2488.3844633030003</v>
      </c>
      <c r="BM927" s="19">
        <v>0</v>
      </c>
      <c r="BN927" s="19">
        <v>68.384463303000302</v>
      </c>
      <c r="BO927" s="19">
        <f t="shared" si="206"/>
        <v>68.384463303000302</v>
      </c>
      <c r="BP927" s="24">
        <f t="shared" si="200"/>
        <v>1775.6760064079999</v>
      </c>
      <c r="BQ927" s="24">
        <f t="shared" si="200"/>
        <v>2420</v>
      </c>
      <c r="BR927" s="24">
        <f t="shared" si="205"/>
        <v>644.32399359200008</v>
      </c>
    </row>
    <row r="928" spans="1:70" s="25" customFormat="1" ht="14.25" x14ac:dyDescent="0.2">
      <c r="A928" s="14">
        <v>1266</v>
      </c>
      <c r="B928" s="14"/>
      <c r="C928" s="15"/>
      <c r="D928" s="16">
        <v>31189</v>
      </c>
      <c r="E928" s="15" t="s">
        <v>7386</v>
      </c>
      <c r="F928" s="15" t="s">
        <v>7387</v>
      </c>
      <c r="G928" s="17" t="s">
        <v>7388</v>
      </c>
      <c r="H928" s="17" t="s">
        <v>7389</v>
      </c>
      <c r="I928" s="17" t="s">
        <v>86</v>
      </c>
      <c r="J928" s="15" t="s">
        <v>7390</v>
      </c>
      <c r="K928" s="15" t="s">
        <v>3652</v>
      </c>
      <c r="L928" s="18" t="s">
        <v>7391</v>
      </c>
      <c r="M928" s="15" t="s">
        <v>5423</v>
      </c>
      <c r="N928" s="15" t="s">
        <v>5424</v>
      </c>
      <c r="O928" s="16">
        <v>510</v>
      </c>
      <c r="P928" s="15" t="s">
        <v>118</v>
      </c>
      <c r="Q928" s="15">
        <v>35000</v>
      </c>
      <c r="R928" s="15">
        <v>235900</v>
      </c>
      <c r="S928" s="15">
        <v>270900</v>
      </c>
      <c r="T928" s="15">
        <v>0.2</v>
      </c>
      <c r="U928" s="15" t="s">
        <v>3335</v>
      </c>
      <c r="V928" s="15" t="s">
        <v>76</v>
      </c>
      <c r="W928" s="16">
        <v>1</v>
      </c>
      <c r="X928" s="16">
        <v>1</v>
      </c>
      <c r="Y928" s="15">
        <v>10377</v>
      </c>
      <c r="Z928" s="15">
        <v>0.23799999999999999</v>
      </c>
      <c r="AA928" s="15" t="s">
        <v>6193</v>
      </c>
      <c r="AB928" s="15" t="s">
        <v>6194</v>
      </c>
      <c r="AC928" s="15">
        <v>259454</v>
      </c>
      <c r="AD928" s="26">
        <v>41792</v>
      </c>
      <c r="AE928" s="15" t="s">
        <v>119</v>
      </c>
      <c r="AF928" s="15" t="s">
        <v>119</v>
      </c>
      <c r="AG928" s="16">
        <v>1</v>
      </c>
      <c r="AH928" s="15" t="s">
        <v>7392</v>
      </c>
      <c r="AI928" s="15" t="s">
        <v>78</v>
      </c>
      <c r="AJ928" s="15">
        <v>10376.9667969</v>
      </c>
      <c r="AK928" s="15">
        <v>431.66757154200002</v>
      </c>
      <c r="AL928" s="15">
        <v>3090933.2186199999</v>
      </c>
      <c r="AM928" s="15">
        <v>1424386.6558399999</v>
      </c>
      <c r="AN928" s="14"/>
      <c r="AO928" s="14"/>
      <c r="AP928" s="19">
        <v>35000</v>
      </c>
      <c r="AQ928" s="19">
        <v>229800</v>
      </c>
      <c r="AR928" s="19">
        <v>0</v>
      </c>
      <c r="AS928" s="19">
        <v>0</v>
      </c>
      <c r="AT928" s="19">
        <f t="shared" si="188"/>
        <v>264800</v>
      </c>
      <c r="AU928" s="19">
        <v>45000</v>
      </c>
      <c r="AV928" s="19">
        <v>3000</v>
      </c>
      <c r="AW928" s="19">
        <v>76930</v>
      </c>
      <c r="AX928" s="19">
        <v>0</v>
      </c>
      <c r="AY928" s="20">
        <f t="shared" si="197"/>
        <v>124930</v>
      </c>
      <c r="AZ928" s="19">
        <f t="shared" si="201"/>
        <v>139870</v>
      </c>
      <c r="BA928" s="21">
        <v>1.4712000000000001</v>
      </c>
      <c r="BB928" s="21">
        <v>2.0617000000000001</v>
      </c>
      <c r="BC928" s="22"/>
      <c r="BD928" s="19">
        <v>2648</v>
      </c>
      <c r="BE928" s="19">
        <f t="shared" si="202"/>
        <v>2057.7674400000001</v>
      </c>
      <c r="BF928" s="19">
        <f t="shared" si="203"/>
        <v>2883.6997900000001</v>
      </c>
      <c r="BG928" s="23">
        <v>3.4819999999999997E-2</v>
      </c>
      <c r="BH928" s="23">
        <f t="shared" si="204"/>
        <v>3.4819999999999997E-2</v>
      </c>
      <c r="BI928" s="19">
        <v>71.651462260800002</v>
      </c>
      <c r="BJ928" s="19">
        <v>100.4104266878</v>
      </c>
      <c r="BK928" s="19">
        <f t="shared" si="199"/>
        <v>1986.1159777392002</v>
      </c>
      <c r="BL928" s="19">
        <f t="shared" si="199"/>
        <v>2783.2893633122003</v>
      </c>
      <c r="BM928" s="19">
        <v>0</v>
      </c>
      <c r="BN928" s="19">
        <v>135.28936331220029</v>
      </c>
      <c r="BO928" s="19">
        <f t="shared" si="206"/>
        <v>135.28936331220029</v>
      </c>
      <c r="BP928" s="24">
        <f t="shared" si="200"/>
        <v>1986.1159777392002</v>
      </c>
      <c r="BQ928" s="24">
        <f t="shared" si="200"/>
        <v>2648</v>
      </c>
      <c r="BR928" s="24">
        <f t="shared" si="205"/>
        <v>661.88402226079984</v>
      </c>
    </row>
    <row r="929" spans="1:71" s="25" customFormat="1" ht="14.25" x14ac:dyDescent="0.2">
      <c r="A929" s="14">
        <v>1267</v>
      </c>
      <c r="B929" s="14"/>
      <c r="C929" s="15"/>
      <c r="D929" s="16">
        <v>24471</v>
      </c>
      <c r="E929" s="15" t="s">
        <v>7393</v>
      </c>
      <c r="F929" s="15" t="s">
        <v>7394</v>
      </c>
      <c r="G929" s="17" t="s">
        <v>7395</v>
      </c>
      <c r="H929" s="17" t="s">
        <v>7396</v>
      </c>
      <c r="I929" s="17" t="s">
        <v>86</v>
      </c>
      <c r="J929" s="15" t="s">
        <v>7397</v>
      </c>
      <c r="K929" s="15" t="s">
        <v>5456</v>
      </c>
      <c r="L929" s="18" t="s">
        <v>7398</v>
      </c>
      <c r="M929" s="15" t="s">
        <v>5423</v>
      </c>
      <c r="N929" s="15" t="s">
        <v>5424</v>
      </c>
      <c r="O929" s="16">
        <v>510</v>
      </c>
      <c r="P929" s="15" t="s">
        <v>118</v>
      </c>
      <c r="Q929" s="15">
        <v>35000</v>
      </c>
      <c r="R929" s="15">
        <v>235700</v>
      </c>
      <c r="S929" s="15">
        <v>270700</v>
      </c>
      <c r="T929" s="15">
        <v>0.2</v>
      </c>
      <c r="U929" s="15" t="s">
        <v>3335</v>
      </c>
      <c r="V929" s="15" t="s">
        <v>76</v>
      </c>
      <c r="W929" s="16">
        <v>1</v>
      </c>
      <c r="X929" s="16">
        <v>1</v>
      </c>
      <c r="Y929" s="15">
        <v>9047</v>
      </c>
      <c r="Z929" s="15">
        <v>0.20799999999999999</v>
      </c>
      <c r="AA929" s="15" t="s">
        <v>6193</v>
      </c>
      <c r="AB929" s="15" t="s">
        <v>6194</v>
      </c>
      <c r="AC929" s="15">
        <v>292500</v>
      </c>
      <c r="AD929" s="26">
        <v>42368</v>
      </c>
      <c r="AE929" s="15" t="s">
        <v>119</v>
      </c>
      <c r="AF929" s="15" t="s">
        <v>119</v>
      </c>
      <c r="AG929" s="16">
        <v>1</v>
      </c>
      <c r="AH929" s="15" t="s">
        <v>7399</v>
      </c>
      <c r="AI929" s="15" t="s">
        <v>78</v>
      </c>
      <c r="AJ929" s="15">
        <v>9047.1689453100007</v>
      </c>
      <c r="AK929" s="15">
        <v>415.379451835</v>
      </c>
      <c r="AL929" s="15">
        <v>3090967.0200399999</v>
      </c>
      <c r="AM929" s="15">
        <v>1424448.8499400001</v>
      </c>
      <c r="AN929" s="14"/>
      <c r="AO929" s="14"/>
      <c r="AP929" s="19">
        <v>35000</v>
      </c>
      <c r="AQ929" s="19">
        <v>206700</v>
      </c>
      <c r="AR929" s="19">
        <v>0</v>
      </c>
      <c r="AS929" s="19">
        <v>0</v>
      </c>
      <c r="AT929" s="19">
        <f t="shared" si="188"/>
        <v>241700</v>
      </c>
      <c r="AU929" s="19">
        <v>45000</v>
      </c>
      <c r="AV929" s="19">
        <v>0</v>
      </c>
      <c r="AW929" s="19">
        <v>68845</v>
      </c>
      <c r="AX929" s="19">
        <v>0</v>
      </c>
      <c r="AY929" s="20">
        <f t="shared" si="197"/>
        <v>113845</v>
      </c>
      <c r="AZ929" s="19">
        <f t="shared" si="201"/>
        <v>127855</v>
      </c>
      <c r="BA929" s="21">
        <v>1.4712000000000001</v>
      </c>
      <c r="BB929" s="21">
        <v>2.0617000000000001</v>
      </c>
      <c r="BC929" s="22"/>
      <c r="BD929" s="19">
        <v>2417</v>
      </c>
      <c r="BE929" s="19">
        <f t="shared" si="202"/>
        <v>1881.0027600000001</v>
      </c>
      <c r="BF929" s="19">
        <f t="shared" si="203"/>
        <v>2635.986535</v>
      </c>
      <c r="BG929" s="23">
        <v>3.4819999999999997E-2</v>
      </c>
      <c r="BH929" s="23">
        <f t="shared" si="204"/>
        <v>3.4819999999999997E-2</v>
      </c>
      <c r="BI929" s="19">
        <v>65.496516103199994</v>
      </c>
      <c r="BJ929" s="19">
        <v>91.785051148699992</v>
      </c>
      <c r="BK929" s="19">
        <f t="shared" si="199"/>
        <v>1815.5062438968</v>
      </c>
      <c r="BL929" s="19">
        <f t="shared" si="199"/>
        <v>2544.2014838513001</v>
      </c>
      <c r="BM929" s="19">
        <v>0</v>
      </c>
      <c r="BN929" s="19">
        <v>127.20148385130005</v>
      </c>
      <c r="BO929" s="19">
        <f t="shared" si="206"/>
        <v>127.20148385130005</v>
      </c>
      <c r="BP929" s="24">
        <f t="shared" si="200"/>
        <v>1815.5062438968</v>
      </c>
      <c r="BQ929" s="24">
        <f t="shared" si="200"/>
        <v>2417</v>
      </c>
      <c r="BR929" s="24">
        <f t="shared" si="205"/>
        <v>601.49375610319998</v>
      </c>
    </row>
    <row r="930" spans="1:71" s="25" customFormat="1" ht="14.25" x14ac:dyDescent="0.2">
      <c r="A930" s="14">
        <v>1269</v>
      </c>
      <c r="B930" s="14"/>
      <c r="C930" s="15" t="s">
        <v>176</v>
      </c>
      <c r="D930" s="16">
        <v>37010</v>
      </c>
      <c r="E930" s="15" t="s">
        <v>7400</v>
      </c>
      <c r="F930" s="15" t="s">
        <v>7401</v>
      </c>
      <c r="G930" s="17" t="s">
        <v>7402</v>
      </c>
      <c r="H930" s="17" t="s">
        <v>7403</v>
      </c>
      <c r="I930" s="17" t="s">
        <v>86</v>
      </c>
      <c r="J930" s="15" t="s">
        <v>7404</v>
      </c>
      <c r="K930" s="15" t="s">
        <v>841</v>
      </c>
      <c r="L930" s="18" t="s">
        <v>7405</v>
      </c>
      <c r="M930" s="15" t="s">
        <v>5423</v>
      </c>
      <c r="N930" s="15" t="s">
        <v>5424</v>
      </c>
      <c r="O930" s="16">
        <v>510</v>
      </c>
      <c r="P930" s="15" t="s">
        <v>118</v>
      </c>
      <c r="Q930" s="15">
        <v>35000</v>
      </c>
      <c r="R930" s="15">
        <v>223500</v>
      </c>
      <c r="S930" s="15">
        <v>258500</v>
      </c>
      <c r="T930" s="15">
        <v>0.19</v>
      </c>
      <c r="U930" s="15" t="s">
        <v>3335</v>
      </c>
      <c r="V930" s="15" t="s">
        <v>76</v>
      </c>
      <c r="W930" s="16">
        <v>1</v>
      </c>
      <c r="X930" s="16">
        <v>1</v>
      </c>
      <c r="Y930" s="15">
        <v>8681</v>
      </c>
      <c r="Z930" s="15">
        <v>0.19900000000000001</v>
      </c>
      <c r="AA930" s="15" t="s">
        <v>6193</v>
      </c>
      <c r="AB930" s="15" t="s">
        <v>6194</v>
      </c>
      <c r="AC930" s="15">
        <v>261051</v>
      </c>
      <c r="AD930" s="26">
        <v>41789</v>
      </c>
      <c r="AE930" s="15" t="s">
        <v>119</v>
      </c>
      <c r="AF930" s="15" t="s">
        <v>119</v>
      </c>
      <c r="AG930" s="16">
        <v>1</v>
      </c>
      <c r="AH930" s="15" t="s">
        <v>7406</v>
      </c>
      <c r="AI930" s="15" t="s">
        <v>78</v>
      </c>
      <c r="AJ930" s="15">
        <v>8681.28515625</v>
      </c>
      <c r="AK930" s="15">
        <v>412.72674872200002</v>
      </c>
      <c r="AL930" s="15">
        <v>3091020.7244699998</v>
      </c>
      <c r="AM930" s="15">
        <v>1424557.81837</v>
      </c>
      <c r="AN930" s="14"/>
      <c r="AO930" s="14"/>
      <c r="AP930" s="19">
        <v>0</v>
      </c>
      <c r="AQ930" s="19">
        <v>0</v>
      </c>
      <c r="AR930" s="19">
        <v>35000</v>
      </c>
      <c r="AS930" s="19">
        <v>217800</v>
      </c>
      <c r="AT930" s="19">
        <f t="shared" si="188"/>
        <v>252800</v>
      </c>
      <c r="AU930" s="19">
        <v>0</v>
      </c>
      <c r="AV930" s="19">
        <v>0</v>
      </c>
      <c r="AW930" s="19">
        <v>0</v>
      </c>
      <c r="AX930" s="19">
        <v>0</v>
      </c>
      <c r="AY930" s="20">
        <f t="shared" si="197"/>
        <v>0</v>
      </c>
      <c r="AZ930" s="19">
        <f t="shared" si="201"/>
        <v>252800</v>
      </c>
      <c r="BA930" s="21">
        <v>1.4712000000000001</v>
      </c>
      <c r="BB930" s="21">
        <v>2.0617000000000001</v>
      </c>
      <c r="BC930" s="22"/>
      <c r="BD930" s="19">
        <v>5056</v>
      </c>
      <c r="BE930" s="19">
        <f t="shared" si="202"/>
        <v>3719.1936000000001</v>
      </c>
      <c r="BF930" s="19">
        <f t="shared" si="203"/>
        <v>5211.9776000000002</v>
      </c>
      <c r="BG930" s="23">
        <v>3.4819999999999997E-2</v>
      </c>
      <c r="BH930" s="23">
        <f t="shared" si="204"/>
        <v>3.4819999999999997E-2</v>
      </c>
      <c r="BI930" s="19">
        <v>0</v>
      </c>
      <c r="BJ930" s="19">
        <v>0</v>
      </c>
      <c r="BK930" s="19">
        <f t="shared" si="199"/>
        <v>3719.1936000000001</v>
      </c>
      <c r="BL930" s="19">
        <f t="shared" si="199"/>
        <v>5211.9776000000002</v>
      </c>
      <c r="BM930" s="19">
        <v>0</v>
      </c>
      <c r="BN930" s="19">
        <v>155.97760000000017</v>
      </c>
      <c r="BO930" s="19">
        <f t="shared" si="206"/>
        <v>155.97760000000017</v>
      </c>
      <c r="BP930" s="24">
        <f t="shared" si="200"/>
        <v>3719.1936000000001</v>
      </c>
      <c r="BQ930" s="24">
        <f t="shared" si="200"/>
        <v>5056</v>
      </c>
      <c r="BR930" s="24">
        <f t="shared" si="205"/>
        <v>1336.8063999999999</v>
      </c>
    </row>
    <row r="931" spans="1:71" s="25" customFormat="1" ht="14.25" x14ac:dyDescent="0.2">
      <c r="A931" s="14">
        <v>1271</v>
      </c>
      <c r="B931" s="14"/>
      <c r="C931" s="15"/>
      <c r="D931" s="16">
        <v>14585</v>
      </c>
      <c r="E931" s="15" t="s">
        <v>7407</v>
      </c>
      <c r="F931" s="15" t="s">
        <v>7408</v>
      </c>
      <c r="G931" s="17" t="s">
        <v>7409</v>
      </c>
      <c r="H931" s="17" t="s">
        <v>7410</v>
      </c>
      <c r="I931" s="17" t="s">
        <v>86</v>
      </c>
      <c r="J931" s="15" t="s">
        <v>7411</v>
      </c>
      <c r="K931" s="15" t="s">
        <v>86</v>
      </c>
      <c r="L931" s="18" t="s">
        <v>7412</v>
      </c>
      <c r="M931" s="15" t="s">
        <v>5423</v>
      </c>
      <c r="N931" s="15" t="s">
        <v>5424</v>
      </c>
      <c r="O931" s="16">
        <v>510</v>
      </c>
      <c r="P931" s="15" t="s">
        <v>118</v>
      </c>
      <c r="Q931" s="15">
        <v>35000</v>
      </c>
      <c r="R931" s="15">
        <v>182700</v>
      </c>
      <c r="S931" s="15">
        <v>217700</v>
      </c>
      <c r="T931" s="15">
        <v>0.19</v>
      </c>
      <c r="U931" s="15" t="s">
        <v>3335</v>
      </c>
      <c r="V931" s="15" t="s">
        <v>76</v>
      </c>
      <c r="W931" s="16">
        <v>1</v>
      </c>
      <c r="X931" s="16">
        <v>1</v>
      </c>
      <c r="Y931" s="15">
        <v>8970</v>
      </c>
      <c r="Z931" s="15">
        <v>0.20599999999999999</v>
      </c>
      <c r="AA931" s="15" t="s">
        <v>6193</v>
      </c>
      <c r="AB931" s="15" t="s">
        <v>6194</v>
      </c>
      <c r="AC931" s="15">
        <v>208270</v>
      </c>
      <c r="AD931" s="26">
        <v>41820</v>
      </c>
      <c r="AE931" s="15" t="s">
        <v>119</v>
      </c>
      <c r="AF931" s="15" t="s">
        <v>119</v>
      </c>
      <c r="AG931" s="16">
        <v>1</v>
      </c>
      <c r="AH931" s="15" t="s">
        <v>7413</v>
      </c>
      <c r="AI931" s="15" t="s">
        <v>78</v>
      </c>
      <c r="AJ931" s="15">
        <v>8969.8486328100007</v>
      </c>
      <c r="AK931" s="15">
        <v>422.84100647499997</v>
      </c>
      <c r="AL931" s="15">
        <v>3091076.196</v>
      </c>
      <c r="AM931" s="15">
        <v>1424663.1983700001</v>
      </c>
      <c r="AN931" s="14"/>
      <c r="AO931" s="14"/>
      <c r="AP931" s="19">
        <v>35000</v>
      </c>
      <c r="AQ931" s="19">
        <v>178100</v>
      </c>
      <c r="AR931" s="19">
        <v>0</v>
      </c>
      <c r="AS931" s="19">
        <v>0</v>
      </c>
      <c r="AT931" s="19">
        <f t="shared" si="188"/>
        <v>213100</v>
      </c>
      <c r="AU931" s="19">
        <v>45000</v>
      </c>
      <c r="AV931" s="19">
        <v>3000</v>
      </c>
      <c r="AW931" s="19">
        <v>58835</v>
      </c>
      <c r="AX931" s="19">
        <v>0</v>
      </c>
      <c r="AY931" s="20">
        <f t="shared" si="197"/>
        <v>106835</v>
      </c>
      <c r="AZ931" s="19">
        <f t="shared" si="201"/>
        <v>106265</v>
      </c>
      <c r="BA931" s="21">
        <v>1.4712000000000001</v>
      </c>
      <c r="BB931" s="21">
        <v>2.0617000000000001</v>
      </c>
      <c r="BC931" s="22"/>
      <c r="BD931" s="19">
        <v>2131</v>
      </c>
      <c r="BE931" s="19">
        <f t="shared" si="202"/>
        <v>1563.3706800000002</v>
      </c>
      <c r="BF931" s="19">
        <f t="shared" si="203"/>
        <v>2190.8655050000002</v>
      </c>
      <c r="BG931" s="23">
        <v>3.4819999999999997E-2</v>
      </c>
      <c r="BH931" s="23">
        <f t="shared" si="204"/>
        <v>3.4819999999999997E-2</v>
      </c>
      <c r="BI931" s="19">
        <v>54.436567077600003</v>
      </c>
      <c r="BJ931" s="19">
        <v>76.285936884099996</v>
      </c>
      <c r="BK931" s="19">
        <f t="shared" ref="BK931:BL961" si="207">BE931-BI931</f>
        <v>1508.9341129224001</v>
      </c>
      <c r="BL931" s="19">
        <f t="shared" si="207"/>
        <v>2114.5795681159002</v>
      </c>
      <c r="BM931" s="19">
        <v>0</v>
      </c>
      <c r="BN931" s="19">
        <v>0</v>
      </c>
      <c r="BO931" s="19">
        <f t="shared" si="206"/>
        <v>0</v>
      </c>
      <c r="BP931" s="24">
        <f t="shared" ref="BP931:BQ961" si="208">BK931-BM931</f>
        <v>1508.9341129224001</v>
      </c>
      <c r="BQ931" s="24">
        <f t="shared" si="208"/>
        <v>2114.5795681159002</v>
      </c>
      <c r="BR931" s="24">
        <f t="shared" si="205"/>
        <v>605.64545519350008</v>
      </c>
    </row>
    <row r="932" spans="1:71" s="25" customFormat="1" ht="14.25" x14ac:dyDescent="0.2">
      <c r="A932" s="14">
        <v>1272</v>
      </c>
      <c r="B932" s="14"/>
      <c r="C932" s="15" t="s">
        <v>7414</v>
      </c>
      <c r="D932" s="16">
        <v>9024</v>
      </c>
      <c r="E932" s="15" t="s">
        <v>7415</v>
      </c>
      <c r="F932" s="15" t="s">
        <v>7414</v>
      </c>
      <c r="G932" s="17" t="s">
        <v>7416</v>
      </c>
      <c r="H932" s="17" t="s">
        <v>7417</v>
      </c>
      <c r="I932" s="17" t="s">
        <v>86</v>
      </c>
      <c r="J932" s="15" t="s">
        <v>7418</v>
      </c>
      <c r="K932" s="15" t="s">
        <v>1675</v>
      </c>
      <c r="L932" s="18" t="s">
        <v>7419</v>
      </c>
      <c r="M932" s="15" t="s">
        <v>5423</v>
      </c>
      <c r="N932" s="15" t="s">
        <v>5424</v>
      </c>
      <c r="O932" s="16">
        <v>510</v>
      </c>
      <c r="P932" s="15" t="s">
        <v>118</v>
      </c>
      <c r="Q932" s="15">
        <v>35000</v>
      </c>
      <c r="R932" s="15">
        <v>213300</v>
      </c>
      <c r="S932" s="15">
        <v>248300</v>
      </c>
      <c r="T932" s="15">
        <v>0.2</v>
      </c>
      <c r="U932" s="15" t="s">
        <v>3335</v>
      </c>
      <c r="V932" s="15" t="s">
        <v>76</v>
      </c>
      <c r="W932" s="16">
        <v>1</v>
      </c>
      <c r="X932" s="16">
        <v>1</v>
      </c>
      <c r="Y932" s="15">
        <v>9272</v>
      </c>
      <c r="Z932" s="15">
        <v>0.21299999999999999</v>
      </c>
      <c r="AA932" s="15" t="s">
        <v>6193</v>
      </c>
      <c r="AB932" s="15" t="s">
        <v>6194</v>
      </c>
      <c r="AC932" s="15">
        <v>237461</v>
      </c>
      <c r="AD932" s="26">
        <v>41820</v>
      </c>
      <c r="AE932" s="15" t="s">
        <v>119</v>
      </c>
      <c r="AF932" s="15" t="s">
        <v>119</v>
      </c>
      <c r="AG932" s="16">
        <v>1</v>
      </c>
      <c r="AH932" s="15" t="s">
        <v>7420</v>
      </c>
      <c r="AI932" s="15" t="s">
        <v>78</v>
      </c>
      <c r="AJ932" s="15">
        <v>9271.8081054699996</v>
      </c>
      <c r="AK932" s="15">
        <v>428.40779643899998</v>
      </c>
      <c r="AL932" s="15">
        <v>3091104.2129799998</v>
      </c>
      <c r="AM932" s="15">
        <v>1424716.11513</v>
      </c>
      <c r="AN932" s="14"/>
      <c r="AO932" s="14"/>
      <c r="AP932" s="19">
        <v>35000</v>
      </c>
      <c r="AQ932" s="19">
        <v>207800</v>
      </c>
      <c r="AR932" s="19">
        <v>0</v>
      </c>
      <c r="AS932" s="19">
        <v>0</v>
      </c>
      <c r="AT932" s="19">
        <f t="shared" si="188"/>
        <v>242800</v>
      </c>
      <c r="AU932" s="19">
        <v>0</v>
      </c>
      <c r="AV932" s="19">
        <v>3000</v>
      </c>
      <c r="AW932" s="19">
        <v>0</v>
      </c>
      <c r="AX932" s="19">
        <v>0</v>
      </c>
      <c r="AY932" s="20">
        <f t="shared" si="197"/>
        <v>3000</v>
      </c>
      <c r="AZ932" s="19">
        <f t="shared" si="201"/>
        <v>239800</v>
      </c>
      <c r="BA932" s="21">
        <v>1.4712000000000001</v>
      </c>
      <c r="BB932" s="21">
        <v>2.0617000000000001</v>
      </c>
      <c r="BC932" s="22"/>
      <c r="BD932" s="19">
        <v>2428</v>
      </c>
      <c r="BE932" s="19">
        <f t="shared" si="202"/>
        <v>3527.9376000000002</v>
      </c>
      <c r="BF932" s="19">
        <f t="shared" si="203"/>
        <v>4943.9566000000004</v>
      </c>
      <c r="BG932" s="23">
        <v>3.4819999999999997E-2</v>
      </c>
      <c r="BH932" s="23">
        <f t="shared" si="204"/>
        <v>3.4819999999999997E-2</v>
      </c>
      <c r="BI932" s="19">
        <v>122.84278723199999</v>
      </c>
      <c r="BJ932" s="19">
        <v>172.14856881200001</v>
      </c>
      <c r="BK932" s="19">
        <f t="shared" si="207"/>
        <v>3405.0948127680003</v>
      </c>
      <c r="BL932" s="19">
        <f t="shared" si="207"/>
        <v>4771.8080311880003</v>
      </c>
      <c r="BM932" s="19">
        <v>977.09481276800034</v>
      </c>
      <c r="BN932" s="19">
        <v>2343.8080311880003</v>
      </c>
      <c r="BO932" s="19">
        <f t="shared" si="206"/>
        <v>1366.71321842</v>
      </c>
      <c r="BP932" s="24">
        <f t="shared" si="208"/>
        <v>2428</v>
      </c>
      <c r="BQ932" s="24">
        <f t="shared" si="208"/>
        <v>2428</v>
      </c>
      <c r="BR932" s="24">
        <f t="shared" si="205"/>
        <v>0</v>
      </c>
      <c r="BS932" s="25" t="s">
        <v>1141</v>
      </c>
    </row>
    <row r="933" spans="1:71" s="25" customFormat="1" ht="14.25" x14ac:dyDescent="0.2">
      <c r="A933" s="14">
        <v>1273</v>
      </c>
      <c r="B933" s="14"/>
      <c r="C933" s="15" t="s">
        <v>176</v>
      </c>
      <c r="D933" s="16">
        <v>33428</v>
      </c>
      <c r="E933" s="15" t="s">
        <v>7421</v>
      </c>
      <c r="F933" s="15" t="s">
        <v>7422</v>
      </c>
      <c r="G933" s="17" t="s">
        <v>7423</v>
      </c>
      <c r="H933" s="17" t="s">
        <v>7424</v>
      </c>
      <c r="I933" s="17" t="s">
        <v>86</v>
      </c>
      <c r="J933" s="15" t="s">
        <v>7425</v>
      </c>
      <c r="K933" s="15" t="s">
        <v>2543</v>
      </c>
      <c r="L933" s="18" t="s">
        <v>7426</v>
      </c>
      <c r="M933" s="15" t="s">
        <v>5423</v>
      </c>
      <c r="N933" s="15" t="s">
        <v>5424</v>
      </c>
      <c r="O933" s="16">
        <v>510</v>
      </c>
      <c r="P933" s="15" t="s">
        <v>118</v>
      </c>
      <c r="Q933" s="15">
        <v>35000</v>
      </c>
      <c r="R933" s="15">
        <v>325900</v>
      </c>
      <c r="S933" s="15">
        <v>360900</v>
      </c>
      <c r="T933" s="15">
        <v>0.23</v>
      </c>
      <c r="U933" s="15" t="s">
        <v>3335</v>
      </c>
      <c r="V933" s="15" t="s">
        <v>76</v>
      </c>
      <c r="W933" s="16">
        <v>1</v>
      </c>
      <c r="X933" s="16">
        <v>1</v>
      </c>
      <c r="Y933" s="15">
        <v>11140</v>
      </c>
      <c r="Z933" s="15">
        <v>0.25600000000000001</v>
      </c>
      <c r="AA933" s="15" t="s">
        <v>6193</v>
      </c>
      <c r="AB933" s="15" t="s">
        <v>6194</v>
      </c>
      <c r="AC933" s="15">
        <v>349000</v>
      </c>
      <c r="AD933" s="26">
        <v>41877</v>
      </c>
      <c r="AE933" s="15" t="s">
        <v>119</v>
      </c>
      <c r="AF933" s="15" t="s">
        <v>119</v>
      </c>
      <c r="AG933" s="16">
        <v>1</v>
      </c>
      <c r="AH933" s="15" t="s">
        <v>7427</v>
      </c>
      <c r="AI933" s="15" t="s">
        <v>78</v>
      </c>
      <c r="AJ933" s="15">
        <v>11139.5634766</v>
      </c>
      <c r="AK933" s="15">
        <v>459.38104904599999</v>
      </c>
      <c r="AL933" s="15">
        <v>3091137.5116099999</v>
      </c>
      <c r="AM933" s="15">
        <v>1424774.7249700001</v>
      </c>
      <c r="AN933" s="14"/>
      <c r="AO933" s="14"/>
      <c r="AP933" s="19">
        <v>35000</v>
      </c>
      <c r="AQ933" s="19">
        <v>298800</v>
      </c>
      <c r="AR933" s="19">
        <v>0</v>
      </c>
      <c r="AS933" s="19">
        <v>0</v>
      </c>
      <c r="AT933" s="19">
        <f t="shared" si="188"/>
        <v>333800</v>
      </c>
      <c r="AU933" s="19">
        <v>45000</v>
      </c>
      <c r="AV933" s="19">
        <v>3000</v>
      </c>
      <c r="AW933" s="19">
        <v>101080</v>
      </c>
      <c r="AX933" s="19">
        <v>0</v>
      </c>
      <c r="AY933" s="20">
        <f t="shared" si="197"/>
        <v>149080</v>
      </c>
      <c r="AZ933" s="19">
        <f t="shared" si="201"/>
        <v>184720</v>
      </c>
      <c r="BA933" s="21">
        <v>1.4712000000000001</v>
      </c>
      <c r="BB933" s="21">
        <v>2.0617000000000001</v>
      </c>
      <c r="BC933" s="22"/>
      <c r="BD933" s="19">
        <v>3338</v>
      </c>
      <c r="BE933" s="19">
        <f t="shared" si="202"/>
        <v>2717.6006400000001</v>
      </c>
      <c r="BF933" s="19">
        <f t="shared" si="203"/>
        <v>3808.3722400000001</v>
      </c>
      <c r="BG933" s="23">
        <v>3.4819999999999997E-2</v>
      </c>
      <c r="BH933" s="23">
        <f t="shared" si="204"/>
        <v>3.4819999999999997E-2</v>
      </c>
      <c r="BI933" s="19">
        <v>94.62685428479999</v>
      </c>
      <c r="BJ933" s="19">
        <v>132.6075213968</v>
      </c>
      <c r="BK933" s="19">
        <f t="shared" si="207"/>
        <v>2622.9737857151999</v>
      </c>
      <c r="BL933" s="19">
        <f t="shared" si="207"/>
        <v>3675.7647186032</v>
      </c>
      <c r="BM933" s="19">
        <v>0</v>
      </c>
      <c r="BN933" s="19">
        <v>337.76471860319998</v>
      </c>
      <c r="BO933" s="19">
        <f t="shared" si="206"/>
        <v>337.76471860319998</v>
      </c>
      <c r="BP933" s="24">
        <f t="shared" si="208"/>
        <v>2622.9737857151999</v>
      </c>
      <c r="BQ933" s="24">
        <f t="shared" si="208"/>
        <v>3338</v>
      </c>
      <c r="BR933" s="24">
        <f t="shared" si="205"/>
        <v>715.02621428480006</v>
      </c>
    </row>
    <row r="934" spans="1:71" s="25" customFormat="1" ht="14.25" x14ac:dyDescent="0.2">
      <c r="A934" s="14">
        <v>1274</v>
      </c>
      <c r="B934" s="14"/>
      <c r="C934" s="15" t="s">
        <v>150</v>
      </c>
      <c r="D934" s="16">
        <v>35602</v>
      </c>
      <c r="E934" s="15" t="s">
        <v>7428</v>
      </c>
      <c r="F934" s="15" t="s">
        <v>7429</v>
      </c>
      <c r="G934" s="17" t="s">
        <v>7430</v>
      </c>
      <c r="H934" s="17" t="s">
        <v>7431</v>
      </c>
      <c r="I934" s="17" t="s">
        <v>86</v>
      </c>
      <c r="J934" s="15" t="s">
        <v>7432</v>
      </c>
      <c r="K934" s="15" t="s">
        <v>88</v>
      </c>
      <c r="L934" s="18" t="s">
        <v>7433</v>
      </c>
      <c r="M934" s="15" t="s">
        <v>5423</v>
      </c>
      <c r="N934" s="15" t="s">
        <v>5424</v>
      </c>
      <c r="O934" s="16">
        <v>510</v>
      </c>
      <c r="P934" s="15" t="s">
        <v>118</v>
      </c>
      <c r="Q934" s="15">
        <v>35000</v>
      </c>
      <c r="R934" s="15">
        <v>232000</v>
      </c>
      <c r="S934" s="15">
        <v>267000</v>
      </c>
      <c r="T934" s="15">
        <v>0.23</v>
      </c>
      <c r="U934" s="15" t="s">
        <v>3335</v>
      </c>
      <c r="V934" s="15" t="s">
        <v>76</v>
      </c>
      <c r="W934" s="16">
        <v>1</v>
      </c>
      <c r="X934" s="16">
        <v>1</v>
      </c>
      <c r="Y934" s="15">
        <v>11424</v>
      </c>
      <c r="Z934" s="15">
        <v>0.26200000000000001</v>
      </c>
      <c r="AA934" s="15" t="s">
        <v>6193</v>
      </c>
      <c r="AB934" s="15" t="s">
        <v>6194</v>
      </c>
      <c r="AC934" s="15">
        <v>255005</v>
      </c>
      <c r="AD934" s="26">
        <v>41822</v>
      </c>
      <c r="AE934" s="15" t="s">
        <v>119</v>
      </c>
      <c r="AF934" s="15" t="s">
        <v>119</v>
      </c>
      <c r="AG934" s="16">
        <v>1</v>
      </c>
      <c r="AH934" s="15" t="s">
        <v>7434</v>
      </c>
      <c r="AI934" s="15" t="s">
        <v>78</v>
      </c>
      <c r="AJ934" s="15">
        <v>11423.5366211</v>
      </c>
      <c r="AK934" s="15">
        <v>463.95373020400001</v>
      </c>
      <c r="AL934" s="15">
        <v>3091149.9718900002</v>
      </c>
      <c r="AM934" s="15">
        <v>1424848.60396</v>
      </c>
      <c r="AN934" s="14"/>
      <c r="AO934" s="14"/>
      <c r="AP934" s="19">
        <v>35000</v>
      </c>
      <c r="AQ934" s="19">
        <v>221500</v>
      </c>
      <c r="AR934" s="19">
        <v>0</v>
      </c>
      <c r="AS934" s="19">
        <v>0</v>
      </c>
      <c r="AT934" s="19">
        <f t="shared" si="188"/>
        <v>256500</v>
      </c>
      <c r="AU934" s="19">
        <v>45000</v>
      </c>
      <c r="AV934" s="19">
        <v>3000</v>
      </c>
      <c r="AW934" s="19">
        <v>74025</v>
      </c>
      <c r="AX934" s="19">
        <v>0</v>
      </c>
      <c r="AY934" s="20">
        <f t="shared" si="197"/>
        <v>122025</v>
      </c>
      <c r="AZ934" s="19">
        <f t="shared" si="201"/>
        <v>134475</v>
      </c>
      <c r="BA934" s="21">
        <v>1.4712000000000001</v>
      </c>
      <c r="BB934" s="21">
        <v>2.0617000000000001</v>
      </c>
      <c r="BC934" s="22"/>
      <c r="BD934" s="19">
        <v>2565</v>
      </c>
      <c r="BE934" s="19">
        <f t="shared" ref="BE934:BE997" si="209">(AZ934/100)*BA934</f>
        <v>1978.3962000000001</v>
      </c>
      <c r="BF934" s="19">
        <f t="shared" ref="BF934:BF997" si="210">(AZ934/100)*BB934</f>
        <v>2772.4710749999999</v>
      </c>
      <c r="BG934" s="23">
        <v>3.4819999999999997E-2</v>
      </c>
      <c r="BH934" s="23">
        <f t="shared" ref="BH934:BH997" si="211">BG934</f>
        <v>3.4819999999999997E-2</v>
      </c>
      <c r="BI934" s="19">
        <v>68.887755683999998</v>
      </c>
      <c r="BJ934" s="19">
        <v>96.537442831499988</v>
      </c>
      <c r="BK934" s="19">
        <f t="shared" si="207"/>
        <v>1909.5084443160001</v>
      </c>
      <c r="BL934" s="19">
        <f t="shared" si="207"/>
        <v>2675.9336321685</v>
      </c>
      <c r="BM934" s="19">
        <v>0</v>
      </c>
      <c r="BN934" s="19">
        <v>110.93363216850003</v>
      </c>
      <c r="BO934" s="19">
        <f t="shared" si="206"/>
        <v>110.93363216850003</v>
      </c>
      <c r="BP934" s="24">
        <f t="shared" si="208"/>
        <v>1909.5084443160001</v>
      </c>
      <c r="BQ934" s="24">
        <f t="shared" si="208"/>
        <v>2565</v>
      </c>
      <c r="BR934" s="24">
        <f t="shared" ref="BR934:BR997" si="212">BQ934-BP934</f>
        <v>655.49155568399988</v>
      </c>
    </row>
    <row r="935" spans="1:71" s="25" customFormat="1" ht="14.25" x14ac:dyDescent="0.2">
      <c r="A935" s="14">
        <v>1275</v>
      </c>
      <c r="B935" s="14"/>
      <c r="C935" s="15" t="s">
        <v>7435</v>
      </c>
      <c r="D935" s="16">
        <v>9246</v>
      </c>
      <c r="E935" s="15" t="s">
        <v>7436</v>
      </c>
      <c r="F935" s="15" t="s">
        <v>7435</v>
      </c>
      <c r="G935" s="17" t="s">
        <v>7437</v>
      </c>
      <c r="H935" s="17" t="s">
        <v>7438</v>
      </c>
      <c r="I935" s="17" t="s">
        <v>86</v>
      </c>
      <c r="J935" s="15" t="s">
        <v>7439</v>
      </c>
      <c r="K935" s="15" t="s">
        <v>7440</v>
      </c>
      <c r="L935" s="18" t="s">
        <v>7441</v>
      </c>
      <c r="M935" s="15" t="s">
        <v>5423</v>
      </c>
      <c r="N935" s="15" t="s">
        <v>5424</v>
      </c>
      <c r="O935" s="16">
        <v>510</v>
      </c>
      <c r="P935" s="15" t="s">
        <v>118</v>
      </c>
      <c r="Q935" s="15">
        <v>35000</v>
      </c>
      <c r="R935" s="15">
        <v>248800</v>
      </c>
      <c r="S935" s="15">
        <v>283800</v>
      </c>
      <c r="T935" s="15">
        <v>0.25</v>
      </c>
      <c r="U935" s="15" t="s">
        <v>3335</v>
      </c>
      <c r="V935" s="15" t="s">
        <v>76</v>
      </c>
      <c r="W935" s="16">
        <v>1</v>
      </c>
      <c r="X935" s="16">
        <v>1</v>
      </c>
      <c r="Y935" s="15">
        <v>11814</v>
      </c>
      <c r="Z935" s="15">
        <v>0.27100000000000002</v>
      </c>
      <c r="AA935" s="15" t="s">
        <v>6193</v>
      </c>
      <c r="AB935" s="15" t="s">
        <v>6194</v>
      </c>
      <c r="AC935" s="15">
        <v>317397</v>
      </c>
      <c r="AD935" s="26">
        <v>41912</v>
      </c>
      <c r="AE935" s="15" t="s">
        <v>119</v>
      </c>
      <c r="AF935" s="15" t="s">
        <v>119</v>
      </c>
      <c r="AG935" s="16">
        <v>1</v>
      </c>
      <c r="AH935" s="15" t="s">
        <v>7442</v>
      </c>
      <c r="AI935" s="15" t="s">
        <v>78</v>
      </c>
      <c r="AJ935" s="15">
        <v>11813.7836914</v>
      </c>
      <c r="AK935" s="15">
        <v>468.69469884099999</v>
      </c>
      <c r="AL935" s="15">
        <v>3091144.9559200001</v>
      </c>
      <c r="AM935" s="15">
        <v>1424922.1630800001</v>
      </c>
      <c r="AN935" s="14"/>
      <c r="AO935" s="14"/>
      <c r="AP935" s="19">
        <v>35000</v>
      </c>
      <c r="AQ935" s="19">
        <v>242400</v>
      </c>
      <c r="AR935" s="19">
        <v>0</v>
      </c>
      <c r="AS935" s="19">
        <v>0</v>
      </c>
      <c r="AT935" s="19">
        <f t="shared" si="188"/>
        <v>277400</v>
      </c>
      <c r="AU935" s="19">
        <v>45000</v>
      </c>
      <c r="AV935" s="19">
        <v>3000</v>
      </c>
      <c r="AW935" s="19">
        <v>81340</v>
      </c>
      <c r="AX935" s="19">
        <v>0</v>
      </c>
      <c r="AY935" s="20">
        <f t="shared" si="197"/>
        <v>129340</v>
      </c>
      <c r="AZ935" s="19">
        <f t="shared" si="201"/>
        <v>148060</v>
      </c>
      <c r="BA935" s="21">
        <v>1.4712000000000001</v>
      </c>
      <c r="BB935" s="21">
        <v>2.0617000000000001</v>
      </c>
      <c r="BC935" s="22"/>
      <c r="BD935" s="19">
        <v>2774</v>
      </c>
      <c r="BE935" s="19">
        <f t="shared" si="209"/>
        <v>2178.2587199999998</v>
      </c>
      <c r="BF935" s="19">
        <f t="shared" si="210"/>
        <v>3052.5530199999998</v>
      </c>
      <c r="BG935" s="23">
        <v>3.4819999999999997E-2</v>
      </c>
      <c r="BH935" s="23">
        <f t="shared" si="211"/>
        <v>3.4819999999999997E-2</v>
      </c>
      <c r="BI935" s="19">
        <v>75.846968630399985</v>
      </c>
      <c r="BJ935" s="19">
        <v>106.28989615639999</v>
      </c>
      <c r="BK935" s="19">
        <f t="shared" si="207"/>
        <v>2102.4117513695996</v>
      </c>
      <c r="BL935" s="19">
        <f t="shared" si="207"/>
        <v>2946.2631238435997</v>
      </c>
      <c r="BM935" s="19">
        <v>0</v>
      </c>
      <c r="BN935" s="19">
        <v>172.26312384359971</v>
      </c>
      <c r="BO935" s="19">
        <f t="shared" si="206"/>
        <v>172.26312384359971</v>
      </c>
      <c r="BP935" s="24">
        <f t="shared" si="208"/>
        <v>2102.4117513695996</v>
      </c>
      <c r="BQ935" s="24">
        <f t="shared" si="208"/>
        <v>2774</v>
      </c>
      <c r="BR935" s="24">
        <f t="shared" si="212"/>
        <v>671.58824863040036</v>
      </c>
    </row>
    <row r="936" spans="1:71" s="25" customFormat="1" ht="14.25" x14ac:dyDescent="0.2">
      <c r="A936" s="14">
        <v>1276</v>
      </c>
      <c r="B936" s="14"/>
      <c r="C936" s="15" t="s">
        <v>176</v>
      </c>
      <c r="D936" s="16">
        <v>20744</v>
      </c>
      <c r="E936" s="15" t="s">
        <v>7443</v>
      </c>
      <c r="F936" s="15" t="s">
        <v>7444</v>
      </c>
      <c r="G936" s="17" t="s">
        <v>7445</v>
      </c>
      <c r="H936" s="17" t="s">
        <v>7446</v>
      </c>
      <c r="I936" s="17" t="s">
        <v>86</v>
      </c>
      <c r="J936" s="15" t="s">
        <v>7447</v>
      </c>
      <c r="K936" s="15" t="s">
        <v>86</v>
      </c>
      <c r="L936" s="18" t="s">
        <v>7448</v>
      </c>
      <c r="M936" s="15" t="s">
        <v>5423</v>
      </c>
      <c r="N936" s="15" t="s">
        <v>5424</v>
      </c>
      <c r="O936" s="16">
        <v>510</v>
      </c>
      <c r="P936" s="15" t="s">
        <v>118</v>
      </c>
      <c r="Q936" s="15">
        <v>35000</v>
      </c>
      <c r="R936" s="15">
        <v>212000</v>
      </c>
      <c r="S936" s="15">
        <v>247000</v>
      </c>
      <c r="T936" s="15">
        <v>0.23</v>
      </c>
      <c r="U936" s="15" t="s">
        <v>3335</v>
      </c>
      <c r="V936" s="15" t="s">
        <v>76</v>
      </c>
      <c r="W936" s="16">
        <v>1</v>
      </c>
      <c r="X936" s="16">
        <v>1</v>
      </c>
      <c r="Y936" s="15">
        <v>10161</v>
      </c>
      <c r="Z936" s="15">
        <v>0.23300000000000001</v>
      </c>
      <c r="AA936" s="15" t="s">
        <v>6193</v>
      </c>
      <c r="AB936" s="15" t="s">
        <v>6194</v>
      </c>
      <c r="AC936" s="15">
        <v>241963</v>
      </c>
      <c r="AD936" s="26">
        <v>41908</v>
      </c>
      <c r="AE936" s="15" t="s">
        <v>119</v>
      </c>
      <c r="AF936" s="15" t="s">
        <v>119</v>
      </c>
      <c r="AG936" s="16">
        <v>1</v>
      </c>
      <c r="AH936" s="15" t="s">
        <v>7449</v>
      </c>
      <c r="AI936" s="15" t="s">
        <v>78</v>
      </c>
      <c r="AJ936" s="15">
        <v>10160.7993164</v>
      </c>
      <c r="AK936" s="15">
        <v>437.878825436</v>
      </c>
      <c r="AL936" s="15">
        <v>3091126.9188399999</v>
      </c>
      <c r="AM936" s="15">
        <v>1424991.50562</v>
      </c>
      <c r="AN936" s="14"/>
      <c r="AO936" s="14"/>
      <c r="AP936" s="19">
        <v>35000</v>
      </c>
      <c r="AQ936" s="19">
        <v>202500</v>
      </c>
      <c r="AR936" s="19">
        <v>0</v>
      </c>
      <c r="AS936" s="19">
        <v>0</v>
      </c>
      <c r="AT936" s="19">
        <f t="shared" si="188"/>
        <v>237500</v>
      </c>
      <c r="AU936" s="19">
        <v>0</v>
      </c>
      <c r="AV936" s="19">
        <v>3000</v>
      </c>
      <c r="AW936" s="19">
        <v>0</v>
      </c>
      <c r="AX936" s="19">
        <v>0</v>
      </c>
      <c r="AY936" s="20">
        <f t="shared" si="197"/>
        <v>3000</v>
      </c>
      <c r="AZ936" s="19">
        <f t="shared" si="201"/>
        <v>234500</v>
      </c>
      <c r="BA936" s="21">
        <v>1.4712000000000001</v>
      </c>
      <c r="BB936" s="21">
        <v>2.0617000000000001</v>
      </c>
      <c r="BC936" s="22"/>
      <c r="BD936" s="19">
        <v>2375</v>
      </c>
      <c r="BE936" s="19">
        <f t="shared" si="209"/>
        <v>3449.9639999999999</v>
      </c>
      <c r="BF936" s="19">
        <f t="shared" si="210"/>
        <v>4834.6864999999998</v>
      </c>
      <c r="BG936" s="23">
        <v>3.4819999999999997E-2</v>
      </c>
      <c r="BH936" s="23">
        <f t="shared" si="211"/>
        <v>3.4819999999999997E-2</v>
      </c>
      <c r="BI936" s="19">
        <v>120.12774647999998</v>
      </c>
      <c r="BJ936" s="19">
        <v>168.34378392999997</v>
      </c>
      <c r="BK936" s="19">
        <f t="shared" si="207"/>
        <v>3329.8362535199999</v>
      </c>
      <c r="BL936" s="19">
        <f t="shared" si="207"/>
        <v>4666.3427160699994</v>
      </c>
      <c r="BM936" s="19">
        <v>954.8362535199999</v>
      </c>
      <c r="BN936" s="19">
        <v>2291.3427160699994</v>
      </c>
      <c r="BO936" s="19">
        <f t="shared" si="206"/>
        <v>1336.5064625499995</v>
      </c>
      <c r="BP936" s="24">
        <f t="shared" si="208"/>
        <v>2375</v>
      </c>
      <c r="BQ936" s="24">
        <f t="shared" si="208"/>
        <v>2375</v>
      </c>
      <c r="BR936" s="24">
        <f t="shared" si="212"/>
        <v>0</v>
      </c>
      <c r="BS936" s="25" t="s">
        <v>1141</v>
      </c>
    </row>
    <row r="937" spans="1:71" s="25" customFormat="1" ht="14.25" x14ac:dyDescent="0.2">
      <c r="A937" s="14">
        <v>1277</v>
      </c>
      <c r="B937" s="14"/>
      <c r="C937" s="15" t="s">
        <v>159</v>
      </c>
      <c r="D937" s="16">
        <v>34055</v>
      </c>
      <c r="E937" s="15" t="s">
        <v>7450</v>
      </c>
      <c r="F937" s="15" t="s">
        <v>7451</v>
      </c>
      <c r="G937" s="17" t="s">
        <v>7452</v>
      </c>
      <c r="H937" s="17" t="s">
        <v>7453</v>
      </c>
      <c r="I937" s="17" t="s">
        <v>86</v>
      </c>
      <c r="J937" s="15" t="s">
        <v>7454</v>
      </c>
      <c r="K937" s="15" t="s">
        <v>7455</v>
      </c>
      <c r="L937" s="18" t="s">
        <v>7456</v>
      </c>
      <c r="M937" s="15" t="s">
        <v>6225</v>
      </c>
      <c r="N937" s="15" t="s">
        <v>6226</v>
      </c>
      <c r="O937" s="16">
        <v>510</v>
      </c>
      <c r="P937" s="15" t="s">
        <v>118</v>
      </c>
      <c r="Q937" s="15">
        <v>35000</v>
      </c>
      <c r="R937" s="15">
        <v>226800</v>
      </c>
      <c r="S937" s="15">
        <v>261800</v>
      </c>
      <c r="T937" s="15">
        <v>0.22</v>
      </c>
      <c r="U937" s="15" t="s">
        <v>3335</v>
      </c>
      <c r="V937" s="15" t="s">
        <v>76</v>
      </c>
      <c r="W937" s="16">
        <v>1</v>
      </c>
      <c r="X937" s="16">
        <v>1</v>
      </c>
      <c r="Y937" s="15">
        <v>9758</v>
      </c>
      <c r="Z937" s="15">
        <v>0.224</v>
      </c>
      <c r="AA937" s="15" t="s">
        <v>6193</v>
      </c>
      <c r="AB937" s="15" t="s">
        <v>6194</v>
      </c>
      <c r="AC937" s="15">
        <v>258364</v>
      </c>
      <c r="AD937" s="26">
        <v>41908</v>
      </c>
      <c r="AE937" s="15" t="s">
        <v>119</v>
      </c>
      <c r="AF937" s="15" t="s">
        <v>119</v>
      </c>
      <c r="AG937" s="16">
        <v>1</v>
      </c>
      <c r="AH937" s="15" t="s">
        <v>7457</v>
      </c>
      <c r="AI937" s="15" t="s">
        <v>78</v>
      </c>
      <c r="AJ937" s="15">
        <v>9758.2949218800004</v>
      </c>
      <c r="AK937" s="15">
        <v>422.13013789299998</v>
      </c>
      <c r="AL937" s="15">
        <v>3091098.3060400002</v>
      </c>
      <c r="AM937" s="15">
        <v>1425054.6426200001</v>
      </c>
      <c r="AN937" s="14"/>
      <c r="AO937" s="14"/>
      <c r="AP937" s="19">
        <v>35000</v>
      </c>
      <c r="AQ937" s="19">
        <v>207500</v>
      </c>
      <c r="AR937" s="19">
        <v>0</v>
      </c>
      <c r="AS937" s="19">
        <v>0</v>
      </c>
      <c r="AT937" s="19">
        <f t="shared" si="188"/>
        <v>242500</v>
      </c>
      <c r="AU937" s="19">
        <v>45000</v>
      </c>
      <c r="AV937" s="19">
        <v>3000</v>
      </c>
      <c r="AW937" s="19">
        <v>69125</v>
      </c>
      <c r="AX937" s="19">
        <v>0</v>
      </c>
      <c r="AY937" s="20">
        <f t="shared" si="197"/>
        <v>117125</v>
      </c>
      <c r="AZ937" s="19">
        <f t="shared" si="201"/>
        <v>125375</v>
      </c>
      <c r="BA937" s="21">
        <v>1.4712000000000001</v>
      </c>
      <c r="BB937" s="21">
        <v>2.0617000000000001</v>
      </c>
      <c r="BC937" s="22"/>
      <c r="BD937" s="19">
        <v>2425</v>
      </c>
      <c r="BE937" s="19">
        <f t="shared" si="209"/>
        <v>1844.5170000000001</v>
      </c>
      <c r="BF937" s="19">
        <f t="shared" si="210"/>
        <v>2584.8563750000003</v>
      </c>
      <c r="BG937" s="23">
        <v>3.4819999999999997E-2</v>
      </c>
      <c r="BH937" s="23">
        <f t="shared" si="211"/>
        <v>3.4819999999999997E-2</v>
      </c>
      <c r="BI937" s="19">
        <v>64.22608194</v>
      </c>
      <c r="BJ937" s="19">
        <v>90.004698977499999</v>
      </c>
      <c r="BK937" s="19">
        <f t="shared" si="207"/>
        <v>1780.29091806</v>
      </c>
      <c r="BL937" s="19">
        <f t="shared" si="207"/>
        <v>2494.8516760225002</v>
      </c>
      <c r="BM937" s="19">
        <v>0</v>
      </c>
      <c r="BN937" s="19">
        <v>69.851676022500214</v>
      </c>
      <c r="BO937" s="19">
        <f t="shared" si="206"/>
        <v>69.851676022500214</v>
      </c>
      <c r="BP937" s="24">
        <f t="shared" si="208"/>
        <v>1780.29091806</v>
      </c>
      <c r="BQ937" s="24">
        <f t="shared" si="208"/>
        <v>2425</v>
      </c>
      <c r="BR937" s="24">
        <f t="shared" si="212"/>
        <v>644.70908194000003</v>
      </c>
    </row>
    <row r="938" spans="1:71" s="25" customFormat="1" ht="14.25" x14ac:dyDescent="0.2">
      <c r="A938" s="14">
        <v>1278</v>
      </c>
      <c r="B938" s="14"/>
      <c r="C938" s="15"/>
      <c r="D938" s="16">
        <v>27681</v>
      </c>
      <c r="E938" s="15" t="s">
        <v>7458</v>
      </c>
      <c r="F938" s="15" t="s">
        <v>7459</v>
      </c>
      <c r="G938" s="17" t="s">
        <v>7460</v>
      </c>
      <c r="H938" s="17" t="s">
        <v>7461</v>
      </c>
      <c r="I938" s="17" t="s">
        <v>86</v>
      </c>
      <c r="J938" s="15" t="s">
        <v>7462</v>
      </c>
      <c r="K938" s="15" t="s">
        <v>972</v>
      </c>
      <c r="L938" s="18" t="s">
        <v>7463</v>
      </c>
      <c r="M938" s="15" t="s">
        <v>5423</v>
      </c>
      <c r="N938" s="15" t="s">
        <v>5424</v>
      </c>
      <c r="O938" s="16">
        <v>510</v>
      </c>
      <c r="P938" s="15" t="s">
        <v>118</v>
      </c>
      <c r="Q938" s="15">
        <v>35000</v>
      </c>
      <c r="R938" s="15">
        <v>296100</v>
      </c>
      <c r="S938" s="15">
        <v>331100</v>
      </c>
      <c r="T938" s="15">
        <v>0.2</v>
      </c>
      <c r="U938" s="15" t="s">
        <v>3335</v>
      </c>
      <c r="V938" s="15" t="s">
        <v>76</v>
      </c>
      <c r="W938" s="16">
        <v>1</v>
      </c>
      <c r="X938" s="16">
        <v>1</v>
      </c>
      <c r="Y938" s="15">
        <v>8911</v>
      </c>
      <c r="Z938" s="15">
        <v>0.20499999999999999</v>
      </c>
      <c r="AA938" s="15" t="s">
        <v>6193</v>
      </c>
      <c r="AB938" s="15" t="s">
        <v>6194</v>
      </c>
      <c r="AC938" s="15">
        <v>296809</v>
      </c>
      <c r="AD938" s="26">
        <v>41794</v>
      </c>
      <c r="AE938" s="15" t="s">
        <v>119</v>
      </c>
      <c r="AF938" s="15" t="s">
        <v>119</v>
      </c>
      <c r="AG938" s="16">
        <v>1</v>
      </c>
      <c r="AH938" s="15" t="s">
        <v>7464</v>
      </c>
      <c r="AI938" s="15" t="s">
        <v>78</v>
      </c>
      <c r="AJ938" s="15">
        <v>8911.3530273399992</v>
      </c>
      <c r="AK938" s="15">
        <v>405.14223723499998</v>
      </c>
      <c r="AL938" s="15">
        <v>3091058.3453000002</v>
      </c>
      <c r="AM938" s="15">
        <v>1425108.37999</v>
      </c>
      <c r="AN938" s="14"/>
      <c r="AO938" s="14"/>
      <c r="AP938" s="19">
        <v>35000</v>
      </c>
      <c r="AQ938" s="19">
        <v>288500</v>
      </c>
      <c r="AR938" s="19">
        <v>0</v>
      </c>
      <c r="AS938" s="19">
        <v>0</v>
      </c>
      <c r="AT938" s="19">
        <f t="shared" si="188"/>
        <v>323500</v>
      </c>
      <c r="AU938" s="19">
        <v>45000</v>
      </c>
      <c r="AV938" s="19">
        <v>3000</v>
      </c>
      <c r="AW938" s="19">
        <v>97475</v>
      </c>
      <c r="AX938" s="19">
        <v>0</v>
      </c>
      <c r="AY938" s="20">
        <f t="shared" si="197"/>
        <v>145475</v>
      </c>
      <c r="AZ938" s="19">
        <f t="shared" si="201"/>
        <v>178025</v>
      </c>
      <c r="BA938" s="21">
        <v>1.4712000000000001</v>
      </c>
      <c r="BB938" s="21">
        <v>2.0617000000000001</v>
      </c>
      <c r="BC938" s="22"/>
      <c r="BD938" s="19">
        <v>3235</v>
      </c>
      <c r="BE938" s="19">
        <f t="shared" si="209"/>
        <v>2619.1038000000003</v>
      </c>
      <c r="BF938" s="19">
        <f t="shared" si="210"/>
        <v>3670.3414250000001</v>
      </c>
      <c r="BG938" s="23">
        <v>3.4819999999999997E-2</v>
      </c>
      <c r="BH938" s="23">
        <f t="shared" si="211"/>
        <v>3.4819999999999997E-2</v>
      </c>
      <c r="BI938" s="19">
        <v>91.197194316000008</v>
      </c>
      <c r="BJ938" s="19">
        <v>127.80128841849999</v>
      </c>
      <c r="BK938" s="19">
        <f t="shared" si="207"/>
        <v>2527.9066056840002</v>
      </c>
      <c r="BL938" s="19">
        <f t="shared" si="207"/>
        <v>3542.5401365815001</v>
      </c>
      <c r="BM938" s="19">
        <v>0</v>
      </c>
      <c r="BN938" s="19">
        <v>307.54013658150006</v>
      </c>
      <c r="BO938" s="19">
        <f t="shared" si="206"/>
        <v>307.54013658150006</v>
      </c>
      <c r="BP938" s="24">
        <f t="shared" si="208"/>
        <v>2527.9066056840002</v>
      </c>
      <c r="BQ938" s="24">
        <f t="shared" si="208"/>
        <v>3235</v>
      </c>
      <c r="BR938" s="24">
        <f t="shared" si="212"/>
        <v>707.09339431599983</v>
      </c>
    </row>
    <row r="939" spans="1:71" s="25" customFormat="1" ht="14.25" x14ac:dyDescent="0.2">
      <c r="A939" s="14">
        <v>1279</v>
      </c>
      <c r="B939" s="14"/>
      <c r="C939" s="15" t="s">
        <v>376</v>
      </c>
      <c r="D939" s="16">
        <v>20621</v>
      </c>
      <c r="E939" s="15" t="s">
        <v>7465</v>
      </c>
      <c r="F939" s="15" t="s">
        <v>7466</v>
      </c>
      <c r="G939" s="17" t="s">
        <v>7467</v>
      </c>
      <c r="H939" s="17" t="s">
        <v>7468</v>
      </c>
      <c r="I939" s="17" t="s">
        <v>86</v>
      </c>
      <c r="J939" s="15" t="s">
        <v>7469</v>
      </c>
      <c r="K939" s="15" t="s">
        <v>1843</v>
      </c>
      <c r="L939" s="18" t="s">
        <v>7470</v>
      </c>
      <c r="M939" s="15" t="s">
        <v>5423</v>
      </c>
      <c r="N939" s="15" t="s">
        <v>5424</v>
      </c>
      <c r="O939" s="16">
        <v>510</v>
      </c>
      <c r="P939" s="15" t="s">
        <v>118</v>
      </c>
      <c r="Q939" s="15">
        <v>35000</v>
      </c>
      <c r="R939" s="15">
        <v>225800</v>
      </c>
      <c r="S939" s="15">
        <v>260800</v>
      </c>
      <c r="T939" s="15">
        <v>0.18</v>
      </c>
      <c r="U939" s="15" t="s">
        <v>3335</v>
      </c>
      <c r="V939" s="15" t="s">
        <v>76</v>
      </c>
      <c r="W939" s="16">
        <v>1</v>
      </c>
      <c r="X939" s="16">
        <v>1</v>
      </c>
      <c r="Y939" s="15">
        <v>8179</v>
      </c>
      <c r="Z939" s="15">
        <v>0.188</v>
      </c>
      <c r="AA939" s="15" t="s">
        <v>6193</v>
      </c>
      <c r="AB939" s="15" t="s">
        <v>6194</v>
      </c>
      <c r="AC939" s="15">
        <v>248371</v>
      </c>
      <c r="AD939" s="26">
        <v>41838</v>
      </c>
      <c r="AE939" s="15" t="s">
        <v>119</v>
      </c>
      <c r="AF939" s="15" t="s">
        <v>119</v>
      </c>
      <c r="AG939" s="16">
        <v>1</v>
      </c>
      <c r="AH939" s="15" t="s">
        <v>7471</v>
      </c>
      <c r="AI939" s="15" t="s">
        <v>78</v>
      </c>
      <c r="AJ939" s="15">
        <v>8179.2807617199996</v>
      </c>
      <c r="AK939" s="15">
        <v>387.15233074299999</v>
      </c>
      <c r="AL939" s="15">
        <v>3091007.8286799998</v>
      </c>
      <c r="AM939" s="15">
        <v>1425147.98178</v>
      </c>
      <c r="AN939" s="14"/>
      <c r="AO939" s="14"/>
      <c r="AP939" s="19">
        <v>35000</v>
      </c>
      <c r="AQ939" s="19">
        <v>220100</v>
      </c>
      <c r="AR939" s="19">
        <v>0</v>
      </c>
      <c r="AS939" s="19">
        <v>0</v>
      </c>
      <c r="AT939" s="19">
        <f t="shared" si="188"/>
        <v>255100</v>
      </c>
      <c r="AU939" s="19">
        <v>0</v>
      </c>
      <c r="AV939" s="19">
        <v>3000</v>
      </c>
      <c r="AW939" s="19">
        <v>0</v>
      </c>
      <c r="AX939" s="19">
        <v>0</v>
      </c>
      <c r="AY939" s="20">
        <f t="shared" si="197"/>
        <v>3000</v>
      </c>
      <c r="AZ939" s="19">
        <f t="shared" si="201"/>
        <v>252100</v>
      </c>
      <c r="BA939" s="21">
        <v>1.4712000000000001</v>
      </c>
      <c r="BB939" s="21">
        <v>2.0617000000000001</v>
      </c>
      <c r="BC939" s="22"/>
      <c r="BD939" s="19">
        <v>2551</v>
      </c>
      <c r="BE939" s="19">
        <f t="shared" si="209"/>
        <v>3708.8952000000004</v>
      </c>
      <c r="BF939" s="19">
        <f t="shared" si="210"/>
        <v>5197.5457000000006</v>
      </c>
      <c r="BG939" s="23">
        <v>3.4819999999999997E-2</v>
      </c>
      <c r="BH939" s="23">
        <f t="shared" si="211"/>
        <v>3.4819999999999997E-2</v>
      </c>
      <c r="BI939" s="19">
        <v>129.14373086399999</v>
      </c>
      <c r="BJ939" s="19">
        <v>180.97854127400001</v>
      </c>
      <c r="BK939" s="19">
        <f t="shared" si="207"/>
        <v>3579.7514691360002</v>
      </c>
      <c r="BL939" s="19">
        <f t="shared" si="207"/>
        <v>5016.5671587260003</v>
      </c>
      <c r="BM939" s="19">
        <v>1028.7514691360002</v>
      </c>
      <c r="BN939" s="19">
        <v>2465.5671587260003</v>
      </c>
      <c r="BO939" s="19">
        <f t="shared" si="206"/>
        <v>1436.8156895900001</v>
      </c>
      <c r="BP939" s="24">
        <f t="shared" si="208"/>
        <v>2551</v>
      </c>
      <c r="BQ939" s="24">
        <f t="shared" si="208"/>
        <v>2551</v>
      </c>
      <c r="BR939" s="24">
        <f t="shared" si="212"/>
        <v>0</v>
      </c>
      <c r="BS939" s="25" t="s">
        <v>1141</v>
      </c>
    </row>
    <row r="940" spans="1:71" s="25" customFormat="1" ht="14.25" x14ac:dyDescent="0.2">
      <c r="A940" s="14">
        <v>1280</v>
      </c>
      <c r="B940" s="14"/>
      <c r="C940" s="15" t="s">
        <v>726</v>
      </c>
      <c r="D940" s="16">
        <v>14053</v>
      </c>
      <c r="E940" s="15" t="s">
        <v>7472</v>
      </c>
      <c r="F940" s="15" t="s">
        <v>7473</v>
      </c>
      <c r="G940" s="17" t="s">
        <v>7474</v>
      </c>
      <c r="H940" s="17" t="s">
        <v>7475</v>
      </c>
      <c r="I940" s="17" t="s">
        <v>86</v>
      </c>
      <c r="J940" s="15" t="s">
        <v>7476</v>
      </c>
      <c r="K940" s="15" t="s">
        <v>1745</v>
      </c>
      <c r="L940" s="18" t="s">
        <v>7477</v>
      </c>
      <c r="M940" s="15" t="s">
        <v>6225</v>
      </c>
      <c r="N940" s="15" t="s">
        <v>6226</v>
      </c>
      <c r="O940" s="16">
        <v>510</v>
      </c>
      <c r="P940" s="15" t="s">
        <v>118</v>
      </c>
      <c r="Q940" s="15">
        <v>35000</v>
      </c>
      <c r="R940" s="15">
        <v>185400</v>
      </c>
      <c r="S940" s="15">
        <v>220400</v>
      </c>
      <c r="T940" s="15">
        <v>0.18</v>
      </c>
      <c r="U940" s="15" t="s">
        <v>3335</v>
      </c>
      <c r="V940" s="15" t="s">
        <v>76</v>
      </c>
      <c r="W940" s="16">
        <v>1</v>
      </c>
      <c r="X940" s="16">
        <v>1</v>
      </c>
      <c r="Y940" s="15">
        <v>7918</v>
      </c>
      <c r="Z940" s="15">
        <v>0.182</v>
      </c>
      <c r="AA940" s="15" t="s">
        <v>6193</v>
      </c>
      <c r="AB940" s="15" t="s">
        <v>6194</v>
      </c>
      <c r="AC940" s="15">
        <v>204470</v>
      </c>
      <c r="AD940" s="26">
        <v>41906</v>
      </c>
      <c r="AE940" s="15" t="s">
        <v>119</v>
      </c>
      <c r="AF940" s="15" t="s">
        <v>119</v>
      </c>
      <c r="AG940" s="16">
        <v>1</v>
      </c>
      <c r="AH940" s="15" t="s">
        <v>7478</v>
      </c>
      <c r="AI940" s="15" t="s">
        <v>78</v>
      </c>
      <c r="AJ940" s="15">
        <v>7918.3725585900002</v>
      </c>
      <c r="AK940" s="15">
        <v>382.74314759399999</v>
      </c>
      <c r="AL940" s="15">
        <v>3090958.0975600001</v>
      </c>
      <c r="AM940" s="15">
        <v>1425184.10298</v>
      </c>
      <c r="AN940" s="14"/>
      <c r="AO940" s="14"/>
      <c r="AP940" s="19">
        <v>35000</v>
      </c>
      <c r="AQ940" s="19">
        <v>169700</v>
      </c>
      <c r="AR940" s="19">
        <v>0</v>
      </c>
      <c r="AS940" s="19">
        <v>0</v>
      </c>
      <c r="AT940" s="19">
        <f t="shared" si="188"/>
        <v>204700</v>
      </c>
      <c r="AU940" s="19">
        <v>45000</v>
      </c>
      <c r="AV940" s="19">
        <v>3000</v>
      </c>
      <c r="AW940" s="19">
        <v>55895</v>
      </c>
      <c r="AX940" s="19">
        <v>0</v>
      </c>
      <c r="AY940" s="20">
        <f t="shared" si="197"/>
        <v>103895</v>
      </c>
      <c r="AZ940" s="19">
        <f t="shared" si="201"/>
        <v>100805</v>
      </c>
      <c r="BA940" s="21">
        <v>1.4712000000000001</v>
      </c>
      <c r="BB940" s="21">
        <v>2.0617000000000001</v>
      </c>
      <c r="BC940" s="22"/>
      <c r="BD940" s="19">
        <v>2047</v>
      </c>
      <c r="BE940" s="19">
        <f t="shared" si="209"/>
        <v>1483.0431599999999</v>
      </c>
      <c r="BF940" s="19">
        <f t="shared" si="210"/>
        <v>2078.2966849999998</v>
      </c>
      <c r="BG940" s="23">
        <v>3.4819999999999997E-2</v>
      </c>
      <c r="BH940" s="23">
        <f t="shared" si="211"/>
        <v>3.4819999999999997E-2</v>
      </c>
      <c r="BI940" s="19">
        <v>51.639562831199996</v>
      </c>
      <c r="BJ940" s="19">
        <v>72.366290571699992</v>
      </c>
      <c r="BK940" s="19">
        <f t="shared" si="207"/>
        <v>1431.4035971687999</v>
      </c>
      <c r="BL940" s="19">
        <f t="shared" si="207"/>
        <v>2005.9303944282999</v>
      </c>
      <c r="BM940" s="19">
        <v>0</v>
      </c>
      <c r="BN940" s="19">
        <v>0</v>
      </c>
      <c r="BO940" s="19">
        <f t="shared" si="206"/>
        <v>0</v>
      </c>
      <c r="BP940" s="24">
        <f t="shared" si="208"/>
        <v>1431.4035971687999</v>
      </c>
      <c r="BQ940" s="24">
        <f t="shared" si="208"/>
        <v>2005.9303944282999</v>
      </c>
      <c r="BR940" s="24">
        <f t="shared" si="212"/>
        <v>574.52679725949997</v>
      </c>
    </row>
    <row r="941" spans="1:71" s="25" customFormat="1" ht="14.25" x14ac:dyDescent="0.2">
      <c r="A941" s="14">
        <v>1281</v>
      </c>
      <c r="B941" s="14"/>
      <c r="C941" s="15"/>
      <c r="D941" s="16">
        <v>15165</v>
      </c>
      <c r="E941" s="15" t="s">
        <v>7479</v>
      </c>
      <c r="F941" s="15" t="s">
        <v>7480</v>
      </c>
      <c r="G941" s="17" t="s">
        <v>7481</v>
      </c>
      <c r="H941" s="17" t="s">
        <v>7482</v>
      </c>
      <c r="I941" s="17" t="s">
        <v>86</v>
      </c>
      <c r="J941" s="15" t="s">
        <v>7483</v>
      </c>
      <c r="K941" s="15" t="s">
        <v>4213</v>
      </c>
      <c r="L941" s="18" t="s">
        <v>7484</v>
      </c>
      <c r="M941" s="15" t="s">
        <v>5423</v>
      </c>
      <c r="N941" s="15" t="s">
        <v>5424</v>
      </c>
      <c r="O941" s="16">
        <v>510</v>
      </c>
      <c r="P941" s="15" t="s">
        <v>118</v>
      </c>
      <c r="Q941" s="15">
        <v>35000</v>
      </c>
      <c r="R941" s="15">
        <v>211600</v>
      </c>
      <c r="S941" s="15">
        <v>246600</v>
      </c>
      <c r="T941" s="15">
        <v>0.18</v>
      </c>
      <c r="U941" s="15" t="s">
        <v>3335</v>
      </c>
      <c r="V941" s="15" t="s">
        <v>76</v>
      </c>
      <c r="W941" s="16">
        <v>1</v>
      </c>
      <c r="X941" s="16">
        <v>1</v>
      </c>
      <c r="Y941" s="15">
        <v>7966</v>
      </c>
      <c r="Z941" s="15">
        <v>0.183</v>
      </c>
      <c r="AA941" s="15" t="s">
        <v>6193</v>
      </c>
      <c r="AB941" s="15" t="s">
        <v>6194</v>
      </c>
      <c r="AC941" s="15">
        <v>246401</v>
      </c>
      <c r="AD941" s="26">
        <v>42062</v>
      </c>
      <c r="AE941" s="15" t="s">
        <v>119</v>
      </c>
      <c r="AF941" s="15" t="s">
        <v>119</v>
      </c>
      <c r="AG941" s="16">
        <v>1</v>
      </c>
      <c r="AH941" s="15" t="s">
        <v>7485</v>
      </c>
      <c r="AI941" s="15" t="s">
        <v>78</v>
      </c>
      <c r="AJ941" s="15">
        <v>7966.4208984400002</v>
      </c>
      <c r="AK941" s="15">
        <v>383.25908330499999</v>
      </c>
      <c r="AL941" s="15">
        <v>3090909.1318700002</v>
      </c>
      <c r="AM941" s="15">
        <v>1425220.04587</v>
      </c>
      <c r="AN941" s="14"/>
      <c r="AO941" s="14"/>
      <c r="AP941" s="19">
        <v>35000</v>
      </c>
      <c r="AQ941" s="19">
        <v>206200</v>
      </c>
      <c r="AR941" s="19">
        <v>0</v>
      </c>
      <c r="AS941" s="19">
        <v>0</v>
      </c>
      <c r="AT941" s="19">
        <f t="shared" si="188"/>
        <v>241200</v>
      </c>
      <c r="AU941" s="19">
        <v>45000</v>
      </c>
      <c r="AV941" s="19">
        <v>3000</v>
      </c>
      <c r="AW941" s="19">
        <v>68670</v>
      </c>
      <c r="AX941" s="19">
        <v>0</v>
      </c>
      <c r="AY941" s="20">
        <f t="shared" si="197"/>
        <v>116670</v>
      </c>
      <c r="AZ941" s="19">
        <f t="shared" si="201"/>
        <v>124530</v>
      </c>
      <c r="BA941" s="21">
        <v>1.4712000000000001</v>
      </c>
      <c r="BB941" s="21">
        <v>2.0617000000000001</v>
      </c>
      <c r="BC941" s="22"/>
      <c r="BD941" s="19">
        <v>2412</v>
      </c>
      <c r="BE941" s="19">
        <f t="shared" si="209"/>
        <v>1832.08536</v>
      </c>
      <c r="BF941" s="19">
        <f t="shared" si="210"/>
        <v>2567.4350100000001</v>
      </c>
      <c r="BG941" s="23">
        <v>3.4819999999999997E-2</v>
      </c>
      <c r="BH941" s="23">
        <f t="shared" si="211"/>
        <v>3.4819999999999997E-2</v>
      </c>
      <c r="BI941" s="19">
        <v>63.793212235199995</v>
      </c>
      <c r="BJ941" s="19">
        <v>89.398087048199997</v>
      </c>
      <c r="BK941" s="19">
        <f t="shared" si="207"/>
        <v>1768.2921477648001</v>
      </c>
      <c r="BL941" s="19">
        <f t="shared" si="207"/>
        <v>2478.0369229518001</v>
      </c>
      <c r="BM941" s="19">
        <v>0</v>
      </c>
      <c r="BN941" s="19">
        <v>66.036922951800079</v>
      </c>
      <c r="BO941" s="19">
        <f t="shared" si="206"/>
        <v>66.036922951800079</v>
      </c>
      <c r="BP941" s="24">
        <f t="shared" si="208"/>
        <v>1768.2921477648001</v>
      </c>
      <c r="BQ941" s="24">
        <f t="shared" si="208"/>
        <v>2412</v>
      </c>
      <c r="BR941" s="24">
        <f t="shared" si="212"/>
        <v>643.70785223519988</v>
      </c>
    </row>
    <row r="942" spans="1:71" s="25" customFormat="1" ht="14.25" x14ac:dyDescent="0.2">
      <c r="A942" s="14">
        <v>1282</v>
      </c>
      <c r="B942" s="14"/>
      <c r="C942" s="15" t="s">
        <v>176</v>
      </c>
      <c r="D942" s="16">
        <v>10439</v>
      </c>
      <c r="E942" s="15" t="s">
        <v>7486</v>
      </c>
      <c r="F942" s="15" t="s">
        <v>7487</v>
      </c>
      <c r="G942" s="17" t="s">
        <v>7488</v>
      </c>
      <c r="H942" s="17" t="s">
        <v>7489</v>
      </c>
      <c r="I942" s="17" t="s">
        <v>86</v>
      </c>
      <c r="J942" s="15" t="s">
        <v>7490</v>
      </c>
      <c r="K942" s="15" t="s">
        <v>450</v>
      </c>
      <c r="L942" s="18" t="s">
        <v>7491</v>
      </c>
      <c r="M942" s="15" t="s">
        <v>6225</v>
      </c>
      <c r="N942" s="15" t="s">
        <v>6226</v>
      </c>
      <c r="O942" s="16">
        <v>510</v>
      </c>
      <c r="P942" s="15" t="s">
        <v>118</v>
      </c>
      <c r="Q942" s="15">
        <v>35000</v>
      </c>
      <c r="R942" s="15">
        <v>215700</v>
      </c>
      <c r="S942" s="15">
        <v>250700</v>
      </c>
      <c r="T942" s="15">
        <v>0.18</v>
      </c>
      <c r="U942" s="15" t="s">
        <v>3335</v>
      </c>
      <c r="V942" s="15" t="s">
        <v>76</v>
      </c>
      <c r="W942" s="16">
        <v>1</v>
      </c>
      <c r="X942" s="16">
        <v>1</v>
      </c>
      <c r="Y942" s="15">
        <v>7869</v>
      </c>
      <c r="Z942" s="15">
        <v>0.18099999999999999</v>
      </c>
      <c r="AA942" s="15" t="s">
        <v>6193</v>
      </c>
      <c r="AB942" s="15" t="s">
        <v>6194</v>
      </c>
      <c r="AC942" s="15">
        <v>262179</v>
      </c>
      <c r="AD942" s="26">
        <v>41891</v>
      </c>
      <c r="AE942" s="15" t="s">
        <v>119</v>
      </c>
      <c r="AF942" s="15" t="s">
        <v>119</v>
      </c>
      <c r="AG942" s="16">
        <v>1</v>
      </c>
      <c r="AH942" s="15" t="s">
        <v>7492</v>
      </c>
      <c r="AI942" s="15" t="s">
        <v>78</v>
      </c>
      <c r="AJ942" s="15">
        <v>7869.3286132800004</v>
      </c>
      <c r="AK942" s="15">
        <v>381.55089490500001</v>
      </c>
      <c r="AL942" s="15">
        <v>3090860.4751400002</v>
      </c>
      <c r="AM942" s="15">
        <v>1425256.2504400001</v>
      </c>
      <c r="AN942" s="14"/>
      <c r="AO942" s="14"/>
      <c r="AP942" s="19">
        <v>35000</v>
      </c>
      <c r="AQ942" s="19">
        <v>197400</v>
      </c>
      <c r="AR942" s="19">
        <v>0</v>
      </c>
      <c r="AS942" s="19">
        <v>0</v>
      </c>
      <c r="AT942" s="19">
        <f t="shared" si="188"/>
        <v>232400</v>
      </c>
      <c r="AU942" s="19">
        <v>45000</v>
      </c>
      <c r="AV942" s="19">
        <v>0</v>
      </c>
      <c r="AW942" s="19">
        <v>65590</v>
      </c>
      <c r="AX942" s="19">
        <v>0</v>
      </c>
      <c r="AY942" s="20">
        <f t="shared" si="197"/>
        <v>110590</v>
      </c>
      <c r="AZ942" s="19">
        <f t="shared" si="201"/>
        <v>121810</v>
      </c>
      <c r="BA942" s="21">
        <v>1.4712000000000001</v>
      </c>
      <c r="BB942" s="21">
        <v>2.0617000000000001</v>
      </c>
      <c r="BC942" s="22"/>
      <c r="BD942" s="19">
        <v>2324</v>
      </c>
      <c r="BE942" s="19">
        <f t="shared" si="209"/>
        <v>1792.06872</v>
      </c>
      <c r="BF942" s="19">
        <f t="shared" si="210"/>
        <v>2511.3567699999999</v>
      </c>
      <c r="BG942" s="23">
        <v>3.4819999999999997E-2</v>
      </c>
      <c r="BH942" s="23">
        <f t="shared" si="211"/>
        <v>3.4819999999999997E-2</v>
      </c>
      <c r="BI942" s="19">
        <v>62.399832830399994</v>
      </c>
      <c r="BJ942" s="19">
        <v>87.445442731399993</v>
      </c>
      <c r="BK942" s="19">
        <f t="shared" si="207"/>
        <v>1729.6688871695999</v>
      </c>
      <c r="BL942" s="19">
        <f t="shared" si="207"/>
        <v>2423.9113272686</v>
      </c>
      <c r="BM942" s="19">
        <v>0</v>
      </c>
      <c r="BN942" s="19">
        <v>99.911327268599962</v>
      </c>
      <c r="BO942" s="19">
        <f t="shared" si="206"/>
        <v>99.911327268599962</v>
      </c>
      <c r="BP942" s="24">
        <f t="shared" si="208"/>
        <v>1729.6688871695999</v>
      </c>
      <c r="BQ942" s="24">
        <f t="shared" si="208"/>
        <v>2324</v>
      </c>
      <c r="BR942" s="24">
        <f t="shared" si="212"/>
        <v>594.33111283040012</v>
      </c>
    </row>
    <row r="943" spans="1:71" s="25" customFormat="1" ht="14.25" x14ac:dyDescent="0.2">
      <c r="A943" s="14">
        <v>1283</v>
      </c>
      <c r="B943" s="14"/>
      <c r="C943" s="15"/>
      <c r="D943" s="16">
        <v>7321</v>
      </c>
      <c r="E943" s="15" t="s">
        <v>7493</v>
      </c>
      <c r="F943" s="15" t="s">
        <v>7494</v>
      </c>
      <c r="G943" s="17" t="s">
        <v>7495</v>
      </c>
      <c r="H943" s="17" t="s">
        <v>7496</v>
      </c>
      <c r="I943" s="17" t="s">
        <v>86</v>
      </c>
      <c r="J943" s="15" t="s">
        <v>7497</v>
      </c>
      <c r="K943" s="15" t="s">
        <v>972</v>
      </c>
      <c r="L943" s="18" t="s">
        <v>7498</v>
      </c>
      <c r="M943" s="15" t="s">
        <v>5423</v>
      </c>
      <c r="N943" s="15" t="s">
        <v>5424</v>
      </c>
      <c r="O943" s="16">
        <v>510</v>
      </c>
      <c r="P943" s="15" t="s">
        <v>118</v>
      </c>
      <c r="Q943" s="15">
        <v>35000</v>
      </c>
      <c r="R943" s="15">
        <v>214300</v>
      </c>
      <c r="S943" s="15">
        <v>249300</v>
      </c>
      <c r="T943" s="15">
        <v>0.18</v>
      </c>
      <c r="U943" s="15" t="s">
        <v>3335</v>
      </c>
      <c r="V943" s="15" t="s">
        <v>76</v>
      </c>
      <c r="W943" s="16">
        <v>1</v>
      </c>
      <c r="X943" s="16">
        <v>1</v>
      </c>
      <c r="Y943" s="15">
        <v>7890</v>
      </c>
      <c r="Z943" s="15">
        <v>0.18099999999999999</v>
      </c>
      <c r="AA943" s="15" t="s">
        <v>6193</v>
      </c>
      <c r="AB943" s="15" t="s">
        <v>6194</v>
      </c>
      <c r="AC943" s="15">
        <v>271000</v>
      </c>
      <c r="AD943" s="26">
        <v>41796</v>
      </c>
      <c r="AE943" s="15" t="s">
        <v>119</v>
      </c>
      <c r="AF943" s="15" t="s">
        <v>119</v>
      </c>
      <c r="AG943" s="16">
        <v>1</v>
      </c>
      <c r="AH943" s="15" t="s">
        <v>7499</v>
      </c>
      <c r="AI943" s="15" t="s">
        <v>78</v>
      </c>
      <c r="AJ943" s="15">
        <v>7889.8515625</v>
      </c>
      <c r="AK943" s="15">
        <v>381.64290881699998</v>
      </c>
      <c r="AL943" s="15">
        <v>3090811.7861500001</v>
      </c>
      <c r="AM943" s="15">
        <v>1425292.08042</v>
      </c>
      <c r="AN943" s="14"/>
      <c r="AO943" s="14"/>
      <c r="AP943" s="19">
        <v>35000</v>
      </c>
      <c r="AQ943" s="19">
        <v>208800</v>
      </c>
      <c r="AR943" s="19">
        <v>0</v>
      </c>
      <c r="AS943" s="19">
        <v>0</v>
      </c>
      <c r="AT943" s="19">
        <f t="shared" si="188"/>
        <v>243800</v>
      </c>
      <c r="AU943" s="19">
        <v>0</v>
      </c>
      <c r="AV943" s="19">
        <v>0</v>
      </c>
      <c r="AW943" s="19">
        <v>0</v>
      </c>
      <c r="AX943" s="19">
        <v>0</v>
      </c>
      <c r="AY943" s="20">
        <f t="shared" si="197"/>
        <v>0</v>
      </c>
      <c r="AZ943" s="19">
        <f t="shared" si="201"/>
        <v>243800</v>
      </c>
      <c r="BA943" s="21">
        <v>1.4712000000000001</v>
      </c>
      <c r="BB943" s="21">
        <v>2.0617000000000001</v>
      </c>
      <c r="BC943" s="22"/>
      <c r="BD943" s="19">
        <v>2438</v>
      </c>
      <c r="BE943" s="19">
        <f t="shared" si="209"/>
        <v>3586.7856000000002</v>
      </c>
      <c r="BF943" s="19">
        <f t="shared" si="210"/>
        <v>5026.4246000000003</v>
      </c>
      <c r="BG943" s="23">
        <v>3.4819999999999997E-2</v>
      </c>
      <c r="BH943" s="23">
        <f t="shared" si="211"/>
        <v>3.4819999999999997E-2</v>
      </c>
      <c r="BI943" s="19">
        <v>124.89187459199999</v>
      </c>
      <c r="BJ943" s="19">
        <v>175.02010457199998</v>
      </c>
      <c r="BK943" s="19">
        <f t="shared" si="207"/>
        <v>3461.8937254080001</v>
      </c>
      <c r="BL943" s="19">
        <f t="shared" si="207"/>
        <v>4851.4044954280007</v>
      </c>
      <c r="BM943" s="19">
        <v>1023.8937254080001</v>
      </c>
      <c r="BN943" s="19">
        <v>2413.4044954280007</v>
      </c>
      <c r="BO943" s="19">
        <f t="shared" si="206"/>
        <v>1389.5107700200006</v>
      </c>
      <c r="BP943" s="24">
        <f t="shared" si="208"/>
        <v>2438</v>
      </c>
      <c r="BQ943" s="24">
        <f t="shared" si="208"/>
        <v>2438</v>
      </c>
      <c r="BR943" s="24">
        <f t="shared" si="212"/>
        <v>0</v>
      </c>
      <c r="BS943" s="25" t="s">
        <v>1141</v>
      </c>
    </row>
    <row r="944" spans="1:71" s="25" customFormat="1" ht="14.25" x14ac:dyDescent="0.2">
      <c r="A944" s="14">
        <v>1284</v>
      </c>
      <c r="B944" s="14"/>
      <c r="C944" s="15"/>
      <c r="D944" s="16">
        <v>7605</v>
      </c>
      <c r="E944" s="15" t="s">
        <v>7500</v>
      </c>
      <c r="F944" s="15" t="s">
        <v>7501</v>
      </c>
      <c r="G944" s="17" t="s">
        <v>7502</v>
      </c>
      <c r="H944" s="17" t="s">
        <v>7503</v>
      </c>
      <c r="I944" s="17" t="s">
        <v>88</v>
      </c>
      <c r="J944" s="15" t="s">
        <v>7504</v>
      </c>
      <c r="K944" s="15" t="s">
        <v>1754</v>
      </c>
      <c r="L944" s="18" t="s">
        <v>7505</v>
      </c>
      <c r="M944" s="15" t="s">
        <v>5423</v>
      </c>
      <c r="N944" s="15" t="s">
        <v>5424</v>
      </c>
      <c r="O944" s="16">
        <v>557</v>
      </c>
      <c r="P944" s="15" t="s">
        <v>74</v>
      </c>
      <c r="Q944" s="15">
        <v>0</v>
      </c>
      <c r="R944" s="15">
        <v>0</v>
      </c>
      <c r="S944" s="15">
        <v>0</v>
      </c>
      <c r="T944" s="15">
        <v>24.06</v>
      </c>
      <c r="U944" s="15" t="s">
        <v>3335</v>
      </c>
      <c r="V944" s="15" t="s">
        <v>76</v>
      </c>
      <c r="W944" s="16">
        <v>0</v>
      </c>
      <c r="X944" s="16">
        <v>1</v>
      </c>
      <c r="Y944" s="15">
        <v>1076577</v>
      </c>
      <c r="Z944" s="15">
        <v>24.715</v>
      </c>
      <c r="AA944" s="15" t="s">
        <v>6193</v>
      </c>
      <c r="AB944" s="15" t="s">
        <v>6194</v>
      </c>
      <c r="AC944" s="15">
        <v>898471</v>
      </c>
      <c r="AD944" s="26">
        <v>38439</v>
      </c>
      <c r="AE944" s="15" t="s">
        <v>119</v>
      </c>
      <c r="AF944" s="15" t="s">
        <v>119</v>
      </c>
      <c r="AG944" s="16">
        <v>1</v>
      </c>
      <c r="AH944" s="15" t="s">
        <v>7506</v>
      </c>
      <c r="AI944" s="15" t="s">
        <v>78</v>
      </c>
      <c r="AJ944" s="15">
        <v>1076577.1918899999</v>
      </c>
      <c r="AK944" s="15">
        <v>4542.53872099</v>
      </c>
      <c r="AL944" s="15">
        <v>3090402.22205</v>
      </c>
      <c r="AM944" s="15">
        <v>1424837.25447</v>
      </c>
      <c r="AN944" s="14"/>
      <c r="AO944" s="14"/>
      <c r="AP944" s="19">
        <v>0</v>
      </c>
      <c r="AQ944" s="19">
        <v>0</v>
      </c>
      <c r="AR944" s="19">
        <v>0</v>
      </c>
      <c r="AS944" s="19">
        <v>0</v>
      </c>
      <c r="AT944" s="19">
        <f t="shared" si="188"/>
        <v>0</v>
      </c>
      <c r="AU944" s="19">
        <v>0</v>
      </c>
      <c r="AV944" s="19">
        <v>0</v>
      </c>
      <c r="AW944" s="19">
        <v>0</v>
      </c>
      <c r="AX944" s="19">
        <v>0</v>
      </c>
      <c r="AY944" s="20">
        <f t="shared" si="197"/>
        <v>0</v>
      </c>
      <c r="AZ944" s="19">
        <f t="shared" si="201"/>
        <v>0</v>
      </c>
      <c r="BA944" s="21">
        <v>1.4712000000000001</v>
      </c>
      <c r="BB944" s="21">
        <v>2.0617000000000001</v>
      </c>
      <c r="BC944" s="22"/>
      <c r="BD944" s="19">
        <v>0</v>
      </c>
      <c r="BE944" s="19">
        <f t="shared" si="209"/>
        <v>0</v>
      </c>
      <c r="BF944" s="19">
        <f t="shared" si="210"/>
        <v>0</v>
      </c>
      <c r="BG944" s="23">
        <v>3.4819999999999997E-2</v>
      </c>
      <c r="BH944" s="23">
        <f t="shared" si="211"/>
        <v>3.4819999999999997E-2</v>
      </c>
      <c r="BI944" s="19">
        <v>0</v>
      </c>
      <c r="BJ944" s="19">
        <v>0</v>
      </c>
      <c r="BK944" s="19">
        <f t="shared" si="207"/>
        <v>0</v>
      </c>
      <c r="BL944" s="19">
        <f t="shared" si="207"/>
        <v>0</v>
      </c>
      <c r="BM944" s="19">
        <v>0</v>
      </c>
      <c r="BN944" s="19">
        <v>0</v>
      </c>
      <c r="BO944" s="19">
        <f t="shared" si="206"/>
        <v>0</v>
      </c>
      <c r="BP944" s="24">
        <f t="shared" si="208"/>
        <v>0</v>
      </c>
      <c r="BQ944" s="24">
        <f t="shared" si="208"/>
        <v>0</v>
      </c>
      <c r="BR944" s="24">
        <f t="shared" si="212"/>
        <v>0</v>
      </c>
    </row>
    <row r="945" spans="1:71" s="25" customFormat="1" ht="14.25" x14ac:dyDescent="0.2">
      <c r="A945" s="14">
        <v>1285</v>
      </c>
      <c r="B945" s="14"/>
      <c r="C945" s="15" t="s">
        <v>726</v>
      </c>
      <c r="D945" s="16">
        <v>11644</v>
      </c>
      <c r="E945" s="15" t="s">
        <v>7507</v>
      </c>
      <c r="F945" s="15" t="s">
        <v>7508</v>
      </c>
      <c r="G945" s="17" t="s">
        <v>7509</v>
      </c>
      <c r="H945" s="17" t="s">
        <v>7510</v>
      </c>
      <c r="I945" s="17" t="s">
        <v>86</v>
      </c>
      <c r="J945" s="15" t="s">
        <v>7511</v>
      </c>
      <c r="K945" s="15" t="s">
        <v>4723</v>
      </c>
      <c r="L945" s="18" t="s">
        <v>7512</v>
      </c>
      <c r="M945" s="15" t="s">
        <v>5423</v>
      </c>
      <c r="N945" s="15" t="s">
        <v>5424</v>
      </c>
      <c r="O945" s="16">
        <v>557</v>
      </c>
      <c r="P945" s="15" t="s">
        <v>74</v>
      </c>
      <c r="Q945" s="15">
        <v>0</v>
      </c>
      <c r="R945" s="15">
        <v>0</v>
      </c>
      <c r="S945" s="15">
        <v>0</v>
      </c>
      <c r="T945" s="15">
        <v>4.32</v>
      </c>
      <c r="U945" s="15" t="s">
        <v>3335</v>
      </c>
      <c r="V945" s="15" t="s">
        <v>76</v>
      </c>
      <c r="W945" s="16">
        <v>0</v>
      </c>
      <c r="X945" s="16">
        <v>0</v>
      </c>
      <c r="Y945" s="15">
        <v>196441</v>
      </c>
      <c r="Z945" s="15">
        <v>4.51</v>
      </c>
      <c r="AA945" s="15" t="s">
        <v>6193</v>
      </c>
      <c r="AB945" s="15" t="s">
        <v>6194</v>
      </c>
      <c r="AC945" s="15">
        <v>0</v>
      </c>
      <c r="AD945" s="15"/>
      <c r="AE945" s="15" t="s">
        <v>119</v>
      </c>
      <c r="AF945" s="15" t="s">
        <v>119</v>
      </c>
      <c r="AG945" s="16">
        <v>1</v>
      </c>
      <c r="AH945" s="15" t="s">
        <v>7513</v>
      </c>
      <c r="AI945" s="15" t="s">
        <v>78</v>
      </c>
      <c r="AJ945" s="15">
        <v>196441.12353499999</v>
      </c>
      <c r="AK945" s="15">
        <v>2307.61054324</v>
      </c>
      <c r="AL945" s="15">
        <v>3091100.3258000002</v>
      </c>
      <c r="AM945" s="15">
        <v>1425500.6115000001</v>
      </c>
      <c r="AN945" s="14"/>
      <c r="AO945" s="14"/>
      <c r="AP945" s="19">
        <v>0</v>
      </c>
      <c r="AQ945" s="19">
        <v>0</v>
      </c>
      <c r="AR945" s="19">
        <v>0</v>
      </c>
      <c r="AS945" s="19">
        <v>0</v>
      </c>
      <c r="AT945" s="19">
        <f t="shared" si="188"/>
        <v>0</v>
      </c>
      <c r="AU945" s="19">
        <v>0</v>
      </c>
      <c r="AV945" s="19">
        <v>0</v>
      </c>
      <c r="AW945" s="19">
        <v>0</v>
      </c>
      <c r="AX945" s="19">
        <v>0</v>
      </c>
      <c r="AY945" s="20">
        <f t="shared" si="197"/>
        <v>0</v>
      </c>
      <c r="AZ945" s="19">
        <f t="shared" si="201"/>
        <v>0</v>
      </c>
      <c r="BA945" s="21">
        <v>1.4712000000000001</v>
      </c>
      <c r="BB945" s="21">
        <v>2.0617000000000001</v>
      </c>
      <c r="BC945" s="22"/>
      <c r="BD945" s="19">
        <v>0</v>
      </c>
      <c r="BE945" s="19">
        <f t="shared" si="209"/>
        <v>0</v>
      </c>
      <c r="BF945" s="19">
        <f t="shared" si="210"/>
        <v>0</v>
      </c>
      <c r="BG945" s="23">
        <v>3.4819999999999997E-2</v>
      </c>
      <c r="BH945" s="23">
        <f t="shared" si="211"/>
        <v>3.4819999999999997E-2</v>
      </c>
      <c r="BI945" s="19">
        <v>0</v>
      </c>
      <c r="BJ945" s="19">
        <v>0</v>
      </c>
      <c r="BK945" s="19">
        <f t="shared" si="207"/>
        <v>0</v>
      </c>
      <c r="BL945" s="19">
        <f t="shared" si="207"/>
        <v>0</v>
      </c>
      <c r="BM945" s="19">
        <v>0</v>
      </c>
      <c r="BN945" s="19">
        <v>0</v>
      </c>
      <c r="BO945" s="19">
        <f t="shared" si="206"/>
        <v>0</v>
      </c>
      <c r="BP945" s="24">
        <f t="shared" si="208"/>
        <v>0</v>
      </c>
      <c r="BQ945" s="24">
        <f t="shared" si="208"/>
        <v>0</v>
      </c>
      <c r="BR945" s="24">
        <f t="shared" si="212"/>
        <v>0</v>
      </c>
    </row>
    <row r="946" spans="1:71" s="25" customFormat="1" ht="14.25" x14ac:dyDescent="0.2">
      <c r="A946" s="14">
        <v>1286</v>
      </c>
      <c r="B946" s="14"/>
      <c r="C946" s="15" t="s">
        <v>726</v>
      </c>
      <c r="D946" s="16">
        <v>25879</v>
      </c>
      <c r="E946" s="15" t="s">
        <v>7514</v>
      </c>
      <c r="F946" s="15" t="s">
        <v>7515</v>
      </c>
      <c r="G946" s="17" t="s">
        <v>7516</v>
      </c>
      <c r="H946" s="17" t="s">
        <v>7517</v>
      </c>
      <c r="I946" s="17" t="s">
        <v>86</v>
      </c>
      <c r="J946" s="15" t="s">
        <v>7518</v>
      </c>
      <c r="K946" s="15" t="s">
        <v>732</v>
      </c>
      <c r="L946" s="18" t="s">
        <v>7519</v>
      </c>
      <c r="M946" s="15" t="s">
        <v>5423</v>
      </c>
      <c r="N946" s="15" t="s">
        <v>5424</v>
      </c>
      <c r="O946" s="16">
        <v>510</v>
      </c>
      <c r="P946" s="15" t="s">
        <v>118</v>
      </c>
      <c r="Q946" s="15">
        <v>35000</v>
      </c>
      <c r="R946" s="15">
        <v>245000</v>
      </c>
      <c r="S946" s="15">
        <v>280000</v>
      </c>
      <c r="T946" s="15">
        <v>0.21</v>
      </c>
      <c r="U946" s="15" t="s">
        <v>3335</v>
      </c>
      <c r="V946" s="15" t="s">
        <v>76</v>
      </c>
      <c r="W946" s="16">
        <v>1</v>
      </c>
      <c r="X946" s="16">
        <v>1</v>
      </c>
      <c r="Y946" s="15">
        <v>9131</v>
      </c>
      <c r="Z946" s="15">
        <v>0.21</v>
      </c>
      <c r="AA946" s="15" t="s">
        <v>6193</v>
      </c>
      <c r="AB946" s="15" t="s">
        <v>6194</v>
      </c>
      <c r="AC946" s="15">
        <v>251345</v>
      </c>
      <c r="AD946" s="26">
        <v>41820</v>
      </c>
      <c r="AE946" s="15" t="s">
        <v>119</v>
      </c>
      <c r="AF946" s="15" t="s">
        <v>119</v>
      </c>
      <c r="AG946" s="16">
        <v>1</v>
      </c>
      <c r="AH946" s="15" t="s">
        <v>7520</v>
      </c>
      <c r="AI946" s="15" t="s">
        <v>78</v>
      </c>
      <c r="AJ946" s="15">
        <v>9130.9384765600007</v>
      </c>
      <c r="AK946" s="15">
        <v>402.67644052200001</v>
      </c>
      <c r="AL946" s="15">
        <v>3091203.5104999999</v>
      </c>
      <c r="AM946" s="15">
        <v>1425220.2277599999</v>
      </c>
      <c r="AN946" s="14"/>
      <c r="AO946" s="14"/>
      <c r="AP946" s="19">
        <v>35000</v>
      </c>
      <c r="AQ946" s="19">
        <v>238700</v>
      </c>
      <c r="AR946" s="19">
        <v>0</v>
      </c>
      <c r="AS946" s="19">
        <v>0</v>
      </c>
      <c r="AT946" s="19">
        <f t="shared" si="188"/>
        <v>273700</v>
      </c>
      <c r="AU946" s="19">
        <v>45000</v>
      </c>
      <c r="AV946" s="19">
        <v>3000</v>
      </c>
      <c r="AW946" s="19">
        <v>80045</v>
      </c>
      <c r="AX946" s="19">
        <v>0</v>
      </c>
      <c r="AY946" s="20">
        <f t="shared" si="197"/>
        <v>128045</v>
      </c>
      <c r="AZ946" s="19">
        <f t="shared" si="201"/>
        <v>145655</v>
      </c>
      <c r="BA946" s="21">
        <v>1.4712000000000001</v>
      </c>
      <c r="BB946" s="21">
        <v>2.0617000000000001</v>
      </c>
      <c r="BC946" s="22"/>
      <c r="BD946" s="19">
        <v>2737</v>
      </c>
      <c r="BE946" s="19">
        <f t="shared" si="209"/>
        <v>2142.8763600000002</v>
      </c>
      <c r="BF946" s="19">
        <f t="shared" si="210"/>
        <v>3002.9691349999998</v>
      </c>
      <c r="BG946" s="23">
        <v>3.4819999999999997E-2</v>
      </c>
      <c r="BH946" s="23">
        <f t="shared" si="211"/>
        <v>3.4819999999999997E-2</v>
      </c>
      <c r="BI946" s="19">
        <v>74.614954855199997</v>
      </c>
      <c r="BJ946" s="19">
        <v>104.56338528069999</v>
      </c>
      <c r="BK946" s="19">
        <f t="shared" si="207"/>
        <v>2068.2614051448004</v>
      </c>
      <c r="BL946" s="19">
        <f t="shared" si="207"/>
        <v>2898.4057497192998</v>
      </c>
      <c r="BM946" s="19">
        <v>0</v>
      </c>
      <c r="BN946" s="19">
        <v>161.40574971929982</v>
      </c>
      <c r="BO946" s="19">
        <f t="shared" si="206"/>
        <v>161.40574971929982</v>
      </c>
      <c r="BP946" s="24">
        <f t="shared" si="208"/>
        <v>2068.2614051448004</v>
      </c>
      <c r="BQ946" s="24">
        <f t="shared" si="208"/>
        <v>2737</v>
      </c>
      <c r="BR946" s="24">
        <f t="shared" si="212"/>
        <v>668.73859485519961</v>
      </c>
    </row>
    <row r="947" spans="1:71" s="25" customFormat="1" ht="14.25" x14ac:dyDescent="0.2">
      <c r="A947" s="14">
        <v>1287</v>
      </c>
      <c r="B947" s="14"/>
      <c r="C947" s="15" t="s">
        <v>726</v>
      </c>
      <c r="D947" s="16">
        <v>25416</v>
      </c>
      <c r="E947" s="15" t="s">
        <v>7521</v>
      </c>
      <c r="F947" s="15" t="s">
        <v>7522</v>
      </c>
      <c r="G947" s="17" t="s">
        <v>7523</v>
      </c>
      <c r="H947" s="17" t="s">
        <v>7524</v>
      </c>
      <c r="I947" s="17" t="s">
        <v>86</v>
      </c>
      <c r="J947" s="15" t="s">
        <v>7525</v>
      </c>
      <c r="K947" s="15" t="s">
        <v>1745</v>
      </c>
      <c r="L947" s="18" t="s">
        <v>7526</v>
      </c>
      <c r="M947" s="15" t="s">
        <v>5423</v>
      </c>
      <c r="N947" s="15" t="s">
        <v>5424</v>
      </c>
      <c r="O947" s="16">
        <v>510</v>
      </c>
      <c r="P947" s="15" t="s">
        <v>118</v>
      </c>
      <c r="Q947" s="15">
        <v>35000</v>
      </c>
      <c r="R947" s="15">
        <v>213000</v>
      </c>
      <c r="S947" s="15">
        <v>248000</v>
      </c>
      <c r="T947" s="15">
        <v>0.2</v>
      </c>
      <c r="U947" s="15" t="s">
        <v>3335</v>
      </c>
      <c r="V947" s="15" t="s">
        <v>76</v>
      </c>
      <c r="W947" s="16">
        <v>1</v>
      </c>
      <c r="X947" s="16">
        <v>1</v>
      </c>
      <c r="Y947" s="15">
        <v>8778</v>
      </c>
      <c r="Z947" s="15">
        <v>0.20200000000000001</v>
      </c>
      <c r="AA947" s="15" t="s">
        <v>6193</v>
      </c>
      <c r="AB947" s="15" t="s">
        <v>6194</v>
      </c>
      <c r="AC947" s="15">
        <v>259900</v>
      </c>
      <c r="AD947" s="26">
        <v>42152</v>
      </c>
      <c r="AE947" s="15" t="s">
        <v>119</v>
      </c>
      <c r="AF947" s="15" t="s">
        <v>119</v>
      </c>
      <c r="AG947" s="16">
        <v>1</v>
      </c>
      <c r="AH947" s="15" t="s">
        <v>7527</v>
      </c>
      <c r="AI947" s="15" t="s">
        <v>78</v>
      </c>
      <c r="AJ947" s="15">
        <v>8778.32421875</v>
      </c>
      <c r="AK947" s="15">
        <v>395.202714679</v>
      </c>
      <c r="AL947" s="15">
        <v>3091151.5133000002</v>
      </c>
      <c r="AM947" s="15">
        <v>1425267.2478700001</v>
      </c>
      <c r="AN947" s="14"/>
      <c r="AO947" s="14"/>
      <c r="AP947" s="19">
        <v>35000</v>
      </c>
      <c r="AQ947" s="19">
        <v>207600</v>
      </c>
      <c r="AR947" s="19">
        <v>0</v>
      </c>
      <c r="AS947" s="19">
        <v>0</v>
      </c>
      <c r="AT947" s="19">
        <f t="shared" si="188"/>
        <v>242600</v>
      </c>
      <c r="AU947" s="19">
        <v>45000</v>
      </c>
      <c r="AV947" s="19">
        <v>3000</v>
      </c>
      <c r="AW947" s="19">
        <v>69160</v>
      </c>
      <c r="AX947" s="19">
        <v>0</v>
      </c>
      <c r="AY947" s="20">
        <f t="shared" si="197"/>
        <v>117160</v>
      </c>
      <c r="AZ947" s="19">
        <f t="shared" si="201"/>
        <v>125440</v>
      </c>
      <c r="BA947" s="21">
        <v>1.4712000000000001</v>
      </c>
      <c r="BB947" s="21">
        <v>2.0617000000000001</v>
      </c>
      <c r="BC947" s="22"/>
      <c r="BD947" s="19">
        <v>2426</v>
      </c>
      <c r="BE947" s="19">
        <f t="shared" si="209"/>
        <v>1845.4732800000002</v>
      </c>
      <c r="BF947" s="19">
        <f t="shared" si="210"/>
        <v>2586.1964800000005</v>
      </c>
      <c r="BG947" s="23">
        <v>3.4819999999999997E-2</v>
      </c>
      <c r="BH947" s="23">
        <f t="shared" si="211"/>
        <v>3.4819999999999997E-2</v>
      </c>
      <c r="BI947" s="19">
        <v>64.259379609600003</v>
      </c>
      <c r="BJ947" s="19">
        <v>90.051361433600007</v>
      </c>
      <c r="BK947" s="19">
        <f t="shared" si="207"/>
        <v>1781.2139003904001</v>
      </c>
      <c r="BL947" s="19">
        <f t="shared" si="207"/>
        <v>2496.1451185664005</v>
      </c>
      <c r="BM947" s="19">
        <v>0</v>
      </c>
      <c r="BN947" s="19">
        <v>70.14511856640047</v>
      </c>
      <c r="BO947" s="19">
        <f t="shared" si="206"/>
        <v>70.14511856640047</v>
      </c>
      <c r="BP947" s="24">
        <f t="shared" si="208"/>
        <v>1781.2139003904001</v>
      </c>
      <c r="BQ947" s="24">
        <f t="shared" si="208"/>
        <v>2426</v>
      </c>
      <c r="BR947" s="24">
        <f t="shared" si="212"/>
        <v>644.78609960959989</v>
      </c>
    </row>
    <row r="948" spans="1:71" s="25" customFormat="1" ht="25.5" x14ac:dyDescent="0.2">
      <c r="A948" s="14">
        <v>1288</v>
      </c>
      <c r="B948" s="14"/>
      <c r="C948" s="15" t="s">
        <v>7528</v>
      </c>
      <c r="D948" s="16">
        <v>21654</v>
      </c>
      <c r="E948" s="15" t="s">
        <v>7529</v>
      </c>
      <c r="F948" s="15" t="s">
        <v>7528</v>
      </c>
      <c r="G948" s="17" t="s">
        <v>7530</v>
      </c>
      <c r="H948" s="17" t="s">
        <v>7531</v>
      </c>
      <c r="I948" s="17" t="s">
        <v>86</v>
      </c>
      <c r="J948" s="15" t="s">
        <v>7532</v>
      </c>
      <c r="K948" s="15" t="s">
        <v>7533</v>
      </c>
      <c r="L948" s="18" t="s">
        <v>7534</v>
      </c>
      <c r="M948" s="15" t="s">
        <v>5423</v>
      </c>
      <c r="N948" s="15" t="s">
        <v>5424</v>
      </c>
      <c r="O948" s="16">
        <v>510</v>
      </c>
      <c r="P948" s="15" t="s">
        <v>118</v>
      </c>
      <c r="Q948" s="15">
        <v>35000</v>
      </c>
      <c r="R948" s="15">
        <v>212900</v>
      </c>
      <c r="S948" s="15">
        <v>247900</v>
      </c>
      <c r="T948" s="15">
        <v>0.18</v>
      </c>
      <c r="U948" s="15" t="s">
        <v>3335</v>
      </c>
      <c r="V948" s="15" t="s">
        <v>76</v>
      </c>
      <c r="W948" s="16">
        <v>1</v>
      </c>
      <c r="X948" s="16">
        <v>1</v>
      </c>
      <c r="Y948" s="15">
        <v>8001</v>
      </c>
      <c r="Z948" s="15">
        <v>0.184</v>
      </c>
      <c r="AA948" s="15" t="s">
        <v>6193</v>
      </c>
      <c r="AB948" s="15" t="s">
        <v>6194</v>
      </c>
      <c r="AC948" s="15">
        <v>237101</v>
      </c>
      <c r="AD948" s="26">
        <v>41887</v>
      </c>
      <c r="AE948" s="15" t="s">
        <v>119</v>
      </c>
      <c r="AF948" s="15" t="s">
        <v>119</v>
      </c>
      <c r="AG948" s="16">
        <v>1</v>
      </c>
      <c r="AH948" s="15" t="s">
        <v>7535</v>
      </c>
      <c r="AI948" s="15" t="s">
        <v>78</v>
      </c>
      <c r="AJ948" s="15">
        <v>8000.5249023400002</v>
      </c>
      <c r="AK948" s="15">
        <v>384.40601360699998</v>
      </c>
      <c r="AL948" s="15">
        <v>3091099.6473699999</v>
      </c>
      <c r="AM948" s="15">
        <v>1425305.5736799999</v>
      </c>
      <c r="AN948" s="14"/>
      <c r="AO948" s="14"/>
      <c r="AP948" s="19">
        <v>35000</v>
      </c>
      <c r="AQ948" s="19">
        <v>203300</v>
      </c>
      <c r="AR948" s="19">
        <v>0</v>
      </c>
      <c r="AS948" s="19">
        <v>0</v>
      </c>
      <c r="AT948" s="19">
        <f t="shared" si="188"/>
        <v>238300</v>
      </c>
      <c r="AU948" s="19">
        <v>45000</v>
      </c>
      <c r="AV948" s="19">
        <v>3000</v>
      </c>
      <c r="AW948" s="19">
        <v>67655</v>
      </c>
      <c r="AX948" s="19">
        <v>0</v>
      </c>
      <c r="AY948" s="20">
        <f t="shared" si="197"/>
        <v>115655</v>
      </c>
      <c r="AZ948" s="19">
        <f t="shared" si="201"/>
        <v>122645</v>
      </c>
      <c r="BA948" s="21">
        <v>1.4712000000000001</v>
      </c>
      <c r="BB948" s="21">
        <v>2.0617000000000001</v>
      </c>
      <c r="BC948" s="22"/>
      <c r="BD948" s="19">
        <v>2383</v>
      </c>
      <c r="BE948" s="19">
        <f t="shared" si="209"/>
        <v>1804.3532400000001</v>
      </c>
      <c r="BF948" s="19">
        <f t="shared" si="210"/>
        <v>2528.5719650000001</v>
      </c>
      <c r="BG948" s="23">
        <v>3.4819999999999997E-2</v>
      </c>
      <c r="BH948" s="23">
        <f t="shared" si="211"/>
        <v>3.4819999999999997E-2</v>
      </c>
      <c r="BI948" s="19">
        <v>62.827579816799997</v>
      </c>
      <c r="BJ948" s="19">
        <v>88.044875821299996</v>
      </c>
      <c r="BK948" s="19">
        <f t="shared" si="207"/>
        <v>1741.5256601832002</v>
      </c>
      <c r="BL948" s="19">
        <f t="shared" si="207"/>
        <v>2440.5270891787</v>
      </c>
      <c r="BM948" s="19">
        <v>0</v>
      </c>
      <c r="BN948" s="19">
        <v>57.527089178699953</v>
      </c>
      <c r="BO948" s="19">
        <f t="shared" si="206"/>
        <v>57.527089178699953</v>
      </c>
      <c r="BP948" s="24">
        <f t="shared" si="208"/>
        <v>1741.5256601832002</v>
      </c>
      <c r="BQ948" s="24">
        <f t="shared" si="208"/>
        <v>2383</v>
      </c>
      <c r="BR948" s="24">
        <f t="shared" si="212"/>
        <v>641.47433981679978</v>
      </c>
    </row>
    <row r="949" spans="1:71" s="25" customFormat="1" ht="14.25" x14ac:dyDescent="0.2">
      <c r="A949" s="14">
        <v>1289</v>
      </c>
      <c r="B949" s="14"/>
      <c r="C949" s="15" t="s">
        <v>376</v>
      </c>
      <c r="D949" s="16">
        <v>28975</v>
      </c>
      <c r="E949" s="15" t="s">
        <v>7536</v>
      </c>
      <c r="F949" s="15" t="s">
        <v>7537</v>
      </c>
      <c r="G949" s="17" t="s">
        <v>7538</v>
      </c>
      <c r="H949" s="17" t="s">
        <v>7539</v>
      </c>
      <c r="I949" s="17" t="s">
        <v>86</v>
      </c>
      <c r="J949" s="15" t="s">
        <v>7540</v>
      </c>
      <c r="K949" s="15" t="s">
        <v>1843</v>
      </c>
      <c r="L949" s="18" t="s">
        <v>7541</v>
      </c>
      <c r="M949" s="15" t="s">
        <v>6225</v>
      </c>
      <c r="N949" s="15" t="s">
        <v>6226</v>
      </c>
      <c r="O949" s="16">
        <v>510</v>
      </c>
      <c r="P949" s="15" t="s">
        <v>118</v>
      </c>
      <c r="Q949" s="15">
        <v>35000</v>
      </c>
      <c r="R949" s="15">
        <v>204000</v>
      </c>
      <c r="S949" s="15">
        <v>239000</v>
      </c>
      <c r="T949" s="15">
        <v>0.18</v>
      </c>
      <c r="U949" s="15" t="s">
        <v>3335</v>
      </c>
      <c r="V949" s="15" t="s">
        <v>76</v>
      </c>
      <c r="W949" s="16">
        <v>1</v>
      </c>
      <c r="X949" s="16">
        <v>1</v>
      </c>
      <c r="Y949" s="15">
        <v>7864</v>
      </c>
      <c r="Z949" s="15">
        <v>0.18099999999999999</v>
      </c>
      <c r="AA949" s="15" t="s">
        <v>6193</v>
      </c>
      <c r="AB949" s="15" t="s">
        <v>6194</v>
      </c>
      <c r="AC949" s="15">
        <v>237000</v>
      </c>
      <c r="AD949" s="26">
        <v>42076</v>
      </c>
      <c r="AE949" s="15" t="s">
        <v>119</v>
      </c>
      <c r="AF949" s="15" t="s">
        <v>119</v>
      </c>
      <c r="AG949" s="16">
        <v>1</v>
      </c>
      <c r="AH949" s="15" t="s">
        <v>7542</v>
      </c>
      <c r="AI949" s="15" t="s">
        <v>78</v>
      </c>
      <c r="AJ949" s="15">
        <v>7864.15234375</v>
      </c>
      <c r="AK949" s="15">
        <v>382.22301035300001</v>
      </c>
      <c r="AL949" s="15">
        <v>3091051.30822</v>
      </c>
      <c r="AM949" s="15">
        <v>1425341.89439</v>
      </c>
      <c r="AN949" s="14"/>
      <c r="AO949" s="14"/>
      <c r="AP949" s="19">
        <v>35000</v>
      </c>
      <c r="AQ949" s="19">
        <v>159600</v>
      </c>
      <c r="AR949" s="19">
        <v>0</v>
      </c>
      <c r="AS949" s="19">
        <v>0</v>
      </c>
      <c r="AT949" s="19">
        <f t="shared" si="188"/>
        <v>194600</v>
      </c>
      <c r="AU949" s="19">
        <v>45000</v>
      </c>
      <c r="AV949" s="19">
        <v>0</v>
      </c>
      <c r="AW949" s="19">
        <v>52360</v>
      </c>
      <c r="AX949" s="19">
        <v>0</v>
      </c>
      <c r="AY949" s="20">
        <f t="shared" si="197"/>
        <v>97360</v>
      </c>
      <c r="AZ949" s="19">
        <f t="shared" si="201"/>
        <v>97240</v>
      </c>
      <c r="BA949" s="21">
        <v>1.4712000000000001</v>
      </c>
      <c r="BB949" s="21">
        <v>2.0617000000000001</v>
      </c>
      <c r="BC949" s="22"/>
      <c r="BD949" s="19">
        <v>1946</v>
      </c>
      <c r="BE949" s="19">
        <f t="shared" si="209"/>
        <v>1430.5948800000001</v>
      </c>
      <c r="BF949" s="19">
        <f t="shared" si="210"/>
        <v>2004.7970800000001</v>
      </c>
      <c r="BG949" s="23">
        <v>3.4819999999999997E-2</v>
      </c>
      <c r="BH949" s="23">
        <f t="shared" si="211"/>
        <v>3.4819999999999997E-2</v>
      </c>
      <c r="BI949" s="19">
        <v>49.813313721599997</v>
      </c>
      <c r="BJ949" s="19">
        <v>69.8070343256</v>
      </c>
      <c r="BK949" s="19">
        <f t="shared" si="207"/>
        <v>1380.7815662784001</v>
      </c>
      <c r="BL949" s="19">
        <f t="shared" si="207"/>
        <v>1934.9900456744001</v>
      </c>
      <c r="BM949" s="19">
        <v>0</v>
      </c>
      <c r="BN949" s="19">
        <v>0</v>
      </c>
      <c r="BO949" s="19">
        <f t="shared" si="206"/>
        <v>0</v>
      </c>
      <c r="BP949" s="24">
        <f t="shared" si="208"/>
        <v>1380.7815662784001</v>
      </c>
      <c r="BQ949" s="24">
        <f t="shared" si="208"/>
        <v>1934.9900456744001</v>
      </c>
      <c r="BR949" s="24">
        <f t="shared" si="212"/>
        <v>554.20847939600003</v>
      </c>
    </row>
    <row r="950" spans="1:71" s="25" customFormat="1" ht="14.25" x14ac:dyDescent="0.2">
      <c r="A950" s="14">
        <v>1290</v>
      </c>
      <c r="B950" s="14"/>
      <c r="C950" s="15"/>
      <c r="D950" s="16">
        <v>7976</v>
      </c>
      <c r="E950" s="15" t="s">
        <v>7543</v>
      </c>
      <c r="F950" s="15" t="s">
        <v>7544</v>
      </c>
      <c r="G950" s="17" t="s">
        <v>7545</v>
      </c>
      <c r="H950" s="17" t="s">
        <v>7546</v>
      </c>
      <c r="I950" s="17" t="s">
        <v>86</v>
      </c>
      <c r="J950" s="15" t="s">
        <v>7547</v>
      </c>
      <c r="K950" s="15" t="s">
        <v>6089</v>
      </c>
      <c r="L950" s="18" t="s">
        <v>7548</v>
      </c>
      <c r="M950" s="15" t="s">
        <v>5423</v>
      </c>
      <c r="N950" s="15" t="s">
        <v>5424</v>
      </c>
      <c r="O950" s="16">
        <v>510</v>
      </c>
      <c r="P950" s="15" t="s">
        <v>118</v>
      </c>
      <c r="Q950" s="15">
        <v>35000</v>
      </c>
      <c r="R950" s="15">
        <v>251100</v>
      </c>
      <c r="S950" s="15">
        <v>286100</v>
      </c>
      <c r="T950" s="15">
        <v>0.18</v>
      </c>
      <c r="U950" s="15" t="s">
        <v>3335</v>
      </c>
      <c r="V950" s="15" t="s">
        <v>76</v>
      </c>
      <c r="W950" s="16">
        <v>1</v>
      </c>
      <c r="X950" s="16">
        <v>1</v>
      </c>
      <c r="Y950" s="15">
        <v>7976</v>
      </c>
      <c r="Z950" s="15">
        <v>0.183</v>
      </c>
      <c r="AA950" s="15" t="s">
        <v>6193</v>
      </c>
      <c r="AB950" s="15" t="s">
        <v>6194</v>
      </c>
      <c r="AC950" s="15">
        <v>267387</v>
      </c>
      <c r="AD950" s="26">
        <v>41772</v>
      </c>
      <c r="AE950" s="15" t="s">
        <v>119</v>
      </c>
      <c r="AF950" s="15" t="s">
        <v>119</v>
      </c>
      <c r="AG950" s="16">
        <v>1</v>
      </c>
      <c r="AH950" s="15" t="s">
        <v>7549</v>
      </c>
      <c r="AI950" s="15" t="s">
        <v>78</v>
      </c>
      <c r="AJ950" s="15">
        <v>7975.8154296900002</v>
      </c>
      <c r="AK950" s="15">
        <v>383.81971161500002</v>
      </c>
      <c r="AL950" s="15">
        <v>3091002.5998999998</v>
      </c>
      <c r="AM950" s="15">
        <v>1425377.63527</v>
      </c>
      <c r="AN950" s="14"/>
      <c r="AO950" s="14"/>
      <c r="AP950" s="19">
        <v>35000</v>
      </c>
      <c r="AQ950" s="19">
        <v>244700</v>
      </c>
      <c r="AR950" s="19">
        <v>0</v>
      </c>
      <c r="AS950" s="19">
        <v>0</v>
      </c>
      <c r="AT950" s="19">
        <f t="shared" si="188"/>
        <v>279700</v>
      </c>
      <c r="AU950" s="19">
        <v>0</v>
      </c>
      <c r="AV950" s="19">
        <v>0</v>
      </c>
      <c r="AW950" s="19">
        <v>0</v>
      </c>
      <c r="AX950" s="19">
        <v>0</v>
      </c>
      <c r="AY950" s="20">
        <f t="shared" si="197"/>
        <v>0</v>
      </c>
      <c r="AZ950" s="19">
        <f t="shared" si="201"/>
        <v>279700</v>
      </c>
      <c r="BA950" s="21">
        <v>1.4712000000000001</v>
      </c>
      <c r="BB950" s="21">
        <v>2.0617000000000001</v>
      </c>
      <c r="BC950" s="22"/>
      <c r="BD950" s="19">
        <v>2797</v>
      </c>
      <c r="BE950" s="19">
        <f t="shared" si="209"/>
        <v>4114.9463999999998</v>
      </c>
      <c r="BF950" s="19">
        <f t="shared" si="210"/>
        <v>5766.5749000000005</v>
      </c>
      <c r="BG950" s="23">
        <v>3.4819999999999997E-2</v>
      </c>
      <c r="BH950" s="23">
        <f t="shared" si="211"/>
        <v>3.4819999999999997E-2</v>
      </c>
      <c r="BI950" s="19">
        <v>143.28243364799999</v>
      </c>
      <c r="BJ950" s="19">
        <v>200.792138018</v>
      </c>
      <c r="BK950" s="19">
        <f t="shared" si="207"/>
        <v>3971.663966352</v>
      </c>
      <c r="BL950" s="19">
        <f t="shared" si="207"/>
        <v>5565.7827619820009</v>
      </c>
      <c r="BM950" s="19">
        <v>1174.663966352</v>
      </c>
      <c r="BN950" s="19">
        <v>2768.7827619820009</v>
      </c>
      <c r="BO950" s="19">
        <f t="shared" si="206"/>
        <v>1594.1187956300009</v>
      </c>
      <c r="BP950" s="24">
        <f t="shared" si="208"/>
        <v>2797</v>
      </c>
      <c r="BQ950" s="24">
        <f t="shared" si="208"/>
        <v>2797</v>
      </c>
      <c r="BR950" s="24">
        <f t="shared" si="212"/>
        <v>0</v>
      </c>
      <c r="BS950" s="25" t="s">
        <v>1141</v>
      </c>
    </row>
    <row r="951" spans="1:71" s="25" customFormat="1" ht="14.25" x14ac:dyDescent="0.2">
      <c r="A951" s="14">
        <v>1291</v>
      </c>
      <c r="B951" s="14"/>
      <c r="C951" s="15" t="s">
        <v>7550</v>
      </c>
      <c r="D951" s="16">
        <v>20484</v>
      </c>
      <c r="E951" s="15" t="s">
        <v>7551</v>
      </c>
      <c r="F951" s="15" t="s">
        <v>7550</v>
      </c>
      <c r="G951" s="17" t="s">
        <v>7552</v>
      </c>
      <c r="H951" s="17" t="s">
        <v>7553</v>
      </c>
      <c r="I951" s="17" t="s">
        <v>86</v>
      </c>
      <c r="J951" s="15" t="s">
        <v>7554</v>
      </c>
      <c r="K951" s="15" t="s">
        <v>7555</v>
      </c>
      <c r="L951" s="18" t="s">
        <v>7556</v>
      </c>
      <c r="M951" s="15" t="s">
        <v>6225</v>
      </c>
      <c r="N951" s="15" t="s">
        <v>6226</v>
      </c>
      <c r="O951" s="16">
        <v>510</v>
      </c>
      <c r="P951" s="15" t="s">
        <v>118</v>
      </c>
      <c r="Q951" s="15">
        <v>35000</v>
      </c>
      <c r="R951" s="15">
        <v>249100</v>
      </c>
      <c r="S951" s="15">
        <v>284100</v>
      </c>
      <c r="T951" s="15">
        <v>0.23599999999999999</v>
      </c>
      <c r="U951" s="15" t="s">
        <v>3335</v>
      </c>
      <c r="V951" s="15" t="s">
        <v>76</v>
      </c>
      <c r="W951" s="16">
        <v>1</v>
      </c>
      <c r="X951" s="16">
        <v>1</v>
      </c>
      <c r="Y951" s="15">
        <v>9710</v>
      </c>
      <c r="Z951" s="15">
        <v>0.223</v>
      </c>
      <c r="AA951" s="15" t="s">
        <v>6460</v>
      </c>
      <c r="AB951" s="15" t="s">
        <v>78</v>
      </c>
      <c r="AC951" s="15">
        <v>241055</v>
      </c>
      <c r="AD951" s="26">
        <v>40088</v>
      </c>
      <c r="AE951" s="15" t="s">
        <v>78</v>
      </c>
      <c r="AF951" s="15" t="s">
        <v>78</v>
      </c>
      <c r="AG951" s="16">
        <v>1</v>
      </c>
      <c r="AH951" s="15" t="s">
        <v>7557</v>
      </c>
      <c r="AI951" s="15" t="s">
        <v>78</v>
      </c>
      <c r="AJ951" s="15">
        <v>9710.2807617199996</v>
      </c>
      <c r="AK951" s="15">
        <v>390.399292167</v>
      </c>
      <c r="AL951" s="15">
        <v>3090704.4481500001</v>
      </c>
      <c r="AM951" s="15">
        <v>1425572.6966200001</v>
      </c>
      <c r="AN951" s="14"/>
      <c r="AO951" s="14"/>
      <c r="AP951" s="19">
        <v>35000</v>
      </c>
      <c r="AQ951" s="19">
        <v>212900</v>
      </c>
      <c r="AR951" s="19">
        <v>0</v>
      </c>
      <c r="AS951" s="19">
        <v>17300</v>
      </c>
      <c r="AT951" s="19">
        <f t="shared" si="188"/>
        <v>265200</v>
      </c>
      <c r="AU951" s="19">
        <v>45000</v>
      </c>
      <c r="AV951" s="19">
        <v>3000</v>
      </c>
      <c r="AW951" s="19">
        <v>71015</v>
      </c>
      <c r="AX951" s="19">
        <v>0</v>
      </c>
      <c r="AY951" s="20">
        <f t="shared" si="197"/>
        <v>119015</v>
      </c>
      <c r="AZ951" s="19">
        <f t="shared" si="201"/>
        <v>146185</v>
      </c>
      <c r="BA951" s="21">
        <v>1.4712000000000001</v>
      </c>
      <c r="BB951" s="21">
        <v>2.0617000000000001</v>
      </c>
      <c r="BC951" s="22"/>
      <c r="BD951" s="19">
        <v>2998</v>
      </c>
      <c r="BE951" s="19">
        <f t="shared" si="209"/>
        <v>2150.6737199999998</v>
      </c>
      <c r="BF951" s="19">
        <f t="shared" si="210"/>
        <v>3013.8961450000002</v>
      </c>
      <c r="BG951" s="23">
        <v>3.4819999999999997E-2</v>
      </c>
      <c r="BH951" s="23">
        <f t="shared" si="211"/>
        <v>3.4819999999999997E-2</v>
      </c>
      <c r="BI951" s="19">
        <v>66.024156098399985</v>
      </c>
      <c r="BJ951" s="19">
        <v>92.524471606899994</v>
      </c>
      <c r="BK951" s="19">
        <f t="shared" si="207"/>
        <v>2084.6495639015998</v>
      </c>
      <c r="BL951" s="19">
        <f t="shared" si="207"/>
        <v>2921.3716733931001</v>
      </c>
      <c r="BM951" s="19">
        <v>0</v>
      </c>
      <c r="BN951" s="19">
        <v>85.697573393099901</v>
      </c>
      <c r="BO951" s="19">
        <f t="shared" si="206"/>
        <v>85.697573393099901</v>
      </c>
      <c r="BP951" s="24">
        <f t="shared" si="208"/>
        <v>2084.6495639015998</v>
      </c>
      <c r="BQ951" s="24">
        <f t="shared" si="208"/>
        <v>2835.6741000000002</v>
      </c>
      <c r="BR951" s="24">
        <f t="shared" si="212"/>
        <v>751.0245360984004</v>
      </c>
    </row>
    <row r="952" spans="1:71" s="25" customFormat="1" ht="14.25" x14ac:dyDescent="0.2">
      <c r="A952" s="14">
        <v>1292</v>
      </c>
      <c r="B952" s="14"/>
      <c r="C952" s="15" t="s">
        <v>7558</v>
      </c>
      <c r="D952" s="16">
        <v>21688</v>
      </c>
      <c r="E952" s="15" t="s">
        <v>7559</v>
      </c>
      <c r="F952" s="15" t="s">
        <v>7558</v>
      </c>
      <c r="G952" s="17" t="s">
        <v>7560</v>
      </c>
      <c r="H952" s="17" t="s">
        <v>7561</v>
      </c>
      <c r="I952" s="17" t="s">
        <v>86</v>
      </c>
      <c r="J952" s="15" t="s">
        <v>7562</v>
      </c>
      <c r="K952" s="15" t="s">
        <v>2392</v>
      </c>
      <c r="L952" s="18" t="s">
        <v>7563</v>
      </c>
      <c r="M952" s="15" t="s">
        <v>6225</v>
      </c>
      <c r="N952" s="15" t="s">
        <v>6226</v>
      </c>
      <c r="O952" s="16">
        <v>510</v>
      </c>
      <c r="P952" s="15" t="s">
        <v>118</v>
      </c>
      <c r="Q952" s="15">
        <v>35000</v>
      </c>
      <c r="R952" s="15">
        <v>164900</v>
      </c>
      <c r="S952" s="15">
        <v>199900</v>
      </c>
      <c r="T952" s="15">
        <v>0.17899999999999999</v>
      </c>
      <c r="U952" s="15" t="s">
        <v>3335</v>
      </c>
      <c r="V952" s="15" t="s">
        <v>76</v>
      </c>
      <c r="W952" s="16">
        <v>1</v>
      </c>
      <c r="X952" s="16">
        <v>1</v>
      </c>
      <c r="Y952" s="15">
        <v>6949</v>
      </c>
      <c r="Z952" s="15">
        <v>0.16</v>
      </c>
      <c r="AA952" s="15" t="s">
        <v>6460</v>
      </c>
      <c r="AB952" s="15" t="s">
        <v>78</v>
      </c>
      <c r="AC952" s="15">
        <v>233450</v>
      </c>
      <c r="AD952" s="26">
        <v>42521</v>
      </c>
      <c r="AE952" s="15" t="s">
        <v>78</v>
      </c>
      <c r="AF952" s="15" t="s">
        <v>78</v>
      </c>
      <c r="AG952" s="16">
        <v>1</v>
      </c>
      <c r="AH952" s="15" t="s">
        <v>7564</v>
      </c>
      <c r="AI952" s="15" t="s">
        <v>78</v>
      </c>
      <c r="AJ952" s="15">
        <v>6949.3803710900002</v>
      </c>
      <c r="AK952" s="15">
        <v>352.25142298899999</v>
      </c>
      <c r="AL952" s="15">
        <v>3090746.8459700001</v>
      </c>
      <c r="AM952" s="15">
        <v>1425631.6857400001</v>
      </c>
      <c r="AN952" s="14"/>
      <c r="AO952" s="14"/>
      <c r="AP952" s="19">
        <v>35000</v>
      </c>
      <c r="AQ952" s="19">
        <v>152500</v>
      </c>
      <c r="AR952" s="19">
        <v>0</v>
      </c>
      <c r="AS952" s="19">
        <v>0</v>
      </c>
      <c r="AT952" s="19">
        <f t="shared" si="188"/>
        <v>187500</v>
      </c>
      <c r="AU952" s="19">
        <v>45000</v>
      </c>
      <c r="AV952" s="19">
        <v>3000</v>
      </c>
      <c r="AW952" s="19">
        <v>49875</v>
      </c>
      <c r="AX952" s="19">
        <v>0</v>
      </c>
      <c r="AY952" s="20">
        <f t="shared" si="197"/>
        <v>97875</v>
      </c>
      <c r="AZ952" s="19">
        <f t="shared" si="201"/>
        <v>89625</v>
      </c>
      <c r="BA952" s="21">
        <v>1.4712000000000001</v>
      </c>
      <c r="BB952" s="21">
        <v>2.0617000000000001</v>
      </c>
      <c r="BC952" s="22"/>
      <c r="BD952" s="19">
        <v>1875</v>
      </c>
      <c r="BE952" s="19">
        <f t="shared" si="209"/>
        <v>1318.5630000000001</v>
      </c>
      <c r="BF952" s="19">
        <f t="shared" si="210"/>
        <v>1847.7986250000001</v>
      </c>
      <c r="BG952" s="23">
        <v>3.4819999999999997E-2</v>
      </c>
      <c r="BH952" s="23">
        <f t="shared" si="211"/>
        <v>3.4819999999999997E-2</v>
      </c>
      <c r="BI952" s="19">
        <v>45.912363659999997</v>
      </c>
      <c r="BJ952" s="19">
        <v>64.340348122500004</v>
      </c>
      <c r="BK952" s="19">
        <f t="shared" si="207"/>
        <v>1272.6506363400001</v>
      </c>
      <c r="BL952" s="19">
        <f t="shared" si="207"/>
        <v>1783.4582768775001</v>
      </c>
      <c r="BM952" s="19">
        <v>0</v>
      </c>
      <c r="BN952" s="19">
        <v>0</v>
      </c>
      <c r="BO952" s="19">
        <f t="shared" si="206"/>
        <v>0</v>
      </c>
      <c r="BP952" s="24">
        <f t="shared" si="208"/>
        <v>1272.6506363400001</v>
      </c>
      <c r="BQ952" s="24">
        <f t="shared" si="208"/>
        <v>1783.4582768775001</v>
      </c>
      <c r="BR952" s="24">
        <f t="shared" si="212"/>
        <v>510.80764053749999</v>
      </c>
    </row>
    <row r="953" spans="1:71" s="25" customFormat="1" ht="14.25" x14ac:dyDescent="0.2">
      <c r="A953" s="14">
        <v>1293</v>
      </c>
      <c r="B953" s="14"/>
      <c r="C953" s="15"/>
      <c r="D953" s="16">
        <v>9164</v>
      </c>
      <c r="E953" s="15" t="s">
        <v>7565</v>
      </c>
      <c r="F953" s="15" t="s">
        <v>7566</v>
      </c>
      <c r="G953" s="17" t="s">
        <v>7567</v>
      </c>
      <c r="H953" s="17" t="s">
        <v>7568</v>
      </c>
      <c r="I953" s="17" t="s">
        <v>86</v>
      </c>
      <c r="J953" s="15" t="s">
        <v>7569</v>
      </c>
      <c r="K953" s="15" t="s">
        <v>7570</v>
      </c>
      <c r="L953" s="18" t="s">
        <v>7571</v>
      </c>
      <c r="M953" s="15" t="s">
        <v>5423</v>
      </c>
      <c r="N953" s="15" t="s">
        <v>5424</v>
      </c>
      <c r="O953" s="16">
        <v>510</v>
      </c>
      <c r="P953" s="15" t="s">
        <v>118</v>
      </c>
      <c r="Q953" s="15">
        <v>35000</v>
      </c>
      <c r="R953" s="15">
        <v>216300</v>
      </c>
      <c r="S953" s="15">
        <v>251300</v>
      </c>
      <c r="T953" s="15">
        <v>0.20300000000000001</v>
      </c>
      <c r="U953" s="15" t="s">
        <v>3335</v>
      </c>
      <c r="V953" s="15" t="s">
        <v>76</v>
      </c>
      <c r="W953" s="16">
        <v>1</v>
      </c>
      <c r="X953" s="16">
        <v>1</v>
      </c>
      <c r="Y953" s="15">
        <v>7595</v>
      </c>
      <c r="Z953" s="15">
        <v>0.17399999999999999</v>
      </c>
      <c r="AA953" s="15" t="s">
        <v>6460</v>
      </c>
      <c r="AB953" s="15" t="s">
        <v>78</v>
      </c>
      <c r="AC953" s="15">
        <v>214000</v>
      </c>
      <c r="AD953" s="26">
        <v>40746</v>
      </c>
      <c r="AE953" s="15" t="s">
        <v>78</v>
      </c>
      <c r="AF953" s="15" t="s">
        <v>78</v>
      </c>
      <c r="AG953" s="16">
        <v>1</v>
      </c>
      <c r="AH953" s="15" t="s">
        <v>7572</v>
      </c>
      <c r="AI953" s="15" t="s">
        <v>78</v>
      </c>
      <c r="AJ953" s="15">
        <v>7595.2363281300004</v>
      </c>
      <c r="AK953" s="15">
        <v>359.62339803499998</v>
      </c>
      <c r="AL953" s="15">
        <v>3090782.1159000001</v>
      </c>
      <c r="AM953" s="15">
        <v>1425684.4121600001</v>
      </c>
      <c r="AN953" s="14"/>
      <c r="AO953" s="14"/>
      <c r="AP953" s="19">
        <v>35000</v>
      </c>
      <c r="AQ953" s="19">
        <v>206500</v>
      </c>
      <c r="AR953" s="19">
        <v>0</v>
      </c>
      <c r="AS953" s="19">
        <v>0</v>
      </c>
      <c r="AT953" s="19">
        <f t="shared" si="188"/>
        <v>241500</v>
      </c>
      <c r="AU953" s="19">
        <v>45000</v>
      </c>
      <c r="AV953" s="19">
        <v>0</v>
      </c>
      <c r="AW953" s="19">
        <v>68775</v>
      </c>
      <c r="AX953" s="19">
        <v>0</v>
      </c>
      <c r="AY953" s="20">
        <f t="shared" si="197"/>
        <v>113775</v>
      </c>
      <c r="AZ953" s="19">
        <f t="shared" si="201"/>
        <v>127725</v>
      </c>
      <c r="BA953" s="21">
        <v>1.4712000000000001</v>
      </c>
      <c r="BB953" s="21">
        <v>2.0617000000000001</v>
      </c>
      <c r="BC953" s="22"/>
      <c r="BD953" s="19">
        <v>2415</v>
      </c>
      <c r="BE953" s="19">
        <f t="shared" si="209"/>
        <v>1879.0902000000001</v>
      </c>
      <c r="BF953" s="19">
        <f t="shared" si="210"/>
        <v>2633.306325</v>
      </c>
      <c r="BG953" s="23">
        <v>3.4819999999999997E-2</v>
      </c>
      <c r="BH953" s="23">
        <f t="shared" si="211"/>
        <v>3.4819999999999997E-2</v>
      </c>
      <c r="BI953" s="19">
        <v>65.429920764000002</v>
      </c>
      <c r="BJ953" s="19">
        <v>91.691726236499989</v>
      </c>
      <c r="BK953" s="19">
        <f t="shared" si="207"/>
        <v>1813.6602792360002</v>
      </c>
      <c r="BL953" s="19">
        <f t="shared" si="207"/>
        <v>2541.6145987635</v>
      </c>
      <c r="BM953" s="19">
        <v>0</v>
      </c>
      <c r="BN953" s="19">
        <v>126.6145987635</v>
      </c>
      <c r="BO953" s="19">
        <f t="shared" si="206"/>
        <v>126.6145987635</v>
      </c>
      <c r="BP953" s="24">
        <f t="shared" si="208"/>
        <v>1813.6602792360002</v>
      </c>
      <c r="BQ953" s="24">
        <f t="shared" si="208"/>
        <v>2415</v>
      </c>
      <c r="BR953" s="24">
        <f t="shared" si="212"/>
        <v>601.33972076399982</v>
      </c>
    </row>
    <row r="954" spans="1:71" s="25" customFormat="1" ht="14.25" x14ac:dyDescent="0.2">
      <c r="A954" s="14">
        <v>1294</v>
      </c>
      <c r="B954" s="14"/>
      <c r="C954" s="15" t="s">
        <v>7573</v>
      </c>
      <c r="D954" s="16">
        <v>20461</v>
      </c>
      <c r="E954" s="15" t="s">
        <v>7574</v>
      </c>
      <c r="F954" s="15" t="s">
        <v>7573</v>
      </c>
      <c r="G954" s="17" t="s">
        <v>7575</v>
      </c>
      <c r="H954" s="17" t="s">
        <v>7576</v>
      </c>
      <c r="I954" s="17" t="s">
        <v>7577</v>
      </c>
      <c r="J954" s="15" t="s">
        <v>7578</v>
      </c>
      <c r="K954" s="15" t="s">
        <v>4094</v>
      </c>
      <c r="L954" s="18" t="s">
        <v>7579</v>
      </c>
      <c r="M954" s="15" t="s">
        <v>5423</v>
      </c>
      <c r="N954" s="15" t="s">
        <v>5424</v>
      </c>
      <c r="O954" s="16">
        <v>510</v>
      </c>
      <c r="P954" s="15" t="s">
        <v>118</v>
      </c>
      <c r="Q954" s="15">
        <v>35000</v>
      </c>
      <c r="R954" s="15">
        <v>205300</v>
      </c>
      <c r="S954" s="15">
        <v>240300</v>
      </c>
      <c r="T954" s="15">
        <v>0.20300000000000001</v>
      </c>
      <c r="U954" s="15" t="s">
        <v>3335</v>
      </c>
      <c r="V954" s="15" t="s">
        <v>76</v>
      </c>
      <c r="W954" s="16">
        <v>1</v>
      </c>
      <c r="X954" s="16">
        <v>1</v>
      </c>
      <c r="Y954" s="15">
        <v>7405</v>
      </c>
      <c r="Z954" s="15">
        <v>0.17</v>
      </c>
      <c r="AA954" s="15" t="s">
        <v>6460</v>
      </c>
      <c r="AB954" s="15" t="s">
        <v>78</v>
      </c>
      <c r="AC954" s="15">
        <v>253000</v>
      </c>
      <c r="AD954" s="26">
        <v>42352</v>
      </c>
      <c r="AE954" s="15" t="s">
        <v>78</v>
      </c>
      <c r="AF954" s="15" t="s">
        <v>78</v>
      </c>
      <c r="AG954" s="16">
        <v>1</v>
      </c>
      <c r="AH954" s="15" t="s">
        <v>7580</v>
      </c>
      <c r="AI954" s="15" t="s">
        <v>78</v>
      </c>
      <c r="AJ954" s="15">
        <v>7405.48046875</v>
      </c>
      <c r="AK954" s="15">
        <v>355.639286545</v>
      </c>
      <c r="AL954" s="15">
        <v>3090840.0985500002</v>
      </c>
      <c r="AM954" s="15">
        <v>1425719.5919300001</v>
      </c>
      <c r="AN954" s="14"/>
      <c r="AO954" s="14"/>
      <c r="AP954" s="19">
        <v>35000</v>
      </c>
      <c r="AQ954" s="19">
        <v>196100</v>
      </c>
      <c r="AR954" s="19">
        <v>0</v>
      </c>
      <c r="AS954" s="19">
        <v>0</v>
      </c>
      <c r="AT954" s="19">
        <f t="shared" si="188"/>
        <v>231100</v>
      </c>
      <c r="AU954" s="19">
        <v>45000</v>
      </c>
      <c r="AV954" s="19">
        <v>3000</v>
      </c>
      <c r="AW954" s="19">
        <v>65135</v>
      </c>
      <c r="AX954" s="19">
        <v>0</v>
      </c>
      <c r="AY954" s="20">
        <f t="shared" si="197"/>
        <v>113135</v>
      </c>
      <c r="AZ954" s="19">
        <f t="shared" si="201"/>
        <v>117965</v>
      </c>
      <c r="BA954" s="21">
        <v>1.4712000000000001</v>
      </c>
      <c r="BB954" s="21">
        <v>2.0617000000000001</v>
      </c>
      <c r="BC954" s="22"/>
      <c r="BD954" s="19">
        <v>2311</v>
      </c>
      <c r="BE954" s="19">
        <f t="shared" si="209"/>
        <v>1735.5010800000002</v>
      </c>
      <c r="BF954" s="19">
        <f t="shared" si="210"/>
        <v>2432.0844050000005</v>
      </c>
      <c r="BG954" s="23">
        <v>3.4819999999999997E-2</v>
      </c>
      <c r="BH954" s="23">
        <f t="shared" si="211"/>
        <v>3.4819999999999997E-2</v>
      </c>
      <c r="BI954" s="19">
        <v>60.430147605600006</v>
      </c>
      <c r="BJ954" s="19">
        <v>84.685178982100012</v>
      </c>
      <c r="BK954" s="19">
        <f t="shared" si="207"/>
        <v>1675.0709323944002</v>
      </c>
      <c r="BL954" s="19">
        <f t="shared" si="207"/>
        <v>2347.3992260179007</v>
      </c>
      <c r="BM954" s="19">
        <v>0</v>
      </c>
      <c r="BN954" s="19">
        <v>36.399226017900673</v>
      </c>
      <c r="BO954" s="19">
        <f t="shared" si="206"/>
        <v>36.399226017900673</v>
      </c>
      <c r="BP954" s="24">
        <f t="shared" si="208"/>
        <v>1675.0709323944002</v>
      </c>
      <c r="BQ954" s="24">
        <f t="shared" si="208"/>
        <v>2311</v>
      </c>
      <c r="BR954" s="24">
        <f t="shared" si="212"/>
        <v>635.92906760559981</v>
      </c>
    </row>
    <row r="955" spans="1:71" s="25" customFormat="1" ht="14.25" x14ac:dyDescent="0.2">
      <c r="A955" s="14">
        <v>1295</v>
      </c>
      <c r="B955" s="14"/>
      <c r="C955" s="15" t="s">
        <v>7581</v>
      </c>
      <c r="D955" s="16">
        <v>9888</v>
      </c>
      <c r="E955" s="15" t="s">
        <v>7582</v>
      </c>
      <c r="F955" s="15" t="s">
        <v>7581</v>
      </c>
      <c r="G955" s="17" t="s">
        <v>7583</v>
      </c>
      <c r="H955" s="17" t="s">
        <v>7584</v>
      </c>
      <c r="I955" s="17" t="s">
        <v>86</v>
      </c>
      <c r="J955" s="15" t="s">
        <v>7584</v>
      </c>
      <c r="K955" s="15" t="s">
        <v>1572</v>
      </c>
      <c r="L955" s="18" t="s">
        <v>7585</v>
      </c>
      <c r="M955" s="15" t="s">
        <v>5423</v>
      </c>
      <c r="N955" s="15" t="s">
        <v>5424</v>
      </c>
      <c r="O955" s="16">
        <v>510</v>
      </c>
      <c r="P955" s="15" t="s">
        <v>118</v>
      </c>
      <c r="Q955" s="15">
        <v>35000</v>
      </c>
      <c r="R955" s="15">
        <v>0</v>
      </c>
      <c r="S955" s="15">
        <v>35000</v>
      </c>
      <c r="T955" s="15">
        <v>0.17899999999999999</v>
      </c>
      <c r="U955" s="15" t="s">
        <v>3335</v>
      </c>
      <c r="V955" s="15" t="s">
        <v>76</v>
      </c>
      <c r="W955" s="16">
        <v>1</v>
      </c>
      <c r="X955" s="16">
        <v>1</v>
      </c>
      <c r="Y955" s="15">
        <v>6881</v>
      </c>
      <c r="Z955" s="15">
        <v>0.158</v>
      </c>
      <c r="AA955" s="15" t="s">
        <v>6460</v>
      </c>
      <c r="AB955" s="15" t="s">
        <v>78</v>
      </c>
      <c r="AC955" s="15">
        <v>268439</v>
      </c>
      <c r="AD955" s="26">
        <v>42437</v>
      </c>
      <c r="AE955" s="15" t="s">
        <v>78</v>
      </c>
      <c r="AF955" s="15" t="s">
        <v>78</v>
      </c>
      <c r="AG955" s="16">
        <v>1</v>
      </c>
      <c r="AH955" s="15" t="s">
        <v>7586</v>
      </c>
      <c r="AI955" s="15" t="s">
        <v>78</v>
      </c>
      <c r="AJ955" s="15">
        <v>6880.9130859400002</v>
      </c>
      <c r="AK955" s="15">
        <v>349.93554683799999</v>
      </c>
      <c r="AL955" s="15">
        <v>3090903.2822599998</v>
      </c>
      <c r="AM955" s="15">
        <v>1425726.1924699999</v>
      </c>
      <c r="AN955" s="14"/>
      <c r="AO955" s="14"/>
      <c r="AP955" s="19">
        <v>0</v>
      </c>
      <c r="AQ955" s="19">
        <v>0</v>
      </c>
      <c r="AR955" s="19">
        <v>1800</v>
      </c>
      <c r="AS955" s="19">
        <v>0</v>
      </c>
      <c r="AT955" s="19">
        <f t="shared" si="188"/>
        <v>1800</v>
      </c>
      <c r="AU955" s="19">
        <v>0</v>
      </c>
      <c r="AV955" s="19">
        <v>0</v>
      </c>
      <c r="AW955" s="19">
        <v>0</v>
      </c>
      <c r="AX955" s="19">
        <v>0</v>
      </c>
      <c r="AY955" s="20">
        <f t="shared" si="197"/>
        <v>0</v>
      </c>
      <c r="AZ955" s="19">
        <f t="shared" si="201"/>
        <v>1800</v>
      </c>
      <c r="BA955" s="21">
        <v>1.4712000000000001</v>
      </c>
      <c r="BB955" s="21">
        <v>2.0617000000000001</v>
      </c>
      <c r="BC955" s="22"/>
      <c r="BD955" s="19">
        <v>54</v>
      </c>
      <c r="BE955" s="19">
        <f t="shared" si="209"/>
        <v>26.4816</v>
      </c>
      <c r="BF955" s="19">
        <f t="shared" si="210"/>
        <v>37.110600000000005</v>
      </c>
      <c r="BG955" s="23">
        <v>3.4819999999999997E-2</v>
      </c>
      <c r="BH955" s="23">
        <f t="shared" si="211"/>
        <v>3.4819999999999997E-2</v>
      </c>
      <c r="BI955" s="19">
        <v>0</v>
      </c>
      <c r="BJ955" s="19">
        <v>0</v>
      </c>
      <c r="BK955" s="19">
        <f t="shared" si="207"/>
        <v>26.4816</v>
      </c>
      <c r="BL955" s="19">
        <f t="shared" si="207"/>
        <v>37.110600000000005</v>
      </c>
      <c r="BM955" s="19">
        <v>0</v>
      </c>
      <c r="BN955" s="19">
        <v>0</v>
      </c>
      <c r="BO955" s="19">
        <f t="shared" si="206"/>
        <v>0</v>
      </c>
      <c r="BP955" s="24">
        <f t="shared" si="208"/>
        <v>26.4816</v>
      </c>
      <c r="BQ955" s="24">
        <f t="shared" si="208"/>
        <v>37.110600000000005</v>
      </c>
      <c r="BR955" s="24">
        <f t="shared" si="212"/>
        <v>10.629000000000005</v>
      </c>
    </row>
    <row r="956" spans="1:71" s="25" customFormat="1" ht="14.25" x14ac:dyDescent="0.2">
      <c r="A956" s="14">
        <v>1296</v>
      </c>
      <c r="B956" s="14"/>
      <c r="C956" s="15"/>
      <c r="D956" s="16">
        <v>16188</v>
      </c>
      <c r="E956" s="15" t="s">
        <v>7587</v>
      </c>
      <c r="F956" s="15" t="s">
        <v>7588</v>
      </c>
      <c r="G956" s="17" t="s">
        <v>7589</v>
      </c>
      <c r="H956" s="17" t="s">
        <v>7590</v>
      </c>
      <c r="I956" s="17" t="s">
        <v>88</v>
      </c>
      <c r="J956" s="15" t="s">
        <v>7591</v>
      </c>
      <c r="K956" s="15" t="s">
        <v>7592</v>
      </c>
      <c r="L956" s="18" t="s">
        <v>7593</v>
      </c>
      <c r="M956" s="15" t="s">
        <v>5423</v>
      </c>
      <c r="N956" s="15" t="s">
        <v>5424</v>
      </c>
      <c r="O956" s="16">
        <v>510</v>
      </c>
      <c r="P956" s="15" t="s">
        <v>118</v>
      </c>
      <c r="Q956" s="15">
        <v>35000</v>
      </c>
      <c r="R956" s="15">
        <v>202300</v>
      </c>
      <c r="S956" s="15">
        <v>237300</v>
      </c>
      <c r="T956" s="15">
        <v>0.18099999999999999</v>
      </c>
      <c r="U956" s="15" t="s">
        <v>3335</v>
      </c>
      <c r="V956" s="15" t="s">
        <v>76</v>
      </c>
      <c r="W956" s="16">
        <v>1</v>
      </c>
      <c r="X956" s="16">
        <v>1</v>
      </c>
      <c r="Y956" s="15">
        <v>7056</v>
      </c>
      <c r="Z956" s="15">
        <v>0.16200000000000001</v>
      </c>
      <c r="AA956" s="15" t="s">
        <v>6460</v>
      </c>
      <c r="AB956" s="15" t="s">
        <v>78</v>
      </c>
      <c r="AC956" s="15">
        <v>264200</v>
      </c>
      <c r="AD956" s="26">
        <v>42174</v>
      </c>
      <c r="AE956" s="15" t="s">
        <v>78</v>
      </c>
      <c r="AF956" s="15" t="s">
        <v>78</v>
      </c>
      <c r="AG956" s="16">
        <v>1</v>
      </c>
      <c r="AH956" s="15" t="s">
        <v>7594</v>
      </c>
      <c r="AI956" s="15" t="s">
        <v>78</v>
      </c>
      <c r="AJ956" s="15">
        <v>7056.4916992199996</v>
      </c>
      <c r="AK956" s="15">
        <v>353.296163068</v>
      </c>
      <c r="AL956" s="15">
        <v>3090962.8819800001</v>
      </c>
      <c r="AM956" s="15">
        <v>1425735.9184600001</v>
      </c>
      <c r="AN956" s="14"/>
      <c r="AO956" s="14"/>
      <c r="AP956" s="19">
        <v>35000</v>
      </c>
      <c r="AQ956" s="19">
        <v>193200</v>
      </c>
      <c r="AR956" s="19">
        <v>0</v>
      </c>
      <c r="AS956" s="19">
        <v>0</v>
      </c>
      <c r="AT956" s="19">
        <f t="shared" si="188"/>
        <v>228200</v>
      </c>
      <c r="AU956" s="19">
        <v>45000</v>
      </c>
      <c r="AV956" s="19">
        <v>3000</v>
      </c>
      <c r="AW956" s="19">
        <v>64120</v>
      </c>
      <c r="AX956" s="19">
        <v>0</v>
      </c>
      <c r="AY956" s="20">
        <f t="shared" si="197"/>
        <v>112120</v>
      </c>
      <c r="AZ956" s="19">
        <f t="shared" si="201"/>
        <v>116080</v>
      </c>
      <c r="BA956" s="21">
        <v>1.4712000000000001</v>
      </c>
      <c r="BB956" s="21">
        <v>2.0617000000000001</v>
      </c>
      <c r="BC956" s="22"/>
      <c r="BD956" s="19">
        <v>2282</v>
      </c>
      <c r="BE956" s="19">
        <f t="shared" si="209"/>
        <v>1707.7689600000001</v>
      </c>
      <c r="BF956" s="19">
        <f t="shared" si="210"/>
        <v>2393.22136</v>
      </c>
      <c r="BG956" s="23">
        <v>3.4819999999999997E-2</v>
      </c>
      <c r="BH956" s="23">
        <f t="shared" si="211"/>
        <v>3.4819999999999997E-2</v>
      </c>
      <c r="BI956" s="19">
        <v>59.4645151872</v>
      </c>
      <c r="BJ956" s="19">
        <v>83.331967755199997</v>
      </c>
      <c r="BK956" s="19">
        <f t="shared" si="207"/>
        <v>1648.3044448128001</v>
      </c>
      <c r="BL956" s="19">
        <f t="shared" si="207"/>
        <v>2309.8893922448001</v>
      </c>
      <c r="BM956" s="19">
        <v>0</v>
      </c>
      <c r="BN956" s="19">
        <v>27.889392244800092</v>
      </c>
      <c r="BO956" s="19">
        <f t="shared" si="206"/>
        <v>27.889392244800092</v>
      </c>
      <c r="BP956" s="24">
        <f t="shared" si="208"/>
        <v>1648.3044448128001</v>
      </c>
      <c r="BQ956" s="24">
        <f t="shared" si="208"/>
        <v>2282</v>
      </c>
      <c r="BR956" s="24">
        <f t="shared" si="212"/>
        <v>633.69555518719994</v>
      </c>
    </row>
    <row r="957" spans="1:71" s="25" customFormat="1" ht="14.25" x14ac:dyDescent="0.2">
      <c r="A957" s="14">
        <v>1297</v>
      </c>
      <c r="B957" s="14"/>
      <c r="C957" s="15"/>
      <c r="D957" s="16">
        <v>6191</v>
      </c>
      <c r="E957" s="15" t="s">
        <v>7595</v>
      </c>
      <c r="F957" s="15" t="s">
        <v>7596</v>
      </c>
      <c r="G957" s="17" t="s">
        <v>7597</v>
      </c>
      <c r="H957" s="17" t="s">
        <v>7598</v>
      </c>
      <c r="I957" s="17" t="s">
        <v>86</v>
      </c>
      <c r="J957" s="15" t="s">
        <v>7599</v>
      </c>
      <c r="K957" s="15" t="s">
        <v>2177</v>
      </c>
      <c r="L957" s="18" t="s">
        <v>7600</v>
      </c>
      <c r="M957" s="15" t="s">
        <v>5423</v>
      </c>
      <c r="N957" s="15" t="s">
        <v>5424</v>
      </c>
      <c r="O957" s="16">
        <v>510</v>
      </c>
      <c r="P957" s="15" t="s">
        <v>118</v>
      </c>
      <c r="Q957" s="15">
        <v>35000</v>
      </c>
      <c r="R957" s="15">
        <v>311400</v>
      </c>
      <c r="S957" s="15">
        <v>346400</v>
      </c>
      <c r="T957" s="15">
        <v>0.21</v>
      </c>
      <c r="U957" s="15" t="s">
        <v>3335</v>
      </c>
      <c r="V957" s="15" t="s">
        <v>76</v>
      </c>
      <c r="W957" s="16">
        <v>1</v>
      </c>
      <c r="X957" s="16">
        <v>1</v>
      </c>
      <c r="Y957" s="15">
        <v>8436</v>
      </c>
      <c r="Z957" s="15">
        <v>0.19400000000000001</v>
      </c>
      <c r="AA957" s="15" t="s">
        <v>6460</v>
      </c>
      <c r="AB957" s="15" t="s">
        <v>78</v>
      </c>
      <c r="AC957" s="15">
        <v>342000</v>
      </c>
      <c r="AD957" s="26">
        <v>42146</v>
      </c>
      <c r="AE957" s="15" t="s">
        <v>78</v>
      </c>
      <c r="AF957" s="15" t="s">
        <v>78</v>
      </c>
      <c r="AG957" s="16">
        <v>1</v>
      </c>
      <c r="AH957" s="15" t="s">
        <v>7601</v>
      </c>
      <c r="AI957" s="15" t="s">
        <v>78</v>
      </c>
      <c r="AJ957" s="15">
        <v>8436.3574218800004</v>
      </c>
      <c r="AK957" s="15">
        <v>384.31880653299999</v>
      </c>
      <c r="AL957" s="15">
        <v>3091028.7028700002</v>
      </c>
      <c r="AM957" s="15">
        <v>1425745.9598600001</v>
      </c>
      <c r="AN957" s="14"/>
      <c r="AO957" s="14"/>
      <c r="AP957" s="19">
        <v>35000</v>
      </c>
      <c r="AQ957" s="19">
        <v>300500</v>
      </c>
      <c r="AR957" s="19">
        <v>0</v>
      </c>
      <c r="AS957" s="19">
        <v>0</v>
      </c>
      <c r="AT957" s="19">
        <f t="shared" si="188"/>
        <v>335500</v>
      </c>
      <c r="AU957" s="19">
        <v>45000</v>
      </c>
      <c r="AV957" s="19">
        <v>3000</v>
      </c>
      <c r="AW957" s="19">
        <v>101675</v>
      </c>
      <c r="AX957" s="19">
        <v>0</v>
      </c>
      <c r="AY957" s="20">
        <f t="shared" si="197"/>
        <v>149675</v>
      </c>
      <c r="AZ957" s="19">
        <f t="shared" si="201"/>
        <v>185825</v>
      </c>
      <c r="BA957" s="21">
        <v>1.4712000000000001</v>
      </c>
      <c r="BB957" s="21">
        <v>2.0617000000000001</v>
      </c>
      <c r="BC957" s="22"/>
      <c r="BD957" s="19">
        <v>3355</v>
      </c>
      <c r="BE957" s="19">
        <f t="shared" si="209"/>
        <v>2733.8574000000003</v>
      </c>
      <c r="BF957" s="19">
        <f t="shared" si="210"/>
        <v>3831.1540250000003</v>
      </c>
      <c r="BG957" s="23">
        <v>3.4819999999999997E-2</v>
      </c>
      <c r="BH957" s="23">
        <f t="shared" si="211"/>
        <v>3.4819999999999997E-2</v>
      </c>
      <c r="BI957" s="19">
        <v>95.192914668</v>
      </c>
      <c r="BJ957" s="19">
        <v>133.40078315049999</v>
      </c>
      <c r="BK957" s="19">
        <f t="shared" si="207"/>
        <v>2638.6644853320004</v>
      </c>
      <c r="BL957" s="19">
        <f t="shared" si="207"/>
        <v>3697.7532418495002</v>
      </c>
      <c r="BM957" s="19">
        <v>0</v>
      </c>
      <c r="BN957" s="19">
        <v>342.75324184950023</v>
      </c>
      <c r="BO957" s="19">
        <f t="shared" si="206"/>
        <v>342.75324184950023</v>
      </c>
      <c r="BP957" s="24">
        <f t="shared" si="208"/>
        <v>2638.6644853320004</v>
      </c>
      <c r="BQ957" s="24">
        <f t="shared" si="208"/>
        <v>3355</v>
      </c>
      <c r="BR957" s="24">
        <f t="shared" si="212"/>
        <v>716.33551466799963</v>
      </c>
    </row>
    <row r="958" spans="1:71" s="25" customFormat="1" ht="14.25" x14ac:dyDescent="0.2">
      <c r="A958" s="14">
        <v>1298</v>
      </c>
      <c r="B958" s="14"/>
      <c r="C958" s="15"/>
      <c r="D958" s="16">
        <v>25207</v>
      </c>
      <c r="E958" s="15" t="s">
        <v>7602</v>
      </c>
      <c r="F958" s="15" t="s">
        <v>7603</v>
      </c>
      <c r="G958" s="17" t="s">
        <v>7604</v>
      </c>
      <c r="H958" s="17" t="s">
        <v>7605</v>
      </c>
      <c r="I958" s="17" t="s">
        <v>205</v>
      </c>
      <c r="J958" s="15" t="s">
        <v>7606</v>
      </c>
      <c r="K958" s="15" t="s">
        <v>7607</v>
      </c>
      <c r="L958" s="18" t="s">
        <v>7608</v>
      </c>
      <c r="M958" s="15" t="s">
        <v>6225</v>
      </c>
      <c r="N958" s="15" t="s">
        <v>6226</v>
      </c>
      <c r="O958" s="16">
        <v>510</v>
      </c>
      <c r="P958" s="15" t="s">
        <v>118</v>
      </c>
      <c r="Q958" s="15">
        <v>35000</v>
      </c>
      <c r="R958" s="15">
        <v>231600</v>
      </c>
      <c r="S958" s="15">
        <v>266600</v>
      </c>
      <c r="T958" s="15">
        <v>0.22</v>
      </c>
      <c r="U958" s="15" t="s">
        <v>3335</v>
      </c>
      <c r="V958" s="15" t="s">
        <v>76</v>
      </c>
      <c r="W958" s="16">
        <v>1</v>
      </c>
      <c r="X958" s="16">
        <v>1</v>
      </c>
      <c r="Y958" s="15">
        <v>9037</v>
      </c>
      <c r="Z958" s="15">
        <v>0.20699999999999999</v>
      </c>
      <c r="AA958" s="15" t="s">
        <v>6460</v>
      </c>
      <c r="AB958" s="15" t="s">
        <v>78</v>
      </c>
      <c r="AC958" s="15">
        <v>235000</v>
      </c>
      <c r="AD958" s="26">
        <v>40968</v>
      </c>
      <c r="AE958" s="15" t="s">
        <v>78</v>
      </c>
      <c r="AF958" s="15" t="s">
        <v>78</v>
      </c>
      <c r="AG958" s="16">
        <v>1</v>
      </c>
      <c r="AH958" s="15" t="s">
        <v>7609</v>
      </c>
      <c r="AI958" s="15" t="s">
        <v>78</v>
      </c>
      <c r="AJ958" s="15">
        <v>9037.2573242199996</v>
      </c>
      <c r="AK958" s="15">
        <v>403.912350011</v>
      </c>
      <c r="AL958" s="15">
        <v>3091094.9765900001</v>
      </c>
      <c r="AM958" s="15">
        <v>1425768.34632</v>
      </c>
      <c r="AN958" s="14"/>
      <c r="AO958" s="14"/>
      <c r="AP958" s="19">
        <v>35000</v>
      </c>
      <c r="AQ958" s="19">
        <v>214200</v>
      </c>
      <c r="AR958" s="19">
        <v>0</v>
      </c>
      <c r="AS958" s="19">
        <v>0</v>
      </c>
      <c r="AT958" s="19">
        <f t="shared" si="188"/>
        <v>249200</v>
      </c>
      <c r="AU958" s="19">
        <v>45000</v>
      </c>
      <c r="AV958" s="19">
        <v>0</v>
      </c>
      <c r="AW958" s="19">
        <v>71470</v>
      </c>
      <c r="AX958" s="19">
        <v>0</v>
      </c>
      <c r="AY958" s="20">
        <f t="shared" si="197"/>
        <v>116470</v>
      </c>
      <c r="AZ958" s="19">
        <f t="shared" si="201"/>
        <v>132730</v>
      </c>
      <c r="BA958" s="21">
        <v>1.4712000000000001</v>
      </c>
      <c r="BB958" s="21">
        <v>2.0617000000000001</v>
      </c>
      <c r="BC958" s="22"/>
      <c r="BD958" s="19">
        <v>2492</v>
      </c>
      <c r="BE958" s="19">
        <f t="shared" si="209"/>
        <v>1952.7237600000001</v>
      </c>
      <c r="BF958" s="19">
        <f t="shared" si="210"/>
        <v>2736.4944100000002</v>
      </c>
      <c r="BG958" s="23">
        <v>3.4819999999999997E-2</v>
      </c>
      <c r="BH958" s="23">
        <f t="shared" si="211"/>
        <v>3.4819999999999997E-2</v>
      </c>
      <c r="BI958" s="19">
        <v>67.993841323200002</v>
      </c>
      <c r="BJ958" s="19">
        <v>95.284735356200002</v>
      </c>
      <c r="BK958" s="19">
        <f t="shared" si="207"/>
        <v>1884.7299186768</v>
      </c>
      <c r="BL958" s="19">
        <f t="shared" si="207"/>
        <v>2641.2096746438001</v>
      </c>
      <c r="BM958" s="19">
        <v>0</v>
      </c>
      <c r="BN958" s="19">
        <v>149.2096746438001</v>
      </c>
      <c r="BO958" s="19">
        <f t="shared" si="206"/>
        <v>149.2096746438001</v>
      </c>
      <c r="BP958" s="24">
        <f t="shared" si="208"/>
        <v>1884.7299186768</v>
      </c>
      <c r="BQ958" s="24">
        <f t="shared" si="208"/>
        <v>2492</v>
      </c>
      <c r="BR958" s="24">
        <f t="shared" si="212"/>
        <v>607.27008132319997</v>
      </c>
    </row>
    <row r="959" spans="1:71" s="25" customFormat="1" ht="14.25" x14ac:dyDescent="0.2">
      <c r="A959" s="14">
        <v>1299</v>
      </c>
      <c r="B959" s="14"/>
      <c r="C959" s="15" t="s">
        <v>571</v>
      </c>
      <c r="D959" s="16">
        <v>3540</v>
      </c>
      <c r="E959" s="15" t="s">
        <v>7610</v>
      </c>
      <c r="F959" s="15" t="s">
        <v>7611</v>
      </c>
      <c r="G959" s="17" t="s">
        <v>7612</v>
      </c>
      <c r="H959" s="17" t="s">
        <v>7613</v>
      </c>
      <c r="I959" s="17" t="s">
        <v>86</v>
      </c>
      <c r="J959" s="15" t="s">
        <v>7614</v>
      </c>
      <c r="K959" s="15" t="s">
        <v>6467</v>
      </c>
      <c r="L959" s="18"/>
      <c r="M959" s="15"/>
      <c r="N959" s="15"/>
      <c r="O959" s="16"/>
      <c r="P959" s="15"/>
      <c r="Q959" s="15"/>
      <c r="R959" s="15"/>
      <c r="S959" s="15"/>
      <c r="T959" s="15"/>
      <c r="U959" s="15"/>
      <c r="V959" s="15"/>
      <c r="W959" s="16"/>
      <c r="X959" s="16"/>
      <c r="Y959" s="15"/>
      <c r="Z959" s="15"/>
      <c r="AA959" s="15"/>
      <c r="AB959" s="15"/>
      <c r="AC959" s="15"/>
      <c r="AD959" s="15"/>
      <c r="AE959" s="15"/>
      <c r="AF959" s="15"/>
      <c r="AG959" s="16"/>
      <c r="AH959" s="15"/>
      <c r="AI959" s="15"/>
      <c r="AJ959" s="15"/>
      <c r="AK959" s="15"/>
      <c r="AL959" s="15"/>
      <c r="AM959" s="15"/>
      <c r="AN959" s="14"/>
      <c r="AO959" s="14"/>
      <c r="AP959" s="19"/>
      <c r="AQ959" s="19"/>
      <c r="AR959" s="19"/>
      <c r="AS959" s="19"/>
      <c r="AT959" s="19"/>
      <c r="AU959" s="19"/>
      <c r="AV959" s="19"/>
      <c r="AW959" s="19"/>
      <c r="AX959" s="19"/>
      <c r="AY959" s="20"/>
      <c r="AZ959" s="19"/>
      <c r="BA959" s="21"/>
      <c r="BB959" s="21"/>
      <c r="BC959" s="22"/>
      <c r="BD959" s="19">
        <v>0</v>
      </c>
      <c r="BE959" s="19"/>
      <c r="BF959" s="19"/>
      <c r="BG959" s="23"/>
      <c r="BH959" s="23"/>
      <c r="BI959" s="19">
        <v>0</v>
      </c>
      <c r="BJ959" s="19">
        <v>0</v>
      </c>
      <c r="BK959" s="19"/>
      <c r="BL959" s="19"/>
      <c r="BM959" s="19">
        <v>0</v>
      </c>
      <c r="BN959" s="19">
        <v>0</v>
      </c>
      <c r="BO959" s="19"/>
      <c r="BP959" s="24"/>
      <c r="BQ959" s="24"/>
      <c r="BR959" s="24"/>
    </row>
    <row r="960" spans="1:71" s="25" customFormat="1" ht="14.25" x14ac:dyDescent="0.2">
      <c r="A960" s="14">
        <v>1300</v>
      </c>
      <c r="B960" s="14"/>
      <c r="C960" s="15"/>
      <c r="D960" s="16">
        <v>19558</v>
      </c>
      <c r="E960" s="15" t="s">
        <v>7615</v>
      </c>
      <c r="F960" s="15" t="s">
        <v>7616</v>
      </c>
      <c r="G960" s="17" t="s">
        <v>7617</v>
      </c>
      <c r="H960" s="17" t="s">
        <v>7618</v>
      </c>
      <c r="I960" s="17" t="s">
        <v>86</v>
      </c>
      <c r="J960" s="15" t="s">
        <v>7619</v>
      </c>
      <c r="K960" s="15" t="s">
        <v>5772</v>
      </c>
      <c r="L960" s="18" t="s">
        <v>7620</v>
      </c>
      <c r="M960" s="15" t="s">
        <v>3654</v>
      </c>
      <c r="N960" s="15" t="s">
        <v>3655</v>
      </c>
      <c r="O960" s="16">
        <v>650</v>
      </c>
      <c r="P960" s="15" t="s">
        <v>6405</v>
      </c>
      <c r="Q960" s="15">
        <v>1100</v>
      </c>
      <c r="R960" s="15">
        <v>0</v>
      </c>
      <c r="S960" s="15">
        <v>1100</v>
      </c>
      <c r="T960" s="15">
        <v>1.46</v>
      </c>
      <c r="U960" s="15" t="s">
        <v>3335</v>
      </c>
      <c r="V960" s="15" t="s">
        <v>76</v>
      </c>
      <c r="W960" s="16">
        <v>0</v>
      </c>
      <c r="X960" s="16">
        <v>0</v>
      </c>
      <c r="Y960" s="15">
        <v>65220</v>
      </c>
      <c r="Z960" s="15">
        <v>1.4970000000000001</v>
      </c>
      <c r="AA960" s="15" t="s">
        <v>78</v>
      </c>
      <c r="AB960" s="15" t="s">
        <v>78</v>
      </c>
      <c r="AC960" s="15">
        <v>0</v>
      </c>
      <c r="AD960" s="15"/>
      <c r="AE960" s="15" t="s">
        <v>78</v>
      </c>
      <c r="AF960" s="15" t="s">
        <v>78</v>
      </c>
      <c r="AG960" s="16">
        <v>1</v>
      </c>
      <c r="AH960" s="15" t="s">
        <v>7621</v>
      </c>
      <c r="AI960" s="15" t="s">
        <v>78</v>
      </c>
      <c r="AJ960" s="15">
        <v>65219.777832</v>
      </c>
      <c r="AK960" s="15">
        <v>1141.74493917</v>
      </c>
      <c r="AL960" s="15">
        <v>3091984.3580299998</v>
      </c>
      <c r="AM960" s="15">
        <v>1423127.4062600001</v>
      </c>
      <c r="AN960" s="14"/>
      <c r="AO960" s="14"/>
      <c r="AP960" s="19">
        <v>0</v>
      </c>
      <c r="AQ960" s="19">
        <v>0</v>
      </c>
      <c r="AR960" s="19">
        <v>1100</v>
      </c>
      <c r="AS960" s="19">
        <v>0</v>
      </c>
      <c r="AT960" s="19">
        <f t="shared" si="188"/>
        <v>1100</v>
      </c>
      <c r="AU960" s="19">
        <v>0</v>
      </c>
      <c r="AV960" s="19">
        <v>0</v>
      </c>
      <c r="AW960" s="19">
        <v>0</v>
      </c>
      <c r="AX960" s="19">
        <v>1100</v>
      </c>
      <c r="AY960" s="20">
        <f t="shared" ref="AY960:AY1023" si="213">SUM(AU960:AX960)</f>
        <v>1100</v>
      </c>
      <c r="AZ960" s="19">
        <f t="shared" ref="AZ960:AZ1023" si="214">AT960-AY960</f>
        <v>0</v>
      </c>
      <c r="BA960" s="21">
        <v>1.4712000000000001</v>
      </c>
      <c r="BB960" s="21">
        <v>2.0617000000000001</v>
      </c>
      <c r="BC960" s="22"/>
      <c r="BD960" s="19">
        <v>22</v>
      </c>
      <c r="BE960" s="19">
        <f t="shared" si="209"/>
        <v>0</v>
      </c>
      <c r="BF960" s="19">
        <f t="shared" si="210"/>
        <v>0</v>
      </c>
      <c r="BG960" s="23">
        <v>3.4819999999999997E-2</v>
      </c>
      <c r="BH960" s="23">
        <f t="shared" si="211"/>
        <v>3.4819999999999997E-2</v>
      </c>
      <c r="BI960" s="19">
        <v>0</v>
      </c>
      <c r="BJ960" s="19">
        <v>0</v>
      </c>
      <c r="BK960" s="19">
        <f t="shared" si="207"/>
        <v>0</v>
      </c>
      <c r="BL960" s="19">
        <f t="shared" si="207"/>
        <v>0</v>
      </c>
      <c r="BM960" s="19">
        <v>0</v>
      </c>
      <c r="BN960" s="19">
        <v>0</v>
      </c>
      <c r="BO960" s="19">
        <f t="shared" si="206"/>
        <v>0</v>
      </c>
      <c r="BP960" s="24">
        <f t="shared" si="208"/>
        <v>0</v>
      </c>
      <c r="BQ960" s="24">
        <f t="shared" si="208"/>
        <v>0</v>
      </c>
      <c r="BR960" s="24">
        <f t="shared" si="212"/>
        <v>0</v>
      </c>
      <c r="BS960" s="25" t="s">
        <v>292</v>
      </c>
    </row>
    <row r="961" spans="1:71" s="25" customFormat="1" ht="14.25" x14ac:dyDescent="0.2">
      <c r="A961" s="14">
        <v>1301</v>
      </c>
      <c r="B961" s="14"/>
      <c r="C961" s="15"/>
      <c r="D961" s="16">
        <v>13427</v>
      </c>
      <c r="E961" s="15" t="s">
        <v>7622</v>
      </c>
      <c r="F961" s="15" t="s">
        <v>7623</v>
      </c>
      <c r="G961" s="17" t="s">
        <v>7617</v>
      </c>
      <c r="H961" s="17" t="s">
        <v>7618</v>
      </c>
      <c r="I961" s="17" t="s">
        <v>86</v>
      </c>
      <c r="J961" s="15" t="s">
        <v>7624</v>
      </c>
      <c r="K961" s="15" t="s">
        <v>86</v>
      </c>
      <c r="L961" s="18" t="s">
        <v>7625</v>
      </c>
      <c r="M961" s="15" t="s">
        <v>7626</v>
      </c>
      <c r="N961" s="15" t="s">
        <v>7627</v>
      </c>
      <c r="O961" s="16">
        <v>511</v>
      </c>
      <c r="P961" s="15" t="s">
        <v>569</v>
      </c>
      <c r="Q961" s="15">
        <v>15700</v>
      </c>
      <c r="R961" s="15">
        <v>73800</v>
      </c>
      <c r="S961" s="15">
        <v>89500</v>
      </c>
      <c r="T961" s="15">
        <v>0.54</v>
      </c>
      <c r="U961" s="15" t="s">
        <v>3335</v>
      </c>
      <c r="V961" s="15" t="s">
        <v>76</v>
      </c>
      <c r="W961" s="16">
        <v>1</v>
      </c>
      <c r="X961" s="16">
        <v>1</v>
      </c>
      <c r="Y961" s="15">
        <v>15954</v>
      </c>
      <c r="Z961" s="15">
        <v>0.36599999999999999</v>
      </c>
      <c r="AA961" s="15" t="s">
        <v>78</v>
      </c>
      <c r="AB961" s="15" t="s">
        <v>78</v>
      </c>
      <c r="AC961" s="15">
        <v>95000</v>
      </c>
      <c r="AD961" s="26">
        <v>40445</v>
      </c>
      <c r="AE961" s="15" t="s">
        <v>1555</v>
      </c>
      <c r="AF961" s="15" t="s">
        <v>7628</v>
      </c>
      <c r="AG961" s="16">
        <v>1</v>
      </c>
      <c r="AH961" s="15" t="s">
        <v>7629</v>
      </c>
      <c r="AI961" s="15" t="s">
        <v>78</v>
      </c>
      <c r="AJ961" s="15">
        <v>15954.0039063</v>
      </c>
      <c r="AK961" s="15">
        <v>504.04688537300001</v>
      </c>
      <c r="AL961" s="15">
        <v>3092101.58446</v>
      </c>
      <c r="AM961" s="15">
        <v>1423044.45982</v>
      </c>
      <c r="AN961" s="14"/>
      <c r="AO961" s="14"/>
      <c r="AP961" s="19">
        <v>15700</v>
      </c>
      <c r="AQ961" s="19">
        <v>73000</v>
      </c>
      <c r="AR961" s="19">
        <v>0</v>
      </c>
      <c r="AS961" s="19">
        <v>0</v>
      </c>
      <c r="AT961" s="19">
        <f t="shared" si="188"/>
        <v>88700</v>
      </c>
      <c r="AU961" s="19">
        <v>45000</v>
      </c>
      <c r="AV961" s="19">
        <v>3000</v>
      </c>
      <c r="AW961" s="19">
        <v>15295</v>
      </c>
      <c r="AX961" s="19">
        <v>0</v>
      </c>
      <c r="AY961" s="20">
        <f t="shared" si="213"/>
        <v>63295</v>
      </c>
      <c r="AZ961" s="19">
        <f t="shared" si="214"/>
        <v>25405</v>
      </c>
      <c r="BA961" s="21">
        <v>1.4712000000000001</v>
      </c>
      <c r="BB961" s="21">
        <v>2.0617000000000001</v>
      </c>
      <c r="BC961" s="22"/>
      <c r="BD961" s="19">
        <v>887</v>
      </c>
      <c r="BE961" s="19">
        <f t="shared" si="209"/>
        <v>373.75836000000004</v>
      </c>
      <c r="BF961" s="19">
        <f t="shared" si="210"/>
        <v>523.77488500000004</v>
      </c>
      <c r="BG961" s="23">
        <v>3.4819999999999997E-2</v>
      </c>
      <c r="BH961" s="23">
        <f t="shared" si="211"/>
        <v>3.4819999999999997E-2</v>
      </c>
      <c r="BI961" s="19">
        <v>13.0142660952</v>
      </c>
      <c r="BJ961" s="19">
        <v>18.2378414957</v>
      </c>
      <c r="BK961" s="19">
        <f t="shared" si="207"/>
        <v>360.74409390480002</v>
      </c>
      <c r="BL961" s="19">
        <f t="shared" si="207"/>
        <v>505.53704350430002</v>
      </c>
      <c r="BM961" s="19">
        <v>0</v>
      </c>
      <c r="BN961" s="19">
        <v>0</v>
      </c>
      <c r="BO961" s="19">
        <f t="shared" si="206"/>
        <v>0</v>
      </c>
      <c r="BP961" s="24">
        <f t="shared" si="208"/>
        <v>360.74409390480002</v>
      </c>
      <c r="BQ961" s="24">
        <f t="shared" si="208"/>
        <v>505.53704350430002</v>
      </c>
      <c r="BR961" s="24">
        <f t="shared" si="212"/>
        <v>144.79294959949999</v>
      </c>
    </row>
    <row r="962" spans="1:71" s="25" customFormat="1" ht="14.25" x14ac:dyDescent="0.2">
      <c r="A962" s="14">
        <v>1302</v>
      </c>
      <c r="B962" s="14"/>
      <c r="C962" s="15"/>
      <c r="D962" s="16">
        <v>17109</v>
      </c>
      <c r="E962" s="15" t="s">
        <v>7630</v>
      </c>
      <c r="F962" s="15" t="s">
        <v>7631</v>
      </c>
      <c r="G962" s="17" t="s">
        <v>7632</v>
      </c>
      <c r="H962" s="17" t="s">
        <v>7633</v>
      </c>
      <c r="I962" s="17" t="s">
        <v>86</v>
      </c>
      <c r="J962" s="15" t="s">
        <v>7634</v>
      </c>
      <c r="K962" s="15" t="s">
        <v>7275</v>
      </c>
      <c r="L962" s="18" t="s">
        <v>7635</v>
      </c>
      <c r="M962" s="15" t="s">
        <v>3654</v>
      </c>
      <c r="N962" s="15" t="s">
        <v>3655</v>
      </c>
      <c r="O962" s="16">
        <v>685</v>
      </c>
      <c r="P962" s="15" t="s">
        <v>1315</v>
      </c>
      <c r="Q962" s="15">
        <v>84800</v>
      </c>
      <c r="R962" s="15">
        <v>271200</v>
      </c>
      <c r="S962" s="15">
        <v>356000</v>
      </c>
      <c r="T962" s="15">
        <v>1.06</v>
      </c>
      <c r="U962" s="15" t="s">
        <v>3335</v>
      </c>
      <c r="V962" s="15" t="s">
        <v>76</v>
      </c>
      <c r="W962" s="16">
        <v>1</v>
      </c>
      <c r="X962" s="16">
        <v>0</v>
      </c>
      <c r="Y962" s="15">
        <v>47552</v>
      </c>
      <c r="Z962" s="15">
        <v>1.0920000000000001</v>
      </c>
      <c r="AA962" s="15" t="s">
        <v>78</v>
      </c>
      <c r="AB962" s="15" t="s">
        <v>78</v>
      </c>
      <c r="AC962" s="15">
        <v>0</v>
      </c>
      <c r="AD962" s="15"/>
      <c r="AE962" s="15" t="s">
        <v>1056</v>
      </c>
      <c r="AF962" s="15" t="s">
        <v>7636</v>
      </c>
      <c r="AG962" s="16">
        <v>1</v>
      </c>
      <c r="AH962" s="15" t="s">
        <v>7637</v>
      </c>
      <c r="AI962" s="15" t="s">
        <v>78</v>
      </c>
      <c r="AJ962" s="15">
        <v>47552.0175781</v>
      </c>
      <c r="AK962" s="15">
        <v>897.34407365100003</v>
      </c>
      <c r="AL962" s="15">
        <v>3092074.4141600002</v>
      </c>
      <c r="AM962" s="15">
        <v>1422850.0090600001</v>
      </c>
      <c r="AN962" s="14"/>
      <c r="AO962" s="14"/>
      <c r="AP962" s="19">
        <v>0</v>
      </c>
      <c r="AQ962" s="19">
        <v>0</v>
      </c>
      <c r="AR962" s="19">
        <v>84800</v>
      </c>
      <c r="AS962" s="19">
        <v>268400</v>
      </c>
      <c r="AT962" s="19">
        <f t="shared" si="188"/>
        <v>353200</v>
      </c>
      <c r="AU962" s="19">
        <v>0</v>
      </c>
      <c r="AV962" s="19">
        <v>0</v>
      </c>
      <c r="AW962" s="19">
        <v>0</v>
      </c>
      <c r="AX962" s="19">
        <v>353200</v>
      </c>
      <c r="AY962" s="20">
        <f t="shared" si="213"/>
        <v>353200</v>
      </c>
      <c r="AZ962" s="19">
        <f t="shared" si="214"/>
        <v>0</v>
      </c>
      <c r="BA962" s="21">
        <v>1.4712000000000001</v>
      </c>
      <c r="BB962" s="21">
        <v>2.0617000000000001</v>
      </c>
      <c r="BC962" s="22"/>
      <c r="BD962" s="19">
        <v>10596</v>
      </c>
      <c r="BE962" s="19">
        <f t="shared" si="209"/>
        <v>0</v>
      </c>
      <c r="BF962" s="19">
        <f t="shared" si="210"/>
        <v>0</v>
      </c>
      <c r="BG962" s="23">
        <v>3.4819999999999997E-2</v>
      </c>
      <c r="BH962" s="23">
        <f t="shared" si="211"/>
        <v>3.4819999999999997E-2</v>
      </c>
      <c r="BI962" s="19">
        <v>0</v>
      </c>
      <c r="BJ962" s="19">
        <v>0</v>
      </c>
      <c r="BK962" s="19">
        <f t="shared" ref="BK962:BL977" si="215">BE962-BI962</f>
        <v>0</v>
      </c>
      <c r="BL962" s="19">
        <f t="shared" si="215"/>
        <v>0</v>
      </c>
      <c r="BM962" s="19">
        <v>0</v>
      </c>
      <c r="BN962" s="19">
        <v>0</v>
      </c>
      <c r="BO962" s="19">
        <f t="shared" si="206"/>
        <v>0</v>
      </c>
      <c r="BP962" s="24">
        <f t="shared" ref="BP962:BQ977" si="216">BK962-BM962</f>
        <v>0</v>
      </c>
      <c r="BQ962" s="24">
        <f t="shared" si="216"/>
        <v>0</v>
      </c>
      <c r="BR962" s="24">
        <f t="shared" si="212"/>
        <v>0</v>
      </c>
      <c r="BS962" s="25" t="s">
        <v>292</v>
      </c>
    </row>
    <row r="963" spans="1:71" s="25" customFormat="1" ht="14.25" x14ac:dyDescent="0.2">
      <c r="A963" s="14">
        <v>1641</v>
      </c>
      <c r="B963" s="14"/>
      <c r="C963" s="15" t="s">
        <v>176</v>
      </c>
      <c r="D963" s="16">
        <v>22475</v>
      </c>
      <c r="E963" s="15" t="s">
        <v>7638</v>
      </c>
      <c r="F963" s="15" t="s">
        <v>7639</v>
      </c>
      <c r="G963" s="17" t="s">
        <v>7640</v>
      </c>
      <c r="H963" s="17" t="s">
        <v>7641</v>
      </c>
      <c r="I963" s="17" t="s">
        <v>86</v>
      </c>
      <c r="J963" s="15" t="s">
        <v>7642</v>
      </c>
      <c r="K963" s="15" t="s">
        <v>86</v>
      </c>
      <c r="L963" s="18" t="s">
        <v>78</v>
      </c>
      <c r="M963" s="15" t="s">
        <v>78</v>
      </c>
      <c r="N963" s="15" t="s">
        <v>78</v>
      </c>
      <c r="O963" s="16">
        <v>0</v>
      </c>
      <c r="P963" s="15" t="s">
        <v>78</v>
      </c>
      <c r="Q963" s="15">
        <v>0</v>
      </c>
      <c r="R963" s="15">
        <v>0</v>
      </c>
      <c r="S963" s="15">
        <v>0</v>
      </c>
      <c r="T963" s="15">
        <v>0</v>
      </c>
      <c r="U963" s="15" t="s">
        <v>3335</v>
      </c>
      <c r="V963" s="15" t="s">
        <v>78</v>
      </c>
      <c r="W963" s="16">
        <v>0</v>
      </c>
      <c r="X963" s="16">
        <v>0</v>
      </c>
      <c r="Y963" s="15">
        <v>56588</v>
      </c>
      <c r="Z963" s="15">
        <v>1.2989999999999999</v>
      </c>
      <c r="AA963" s="15" t="s">
        <v>3336</v>
      </c>
      <c r="AB963" s="15" t="s">
        <v>3337</v>
      </c>
      <c r="AC963" s="15">
        <v>0</v>
      </c>
      <c r="AD963" s="15"/>
      <c r="AE963" s="15" t="s">
        <v>78</v>
      </c>
      <c r="AF963" s="15" t="s">
        <v>78</v>
      </c>
      <c r="AG963" s="16">
        <v>0</v>
      </c>
      <c r="AH963" s="15" t="s">
        <v>7643</v>
      </c>
      <c r="AI963" s="15" t="s">
        <v>78</v>
      </c>
      <c r="AJ963" s="15">
        <v>56588.4394531</v>
      </c>
      <c r="AK963" s="15">
        <v>2992.6402900100002</v>
      </c>
      <c r="AL963" s="15">
        <v>3086750.3817699999</v>
      </c>
      <c r="AM963" s="15">
        <v>1425281.30635</v>
      </c>
      <c r="AN963" s="14"/>
      <c r="AO963" s="14"/>
      <c r="AP963" s="19">
        <v>0</v>
      </c>
      <c r="AQ963" s="19">
        <v>0</v>
      </c>
      <c r="AR963" s="19">
        <v>0</v>
      </c>
      <c r="AS963" s="19">
        <v>0</v>
      </c>
      <c r="AT963" s="19">
        <f t="shared" si="188"/>
        <v>0</v>
      </c>
      <c r="AU963" s="19">
        <v>0</v>
      </c>
      <c r="AV963" s="19">
        <v>0</v>
      </c>
      <c r="AW963" s="19">
        <v>0</v>
      </c>
      <c r="AX963" s="19">
        <v>0</v>
      </c>
      <c r="AY963" s="20">
        <f t="shared" si="213"/>
        <v>0</v>
      </c>
      <c r="AZ963" s="19">
        <f t="shared" si="214"/>
        <v>0</v>
      </c>
      <c r="BA963" s="21">
        <v>1.4712000000000001</v>
      </c>
      <c r="BB963" s="21">
        <v>2.0617000000000001</v>
      </c>
      <c r="BC963" s="22"/>
      <c r="BD963" s="19">
        <v>0</v>
      </c>
      <c r="BE963" s="19">
        <f t="shared" si="209"/>
        <v>0</v>
      </c>
      <c r="BF963" s="19">
        <f t="shared" si="210"/>
        <v>0</v>
      </c>
      <c r="BG963" s="23">
        <v>3.4819999999999997E-2</v>
      </c>
      <c r="BH963" s="23">
        <f t="shared" si="211"/>
        <v>3.4819999999999997E-2</v>
      </c>
      <c r="BI963" s="19">
        <v>0</v>
      </c>
      <c r="BJ963" s="19">
        <v>0</v>
      </c>
      <c r="BK963" s="19">
        <f t="shared" si="215"/>
        <v>0</v>
      </c>
      <c r="BL963" s="19">
        <f t="shared" si="215"/>
        <v>0</v>
      </c>
      <c r="BM963" s="19">
        <v>0</v>
      </c>
      <c r="BN963" s="19">
        <v>0</v>
      </c>
      <c r="BO963" s="19">
        <f t="shared" si="206"/>
        <v>0</v>
      </c>
      <c r="BP963" s="24">
        <f t="shared" si="216"/>
        <v>0</v>
      </c>
      <c r="BQ963" s="24">
        <f t="shared" si="216"/>
        <v>0</v>
      </c>
      <c r="BR963" s="24">
        <f t="shared" si="212"/>
        <v>0</v>
      </c>
    </row>
    <row r="964" spans="1:71" s="25" customFormat="1" ht="14.25" x14ac:dyDescent="0.2">
      <c r="A964" s="14">
        <v>1303</v>
      </c>
      <c r="B964" s="14"/>
      <c r="C964" s="15"/>
      <c r="D964" s="16">
        <v>17936</v>
      </c>
      <c r="E964" s="15" t="s">
        <v>7644</v>
      </c>
      <c r="F964" s="15" t="s">
        <v>7645</v>
      </c>
      <c r="G964" s="17" t="s">
        <v>7646</v>
      </c>
      <c r="H964" s="17" t="s">
        <v>7647</v>
      </c>
      <c r="I964" s="17" t="s">
        <v>86</v>
      </c>
      <c r="J964" s="15" t="s">
        <v>7648</v>
      </c>
      <c r="K964" s="15" t="s">
        <v>7004</v>
      </c>
      <c r="L964" s="18" t="s">
        <v>7649</v>
      </c>
      <c r="M964" s="15" t="s">
        <v>7650</v>
      </c>
      <c r="N964" s="15" t="s">
        <v>7651</v>
      </c>
      <c r="O964" s="16">
        <v>419</v>
      </c>
      <c r="P964" s="15" t="s">
        <v>895</v>
      </c>
      <c r="Q964" s="15">
        <v>37200</v>
      </c>
      <c r="R964" s="15">
        <v>91100</v>
      </c>
      <c r="S964" s="15">
        <v>128300</v>
      </c>
      <c r="T964" s="15">
        <v>0.26</v>
      </c>
      <c r="U964" s="15" t="s">
        <v>3335</v>
      </c>
      <c r="V964" s="15" t="s">
        <v>76</v>
      </c>
      <c r="W964" s="16">
        <v>1</v>
      </c>
      <c r="X964" s="16">
        <v>1</v>
      </c>
      <c r="Y964" s="15">
        <v>11202</v>
      </c>
      <c r="Z964" s="15">
        <v>0.25700000000000001</v>
      </c>
      <c r="AA964" s="15" t="s">
        <v>7652</v>
      </c>
      <c r="AB964" s="15" t="s">
        <v>7653</v>
      </c>
      <c r="AC964" s="15">
        <v>0</v>
      </c>
      <c r="AD964" s="26">
        <v>42244</v>
      </c>
      <c r="AE964" s="15" t="s">
        <v>211</v>
      </c>
      <c r="AF964" s="15" t="s">
        <v>3779</v>
      </c>
      <c r="AG964" s="16">
        <v>1</v>
      </c>
      <c r="AH964" s="15" t="s">
        <v>7654</v>
      </c>
      <c r="AI964" s="15" t="s">
        <v>78</v>
      </c>
      <c r="AJ964" s="15">
        <v>11201.5625</v>
      </c>
      <c r="AK964" s="15">
        <v>426.89344696400002</v>
      </c>
      <c r="AL964" s="15">
        <v>3093430.3315499998</v>
      </c>
      <c r="AM964" s="15">
        <v>1426241.2849900001</v>
      </c>
      <c r="AN964" s="14"/>
      <c r="AO964" s="14"/>
      <c r="AP964" s="19">
        <v>0</v>
      </c>
      <c r="AQ964" s="19">
        <v>0</v>
      </c>
      <c r="AR964" s="19">
        <v>37200</v>
      </c>
      <c r="AS964" s="19">
        <v>86100</v>
      </c>
      <c r="AT964" s="19">
        <f t="shared" si="188"/>
        <v>123300</v>
      </c>
      <c r="AU964" s="19">
        <v>0</v>
      </c>
      <c r="AV964" s="19">
        <v>0</v>
      </c>
      <c r="AW964" s="19">
        <v>0</v>
      </c>
      <c r="AX964" s="19">
        <v>0</v>
      </c>
      <c r="AY964" s="20">
        <f t="shared" si="213"/>
        <v>0</v>
      </c>
      <c r="AZ964" s="19">
        <f t="shared" si="214"/>
        <v>123300</v>
      </c>
      <c r="BA964" s="21">
        <v>1.4712000000000001</v>
      </c>
      <c r="BB964" s="21">
        <v>2.0617000000000001</v>
      </c>
      <c r="BC964" s="22"/>
      <c r="BD964" s="19">
        <v>2468</v>
      </c>
      <c r="BE964" s="19">
        <f t="shared" si="209"/>
        <v>1813.9896000000001</v>
      </c>
      <c r="BF964" s="19">
        <f t="shared" si="210"/>
        <v>2542.0761000000002</v>
      </c>
      <c r="BG964" s="23">
        <v>3.4819999999999997E-2</v>
      </c>
      <c r="BH964" s="23">
        <f t="shared" si="211"/>
        <v>3.4819999999999997E-2</v>
      </c>
      <c r="BI964" s="19">
        <v>0</v>
      </c>
      <c r="BJ964" s="19">
        <v>0</v>
      </c>
      <c r="BK964" s="19">
        <f t="shared" si="215"/>
        <v>1813.9896000000001</v>
      </c>
      <c r="BL964" s="19">
        <f t="shared" si="215"/>
        <v>2542.0761000000002</v>
      </c>
      <c r="BM964" s="19">
        <v>0</v>
      </c>
      <c r="BN964" s="19">
        <v>75.952700000000277</v>
      </c>
      <c r="BO964" s="19">
        <f t="shared" si="206"/>
        <v>75.952700000000277</v>
      </c>
      <c r="BP964" s="24">
        <f t="shared" si="216"/>
        <v>1813.9896000000001</v>
      </c>
      <c r="BQ964" s="24">
        <f t="shared" si="216"/>
        <v>2466.1233999999999</v>
      </c>
      <c r="BR964" s="24">
        <f t="shared" si="212"/>
        <v>652.13379999999984</v>
      </c>
    </row>
    <row r="965" spans="1:71" s="25" customFormat="1" ht="14.25" x14ac:dyDescent="0.2">
      <c r="A965" s="14">
        <v>1304</v>
      </c>
      <c r="B965" s="14"/>
      <c r="C965" s="15"/>
      <c r="D965" s="16">
        <v>35384</v>
      </c>
      <c r="E965" s="15" t="s">
        <v>7655</v>
      </c>
      <c r="F965" s="15" t="s">
        <v>7656</v>
      </c>
      <c r="G965" s="17" t="s">
        <v>7657</v>
      </c>
      <c r="H965" s="17" t="s">
        <v>7658</v>
      </c>
      <c r="I965" s="17" t="s">
        <v>86</v>
      </c>
      <c r="J965" s="15" t="s">
        <v>7659</v>
      </c>
      <c r="K965" s="15" t="s">
        <v>86</v>
      </c>
      <c r="L965" s="18" t="s">
        <v>7660</v>
      </c>
      <c r="M965" s="15" t="s">
        <v>7650</v>
      </c>
      <c r="N965" s="15" t="s">
        <v>7651</v>
      </c>
      <c r="O965" s="16">
        <v>510</v>
      </c>
      <c r="P965" s="15" t="s">
        <v>118</v>
      </c>
      <c r="Q965" s="15">
        <v>32000</v>
      </c>
      <c r="R965" s="15">
        <v>72500</v>
      </c>
      <c r="S965" s="15">
        <v>104500</v>
      </c>
      <c r="T965" s="15">
        <v>0.22</v>
      </c>
      <c r="U965" s="15" t="s">
        <v>3335</v>
      </c>
      <c r="V965" s="15" t="s">
        <v>76</v>
      </c>
      <c r="W965" s="16">
        <v>1</v>
      </c>
      <c r="X965" s="16">
        <v>1</v>
      </c>
      <c r="Y965" s="15">
        <v>9631</v>
      </c>
      <c r="Z965" s="15">
        <v>0.221</v>
      </c>
      <c r="AA965" s="15" t="s">
        <v>7652</v>
      </c>
      <c r="AB965" s="15" t="s">
        <v>7653</v>
      </c>
      <c r="AC965" s="15">
        <v>104600</v>
      </c>
      <c r="AD965" s="26">
        <v>37973</v>
      </c>
      <c r="AE965" s="15" t="s">
        <v>147</v>
      </c>
      <c r="AF965" s="15" t="s">
        <v>7661</v>
      </c>
      <c r="AG965" s="16">
        <v>1</v>
      </c>
      <c r="AH965" s="15" t="s">
        <v>7662</v>
      </c>
      <c r="AI965" s="15" t="s">
        <v>78</v>
      </c>
      <c r="AJ965" s="15">
        <v>9630.5952148399992</v>
      </c>
      <c r="AK965" s="15">
        <v>400.76409862200001</v>
      </c>
      <c r="AL965" s="15">
        <v>3093431.24016</v>
      </c>
      <c r="AM965" s="15">
        <v>1426154.78791</v>
      </c>
      <c r="AN965" s="14"/>
      <c r="AO965" s="14"/>
      <c r="AP965" s="19">
        <v>32000</v>
      </c>
      <c r="AQ965" s="19">
        <v>68500</v>
      </c>
      <c r="AR965" s="19">
        <v>0</v>
      </c>
      <c r="AS965" s="19">
        <v>0</v>
      </c>
      <c r="AT965" s="19">
        <f t="shared" si="188"/>
        <v>100500</v>
      </c>
      <c r="AU965" s="19">
        <v>45000</v>
      </c>
      <c r="AV965" s="19">
        <v>3000</v>
      </c>
      <c r="AW965" s="19">
        <v>19425</v>
      </c>
      <c r="AX965" s="19">
        <v>0</v>
      </c>
      <c r="AY965" s="20">
        <f t="shared" si="213"/>
        <v>67425</v>
      </c>
      <c r="AZ965" s="19">
        <f t="shared" si="214"/>
        <v>33075</v>
      </c>
      <c r="BA965" s="21">
        <v>1.4712000000000001</v>
      </c>
      <c r="BB965" s="21">
        <v>2.0617000000000001</v>
      </c>
      <c r="BC965" s="22"/>
      <c r="BD965" s="19">
        <v>1005</v>
      </c>
      <c r="BE965" s="19">
        <f t="shared" si="209"/>
        <v>486.5994</v>
      </c>
      <c r="BF965" s="19">
        <f t="shared" si="210"/>
        <v>681.90727500000003</v>
      </c>
      <c r="BG965" s="23">
        <v>3.4819999999999997E-2</v>
      </c>
      <c r="BH965" s="23">
        <f t="shared" si="211"/>
        <v>3.4819999999999997E-2</v>
      </c>
      <c r="BI965" s="19">
        <v>16.943391108</v>
      </c>
      <c r="BJ965" s="19">
        <v>23.7440113155</v>
      </c>
      <c r="BK965" s="19">
        <f t="shared" si="215"/>
        <v>469.65600889199999</v>
      </c>
      <c r="BL965" s="19">
        <f t="shared" si="215"/>
        <v>658.16326368450007</v>
      </c>
      <c r="BM965" s="19">
        <v>0</v>
      </c>
      <c r="BN965" s="19">
        <v>0</v>
      </c>
      <c r="BO965" s="19">
        <f t="shared" si="206"/>
        <v>0</v>
      </c>
      <c r="BP965" s="24">
        <f t="shared" si="216"/>
        <v>469.65600889199999</v>
      </c>
      <c r="BQ965" s="24">
        <f t="shared" si="216"/>
        <v>658.16326368450007</v>
      </c>
      <c r="BR965" s="24">
        <f t="shared" si="212"/>
        <v>188.50725479250008</v>
      </c>
    </row>
    <row r="966" spans="1:71" s="25" customFormat="1" ht="14.25" x14ac:dyDescent="0.2">
      <c r="A966" s="14">
        <v>1305</v>
      </c>
      <c r="B966" s="14"/>
      <c r="C966" s="15"/>
      <c r="D966" s="16">
        <v>19251</v>
      </c>
      <c r="E966" s="15" t="s">
        <v>7663</v>
      </c>
      <c r="F966" s="15" t="s">
        <v>7664</v>
      </c>
      <c r="G966" s="17" t="s">
        <v>7665</v>
      </c>
      <c r="H966" s="17" t="s">
        <v>7666</v>
      </c>
      <c r="I966" s="17" t="s">
        <v>86</v>
      </c>
      <c r="J966" s="15" t="s">
        <v>7667</v>
      </c>
      <c r="K966" s="15" t="s">
        <v>7668</v>
      </c>
      <c r="L966" s="18" t="s">
        <v>7669</v>
      </c>
      <c r="M966" s="15" t="s">
        <v>7650</v>
      </c>
      <c r="N966" s="15" t="s">
        <v>7651</v>
      </c>
      <c r="O966" s="16">
        <v>510</v>
      </c>
      <c r="P966" s="15" t="s">
        <v>118</v>
      </c>
      <c r="Q966" s="15">
        <v>32000</v>
      </c>
      <c r="R966" s="15">
        <v>102300</v>
      </c>
      <c r="S966" s="15">
        <v>134300</v>
      </c>
      <c r="T966" s="15">
        <v>0.22</v>
      </c>
      <c r="U966" s="15" t="s">
        <v>3335</v>
      </c>
      <c r="V966" s="15" t="s">
        <v>76</v>
      </c>
      <c r="W966" s="16">
        <v>1</v>
      </c>
      <c r="X966" s="16">
        <v>0</v>
      </c>
      <c r="Y966" s="15">
        <v>9626</v>
      </c>
      <c r="Z966" s="15">
        <v>0.221</v>
      </c>
      <c r="AA966" s="15" t="s">
        <v>7652</v>
      </c>
      <c r="AB966" s="15" t="s">
        <v>7653</v>
      </c>
      <c r="AC966" s="15">
        <v>0</v>
      </c>
      <c r="AD966" s="15"/>
      <c r="AE966" s="15" t="s">
        <v>353</v>
      </c>
      <c r="AF966" s="15" t="s">
        <v>7670</v>
      </c>
      <c r="AG966" s="16">
        <v>1</v>
      </c>
      <c r="AH966" s="15" t="s">
        <v>7671</v>
      </c>
      <c r="AI966" s="15" t="s">
        <v>78</v>
      </c>
      <c r="AJ966" s="15">
        <v>9625.7978515600007</v>
      </c>
      <c r="AK966" s="15">
        <v>400.64400610400003</v>
      </c>
      <c r="AL966" s="15">
        <v>3093432.0802600002</v>
      </c>
      <c r="AM966" s="15">
        <v>1426074.7914199999</v>
      </c>
      <c r="AN966" s="14"/>
      <c r="AO966" s="14"/>
      <c r="AP966" s="19">
        <v>32000</v>
      </c>
      <c r="AQ966" s="19">
        <v>103900</v>
      </c>
      <c r="AR966" s="19">
        <v>0</v>
      </c>
      <c r="AS966" s="19">
        <v>200</v>
      </c>
      <c r="AT966" s="19">
        <f t="shared" si="188"/>
        <v>136100</v>
      </c>
      <c r="AU966" s="19">
        <v>45000</v>
      </c>
      <c r="AV966" s="19">
        <v>3000</v>
      </c>
      <c r="AW966" s="19">
        <v>31815</v>
      </c>
      <c r="AX966" s="19">
        <v>0</v>
      </c>
      <c r="AY966" s="20">
        <f t="shared" si="213"/>
        <v>79815</v>
      </c>
      <c r="AZ966" s="19">
        <f t="shared" si="214"/>
        <v>56285</v>
      </c>
      <c r="BA966" s="21">
        <v>1.4712000000000001</v>
      </c>
      <c r="BB966" s="21">
        <v>2.0617000000000001</v>
      </c>
      <c r="BC966" s="22"/>
      <c r="BD966" s="19">
        <v>1365</v>
      </c>
      <c r="BE966" s="19">
        <f t="shared" si="209"/>
        <v>828.06492000000003</v>
      </c>
      <c r="BF966" s="19">
        <f t="shared" si="210"/>
        <v>1160.4278450000002</v>
      </c>
      <c r="BG966" s="23">
        <v>3.4819999999999997E-2</v>
      </c>
      <c r="BH966" s="23">
        <f t="shared" si="211"/>
        <v>3.4819999999999997E-2</v>
      </c>
      <c r="BI966" s="19">
        <v>28.730766146400001</v>
      </c>
      <c r="BJ966" s="19">
        <v>40.262520774899997</v>
      </c>
      <c r="BK966" s="19">
        <f t="shared" si="215"/>
        <v>799.33415385360001</v>
      </c>
      <c r="BL966" s="19">
        <f t="shared" si="215"/>
        <v>1120.1653242251002</v>
      </c>
      <c r="BM966" s="19">
        <v>0</v>
      </c>
      <c r="BN966" s="19">
        <v>0</v>
      </c>
      <c r="BO966" s="19">
        <f t="shared" si="206"/>
        <v>0</v>
      </c>
      <c r="BP966" s="24">
        <f t="shared" si="216"/>
        <v>799.33415385360001</v>
      </c>
      <c r="BQ966" s="24">
        <f t="shared" si="216"/>
        <v>1120.1653242251002</v>
      </c>
      <c r="BR966" s="24">
        <f t="shared" si="212"/>
        <v>320.83117037150021</v>
      </c>
    </row>
    <row r="967" spans="1:71" s="25" customFormat="1" ht="14.25" x14ac:dyDescent="0.2">
      <c r="A967" s="14">
        <v>1306</v>
      </c>
      <c r="B967" s="14"/>
      <c r="C967" s="15"/>
      <c r="D967" s="16">
        <v>30862</v>
      </c>
      <c r="E967" s="15" t="s">
        <v>7672</v>
      </c>
      <c r="F967" s="15" t="s">
        <v>7673</v>
      </c>
      <c r="G967" s="17" t="s">
        <v>7674</v>
      </c>
      <c r="H967" s="17" t="s">
        <v>7675</v>
      </c>
      <c r="I967" s="17" t="s">
        <v>86</v>
      </c>
      <c r="J967" s="15" t="s">
        <v>7676</v>
      </c>
      <c r="K967" s="15" t="s">
        <v>7677</v>
      </c>
      <c r="L967" s="18" t="s">
        <v>7678</v>
      </c>
      <c r="M967" s="15" t="s">
        <v>7650</v>
      </c>
      <c r="N967" s="15" t="s">
        <v>7651</v>
      </c>
      <c r="O967" s="16">
        <v>510</v>
      </c>
      <c r="P967" s="15" t="s">
        <v>118</v>
      </c>
      <c r="Q967" s="15">
        <v>28800</v>
      </c>
      <c r="R967" s="15">
        <v>69300</v>
      </c>
      <c r="S967" s="15">
        <v>98100</v>
      </c>
      <c r="T967" s="15">
        <v>0.19800000000000001</v>
      </c>
      <c r="U967" s="15" t="s">
        <v>3335</v>
      </c>
      <c r="V967" s="15" t="s">
        <v>76</v>
      </c>
      <c r="W967" s="16">
        <v>1</v>
      </c>
      <c r="X967" s="16">
        <v>1</v>
      </c>
      <c r="Y967" s="15">
        <v>8659</v>
      </c>
      <c r="Z967" s="15">
        <v>0.19900000000000001</v>
      </c>
      <c r="AA967" s="15" t="s">
        <v>7652</v>
      </c>
      <c r="AB967" s="15" t="s">
        <v>7653</v>
      </c>
      <c r="AC967" s="15">
        <v>125500</v>
      </c>
      <c r="AD967" s="26">
        <v>42482</v>
      </c>
      <c r="AE967" s="15" t="s">
        <v>1056</v>
      </c>
      <c r="AF967" s="15" t="s">
        <v>7679</v>
      </c>
      <c r="AG967" s="16">
        <v>1</v>
      </c>
      <c r="AH967" s="15" t="s">
        <v>7680</v>
      </c>
      <c r="AI967" s="15" t="s">
        <v>78</v>
      </c>
      <c r="AJ967" s="15">
        <v>8659.2329101600008</v>
      </c>
      <c r="AK967" s="15">
        <v>384.53328988999999</v>
      </c>
      <c r="AL967" s="15">
        <v>3093432.8794499999</v>
      </c>
      <c r="AM967" s="15">
        <v>1425998.79394</v>
      </c>
      <c r="AN967" s="14"/>
      <c r="AO967" s="14"/>
      <c r="AP967" s="19">
        <v>28800</v>
      </c>
      <c r="AQ967" s="19">
        <v>70900</v>
      </c>
      <c r="AR967" s="19">
        <v>0</v>
      </c>
      <c r="AS967" s="19">
        <v>0</v>
      </c>
      <c r="AT967" s="19">
        <f t="shared" si="188"/>
        <v>99700</v>
      </c>
      <c r="AU967" s="19">
        <v>45000</v>
      </c>
      <c r="AV967" s="19">
        <v>0</v>
      </c>
      <c r="AW967" s="19">
        <f>12480+19145</f>
        <v>31625</v>
      </c>
      <c r="AX967" s="19">
        <v>0</v>
      </c>
      <c r="AY967" s="20">
        <f t="shared" si="213"/>
        <v>76625</v>
      </c>
      <c r="AZ967" s="19">
        <f t="shared" si="214"/>
        <v>23075</v>
      </c>
      <c r="BA967" s="21">
        <v>1.4712000000000001</v>
      </c>
      <c r="BB967" s="21">
        <v>2.0617000000000001</v>
      </c>
      <c r="BC967" s="22"/>
      <c r="BD967" s="19">
        <v>997</v>
      </c>
      <c r="BE967" s="19">
        <f t="shared" si="209"/>
        <v>339.4794</v>
      </c>
      <c r="BF967" s="19">
        <f t="shared" si="210"/>
        <v>475.73727500000001</v>
      </c>
      <c r="BG967" s="23">
        <v>3.4819999999999997E-2</v>
      </c>
      <c r="BH967" s="23">
        <f t="shared" si="211"/>
        <v>3.4819999999999997E-2</v>
      </c>
      <c r="BI967" s="19">
        <v>11.820672707999998</v>
      </c>
      <c r="BJ967" s="19">
        <v>16.565171915499999</v>
      </c>
      <c r="BK967" s="19">
        <f t="shared" si="215"/>
        <v>327.65872729199998</v>
      </c>
      <c r="BL967" s="19">
        <f t="shared" si="215"/>
        <v>459.17210308450001</v>
      </c>
      <c r="BM967" s="19">
        <v>0</v>
      </c>
      <c r="BN967" s="19">
        <v>0</v>
      </c>
      <c r="BO967" s="19">
        <f t="shared" si="206"/>
        <v>0</v>
      </c>
      <c r="BP967" s="24">
        <f t="shared" si="216"/>
        <v>327.65872729199998</v>
      </c>
      <c r="BQ967" s="24">
        <f t="shared" si="216"/>
        <v>459.17210308450001</v>
      </c>
      <c r="BR967" s="24">
        <f t="shared" si="212"/>
        <v>131.51337579250003</v>
      </c>
      <c r="BS967" s="25" t="s">
        <v>1141</v>
      </c>
    </row>
    <row r="968" spans="1:71" s="25" customFormat="1" ht="14.25" x14ac:dyDescent="0.2">
      <c r="A968" s="14">
        <v>1307</v>
      </c>
      <c r="B968" s="14"/>
      <c r="C968" s="15" t="s">
        <v>7681</v>
      </c>
      <c r="D968" s="16">
        <v>21400</v>
      </c>
      <c r="E968" s="15" t="s">
        <v>7682</v>
      </c>
      <c r="F968" s="15" t="s">
        <v>7681</v>
      </c>
      <c r="G968" s="17" t="s">
        <v>7683</v>
      </c>
      <c r="H968" s="17" t="s">
        <v>7684</v>
      </c>
      <c r="I968" s="17" t="s">
        <v>86</v>
      </c>
      <c r="J968" s="15" t="s">
        <v>7685</v>
      </c>
      <c r="K968" s="15" t="s">
        <v>391</v>
      </c>
      <c r="L968" s="18" t="s">
        <v>7686</v>
      </c>
      <c r="M968" s="15" t="s">
        <v>7650</v>
      </c>
      <c r="N968" s="15" t="s">
        <v>7651</v>
      </c>
      <c r="O968" s="16">
        <v>510</v>
      </c>
      <c r="P968" s="15" t="s">
        <v>118</v>
      </c>
      <c r="Q968" s="15">
        <v>28800</v>
      </c>
      <c r="R968" s="15">
        <v>95700</v>
      </c>
      <c r="S968" s="15">
        <v>124500</v>
      </c>
      <c r="T968" s="15">
        <v>0.2</v>
      </c>
      <c r="U968" s="15" t="s">
        <v>3335</v>
      </c>
      <c r="V968" s="15" t="s">
        <v>76</v>
      </c>
      <c r="W968" s="16">
        <v>1</v>
      </c>
      <c r="X968" s="16">
        <v>1</v>
      </c>
      <c r="Y968" s="15">
        <v>8656</v>
      </c>
      <c r="Z968" s="15">
        <v>0.19900000000000001</v>
      </c>
      <c r="AA968" s="15" t="s">
        <v>7652</v>
      </c>
      <c r="AB968" s="15" t="s">
        <v>7653</v>
      </c>
      <c r="AC968" s="15">
        <v>0</v>
      </c>
      <c r="AD968" s="26">
        <v>37116</v>
      </c>
      <c r="AE968" s="15" t="s">
        <v>211</v>
      </c>
      <c r="AF968" s="15" t="s">
        <v>7687</v>
      </c>
      <c r="AG968" s="16">
        <v>1</v>
      </c>
      <c r="AH968" s="15" t="s">
        <v>7688</v>
      </c>
      <c r="AI968" s="15" t="s">
        <v>78</v>
      </c>
      <c r="AJ968" s="15">
        <v>8655.6303710899992</v>
      </c>
      <c r="AK968" s="15">
        <v>384.433219382</v>
      </c>
      <c r="AL968" s="15">
        <v>3093433.6377300001</v>
      </c>
      <c r="AM968" s="15">
        <v>1425926.7971900001</v>
      </c>
      <c r="AN968" s="14"/>
      <c r="AO968" s="14"/>
      <c r="AP968" s="19">
        <v>28800</v>
      </c>
      <c r="AQ968" s="19">
        <v>98000</v>
      </c>
      <c r="AR968" s="19">
        <v>0</v>
      </c>
      <c r="AS968" s="19">
        <v>0</v>
      </c>
      <c r="AT968" s="19">
        <f t="shared" si="188"/>
        <v>126800</v>
      </c>
      <c r="AU968" s="19">
        <v>45000</v>
      </c>
      <c r="AV968" s="19">
        <v>0</v>
      </c>
      <c r="AW968" s="19">
        <v>28630</v>
      </c>
      <c r="AX968" s="19">
        <v>12480</v>
      </c>
      <c r="AY968" s="20">
        <f t="shared" si="213"/>
        <v>86110</v>
      </c>
      <c r="AZ968" s="19">
        <f t="shared" si="214"/>
        <v>40690</v>
      </c>
      <c r="BA968" s="21">
        <v>1.4712000000000001</v>
      </c>
      <c r="BB968" s="21">
        <v>2.0617000000000001</v>
      </c>
      <c r="BC968" s="22"/>
      <c r="BD968" s="19">
        <v>1268</v>
      </c>
      <c r="BE968" s="19">
        <f t="shared" si="209"/>
        <v>598.63127999999995</v>
      </c>
      <c r="BF968" s="19">
        <f t="shared" si="210"/>
        <v>838.90572999999995</v>
      </c>
      <c r="BG968" s="23">
        <v>3.4819999999999997E-2</v>
      </c>
      <c r="BH968" s="23">
        <f t="shared" si="211"/>
        <v>3.4819999999999997E-2</v>
      </c>
      <c r="BI968" s="19">
        <v>20.844341169599996</v>
      </c>
      <c r="BJ968" s="19">
        <v>29.210697518599996</v>
      </c>
      <c r="BK968" s="19">
        <f t="shared" si="215"/>
        <v>577.7869388304</v>
      </c>
      <c r="BL968" s="19">
        <f t="shared" si="215"/>
        <v>809.69503248139995</v>
      </c>
      <c r="BM968" s="19">
        <v>0</v>
      </c>
      <c r="BN968" s="19">
        <v>0</v>
      </c>
      <c r="BO968" s="19">
        <f t="shared" si="206"/>
        <v>0</v>
      </c>
      <c r="BP968" s="24">
        <f t="shared" si="216"/>
        <v>577.7869388304</v>
      </c>
      <c r="BQ968" s="24">
        <f t="shared" si="216"/>
        <v>809.69503248139995</v>
      </c>
      <c r="BR968" s="24">
        <f t="shared" si="212"/>
        <v>231.90809365099994</v>
      </c>
      <c r="BS968" s="25" t="s">
        <v>1141</v>
      </c>
    </row>
    <row r="969" spans="1:71" s="25" customFormat="1" ht="14.25" x14ac:dyDescent="0.2">
      <c r="A969" s="14">
        <v>1308</v>
      </c>
      <c r="B969" s="14"/>
      <c r="C969" s="15"/>
      <c r="D969" s="16">
        <v>23074</v>
      </c>
      <c r="E969" s="15" t="s">
        <v>7689</v>
      </c>
      <c r="F969" s="15" t="s">
        <v>7690</v>
      </c>
      <c r="G969" s="17" t="s">
        <v>7691</v>
      </c>
      <c r="H969" s="17" t="s">
        <v>7692</v>
      </c>
      <c r="I969" s="17" t="s">
        <v>86</v>
      </c>
      <c r="J969" s="15" t="s">
        <v>7693</v>
      </c>
      <c r="K969" s="15" t="s">
        <v>7694</v>
      </c>
      <c r="L969" s="18" t="s">
        <v>7695</v>
      </c>
      <c r="M969" s="15" t="s">
        <v>7650</v>
      </c>
      <c r="N969" s="15" t="s">
        <v>7651</v>
      </c>
      <c r="O969" s="16">
        <v>510</v>
      </c>
      <c r="P969" s="15" t="s">
        <v>118</v>
      </c>
      <c r="Q969" s="15">
        <v>28800</v>
      </c>
      <c r="R969" s="15">
        <v>76600</v>
      </c>
      <c r="S969" s="15">
        <v>105400</v>
      </c>
      <c r="T969" s="15">
        <v>0.2</v>
      </c>
      <c r="U969" s="15" t="s">
        <v>3335</v>
      </c>
      <c r="V969" s="15" t="s">
        <v>76</v>
      </c>
      <c r="W969" s="16">
        <v>1</v>
      </c>
      <c r="X969" s="16">
        <v>1</v>
      </c>
      <c r="Y969" s="15">
        <v>8652</v>
      </c>
      <c r="Z969" s="15">
        <v>0.19900000000000001</v>
      </c>
      <c r="AA969" s="15" t="s">
        <v>7652</v>
      </c>
      <c r="AB969" s="15" t="s">
        <v>7653</v>
      </c>
      <c r="AC969" s="15">
        <v>93200</v>
      </c>
      <c r="AD969" s="26">
        <v>37729</v>
      </c>
      <c r="AE969" s="15" t="s">
        <v>147</v>
      </c>
      <c r="AF969" s="15" t="s">
        <v>7696</v>
      </c>
      <c r="AG969" s="16">
        <v>1</v>
      </c>
      <c r="AH969" s="15" t="s">
        <v>7697</v>
      </c>
      <c r="AI969" s="15" t="s">
        <v>78</v>
      </c>
      <c r="AJ969" s="15">
        <v>8652.0395507800004</v>
      </c>
      <c r="AK969" s="15">
        <v>384.33347387999999</v>
      </c>
      <c r="AL969" s="15">
        <v>3093434.3960199999</v>
      </c>
      <c r="AM969" s="15">
        <v>1425854.80045</v>
      </c>
      <c r="AN969" s="14"/>
      <c r="AO969" s="14"/>
      <c r="AP969" s="19">
        <v>28800</v>
      </c>
      <c r="AQ969" s="19">
        <v>70900</v>
      </c>
      <c r="AR969" s="19">
        <v>0</v>
      </c>
      <c r="AS969" s="19">
        <v>1400</v>
      </c>
      <c r="AT969" s="19">
        <f t="shared" si="188"/>
        <v>101100</v>
      </c>
      <c r="AU969" s="19">
        <v>45000</v>
      </c>
      <c r="AV969" s="19">
        <v>3000</v>
      </c>
      <c r="AW969" s="19">
        <v>19145</v>
      </c>
      <c r="AX969" s="19">
        <v>0</v>
      </c>
      <c r="AY969" s="20">
        <f t="shared" si="213"/>
        <v>67145</v>
      </c>
      <c r="AZ969" s="19">
        <f t="shared" si="214"/>
        <v>33955</v>
      </c>
      <c r="BA969" s="21">
        <v>1.4712000000000001</v>
      </c>
      <c r="BB969" s="21">
        <v>2.0617000000000001</v>
      </c>
      <c r="BC969" s="22"/>
      <c r="BD969" s="19">
        <v>1039</v>
      </c>
      <c r="BE969" s="19">
        <f t="shared" si="209"/>
        <v>499.54596000000004</v>
      </c>
      <c r="BF969" s="19">
        <f t="shared" si="210"/>
        <v>700.05023500000004</v>
      </c>
      <c r="BG969" s="23">
        <v>3.4819999999999997E-2</v>
      </c>
      <c r="BH969" s="23">
        <f t="shared" si="211"/>
        <v>3.4819999999999997E-2</v>
      </c>
      <c r="BI969" s="19">
        <v>16.6770097512</v>
      </c>
      <c r="BJ969" s="19">
        <v>23.3707116667</v>
      </c>
      <c r="BK969" s="19">
        <f t="shared" si="215"/>
        <v>482.86895024880005</v>
      </c>
      <c r="BL969" s="19">
        <f t="shared" si="215"/>
        <v>676.67952333330004</v>
      </c>
      <c r="BM969" s="19">
        <v>0</v>
      </c>
      <c r="BN969" s="19">
        <v>0</v>
      </c>
      <c r="BO969" s="19">
        <f t="shared" si="206"/>
        <v>0</v>
      </c>
      <c r="BP969" s="24">
        <f t="shared" si="216"/>
        <v>482.86895024880005</v>
      </c>
      <c r="BQ969" s="24">
        <f t="shared" si="216"/>
        <v>676.67952333330004</v>
      </c>
      <c r="BR969" s="24">
        <f t="shared" si="212"/>
        <v>193.81057308449999</v>
      </c>
    </row>
    <row r="970" spans="1:71" s="25" customFormat="1" ht="14.25" x14ac:dyDescent="0.2">
      <c r="A970" s="14">
        <v>1309</v>
      </c>
      <c r="B970" s="14"/>
      <c r="C970" s="15" t="s">
        <v>7698</v>
      </c>
      <c r="D970" s="16">
        <v>23880</v>
      </c>
      <c r="E970" s="15" t="s">
        <v>7699</v>
      </c>
      <c r="F970" s="15" t="s">
        <v>7698</v>
      </c>
      <c r="G970" s="17" t="s">
        <v>7700</v>
      </c>
      <c r="H970" s="17" t="s">
        <v>7701</v>
      </c>
      <c r="I970" s="17" t="s">
        <v>86</v>
      </c>
      <c r="J970" s="15" t="s">
        <v>7702</v>
      </c>
      <c r="K970" s="15" t="s">
        <v>7703</v>
      </c>
      <c r="L970" s="18" t="s">
        <v>7704</v>
      </c>
      <c r="M970" s="15" t="s">
        <v>7650</v>
      </c>
      <c r="N970" s="15" t="s">
        <v>7651</v>
      </c>
      <c r="O970" s="16">
        <v>510</v>
      </c>
      <c r="P970" s="15" t="s">
        <v>118</v>
      </c>
      <c r="Q970" s="15">
        <v>28800</v>
      </c>
      <c r="R970" s="15">
        <v>66800</v>
      </c>
      <c r="S970" s="15">
        <v>95600</v>
      </c>
      <c r="T970" s="15">
        <v>0.2</v>
      </c>
      <c r="U970" s="15" t="s">
        <v>3335</v>
      </c>
      <c r="V970" s="15" t="s">
        <v>76</v>
      </c>
      <c r="W970" s="16">
        <v>1</v>
      </c>
      <c r="X970" s="16">
        <v>1</v>
      </c>
      <c r="Y970" s="15">
        <v>8648</v>
      </c>
      <c r="Z970" s="15">
        <v>0.19900000000000001</v>
      </c>
      <c r="AA970" s="15" t="s">
        <v>7652</v>
      </c>
      <c r="AB970" s="15" t="s">
        <v>7653</v>
      </c>
      <c r="AC970" s="15">
        <v>91000</v>
      </c>
      <c r="AD970" s="26">
        <v>41515</v>
      </c>
      <c r="AE970" s="15" t="s">
        <v>119</v>
      </c>
      <c r="AF970" s="15" t="s">
        <v>119</v>
      </c>
      <c r="AG970" s="16">
        <v>1</v>
      </c>
      <c r="AH970" s="15" t="s">
        <v>7705</v>
      </c>
      <c r="AI970" s="15" t="s">
        <v>78</v>
      </c>
      <c r="AJ970" s="15">
        <v>8648.4360351600008</v>
      </c>
      <c r="AK970" s="15">
        <v>384.23339696699998</v>
      </c>
      <c r="AL970" s="15">
        <v>3093435.15405</v>
      </c>
      <c r="AM970" s="15">
        <v>1425782.80373</v>
      </c>
      <c r="AN970" s="14"/>
      <c r="AO970" s="14"/>
      <c r="AP970" s="19">
        <v>28800</v>
      </c>
      <c r="AQ970" s="19">
        <v>68400</v>
      </c>
      <c r="AR970" s="19">
        <v>0</v>
      </c>
      <c r="AS970" s="19">
        <v>0</v>
      </c>
      <c r="AT970" s="19">
        <f t="shared" si="188"/>
        <v>97200</v>
      </c>
      <c r="AU970" s="19">
        <v>45000</v>
      </c>
      <c r="AV970" s="19">
        <v>3000</v>
      </c>
      <c r="AW970" s="19">
        <v>18270</v>
      </c>
      <c r="AX970" s="19">
        <v>0</v>
      </c>
      <c r="AY970" s="20">
        <f t="shared" si="213"/>
        <v>66270</v>
      </c>
      <c r="AZ970" s="19">
        <f t="shared" si="214"/>
        <v>30930</v>
      </c>
      <c r="BA970" s="21">
        <v>1.4712000000000001</v>
      </c>
      <c r="BB970" s="21">
        <v>2.0617000000000001</v>
      </c>
      <c r="BC970" s="22"/>
      <c r="BD970" s="19">
        <v>972</v>
      </c>
      <c r="BE970" s="19">
        <f t="shared" si="209"/>
        <v>455.04216000000002</v>
      </c>
      <c r="BF970" s="19">
        <f t="shared" si="210"/>
        <v>637.68380999999999</v>
      </c>
      <c r="BG970" s="23">
        <v>3.4819999999999997E-2</v>
      </c>
      <c r="BH970" s="23">
        <f t="shared" si="211"/>
        <v>3.4819999999999997E-2</v>
      </c>
      <c r="BI970" s="19">
        <v>15.8445680112</v>
      </c>
      <c r="BJ970" s="19">
        <v>22.204150264199999</v>
      </c>
      <c r="BK970" s="19">
        <f t="shared" si="215"/>
        <v>439.19759198880001</v>
      </c>
      <c r="BL970" s="19">
        <f t="shared" si="215"/>
        <v>615.47965973579994</v>
      </c>
      <c r="BM970" s="19">
        <v>0</v>
      </c>
      <c r="BN970" s="19">
        <v>0</v>
      </c>
      <c r="BO970" s="19">
        <f t="shared" si="206"/>
        <v>0</v>
      </c>
      <c r="BP970" s="24">
        <f t="shared" si="216"/>
        <v>439.19759198880001</v>
      </c>
      <c r="BQ970" s="24">
        <f t="shared" si="216"/>
        <v>615.47965973579994</v>
      </c>
      <c r="BR970" s="24">
        <f t="shared" si="212"/>
        <v>176.28206774699993</v>
      </c>
    </row>
    <row r="971" spans="1:71" s="25" customFormat="1" ht="14.25" x14ac:dyDescent="0.2">
      <c r="A971" s="14">
        <v>1310</v>
      </c>
      <c r="B971" s="14"/>
      <c r="C971" s="15"/>
      <c r="D971" s="16">
        <v>5919</v>
      </c>
      <c r="E971" s="15" t="s">
        <v>7706</v>
      </c>
      <c r="F971" s="15" t="s">
        <v>7707</v>
      </c>
      <c r="G971" s="17" t="s">
        <v>7708</v>
      </c>
      <c r="H971" s="17" t="s">
        <v>7709</v>
      </c>
      <c r="I971" s="17" t="s">
        <v>86</v>
      </c>
      <c r="J971" s="15" t="s">
        <v>7710</v>
      </c>
      <c r="K971" s="15" t="s">
        <v>1429</v>
      </c>
      <c r="L971" s="18" t="s">
        <v>7711</v>
      </c>
      <c r="M971" s="15" t="s">
        <v>7650</v>
      </c>
      <c r="N971" s="15" t="s">
        <v>7651</v>
      </c>
      <c r="O971" s="16">
        <v>510</v>
      </c>
      <c r="P971" s="15" t="s">
        <v>118</v>
      </c>
      <c r="Q971" s="15">
        <v>28800</v>
      </c>
      <c r="R971" s="15">
        <v>86000</v>
      </c>
      <c r="S971" s="15">
        <v>114800</v>
      </c>
      <c r="T971" s="15">
        <v>0.2</v>
      </c>
      <c r="U971" s="15" t="s">
        <v>3335</v>
      </c>
      <c r="V971" s="15" t="s">
        <v>76</v>
      </c>
      <c r="W971" s="16">
        <v>1</v>
      </c>
      <c r="X971" s="16">
        <v>1</v>
      </c>
      <c r="Y971" s="15">
        <v>8645</v>
      </c>
      <c r="Z971" s="15">
        <v>0.19800000000000001</v>
      </c>
      <c r="AA971" s="15" t="s">
        <v>7652</v>
      </c>
      <c r="AB971" s="15" t="s">
        <v>7653</v>
      </c>
      <c r="AC971" s="15">
        <v>0</v>
      </c>
      <c r="AD971" s="26">
        <v>42437</v>
      </c>
      <c r="AE971" s="15" t="s">
        <v>137</v>
      </c>
      <c r="AF971" s="15" t="s">
        <v>7712</v>
      </c>
      <c r="AG971" s="16">
        <v>1</v>
      </c>
      <c r="AH971" s="15" t="s">
        <v>7713</v>
      </c>
      <c r="AI971" s="15" t="s">
        <v>78</v>
      </c>
      <c r="AJ971" s="15">
        <v>8644.8535156300004</v>
      </c>
      <c r="AK971" s="15">
        <v>384.13365811900002</v>
      </c>
      <c r="AL971" s="15">
        <v>3093435.9122199998</v>
      </c>
      <c r="AM971" s="15">
        <v>1425710.8068899999</v>
      </c>
      <c r="AN971" s="14"/>
      <c r="AO971" s="14"/>
      <c r="AP971" s="19">
        <v>28800</v>
      </c>
      <c r="AQ971" s="19">
        <v>86500</v>
      </c>
      <c r="AR971" s="19">
        <v>0</v>
      </c>
      <c r="AS971" s="19">
        <v>1000</v>
      </c>
      <c r="AT971" s="19">
        <f t="shared" si="188"/>
        <v>116300</v>
      </c>
      <c r="AU971" s="19">
        <v>45000</v>
      </c>
      <c r="AV971" s="19">
        <v>0</v>
      </c>
      <c r="AW971" s="19">
        <v>24605</v>
      </c>
      <c r="AX971" s="19">
        <v>0</v>
      </c>
      <c r="AY971" s="20">
        <f t="shared" si="213"/>
        <v>69605</v>
      </c>
      <c r="AZ971" s="19">
        <f t="shared" si="214"/>
        <v>46695</v>
      </c>
      <c r="BA971" s="21">
        <v>1.4712000000000001</v>
      </c>
      <c r="BB971" s="21">
        <v>2.0617000000000001</v>
      </c>
      <c r="BC971" s="22"/>
      <c r="BD971" s="19">
        <v>1183</v>
      </c>
      <c r="BE971" s="19">
        <f t="shared" si="209"/>
        <v>686.97684000000004</v>
      </c>
      <c r="BF971" s="19">
        <f t="shared" si="210"/>
        <v>962.71081500000003</v>
      </c>
      <c r="BG971" s="23">
        <v>3.4819999999999997E-2</v>
      </c>
      <c r="BH971" s="23">
        <f t="shared" si="211"/>
        <v>3.4819999999999997E-2</v>
      </c>
      <c r="BI971" s="19">
        <v>23.408261728799999</v>
      </c>
      <c r="BJ971" s="19">
        <v>32.8037066383</v>
      </c>
      <c r="BK971" s="19">
        <f t="shared" si="215"/>
        <v>663.56857827120007</v>
      </c>
      <c r="BL971" s="19">
        <f t="shared" si="215"/>
        <v>929.90710836170001</v>
      </c>
      <c r="BM971" s="19">
        <v>0</v>
      </c>
      <c r="BN971" s="19">
        <v>0</v>
      </c>
      <c r="BO971" s="19">
        <f t="shared" si="206"/>
        <v>0</v>
      </c>
      <c r="BP971" s="24">
        <f t="shared" si="216"/>
        <v>663.56857827120007</v>
      </c>
      <c r="BQ971" s="24">
        <f t="shared" si="216"/>
        <v>929.90710836170001</v>
      </c>
      <c r="BR971" s="24">
        <f t="shared" si="212"/>
        <v>266.33853009049994</v>
      </c>
    </row>
    <row r="972" spans="1:71" s="25" customFormat="1" ht="14.25" x14ac:dyDescent="0.2">
      <c r="A972" s="14">
        <v>1311</v>
      </c>
      <c r="B972" s="14"/>
      <c r="C972" s="15"/>
      <c r="D972" s="16">
        <v>10641</v>
      </c>
      <c r="E972" s="15" t="s">
        <v>7714</v>
      </c>
      <c r="F972" s="15" t="s">
        <v>7715</v>
      </c>
      <c r="G972" s="17" t="s">
        <v>7716</v>
      </c>
      <c r="H972" s="17" t="s">
        <v>7717</v>
      </c>
      <c r="I972" s="17" t="s">
        <v>86</v>
      </c>
      <c r="J972" s="15" t="s">
        <v>7717</v>
      </c>
      <c r="K972" s="15" t="s">
        <v>2284</v>
      </c>
      <c r="L972" s="18" t="s">
        <v>7718</v>
      </c>
      <c r="M972" s="15" t="s">
        <v>7650</v>
      </c>
      <c r="N972" s="15" t="s">
        <v>7651</v>
      </c>
      <c r="O972" s="16">
        <v>510</v>
      </c>
      <c r="P972" s="15" t="s">
        <v>118</v>
      </c>
      <c r="Q972" s="15">
        <v>28800</v>
      </c>
      <c r="R972" s="15">
        <v>103400</v>
      </c>
      <c r="S972" s="15">
        <v>132200</v>
      </c>
      <c r="T972" s="15">
        <v>0.2</v>
      </c>
      <c r="U972" s="15" t="s">
        <v>3335</v>
      </c>
      <c r="V972" s="15" t="s">
        <v>76</v>
      </c>
      <c r="W972" s="16">
        <v>1</v>
      </c>
      <c r="X972" s="16">
        <v>1</v>
      </c>
      <c r="Y972" s="15">
        <v>8641</v>
      </c>
      <c r="Z972" s="15">
        <v>0.19800000000000001</v>
      </c>
      <c r="AA972" s="15" t="s">
        <v>7652</v>
      </c>
      <c r="AB972" s="15" t="s">
        <v>7653</v>
      </c>
      <c r="AC972" s="15">
        <v>120000</v>
      </c>
      <c r="AD972" s="26">
        <v>41029</v>
      </c>
      <c r="AE972" s="15" t="s">
        <v>137</v>
      </c>
      <c r="AF972" s="15" t="s">
        <v>7719</v>
      </c>
      <c r="AG972" s="16">
        <v>1</v>
      </c>
      <c r="AH972" s="15" t="s">
        <v>7720</v>
      </c>
      <c r="AI972" s="15" t="s">
        <v>78</v>
      </c>
      <c r="AJ972" s="15">
        <v>8641.2114257800004</v>
      </c>
      <c r="AK972" s="15">
        <v>384.03293200100001</v>
      </c>
      <c r="AL972" s="15">
        <v>3093436.6705</v>
      </c>
      <c r="AM972" s="15">
        <v>1425638.81017</v>
      </c>
      <c r="AN972" s="14"/>
      <c r="AO972" s="14"/>
      <c r="AP972" s="19">
        <v>28800</v>
      </c>
      <c r="AQ972" s="19">
        <v>105900</v>
      </c>
      <c r="AR972" s="19">
        <v>0</v>
      </c>
      <c r="AS972" s="19">
        <v>0</v>
      </c>
      <c r="AT972" s="19">
        <f t="shared" si="188"/>
        <v>134700</v>
      </c>
      <c r="AU972" s="19">
        <v>45000</v>
      </c>
      <c r="AV972" s="19">
        <v>3000</v>
      </c>
      <c r="AW972" s="19">
        <v>31395</v>
      </c>
      <c r="AX972" s="19">
        <v>0</v>
      </c>
      <c r="AY972" s="20">
        <f t="shared" si="213"/>
        <v>79395</v>
      </c>
      <c r="AZ972" s="19">
        <f t="shared" si="214"/>
        <v>55305</v>
      </c>
      <c r="BA972" s="21">
        <v>1.4712000000000001</v>
      </c>
      <c r="BB972" s="21">
        <v>2.0617000000000001</v>
      </c>
      <c r="BC972" s="22"/>
      <c r="BD972" s="19">
        <v>1347</v>
      </c>
      <c r="BE972" s="19">
        <f t="shared" si="209"/>
        <v>813.64715999999999</v>
      </c>
      <c r="BF972" s="19">
        <f t="shared" si="210"/>
        <v>1140.2231850000001</v>
      </c>
      <c r="BG972" s="23">
        <v>3.4819999999999997E-2</v>
      </c>
      <c r="BH972" s="23">
        <f t="shared" si="211"/>
        <v>3.4819999999999997E-2</v>
      </c>
      <c r="BI972" s="19">
        <v>28.331194111199999</v>
      </c>
      <c r="BJ972" s="19">
        <v>39.702571301699997</v>
      </c>
      <c r="BK972" s="19">
        <f t="shared" si="215"/>
        <v>785.31596588879995</v>
      </c>
      <c r="BL972" s="19">
        <f t="shared" si="215"/>
        <v>1100.5206136983002</v>
      </c>
      <c r="BM972" s="19">
        <v>0</v>
      </c>
      <c r="BN972" s="19">
        <v>0</v>
      </c>
      <c r="BO972" s="19">
        <f t="shared" si="206"/>
        <v>0</v>
      </c>
      <c r="BP972" s="24">
        <f t="shared" si="216"/>
        <v>785.31596588879995</v>
      </c>
      <c r="BQ972" s="24">
        <f t="shared" si="216"/>
        <v>1100.5206136983002</v>
      </c>
      <c r="BR972" s="24">
        <f t="shared" si="212"/>
        <v>315.20464780950022</v>
      </c>
    </row>
    <row r="973" spans="1:71" s="25" customFormat="1" ht="14.25" x14ac:dyDescent="0.2">
      <c r="A973" s="14">
        <v>1312</v>
      </c>
      <c r="B973" s="14"/>
      <c r="C973" s="15" t="s">
        <v>7721</v>
      </c>
      <c r="D973" s="16">
        <v>18692</v>
      </c>
      <c r="E973" s="15" t="s">
        <v>7722</v>
      </c>
      <c r="F973" s="15" t="s">
        <v>7721</v>
      </c>
      <c r="G973" s="17" t="s">
        <v>7723</v>
      </c>
      <c r="H973" s="17" t="s">
        <v>7724</v>
      </c>
      <c r="I973" s="17" t="s">
        <v>86</v>
      </c>
      <c r="J973" s="15" t="s">
        <v>7725</v>
      </c>
      <c r="K973" s="15" t="s">
        <v>7726</v>
      </c>
      <c r="L973" s="18" t="s">
        <v>7727</v>
      </c>
      <c r="M973" s="15" t="s">
        <v>7650</v>
      </c>
      <c r="N973" s="15" t="s">
        <v>7651</v>
      </c>
      <c r="O973" s="16">
        <v>510</v>
      </c>
      <c r="P973" s="15" t="s">
        <v>118</v>
      </c>
      <c r="Q973" s="15">
        <v>28800</v>
      </c>
      <c r="R973" s="15">
        <v>75200</v>
      </c>
      <c r="S973" s="15">
        <v>104000</v>
      </c>
      <c r="T973" s="15">
        <v>0.2</v>
      </c>
      <c r="U973" s="15" t="s">
        <v>3335</v>
      </c>
      <c r="V973" s="15" t="s">
        <v>76</v>
      </c>
      <c r="W973" s="16">
        <v>1</v>
      </c>
      <c r="X973" s="16">
        <v>0</v>
      </c>
      <c r="Y973" s="15">
        <v>8638</v>
      </c>
      <c r="Z973" s="15">
        <v>0.19800000000000001</v>
      </c>
      <c r="AA973" s="15" t="s">
        <v>7652</v>
      </c>
      <c r="AB973" s="15" t="s">
        <v>7653</v>
      </c>
      <c r="AC973" s="15">
        <v>0</v>
      </c>
      <c r="AD973" s="15"/>
      <c r="AE973" s="15" t="s">
        <v>137</v>
      </c>
      <c r="AF973" s="15" t="s">
        <v>7728</v>
      </c>
      <c r="AG973" s="16">
        <v>1</v>
      </c>
      <c r="AH973" s="15" t="s">
        <v>7729</v>
      </c>
      <c r="AI973" s="15" t="s">
        <v>78</v>
      </c>
      <c r="AJ973" s="15">
        <v>8637.6479492199996</v>
      </c>
      <c r="AK973" s="15">
        <v>383.933517612</v>
      </c>
      <c r="AL973" s="15">
        <v>3093437.42869</v>
      </c>
      <c r="AM973" s="15">
        <v>1425566.81342</v>
      </c>
      <c r="AN973" s="14"/>
      <c r="AO973" s="14"/>
      <c r="AP973" s="19">
        <v>28800</v>
      </c>
      <c r="AQ973" s="19">
        <v>77000</v>
      </c>
      <c r="AR973" s="19">
        <v>0</v>
      </c>
      <c r="AS973" s="19">
        <v>0</v>
      </c>
      <c r="AT973" s="19">
        <f t="shared" si="188"/>
        <v>105800</v>
      </c>
      <c r="AU973" s="19">
        <v>45000</v>
      </c>
      <c r="AV973" s="19">
        <v>3000</v>
      </c>
      <c r="AW973" s="19">
        <v>21280</v>
      </c>
      <c r="AX973" s="19">
        <v>0</v>
      </c>
      <c r="AY973" s="20">
        <f t="shared" si="213"/>
        <v>69280</v>
      </c>
      <c r="AZ973" s="19">
        <f t="shared" si="214"/>
        <v>36520</v>
      </c>
      <c r="BA973" s="21">
        <v>1.4712000000000001</v>
      </c>
      <c r="BB973" s="21">
        <v>2.0617000000000001</v>
      </c>
      <c r="BC973" s="22"/>
      <c r="BD973" s="19">
        <v>1058</v>
      </c>
      <c r="BE973" s="19">
        <f t="shared" si="209"/>
        <v>537.28224</v>
      </c>
      <c r="BF973" s="19">
        <f t="shared" si="210"/>
        <v>752.93284000000006</v>
      </c>
      <c r="BG973" s="23">
        <v>3.4819999999999997E-2</v>
      </c>
      <c r="BH973" s="23">
        <f t="shared" si="211"/>
        <v>3.4819999999999997E-2</v>
      </c>
      <c r="BI973" s="19">
        <v>18.708167596799999</v>
      </c>
      <c r="BJ973" s="19">
        <v>26.2171214888</v>
      </c>
      <c r="BK973" s="19">
        <f t="shared" si="215"/>
        <v>518.57407240320003</v>
      </c>
      <c r="BL973" s="19">
        <f t="shared" si="215"/>
        <v>726.71571851120007</v>
      </c>
      <c r="BM973" s="19">
        <v>0</v>
      </c>
      <c r="BN973" s="19">
        <v>0</v>
      </c>
      <c r="BO973" s="19">
        <f t="shared" si="206"/>
        <v>0</v>
      </c>
      <c r="BP973" s="24">
        <f t="shared" si="216"/>
        <v>518.57407240320003</v>
      </c>
      <c r="BQ973" s="24">
        <f t="shared" si="216"/>
        <v>726.71571851120007</v>
      </c>
      <c r="BR973" s="24">
        <f t="shared" si="212"/>
        <v>208.14164610800003</v>
      </c>
    </row>
    <row r="974" spans="1:71" s="25" customFormat="1" ht="14.25" x14ac:dyDescent="0.2">
      <c r="A974" s="14">
        <v>1313</v>
      </c>
      <c r="B974" s="14"/>
      <c r="C974" s="15" t="s">
        <v>7730</v>
      </c>
      <c r="D974" s="16">
        <v>34999</v>
      </c>
      <c r="E974" s="15" t="s">
        <v>7731</v>
      </c>
      <c r="F974" s="15" t="s">
        <v>7730</v>
      </c>
      <c r="G974" s="17" t="s">
        <v>7732</v>
      </c>
      <c r="H974" s="17" t="s">
        <v>7733</v>
      </c>
      <c r="I974" s="17" t="s">
        <v>86</v>
      </c>
      <c r="J974" s="15" t="s">
        <v>7734</v>
      </c>
      <c r="K974" s="15" t="s">
        <v>1718</v>
      </c>
      <c r="L974" s="18" t="s">
        <v>7735</v>
      </c>
      <c r="M974" s="15" t="s">
        <v>7650</v>
      </c>
      <c r="N974" s="15" t="s">
        <v>7651</v>
      </c>
      <c r="O974" s="16">
        <v>510</v>
      </c>
      <c r="P974" s="15" t="s">
        <v>118</v>
      </c>
      <c r="Q974" s="15">
        <v>28800</v>
      </c>
      <c r="R974" s="15">
        <v>76200</v>
      </c>
      <c r="S974" s="15">
        <v>105000</v>
      </c>
      <c r="T974" s="15">
        <v>0.2</v>
      </c>
      <c r="U974" s="15" t="s">
        <v>3335</v>
      </c>
      <c r="V974" s="15" t="s">
        <v>76</v>
      </c>
      <c r="W974" s="16">
        <v>1</v>
      </c>
      <c r="X974" s="16">
        <v>0</v>
      </c>
      <c r="Y974" s="15">
        <v>8634</v>
      </c>
      <c r="Z974" s="15">
        <v>0.19800000000000001</v>
      </c>
      <c r="AA974" s="15" t="s">
        <v>7652</v>
      </c>
      <c r="AB974" s="15" t="s">
        <v>7653</v>
      </c>
      <c r="AC974" s="15">
        <v>0</v>
      </c>
      <c r="AD974" s="15"/>
      <c r="AE974" s="15" t="s">
        <v>353</v>
      </c>
      <c r="AF974" s="15" t="s">
        <v>7736</v>
      </c>
      <c r="AG974" s="16">
        <v>1</v>
      </c>
      <c r="AH974" s="15" t="s">
        <v>7737</v>
      </c>
      <c r="AI974" s="15" t="s">
        <v>78</v>
      </c>
      <c r="AJ974" s="15">
        <v>8634.0385742199996</v>
      </c>
      <c r="AK974" s="15">
        <v>383.83344736599997</v>
      </c>
      <c r="AL974" s="15">
        <v>3093438.1870300001</v>
      </c>
      <c r="AM974" s="15">
        <v>1425494.8166</v>
      </c>
      <c r="AN974" s="14"/>
      <c r="AO974" s="14"/>
      <c r="AP974" s="19">
        <v>28800</v>
      </c>
      <c r="AQ974" s="19">
        <v>72000</v>
      </c>
      <c r="AR974" s="19">
        <v>0</v>
      </c>
      <c r="AS974" s="19">
        <v>0</v>
      </c>
      <c r="AT974" s="19">
        <f t="shared" si="188"/>
        <v>100800</v>
      </c>
      <c r="AU974" s="19">
        <v>45000</v>
      </c>
      <c r="AV974" s="19">
        <v>0</v>
      </c>
      <c r="AW974" s="19">
        <v>19530</v>
      </c>
      <c r="AX974" s="19">
        <v>12480</v>
      </c>
      <c r="AY974" s="20">
        <f t="shared" si="213"/>
        <v>77010</v>
      </c>
      <c r="AZ974" s="19">
        <f t="shared" si="214"/>
        <v>23790</v>
      </c>
      <c r="BA974" s="21">
        <v>1.4712000000000001</v>
      </c>
      <c r="BB974" s="21">
        <v>2.0617000000000001</v>
      </c>
      <c r="BC974" s="22"/>
      <c r="BD974" s="19">
        <v>1008</v>
      </c>
      <c r="BE974" s="19">
        <f t="shared" si="209"/>
        <v>349.99848000000003</v>
      </c>
      <c r="BF974" s="19">
        <f t="shared" si="210"/>
        <v>490.47843000000006</v>
      </c>
      <c r="BG974" s="23">
        <v>3.4819999999999997E-2</v>
      </c>
      <c r="BH974" s="23">
        <f t="shared" si="211"/>
        <v>3.4819999999999997E-2</v>
      </c>
      <c r="BI974" s="19">
        <v>12.186947073600001</v>
      </c>
      <c r="BJ974" s="19">
        <v>17.0784589326</v>
      </c>
      <c r="BK974" s="19">
        <f t="shared" si="215"/>
        <v>337.81153292640005</v>
      </c>
      <c r="BL974" s="19">
        <f t="shared" si="215"/>
        <v>473.39997106740009</v>
      </c>
      <c r="BM974" s="19">
        <v>0</v>
      </c>
      <c r="BN974" s="19">
        <v>0</v>
      </c>
      <c r="BO974" s="19">
        <f t="shared" si="206"/>
        <v>0</v>
      </c>
      <c r="BP974" s="24">
        <f t="shared" si="216"/>
        <v>337.81153292640005</v>
      </c>
      <c r="BQ974" s="24">
        <f t="shared" si="216"/>
        <v>473.39997106740009</v>
      </c>
      <c r="BR974" s="24">
        <f t="shared" si="212"/>
        <v>135.58843814100004</v>
      </c>
      <c r="BS974" s="25" t="s">
        <v>1141</v>
      </c>
    </row>
    <row r="975" spans="1:71" s="25" customFormat="1" ht="14.25" x14ac:dyDescent="0.2">
      <c r="A975" s="14">
        <v>1314</v>
      </c>
      <c r="B975" s="14"/>
      <c r="C975" s="15"/>
      <c r="D975" s="16">
        <v>20830</v>
      </c>
      <c r="E975" s="15" t="s">
        <v>7738</v>
      </c>
      <c r="F975" s="15" t="s">
        <v>7739</v>
      </c>
      <c r="G975" s="17" t="s">
        <v>7740</v>
      </c>
      <c r="H975" s="17" t="s">
        <v>7741</v>
      </c>
      <c r="I975" s="17" t="s">
        <v>86</v>
      </c>
      <c r="J975" s="15" t="s">
        <v>7741</v>
      </c>
      <c r="K975" s="15" t="s">
        <v>7742</v>
      </c>
      <c r="L975" s="18" t="s">
        <v>7743</v>
      </c>
      <c r="M975" s="15" t="s">
        <v>7650</v>
      </c>
      <c r="N975" s="15" t="s">
        <v>7651</v>
      </c>
      <c r="O975" s="16">
        <v>510</v>
      </c>
      <c r="P975" s="15" t="s">
        <v>118</v>
      </c>
      <c r="Q975" s="15">
        <v>28800</v>
      </c>
      <c r="R975" s="15">
        <v>93600</v>
      </c>
      <c r="S975" s="15">
        <v>122400</v>
      </c>
      <c r="T975" s="15">
        <v>0.2</v>
      </c>
      <c r="U975" s="15" t="s">
        <v>3335</v>
      </c>
      <c r="V975" s="15" t="s">
        <v>76</v>
      </c>
      <c r="W975" s="16">
        <v>1</v>
      </c>
      <c r="X975" s="16">
        <v>0</v>
      </c>
      <c r="Y975" s="15">
        <v>8630</v>
      </c>
      <c r="Z975" s="15">
        <v>0.19800000000000001</v>
      </c>
      <c r="AA975" s="15" t="s">
        <v>7652</v>
      </c>
      <c r="AB975" s="15" t="s">
        <v>7653</v>
      </c>
      <c r="AC975" s="15">
        <v>0</v>
      </c>
      <c r="AD975" s="15"/>
      <c r="AE975" s="15" t="s">
        <v>79</v>
      </c>
      <c r="AF975" s="15" t="s">
        <v>7744</v>
      </c>
      <c r="AG975" s="16">
        <v>1</v>
      </c>
      <c r="AH975" s="15" t="s">
        <v>7745</v>
      </c>
      <c r="AI975" s="15" t="s">
        <v>78</v>
      </c>
      <c r="AJ975" s="15">
        <v>8630.4545898399992</v>
      </c>
      <c r="AK975" s="15">
        <v>383.7336952</v>
      </c>
      <c r="AL975" s="15">
        <v>3093438.9451000001</v>
      </c>
      <c r="AM975" s="15">
        <v>1425422.8197900001</v>
      </c>
      <c r="AN975" s="14"/>
      <c r="AO975" s="14"/>
      <c r="AP975" s="19">
        <v>0</v>
      </c>
      <c r="AQ975" s="19">
        <v>0</v>
      </c>
      <c r="AR975" s="19">
        <v>28800</v>
      </c>
      <c r="AS975" s="19">
        <v>95200</v>
      </c>
      <c r="AT975" s="19">
        <f t="shared" si="188"/>
        <v>124000</v>
      </c>
      <c r="AU975" s="19">
        <v>0</v>
      </c>
      <c r="AV975" s="19">
        <v>0</v>
      </c>
      <c r="AW975" s="19">
        <v>0</v>
      </c>
      <c r="AX975" s="19">
        <v>0</v>
      </c>
      <c r="AY975" s="20">
        <f t="shared" si="213"/>
        <v>0</v>
      </c>
      <c r="AZ975" s="19">
        <f t="shared" si="214"/>
        <v>124000</v>
      </c>
      <c r="BA975" s="21">
        <v>1.4712000000000001</v>
      </c>
      <c r="BB975" s="21">
        <v>2.0617000000000001</v>
      </c>
      <c r="BC975" s="22"/>
      <c r="BD975" s="19">
        <v>2480</v>
      </c>
      <c r="BE975" s="19">
        <f t="shared" si="209"/>
        <v>1824.288</v>
      </c>
      <c r="BF975" s="19">
        <f t="shared" si="210"/>
        <v>2556.5080000000003</v>
      </c>
      <c r="BG975" s="23">
        <v>3.4819999999999997E-2</v>
      </c>
      <c r="BH975" s="23">
        <f t="shared" si="211"/>
        <v>3.4819999999999997E-2</v>
      </c>
      <c r="BI975" s="19">
        <v>0</v>
      </c>
      <c r="BJ975" s="19">
        <v>0</v>
      </c>
      <c r="BK975" s="19">
        <f t="shared" si="215"/>
        <v>1824.288</v>
      </c>
      <c r="BL975" s="19">
        <f t="shared" si="215"/>
        <v>2556.5080000000003</v>
      </c>
      <c r="BM975" s="19">
        <v>0</v>
      </c>
      <c r="BN975" s="19">
        <v>76.508000000000266</v>
      </c>
      <c r="BO975" s="19">
        <f t="shared" si="206"/>
        <v>76.508000000000266</v>
      </c>
      <c r="BP975" s="24">
        <f t="shared" si="216"/>
        <v>1824.288</v>
      </c>
      <c r="BQ975" s="24">
        <f t="shared" si="216"/>
        <v>2480</v>
      </c>
      <c r="BR975" s="24">
        <f t="shared" si="212"/>
        <v>655.71199999999999</v>
      </c>
    </row>
    <row r="976" spans="1:71" s="25" customFormat="1" ht="14.25" x14ac:dyDescent="0.2">
      <c r="A976" s="14">
        <v>1315</v>
      </c>
      <c r="B976" s="14"/>
      <c r="C976" s="15" t="s">
        <v>376</v>
      </c>
      <c r="D976" s="16">
        <v>27169</v>
      </c>
      <c r="E976" s="15" t="s">
        <v>7746</v>
      </c>
      <c r="F976" s="15" t="s">
        <v>7747</v>
      </c>
      <c r="G976" s="17" t="s">
        <v>7748</v>
      </c>
      <c r="H976" s="17" t="s">
        <v>7749</v>
      </c>
      <c r="I976" s="17" t="s">
        <v>86</v>
      </c>
      <c r="J976" s="15" t="s">
        <v>7750</v>
      </c>
      <c r="K976" s="15" t="s">
        <v>1843</v>
      </c>
      <c r="L976" s="18" t="s">
        <v>7751</v>
      </c>
      <c r="M976" s="15" t="s">
        <v>7650</v>
      </c>
      <c r="N976" s="15" t="s">
        <v>7651</v>
      </c>
      <c r="O976" s="16">
        <v>510</v>
      </c>
      <c r="P976" s="15" t="s">
        <v>118</v>
      </c>
      <c r="Q976" s="15">
        <v>32400</v>
      </c>
      <c r="R976" s="15">
        <v>84000</v>
      </c>
      <c r="S976" s="15">
        <v>116400</v>
      </c>
      <c r="T976" s="15">
        <v>0.22</v>
      </c>
      <c r="U976" s="15" t="s">
        <v>3335</v>
      </c>
      <c r="V976" s="15" t="s">
        <v>76</v>
      </c>
      <c r="W976" s="16">
        <v>1</v>
      </c>
      <c r="X976" s="16">
        <v>1</v>
      </c>
      <c r="Y976" s="15">
        <v>9705</v>
      </c>
      <c r="Z976" s="15">
        <v>0.223</v>
      </c>
      <c r="AA976" s="15" t="s">
        <v>7652</v>
      </c>
      <c r="AB976" s="15" t="s">
        <v>7653</v>
      </c>
      <c r="AC976" s="15">
        <v>75000</v>
      </c>
      <c r="AD976" s="26">
        <v>37008</v>
      </c>
      <c r="AE976" s="15" t="s">
        <v>211</v>
      </c>
      <c r="AF976" s="15" t="s">
        <v>7752</v>
      </c>
      <c r="AG976" s="16">
        <v>1</v>
      </c>
      <c r="AH976" s="15" t="s">
        <v>7753</v>
      </c>
      <c r="AI976" s="15" t="s">
        <v>78</v>
      </c>
      <c r="AJ976" s="15">
        <v>9704.7602539100008</v>
      </c>
      <c r="AK976" s="15">
        <v>401.62307005500003</v>
      </c>
      <c r="AL976" s="15">
        <v>3093439.7497</v>
      </c>
      <c r="AM976" s="15">
        <v>1425346.3241000001</v>
      </c>
      <c r="AN976" s="14"/>
      <c r="AO976" s="14"/>
      <c r="AP976" s="19">
        <v>32400</v>
      </c>
      <c r="AQ976" s="19">
        <v>78900</v>
      </c>
      <c r="AR976" s="19">
        <v>0</v>
      </c>
      <c r="AS976" s="19">
        <v>500</v>
      </c>
      <c r="AT976" s="19">
        <f t="shared" si="188"/>
        <v>111800</v>
      </c>
      <c r="AU976" s="19">
        <v>45000</v>
      </c>
      <c r="AV976" s="19">
        <v>3000</v>
      </c>
      <c r="AW976" s="19">
        <v>23205</v>
      </c>
      <c r="AX976" s="19">
        <v>0</v>
      </c>
      <c r="AY976" s="20">
        <f t="shared" si="213"/>
        <v>71205</v>
      </c>
      <c r="AZ976" s="19">
        <f t="shared" si="214"/>
        <v>40595</v>
      </c>
      <c r="BA976" s="21">
        <v>1.4712000000000001</v>
      </c>
      <c r="BB976" s="21">
        <v>2.0617000000000001</v>
      </c>
      <c r="BC976" s="22"/>
      <c r="BD976" s="19">
        <v>1128</v>
      </c>
      <c r="BE976" s="19">
        <f t="shared" si="209"/>
        <v>597.23364000000004</v>
      </c>
      <c r="BF976" s="19">
        <f t="shared" si="210"/>
        <v>836.94711500000005</v>
      </c>
      <c r="BG976" s="23">
        <v>3.4819999999999997E-2</v>
      </c>
      <c r="BH976" s="23">
        <f t="shared" si="211"/>
        <v>3.4819999999999997E-2</v>
      </c>
      <c r="BI976" s="19">
        <v>20.539539424800001</v>
      </c>
      <c r="BJ976" s="19">
        <v>28.783556574299997</v>
      </c>
      <c r="BK976" s="19">
        <f t="shared" si="215"/>
        <v>576.69410057520008</v>
      </c>
      <c r="BL976" s="19">
        <f t="shared" si="215"/>
        <v>808.1635584257001</v>
      </c>
      <c r="BM976" s="19">
        <v>0</v>
      </c>
      <c r="BN976" s="19">
        <v>0</v>
      </c>
      <c r="BO976" s="19">
        <f t="shared" si="206"/>
        <v>0</v>
      </c>
      <c r="BP976" s="24">
        <f t="shared" si="216"/>
        <v>576.69410057520008</v>
      </c>
      <c r="BQ976" s="24">
        <f t="shared" si="216"/>
        <v>808.1635584257001</v>
      </c>
      <c r="BR976" s="24">
        <f t="shared" si="212"/>
        <v>231.46945785050002</v>
      </c>
    </row>
    <row r="977" spans="1:71" s="25" customFormat="1" ht="14.25" x14ac:dyDescent="0.2">
      <c r="A977" s="14">
        <v>1316</v>
      </c>
      <c r="B977" s="14"/>
      <c r="C977" s="15"/>
      <c r="D977" s="16">
        <v>32857</v>
      </c>
      <c r="E977" s="15" t="s">
        <v>7754</v>
      </c>
      <c r="F977" s="15" t="s">
        <v>7755</v>
      </c>
      <c r="G977" s="17" t="s">
        <v>7756</v>
      </c>
      <c r="H977" s="17" t="s">
        <v>7757</v>
      </c>
      <c r="I977" s="17" t="s">
        <v>86</v>
      </c>
      <c r="J977" s="15" t="s">
        <v>7758</v>
      </c>
      <c r="K977" s="15" t="s">
        <v>7759</v>
      </c>
      <c r="L977" s="18" t="s">
        <v>7760</v>
      </c>
      <c r="M977" s="15" t="s">
        <v>7650</v>
      </c>
      <c r="N977" s="15" t="s">
        <v>7651</v>
      </c>
      <c r="O977" s="16">
        <v>510</v>
      </c>
      <c r="P977" s="15" t="s">
        <v>118</v>
      </c>
      <c r="Q977" s="15">
        <v>32400</v>
      </c>
      <c r="R977" s="15">
        <v>102900</v>
      </c>
      <c r="S977" s="15">
        <v>135300</v>
      </c>
      <c r="T977" s="15">
        <v>0.22</v>
      </c>
      <c r="U977" s="15" t="s">
        <v>3335</v>
      </c>
      <c r="V977" s="15" t="s">
        <v>76</v>
      </c>
      <c r="W977" s="16">
        <v>1</v>
      </c>
      <c r="X977" s="16">
        <v>0</v>
      </c>
      <c r="Y977" s="15">
        <v>9690</v>
      </c>
      <c r="Z977" s="15">
        <v>0.222</v>
      </c>
      <c r="AA977" s="15" t="s">
        <v>7652</v>
      </c>
      <c r="AB977" s="15" t="s">
        <v>7653</v>
      </c>
      <c r="AC977" s="15">
        <v>0</v>
      </c>
      <c r="AD977" s="15"/>
      <c r="AE977" s="15" t="s">
        <v>137</v>
      </c>
      <c r="AF977" s="15" t="s">
        <v>7761</v>
      </c>
      <c r="AG977" s="16">
        <v>1</v>
      </c>
      <c r="AH977" s="15" t="s">
        <v>7762</v>
      </c>
      <c r="AI977" s="15" t="s">
        <v>78</v>
      </c>
      <c r="AJ977" s="15">
        <v>9690.0400390600007</v>
      </c>
      <c r="AK977" s="15">
        <v>401.26086142299999</v>
      </c>
      <c r="AL977" s="15">
        <v>3093440.66121</v>
      </c>
      <c r="AM977" s="15">
        <v>1425265.34247</v>
      </c>
      <c r="AN977" s="14"/>
      <c r="AO977" s="14"/>
      <c r="AP977" s="19">
        <v>32400</v>
      </c>
      <c r="AQ977" s="19">
        <v>97300</v>
      </c>
      <c r="AR977" s="19">
        <v>0</v>
      </c>
      <c r="AS977" s="19">
        <v>0</v>
      </c>
      <c r="AT977" s="19">
        <f t="shared" si="188"/>
        <v>129700</v>
      </c>
      <c r="AU977" s="19">
        <v>45000</v>
      </c>
      <c r="AV977" s="19">
        <v>0</v>
      </c>
      <c r="AW977" s="19">
        <v>29645</v>
      </c>
      <c r="AX977" s="19">
        <v>0</v>
      </c>
      <c r="AY977" s="20">
        <f t="shared" si="213"/>
        <v>74645</v>
      </c>
      <c r="AZ977" s="19">
        <f t="shared" si="214"/>
        <v>55055</v>
      </c>
      <c r="BA977" s="21">
        <v>1.4712000000000001</v>
      </c>
      <c r="BB977" s="21">
        <v>2.0617000000000001</v>
      </c>
      <c r="BC977" s="22"/>
      <c r="BD977" s="19">
        <v>1297</v>
      </c>
      <c r="BE977" s="19">
        <f t="shared" si="209"/>
        <v>809.96915999999999</v>
      </c>
      <c r="BF977" s="19">
        <f t="shared" si="210"/>
        <v>1135.068935</v>
      </c>
      <c r="BG977" s="23">
        <v>3.4819999999999997E-2</v>
      </c>
      <c r="BH977" s="23">
        <f t="shared" si="211"/>
        <v>3.4819999999999997E-2</v>
      </c>
      <c r="BI977" s="19">
        <v>28.203126151199996</v>
      </c>
      <c r="BJ977" s="19">
        <v>39.523100316699995</v>
      </c>
      <c r="BK977" s="19">
        <f t="shared" si="215"/>
        <v>781.76603384880002</v>
      </c>
      <c r="BL977" s="19">
        <f t="shared" si="215"/>
        <v>1095.5458346833</v>
      </c>
      <c r="BM977" s="19">
        <v>0</v>
      </c>
      <c r="BN977" s="19">
        <v>0</v>
      </c>
      <c r="BO977" s="19">
        <f t="shared" si="206"/>
        <v>0</v>
      </c>
      <c r="BP977" s="24">
        <f t="shared" si="216"/>
        <v>781.76603384880002</v>
      </c>
      <c r="BQ977" s="24">
        <f t="shared" si="216"/>
        <v>1095.5458346833</v>
      </c>
      <c r="BR977" s="24">
        <f t="shared" si="212"/>
        <v>313.77980083449995</v>
      </c>
    </row>
    <row r="978" spans="1:71" s="25" customFormat="1" ht="14.25" x14ac:dyDescent="0.2">
      <c r="A978" s="14">
        <v>1317</v>
      </c>
      <c r="B978" s="14"/>
      <c r="C978" s="15" t="s">
        <v>7763</v>
      </c>
      <c r="D978" s="16">
        <v>35066</v>
      </c>
      <c r="E978" s="15" t="s">
        <v>7764</v>
      </c>
      <c r="F978" s="15" t="s">
        <v>7763</v>
      </c>
      <c r="G978" s="17" t="s">
        <v>7765</v>
      </c>
      <c r="H978" s="17" t="s">
        <v>7766</v>
      </c>
      <c r="I978" s="17" t="s">
        <v>86</v>
      </c>
      <c r="J978" s="15" t="s">
        <v>7767</v>
      </c>
      <c r="K978" s="15" t="s">
        <v>7768</v>
      </c>
      <c r="L978" s="18" t="s">
        <v>7769</v>
      </c>
      <c r="M978" s="15" t="s">
        <v>7650</v>
      </c>
      <c r="N978" s="15" t="s">
        <v>7651</v>
      </c>
      <c r="O978" s="16">
        <v>510</v>
      </c>
      <c r="P978" s="15" t="s">
        <v>118</v>
      </c>
      <c r="Q978" s="15">
        <v>32800</v>
      </c>
      <c r="R978" s="15">
        <v>86800</v>
      </c>
      <c r="S978" s="15">
        <v>119600</v>
      </c>
      <c r="T978" s="15">
        <v>0.22</v>
      </c>
      <c r="U978" s="15" t="s">
        <v>3335</v>
      </c>
      <c r="V978" s="15" t="s">
        <v>76</v>
      </c>
      <c r="W978" s="16">
        <v>1</v>
      </c>
      <c r="X978" s="16">
        <v>1</v>
      </c>
      <c r="Y978" s="15">
        <v>9805</v>
      </c>
      <c r="Z978" s="15">
        <v>0.22500000000000001</v>
      </c>
      <c r="AA978" s="15" t="s">
        <v>78</v>
      </c>
      <c r="AB978" s="15" t="s">
        <v>78</v>
      </c>
      <c r="AC978" s="15">
        <v>112500</v>
      </c>
      <c r="AD978" s="26">
        <v>37771</v>
      </c>
      <c r="AE978" s="15" t="s">
        <v>147</v>
      </c>
      <c r="AF978" s="15" t="s">
        <v>7770</v>
      </c>
      <c r="AG978" s="16">
        <v>1</v>
      </c>
      <c r="AH978" s="15" t="s">
        <v>7771</v>
      </c>
      <c r="AI978" s="15" t="s">
        <v>78</v>
      </c>
      <c r="AJ978" s="15">
        <v>9804.9458007800004</v>
      </c>
      <c r="AK978" s="15">
        <v>403.143836652</v>
      </c>
      <c r="AL978" s="15">
        <v>3093441.5176900001</v>
      </c>
      <c r="AM978" s="15">
        <v>1425183.8188700001</v>
      </c>
      <c r="AN978" s="14"/>
      <c r="AO978" s="14"/>
      <c r="AP978" s="19">
        <v>32800</v>
      </c>
      <c r="AQ978" s="19">
        <v>88300</v>
      </c>
      <c r="AR978" s="19">
        <v>0</v>
      </c>
      <c r="AS978" s="19">
        <v>500</v>
      </c>
      <c r="AT978" s="19">
        <f t="shared" si="188"/>
        <v>121600</v>
      </c>
      <c r="AU978" s="19">
        <v>45000</v>
      </c>
      <c r="AV978" s="19">
        <v>3000</v>
      </c>
      <c r="AW978" s="19">
        <v>26635</v>
      </c>
      <c r="AX978" s="19">
        <v>0</v>
      </c>
      <c r="AY978" s="20">
        <f t="shared" si="213"/>
        <v>74635</v>
      </c>
      <c r="AZ978" s="19">
        <f t="shared" si="214"/>
        <v>46965</v>
      </c>
      <c r="BA978" s="21">
        <v>1.4712000000000001</v>
      </c>
      <c r="BB978" s="21">
        <v>2.0617000000000001</v>
      </c>
      <c r="BC978" s="22"/>
      <c r="BD978" s="19">
        <v>1226</v>
      </c>
      <c r="BE978" s="19">
        <f t="shared" si="209"/>
        <v>690.94907999999998</v>
      </c>
      <c r="BF978" s="19">
        <f t="shared" si="210"/>
        <v>968.27740500000004</v>
      </c>
      <c r="BG978" s="23">
        <v>3.4819999999999997E-2</v>
      </c>
      <c r="BH978" s="23">
        <f t="shared" si="211"/>
        <v>3.4819999999999997E-2</v>
      </c>
      <c r="BI978" s="19">
        <v>23.802711045599999</v>
      </c>
      <c r="BJ978" s="19">
        <v>33.356477272099994</v>
      </c>
      <c r="BK978" s="19">
        <f t="shared" ref="BK978:BL1038" si="217">BE978-BI978</f>
        <v>667.14636895440003</v>
      </c>
      <c r="BL978" s="19">
        <f t="shared" si="217"/>
        <v>934.92092772790011</v>
      </c>
      <c r="BM978" s="19">
        <v>0</v>
      </c>
      <c r="BN978" s="19">
        <v>0</v>
      </c>
      <c r="BO978" s="19">
        <f t="shared" si="206"/>
        <v>0</v>
      </c>
      <c r="BP978" s="24">
        <f t="shared" ref="BP978:BQ1038" si="218">BK978-BM978</f>
        <v>667.14636895440003</v>
      </c>
      <c r="BQ978" s="24">
        <f t="shared" si="218"/>
        <v>934.92092772790011</v>
      </c>
      <c r="BR978" s="24">
        <f t="shared" si="212"/>
        <v>267.77455877350008</v>
      </c>
    </row>
    <row r="979" spans="1:71" s="25" customFormat="1" ht="14.25" x14ac:dyDescent="0.2">
      <c r="A979" s="14">
        <v>1318</v>
      </c>
      <c r="B979" s="14"/>
      <c r="C979" s="15"/>
      <c r="D979" s="16">
        <v>12110</v>
      </c>
      <c r="E979" s="15" t="s">
        <v>7772</v>
      </c>
      <c r="F979" s="15" t="s">
        <v>7773</v>
      </c>
      <c r="G979" s="17" t="s">
        <v>7774</v>
      </c>
      <c r="H979" s="17" t="s">
        <v>7775</v>
      </c>
      <c r="I979" s="17" t="s">
        <v>86</v>
      </c>
      <c r="J979" s="15" t="s">
        <v>7776</v>
      </c>
      <c r="K979" s="15" t="s">
        <v>7777</v>
      </c>
      <c r="L979" s="18" t="s">
        <v>7778</v>
      </c>
      <c r="M979" s="15" t="s">
        <v>7650</v>
      </c>
      <c r="N979" s="15" t="s">
        <v>7651</v>
      </c>
      <c r="O979" s="16">
        <v>510</v>
      </c>
      <c r="P979" s="15" t="s">
        <v>118</v>
      </c>
      <c r="Q979" s="15">
        <v>32800</v>
      </c>
      <c r="R979" s="15">
        <v>85800</v>
      </c>
      <c r="S979" s="15">
        <v>118600</v>
      </c>
      <c r="T979" s="15">
        <v>0.22</v>
      </c>
      <c r="U979" s="15" t="s">
        <v>3335</v>
      </c>
      <c r="V979" s="15" t="s">
        <v>76</v>
      </c>
      <c r="W979" s="16">
        <v>1</v>
      </c>
      <c r="X979" s="16">
        <v>0</v>
      </c>
      <c r="Y979" s="15">
        <v>9810</v>
      </c>
      <c r="Z979" s="15">
        <v>0.22500000000000001</v>
      </c>
      <c r="AA979" s="15" t="s">
        <v>78</v>
      </c>
      <c r="AB979" s="15" t="s">
        <v>78</v>
      </c>
      <c r="AC979" s="15">
        <v>0</v>
      </c>
      <c r="AD979" s="15"/>
      <c r="AE979" s="15" t="s">
        <v>137</v>
      </c>
      <c r="AF979" s="15" t="s">
        <v>7779</v>
      </c>
      <c r="AG979" s="16">
        <v>1</v>
      </c>
      <c r="AH979" s="15" t="s">
        <v>7780</v>
      </c>
      <c r="AI979" s="15" t="s">
        <v>78</v>
      </c>
      <c r="AJ979" s="15">
        <v>9809.8671875</v>
      </c>
      <c r="AK979" s="15">
        <v>403.26423842299999</v>
      </c>
      <c r="AL979" s="15">
        <v>3093442.31953</v>
      </c>
      <c r="AM979" s="15">
        <v>1425101.8353599999</v>
      </c>
      <c r="AN979" s="14"/>
      <c r="AO979" s="14"/>
      <c r="AP979" s="19">
        <v>32800</v>
      </c>
      <c r="AQ979" s="19">
        <v>81100</v>
      </c>
      <c r="AR979" s="19">
        <v>0</v>
      </c>
      <c r="AS979" s="19">
        <v>0</v>
      </c>
      <c r="AT979" s="19">
        <f t="shared" si="188"/>
        <v>113900</v>
      </c>
      <c r="AU979" s="19">
        <v>45000</v>
      </c>
      <c r="AV979" s="19">
        <v>3000</v>
      </c>
      <c r="AW979" s="19">
        <v>24115</v>
      </c>
      <c r="AX979" s="19">
        <f>12480+24960</f>
        <v>37440</v>
      </c>
      <c r="AY979" s="20">
        <f t="shared" si="213"/>
        <v>109555</v>
      </c>
      <c r="AZ979" s="19">
        <f t="shared" si="214"/>
        <v>4345</v>
      </c>
      <c r="BA979" s="21">
        <v>1.4712000000000001</v>
      </c>
      <c r="BB979" s="21">
        <v>2.0617000000000001</v>
      </c>
      <c r="BC979" s="22"/>
      <c r="BD979" s="19">
        <v>1139</v>
      </c>
      <c r="BE979" s="19">
        <f t="shared" si="209"/>
        <v>63.923640000000006</v>
      </c>
      <c r="BF979" s="19">
        <f t="shared" si="210"/>
        <v>89.580865000000003</v>
      </c>
      <c r="BG979" s="23">
        <v>3.4819999999999997E-2</v>
      </c>
      <c r="BH979" s="23">
        <f t="shared" si="211"/>
        <v>3.4819999999999997E-2</v>
      </c>
      <c r="BI979" s="19">
        <v>2.2258211447999998</v>
      </c>
      <c r="BJ979" s="19">
        <v>3.1192057193</v>
      </c>
      <c r="BK979" s="19">
        <f t="shared" si="217"/>
        <v>61.697818855200005</v>
      </c>
      <c r="BL979" s="19">
        <f t="shared" si="217"/>
        <v>86.461659280700005</v>
      </c>
      <c r="BM979" s="19">
        <v>0</v>
      </c>
      <c r="BN979" s="19">
        <v>0</v>
      </c>
      <c r="BO979" s="19">
        <f t="shared" si="206"/>
        <v>0</v>
      </c>
      <c r="BP979" s="24">
        <f t="shared" si="218"/>
        <v>61.697818855200005</v>
      </c>
      <c r="BQ979" s="24">
        <f t="shared" si="218"/>
        <v>86.461659280700005</v>
      </c>
      <c r="BR979" s="24">
        <f t="shared" si="212"/>
        <v>24.7638404255</v>
      </c>
      <c r="BS979" s="25" t="s">
        <v>1141</v>
      </c>
    </row>
    <row r="980" spans="1:71" s="25" customFormat="1" ht="14.25" x14ac:dyDescent="0.2">
      <c r="A980" s="14">
        <v>1319</v>
      </c>
      <c r="B980" s="14"/>
      <c r="C980" s="15" t="s">
        <v>7781</v>
      </c>
      <c r="D980" s="16">
        <v>32753</v>
      </c>
      <c r="E980" s="15" t="s">
        <v>7782</v>
      </c>
      <c r="F980" s="15" t="s">
        <v>7781</v>
      </c>
      <c r="G980" s="17" t="s">
        <v>7783</v>
      </c>
      <c r="H980" s="17" t="s">
        <v>7784</v>
      </c>
      <c r="I980" s="17" t="s">
        <v>7785</v>
      </c>
      <c r="J980" s="15" t="s">
        <v>7786</v>
      </c>
      <c r="K980" s="15" t="s">
        <v>7787</v>
      </c>
      <c r="L980" s="18" t="s">
        <v>7788</v>
      </c>
      <c r="M980" s="15" t="s">
        <v>7650</v>
      </c>
      <c r="N980" s="15" t="s">
        <v>7651</v>
      </c>
      <c r="O980" s="16">
        <v>510</v>
      </c>
      <c r="P980" s="15" t="s">
        <v>118</v>
      </c>
      <c r="Q980" s="15">
        <v>40800</v>
      </c>
      <c r="R980" s="15">
        <v>126200</v>
      </c>
      <c r="S980" s="15">
        <v>167000</v>
      </c>
      <c r="T980" s="15">
        <v>8</v>
      </c>
      <c r="U980" s="15" t="s">
        <v>3335</v>
      </c>
      <c r="V980" s="15" t="s">
        <v>76</v>
      </c>
      <c r="W980" s="16">
        <v>1</v>
      </c>
      <c r="X980" s="16">
        <v>1</v>
      </c>
      <c r="Y980" s="15">
        <v>12196</v>
      </c>
      <c r="Z980" s="15">
        <v>0.28000000000000003</v>
      </c>
      <c r="AA980" s="15" t="s">
        <v>7652</v>
      </c>
      <c r="AB980" s="15" t="s">
        <v>7653</v>
      </c>
      <c r="AC980" s="15">
        <v>130000</v>
      </c>
      <c r="AD980" s="26">
        <v>41669</v>
      </c>
      <c r="AE980" s="15" t="s">
        <v>211</v>
      </c>
      <c r="AF980" s="15" t="s">
        <v>7789</v>
      </c>
      <c r="AG980" s="16">
        <v>1</v>
      </c>
      <c r="AH980" s="15" t="s">
        <v>7790</v>
      </c>
      <c r="AI980" s="15" t="s">
        <v>78</v>
      </c>
      <c r="AJ980" s="15">
        <v>12195.5273438</v>
      </c>
      <c r="AK980" s="15">
        <v>443.12789529200001</v>
      </c>
      <c r="AL980" s="15">
        <v>3093443.2867399999</v>
      </c>
      <c r="AM980" s="15">
        <v>1425009.84176</v>
      </c>
      <c r="AN980" s="14"/>
      <c r="AO980" s="14"/>
      <c r="AP980" s="19">
        <v>40800</v>
      </c>
      <c r="AQ980" s="19">
        <v>129200</v>
      </c>
      <c r="AR980" s="19">
        <v>0</v>
      </c>
      <c r="AS980" s="19">
        <v>0</v>
      </c>
      <c r="AT980" s="19">
        <f t="shared" si="188"/>
        <v>170000</v>
      </c>
      <c r="AU980" s="19">
        <v>45000</v>
      </c>
      <c r="AV980" s="19">
        <v>3000</v>
      </c>
      <c r="AW980" s="19">
        <v>43750</v>
      </c>
      <c r="AX980" s="19">
        <v>0</v>
      </c>
      <c r="AY980" s="20">
        <f t="shared" si="213"/>
        <v>91750</v>
      </c>
      <c r="AZ980" s="19">
        <f t="shared" si="214"/>
        <v>78250</v>
      </c>
      <c r="BA980" s="21">
        <v>1.4712000000000001</v>
      </c>
      <c r="BB980" s="21">
        <v>2.0617000000000001</v>
      </c>
      <c r="BC980" s="22"/>
      <c r="BD980" s="19">
        <v>1700</v>
      </c>
      <c r="BE980" s="19">
        <f t="shared" si="209"/>
        <v>1151.2139999999999</v>
      </c>
      <c r="BF980" s="19">
        <f t="shared" si="210"/>
        <v>1613.28025</v>
      </c>
      <c r="BG980" s="23">
        <v>3.4819999999999997E-2</v>
      </c>
      <c r="BH980" s="23">
        <f t="shared" si="211"/>
        <v>3.4819999999999997E-2</v>
      </c>
      <c r="BI980" s="19">
        <v>40.085271479999996</v>
      </c>
      <c r="BJ980" s="19">
        <v>56.174418304999996</v>
      </c>
      <c r="BK980" s="19">
        <f t="shared" si="217"/>
        <v>1111.1287285199999</v>
      </c>
      <c r="BL980" s="19">
        <f t="shared" si="217"/>
        <v>1557.105831695</v>
      </c>
      <c r="BM980" s="19">
        <v>0</v>
      </c>
      <c r="BN980" s="19">
        <v>0</v>
      </c>
      <c r="BO980" s="19">
        <f t="shared" si="206"/>
        <v>0</v>
      </c>
      <c r="BP980" s="24">
        <f t="shared" si="218"/>
        <v>1111.1287285199999</v>
      </c>
      <c r="BQ980" s="24">
        <f t="shared" si="218"/>
        <v>1557.105831695</v>
      </c>
      <c r="BR980" s="24">
        <f t="shared" si="212"/>
        <v>445.97710317500014</v>
      </c>
    </row>
    <row r="981" spans="1:71" s="25" customFormat="1" ht="14.25" x14ac:dyDescent="0.2">
      <c r="A981" s="14">
        <v>1320</v>
      </c>
      <c r="B981" s="14"/>
      <c r="C981" s="15"/>
      <c r="D981" s="16">
        <v>7711</v>
      </c>
      <c r="E981" s="15" t="s">
        <v>7791</v>
      </c>
      <c r="F981" s="15" t="s">
        <v>7792</v>
      </c>
      <c r="G981" s="17" t="s">
        <v>7793</v>
      </c>
      <c r="H981" s="17" t="s">
        <v>7794</v>
      </c>
      <c r="I981" s="17" t="s">
        <v>86</v>
      </c>
      <c r="J981" s="15" t="s">
        <v>7795</v>
      </c>
      <c r="K981" s="15" t="s">
        <v>3045</v>
      </c>
      <c r="L981" s="18" t="s">
        <v>7796</v>
      </c>
      <c r="M981" s="15" t="s">
        <v>7650</v>
      </c>
      <c r="N981" s="15" t="s">
        <v>7651</v>
      </c>
      <c r="O981" s="16">
        <v>510</v>
      </c>
      <c r="P981" s="15" t="s">
        <v>118</v>
      </c>
      <c r="Q981" s="15">
        <v>37600</v>
      </c>
      <c r="R981" s="15">
        <v>129300</v>
      </c>
      <c r="S981" s="15">
        <v>166900</v>
      </c>
      <c r="T981" s="15">
        <v>0.26</v>
      </c>
      <c r="U981" s="15" t="s">
        <v>3335</v>
      </c>
      <c r="V981" s="15" t="s">
        <v>76</v>
      </c>
      <c r="W981" s="16">
        <v>1</v>
      </c>
      <c r="X981" s="16">
        <v>0</v>
      </c>
      <c r="Y981" s="15">
        <v>11229</v>
      </c>
      <c r="Z981" s="15">
        <v>0.25800000000000001</v>
      </c>
      <c r="AA981" s="15" t="s">
        <v>78</v>
      </c>
      <c r="AB981" s="15" t="s">
        <v>78</v>
      </c>
      <c r="AC981" s="15">
        <v>0</v>
      </c>
      <c r="AD981" s="15"/>
      <c r="AE981" s="15" t="s">
        <v>137</v>
      </c>
      <c r="AF981" s="15" t="s">
        <v>7797</v>
      </c>
      <c r="AG981" s="16">
        <v>1</v>
      </c>
      <c r="AH981" s="15" t="s">
        <v>7798</v>
      </c>
      <c r="AI981" s="15" t="s">
        <v>78</v>
      </c>
      <c r="AJ981" s="15">
        <v>11228.8891602</v>
      </c>
      <c r="AK981" s="15">
        <v>426.91215063800001</v>
      </c>
      <c r="AL981" s="15">
        <v>3093443.0196699998</v>
      </c>
      <c r="AM981" s="15">
        <v>1424860.8969099999</v>
      </c>
      <c r="AN981" s="14"/>
      <c r="AO981" s="14"/>
      <c r="AP981" s="19">
        <v>37600</v>
      </c>
      <c r="AQ981" s="19">
        <v>119000</v>
      </c>
      <c r="AR981" s="19">
        <v>0</v>
      </c>
      <c r="AS981" s="19">
        <v>0</v>
      </c>
      <c r="AT981" s="19">
        <f t="shared" si="188"/>
        <v>156600</v>
      </c>
      <c r="AU981" s="19">
        <v>45000</v>
      </c>
      <c r="AV981" s="19">
        <v>3000</v>
      </c>
      <c r="AW981" s="19">
        <v>39060</v>
      </c>
      <c r="AX981" s="19">
        <v>0</v>
      </c>
      <c r="AY981" s="20">
        <f t="shared" si="213"/>
        <v>87060</v>
      </c>
      <c r="AZ981" s="19">
        <f t="shared" si="214"/>
        <v>69540</v>
      </c>
      <c r="BA981" s="21">
        <v>1.4712000000000001</v>
      </c>
      <c r="BB981" s="21">
        <v>2.0617000000000001</v>
      </c>
      <c r="BC981" s="22"/>
      <c r="BD981" s="19">
        <v>1566</v>
      </c>
      <c r="BE981" s="19">
        <f t="shared" si="209"/>
        <v>1023.07248</v>
      </c>
      <c r="BF981" s="19">
        <f t="shared" si="210"/>
        <v>1433.7061799999999</v>
      </c>
      <c r="BG981" s="23">
        <v>3.4819999999999997E-2</v>
      </c>
      <c r="BH981" s="23">
        <f t="shared" si="211"/>
        <v>3.4819999999999997E-2</v>
      </c>
      <c r="BI981" s="19">
        <v>35.623383753599995</v>
      </c>
      <c r="BJ981" s="19">
        <v>49.921649187599989</v>
      </c>
      <c r="BK981" s="19">
        <f t="shared" si="217"/>
        <v>987.44909624640002</v>
      </c>
      <c r="BL981" s="19">
        <f t="shared" si="217"/>
        <v>1383.7845308123999</v>
      </c>
      <c r="BM981" s="19">
        <v>0</v>
      </c>
      <c r="BN981" s="19">
        <v>0</v>
      </c>
      <c r="BO981" s="19">
        <f t="shared" si="206"/>
        <v>0</v>
      </c>
      <c r="BP981" s="24">
        <f t="shared" si="218"/>
        <v>987.44909624640002</v>
      </c>
      <c r="BQ981" s="24">
        <f t="shared" si="218"/>
        <v>1383.7845308123999</v>
      </c>
      <c r="BR981" s="24">
        <f t="shared" si="212"/>
        <v>396.33543456599989</v>
      </c>
    </row>
    <row r="982" spans="1:71" s="25" customFormat="1" ht="14.25" x14ac:dyDescent="0.2">
      <c r="A982" s="14">
        <v>1321</v>
      </c>
      <c r="B982" s="14"/>
      <c r="C982" s="15"/>
      <c r="D982" s="16">
        <v>18599</v>
      </c>
      <c r="E982" s="15" t="s">
        <v>7799</v>
      </c>
      <c r="F982" s="15" t="s">
        <v>7800</v>
      </c>
      <c r="G982" s="17" t="s">
        <v>7801</v>
      </c>
      <c r="H982" s="17" t="s">
        <v>7802</v>
      </c>
      <c r="I982" s="17" t="s">
        <v>88</v>
      </c>
      <c r="J982" s="15" t="s">
        <v>7803</v>
      </c>
      <c r="K982" s="15" t="s">
        <v>882</v>
      </c>
      <c r="L982" s="18" t="s">
        <v>7804</v>
      </c>
      <c r="M982" s="15" t="s">
        <v>7650</v>
      </c>
      <c r="N982" s="15" t="s">
        <v>7651</v>
      </c>
      <c r="O982" s="16">
        <v>510</v>
      </c>
      <c r="P982" s="15" t="s">
        <v>118</v>
      </c>
      <c r="Q982" s="15">
        <v>32800</v>
      </c>
      <c r="R982" s="15">
        <v>108500</v>
      </c>
      <c r="S982" s="15">
        <v>141300</v>
      </c>
      <c r="T982" s="15">
        <v>0.22</v>
      </c>
      <c r="U982" s="15" t="s">
        <v>3335</v>
      </c>
      <c r="V982" s="15" t="s">
        <v>76</v>
      </c>
      <c r="W982" s="16">
        <v>1</v>
      </c>
      <c r="X982" s="16">
        <v>0</v>
      </c>
      <c r="Y982" s="15">
        <v>9790</v>
      </c>
      <c r="Z982" s="15">
        <v>0.22500000000000001</v>
      </c>
      <c r="AA982" s="15" t="s">
        <v>7652</v>
      </c>
      <c r="AB982" s="15" t="s">
        <v>7653</v>
      </c>
      <c r="AC982" s="15">
        <v>0</v>
      </c>
      <c r="AD982" s="15"/>
      <c r="AE982" s="15" t="s">
        <v>183</v>
      </c>
      <c r="AF982" s="15" t="s">
        <v>7805</v>
      </c>
      <c r="AG982" s="16">
        <v>1</v>
      </c>
      <c r="AH982" s="15" t="s">
        <v>7806</v>
      </c>
      <c r="AI982" s="15" t="s">
        <v>78</v>
      </c>
      <c r="AJ982" s="15">
        <v>9790.1396484399993</v>
      </c>
      <c r="AK982" s="15">
        <v>402.78323312200001</v>
      </c>
      <c r="AL982" s="15">
        <v>3093443.9447400002</v>
      </c>
      <c r="AM982" s="15">
        <v>1424772.8999399999</v>
      </c>
      <c r="AN982" s="14"/>
      <c r="AO982" s="14"/>
      <c r="AP982" s="19">
        <v>32800</v>
      </c>
      <c r="AQ982" s="19">
        <v>102500</v>
      </c>
      <c r="AR982" s="19">
        <v>0</v>
      </c>
      <c r="AS982" s="19">
        <v>0</v>
      </c>
      <c r="AT982" s="19">
        <f t="shared" si="188"/>
        <v>135300</v>
      </c>
      <c r="AU982" s="19">
        <v>45000</v>
      </c>
      <c r="AV982" s="19">
        <v>0</v>
      </c>
      <c r="AW982" s="19">
        <v>31605</v>
      </c>
      <c r="AX982" s="19">
        <v>0</v>
      </c>
      <c r="AY982" s="20">
        <f t="shared" si="213"/>
        <v>76605</v>
      </c>
      <c r="AZ982" s="19">
        <f t="shared" si="214"/>
        <v>58695</v>
      </c>
      <c r="BA982" s="21">
        <v>1.4712000000000001</v>
      </c>
      <c r="BB982" s="21">
        <v>2.0617000000000001</v>
      </c>
      <c r="BC982" s="22"/>
      <c r="BD982" s="19">
        <v>1353</v>
      </c>
      <c r="BE982" s="19">
        <f t="shared" si="209"/>
        <v>863.52084000000013</v>
      </c>
      <c r="BF982" s="19">
        <f t="shared" si="210"/>
        <v>1210.1148150000001</v>
      </c>
      <c r="BG982" s="23">
        <v>3.4819999999999997E-2</v>
      </c>
      <c r="BH982" s="23">
        <f t="shared" si="211"/>
        <v>3.4819999999999997E-2</v>
      </c>
      <c r="BI982" s="19">
        <v>30.067795648800001</v>
      </c>
      <c r="BJ982" s="19">
        <v>42.136197858300001</v>
      </c>
      <c r="BK982" s="19">
        <f t="shared" si="217"/>
        <v>833.45304435120011</v>
      </c>
      <c r="BL982" s="19">
        <f t="shared" si="217"/>
        <v>1167.9786171417002</v>
      </c>
      <c r="BM982" s="19">
        <v>0</v>
      </c>
      <c r="BN982" s="19">
        <v>0</v>
      </c>
      <c r="BO982" s="19">
        <f t="shared" si="206"/>
        <v>0</v>
      </c>
      <c r="BP982" s="24">
        <f t="shared" si="218"/>
        <v>833.45304435120011</v>
      </c>
      <c r="BQ982" s="24">
        <f t="shared" si="218"/>
        <v>1167.9786171417002</v>
      </c>
      <c r="BR982" s="24">
        <f t="shared" si="212"/>
        <v>334.52557279050006</v>
      </c>
    </row>
    <row r="983" spans="1:71" s="25" customFormat="1" ht="14.25" x14ac:dyDescent="0.2">
      <c r="A983" s="14">
        <v>1322</v>
      </c>
      <c r="B983" s="14"/>
      <c r="C983" s="15"/>
      <c r="D983" s="16">
        <v>22062</v>
      </c>
      <c r="E983" s="15" t="s">
        <v>7807</v>
      </c>
      <c r="F983" s="15" t="s">
        <v>7808</v>
      </c>
      <c r="G983" s="17" t="s">
        <v>7809</v>
      </c>
      <c r="H983" s="17" t="s">
        <v>7810</v>
      </c>
      <c r="I983" s="17" t="s">
        <v>86</v>
      </c>
      <c r="J983" s="15" t="s">
        <v>7811</v>
      </c>
      <c r="K983" s="15" t="s">
        <v>2085</v>
      </c>
      <c r="L983" s="18" t="s">
        <v>7812</v>
      </c>
      <c r="M983" s="15" t="s">
        <v>7650</v>
      </c>
      <c r="N983" s="15" t="s">
        <v>7651</v>
      </c>
      <c r="O983" s="16">
        <v>510</v>
      </c>
      <c r="P983" s="15" t="s">
        <v>118</v>
      </c>
      <c r="Q983" s="15">
        <v>32800</v>
      </c>
      <c r="R983" s="15">
        <v>108500</v>
      </c>
      <c r="S983" s="15">
        <v>141300</v>
      </c>
      <c r="T983" s="15">
        <v>0.22</v>
      </c>
      <c r="U983" s="15" t="s">
        <v>3335</v>
      </c>
      <c r="V983" s="15" t="s">
        <v>76</v>
      </c>
      <c r="W983" s="16">
        <v>1</v>
      </c>
      <c r="X983" s="16">
        <v>1</v>
      </c>
      <c r="Y983" s="15">
        <v>9971</v>
      </c>
      <c r="Z983" s="15">
        <v>0.22900000000000001</v>
      </c>
      <c r="AA983" s="15" t="s">
        <v>7652</v>
      </c>
      <c r="AB983" s="15" t="s">
        <v>7653</v>
      </c>
      <c r="AC983" s="15">
        <v>155000</v>
      </c>
      <c r="AD983" s="26">
        <v>42464</v>
      </c>
      <c r="AE983" s="15" t="s">
        <v>79</v>
      </c>
      <c r="AF983" s="15" t="s">
        <v>7813</v>
      </c>
      <c r="AG983" s="16">
        <v>1</v>
      </c>
      <c r="AH983" s="15" t="s">
        <v>7814</v>
      </c>
      <c r="AI983" s="15" t="s">
        <v>78</v>
      </c>
      <c r="AJ983" s="15">
        <v>9971.2309570300004</v>
      </c>
      <c r="AK983" s="15">
        <v>406.14023057000003</v>
      </c>
      <c r="AL983" s="15">
        <v>3093444.4727500002</v>
      </c>
      <c r="AM983" s="15">
        <v>1424690.11867</v>
      </c>
      <c r="AN983" s="14"/>
      <c r="AO983" s="14"/>
      <c r="AP983" s="19">
        <v>32800</v>
      </c>
      <c r="AQ983" s="19">
        <v>111100</v>
      </c>
      <c r="AR983" s="19">
        <v>0</v>
      </c>
      <c r="AS983" s="19">
        <v>0</v>
      </c>
      <c r="AT983" s="19">
        <f t="shared" si="188"/>
        <v>143900</v>
      </c>
      <c r="AU983" s="19">
        <v>45000</v>
      </c>
      <c r="AV983" s="19">
        <v>3000</v>
      </c>
      <c r="AW983" s="19">
        <v>34615</v>
      </c>
      <c r="AX983" s="19">
        <v>0</v>
      </c>
      <c r="AY983" s="20">
        <f t="shared" si="213"/>
        <v>82615</v>
      </c>
      <c r="AZ983" s="19">
        <f t="shared" si="214"/>
        <v>61285</v>
      </c>
      <c r="BA983" s="21">
        <v>1.4712000000000001</v>
      </c>
      <c r="BB983" s="21">
        <v>2.0617000000000001</v>
      </c>
      <c r="BC983" s="22"/>
      <c r="BD983" s="19">
        <v>1439</v>
      </c>
      <c r="BE983" s="19">
        <f t="shared" si="209"/>
        <v>901.62492000000009</v>
      </c>
      <c r="BF983" s="19">
        <f t="shared" si="210"/>
        <v>1263.5128450000002</v>
      </c>
      <c r="BG983" s="23">
        <v>3.4819999999999997E-2</v>
      </c>
      <c r="BH983" s="23">
        <f t="shared" si="211"/>
        <v>3.4819999999999997E-2</v>
      </c>
      <c r="BI983" s="19">
        <v>31.394579714399999</v>
      </c>
      <c r="BJ983" s="19">
        <v>43.995517262900002</v>
      </c>
      <c r="BK983" s="19">
        <f t="shared" si="217"/>
        <v>870.23034028560005</v>
      </c>
      <c r="BL983" s="19">
        <f t="shared" si="217"/>
        <v>1219.5173277371002</v>
      </c>
      <c r="BM983" s="19">
        <v>0</v>
      </c>
      <c r="BN983" s="19">
        <v>0</v>
      </c>
      <c r="BO983" s="19">
        <f t="shared" si="206"/>
        <v>0</v>
      </c>
      <c r="BP983" s="24">
        <f t="shared" si="218"/>
        <v>870.23034028560005</v>
      </c>
      <c r="BQ983" s="24">
        <f t="shared" si="218"/>
        <v>1219.5173277371002</v>
      </c>
      <c r="BR983" s="24">
        <f t="shared" si="212"/>
        <v>349.28698745150018</v>
      </c>
    </row>
    <row r="984" spans="1:71" s="25" customFormat="1" ht="14.25" x14ac:dyDescent="0.2">
      <c r="A984" s="14">
        <v>1323</v>
      </c>
      <c r="B984" s="14"/>
      <c r="C984" s="15"/>
      <c r="D984" s="16">
        <v>26969</v>
      </c>
      <c r="E984" s="15" t="s">
        <v>7815</v>
      </c>
      <c r="F984" s="15" t="s">
        <v>7816</v>
      </c>
      <c r="G984" s="17" t="s">
        <v>7817</v>
      </c>
      <c r="H984" s="17" t="s">
        <v>7818</v>
      </c>
      <c r="I984" s="17" t="s">
        <v>86</v>
      </c>
      <c r="J984" s="15" t="s">
        <v>7819</v>
      </c>
      <c r="K984" s="15" t="s">
        <v>7820</v>
      </c>
      <c r="L984" s="18" t="s">
        <v>7821</v>
      </c>
      <c r="M984" s="15" t="s">
        <v>7650</v>
      </c>
      <c r="N984" s="15" t="s">
        <v>7651</v>
      </c>
      <c r="O984" s="16">
        <v>510</v>
      </c>
      <c r="P984" s="15" t="s">
        <v>118</v>
      </c>
      <c r="Q984" s="15">
        <v>31600</v>
      </c>
      <c r="R984" s="15">
        <v>93500</v>
      </c>
      <c r="S984" s="15">
        <v>125100</v>
      </c>
      <c r="T984" s="15">
        <v>0.22</v>
      </c>
      <c r="U984" s="15" t="s">
        <v>3335</v>
      </c>
      <c r="V984" s="15" t="s">
        <v>76</v>
      </c>
      <c r="W984" s="16">
        <v>1</v>
      </c>
      <c r="X984" s="16">
        <v>1</v>
      </c>
      <c r="Y984" s="15">
        <v>9508</v>
      </c>
      <c r="Z984" s="15">
        <v>0.218</v>
      </c>
      <c r="AA984" s="15" t="s">
        <v>7652</v>
      </c>
      <c r="AB984" s="15" t="s">
        <v>7653</v>
      </c>
      <c r="AC984" s="15">
        <v>126000</v>
      </c>
      <c r="AD984" s="26">
        <v>42206</v>
      </c>
      <c r="AE984" s="15" t="s">
        <v>183</v>
      </c>
      <c r="AF984" s="15" t="s">
        <v>7822</v>
      </c>
      <c r="AG984" s="16">
        <v>1</v>
      </c>
      <c r="AH984" s="15" t="s">
        <v>7823</v>
      </c>
      <c r="AI984" s="15" t="s">
        <v>78</v>
      </c>
      <c r="AJ984" s="15">
        <v>9507.9277343800004</v>
      </c>
      <c r="AK984" s="15">
        <v>398.30274088700003</v>
      </c>
      <c r="AL984" s="15">
        <v>3093446.4358299999</v>
      </c>
      <c r="AM984" s="15">
        <v>1424608.8952500001</v>
      </c>
      <c r="AN984" s="14"/>
      <c r="AO984" s="14"/>
      <c r="AP984" s="19">
        <v>31600</v>
      </c>
      <c r="AQ984" s="19">
        <v>82000</v>
      </c>
      <c r="AR984" s="19">
        <v>0</v>
      </c>
      <c r="AS984" s="19">
        <v>0</v>
      </c>
      <c r="AT984" s="19">
        <f t="shared" si="188"/>
        <v>113600</v>
      </c>
      <c r="AU984" s="19">
        <v>45000</v>
      </c>
      <c r="AV984" s="19">
        <v>3000</v>
      </c>
      <c r="AW984" s="19">
        <v>24010</v>
      </c>
      <c r="AX984" s="19">
        <v>12480</v>
      </c>
      <c r="AY984" s="20">
        <f t="shared" si="213"/>
        <v>84490</v>
      </c>
      <c r="AZ984" s="19">
        <f t="shared" si="214"/>
        <v>29110</v>
      </c>
      <c r="BA984" s="21">
        <v>1.4712000000000001</v>
      </c>
      <c r="BB984" s="21">
        <v>2.0617000000000001</v>
      </c>
      <c r="BC984" s="22"/>
      <c r="BD984" s="19">
        <v>1136</v>
      </c>
      <c r="BE984" s="19">
        <f t="shared" si="209"/>
        <v>428.26632000000006</v>
      </c>
      <c r="BF984" s="19">
        <f t="shared" si="210"/>
        <v>600.16087000000005</v>
      </c>
      <c r="BG984" s="23">
        <v>3.4819999999999997E-2</v>
      </c>
      <c r="BH984" s="23">
        <f t="shared" si="211"/>
        <v>3.4819999999999997E-2</v>
      </c>
      <c r="BI984" s="19">
        <v>14.912233262400001</v>
      </c>
      <c r="BJ984" s="19">
        <v>20.8976014934</v>
      </c>
      <c r="BK984" s="19">
        <f t="shared" si="217"/>
        <v>413.35408673760008</v>
      </c>
      <c r="BL984" s="19">
        <f t="shared" si="217"/>
        <v>579.26326850660007</v>
      </c>
      <c r="BM984" s="19">
        <v>0</v>
      </c>
      <c r="BN984" s="19">
        <v>0</v>
      </c>
      <c r="BO984" s="19">
        <f t="shared" si="206"/>
        <v>0</v>
      </c>
      <c r="BP984" s="24">
        <f t="shared" si="218"/>
        <v>413.35408673760008</v>
      </c>
      <c r="BQ984" s="24">
        <f t="shared" si="218"/>
        <v>579.26326850660007</v>
      </c>
      <c r="BR984" s="24">
        <f t="shared" si="212"/>
        <v>165.90918176899999</v>
      </c>
    </row>
    <row r="985" spans="1:71" s="25" customFormat="1" ht="14.25" x14ac:dyDescent="0.2">
      <c r="A985" s="14">
        <v>1324</v>
      </c>
      <c r="B985" s="14"/>
      <c r="C985" s="15" t="s">
        <v>7824</v>
      </c>
      <c r="D985" s="16">
        <v>12317</v>
      </c>
      <c r="E985" s="15" t="s">
        <v>7825</v>
      </c>
      <c r="F985" s="15" t="s">
        <v>7824</v>
      </c>
      <c r="G985" s="17" t="s">
        <v>7826</v>
      </c>
      <c r="H985" s="17" t="s">
        <v>7827</v>
      </c>
      <c r="I985" s="17" t="s">
        <v>86</v>
      </c>
      <c r="J985" s="15" t="s">
        <v>7828</v>
      </c>
      <c r="K985" s="15" t="s">
        <v>1226</v>
      </c>
      <c r="L985" s="18" t="s">
        <v>7829</v>
      </c>
      <c r="M985" s="15" t="s">
        <v>7650</v>
      </c>
      <c r="N985" s="15" t="s">
        <v>7651</v>
      </c>
      <c r="O985" s="16">
        <v>510</v>
      </c>
      <c r="P985" s="15" t="s">
        <v>118</v>
      </c>
      <c r="Q985" s="15">
        <v>28200</v>
      </c>
      <c r="R985" s="15">
        <v>72100</v>
      </c>
      <c r="S985" s="15">
        <v>100300</v>
      </c>
      <c r="T985" s="15">
        <v>8</v>
      </c>
      <c r="U985" s="15" t="s">
        <v>3335</v>
      </c>
      <c r="V985" s="15" t="s">
        <v>76</v>
      </c>
      <c r="W985" s="16">
        <v>1</v>
      </c>
      <c r="X985" s="16">
        <v>1</v>
      </c>
      <c r="Y985" s="15">
        <v>7584</v>
      </c>
      <c r="Z985" s="15">
        <v>0.17399999999999999</v>
      </c>
      <c r="AA985" s="15" t="s">
        <v>7652</v>
      </c>
      <c r="AB985" s="15" t="s">
        <v>7653</v>
      </c>
      <c r="AC985" s="15">
        <v>99500</v>
      </c>
      <c r="AD985" s="26">
        <v>41880</v>
      </c>
      <c r="AE985" s="15" t="s">
        <v>243</v>
      </c>
      <c r="AF985" s="15" t="s">
        <v>7830</v>
      </c>
      <c r="AG985" s="16">
        <v>1</v>
      </c>
      <c r="AH985" s="15" t="s">
        <v>7831</v>
      </c>
      <c r="AI985" s="15" t="s">
        <v>78</v>
      </c>
      <c r="AJ985" s="15">
        <v>7583.8730468800004</v>
      </c>
      <c r="AK985" s="15">
        <v>349.61345503299998</v>
      </c>
      <c r="AL985" s="15">
        <v>3093462.1522300001</v>
      </c>
      <c r="AM985" s="15">
        <v>1424529.91117</v>
      </c>
      <c r="AN985" s="14"/>
      <c r="AO985" s="14"/>
      <c r="AP985" s="19">
        <v>28200</v>
      </c>
      <c r="AQ985" s="19">
        <v>69100</v>
      </c>
      <c r="AR985" s="19">
        <v>0</v>
      </c>
      <c r="AS985" s="19">
        <v>0</v>
      </c>
      <c r="AT985" s="19">
        <f t="shared" si="188"/>
        <v>97300</v>
      </c>
      <c r="AU985" s="19">
        <v>45000</v>
      </c>
      <c r="AV985" s="19">
        <v>3000</v>
      </c>
      <c r="AW985" s="19">
        <v>18305</v>
      </c>
      <c r="AX985" s="19">
        <v>0</v>
      </c>
      <c r="AY985" s="20">
        <f t="shared" si="213"/>
        <v>66305</v>
      </c>
      <c r="AZ985" s="19">
        <f t="shared" si="214"/>
        <v>30995</v>
      </c>
      <c r="BA985" s="21">
        <v>1.4712000000000001</v>
      </c>
      <c r="BB985" s="21">
        <v>2.0617000000000001</v>
      </c>
      <c r="BC985" s="22"/>
      <c r="BD985" s="19">
        <v>973</v>
      </c>
      <c r="BE985" s="19">
        <f t="shared" si="209"/>
        <v>455.99844000000002</v>
      </c>
      <c r="BF985" s="19">
        <f t="shared" si="210"/>
        <v>639.02391499999999</v>
      </c>
      <c r="BG985" s="23">
        <v>3.4819999999999997E-2</v>
      </c>
      <c r="BH985" s="23">
        <f t="shared" si="211"/>
        <v>3.4819999999999997E-2</v>
      </c>
      <c r="BI985" s="19">
        <v>15.877865680799999</v>
      </c>
      <c r="BJ985" s="19">
        <v>22.250812720299997</v>
      </c>
      <c r="BK985" s="19">
        <f t="shared" si="217"/>
        <v>440.12057431920005</v>
      </c>
      <c r="BL985" s="19">
        <f t="shared" si="217"/>
        <v>616.77310227969997</v>
      </c>
      <c r="BM985" s="19">
        <v>0</v>
      </c>
      <c r="BN985" s="19">
        <v>0</v>
      </c>
      <c r="BO985" s="19">
        <f t="shared" si="206"/>
        <v>0</v>
      </c>
      <c r="BP985" s="24">
        <f t="shared" si="218"/>
        <v>440.12057431920005</v>
      </c>
      <c r="BQ985" s="24">
        <f t="shared" si="218"/>
        <v>616.77310227969997</v>
      </c>
      <c r="BR985" s="24">
        <f t="shared" si="212"/>
        <v>176.65252796049992</v>
      </c>
    </row>
    <row r="986" spans="1:71" s="25" customFormat="1" ht="14.25" x14ac:dyDescent="0.2">
      <c r="A986" s="14">
        <v>1325</v>
      </c>
      <c r="B986" s="14"/>
      <c r="C986" s="15" t="s">
        <v>150</v>
      </c>
      <c r="D986" s="16">
        <v>35160</v>
      </c>
      <c r="E986" s="15" t="s">
        <v>7832</v>
      </c>
      <c r="F986" s="15" t="s">
        <v>7833</v>
      </c>
      <c r="G986" s="17" t="s">
        <v>7834</v>
      </c>
      <c r="H986" s="17" t="s">
        <v>7835</v>
      </c>
      <c r="I986" s="17" t="s">
        <v>86</v>
      </c>
      <c r="J986" s="15" t="s">
        <v>7836</v>
      </c>
      <c r="K986" s="15" t="s">
        <v>86</v>
      </c>
      <c r="L986" s="18" t="s">
        <v>7837</v>
      </c>
      <c r="M986" s="15" t="s">
        <v>7650</v>
      </c>
      <c r="N986" s="15" t="s">
        <v>7651</v>
      </c>
      <c r="O986" s="16">
        <v>510</v>
      </c>
      <c r="P986" s="15" t="s">
        <v>118</v>
      </c>
      <c r="Q986" s="15">
        <v>28500</v>
      </c>
      <c r="R986" s="15">
        <v>75800</v>
      </c>
      <c r="S986" s="15">
        <v>104300</v>
      </c>
      <c r="T986" s="15">
        <v>0.18</v>
      </c>
      <c r="U986" s="15" t="s">
        <v>3335</v>
      </c>
      <c r="V986" s="15" t="s">
        <v>76</v>
      </c>
      <c r="W986" s="16">
        <v>1</v>
      </c>
      <c r="X986" s="16">
        <v>0</v>
      </c>
      <c r="Y986" s="15">
        <v>7715</v>
      </c>
      <c r="Z986" s="15">
        <v>0.17699999999999999</v>
      </c>
      <c r="AA986" s="15" t="s">
        <v>7652</v>
      </c>
      <c r="AB986" s="15" t="s">
        <v>7653</v>
      </c>
      <c r="AC986" s="15">
        <v>0</v>
      </c>
      <c r="AD986" s="15"/>
      <c r="AE986" s="15" t="s">
        <v>1583</v>
      </c>
      <c r="AF986" s="15" t="s">
        <v>7838</v>
      </c>
      <c r="AG986" s="16">
        <v>1</v>
      </c>
      <c r="AH986" s="15" t="s">
        <v>7839</v>
      </c>
      <c r="AI986" s="15" t="s">
        <v>78</v>
      </c>
      <c r="AJ986" s="15">
        <v>7714.8627929699996</v>
      </c>
      <c r="AK986" s="15">
        <v>352.88823235799998</v>
      </c>
      <c r="AL986" s="15">
        <v>3093464.1840599999</v>
      </c>
      <c r="AM986" s="15">
        <v>1424449.93561</v>
      </c>
      <c r="AN986" s="14"/>
      <c r="AO986" s="14"/>
      <c r="AP986" s="19">
        <v>28500</v>
      </c>
      <c r="AQ986" s="19">
        <v>77600</v>
      </c>
      <c r="AR986" s="19">
        <v>0</v>
      </c>
      <c r="AS986" s="19">
        <v>0</v>
      </c>
      <c r="AT986" s="19">
        <f t="shared" si="188"/>
        <v>106100</v>
      </c>
      <c r="AU986" s="19">
        <v>45000</v>
      </c>
      <c r="AV986" s="19">
        <v>0</v>
      </c>
      <c r="AW986" s="19">
        <v>21385</v>
      </c>
      <c r="AX986" s="19">
        <v>12480</v>
      </c>
      <c r="AY986" s="20">
        <f t="shared" si="213"/>
        <v>78865</v>
      </c>
      <c r="AZ986" s="19">
        <f t="shared" si="214"/>
        <v>27235</v>
      </c>
      <c r="BA986" s="21">
        <v>1.4712000000000001</v>
      </c>
      <c r="BB986" s="21">
        <v>2.0617000000000001</v>
      </c>
      <c r="BC986" s="22"/>
      <c r="BD986" s="19">
        <v>1061</v>
      </c>
      <c r="BE986" s="19">
        <f t="shared" si="209"/>
        <v>400.68132000000003</v>
      </c>
      <c r="BF986" s="19">
        <f t="shared" si="210"/>
        <v>561.50399500000003</v>
      </c>
      <c r="BG986" s="23">
        <v>3.4819999999999997E-2</v>
      </c>
      <c r="BH986" s="23">
        <f t="shared" si="211"/>
        <v>3.4819999999999997E-2</v>
      </c>
      <c r="BI986" s="19">
        <v>13.9517235624</v>
      </c>
      <c r="BJ986" s="19">
        <v>19.551569105900001</v>
      </c>
      <c r="BK986" s="19">
        <f t="shared" si="217"/>
        <v>386.72959643760004</v>
      </c>
      <c r="BL986" s="19">
        <f t="shared" si="217"/>
        <v>541.95242589410009</v>
      </c>
      <c r="BM986" s="19">
        <v>0</v>
      </c>
      <c r="BN986" s="19">
        <v>0</v>
      </c>
      <c r="BO986" s="19">
        <f t="shared" si="206"/>
        <v>0</v>
      </c>
      <c r="BP986" s="24">
        <f t="shared" si="218"/>
        <v>386.72959643760004</v>
      </c>
      <c r="BQ986" s="24">
        <f t="shared" si="218"/>
        <v>541.95242589410009</v>
      </c>
      <c r="BR986" s="24">
        <f t="shared" si="212"/>
        <v>155.22282945650005</v>
      </c>
    </row>
    <row r="987" spans="1:71" s="25" customFormat="1" ht="14.25" x14ac:dyDescent="0.2">
      <c r="A987" s="14">
        <v>1326</v>
      </c>
      <c r="B987" s="14"/>
      <c r="C987" s="15" t="s">
        <v>150</v>
      </c>
      <c r="D987" s="16">
        <v>35152</v>
      </c>
      <c r="E987" s="15" t="s">
        <v>7840</v>
      </c>
      <c r="F987" s="15" t="s">
        <v>7841</v>
      </c>
      <c r="G987" s="17" t="s">
        <v>7842</v>
      </c>
      <c r="H987" s="17" t="s">
        <v>7843</v>
      </c>
      <c r="I987" s="17" t="s">
        <v>86</v>
      </c>
      <c r="J987" s="15" t="s">
        <v>7844</v>
      </c>
      <c r="K987" s="15" t="s">
        <v>86</v>
      </c>
      <c r="L987" s="18" t="s">
        <v>7845</v>
      </c>
      <c r="M987" s="15" t="s">
        <v>7650</v>
      </c>
      <c r="N987" s="15" t="s">
        <v>7651</v>
      </c>
      <c r="O987" s="16">
        <v>510</v>
      </c>
      <c r="P987" s="15" t="s">
        <v>118</v>
      </c>
      <c r="Q987" s="15">
        <v>28800</v>
      </c>
      <c r="R987" s="15">
        <v>65000</v>
      </c>
      <c r="S987" s="15">
        <v>93800</v>
      </c>
      <c r="T987" s="15">
        <v>0.18</v>
      </c>
      <c r="U987" s="15" t="s">
        <v>3335</v>
      </c>
      <c r="V987" s="15" t="s">
        <v>76</v>
      </c>
      <c r="W987" s="16">
        <v>1</v>
      </c>
      <c r="X987" s="16">
        <v>0</v>
      </c>
      <c r="Y987" s="15">
        <v>7846</v>
      </c>
      <c r="Z987" s="15">
        <v>0.18</v>
      </c>
      <c r="AA987" s="15" t="s">
        <v>7652</v>
      </c>
      <c r="AB987" s="15" t="s">
        <v>7653</v>
      </c>
      <c r="AC987" s="15">
        <v>0</v>
      </c>
      <c r="AD987" s="15"/>
      <c r="AE987" s="15" t="s">
        <v>243</v>
      </c>
      <c r="AF987" s="15" t="s">
        <v>7846</v>
      </c>
      <c r="AG987" s="16">
        <v>1</v>
      </c>
      <c r="AH987" s="15" t="s">
        <v>7847</v>
      </c>
      <c r="AI987" s="15" t="s">
        <v>78</v>
      </c>
      <c r="AJ987" s="15">
        <v>7845.85546875</v>
      </c>
      <c r="AK987" s="15">
        <v>356.16300633899999</v>
      </c>
      <c r="AL987" s="15">
        <v>3093466.21582</v>
      </c>
      <c r="AM987" s="15">
        <v>1424369.96022</v>
      </c>
      <c r="AN987" s="14"/>
      <c r="AO987" s="14"/>
      <c r="AP987" s="19">
        <v>28800</v>
      </c>
      <c r="AQ987" s="19">
        <v>66600</v>
      </c>
      <c r="AR987" s="19">
        <v>0</v>
      </c>
      <c r="AS987" s="19">
        <v>0</v>
      </c>
      <c r="AT987" s="19">
        <f t="shared" si="188"/>
        <v>95400</v>
      </c>
      <c r="AU987" s="19">
        <v>45000</v>
      </c>
      <c r="AV987" s="19">
        <v>0</v>
      </c>
      <c r="AW987" s="19">
        <v>17640</v>
      </c>
      <c r="AX987" s="19">
        <v>0</v>
      </c>
      <c r="AY987" s="20">
        <f t="shared" si="213"/>
        <v>62640</v>
      </c>
      <c r="AZ987" s="19">
        <f t="shared" si="214"/>
        <v>32760</v>
      </c>
      <c r="BA987" s="21">
        <v>1.4712000000000001</v>
      </c>
      <c r="BB987" s="21">
        <v>2.0617000000000001</v>
      </c>
      <c r="BC987" s="22"/>
      <c r="BD987" s="19">
        <v>954</v>
      </c>
      <c r="BE987" s="19">
        <f t="shared" si="209"/>
        <v>481.96512000000007</v>
      </c>
      <c r="BF987" s="19">
        <f t="shared" si="210"/>
        <v>675.4129200000001</v>
      </c>
      <c r="BG987" s="23">
        <v>3.4819999999999997E-2</v>
      </c>
      <c r="BH987" s="23">
        <f t="shared" si="211"/>
        <v>3.4819999999999997E-2</v>
      </c>
      <c r="BI987" s="19">
        <v>16.782025478400001</v>
      </c>
      <c r="BJ987" s="19">
        <v>23.5178778744</v>
      </c>
      <c r="BK987" s="19">
        <f t="shared" si="217"/>
        <v>465.18309452160008</v>
      </c>
      <c r="BL987" s="19">
        <f t="shared" si="217"/>
        <v>651.89504212560007</v>
      </c>
      <c r="BM987" s="19">
        <v>0</v>
      </c>
      <c r="BN987" s="19">
        <v>0</v>
      </c>
      <c r="BO987" s="19">
        <f t="shared" si="206"/>
        <v>0</v>
      </c>
      <c r="BP987" s="24">
        <f t="shared" si="218"/>
        <v>465.18309452160008</v>
      </c>
      <c r="BQ987" s="24">
        <f t="shared" si="218"/>
        <v>651.89504212560007</v>
      </c>
      <c r="BR987" s="24">
        <f t="shared" si="212"/>
        <v>186.71194760399999</v>
      </c>
      <c r="BS987" s="25" t="s">
        <v>1141</v>
      </c>
    </row>
    <row r="988" spans="1:71" s="25" customFormat="1" ht="14.25" x14ac:dyDescent="0.2">
      <c r="A988" s="14">
        <v>1327</v>
      </c>
      <c r="B988" s="14"/>
      <c r="C988" s="15"/>
      <c r="D988" s="16">
        <v>8408</v>
      </c>
      <c r="E988" s="15" t="s">
        <v>7848</v>
      </c>
      <c r="F988" s="15" t="s">
        <v>7849</v>
      </c>
      <c r="G988" s="17" t="s">
        <v>7850</v>
      </c>
      <c r="H988" s="17" t="s">
        <v>7851</v>
      </c>
      <c r="I988" s="17" t="s">
        <v>88</v>
      </c>
      <c r="J988" s="15" t="s">
        <v>7852</v>
      </c>
      <c r="K988" s="15" t="s">
        <v>2003</v>
      </c>
      <c r="L988" s="18" t="s">
        <v>7853</v>
      </c>
      <c r="M988" s="15" t="s">
        <v>7650</v>
      </c>
      <c r="N988" s="15" t="s">
        <v>7651</v>
      </c>
      <c r="O988" s="16">
        <v>510</v>
      </c>
      <c r="P988" s="15" t="s">
        <v>118</v>
      </c>
      <c r="Q988" s="15">
        <v>29100</v>
      </c>
      <c r="R988" s="15">
        <v>72900</v>
      </c>
      <c r="S988" s="15">
        <v>102000</v>
      </c>
      <c r="T988" s="15">
        <v>0.18</v>
      </c>
      <c r="U988" s="15" t="s">
        <v>3335</v>
      </c>
      <c r="V988" s="15" t="s">
        <v>76</v>
      </c>
      <c r="W988" s="16">
        <v>1</v>
      </c>
      <c r="X988" s="16">
        <v>1</v>
      </c>
      <c r="Y988" s="15">
        <v>7977</v>
      </c>
      <c r="Z988" s="15">
        <v>0.183</v>
      </c>
      <c r="AA988" s="15" t="s">
        <v>7652</v>
      </c>
      <c r="AB988" s="15" t="s">
        <v>7653</v>
      </c>
      <c r="AC988" s="15">
        <v>113000</v>
      </c>
      <c r="AD988" s="26">
        <v>38211</v>
      </c>
      <c r="AE988" s="15" t="s">
        <v>119</v>
      </c>
      <c r="AF988" s="15" t="s">
        <v>119</v>
      </c>
      <c r="AG988" s="16">
        <v>1</v>
      </c>
      <c r="AH988" s="15" t="s">
        <v>7854</v>
      </c>
      <c r="AI988" s="15" t="s">
        <v>78</v>
      </c>
      <c r="AJ988" s="15">
        <v>7976.8500976599998</v>
      </c>
      <c r="AK988" s="15">
        <v>359.43778408200001</v>
      </c>
      <c r="AL988" s="15">
        <v>3093468.24755</v>
      </c>
      <c r="AM988" s="15">
        <v>1424289.98453</v>
      </c>
      <c r="AN988" s="14"/>
      <c r="AO988" s="14"/>
      <c r="AP988" s="19">
        <v>29100</v>
      </c>
      <c r="AQ988" s="19">
        <v>74600</v>
      </c>
      <c r="AR988" s="19">
        <v>0</v>
      </c>
      <c r="AS988" s="19">
        <v>0</v>
      </c>
      <c r="AT988" s="19">
        <f t="shared" si="188"/>
        <v>103700</v>
      </c>
      <c r="AU988" s="19">
        <v>45000</v>
      </c>
      <c r="AV988" s="19">
        <v>0</v>
      </c>
      <c r="AW988" s="19">
        <v>20545</v>
      </c>
      <c r="AX988" s="19">
        <v>24960</v>
      </c>
      <c r="AY988" s="20">
        <f t="shared" si="213"/>
        <v>90505</v>
      </c>
      <c r="AZ988" s="19">
        <f t="shared" si="214"/>
        <v>13195</v>
      </c>
      <c r="BA988" s="21">
        <v>1.4712000000000001</v>
      </c>
      <c r="BB988" s="21">
        <v>2.0617000000000001</v>
      </c>
      <c r="BC988" s="22"/>
      <c r="BD988" s="19">
        <v>1037</v>
      </c>
      <c r="BE988" s="19">
        <f t="shared" si="209"/>
        <v>194.12483999999998</v>
      </c>
      <c r="BF988" s="19">
        <f t="shared" si="210"/>
        <v>272.041315</v>
      </c>
      <c r="BG988" s="23">
        <v>3.4819999999999997E-2</v>
      </c>
      <c r="BH988" s="23">
        <f t="shared" si="211"/>
        <v>3.4819999999999997E-2</v>
      </c>
      <c r="BI988" s="19">
        <v>6.7594269287999982</v>
      </c>
      <c r="BJ988" s="19">
        <v>9.4724785882999996</v>
      </c>
      <c r="BK988" s="19">
        <f t="shared" si="217"/>
        <v>187.36541307119998</v>
      </c>
      <c r="BL988" s="19">
        <f t="shared" si="217"/>
        <v>262.56883641169998</v>
      </c>
      <c r="BM988" s="19">
        <v>0</v>
      </c>
      <c r="BN988" s="19">
        <v>0</v>
      </c>
      <c r="BO988" s="19">
        <f t="shared" si="206"/>
        <v>0</v>
      </c>
      <c r="BP988" s="24">
        <f t="shared" si="218"/>
        <v>187.36541307119998</v>
      </c>
      <c r="BQ988" s="24">
        <f t="shared" si="218"/>
        <v>262.56883641169998</v>
      </c>
      <c r="BR988" s="24">
        <f t="shared" si="212"/>
        <v>75.203423340499995</v>
      </c>
      <c r="BS988" s="25" t="s">
        <v>1141</v>
      </c>
    </row>
    <row r="989" spans="1:71" s="25" customFormat="1" ht="14.25" x14ac:dyDescent="0.2">
      <c r="A989" s="14">
        <v>1328</v>
      </c>
      <c r="B989" s="14"/>
      <c r="C989" s="15"/>
      <c r="D989" s="16">
        <v>23725</v>
      </c>
      <c r="E989" s="15" t="s">
        <v>7855</v>
      </c>
      <c r="F989" s="15" t="s">
        <v>7856</v>
      </c>
      <c r="G989" s="17" t="s">
        <v>7857</v>
      </c>
      <c r="H989" s="17" t="s">
        <v>7858</v>
      </c>
      <c r="I989" s="17" t="s">
        <v>86</v>
      </c>
      <c r="J989" s="15" t="s">
        <v>7858</v>
      </c>
      <c r="K989" s="15" t="s">
        <v>1356</v>
      </c>
      <c r="L989" s="18" t="s">
        <v>7859</v>
      </c>
      <c r="M989" s="15" t="s">
        <v>7650</v>
      </c>
      <c r="N989" s="15" t="s">
        <v>7651</v>
      </c>
      <c r="O989" s="16">
        <v>510</v>
      </c>
      <c r="P989" s="15" t="s">
        <v>118</v>
      </c>
      <c r="Q989" s="15">
        <v>29400</v>
      </c>
      <c r="R989" s="15">
        <v>79900</v>
      </c>
      <c r="S989" s="15">
        <v>109300</v>
      </c>
      <c r="T989" s="15">
        <v>0.19</v>
      </c>
      <c r="U989" s="15" t="s">
        <v>3335</v>
      </c>
      <c r="V989" s="15" t="s">
        <v>76</v>
      </c>
      <c r="W989" s="16">
        <v>1</v>
      </c>
      <c r="X989" s="16">
        <v>0</v>
      </c>
      <c r="Y989" s="15">
        <v>8108</v>
      </c>
      <c r="Z989" s="15">
        <v>0.186</v>
      </c>
      <c r="AA989" s="15" t="s">
        <v>7652</v>
      </c>
      <c r="AB989" s="15" t="s">
        <v>7653</v>
      </c>
      <c r="AC989" s="15">
        <v>0</v>
      </c>
      <c r="AD989" s="15"/>
      <c r="AE989" s="15" t="s">
        <v>119</v>
      </c>
      <c r="AF989" s="15" t="s">
        <v>119</v>
      </c>
      <c r="AG989" s="16">
        <v>1</v>
      </c>
      <c r="AH989" s="15" t="s">
        <v>7860</v>
      </c>
      <c r="AI989" s="15" t="s">
        <v>78</v>
      </c>
      <c r="AJ989" s="15">
        <v>8107.8403320300004</v>
      </c>
      <c r="AK989" s="15">
        <v>362.71256526299999</v>
      </c>
      <c r="AL989" s="15">
        <v>3093470.2792099998</v>
      </c>
      <c r="AM989" s="15">
        <v>1424210.00887</v>
      </c>
      <c r="AN989" s="14"/>
      <c r="AO989" s="14"/>
      <c r="AP989" s="19">
        <v>29400</v>
      </c>
      <c r="AQ989" s="19">
        <v>81800</v>
      </c>
      <c r="AR989" s="19">
        <v>0</v>
      </c>
      <c r="AS989" s="19">
        <v>0</v>
      </c>
      <c r="AT989" s="19">
        <f t="shared" si="188"/>
        <v>111200</v>
      </c>
      <c r="AU989" s="19">
        <v>45000</v>
      </c>
      <c r="AV989" s="19">
        <v>3000</v>
      </c>
      <c r="AW989" s="19">
        <v>23170</v>
      </c>
      <c r="AX989" s="19">
        <v>0</v>
      </c>
      <c r="AY989" s="20">
        <f t="shared" si="213"/>
        <v>71170</v>
      </c>
      <c r="AZ989" s="19">
        <f t="shared" si="214"/>
        <v>40030</v>
      </c>
      <c r="BA989" s="21">
        <v>1.4712000000000001</v>
      </c>
      <c r="BB989" s="21">
        <v>2.0617000000000001</v>
      </c>
      <c r="BC989" s="22"/>
      <c r="BD989" s="19">
        <v>1112</v>
      </c>
      <c r="BE989" s="19">
        <f t="shared" si="209"/>
        <v>588.92136000000005</v>
      </c>
      <c r="BF989" s="19">
        <f t="shared" si="210"/>
        <v>825.29851000000008</v>
      </c>
      <c r="BG989" s="23">
        <v>3.4819999999999997E-2</v>
      </c>
      <c r="BH989" s="23">
        <f t="shared" si="211"/>
        <v>3.4819999999999997E-2</v>
      </c>
      <c r="BI989" s="19">
        <v>20.506241755200001</v>
      </c>
      <c r="BJ989" s="19">
        <v>28.736894118199999</v>
      </c>
      <c r="BK989" s="19">
        <f t="shared" si="217"/>
        <v>568.41511824480006</v>
      </c>
      <c r="BL989" s="19">
        <f t="shared" si="217"/>
        <v>796.56161588180009</v>
      </c>
      <c r="BM989" s="19">
        <v>0</v>
      </c>
      <c r="BN989" s="19">
        <v>0</v>
      </c>
      <c r="BO989" s="19">
        <f t="shared" si="206"/>
        <v>0</v>
      </c>
      <c r="BP989" s="24">
        <f t="shared" si="218"/>
        <v>568.41511824480006</v>
      </c>
      <c r="BQ989" s="24">
        <f t="shared" si="218"/>
        <v>796.56161588180009</v>
      </c>
      <c r="BR989" s="24">
        <f t="shared" si="212"/>
        <v>228.14649763700004</v>
      </c>
    </row>
    <row r="990" spans="1:71" s="25" customFormat="1" ht="14.25" x14ac:dyDescent="0.2">
      <c r="A990" s="14">
        <v>1329</v>
      </c>
      <c r="B990" s="14"/>
      <c r="C990" s="15"/>
      <c r="D990" s="16">
        <v>9578</v>
      </c>
      <c r="E990" s="15" t="s">
        <v>7861</v>
      </c>
      <c r="F990" s="15" t="s">
        <v>7862</v>
      </c>
      <c r="G990" s="17" t="s">
        <v>7863</v>
      </c>
      <c r="H990" s="17" t="s">
        <v>7864</v>
      </c>
      <c r="I990" s="17" t="s">
        <v>86</v>
      </c>
      <c r="J990" s="15" t="s">
        <v>7865</v>
      </c>
      <c r="K990" s="15" t="s">
        <v>1445</v>
      </c>
      <c r="L990" s="18" t="s">
        <v>7866</v>
      </c>
      <c r="M990" s="15" t="s">
        <v>7650</v>
      </c>
      <c r="N990" s="15" t="s">
        <v>7651</v>
      </c>
      <c r="O990" s="16">
        <v>510</v>
      </c>
      <c r="P990" s="15" t="s">
        <v>118</v>
      </c>
      <c r="Q990" s="15">
        <v>40900</v>
      </c>
      <c r="R990" s="15">
        <v>85300</v>
      </c>
      <c r="S990" s="15">
        <v>126200</v>
      </c>
      <c r="T990" s="15">
        <v>0.26</v>
      </c>
      <c r="U990" s="15" t="s">
        <v>3335</v>
      </c>
      <c r="V990" s="15" t="s">
        <v>76</v>
      </c>
      <c r="W990" s="16">
        <v>1</v>
      </c>
      <c r="X990" s="16">
        <v>0</v>
      </c>
      <c r="Y990" s="15">
        <v>11403</v>
      </c>
      <c r="Z990" s="15">
        <v>0.26200000000000001</v>
      </c>
      <c r="AA990" s="15" t="s">
        <v>7652</v>
      </c>
      <c r="AB990" s="15" t="s">
        <v>7653</v>
      </c>
      <c r="AC990" s="15">
        <v>0</v>
      </c>
      <c r="AD990" s="15"/>
      <c r="AE990" s="15" t="s">
        <v>2037</v>
      </c>
      <c r="AF990" s="15" t="s">
        <v>7867</v>
      </c>
      <c r="AG990" s="16">
        <v>1</v>
      </c>
      <c r="AH990" s="15" t="s">
        <v>7868</v>
      </c>
      <c r="AI990" s="15" t="s">
        <v>78</v>
      </c>
      <c r="AJ990" s="15">
        <v>11403.2441406</v>
      </c>
      <c r="AK990" s="15">
        <v>427.68725203299999</v>
      </c>
      <c r="AL990" s="15">
        <v>3093473.3938699998</v>
      </c>
      <c r="AM990" s="15">
        <v>1424114.73749</v>
      </c>
      <c r="AN990" s="14"/>
      <c r="AO990" s="14"/>
      <c r="AP990" s="19">
        <v>40900</v>
      </c>
      <c r="AQ990" s="19">
        <v>86800</v>
      </c>
      <c r="AR990" s="19">
        <v>0</v>
      </c>
      <c r="AS990" s="19">
        <v>0</v>
      </c>
      <c r="AT990" s="19">
        <f t="shared" si="188"/>
        <v>127700</v>
      </c>
      <c r="AU990" s="19">
        <v>45000</v>
      </c>
      <c r="AV990" s="19">
        <v>0</v>
      </c>
      <c r="AW990" s="19">
        <v>28945</v>
      </c>
      <c r="AX990" s="19">
        <v>12480</v>
      </c>
      <c r="AY990" s="20">
        <f t="shared" si="213"/>
        <v>86425</v>
      </c>
      <c r="AZ990" s="19">
        <f t="shared" si="214"/>
        <v>41275</v>
      </c>
      <c r="BA990" s="21">
        <v>1.4712000000000001</v>
      </c>
      <c r="BB990" s="21">
        <v>2.0617000000000001</v>
      </c>
      <c r="BC990" s="22"/>
      <c r="BD990" s="19">
        <v>1277</v>
      </c>
      <c r="BE990" s="19">
        <f t="shared" si="209"/>
        <v>607.23779999999999</v>
      </c>
      <c r="BF990" s="19">
        <f t="shared" si="210"/>
        <v>850.96667500000001</v>
      </c>
      <c r="BG990" s="23">
        <v>3.4819999999999997E-2</v>
      </c>
      <c r="BH990" s="23">
        <f t="shared" si="211"/>
        <v>3.4819999999999997E-2</v>
      </c>
      <c r="BI990" s="19">
        <v>21.144020195999996</v>
      </c>
      <c r="BJ990" s="19">
        <v>29.630659623499998</v>
      </c>
      <c r="BK990" s="19">
        <f t="shared" si="217"/>
        <v>586.09377980399995</v>
      </c>
      <c r="BL990" s="19">
        <f t="shared" si="217"/>
        <v>821.33601537649997</v>
      </c>
      <c r="BM990" s="19">
        <v>0</v>
      </c>
      <c r="BN990" s="19">
        <v>0</v>
      </c>
      <c r="BO990" s="19">
        <f t="shared" ref="BO990:BO1039" si="219">BN990-BM990</f>
        <v>0</v>
      </c>
      <c r="BP990" s="24">
        <f t="shared" si="218"/>
        <v>586.09377980399995</v>
      </c>
      <c r="BQ990" s="24">
        <f t="shared" si="218"/>
        <v>821.33601537649997</v>
      </c>
      <c r="BR990" s="24">
        <f t="shared" si="212"/>
        <v>235.24223557250002</v>
      </c>
      <c r="BS990" s="25" t="s">
        <v>1141</v>
      </c>
    </row>
    <row r="991" spans="1:71" s="25" customFormat="1" ht="14.25" x14ac:dyDescent="0.2">
      <c r="A991" s="14">
        <v>1330</v>
      </c>
      <c r="B991" s="14"/>
      <c r="C991" s="15" t="s">
        <v>7869</v>
      </c>
      <c r="D991" s="16">
        <v>28359</v>
      </c>
      <c r="E991" s="15" t="s">
        <v>7870</v>
      </c>
      <c r="F991" s="15" t="s">
        <v>7869</v>
      </c>
      <c r="G991" s="17" t="s">
        <v>7871</v>
      </c>
      <c r="H991" s="17" t="s">
        <v>7872</v>
      </c>
      <c r="I991" s="17" t="s">
        <v>86</v>
      </c>
      <c r="J991" s="15" t="s">
        <v>7873</v>
      </c>
      <c r="K991" s="15" t="s">
        <v>86</v>
      </c>
      <c r="L991" s="18" t="s">
        <v>7874</v>
      </c>
      <c r="M991" s="15" t="s">
        <v>7650</v>
      </c>
      <c r="N991" s="15" t="s">
        <v>7651</v>
      </c>
      <c r="O991" s="16">
        <v>510</v>
      </c>
      <c r="P991" s="15" t="s">
        <v>118</v>
      </c>
      <c r="Q991" s="15">
        <v>37200</v>
      </c>
      <c r="R991" s="15">
        <v>103300</v>
      </c>
      <c r="S991" s="15">
        <v>140500</v>
      </c>
      <c r="T991" s="15">
        <v>0.26</v>
      </c>
      <c r="U991" s="15" t="s">
        <v>3335</v>
      </c>
      <c r="V991" s="15" t="s">
        <v>76</v>
      </c>
      <c r="W991" s="16">
        <v>1</v>
      </c>
      <c r="X991" s="16">
        <v>1</v>
      </c>
      <c r="Y991" s="15">
        <v>11300</v>
      </c>
      <c r="Z991" s="15">
        <v>0.25900000000000001</v>
      </c>
      <c r="AA991" s="15" t="s">
        <v>7652</v>
      </c>
      <c r="AB991" s="15" t="s">
        <v>7653</v>
      </c>
      <c r="AC991" s="15">
        <v>123450</v>
      </c>
      <c r="AD991" s="26">
        <v>42422</v>
      </c>
      <c r="AE991" s="15" t="s">
        <v>617</v>
      </c>
      <c r="AF991" s="15" t="s">
        <v>7875</v>
      </c>
      <c r="AG991" s="16">
        <v>1</v>
      </c>
      <c r="AH991" s="15" t="s">
        <v>7876</v>
      </c>
      <c r="AI991" s="15" t="s">
        <v>78</v>
      </c>
      <c r="AJ991" s="15">
        <v>11299.722168</v>
      </c>
      <c r="AK991" s="15">
        <v>429.00408691799998</v>
      </c>
      <c r="AL991" s="15">
        <v>3093597.5964000002</v>
      </c>
      <c r="AM991" s="15">
        <v>1426243.3007700001</v>
      </c>
      <c r="AN991" s="14"/>
      <c r="AO991" s="14"/>
      <c r="AP991" s="19">
        <v>0</v>
      </c>
      <c r="AQ991" s="19">
        <v>0</v>
      </c>
      <c r="AR991" s="19">
        <v>37200</v>
      </c>
      <c r="AS991" s="19">
        <v>95200</v>
      </c>
      <c r="AT991" s="19">
        <f t="shared" si="188"/>
        <v>132400</v>
      </c>
      <c r="AU991" s="19">
        <v>0</v>
      </c>
      <c r="AV991" s="19">
        <v>3000</v>
      </c>
      <c r="AW991" s="19">
        <v>0</v>
      </c>
      <c r="AX991" s="19">
        <v>0</v>
      </c>
      <c r="AY991" s="20">
        <f t="shared" si="213"/>
        <v>3000</v>
      </c>
      <c r="AZ991" s="19">
        <f t="shared" si="214"/>
        <v>129400</v>
      </c>
      <c r="BA991" s="21">
        <v>1.4712000000000001</v>
      </c>
      <c r="BB991" s="21">
        <v>2.0617000000000001</v>
      </c>
      <c r="BC991" s="22"/>
      <c r="BD991" s="19">
        <v>2648</v>
      </c>
      <c r="BE991" s="19">
        <f t="shared" si="209"/>
        <v>1903.7328</v>
      </c>
      <c r="BF991" s="19">
        <f t="shared" si="210"/>
        <v>2667.8398000000002</v>
      </c>
      <c r="BG991" s="23">
        <v>3.4819999999999997E-2</v>
      </c>
      <c r="BH991" s="23">
        <f t="shared" si="211"/>
        <v>3.4819999999999997E-2</v>
      </c>
      <c r="BI991" s="19">
        <v>0</v>
      </c>
      <c r="BJ991" s="19">
        <v>0</v>
      </c>
      <c r="BK991" s="19">
        <f t="shared" si="217"/>
        <v>1903.7328</v>
      </c>
      <c r="BL991" s="19">
        <f t="shared" si="217"/>
        <v>2667.8398000000002</v>
      </c>
      <c r="BM991" s="19">
        <v>0</v>
      </c>
      <c r="BN991" s="19">
        <v>81.690800000000309</v>
      </c>
      <c r="BO991" s="19">
        <f t="shared" si="219"/>
        <v>81.690800000000309</v>
      </c>
      <c r="BP991" s="24">
        <f t="shared" si="218"/>
        <v>1903.7328</v>
      </c>
      <c r="BQ991" s="24">
        <f t="shared" si="218"/>
        <v>2586.1489999999999</v>
      </c>
      <c r="BR991" s="24">
        <f t="shared" si="212"/>
        <v>682.41619999999989</v>
      </c>
    </row>
    <row r="992" spans="1:71" s="25" customFormat="1" ht="14.25" x14ac:dyDescent="0.2">
      <c r="A992" s="14">
        <v>1331</v>
      </c>
      <c r="B992" s="14"/>
      <c r="C992" s="15"/>
      <c r="D992" s="16">
        <v>25658</v>
      </c>
      <c r="E992" s="15" t="s">
        <v>7877</v>
      </c>
      <c r="F992" s="15" t="s">
        <v>7878</v>
      </c>
      <c r="G992" s="17" t="s">
        <v>7879</v>
      </c>
      <c r="H992" s="17" t="s">
        <v>7880</v>
      </c>
      <c r="I992" s="17" t="s">
        <v>86</v>
      </c>
      <c r="J992" s="15" t="s">
        <v>7881</v>
      </c>
      <c r="K992" s="15" t="s">
        <v>7882</v>
      </c>
      <c r="L992" s="18" t="s">
        <v>7883</v>
      </c>
      <c r="M992" s="15" t="s">
        <v>7650</v>
      </c>
      <c r="N992" s="15" t="s">
        <v>7651</v>
      </c>
      <c r="O992" s="16">
        <v>510</v>
      </c>
      <c r="P992" s="15" t="s">
        <v>118</v>
      </c>
      <c r="Q992" s="15">
        <v>32000</v>
      </c>
      <c r="R992" s="15">
        <v>80500</v>
      </c>
      <c r="S992" s="15">
        <v>112500</v>
      </c>
      <c r="T992" s="15">
        <v>0.22</v>
      </c>
      <c r="U992" s="15" t="s">
        <v>3335</v>
      </c>
      <c r="V992" s="15" t="s">
        <v>76</v>
      </c>
      <c r="W992" s="16">
        <v>1</v>
      </c>
      <c r="X992" s="16">
        <v>0</v>
      </c>
      <c r="Y992" s="15">
        <v>9720</v>
      </c>
      <c r="Z992" s="15">
        <v>0.223</v>
      </c>
      <c r="AA992" s="15" t="s">
        <v>7652</v>
      </c>
      <c r="AB992" s="15" t="s">
        <v>7653</v>
      </c>
      <c r="AC992" s="15">
        <v>0</v>
      </c>
      <c r="AD992" s="15"/>
      <c r="AE992" s="15" t="s">
        <v>874</v>
      </c>
      <c r="AF992" s="15" t="s">
        <v>7884</v>
      </c>
      <c r="AG992" s="16">
        <v>1</v>
      </c>
      <c r="AH992" s="15" t="s">
        <v>7885</v>
      </c>
      <c r="AI992" s="15" t="s">
        <v>78</v>
      </c>
      <c r="AJ992" s="15">
        <v>9720.1860351600008</v>
      </c>
      <c r="AK992" s="15">
        <v>403.003788418</v>
      </c>
      <c r="AL992" s="15">
        <v>3093598.4722199999</v>
      </c>
      <c r="AM992" s="15">
        <v>1426156.80425</v>
      </c>
      <c r="AN992" s="14"/>
      <c r="AO992" s="14"/>
      <c r="AP992" s="19">
        <v>0</v>
      </c>
      <c r="AQ992" s="19">
        <v>0</v>
      </c>
      <c r="AR992" s="19">
        <v>32000</v>
      </c>
      <c r="AS992" s="19">
        <v>76100</v>
      </c>
      <c r="AT992" s="19">
        <f t="shared" si="188"/>
        <v>108100</v>
      </c>
      <c r="AU992" s="19">
        <v>0</v>
      </c>
      <c r="AV992" s="19">
        <v>3000</v>
      </c>
      <c r="AW992" s="19">
        <v>0</v>
      </c>
      <c r="AX992" s="19">
        <v>0</v>
      </c>
      <c r="AY992" s="20">
        <f t="shared" si="213"/>
        <v>3000</v>
      </c>
      <c r="AZ992" s="19">
        <f t="shared" si="214"/>
        <v>105100</v>
      </c>
      <c r="BA992" s="21">
        <v>1.4712000000000001</v>
      </c>
      <c r="BB992" s="21">
        <v>2.0617000000000001</v>
      </c>
      <c r="BC992" s="22"/>
      <c r="BD992" s="19">
        <v>2162</v>
      </c>
      <c r="BE992" s="19">
        <f t="shared" si="209"/>
        <v>1546.2312000000002</v>
      </c>
      <c r="BF992" s="19">
        <f t="shared" si="210"/>
        <v>2166.8467000000001</v>
      </c>
      <c r="BG992" s="23">
        <v>3.4819999999999997E-2</v>
      </c>
      <c r="BH992" s="23">
        <f t="shared" si="211"/>
        <v>3.4819999999999997E-2</v>
      </c>
      <c r="BI992" s="19">
        <v>0</v>
      </c>
      <c r="BJ992" s="19">
        <v>0</v>
      </c>
      <c r="BK992" s="19">
        <f t="shared" si="217"/>
        <v>1546.2312000000002</v>
      </c>
      <c r="BL992" s="19">
        <f t="shared" si="217"/>
        <v>2166.8467000000001</v>
      </c>
      <c r="BM992" s="19">
        <v>0</v>
      </c>
      <c r="BN992" s="19">
        <v>66.697700000000168</v>
      </c>
      <c r="BO992" s="19">
        <f t="shared" si="219"/>
        <v>66.697700000000168</v>
      </c>
      <c r="BP992" s="24">
        <f t="shared" si="218"/>
        <v>1546.2312000000002</v>
      </c>
      <c r="BQ992" s="24">
        <f t="shared" si="218"/>
        <v>2100.1489999999999</v>
      </c>
      <c r="BR992" s="24">
        <f t="shared" si="212"/>
        <v>553.91779999999972</v>
      </c>
    </row>
    <row r="993" spans="1:71" s="25" customFormat="1" ht="14.25" x14ac:dyDescent="0.2">
      <c r="A993" s="14">
        <v>1332</v>
      </c>
      <c r="B993" s="14"/>
      <c r="C993" s="15"/>
      <c r="D993" s="16">
        <v>33149</v>
      </c>
      <c r="E993" s="15" t="s">
        <v>7886</v>
      </c>
      <c r="F993" s="15" t="s">
        <v>7887</v>
      </c>
      <c r="G993" s="17" t="s">
        <v>7888</v>
      </c>
      <c r="H993" s="17" t="s">
        <v>7880</v>
      </c>
      <c r="I993" s="17" t="s">
        <v>86</v>
      </c>
      <c r="J993" s="15" t="s">
        <v>7881</v>
      </c>
      <c r="K993" s="15" t="s">
        <v>7882</v>
      </c>
      <c r="L993" s="18" t="s">
        <v>7889</v>
      </c>
      <c r="M993" s="15" t="s">
        <v>7650</v>
      </c>
      <c r="N993" s="15" t="s">
        <v>7651</v>
      </c>
      <c r="O993" s="16">
        <v>510</v>
      </c>
      <c r="P993" s="15" t="s">
        <v>118</v>
      </c>
      <c r="Q993" s="15">
        <v>32000</v>
      </c>
      <c r="R993" s="15">
        <v>81900</v>
      </c>
      <c r="S993" s="15">
        <v>113900</v>
      </c>
      <c r="T993" s="15">
        <v>0.22</v>
      </c>
      <c r="U993" s="15" t="s">
        <v>3335</v>
      </c>
      <c r="V993" s="15" t="s">
        <v>76</v>
      </c>
      <c r="W993" s="16">
        <v>1</v>
      </c>
      <c r="X993" s="16">
        <v>1</v>
      </c>
      <c r="Y993" s="15">
        <v>9720</v>
      </c>
      <c r="Z993" s="15">
        <v>0.223</v>
      </c>
      <c r="AA993" s="15" t="s">
        <v>7652</v>
      </c>
      <c r="AB993" s="15" t="s">
        <v>7653</v>
      </c>
      <c r="AC993" s="15">
        <v>90000</v>
      </c>
      <c r="AD993" s="26">
        <v>37396</v>
      </c>
      <c r="AE993" s="15" t="s">
        <v>183</v>
      </c>
      <c r="AF993" s="15" t="s">
        <v>7890</v>
      </c>
      <c r="AG993" s="16">
        <v>1</v>
      </c>
      <c r="AH993" s="15" t="s">
        <v>7891</v>
      </c>
      <c r="AI993" s="15" t="s">
        <v>78</v>
      </c>
      <c r="AJ993" s="15">
        <v>9720.1596679699996</v>
      </c>
      <c r="AK993" s="15">
        <v>403.00313892999998</v>
      </c>
      <c r="AL993" s="15">
        <v>3093599.2825099998</v>
      </c>
      <c r="AM993" s="15">
        <v>1426076.8075600001</v>
      </c>
      <c r="AN993" s="14"/>
      <c r="AO993" s="14"/>
      <c r="AP993" s="19">
        <v>32000</v>
      </c>
      <c r="AQ993" s="19">
        <v>83900</v>
      </c>
      <c r="AR993" s="19">
        <v>0</v>
      </c>
      <c r="AS993" s="19">
        <v>0</v>
      </c>
      <c r="AT993" s="19">
        <f t="shared" si="188"/>
        <v>115900</v>
      </c>
      <c r="AU993" s="19">
        <v>45000</v>
      </c>
      <c r="AV993" s="19">
        <v>3000</v>
      </c>
      <c r="AW993" s="19">
        <v>24815</v>
      </c>
      <c r="AX993" s="19">
        <v>12480</v>
      </c>
      <c r="AY993" s="20">
        <f t="shared" si="213"/>
        <v>85295</v>
      </c>
      <c r="AZ993" s="19">
        <f t="shared" si="214"/>
        <v>30605</v>
      </c>
      <c r="BA993" s="21">
        <v>1.4712000000000001</v>
      </c>
      <c r="BB993" s="21">
        <v>2.0617000000000001</v>
      </c>
      <c r="BC993" s="22"/>
      <c r="BD993" s="19">
        <v>1159</v>
      </c>
      <c r="BE993" s="19">
        <f t="shared" si="209"/>
        <v>450.26076000000006</v>
      </c>
      <c r="BF993" s="19">
        <f t="shared" si="210"/>
        <v>630.98328500000002</v>
      </c>
      <c r="BG993" s="23">
        <v>3.4819999999999997E-2</v>
      </c>
      <c r="BH993" s="23">
        <f t="shared" si="211"/>
        <v>3.4819999999999997E-2</v>
      </c>
      <c r="BI993" s="19">
        <v>15.6780796632</v>
      </c>
      <c r="BJ993" s="19">
        <v>21.970837983699997</v>
      </c>
      <c r="BK993" s="19">
        <f t="shared" si="217"/>
        <v>434.58268033680008</v>
      </c>
      <c r="BL993" s="19">
        <f t="shared" si="217"/>
        <v>609.01244701630003</v>
      </c>
      <c r="BM993" s="19">
        <v>0</v>
      </c>
      <c r="BN993" s="19">
        <v>0</v>
      </c>
      <c r="BO993" s="19">
        <f t="shared" si="219"/>
        <v>0</v>
      </c>
      <c r="BP993" s="24">
        <f t="shared" si="218"/>
        <v>434.58268033680008</v>
      </c>
      <c r="BQ993" s="24">
        <f t="shared" si="218"/>
        <v>609.01244701630003</v>
      </c>
      <c r="BR993" s="24">
        <f t="shared" si="212"/>
        <v>174.42976667949995</v>
      </c>
      <c r="BS993" s="25" t="s">
        <v>1141</v>
      </c>
    </row>
    <row r="994" spans="1:71" s="25" customFormat="1" ht="14.25" x14ac:dyDescent="0.2">
      <c r="A994" s="14">
        <v>1333</v>
      </c>
      <c r="B994" s="14"/>
      <c r="C994" s="15"/>
      <c r="D994" s="16">
        <v>13400</v>
      </c>
      <c r="E994" s="15" t="s">
        <v>7892</v>
      </c>
      <c r="F994" s="15" t="s">
        <v>7893</v>
      </c>
      <c r="G994" s="17" t="s">
        <v>7894</v>
      </c>
      <c r="H994" s="17" t="s">
        <v>7895</v>
      </c>
      <c r="I994" s="17" t="s">
        <v>86</v>
      </c>
      <c r="J994" s="15" t="s">
        <v>7895</v>
      </c>
      <c r="K994" s="15" t="s">
        <v>4213</v>
      </c>
      <c r="L994" s="18" t="s">
        <v>7896</v>
      </c>
      <c r="M994" s="15" t="s">
        <v>7650</v>
      </c>
      <c r="N994" s="15" t="s">
        <v>7651</v>
      </c>
      <c r="O994" s="16">
        <v>510</v>
      </c>
      <c r="P994" s="15" t="s">
        <v>118</v>
      </c>
      <c r="Q994" s="15">
        <v>28800</v>
      </c>
      <c r="R994" s="15">
        <v>62000</v>
      </c>
      <c r="S994" s="15">
        <v>90800</v>
      </c>
      <c r="T994" s="15">
        <v>0.2</v>
      </c>
      <c r="U994" s="15" t="s">
        <v>3335</v>
      </c>
      <c r="V994" s="15" t="s">
        <v>76</v>
      </c>
      <c r="W994" s="16">
        <v>1</v>
      </c>
      <c r="X994" s="16">
        <v>0</v>
      </c>
      <c r="Y994" s="15">
        <v>8748</v>
      </c>
      <c r="Z994" s="15">
        <v>0.20100000000000001</v>
      </c>
      <c r="AA994" s="15" t="s">
        <v>7652</v>
      </c>
      <c r="AB994" s="15" t="s">
        <v>7653</v>
      </c>
      <c r="AC994" s="15">
        <v>0</v>
      </c>
      <c r="AD994" s="15"/>
      <c r="AE994" s="15" t="s">
        <v>222</v>
      </c>
      <c r="AF994" s="15" t="s">
        <v>7897</v>
      </c>
      <c r="AG994" s="16">
        <v>1</v>
      </c>
      <c r="AH994" s="15" t="s">
        <v>7898</v>
      </c>
      <c r="AI994" s="15" t="s">
        <v>78</v>
      </c>
      <c r="AJ994" s="15">
        <v>8748.1137695300004</v>
      </c>
      <c r="AK994" s="15">
        <v>387.00233678500001</v>
      </c>
      <c r="AL994" s="15">
        <v>3093600.0520700002</v>
      </c>
      <c r="AM994" s="15">
        <v>1426000.81069</v>
      </c>
      <c r="AN994" s="14"/>
      <c r="AO994" s="14"/>
      <c r="AP994" s="19">
        <v>28800</v>
      </c>
      <c r="AQ994" s="19">
        <v>58600</v>
      </c>
      <c r="AR994" s="19">
        <v>0</v>
      </c>
      <c r="AS994" s="19">
        <v>0</v>
      </c>
      <c r="AT994" s="19">
        <f t="shared" si="188"/>
        <v>87400</v>
      </c>
      <c r="AU994" s="19">
        <v>45000</v>
      </c>
      <c r="AV994" s="19">
        <v>3000</v>
      </c>
      <c r="AW994" s="19">
        <v>14840</v>
      </c>
      <c r="AX994" s="19">
        <v>12480</v>
      </c>
      <c r="AY994" s="20">
        <f t="shared" si="213"/>
        <v>75320</v>
      </c>
      <c r="AZ994" s="19">
        <f t="shared" si="214"/>
        <v>12080</v>
      </c>
      <c r="BA994" s="21">
        <v>1.4712000000000001</v>
      </c>
      <c r="BB994" s="21">
        <v>2.0617000000000001</v>
      </c>
      <c r="BC994" s="22"/>
      <c r="BD994" s="19">
        <v>874</v>
      </c>
      <c r="BE994" s="19">
        <f t="shared" si="209"/>
        <v>177.72095999999999</v>
      </c>
      <c r="BF994" s="19">
        <f t="shared" si="210"/>
        <v>249.05336</v>
      </c>
      <c r="BG994" s="23">
        <v>3.4819999999999997E-2</v>
      </c>
      <c r="BH994" s="23">
        <f t="shared" si="211"/>
        <v>3.4819999999999997E-2</v>
      </c>
      <c r="BI994" s="19">
        <v>6.1882438271999991</v>
      </c>
      <c r="BJ994" s="19">
        <v>8.6720379951999984</v>
      </c>
      <c r="BK994" s="19">
        <f t="shared" si="217"/>
        <v>171.53271617279998</v>
      </c>
      <c r="BL994" s="19">
        <f t="shared" si="217"/>
        <v>240.38132200480001</v>
      </c>
      <c r="BM994" s="19">
        <v>0</v>
      </c>
      <c r="BN994" s="19">
        <v>0</v>
      </c>
      <c r="BO994" s="19">
        <f t="shared" si="219"/>
        <v>0</v>
      </c>
      <c r="BP994" s="24">
        <f t="shared" si="218"/>
        <v>171.53271617279998</v>
      </c>
      <c r="BQ994" s="24">
        <f t="shared" si="218"/>
        <v>240.38132200480001</v>
      </c>
      <c r="BR994" s="24">
        <f t="shared" si="212"/>
        <v>68.848605832000032</v>
      </c>
    </row>
    <row r="995" spans="1:71" s="25" customFormat="1" ht="25.5" x14ac:dyDescent="0.2">
      <c r="A995" s="14">
        <v>1334</v>
      </c>
      <c r="B995" s="14"/>
      <c r="C995" s="15" t="s">
        <v>176</v>
      </c>
      <c r="D995" s="16">
        <v>34371</v>
      </c>
      <c r="E995" s="15" t="s">
        <v>7899</v>
      </c>
      <c r="F995" s="15" t="s">
        <v>7900</v>
      </c>
      <c r="G995" s="17" t="s">
        <v>7901</v>
      </c>
      <c r="H995" s="17" t="s">
        <v>7902</v>
      </c>
      <c r="I995" s="17" t="s">
        <v>86</v>
      </c>
      <c r="J995" s="15" t="s">
        <v>7903</v>
      </c>
      <c r="K995" s="15" t="s">
        <v>86</v>
      </c>
      <c r="L995" s="18" t="s">
        <v>7904</v>
      </c>
      <c r="M995" s="15" t="s">
        <v>7650</v>
      </c>
      <c r="N995" s="15" t="s">
        <v>7651</v>
      </c>
      <c r="O995" s="16">
        <v>510</v>
      </c>
      <c r="P995" s="15" t="s">
        <v>118</v>
      </c>
      <c r="Q995" s="15">
        <v>28800</v>
      </c>
      <c r="R995" s="15">
        <v>80100</v>
      </c>
      <c r="S995" s="15">
        <v>108900</v>
      </c>
      <c r="T995" s="15">
        <v>0.2</v>
      </c>
      <c r="U995" s="15" t="s">
        <v>3335</v>
      </c>
      <c r="V995" s="15" t="s">
        <v>76</v>
      </c>
      <c r="W995" s="16">
        <v>1</v>
      </c>
      <c r="X995" s="16">
        <v>0</v>
      </c>
      <c r="Y995" s="15">
        <v>8748</v>
      </c>
      <c r="Z995" s="15">
        <v>0.20100000000000001</v>
      </c>
      <c r="AA995" s="15" t="s">
        <v>7652</v>
      </c>
      <c r="AB995" s="15" t="s">
        <v>7653</v>
      </c>
      <c r="AC995" s="15">
        <v>0</v>
      </c>
      <c r="AD995" s="15"/>
      <c r="AE995" s="15" t="s">
        <v>298</v>
      </c>
      <c r="AF995" s="15" t="s">
        <v>7905</v>
      </c>
      <c r="AG995" s="16">
        <v>1</v>
      </c>
      <c r="AH995" s="15" t="s">
        <v>7906</v>
      </c>
      <c r="AI995" s="15" t="s">
        <v>78</v>
      </c>
      <c r="AJ995" s="15">
        <v>8748.1772460899992</v>
      </c>
      <c r="AK995" s="15">
        <v>387.00365570299999</v>
      </c>
      <c r="AL995" s="15">
        <v>3093600.78107</v>
      </c>
      <c r="AM995" s="15">
        <v>1425928.81363</v>
      </c>
      <c r="AN995" s="14"/>
      <c r="AO995" s="14"/>
      <c r="AP995" s="19">
        <v>28800</v>
      </c>
      <c r="AQ995" s="19">
        <v>82000</v>
      </c>
      <c r="AR995" s="19">
        <v>0</v>
      </c>
      <c r="AS995" s="19">
        <v>0</v>
      </c>
      <c r="AT995" s="19">
        <f t="shared" si="188"/>
        <v>110800</v>
      </c>
      <c r="AU995" s="19">
        <v>45000</v>
      </c>
      <c r="AV995" s="19">
        <v>3000</v>
      </c>
      <c r="AW995" s="19">
        <v>23030</v>
      </c>
      <c r="AX995" s="19">
        <v>0</v>
      </c>
      <c r="AY995" s="20">
        <f t="shared" si="213"/>
        <v>71030</v>
      </c>
      <c r="AZ995" s="19">
        <f t="shared" si="214"/>
        <v>39770</v>
      </c>
      <c r="BA995" s="21">
        <v>1.4712000000000001</v>
      </c>
      <c r="BB995" s="21">
        <v>2.0617000000000001</v>
      </c>
      <c r="BC995" s="22"/>
      <c r="BD995" s="19">
        <v>1108</v>
      </c>
      <c r="BE995" s="19">
        <f t="shared" si="209"/>
        <v>585.09623999999997</v>
      </c>
      <c r="BF995" s="19">
        <f t="shared" si="210"/>
        <v>819.93808999999999</v>
      </c>
      <c r="BG995" s="23">
        <v>3.4819999999999997E-2</v>
      </c>
      <c r="BH995" s="23">
        <f t="shared" si="211"/>
        <v>3.4819999999999997E-2</v>
      </c>
      <c r="BI995" s="19">
        <v>20.373051076799996</v>
      </c>
      <c r="BJ995" s="19">
        <v>28.550244293799999</v>
      </c>
      <c r="BK995" s="19">
        <f t="shared" si="217"/>
        <v>564.72318892319993</v>
      </c>
      <c r="BL995" s="19">
        <f t="shared" si="217"/>
        <v>791.38784570619998</v>
      </c>
      <c r="BM995" s="19">
        <v>0</v>
      </c>
      <c r="BN995" s="19">
        <v>0</v>
      </c>
      <c r="BO995" s="19">
        <f t="shared" si="219"/>
        <v>0</v>
      </c>
      <c r="BP995" s="24">
        <f t="shared" si="218"/>
        <v>564.72318892319993</v>
      </c>
      <c r="BQ995" s="24">
        <f t="shared" si="218"/>
        <v>791.38784570619998</v>
      </c>
      <c r="BR995" s="24">
        <f t="shared" si="212"/>
        <v>226.66465678300005</v>
      </c>
    </row>
    <row r="996" spans="1:71" s="25" customFormat="1" ht="14.25" x14ac:dyDescent="0.2">
      <c r="A996" s="14">
        <v>1335</v>
      </c>
      <c r="B996" s="14"/>
      <c r="C996" s="15" t="s">
        <v>150</v>
      </c>
      <c r="D996" s="16">
        <v>35155</v>
      </c>
      <c r="E996" s="15" t="s">
        <v>7907</v>
      </c>
      <c r="F996" s="15" t="s">
        <v>7908</v>
      </c>
      <c r="G996" s="17" t="s">
        <v>7909</v>
      </c>
      <c r="H996" s="17" t="s">
        <v>7910</v>
      </c>
      <c r="I996" s="17" t="s">
        <v>86</v>
      </c>
      <c r="J996" s="15" t="s">
        <v>7911</v>
      </c>
      <c r="K996" s="15" t="s">
        <v>86</v>
      </c>
      <c r="L996" s="18" t="s">
        <v>7912</v>
      </c>
      <c r="M996" s="15" t="s">
        <v>7650</v>
      </c>
      <c r="N996" s="15" t="s">
        <v>7651</v>
      </c>
      <c r="O996" s="16">
        <v>510</v>
      </c>
      <c r="P996" s="15" t="s">
        <v>118</v>
      </c>
      <c r="Q996" s="15">
        <v>28800</v>
      </c>
      <c r="R996" s="15">
        <v>82600</v>
      </c>
      <c r="S996" s="15">
        <v>111400</v>
      </c>
      <c r="T996" s="15">
        <v>0.2</v>
      </c>
      <c r="U996" s="15" t="s">
        <v>3335</v>
      </c>
      <c r="V996" s="15" t="s">
        <v>76</v>
      </c>
      <c r="W996" s="16">
        <v>1</v>
      </c>
      <c r="X996" s="16">
        <v>0</v>
      </c>
      <c r="Y996" s="15">
        <v>8748</v>
      </c>
      <c r="Z996" s="15">
        <v>0.20100000000000001</v>
      </c>
      <c r="AA996" s="15" t="s">
        <v>7652</v>
      </c>
      <c r="AB996" s="15" t="s">
        <v>7653</v>
      </c>
      <c r="AC996" s="15">
        <v>0</v>
      </c>
      <c r="AD996" s="15"/>
      <c r="AE996" s="15" t="s">
        <v>78</v>
      </c>
      <c r="AF996" s="15" t="s">
        <v>78</v>
      </c>
      <c r="AG996" s="16">
        <v>1</v>
      </c>
      <c r="AH996" s="15" t="s">
        <v>7913</v>
      </c>
      <c r="AI996" s="15" t="s">
        <v>78</v>
      </c>
      <c r="AJ996" s="15">
        <v>8748.1699218800004</v>
      </c>
      <c r="AK996" s="15">
        <v>387.00366234900002</v>
      </c>
      <c r="AL996" s="15">
        <v>3093601.51027</v>
      </c>
      <c r="AM996" s="15">
        <v>1425856.8164900001</v>
      </c>
      <c r="AN996" s="14"/>
      <c r="AO996" s="14"/>
      <c r="AP996" s="19">
        <v>28800</v>
      </c>
      <c r="AQ996" s="19">
        <v>84500</v>
      </c>
      <c r="AR996" s="19">
        <v>0</v>
      </c>
      <c r="AS996" s="19">
        <v>0</v>
      </c>
      <c r="AT996" s="19">
        <f t="shared" si="188"/>
        <v>113300</v>
      </c>
      <c r="AU996" s="19">
        <v>45000</v>
      </c>
      <c r="AV996" s="19">
        <v>0</v>
      </c>
      <c r="AW996" s="19">
        <v>23905</v>
      </c>
      <c r="AX996" s="19">
        <v>0</v>
      </c>
      <c r="AY996" s="20">
        <f t="shared" si="213"/>
        <v>68905</v>
      </c>
      <c r="AZ996" s="19">
        <f t="shared" si="214"/>
        <v>44395</v>
      </c>
      <c r="BA996" s="21">
        <v>1.4712000000000001</v>
      </c>
      <c r="BB996" s="21">
        <v>2.0617000000000001</v>
      </c>
      <c r="BC996" s="22"/>
      <c r="BD996" s="19">
        <v>1133</v>
      </c>
      <c r="BE996" s="19">
        <f t="shared" si="209"/>
        <v>653.13923999999997</v>
      </c>
      <c r="BF996" s="19">
        <f t="shared" si="210"/>
        <v>915.29171500000007</v>
      </c>
      <c r="BG996" s="23">
        <v>3.4819999999999997E-2</v>
      </c>
      <c r="BH996" s="23">
        <f t="shared" si="211"/>
        <v>3.4819999999999997E-2</v>
      </c>
      <c r="BI996" s="19">
        <v>22.742308336799997</v>
      </c>
      <c r="BJ996" s="19">
        <v>31.8704575163</v>
      </c>
      <c r="BK996" s="19">
        <f t="shared" si="217"/>
        <v>630.39693166320001</v>
      </c>
      <c r="BL996" s="19">
        <f t="shared" si="217"/>
        <v>883.42125748370006</v>
      </c>
      <c r="BM996" s="19">
        <v>0</v>
      </c>
      <c r="BN996" s="19">
        <v>0</v>
      </c>
      <c r="BO996" s="19">
        <f t="shared" si="219"/>
        <v>0</v>
      </c>
      <c r="BP996" s="24">
        <f t="shared" si="218"/>
        <v>630.39693166320001</v>
      </c>
      <c r="BQ996" s="24">
        <f t="shared" si="218"/>
        <v>883.42125748370006</v>
      </c>
      <c r="BR996" s="24">
        <f t="shared" si="212"/>
        <v>253.02432582050005</v>
      </c>
    </row>
    <row r="997" spans="1:71" s="25" customFormat="1" ht="14.25" x14ac:dyDescent="0.2">
      <c r="A997" s="14">
        <v>1336</v>
      </c>
      <c r="B997" s="14"/>
      <c r="C997" s="15"/>
      <c r="D997" s="16">
        <v>33464</v>
      </c>
      <c r="E997" s="15" t="s">
        <v>7914</v>
      </c>
      <c r="F997" s="15" t="s">
        <v>7915</v>
      </c>
      <c r="G997" s="17" t="s">
        <v>7916</v>
      </c>
      <c r="H997" s="17" t="s">
        <v>7917</v>
      </c>
      <c r="I997" s="17" t="s">
        <v>86</v>
      </c>
      <c r="J997" s="15" t="s">
        <v>7918</v>
      </c>
      <c r="K997" s="15" t="s">
        <v>4349</v>
      </c>
      <c r="L997" s="18" t="s">
        <v>7919</v>
      </c>
      <c r="M997" s="15" t="s">
        <v>7650</v>
      </c>
      <c r="N997" s="15" t="s">
        <v>7651</v>
      </c>
      <c r="O997" s="16">
        <v>510</v>
      </c>
      <c r="P997" s="15" t="s">
        <v>118</v>
      </c>
      <c r="Q997" s="15">
        <v>28800</v>
      </c>
      <c r="R997" s="15">
        <v>77800</v>
      </c>
      <c r="S997" s="15">
        <v>106600</v>
      </c>
      <c r="T997" s="15">
        <v>0.2</v>
      </c>
      <c r="U997" s="15" t="s">
        <v>3335</v>
      </c>
      <c r="V997" s="15" t="s">
        <v>76</v>
      </c>
      <c r="W997" s="16">
        <v>1</v>
      </c>
      <c r="X997" s="16">
        <v>0</v>
      </c>
      <c r="Y997" s="15">
        <v>8748</v>
      </c>
      <c r="Z997" s="15">
        <v>0.20100000000000001</v>
      </c>
      <c r="AA997" s="15" t="s">
        <v>7652</v>
      </c>
      <c r="AB997" s="15" t="s">
        <v>7653</v>
      </c>
      <c r="AC997" s="15">
        <v>0</v>
      </c>
      <c r="AD997" s="15"/>
      <c r="AE997" s="15" t="s">
        <v>243</v>
      </c>
      <c r="AF997" s="15" t="s">
        <v>7920</v>
      </c>
      <c r="AG997" s="16">
        <v>1</v>
      </c>
      <c r="AH997" s="15" t="s">
        <v>7921</v>
      </c>
      <c r="AI997" s="15" t="s">
        <v>78</v>
      </c>
      <c r="AJ997" s="15">
        <v>8748.1684570300004</v>
      </c>
      <c r="AK997" s="15">
        <v>387.00365570399998</v>
      </c>
      <c r="AL997" s="15">
        <v>3093602.2395299999</v>
      </c>
      <c r="AM997" s="15">
        <v>1425784.8194299999</v>
      </c>
      <c r="AN997" s="14"/>
      <c r="AO997" s="14"/>
      <c r="AP997" s="19">
        <v>28800</v>
      </c>
      <c r="AQ997" s="19">
        <v>79600</v>
      </c>
      <c r="AR997" s="19">
        <v>0</v>
      </c>
      <c r="AS997" s="19">
        <v>0</v>
      </c>
      <c r="AT997" s="19">
        <f t="shared" si="188"/>
        <v>108400</v>
      </c>
      <c r="AU997" s="19">
        <v>45000</v>
      </c>
      <c r="AV997" s="19">
        <v>0</v>
      </c>
      <c r="AW997" s="19">
        <v>22190</v>
      </c>
      <c r="AX997" s="19">
        <v>12480</v>
      </c>
      <c r="AY997" s="20">
        <f t="shared" si="213"/>
        <v>79670</v>
      </c>
      <c r="AZ997" s="19">
        <f t="shared" si="214"/>
        <v>28730</v>
      </c>
      <c r="BA997" s="21">
        <v>1.4712000000000001</v>
      </c>
      <c r="BB997" s="21">
        <v>2.0617000000000001</v>
      </c>
      <c r="BC997" s="22"/>
      <c r="BD997" s="19">
        <v>1084</v>
      </c>
      <c r="BE997" s="19">
        <f t="shared" si="209"/>
        <v>422.67576000000003</v>
      </c>
      <c r="BF997" s="19">
        <f t="shared" si="210"/>
        <v>592.32641000000001</v>
      </c>
      <c r="BG997" s="23">
        <v>3.4819999999999997E-2</v>
      </c>
      <c r="BH997" s="23">
        <f t="shared" si="211"/>
        <v>3.4819999999999997E-2</v>
      </c>
      <c r="BI997" s="19">
        <v>14.717569963199999</v>
      </c>
      <c r="BJ997" s="19">
        <v>20.624805596199998</v>
      </c>
      <c r="BK997" s="19">
        <f t="shared" si="217"/>
        <v>407.95819003680003</v>
      </c>
      <c r="BL997" s="19">
        <f t="shared" si="217"/>
        <v>571.70160440380005</v>
      </c>
      <c r="BM997" s="19">
        <v>0</v>
      </c>
      <c r="BN997" s="19">
        <v>0</v>
      </c>
      <c r="BO997" s="19">
        <f t="shared" si="219"/>
        <v>0</v>
      </c>
      <c r="BP997" s="24">
        <f t="shared" si="218"/>
        <v>407.95819003680003</v>
      </c>
      <c r="BQ997" s="24">
        <f t="shared" si="218"/>
        <v>571.70160440380005</v>
      </c>
      <c r="BR997" s="24">
        <f t="shared" si="212"/>
        <v>163.74341436700001</v>
      </c>
      <c r="BS997" s="25" t="s">
        <v>1141</v>
      </c>
    </row>
    <row r="998" spans="1:71" s="25" customFormat="1" ht="14.25" x14ac:dyDescent="0.2">
      <c r="A998" s="14">
        <v>1337</v>
      </c>
      <c r="B998" s="14"/>
      <c r="C998" s="15"/>
      <c r="D998" s="16">
        <v>4082</v>
      </c>
      <c r="E998" s="15" t="s">
        <v>7922</v>
      </c>
      <c r="F998" s="15" t="s">
        <v>7923</v>
      </c>
      <c r="G998" s="17" t="s">
        <v>7924</v>
      </c>
      <c r="H998" s="17" t="s">
        <v>7925</v>
      </c>
      <c r="I998" s="17" t="s">
        <v>86</v>
      </c>
      <c r="J998" s="15" t="s">
        <v>7926</v>
      </c>
      <c r="K998" s="15" t="s">
        <v>7927</v>
      </c>
      <c r="L998" s="18" t="s">
        <v>7928</v>
      </c>
      <c r="M998" s="15" t="s">
        <v>7650</v>
      </c>
      <c r="N998" s="15" t="s">
        <v>7651</v>
      </c>
      <c r="O998" s="16">
        <v>510</v>
      </c>
      <c r="P998" s="15" t="s">
        <v>118</v>
      </c>
      <c r="Q998" s="15">
        <v>28800</v>
      </c>
      <c r="R998" s="15">
        <v>67800</v>
      </c>
      <c r="S998" s="15">
        <v>96600</v>
      </c>
      <c r="T998" s="15">
        <v>0.2</v>
      </c>
      <c r="U998" s="15" t="s">
        <v>3335</v>
      </c>
      <c r="V998" s="15" t="s">
        <v>76</v>
      </c>
      <c r="W998" s="16">
        <v>1</v>
      </c>
      <c r="X998" s="16">
        <v>1</v>
      </c>
      <c r="Y998" s="15">
        <v>8748</v>
      </c>
      <c r="Z998" s="15">
        <v>0.20100000000000001</v>
      </c>
      <c r="AA998" s="15" t="s">
        <v>7652</v>
      </c>
      <c r="AB998" s="15" t="s">
        <v>7653</v>
      </c>
      <c r="AC998" s="15">
        <v>110000</v>
      </c>
      <c r="AD998" s="26">
        <v>38618</v>
      </c>
      <c r="AE998" s="15" t="s">
        <v>119</v>
      </c>
      <c r="AF998" s="15" t="s">
        <v>119</v>
      </c>
      <c r="AG998" s="16">
        <v>1</v>
      </c>
      <c r="AH998" s="15" t="s">
        <v>7929</v>
      </c>
      <c r="AI998" s="15" t="s">
        <v>78</v>
      </c>
      <c r="AJ998" s="15">
        <v>8748.1694335899992</v>
      </c>
      <c r="AK998" s="15">
        <v>387.00365570000002</v>
      </c>
      <c r="AL998" s="15">
        <v>3093602.9684299999</v>
      </c>
      <c r="AM998" s="15">
        <v>1425712.8223600001</v>
      </c>
      <c r="AN998" s="14"/>
      <c r="AO998" s="14"/>
      <c r="AP998" s="19">
        <v>28800</v>
      </c>
      <c r="AQ998" s="19">
        <v>69400</v>
      </c>
      <c r="AR998" s="19">
        <v>0</v>
      </c>
      <c r="AS998" s="19">
        <v>0</v>
      </c>
      <c r="AT998" s="19">
        <f t="shared" si="188"/>
        <v>98200</v>
      </c>
      <c r="AU998" s="19">
        <v>45000</v>
      </c>
      <c r="AV998" s="19">
        <v>0</v>
      </c>
      <c r="AW998" s="19">
        <v>18620</v>
      </c>
      <c r="AX998" s="19">
        <f>9620+24960</f>
        <v>34580</v>
      </c>
      <c r="AY998" s="20">
        <f t="shared" si="213"/>
        <v>98200</v>
      </c>
      <c r="AZ998" s="19">
        <f t="shared" si="214"/>
        <v>0</v>
      </c>
      <c r="BA998" s="21">
        <v>1.4712000000000001</v>
      </c>
      <c r="BB998" s="21">
        <v>2.0617000000000001</v>
      </c>
      <c r="BC998" s="22"/>
      <c r="BD998" s="19">
        <v>982</v>
      </c>
      <c r="BE998" s="19">
        <f t="shared" ref="BE998:BE1043" si="220">(AZ998/100)*BA998</f>
        <v>0</v>
      </c>
      <c r="BF998" s="19">
        <f t="shared" ref="BF998:BF1043" si="221">(AZ998/100)*BB998</f>
        <v>0</v>
      </c>
      <c r="BG998" s="23">
        <v>3.4819999999999997E-2</v>
      </c>
      <c r="BH998" s="23">
        <f t="shared" ref="BH998:BH1043" si="222">BG998</f>
        <v>3.4819999999999997E-2</v>
      </c>
      <c r="BI998" s="19">
        <v>0</v>
      </c>
      <c r="BJ998" s="19">
        <v>0</v>
      </c>
      <c r="BK998" s="19">
        <f t="shared" si="217"/>
        <v>0</v>
      </c>
      <c r="BL998" s="19">
        <f t="shared" si="217"/>
        <v>0</v>
      </c>
      <c r="BM998" s="19">
        <v>0</v>
      </c>
      <c r="BN998" s="19">
        <v>0</v>
      </c>
      <c r="BO998" s="19">
        <f t="shared" si="219"/>
        <v>0</v>
      </c>
      <c r="BP998" s="24">
        <f t="shared" si="218"/>
        <v>0</v>
      </c>
      <c r="BQ998" s="24">
        <f t="shared" si="218"/>
        <v>0</v>
      </c>
      <c r="BR998" s="24">
        <f t="shared" ref="BR998:BR1043" si="223">BQ998-BP998</f>
        <v>0</v>
      </c>
    </row>
    <row r="999" spans="1:71" s="25" customFormat="1" ht="14.25" x14ac:dyDescent="0.2">
      <c r="A999" s="14">
        <v>1338</v>
      </c>
      <c r="B999" s="14"/>
      <c r="C999" s="15"/>
      <c r="D999" s="16">
        <v>8376</v>
      </c>
      <c r="E999" s="15" t="s">
        <v>7930</v>
      </c>
      <c r="F999" s="15" t="s">
        <v>7931</v>
      </c>
      <c r="G999" s="17" t="s">
        <v>7932</v>
      </c>
      <c r="H999" s="17" t="s">
        <v>7933</v>
      </c>
      <c r="I999" s="17" t="s">
        <v>86</v>
      </c>
      <c r="J999" s="15" t="s">
        <v>7934</v>
      </c>
      <c r="K999" s="15" t="s">
        <v>7935</v>
      </c>
      <c r="L999" s="18" t="s">
        <v>7936</v>
      </c>
      <c r="M999" s="15" t="s">
        <v>7650</v>
      </c>
      <c r="N999" s="15" t="s">
        <v>7651</v>
      </c>
      <c r="O999" s="16">
        <v>510</v>
      </c>
      <c r="P999" s="15" t="s">
        <v>118</v>
      </c>
      <c r="Q999" s="15">
        <v>28800</v>
      </c>
      <c r="R999" s="15">
        <v>73600</v>
      </c>
      <c r="S999" s="15">
        <v>102400</v>
      </c>
      <c r="T999" s="15">
        <v>0.2</v>
      </c>
      <c r="U999" s="15" t="s">
        <v>3335</v>
      </c>
      <c r="V999" s="15" t="s">
        <v>76</v>
      </c>
      <c r="W999" s="16">
        <v>1</v>
      </c>
      <c r="X999" s="16">
        <v>0</v>
      </c>
      <c r="Y999" s="15">
        <v>8748</v>
      </c>
      <c r="Z999" s="15">
        <v>0.20100000000000001</v>
      </c>
      <c r="AA999" s="15" t="s">
        <v>7652</v>
      </c>
      <c r="AB999" s="15" t="s">
        <v>7653</v>
      </c>
      <c r="AC999" s="15">
        <v>0</v>
      </c>
      <c r="AD999" s="15"/>
      <c r="AE999" s="15" t="s">
        <v>363</v>
      </c>
      <c r="AF999" s="15" t="s">
        <v>7937</v>
      </c>
      <c r="AG999" s="16">
        <v>1</v>
      </c>
      <c r="AH999" s="15" t="s">
        <v>7938</v>
      </c>
      <c r="AI999" s="15" t="s">
        <v>78</v>
      </c>
      <c r="AJ999" s="15">
        <v>8748.1689453100007</v>
      </c>
      <c r="AK999" s="15">
        <v>387.00365570000002</v>
      </c>
      <c r="AL999" s="15">
        <v>3093603.69753</v>
      </c>
      <c r="AM999" s="15">
        <v>1425640.8252900001</v>
      </c>
      <c r="AN999" s="14"/>
      <c r="AO999" s="14"/>
      <c r="AP999" s="19">
        <v>28800</v>
      </c>
      <c r="AQ999" s="19">
        <v>69600</v>
      </c>
      <c r="AR999" s="19">
        <v>0</v>
      </c>
      <c r="AS999" s="19">
        <v>0</v>
      </c>
      <c r="AT999" s="19">
        <f t="shared" si="188"/>
        <v>98400</v>
      </c>
      <c r="AU999" s="19">
        <v>45000</v>
      </c>
      <c r="AV999" s="19">
        <v>0</v>
      </c>
      <c r="AW999" s="19">
        <v>18690</v>
      </c>
      <c r="AX999" s="19">
        <v>12480</v>
      </c>
      <c r="AY999" s="20">
        <f t="shared" si="213"/>
        <v>76170</v>
      </c>
      <c r="AZ999" s="19">
        <f t="shared" si="214"/>
        <v>22230</v>
      </c>
      <c r="BA999" s="21">
        <v>1.4712000000000001</v>
      </c>
      <c r="BB999" s="21">
        <v>2.0617000000000001</v>
      </c>
      <c r="BC999" s="22"/>
      <c r="BD999" s="19">
        <v>984</v>
      </c>
      <c r="BE999" s="19">
        <f t="shared" si="220"/>
        <v>327.04776000000004</v>
      </c>
      <c r="BF999" s="19">
        <f t="shared" si="221"/>
        <v>458.31591000000003</v>
      </c>
      <c r="BG999" s="23">
        <v>3.4819999999999997E-2</v>
      </c>
      <c r="BH999" s="23">
        <f t="shared" si="222"/>
        <v>3.4819999999999997E-2</v>
      </c>
      <c r="BI999" s="19">
        <v>11.3878030032</v>
      </c>
      <c r="BJ999" s="19">
        <v>15.958559986199999</v>
      </c>
      <c r="BK999" s="19">
        <f t="shared" si="217"/>
        <v>315.65995699680002</v>
      </c>
      <c r="BL999" s="19">
        <f t="shared" si="217"/>
        <v>442.35735001380004</v>
      </c>
      <c r="BM999" s="19">
        <v>0</v>
      </c>
      <c r="BN999" s="19">
        <v>0</v>
      </c>
      <c r="BO999" s="19">
        <f t="shared" si="219"/>
        <v>0</v>
      </c>
      <c r="BP999" s="24">
        <f t="shared" si="218"/>
        <v>315.65995699680002</v>
      </c>
      <c r="BQ999" s="24">
        <f t="shared" si="218"/>
        <v>442.35735001380004</v>
      </c>
      <c r="BR999" s="24">
        <f t="shared" si="223"/>
        <v>126.69739301700002</v>
      </c>
    </row>
    <row r="1000" spans="1:71" s="25" customFormat="1" ht="14.25" x14ac:dyDescent="0.2">
      <c r="A1000" s="14">
        <v>1339</v>
      </c>
      <c r="B1000" s="14"/>
      <c r="C1000" s="15"/>
      <c r="D1000" s="16">
        <v>26765</v>
      </c>
      <c r="E1000" s="15" t="s">
        <v>7939</v>
      </c>
      <c r="F1000" s="15" t="s">
        <v>7940</v>
      </c>
      <c r="G1000" s="17" t="s">
        <v>7941</v>
      </c>
      <c r="H1000" s="17" t="s">
        <v>7942</v>
      </c>
      <c r="I1000" s="17" t="s">
        <v>205</v>
      </c>
      <c r="J1000" s="15" t="s">
        <v>7943</v>
      </c>
      <c r="K1000" s="15" t="s">
        <v>205</v>
      </c>
      <c r="L1000" s="18" t="s">
        <v>7944</v>
      </c>
      <c r="M1000" s="15" t="s">
        <v>7650</v>
      </c>
      <c r="N1000" s="15" t="s">
        <v>7651</v>
      </c>
      <c r="O1000" s="16">
        <v>510</v>
      </c>
      <c r="P1000" s="15" t="s">
        <v>118</v>
      </c>
      <c r="Q1000" s="15">
        <v>28800</v>
      </c>
      <c r="R1000" s="15">
        <v>67800</v>
      </c>
      <c r="S1000" s="15">
        <v>96600</v>
      </c>
      <c r="T1000" s="15">
        <v>0.2</v>
      </c>
      <c r="U1000" s="15" t="s">
        <v>3335</v>
      </c>
      <c r="V1000" s="15" t="s">
        <v>76</v>
      </c>
      <c r="W1000" s="16">
        <v>1</v>
      </c>
      <c r="X1000" s="16">
        <v>0</v>
      </c>
      <c r="Y1000" s="15">
        <v>8748</v>
      </c>
      <c r="Z1000" s="15">
        <v>0.20100000000000001</v>
      </c>
      <c r="AA1000" s="15" t="s">
        <v>7652</v>
      </c>
      <c r="AB1000" s="15" t="s">
        <v>7653</v>
      </c>
      <c r="AC1000" s="15">
        <v>0</v>
      </c>
      <c r="AD1000" s="15"/>
      <c r="AE1000" s="15" t="s">
        <v>298</v>
      </c>
      <c r="AF1000" s="15" t="s">
        <v>7945</v>
      </c>
      <c r="AG1000" s="16">
        <v>1</v>
      </c>
      <c r="AH1000" s="15" t="s">
        <v>7946</v>
      </c>
      <c r="AI1000" s="15" t="s">
        <v>78</v>
      </c>
      <c r="AJ1000" s="15">
        <v>8748.1704101600008</v>
      </c>
      <c r="AK1000" s="15">
        <v>387.00366235199999</v>
      </c>
      <c r="AL1000" s="15">
        <v>3093604.4265999999</v>
      </c>
      <c r="AM1000" s="15">
        <v>1425568.82822</v>
      </c>
      <c r="AN1000" s="14"/>
      <c r="AO1000" s="14"/>
      <c r="AP1000" s="19">
        <v>28800</v>
      </c>
      <c r="AQ1000" s="19">
        <v>69500</v>
      </c>
      <c r="AR1000" s="19">
        <v>0</v>
      </c>
      <c r="AS1000" s="19">
        <v>0</v>
      </c>
      <c r="AT1000" s="19">
        <f t="shared" ref="AT1000:AT1131" si="224">SUM(AP1000:AS1000)</f>
        <v>98300</v>
      </c>
      <c r="AU1000" s="19">
        <v>45000</v>
      </c>
      <c r="AV1000" s="19">
        <v>0</v>
      </c>
      <c r="AW1000" s="19">
        <v>18655</v>
      </c>
      <c r="AX1000" s="19">
        <v>0</v>
      </c>
      <c r="AY1000" s="20">
        <f t="shared" si="213"/>
        <v>63655</v>
      </c>
      <c r="AZ1000" s="19">
        <f t="shared" si="214"/>
        <v>34645</v>
      </c>
      <c r="BA1000" s="21">
        <v>1.4712000000000001</v>
      </c>
      <c r="BB1000" s="21">
        <v>2.0617000000000001</v>
      </c>
      <c r="BC1000" s="22"/>
      <c r="BD1000" s="19">
        <v>983</v>
      </c>
      <c r="BE1000" s="19">
        <f t="shared" si="220"/>
        <v>509.69724000000002</v>
      </c>
      <c r="BF1000" s="19">
        <f t="shared" si="221"/>
        <v>714.27596500000004</v>
      </c>
      <c r="BG1000" s="23">
        <v>3.4819999999999997E-2</v>
      </c>
      <c r="BH1000" s="23">
        <f t="shared" si="222"/>
        <v>3.4819999999999997E-2</v>
      </c>
      <c r="BI1000" s="19">
        <v>17.7476578968</v>
      </c>
      <c r="BJ1000" s="19">
        <v>24.871089101300001</v>
      </c>
      <c r="BK1000" s="19">
        <f t="shared" si="217"/>
        <v>491.94958210320004</v>
      </c>
      <c r="BL1000" s="19">
        <f t="shared" si="217"/>
        <v>689.40487589870008</v>
      </c>
      <c r="BM1000" s="19">
        <v>0</v>
      </c>
      <c r="BN1000" s="19">
        <v>0</v>
      </c>
      <c r="BO1000" s="19">
        <f t="shared" si="219"/>
        <v>0</v>
      </c>
      <c r="BP1000" s="24">
        <f t="shared" si="218"/>
        <v>491.94958210320004</v>
      </c>
      <c r="BQ1000" s="24">
        <f t="shared" si="218"/>
        <v>689.40487589870008</v>
      </c>
      <c r="BR1000" s="24">
        <f t="shared" si="223"/>
        <v>197.45529379550004</v>
      </c>
    </row>
    <row r="1001" spans="1:71" s="25" customFormat="1" ht="14.25" x14ac:dyDescent="0.2">
      <c r="A1001" s="14">
        <v>1340</v>
      </c>
      <c r="B1001" s="14"/>
      <c r="C1001" s="15" t="s">
        <v>7947</v>
      </c>
      <c r="D1001" s="16">
        <v>22540</v>
      </c>
      <c r="E1001" s="15" t="s">
        <v>7948</v>
      </c>
      <c r="F1001" s="15" t="s">
        <v>7947</v>
      </c>
      <c r="G1001" s="17" t="s">
        <v>7949</v>
      </c>
      <c r="H1001" s="17" t="s">
        <v>7950</v>
      </c>
      <c r="I1001" s="17" t="s">
        <v>205</v>
      </c>
      <c r="J1001" s="15" t="s">
        <v>7951</v>
      </c>
      <c r="K1001" s="15" t="s">
        <v>1820</v>
      </c>
      <c r="L1001" s="18" t="s">
        <v>7952</v>
      </c>
      <c r="M1001" s="15" t="s">
        <v>7650</v>
      </c>
      <c r="N1001" s="15" t="s">
        <v>7651</v>
      </c>
      <c r="O1001" s="16">
        <v>510</v>
      </c>
      <c r="P1001" s="15" t="s">
        <v>118</v>
      </c>
      <c r="Q1001" s="15">
        <v>28800</v>
      </c>
      <c r="R1001" s="15">
        <v>75000</v>
      </c>
      <c r="S1001" s="15">
        <v>103800</v>
      </c>
      <c r="T1001" s="15">
        <v>0.2</v>
      </c>
      <c r="U1001" s="15" t="s">
        <v>3335</v>
      </c>
      <c r="V1001" s="15" t="s">
        <v>76</v>
      </c>
      <c r="W1001" s="16">
        <v>1</v>
      </c>
      <c r="X1001" s="16">
        <v>0</v>
      </c>
      <c r="Y1001" s="15">
        <v>8748</v>
      </c>
      <c r="Z1001" s="15">
        <v>0.20100000000000001</v>
      </c>
      <c r="AA1001" s="15" t="s">
        <v>7652</v>
      </c>
      <c r="AB1001" s="15" t="s">
        <v>7653</v>
      </c>
      <c r="AC1001" s="15">
        <v>0</v>
      </c>
      <c r="AD1001" s="15"/>
      <c r="AE1001" s="15" t="s">
        <v>78</v>
      </c>
      <c r="AF1001" s="15" t="s">
        <v>78</v>
      </c>
      <c r="AG1001" s="16">
        <v>1</v>
      </c>
      <c r="AH1001" s="15" t="s">
        <v>7953</v>
      </c>
      <c r="AI1001" s="15" t="s">
        <v>78</v>
      </c>
      <c r="AJ1001" s="15">
        <v>8748.1577148399992</v>
      </c>
      <c r="AK1001" s="15">
        <v>387.003330957</v>
      </c>
      <c r="AL1001" s="15">
        <v>3093605.15594</v>
      </c>
      <c r="AM1001" s="15">
        <v>1425496.8311699999</v>
      </c>
      <c r="AN1001" s="14"/>
      <c r="AO1001" s="14"/>
      <c r="AP1001" s="19">
        <v>28800</v>
      </c>
      <c r="AQ1001" s="19">
        <v>76300</v>
      </c>
      <c r="AR1001" s="19">
        <v>0</v>
      </c>
      <c r="AS1001" s="19">
        <v>0</v>
      </c>
      <c r="AT1001" s="19">
        <f t="shared" si="224"/>
        <v>105100</v>
      </c>
      <c r="AU1001" s="19">
        <v>45000</v>
      </c>
      <c r="AV1001" s="19">
        <v>0</v>
      </c>
      <c r="AW1001" s="19">
        <v>21035</v>
      </c>
      <c r="AX1001" s="19">
        <v>12480</v>
      </c>
      <c r="AY1001" s="20">
        <f t="shared" si="213"/>
        <v>78515</v>
      </c>
      <c r="AZ1001" s="19">
        <f t="shared" si="214"/>
        <v>26585</v>
      </c>
      <c r="BA1001" s="21">
        <v>1.4712000000000001</v>
      </c>
      <c r="BB1001" s="21">
        <v>2.0617000000000001</v>
      </c>
      <c r="BC1001" s="22"/>
      <c r="BD1001" s="19">
        <v>1051</v>
      </c>
      <c r="BE1001" s="19">
        <f t="shared" si="220"/>
        <v>391.11852000000005</v>
      </c>
      <c r="BF1001" s="19">
        <f t="shared" si="221"/>
        <v>548.10294500000009</v>
      </c>
      <c r="BG1001" s="23">
        <v>3.4819999999999997E-2</v>
      </c>
      <c r="BH1001" s="23">
        <f t="shared" si="222"/>
        <v>3.4819999999999997E-2</v>
      </c>
      <c r="BI1001" s="19">
        <v>13.6187468664</v>
      </c>
      <c r="BJ1001" s="19">
        <v>19.084944544900001</v>
      </c>
      <c r="BK1001" s="19">
        <f t="shared" si="217"/>
        <v>377.49977313360006</v>
      </c>
      <c r="BL1001" s="19">
        <f t="shared" si="217"/>
        <v>529.01800045510004</v>
      </c>
      <c r="BM1001" s="19">
        <v>0</v>
      </c>
      <c r="BN1001" s="19">
        <v>0</v>
      </c>
      <c r="BO1001" s="19">
        <f t="shared" si="219"/>
        <v>0</v>
      </c>
      <c r="BP1001" s="24">
        <f t="shared" si="218"/>
        <v>377.49977313360006</v>
      </c>
      <c r="BQ1001" s="24">
        <f t="shared" si="218"/>
        <v>529.01800045510004</v>
      </c>
      <c r="BR1001" s="24">
        <f t="shared" si="223"/>
        <v>151.51822732149998</v>
      </c>
      <c r="BS1001" s="25" t="s">
        <v>1141</v>
      </c>
    </row>
    <row r="1002" spans="1:71" s="25" customFormat="1" ht="14.25" x14ac:dyDescent="0.2">
      <c r="A1002" s="14">
        <v>1341</v>
      </c>
      <c r="B1002" s="14"/>
      <c r="C1002" s="15"/>
      <c r="D1002" s="16">
        <v>20575</v>
      </c>
      <c r="E1002" s="15" t="s">
        <v>7954</v>
      </c>
      <c r="F1002" s="15" t="s">
        <v>7955</v>
      </c>
      <c r="G1002" s="17" t="s">
        <v>7956</v>
      </c>
      <c r="H1002" s="17" t="s">
        <v>7957</v>
      </c>
      <c r="I1002" s="17" t="s">
        <v>86</v>
      </c>
      <c r="J1002" s="15" t="s">
        <v>7958</v>
      </c>
      <c r="K1002" s="15" t="s">
        <v>1517</v>
      </c>
      <c r="L1002" s="18" t="s">
        <v>7959</v>
      </c>
      <c r="M1002" s="15" t="s">
        <v>7650</v>
      </c>
      <c r="N1002" s="15" t="s">
        <v>7651</v>
      </c>
      <c r="O1002" s="16">
        <v>510</v>
      </c>
      <c r="P1002" s="15" t="s">
        <v>118</v>
      </c>
      <c r="Q1002" s="15">
        <v>28800</v>
      </c>
      <c r="R1002" s="15">
        <v>76400</v>
      </c>
      <c r="S1002" s="15">
        <v>105200</v>
      </c>
      <c r="T1002" s="15">
        <v>0.2</v>
      </c>
      <c r="U1002" s="15" t="s">
        <v>3335</v>
      </c>
      <c r="V1002" s="15" t="s">
        <v>76</v>
      </c>
      <c r="W1002" s="16">
        <v>1</v>
      </c>
      <c r="X1002" s="16">
        <v>1</v>
      </c>
      <c r="Y1002" s="15">
        <v>8748</v>
      </c>
      <c r="Z1002" s="15">
        <v>0.20100000000000001</v>
      </c>
      <c r="AA1002" s="15" t="s">
        <v>7652</v>
      </c>
      <c r="AB1002" s="15" t="s">
        <v>7653</v>
      </c>
      <c r="AC1002" s="15">
        <v>1</v>
      </c>
      <c r="AD1002" s="26">
        <v>38432</v>
      </c>
      <c r="AE1002" s="15" t="s">
        <v>119</v>
      </c>
      <c r="AF1002" s="15" t="s">
        <v>119</v>
      </c>
      <c r="AG1002" s="16">
        <v>1</v>
      </c>
      <c r="AH1002" s="15" t="s">
        <v>7960</v>
      </c>
      <c r="AI1002" s="15" t="s">
        <v>78</v>
      </c>
      <c r="AJ1002" s="15">
        <v>8748.1655273399992</v>
      </c>
      <c r="AK1002" s="15">
        <v>387.00332430700001</v>
      </c>
      <c r="AL1002" s="15">
        <v>3093605.8849800001</v>
      </c>
      <c r="AM1002" s="15">
        <v>1425424.8340100001</v>
      </c>
      <c r="AN1002" s="14"/>
      <c r="AO1002" s="14"/>
      <c r="AP1002" s="19">
        <v>28800</v>
      </c>
      <c r="AQ1002" s="19">
        <v>78200</v>
      </c>
      <c r="AR1002" s="19">
        <v>0</v>
      </c>
      <c r="AS1002" s="19">
        <v>0</v>
      </c>
      <c r="AT1002" s="19">
        <f t="shared" si="224"/>
        <v>107000</v>
      </c>
      <c r="AU1002" s="19">
        <v>45000</v>
      </c>
      <c r="AV1002" s="19">
        <v>0</v>
      </c>
      <c r="AW1002" s="19">
        <v>21700</v>
      </c>
      <c r="AX1002" s="19">
        <v>0</v>
      </c>
      <c r="AY1002" s="20">
        <f t="shared" si="213"/>
        <v>66700</v>
      </c>
      <c r="AZ1002" s="19">
        <f t="shared" si="214"/>
        <v>40300</v>
      </c>
      <c r="BA1002" s="21">
        <v>1.4712000000000001</v>
      </c>
      <c r="BB1002" s="21">
        <v>2.0617000000000001</v>
      </c>
      <c r="BC1002" s="22"/>
      <c r="BD1002" s="19">
        <v>1070</v>
      </c>
      <c r="BE1002" s="19">
        <f t="shared" si="220"/>
        <v>592.89359999999999</v>
      </c>
      <c r="BF1002" s="19">
        <f t="shared" si="221"/>
        <v>830.86509999999998</v>
      </c>
      <c r="BG1002" s="23">
        <v>3.4819999999999997E-2</v>
      </c>
      <c r="BH1002" s="23">
        <f t="shared" si="222"/>
        <v>3.4819999999999997E-2</v>
      </c>
      <c r="BI1002" s="19">
        <v>20.644555151999999</v>
      </c>
      <c r="BJ1002" s="19">
        <v>28.930722781999997</v>
      </c>
      <c r="BK1002" s="19">
        <f t="shared" si="217"/>
        <v>572.24904484800004</v>
      </c>
      <c r="BL1002" s="19">
        <f t="shared" si="217"/>
        <v>801.93437721800001</v>
      </c>
      <c r="BM1002" s="19">
        <v>0</v>
      </c>
      <c r="BN1002" s="19">
        <v>0</v>
      </c>
      <c r="BO1002" s="19">
        <f t="shared" si="219"/>
        <v>0</v>
      </c>
      <c r="BP1002" s="24">
        <f t="shared" si="218"/>
        <v>572.24904484800004</v>
      </c>
      <c r="BQ1002" s="24">
        <f t="shared" si="218"/>
        <v>801.93437721800001</v>
      </c>
      <c r="BR1002" s="24">
        <f t="shared" si="223"/>
        <v>229.68533236999997</v>
      </c>
    </row>
    <row r="1003" spans="1:71" s="25" customFormat="1" ht="25.5" x14ac:dyDescent="0.2">
      <c r="A1003" s="14">
        <v>1342</v>
      </c>
      <c r="B1003" s="14"/>
      <c r="C1003" s="15" t="s">
        <v>455</v>
      </c>
      <c r="D1003" s="16">
        <v>25600</v>
      </c>
      <c r="E1003" s="15" t="s">
        <v>7961</v>
      </c>
      <c r="F1003" s="15" t="s">
        <v>7962</v>
      </c>
      <c r="G1003" s="17" t="s">
        <v>7963</v>
      </c>
      <c r="H1003" s="17" t="s">
        <v>7964</v>
      </c>
      <c r="I1003" s="17" t="s">
        <v>7965</v>
      </c>
      <c r="J1003" s="15" t="s">
        <v>460</v>
      </c>
      <c r="K1003" s="15" t="s">
        <v>86</v>
      </c>
      <c r="L1003" s="18" t="s">
        <v>7966</v>
      </c>
      <c r="M1003" s="15" t="s">
        <v>7650</v>
      </c>
      <c r="N1003" s="15" t="s">
        <v>7651</v>
      </c>
      <c r="O1003" s="16">
        <v>510</v>
      </c>
      <c r="P1003" s="15" t="s">
        <v>118</v>
      </c>
      <c r="Q1003" s="15">
        <v>28800</v>
      </c>
      <c r="R1003" s="15">
        <v>69600</v>
      </c>
      <c r="S1003" s="15">
        <v>98400</v>
      </c>
      <c r="T1003" s="15">
        <v>0.2</v>
      </c>
      <c r="U1003" s="15" t="s">
        <v>3335</v>
      </c>
      <c r="V1003" s="15" t="s">
        <v>76</v>
      </c>
      <c r="W1003" s="16">
        <v>1</v>
      </c>
      <c r="X1003" s="16">
        <v>0</v>
      </c>
      <c r="Y1003" s="15">
        <v>8748</v>
      </c>
      <c r="Z1003" s="15">
        <v>0.20100000000000001</v>
      </c>
      <c r="AA1003" s="15" t="s">
        <v>7652</v>
      </c>
      <c r="AB1003" s="15" t="s">
        <v>7653</v>
      </c>
      <c r="AC1003" s="15">
        <v>0</v>
      </c>
      <c r="AD1003" s="15"/>
      <c r="AE1003" s="15" t="s">
        <v>78</v>
      </c>
      <c r="AF1003" s="15" t="s">
        <v>78</v>
      </c>
      <c r="AG1003" s="16">
        <v>1</v>
      </c>
      <c r="AH1003" s="15" t="s">
        <v>7967</v>
      </c>
      <c r="AI1003" s="15" t="s">
        <v>78</v>
      </c>
      <c r="AJ1003" s="15">
        <v>8748.1337890600007</v>
      </c>
      <c r="AK1003" s="15">
        <v>387.00267483300001</v>
      </c>
      <c r="AL1003" s="15">
        <v>3093606.6140100001</v>
      </c>
      <c r="AM1003" s="15">
        <v>1425352.83687</v>
      </c>
      <c r="AN1003" s="14"/>
      <c r="AO1003" s="14"/>
      <c r="AP1003" s="19">
        <v>28800</v>
      </c>
      <c r="AQ1003" s="19">
        <v>71300</v>
      </c>
      <c r="AR1003" s="19">
        <v>0</v>
      </c>
      <c r="AS1003" s="19">
        <v>0</v>
      </c>
      <c r="AT1003" s="19">
        <f t="shared" si="224"/>
        <v>100100</v>
      </c>
      <c r="AU1003" s="19">
        <v>45000</v>
      </c>
      <c r="AV1003" s="19">
        <v>3000</v>
      </c>
      <c r="AW1003" s="19">
        <v>19285</v>
      </c>
      <c r="AX1003" s="19">
        <v>0</v>
      </c>
      <c r="AY1003" s="20">
        <f t="shared" si="213"/>
        <v>67285</v>
      </c>
      <c r="AZ1003" s="19">
        <f t="shared" si="214"/>
        <v>32815</v>
      </c>
      <c r="BA1003" s="21">
        <v>1.4712000000000001</v>
      </c>
      <c r="BB1003" s="21">
        <v>2.0617000000000001</v>
      </c>
      <c r="BC1003" s="22"/>
      <c r="BD1003" s="19">
        <v>1001</v>
      </c>
      <c r="BE1003" s="19">
        <f t="shared" si="220"/>
        <v>482.77427999999998</v>
      </c>
      <c r="BF1003" s="19">
        <f t="shared" si="221"/>
        <v>676.54685499999994</v>
      </c>
      <c r="BG1003" s="23">
        <v>3.4819999999999997E-2</v>
      </c>
      <c r="BH1003" s="23">
        <f t="shared" si="222"/>
        <v>3.4819999999999997E-2</v>
      </c>
      <c r="BI1003" s="19">
        <v>16.810200429599998</v>
      </c>
      <c r="BJ1003" s="19">
        <v>23.557361491099996</v>
      </c>
      <c r="BK1003" s="19">
        <f t="shared" si="217"/>
        <v>465.96407957039997</v>
      </c>
      <c r="BL1003" s="19">
        <f t="shared" si="217"/>
        <v>652.98949350889995</v>
      </c>
      <c r="BM1003" s="19">
        <v>0</v>
      </c>
      <c r="BN1003" s="19">
        <v>0</v>
      </c>
      <c r="BO1003" s="19">
        <f t="shared" si="219"/>
        <v>0</v>
      </c>
      <c r="BP1003" s="24">
        <f t="shared" si="218"/>
        <v>465.96407957039997</v>
      </c>
      <c r="BQ1003" s="24">
        <f t="shared" si="218"/>
        <v>652.98949350889995</v>
      </c>
      <c r="BR1003" s="24">
        <f t="shared" si="223"/>
        <v>187.02541393849998</v>
      </c>
    </row>
    <row r="1004" spans="1:71" s="25" customFormat="1" ht="14.25" x14ac:dyDescent="0.2">
      <c r="A1004" s="14">
        <v>1343</v>
      </c>
      <c r="B1004" s="14"/>
      <c r="C1004" s="15" t="s">
        <v>150</v>
      </c>
      <c r="D1004" s="16">
        <v>28602</v>
      </c>
      <c r="E1004" s="15" t="s">
        <v>7968</v>
      </c>
      <c r="F1004" s="15" t="s">
        <v>7969</v>
      </c>
      <c r="G1004" s="17" t="s">
        <v>7970</v>
      </c>
      <c r="H1004" s="17" t="s">
        <v>7971</v>
      </c>
      <c r="I1004" s="17" t="s">
        <v>86</v>
      </c>
      <c r="J1004" s="15" t="s">
        <v>7972</v>
      </c>
      <c r="K1004" s="15" t="s">
        <v>86</v>
      </c>
      <c r="L1004" s="18" t="s">
        <v>7973</v>
      </c>
      <c r="M1004" s="15" t="s">
        <v>7650</v>
      </c>
      <c r="N1004" s="15" t="s">
        <v>7651</v>
      </c>
      <c r="O1004" s="16">
        <v>510</v>
      </c>
      <c r="P1004" s="15" t="s">
        <v>118</v>
      </c>
      <c r="Q1004" s="15">
        <v>28800</v>
      </c>
      <c r="R1004" s="15">
        <v>77900</v>
      </c>
      <c r="S1004" s="15">
        <v>106700</v>
      </c>
      <c r="T1004" s="15">
        <v>0.2</v>
      </c>
      <c r="U1004" s="15" t="s">
        <v>3335</v>
      </c>
      <c r="V1004" s="15" t="s">
        <v>76</v>
      </c>
      <c r="W1004" s="16">
        <v>1</v>
      </c>
      <c r="X1004" s="16">
        <v>1</v>
      </c>
      <c r="Y1004" s="15">
        <v>8748</v>
      </c>
      <c r="Z1004" s="15">
        <v>0.20100000000000001</v>
      </c>
      <c r="AA1004" s="15" t="s">
        <v>7652</v>
      </c>
      <c r="AB1004" s="15" t="s">
        <v>7653</v>
      </c>
      <c r="AC1004" s="15">
        <v>88000</v>
      </c>
      <c r="AD1004" s="26">
        <v>37070</v>
      </c>
      <c r="AE1004" s="15" t="s">
        <v>211</v>
      </c>
      <c r="AF1004" s="15" t="s">
        <v>6535</v>
      </c>
      <c r="AG1004" s="16">
        <v>1</v>
      </c>
      <c r="AH1004" s="15" t="s">
        <v>7974</v>
      </c>
      <c r="AI1004" s="15" t="s">
        <v>78</v>
      </c>
      <c r="AJ1004" s="15">
        <v>8748.11328125</v>
      </c>
      <c r="AK1004" s="15">
        <v>387.00234343300002</v>
      </c>
      <c r="AL1004" s="15">
        <v>3093607.34332</v>
      </c>
      <c r="AM1004" s="15">
        <v>1425280.8398599999</v>
      </c>
      <c r="AN1004" s="14"/>
      <c r="AO1004" s="14"/>
      <c r="AP1004" s="19">
        <v>28800</v>
      </c>
      <c r="AQ1004" s="19">
        <v>79300</v>
      </c>
      <c r="AR1004" s="19">
        <v>0</v>
      </c>
      <c r="AS1004" s="19">
        <v>0</v>
      </c>
      <c r="AT1004" s="19">
        <f t="shared" si="224"/>
        <v>108100</v>
      </c>
      <c r="AU1004" s="19">
        <v>45000</v>
      </c>
      <c r="AV1004" s="19">
        <v>3000</v>
      </c>
      <c r="AW1004" s="19">
        <v>22085</v>
      </c>
      <c r="AX1004" s="19">
        <v>0</v>
      </c>
      <c r="AY1004" s="20">
        <f t="shared" si="213"/>
        <v>70085</v>
      </c>
      <c r="AZ1004" s="19">
        <f t="shared" si="214"/>
        <v>38015</v>
      </c>
      <c r="BA1004" s="21">
        <v>1.4712000000000001</v>
      </c>
      <c r="BB1004" s="21">
        <v>2.0617000000000001</v>
      </c>
      <c r="BC1004" s="22"/>
      <c r="BD1004" s="19">
        <v>1081</v>
      </c>
      <c r="BE1004" s="19">
        <f t="shared" si="220"/>
        <v>559.27667999999994</v>
      </c>
      <c r="BF1004" s="19">
        <f t="shared" si="221"/>
        <v>783.75525500000003</v>
      </c>
      <c r="BG1004" s="23">
        <v>3.4819999999999997E-2</v>
      </c>
      <c r="BH1004" s="23">
        <f t="shared" si="222"/>
        <v>3.4819999999999997E-2</v>
      </c>
      <c r="BI1004" s="19">
        <v>19.474013997599997</v>
      </c>
      <c r="BJ1004" s="19">
        <v>27.290357979099998</v>
      </c>
      <c r="BK1004" s="19">
        <f t="shared" si="217"/>
        <v>539.80266600239997</v>
      </c>
      <c r="BL1004" s="19">
        <f t="shared" si="217"/>
        <v>756.46489702090003</v>
      </c>
      <c r="BM1004" s="19">
        <v>0</v>
      </c>
      <c r="BN1004" s="19">
        <v>0</v>
      </c>
      <c r="BO1004" s="19">
        <f t="shared" si="219"/>
        <v>0</v>
      </c>
      <c r="BP1004" s="24">
        <f t="shared" si="218"/>
        <v>539.80266600239997</v>
      </c>
      <c r="BQ1004" s="24">
        <f t="shared" si="218"/>
        <v>756.46489702090003</v>
      </c>
      <c r="BR1004" s="24">
        <f t="shared" si="223"/>
        <v>216.66223101850005</v>
      </c>
    </row>
    <row r="1005" spans="1:71" s="25" customFormat="1" ht="14.25" x14ac:dyDescent="0.2">
      <c r="A1005" s="14">
        <v>1344</v>
      </c>
      <c r="B1005" s="14"/>
      <c r="C1005" s="15"/>
      <c r="D1005" s="16">
        <v>13729</v>
      </c>
      <c r="E1005" s="15" t="s">
        <v>7975</v>
      </c>
      <c r="F1005" s="15" t="s">
        <v>7976</v>
      </c>
      <c r="G1005" s="17" t="s">
        <v>7977</v>
      </c>
      <c r="H1005" s="17" t="s">
        <v>7978</v>
      </c>
      <c r="I1005" s="17" t="s">
        <v>86</v>
      </c>
      <c r="J1005" s="15" t="s">
        <v>7979</v>
      </c>
      <c r="K1005" s="15" t="s">
        <v>4680</v>
      </c>
      <c r="L1005" s="18" t="s">
        <v>7980</v>
      </c>
      <c r="M1005" s="15" t="s">
        <v>7650</v>
      </c>
      <c r="N1005" s="15" t="s">
        <v>7651</v>
      </c>
      <c r="O1005" s="16">
        <v>419</v>
      </c>
      <c r="P1005" s="15" t="s">
        <v>895</v>
      </c>
      <c r="Q1005" s="15">
        <v>31200</v>
      </c>
      <c r="R1005" s="15">
        <v>79500</v>
      </c>
      <c r="S1005" s="15">
        <v>110700</v>
      </c>
      <c r="T1005" s="15">
        <v>0.22</v>
      </c>
      <c r="U1005" s="15" t="s">
        <v>3335</v>
      </c>
      <c r="V1005" s="15" t="s">
        <v>76</v>
      </c>
      <c r="W1005" s="16">
        <v>1</v>
      </c>
      <c r="X1005" s="16">
        <v>1</v>
      </c>
      <c r="Y1005" s="15">
        <v>9477</v>
      </c>
      <c r="Z1005" s="15">
        <v>0.218</v>
      </c>
      <c r="AA1005" s="15" t="s">
        <v>7652</v>
      </c>
      <c r="AB1005" s="15" t="s">
        <v>7653</v>
      </c>
      <c r="AC1005" s="15">
        <v>115000</v>
      </c>
      <c r="AD1005" s="26">
        <v>40221</v>
      </c>
      <c r="AE1005" s="15" t="s">
        <v>119</v>
      </c>
      <c r="AF1005" s="15" t="s">
        <v>119</v>
      </c>
      <c r="AG1005" s="16">
        <v>1</v>
      </c>
      <c r="AH1005" s="15" t="s">
        <v>7981</v>
      </c>
      <c r="AI1005" s="15" t="s">
        <v>78</v>
      </c>
      <c r="AJ1005" s="15">
        <v>9477.1787109399993</v>
      </c>
      <c r="AK1005" s="15">
        <v>399.00358290100002</v>
      </c>
      <c r="AL1005" s="15">
        <v>3093608.10274</v>
      </c>
      <c r="AM1005" s="15">
        <v>1425205.84296</v>
      </c>
      <c r="AN1005" s="14"/>
      <c r="AO1005" s="14"/>
      <c r="AP1005" s="19">
        <v>0</v>
      </c>
      <c r="AQ1005" s="19">
        <v>0</v>
      </c>
      <c r="AR1005" s="19">
        <v>31200</v>
      </c>
      <c r="AS1005" s="19">
        <v>81400</v>
      </c>
      <c r="AT1005" s="19">
        <f t="shared" si="224"/>
        <v>112600</v>
      </c>
      <c r="AU1005" s="19">
        <v>0</v>
      </c>
      <c r="AV1005" s="19">
        <v>0</v>
      </c>
      <c r="AW1005" s="19">
        <v>0</v>
      </c>
      <c r="AX1005" s="19">
        <v>0</v>
      </c>
      <c r="AY1005" s="20">
        <f t="shared" si="213"/>
        <v>0</v>
      </c>
      <c r="AZ1005" s="19">
        <f t="shared" si="214"/>
        <v>112600</v>
      </c>
      <c r="BA1005" s="21">
        <v>1.4712000000000001</v>
      </c>
      <c r="BB1005" s="21">
        <v>2.0617000000000001</v>
      </c>
      <c r="BC1005" s="22"/>
      <c r="BD1005" s="19">
        <v>2252</v>
      </c>
      <c r="BE1005" s="19">
        <f t="shared" si="220"/>
        <v>1656.5712000000001</v>
      </c>
      <c r="BF1005" s="19">
        <f t="shared" si="221"/>
        <v>2321.4742000000001</v>
      </c>
      <c r="BG1005" s="23">
        <v>3.4819999999999997E-2</v>
      </c>
      <c r="BH1005" s="23">
        <f t="shared" si="222"/>
        <v>3.4819999999999997E-2</v>
      </c>
      <c r="BI1005" s="19">
        <v>0</v>
      </c>
      <c r="BJ1005" s="19">
        <v>0</v>
      </c>
      <c r="BK1005" s="19">
        <f t="shared" si="217"/>
        <v>1656.5712000000001</v>
      </c>
      <c r="BL1005" s="19">
        <f t="shared" si="217"/>
        <v>2321.4742000000001</v>
      </c>
      <c r="BM1005" s="19">
        <v>0</v>
      </c>
      <c r="BN1005" s="19">
        <v>69.47420000000011</v>
      </c>
      <c r="BO1005" s="19">
        <f t="shared" si="219"/>
        <v>69.47420000000011</v>
      </c>
      <c r="BP1005" s="24">
        <f t="shared" si="218"/>
        <v>1656.5712000000001</v>
      </c>
      <c r="BQ1005" s="24">
        <f t="shared" si="218"/>
        <v>2252</v>
      </c>
      <c r="BR1005" s="24">
        <f t="shared" si="223"/>
        <v>595.42879999999991</v>
      </c>
    </row>
    <row r="1006" spans="1:71" s="25" customFormat="1" ht="14.25" x14ac:dyDescent="0.2">
      <c r="A1006" s="14">
        <v>1345</v>
      </c>
      <c r="B1006" s="14"/>
      <c r="C1006" s="15" t="s">
        <v>7982</v>
      </c>
      <c r="D1006" s="16">
        <v>30911</v>
      </c>
      <c r="E1006" s="15" t="s">
        <v>7983</v>
      </c>
      <c r="F1006" s="15" t="s">
        <v>7982</v>
      </c>
      <c r="G1006" s="17" t="s">
        <v>7984</v>
      </c>
      <c r="H1006" s="17" t="s">
        <v>7985</v>
      </c>
      <c r="I1006" s="17" t="s">
        <v>86</v>
      </c>
      <c r="J1006" s="15" t="s">
        <v>7986</v>
      </c>
      <c r="K1006" s="15" t="s">
        <v>5212</v>
      </c>
      <c r="L1006" s="18" t="s">
        <v>7987</v>
      </c>
      <c r="M1006" s="15" t="s">
        <v>7650</v>
      </c>
      <c r="N1006" s="15" t="s">
        <v>7651</v>
      </c>
      <c r="O1006" s="16">
        <v>510</v>
      </c>
      <c r="P1006" s="15" t="s">
        <v>118</v>
      </c>
      <c r="Q1006" s="15">
        <v>37600</v>
      </c>
      <c r="R1006" s="15">
        <v>98800</v>
      </c>
      <c r="S1006" s="15">
        <v>136400</v>
      </c>
      <c r="T1006" s="15">
        <v>0.26</v>
      </c>
      <c r="U1006" s="15" t="s">
        <v>3335</v>
      </c>
      <c r="V1006" s="15" t="s">
        <v>76</v>
      </c>
      <c r="W1006" s="16">
        <v>1</v>
      </c>
      <c r="X1006" s="16">
        <v>1</v>
      </c>
      <c r="Y1006" s="15">
        <v>11391</v>
      </c>
      <c r="Z1006" s="15">
        <v>0.26100000000000001</v>
      </c>
      <c r="AA1006" s="15" t="s">
        <v>7652</v>
      </c>
      <c r="AB1006" s="15" t="s">
        <v>7653</v>
      </c>
      <c r="AC1006" s="15">
        <v>115000</v>
      </c>
      <c r="AD1006" s="26">
        <v>38279</v>
      </c>
      <c r="AE1006" s="15" t="s">
        <v>119</v>
      </c>
      <c r="AF1006" s="15" t="s">
        <v>119</v>
      </c>
      <c r="AG1006" s="16">
        <v>1</v>
      </c>
      <c r="AH1006" s="15" t="s">
        <v>7988</v>
      </c>
      <c r="AI1006" s="15" t="s">
        <v>78</v>
      </c>
      <c r="AJ1006" s="15">
        <v>11390.8320313</v>
      </c>
      <c r="AK1006" s="15">
        <v>430.50382180100002</v>
      </c>
      <c r="AL1006" s="15">
        <v>3093608.9723200002</v>
      </c>
      <c r="AM1006" s="15">
        <v>1425119.9714500001</v>
      </c>
      <c r="AN1006" s="14"/>
      <c r="AO1006" s="14"/>
      <c r="AP1006" s="19">
        <v>37600</v>
      </c>
      <c r="AQ1006" s="19">
        <v>101100</v>
      </c>
      <c r="AR1006" s="19">
        <v>0</v>
      </c>
      <c r="AS1006" s="19">
        <v>0</v>
      </c>
      <c r="AT1006" s="19">
        <f t="shared" si="224"/>
        <v>138700</v>
      </c>
      <c r="AU1006" s="19">
        <v>45000</v>
      </c>
      <c r="AV1006" s="19">
        <v>3000</v>
      </c>
      <c r="AW1006" s="19">
        <v>32795</v>
      </c>
      <c r="AX1006" s="19">
        <v>12480</v>
      </c>
      <c r="AY1006" s="20">
        <f t="shared" si="213"/>
        <v>93275</v>
      </c>
      <c r="AZ1006" s="19">
        <f t="shared" si="214"/>
        <v>45425</v>
      </c>
      <c r="BA1006" s="21">
        <v>1.4712000000000001</v>
      </c>
      <c r="BB1006" s="21">
        <v>2.0617000000000001</v>
      </c>
      <c r="BC1006" s="22"/>
      <c r="BD1006" s="19">
        <v>1387</v>
      </c>
      <c r="BE1006" s="19">
        <f t="shared" si="220"/>
        <v>668.29259999999999</v>
      </c>
      <c r="BF1006" s="19">
        <f t="shared" si="221"/>
        <v>936.52722500000004</v>
      </c>
      <c r="BG1006" s="23">
        <v>3.4819999999999997E-2</v>
      </c>
      <c r="BH1006" s="23">
        <f t="shared" si="222"/>
        <v>3.4819999999999997E-2</v>
      </c>
      <c r="BI1006" s="19">
        <v>23.269948331999998</v>
      </c>
      <c r="BJ1006" s="19">
        <v>32.609877974500002</v>
      </c>
      <c r="BK1006" s="19">
        <f t="shared" si="217"/>
        <v>645.02265166799998</v>
      </c>
      <c r="BL1006" s="19">
        <f t="shared" si="217"/>
        <v>903.91734702550002</v>
      </c>
      <c r="BM1006" s="19">
        <v>0</v>
      </c>
      <c r="BN1006" s="19">
        <v>0</v>
      </c>
      <c r="BO1006" s="19">
        <f t="shared" si="219"/>
        <v>0</v>
      </c>
      <c r="BP1006" s="24">
        <f t="shared" si="218"/>
        <v>645.02265166799998</v>
      </c>
      <c r="BQ1006" s="24">
        <f t="shared" si="218"/>
        <v>903.91734702550002</v>
      </c>
      <c r="BR1006" s="24">
        <f t="shared" si="223"/>
        <v>258.89469535750004</v>
      </c>
      <c r="BS1006" s="25" t="s">
        <v>1141</v>
      </c>
    </row>
    <row r="1007" spans="1:71" s="25" customFormat="1" ht="14.25" x14ac:dyDescent="0.2">
      <c r="A1007" s="14">
        <v>1346</v>
      </c>
      <c r="B1007" s="14"/>
      <c r="C1007" s="15"/>
      <c r="D1007" s="16">
        <v>5515</v>
      </c>
      <c r="E1007" s="15" t="s">
        <v>7989</v>
      </c>
      <c r="F1007" s="15" t="s">
        <v>7990</v>
      </c>
      <c r="G1007" s="17" t="s">
        <v>7991</v>
      </c>
      <c r="H1007" s="17" t="s">
        <v>7992</v>
      </c>
      <c r="I1007" s="17" t="s">
        <v>86</v>
      </c>
      <c r="J1007" s="15" t="s">
        <v>7993</v>
      </c>
      <c r="K1007" s="15" t="s">
        <v>7994</v>
      </c>
      <c r="L1007" s="18" t="s">
        <v>7995</v>
      </c>
      <c r="M1007" s="15" t="s">
        <v>7650</v>
      </c>
      <c r="N1007" s="15" t="s">
        <v>7651</v>
      </c>
      <c r="O1007" s="16">
        <v>510</v>
      </c>
      <c r="P1007" s="15" t="s">
        <v>118</v>
      </c>
      <c r="Q1007" s="15">
        <v>38000</v>
      </c>
      <c r="R1007" s="15">
        <v>85900</v>
      </c>
      <c r="S1007" s="15">
        <v>123900</v>
      </c>
      <c r="T1007" s="15">
        <v>0.26</v>
      </c>
      <c r="U1007" s="15" t="s">
        <v>3335</v>
      </c>
      <c r="V1007" s="15" t="s">
        <v>76</v>
      </c>
      <c r="W1007" s="16">
        <v>1</v>
      </c>
      <c r="X1007" s="16">
        <v>0</v>
      </c>
      <c r="Y1007" s="15">
        <v>11635</v>
      </c>
      <c r="Z1007" s="15">
        <v>0.26700000000000002</v>
      </c>
      <c r="AA1007" s="15" t="s">
        <v>7652</v>
      </c>
      <c r="AB1007" s="15" t="s">
        <v>7653</v>
      </c>
      <c r="AC1007" s="15">
        <v>0</v>
      </c>
      <c r="AD1007" s="15"/>
      <c r="AE1007" s="15" t="s">
        <v>1555</v>
      </c>
      <c r="AF1007" s="15" t="s">
        <v>7996</v>
      </c>
      <c r="AG1007" s="16">
        <v>1</v>
      </c>
      <c r="AH1007" s="15" t="s">
        <v>7997</v>
      </c>
      <c r="AI1007" s="15" t="s">
        <v>78</v>
      </c>
      <c r="AJ1007" s="15">
        <v>11635.0581055</v>
      </c>
      <c r="AK1007" s="15">
        <v>434.52403606299998</v>
      </c>
      <c r="AL1007" s="15">
        <v>3093614.1582599999</v>
      </c>
      <c r="AM1007" s="15">
        <v>1424973.36231</v>
      </c>
      <c r="AN1007" s="14"/>
      <c r="AO1007" s="14"/>
      <c r="AP1007" s="19">
        <v>38000</v>
      </c>
      <c r="AQ1007" s="19">
        <v>87900</v>
      </c>
      <c r="AR1007" s="19">
        <v>0</v>
      </c>
      <c r="AS1007" s="19">
        <v>0</v>
      </c>
      <c r="AT1007" s="19">
        <f t="shared" si="224"/>
        <v>125900</v>
      </c>
      <c r="AU1007" s="19">
        <v>45000</v>
      </c>
      <c r="AV1007" s="19">
        <v>3000</v>
      </c>
      <c r="AW1007" s="19">
        <v>28315</v>
      </c>
      <c r="AX1007" s="19">
        <v>12480</v>
      </c>
      <c r="AY1007" s="20">
        <f t="shared" si="213"/>
        <v>88795</v>
      </c>
      <c r="AZ1007" s="19">
        <f t="shared" si="214"/>
        <v>37105</v>
      </c>
      <c r="BA1007" s="21">
        <v>1.4712000000000001</v>
      </c>
      <c r="BB1007" s="21">
        <v>2.0617000000000001</v>
      </c>
      <c r="BC1007" s="22"/>
      <c r="BD1007" s="19">
        <v>1259</v>
      </c>
      <c r="BE1007" s="19">
        <f t="shared" si="220"/>
        <v>545.88876000000005</v>
      </c>
      <c r="BF1007" s="19">
        <f t="shared" si="221"/>
        <v>764.993785</v>
      </c>
      <c r="BG1007" s="23">
        <v>3.4819999999999997E-2</v>
      </c>
      <c r="BH1007" s="23">
        <f t="shared" si="222"/>
        <v>3.4819999999999997E-2</v>
      </c>
      <c r="BI1007" s="19">
        <v>19.007846623199999</v>
      </c>
      <c r="BJ1007" s="19">
        <v>26.637083593699998</v>
      </c>
      <c r="BK1007" s="19">
        <f t="shared" si="217"/>
        <v>526.88091337680009</v>
      </c>
      <c r="BL1007" s="19">
        <f t="shared" si="217"/>
        <v>738.35670140629998</v>
      </c>
      <c r="BM1007" s="19">
        <v>0</v>
      </c>
      <c r="BN1007" s="19">
        <v>0</v>
      </c>
      <c r="BO1007" s="19">
        <f t="shared" si="219"/>
        <v>0</v>
      </c>
      <c r="BP1007" s="24">
        <f t="shared" si="218"/>
        <v>526.88091337680009</v>
      </c>
      <c r="BQ1007" s="24">
        <f t="shared" si="218"/>
        <v>738.35670140629998</v>
      </c>
      <c r="BR1007" s="24">
        <f t="shared" si="223"/>
        <v>211.47578802949988</v>
      </c>
      <c r="BS1007" s="25" t="s">
        <v>1141</v>
      </c>
    </row>
    <row r="1008" spans="1:71" s="25" customFormat="1" ht="14.25" x14ac:dyDescent="0.2">
      <c r="A1008" s="14">
        <v>1347</v>
      </c>
      <c r="B1008" s="14"/>
      <c r="C1008" s="15"/>
      <c r="D1008" s="16">
        <v>3051</v>
      </c>
      <c r="E1008" s="15" t="s">
        <v>7998</v>
      </c>
      <c r="F1008" s="15" t="s">
        <v>7999</v>
      </c>
      <c r="G1008" s="17" t="s">
        <v>7991</v>
      </c>
      <c r="H1008" s="17" t="s">
        <v>7992</v>
      </c>
      <c r="I1008" s="17" t="s">
        <v>86</v>
      </c>
      <c r="J1008" s="15" t="s">
        <v>8000</v>
      </c>
      <c r="K1008" s="15" t="s">
        <v>8001</v>
      </c>
      <c r="L1008" s="18" t="s">
        <v>8002</v>
      </c>
      <c r="M1008" s="15" t="s">
        <v>7650</v>
      </c>
      <c r="N1008" s="15" t="s">
        <v>7651</v>
      </c>
      <c r="O1008" s="16">
        <v>510</v>
      </c>
      <c r="P1008" s="15" t="s">
        <v>118</v>
      </c>
      <c r="Q1008" s="15">
        <v>36000</v>
      </c>
      <c r="R1008" s="15">
        <v>117600</v>
      </c>
      <c r="S1008" s="15">
        <v>153600</v>
      </c>
      <c r="T1008" s="15">
        <v>0.25</v>
      </c>
      <c r="U1008" s="15" t="s">
        <v>3335</v>
      </c>
      <c r="V1008" s="15" t="s">
        <v>76</v>
      </c>
      <c r="W1008" s="16">
        <v>1</v>
      </c>
      <c r="X1008" s="16">
        <v>1</v>
      </c>
      <c r="Y1008" s="15">
        <v>10935</v>
      </c>
      <c r="Z1008" s="15">
        <v>0.251</v>
      </c>
      <c r="AA1008" s="15" t="s">
        <v>7652</v>
      </c>
      <c r="AB1008" s="15" t="s">
        <v>7653</v>
      </c>
      <c r="AC1008" s="15">
        <v>152500</v>
      </c>
      <c r="AD1008" s="26">
        <v>37134</v>
      </c>
      <c r="AE1008" s="15" t="s">
        <v>147</v>
      </c>
      <c r="AF1008" s="15" t="s">
        <v>8003</v>
      </c>
      <c r="AG1008" s="16">
        <v>1</v>
      </c>
      <c r="AH1008" s="15" t="s">
        <v>8004</v>
      </c>
      <c r="AI1008" s="15" t="s">
        <v>78</v>
      </c>
      <c r="AJ1008" s="15">
        <v>10935.2119141</v>
      </c>
      <c r="AK1008" s="15">
        <v>423.00412000699998</v>
      </c>
      <c r="AL1008" s="15">
        <v>3093615.0986500001</v>
      </c>
      <c r="AM1008" s="15">
        <v>1424880.48609</v>
      </c>
      <c r="AN1008" s="14"/>
      <c r="AO1008" s="14"/>
      <c r="AP1008" s="19">
        <v>36000</v>
      </c>
      <c r="AQ1008" s="19">
        <v>120400</v>
      </c>
      <c r="AR1008" s="19">
        <v>0</v>
      </c>
      <c r="AS1008" s="19">
        <v>0</v>
      </c>
      <c r="AT1008" s="19">
        <f t="shared" si="224"/>
        <v>156400</v>
      </c>
      <c r="AU1008" s="19">
        <v>45000</v>
      </c>
      <c r="AV1008" s="19">
        <v>3000</v>
      </c>
      <c r="AW1008" s="19">
        <v>38990</v>
      </c>
      <c r="AX1008" s="19">
        <v>0</v>
      </c>
      <c r="AY1008" s="20">
        <f t="shared" si="213"/>
        <v>86990</v>
      </c>
      <c r="AZ1008" s="19">
        <f t="shared" si="214"/>
        <v>69410</v>
      </c>
      <c r="BA1008" s="21">
        <v>1.4712000000000001</v>
      </c>
      <c r="BB1008" s="21">
        <v>2.0617000000000001</v>
      </c>
      <c r="BC1008" s="22"/>
      <c r="BD1008" s="19">
        <v>1564</v>
      </c>
      <c r="BE1008" s="19">
        <f t="shared" si="220"/>
        <v>1021.1599200000001</v>
      </c>
      <c r="BF1008" s="19">
        <f t="shared" si="221"/>
        <v>1431.0259700000001</v>
      </c>
      <c r="BG1008" s="23">
        <v>3.4819999999999997E-2</v>
      </c>
      <c r="BH1008" s="23">
        <f t="shared" si="222"/>
        <v>3.4819999999999997E-2</v>
      </c>
      <c r="BI1008" s="19">
        <v>35.556788414399996</v>
      </c>
      <c r="BJ1008" s="19">
        <v>49.8283242754</v>
      </c>
      <c r="BK1008" s="19">
        <f t="shared" si="217"/>
        <v>985.60313158560007</v>
      </c>
      <c r="BL1008" s="19">
        <f t="shared" si="217"/>
        <v>1381.1976457246001</v>
      </c>
      <c r="BM1008" s="19">
        <v>0</v>
      </c>
      <c r="BN1008" s="19">
        <v>0</v>
      </c>
      <c r="BO1008" s="19">
        <f t="shared" si="219"/>
        <v>0</v>
      </c>
      <c r="BP1008" s="24">
        <f t="shared" si="218"/>
        <v>985.60313158560007</v>
      </c>
      <c r="BQ1008" s="24">
        <f t="shared" si="218"/>
        <v>1381.1976457246001</v>
      </c>
      <c r="BR1008" s="24">
        <f t="shared" si="223"/>
        <v>395.59451413900001</v>
      </c>
    </row>
    <row r="1009" spans="1:71" s="25" customFormat="1" ht="14.25" x14ac:dyDescent="0.2">
      <c r="A1009" s="14">
        <v>1348</v>
      </c>
      <c r="B1009" s="14"/>
      <c r="C1009" s="15" t="s">
        <v>8005</v>
      </c>
      <c r="D1009" s="16">
        <v>32840</v>
      </c>
      <c r="E1009" s="15" t="s">
        <v>8006</v>
      </c>
      <c r="F1009" s="15" t="s">
        <v>8005</v>
      </c>
      <c r="G1009" s="17" t="s">
        <v>8007</v>
      </c>
      <c r="H1009" s="17" t="s">
        <v>8008</v>
      </c>
      <c r="I1009" s="17" t="s">
        <v>86</v>
      </c>
      <c r="J1009" s="15" t="s">
        <v>8009</v>
      </c>
      <c r="K1009" s="15" t="s">
        <v>1745</v>
      </c>
      <c r="L1009" s="18" t="s">
        <v>8010</v>
      </c>
      <c r="M1009" s="15" t="s">
        <v>7650</v>
      </c>
      <c r="N1009" s="15" t="s">
        <v>7651</v>
      </c>
      <c r="O1009" s="16">
        <v>510</v>
      </c>
      <c r="P1009" s="15" t="s">
        <v>118</v>
      </c>
      <c r="Q1009" s="15">
        <v>36000</v>
      </c>
      <c r="R1009" s="15">
        <v>83400</v>
      </c>
      <c r="S1009" s="15">
        <v>119400</v>
      </c>
      <c r="T1009" s="15">
        <v>0.25</v>
      </c>
      <c r="U1009" s="15" t="s">
        <v>3335</v>
      </c>
      <c r="V1009" s="15" t="s">
        <v>76</v>
      </c>
      <c r="W1009" s="16">
        <v>1</v>
      </c>
      <c r="X1009" s="16">
        <v>1</v>
      </c>
      <c r="Y1009" s="15">
        <v>10935</v>
      </c>
      <c r="Z1009" s="15">
        <v>0.251</v>
      </c>
      <c r="AA1009" s="15" t="s">
        <v>7652</v>
      </c>
      <c r="AB1009" s="15" t="s">
        <v>7653</v>
      </c>
      <c r="AC1009" s="15">
        <v>119000</v>
      </c>
      <c r="AD1009" s="26">
        <v>40123</v>
      </c>
      <c r="AE1009" s="15" t="s">
        <v>78</v>
      </c>
      <c r="AF1009" s="15" t="s">
        <v>78</v>
      </c>
      <c r="AG1009" s="16">
        <v>1</v>
      </c>
      <c r="AH1009" s="15" t="s">
        <v>8011</v>
      </c>
      <c r="AI1009" s="15" t="s">
        <v>78</v>
      </c>
      <c r="AJ1009" s="15">
        <v>10935.2119141</v>
      </c>
      <c r="AK1009" s="15">
        <v>423.00412</v>
      </c>
      <c r="AL1009" s="15">
        <v>3093616.0101399999</v>
      </c>
      <c r="AM1009" s="15">
        <v>1424790.48973</v>
      </c>
      <c r="AN1009" s="14"/>
      <c r="AO1009" s="14"/>
      <c r="AP1009" s="19">
        <v>36000</v>
      </c>
      <c r="AQ1009" s="19">
        <v>85300</v>
      </c>
      <c r="AR1009" s="19">
        <v>0</v>
      </c>
      <c r="AS1009" s="19">
        <v>0</v>
      </c>
      <c r="AT1009" s="19">
        <f t="shared" si="224"/>
        <v>121300</v>
      </c>
      <c r="AU1009" s="19">
        <v>45000</v>
      </c>
      <c r="AV1009" s="19">
        <v>3000</v>
      </c>
      <c r="AW1009" s="19">
        <v>26705</v>
      </c>
      <c r="AX1009" s="19">
        <v>0</v>
      </c>
      <c r="AY1009" s="20">
        <f t="shared" si="213"/>
        <v>74705</v>
      </c>
      <c r="AZ1009" s="19">
        <f t="shared" si="214"/>
        <v>46595</v>
      </c>
      <c r="BA1009" s="21">
        <v>1.4712000000000001</v>
      </c>
      <c r="BB1009" s="21">
        <v>2.0617000000000001</v>
      </c>
      <c r="BC1009" s="22"/>
      <c r="BD1009" s="19">
        <v>1213</v>
      </c>
      <c r="BE1009" s="19">
        <f t="shared" si="220"/>
        <v>685.50563999999997</v>
      </c>
      <c r="BF1009" s="19">
        <f t="shared" si="221"/>
        <v>960.64911500000005</v>
      </c>
      <c r="BG1009" s="23">
        <v>3.4819999999999997E-2</v>
      </c>
      <c r="BH1009" s="23">
        <f t="shared" si="222"/>
        <v>3.4819999999999997E-2</v>
      </c>
      <c r="BI1009" s="19">
        <v>23.869306384799998</v>
      </c>
      <c r="BJ1009" s="19">
        <v>33.449802184299998</v>
      </c>
      <c r="BK1009" s="19">
        <f t="shared" si="217"/>
        <v>661.63633361519999</v>
      </c>
      <c r="BL1009" s="19">
        <f t="shared" si="217"/>
        <v>927.19931281570007</v>
      </c>
      <c r="BM1009" s="19">
        <v>0</v>
      </c>
      <c r="BN1009" s="19">
        <v>0</v>
      </c>
      <c r="BO1009" s="19">
        <f t="shared" si="219"/>
        <v>0</v>
      </c>
      <c r="BP1009" s="24">
        <f t="shared" si="218"/>
        <v>661.63633361519999</v>
      </c>
      <c r="BQ1009" s="24">
        <f t="shared" si="218"/>
        <v>927.19931281570007</v>
      </c>
      <c r="BR1009" s="24">
        <f t="shared" si="223"/>
        <v>265.56297920050008</v>
      </c>
    </row>
    <row r="1010" spans="1:71" s="25" customFormat="1" ht="14.25" x14ac:dyDescent="0.2">
      <c r="A1010" s="14">
        <v>1349</v>
      </c>
      <c r="B1010" s="14"/>
      <c r="C1010" s="15"/>
      <c r="D1010" s="16">
        <v>53</v>
      </c>
      <c r="E1010" s="15" t="s">
        <v>8012</v>
      </c>
      <c r="F1010" s="15" t="s">
        <v>8013</v>
      </c>
      <c r="G1010" s="17" t="s">
        <v>8014</v>
      </c>
      <c r="H1010" s="17" t="s">
        <v>8015</v>
      </c>
      <c r="I1010" s="17" t="s">
        <v>86</v>
      </c>
      <c r="J1010" s="15" t="s">
        <v>8016</v>
      </c>
      <c r="K1010" s="15" t="s">
        <v>1962</v>
      </c>
      <c r="L1010" s="18" t="s">
        <v>8017</v>
      </c>
      <c r="M1010" s="15" t="s">
        <v>7650</v>
      </c>
      <c r="N1010" s="15" t="s">
        <v>7651</v>
      </c>
      <c r="O1010" s="16">
        <v>510</v>
      </c>
      <c r="P1010" s="15" t="s">
        <v>118</v>
      </c>
      <c r="Q1010" s="15">
        <v>35200</v>
      </c>
      <c r="R1010" s="15">
        <v>120700</v>
      </c>
      <c r="S1010" s="15">
        <v>155900</v>
      </c>
      <c r="T1010" s="15">
        <v>0.24</v>
      </c>
      <c r="U1010" s="15" t="s">
        <v>3335</v>
      </c>
      <c r="V1010" s="15" t="s">
        <v>76</v>
      </c>
      <c r="W1010" s="16">
        <v>1</v>
      </c>
      <c r="X1010" s="16">
        <v>1</v>
      </c>
      <c r="Y1010" s="15">
        <v>10743</v>
      </c>
      <c r="Z1010" s="15">
        <v>0.247</v>
      </c>
      <c r="AA1010" s="15" t="s">
        <v>7652</v>
      </c>
      <c r="AB1010" s="15" t="s">
        <v>7653</v>
      </c>
      <c r="AC1010" s="15">
        <v>0</v>
      </c>
      <c r="AD1010" s="26">
        <v>38638</v>
      </c>
      <c r="AE1010" s="15" t="s">
        <v>119</v>
      </c>
      <c r="AF1010" s="15" t="s">
        <v>119</v>
      </c>
      <c r="AG1010" s="16">
        <v>1</v>
      </c>
      <c r="AH1010" s="15" t="s">
        <v>8018</v>
      </c>
      <c r="AI1010" s="15" t="s">
        <v>78</v>
      </c>
      <c r="AJ1010" s="15">
        <v>10743.4418945</v>
      </c>
      <c r="AK1010" s="15">
        <v>419.60365393400002</v>
      </c>
      <c r="AL1010" s="15">
        <v>3093616.5578999999</v>
      </c>
      <c r="AM1010" s="15">
        <v>1424701.26752</v>
      </c>
      <c r="AN1010" s="14"/>
      <c r="AO1010" s="14"/>
      <c r="AP1010" s="19">
        <v>35200</v>
      </c>
      <c r="AQ1010" s="19">
        <v>114100</v>
      </c>
      <c r="AR1010" s="19">
        <v>0</v>
      </c>
      <c r="AS1010" s="19">
        <v>0</v>
      </c>
      <c r="AT1010" s="19">
        <f t="shared" si="224"/>
        <v>149300</v>
      </c>
      <c r="AU1010" s="19">
        <v>45000</v>
      </c>
      <c r="AV1010" s="19">
        <v>0</v>
      </c>
      <c r="AW1010" s="19">
        <v>36505</v>
      </c>
      <c r="AX1010" s="19">
        <v>12480</v>
      </c>
      <c r="AY1010" s="20">
        <f t="shared" si="213"/>
        <v>93985</v>
      </c>
      <c r="AZ1010" s="19">
        <f t="shared" si="214"/>
        <v>55315</v>
      </c>
      <c r="BA1010" s="21">
        <v>1.4712000000000001</v>
      </c>
      <c r="BB1010" s="21">
        <v>2.0617000000000001</v>
      </c>
      <c r="BC1010" s="22"/>
      <c r="BD1010" s="19">
        <v>1493</v>
      </c>
      <c r="BE1010" s="19">
        <f t="shared" si="220"/>
        <v>813.79427999999996</v>
      </c>
      <c r="BF1010" s="19">
        <f t="shared" si="221"/>
        <v>1140.429355</v>
      </c>
      <c r="BG1010" s="23">
        <v>3.4819999999999997E-2</v>
      </c>
      <c r="BH1010" s="23">
        <f t="shared" si="222"/>
        <v>3.4819999999999997E-2</v>
      </c>
      <c r="BI1010" s="19">
        <v>28.336316829599998</v>
      </c>
      <c r="BJ1010" s="19">
        <v>39.709750141099995</v>
      </c>
      <c r="BK1010" s="19">
        <f t="shared" si="217"/>
        <v>785.45796317039992</v>
      </c>
      <c r="BL1010" s="19">
        <f t="shared" si="217"/>
        <v>1100.7196048589001</v>
      </c>
      <c r="BM1010" s="19">
        <v>0</v>
      </c>
      <c r="BN1010" s="19">
        <v>0</v>
      </c>
      <c r="BO1010" s="19">
        <f t="shared" si="219"/>
        <v>0</v>
      </c>
      <c r="BP1010" s="24">
        <f t="shared" si="218"/>
        <v>785.45796317039992</v>
      </c>
      <c r="BQ1010" s="24">
        <f t="shared" si="218"/>
        <v>1100.7196048589001</v>
      </c>
      <c r="BR1010" s="24">
        <f t="shared" si="223"/>
        <v>315.26164168850016</v>
      </c>
      <c r="BS1010" s="25" t="s">
        <v>1141</v>
      </c>
    </row>
    <row r="1011" spans="1:71" s="25" customFormat="1" ht="14.25" x14ac:dyDescent="0.2">
      <c r="A1011" s="14">
        <v>1350</v>
      </c>
      <c r="B1011" s="14"/>
      <c r="C1011" s="15"/>
      <c r="D1011" s="16">
        <v>25402</v>
      </c>
      <c r="E1011" s="15" t="s">
        <v>8019</v>
      </c>
      <c r="F1011" s="15" t="s">
        <v>8020</v>
      </c>
      <c r="G1011" s="17" t="s">
        <v>8021</v>
      </c>
      <c r="H1011" s="17" t="s">
        <v>8022</v>
      </c>
      <c r="I1011" s="17" t="s">
        <v>8023</v>
      </c>
      <c r="J1011" s="15" t="s">
        <v>8024</v>
      </c>
      <c r="K1011" s="15" t="s">
        <v>88</v>
      </c>
      <c r="L1011" s="18" t="s">
        <v>8025</v>
      </c>
      <c r="M1011" s="15" t="s">
        <v>7650</v>
      </c>
      <c r="N1011" s="15" t="s">
        <v>7651</v>
      </c>
      <c r="O1011" s="16">
        <v>510</v>
      </c>
      <c r="P1011" s="15" t="s">
        <v>118</v>
      </c>
      <c r="Q1011" s="15">
        <v>18400</v>
      </c>
      <c r="R1011" s="15">
        <v>125700</v>
      </c>
      <c r="S1011" s="15">
        <v>144100</v>
      </c>
      <c r="T1011" s="15">
        <v>0.26</v>
      </c>
      <c r="U1011" s="15" t="s">
        <v>3335</v>
      </c>
      <c r="V1011" s="15" t="s">
        <v>76</v>
      </c>
      <c r="W1011" s="16">
        <v>1</v>
      </c>
      <c r="X1011" s="16">
        <v>0</v>
      </c>
      <c r="Y1011" s="15">
        <v>11082</v>
      </c>
      <c r="Z1011" s="15">
        <v>0.254</v>
      </c>
      <c r="AA1011" s="15" t="s">
        <v>7652</v>
      </c>
      <c r="AB1011" s="15" t="s">
        <v>7653</v>
      </c>
      <c r="AC1011" s="15">
        <v>0</v>
      </c>
      <c r="AD1011" s="15"/>
      <c r="AE1011" s="15" t="s">
        <v>2449</v>
      </c>
      <c r="AF1011" s="15" t="s">
        <v>8026</v>
      </c>
      <c r="AG1011" s="16">
        <v>1</v>
      </c>
      <c r="AH1011" s="15" t="s">
        <v>8027</v>
      </c>
      <c r="AI1011" s="15" t="s">
        <v>78</v>
      </c>
      <c r="AJ1011" s="15">
        <v>11082.2050781</v>
      </c>
      <c r="AK1011" s="15">
        <v>432.88301791499998</v>
      </c>
      <c r="AL1011" s="15">
        <v>3093620.11834</v>
      </c>
      <c r="AM1011" s="15">
        <v>1424611.51767</v>
      </c>
      <c r="AN1011" s="14"/>
      <c r="AO1011" s="14"/>
      <c r="AP1011" s="19">
        <v>18400</v>
      </c>
      <c r="AQ1011" s="19">
        <v>118800</v>
      </c>
      <c r="AR1011" s="19">
        <v>0</v>
      </c>
      <c r="AS1011" s="19">
        <v>0</v>
      </c>
      <c r="AT1011" s="19">
        <f t="shared" si="224"/>
        <v>137200</v>
      </c>
      <c r="AU1011" s="19">
        <v>45000</v>
      </c>
      <c r="AV1011" s="19">
        <v>3000</v>
      </c>
      <c r="AW1011" s="19">
        <v>32270</v>
      </c>
      <c r="AX1011" s="19">
        <v>12480</v>
      </c>
      <c r="AY1011" s="20">
        <f t="shared" si="213"/>
        <v>92750</v>
      </c>
      <c r="AZ1011" s="19">
        <f t="shared" si="214"/>
        <v>44450</v>
      </c>
      <c r="BA1011" s="21">
        <v>1.4712000000000001</v>
      </c>
      <c r="BB1011" s="21">
        <v>2.0617000000000001</v>
      </c>
      <c r="BC1011" s="22"/>
      <c r="BD1011" s="19">
        <v>1372</v>
      </c>
      <c r="BE1011" s="19">
        <f t="shared" si="220"/>
        <v>653.94839999999999</v>
      </c>
      <c r="BF1011" s="19">
        <f t="shared" si="221"/>
        <v>916.42565000000002</v>
      </c>
      <c r="BG1011" s="23">
        <v>3.4819999999999997E-2</v>
      </c>
      <c r="BH1011" s="23">
        <f t="shared" si="222"/>
        <v>3.4819999999999997E-2</v>
      </c>
      <c r="BI1011" s="19">
        <v>22.770483287999998</v>
      </c>
      <c r="BJ1011" s="19">
        <v>31.909941132999997</v>
      </c>
      <c r="BK1011" s="19">
        <f t="shared" si="217"/>
        <v>631.17791671199996</v>
      </c>
      <c r="BL1011" s="19">
        <f t="shared" si="217"/>
        <v>884.51570886700006</v>
      </c>
      <c r="BM1011" s="19">
        <v>0</v>
      </c>
      <c r="BN1011" s="19">
        <v>0</v>
      </c>
      <c r="BO1011" s="19">
        <f t="shared" si="219"/>
        <v>0</v>
      </c>
      <c r="BP1011" s="24">
        <f t="shared" si="218"/>
        <v>631.17791671199996</v>
      </c>
      <c r="BQ1011" s="24">
        <f t="shared" si="218"/>
        <v>884.51570886700006</v>
      </c>
      <c r="BR1011" s="24">
        <f t="shared" si="223"/>
        <v>253.3377921550001</v>
      </c>
      <c r="BS1011" s="25" t="s">
        <v>1141</v>
      </c>
    </row>
    <row r="1012" spans="1:71" s="25" customFormat="1" ht="14.25" x14ac:dyDescent="0.2">
      <c r="A1012" s="14">
        <v>1351</v>
      </c>
      <c r="B1012" s="14"/>
      <c r="C1012" s="15"/>
      <c r="D1012" s="16">
        <v>14863</v>
      </c>
      <c r="E1012" s="15" t="s">
        <v>8028</v>
      </c>
      <c r="F1012" s="15" t="s">
        <v>8029</v>
      </c>
      <c r="G1012" s="17" t="s">
        <v>8030</v>
      </c>
      <c r="H1012" s="17" t="s">
        <v>8031</v>
      </c>
      <c r="I1012" s="17" t="s">
        <v>86</v>
      </c>
      <c r="J1012" s="15" t="s">
        <v>8032</v>
      </c>
      <c r="K1012" s="15" t="s">
        <v>8033</v>
      </c>
      <c r="L1012" s="18" t="s">
        <v>8034</v>
      </c>
      <c r="M1012" s="15" t="s">
        <v>7650</v>
      </c>
      <c r="N1012" s="15" t="s">
        <v>7651</v>
      </c>
      <c r="O1012" s="16">
        <v>510</v>
      </c>
      <c r="P1012" s="15" t="s">
        <v>118</v>
      </c>
      <c r="Q1012" s="15">
        <v>30800</v>
      </c>
      <c r="R1012" s="15">
        <v>83000</v>
      </c>
      <c r="S1012" s="15">
        <v>113800</v>
      </c>
      <c r="T1012" s="15">
        <v>0.23</v>
      </c>
      <c r="U1012" s="15" t="s">
        <v>3335</v>
      </c>
      <c r="V1012" s="15" t="s">
        <v>76</v>
      </c>
      <c r="W1012" s="16">
        <v>1</v>
      </c>
      <c r="X1012" s="16">
        <v>0</v>
      </c>
      <c r="Y1012" s="15">
        <v>9965</v>
      </c>
      <c r="Z1012" s="15">
        <v>0.22900000000000001</v>
      </c>
      <c r="AA1012" s="15" t="s">
        <v>7652</v>
      </c>
      <c r="AB1012" s="15" t="s">
        <v>7653</v>
      </c>
      <c r="AC1012" s="15">
        <v>0</v>
      </c>
      <c r="AD1012" s="15"/>
      <c r="AE1012" s="15" t="s">
        <v>1480</v>
      </c>
      <c r="AF1012" s="15" t="s">
        <v>8035</v>
      </c>
      <c r="AG1012" s="16">
        <v>1</v>
      </c>
      <c r="AH1012" s="15" t="s">
        <v>8036</v>
      </c>
      <c r="AI1012" s="15" t="s">
        <v>78</v>
      </c>
      <c r="AJ1012" s="15">
        <v>9964.9921875</v>
      </c>
      <c r="AK1012" s="15">
        <v>422.48355508399999</v>
      </c>
      <c r="AL1012" s="15">
        <v>3093630.6565200002</v>
      </c>
      <c r="AM1012" s="15">
        <v>1424530.7558200001</v>
      </c>
      <c r="AN1012" s="14"/>
      <c r="AO1012" s="14"/>
      <c r="AP1012" s="19">
        <v>30800</v>
      </c>
      <c r="AQ1012" s="19">
        <v>85000</v>
      </c>
      <c r="AR1012" s="19">
        <v>0</v>
      </c>
      <c r="AS1012" s="19">
        <v>0</v>
      </c>
      <c r="AT1012" s="19">
        <f t="shared" si="224"/>
        <v>115800</v>
      </c>
      <c r="AU1012" s="19">
        <v>45000</v>
      </c>
      <c r="AV1012" s="19">
        <v>3000</v>
      </c>
      <c r="AW1012" s="19">
        <v>24780</v>
      </c>
      <c r="AX1012" s="19">
        <v>12480</v>
      </c>
      <c r="AY1012" s="20">
        <f t="shared" si="213"/>
        <v>85260</v>
      </c>
      <c r="AZ1012" s="19">
        <f t="shared" si="214"/>
        <v>30540</v>
      </c>
      <c r="BA1012" s="21">
        <v>1.4712000000000001</v>
      </c>
      <c r="BB1012" s="21">
        <v>2.0617000000000001</v>
      </c>
      <c r="BC1012" s="22"/>
      <c r="BD1012" s="19">
        <v>1158</v>
      </c>
      <c r="BE1012" s="19">
        <f t="shared" si="220"/>
        <v>449.30448000000001</v>
      </c>
      <c r="BF1012" s="19">
        <f t="shared" si="221"/>
        <v>629.64318000000003</v>
      </c>
      <c r="BG1012" s="23">
        <v>3.4819999999999997E-2</v>
      </c>
      <c r="BH1012" s="23">
        <f t="shared" si="222"/>
        <v>3.4819999999999997E-2</v>
      </c>
      <c r="BI1012" s="19">
        <v>15.644781993599999</v>
      </c>
      <c r="BJ1012" s="19">
        <v>21.924175527599999</v>
      </c>
      <c r="BK1012" s="19">
        <f t="shared" si="217"/>
        <v>433.65969800639999</v>
      </c>
      <c r="BL1012" s="19">
        <f t="shared" si="217"/>
        <v>607.7190044724</v>
      </c>
      <c r="BM1012" s="19">
        <v>0</v>
      </c>
      <c r="BN1012" s="19">
        <v>0</v>
      </c>
      <c r="BO1012" s="19">
        <f t="shared" si="219"/>
        <v>0</v>
      </c>
      <c r="BP1012" s="24">
        <f t="shared" si="218"/>
        <v>433.65969800639999</v>
      </c>
      <c r="BQ1012" s="24">
        <f t="shared" si="218"/>
        <v>607.7190044724</v>
      </c>
      <c r="BR1012" s="24">
        <f t="shared" si="223"/>
        <v>174.05930646600001</v>
      </c>
      <c r="BS1012" s="25" t="s">
        <v>1141</v>
      </c>
    </row>
    <row r="1013" spans="1:71" s="25" customFormat="1" ht="14.25" x14ac:dyDescent="0.2">
      <c r="A1013" s="14">
        <v>1352</v>
      </c>
      <c r="B1013" s="14"/>
      <c r="C1013" s="15"/>
      <c r="D1013" s="16">
        <v>18354</v>
      </c>
      <c r="E1013" s="15" t="s">
        <v>8037</v>
      </c>
      <c r="F1013" s="15" t="s">
        <v>8038</v>
      </c>
      <c r="G1013" s="17" t="s">
        <v>8030</v>
      </c>
      <c r="H1013" s="17" t="s">
        <v>8031</v>
      </c>
      <c r="I1013" s="17" t="s">
        <v>86</v>
      </c>
      <c r="J1013" s="15" t="s">
        <v>8039</v>
      </c>
      <c r="K1013" s="15" t="s">
        <v>8033</v>
      </c>
      <c r="L1013" s="18" t="s">
        <v>8040</v>
      </c>
      <c r="M1013" s="15" t="s">
        <v>7650</v>
      </c>
      <c r="N1013" s="15" t="s">
        <v>7651</v>
      </c>
      <c r="O1013" s="16">
        <v>510</v>
      </c>
      <c r="P1013" s="15" t="s">
        <v>118</v>
      </c>
      <c r="Q1013" s="15">
        <v>32300</v>
      </c>
      <c r="R1013" s="15">
        <v>63500</v>
      </c>
      <c r="S1013" s="15">
        <v>95800</v>
      </c>
      <c r="T1013" s="15">
        <v>0.26</v>
      </c>
      <c r="U1013" s="15" t="s">
        <v>3335</v>
      </c>
      <c r="V1013" s="15" t="s">
        <v>76</v>
      </c>
      <c r="W1013" s="16">
        <v>1</v>
      </c>
      <c r="X1013" s="16">
        <v>1</v>
      </c>
      <c r="Y1013" s="15">
        <v>11093</v>
      </c>
      <c r="Z1013" s="15">
        <v>0.255</v>
      </c>
      <c r="AA1013" s="15" t="s">
        <v>7652</v>
      </c>
      <c r="AB1013" s="15" t="s">
        <v>7653</v>
      </c>
      <c r="AC1013" s="15">
        <v>40000</v>
      </c>
      <c r="AD1013" s="26">
        <v>40114</v>
      </c>
      <c r="AE1013" s="15" t="s">
        <v>183</v>
      </c>
      <c r="AF1013" s="15" t="s">
        <v>3980</v>
      </c>
      <c r="AG1013" s="16">
        <v>1</v>
      </c>
      <c r="AH1013" s="15" t="s">
        <v>8041</v>
      </c>
      <c r="AI1013" s="15" t="s">
        <v>78</v>
      </c>
      <c r="AJ1013" s="15">
        <v>11093.2578125</v>
      </c>
      <c r="AK1013" s="15">
        <v>453.82421826500001</v>
      </c>
      <c r="AL1013" s="15">
        <v>3093641.04134</v>
      </c>
      <c r="AM1013" s="15">
        <v>1424459.1462600001</v>
      </c>
      <c r="AN1013" s="14"/>
      <c r="AO1013" s="14"/>
      <c r="AP1013" s="19">
        <v>32300</v>
      </c>
      <c r="AQ1013" s="19">
        <v>65000</v>
      </c>
      <c r="AR1013" s="19">
        <v>0</v>
      </c>
      <c r="AS1013" s="19">
        <v>0</v>
      </c>
      <c r="AT1013" s="19">
        <f t="shared" si="224"/>
        <v>97300</v>
      </c>
      <c r="AU1013" s="19">
        <v>45000</v>
      </c>
      <c r="AV1013" s="19">
        <v>3000</v>
      </c>
      <c r="AW1013" s="19">
        <v>18305</v>
      </c>
      <c r="AX1013" s="19">
        <v>0</v>
      </c>
      <c r="AY1013" s="20">
        <f t="shared" si="213"/>
        <v>66305</v>
      </c>
      <c r="AZ1013" s="19">
        <f t="shared" si="214"/>
        <v>30995</v>
      </c>
      <c r="BA1013" s="21">
        <v>1.4712000000000001</v>
      </c>
      <c r="BB1013" s="21">
        <v>2.0617000000000001</v>
      </c>
      <c r="BC1013" s="22"/>
      <c r="BD1013" s="19">
        <v>973</v>
      </c>
      <c r="BE1013" s="19">
        <f t="shared" si="220"/>
        <v>455.99844000000002</v>
      </c>
      <c r="BF1013" s="19">
        <f t="shared" si="221"/>
        <v>639.02391499999999</v>
      </c>
      <c r="BG1013" s="23">
        <v>3.4819999999999997E-2</v>
      </c>
      <c r="BH1013" s="23">
        <f t="shared" si="222"/>
        <v>3.4819999999999997E-2</v>
      </c>
      <c r="BI1013" s="19">
        <v>15.877865680799999</v>
      </c>
      <c r="BJ1013" s="19">
        <v>22.250812720299997</v>
      </c>
      <c r="BK1013" s="19">
        <f t="shared" si="217"/>
        <v>440.12057431920005</v>
      </c>
      <c r="BL1013" s="19">
        <f t="shared" si="217"/>
        <v>616.77310227969997</v>
      </c>
      <c r="BM1013" s="19">
        <v>0</v>
      </c>
      <c r="BN1013" s="19">
        <v>0</v>
      </c>
      <c r="BO1013" s="19">
        <f t="shared" si="219"/>
        <v>0</v>
      </c>
      <c r="BP1013" s="24">
        <f t="shared" si="218"/>
        <v>440.12057431920005</v>
      </c>
      <c r="BQ1013" s="24">
        <f t="shared" si="218"/>
        <v>616.77310227969997</v>
      </c>
      <c r="BR1013" s="24">
        <f t="shared" si="223"/>
        <v>176.65252796049992</v>
      </c>
    </row>
    <row r="1014" spans="1:71" s="25" customFormat="1" ht="14.25" x14ac:dyDescent="0.2">
      <c r="A1014" s="14">
        <v>1353</v>
      </c>
      <c r="B1014" s="14"/>
      <c r="C1014" s="15"/>
      <c r="D1014" s="16">
        <v>7263</v>
      </c>
      <c r="E1014" s="15" t="s">
        <v>8042</v>
      </c>
      <c r="F1014" s="15" t="s">
        <v>8043</v>
      </c>
      <c r="G1014" s="17" t="s">
        <v>8030</v>
      </c>
      <c r="H1014" s="17" t="s">
        <v>8044</v>
      </c>
      <c r="I1014" s="17" t="s">
        <v>86</v>
      </c>
      <c r="J1014" s="15" t="s">
        <v>8045</v>
      </c>
      <c r="K1014" s="15" t="s">
        <v>8046</v>
      </c>
      <c r="L1014" s="18" t="s">
        <v>8047</v>
      </c>
      <c r="M1014" s="15" t="s">
        <v>7650</v>
      </c>
      <c r="N1014" s="15" t="s">
        <v>7651</v>
      </c>
      <c r="O1014" s="16">
        <v>510</v>
      </c>
      <c r="P1014" s="15" t="s">
        <v>118</v>
      </c>
      <c r="Q1014" s="15">
        <v>33400</v>
      </c>
      <c r="R1014" s="15">
        <v>70100</v>
      </c>
      <c r="S1014" s="15">
        <v>103500</v>
      </c>
      <c r="T1014" s="15">
        <v>0.28000000000000003</v>
      </c>
      <c r="U1014" s="15" t="s">
        <v>3335</v>
      </c>
      <c r="V1014" s="15" t="s">
        <v>76</v>
      </c>
      <c r="W1014" s="16">
        <v>1</v>
      </c>
      <c r="X1014" s="16">
        <v>1</v>
      </c>
      <c r="Y1014" s="15">
        <v>12222</v>
      </c>
      <c r="Z1014" s="15">
        <v>0.28100000000000003</v>
      </c>
      <c r="AA1014" s="15" t="s">
        <v>7652</v>
      </c>
      <c r="AB1014" s="15" t="s">
        <v>7653</v>
      </c>
      <c r="AC1014" s="15">
        <v>110000</v>
      </c>
      <c r="AD1014" s="26">
        <v>40018</v>
      </c>
      <c r="AE1014" s="15" t="s">
        <v>243</v>
      </c>
      <c r="AF1014" s="15" t="s">
        <v>8048</v>
      </c>
      <c r="AG1014" s="16">
        <v>1</v>
      </c>
      <c r="AH1014" s="15" t="s">
        <v>8049</v>
      </c>
      <c r="AI1014" s="15" t="s">
        <v>78</v>
      </c>
      <c r="AJ1014" s="15">
        <v>12221.5288086</v>
      </c>
      <c r="AK1014" s="15">
        <v>485.16451607599998</v>
      </c>
      <c r="AL1014" s="15">
        <v>3093651.42778</v>
      </c>
      <c r="AM1014" s="15">
        <v>1424387.52403</v>
      </c>
      <c r="AN1014" s="14"/>
      <c r="AO1014" s="14"/>
      <c r="AP1014" s="19">
        <v>33400</v>
      </c>
      <c r="AQ1014" s="19">
        <v>71700</v>
      </c>
      <c r="AR1014" s="19">
        <v>0</v>
      </c>
      <c r="AS1014" s="19">
        <v>0</v>
      </c>
      <c r="AT1014" s="19">
        <f t="shared" si="224"/>
        <v>105100</v>
      </c>
      <c r="AU1014" s="19">
        <v>45000</v>
      </c>
      <c r="AV1014" s="19">
        <v>3000</v>
      </c>
      <c r="AW1014" s="19">
        <v>21035</v>
      </c>
      <c r="AX1014" s="19">
        <v>0</v>
      </c>
      <c r="AY1014" s="20">
        <f t="shared" si="213"/>
        <v>69035</v>
      </c>
      <c r="AZ1014" s="19">
        <f t="shared" si="214"/>
        <v>36065</v>
      </c>
      <c r="BA1014" s="21">
        <v>1.4712000000000001</v>
      </c>
      <c r="BB1014" s="21">
        <v>2.0617000000000001</v>
      </c>
      <c r="BC1014" s="22"/>
      <c r="BD1014" s="19">
        <v>1051</v>
      </c>
      <c r="BE1014" s="19">
        <f t="shared" si="220"/>
        <v>530.58827999999994</v>
      </c>
      <c r="BF1014" s="19">
        <f t="shared" si="221"/>
        <v>743.55210499999998</v>
      </c>
      <c r="BG1014" s="23">
        <v>3.4819999999999997E-2</v>
      </c>
      <c r="BH1014" s="23">
        <f t="shared" si="222"/>
        <v>3.4819999999999997E-2</v>
      </c>
      <c r="BI1014" s="19">
        <v>18.475083909599995</v>
      </c>
      <c r="BJ1014" s="19">
        <v>25.890484296099999</v>
      </c>
      <c r="BK1014" s="19">
        <f t="shared" si="217"/>
        <v>512.11319609039992</v>
      </c>
      <c r="BL1014" s="19">
        <f t="shared" si="217"/>
        <v>717.66162070389998</v>
      </c>
      <c r="BM1014" s="19">
        <v>0</v>
      </c>
      <c r="BN1014" s="19">
        <v>0</v>
      </c>
      <c r="BO1014" s="19">
        <f t="shared" si="219"/>
        <v>0</v>
      </c>
      <c r="BP1014" s="24">
        <f t="shared" si="218"/>
        <v>512.11319609039992</v>
      </c>
      <c r="BQ1014" s="24">
        <f t="shared" si="218"/>
        <v>717.66162070389998</v>
      </c>
      <c r="BR1014" s="24">
        <f t="shared" si="223"/>
        <v>205.54842461350006</v>
      </c>
      <c r="BS1014" s="25" t="s">
        <v>1141</v>
      </c>
    </row>
    <row r="1015" spans="1:71" s="25" customFormat="1" ht="14.25" x14ac:dyDescent="0.2">
      <c r="A1015" s="14">
        <v>1354</v>
      </c>
      <c r="B1015" s="14"/>
      <c r="C1015" s="15"/>
      <c r="D1015" s="16">
        <v>7538</v>
      </c>
      <c r="E1015" s="15" t="s">
        <v>8050</v>
      </c>
      <c r="F1015" s="15" t="s">
        <v>8051</v>
      </c>
      <c r="G1015" s="17" t="s">
        <v>8030</v>
      </c>
      <c r="H1015" s="17" t="s">
        <v>8031</v>
      </c>
      <c r="I1015" s="17" t="s">
        <v>86</v>
      </c>
      <c r="J1015" s="15" t="s">
        <v>8052</v>
      </c>
      <c r="K1015" s="15" t="s">
        <v>8053</v>
      </c>
      <c r="L1015" s="18" t="s">
        <v>8054</v>
      </c>
      <c r="M1015" s="15" t="s">
        <v>7650</v>
      </c>
      <c r="N1015" s="15" t="s">
        <v>7651</v>
      </c>
      <c r="O1015" s="16">
        <v>510</v>
      </c>
      <c r="P1015" s="15" t="s">
        <v>118</v>
      </c>
      <c r="Q1015" s="15">
        <v>32800</v>
      </c>
      <c r="R1015" s="15">
        <v>105500</v>
      </c>
      <c r="S1015" s="15">
        <v>138300</v>
      </c>
      <c r="T1015" s="15">
        <v>0.27</v>
      </c>
      <c r="U1015" s="15" t="s">
        <v>3335</v>
      </c>
      <c r="V1015" s="15" t="s">
        <v>76</v>
      </c>
      <c r="W1015" s="16">
        <v>1</v>
      </c>
      <c r="X1015" s="16">
        <v>1</v>
      </c>
      <c r="Y1015" s="15">
        <v>12197</v>
      </c>
      <c r="Z1015" s="15">
        <v>0.28000000000000003</v>
      </c>
      <c r="AA1015" s="15" t="s">
        <v>7652</v>
      </c>
      <c r="AB1015" s="15" t="s">
        <v>7653</v>
      </c>
      <c r="AC1015" s="15">
        <v>135000</v>
      </c>
      <c r="AD1015" s="26">
        <v>40935</v>
      </c>
      <c r="AE1015" s="15" t="s">
        <v>183</v>
      </c>
      <c r="AF1015" s="15" t="s">
        <v>8055</v>
      </c>
      <c r="AG1015" s="16">
        <v>1</v>
      </c>
      <c r="AH1015" s="15" t="s">
        <v>8056</v>
      </c>
      <c r="AI1015" s="15" t="s">
        <v>78</v>
      </c>
      <c r="AJ1015" s="15">
        <v>12197.2773438</v>
      </c>
      <c r="AK1015" s="15">
        <v>481.01768113700001</v>
      </c>
      <c r="AL1015" s="15">
        <v>3093654.5274499999</v>
      </c>
      <c r="AM1015" s="15">
        <v>1424317.6537200001</v>
      </c>
      <c r="AN1015" s="14"/>
      <c r="AO1015" s="14"/>
      <c r="AP1015" s="19">
        <v>32800</v>
      </c>
      <c r="AQ1015" s="19">
        <v>99700</v>
      </c>
      <c r="AR1015" s="19">
        <v>0</v>
      </c>
      <c r="AS1015" s="19">
        <v>0</v>
      </c>
      <c r="AT1015" s="19">
        <f t="shared" si="224"/>
        <v>132500</v>
      </c>
      <c r="AU1015" s="19">
        <v>45000</v>
      </c>
      <c r="AV1015" s="19">
        <v>0</v>
      </c>
      <c r="AW1015" s="19">
        <v>30625</v>
      </c>
      <c r="AX1015" s="19">
        <v>0</v>
      </c>
      <c r="AY1015" s="20">
        <f t="shared" si="213"/>
        <v>75625</v>
      </c>
      <c r="AZ1015" s="19">
        <f t="shared" si="214"/>
        <v>56875</v>
      </c>
      <c r="BA1015" s="21">
        <v>1.4712000000000001</v>
      </c>
      <c r="BB1015" s="21">
        <v>2.0617000000000001</v>
      </c>
      <c r="BC1015" s="22"/>
      <c r="BD1015" s="19">
        <v>1325</v>
      </c>
      <c r="BE1015" s="19">
        <f t="shared" si="220"/>
        <v>836.745</v>
      </c>
      <c r="BF1015" s="19">
        <f t="shared" si="221"/>
        <v>1172.5918750000001</v>
      </c>
      <c r="BG1015" s="23">
        <v>3.4819999999999997E-2</v>
      </c>
      <c r="BH1015" s="23">
        <f t="shared" si="222"/>
        <v>3.4819999999999997E-2</v>
      </c>
      <c r="BI1015" s="19">
        <v>29.135460899999998</v>
      </c>
      <c r="BJ1015" s="19">
        <v>40.829649087500002</v>
      </c>
      <c r="BK1015" s="19">
        <f t="shared" si="217"/>
        <v>807.60953910000001</v>
      </c>
      <c r="BL1015" s="19">
        <f t="shared" si="217"/>
        <v>1131.7622259125001</v>
      </c>
      <c r="BM1015" s="19">
        <v>0</v>
      </c>
      <c r="BN1015" s="19">
        <v>0</v>
      </c>
      <c r="BO1015" s="19">
        <f t="shared" si="219"/>
        <v>0</v>
      </c>
      <c r="BP1015" s="24">
        <f t="shared" si="218"/>
        <v>807.60953910000001</v>
      </c>
      <c r="BQ1015" s="24">
        <f t="shared" si="218"/>
        <v>1131.7622259125001</v>
      </c>
      <c r="BR1015" s="24">
        <f t="shared" si="223"/>
        <v>324.15268681250006</v>
      </c>
    </row>
    <row r="1016" spans="1:71" s="25" customFormat="1" ht="14.25" x14ac:dyDescent="0.2">
      <c r="A1016" s="14">
        <v>1355</v>
      </c>
      <c r="B1016" s="14"/>
      <c r="C1016" s="15" t="s">
        <v>8057</v>
      </c>
      <c r="D1016" s="16">
        <v>31229</v>
      </c>
      <c r="E1016" s="15" t="s">
        <v>8058</v>
      </c>
      <c r="F1016" s="15" t="s">
        <v>8057</v>
      </c>
      <c r="G1016" s="17" t="s">
        <v>8059</v>
      </c>
      <c r="H1016" s="17" t="s">
        <v>8060</v>
      </c>
      <c r="I1016" s="17" t="s">
        <v>86</v>
      </c>
      <c r="J1016" s="15" t="s">
        <v>8061</v>
      </c>
      <c r="K1016" s="15" t="s">
        <v>7233</v>
      </c>
      <c r="L1016" s="18" t="s">
        <v>8062</v>
      </c>
      <c r="M1016" s="15" t="s">
        <v>7650</v>
      </c>
      <c r="N1016" s="15" t="s">
        <v>7651</v>
      </c>
      <c r="O1016" s="16">
        <v>510</v>
      </c>
      <c r="P1016" s="15" t="s">
        <v>118</v>
      </c>
      <c r="Q1016" s="15">
        <v>33400</v>
      </c>
      <c r="R1016" s="15">
        <v>75900</v>
      </c>
      <c r="S1016" s="15">
        <v>109300</v>
      </c>
      <c r="T1016" s="15">
        <v>0.22</v>
      </c>
      <c r="U1016" s="15" t="s">
        <v>3335</v>
      </c>
      <c r="V1016" s="15" t="s">
        <v>76</v>
      </c>
      <c r="W1016" s="16">
        <v>1</v>
      </c>
      <c r="X1016" s="16">
        <v>1</v>
      </c>
      <c r="Y1016" s="15">
        <v>9505</v>
      </c>
      <c r="Z1016" s="15">
        <v>0.218</v>
      </c>
      <c r="AA1016" s="15" t="s">
        <v>7652</v>
      </c>
      <c r="AB1016" s="15" t="s">
        <v>7653</v>
      </c>
      <c r="AC1016" s="15">
        <v>0</v>
      </c>
      <c r="AD1016" s="26">
        <v>37685</v>
      </c>
      <c r="AE1016" s="15" t="s">
        <v>147</v>
      </c>
      <c r="AF1016" s="15" t="s">
        <v>8063</v>
      </c>
      <c r="AG1016" s="16">
        <v>1</v>
      </c>
      <c r="AH1016" s="15" t="s">
        <v>8064</v>
      </c>
      <c r="AI1016" s="15" t="s">
        <v>78</v>
      </c>
      <c r="AJ1016" s="15">
        <v>9504.8227539100008</v>
      </c>
      <c r="AK1016" s="15">
        <v>420.12740484400001</v>
      </c>
      <c r="AL1016" s="15">
        <v>3093628.45939</v>
      </c>
      <c r="AM1016" s="15">
        <v>1424240.99655</v>
      </c>
      <c r="AN1016" s="14"/>
      <c r="AO1016" s="14"/>
      <c r="AP1016" s="19">
        <v>33400</v>
      </c>
      <c r="AQ1016" s="19">
        <v>71700</v>
      </c>
      <c r="AR1016" s="19">
        <v>0</v>
      </c>
      <c r="AS1016" s="19">
        <v>0</v>
      </c>
      <c r="AT1016" s="19">
        <f t="shared" si="224"/>
        <v>105100</v>
      </c>
      <c r="AU1016" s="19">
        <v>45000</v>
      </c>
      <c r="AV1016" s="19">
        <v>0</v>
      </c>
      <c r="AW1016" s="19">
        <v>21035</v>
      </c>
      <c r="AX1016" s="19">
        <v>0</v>
      </c>
      <c r="AY1016" s="20">
        <f t="shared" si="213"/>
        <v>66035</v>
      </c>
      <c r="AZ1016" s="19">
        <f t="shared" si="214"/>
        <v>39065</v>
      </c>
      <c r="BA1016" s="21">
        <v>1.4712000000000001</v>
      </c>
      <c r="BB1016" s="21">
        <v>2.0617000000000001</v>
      </c>
      <c r="BC1016" s="22"/>
      <c r="BD1016" s="19">
        <v>1051</v>
      </c>
      <c r="BE1016" s="19">
        <f t="shared" si="220"/>
        <v>574.72428000000002</v>
      </c>
      <c r="BF1016" s="19">
        <f t="shared" si="221"/>
        <v>805.40310499999998</v>
      </c>
      <c r="BG1016" s="23">
        <v>3.4819999999999997E-2</v>
      </c>
      <c r="BH1016" s="23">
        <f t="shared" si="222"/>
        <v>3.4819999999999997E-2</v>
      </c>
      <c r="BI1016" s="19">
        <v>20.0118994296</v>
      </c>
      <c r="BJ1016" s="19">
        <v>28.044136116099995</v>
      </c>
      <c r="BK1016" s="19">
        <f t="shared" si="217"/>
        <v>554.7123805704</v>
      </c>
      <c r="BL1016" s="19">
        <f t="shared" si="217"/>
        <v>777.35896888389993</v>
      </c>
      <c r="BM1016" s="19">
        <v>0</v>
      </c>
      <c r="BN1016" s="19">
        <v>0</v>
      </c>
      <c r="BO1016" s="19">
        <f t="shared" si="219"/>
        <v>0</v>
      </c>
      <c r="BP1016" s="24">
        <f t="shared" si="218"/>
        <v>554.7123805704</v>
      </c>
      <c r="BQ1016" s="24">
        <f t="shared" si="218"/>
        <v>777.35896888389993</v>
      </c>
      <c r="BR1016" s="24">
        <f t="shared" si="223"/>
        <v>222.64658831349993</v>
      </c>
    </row>
    <row r="1017" spans="1:71" s="25" customFormat="1" ht="14.25" x14ac:dyDescent="0.2">
      <c r="A1017" s="14">
        <v>1356</v>
      </c>
      <c r="B1017" s="14"/>
      <c r="C1017" s="15"/>
      <c r="D1017" s="16">
        <v>15082</v>
      </c>
      <c r="E1017" s="15" t="s">
        <v>8065</v>
      </c>
      <c r="F1017" s="15" t="s">
        <v>8066</v>
      </c>
      <c r="G1017" s="17" t="s">
        <v>8067</v>
      </c>
      <c r="H1017" s="17" t="s">
        <v>8031</v>
      </c>
      <c r="I1017" s="17" t="s">
        <v>86</v>
      </c>
      <c r="J1017" s="15" t="s">
        <v>8052</v>
      </c>
      <c r="K1017" s="15" t="s">
        <v>8053</v>
      </c>
      <c r="L1017" s="18" t="s">
        <v>8068</v>
      </c>
      <c r="M1017" s="15" t="s">
        <v>7650</v>
      </c>
      <c r="N1017" s="15" t="s">
        <v>7651</v>
      </c>
      <c r="O1017" s="16">
        <v>510</v>
      </c>
      <c r="P1017" s="15" t="s">
        <v>118</v>
      </c>
      <c r="Q1017" s="15">
        <v>48200</v>
      </c>
      <c r="R1017" s="15">
        <v>100200</v>
      </c>
      <c r="S1017" s="15">
        <v>148400</v>
      </c>
      <c r="T1017" s="15">
        <v>0.34</v>
      </c>
      <c r="U1017" s="15" t="s">
        <v>3335</v>
      </c>
      <c r="V1017" s="15" t="s">
        <v>76</v>
      </c>
      <c r="W1017" s="16">
        <v>1</v>
      </c>
      <c r="X1017" s="16">
        <v>1</v>
      </c>
      <c r="Y1017" s="15">
        <v>13121</v>
      </c>
      <c r="Z1017" s="15">
        <v>0.30099999999999999</v>
      </c>
      <c r="AA1017" s="15" t="s">
        <v>7652</v>
      </c>
      <c r="AB1017" s="15" t="s">
        <v>7653</v>
      </c>
      <c r="AC1017" s="15">
        <v>105000</v>
      </c>
      <c r="AD1017" s="26">
        <v>37467</v>
      </c>
      <c r="AE1017" s="15" t="s">
        <v>183</v>
      </c>
      <c r="AF1017" s="15" t="s">
        <v>8069</v>
      </c>
      <c r="AG1017" s="16">
        <v>1</v>
      </c>
      <c r="AH1017" s="15" t="s">
        <v>8070</v>
      </c>
      <c r="AI1017" s="15" t="s">
        <v>78</v>
      </c>
      <c r="AJ1017" s="15">
        <v>13121.0917969</v>
      </c>
      <c r="AK1017" s="15">
        <v>454.73955409000001</v>
      </c>
      <c r="AL1017" s="15">
        <v>3093626.99345</v>
      </c>
      <c r="AM1017" s="15">
        <v>1424126.1562699999</v>
      </c>
      <c r="AN1017" s="14"/>
      <c r="AO1017" s="14"/>
      <c r="AP1017" s="19">
        <v>48200</v>
      </c>
      <c r="AQ1017" s="19">
        <v>94700</v>
      </c>
      <c r="AR1017" s="19">
        <v>0</v>
      </c>
      <c r="AS1017" s="19">
        <v>0</v>
      </c>
      <c r="AT1017" s="19">
        <f t="shared" si="224"/>
        <v>142900</v>
      </c>
      <c r="AU1017" s="19">
        <v>45000</v>
      </c>
      <c r="AV1017" s="19">
        <v>3000</v>
      </c>
      <c r="AW1017" s="19">
        <v>34265</v>
      </c>
      <c r="AX1017" s="19">
        <v>0</v>
      </c>
      <c r="AY1017" s="20">
        <f t="shared" si="213"/>
        <v>82265</v>
      </c>
      <c r="AZ1017" s="19">
        <f t="shared" si="214"/>
        <v>60635</v>
      </c>
      <c r="BA1017" s="21">
        <v>1.4712000000000001</v>
      </c>
      <c r="BB1017" s="21">
        <v>2.0617000000000001</v>
      </c>
      <c r="BC1017" s="22"/>
      <c r="BD1017" s="19">
        <v>1429</v>
      </c>
      <c r="BE1017" s="19">
        <f t="shared" si="220"/>
        <v>892.06212000000005</v>
      </c>
      <c r="BF1017" s="19">
        <f t="shared" si="221"/>
        <v>1250.111795</v>
      </c>
      <c r="BG1017" s="23">
        <v>3.4819999999999997E-2</v>
      </c>
      <c r="BH1017" s="23">
        <f t="shared" si="222"/>
        <v>3.4819999999999997E-2</v>
      </c>
      <c r="BI1017" s="19">
        <v>31.0616030184</v>
      </c>
      <c r="BJ1017" s="19">
        <v>43.528892701899998</v>
      </c>
      <c r="BK1017" s="19">
        <f t="shared" si="217"/>
        <v>861.00051698160007</v>
      </c>
      <c r="BL1017" s="19">
        <f t="shared" si="217"/>
        <v>1206.5829022981</v>
      </c>
      <c r="BM1017" s="19">
        <v>0</v>
      </c>
      <c r="BN1017" s="19">
        <v>0</v>
      </c>
      <c r="BO1017" s="19">
        <f t="shared" si="219"/>
        <v>0</v>
      </c>
      <c r="BP1017" s="24">
        <f t="shared" si="218"/>
        <v>861.00051698160007</v>
      </c>
      <c r="BQ1017" s="24">
        <f t="shared" si="218"/>
        <v>1206.5829022981</v>
      </c>
      <c r="BR1017" s="24">
        <f t="shared" si="223"/>
        <v>345.58238531649988</v>
      </c>
    </row>
    <row r="1018" spans="1:71" s="25" customFormat="1" ht="14.25" x14ac:dyDescent="0.2">
      <c r="A1018" s="14">
        <v>1360</v>
      </c>
      <c r="B1018" s="14"/>
      <c r="C1018" s="15"/>
      <c r="D1018" s="16">
        <v>31753</v>
      </c>
      <c r="E1018" s="15" t="s">
        <v>8071</v>
      </c>
      <c r="F1018" s="15" t="s">
        <v>8072</v>
      </c>
      <c r="G1018" s="17" t="s">
        <v>8073</v>
      </c>
      <c r="H1018" s="17" t="s">
        <v>8031</v>
      </c>
      <c r="I1018" s="17" t="s">
        <v>86</v>
      </c>
      <c r="J1018" s="15" t="s">
        <v>8052</v>
      </c>
      <c r="K1018" s="15" t="s">
        <v>8053</v>
      </c>
      <c r="L1018" s="18" t="s">
        <v>8074</v>
      </c>
      <c r="M1018" s="15" t="s">
        <v>7650</v>
      </c>
      <c r="N1018" s="15" t="s">
        <v>7651</v>
      </c>
      <c r="O1018" s="16">
        <v>510</v>
      </c>
      <c r="P1018" s="15" t="s">
        <v>118</v>
      </c>
      <c r="Q1018" s="15">
        <v>32300</v>
      </c>
      <c r="R1018" s="15">
        <v>99900</v>
      </c>
      <c r="S1018" s="15">
        <v>132200</v>
      </c>
      <c r="T1018" s="15">
        <v>0.25</v>
      </c>
      <c r="U1018" s="15" t="s">
        <v>3335</v>
      </c>
      <c r="V1018" s="15" t="s">
        <v>76</v>
      </c>
      <c r="W1018" s="16">
        <v>1</v>
      </c>
      <c r="X1018" s="16">
        <v>0</v>
      </c>
      <c r="Y1018" s="15">
        <v>10893</v>
      </c>
      <c r="Z1018" s="15">
        <v>0.25</v>
      </c>
      <c r="AA1018" s="15" t="s">
        <v>8075</v>
      </c>
      <c r="AB1018" s="15" t="s">
        <v>8076</v>
      </c>
      <c r="AC1018" s="15">
        <v>0</v>
      </c>
      <c r="AD1018" s="15"/>
      <c r="AE1018" s="15" t="s">
        <v>363</v>
      </c>
      <c r="AF1018" s="15" t="s">
        <v>3508</v>
      </c>
      <c r="AG1018" s="16">
        <v>1</v>
      </c>
      <c r="AH1018" s="15" t="s">
        <v>8077</v>
      </c>
      <c r="AI1018" s="15" t="s">
        <v>78</v>
      </c>
      <c r="AJ1018" s="15">
        <v>10893.4194336</v>
      </c>
      <c r="AK1018" s="15">
        <v>446.61360771300002</v>
      </c>
      <c r="AL1018" s="15">
        <v>3093816.7388900002</v>
      </c>
      <c r="AM1018" s="15">
        <v>1424381.2776299999</v>
      </c>
      <c r="AN1018" s="14"/>
      <c r="AO1018" s="14"/>
      <c r="AP1018" s="19">
        <v>32300</v>
      </c>
      <c r="AQ1018" s="19">
        <v>96200</v>
      </c>
      <c r="AR1018" s="19">
        <v>0</v>
      </c>
      <c r="AS1018" s="19">
        <v>900</v>
      </c>
      <c r="AT1018" s="19">
        <f t="shared" si="224"/>
        <v>129400</v>
      </c>
      <c r="AU1018" s="19">
        <v>45000</v>
      </c>
      <c r="AV1018" s="19">
        <v>0</v>
      </c>
      <c r="AW1018" s="19">
        <v>29225</v>
      </c>
      <c r="AX1018" s="19">
        <v>0</v>
      </c>
      <c r="AY1018" s="20">
        <f t="shared" si="213"/>
        <v>74225</v>
      </c>
      <c r="AZ1018" s="19">
        <f t="shared" si="214"/>
        <v>55175</v>
      </c>
      <c r="BA1018" s="21">
        <v>1.4712000000000001</v>
      </c>
      <c r="BB1018" s="21">
        <v>2.0617000000000001</v>
      </c>
      <c r="BC1018" s="22"/>
      <c r="BD1018" s="19">
        <v>1312</v>
      </c>
      <c r="BE1018" s="19">
        <f t="shared" si="220"/>
        <v>811.7346</v>
      </c>
      <c r="BF1018" s="19">
        <f t="shared" si="221"/>
        <v>1137.5429750000001</v>
      </c>
      <c r="BG1018" s="23">
        <v>3.4819999999999997E-2</v>
      </c>
      <c r="BH1018" s="23">
        <f t="shared" si="222"/>
        <v>3.4819999999999997E-2</v>
      </c>
      <c r="BI1018" s="19">
        <v>27.803554116000001</v>
      </c>
      <c r="BJ1018" s="19">
        <v>38.963150843499996</v>
      </c>
      <c r="BK1018" s="19">
        <f t="shared" si="217"/>
        <v>783.93104588400001</v>
      </c>
      <c r="BL1018" s="19">
        <f t="shared" si="217"/>
        <v>1098.5798241565001</v>
      </c>
      <c r="BM1018" s="19">
        <v>0</v>
      </c>
      <c r="BN1018" s="19">
        <v>0</v>
      </c>
      <c r="BO1018" s="19">
        <f t="shared" si="219"/>
        <v>0</v>
      </c>
      <c r="BP1018" s="24">
        <f t="shared" si="218"/>
        <v>783.93104588400001</v>
      </c>
      <c r="BQ1018" s="24">
        <f t="shared" si="218"/>
        <v>1098.5798241565001</v>
      </c>
      <c r="BR1018" s="24">
        <f t="shared" si="223"/>
        <v>314.64877827250007</v>
      </c>
    </row>
    <row r="1019" spans="1:71" s="25" customFormat="1" ht="14.25" x14ac:dyDescent="0.2">
      <c r="A1019" s="14">
        <v>1361</v>
      </c>
      <c r="B1019" s="14"/>
      <c r="C1019" s="15"/>
      <c r="D1019" s="16">
        <v>15032</v>
      </c>
      <c r="E1019" s="15" t="s">
        <v>8078</v>
      </c>
      <c r="F1019" s="15" t="s">
        <v>8079</v>
      </c>
      <c r="G1019" s="17" t="s">
        <v>8080</v>
      </c>
      <c r="H1019" s="17" t="s">
        <v>8081</v>
      </c>
      <c r="I1019" s="17" t="s">
        <v>86</v>
      </c>
      <c r="J1019" s="15" t="s">
        <v>8082</v>
      </c>
      <c r="K1019" s="15" t="s">
        <v>8083</v>
      </c>
      <c r="L1019" s="18" t="s">
        <v>8084</v>
      </c>
      <c r="M1019" s="15" t="s">
        <v>7650</v>
      </c>
      <c r="N1019" s="15" t="s">
        <v>7651</v>
      </c>
      <c r="O1019" s="16">
        <v>510</v>
      </c>
      <c r="P1019" s="15" t="s">
        <v>118</v>
      </c>
      <c r="Q1019" s="15">
        <v>32300</v>
      </c>
      <c r="R1019" s="15">
        <v>71900</v>
      </c>
      <c r="S1019" s="15">
        <v>104200</v>
      </c>
      <c r="T1019" s="15">
        <v>0.25</v>
      </c>
      <c r="U1019" s="15" t="s">
        <v>3335</v>
      </c>
      <c r="V1019" s="15" t="s">
        <v>76</v>
      </c>
      <c r="W1019" s="16">
        <v>1</v>
      </c>
      <c r="X1019" s="16">
        <v>0</v>
      </c>
      <c r="Y1019" s="15">
        <v>10937</v>
      </c>
      <c r="Z1019" s="15">
        <v>0.251</v>
      </c>
      <c r="AA1019" s="15" t="s">
        <v>8075</v>
      </c>
      <c r="AB1019" s="15" t="s">
        <v>8076</v>
      </c>
      <c r="AC1019" s="15">
        <v>0</v>
      </c>
      <c r="AD1019" s="15"/>
      <c r="AE1019" s="15" t="s">
        <v>78</v>
      </c>
      <c r="AF1019" s="15" t="s">
        <v>78</v>
      </c>
      <c r="AG1019" s="16">
        <v>1</v>
      </c>
      <c r="AH1019" s="15" t="s">
        <v>8085</v>
      </c>
      <c r="AI1019" s="15" t="s">
        <v>78</v>
      </c>
      <c r="AJ1019" s="15">
        <v>10937.3608398</v>
      </c>
      <c r="AK1019" s="15">
        <v>447.83385518400002</v>
      </c>
      <c r="AL1019" s="15">
        <v>3093799.2278800001</v>
      </c>
      <c r="AM1019" s="15">
        <v>1424451.11577</v>
      </c>
      <c r="AN1019" s="14"/>
      <c r="AO1019" s="14"/>
      <c r="AP1019" s="19">
        <v>0</v>
      </c>
      <c r="AQ1019" s="19">
        <v>0</v>
      </c>
      <c r="AR1019" s="19">
        <v>32300</v>
      </c>
      <c r="AS1019" s="19">
        <v>68000</v>
      </c>
      <c r="AT1019" s="19">
        <f t="shared" si="224"/>
        <v>100300</v>
      </c>
      <c r="AU1019" s="19">
        <v>0</v>
      </c>
      <c r="AV1019" s="19">
        <v>0</v>
      </c>
      <c r="AW1019" s="19">
        <v>0</v>
      </c>
      <c r="AX1019" s="19">
        <v>0</v>
      </c>
      <c r="AY1019" s="20">
        <f t="shared" si="213"/>
        <v>0</v>
      </c>
      <c r="AZ1019" s="19">
        <f t="shared" si="214"/>
        <v>100300</v>
      </c>
      <c r="BA1019" s="21">
        <v>1.4712000000000001</v>
      </c>
      <c r="BB1019" s="21">
        <v>2.0617000000000001</v>
      </c>
      <c r="BC1019" s="22"/>
      <c r="BD1019" s="19">
        <v>2006</v>
      </c>
      <c r="BE1019" s="19">
        <f t="shared" si="220"/>
        <v>1475.6136000000001</v>
      </c>
      <c r="BF1019" s="19">
        <f t="shared" si="221"/>
        <v>2067.8851</v>
      </c>
      <c r="BG1019" s="23">
        <v>3.4819999999999997E-2</v>
      </c>
      <c r="BH1019" s="23">
        <f t="shared" si="222"/>
        <v>3.4819999999999997E-2</v>
      </c>
      <c r="BI1019" s="19">
        <v>0</v>
      </c>
      <c r="BJ1019" s="19">
        <v>0</v>
      </c>
      <c r="BK1019" s="19">
        <f t="shared" si="217"/>
        <v>1475.6136000000001</v>
      </c>
      <c r="BL1019" s="19">
        <f t="shared" si="217"/>
        <v>2067.8851</v>
      </c>
      <c r="BM1019" s="19">
        <v>0</v>
      </c>
      <c r="BN1019" s="19">
        <v>61.885099999999966</v>
      </c>
      <c r="BO1019" s="19">
        <f t="shared" si="219"/>
        <v>61.885099999999966</v>
      </c>
      <c r="BP1019" s="24">
        <f t="shared" si="218"/>
        <v>1475.6136000000001</v>
      </c>
      <c r="BQ1019" s="24">
        <f t="shared" si="218"/>
        <v>2006</v>
      </c>
      <c r="BR1019" s="24">
        <f t="shared" si="223"/>
        <v>530.38639999999987</v>
      </c>
    </row>
    <row r="1020" spans="1:71" s="25" customFormat="1" ht="14.25" x14ac:dyDescent="0.2">
      <c r="A1020" s="14">
        <v>1362</v>
      </c>
      <c r="B1020" s="14"/>
      <c r="C1020" s="15"/>
      <c r="D1020" s="16">
        <v>34165</v>
      </c>
      <c r="E1020" s="15" t="s">
        <v>8086</v>
      </c>
      <c r="F1020" s="15" t="s">
        <v>8087</v>
      </c>
      <c r="G1020" s="17" t="s">
        <v>8088</v>
      </c>
      <c r="H1020" s="17" t="s">
        <v>8089</v>
      </c>
      <c r="I1020" s="17" t="s">
        <v>8090</v>
      </c>
      <c r="J1020" s="15" t="s">
        <v>8091</v>
      </c>
      <c r="K1020" s="15" t="s">
        <v>8092</v>
      </c>
      <c r="L1020" s="18" t="s">
        <v>8093</v>
      </c>
      <c r="M1020" s="15" t="s">
        <v>7650</v>
      </c>
      <c r="N1020" s="15" t="s">
        <v>7651</v>
      </c>
      <c r="O1020" s="16">
        <v>419</v>
      </c>
      <c r="P1020" s="15" t="s">
        <v>895</v>
      </c>
      <c r="Q1020" s="15">
        <v>34100</v>
      </c>
      <c r="R1020" s="15">
        <v>83100</v>
      </c>
      <c r="S1020" s="15">
        <v>117200</v>
      </c>
      <c r="T1020" s="15">
        <v>0.27</v>
      </c>
      <c r="U1020" s="15" t="s">
        <v>3335</v>
      </c>
      <c r="V1020" s="15" t="s">
        <v>76</v>
      </c>
      <c r="W1020" s="16">
        <v>1</v>
      </c>
      <c r="X1020" s="16">
        <v>1</v>
      </c>
      <c r="Y1020" s="15">
        <v>11090</v>
      </c>
      <c r="Z1020" s="15">
        <v>0.255</v>
      </c>
      <c r="AA1020" s="15" t="s">
        <v>8075</v>
      </c>
      <c r="AB1020" s="15" t="s">
        <v>8076</v>
      </c>
      <c r="AC1020" s="15">
        <v>0</v>
      </c>
      <c r="AD1020" s="26">
        <v>36978</v>
      </c>
      <c r="AE1020" s="15" t="s">
        <v>211</v>
      </c>
      <c r="AF1020" s="15" t="s">
        <v>8094</v>
      </c>
      <c r="AG1020" s="16">
        <v>1</v>
      </c>
      <c r="AH1020" s="15" t="s">
        <v>8095</v>
      </c>
      <c r="AI1020" s="15" t="s">
        <v>78</v>
      </c>
      <c r="AJ1020" s="15">
        <v>11089.8774414</v>
      </c>
      <c r="AK1020" s="15">
        <v>450.524296268</v>
      </c>
      <c r="AL1020" s="15">
        <v>3093782.4983799998</v>
      </c>
      <c r="AM1020" s="15">
        <v>1424521.52015</v>
      </c>
      <c r="AN1020" s="14"/>
      <c r="AO1020" s="14"/>
      <c r="AP1020" s="19">
        <v>0</v>
      </c>
      <c r="AQ1020" s="19">
        <v>0</v>
      </c>
      <c r="AR1020" s="19">
        <v>34100</v>
      </c>
      <c r="AS1020" s="19">
        <v>80800</v>
      </c>
      <c r="AT1020" s="19">
        <f t="shared" si="224"/>
        <v>114900</v>
      </c>
      <c r="AU1020" s="19">
        <v>0</v>
      </c>
      <c r="AV1020" s="19">
        <v>0</v>
      </c>
      <c r="AW1020" s="19">
        <v>0</v>
      </c>
      <c r="AX1020" s="19">
        <f>24960+12480</f>
        <v>37440</v>
      </c>
      <c r="AY1020" s="20">
        <f t="shared" si="213"/>
        <v>37440</v>
      </c>
      <c r="AZ1020" s="19">
        <f t="shared" si="214"/>
        <v>77460</v>
      </c>
      <c r="BA1020" s="21">
        <v>1.4712000000000001</v>
      </c>
      <c r="BB1020" s="21">
        <v>2.0617000000000001</v>
      </c>
      <c r="BC1020" s="22"/>
      <c r="BD1020" s="19">
        <v>2298</v>
      </c>
      <c r="BE1020" s="19">
        <f t="shared" si="220"/>
        <v>1139.5915200000002</v>
      </c>
      <c r="BF1020" s="19">
        <f t="shared" si="221"/>
        <v>1596.9928200000002</v>
      </c>
      <c r="BG1020" s="23">
        <v>3.4819999999999997E-2</v>
      </c>
      <c r="BH1020" s="23">
        <f t="shared" si="222"/>
        <v>3.4819999999999997E-2</v>
      </c>
      <c r="BI1020" s="19">
        <v>0</v>
      </c>
      <c r="BJ1020" s="19">
        <v>0</v>
      </c>
      <c r="BK1020" s="19">
        <f t="shared" si="217"/>
        <v>1139.5915200000002</v>
      </c>
      <c r="BL1020" s="19">
        <f t="shared" si="217"/>
        <v>1596.9928200000002</v>
      </c>
      <c r="BM1020" s="19">
        <v>0</v>
      </c>
      <c r="BN1020" s="19">
        <v>70.893300000000181</v>
      </c>
      <c r="BO1020" s="19">
        <f t="shared" si="219"/>
        <v>70.893300000000181</v>
      </c>
      <c r="BP1020" s="24">
        <f t="shared" si="218"/>
        <v>1139.5915200000002</v>
      </c>
      <c r="BQ1020" s="24">
        <f t="shared" si="218"/>
        <v>1526.09952</v>
      </c>
      <c r="BR1020" s="24">
        <f t="shared" si="223"/>
        <v>386.50799999999981</v>
      </c>
    </row>
    <row r="1021" spans="1:71" s="25" customFormat="1" ht="14.25" x14ac:dyDescent="0.2">
      <c r="A1021" s="14">
        <v>1363</v>
      </c>
      <c r="B1021" s="14"/>
      <c r="C1021" s="15" t="s">
        <v>150</v>
      </c>
      <c r="D1021" s="16">
        <v>29531</v>
      </c>
      <c r="E1021" s="15" t="s">
        <v>8096</v>
      </c>
      <c r="F1021" s="15" t="s">
        <v>8097</v>
      </c>
      <c r="G1021" s="17" t="s">
        <v>8098</v>
      </c>
      <c r="H1021" s="17" t="s">
        <v>8099</v>
      </c>
      <c r="I1021" s="17" t="s">
        <v>86</v>
      </c>
      <c r="J1021" s="15" t="s">
        <v>8100</v>
      </c>
      <c r="K1021" s="15" t="s">
        <v>86</v>
      </c>
      <c r="L1021" s="18" t="s">
        <v>8101</v>
      </c>
      <c r="M1021" s="15" t="s">
        <v>7650</v>
      </c>
      <c r="N1021" s="15" t="s">
        <v>7651</v>
      </c>
      <c r="O1021" s="16">
        <v>510</v>
      </c>
      <c r="P1021" s="15" t="s">
        <v>118</v>
      </c>
      <c r="Q1021" s="15">
        <v>31800</v>
      </c>
      <c r="R1021" s="15">
        <v>93000</v>
      </c>
      <c r="S1021" s="15">
        <v>124800</v>
      </c>
      <c r="T1021" s="15">
        <v>0.25</v>
      </c>
      <c r="U1021" s="15" t="s">
        <v>3335</v>
      </c>
      <c r="V1021" s="15" t="s">
        <v>76</v>
      </c>
      <c r="W1021" s="16">
        <v>1</v>
      </c>
      <c r="X1021" s="16">
        <v>0</v>
      </c>
      <c r="Y1021" s="15">
        <v>11929</v>
      </c>
      <c r="Z1021" s="15">
        <v>0.27400000000000002</v>
      </c>
      <c r="AA1021" s="15" t="s">
        <v>8075</v>
      </c>
      <c r="AB1021" s="15" t="s">
        <v>8076</v>
      </c>
      <c r="AC1021" s="15">
        <v>0</v>
      </c>
      <c r="AD1021" s="15"/>
      <c r="AE1021" s="15" t="s">
        <v>78</v>
      </c>
      <c r="AF1021" s="15" t="s">
        <v>78</v>
      </c>
      <c r="AG1021" s="16">
        <v>1</v>
      </c>
      <c r="AH1021" s="15" t="s">
        <v>8102</v>
      </c>
      <c r="AI1021" s="15" t="s">
        <v>78</v>
      </c>
      <c r="AJ1021" s="15">
        <v>11928.9370117</v>
      </c>
      <c r="AK1021" s="15">
        <v>463.26433451399998</v>
      </c>
      <c r="AL1021" s="15">
        <v>3093761.8344700001</v>
      </c>
      <c r="AM1021" s="15">
        <v>1424593.83613</v>
      </c>
      <c r="AN1021" s="14"/>
      <c r="AO1021" s="14"/>
      <c r="AP1021" s="19">
        <v>31800</v>
      </c>
      <c r="AQ1021" s="19">
        <v>87900</v>
      </c>
      <c r="AR1021" s="19">
        <v>0</v>
      </c>
      <c r="AS1021" s="19">
        <v>0</v>
      </c>
      <c r="AT1021" s="19">
        <f t="shared" si="224"/>
        <v>119700</v>
      </c>
      <c r="AU1021" s="19">
        <v>45000</v>
      </c>
      <c r="AV1021" s="19">
        <v>0</v>
      </c>
      <c r="AW1021" s="19">
        <v>26145</v>
      </c>
      <c r="AX1021" s="19">
        <v>12480</v>
      </c>
      <c r="AY1021" s="20">
        <f t="shared" si="213"/>
        <v>83625</v>
      </c>
      <c r="AZ1021" s="19">
        <f t="shared" si="214"/>
        <v>36075</v>
      </c>
      <c r="BA1021" s="21">
        <v>1.4712000000000001</v>
      </c>
      <c r="BB1021" s="21">
        <v>2.0617000000000001</v>
      </c>
      <c r="BC1021" s="22"/>
      <c r="BD1021" s="19">
        <v>1197</v>
      </c>
      <c r="BE1021" s="19">
        <f t="shared" si="220"/>
        <v>530.73540000000003</v>
      </c>
      <c r="BF1021" s="19">
        <f t="shared" si="221"/>
        <v>743.75827500000003</v>
      </c>
      <c r="BG1021" s="23">
        <v>3.4819999999999997E-2</v>
      </c>
      <c r="BH1021" s="23">
        <f t="shared" si="222"/>
        <v>3.4819999999999997E-2</v>
      </c>
      <c r="BI1021" s="19">
        <v>18.480206627999998</v>
      </c>
      <c r="BJ1021" s="19">
        <v>25.8976631355</v>
      </c>
      <c r="BK1021" s="19">
        <f t="shared" si="217"/>
        <v>512.25519337200001</v>
      </c>
      <c r="BL1021" s="19">
        <f t="shared" si="217"/>
        <v>717.86061186450002</v>
      </c>
      <c r="BM1021" s="19">
        <v>0</v>
      </c>
      <c r="BN1021" s="19">
        <v>0</v>
      </c>
      <c r="BO1021" s="19">
        <f t="shared" si="219"/>
        <v>0</v>
      </c>
      <c r="BP1021" s="24">
        <f t="shared" si="218"/>
        <v>512.25519337200001</v>
      </c>
      <c r="BQ1021" s="24">
        <f t="shared" si="218"/>
        <v>717.86061186450002</v>
      </c>
      <c r="BR1021" s="24">
        <f t="shared" si="223"/>
        <v>205.60541849250001</v>
      </c>
      <c r="BS1021" s="25" t="s">
        <v>1141</v>
      </c>
    </row>
    <row r="1022" spans="1:71" s="25" customFormat="1" ht="14.25" x14ac:dyDescent="0.2">
      <c r="A1022" s="14">
        <v>1364</v>
      </c>
      <c r="B1022" s="14"/>
      <c r="C1022" s="15"/>
      <c r="D1022" s="16">
        <v>10171</v>
      </c>
      <c r="E1022" s="15" t="s">
        <v>8103</v>
      </c>
      <c r="F1022" s="15" t="s">
        <v>8104</v>
      </c>
      <c r="G1022" s="17" t="s">
        <v>8105</v>
      </c>
      <c r="H1022" s="17" t="s">
        <v>8106</v>
      </c>
      <c r="I1022" s="17" t="s">
        <v>86</v>
      </c>
      <c r="J1022" s="15" t="s">
        <v>8107</v>
      </c>
      <c r="K1022" s="15" t="s">
        <v>8108</v>
      </c>
      <c r="L1022" s="18" t="s">
        <v>8109</v>
      </c>
      <c r="M1022" s="15" t="s">
        <v>7650</v>
      </c>
      <c r="N1022" s="15" t="s">
        <v>7651</v>
      </c>
      <c r="O1022" s="16">
        <v>510</v>
      </c>
      <c r="P1022" s="15" t="s">
        <v>118</v>
      </c>
      <c r="Q1022" s="15">
        <v>34600</v>
      </c>
      <c r="R1022" s="15">
        <v>75200</v>
      </c>
      <c r="S1022" s="15">
        <v>109800</v>
      </c>
      <c r="T1022" s="15">
        <v>0.27</v>
      </c>
      <c r="U1022" s="15" t="s">
        <v>3335</v>
      </c>
      <c r="V1022" s="15" t="s">
        <v>76</v>
      </c>
      <c r="W1022" s="16">
        <v>1</v>
      </c>
      <c r="X1022" s="16">
        <v>1</v>
      </c>
      <c r="Y1022" s="15">
        <v>11230</v>
      </c>
      <c r="Z1022" s="15">
        <v>0.25800000000000001</v>
      </c>
      <c r="AA1022" s="15" t="s">
        <v>8075</v>
      </c>
      <c r="AB1022" s="15" t="s">
        <v>8076</v>
      </c>
      <c r="AC1022" s="15">
        <v>82000</v>
      </c>
      <c r="AD1022" s="26">
        <v>37414</v>
      </c>
      <c r="AE1022" s="15" t="s">
        <v>183</v>
      </c>
      <c r="AF1022" s="15" t="s">
        <v>8110</v>
      </c>
      <c r="AG1022" s="16">
        <v>1</v>
      </c>
      <c r="AH1022" s="15" t="s">
        <v>8111</v>
      </c>
      <c r="AI1022" s="15" t="s">
        <v>78</v>
      </c>
      <c r="AJ1022" s="15">
        <v>11229.515625</v>
      </c>
      <c r="AK1022" s="15">
        <v>449.72413358099999</v>
      </c>
      <c r="AL1022" s="15">
        <v>3093750.5036200001</v>
      </c>
      <c r="AM1022" s="15">
        <v>1424668.8140799999</v>
      </c>
      <c r="AN1022" s="14"/>
      <c r="AO1022" s="14"/>
      <c r="AP1022" s="19">
        <v>34600</v>
      </c>
      <c r="AQ1022" s="19">
        <v>70600</v>
      </c>
      <c r="AR1022" s="19">
        <v>0</v>
      </c>
      <c r="AS1022" s="19">
        <v>500</v>
      </c>
      <c r="AT1022" s="19">
        <f t="shared" si="224"/>
        <v>105700</v>
      </c>
      <c r="AU1022" s="19">
        <v>45000</v>
      </c>
      <c r="AV1022" s="19">
        <v>0</v>
      </c>
      <c r="AW1022" s="19">
        <v>21070</v>
      </c>
      <c r="AX1022" s="19">
        <v>12480</v>
      </c>
      <c r="AY1022" s="20">
        <f t="shared" si="213"/>
        <v>78550</v>
      </c>
      <c r="AZ1022" s="19">
        <f t="shared" si="214"/>
        <v>27150</v>
      </c>
      <c r="BA1022" s="21">
        <v>1.4712000000000001</v>
      </c>
      <c r="BB1022" s="21">
        <v>2.0617000000000001</v>
      </c>
      <c r="BC1022" s="22"/>
      <c r="BD1022" s="19">
        <v>1067</v>
      </c>
      <c r="BE1022" s="19">
        <f t="shared" si="220"/>
        <v>399.43080000000003</v>
      </c>
      <c r="BF1022" s="19">
        <f t="shared" si="221"/>
        <v>559.75155000000007</v>
      </c>
      <c r="BG1022" s="23">
        <v>3.4819999999999997E-2</v>
      </c>
      <c r="BH1022" s="23">
        <f t="shared" si="222"/>
        <v>3.4819999999999997E-2</v>
      </c>
      <c r="BI1022" s="19">
        <v>13.652044536</v>
      </c>
      <c r="BJ1022" s="19">
        <v>19.131607000999999</v>
      </c>
      <c r="BK1022" s="19">
        <f t="shared" si="217"/>
        <v>385.77875546400003</v>
      </c>
      <c r="BL1022" s="19">
        <f t="shared" si="217"/>
        <v>540.61994299900005</v>
      </c>
      <c r="BM1022" s="19">
        <v>0</v>
      </c>
      <c r="BN1022" s="19">
        <v>0</v>
      </c>
      <c r="BO1022" s="19">
        <f t="shared" si="219"/>
        <v>0</v>
      </c>
      <c r="BP1022" s="24">
        <f t="shared" si="218"/>
        <v>385.77875546400003</v>
      </c>
      <c r="BQ1022" s="24">
        <f t="shared" si="218"/>
        <v>540.61994299900005</v>
      </c>
      <c r="BR1022" s="24">
        <f t="shared" si="223"/>
        <v>154.84118753500002</v>
      </c>
      <c r="BS1022" s="25" t="s">
        <v>1141</v>
      </c>
    </row>
    <row r="1023" spans="1:71" s="25" customFormat="1" ht="14.25" x14ac:dyDescent="0.2">
      <c r="A1023" s="14">
        <v>1365</v>
      </c>
      <c r="B1023" s="14"/>
      <c r="C1023" s="15" t="s">
        <v>150</v>
      </c>
      <c r="D1023" s="16">
        <v>35632</v>
      </c>
      <c r="E1023" s="15" t="s">
        <v>8112</v>
      </c>
      <c r="F1023" s="15" t="s">
        <v>8113</v>
      </c>
      <c r="G1023" s="17" t="s">
        <v>8114</v>
      </c>
      <c r="H1023" s="17" t="s">
        <v>8115</v>
      </c>
      <c r="I1023" s="17" t="s">
        <v>86</v>
      </c>
      <c r="J1023" s="15" t="s">
        <v>8116</v>
      </c>
      <c r="K1023" s="15" t="s">
        <v>88</v>
      </c>
      <c r="L1023" s="18" t="s">
        <v>8117</v>
      </c>
      <c r="M1023" s="15" t="s">
        <v>7650</v>
      </c>
      <c r="N1023" s="15" t="s">
        <v>7651</v>
      </c>
      <c r="O1023" s="16">
        <v>510</v>
      </c>
      <c r="P1023" s="15" t="s">
        <v>118</v>
      </c>
      <c r="Q1023" s="15">
        <v>31700</v>
      </c>
      <c r="R1023" s="15">
        <v>86100</v>
      </c>
      <c r="S1023" s="15">
        <v>117800</v>
      </c>
      <c r="T1023" s="15">
        <v>0.23</v>
      </c>
      <c r="U1023" s="15" t="s">
        <v>3335</v>
      </c>
      <c r="V1023" s="15" t="s">
        <v>76</v>
      </c>
      <c r="W1023" s="16">
        <v>1</v>
      </c>
      <c r="X1023" s="16">
        <v>1</v>
      </c>
      <c r="Y1023" s="15">
        <v>10187</v>
      </c>
      <c r="Z1023" s="15">
        <v>0.23400000000000001</v>
      </c>
      <c r="AA1023" s="15" t="s">
        <v>8075</v>
      </c>
      <c r="AB1023" s="15" t="s">
        <v>8076</v>
      </c>
      <c r="AC1023" s="15">
        <v>107000</v>
      </c>
      <c r="AD1023" s="26">
        <v>41688</v>
      </c>
      <c r="AE1023" s="15" t="s">
        <v>211</v>
      </c>
      <c r="AF1023" s="15" t="s">
        <v>8118</v>
      </c>
      <c r="AG1023" s="16">
        <v>1</v>
      </c>
      <c r="AH1023" s="15" t="s">
        <v>8119</v>
      </c>
      <c r="AI1023" s="15" t="s">
        <v>78</v>
      </c>
      <c r="AJ1023" s="15">
        <v>10187.2861328</v>
      </c>
      <c r="AK1023" s="15">
        <v>423.724021462</v>
      </c>
      <c r="AL1023" s="15">
        <v>3093744.8629899998</v>
      </c>
      <c r="AM1023" s="15">
        <v>1424743.7437700001</v>
      </c>
      <c r="AN1023" s="14"/>
      <c r="AO1023" s="14"/>
      <c r="AP1023" s="19">
        <v>31700</v>
      </c>
      <c r="AQ1023" s="19">
        <v>69000</v>
      </c>
      <c r="AR1023" s="19">
        <v>0</v>
      </c>
      <c r="AS1023" s="19">
        <v>0</v>
      </c>
      <c r="AT1023" s="19">
        <f t="shared" si="224"/>
        <v>100700</v>
      </c>
      <c r="AU1023" s="19">
        <v>45000</v>
      </c>
      <c r="AV1023" s="19">
        <v>3000</v>
      </c>
      <c r="AW1023" s="19">
        <v>19495</v>
      </c>
      <c r="AX1023" s="19">
        <v>0</v>
      </c>
      <c r="AY1023" s="20">
        <f t="shared" si="213"/>
        <v>67495</v>
      </c>
      <c r="AZ1023" s="19">
        <f t="shared" si="214"/>
        <v>33205</v>
      </c>
      <c r="BA1023" s="21">
        <v>1.4712000000000001</v>
      </c>
      <c r="BB1023" s="21">
        <v>2.0617000000000001</v>
      </c>
      <c r="BC1023" s="22"/>
      <c r="BD1023" s="19">
        <v>1007</v>
      </c>
      <c r="BE1023" s="19">
        <f t="shared" si="220"/>
        <v>488.51196000000004</v>
      </c>
      <c r="BF1023" s="19">
        <f t="shared" si="221"/>
        <v>684.58748500000002</v>
      </c>
      <c r="BG1023" s="23">
        <v>3.4819999999999997E-2</v>
      </c>
      <c r="BH1023" s="23">
        <f t="shared" si="222"/>
        <v>3.4819999999999997E-2</v>
      </c>
      <c r="BI1023" s="19">
        <v>17.009986447199999</v>
      </c>
      <c r="BJ1023" s="19">
        <v>23.8373362277</v>
      </c>
      <c r="BK1023" s="19">
        <f t="shared" si="217"/>
        <v>471.50197355280005</v>
      </c>
      <c r="BL1023" s="19">
        <f t="shared" si="217"/>
        <v>660.75014877230001</v>
      </c>
      <c r="BM1023" s="19">
        <v>0</v>
      </c>
      <c r="BN1023" s="19">
        <v>0</v>
      </c>
      <c r="BO1023" s="19">
        <f t="shared" si="219"/>
        <v>0</v>
      </c>
      <c r="BP1023" s="24">
        <f t="shared" si="218"/>
        <v>471.50197355280005</v>
      </c>
      <c r="BQ1023" s="24">
        <f t="shared" si="218"/>
        <v>660.75014877230001</v>
      </c>
      <c r="BR1023" s="24">
        <f t="shared" si="223"/>
        <v>189.24817521949996</v>
      </c>
    </row>
    <row r="1024" spans="1:71" s="25" customFormat="1" ht="14.25" x14ac:dyDescent="0.2">
      <c r="A1024" s="14">
        <v>1366</v>
      </c>
      <c r="B1024" s="14"/>
      <c r="C1024" s="15"/>
      <c r="D1024" s="16">
        <v>12658</v>
      </c>
      <c r="E1024" s="15" t="s">
        <v>8120</v>
      </c>
      <c r="F1024" s="15" t="s">
        <v>8121</v>
      </c>
      <c r="G1024" s="17" t="s">
        <v>8122</v>
      </c>
      <c r="H1024" s="17" t="s">
        <v>8123</v>
      </c>
      <c r="I1024" s="17" t="s">
        <v>86</v>
      </c>
      <c r="J1024" s="15" t="s">
        <v>8124</v>
      </c>
      <c r="K1024" s="15" t="s">
        <v>2069</v>
      </c>
      <c r="L1024" s="18" t="s">
        <v>8125</v>
      </c>
      <c r="M1024" s="15" t="s">
        <v>7650</v>
      </c>
      <c r="N1024" s="15" t="s">
        <v>7651</v>
      </c>
      <c r="O1024" s="16">
        <v>510</v>
      </c>
      <c r="P1024" s="15" t="s">
        <v>118</v>
      </c>
      <c r="Q1024" s="15">
        <v>30000</v>
      </c>
      <c r="R1024" s="15">
        <v>93000</v>
      </c>
      <c r="S1024" s="15">
        <v>123000</v>
      </c>
      <c r="T1024" s="15">
        <v>0.21</v>
      </c>
      <c r="U1024" s="15" t="s">
        <v>3335</v>
      </c>
      <c r="V1024" s="15" t="s">
        <v>76</v>
      </c>
      <c r="W1024" s="16">
        <v>1</v>
      </c>
      <c r="X1024" s="16">
        <v>0</v>
      </c>
      <c r="Y1024" s="15">
        <v>9412</v>
      </c>
      <c r="Z1024" s="15">
        <v>0.216</v>
      </c>
      <c r="AA1024" s="15" t="s">
        <v>8075</v>
      </c>
      <c r="AB1024" s="15" t="s">
        <v>8076</v>
      </c>
      <c r="AC1024" s="15">
        <v>0</v>
      </c>
      <c r="AD1024" s="15"/>
      <c r="AE1024" s="15" t="s">
        <v>956</v>
      </c>
      <c r="AF1024" s="15" t="s">
        <v>8126</v>
      </c>
      <c r="AG1024" s="16">
        <v>1</v>
      </c>
      <c r="AH1024" s="15" t="s">
        <v>8127</v>
      </c>
      <c r="AI1024" s="15" t="s">
        <v>78</v>
      </c>
      <c r="AJ1024" s="15">
        <v>9411.7285156300004</v>
      </c>
      <c r="AK1024" s="15">
        <v>404.44282793000002</v>
      </c>
      <c r="AL1024" s="15">
        <v>3093740.06097</v>
      </c>
      <c r="AM1024" s="15">
        <v>1424817.36944</v>
      </c>
      <c r="AN1024" s="14"/>
      <c r="AO1024" s="14"/>
      <c r="AP1024" s="19">
        <v>30000</v>
      </c>
      <c r="AQ1024" s="19">
        <v>87900</v>
      </c>
      <c r="AR1024" s="19">
        <v>0</v>
      </c>
      <c r="AS1024" s="19">
        <v>0</v>
      </c>
      <c r="AT1024" s="19">
        <f t="shared" si="224"/>
        <v>117900</v>
      </c>
      <c r="AU1024" s="19">
        <v>45000</v>
      </c>
      <c r="AV1024" s="19">
        <v>3000</v>
      </c>
      <c r="AW1024" s="19">
        <v>25515</v>
      </c>
      <c r="AX1024" s="19">
        <v>12480</v>
      </c>
      <c r="AY1024" s="20">
        <f t="shared" ref="AY1024:AY1039" si="225">SUM(AU1024:AX1024)</f>
        <v>85995</v>
      </c>
      <c r="AZ1024" s="19">
        <f t="shared" ref="AZ1024:AZ1039" si="226">AT1024-AY1024</f>
        <v>31905</v>
      </c>
      <c r="BA1024" s="21">
        <v>1.4712000000000001</v>
      </c>
      <c r="BB1024" s="21">
        <v>2.0617000000000001</v>
      </c>
      <c r="BC1024" s="22"/>
      <c r="BD1024" s="19">
        <v>1179</v>
      </c>
      <c r="BE1024" s="19">
        <f t="shared" si="220"/>
        <v>469.38636000000002</v>
      </c>
      <c r="BF1024" s="19">
        <f t="shared" si="221"/>
        <v>657.78538500000002</v>
      </c>
      <c r="BG1024" s="23">
        <v>3.4819999999999997E-2</v>
      </c>
      <c r="BH1024" s="23">
        <f t="shared" si="222"/>
        <v>3.4819999999999997E-2</v>
      </c>
      <c r="BI1024" s="19">
        <v>16.344033055200001</v>
      </c>
      <c r="BJ1024" s="19">
        <v>22.904087105699997</v>
      </c>
      <c r="BK1024" s="19">
        <f t="shared" si="217"/>
        <v>453.04232694480004</v>
      </c>
      <c r="BL1024" s="19">
        <f t="shared" si="217"/>
        <v>634.88129789430002</v>
      </c>
      <c r="BM1024" s="19">
        <v>0</v>
      </c>
      <c r="BN1024" s="19">
        <v>0</v>
      </c>
      <c r="BO1024" s="19">
        <f t="shared" si="219"/>
        <v>0</v>
      </c>
      <c r="BP1024" s="24">
        <f t="shared" si="218"/>
        <v>453.04232694480004</v>
      </c>
      <c r="BQ1024" s="24">
        <f t="shared" si="218"/>
        <v>634.88129789430002</v>
      </c>
      <c r="BR1024" s="24">
        <f t="shared" si="223"/>
        <v>181.83897094949998</v>
      </c>
    </row>
    <row r="1025" spans="1:71" s="25" customFormat="1" ht="14.25" x14ac:dyDescent="0.2">
      <c r="A1025" s="14">
        <v>1367</v>
      </c>
      <c r="B1025" s="14"/>
      <c r="C1025" s="15" t="s">
        <v>8128</v>
      </c>
      <c r="D1025" s="16">
        <v>52</v>
      </c>
      <c r="E1025" s="15" t="s">
        <v>8129</v>
      </c>
      <c r="F1025" s="15" t="s">
        <v>8128</v>
      </c>
      <c r="G1025" s="17" t="s">
        <v>8130</v>
      </c>
      <c r="H1025" s="17" t="s">
        <v>8131</v>
      </c>
      <c r="I1025" s="17" t="s">
        <v>86</v>
      </c>
      <c r="J1025" s="15" t="s">
        <v>8132</v>
      </c>
      <c r="K1025" s="15" t="s">
        <v>3629</v>
      </c>
      <c r="L1025" s="18" t="s">
        <v>8133</v>
      </c>
      <c r="M1025" s="15" t="s">
        <v>7650</v>
      </c>
      <c r="N1025" s="15" t="s">
        <v>7651</v>
      </c>
      <c r="O1025" s="16">
        <v>510</v>
      </c>
      <c r="P1025" s="15" t="s">
        <v>118</v>
      </c>
      <c r="Q1025" s="15">
        <v>29400</v>
      </c>
      <c r="R1025" s="15">
        <v>78600</v>
      </c>
      <c r="S1025" s="15">
        <v>108000</v>
      </c>
      <c r="T1025" s="15">
        <v>0.21</v>
      </c>
      <c r="U1025" s="15" t="s">
        <v>3335</v>
      </c>
      <c r="V1025" s="15" t="s">
        <v>76</v>
      </c>
      <c r="W1025" s="16">
        <v>1</v>
      </c>
      <c r="X1025" s="16">
        <v>0</v>
      </c>
      <c r="Y1025" s="15">
        <v>9060</v>
      </c>
      <c r="Z1025" s="15">
        <v>0.20799999999999999</v>
      </c>
      <c r="AA1025" s="15" t="s">
        <v>8075</v>
      </c>
      <c r="AB1025" s="15" t="s">
        <v>8076</v>
      </c>
      <c r="AC1025" s="15">
        <v>0</v>
      </c>
      <c r="AD1025" s="15"/>
      <c r="AE1025" s="15" t="s">
        <v>956</v>
      </c>
      <c r="AF1025" s="15" t="s">
        <v>8134</v>
      </c>
      <c r="AG1025" s="16">
        <v>1</v>
      </c>
      <c r="AH1025" s="15" t="s">
        <v>8135</v>
      </c>
      <c r="AI1025" s="15" t="s">
        <v>78</v>
      </c>
      <c r="AJ1025" s="15">
        <v>9060.4907226600008</v>
      </c>
      <c r="AK1025" s="15">
        <v>394.354195285</v>
      </c>
      <c r="AL1025" s="15">
        <v>3093736.94778</v>
      </c>
      <c r="AM1025" s="15">
        <v>1424890.48153</v>
      </c>
      <c r="AN1025" s="14"/>
      <c r="AO1025" s="14"/>
      <c r="AP1025" s="19">
        <v>29400</v>
      </c>
      <c r="AQ1025" s="19">
        <v>80500</v>
      </c>
      <c r="AR1025" s="19">
        <v>0</v>
      </c>
      <c r="AS1025" s="19">
        <v>0</v>
      </c>
      <c r="AT1025" s="19">
        <f t="shared" si="224"/>
        <v>109900</v>
      </c>
      <c r="AU1025" s="19">
        <v>45000</v>
      </c>
      <c r="AV1025" s="19">
        <v>0</v>
      </c>
      <c r="AW1025" s="19">
        <v>22715</v>
      </c>
      <c r="AX1025" s="19">
        <v>12480</v>
      </c>
      <c r="AY1025" s="20">
        <f t="shared" si="225"/>
        <v>80195</v>
      </c>
      <c r="AZ1025" s="19">
        <f t="shared" si="226"/>
        <v>29705</v>
      </c>
      <c r="BA1025" s="21">
        <v>1.4712000000000001</v>
      </c>
      <c r="BB1025" s="21">
        <v>2.0617000000000001</v>
      </c>
      <c r="BC1025" s="22"/>
      <c r="BD1025" s="19">
        <v>1099</v>
      </c>
      <c r="BE1025" s="19">
        <f t="shared" si="220"/>
        <v>437.01996000000003</v>
      </c>
      <c r="BF1025" s="19">
        <f t="shared" si="221"/>
        <v>612.42798500000004</v>
      </c>
      <c r="BG1025" s="23">
        <v>3.4819999999999997E-2</v>
      </c>
      <c r="BH1025" s="23">
        <f t="shared" si="222"/>
        <v>3.4819999999999997E-2</v>
      </c>
      <c r="BI1025" s="19">
        <v>15.2170350072</v>
      </c>
      <c r="BJ1025" s="19">
        <v>21.324742437699999</v>
      </c>
      <c r="BK1025" s="19">
        <f t="shared" si="217"/>
        <v>421.8029249928</v>
      </c>
      <c r="BL1025" s="19">
        <f t="shared" si="217"/>
        <v>591.10324256230001</v>
      </c>
      <c r="BM1025" s="19">
        <v>0</v>
      </c>
      <c r="BN1025" s="19">
        <v>0</v>
      </c>
      <c r="BO1025" s="19">
        <f t="shared" si="219"/>
        <v>0</v>
      </c>
      <c r="BP1025" s="24">
        <f t="shared" si="218"/>
        <v>421.8029249928</v>
      </c>
      <c r="BQ1025" s="24">
        <f t="shared" si="218"/>
        <v>591.10324256230001</v>
      </c>
      <c r="BR1025" s="24">
        <f t="shared" si="223"/>
        <v>169.30031756950001</v>
      </c>
      <c r="BS1025" s="25" t="s">
        <v>1141</v>
      </c>
    </row>
    <row r="1026" spans="1:71" s="25" customFormat="1" ht="13.5" customHeight="1" x14ac:dyDescent="0.2">
      <c r="A1026" s="14">
        <v>1368</v>
      </c>
      <c r="B1026" s="14"/>
      <c r="C1026" s="15"/>
      <c r="D1026" s="16">
        <v>7569</v>
      </c>
      <c r="E1026" s="15" t="s">
        <v>8136</v>
      </c>
      <c r="F1026" s="15" t="s">
        <v>8137</v>
      </c>
      <c r="G1026" s="17" t="s">
        <v>8138</v>
      </c>
      <c r="H1026" s="17" t="s">
        <v>8139</v>
      </c>
      <c r="I1026" s="17" t="s">
        <v>86</v>
      </c>
      <c r="J1026" s="15" t="s">
        <v>8140</v>
      </c>
      <c r="K1026" s="15" t="s">
        <v>8141</v>
      </c>
      <c r="L1026" s="18" t="s">
        <v>8142</v>
      </c>
      <c r="M1026" s="15" t="s">
        <v>7650</v>
      </c>
      <c r="N1026" s="15" t="s">
        <v>7651</v>
      </c>
      <c r="O1026" s="16">
        <v>510</v>
      </c>
      <c r="P1026" s="15" t="s">
        <v>118</v>
      </c>
      <c r="Q1026" s="15">
        <v>37600</v>
      </c>
      <c r="R1026" s="15">
        <v>100500</v>
      </c>
      <c r="S1026" s="15">
        <v>138100</v>
      </c>
      <c r="T1026" s="15">
        <v>0.26</v>
      </c>
      <c r="U1026" s="15" t="s">
        <v>3335</v>
      </c>
      <c r="V1026" s="15" t="s">
        <v>76</v>
      </c>
      <c r="W1026" s="16">
        <v>1</v>
      </c>
      <c r="X1026" s="16">
        <v>0</v>
      </c>
      <c r="Y1026" s="15">
        <v>11611</v>
      </c>
      <c r="Z1026" s="15">
        <v>0.26700000000000002</v>
      </c>
      <c r="AA1026" s="15" t="s">
        <v>8075</v>
      </c>
      <c r="AB1026" s="15" t="s">
        <v>8076</v>
      </c>
      <c r="AC1026" s="15">
        <v>0</v>
      </c>
      <c r="AD1026" s="15"/>
      <c r="AE1026" s="15" t="s">
        <v>298</v>
      </c>
      <c r="AF1026" s="15" t="s">
        <v>8143</v>
      </c>
      <c r="AG1026" s="16">
        <v>1</v>
      </c>
      <c r="AH1026" s="15" t="s">
        <v>8144</v>
      </c>
      <c r="AI1026" s="15" t="s">
        <v>78</v>
      </c>
      <c r="AJ1026" s="15">
        <v>11611.2480469</v>
      </c>
      <c r="AK1026" s="15">
        <v>434.35027982899999</v>
      </c>
      <c r="AL1026" s="15">
        <v>3093735.4142999998</v>
      </c>
      <c r="AM1026" s="15">
        <v>1424974.7867000001</v>
      </c>
      <c r="AN1026" s="14"/>
      <c r="AO1026" s="14"/>
      <c r="AP1026" s="19">
        <v>37600</v>
      </c>
      <c r="AQ1026" s="19">
        <v>95000</v>
      </c>
      <c r="AR1026" s="19">
        <v>0</v>
      </c>
      <c r="AS1026" s="19">
        <v>0</v>
      </c>
      <c r="AT1026" s="19">
        <f t="shared" si="224"/>
        <v>132600</v>
      </c>
      <c r="AU1026" s="19">
        <v>45000</v>
      </c>
      <c r="AV1026" s="19">
        <v>3000</v>
      </c>
      <c r="AW1026" s="19">
        <v>30660</v>
      </c>
      <c r="AX1026" s="19">
        <v>0</v>
      </c>
      <c r="AY1026" s="20">
        <f t="shared" si="225"/>
        <v>78660</v>
      </c>
      <c r="AZ1026" s="19">
        <f t="shared" si="226"/>
        <v>53940</v>
      </c>
      <c r="BA1026" s="21">
        <v>1.4712000000000001</v>
      </c>
      <c r="BB1026" s="21">
        <v>2.0617000000000001</v>
      </c>
      <c r="BC1026" s="22"/>
      <c r="BD1026" s="19">
        <v>1326</v>
      </c>
      <c r="BE1026" s="19">
        <f t="shared" si="220"/>
        <v>793.56528000000003</v>
      </c>
      <c r="BF1026" s="19">
        <f t="shared" si="221"/>
        <v>1112.08098</v>
      </c>
      <c r="BG1026" s="23">
        <v>3.4819999999999997E-2</v>
      </c>
      <c r="BH1026" s="23">
        <f t="shared" si="222"/>
        <v>3.4819999999999997E-2</v>
      </c>
      <c r="BI1026" s="19">
        <v>27.6319430496</v>
      </c>
      <c r="BJ1026" s="19">
        <v>38.722659723599996</v>
      </c>
      <c r="BK1026" s="19">
        <f t="shared" si="217"/>
        <v>765.93333695040008</v>
      </c>
      <c r="BL1026" s="19">
        <f t="shared" si="217"/>
        <v>1073.3583202764</v>
      </c>
      <c r="BM1026" s="19">
        <v>0</v>
      </c>
      <c r="BN1026" s="19">
        <v>0</v>
      </c>
      <c r="BO1026" s="19">
        <f t="shared" si="219"/>
        <v>0</v>
      </c>
      <c r="BP1026" s="24">
        <f t="shared" si="218"/>
        <v>765.93333695040008</v>
      </c>
      <c r="BQ1026" s="24">
        <f t="shared" si="218"/>
        <v>1073.3583202764</v>
      </c>
      <c r="BR1026" s="24">
        <f t="shared" si="223"/>
        <v>307.42498332599996</v>
      </c>
    </row>
    <row r="1027" spans="1:71" s="25" customFormat="1" ht="14.25" x14ac:dyDescent="0.2">
      <c r="A1027" s="14">
        <v>1369</v>
      </c>
      <c r="B1027" s="14"/>
      <c r="C1027" s="15"/>
      <c r="D1027" s="16">
        <v>2334</v>
      </c>
      <c r="E1027" s="15" t="s">
        <v>8145</v>
      </c>
      <c r="F1027" s="15" t="s">
        <v>8146</v>
      </c>
      <c r="G1027" s="17" t="s">
        <v>8147</v>
      </c>
      <c r="H1027" s="17" t="s">
        <v>8148</v>
      </c>
      <c r="I1027" s="17" t="s">
        <v>86</v>
      </c>
      <c r="J1027" s="15" t="s">
        <v>8149</v>
      </c>
      <c r="K1027" s="15" t="s">
        <v>8150</v>
      </c>
      <c r="L1027" s="18" t="s">
        <v>8151</v>
      </c>
      <c r="M1027" s="15" t="s">
        <v>7650</v>
      </c>
      <c r="N1027" s="15" t="s">
        <v>7651</v>
      </c>
      <c r="O1027" s="16">
        <v>510</v>
      </c>
      <c r="P1027" s="15" t="s">
        <v>118</v>
      </c>
      <c r="Q1027" s="15">
        <v>37600</v>
      </c>
      <c r="R1027" s="15">
        <v>82900</v>
      </c>
      <c r="S1027" s="15">
        <v>120500</v>
      </c>
      <c r="T1027" s="15">
        <v>0.26</v>
      </c>
      <c r="U1027" s="15" t="s">
        <v>3335</v>
      </c>
      <c r="V1027" s="15" t="s">
        <v>76</v>
      </c>
      <c r="W1027" s="16">
        <v>1</v>
      </c>
      <c r="X1027" s="16">
        <v>0</v>
      </c>
      <c r="Y1027" s="15">
        <v>11394</v>
      </c>
      <c r="Z1027" s="15">
        <v>0.26200000000000001</v>
      </c>
      <c r="AA1027" s="15" t="s">
        <v>8075</v>
      </c>
      <c r="AB1027" s="15" t="s">
        <v>8076</v>
      </c>
      <c r="AC1027" s="15">
        <v>0</v>
      </c>
      <c r="AD1027" s="15"/>
      <c r="AE1027" s="15" t="s">
        <v>211</v>
      </c>
      <c r="AF1027" s="15" t="s">
        <v>8152</v>
      </c>
      <c r="AG1027" s="16">
        <v>1</v>
      </c>
      <c r="AH1027" s="15" t="s">
        <v>8153</v>
      </c>
      <c r="AI1027" s="15" t="s">
        <v>78</v>
      </c>
      <c r="AJ1027" s="15">
        <v>11394.0644531</v>
      </c>
      <c r="AK1027" s="15">
        <v>430.572768967</v>
      </c>
      <c r="AL1027" s="15">
        <v>3093730.48422</v>
      </c>
      <c r="AM1027" s="15">
        <v>1425121.20303</v>
      </c>
      <c r="AN1027" s="14"/>
      <c r="AO1027" s="14"/>
      <c r="AP1027" s="19">
        <v>37600</v>
      </c>
      <c r="AQ1027" s="19">
        <v>78400</v>
      </c>
      <c r="AR1027" s="19">
        <v>0</v>
      </c>
      <c r="AS1027" s="19">
        <v>0</v>
      </c>
      <c r="AT1027" s="19">
        <f t="shared" si="224"/>
        <v>116000</v>
      </c>
      <c r="AU1027" s="19">
        <v>45000</v>
      </c>
      <c r="AV1027" s="19">
        <v>3000</v>
      </c>
      <c r="AW1027" s="19">
        <v>24850</v>
      </c>
      <c r="AX1027" s="19">
        <v>0</v>
      </c>
      <c r="AY1027" s="20">
        <f t="shared" si="225"/>
        <v>72850</v>
      </c>
      <c r="AZ1027" s="19">
        <f t="shared" si="226"/>
        <v>43150</v>
      </c>
      <c r="BA1027" s="21">
        <v>1.4712000000000001</v>
      </c>
      <c r="BB1027" s="21">
        <v>2.0617000000000001</v>
      </c>
      <c r="BC1027" s="22"/>
      <c r="BD1027" s="19">
        <v>1160</v>
      </c>
      <c r="BE1027" s="19">
        <f t="shared" si="220"/>
        <v>634.82280000000003</v>
      </c>
      <c r="BF1027" s="19">
        <f t="shared" si="221"/>
        <v>889.62355000000002</v>
      </c>
      <c r="BG1027" s="23">
        <v>3.4819999999999997E-2</v>
      </c>
      <c r="BH1027" s="23">
        <f t="shared" si="222"/>
        <v>3.4819999999999997E-2</v>
      </c>
      <c r="BI1027" s="19">
        <v>22.104529895999999</v>
      </c>
      <c r="BJ1027" s="19">
        <v>30.976692010999997</v>
      </c>
      <c r="BK1027" s="19">
        <f t="shared" si="217"/>
        <v>612.718270104</v>
      </c>
      <c r="BL1027" s="19">
        <f t="shared" si="217"/>
        <v>858.64685798900007</v>
      </c>
      <c r="BM1027" s="19">
        <v>0</v>
      </c>
      <c r="BN1027" s="19">
        <v>0</v>
      </c>
      <c r="BO1027" s="19">
        <f t="shared" si="219"/>
        <v>0</v>
      </c>
      <c r="BP1027" s="24">
        <f t="shared" si="218"/>
        <v>612.718270104</v>
      </c>
      <c r="BQ1027" s="24">
        <f t="shared" si="218"/>
        <v>858.64685798900007</v>
      </c>
      <c r="BR1027" s="24">
        <f t="shared" si="223"/>
        <v>245.92858788500007</v>
      </c>
    </row>
    <row r="1028" spans="1:71" s="25" customFormat="1" ht="14.25" x14ac:dyDescent="0.2">
      <c r="A1028" s="14">
        <v>1370</v>
      </c>
      <c r="B1028" s="14"/>
      <c r="C1028" s="15" t="s">
        <v>176</v>
      </c>
      <c r="D1028" s="16">
        <v>27611</v>
      </c>
      <c r="E1028" s="15" t="s">
        <v>8154</v>
      </c>
      <c r="F1028" s="15" t="s">
        <v>8155</v>
      </c>
      <c r="G1028" s="17" t="s">
        <v>8156</v>
      </c>
      <c r="H1028" s="17" t="s">
        <v>8157</v>
      </c>
      <c r="I1028" s="17" t="s">
        <v>205</v>
      </c>
      <c r="J1028" s="15" t="s">
        <v>8158</v>
      </c>
      <c r="K1028" s="15" t="s">
        <v>86</v>
      </c>
      <c r="L1028" s="18" t="s">
        <v>8159</v>
      </c>
      <c r="M1028" s="15" t="s">
        <v>7650</v>
      </c>
      <c r="N1028" s="15" t="s">
        <v>7651</v>
      </c>
      <c r="O1028" s="16">
        <v>510</v>
      </c>
      <c r="P1028" s="15" t="s">
        <v>118</v>
      </c>
      <c r="Q1028" s="15">
        <v>31200</v>
      </c>
      <c r="R1028" s="15">
        <v>114200</v>
      </c>
      <c r="S1028" s="15">
        <v>145400</v>
      </c>
      <c r="T1028" s="15">
        <v>0.22</v>
      </c>
      <c r="U1028" s="15" t="s">
        <v>3335</v>
      </c>
      <c r="V1028" s="15" t="s">
        <v>76</v>
      </c>
      <c r="W1028" s="16">
        <v>1</v>
      </c>
      <c r="X1028" s="16">
        <v>1</v>
      </c>
      <c r="Y1028" s="15">
        <v>9480</v>
      </c>
      <c r="Z1028" s="15">
        <v>0.218</v>
      </c>
      <c r="AA1028" s="15" t="s">
        <v>8075</v>
      </c>
      <c r="AB1028" s="15" t="s">
        <v>8076</v>
      </c>
      <c r="AC1028" s="15">
        <v>112500</v>
      </c>
      <c r="AD1028" s="26">
        <v>41654</v>
      </c>
      <c r="AE1028" s="15" t="s">
        <v>617</v>
      </c>
      <c r="AF1028" s="15" t="s">
        <v>8160</v>
      </c>
      <c r="AG1028" s="16">
        <v>1</v>
      </c>
      <c r="AH1028" s="15" t="s">
        <v>8161</v>
      </c>
      <c r="AI1028" s="15" t="s">
        <v>78</v>
      </c>
      <c r="AJ1028" s="15">
        <v>9479.8681640600007</v>
      </c>
      <c r="AK1028" s="15">
        <v>399.072530067</v>
      </c>
      <c r="AL1028" s="15">
        <v>3093729.6146300002</v>
      </c>
      <c r="AM1028" s="15">
        <v>1425207.0746200001</v>
      </c>
      <c r="AN1028" s="14"/>
      <c r="AO1028" s="14"/>
      <c r="AP1028" s="19">
        <v>31200</v>
      </c>
      <c r="AQ1028" s="19">
        <v>108000</v>
      </c>
      <c r="AR1028" s="19">
        <v>0</v>
      </c>
      <c r="AS1028" s="19">
        <v>0</v>
      </c>
      <c r="AT1028" s="19">
        <f t="shared" si="224"/>
        <v>139200</v>
      </c>
      <c r="AU1028" s="19">
        <v>45000</v>
      </c>
      <c r="AV1028" s="19">
        <v>0</v>
      </c>
      <c r="AW1028" s="19">
        <v>32970</v>
      </c>
      <c r="AX1028" s="19">
        <v>0</v>
      </c>
      <c r="AY1028" s="20">
        <f t="shared" si="225"/>
        <v>77970</v>
      </c>
      <c r="AZ1028" s="19">
        <f t="shared" si="226"/>
        <v>61230</v>
      </c>
      <c r="BA1028" s="21">
        <v>1.4712000000000001</v>
      </c>
      <c r="BB1028" s="21">
        <v>2.0617000000000001</v>
      </c>
      <c r="BC1028" s="22"/>
      <c r="BD1028" s="19">
        <v>1392</v>
      </c>
      <c r="BE1028" s="19">
        <f t="shared" si="220"/>
        <v>900.81575999999995</v>
      </c>
      <c r="BF1028" s="19">
        <f t="shared" si="221"/>
        <v>1262.3789099999999</v>
      </c>
      <c r="BG1028" s="23">
        <v>3.4819999999999997E-2</v>
      </c>
      <c r="BH1028" s="23">
        <f t="shared" si="222"/>
        <v>3.4819999999999997E-2</v>
      </c>
      <c r="BI1028" s="19">
        <v>31.366404763199995</v>
      </c>
      <c r="BJ1028" s="19">
        <v>43.956033646199991</v>
      </c>
      <c r="BK1028" s="19">
        <f t="shared" si="217"/>
        <v>869.44935523679999</v>
      </c>
      <c r="BL1028" s="19">
        <f t="shared" si="217"/>
        <v>1218.4228763537999</v>
      </c>
      <c r="BM1028" s="19">
        <v>0</v>
      </c>
      <c r="BN1028" s="19">
        <v>0</v>
      </c>
      <c r="BO1028" s="19">
        <f t="shared" si="219"/>
        <v>0</v>
      </c>
      <c r="BP1028" s="24">
        <f t="shared" si="218"/>
        <v>869.44935523679999</v>
      </c>
      <c r="BQ1028" s="24">
        <f t="shared" si="218"/>
        <v>1218.4228763537999</v>
      </c>
      <c r="BR1028" s="24">
        <f t="shared" si="223"/>
        <v>348.9735211169999</v>
      </c>
    </row>
    <row r="1029" spans="1:71" s="25" customFormat="1" ht="14.25" x14ac:dyDescent="0.2">
      <c r="A1029" s="14">
        <v>1371</v>
      </c>
      <c r="B1029" s="14"/>
      <c r="C1029" s="15" t="s">
        <v>8162</v>
      </c>
      <c r="D1029" s="16">
        <v>22272</v>
      </c>
      <c r="E1029" s="15" t="s">
        <v>8163</v>
      </c>
      <c r="F1029" s="15" t="s">
        <v>8162</v>
      </c>
      <c r="G1029" s="17" t="s">
        <v>8164</v>
      </c>
      <c r="H1029" s="17" t="s">
        <v>8165</v>
      </c>
      <c r="I1029" s="17" t="s">
        <v>86</v>
      </c>
      <c r="J1029" s="15" t="s">
        <v>8166</v>
      </c>
      <c r="K1029" s="15" t="s">
        <v>634</v>
      </c>
      <c r="L1029" s="18" t="s">
        <v>8167</v>
      </c>
      <c r="M1029" s="15" t="s">
        <v>7650</v>
      </c>
      <c r="N1029" s="15" t="s">
        <v>7651</v>
      </c>
      <c r="O1029" s="16">
        <v>510</v>
      </c>
      <c r="P1029" s="15" t="s">
        <v>118</v>
      </c>
      <c r="Q1029" s="15">
        <v>28800</v>
      </c>
      <c r="R1029" s="15">
        <v>87200</v>
      </c>
      <c r="S1029" s="15">
        <v>116000</v>
      </c>
      <c r="T1029" s="15">
        <v>0.2</v>
      </c>
      <c r="U1029" s="15" t="s">
        <v>3335</v>
      </c>
      <c r="V1029" s="15" t="s">
        <v>76</v>
      </c>
      <c r="W1029" s="16">
        <v>1</v>
      </c>
      <c r="X1029" s="16">
        <v>1</v>
      </c>
      <c r="Y1029" s="15">
        <v>8751</v>
      </c>
      <c r="Z1029" s="15">
        <v>0.20100000000000001</v>
      </c>
      <c r="AA1029" s="15" t="s">
        <v>8075</v>
      </c>
      <c r="AB1029" s="15" t="s">
        <v>8076</v>
      </c>
      <c r="AC1029" s="15">
        <v>111000</v>
      </c>
      <c r="AD1029" s="26">
        <v>42174</v>
      </c>
      <c r="AE1029" s="15" t="s">
        <v>243</v>
      </c>
      <c r="AF1029" s="15" t="s">
        <v>8168</v>
      </c>
      <c r="AG1029" s="16">
        <v>1</v>
      </c>
      <c r="AH1029" s="15" t="s">
        <v>8169</v>
      </c>
      <c r="AI1029" s="15" t="s">
        <v>78</v>
      </c>
      <c r="AJ1029" s="15">
        <v>8750.5620117199996</v>
      </c>
      <c r="AK1029" s="15">
        <v>387.07126399100002</v>
      </c>
      <c r="AL1029" s="15">
        <v>3093728.8548400002</v>
      </c>
      <c r="AM1029" s="15">
        <v>1425282.07118</v>
      </c>
      <c r="AN1029" s="14"/>
      <c r="AO1029" s="14"/>
      <c r="AP1029" s="19">
        <v>28800</v>
      </c>
      <c r="AQ1029" s="19">
        <v>84800</v>
      </c>
      <c r="AR1029" s="19">
        <v>0</v>
      </c>
      <c r="AS1029" s="19">
        <v>0</v>
      </c>
      <c r="AT1029" s="19">
        <f t="shared" si="224"/>
        <v>113600</v>
      </c>
      <c r="AU1029" s="19">
        <v>45000</v>
      </c>
      <c r="AV1029" s="19">
        <v>3000</v>
      </c>
      <c r="AW1029" s="19">
        <v>24010</v>
      </c>
      <c r="AX1029" s="19">
        <v>12480</v>
      </c>
      <c r="AY1029" s="20">
        <f t="shared" si="225"/>
        <v>84490</v>
      </c>
      <c r="AZ1029" s="19">
        <f t="shared" si="226"/>
        <v>29110</v>
      </c>
      <c r="BA1029" s="21">
        <v>1.4712000000000001</v>
      </c>
      <c r="BB1029" s="21">
        <v>2.0617000000000001</v>
      </c>
      <c r="BC1029" s="22"/>
      <c r="BD1029" s="19">
        <v>1136</v>
      </c>
      <c r="BE1029" s="19">
        <f t="shared" si="220"/>
        <v>428.26632000000006</v>
      </c>
      <c r="BF1029" s="19">
        <f t="shared" si="221"/>
        <v>600.16087000000005</v>
      </c>
      <c r="BG1029" s="23">
        <v>3.4819999999999997E-2</v>
      </c>
      <c r="BH1029" s="23">
        <f t="shared" si="222"/>
        <v>3.4819999999999997E-2</v>
      </c>
      <c r="BI1029" s="19">
        <v>14.912233262400001</v>
      </c>
      <c r="BJ1029" s="19">
        <v>20.8976014934</v>
      </c>
      <c r="BK1029" s="19">
        <f t="shared" si="217"/>
        <v>413.35408673760008</v>
      </c>
      <c r="BL1029" s="19">
        <f t="shared" si="217"/>
        <v>579.26326850660007</v>
      </c>
      <c r="BM1029" s="19">
        <v>0</v>
      </c>
      <c r="BN1029" s="19">
        <v>0</v>
      </c>
      <c r="BO1029" s="19">
        <f t="shared" si="219"/>
        <v>0</v>
      </c>
      <c r="BP1029" s="24">
        <f t="shared" si="218"/>
        <v>413.35408673760008</v>
      </c>
      <c r="BQ1029" s="24">
        <f t="shared" si="218"/>
        <v>579.26326850660007</v>
      </c>
      <c r="BR1029" s="24">
        <f t="shared" si="223"/>
        <v>165.90918176899999</v>
      </c>
      <c r="BS1029" s="25" t="s">
        <v>1141</v>
      </c>
    </row>
    <row r="1030" spans="1:71" s="25" customFormat="1" ht="14.25" x14ac:dyDescent="0.2">
      <c r="A1030" s="14">
        <v>1372</v>
      </c>
      <c r="B1030" s="14"/>
      <c r="C1030" s="15"/>
      <c r="D1030" s="16">
        <v>21956</v>
      </c>
      <c r="E1030" s="15" t="s">
        <v>8170</v>
      </c>
      <c r="F1030" s="15" t="s">
        <v>8171</v>
      </c>
      <c r="G1030" s="17" t="s">
        <v>8172</v>
      </c>
      <c r="H1030" s="17" t="s">
        <v>8173</v>
      </c>
      <c r="I1030" s="17" t="s">
        <v>86</v>
      </c>
      <c r="J1030" s="15" t="s">
        <v>8174</v>
      </c>
      <c r="K1030" s="15" t="s">
        <v>2292</v>
      </c>
      <c r="L1030" s="18" t="s">
        <v>8175</v>
      </c>
      <c r="M1030" s="15" t="s">
        <v>7650</v>
      </c>
      <c r="N1030" s="15" t="s">
        <v>7651</v>
      </c>
      <c r="O1030" s="16">
        <v>510</v>
      </c>
      <c r="P1030" s="15" t="s">
        <v>118</v>
      </c>
      <c r="Q1030" s="15">
        <v>28800</v>
      </c>
      <c r="R1030" s="15">
        <v>83500</v>
      </c>
      <c r="S1030" s="15">
        <v>112300</v>
      </c>
      <c r="T1030" s="15">
        <v>0.2</v>
      </c>
      <c r="U1030" s="15" t="s">
        <v>3335</v>
      </c>
      <c r="V1030" s="15" t="s">
        <v>76</v>
      </c>
      <c r="W1030" s="16">
        <v>1</v>
      </c>
      <c r="X1030" s="16">
        <v>1</v>
      </c>
      <c r="Y1030" s="15">
        <v>8749</v>
      </c>
      <c r="Z1030" s="15">
        <v>0.20100000000000001</v>
      </c>
      <c r="AA1030" s="15" t="s">
        <v>7652</v>
      </c>
      <c r="AB1030" s="15" t="s">
        <v>7653</v>
      </c>
      <c r="AC1030" s="15">
        <v>118000</v>
      </c>
      <c r="AD1030" s="26">
        <v>42473</v>
      </c>
      <c r="AE1030" s="15" t="s">
        <v>137</v>
      </c>
      <c r="AF1030" s="15" t="s">
        <v>8176</v>
      </c>
      <c r="AG1030" s="16">
        <v>1</v>
      </c>
      <c r="AH1030" s="15" t="s">
        <v>8177</v>
      </c>
      <c r="AI1030" s="15" t="s">
        <v>78</v>
      </c>
      <c r="AJ1030" s="15">
        <v>8749.4228515600007</v>
      </c>
      <c r="AK1030" s="15">
        <v>387.038466524</v>
      </c>
      <c r="AL1030" s="15">
        <v>3093728.1174099999</v>
      </c>
      <c r="AM1030" s="15">
        <v>1425354.0660300001</v>
      </c>
      <c r="AN1030" s="14"/>
      <c r="AO1030" s="14"/>
      <c r="AP1030" s="19">
        <v>28800</v>
      </c>
      <c r="AQ1030" s="19">
        <v>79000</v>
      </c>
      <c r="AR1030" s="19">
        <v>0</v>
      </c>
      <c r="AS1030" s="19">
        <v>0</v>
      </c>
      <c r="AT1030" s="19">
        <f t="shared" si="224"/>
        <v>107800</v>
      </c>
      <c r="AU1030" s="19">
        <v>45000</v>
      </c>
      <c r="AV1030" s="19">
        <v>3000</v>
      </c>
      <c r="AW1030" s="19">
        <v>21980</v>
      </c>
      <c r="AX1030" s="19">
        <v>0</v>
      </c>
      <c r="AY1030" s="20">
        <f t="shared" si="225"/>
        <v>69980</v>
      </c>
      <c r="AZ1030" s="19">
        <f t="shared" si="226"/>
        <v>37820</v>
      </c>
      <c r="BA1030" s="21">
        <v>1.4712000000000001</v>
      </c>
      <c r="BB1030" s="21">
        <v>2.0617000000000001</v>
      </c>
      <c r="BC1030" s="22"/>
      <c r="BD1030" s="19">
        <v>1078</v>
      </c>
      <c r="BE1030" s="19">
        <f t="shared" si="220"/>
        <v>556.40783999999996</v>
      </c>
      <c r="BF1030" s="19">
        <f t="shared" si="221"/>
        <v>779.73494000000005</v>
      </c>
      <c r="BG1030" s="23">
        <v>3.4819999999999997E-2</v>
      </c>
      <c r="BH1030" s="23">
        <f t="shared" si="222"/>
        <v>3.4819999999999997E-2</v>
      </c>
      <c r="BI1030" s="19">
        <v>19.374120988799998</v>
      </c>
      <c r="BJ1030" s="19">
        <v>27.1503706108</v>
      </c>
      <c r="BK1030" s="19">
        <f t="shared" si="217"/>
        <v>537.03371901119999</v>
      </c>
      <c r="BL1030" s="19">
        <f t="shared" si="217"/>
        <v>752.58456938920006</v>
      </c>
      <c r="BM1030" s="19">
        <v>0</v>
      </c>
      <c r="BN1030" s="19">
        <v>0</v>
      </c>
      <c r="BO1030" s="19">
        <f t="shared" si="219"/>
        <v>0</v>
      </c>
      <c r="BP1030" s="24">
        <f t="shared" si="218"/>
        <v>537.03371901119999</v>
      </c>
      <c r="BQ1030" s="24">
        <f t="shared" si="218"/>
        <v>752.58456938920006</v>
      </c>
      <c r="BR1030" s="24">
        <f t="shared" si="223"/>
        <v>215.55085037800006</v>
      </c>
    </row>
    <row r="1031" spans="1:71" s="25" customFormat="1" ht="14.25" x14ac:dyDescent="0.2">
      <c r="A1031" s="14">
        <v>1373</v>
      </c>
      <c r="B1031" s="14"/>
      <c r="C1031" s="15"/>
      <c r="D1031" s="16">
        <v>8180</v>
      </c>
      <c r="E1031" s="15" t="s">
        <v>8178</v>
      </c>
      <c r="F1031" s="15" t="s">
        <v>8179</v>
      </c>
      <c r="G1031" s="17" t="s">
        <v>8180</v>
      </c>
      <c r="H1031" s="17" t="s">
        <v>8181</v>
      </c>
      <c r="I1031" s="17" t="s">
        <v>86</v>
      </c>
      <c r="J1031" s="15" t="s">
        <v>8181</v>
      </c>
      <c r="K1031" s="15" t="s">
        <v>8182</v>
      </c>
      <c r="L1031" s="18" t="s">
        <v>8183</v>
      </c>
      <c r="M1031" s="15" t="s">
        <v>7650</v>
      </c>
      <c r="N1031" s="15" t="s">
        <v>7651</v>
      </c>
      <c r="O1031" s="16">
        <v>510</v>
      </c>
      <c r="P1031" s="15" t="s">
        <v>118</v>
      </c>
      <c r="Q1031" s="15">
        <v>28800</v>
      </c>
      <c r="R1031" s="15">
        <v>79900</v>
      </c>
      <c r="S1031" s="15">
        <v>108700</v>
      </c>
      <c r="T1031" s="15">
        <v>8</v>
      </c>
      <c r="U1031" s="15" t="s">
        <v>3335</v>
      </c>
      <c r="V1031" s="15" t="s">
        <v>76</v>
      </c>
      <c r="W1031" s="16">
        <v>1</v>
      </c>
      <c r="X1031" s="16">
        <v>0</v>
      </c>
      <c r="Y1031" s="15">
        <v>8748</v>
      </c>
      <c r="Z1031" s="15">
        <v>0.20100000000000001</v>
      </c>
      <c r="AA1031" s="15" t="s">
        <v>7652</v>
      </c>
      <c r="AB1031" s="15" t="s">
        <v>7653</v>
      </c>
      <c r="AC1031" s="15">
        <v>0</v>
      </c>
      <c r="AD1031" s="15"/>
      <c r="AE1031" s="15" t="s">
        <v>137</v>
      </c>
      <c r="AF1031" s="15" t="s">
        <v>8184</v>
      </c>
      <c r="AG1031" s="16">
        <v>1</v>
      </c>
      <c r="AH1031" s="15" t="s">
        <v>8185</v>
      </c>
      <c r="AI1031" s="15" t="s">
        <v>78</v>
      </c>
      <c r="AJ1031" s="15">
        <v>8748.1689453100007</v>
      </c>
      <c r="AK1031" s="15">
        <v>387.00365571100002</v>
      </c>
      <c r="AL1031" s="15">
        <v>3093727.3796000001</v>
      </c>
      <c r="AM1031" s="15">
        <v>1425426.06473</v>
      </c>
      <c r="AN1031" s="14"/>
      <c r="AO1031" s="14"/>
      <c r="AP1031" s="19">
        <v>28800</v>
      </c>
      <c r="AQ1031" s="19">
        <v>75000</v>
      </c>
      <c r="AR1031" s="19">
        <v>0</v>
      </c>
      <c r="AS1031" s="19">
        <v>500</v>
      </c>
      <c r="AT1031" s="19">
        <f t="shared" si="224"/>
        <v>104300</v>
      </c>
      <c r="AU1031" s="19">
        <v>45000</v>
      </c>
      <c r="AV1031" s="19">
        <v>3000</v>
      </c>
      <c r="AW1031" s="19">
        <v>20580</v>
      </c>
      <c r="AX1031" s="19">
        <v>24960</v>
      </c>
      <c r="AY1031" s="20">
        <f t="shared" si="225"/>
        <v>93540</v>
      </c>
      <c r="AZ1031" s="19">
        <f t="shared" si="226"/>
        <v>10760</v>
      </c>
      <c r="BA1031" s="21">
        <v>1.4712000000000001</v>
      </c>
      <c r="BB1031" s="21">
        <v>2.0617000000000001</v>
      </c>
      <c r="BC1031" s="22"/>
      <c r="BD1031" s="19">
        <v>1053</v>
      </c>
      <c r="BE1031" s="19">
        <f t="shared" si="220"/>
        <v>158.30112</v>
      </c>
      <c r="BF1031" s="19">
        <f t="shared" si="221"/>
        <v>221.83892</v>
      </c>
      <c r="BG1031" s="23">
        <v>3.4819999999999997E-2</v>
      </c>
      <c r="BH1031" s="23">
        <f t="shared" si="222"/>
        <v>3.4819999999999997E-2</v>
      </c>
      <c r="BI1031" s="19">
        <v>5.2559090783999993</v>
      </c>
      <c r="BJ1031" s="19">
        <v>7.3654892243999992</v>
      </c>
      <c r="BK1031" s="19">
        <f t="shared" si="217"/>
        <v>153.04521092159999</v>
      </c>
      <c r="BL1031" s="19">
        <f t="shared" si="217"/>
        <v>214.47343077560001</v>
      </c>
      <c r="BM1031" s="19">
        <v>0</v>
      </c>
      <c r="BN1031" s="19">
        <v>0</v>
      </c>
      <c r="BO1031" s="19">
        <f t="shared" si="219"/>
        <v>0</v>
      </c>
      <c r="BP1031" s="24">
        <f t="shared" si="218"/>
        <v>153.04521092159999</v>
      </c>
      <c r="BQ1031" s="24">
        <f t="shared" si="218"/>
        <v>214.47343077560001</v>
      </c>
      <c r="BR1031" s="24">
        <f t="shared" si="223"/>
        <v>61.428219854000019</v>
      </c>
    </row>
    <row r="1032" spans="1:71" s="25" customFormat="1" ht="14.25" x14ac:dyDescent="0.2">
      <c r="A1032" s="14">
        <v>1374</v>
      </c>
      <c r="B1032" s="14"/>
      <c r="C1032" s="15" t="s">
        <v>8186</v>
      </c>
      <c r="D1032" s="16">
        <v>27092</v>
      </c>
      <c r="E1032" s="15" t="s">
        <v>8187</v>
      </c>
      <c r="F1032" s="15" t="s">
        <v>8186</v>
      </c>
      <c r="G1032" s="17" t="s">
        <v>8188</v>
      </c>
      <c r="H1032" s="17" t="s">
        <v>8189</v>
      </c>
      <c r="I1032" s="17" t="s">
        <v>86</v>
      </c>
      <c r="J1032" s="15" t="s">
        <v>8190</v>
      </c>
      <c r="K1032" s="15" t="s">
        <v>1019</v>
      </c>
      <c r="L1032" s="18" t="s">
        <v>8191</v>
      </c>
      <c r="M1032" s="15" t="s">
        <v>7650</v>
      </c>
      <c r="N1032" s="15" t="s">
        <v>7651</v>
      </c>
      <c r="O1032" s="16">
        <v>510</v>
      </c>
      <c r="P1032" s="15" t="s">
        <v>118</v>
      </c>
      <c r="Q1032" s="15">
        <v>28800</v>
      </c>
      <c r="R1032" s="15">
        <v>88800</v>
      </c>
      <c r="S1032" s="15">
        <v>117600</v>
      </c>
      <c r="T1032" s="15">
        <v>0.2</v>
      </c>
      <c r="U1032" s="15" t="s">
        <v>3335</v>
      </c>
      <c r="V1032" s="15" t="s">
        <v>76</v>
      </c>
      <c r="W1032" s="16">
        <v>1</v>
      </c>
      <c r="X1032" s="16">
        <v>0</v>
      </c>
      <c r="Y1032" s="15">
        <v>8748</v>
      </c>
      <c r="Z1032" s="15">
        <v>0.20100000000000001</v>
      </c>
      <c r="AA1032" s="15" t="s">
        <v>7652</v>
      </c>
      <c r="AB1032" s="15" t="s">
        <v>7653</v>
      </c>
      <c r="AC1032" s="15">
        <v>0</v>
      </c>
      <c r="AD1032" s="15"/>
      <c r="AE1032" s="15" t="s">
        <v>363</v>
      </c>
      <c r="AF1032" s="15" t="s">
        <v>8192</v>
      </c>
      <c r="AG1032" s="16">
        <v>1</v>
      </c>
      <c r="AH1032" s="15" t="s">
        <v>8193</v>
      </c>
      <c r="AI1032" s="15" t="s">
        <v>78</v>
      </c>
      <c r="AJ1032" s="15">
        <v>8748.1772460899992</v>
      </c>
      <c r="AK1032" s="15">
        <v>387.00365568799998</v>
      </c>
      <c r="AL1032" s="15">
        <v>3093726.6505700001</v>
      </c>
      <c r="AM1032" s="15">
        <v>1425498.06186</v>
      </c>
      <c r="AN1032" s="14"/>
      <c r="AO1032" s="14"/>
      <c r="AP1032" s="19">
        <v>28800</v>
      </c>
      <c r="AQ1032" s="19">
        <v>86300</v>
      </c>
      <c r="AR1032" s="19">
        <v>0</v>
      </c>
      <c r="AS1032" s="19">
        <v>0</v>
      </c>
      <c r="AT1032" s="19">
        <f t="shared" si="224"/>
        <v>115100</v>
      </c>
      <c r="AU1032" s="19">
        <v>45000</v>
      </c>
      <c r="AV1032" s="19">
        <v>3000</v>
      </c>
      <c r="AW1032" s="19">
        <v>24535</v>
      </c>
      <c r="AX1032" s="19">
        <v>0</v>
      </c>
      <c r="AY1032" s="20">
        <f t="shared" si="225"/>
        <v>72535</v>
      </c>
      <c r="AZ1032" s="19">
        <f t="shared" si="226"/>
        <v>42565</v>
      </c>
      <c r="BA1032" s="21">
        <v>1.4712000000000001</v>
      </c>
      <c r="BB1032" s="21">
        <v>2.0617000000000001</v>
      </c>
      <c r="BC1032" s="22"/>
      <c r="BD1032" s="19">
        <v>1151</v>
      </c>
      <c r="BE1032" s="19">
        <f t="shared" si="220"/>
        <v>626.21627999999998</v>
      </c>
      <c r="BF1032" s="19">
        <f t="shared" si="221"/>
        <v>877.56260499999996</v>
      </c>
      <c r="BG1032" s="23">
        <v>3.4819999999999997E-2</v>
      </c>
      <c r="BH1032" s="23">
        <f t="shared" si="222"/>
        <v>3.4819999999999997E-2</v>
      </c>
      <c r="BI1032" s="19">
        <v>21.804850869599996</v>
      </c>
      <c r="BJ1032" s="19">
        <v>30.556729906099996</v>
      </c>
      <c r="BK1032" s="19">
        <f t="shared" si="217"/>
        <v>604.41142913039994</v>
      </c>
      <c r="BL1032" s="19">
        <f t="shared" si="217"/>
        <v>847.00587509389993</v>
      </c>
      <c r="BM1032" s="19">
        <v>0</v>
      </c>
      <c r="BN1032" s="19">
        <v>0</v>
      </c>
      <c r="BO1032" s="19">
        <f t="shared" si="219"/>
        <v>0</v>
      </c>
      <c r="BP1032" s="24">
        <f t="shared" si="218"/>
        <v>604.41142913039994</v>
      </c>
      <c r="BQ1032" s="24">
        <f t="shared" si="218"/>
        <v>847.00587509389993</v>
      </c>
      <c r="BR1032" s="24">
        <f t="shared" si="223"/>
        <v>242.59444596349999</v>
      </c>
    </row>
    <row r="1033" spans="1:71" s="25" customFormat="1" ht="14.25" x14ac:dyDescent="0.2">
      <c r="A1033" s="14">
        <v>1375</v>
      </c>
      <c r="B1033" s="14"/>
      <c r="C1033" s="15" t="s">
        <v>8194</v>
      </c>
      <c r="D1033" s="16">
        <v>25022</v>
      </c>
      <c r="E1033" s="15" t="s">
        <v>8195</v>
      </c>
      <c r="F1033" s="15" t="s">
        <v>8194</v>
      </c>
      <c r="G1033" s="17" t="s">
        <v>8196</v>
      </c>
      <c r="H1033" s="17" t="s">
        <v>8197</v>
      </c>
      <c r="I1033" s="17" t="s">
        <v>86</v>
      </c>
      <c r="J1033" s="15" t="s">
        <v>8198</v>
      </c>
      <c r="K1033" s="15" t="s">
        <v>6940</v>
      </c>
      <c r="L1033" s="18" t="s">
        <v>8199</v>
      </c>
      <c r="M1033" s="15" t="s">
        <v>7650</v>
      </c>
      <c r="N1033" s="15" t="s">
        <v>7651</v>
      </c>
      <c r="O1033" s="16">
        <v>510</v>
      </c>
      <c r="P1033" s="15" t="s">
        <v>118</v>
      </c>
      <c r="Q1033" s="15">
        <v>28800</v>
      </c>
      <c r="R1033" s="15">
        <v>65000</v>
      </c>
      <c r="S1033" s="15">
        <v>93800</v>
      </c>
      <c r="T1033" s="15">
        <v>0.2</v>
      </c>
      <c r="U1033" s="15" t="s">
        <v>3335</v>
      </c>
      <c r="V1033" s="15" t="s">
        <v>76</v>
      </c>
      <c r="W1033" s="16">
        <v>1</v>
      </c>
      <c r="X1033" s="16">
        <v>0</v>
      </c>
      <c r="Y1033" s="15">
        <v>8748</v>
      </c>
      <c r="Z1033" s="15">
        <v>0.20100000000000001</v>
      </c>
      <c r="AA1033" s="15" t="s">
        <v>7652</v>
      </c>
      <c r="AB1033" s="15" t="s">
        <v>7653</v>
      </c>
      <c r="AC1033" s="15">
        <v>0</v>
      </c>
      <c r="AD1033" s="15"/>
      <c r="AE1033" s="15" t="s">
        <v>211</v>
      </c>
      <c r="AF1033" s="15" t="s">
        <v>8200</v>
      </c>
      <c r="AG1033" s="16">
        <v>1</v>
      </c>
      <c r="AH1033" s="15" t="s">
        <v>8201</v>
      </c>
      <c r="AI1033" s="15" t="s">
        <v>78</v>
      </c>
      <c r="AJ1033" s="15">
        <v>8748.1372070300004</v>
      </c>
      <c r="AK1033" s="15">
        <v>387.00299958199997</v>
      </c>
      <c r="AL1033" s="15">
        <v>3093725.9213999999</v>
      </c>
      <c r="AM1033" s="15">
        <v>1425570.0589600001</v>
      </c>
      <c r="AN1033" s="14"/>
      <c r="AO1033" s="14"/>
      <c r="AP1033" s="19">
        <v>28800</v>
      </c>
      <c r="AQ1033" s="19">
        <v>61500</v>
      </c>
      <c r="AR1033" s="19">
        <v>0</v>
      </c>
      <c r="AS1033" s="19">
        <v>0</v>
      </c>
      <c r="AT1033" s="19">
        <f t="shared" si="224"/>
        <v>90300</v>
      </c>
      <c r="AU1033" s="19">
        <v>45000</v>
      </c>
      <c r="AV1033" s="19">
        <v>3000</v>
      </c>
      <c r="AW1033" s="19">
        <v>15855</v>
      </c>
      <c r="AX1033" s="19">
        <v>12480</v>
      </c>
      <c r="AY1033" s="20">
        <f t="shared" si="225"/>
        <v>76335</v>
      </c>
      <c r="AZ1033" s="19">
        <f t="shared" si="226"/>
        <v>13965</v>
      </c>
      <c r="BA1033" s="21">
        <v>1.4712000000000001</v>
      </c>
      <c r="BB1033" s="21">
        <v>2.0617000000000001</v>
      </c>
      <c r="BC1033" s="22"/>
      <c r="BD1033" s="19">
        <v>903</v>
      </c>
      <c r="BE1033" s="19">
        <f t="shared" si="220"/>
        <v>205.45308000000003</v>
      </c>
      <c r="BF1033" s="19">
        <f t="shared" si="221"/>
        <v>287.916405</v>
      </c>
      <c r="BG1033" s="23">
        <v>3.4819999999999997E-2</v>
      </c>
      <c r="BH1033" s="23">
        <f t="shared" si="222"/>
        <v>3.4819999999999997E-2</v>
      </c>
      <c r="BI1033" s="19">
        <v>7.1538762456000002</v>
      </c>
      <c r="BJ1033" s="19">
        <v>10.025249222099999</v>
      </c>
      <c r="BK1033" s="19">
        <f t="shared" si="217"/>
        <v>198.29920375440003</v>
      </c>
      <c r="BL1033" s="19">
        <f t="shared" si="217"/>
        <v>277.8911557779</v>
      </c>
      <c r="BM1033" s="19">
        <v>0</v>
      </c>
      <c r="BN1033" s="19">
        <v>0</v>
      </c>
      <c r="BO1033" s="19">
        <f t="shared" si="219"/>
        <v>0</v>
      </c>
      <c r="BP1033" s="24">
        <f t="shared" si="218"/>
        <v>198.29920375440003</v>
      </c>
      <c r="BQ1033" s="24">
        <f t="shared" si="218"/>
        <v>277.8911557779</v>
      </c>
      <c r="BR1033" s="24">
        <f t="shared" si="223"/>
        <v>79.591952023499971</v>
      </c>
    </row>
    <row r="1034" spans="1:71" s="25" customFormat="1" ht="14.25" x14ac:dyDescent="0.2">
      <c r="A1034" s="14">
        <v>1376</v>
      </c>
      <c r="B1034" s="14"/>
      <c r="C1034" s="15"/>
      <c r="D1034" s="16">
        <v>18981</v>
      </c>
      <c r="E1034" s="15" t="s">
        <v>8202</v>
      </c>
      <c r="F1034" s="15" t="s">
        <v>8203</v>
      </c>
      <c r="G1034" s="17" t="s">
        <v>8204</v>
      </c>
      <c r="H1034" s="17" t="s">
        <v>8205</v>
      </c>
      <c r="I1034" s="17" t="s">
        <v>86</v>
      </c>
      <c r="J1034" s="15" t="s">
        <v>8205</v>
      </c>
      <c r="K1034" s="15" t="s">
        <v>6502</v>
      </c>
      <c r="L1034" s="18" t="s">
        <v>8206</v>
      </c>
      <c r="M1034" s="15" t="s">
        <v>7650</v>
      </c>
      <c r="N1034" s="15" t="s">
        <v>7651</v>
      </c>
      <c r="O1034" s="16">
        <v>510</v>
      </c>
      <c r="P1034" s="15" t="s">
        <v>118</v>
      </c>
      <c r="Q1034" s="15">
        <v>28800</v>
      </c>
      <c r="R1034" s="15">
        <v>101600</v>
      </c>
      <c r="S1034" s="15">
        <v>130400</v>
      </c>
      <c r="T1034" s="15">
        <v>0.2</v>
      </c>
      <c r="U1034" s="15" t="s">
        <v>3335</v>
      </c>
      <c r="V1034" s="15" t="s">
        <v>76</v>
      </c>
      <c r="W1034" s="16">
        <v>1</v>
      </c>
      <c r="X1034" s="16">
        <v>1</v>
      </c>
      <c r="Y1034" s="15">
        <v>8748</v>
      </c>
      <c r="Z1034" s="15">
        <v>0.20100000000000001</v>
      </c>
      <c r="AA1034" s="15" t="s">
        <v>7652</v>
      </c>
      <c r="AB1034" s="15" t="s">
        <v>7653</v>
      </c>
      <c r="AC1034" s="15">
        <v>101000</v>
      </c>
      <c r="AD1034" s="26">
        <v>39668</v>
      </c>
      <c r="AE1034" s="15" t="s">
        <v>147</v>
      </c>
      <c r="AF1034" s="15" t="s">
        <v>8207</v>
      </c>
      <c r="AG1034" s="16">
        <v>1</v>
      </c>
      <c r="AH1034" s="15" t="s">
        <v>8208</v>
      </c>
      <c r="AI1034" s="15" t="s">
        <v>78</v>
      </c>
      <c r="AJ1034" s="15">
        <v>8748.1894531300004</v>
      </c>
      <c r="AK1034" s="15">
        <v>387.00398044999997</v>
      </c>
      <c r="AL1034" s="15">
        <v>3093725.1923199999</v>
      </c>
      <c r="AM1034" s="15">
        <v>1425642.05602</v>
      </c>
      <c r="AN1034" s="14"/>
      <c r="AO1034" s="14"/>
      <c r="AP1034" s="19">
        <v>28800</v>
      </c>
      <c r="AQ1034" s="19">
        <v>97900</v>
      </c>
      <c r="AR1034" s="19">
        <v>0</v>
      </c>
      <c r="AS1034" s="19">
        <v>900</v>
      </c>
      <c r="AT1034" s="19">
        <f t="shared" si="224"/>
        <v>127600</v>
      </c>
      <c r="AU1034" s="19">
        <v>45000</v>
      </c>
      <c r="AV1034" s="19">
        <v>3000</v>
      </c>
      <c r="AW1034" s="19">
        <v>28595</v>
      </c>
      <c r="AX1034" s="19">
        <v>0</v>
      </c>
      <c r="AY1034" s="20">
        <f t="shared" si="225"/>
        <v>76595</v>
      </c>
      <c r="AZ1034" s="19">
        <f t="shared" si="226"/>
        <v>51005</v>
      </c>
      <c r="BA1034" s="21">
        <v>1.4712000000000001</v>
      </c>
      <c r="BB1034" s="21">
        <v>2.0617000000000001</v>
      </c>
      <c r="BC1034" s="22"/>
      <c r="BD1034" s="19">
        <v>1294</v>
      </c>
      <c r="BE1034" s="19">
        <f t="shared" si="220"/>
        <v>750.38556000000005</v>
      </c>
      <c r="BF1034" s="19">
        <f t="shared" si="221"/>
        <v>1051.5700850000001</v>
      </c>
      <c r="BG1034" s="23">
        <v>3.4819999999999997E-2</v>
      </c>
      <c r="BH1034" s="23">
        <f t="shared" si="222"/>
        <v>3.4819999999999997E-2</v>
      </c>
      <c r="BI1034" s="19">
        <v>25.667380543199997</v>
      </c>
      <c r="BJ1034" s="19">
        <v>35.9695748137</v>
      </c>
      <c r="BK1034" s="19">
        <f t="shared" si="217"/>
        <v>724.71817945680004</v>
      </c>
      <c r="BL1034" s="19">
        <f t="shared" si="217"/>
        <v>1015.6005101863001</v>
      </c>
      <c r="BM1034" s="19">
        <v>0</v>
      </c>
      <c r="BN1034" s="19">
        <v>0</v>
      </c>
      <c r="BO1034" s="19">
        <f t="shared" si="219"/>
        <v>0</v>
      </c>
      <c r="BP1034" s="24">
        <f t="shared" si="218"/>
        <v>724.71817945680004</v>
      </c>
      <c r="BQ1034" s="24">
        <f t="shared" si="218"/>
        <v>1015.6005101863001</v>
      </c>
      <c r="BR1034" s="24">
        <f t="shared" si="223"/>
        <v>290.88233072950004</v>
      </c>
    </row>
    <row r="1035" spans="1:71" s="25" customFormat="1" ht="14.25" x14ac:dyDescent="0.2">
      <c r="A1035" s="14">
        <v>1377</v>
      </c>
      <c r="B1035" s="14"/>
      <c r="C1035" s="15"/>
      <c r="D1035" s="16">
        <v>13494</v>
      </c>
      <c r="E1035" s="15" t="s">
        <v>8209</v>
      </c>
      <c r="F1035" s="15" t="s">
        <v>8210</v>
      </c>
      <c r="G1035" s="17" t="s">
        <v>8211</v>
      </c>
      <c r="H1035" s="17" t="s">
        <v>8212</v>
      </c>
      <c r="I1035" s="17" t="s">
        <v>86</v>
      </c>
      <c r="J1035" s="15" t="s">
        <v>8213</v>
      </c>
      <c r="K1035" s="15" t="s">
        <v>6660</v>
      </c>
      <c r="L1035" s="18" t="s">
        <v>8214</v>
      </c>
      <c r="M1035" s="15" t="s">
        <v>7650</v>
      </c>
      <c r="N1035" s="15" t="s">
        <v>7651</v>
      </c>
      <c r="O1035" s="16">
        <v>510</v>
      </c>
      <c r="P1035" s="15" t="s">
        <v>118</v>
      </c>
      <c r="Q1035" s="15">
        <v>28800</v>
      </c>
      <c r="R1035" s="15">
        <v>82600</v>
      </c>
      <c r="S1035" s="15">
        <v>111400</v>
      </c>
      <c r="T1035" s="15">
        <v>0.2</v>
      </c>
      <c r="U1035" s="15" t="s">
        <v>3335</v>
      </c>
      <c r="V1035" s="15" t="s">
        <v>76</v>
      </c>
      <c r="W1035" s="16">
        <v>1</v>
      </c>
      <c r="X1035" s="16">
        <v>1</v>
      </c>
      <c r="Y1035" s="15">
        <v>8748</v>
      </c>
      <c r="Z1035" s="15">
        <v>0.20100000000000001</v>
      </c>
      <c r="AA1035" s="15" t="s">
        <v>7652</v>
      </c>
      <c r="AB1035" s="15" t="s">
        <v>7653</v>
      </c>
      <c r="AC1035" s="15">
        <v>0</v>
      </c>
      <c r="AD1035" s="26">
        <v>37121</v>
      </c>
      <c r="AE1035" s="15" t="s">
        <v>211</v>
      </c>
      <c r="AF1035" s="15" t="s">
        <v>8215</v>
      </c>
      <c r="AG1035" s="16">
        <v>1</v>
      </c>
      <c r="AH1035" s="15" t="s">
        <v>8216</v>
      </c>
      <c r="AI1035" s="15" t="s">
        <v>78</v>
      </c>
      <c r="AJ1035" s="15">
        <v>8748.13671875</v>
      </c>
      <c r="AK1035" s="15">
        <v>387.00299956399999</v>
      </c>
      <c r="AL1035" s="15">
        <v>3093724.46324</v>
      </c>
      <c r="AM1035" s="15">
        <v>1425714.0530699999</v>
      </c>
      <c r="AN1035" s="14"/>
      <c r="AO1035" s="14"/>
      <c r="AP1035" s="19">
        <v>0</v>
      </c>
      <c r="AQ1035" s="19">
        <v>0</v>
      </c>
      <c r="AR1035" s="19">
        <v>28800</v>
      </c>
      <c r="AS1035" s="19">
        <v>80300</v>
      </c>
      <c r="AT1035" s="19">
        <f t="shared" si="224"/>
        <v>109100</v>
      </c>
      <c r="AU1035" s="19">
        <v>0</v>
      </c>
      <c r="AV1035" s="19">
        <v>0</v>
      </c>
      <c r="AW1035" s="19">
        <v>0</v>
      </c>
      <c r="AX1035" s="19">
        <v>12480</v>
      </c>
      <c r="AY1035" s="20">
        <f t="shared" si="225"/>
        <v>12480</v>
      </c>
      <c r="AZ1035" s="19">
        <f t="shared" si="226"/>
        <v>96620</v>
      </c>
      <c r="BA1035" s="21">
        <v>1.4712000000000001</v>
      </c>
      <c r="BB1035" s="21">
        <v>2.0617000000000001</v>
      </c>
      <c r="BC1035" s="22"/>
      <c r="BD1035" s="19">
        <v>2182</v>
      </c>
      <c r="BE1035" s="19">
        <f t="shared" si="220"/>
        <v>1421.4734400000002</v>
      </c>
      <c r="BF1035" s="19">
        <f t="shared" si="221"/>
        <v>1992.0145400000001</v>
      </c>
      <c r="BG1035" s="23">
        <v>3.4819999999999997E-2</v>
      </c>
      <c r="BH1035" s="23">
        <f t="shared" si="222"/>
        <v>3.4819999999999997E-2</v>
      </c>
      <c r="BI1035" s="19">
        <v>0</v>
      </c>
      <c r="BJ1035" s="19">
        <v>0</v>
      </c>
      <c r="BK1035" s="19">
        <f t="shared" si="217"/>
        <v>1421.4734400000002</v>
      </c>
      <c r="BL1035" s="19">
        <f t="shared" si="217"/>
        <v>1992.0145400000001</v>
      </c>
      <c r="BM1035" s="19">
        <v>0</v>
      </c>
      <c r="BN1035" s="19">
        <v>67.314699999999903</v>
      </c>
      <c r="BO1035" s="19">
        <f t="shared" si="219"/>
        <v>67.314699999999903</v>
      </c>
      <c r="BP1035" s="24">
        <f t="shared" si="218"/>
        <v>1421.4734400000002</v>
      </c>
      <c r="BQ1035" s="24">
        <f t="shared" si="218"/>
        <v>1924.6998400000002</v>
      </c>
      <c r="BR1035" s="24">
        <f t="shared" si="223"/>
        <v>503.22640000000001</v>
      </c>
    </row>
    <row r="1036" spans="1:71" s="25" customFormat="1" ht="14.25" x14ac:dyDescent="0.2">
      <c r="A1036" s="14">
        <v>1378</v>
      </c>
      <c r="B1036" s="14"/>
      <c r="C1036" s="15"/>
      <c r="D1036" s="16">
        <v>31119</v>
      </c>
      <c r="E1036" s="15" t="s">
        <v>8217</v>
      </c>
      <c r="F1036" s="15" t="s">
        <v>8218</v>
      </c>
      <c r="G1036" s="17" t="s">
        <v>8219</v>
      </c>
      <c r="H1036" s="17" t="s">
        <v>8220</v>
      </c>
      <c r="I1036" s="17" t="s">
        <v>86</v>
      </c>
      <c r="J1036" s="15" t="s">
        <v>8221</v>
      </c>
      <c r="K1036" s="15" t="s">
        <v>929</v>
      </c>
      <c r="L1036" s="18" t="s">
        <v>8222</v>
      </c>
      <c r="M1036" s="15" t="s">
        <v>7650</v>
      </c>
      <c r="N1036" s="15" t="s">
        <v>7651</v>
      </c>
      <c r="O1036" s="16">
        <v>510</v>
      </c>
      <c r="P1036" s="15" t="s">
        <v>118</v>
      </c>
      <c r="Q1036" s="15">
        <v>28800</v>
      </c>
      <c r="R1036" s="15">
        <v>81600</v>
      </c>
      <c r="S1036" s="15">
        <v>110400</v>
      </c>
      <c r="T1036" s="15">
        <v>0.2</v>
      </c>
      <c r="U1036" s="15" t="s">
        <v>3335</v>
      </c>
      <c r="V1036" s="15" t="s">
        <v>76</v>
      </c>
      <c r="W1036" s="16">
        <v>1</v>
      </c>
      <c r="X1036" s="16">
        <v>1</v>
      </c>
      <c r="Y1036" s="15">
        <v>8748</v>
      </c>
      <c r="Z1036" s="15">
        <v>0.20100000000000001</v>
      </c>
      <c r="AA1036" s="15" t="s">
        <v>7652</v>
      </c>
      <c r="AB1036" s="15" t="s">
        <v>7653</v>
      </c>
      <c r="AC1036" s="15">
        <v>85000</v>
      </c>
      <c r="AD1036" s="26">
        <v>37881</v>
      </c>
      <c r="AE1036" s="15" t="s">
        <v>147</v>
      </c>
      <c r="AF1036" s="15" t="s">
        <v>8223</v>
      </c>
      <c r="AG1036" s="16">
        <v>1</v>
      </c>
      <c r="AH1036" s="15" t="s">
        <v>8224</v>
      </c>
      <c r="AI1036" s="15" t="s">
        <v>78</v>
      </c>
      <c r="AJ1036" s="15">
        <v>8748.1455078100007</v>
      </c>
      <c r="AK1036" s="15">
        <v>387.00299292199998</v>
      </c>
      <c r="AL1036" s="15">
        <v>3093723.7341100001</v>
      </c>
      <c r="AM1036" s="15">
        <v>1425786.0500700001</v>
      </c>
      <c r="AN1036" s="14"/>
      <c r="AO1036" s="14"/>
      <c r="AP1036" s="19">
        <v>28800</v>
      </c>
      <c r="AQ1036" s="19">
        <v>77100</v>
      </c>
      <c r="AR1036" s="19">
        <v>0</v>
      </c>
      <c r="AS1036" s="19">
        <v>0</v>
      </c>
      <c r="AT1036" s="19">
        <f t="shared" si="224"/>
        <v>105900</v>
      </c>
      <c r="AU1036" s="19">
        <v>45000</v>
      </c>
      <c r="AV1036" s="19">
        <v>3000</v>
      </c>
      <c r="AW1036" s="19">
        <v>21315</v>
      </c>
      <c r="AX1036" s="19">
        <v>0</v>
      </c>
      <c r="AY1036" s="20">
        <f t="shared" si="225"/>
        <v>69315</v>
      </c>
      <c r="AZ1036" s="19">
        <f t="shared" si="226"/>
        <v>36585</v>
      </c>
      <c r="BA1036" s="21">
        <v>1.4712000000000001</v>
      </c>
      <c r="BB1036" s="21">
        <v>2.0617000000000001</v>
      </c>
      <c r="BC1036" s="22"/>
      <c r="BD1036" s="19">
        <v>1059</v>
      </c>
      <c r="BE1036" s="19">
        <f t="shared" si="220"/>
        <v>538.23852000000011</v>
      </c>
      <c r="BF1036" s="19">
        <f t="shared" si="221"/>
        <v>754.27294500000005</v>
      </c>
      <c r="BG1036" s="23">
        <v>3.4819999999999997E-2</v>
      </c>
      <c r="BH1036" s="23">
        <f t="shared" si="222"/>
        <v>3.4819999999999997E-2</v>
      </c>
      <c r="BI1036" s="19">
        <v>18.741465266400002</v>
      </c>
      <c r="BJ1036" s="19">
        <v>26.263783944899998</v>
      </c>
      <c r="BK1036" s="19">
        <f t="shared" si="217"/>
        <v>519.49705473360007</v>
      </c>
      <c r="BL1036" s="19">
        <f t="shared" si="217"/>
        <v>728.00916105510009</v>
      </c>
      <c r="BM1036" s="19">
        <v>0</v>
      </c>
      <c r="BN1036" s="19">
        <v>0</v>
      </c>
      <c r="BO1036" s="19">
        <f t="shared" si="219"/>
        <v>0</v>
      </c>
      <c r="BP1036" s="24">
        <f t="shared" si="218"/>
        <v>519.49705473360007</v>
      </c>
      <c r="BQ1036" s="24">
        <f t="shared" si="218"/>
        <v>728.00916105510009</v>
      </c>
      <c r="BR1036" s="24">
        <f t="shared" si="223"/>
        <v>208.51210632150003</v>
      </c>
    </row>
    <row r="1037" spans="1:71" s="25" customFormat="1" ht="14.25" x14ac:dyDescent="0.2">
      <c r="A1037" s="14">
        <v>1379</v>
      </c>
      <c r="B1037" s="14"/>
      <c r="C1037" s="15"/>
      <c r="D1037" s="16">
        <v>10585</v>
      </c>
      <c r="E1037" s="15" t="s">
        <v>8225</v>
      </c>
      <c r="F1037" s="15" t="s">
        <v>8226</v>
      </c>
      <c r="G1037" s="17" t="s">
        <v>8227</v>
      </c>
      <c r="H1037" s="17" t="s">
        <v>8228</v>
      </c>
      <c r="I1037" s="17" t="s">
        <v>86</v>
      </c>
      <c r="J1037" s="15" t="s">
        <v>8229</v>
      </c>
      <c r="K1037" s="15" t="s">
        <v>8230</v>
      </c>
      <c r="L1037" s="18" t="s">
        <v>8231</v>
      </c>
      <c r="M1037" s="15" t="s">
        <v>7650</v>
      </c>
      <c r="N1037" s="15" t="s">
        <v>7651</v>
      </c>
      <c r="O1037" s="16">
        <v>510</v>
      </c>
      <c r="P1037" s="15" t="s">
        <v>118</v>
      </c>
      <c r="Q1037" s="15">
        <v>28800</v>
      </c>
      <c r="R1037" s="15">
        <v>88600</v>
      </c>
      <c r="S1037" s="15">
        <v>117400</v>
      </c>
      <c r="T1037" s="15">
        <v>0.2</v>
      </c>
      <c r="U1037" s="15" t="s">
        <v>3335</v>
      </c>
      <c r="V1037" s="15" t="s">
        <v>76</v>
      </c>
      <c r="W1037" s="16">
        <v>1</v>
      </c>
      <c r="X1037" s="16">
        <v>1</v>
      </c>
      <c r="Y1037" s="15">
        <v>8748</v>
      </c>
      <c r="Z1037" s="15">
        <v>0.20100000000000001</v>
      </c>
      <c r="AA1037" s="15" t="s">
        <v>7652</v>
      </c>
      <c r="AB1037" s="15" t="s">
        <v>7653</v>
      </c>
      <c r="AC1037" s="15">
        <v>103000</v>
      </c>
      <c r="AD1037" s="26">
        <v>38247</v>
      </c>
      <c r="AE1037" s="15" t="s">
        <v>119</v>
      </c>
      <c r="AF1037" s="15" t="s">
        <v>119</v>
      </c>
      <c r="AG1037" s="16">
        <v>1</v>
      </c>
      <c r="AH1037" s="15" t="s">
        <v>8232</v>
      </c>
      <c r="AI1037" s="15" t="s">
        <v>78</v>
      </c>
      <c r="AJ1037" s="15">
        <v>8748.1655273399992</v>
      </c>
      <c r="AK1037" s="15">
        <v>387.00333096000003</v>
      </c>
      <c r="AL1037" s="15">
        <v>3093723.00508</v>
      </c>
      <c r="AM1037" s="15">
        <v>1425858.0472200001</v>
      </c>
      <c r="AN1037" s="14"/>
      <c r="AO1037" s="14"/>
      <c r="AP1037" s="19">
        <v>28800</v>
      </c>
      <c r="AQ1037" s="19">
        <v>86100</v>
      </c>
      <c r="AR1037" s="19">
        <v>0</v>
      </c>
      <c r="AS1037" s="19">
        <v>0</v>
      </c>
      <c r="AT1037" s="19">
        <f t="shared" si="224"/>
        <v>114900</v>
      </c>
      <c r="AU1037" s="19">
        <v>45000</v>
      </c>
      <c r="AV1037" s="19">
        <v>3000</v>
      </c>
      <c r="AW1037" s="19">
        <v>24465</v>
      </c>
      <c r="AX1037" s="19">
        <v>12480</v>
      </c>
      <c r="AY1037" s="20">
        <f t="shared" si="225"/>
        <v>84945</v>
      </c>
      <c r="AZ1037" s="19">
        <f t="shared" si="226"/>
        <v>29955</v>
      </c>
      <c r="BA1037" s="21">
        <v>1.4712000000000001</v>
      </c>
      <c r="BB1037" s="21">
        <v>2.0617000000000001</v>
      </c>
      <c r="BC1037" s="22"/>
      <c r="BD1037" s="19">
        <v>1149</v>
      </c>
      <c r="BE1037" s="19">
        <f t="shared" si="220"/>
        <v>440.69796000000002</v>
      </c>
      <c r="BF1037" s="19">
        <f t="shared" si="221"/>
        <v>617.58223500000008</v>
      </c>
      <c r="BG1037" s="23">
        <v>3.4819999999999997E-2</v>
      </c>
      <c r="BH1037" s="23">
        <f t="shared" si="222"/>
        <v>3.4819999999999997E-2</v>
      </c>
      <c r="BI1037" s="19">
        <v>15.345102967199999</v>
      </c>
      <c r="BJ1037" s="19">
        <v>21.504213422700001</v>
      </c>
      <c r="BK1037" s="19">
        <f t="shared" si="217"/>
        <v>425.35285703280005</v>
      </c>
      <c r="BL1037" s="19">
        <f t="shared" si="217"/>
        <v>596.07802157730009</v>
      </c>
      <c r="BM1037" s="19">
        <v>0</v>
      </c>
      <c r="BN1037" s="19">
        <v>0</v>
      </c>
      <c r="BO1037" s="19">
        <f t="shared" si="219"/>
        <v>0</v>
      </c>
      <c r="BP1037" s="24">
        <f t="shared" si="218"/>
        <v>425.35285703280005</v>
      </c>
      <c r="BQ1037" s="24">
        <f t="shared" si="218"/>
        <v>596.07802157730009</v>
      </c>
      <c r="BR1037" s="24">
        <f t="shared" si="223"/>
        <v>170.72516454450005</v>
      </c>
    </row>
    <row r="1038" spans="1:71" s="25" customFormat="1" ht="14.25" x14ac:dyDescent="0.2">
      <c r="A1038" s="14">
        <v>1380</v>
      </c>
      <c r="B1038" s="14"/>
      <c r="C1038" s="15" t="s">
        <v>8233</v>
      </c>
      <c r="D1038" s="16">
        <v>15064</v>
      </c>
      <c r="E1038" s="15" t="s">
        <v>8234</v>
      </c>
      <c r="F1038" s="15" t="s">
        <v>8233</v>
      </c>
      <c r="G1038" s="17" t="s">
        <v>8235</v>
      </c>
      <c r="H1038" s="17" t="s">
        <v>8236</v>
      </c>
      <c r="I1038" s="17" t="s">
        <v>88</v>
      </c>
      <c r="J1038" s="15" t="s">
        <v>8237</v>
      </c>
      <c r="K1038" s="15" t="s">
        <v>4547</v>
      </c>
      <c r="L1038" s="18" t="s">
        <v>8238</v>
      </c>
      <c r="M1038" s="15" t="s">
        <v>7650</v>
      </c>
      <c r="N1038" s="15" t="s">
        <v>7651</v>
      </c>
      <c r="O1038" s="16">
        <v>510</v>
      </c>
      <c r="P1038" s="15" t="s">
        <v>118</v>
      </c>
      <c r="Q1038" s="15">
        <v>28800</v>
      </c>
      <c r="R1038" s="15">
        <v>61200</v>
      </c>
      <c r="S1038" s="15">
        <v>90000</v>
      </c>
      <c r="T1038" s="15">
        <v>0.2</v>
      </c>
      <c r="U1038" s="15" t="s">
        <v>3335</v>
      </c>
      <c r="V1038" s="15" t="s">
        <v>76</v>
      </c>
      <c r="W1038" s="16">
        <v>1</v>
      </c>
      <c r="X1038" s="16">
        <v>0</v>
      </c>
      <c r="Y1038" s="15">
        <v>8748</v>
      </c>
      <c r="Z1038" s="15">
        <v>0.20100000000000001</v>
      </c>
      <c r="AA1038" s="15" t="s">
        <v>7652</v>
      </c>
      <c r="AB1038" s="15" t="s">
        <v>7653</v>
      </c>
      <c r="AC1038" s="15">
        <v>0</v>
      </c>
      <c r="AD1038" s="15"/>
      <c r="AE1038" s="15" t="s">
        <v>1813</v>
      </c>
      <c r="AF1038" s="15" t="s">
        <v>8239</v>
      </c>
      <c r="AG1038" s="16">
        <v>1</v>
      </c>
      <c r="AH1038" s="15" t="s">
        <v>8240</v>
      </c>
      <c r="AI1038" s="15" t="s">
        <v>78</v>
      </c>
      <c r="AJ1038" s="15">
        <v>8748.1376953100007</v>
      </c>
      <c r="AK1038" s="15">
        <v>387.00299956499998</v>
      </c>
      <c r="AL1038" s="15">
        <v>3093722.2756500002</v>
      </c>
      <c r="AM1038" s="15">
        <v>1425930.0443</v>
      </c>
      <c r="AN1038" s="14"/>
      <c r="AO1038" s="14"/>
      <c r="AP1038" s="19">
        <v>0</v>
      </c>
      <c r="AQ1038" s="19">
        <v>0</v>
      </c>
      <c r="AR1038" s="19">
        <v>28800</v>
      </c>
      <c r="AS1038" s="19">
        <v>62600</v>
      </c>
      <c r="AT1038" s="19">
        <f t="shared" si="224"/>
        <v>91400</v>
      </c>
      <c r="AU1038" s="19">
        <v>0</v>
      </c>
      <c r="AV1038" s="19">
        <v>0</v>
      </c>
      <c r="AW1038" s="19">
        <v>0</v>
      </c>
      <c r="AX1038" s="19">
        <v>0</v>
      </c>
      <c r="AY1038" s="20">
        <f t="shared" si="225"/>
        <v>0</v>
      </c>
      <c r="AZ1038" s="19">
        <f t="shared" si="226"/>
        <v>91400</v>
      </c>
      <c r="BA1038" s="21">
        <v>1.4712000000000001</v>
      </c>
      <c r="BB1038" s="21">
        <v>2.0617000000000001</v>
      </c>
      <c r="BC1038" s="22"/>
      <c r="BD1038" s="19">
        <v>1828</v>
      </c>
      <c r="BE1038" s="19">
        <f t="shared" si="220"/>
        <v>1344.6768</v>
      </c>
      <c r="BF1038" s="19">
        <f t="shared" si="221"/>
        <v>1884.3938000000001</v>
      </c>
      <c r="BG1038" s="23">
        <v>3.4819999999999997E-2</v>
      </c>
      <c r="BH1038" s="23">
        <f t="shared" si="222"/>
        <v>3.4819999999999997E-2</v>
      </c>
      <c r="BI1038" s="19">
        <v>0</v>
      </c>
      <c r="BJ1038" s="19">
        <v>0</v>
      </c>
      <c r="BK1038" s="19">
        <f t="shared" si="217"/>
        <v>1344.6768</v>
      </c>
      <c r="BL1038" s="19">
        <f t="shared" si="217"/>
        <v>1884.3938000000001</v>
      </c>
      <c r="BM1038" s="19">
        <v>0</v>
      </c>
      <c r="BN1038" s="19">
        <v>56.393800000000056</v>
      </c>
      <c r="BO1038" s="19">
        <f t="shared" si="219"/>
        <v>56.393800000000056</v>
      </c>
      <c r="BP1038" s="24">
        <f t="shared" si="218"/>
        <v>1344.6768</v>
      </c>
      <c r="BQ1038" s="24">
        <f t="shared" si="218"/>
        <v>1828</v>
      </c>
      <c r="BR1038" s="24">
        <f t="shared" si="223"/>
        <v>483.32320000000004</v>
      </c>
    </row>
    <row r="1039" spans="1:71" s="25" customFormat="1" ht="14.25" x14ac:dyDescent="0.2">
      <c r="A1039" s="14">
        <v>1381</v>
      </c>
      <c r="B1039" s="14"/>
      <c r="C1039" s="15"/>
      <c r="D1039" s="16">
        <v>24947</v>
      </c>
      <c r="E1039" s="15" t="s">
        <v>8241</v>
      </c>
      <c r="F1039" s="15" t="s">
        <v>8242</v>
      </c>
      <c r="G1039" s="17" t="s">
        <v>8243</v>
      </c>
      <c r="H1039" s="17" t="s">
        <v>8244</v>
      </c>
      <c r="I1039" s="17" t="s">
        <v>8245</v>
      </c>
      <c r="J1039" s="15" t="s">
        <v>8246</v>
      </c>
      <c r="K1039" s="15" t="s">
        <v>8247</v>
      </c>
      <c r="L1039" s="18" t="s">
        <v>8248</v>
      </c>
      <c r="M1039" s="15" t="s">
        <v>7650</v>
      </c>
      <c r="N1039" s="15" t="s">
        <v>7651</v>
      </c>
      <c r="O1039" s="16">
        <v>510</v>
      </c>
      <c r="P1039" s="15" t="s">
        <v>118</v>
      </c>
      <c r="Q1039" s="15">
        <v>28800</v>
      </c>
      <c r="R1039" s="15">
        <v>86000</v>
      </c>
      <c r="S1039" s="15">
        <v>114800</v>
      </c>
      <c r="T1039" s="15">
        <v>0.2</v>
      </c>
      <c r="U1039" s="15" t="s">
        <v>3335</v>
      </c>
      <c r="V1039" s="15" t="s">
        <v>76</v>
      </c>
      <c r="W1039" s="16">
        <v>1</v>
      </c>
      <c r="X1039" s="16">
        <v>1</v>
      </c>
      <c r="Y1039" s="15">
        <v>8748</v>
      </c>
      <c r="Z1039" s="15">
        <v>0.20100000000000001</v>
      </c>
      <c r="AA1039" s="15" t="s">
        <v>7652</v>
      </c>
      <c r="AB1039" s="15" t="s">
        <v>7653</v>
      </c>
      <c r="AC1039" s="15">
        <v>82180.83</v>
      </c>
      <c r="AD1039" s="26">
        <v>41355</v>
      </c>
      <c r="AE1039" s="15" t="s">
        <v>1480</v>
      </c>
      <c r="AF1039" s="15" t="s">
        <v>8249</v>
      </c>
      <c r="AG1039" s="16">
        <v>1</v>
      </c>
      <c r="AH1039" s="15" t="s">
        <v>8250</v>
      </c>
      <c r="AI1039" s="15" t="s">
        <v>78</v>
      </c>
      <c r="AJ1039" s="15">
        <v>8748.1567382800004</v>
      </c>
      <c r="AK1039" s="15">
        <v>387.00332431099997</v>
      </c>
      <c r="AL1039" s="15">
        <v>3093721.5466200002</v>
      </c>
      <c r="AM1039" s="15">
        <v>1426002.04125</v>
      </c>
      <c r="AN1039" s="14"/>
      <c r="AO1039" s="14"/>
      <c r="AP1039" s="19">
        <v>0</v>
      </c>
      <c r="AQ1039" s="19">
        <v>0</v>
      </c>
      <c r="AR1039" s="19">
        <v>28800</v>
      </c>
      <c r="AS1039" s="19">
        <v>81300</v>
      </c>
      <c r="AT1039" s="19">
        <f t="shared" si="224"/>
        <v>110100</v>
      </c>
      <c r="AU1039" s="19">
        <v>0</v>
      </c>
      <c r="AV1039" s="19">
        <v>0</v>
      </c>
      <c r="AW1039" s="19">
        <v>0</v>
      </c>
      <c r="AX1039" s="19">
        <v>0</v>
      </c>
      <c r="AY1039" s="20">
        <f t="shared" si="225"/>
        <v>0</v>
      </c>
      <c r="AZ1039" s="19">
        <f t="shared" si="226"/>
        <v>110100</v>
      </c>
      <c r="BA1039" s="21">
        <v>1.4712000000000001</v>
      </c>
      <c r="BB1039" s="21">
        <v>2.0617000000000001</v>
      </c>
      <c r="BC1039" s="22"/>
      <c r="BD1039" s="19">
        <v>2212</v>
      </c>
      <c r="BE1039" s="19">
        <f t="shared" si="220"/>
        <v>1619.7912000000001</v>
      </c>
      <c r="BF1039" s="19">
        <f t="shared" si="221"/>
        <v>2269.9317000000001</v>
      </c>
      <c r="BG1039" s="23">
        <v>3.4819999999999997E-2</v>
      </c>
      <c r="BH1039" s="23">
        <f t="shared" si="222"/>
        <v>3.4819999999999997E-2</v>
      </c>
      <c r="BI1039" s="19">
        <v>0</v>
      </c>
      <c r="BJ1039" s="19">
        <v>0</v>
      </c>
      <c r="BK1039" s="19">
        <f t="shared" ref="BK1039:BL1039" si="227">BE1039-BI1039</f>
        <v>1619.7912000000001</v>
      </c>
      <c r="BL1039" s="19">
        <f t="shared" si="227"/>
        <v>2269.9317000000001</v>
      </c>
      <c r="BM1039" s="19">
        <v>0</v>
      </c>
      <c r="BN1039" s="19">
        <v>67.314699999999903</v>
      </c>
      <c r="BO1039" s="19">
        <f t="shared" si="219"/>
        <v>67.314699999999903</v>
      </c>
      <c r="BP1039" s="24">
        <f t="shared" ref="BP1039:BQ1039" si="228">BK1039-BM1039</f>
        <v>1619.7912000000001</v>
      </c>
      <c r="BQ1039" s="24">
        <f t="shared" si="228"/>
        <v>2202.6170000000002</v>
      </c>
      <c r="BR1039" s="24">
        <f t="shared" si="223"/>
        <v>582.82580000000007</v>
      </c>
    </row>
    <row r="1040" spans="1:71" s="25" customFormat="1" ht="14.25" x14ac:dyDescent="0.2">
      <c r="A1040" s="14">
        <v>1400</v>
      </c>
      <c r="B1040" s="14"/>
      <c r="C1040" s="15" t="s">
        <v>8254</v>
      </c>
      <c r="D1040" s="16">
        <v>36945</v>
      </c>
      <c r="E1040" s="15" t="s">
        <v>8259</v>
      </c>
      <c r="F1040" s="15" t="s">
        <v>8260</v>
      </c>
      <c r="G1040" s="17" t="s">
        <v>8251</v>
      </c>
      <c r="H1040" s="17" t="s">
        <v>8252</v>
      </c>
      <c r="I1040" s="17" t="s">
        <v>86</v>
      </c>
      <c r="J1040" s="15" t="s">
        <v>8261</v>
      </c>
      <c r="K1040" s="15" t="s">
        <v>86</v>
      </c>
      <c r="L1040" s="18" t="s">
        <v>8262</v>
      </c>
      <c r="M1040" s="15" t="s">
        <v>7650</v>
      </c>
      <c r="N1040" s="15" t="s">
        <v>7651</v>
      </c>
      <c r="O1040" s="16">
        <v>510</v>
      </c>
      <c r="P1040" s="15" t="s">
        <v>118</v>
      </c>
      <c r="Q1040" s="15">
        <v>31600</v>
      </c>
      <c r="R1040" s="15">
        <v>84900</v>
      </c>
      <c r="S1040" s="15">
        <v>116500</v>
      </c>
      <c r="T1040" s="15">
        <v>0.22</v>
      </c>
      <c r="U1040" s="15" t="s">
        <v>3335</v>
      </c>
      <c r="V1040" s="15" t="s">
        <v>76</v>
      </c>
      <c r="W1040" s="16">
        <v>1</v>
      </c>
      <c r="X1040" s="16">
        <v>0</v>
      </c>
      <c r="Y1040" s="15">
        <v>9599</v>
      </c>
      <c r="Z1040" s="15">
        <v>0.22</v>
      </c>
      <c r="AA1040" s="15" t="s">
        <v>8256</v>
      </c>
      <c r="AB1040" s="15" t="s">
        <v>8257</v>
      </c>
      <c r="AC1040" s="15">
        <v>0</v>
      </c>
      <c r="AD1040" s="15"/>
      <c r="AE1040" s="15" t="s">
        <v>1056</v>
      </c>
      <c r="AF1040" s="15" t="s">
        <v>8263</v>
      </c>
      <c r="AG1040" s="16">
        <v>1</v>
      </c>
      <c r="AH1040" s="15" t="s">
        <v>8264</v>
      </c>
      <c r="AI1040" s="15" t="s">
        <v>78</v>
      </c>
      <c r="AJ1040" s="15">
        <v>9598.7827148399992</v>
      </c>
      <c r="AK1040" s="15">
        <v>401.01089390800001</v>
      </c>
      <c r="AL1040" s="15">
        <v>3094140.5422100001</v>
      </c>
      <c r="AM1040" s="15">
        <v>1426235.16252</v>
      </c>
      <c r="AN1040" s="14"/>
      <c r="AO1040" s="14"/>
      <c r="AP1040" s="19">
        <v>31600</v>
      </c>
      <c r="AQ1040" s="19">
        <v>80200</v>
      </c>
      <c r="AR1040" s="19">
        <v>0</v>
      </c>
      <c r="AS1040" s="19">
        <v>0</v>
      </c>
      <c r="AT1040" s="19">
        <f t="shared" si="224"/>
        <v>111800</v>
      </c>
      <c r="AU1040" s="19">
        <v>45000</v>
      </c>
      <c r="AV1040" s="19">
        <v>3000</v>
      </c>
      <c r="AW1040" s="19">
        <v>23380</v>
      </c>
      <c r="AX1040" s="19">
        <v>0</v>
      </c>
      <c r="AY1040" s="20">
        <f t="shared" ref="AY1040:AY1100" si="229">SUM(AU1040:AX1040)</f>
        <v>71380</v>
      </c>
      <c r="AZ1040" s="19">
        <f t="shared" ref="AZ1040:AZ1100" si="230">AT1040-AY1040</f>
        <v>40420</v>
      </c>
      <c r="BA1040" s="21">
        <v>1.4712000000000001</v>
      </c>
      <c r="BB1040" s="21">
        <v>2.0617000000000001</v>
      </c>
      <c r="BC1040" s="22"/>
      <c r="BD1040" s="19">
        <v>1118</v>
      </c>
      <c r="BE1040" s="19">
        <f t="shared" si="220"/>
        <v>594.65904</v>
      </c>
      <c r="BF1040" s="19">
        <f t="shared" si="221"/>
        <v>833.33914000000004</v>
      </c>
      <c r="BG1040" s="23">
        <v>3.4819999999999997E-2</v>
      </c>
      <c r="BH1040" s="23">
        <f t="shared" si="222"/>
        <v>3.4819999999999997E-2</v>
      </c>
      <c r="BI1040" s="19">
        <v>20.706027772799999</v>
      </c>
      <c r="BJ1040" s="19">
        <v>29.016868854799998</v>
      </c>
      <c r="BK1040" s="19">
        <f t="shared" ref="BK1040:BL1099" si="231">BE1040-BI1040</f>
        <v>573.95301222720002</v>
      </c>
      <c r="BL1040" s="19">
        <f t="shared" si="231"/>
        <v>804.32227114520003</v>
      </c>
      <c r="BM1040" s="19">
        <v>0</v>
      </c>
      <c r="BN1040" s="19">
        <v>0</v>
      </c>
      <c r="BO1040" s="19">
        <f t="shared" ref="BO1040:BO1099" si="232">BN1040-BM1040</f>
        <v>0</v>
      </c>
      <c r="BP1040" s="24">
        <f t="shared" ref="BP1040:BQ1099" si="233">BK1040-BM1040</f>
        <v>573.95301222720002</v>
      </c>
      <c r="BQ1040" s="24">
        <f t="shared" si="233"/>
        <v>804.32227114520003</v>
      </c>
      <c r="BR1040" s="24">
        <f t="shared" si="223"/>
        <v>230.36925891800001</v>
      </c>
    </row>
    <row r="1041" spans="1:71" s="25" customFormat="1" ht="14.25" x14ac:dyDescent="0.2">
      <c r="A1041" s="14">
        <v>1401</v>
      </c>
      <c r="B1041" s="14"/>
      <c r="C1041" s="15" t="s">
        <v>8254</v>
      </c>
      <c r="D1041" s="16">
        <v>36946</v>
      </c>
      <c r="E1041" s="15" t="s">
        <v>8265</v>
      </c>
      <c r="F1041" s="15" t="s">
        <v>8266</v>
      </c>
      <c r="G1041" s="17" t="s">
        <v>8251</v>
      </c>
      <c r="H1041" s="17" t="s">
        <v>8252</v>
      </c>
      <c r="I1041" s="17" t="s">
        <v>86</v>
      </c>
      <c r="J1041" s="15" t="s">
        <v>8267</v>
      </c>
      <c r="K1041" s="15" t="s">
        <v>86</v>
      </c>
      <c r="L1041" s="18" t="s">
        <v>8268</v>
      </c>
      <c r="M1041" s="15" t="s">
        <v>7650</v>
      </c>
      <c r="N1041" s="15" t="s">
        <v>7651</v>
      </c>
      <c r="O1041" s="16">
        <v>510</v>
      </c>
      <c r="P1041" s="15" t="s">
        <v>118</v>
      </c>
      <c r="Q1041" s="15">
        <v>31600</v>
      </c>
      <c r="R1041" s="15">
        <v>73400</v>
      </c>
      <c r="S1041" s="15">
        <v>105000</v>
      </c>
      <c r="T1041" s="15">
        <v>0.22</v>
      </c>
      <c r="U1041" s="15" t="s">
        <v>3335</v>
      </c>
      <c r="V1041" s="15" t="s">
        <v>76</v>
      </c>
      <c r="W1041" s="16">
        <v>1</v>
      </c>
      <c r="X1041" s="16">
        <v>1</v>
      </c>
      <c r="Y1041" s="15">
        <v>9599</v>
      </c>
      <c r="Z1041" s="15">
        <v>0.22</v>
      </c>
      <c r="AA1041" s="15" t="s">
        <v>8256</v>
      </c>
      <c r="AB1041" s="15" t="s">
        <v>8257</v>
      </c>
      <c r="AC1041" s="15">
        <v>106000</v>
      </c>
      <c r="AD1041" s="26">
        <v>38488</v>
      </c>
      <c r="AE1041" s="15" t="s">
        <v>119</v>
      </c>
      <c r="AF1041" s="15" t="s">
        <v>119</v>
      </c>
      <c r="AG1041" s="16">
        <v>1</v>
      </c>
      <c r="AH1041" s="15" t="s">
        <v>8269</v>
      </c>
      <c r="AI1041" s="15" t="s">
        <v>78</v>
      </c>
      <c r="AJ1041" s="15">
        <v>9598.7431640600007</v>
      </c>
      <c r="AK1041" s="15">
        <v>401.01024186900003</v>
      </c>
      <c r="AL1041" s="15">
        <v>3094219.5323700001</v>
      </c>
      <c r="AM1041" s="15">
        <v>1426236.4470500001</v>
      </c>
      <c r="AN1041" s="14"/>
      <c r="AO1041" s="14"/>
      <c r="AP1041" s="19">
        <v>31600</v>
      </c>
      <c r="AQ1041" s="19">
        <v>68900</v>
      </c>
      <c r="AR1041" s="19">
        <v>0</v>
      </c>
      <c r="AS1041" s="19">
        <v>500</v>
      </c>
      <c r="AT1041" s="19">
        <f t="shared" si="224"/>
        <v>101000</v>
      </c>
      <c r="AU1041" s="19">
        <v>45000</v>
      </c>
      <c r="AV1041" s="19">
        <v>0</v>
      </c>
      <c r="AW1041" s="19">
        <v>19425</v>
      </c>
      <c r="AX1041" s="19">
        <v>12480</v>
      </c>
      <c r="AY1041" s="20">
        <f t="shared" si="229"/>
        <v>76905</v>
      </c>
      <c r="AZ1041" s="19">
        <f t="shared" si="230"/>
        <v>24095</v>
      </c>
      <c r="BA1041" s="21">
        <v>1.4712000000000001</v>
      </c>
      <c r="BB1041" s="21">
        <v>2.0617000000000001</v>
      </c>
      <c r="BC1041" s="22"/>
      <c r="BD1041" s="19">
        <v>1020</v>
      </c>
      <c r="BE1041" s="19">
        <f t="shared" si="220"/>
        <v>354.48563999999999</v>
      </c>
      <c r="BF1041" s="19">
        <f t="shared" si="221"/>
        <v>496.766615</v>
      </c>
      <c r="BG1041" s="23">
        <v>3.4819999999999997E-2</v>
      </c>
      <c r="BH1041" s="23">
        <f t="shared" si="222"/>
        <v>3.4819999999999997E-2</v>
      </c>
      <c r="BI1041" s="19">
        <v>12.087054064799998</v>
      </c>
      <c r="BJ1041" s="19">
        <v>16.938471564299999</v>
      </c>
      <c r="BK1041" s="19">
        <f t="shared" si="231"/>
        <v>342.3985859352</v>
      </c>
      <c r="BL1041" s="19">
        <f t="shared" si="231"/>
        <v>479.82814343569999</v>
      </c>
      <c r="BM1041" s="19">
        <v>0</v>
      </c>
      <c r="BN1041" s="19">
        <v>0</v>
      </c>
      <c r="BO1041" s="19">
        <f t="shared" si="232"/>
        <v>0</v>
      </c>
      <c r="BP1041" s="24">
        <f t="shared" si="233"/>
        <v>342.3985859352</v>
      </c>
      <c r="BQ1041" s="24">
        <f t="shared" si="233"/>
        <v>479.82814343569999</v>
      </c>
      <c r="BR1041" s="24">
        <f t="shared" si="223"/>
        <v>137.42955750049998</v>
      </c>
      <c r="BS1041" s="25" t="s">
        <v>1141</v>
      </c>
    </row>
    <row r="1042" spans="1:71" s="25" customFormat="1" ht="14.25" x14ac:dyDescent="0.2">
      <c r="A1042" s="14">
        <v>1402</v>
      </c>
      <c r="B1042" s="14"/>
      <c r="C1042" s="15" t="s">
        <v>8254</v>
      </c>
      <c r="D1042" s="16">
        <v>36931</v>
      </c>
      <c r="E1042" s="15" t="s">
        <v>8270</v>
      </c>
      <c r="F1042" s="15" t="s">
        <v>8271</v>
      </c>
      <c r="G1042" s="17" t="s">
        <v>8251</v>
      </c>
      <c r="H1042" s="17" t="s">
        <v>8252</v>
      </c>
      <c r="I1042" s="17" t="s">
        <v>86</v>
      </c>
      <c r="J1042" s="15" t="s">
        <v>8272</v>
      </c>
      <c r="K1042" s="15" t="s">
        <v>86</v>
      </c>
      <c r="L1042" s="18" t="s">
        <v>8273</v>
      </c>
      <c r="M1042" s="15" t="s">
        <v>7650</v>
      </c>
      <c r="N1042" s="15" t="s">
        <v>7651</v>
      </c>
      <c r="O1042" s="16">
        <v>510</v>
      </c>
      <c r="P1042" s="15" t="s">
        <v>118</v>
      </c>
      <c r="Q1042" s="15">
        <v>32100</v>
      </c>
      <c r="R1042" s="15">
        <v>97700</v>
      </c>
      <c r="S1042" s="15">
        <v>129800</v>
      </c>
      <c r="T1042" s="15">
        <v>0.31</v>
      </c>
      <c r="U1042" s="15" t="s">
        <v>3335</v>
      </c>
      <c r="V1042" s="15" t="s">
        <v>76</v>
      </c>
      <c r="W1042" s="16">
        <v>1</v>
      </c>
      <c r="X1042" s="16">
        <v>1</v>
      </c>
      <c r="Y1042" s="15">
        <v>13365</v>
      </c>
      <c r="Z1042" s="15">
        <v>0.307</v>
      </c>
      <c r="AA1042" s="15" t="s">
        <v>8256</v>
      </c>
      <c r="AB1042" s="15" t="s">
        <v>8257</v>
      </c>
      <c r="AC1042" s="15">
        <v>0</v>
      </c>
      <c r="AD1042" s="26">
        <v>38281</v>
      </c>
      <c r="AE1042" s="15" t="s">
        <v>119</v>
      </c>
      <c r="AF1042" s="15" t="s">
        <v>119</v>
      </c>
      <c r="AG1042" s="16">
        <v>1</v>
      </c>
      <c r="AH1042" s="15" t="s">
        <v>8274</v>
      </c>
      <c r="AI1042" s="15" t="s">
        <v>78</v>
      </c>
      <c r="AJ1042" s="15">
        <v>13365.3505859</v>
      </c>
      <c r="AK1042" s="15">
        <v>463.01076970700001</v>
      </c>
      <c r="AL1042" s="15">
        <v>3094314.0205100002</v>
      </c>
      <c r="AM1042" s="15">
        <v>1426237.9838700001</v>
      </c>
      <c r="AN1042" s="14"/>
      <c r="AO1042" s="14"/>
      <c r="AP1042" s="19">
        <v>32100</v>
      </c>
      <c r="AQ1042" s="19">
        <v>94900</v>
      </c>
      <c r="AR1042" s="19">
        <v>0</v>
      </c>
      <c r="AS1042" s="19">
        <v>0</v>
      </c>
      <c r="AT1042" s="19">
        <f t="shared" si="224"/>
        <v>127000</v>
      </c>
      <c r="AU1042" s="19">
        <v>45000</v>
      </c>
      <c r="AV1042" s="19">
        <v>3000</v>
      </c>
      <c r="AW1042" s="19">
        <v>28700</v>
      </c>
      <c r="AX1042" s="19">
        <v>0</v>
      </c>
      <c r="AY1042" s="20">
        <f t="shared" si="229"/>
        <v>76700</v>
      </c>
      <c r="AZ1042" s="19">
        <f t="shared" si="230"/>
        <v>50300</v>
      </c>
      <c r="BA1042" s="21">
        <v>1.4712000000000001</v>
      </c>
      <c r="BB1042" s="21">
        <v>2.0617000000000001</v>
      </c>
      <c r="BC1042" s="22"/>
      <c r="BD1042" s="19">
        <v>1270</v>
      </c>
      <c r="BE1042" s="19">
        <f t="shared" si="220"/>
        <v>740.0136</v>
      </c>
      <c r="BF1042" s="19">
        <f t="shared" si="221"/>
        <v>1037.0351000000001</v>
      </c>
      <c r="BG1042" s="23">
        <v>3.4819999999999997E-2</v>
      </c>
      <c r="BH1042" s="23">
        <f t="shared" si="222"/>
        <v>3.4819999999999997E-2</v>
      </c>
      <c r="BI1042" s="19">
        <v>25.767273551999999</v>
      </c>
      <c r="BJ1042" s="19">
        <v>36.109562181999998</v>
      </c>
      <c r="BK1042" s="19">
        <f t="shared" si="231"/>
        <v>714.24632644799999</v>
      </c>
      <c r="BL1042" s="19">
        <f t="shared" si="231"/>
        <v>1000.9255378180001</v>
      </c>
      <c r="BM1042" s="19">
        <v>0</v>
      </c>
      <c r="BN1042" s="19">
        <v>0</v>
      </c>
      <c r="BO1042" s="19">
        <f t="shared" si="232"/>
        <v>0</v>
      </c>
      <c r="BP1042" s="24">
        <f t="shared" si="233"/>
        <v>714.24632644799999</v>
      </c>
      <c r="BQ1042" s="24">
        <f t="shared" si="233"/>
        <v>1000.9255378180001</v>
      </c>
      <c r="BR1042" s="24">
        <f t="shared" si="223"/>
        <v>286.67921137000008</v>
      </c>
    </row>
    <row r="1043" spans="1:71" s="25" customFormat="1" ht="14.25" x14ac:dyDescent="0.2">
      <c r="A1043" s="14">
        <v>1403</v>
      </c>
      <c r="B1043" s="14"/>
      <c r="C1043" s="15" t="s">
        <v>8275</v>
      </c>
      <c r="D1043" s="16">
        <v>27223</v>
      </c>
      <c r="E1043" s="15" t="s">
        <v>8276</v>
      </c>
      <c r="F1043" s="15" t="s">
        <v>8275</v>
      </c>
      <c r="G1043" s="17" t="s">
        <v>8251</v>
      </c>
      <c r="H1043" s="17" t="s">
        <v>8277</v>
      </c>
      <c r="I1043" s="17" t="s">
        <v>86</v>
      </c>
      <c r="J1043" s="15" t="s">
        <v>8278</v>
      </c>
      <c r="K1043" s="15" t="s">
        <v>86</v>
      </c>
      <c r="L1043" s="18" t="s">
        <v>8279</v>
      </c>
      <c r="M1043" s="15" t="s">
        <v>7650</v>
      </c>
      <c r="N1043" s="15" t="s">
        <v>7651</v>
      </c>
      <c r="O1043" s="16">
        <v>510</v>
      </c>
      <c r="P1043" s="15" t="s">
        <v>118</v>
      </c>
      <c r="Q1043" s="15">
        <v>32100</v>
      </c>
      <c r="R1043" s="15">
        <v>128600</v>
      </c>
      <c r="S1043" s="15">
        <v>160700</v>
      </c>
      <c r="T1043" s="15">
        <v>0.31</v>
      </c>
      <c r="U1043" s="15" t="s">
        <v>3335</v>
      </c>
      <c r="V1043" s="15" t="s">
        <v>76</v>
      </c>
      <c r="W1043" s="16">
        <v>1</v>
      </c>
      <c r="X1043" s="16">
        <v>1</v>
      </c>
      <c r="Y1043" s="15">
        <v>13347</v>
      </c>
      <c r="Z1043" s="15">
        <v>0.30599999999999999</v>
      </c>
      <c r="AA1043" s="15" t="s">
        <v>8256</v>
      </c>
      <c r="AB1043" s="15" t="s">
        <v>8257</v>
      </c>
      <c r="AC1043" s="15">
        <v>110164</v>
      </c>
      <c r="AD1043" s="26">
        <v>40347</v>
      </c>
      <c r="AE1043" s="15" t="s">
        <v>119</v>
      </c>
      <c r="AF1043" s="15" t="s">
        <v>119</v>
      </c>
      <c r="AG1043" s="16">
        <v>1</v>
      </c>
      <c r="AH1043" s="15" t="s">
        <v>8280</v>
      </c>
      <c r="AI1043" s="15" t="s">
        <v>78</v>
      </c>
      <c r="AJ1043" s="15">
        <v>13347.1723633</v>
      </c>
      <c r="AK1043" s="15">
        <v>463.00587980799997</v>
      </c>
      <c r="AL1043" s="15">
        <v>3093889.0410699998</v>
      </c>
      <c r="AM1043" s="15">
        <v>1426109.5543899999</v>
      </c>
      <c r="AN1043" s="14"/>
      <c r="AO1043" s="14"/>
      <c r="AP1043" s="19">
        <v>32100</v>
      </c>
      <c r="AQ1043" s="19">
        <v>104300</v>
      </c>
      <c r="AR1043" s="19">
        <v>0</v>
      </c>
      <c r="AS1043" s="19">
        <v>14600</v>
      </c>
      <c r="AT1043" s="19">
        <f t="shared" si="224"/>
        <v>151000</v>
      </c>
      <c r="AU1043" s="19">
        <v>45000</v>
      </c>
      <c r="AV1043" s="19">
        <v>0</v>
      </c>
      <c r="AW1043" s="19">
        <v>31990</v>
      </c>
      <c r="AX1043" s="19">
        <v>0</v>
      </c>
      <c r="AY1043" s="20">
        <f t="shared" si="229"/>
        <v>76990</v>
      </c>
      <c r="AZ1043" s="19">
        <f t="shared" si="230"/>
        <v>74010</v>
      </c>
      <c r="BA1043" s="21">
        <v>1.4712000000000001</v>
      </c>
      <c r="BB1043" s="21">
        <v>2.0617000000000001</v>
      </c>
      <c r="BC1043" s="22"/>
      <c r="BD1043" s="19">
        <v>1802</v>
      </c>
      <c r="BE1043" s="19">
        <f t="shared" si="220"/>
        <v>1088.8351200000002</v>
      </c>
      <c r="BF1043" s="19">
        <f t="shared" si="221"/>
        <v>1525.8641700000001</v>
      </c>
      <c r="BG1043" s="23">
        <v>3.4819999999999997E-2</v>
      </c>
      <c r="BH1043" s="23">
        <f t="shared" si="222"/>
        <v>3.4819999999999997E-2</v>
      </c>
      <c r="BI1043" s="19">
        <v>30.4340700144</v>
      </c>
      <c r="BJ1043" s="19">
        <v>42.649484875399999</v>
      </c>
      <c r="BK1043" s="19">
        <f t="shared" si="231"/>
        <v>1058.4010499856001</v>
      </c>
      <c r="BL1043" s="19">
        <f t="shared" si="231"/>
        <v>1483.2146851246</v>
      </c>
      <c r="BM1043" s="19">
        <v>0</v>
      </c>
      <c r="BN1043" s="19">
        <v>0</v>
      </c>
      <c r="BO1043" s="19">
        <f t="shared" si="232"/>
        <v>0</v>
      </c>
      <c r="BP1043" s="24">
        <f t="shared" si="233"/>
        <v>1058.4010499856001</v>
      </c>
      <c r="BQ1043" s="24">
        <f t="shared" si="233"/>
        <v>1483.2146851246</v>
      </c>
      <c r="BR1043" s="24">
        <f t="shared" si="223"/>
        <v>424.81363513899987</v>
      </c>
    </row>
    <row r="1044" spans="1:71" s="25" customFormat="1" ht="14.25" x14ac:dyDescent="0.2">
      <c r="A1044" s="14">
        <v>1404</v>
      </c>
      <c r="B1044" s="14"/>
      <c r="C1044" s="15" t="s">
        <v>8281</v>
      </c>
      <c r="D1044" s="16">
        <v>11466</v>
      </c>
      <c r="E1044" s="15" t="s">
        <v>8282</v>
      </c>
      <c r="F1044" s="15" t="s">
        <v>8281</v>
      </c>
      <c r="G1044" s="17" t="s">
        <v>8283</v>
      </c>
      <c r="H1044" s="17" t="s">
        <v>8284</v>
      </c>
      <c r="I1044" s="17" t="s">
        <v>86</v>
      </c>
      <c r="J1044" s="15" t="s">
        <v>8285</v>
      </c>
      <c r="K1044" s="15" t="s">
        <v>361</v>
      </c>
      <c r="L1044" s="18" t="s">
        <v>8286</v>
      </c>
      <c r="M1044" s="15" t="s">
        <v>7650</v>
      </c>
      <c r="N1044" s="15" t="s">
        <v>7651</v>
      </c>
      <c r="O1044" s="16">
        <v>510</v>
      </c>
      <c r="P1044" s="15" t="s">
        <v>118</v>
      </c>
      <c r="Q1044" s="15">
        <v>31600</v>
      </c>
      <c r="R1044" s="15">
        <v>90500</v>
      </c>
      <c r="S1044" s="15">
        <v>122100</v>
      </c>
      <c r="T1044" s="15">
        <v>0.22</v>
      </c>
      <c r="U1044" s="15" t="s">
        <v>3335</v>
      </c>
      <c r="V1044" s="15" t="s">
        <v>76</v>
      </c>
      <c r="W1044" s="16">
        <v>1</v>
      </c>
      <c r="X1044" s="16">
        <v>1</v>
      </c>
      <c r="Y1044" s="15">
        <v>9598</v>
      </c>
      <c r="Z1044" s="15">
        <v>0.22</v>
      </c>
      <c r="AA1044" s="15" t="s">
        <v>8256</v>
      </c>
      <c r="AB1044" s="15" t="s">
        <v>8257</v>
      </c>
      <c r="AC1044" s="15">
        <v>114000</v>
      </c>
      <c r="AD1044" s="26">
        <v>41487</v>
      </c>
      <c r="AE1044" s="15" t="s">
        <v>1480</v>
      </c>
      <c r="AF1044" s="15" t="s">
        <v>8287</v>
      </c>
      <c r="AG1044" s="16">
        <v>1</v>
      </c>
      <c r="AH1044" s="15" t="s">
        <v>8288</v>
      </c>
      <c r="AI1044" s="15" t="s">
        <v>78</v>
      </c>
      <c r="AJ1044" s="15">
        <v>9598.0009765600007</v>
      </c>
      <c r="AK1044" s="15">
        <v>401.00333691600002</v>
      </c>
      <c r="AL1044" s="15">
        <v>3093983.4585199999</v>
      </c>
      <c r="AM1044" s="15">
        <v>1426111.0940400001</v>
      </c>
      <c r="AN1044" s="14"/>
      <c r="AO1044" s="14"/>
      <c r="AP1044" s="19">
        <v>31600</v>
      </c>
      <c r="AQ1044" s="19">
        <v>85600</v>
      </c>
      <c r="AR1044" s="19">
        <v>0</v>
      </c>
      <c r="AS1044" s="19">
        <v>0</v>
      </c>
      <c r="AT1044" s="19">
        <f t="shared" si="224"/>
        <v>117200</v>
      </c>
      <c r="AU1044" s="19">
        <v>45000</v>
      </c>
      <c r="AV1044" s="19">
        <v>0</v>
      </c>
      <c r="AW1044" s="19">
        <v>25270</v>
      </c>
      <c r="AX1044" s="19">
        <v>0</v>
      </c>
      <c r="AY1044" s="20">
        <f t="shared" si="229"/>
        <v>70270</v>
      </c>
      <c r="AZ1044" s="19">
        <f t="shared" si="230"/>
        <v>46930</v>
      </c>
      <c r="BA1044" s="21">
        <v>1.4712000000000001</v>
      </c>
      <c r="BB1044" s="21">
        <v>2.0617000000000001</v>
      </c>
      <c r="BC1044" s="22"/>
      <c r="BD1044" s="19">
        <v>1172</v>
      </c>
      <c r="BE1044" s="19">
        <f t="shared" ref="BE1044:BE1107" si="234">(AZ1044/100)*BA1044</f>
        <v>690.43416000000002</v>
      </c>
      <c r="BF1044" s="19">
        <f t="shared" ref="BF1044:BF1107" si="235">(AZ1044/100)*BB1044</f>
        <v>967.55581000000006</v>
      </c>
      <c r="BG1044" s="23">
        <v>3.4819999999999997E-2</v>
      </c>
      <c r="BH1044" s="23">
        <f t="shared" ref="BH1044:BH1107" si="236">BG1044</f>
        <v>3.4819999999999997E-2</v>
      </c>
      <c r="BI1044" s="19">
        <v>24.040917451199999</v>
      </c>
      <c r="BJ1044" s="19">
        <v>33.690293304199997</v>
      </c>
      <c r="BK1044" s="19">
        <f t="shared" si="231"/>
        <v>666.3932425488</v>
      </c>
      <c r="BL1044" s="19">
        <f t="shared" si="231"/>
        <v>933.86551669580012</v>
      </c>
      <c r="BM1044" s="19">
        <v>0</v>
      </c>
      <c r="BN1044" s="19">
        <v>0</v>
      </c>
      <c r="BO1044" s="19">
        <f t="shared" si="232"/>
        <v>0</v>
      </c>
      <c r="BP1044" s="24">
        <f t="shared" si="233"/>
        <v>666.3932425488</v>
      </c>
      <c r="BQ1044" s="24">
        <f t="shared" si="233"/>
        <v>933.86551669580012</v>
      </c>
      <c r="BR1044" s="24">
        <f t="shared" ref="BR1044:BR1107" si="237">BQ1044-BP1044</f>
        <v>267.47227414700012</v>
      </c>
    </row>
    <row r="1045" spans="1:71" s="25" customFormat="1" ht="14.25" x14ac:dyDescent="0.2">
      <c r="A1045" s="14">
        <v>1405</v>
      </c>
      <c r="B1045" s="14"/>
      <c r="C1045" s="15" t="s">
        <v>726</v>
      </c>
      <c r="D1045" s="16">
        <v>21230</v>
      </c>
      <c r="E1045" s="15" t="s">
        <v>8289</v>
      </c>
      <c r="F1045" s="15" t="s">
        <v>8290</v>
      </c>
      <c r="G1045" s="17" t="s">
        <v>8291</v>
      </c>
      <c r="H1045" s="17" t="s">
        <v>8292</v>
      </c>
      <c r="I1045" s="17" t="s">
        <v>86</v>
      </c>
      <c r="J1045" s="15" t="s">
        <v>8292</v>
      </c>
      <c r="K1045" s="15" t="s">
        <v>1226</v>
      </c>
      <c r="L1045" s="18" t="s">
        <v>8293</v>
      </c>
      <c r="M1045" s="15" t="s">
        <v>7650</v>
      </c>
      <c r="N1045" s="15" t="s">
        <v>7651</v>
      </c>
      <c r="O1045" s="16">
        <v>510</v>
      </c>
      <c r="P1045" s="15" t="s">
        <v>118</v>
      </c>
      <c r="Q1045" s="15">
        <v>31600</v>
      </c>
      <c r="R1045" s="15">
        <v>102300</v>
      </c>
      <c r="S1045" s="15">
        <v>133900</v>
      </c>
      <c r="T1045" s="15">
        <v>0.22</v>
      </c>
      <c r="U1045" s="15" t="s">
        <v>3335</v>
      </c>
      <c r="V1045" s="15" t="s">
        <v>76</v>
      </c>
      <c r="W1045" s="16">
        <v>1</v>
      </c>
      <c r="X1045" s="16">
        <v>0</v>
      </c>
      <c r="Y1045" s="15">
        <v>9598</v>
      </c>
      <c r="Z1045" s="15">
        <v>0.22</v>
      </c>
      <c r="AA1045" s="15" t="s">
        <v>8256</v>
      </c>
      <c r="AB1045" s="15" t="s">
        <v>8257</v>
      </c>
      <c r="AC1045" s="15">
        <v>0</v>
      </c>
      <c r="AD1045" s="15"/>
      <c r="AE1045" s="15" t="s">
        <v>78</v>
      </c>
      <c r="AF1045" s="15" t="s">
        <v>78</v>
      </c>
      <c r="AG1045" s="16">
        <v>1</v>
      </c>
      <c r="AH1045" s="15" t="s">
        <v>8294</v>
      </c>
      <c r="AI1045" s="15" t="s">
        <v>78</v>
      </c>
      <c r="AJ1045" s="15">
        <v>9598.0083007800004</v>
      </c>
      <c r="AK1045" s="15">
        <v>401.00334070000002</v>
      </c>
      <c r="AL1045" s="15">
        <v>3094062.4486099998</v>
      </c>
      <c r="AM1045" s="15">
        <v>1426112.3787700001</v>
      </c>
      <c r="AN1045" s="14"/>
      <c r="AO1045" s="14"/>
      <c r="AP1045" s="19">
        <v>31600</v>
      </c>
      <c r="AQ1045" s="19">
        <v>98000</v>
      </c>
      <c r="AR1045" s="19">
        <v>0</v>
      </c>
      <c r="AS1045" s="19">
        <v>1500</v>
      </c>
      <c r="AT1045" s="19">
        <f t="shared" si="224"/>
        <v>131100</v>
      </c>
      <c r="AU1045" s="19">
        <v>45000</v>
      </c>
      <c r="AV1045" s="19">
        <v>0</v>
      </c>
      <c r="AW1045" s="19">
        <v>29610</v>
      </c>
      <c r="AX1045" s="19">
        <v>12480</v>
      </c>
      <c r="AY1045" s="20">
        <f t="shared" si="229"/>
        <v>87090</v>
      </c>
      <c r="AZ1045" s="19">
        <f t="shared" si="230"/>
        <v>44010</v>
      </c>
      <c r="BA1045" s="21">
        <v>1.4712000000000001</v>
      </c>
      <c r="BB1045" s="21">
        <v>2.0617000000000001</v>
      </c>
      <c r="BC1045" s="22"/>
      <c r="BD1045" s="19">
        <v>1341</v>
      </c>
      <c r="BE1045" s="19">
        <f t="shared" si="234"/>
        <v>647.47512000000006</v>
      </c>
      <c r="BF1045" s="19">
        <f t="shared" si="235"/>
        <v>907.35417000000007</v>
      </c>
      <c r="BG1045" s="23">
        <v>3.4819999999999997E-2</v>
      </c>
      <c r="BH1045" s="23">
        <f t="shared" si="236"/>
        <v>3.4819999999999997E-2</v>
      </c>
      <c r="BI1045" s="19">
        <v>21.776675918400002</v>
      </c>
      <c r="BJ1045" s="19">
        <v>30.517246289400003</v>
      </c>
      <c r="BK1045" s="19">
        <f t="shared" si="231"/>
        <v>625.69844408160009</v>
      </c>
      <c r="BL1045" s="19">
        <f t="shared" si="231"/>
        <v>876.8369237106001</v>
      </c>
      <c r="BM1045" s="19">
        <v>0</v>
      </c>
      <c r="BN1045" s="19">
        <v>0</v>
      </c>
      <c r="BO1045" s="19">
        <f t="shared" si="232"/>
        <v>0</v>
      </c>
      <c r="BP1045" s="24">
        <f t="shared" si="233"/>
        <v>625.69844408160009</v>
      </c>
      <c r="BQ1045" s="24">
        <f t="shared" si="233"/>
        <v>876.8369237106001</v>
      </c>
      <c r="BR1045" s="24">
        <f t="shared" si="237"/>
        <v>251.13847962900002</v>
      </c>
      <c r="BS1045" s="25" t="s">
        <v>1141</v>
      </c>
    </row>
    <row r="1046" spans="1:71" s="25" customFormat="1" ht="25.5" x14ac:dyDescent="0.2">
      <c r="A1046" s="14">
        <v>1406</v>
      </c>
      <c r="B1046" s="14"/>
      <c r="C1046" s="15"/>
      <c r="D1046" s="16">
        <v>2808</v>
      </c>
      <c r="E1046" s="15" t="s">
        <v>8295</v>
      </c>
      <c r="F1046" s="15" t="s">
        <v>8296</v>
      </c>
      <c r="G1046" s="17" t="s">
        <v>8297</v>
      </c>
      <c r="H1046" s="17" t="s">
        <v>8298</v>
      </c>
      <c r="I1046" s="17" t="s">
        <v>205</v>
      </c>
      <c r="J1046" s="15" t="s">
        <v>8299</v>
      </c>
      <c r="K1046" s="15" t="s">
        <v>1062</v>
      </c>
      <c r="L1046" s="18" t="s">
        <v>8300</v>
      </c>
      <c r="M1046" s="15" t="s">
        <v>7650</v>
      </c>
      <c r="N1046" s="15" t="s">
        <v>7651</v>
      </c>
      <c r="O1046" s="16">
        <v>510</v>
      </c>
      <c r="P1046" s="15" t="s">
        <v>118</v>
      </c>
      <c r="Q1046" s="15">
        <v>31600</v>
      </c>
      <c r="R1046" s="15">
        <v>80300</v>
      </c>
      <c r="S1046" s="15">
        <v>111900</v>
      </c>
      <c r="T1046" s="15">
        <v>0.22</v>
      </c>
      <c r="U1046" s="15" t="s">
        <v>3335</v>
      </c>
      <c r="V1046" s="15" t="s">
        <v>76</v>
      </c>
      <c r="W1046" s="16">
        <v>1</v>
      </c>
      <c r="X1046" s="16">
        <v>1</v>
      </c>
      <c r="Y1046" s="15">
        <v>9598</v>
      </c>
      <c r="Z1046" s="15">
        <v>0.22</v>
      </c>
      <c r="AA1046" s="15" t="s">
        <v>8256</v>
      </c>
      <c r="AB1046" s="15" t="s">
        <v>8257</v>
      </c>
      <c r="AC1046" s="15">
        <v>0</v>
      </c>
      <c r="AD1046" s="26">
        <v>40386</v>
      </c>
      <c r="AE1046" s="15" t="s">
        <v>617</v>
      </c>
      <c r="AF1046" s="15" t="s">
        <v>8301</v>
      </c>
      <c r="AG1046" s="16">
        <v>1</v>
      </c>
      <c r="AH1046" s="15" t="s">
        <v>8302</v>
      </c>
      <c r="AI1046" s="15" t="s">
        <v>78</v>
      </c>
      <c r="AJ1046" s="15">
        <v>9598.0078125</v>
      </c>
      <c r="AK1046" s="15">
        <v>401.003330027</v>
      </c>
      <c r="AL1046" s="15">
        <v>3094141.43878</v>
      </c>
      <c r="AM1046" s="15">
        <v>1426113.6632999999</v>
      </c>
      <c r="AN1046" s="14"/>
      <c r="AO1046" s="14"/>
      <c r="AP1046" s="19">
        <v>31600</v>
      </c>
      <c r="AQ1046" s="19">
        <v>81800</v>
      </c>
      <c r="AR1046" s="19">
        <v>0</v>
      </c>
      <c r="AS1046" s="19">
        <v>0</v>
      </c>
      <c r="AT1046" s="19">
        <f t="shared" si="224"/>
        <v>113400</v>
      </c>
      <c r="AU1046" s="19">
        <v>45000</v>
      </c>
      <c r="AV1046" s="19">
        <v>0</v>
      </c>
      <c r="AW1046" s="19">
        <v>23940</v>
      </c>
      <c r="AX1046" s="19">
        <v>12480</v>
      </c>
      <c r="AY1046" s="20">
        <f t="shared" si="229"/>
        <v>81420</v>
      </c>
      <c r="AZ1046" s="19">
        <f t="shared" si="230"/>
        <v>31980</v>
      </c>
      <c r="BA1046" s="21">
        <v>1.4712000000000001</v>
      </c>
      <c r="BB1046" s="21">
        <v>2.0617000000000001</v>
      </c>
      <c r="BC1046" s="22"/>
      <c r="BD1046" s="19">
        <v>1134</v>
      </c>
      <c r="BE1046" s="19">
        <f t="shared" si="234"/>
        <v>470.48976000000005</v>
      </c>
      <c r="BF1046" s="19">
        <f t="shared" si="235"/>
        <v>659.33166000000006</v>
      </c>
      <c r="BG1046" s="23">
        <v>3.4819999999999997E-2</v>
      </c>
      <c r="BH1046" s="23">
        <f t="shared" si="236"/>
        <v>3.4819999999999997E-2</v>
      </c>
      <c r="BI1046" s="19">
        <v>16.382453443199999</v>
      </c>
      <c r="BJ1046" s="19">
        <v>22.9579284012</v>
      </c>
      <c r="BK1046" s="19">
        <f t="shared" si="231"/>
        <v>454.10730655680004</v>
      </c>
      <c r="BL1046" s="19">
        <f t="shared" si="231"/>
        <v>636.37373159880008</v>
      </c>
      <c r="BM1046" s="19">
        <v>0</v>
      </c>
      <c r="BN1046" s="19">
        <v>0</v>
      </c>
      <c r="BO1046" s="19">
        <f t="shared" si="232"/>
        <v>0</v>
      </c>
      <c r="BP1046" s="24">
        <f t="shared" si="233"/>
        <v>454.10730655680004</v>
      </c>
      <c r="BQ1046" s="24">
        <f t="shared" si="233"/>
        <v>636.37373159880008</v>
      </c>
      <c r="BR1046" s="24">
        <f t="shared" si="237"/>
        <v>182.26642504200004</v>
      </c>
      <c r="BS1046" s="25" t="s">
        <v>1141</v>
      </c>
    </row>
    <row r="1047" spans="1:71" s="25" customFormat="1" ht="25.5" x14ac:dyDescent="0.2">
      <c r="A1047" s="14">
        <v>1407</v>
      </c>
      <c r="B1047" s="14"/>
      <c r="C1047" s="15"/>
      <c r="D1047" s="16">
        <v>9297</v>
      </c>
      <c r="E1047" s="15" t="s">
        <v>8303</v>
      </c>
      <c r="F1047" s="15" t="s">
        <v>8304</v>
      </c>
      <c r="G1047" s="17" t="s">
        <v>8305</v>
      </c>
      <c r="H1047" s="17" t="s">
        <v>8306</v>
      </c>
      <c r="I1047" s="17" t="s">
        <v>205</v>
      </c>
      <c r="J1047" s="15" t="s">
        <v>8307</v>
      </c>
      <c r="K1047" s="15" t="s">
        <v>86</v>
      </c>
      <c r="L1047" s="18" t="s">
        <v>8308</v>
      </c>
      <c r="M1047" s="15" t="s">
        <v>7650</v>
      </c>
      <c r="N1047" s="15" t="s">
        <v>7651</v>
      </c>
      <c r="O1047" s="16">
        <v>510</v>
      </c>
      <c r="P1047" s="15" t="s">
        <v>118</v>
      </c>
      <c r="Q1047" s="15">
        <v>31600</v>
      </c>
      <c r="R1047" s="15">
        <v>124400</v>
      </c>
      <c r="S1047" s="15">
        <v>156000</v>
      </c>
      <c r="T1047" s="15">
        <v>0.22</v>
      </c>
      <c r="U1047" s="15" t="s">
        <v>3335</v>
      </c>
      <c r="V1047" s="15" t="s">
        <v>76</v>
      </c>
      <c r="W1047" s="16">
        <v>1</v>
      </c>
      <c r="X1047" s="16">
        <v>1</v>
      </c>
      <c r="Y1047" s="15">
        <v>9598</v>
      </c>
      <c r="Z1047" s="15">
        <v>0.22</v>
      </c>
      <c r="AA1047" s="15" t="s">
        <v>8256</v>
      </c>
      <c r="AB1047" s="15" t="s">
        <v>8257</v>
      </c>
      <c r="AC1047" s="15">
        <v>100000</v>
      </c>
      <c r="AD1047" s="26">
        <v>39969</v>
      </c>
      <c r="AE1047" s="15" t="s">
        <v>1583</v>
      </c>
      <c r="AF1047" s="15" t="s">
        <v>8309</v>
      </c>
      <c r="AG1047" s="16">
        <v>1</v>
      </c>
      <c r="AH1047" s="15" t="s">
        <v>8310</v>
      </c>
      <c r="AI1047" s="15" t="s">
        <v>78</v>
      </c>
      <c r="AJ1047" s="15">
        <v>9597.9877929699996</v>
      </c>
      <c r="AK1047" s="15">
        <v>401.00301417200001</v>
      </c>
      <c r="AL1047" s="15">
        <v>3094220.4288599999</v>
      </c>
      <c r="AM1047" s="15">
        <v>1426114.9479499999</v>
      </c>
      <c r="AN1047" s="14"/>
      <c r="AO1047" s="14"/>
      <c r="AP1047" s="19">
        <v>31600</v>
      </c>
      <c r="AQ1047" s="19">
        <v>120700</v>
      </c>
      <c r="AR1047" s="19">
        <v>0</v>
      </c>
      <c r="AS1047" s="19">
        <v>300</v>
      </c>
      <c r="AT1047" s="19">
        <f t="shared" si="224"/>
        <v>152600</v>
      </c>
      <c r="AU1047" s="19">
        <v>45000</v>
      </c>
      <c r="AV1047" s="19">
        <v>3000</v>
      </c>
      <c r="AW1047" s="19">
        <v>37555</v>
      </c>
      <c r="AX1047" s="19">
        <v>0</v>
      </c>
      <c r="AY1047" s="20">
        <f t="shared" si="229"/>
        <v>85555</v>
      </c>
      <c r="AZ1047" s="19">
        <f t="shared" si="230"/>
        <v>67045</v>
      </c>
      <c r="BA1047" s="21">
        <v>1.4712000000000001</v>
      </c>
      <c r="BB1047" s="21">
        <v>2.0617000000000001</v>
      </c>
      <c r="BC1047" s="22"/>
      <c r="BD1047" s="19">
        <v>1532</v>
      </c>
      <c r="BE1047" s="19">
        <f t="shared" si="234"/>
        <v>986.36604000000011</v>
      </c>
      <c r="BF1047" s="19">
        <f t="shared" si="235"/>
        <v>1382.2667650000001</v>
      </c>
      <c r="BG1047" s="23">
        <v>3.4819999999999997E-2</v>
      </c>
      <c r="BH1047" s="23">
        <f t="shared" si="236"/>
        <v>3.4819999999999997E-2</v>
      </c>
      <c r="BI1047" s="19">
        <v>34.191583960800003</v>
      </c>
      <c r="BJ1047" s="19">
        <v>47.915163575299999</v>
      </c>
      <c r="BK1047" s="19">
        <f t="shared" si="231"/>
        <v>952.17445603920009</v>
      </c>
      <c r="BL1047" s="19">
        <f t="shared" si="231"/>
        <v>1334.3516014247</v>
      </c>
      <c r="BM1047" s="19">
        <v>0</v>
      </c>
      <c r="BN1047" s="19">
        <v>0</v>
      </c>
      <c r="BO1047" s="19">
        <f t="shared" si="232"/>
        <v>0</v>
      </c>
      <c r="BP1047" s="24">
        <f t="shared" si="233"/>
        <v>952.17445603920009</v>
      </c>
      <c r="BQ1047" s="24">
        <f t="shared" si="233"/>
        <v>1334.3516014247</v>
      </c>
      <c r="BR1047" s="24">
        <f t="shared" si="237"/>
        <v>382.1771453854999</v>
      </c>
    </row>
    <row r="1048" spans="1:71" s="25" customFormat="1" ht="25.5" x14ac:dyDescent="0.2">
      <c r="A1048" s="14">
        <v>1408</v>
      </c>
      <c r="B1048" s="14"/>
      <c r="C1048" s="15"/>
      <c r="D1048" s="16">
        <v>19910</v>
      </c>
      <c r="E1048" s="15" t="s">
        <v>8311</v>
      </c>
      <c r="F1048" s="15" t="s">
        <v>8312</v>
      </c>
      <c r="G1048" s="17" t="s">
        <v>8305</v>
      </c>
      <c r="H1048" s="17" t="s">
        <v>8313</v>
      </c>
      <c r="I1048" s="17" t="s">
        <v>205</v>
      </c>
      <c r="J1048" s="15" t="s">
        <v>1051</v>
      </c>
      <c r="K1048" s="15" t="s">
        <v>86</v>
      </c>
      <c r="L1048" s="18" t="s">
        <v>8314</v>
      </c>
      <c r="M1048" s="15" t="s">
        <v>7650</v>
      </c>
      <c r="N1048" s="15" t="s">
        <v>7651</v>
      </c>
      <c r="O1048" s="16">
        <v>510</v>
      </c>
      <c r="P1048" s="15" t="s">
        <v>118</v>
      </c>
      <c r="Q1048" s="15">
        <v>32100</v>
      </c>
      <c r="R1048" s="15">
        <v>83000</v>
      </c>
      <c r="S1048" s="15">
        <v>115100</v>
      </c>
      <c r="T1048" s="15">
        <v>0.31</v>
      </c>
      <c r="U1048" s="15" t="s">
        <v>3335</v>
      </c>
      <c r="V1048" s="15" t="s">
        <v>76</v>
      </c>
      <c r="W1048" s="16">
        <v>1</v>
      </c>
      <c r="X1048" s="16">
        <v>0</v>
      </c>
      <c r="Y1048" s="15">
        <v>13364</v>
      </c>
      <c r="Z1048" s="15">
        <v>0.307</v>
      </c>
      <c r="AA1048" s="15" t="s">
        <v>8256</v>
      </c>
      <c r="AB1048" s="15" t="s">
        <v>8257</v>
      </c>
      <c r="AC1048" s="15">
        <v>0</v>
      </c>
      <c r="AD1048" s="15"/>
      <c r="AE1048" s="15" t="s">
        <v>617</v>
      </c>
      <c r="AF1048" s="15" t="s">
        <v>8315</v>
      </c>
      <c r="AG1048" s="16">
        <v>1</v>
      </c>
      <c r="AH1048" s="15" t="s">
        <v>8316</v>
      </c>
      <c r="AI1048" s="15" t="s">
        <v>78</v>
      </c>
      <c r="AJ1048" s="15">
        <v>13364.3554688</v>
      </c>
      <c r="AK1048" s="15">
        <v>463.004520915</v>
      </c>
      <c r="AL1048" s="15">
        <v>3094314.91707</v>
      </c>
      <c r="AM1048" s="15">
        <v>1426116.4846900001</v>
      </c>
      <c r="AN1048" s="14"/>
      <c r="AO1048" s="14"/>
      <c r="AP1048" s="19">
        <v>0</v>
      </c>
      <c r="AQ1048" s="19">
        <v>0</v>
      </c>
      <c r="AR1048" s="19">
        <v>32100</v>
      </c>
      <c r="AS1048" s="19">
        <v>78400</v>
      </c>
      <c r="AT1048" s="19">
        <f t="shared" si="224"/>
        <v>110500</v>
      </c>
      <c r="AU1048" s="19">
        <v>0</v>
      </c>
      <c r="AV1048" s="19">
        <v>0</v>
      </c>
      <c r="AW1048" s="19">
        <v>0</v>
      </c>
      <c r="AX1048" s="19">
        <v>0</v>
      </c>
      <c r="AY1048" s="20">
        <f t="shared" si="229"/>
        <v>0</v>
      </c>
      <c r="AZ1048" s="19">
        <f t="shared" si="230"/>
        <v>110500</v>
      </c>
      <c r="BA1048" s="21">
        <v>1.4712000000000001</v>
      </c>
      <c r="BB1048" s="21">
        <v>2.0617000000000001</v>
      </c>
      <c r="BC1048" s="22"/>
      <c r="BD1048" s="19">
        <v>2210</v>
      </c>
      <c r="BE1048" s="19">
        <f t="shared" si="234"/>
        <v>1625.6760000000002</v>
      </c>
      <c r="BF1048" s="19">
        <f t="shared" si="235"/>
        <v>2278.1785</v>
      </c>
      <c r="BG1048" s="23">
        <v>3.4819999999999997E-2</v>
      </c>
      <c r="BH1048" s="23">
        <f t="shared" si="236"/>
        <v>3.4819999999999997E-2</v>
      </c>
      <c r="BI1048" s="19">
        <v>0</v>
      </c>
      <c r="BJ1048" s="19">
        <v>0</v>
      </c>
      <c r="BK1048" s="19">
        <f t="shared" si="231"/>
        <v>1625.6760000000002</v>
      </c>
      <c r="BL1048" s="19">
        <f t="shared" si="231"/>
        <v>2278.1785</v>
      </c>
      <c r="BM1048" s="19">
        <v>0</v>
      </c>
      <c r="BN1048" s="19">
        <v>68.178499999999985</v>
      </c>
      <c r="BO1048" s="19">
        <f t="shared" si="232"/>
        <v>68.178499999999985</v>
      </c>
      <c r="BP1048" s="24">
        <f t="shared" si="233"/>
        <v>1625.6760000000002</v>
      </c>
      <c r="BQ1048" s="24">
        <f t="shared" si="233"/>
        <v>2210</v>
      </c>
      <c r="BR1048" s="24">
        <f t="shared" si="237"/>
        <v>584.32399999999984</v>
      </c>
    </row>
    <row r="1049" spans="1:71" s="25" customFormat="1" ht="14.25" x14ac:dyDescent="0.2">
      <c r="A1049" s="14">
        <v>1409</v>
      </c>
      <c r="B1049" s="14"/>
      <c r="C1049" s="15"/>
      <c r="D1049" s="16">
        <v>9730</v>
      </c>
      <c r="E1049" s="15" t="s">
        <v>8317</v>
      </c>
      <c r="F1049" s="15" t="s">
        <v>8318</v>
      </c>
      <c r="G1049" s="17" t="s">
        <v>8319</v>
      </c>
      <c r="H1049" s="17" t="s">
        <v>8320</v>
      </c>
      <c r="I1049" s="17" t="s">
        <v>86</v>
      </c>
      <c r="J1049" s="15" t="s">
        <v>8321</v>
      </c>
      <c r="K1049" s="15" t="s">
        <v>3312</v>
      </c>
      <c r="L1049" s="18" t="s">
        <v>8322</v>
      </c>
      <c r="M1049" s="15" t="s">
        <v>7650</v>
      </c>
      <c r="N1049" s="15" t="s">
        <v>7651</v>
      </c>
      <c r="O1049" s="16">
        <v>510</v>
      </c>
      <c r="P1049" s="15" t="s">
        <v>118</v>
      </c>
      <c r="Q1049" s="15">
        <v>32100</v>
      </c>
      <c r="R1049" s="15">
        <v>92900</v>
      </c>
      <c r="S1049" s="15">
        <v>125000</v>
      </c>
      <c r="T1049" s="15">
        <v>0.31</v>
      </c>
      <c r="U1049" s="15" t="s">
        <v>3335</v>
      </c>
      <c r="V1049" s="15" t="s">
        <v>76</v>
      </c>
      <c r="W1049" s="16">
        <v>1</v>
      </c>
      <c r="X1049" s="16">
        <v>1</v>
      </c>
      <c r="Y1049" s="15">
        <v>13680</v>
      </c>
      <c r="Z1049" s="15">
        <v>0.314</v>
      </c>
      <c r="AA1049" s="15" t="s">
        <v>78</v>
      </c>
      <c r="AB1049" s="15" t="s">
        <v>78</v>
      </c>
      <c r="AC1049" s="15">
        <v>106000</v>
      </c>
      <c r="AD1049" s="26">
        <v>40298</v>
      </c>
      <c r="AE1049" s="15" t="s">
        <v>1480</v>
      </c>
      <c r="AF1049" s="15" t="s">
        <v>8323</v>
      </c>
      <c r="AG1049" s="16">
        <v>1</v>
      </c>
      <c r="AH1049" s="15" t="s">
        <v>8324</v>
      </c>
      <c r="AI1049" s="15" t="s">
        <v>78</v>
      </c>
      <c r="AJ1049" s="15">
        <v>13679.5859375</v>
      </c>
      <c r="AK1049" s="15">
        <v>468.77802163199999</v>
      </c>
      <c r="AL1049" s="15">
        <v>3093886.8600599999</v>
      </c>
      <c r="AM1049" s="15">
        <v>1425939.9741799999</v>
      </c>
      <c r="AN1049" s="14"/>
      <c r="AO1049" s="14"/>
      <c r="AP1049" s="19">
        <v>0</v>
      </c>
      <c r="AQ1049" s="19">
        <v>0</v>
      </c>
      <c r="AR1049" s="19">
        <v>32100</v>
      </c>
      <c r="AS1049" s="19">
        <v>87800</v>
      </c>
      <c r="AT1049" s="19">
        <f t="shared" si="224"/>
        <v>119900</v>
      </c>
      <c r="AU1049" s="19">
        <v>0</v>
      </c>
      <c r="AV1049" s="19">
        <v>0</v>
      </c>
      <c r="AW1049" s="19">
        <v>0</v>
      </c>
      <c r="AX1049" s="19">
        <v>0</v>
      </c>
      <c r="AY1049" s="20">
        <f t="shared" si="229"/>
        <v>0</v>
      </c>
      <c r="AZ1049" s="19">
        <f t="shared" si="230"/>
        <v>119900</v>
      </c>
      <c r="BA1049" s="21">
        <v>1.4712000000000001</v>
      </c>
      <c r="BB1049" s="21">
        <v>2.0617000000000001</v>
      </c>
      <c r="BC1049" s="22"/>
      <c r="BD1049" s="19">
        <v>2408</v>
      </c>
      <c r="BE1049" s="19">
        <f t="shared" si="234"/>
        <v>1763.9688000000001</v>
      </c>
      <c r="BF1049" s="19">
        <f t="shared" si="235"/>
        <v>2471.9783000000002</v>
      </c>
      <c r="BG1049" s="23">
        <v>3.4819999999999997E-2</v>
      </c>
      <c r="BH1049" s="23">
        <f t="shared" si="236"/>
        <v>3.4819999999999997E-2</v>
      </c>
      <c r="BI1049" s="19">
        <v>0</v>
      </c>
      <c r="BJ1049" s="19">
        <v>0</v>
      </c>
      <c r="BK1049" s="19">
        <f t="shared" si="231"/>
        <v>1763.9688000000001</v>
      </c>
      <c r="BL1049" s="19">
        <f t="shared" si="231"/>
        <v>2471.9783000000002</v>
      </c>
      <c r="BM1049" s="19">
        <v>0</v>
      </c>
      <c r="BN1049" s="19">
        <v>73.361300000000028</v>
      </c>
      <c r="BO1049" s="19">
        <f t="shared" si="232"/>
        <v>73.361300000000028</v>
      </c>
      <c r="BP1049" s="24">
        <f t="shared" si="233"/>
        <v>1763.9688000000001</v>
      </c>
      <c r="BQ1049" s="24">
        <f t="shared" si="233"/>
        <v>2398.6170000000002</v>
      </c>
      <c r="BR1049" s="24">
        <f t="shared" si="237"/>
        <v>634.64820000000009</v>
      </c>
    </row>
    <row r="1050" spans="1:71" s="25" customFormat="1" ht="14.25" x14ac:dyDescent="0.2">
      <c r="A1050" s="14">
        <v>1410</v>
      </c>
      <c r="B1050" s="14"/>
      <c r="C1050" s="15"/>
      <c r="D1050" s="16">
        <v>21666</v>
      </c>
      <c r="E1050" s="15" t="s">
        <v>8325</v>
      </c>
      <c r="F1050" s="15" t="s">
        <v>8326</v>
      </c>
      <c r="G1050" s="17" t="s">
        <v>8327</v>
      </c>
      <c r="H1050" s="17" t="s">
        <v>8328</v>
      </c>
      <c r="I1050" s="17" t="s">
        <v>88</v>
      </c>
      <c r="J1050" s="15" t="s">
        <v>8329</v>
      </c>
      <c r="K1050" s="15" t="s">
        <v>8330</v>
      </c>
      <c r="L1050" s="18" t="s">
        <v>8331</v>
      </c>
      <c r="M1050" s="15" t="s">
        <v>7650</v>
      </c>
      <c r="N1050" s="15" t="s">
        <v>7651</v>
      </c>
      <c r="O1050" s="16">
        <v>510</v>
      </c>
      <c r="P1050" s="15" t="s">
        <v>118</v>
      </c>
      <c r="Q1050" s="15">
        <v>31600</v>
      </c>
      <c r="R1050" s="15">
        <v>90200</v>
      </c>
      <c r="S1050" s="15">
        <v>121800</v>
      </c>
      <c r="T1050" s="15">
        <v>0.22</v>
      </c>
      <c r="U1050" s="15" t="s">
        <v>3335</v>
      </c>
      <c r="V1050" s="15" t="s">
        <v>76</v>
      </c>
      <c r="W1050" s="16">
        <v>1</v>
      </c>
      <c r="X1050" s="16">
        <v>0</v>
      </c>
      <c r="Y1050" s="15">
        <v>9599</v>
      </c>
      <c r="Z1050" s="15">
        <v>0.22</v>
      </c>
      <c r="AA1050" s="15" t="s">
        <v>8332</v>
      </c>
      <c r="AB1050" s="15" t="s">
        <v>8333</v>
      </c>
      <c r="AC1050" s="15">
        <v>0</v>
      </c>
      <c r="AD1050" s="15"/>
      <c r="AE1050" s="15" t="s">
        <v>137</v>
      </c>
      <c r="AF1050" s="15" t="s">
        <v>8334</v>
      </c>
      <c r="AG1050" s="16">
        <v>1</v>
      </c>
      <c r="AH1050" s="15" t="s">
        <v>8335</v>
      </c>
      <c r="AI1050" s="15" t="s">
        <v>78</v>
      </c>
      <c r="AJ1050" s="15">
        <v>9598.6962890600007</v>
      </c>
      <c r="AK1050" s="15">
        <v>401.004311599</v>
      </c>
      <c r="AL1050" s="15">
        <v>3093982.41976</v>
      </c>
      <c r="AM1050" s="15">
        <v>1425941.44301</v>
      </c>
      <c r="AN1050" s="14"/>
      <c r="AO1050" s="14"/>
      <c r="AP1050" s="19">
        <v>31600</v>
      </c>
      <c r="AQ1050" s="19">
        <v>91800</v>
      </c>
      <c r="AR1050" s="19">
        <v>0</v>
      </c>
      <c r="AS1050" s="19">
        <v>0</v>
      </c>
      <c r="AT1050" s="19">
        <f t="shared" si="224"/>
        <v>123400</v>
      </c>
      <c r="AU1050" s="19">
        <v>45000</v>
      </c>
      <c r="AV1050" s="19">
        <v>0</v>
      </c>
      <c r="AW1050" s="19">
        <v>27440</v>
      </c>
      <c r="AX1050" s="19">
        <v>0</v>
      </c>
      <c r="AY1050" s="20">
        <f t="shared" si="229"/>
        <v>72440</v>
      </c>
      <c r="AZ1050" s="19">
        <f t="shared" si="230"/>
        <v>50960</v>
      </c>
      <c r="BA1050" s="21">
        <v>1.4712000000000001</v>
      </c>
      <c r="BB1050" s="21">
        <v>2.0617000000000001</v>
      </c>
      <c r="BC1050" s="22"/>
      <c r="BD1050" s="19">
        <v>1234</v>
      </c>
      <c r="BE1050" s="19">
        <f t="shared" si="234"/>
        <v>749.72352000000012</v>
      </c>
      <c r="BF1050" s="19">
        <f t="shared" si="235"/>
        <v>1050.6423200000002</v>
      </c>
      <c r="BG1050" s="23">
        <v>3.4819999999999997E-2</v>
      </c>
      <c r="BH1050" s="23">
        <f t="shared" si="236"/>
        <v>3.4819999999999997E-2</v>
      </c>
      <c r="BI1050" s="19">
        <v>26.105372966400001</v>
      </c>
      <c r="BJ1050" s="19">
        <v>36.583365582399999</v>
      </c>
      <c r="BK1050" s="19">
        <f t="shared" si="231"/>
        <v>723.61814703360017</v>
      </c>
      <c r="BL1050" s="19">
        <f t="shared" si="231"/>
        <v>1014.0589544176001</v>
      </c>
      <c r="BM1050" s="19">
        <v>0</v>
      </c>
      <c r="BN1050" s="19">
        <v>0</v>
      </c>
      <c r="BO1050" s="19">
        <f t="shared" si="232"/>
        <v>0</v>
      </c>
      <c r="BP1050" s="24">
        <f t="shared" si="233"/>
        <v>723.61814703360017</v>
      </c>
      <c r="BQ1050" s="24">
        <f t="shared" si="233"/>
        <v>1014.0589544176001</v>
      </c>
      <c r="BR1050" s="24">
        <f t="shared" si="237"/>
        <v>290.44080738399998</v>
      </c>
    </row>
    <row r="1051" spans="1:71" s="25" customFormat="1" ht="14.25" x14ac:dyDescent="0.2">
      <c r="A1051" s="14">
        <v>1411</v>
      </c>
      <c r="B1051" s="14"/>
      <c r="C1051" s="15" t="s">
        <v>176</v>
      </c>
      <c r="D1051" s="16">
        <v>12038</v>
      </c>
      <c r="E1051" s="15" t="s">
        <v>8336</v>
      </c>
      <c r="F1051" s="15" t="s">
        <v>8337</v>
      </c>
      <c r="G1051" s="17" t="s">
        <v>8338</v>
      </c>
      <c r="H1051" s="17" t="s">
        <v>8339</v>
      </c>
      <c r="I1051" s="17" t="s">
        <v>86</v>
      </c>
      <c r="J1051" s="15" t="s">
        <v>8340</v>
      </c>
      <c r="K1051" s="15" t="s">
        <v>86</v>
      </c>
      <c r="L1051" s="18" t="s">
        <v>8341</v>
      </c>
      <c r="M1051" s="15" t="s">
        <v>7650</v>
      </c>
      <c r="N1051" s="15" t="s">
        <v>7651</v>
      </c>
      <c r="O1051" s="16">
        <v>510</v>
      </c>
      <c r="P1051" s="15" t="s">
        <v>118</v>
      </c>
      <c r="Q1051" s="15">
        <v>31600</v>
      </c>
      <c r="R1051" s="15">
        <v>61600</v>
      </c>
      <c r="S1051" s="15">
        <v>93200</v>
      </c>
      <c r="T1051" s="15">
        <v>0.22</v>
      </c>
      <c r="U1051" s="15" t="s">
        <v>3335</v>
      </c>
      <c r="V1051" s="15" t="s">
        <v>76</v>
      </c>
      <c r="W1051" s="16">
        <v>1</v>
      </c>
      <c r="X1051" s="16">
        <v>1</v>
      </c>
      <c r="Y1051" s="15">
        <v>9599</v>
      </c>
      <c r="Z1051" s="15">
        <v>0.22</v>
      </c>
      <c r="AA1051" s="15" t="s">
        <v>8332</v>
      </c>
      <c r="AB1051" s="15" t="s">
        <v>8333</v>
      </c>
      <c r="AC1051" s="15">
        <v>85000</v>
      </c>
      <c r="AD1051" s="26">
        <v>40856</v>
      </c>
      <c r="AE1051" s="15" t="s">
        <v>298</v>
      </c>
      <c r="AF1051" s="15" t="s">
        <v>6178</v>
      </c>
      <c r="AG1051" s="16">
        <v>1</v>
      </c>
      <c r="AH1051" s="15" t="s">
        <v>8342</v>
      </c>
      <c r="AI1051" s="15" t="s">
        <v>78</v>
      </c>
      <c r="AJ1051" s="15">
        <v>9598.6967773399992</v>
      </c>
      <c r="AK1051" s="15">
        <v>401.00430093099999</v>
      </c>
      <c r="AL1051" s="15">
        <v>3094061.4098800002</v>
      </c>
      <c r="AM1051" s="15">
        <v>1425942.72762</v>
      </c>
      <c r="AN1051" s="14"/>
      <c r="AO1051" s="14"/>
      <c r="AP1051" s="19">
        <v>0</v>
      </c>
      <c r="AQ1051" s="19">
        <v>0</v>
      </c>
      <c r="AR1051" s="19">
        <v>31600</v>
      </c>
      <c r="AS1051" s="19">
        <v>58200</v>
      </c>
      <c r="AT1051" s="19">
        <f t="shared" si="224"/>
        <v>89800</v>
      </c>
      <c r="AU1051" s="19">
        <v>0</v>
      </c>
      <c r="AV1051" s="19">
        <v>0</v>
      </c>
      <c r="AW1051" s="19">
        <v>0</v>
      </c>
      <c r="AX1051" s="19">
        <v>0</v>
      </c>
      <c r="AY1051" s="20">
        <f t="shared" si="229"/>
        <v>0</v>
      </c>
      <c r="AZ1051" s="19">
        <f t="shared" si="230"/>
        <v>89800</v>
      </c>
      <c r="BA1051" s="21">
        <v>1.4712000000000001</v>
      </c>
      <c r="BB1051" s="21">
        <v>2.0617000000000001</v>
      </c>
      <c r="BC1051" s="22"/>
      <c r="BD1051" s="19">
        <v>1796</v>
      </c>
      <c r="BE1051" s="19">
        <f t="shared" si="234"/>
        <v>1321.1376</v>
      </c>
      <c r="BF1051" s="19">
        <f t="shared" si="235"/>
        <v>1851.4066</v>
      </c>
      <c r="BG1051" s="23">
        <v>3.4819999999999997E-2</v>
      </c>
      <c r="BH1051" s="23">
        <f t="shared" si="236"/>
        <v>3.4819999999999997E-2</v>
      </c>
      <c r="BI1051" s="19">
        <v>0</v>
      </c>
      <c r="BJ1051" s="19">
        <v>0</v>
      </c>
      <c r="BK1051" s="19">
        <f t="shared" si="231"/>
        <v>1321.1376</v>
      </c>
      <c r="BL1051" s="19">
        <f t="shared" si="231"/>
        <v>1851.4066</v>
      </c>
      <c r="BM1051" s="19">
        <v>0</v>
      </c>
      <c r="BN1051" s="19">
        <v>55.406600000000026</v>
      </c>
      <c r="BO1051" s="19">
        <f t="shared" si="232"/>
        <v>55.406600000000026</v>
      </c>
      <c r="BP1051" s="24">
        <f t="shared" si="233"/>
        <v>1321.1376</v>
      </c>
      <c r="BQ1051" s="24">
        <f t="shared" si="233"/>
        <v>1796</v>
      </c>
      <c r="BR1051" s="24">
        <f t="shared" si="237"/>
        <v>474.86239999999998</v>
      </c>
    </row>
    <row r="1052" spans="1:71" s="25" customFormat="1" ht="14.25" x14ac:dyDescent="0.2">
      <c r="A1052" s="14">
        <v>1412</v>
      </c>
      <c r="B1052" s="14"/>
      <c r="C1052" s="15" t="s">
        <v>8343</v>
      </c>
      <c r="D1052" s="16">
        <v>24231</v>
      </c>
      <c r="E1052" s="15" t="s">
        <v>8344</v>
      </c>
      <c r="F1052" s="15" t="s">
        <v>8343</v>
      </c>
      <c r="G1052" s="17" t="s">
        <v>8345</v>
      </c>
      <c r="H1052" s="17" t="s">
        <v>8346</v>
      </c>
      <c r="I1052" s="17" t="s">
        <v>86</v>
      </c>
      <c r="J1052" s="15" t="s">
        <v>8347</v>
      </c>
      <c r="K1052" s="15" t="s">
        <v>2108</v>
      </c>
      <c r="L1052" s="18" t="s">
        <v>8348</v>
      </c>
      <c r="M1052" s="15" t="s">
        <v>7650</v>
      </c>
      <c r="N1052" s="15" t="s">
        <v>7651</v>
      </c>
      <c r="O1052" s="16">
        <v>510</v>
      </c>
      <c r="P1052" s="15" t="s">
        <v>118</v>
      </c>
      <c r="Q1052" s="15">
        <v>31600</v>
      </c>
      <c r="R1052" s="15">
        <v>74600</v>
      </c>
      <c r="S1052" s="15">
        <v>106200</v>
      </c>
      <c r="T1052" s="15">
        <v>0.22</v>
      </c>
      <c r="U1052" s="15" t="s">
        <v>3335</v>
      </c>
      <c r="V1052" s="15" t="s">
        <v>76</v>
      </c>
      <c r="W1052" s="16">
        <v>1</v>
      </c>
      <c r="X1052" s="16">
        <v>1</v>
      </c>
      <c r="Y1052" s="15">
        <v>9599</v>
      </c>
      <c r="Z1052" s="15">
        <v>0.22</v>
      </c>
      <c r="AA1052" s="15" t="s">
        <v>8332</v>
      </c>
      <c r="AB1052" s="15" t="s">
        <v>8333</v>
      </c>
      <c r="AC1052" s="15">
        <v>80000</v>
      </c>
      <c r="AD1052" s="26">
        <v>41163</v>
      </c>
      <c r="AE1052" s="15" t="s">
        <v>298</v>
      </c>
      <c r="AF1052" s="15" t="s">
        <v>8349</v>
      </c>
      <c r="AG1052" s="16">
        <v>1</v>
      </c>
      <c r="AH1052" s="15" t="s">
        <v>8350</v>
      </c>
      <c r="AI1052" s="15" t="s">
        <v>78</v>
      </c>
      <c r="AJ1052" s="15">
        <v>9598.6821289100008</v>
      </c>
      <c r="AK1052" s="15">
        <v>401.00397821899998</v>
      </c>
      <c r="AL1052" s="15">
        <v>3094140.40007</v>
      </c>
      <c r="AM1052" s="15">
        <v>1425944.01223</v>
      </c>
      <c r="AN1052" s="14"/>
      <c r="AO1052" s="14"/>
      <c r="AP1052" s="19">
        <v>0</v>
      </c>
      <c r="AQ1052" s="19">
        <v>0</v>
      </c>
      <c r="AR1052" s="19">
        <v>31600</v>
      </c>
      <c r="AS1052" s="19">
        <v>70500</v>
      </c>
      <c r="AT1052" s="19">
        <f t="shared" si="224"/>
        <v>102100</v>
      </c>
      <c r="AU1052" s="19">
        <v>0</v>
      </c>
      <c r="AV1052" s="19">
        <v>0</v>
      </c>
      <c r="AW1052" s="19">
        <v>0</v>
      </c>
      <c r="AX1052" s="19">
        <v>0</v>
      </c>
      <c r="AY1052" s="20">
        <f t="shared" si="229"/>
        <v>0</v>
      </c>
      <c r="AZ1052" s="19">
        <f t="shared" si="230"/>
        <v>102100</v>
      </c>
      <c r="BA1052" s="21">
        <v>1.4712000000000001</v>
      </c>
      <c r="BB1052" s="21">
        <v>2.0617000000000001</v>
      </c>
      <c r="BC1052" s="22"/>
      <c r="BD1052" s="19">
        <v>2045</v>
      </c>
      <c r="BE1052" s="19">
        <f t="shared" si="234"/>
        <v>1502.0952</v>
      </c>
      <c r="BF1052" s="19">
        <f t="shared" si="235"/>
        <v>2104.9956999999999</v>
      </c>
      <c r="BG1052" s="23">
        <v>3.4819999999999997E-2</v>
      </c>
      <c r="BH1052" s="23">
        <f t="shared" si="236"/>
        <v>3.4819999999999997E-2</v>
      </c>
      <c r="BI1052" s="19">
        <v>0</v>
      </c>
      <c r="BJ1052" s="19">
        <v>0</v>
      </c>
      <c r="BK1052" s="19">
        <f t="shared" si="231"/>
        <v>1502.0952</v>
      </c>
      <c r="BL1052" s="19">
        <f t="shared" si="231"/>
        <v>2104.9956999999999</v>
      </c>
      <c r="BM1052" s="19">
        <v>0</v>
      </c>
      <c r="BN1052" s="19">
        <v>62.81060000000025</v>
      </c>
      <c r="BO1052" s="19">
        <f t="shared" si="232"/>
        <v>62.81060000000025</v>
      </c>
      <c r="BP1052" s="24">
        <f t="shared" si="233"/>
        <v>1502.0952</v>
      </c>
      <c r="BQ1052" s="24">
        <f t="shared" si="233"/>
        <v>2042.1850999999997</v>
      </c>
      <c r="BR1052" s="24">
        <f t="shared" si="237"/>
        <v>540.08989999999972</v>
      </c>
    </row>
    <row r="1053" spans="1:71" s="25" customFormat="1" ht="14.25" x14ac:dyDescent="0.2">
      <c r="A1053" s="14">
        <v>1413</v>
      </c>
      <c r="B1053" s="14"/>
      <c r="C1053" s="15"/>
      <c r="D1053" s="16">
        <v>22477</v>
      </c>
      <c r="E1053" s="15" t="s">
        <v>8351</v>
      </c>
      <c r="F1053" s="15" t="s">
        <v>8352</v>
      </c>
      <c r="G1053" s="17" t="s">
        <v>8353</v>
      </c>
      <c r="H1053" s="17" t="s">
        <v>8346</v>
      </c>
      <c r="I1053" s="17" t="s">
        <v>86</v>
      </c>
      <c r="J1053" s="15" t="s">
        <v>8354</v>
      </c>
      <c r="K1053" s="15" t="s">
        <v>8355</v>
      </c>
      <c r="L1053" s="18" t="s">
        <v>8356</v>
      </c>
      <c r="M1053" s="15" t="s">
        <v>7650</v>
      </c>
      <c r="N1053" s="15" t="s">
        <v>7651</v>
      </c>
      <c r="O1053" s="16">
        <v>510</v>
      </c>
      <c r="P1053" s="15" t="s">
        <v>118</v>
      </c>
      <c r="Q1053" s="15">
        <v>31600</v>
      </c>
      <c r="R1053" s="15">
        <v>85200</v>
      </c>
      <c r="S1053" s="15">
        <v>116800</v>
      </c>
      <c r="T1053" s="15">
        <v>0.22</v>
      </c>
      <c r="U1053" s="15" t="s">
        <v>3335</v>
      </c>
      <c r="V1053" s="15" t="s">
        <v>76</v>
      </c>
      <c r="W1053" s="16">
        <v>1</v>
      </c>
      <c r="X1053" s="16">
        <v>1</v>
      </c>
      <c r="Y1053" s="15">
        <v>9599</v>
      </c>
      <c r="Z1053" s="15">
        <v>0.22</v>
      </c>
      <c r="AA1053" s="15" t="s">
        <v>8332</v>
      </c>
      <c r="AB1053" s="15" t="s">
        <v>8333</v>
      </c>
      <c r="AC1053" s="15">
        <v>118000</v>
      </c>
      <c r="AD1053" s="26">
        <v>41453</v>
      </c>
      <c r="AE1053" s="15" t="s">
        <v>119</v>
      </c>
      <c r="AF1053" s="15" t="s">
        <v>119</v>
      </c>
      <c r="AG1053" s="16">
        <v>1</v>
      </c>
      <c r="AH1053" s="15" t="s">
        <v>8357</v>
      </c>
      <c r="AI1053" s="15" t="s">
        <v>78</v>
      </c>
      <c r="AJ1053" s="15">
        <v>9598.6577148399992</v>
      </c>
      <c r="AK1053" s="15">
        <v>401.00333281399998</v>
      </c>
      <c r="AL1053" s="15">
        <v>3094219.3901999998</v>
      </c>
      <c r="AM1053" s="15">
        <v>1425945.297</v>
      </c>
      <c r="AN1053" s="14"/>
      <c r="AO1053" s="14"/>
      <c r="AP1053" s="19">
        <v>31600</v>
      </c>
      <c r="AQ1053" s="19">
        <v>82800</v>
      </c>
      <c r="AR1053" s="19">
        <v>0</v>
      </c>
      <c r="AS1053" s="19">
        <v>0</v>
      </c>
      <c r="AT1053" s="19">
        <f t="shared" si="224"/>
        <v>114400</v>
      </c>
      <c r="AU1053" s="19">
        <v>45000</v>
      </c>
      <c r="AV1053" s="19">
        <v>0</v>
      </c>
      <c r="AW1053" s="19">
        <v>24290</v>
      </c>
      <c r="AX1053" s="19">
        <f>12480+24960</f>
        <v>37440</v>
      </c>
      <c r="AY1053" s="20">
        <f t="shared" si="229"/>
        <v>106730</v>
      </c>
      <c r="AZ1053" s="19">
        <f t="shared" si="230"/>
        <v>7670</v>
      </c>
      <c r="BA1053" s="21">
        <v>1.4712000000000001</v>
      </c>
      <c r="BB1053" s="21">
        <v>2.0617000000000001</v>
      </c>
      <c r="BC1053" s="22"/>
      <c r="BD1053" s="19">
        <v>1144</v>
      </c>
      <c r="BE1053" s="19">
        <f t="shared" si="234"/>
        <v>112.84104000000001</v>
      </c>
      <c r="BF1053" s="19">
        <f t="shared" si="235"/>
        <v>158.13239000000002</v>
      </c>
      <c r="BG1053" s="23">
        <v>3.4819999999999997E-2</v>
      </c>
      <c r="BH1053" s="23">
        <f t="shared" si="236"/>
        <v>3.4819999999999997E-2</v>
      </c>
      <c r="BI1053" s="19">
        <v>3.9291250127999997</v>
      </c>
      <c r="BJ1053" s="19">
        <v>5.5061698198000002</v>
      </c>
      <c r="BK1053" s="19">
        <f t="shared" si="231"/>
        <v>108.91191498720001</v>
      </c>
      <c r="BL1053" s="19">
        <f t="shared" si="231"/>
        <v>152.62622018020002</v>
      </c>
      <c r="BM1053" s="19">
        <v>0</v>
      </c>
      <c r="BN1053" s="19">
        <v>0</v>
      </c>
      <c r="BO1053" s="19">
        <f t="shared" si="232"/>
        <v>0</v>
      </c>
      <c r="BP1053" s="24">
        <f t="shared" si="233"/>
        <v>108.91191498720001</v>
      </c>
      <c r="BQ1053" s="24">
        <f t="shared" si="233"/>
        <v>152.62622018020002</v>
      </c>
      <c r="BR1053" s="24">
        <f t="shared" si="237"/>
        <v>43.714305193000015</v>
      </c>
    </row>
    <row r="1054" spans="1:71" s="25" customFormat="1" ht="14.25" x14ac:dyDescent="0.2">
      <c r="A1054" s="14">
        <v>1414</v>
      </c>
      <c r="B1054" s="14"/>
      <c r="C1054" s="15"/>
      <c r="D1054" s="16">
        <v>3265</v>
      </c>
      <c r="E1054" s="15" t="s">
        <v>8358</v>
      </c>
      <c r="F1054" s="15" t="s">
        <v>8359</v>
      </c>
      <c r="G1054" s="17" t="s">
        <v>8360</v>
      </c>
      <c r="H1054" s="17" t="s">
        <v>8361</v>
      </c>
      <c r="I1054" s="17" t="s">
        <v>86</v>
      </c>
      <c r="J1054" s="15" t="s">
        <v>8362</v>
      </c>
      <c r="K1054" s="15" t="s">
        <v>7668</v>
      </c>
      <c r="L1054" s="18" t="s">
        <v>8363</v>
      </c>
      <c r="M1054" s="15" t="s">
        <v>7650</v>
      </c>
      <c r="N1054" s="15" t="s">
        <v>7651</v>
      </c>
      <c r="O1054" s="16">
        <v>510</v>
      </c>
      <c r="P1054" s="15" t="s">
        <v>118</v>
      </c>
      <c r="Q1054" s="15">
        <v>32100</v>
      </c>
      <c r="R1054" s="15">
        <v>88600</v>
      </c>
      <c r="S1054" s="15">
        <v>120700</v>
      </c>
      <c r="T1054" s="15">
        <v>0.31</v>
      </c>
      <c r="U1054" s="15" t="s">
        <v>3335</v>
      </c>
      <c r="V1054" s="15" t="s">
        <v>76</v>
      </c>
      <c r="W1054" s="16">
        <v>1</v>
      </c>
      <c r="X1054" s="16">
        <v>1</v>
      </c>
      <c r="Y1054" s="15">
        <v>13180</v>
      </c>
      <c r="Z1054" s="15">
        <v>0.30299999999999999</v>
      </c>
      <c r="AA1054" s="15" t="s">
        <v>8332</v>
      </c>
      <c r="AB1054" s="15" t="s">
        <v>8333</v>
      </c>
      <c r="AC1054" s="15">
        <v>115000</v>
      </c>
      <c r="AD1054" s="26">
        <v>42356</v>
      </c>
      <c r="AE1054" s="15" t="s">
        <v>119</v>
      </c>
      <c r="AF1054" s="15" t="s">
        <v>119</v>
      </c>
      <c r="AG1054" s="16">
        <v>1</v>
      </c>
      <c r="AH1054" s="15" t="s">
        <v>8364</v>
      </c>
      <c r="AI1054" s="15" t="s">
        <v>78</v>
      </c>
      <c r="AJ1054" s="15">
        <v>13179.9047852</v>
      </c>
      <c r="AK1054" s="15">
        <v>453.854927455</v>
      </c>
      <c r="AL1054" s="15">
        <v>3094313.2467100001</v>
      </c>
      <c r="AM1054" s="15">
        <v>1425946.1680300001</v>
      </c>
      <c r="AN1054" s="14"/>
      <c r="AO1054" s="14"/>
      <c r="AP1054" s="19">
        <v>32100</v>
      </c>
      <c r="AQ1054" s="19">
        <v>103500</v>
      </c>
      <c r="AR1054" s="19">
        <v>0</v>
      </c>
      <c r="AS1054" s="19">
        <v>900</v>
      </c>
      <c r="AT1054" s="19">
        <f t="shared" si="224"/>
        <v>136500</v>
      </c>
      <c r="AU1054" s="19">
        <v>45000</v>
      </c>
      <c r="AV1054" s="19">
        <v>0</v>
      </c>
      <c r="AW1054" s="19">
        <v>31710</v>
      </c>
      <c r="AX1054" s="19">
        <v>12480</v>
      </c>
      <c r="AY1054" s="20">
        <f t="shared" si="229"/>
        <v>89190</v>
      </c>
      <c r="AZ1054" s="19">
        <f t="shared" si="230"/>
        <v>47310</v>
      </c>
      <c r="BA1054" s="21">
        <v>1.4712000000000001</v>
      </c>
      <c r="BB1054" s="21">
        <v>2.0617000000000001</v>
      </c>
      <c r="BC1054" s="22"/>
      <c r="BD1054" s="19">
        <v>1383</v>
      </c>
      <c r="BE1054" s="19">
        <f t="shared" si="234"/>
        <v>696.02472000000012</v>
      </c>
      <c r="BF1054" s="19">
        <f t="shared" si="235"/>
        <v>975.3902700000001</v>
      </c>
      <c r="BG1054" s="23">
        <v>3.4819999999999997E-2</v>
      </c>
      <c r="BH1054" s="23">
        <f t="shared" si="236"/>
        <v>3.4819999999999997E-2</v>
      </c>
      <c r="BI1054" s="19">
        <v>23.774536094400002</v>
      </c>
      <c r="BJ1054" s="19">
        <v>33.316993655399997</v>
      </c>
      <c r="BK1054" s="19">
        <f t="shared" si="231"/>
        <v>672.25018390560012</v>
      </c>
      <c r="BL1054" s="19">
        <f t="shared" si="231"/>
        <v>942.07327634460012</v>
      </c>
      <c r="BM1054" s="19">
        <v>0</v>
      </c>
      <c r="BN1054" s="19">
        <v>0</v>
      </c>
      <c r="BO1054" s="19">
        <f t="shared" si="232"/>
        <v>0</v>
      </c>
      <c r="BP1054" s="24">
        <f t="shared" si="233"/>
        <v>672.25018390560012</v>
      </c>
      <c r="BQ1054" s="24">
        <f t="shared" si="233"/>
        <v>942.07327634460012</v>
      </c>
      <c r="BR1054" s="24">
        <f t="shared" si="237"/>
        <v>269.82309243899999</v>
      </c>
    </row>
    <row r="1055" spans="1:71" s="25" customFormat="1" ht="14.25" x14ac:dyDescent="0.2">
      <c r="A1055" s="14">
        <v>1415</v>
      </c>
      <c r="B1055" s="14"/>
      <c r="C1055" s="15" t="s">
        <v>8365</v>
      </c>
      <c r="D1055" s="16">
        <v>5188</v>
      </c>
      <c r="E1055" s="15" t="s">
        <v>8366</v>
      </c>
      <c r="F1055" s="15" t="s">
        <v>8367</v>
      </c>
      <c r="G1055" s="17" t="s">
        <v>8368</v>
      </c>
      <c r="H1055" s="17" t="s">
        <v>8369</v>
      </c>
      <c r="I1055" s="17" t="s">
        <v>86</v>
      </c>
      <c r="J1055" s="15" t="s">
        <v>8370</v>
      </c>
      <c r="K1055" s="15" t="s">
        <v>423</v>
      </c>
      <c r="L1055" s="18" t="s">
        <v>8371</v>
      </c>
      <c r="M1055" s="15" t="s">
        <v>7650</v>
      </c>
      <c r="N1055" s="15" t="s">
        <v>7651</v>
      </c>
      <c r="O1055" s="16">
        <v>510</v>
      </c>
      <c r="P1055" s="15" t="s">
        <v>118</v>
      </c>
      <c r="Q1055" s="15">
        <v>37400</v>
      </c>
      <c r="R1055" s="15">
        <v>101200</v>
      </c>
      <c r="S1055" s="15">
        <v>138600</v>
      </c>
      <c r="T1055" s="15">
        <v>0.31</v>
      </c>
      <c r="U1055" s="15" t="s">
        <v>3335</v>
      </c>
      <c r="V1055" s="15" t="s">
        <v>76</v>
      </c>
      <c r="W1055" s="16">
        <v>1</v>
      </c>
      <c r="X1055" s="16">
        <v>1</v>
      </c>
      <c r="Y1055" s="15">
        <v>13637</v>
      </c>
      <c r="Z1055" s="15">
        <v>0.313</v>
      </c>
      <c r="AA1055" s="15" t="s">
        <v>8332</v>
      </c>
      <c r="AB1055" s="15" t="s">
        <v>8333</v>
      </c>
      <c r="AC1055" s="15">
        <v>92500</v>
      </c>
      <c r="AD1055" s="26">
        <v>37182</v>
      </c>
      <c r="AE1055" s="15" t="s">
        <v>211</v>
      </c>
      <c r="AF1055" s="15" t="s">
        <v>8372</v>
      </c>
      <c r="AG1055" s="16">
        <v>1</v>
      </c>
      <c r="AH1055" s="15" t="s">
        <v>8373</v>
      </c>
      <c r="AI1055" s="15" t="s">
        <v>78</v>
      </c>
      <c r="AJ1055" s="15">
        <v>13636.6035156</v>
      </c>
      <c r="AK1055" s="15">
        <v>462.08422199099999</v>
      </c>
      <c r="AL1055" s="15">
        <v>3093888.6612200001</v>
      </c>
      <c r="AM1055" s="15">
        <v>1425818.7450999999</v>
      </c>
      <c r="AN1055" s="14"/>
      <c r="AO1055" s="14"/>
      <c r="AP1055" s="19">
        <v>37400</v>
      </c>
      <c r="AQ1055" s="19">
        <v>95600</v>
      </c>
      <c r="AR1055" s="19">
        <v>0</v>
      </c>
      <c r="AS1055" s="19">
        <v>0</v>
      </c>
      <c r="AT1055" s="19">
        <f t="shared" si="224"/>
        <v>133000</v>
      </c>
      <c r="AU1055" s="19">
        <v>45000</v>
      </c>
      <c r="AV1055" s="19">
        <v>3000</v>
      </c>
      <c r="AW1055" s="19">
        <v>30800</v>
      </c>
      <c r="AX1055" s="19">
        <v>12480</v>
      </c>
      <c r="AY1055" s="20">
        <f t="shared" si="229"/>
        <v>91280</v>
      </c>
      <c r="AZ1055" s="19">
        <f t="shared" si="230"/>
        <v>41720</v>
      </c>
      <c r="BA1055" s="21">
        <v>1.4712000000000001</v>
      </c>
      <c r="BB1055" s="21">
        <v>2.0617000000000001</v>
      </c>
      <c r="BC1055" s="22"/>
      <c r="BD1055" s="19">
        <v>1330</v>
      </c>
      <c r="BE1055" s="19">
        <f t="shared" si="234"/>
        <v>613.78463999999997</v>
      </c>
      <c r="BF1055" s="19">
        <f t="shared" si="235"/>
        <v>860.14124000000004</v>
      </c>
      <c r="BG1055" s="23">
        <v>3.4819999999999997E-2</v>
      </c>
      <c r="BH1055" s="23">
        <f t="shared" si="236"/>
        <v>3.4819999999999997E-2</v>
      </c>
      <c r="BI1055" s="19">
        <v>21.371981164799998</v>
      </c>
      <c r="BJ1055" s="19">
        <v>29.950117976799998</v>
      </c>
      <c r="BK1055" s="19">
        <f t="shared" si="231"/>
        <v>592.41265883519998</v>
      </c>
      <c r="BL1055" s="19">
        <f t="shared" si="231"/>
        <v>830.19112202320002</v>
      </c>
      <c r="BM1055" s="19">
        <v>0</v>
      </c>
      <c r="BN1055" s="19">
        <v>0</v>
      </c>
      <c r="BO1055" s="19">
        <f t="shared" si="232"/>
        <v>0</v>
      </c>
      <c r="BP1055" s="24">
        <f t="shared" si="233"/>
        <v>592.41265883519998</v>
      </c>
      <c r="BQ1055" s="24">
        <f t="shared" si="233"/>
        <v>830.19112202320002</v>
      </c>
      <c r="BR1055" s="24">
        <f t="shared" si="237"/>
        <v>237.77846318800005</v>
      </c>
    </row>
    <row r="1056" spans="1:71" s="25" customFormat="1" ht="14.25" x14ac:dyDescent="0.2">
      <c r="A1056" s="14">
        <v>1416</v>
      </c>
      <c r="B1056" s="14"/>
      <c r="C1056" s="15" t="s">
        <v>726</v>
      </c>
      <c r="D1056" s="16">
        <v>17708</v>
      </c>
      <c r="E1056" s="15" t="s">
        <v>8374</v>
      </c>
      <c r="F1056" s="15" t="s">
        <v>8375</v>
      </c>
      <c r="G1056" s="17" t="s">
        <v>8376</v>
      </c>
      <c r="H1056" s="17" t="s">
        <v>8377</v>
      </c>
      <c r="I1056" s="17" t="s">
        <v>86</v>
      </c>
      <c r="J1056" s="15" t="s">
        <v>8378</v>
      </c>
      <c r="K1056" s="15" t="s">
        <v>821</v>
      </c>
      <c r="L1056" s="18" t="s">
        <v>8379</v>
      </c>
      <c r="M1056" s="15" t="s">
        <v>7650</v>
      </c>
      <c r="N1056" s="15" t="s">
        <v>7651</v>
      </c>
      <c r="O1056" s="16">
        <v>510</v>
      </c>
      <c r="P1056" s="15" t="s">
        <v>118</v>
      </c>
      <c r="Q1056" s="15">
        <v>31600</v>
      </c>
      <c r="R1056" s="15">
        <v>138300</v>
      </c>
      <c r="S1056" s="15">
        <v>169900</v>
      </c>
      <c r="T1056" s="15">
        <v>0.22</v>
      </c>
      <c r="U1056" s="15" t="s">
        <v>3335</v>
      </c>
      <c r="V1056" s="15" t="s">
        <v>76</v>
      </c>
      <c r="W1056" s="16">
        <v>1</v>
      </c>
      <c r="X1056" s="16">
        <v>1</v>
      </c>
      <c r="Y1056" s="15">
        <v>9599</v>
      </c>
      <c r="Z1056" s="15">
        <v>0.22</v>
      </c>
      <c r="AA1056" s="15" t="s">
        <v>8332</v>
      </c>
      <c r="AB1056" s="15" t="s">
        <v>8333</v>
      </c>
      <c r="AC1056" s="15">
        <v>140000</v>
      </c>
      <c r="AD1056" s="26">
        <v>37995</v>
      </c>
      <c r="AE1056" s="15" t="s">
        <v>468</v>
      </c>
      <c r="AF1056" s="15" t="s">
        <v>2263</v>
      </c>
      <c r="AG1056" s="16">
        <v>1</v>
      </c>
      <c r="AH1056" s="15" t="s">
        <v>8380</v>
      </c>
      <c r="AI1056" s="15" t="s">
        <v>78</v>
      </c>
      <c r="AJ1056" s="15">
        <v>9598.6372070300004</v>
      </c>
      <c r="AK1056" s="15">
        <v>401.00299943300001</v>
      </c>
      <c r="AL1056" s="15">
        <v>3093984.39518</v>
      </c>
      <c r="AM1056" s="15">
        <v>1425819.9577200001</v>
      </c>
      <c r="AN1056" s="14"/>
      <c r="AO1056" s="14"/>
      <c r="AP1056" s="19">
        <v>31600</v>
      </c>
      <c r="AQ1056" s="19">
        <v>132200</v>
      </c>
      <c r="AR1056" s="19">
        <v>0</v>
      </c>
      <c r="AS1056" s="19">
        <v>0</v>
      </c>
      <c r="AT1056" s="19">
        <f t="shared" si="224"/>
        <v>163800</v>
      </c>
      <c r="AU1056" s="19">
        <v>45000</v>
      </c>
      <c r="AV1056" s="19">
        <v>3000</v>
      </c>
      <c r="AW1056" s="19">
        <v>41580</v>
      </c>
      <c r="AX1056" s="19">
        <v>0</v>
      </c>
      <c r="AY1056" s="20">
        <f t="shared" si="229"/>
        <v>89580</v>
      </c>
      <c r="AZ1056" s="19">
        <f t="shared" si="230"/>
        <v>74220</v>
      </c>
      <c r="BA1056" s="21">
        <v>1.4712000000000001</v>
      </c>
      <c r="BB1056" s="21">
        <v>2.0617000000000001</v>
      </c>
      <c r="BC1056" s="22"/>
      <c r="BD1056" s="19">
        <v>1638</v>
      </c>
      <c r="BE1056" s="19">
        <f t="shared" si="234"/>
        <v>1091.9246400000002</v>
      </c>
      <c r="BF1056" s="19">
        <f t="shared" si="235"/>
        <v>1530.1937400000002</v>
      </c>
      <c r="BG1056" s="23">
        <v>3.4819999999999997E-2</v>
      </c>
      <c r="BH1056" s="23">
        <f t="shared" si="236"/>
        <v>3.4819999999999997E-2</v>
      </c>
      <c r="BI1056" s="19">
        <v>38.020815964800001</v>
      </c>
      <c r="BJ1056" s="19">
        <v>53.281346026800001</v>
      </c>
      <c r="BK1056" s="19">
        <f t="shared" si="231"/>
        <v>1053.9038240352002</v>
      </c>
      <c r="BL1056" s="19">
        <f t="shared" si="231"/>
        <v>1476.9123939732001</v>
      </c>
      <c r="BM1056" s="19">
        <v>0</v>
      </c>
      <c r="BN1056" s="19">
        <v>0</v>
      </c>
      <c r="BO1056" s="19">
        <f t="shared" si="232"/>
        <v>0</v>
      </c>
      <c r="BP1056" s="24">
        <f t="shared" si="233"/>
        <v>1053.9038240352002</v>
      </c>
      <c r="BQ1056" s="24">
        <f t="shared" si="233"/>
        <v>1476.9123939732001</v>
      </c>
      <c r="BR1056" s="24">
        <f t="shared" si="237"/>
        <v>423.00856993799994</v>
      </c>
    </row>
    <row r="1057" spans="1:71" s="25" customFormat="1" ht="14.25" x14ac:dyDescent="0.2">
      <c r="A1057" s="14">
        <v>1417</v>
      </c>
      <c r="B1057" s="14"/>
      <c r="C1057" s="15"/>
      <c r="D1057" s="16">
        <v>9877</v>
      </c>
      <c r="E1057" s="15" t="s">
        <v>8381</v>
      </c>
      <c r="F1057" s="15" t="s">
        <v>8382</v>
      </c>
      <c r="G1057" s="17" t="s">
        <v>8383</v>
      </c>
      <c r="H1057" s="17" t="s">
        <v>8384</v>
      </c>
      <c r="I1057" s="17" t="s">
        <v>86</v>
      </c>
      <c r="J1057" s="15" t="s">
        <v>8385</v>
      </c>
      <c r="K1057" s="15" t="s">
        <v>864</v>
      </c>
      <c r="L1057" s="18" t="s">
        <v>8386</v>
      </c>
      <c r="M1057" s="15" t="s">
        <v>7650</v>
      </c>
      <c r="N1057" s="15" t="s">
        <v>7651</v>
      </c>
      <c r="O1057" s="16">
        <v>510</v>
      </c>
      <c r="P1057" s="15" t="s">
        <v>118</v>
      </c>
      <c r="Q1057" s="15">
        <v>31600</v>
      </c>
      <c r="R1057" s="15">
        <v>70800</v>
      </c>
      <c r="S1057" s="15">
        <v>102400</v>
      </c>
      <c r="T1057" s="15">
        <v>0.22</v>
      </c>
      <c r="U1057" s="15" t="s">
        <v>3335</v>
      </c>
      <c r="V1057" s="15" t="s">
        <v>76</v>
      </c>
      <c r="W1057" s="16">
        <v>1</v>
      </c>
      <c r="X1057" s="16">
        <v>1</v>
      </c>
      <c r="Y1057" s="15">
        <v>9599</v>
      </c>
      <c r="Z1057" s="15">
        <v>0.22</v>
      </c>
      <c r="AA1057" s="15" t="s">
        <v>8332</v>
      </c>
      <c r="AB1057" s="15" t="s">
        <v>8333</v>
      </c>
      <c r="AC1057" s="15">
        <v>115000</v>
      </c>
      <c r="AD1057" s="26">
        <v>40487</v>
      </c>
      <c r="AE1057" s="15" t="s">
        <v>243</v>
      </c>
      <c r="AF1057" s="15" t="s">
        <v>8387</v>
      </c>
      <c r="AG1057" s="16">
        <v>1</v>
      </c>
      <c r="AH1057" s="15" t="s">
        <v>8388</v>
      </c>
      <c r="AI1057" s="15" t="s">
        <v>78</v>
      </c>
      <c r="AJ1057" s="15">
        <v>9598.6440429699996</v>
      </c>
      <c r="AK1057" s="15">
        <v>401.00299942300001</v>
      </c>
      <c r="AL1057" s="15">
        <v>3094063.3853099998</v>
      </c>
      <c r="AM1057" s="15">
        <v>1425821.24238</v>
      </c>
      <c r="AN1057" s="14"/>
      <c r="AO1057" s="14"/>
      <c r="AP1057" s="19">
        <v>31600</v>
      </c>
      <c r="AQ1057" s="19">
        <v>66900</v>
      </c>
      <c r="AR1057" s="19">
        <v>0</v>
      </c>
      <c r="AS1057" s="19">
        <v>0</v>
      </c>
      <c r="AT1057" s="19">
        <f t="shared" si="224"/>
        <v>98500</v>
      </c>
      <c r="AU1057" s="19">
        <v>45000</v>
      </c>
      <c r="AV1057" s="19">
        <v>0</v>
      </c>
      <c r="AW1057" s="19">
        <v>18725</v>
      </c>
      <c r="AX1057" s="19">
        <v>0</v>
      </c>
      <c r="AY1057" s="20">
        <f t="shared" si="229"/>
        <v>63725</v>
      </c>
      <c r="AZ1057" s="19">
        <f t="shared" si="230"/>
        <v>34775</v>
      </c>
      <c r="BA1057" s="21">
        <v>1.4712000000000001</v>
      </c>
      <c r="BB1057" s="21">
        <v>2.0617000000000001</v>
      </c>
      <c r="BC1057" s="22"/>
      <c r="BD1057" s="19">
        <v>985</v>
      </c>
      <c r="BE1057" s="19">
        <f t="shared" si="234"/>
        <v>511.60980000000001</v>
      </c>
      <c r="BF1057" s="19">
        <f t="shared" si="235"/>
        <v>716.95617500000003</v>
      </c>
      <c r="BG1057" s="23">
        <v>3.4819999999999997E-2</v>
      </c>
      <c r="BH1057" s="23">
        <f t="shared" si="236"/>
        <v>3.4819999999999997E-2</v>
      </c>
      <c r="BI1057" s="19">
        <v>17.814253235999999</v>
      </c>
      <c r="BJ1057" s="19">
        <v>24.964414013499997</v>
      </c>
      <c r="BK1057" s="19">
        <f t="shared" si="231"/>
        <v>493.79554676399999</v>
      </c>
      <c r="BL1057" s="19">
        <f t="shared" si="231"/>
        <v>691.99176098650003</v>
      </c>
      <c r="BM1057" s="19">
        <v>0</v>
      </c>
      <c r="BN1057" s="19">
        <v>0</v>
      </c>
      <c r="BO1057" s="19">
        <f t="shared" si="232"/>
        <v>0</v>
      </c>
      <c r="BP1057" s="24">
        <f t="shared" si="233"/>
        <v>493.79554676399999</v>
      </c>
      <c r="BQ1057" s="24">
        <f t="shared" si="233"/>
        <v>691.99176098650003</v>
      </c>
      <c r="BR1057" s="24">
        <f t="shared" si="237"/>
        <v>198.19621422250003</v>
      </c>
    </row>
    <row r="1058" spans="1:71" s="25" customFormat="1" ht="14.25" x14ac:dyDescent="0.2">
      <c r="A1058" s="14">
        <v>1419</v>
      </c>
      <c r="B1058" s="14"/>
      <c r="C1058" s="15" t="s">
        <v>8389</v>
      </c>
      <c r="D1058" s="16">
        <v>31338</v>
      </c>
      <c r="E1058" s="15" t="s">
        <v>8390</v>
      </c>
      <c r="F1058" s="15" t="s">
        <v>8389</v>
      </c>
      <c r="G1058" s="17" t="s">
        <v>8391</v>
      </c>
      <c r="H1058" s="17" t="s">
        <v>8392</v>
      </c>
      <c r="I1058" s="17" t="s">
        <v>86</v>
      </c>
      <c r="J1058" s="15" t="s">
        <v>8393</v>
      </c>
      <c r="K1058" s="15" t="s">
        <v>8394</v>
      </c>
      <c r="L1058" s="18" t="s">
        <v>8395</v>
      </c>
      <c r="M1058" s="15" t="s">
        <v>7650</v>
      </c>
      <c r="N1058" s="15" t="s">
        <v>7651</v>
      </c>
      <c r="O1058" s="16">
        <v>510</v>
      </c>
      <c r="P1058" s="15" t="s">
        <v>118</v>
      </c>
      <c r="Q1058" s="15">
        <v>31600</v>
      </c>
      <c r="R1058" s="15">
        <v>61500</v>
      </c>
      <c r="S1058" s="15">
        <v>93100</v>
      </c>
      <c r="T1058" s="15">
        <v>0.22</v>
      </c>
      <c r="U1058" s="15" t="s">
        <v>3335</v>
      </c>
      <c r="V1058" s="15" t="s">
        <v>76</v>
      </c>
      <c r="W1058" s="16">
        <v>1</v>
      </c>
      <c r="X1058" s="16">
        <v>1</v>
      </c>
      <c r="Y1058" s="15">
        <v>9599</v>
      </c>
      <c r="Z1058" s="15">
        <v>0.22</v>
      </c>
      <c r="AA1058" s="15" t="s">
        <v>8332</v>
      </c>
      <c r="AB1058" s="15" t="s">
        <v>8333</v>
      </c>
      <c r="AC1058" s="15">
        <v>124900</v>
      </c>
      <c r="AD1058" s="26">
        <v>42506</v>
      </c>
      <c r="AE1058" s="15" t="s">
        <v>363</v>
      </c>
      <c r="AF1058" s="15" t="s">
        <v>8396</v>
      </c>
      <c r="AG1058" s="16">
        <v>1</v>
      </c>
      <c r="AH1058" s="15" t="s">
        <v>8397</v>
      </c>
      <c r="AI1058" s="15" t="s">
        <v>78</v>
      </c>
      <c r="AJ1058" s="15">
        <v>9598.6826171899993</v>
      </c>
      <c r="AK1058" s="15">
        <v>401.003978217</v>
      </c>
      <c r="AL1058" s="15">
        <v>3094221.3656500001</v>
      </c>
      <c r="AM1058" s="15">
        <v>1425823.8119300001</v>
      </c>
      <c r="AN1058" s="14"/>
      <c r="AO1058" s="14"/>
      <c r="AP1058" s="19">
        <v>31600</v>
      </c>
      <c r="AQ1058" s="19">
        <v>58100</v>
      </c>
      <c r="AR1058" s="19">
        <v>0</v>
      </c>
      <c r="AS1058" s="19">
        <v>0</v>
      </c>
      <c r="AT1058" s="19">
        <f t="shared" si="224"/>
        <v>89700</v>
      </c>
      <c r="AU1058" s="19">
        <v>45000</v>
      </c>
      <c r="AV1058" s="19">
        <v>3000</v>
      </c>
      <c r="AW1058" s="19">
        <v>15645</v>
      </c>
      <c r="AX1058" s="19">
        <v>0</v>
      </c>
      <c r="AY1058" s="20">
        <f t="shared" si="229"/>
        <v>63645</v>
      </c>
      <c r="AZ1058" s="19">
        <f t="shared" si="230"/>
        <v>26055</v>
      </c>
      <c r="BA1058" s="21">
        <v>1.4712000000000001</v>
      </c>
      <c r="BB1058" s="21">
        <v>2.0617000000000001</v>
      </c>
      <c r="BC1058" s="22"/>
      <c r="BD1058" s="19">
        <v>897</v>
      </c>
      <c r="BE1058" s="19">
        <f t="shared" si="234"/>
        <v>383.32116000000002</v>
      </c>
      <c r="BF1058" s="19">
        <f t="shared" si="235"/>
        <v>537.17593500000009</v>
      </c>
      <c r="BG1058" s="23">
        <v>3.4819999999999997E-2</v>
      </c>
      <c r="BH1058" s="23">
        <f t="shared" si="236"/>
        <v>3.4819999999999997E-2</v>
      </c>
      <c r="BI1058" s="19">
        <v>13.347242791199999</v>
      </c>
      <c r="BJ1058" s="19">
        <v>18.704466056700003</v>
      </c>
      <c r="BK1058" s="19">
        <f t="shared" si="231"/>
        <v>369.9739172088</v>
      </c>
      <c r="BL1058" s="19">
        <f t="shared" si="231"/>
        <v>518.47146894330012</v>
      </c>
      <c r="BM1058" s="19">
        <v>0</v>
      </c>
      <c r="BN1058" s="19">
        <v>0</v>
      </c>
      <c r="BO1058" s="19">
        <f t="shared" si="232"/>
        <v>0</v>
      </c>
      <c r="BP1058" s="24">
        <f t="shared" si="233"/>
        <v>369.9739172088</v>
      </c>
      <c r="BQ1058" s="24">
        <f t="shared" si="233"/>
        <v>518.47146894330012</v>
      </c>
      <c r="BR1058" s="24">
        <f t="shared" si="237"/>
        <v>148.49755173450012</v>
      </c>
    </row>
    <row r="1059" spans="1:71" s="25" customFormat="1" ht="14.25" x14ac:dyDescent="0.2">
      <c r="A1059" s="14">
        <v>1420</v>
      </c>
      <c r="B1059" s="14"/>
      <c r="C1059" s="15" t="s">
        <v>8398</v>
      </c>
      <c r="D1059" s="16">
        <v>14707</v>
      </c>
      <c r="E1059" s="15" t="s">
        <v>8399</v>
      </c>
      <c r="F1059" s="15" t="s">
        <v>8398</v>
      </c>
      <c r="G1059" s="17" t="s">
        <v>8400</v>
      </c>
      <c r="H1059" s="17" t="s">
        <v>8401</v>
      </c>
      <c r="I1059" s="17" t="s">
        <v>86</v>
      </c>
      <c r="J1059" s="15" t="s">
        <v>8402</v>
      </c>
      <c r="K1059" s="15" t="s">
        <v>1421</v>
      </c>
      <c r="L1059" s="18" t="s">
        <v>8403</v>
      </c>
      <c r="M1059" s="15" t="s">
        <v>7650</v>
      </c>
      <c r="N1059" s="15" t="s">
        <v>7651</v>
      </c>
      <c r="O1059" s="16">
        <v>510</v>
      </c>
      <c r="P1059" s="15" t="s">
        <v>118</v>
      </c>
      <c r="Q1059" s="15">
        <v>32100</v>
      </c>
      <c r="R1059" s="15">
        <v>94900</v>
      </c>
      <c r="S1059" s="15">
        <v>127000</v>
      </c>
      <c r="T1059" s="15">
        <v>0.31</v>
      </c>
      <c r="U1059" s="15" t="s">
        <v>3335</v>
      </c>
      <c r="V1059" s="15" t="s">
        <v>76</v>
      </c>
      <c r="W1059" s="16">
        <v>1</v>
      </c>
      <c r="X1059" s="16">
        <v>1</v>
      </c>
      <c r="Y1059" s="15">
        <v>13346</v>
      </c>
      <c r="Z1059" s="15">
        <v>0.30599999999999999</v>
      </c>
      <c r="AA1059" s="15" t="s">
        <v>8332</v>
      </c>
      <c r="AB1059" s="15" t="s">
        <v>8333</v>
      </c>
      <c r="AC1059" s="15">
        <v>137000</v>
      </c>
      <c r="AD1059" s="26">
        <v>42179</v>
      </c>
      <c r="AE1059" s="15" t="s">
        <v>353</v>
      </c>
      <c r="AF1059" s="15" t="s">
        <v>8404</v>
      </c>
      <c r="AG1059" s="16">
        <v>1</v>
      </c>
      <c r="AH1059" s="15" t="s">
        <v>8405</v>
      </c>
      <c r="AI1059" s="15" t="s">
        <v>78</v>
      </c>
      <c r="AJ1059" s="15">
        <v>13346.4594727</v>
      </c>
      <c r="AK1059" s="15">
        <v>455.82418793400001</v>
      </c>
      <c r="AL1059" s="15">
        <v>3094315.4766699998</v>
      </c>
      <c r="AM1059" s="15">
        <v>1425825.29119</v>
      </c>
      <c r="AN1059" s="14"/>
      <c r="AO1059" s="14"/>
      <c r="AP1059" s="19">
        <v>32100</v>
      </c>
      <c r="AQ1059" s="19">
        <v>88900</v>
      </c>
      <c r="AR1059" s="19">
        <v>0</v>
      </c>
      <c r="AS1059" s="19">
        <v>900</v>
      </c>
      <c r="AT1059" s="19">
        <f t="shared" si="224"/>
        <v>121900</v>
      </c>
      <c r="AU1059" s="19">
        <v>45000</v>
      </c>
      <c r="AV1059" s="19">
        <v>3000</v>
      </c>
      <c r="AW1059" s="19">
        <v>26600</v>
      </c>
      <c r="AX1059" s="19">
        <v>0</v>
      </c>
      <c r="AY1059" s="20">
        <f t="shared" si="229"/>
        <v>74600</v>
      </c>
      <c r="AZ1059" s="19">
        <f t="shared" si="230"/>
        <v>47300</v>
      </c>
      <c r="BA1059" s="21">
        <v>1.4712000000000001</v>
      </c>
      <c r="BB1059" s="21">
        <v>2.0617000000000001</v>
      </c>
      <c r="BC1059" s="22"/>
      <c r="BD1059" s="19">
        <v>1237</v>
      </c>
      <c r="BE1059" s="19">
        <f t="shared" si="234"/>
        <v>695.87760000000003</v>
      </c>
      <c r="BF1059" s="19">
        <f t="shared" si="235"/>
        <v>975.18410000000006</v>
      </c>
      <c r="BG1059" s="23">
        <v>3.4819999999999997E-2</v>
      </c>
      <c r="BH1059" s="23">
        <f t="shared" si="236"/>
        <v>3.4819999999999997E-2</v>
      </c>
      <c r="BI1059" s="19">
        <v>23.769413375999999</v>
      </c>
      <c r="BJ1059" s="19">
        <v>33.309814815999999</v>
      </c>
      <c r="BK1059" s="19">
        <f t="shared" si="231"/>
        <v>672.10818662400004</v>
      </c>
      <c r="BL1059" s="19">
        <f t="shared" si="231"/>
        <v>941.87428518400009</v>
      </c>
      <c r="BM1059" s="19">
        <v>0</v>
      </c>
      <c r="BN1059" s="19">
        <v>0</v>
      </c>
      <c r="BO1059" s="19">
        <f t="shared" si="232"/>
        <v>0</v>
      </c>
      <c r="BP1059" s="24">
        <f t="shared" si="233"/>
        <v>672.10818662400004</v>
      </c>
      <c r="BQ1059" s="24">
        <f t="shared" si="233"/>
        <v>941.87428518400009</v>
      </c>
      <c r="BR1059" s="24">
        <f t="shared" si="237"/>
        <v>269.76609856000005</v>
      </c>
      <c r="BS1059" s="25" t="s">
        <v>1141</v>
      </c>
    </row>
    <row r="1060" spans="1:71" s="25" customFormat="1" ht="14.25" x14ac:dyDescent="0.2">
      <c r="A1060" s="14">
        <v>1421</v>
      </c>
      <c r="B1060" s="14"/>
      <c r="C1060" s="15"/>
      <c r="D1060" s="16">
        <v>14976</v>
      </c>
      <c r="E1060" s="15" t="s">
        <v>8406</v>
      </c>
      <c r="F1060" s="15" t="s">
        <v>8407</v>
      </c>
      <c r="G1060" s="17" t="s">
        <v>8408</v>
      </c>
      <c r="H1060" s="17" t="s">
        <v>8409</v>
      </c>
      <c r="I1060" s="17" t="s">
        <v>86</v>
      </c>
      <c r="J1060" s="15" t="s">
        <v>8410</v>
      </c>
      <c r="K1060" s="15" t="s">
        <v>3272</v>
      </c>
      <c r="L1060" s="18" t="s">
        <v>8411</v>
      </c>
      <c r="M1060" s="15" t="s">
        <v>7650</v>
      </c>
      <c r="N1060" s="15" t="s">
        <v>7651</v>
      </c>
      <c r="O1060" s="16">
        <v>510</v>
      </c>
      <c r="P1060" s="15" t="s">
        <v>118</v>
      </c>
      <c r="Q1060" s="15">
        <v>32100</v>
      </c>
      <c r="R1060" s="15">
        <v>106000</v>
      </c>
      <c r="S1060" s="15">
        <v>138100</v>
      </c>
      <c r="T1060" s="15">
        <v>0.31</v>
      </c>
      <c r="U1060" s="15" t="s">
        <v>3335</v>
      </c>
      <c r="V1060" s="15" t="s">
        <v>76</v>
      </c>
      <c r="W1060" s="16">
        <v>1</v>
      </c>
      <c r="X1060" s="16">
        <v>0</v>
      </c>
      <c r="Y1060" s="15">
        <v>13614</v>
      </c>
      <c r="Z1060" s="15">
        <v>0.313</v>
      </c>
      <c r="AA1060" s="15" t="s">
        <v>8332</v>
      </c>
      <c r="AB1060" s="15" t="s">
        <v>8333</v>
      </c>
      <c r="AC1060" s="15">
        <v>0</v>
      </c>
      <c r="AD1060" s="15"/>
      <c r="AE1060" s="15" t="s">
        <v>243</v>
      </c>
      <c r="AF1060" s="15" t="s">
        <v>8412</v>
      </c>
      <c r="AG1060" s="16">
        <v>1</v>
      </c>
      <c r="AH1060" s="15" t="s">
        <v>8413</v>
      </c>
      <c r="AI1060" s="15" t="s">
        <v>78</v>
      </c>
      <c r="AJ1060" s="15">
        <v>13614.2255859</v>
      </c>
      <c r="AK1060" s="15">
        <v>460.64013560000001</v>
      </c>
      <c r="AL1060" s="15">
        <v>3093890.1797500001</v>
      </c>
      <c r="AM1060" s="15">
        <v>1425650.55015</v>
      </c>
      <c r="AN1060" s="14"/>
      <c r="AO1060" s="14"/>
      <c r="AP1060" s="19">
        <v>32100</v>
      </c>
      <c r="AQ1060" s="19">
        <v>102100</v>
      </c>
      <c r="AR1060" s="19">
        <v>0</v>
      </c>
      <c r="AS1060" s="19">
        <v>1000</v>
      </c>
      <c r="AT1060" s="19">
        <f t="shared" si="224"/>
        <v>135200</v>
      </c>
      <c r="AU1060" s="19">
        <v>45000</v>
      </c>
      <c r="AV1060" s="19">
        <v>0</v>
      </c>
      <c r="AW1060" s="19">
        <v>31220</v>
      </c>
      <c r="AX1060" s="19">
        <v>12480</v>
      </c>
      <c r="AY1060" s="20">
        <f t="shared" si="229"/>
        <v>88700</v>
      </c>
      <c r="AZ1060" s="19">
        <f t="shared" si="230"/>
        <v>46500</v>
      </c>
      <c r="BA1060" s="21">
        <v>1.4712000000000001</v>
      </c>
      <c r="BB1060" s="21">
        <v>2.0617000000000001</v>
      </c>
      <c r="BC1060" s="22"/>
      <c r="BD1060" s="19">
        <v>1372</v>
      </c>
      <c r="BE1060" s="19">
        <f t="shared" si="234"/>
        <v>684.10800000000006</v>
      </c>
      <c r="BF1060" s="19">
        <f t="shared" si="235"/>
        <v>958.69050000000004</v>
      </c>
      <c r="BG1060" s="23">
        <v>3.4819999999999997E-2</v>
      </c>
      <c r="BH1060" s="23">
        <f t="shared" si="236"/>
        <v>3.4819999999999997E-2</v>
      </c>
      <c r="BI1060" s="19">
        <v>23.308368720000001</v>
      </c>
      <c r="BJ1060" s="19">
        <v>32.663719270000001</v>
      </c>
      <c r="BK1060" s="19">
        <f t="shared" si="231"/>
        <v>660.79963128000009</v>
      </c>
      <c r="BL1060" s="19">
        <f t="shared" si="231"/>
        <v>926.02678073000004</v>
      </c>
      <c r="BM1060" s="19">
        <v>0</v>
      </c>
      <c r="BN1060" s="19">
        <v>0</v>
      </c>
      <c r="BO1060" s="19">
        <f t="shared" si="232"/>
        <v>0</v>
      </c>
      <c r="BP1060" s="24">
        <f t="shared" si="233"/>
        <v>660.79963128000009</v>
      </c>
      <c r="BQ1060" s="24">
        <f t="shared" si="233"/>
        <v>926.02678073000004</v>
      </c>
      <c r="BR1060" s="24">
        <f t="shared" si="237"/>
        <v>265.22714944999996</v>
      </c>
      <c r="BS1060" s="25" t="s">
        <v>1141</v>
      </c>
    </row>
    <row r="1061" spans="1:71" s="25" customFormat="1" ht="14.25" x14ac:dyDescent="0.2">
      <c r="A1061" s="14">
        <v>1422</v>
      </c>
      <c r="B1061" s="14"/>
      <c r="C1061" s="15" t="s">
        <v>8414</v>
      </c>
      <c r="D1061" s="16">
        <v>35016</v>
      </c>
      <c r="E1061" s="15" t="s">
        <v>8415</v>
      </c>
      <c r="F1061" s="15" t="s">
        <v>8414</v>
      </c>
      <c r="G1061" s="17" t="s">
        <v>8416</v>
      </c>
      <c r="H1061" s="17" t="s">
        <v>8417</v>
      </c>
      <c r="I1061" s="17" t="s">
        <v>86</v>
      </c>
      <c r="J1061" s="15" t="s">
        <v>8418</v>
      </c>
      <c r="K1061" s="15" t="s">
        <v>819</v>
      </c>
      <c r="L1061" s="18" t="s">
        <v>8419</v>
      </c>
      <c r="M1061" s="15" t="s">
        <v>7650</v>
      </c>
      <c r="N1061" s="15" t="s">
        <v>7651</v>
      </c>
      <c r="O1061" s="16">
        <v>510</v>
      </c>
      <c r="P1061" s="15" t="s">
        <v>118</v>
      </c>
      <c r="Q1061" s="15">
        <v>31600</v>
      </c>
      <c r="R1061" s="15">
        <v>80300</v>
      </c>
      <c r="S1061" s="15">
        <v>111900</v>
      </c>
      <c r="T1061" s="15">
        <v>0.22</v>
      </c>
      <c r="U1061" s="15" t="s">
        <v>3335</v>
      </c>
      <c r="V1061" s="15" t="s">
        <v>76</v>
      </c>
      <c r="W1061" s="16">
        <v>1</v>
      </c>
      <c r="X1061" s="16">
        <v>1</v>
      </c>
      <c r="Y1061" s="15">
        <v>9608</v>
      </c>
      <c r="Z1061" s="15">
        <v>0.221</v>
      </c>
      <c r="AA1061" s="15" t="s">
        <v>8332</v>
      </c>
      <c r="AB1061" s="15" t="s">
        <v>8333</v>
      </c>
      <c r="AC1061" s="15">
        <v>80000</v>
      </c>
      <c r="AD1061" s="26">
        <v>37215</v>
      </c>
      <c r="AE1061" s="15" t="s">
        <v>211</v>
      </c>
      <c r="AF1061" s="15" t="s">
        <v>8420</v>
      </c>
      <c r="AG1061" s="16">
        <v>1</v>
      </c>
      <c r="AH1061" s="15" t="s">
        <v>8421</v>
      </c>
      <c r="AI1061" s="15" t="s">
        <v>78</v>
      </c>
      <c r="AJ1061" s="15">
        <v>9607.7670898399992</v>
      </c>
      <c r="AK1061" s="15">
        <v>401.15355827799999</v>
      </c>
      <c r="AL1061" s="15">
        <v>3093985.9062600001</v>
      </c>
      <c r="AM1061" s="15">
        <v>1425652.7988499999</v>
      </c>
      <c r="AN1061" s="14"/>
      <c r="AO1061" s="14"/>
      <c r="AP1061" s="19">
        <v>31600</v>
      </c>
      <c r="AQ1061" s="19">
        <v>82200</v>
      </c>
      <c r="AR1061" s="19">
        <v>0</v>
      </c>
      <c r="AS1061" s="19">
        <v>0</v>
      </c>
      <c r="AT1061" s="19">
        <f t="shared" si="224"/>
        <v>113800</v>
      </c>
      <c r="AU1061" s="19">
        <v>45000</v>
      </c>
      <c r="AV1061" s="19">
        <v>3000</v>
      </c>
      <c r="AW1061" s="19">
        <v>24080</v>
      </c>
      <c r="AX1061" s="19">
        <v>0</v>
      </c>
      <c r="AY1061" s="20">
        <f t="shared" si="229"/>
        <v>72080</v>
      </c>
      <c r="AZ1061" s="19">
        <f t="shared" si="230"/>
        <v>41720</v>
      </c>
      <c r="BA1061" s="21">
        <v>1.4712000000000001</v>
      </c>
      <c r="BB1061" s="21">
        <v>2.0617000000000001</v>
      </c>
      <c r="BC1061" s="22"/>
      <c r="BD1061" s="19">
        <v>1138</v>
      </c>
      <c r="BE1061" s="19">
        <f t="shared" si="234"/>
        <v>613.78463999999997</v>
      </c>
      <c r="BF1061" s="19">
        <f t="shared" si="235"/>
        <v>860.14124000000004</v>
      </c>
      <c r="BG1061" s="23">
        <v>3.4819999999999997E-2</v>
      </c>
      <c r="BH1061" s="23">
        <f t="shared" si="236"/>
        <v>3.4819999999999997E-2</v>
      </c>
      <c r="BI1061" s="19">
        <v>21.371981164799998</v>
      </c>
      <c r="BJ1061" s="19">
        <v>29.950117976799998</v>
      </c>
      <c r="BK1061" s="19">
        <f t="shared" si="231"/>
        <v>592.41265883519998</v>
      </c>
      <c r="BL1061" s="19">
        <f t="shared" si="231"/>
        <v>830.19112202320002</v>
      </c>
      <c r="BM1061" s="19">
        <v>0</v>
      </c>
      <c r="BN1061" s="19">
        <v>0</v>
      </c>
      <c r="BO1061" s="19">
        <f t="shared" si="232"/>
        <v>0</v>
      </c>
      <c r="BP1061" s="24">
        <f t="shared" si="233"/>
        <v>592.41265883519998</v>
      </c>
      <c r="BQ1061" s="24">
        <f t="shared" si="233"/>
        <v>830.19112202320002</v>
      </c>
      <c r="BR1061" s="24">
        <f t="shared" si="237"/>
        <v>237.77846318800005</v>
      </c>
    </row>
    <row r="1062" spans="1:71" s="25" customFormat="1" ht="14.25" x14ac:dyDescent="0.2">
      <c r="A1062" s="14">
        <v>1423</v>
      </c>
      <c r="B1062" s="14"/>
      <c r="C1062" s="15"/>
      <c r="D1062" s="16">
        <v>33046</v>
      </c>
      <c r="E1062" s="15" t="s">
        <v>8422</v>
      </c>
      <c r="F1062" s="15" t="s">
        <v>8423</v>
      </c>
      <c r="G1062" s="17" t="s">
        <v>8424</v>
      </c>
      <c r="H1062" s="17" t="s">
        <v>8425</v>
      </c>
      <c r="I1062" s="17" t="s">
        <v>88</v>
      </c>
      <c r="J1062" s="15" t="s">
        <v>8426</v>
      </c>
      <c r="K1062" s="15" t="s">
        <v>710</v>
      </c>
      <c r="L1062" s="18" t="s">
        <v>8427</v>
      </c>
      <c r="M1062" s="15" t="s">
        <v>7650</v>
      </c>
      <c r="N1062" s="15" t="s">
        <v>7651</v>
      </c>
      <c r="O1062" s="16">
        <v>510</v>
      </c>
      <c r="P1062" s="15" t="s">
        <v>118</v>
      </c>
      <c r="Q1062" s="15">
        <v>31600</v>
      </c>
      <c r="R1062" s="15">
        <v>65700</v>
      </c>
      <c r="S1062" s="15">
        <v>97300</v>
      </c>
      <c r="T1062" s="15">
        <v>0.22</v>
      </c>
      <c r="U1062" s="15" t="s">
        <v>3335</v>
      </c>
      <c r="V1062" s="15" t="s">
        <v>76</v>
      </c>
      <c r="W1062" s="16">
        <v>1</v>
      </c>
      <c r="X1062" s="16">
        <v>0</v>
      </c>
      <c r="Y1062" s="15">
        <v>9551</v>
      </c>
      <c r="Z1062" s="15">
        <v>0.219</v>
      </c>
      <c r="AA1062" s="15" t="s">
        <v>8332</v>
      </c>
      <c r="AB1062" s="15" t="s">
        <v>8333</v>
      </c>
      <c r="AC1062" s="15">
        <v>0</v>
      </c>
      <c r="AD1062" s="15"/>
      <c r="AE1062" s="15" t="s">
        <v>78</v>
      </c>
      <c r="AF1062" s="15" t="s">
        <v>78</v>
      </c>
      <c r="AG1062" s="16">
        <v>1</v>
      </c>
      <c r="AH1062" s="15" t="s">
        <v>8428</v>
      </c>
      <c r="AI1062" s="15" t="s">
        <v>78</v>
      </c>
      <c r="AJ1062" s="15">
        <v>9550.8364257800004</v>
      </c>
      <c r="AK1062" s="15">
        <v>399.80180546399998</v>
      </c>
      <c r="AL1062" s="15">
        <v>3094064.8725299998</v>
      </c>
      <c r="AM1062" s="15">
        <v>1425653.7997600001</v>
      </c>
      <c r="AN1062" s="14"/>
      <c r="AO1062" s="14"/>
      <c r="AP1062" s="19">
        <v>31600</v>
      </c>
      <c r="AQ1062" s="19">
        <v>67300</v>
      </c>
      <c r="AR1062" s="19">
        <v>0</v>
      </c>
      <c r="AS1062" s="19">
        <v>0</v>
      </c>
      <c r="AT1062" s="19">
        <f t="shared" si="224"/>
        <v>98900</v>
      </c>
      <c r="AU1062" s="19">
        <v>45000</v>
      </c>
      <c r="AV1062" s="19">
        <v>3000</v>
      </c>
      <c r="AW1062" s="19">
        <v>18865</v>
      </c>
      <c r="AX1062" s="19">
        <v>12480</v>
      </c>
      <c r="AY1062" s="20">
        <f t="shared" si="229"/>
        <v>79345</v>
      </c>
      <c r="AZ1062" s="19">
        <f t="shared" si="230"/>
        <v>19555</v>
      </c>
      <c r="BA1062" s="21">
        <v>1.4712000000000001</v>
      </c>
      <c r="BB1062" s="21">
        <v>2.0617000000000001</v>
      </c>
      <c r="BC1062" s="22"/>
      <c r="BD1062" s="19">
        <v>989</v>
      </c>
      <c r="BE1062" s="19">
        <f t="shared" si="234"/>
        <v>287.69316000000003</v>
      </c>
      <c r="BF1062" s="19">
        <f t="shared" si="235"/>
        <v>403.16543500000006</v>
      </c>
      <c r="BG1062" s="23">
        <v>3.4819999999999997E-2</v>
      </c>
      <c r="BH1062" s="23">
        <f t="shared" si="236"/>
        <v>3.4819999999999997E-2</v>
      </c>
      <c r="BI1062" s="19">
        <v>10.017475831200001</v>
      </c>
      <c r="BJ1062" s="19">
        <v>14.0382204467</v>
      </c>
      <c r="BK1062" s="19">
        <f t="shared" si="231"/>
        <v>277.67568416880005</v>
      </c>
      <c r="BL1062" s="19">
        <f t="shared" si="231"/>
        <v>389.12721455330006</v>
      </c>
      <c r="BM1062" s="19">
        <v>0</v>
      </c>
      <c r="BN1062" s="19">
        <v>0</v>
      </c>
      <c r="BO1062" s="19">
        <f t="shared" si="232"/>
        <v>0</v>
      </c>
      <c r="BP1062" s="24">
        <f t="shared" si="233"/>
        <v>277.67568416880005</v>
      </c>
      <c r="BQ1062" s="24">
        <f t="shared" si="233"/>
        <v>389.12721455330006</v>
      </c>
      <c r="BR1062" s="24">
        <f t="shared" si="237"/>
        <v>111.45153038450002</v>
      </c>
      <c r="BS1062" s="25" t="s">
        <v>1141</v>
      </c>
    </row>
    <row r="1063" spans="1:71" s="25" customFormat="1" ht="14.25" x14ac:dyDescent="0.2">
      <c r="A1063" s="14">
        <v>1424</v>
      </c>
      <c r="B1063" s="14"/>
      <c r="C1063" s="15"/>
      <c r="D1063" s="16">
        <v>32686</v>
      </c>
      <c r="E1063" s="15" t="s">
        <v>8429</v>
      </c>
      <c r="F1063" s="15" t="s">
        <v>8430</v>
      </c>
      <c r="G1063" s="17" t="s">
        <v>8431</v>
      </c>
      <c r="H1063" s="17" t="s">
        <v>8432</v>
      </c>
      <c r="I1063" s="17" t="s">
        <v>86</v>
      </c>
      <c r="J1063" s="15" t="s">
        <v>8433</v>
      </c>
      <c r="K1063" s="15" t="s">
        <v>3547</v>
      </c>
      <c r="L1063" s="18" t="s">
        <v>8434</v>
      </c>
      <c r="M1063" s="15" t="s">
        <v>7650</v>
      </c>
      <c r="N1063" s="15" t="s">
        <v>7651</v>
      </c>
      <c r="O1063" s="16">
        <v>510</v>
      </c>
      <c r="P1063" s="15" t="s">
        <v>118</v>
      </c>
      <c r="Q1063" s="15">
        <v>31600</v>
      </c>
      <c r="R1063" s="15">
        <v>72000</v>
      </c>
      <c r="S1063" s="15">
        <v>103600</v>
      </c>
      <c r="T1063" s="15">
        <v>0.22</v>
      </c>
      <c r="U1063" s="15" t="s">
        <v>3335</v>
      </c>
      <c r="V1063" s="15" t="s">
        <v>76</v>
      </c>
      <c r="W1063" s="16">
        <v>1</v>
      </c>
      <c r="X1063" s="16">
        <v>1</v>
      </c>
      <c r="Y1063" s="15">
        <v>9455</v>
      </c>
      <c r="Z1063" s="15">
        <v>0.217</v>
      </c>
      <c r="AA1063" s="15" t="s">
        <v>8332</v>
      </c>
      <c r="AB1063" s="15" t="s">
        <v>8333</v>
      </c>
      <c r="AC1063" s="15">
        <v>108000</v>
      </c>
      <c r="AD1063" s="26">
        <v>40465</v>
      </c>
      <c r="AE1063" s="15" t="s">
        <v>2449</v>
      </c>
      <c r="AF1063" s="15" t="s">
        <v>8435</v>
      </c>
      <c r="AG1063" s="16">
        <v>1</v>
      </c>
      <c r="AH1063" s="15" t="s">
        <v>8436</v>
      </c>
      <c r="AI1063" s="15" t="s">
        <v>78</v>
      </c>
      <c r="AJ1063" s="15">
        <v>9455.0922851600008</v>
      </c>
      <c r="AK1063" s="15">
        <v>397.37793945700002</v>
      </c>
      <c r="AL1063" s="15">
        <v>3094143.8720200001</v>
      </c>
      <c r="AM1063" s="15">
        <v>1425654.47848</v>
      </c>
      <c r="AN1063" s="14"/>
      <c r="AO1063" s="14"/>
      <c r="AP1063" s="19">
        <v>31600</v>
      </c>
      <c r="AQ1063" s="19">
        <v>73700</v>
      </c>
      <c r="AR1063" s="19">
        <v>0</v>
      </c>
      <c r="AS1063" s="19">
        <v>0</v>
      </c>
      <c r="AT1063" s="19">
        <f t="shared" si="224"/>
        <v>105300</v>
      </c>
      <c r="AU1063" s="19">
        <v>45000</v>
      </c>
      <c r="AV1063" s="19">
        <v>0</v>
      </c>
      <c r="AW1063" s="19">
        <v>21105</v>
      </c>
      <c r="AX1063" s="19">
        <v>12480</v>
      </c>
      <c r="AY1063" s="20">
        <f t="shared" si="229"/>
        <v>78585</v>
      </c>
      <c r="AZ1063" s="19">
        <f t="shared" si="230"/>
        <v>26715</v>
      </c>
      <c r="BA1063" s="21">
        <v>1.4712000000000001</v>
      </c>
      <c r="BB1063" s="21">
        <v>2.0617000000000001</v>
      </c>
      <c r="BC1063" s="22"/>
      <c r="BD1063" s="19">
        <v>1053</v>
      </c>
      <c r="BE1063" s="19">
        <f t="shared" si="234"/>
        <v>393.03107999999997</v>
      </c>
      <c r="BF1063" s="19">
        <f t="shared" si="235"/>
        <v>550.78315499999997</v>
      </c>
      <c r="BG1063" s="23">
        <v>3.4819999999999997E-2</v>
      </c>
      <c r="BH1063" s="23">
        <f t="shared" si="236"/>
        <v>3.4819999999999997E-2</v>
      </c>
      <c r="BI1063" s="19">
        <v>13.685342205599998</v>
      </c>
      <c r="BJ1063" s="19">
        <v>19.178269457099997</v>
      </c>
      <c r="BK1063" s="19">
        <f t="shared" si="231"/>
        <v>379.34573779439995</v>
      </c>
      <c r="BL1063" s="19">
        <f t="shared" si="231"/>
        <v>531.60488554289998</v>
      </c>
      <c r="BM1063" s="19">
        <v>0</v>
      </c>
      <c r="BN1063" s="19">
        <v>0</v>
      </c>
      <c r="BO1063" s="19">
        <f t="shared" si="232"/>
        <v>0</v>
      </c>
      <c r="BP1063" s="24">
        <f t="shared" si="233"/>
        <v>379.34573779439995</v>
      </c>
      <c r="BQ1063" s="24">
        <f t="shared" si="233"/>
        <v>531.60488554289998</v>
      </c>
      <c r="BR1063" s="24">
        <f t="shared" si="237"/>
        <v>152.25914774850003</v>
      </c>
      <c r="BS1063" s="25" t="s">
        <v>1141</v>
      </c>
    </row>
    <row r="1064" spans="1:71" s="25" customFormat="1" ht="14.25" x14ac:dyDescent="0.2">
      <c r="A1064" s="14">
        <v>1425</v>
      </c>
      <c r="B1064" s="14"/>
      <c r="C1064" s="15" t="s">
        <v>176</v>
      </c>
      <c r="D1064" s="16">
        <v>15118</v>
      </c>
      <c r="E1064" s="15" t="s">
        <v>8437</v>
      </c>
      <c r="F1064" s="15" t="s">
        <v>8438</v>
      </c>
      <c r="G1064" s="17" t="s">
        <v>8439</v>
      </c>
      <c r="H1064" s="17" t="s">
        <v>8440</v>
      </c>
      <c r="I1064" s="17" t="s">
        <v>86</v>
      </c>
      <c r="J1064" s="15" t="s">
        <v>8441</v>
      </c>
      <c r="K1064" s="15" t="s">
        <v>8442</v>
      </c>
      <c r="L1064" s="18" t="s">
        <v>8443</v>
      </c>
      <c r="M1064" s="15" t="s">
        <v>7650</v>
      </c>
      <c r="N1064" s="15" t="s">
        <v>7651</v>
      </c>
      <c r="O1064" s="16">
        <v>510</v>
      </c>
      <c r="P1064" s="15" t="s">
        <v>118</v>
      </c>
      <c r="Q1064" s="15">
        <v>34400</v>
      </c>
      <c r="R1064" s="15">
        <v>84600</v>
      </c>
      <c r="S1064" s="15">
        <v>119000</v>
      </c>
      <c r="T1064" s="15">
        <v>0.26</v>
      </c>
      <c r="U1064" s="15" t="s">
        <v>3335</v>
      </c>
      <c r="V1064" s="15" t="s">
        <v>76</v>
      </c>
      <c r="W1064" s="16">
        <v>1</v>
      </c>
      <c r="X1064" s="16">
        <v>1</v>
      </c>
      <c r="Y1064" s="15">
        <v>10159</v>
      </c>
      <c r="Z1064" s="15">
        <v>0.23300000000000001</v>
      </c>
      <c r="AA1064" s="15" t="s">
        <v>8332</v>
      </c>
      <c r="AB1064" s="15" t="s">
        <v>8333</v>
      </c>
      <c r="AC1064" s="15">
        <v>115500</v>
      </c>
      <c r="AD1064" s="26">
        <v>40392</v>
      </c>
      <c r="AE1064" s="15" t="s">
        <v>119</v>
      </c>
      <c r="AF1064" s="15" t="s">
        <v>119</v>
      </c>
      <c r="AG1064" s="16">
        <v>1</v>
      </c>
      <c r="AH1064" s="15" t="s">
        <v>8444</v>
      </c>
      <c r="AI1064" s="15" t="s">
        <v>78</v>
      </c>
      <c r="AJ1064" s="15">
        <v>10158.8413086</v>
      </c>
      <c r="AK1064" s="15">
        <v>428.55440421399999</v>
      </c>
      <c r="AL1064" s="15">
        <v>3094221.40576</v>
      </c>
      <c r="AM1064" s="15">
        <v>1425645.2450900001</v>
      </c>
      <c r="AN1064" s="14"/>
      <c r="AO1064" s="14"/>
      <c r="AP1064" s="19">
        <v>34400</v>
      </c>
      <c r="AQ1064" s="19">
        <v>80000</v>
      </c>
      <c r="AR1064" s="19">
        <v>0</v>
      </c>
      <c r="AS1064" s="19">
        <v>0</v>
      </c>
      <c r="AT1064" s="19">
        <f t="shared" si="224"/>
        <v>114400</v>
      </c>
      <c r="AU1064" s="19">
        <v>45000</v>
      </c>
      <c r="AV1064" s="19">
        <v>3000</v>
      </c>
      <c r="AW1064" s="19">
        <v>24290</v>
      </c>
      <c r="AX1064" s="19">
        <v>0</v>
      </c>
      <c r="AY1064" s="20">
        <f t="shared" si="229"/>
        <v>72290</v>
      </c>
      <c r="AZ1064" s="19">
        <f t="shared" si="230"/>
        <v>42110</v>
      </c>
      <c r="BA1064" s="21">
        <v>1.4712000000000001</v>
      </c>
      <c r="BB1064" s="21">
        <v>2.0617000000000001</v>
      </c>
      <c r="BC1064" s="22"/>
      <c r="BD1064" s="19">
        <v>1144</v>
      </c>
      <c r="BE1064" s="19">
        <f t="shared" si="234"/>
        <v>619.52232000000004</v>
      </c>
      <c r="BF1064" s="19">
        <f t="shared" si="235"/>
        <v>868.18187000000012</v>
      </c>
      <c r="BG1064" s="23">
        <v>3.4819999999999997E-2</v>
      </c>
      <c r="BH1064" s="23">
        <f t="shared" si="236"/>
        <v>3.4819999999999997E-2</v>
      </c>
      <c r="BI1064" s="19">
        <v>21.571767182399999</v>
      </c>
      <c r="BJ1064" s="19">
        <v>30.230092713400001</v>
      </c>
      <c r="BK1064" s="19">
        <f t="shared" si="231"/>
        <v>597.95055281760006</v>
      </c>
      <c r="BL1064" s="19">
        <f t="shared" si="231"/>
        <v>837.95177728660008</v>
      </c>
      <c r="BM1064" s="19">
        <v>0</v>
      </c>
      <c r="BN1064" s="19">
        <v>0</v>
      </c>
      <c r="BO1064" s="19">
        <f t="shared" si="232"/>
        <v>0</v>
      </c>
      <c r="BP1064" s="24">
        <f t="shared" si="233"/>
        <v>597.95055281760006</v>
      </c>
      <c r="BQ1064" s="24">
        <f t="shared" si="233"/>
        <v>837.95177728660008</v>
      </c>
      <c r="BR1064" s="24">
        <f t="shared" si="237"/>
        <v>240.00122446900002</v>
      </c>
    </row>
    <row r="1065" spans="1:71" s="25" customFormat="1" ht="25.5" x14ac:dyDescent="0.2">
      <c r="A1065" s="14">
        <v>1426</v>
      </c>
      <c r="B1065" s="14"/>
      <c r="C1065" s="15"/>
      <c r="D1065" s="16">
        <v>22111</v>
      </c>
      <c r="E1065" s="15" t="s">
        <v>8445</v>
      </c>
      <c r="F1065" s="15" t="s">
        <v>8446</v>
      </c>
      <c r="G1065" s="17" t="s">
        <v>8447</v>
      </c>
      <c r="H1065" s="17" t="s">
        <v>8448</v>
      </c>
      <c r="I1065" s="17" t="s">
        <v>86</v>
      </c>
      <c r="J1065" s="15" t="s">
        <v>8449</v>
      </c>
      <c r="K1065" s="15" t="s">
        <v>8450</v>
      </c>
      <c r="L1065" s="18" t="s">
        <v>8451</v>
      </c>
      <c r="M1065" s="15" t="s">
        <v>7650</v>
      </c>
      <c r="N1065" s="15" t="s">
        <v>7651</v>
      </c>
      <c r="O1065" s="16">
        <v>510</v>
      </c>
      <c r="P1065" s="15" t="s">
        <v>118</v>
      </c>
      <c r="Q1065" s="15">
        <v>34600</v>
      </c>
      <c r="R1065" s="15">
        <v>90700</v>
      </c>
      <c r="S1065" s="15">
        <v>125300</v>
      </c>
      <c r="T1065" s="15">
        <v>0.23</v>
      </c>
      <c r="U1065" s="15" t="s">
        <v>3335</v>
      </c>
      <c r="V1065" s="15" t="s">
        <v>76</v>
      </c>
      <c r="W1065" s="16">
        <v>1</v>
      </c>
      <c r="X1065" s="16">
        <v>0</v>
      </c>
      <c r="Y1065" s="15">
        <v>9521</v>
      </c>
      <c r="Z1065" s="15">
        <v>0.219</v>
      </c>
      <c r="AA1065" s="15" t="s">
        <v>8332</v>
      </c>
      <c r="AB1065" s="15" t="s">
        <v>8333</v>
      </c>
      <c r="AC1065" s="15">
        <v>0</v>
      </c>
      <c r="AD1065" s="15"/>
      <c r="AE1065" s="15" t="s">
        <v>363</v>
      </c>
      <c r="AF1065" s="15" t="s">
        <v>8452</v>
      </c>
      <c r="AG1065" s="16">
        <v>1</v>
      </c>
      <c r="AH1065" s="15" t="s">
        <v>8453</v>
      </c>
      <c r="AI1065" s="15" t="s">
        <v>78</v>
      </c>
      <c r="AJ1065" s="15">
        <v>9520.5913085899992</v>
      </c>
      <c r="AK1065" s="15">
        <v>387.84388920499998</v>
      </c>
      <c r="AL1065" s="15">
        <v>3094312.4884500001</v>
      </c>
      <c r="AM1065" s="15">
        <v>1425671.26076</v>
      </c>
      <c r="AN1065" s="14"/>
      <c r="AO1065" s="14"/>
      <c r="AP1065" s="19">
        <v>34600</v>
      </c>
      <c r="AQ1065" s="19">
        <v>88200</v>
      </c>
      <c r="AR1065" s="19">
        <v>0</v>
      </c>
      <c r="AS1065" s="19">
        <v>0</v>
      </c>
      <c r="AT1065" s="19">
        <f t="shared" si="224"/>
        <v>122800</v>
      </c>
      <c r="AU1065" s="19">
        <v>45000</v>
      </c>
      <c r="AV1065" s="19">
        <v>0</v>
      </c>
      <c r="AW1065" s="19">
        <v>27230</v>
      </c>
      <c r="AX1065" s="19">
        <v>0</v>
      </c>
      <c r="AY1065" s="20">
        <f t="shared" si="229"/>
        <v>72230</v>
      </c>
      <c r="AZ1065" s="19">
        <f t="shared" si="230"/>
        <v>50570</v>
      </c>
      <c r="BA1065" s="21">
        <v>1.4712000000000001</v>
      </c>
      <c r="BB1065" s="21">
        <v>2.0617000000000001</v>
      </c>
      <c r="BC1065" s="22"/>
      <c r="BD1065" s="19">
        <v>1228</v>
      </c>
      <c r="BE1065" s="19">
        <f t="shared" si="234"/>
        <v>743.98584000000005</v>
      </c>
      <c r="BF1065" s="19">
        <f t="shared" si="235"/>
        <v>1042.60169</v>
      </c>
      <c r="BG1065" s="23">
        <v>3.4819999999999997E-2</v>
      </c>
      <c r="BH1065" s="23">
        <f t="shared" si="236"/>
        <v>3.4819999999999997E-2</v>
      </c>
      <c r="BI1065" s="19">
        <v>25.9055869488</v>
      </c>
      <c r="BJ1065" s="19">
        <v>36.303390845799996</v>
      </c>
      <c r="BK1065" s="19">
        <f t="shared" si="231"/>
        <v>718.08025305120009</v>
      </c>
      <c r="BL1065" s="19">
        <f t="shared" si="231"/>
        <v>1006.2982991542</v>
      </c>
      <c r="BM1065" s="19">
        <v>0</v>
      </c>
      <c r="BN1065" s="19">
        <v>0</v>
      </c>
      <c r="BO1065" s="19">
        <f t="shared" si="232"/>
        <v>0</v>
      </c>
      <c r="BP1065" s="24">
        <f t="shared" si="233"/>
        <v>718.08025305120009</v>
      </c>
      <c r="BQ1065" s="24">
        <f t="shared" si="233"/>
        <v>1006.2982991542</v>
      </c>
      <c r="BR1065" s="24">
        <f t="shared" si="237"/>
        <v>288.21804610299989</v>
      </c>
    </row>
    <row r="1066" spans="1:71" s="25" customFormat="1" ht="25.5" x14ac:dyDescent="0.2">
      <c r="A1066" s="14">
        <v>1427</v>
      </c>
      <c r="B1066" s="14"/>
      <c r="C1066" s="15"/>
      <c r="D1066" s="16">
        <v>30122</v>
      </c>
      <c r="E1066" s="15" t="s">
        <v>8454</v>
      </c>
      <c r="F1066" s="15" t="s">
        <v>8455</v>
      </c>
      <c r="G1066" s="17" t="s">
        <v>8456</v>
      </c>
      <c r="H1066" s="17" t="s">
        <v>8457</v>
      </c>
      <c r="I1066" s="17" t="s">
        <v>86</v>
      </c>
      <c r="J1066" s="15" t="s">
        <v>8458</v>
      </c>
      <c r="K1066" s="15" t="s">
        <v>8459</v>
      </c>
      <c r="L1066" s="18" t="s">
        <v>8460</v>
      </c>
      <c r="M1066" s="15" t="s">
        <v>7650</v>
      </c>
      <c r="N1066" s="15" t="s">
        <v>7651</v>
      </c>
      <c r="O1066" s="16">
        <v>510</v>
      </c>
      <c r="P1066" s="15" t="s">
        <v>118</v>
      </c>
      <c r="Q1066" s="15">
        <v>28200</v>
      </c>
      <c r="R1066" s="15">
        <v>85000</v>
      </c>
      <c r="S1066" s="15">
        <v>113200</v>
      </c>
      <c r="T1066" s="15">
        <v>0.19</v>
      </c>
      <c r="U1066" s="15" t="s">
        <v>3335</v>
      </c>
      <c r="V1066" s="15" t="s">
        <v>76</v>
      </c>
      <c r="W1066" s="16">
        <v>1</v>
      </c>
      <c r="X1066" s="16">
        <v>1</v>
      </c>
      <c r="Y1066" s="15">
        <v>8334</v>
      </c>
      <c r="Z1066" s="15">
        <v>0.191</v>
      </c>
      <c r="AA1066" s="15" t="s">
        <v>8332</v>
      </c>
      <c r="AB1066" s="15" t="s">
        <v>8333</v>
      </c>
      <c r="AC1066" s="15">
        <v>82500</v>
      </c>
      <c r="AD1066" s="26">
        <v>37946</v>
      </c>
      <c r="AE1066" s="15" t="s">
        <v>147</v>
      </c>
      <c r="AF1066" s="15" t="s">
        <v>8461</v>
      </c>
      <c r="AG1066" s="16">
        <v>1</v>
      </c>
      <c r="AH1066" s="15" t="s">
        <v>8462</v>
      </c>
      <c r="AI1066" s="15" t="s">
        <v>78</v>
      </c>
      <c r="AJ1066" s="15">
        <v>8334.1323242199996</v>
      </c>
      <c r="AK1066" s="15">
        <v>376.41381565900002</v>
      </c>
      <c r="AL1066" s="15">
        <v>3094310.8628500002</v>
      </c>
      <c r="AM1066" s="15">
        <v>1425591.5448499999</v>
      </c>
      <c r="AN1066" s="14"/>
      <c r="AO1066" s="14"/>
      <c r="AP1066" s="19">
        <v>28200</v>
      </c>
      <c r="AQ1066" s="19">
        <v>82500</v>
      </c>
      <c r="AR1066" s="19">
        <v>0</v>
      </c>
      <c r="AS1066" s="19">
        <v>0</v>
      </c>
      <c r="AT1066" s="19">
        <f t="shared" si="224"/>
        <v>110700</v>
      </c>
      <c r="AU1066" s="19">
        <v>45000</v>
      </c>
      <c r="AV1066" s="19">
        <v>0</v>
      </c>
      <c r="AW1066" s="19">
        <v>22995</v>
      </c>
      <c r="AX1066" s="19">
        <v>0</v>
      </c>
      <c r="AY1066" s="20">
        <f t="shared" si="229"/>
        <v>67995</v>
      </c>
      <c r="AZ1066" s="19">
        <f t="shared" si="230"/>
        <v>42705</v>
      </c>
      <c r="BA1066" s="21">
        <v>1.4712000000000001</v>
      </c>
      <c r="BB1066" s="21">
        <v>2.0617000000000001</v>
      </c>
      <c r="BC1066" s="22"/>
      <c r="BD1066" s="19">
        <v>1107</v>
      </c>
      <c r="BE1066" s="19">
        <f t="shared" si="234"/>
        <v>628.27596000000005</v>
      </c>
      <c r="BF1066" s="19">
        <f t="shared" si="235"/>
        <v>880.44898500000011</v>
      </c>
      <c r="BG1066" s="23">
        <v>3.4819999999999997E-2</v>
      </c>
      <c r="BH1066" s="23">
        <f t="shared" si="236"/>
        <v>3.4819999999999997E-2</v>
      </c>
      <c r="BI1066" s="19">
        <v>21.876568927200001</v>
      </c>
      <c r="BJ1066" s="19">
        <v>30.657233657700001</v>
      </c>
      <c r="BK1066" s="19">
        <f t="shared" si="231"/>
        <v>606.39939107280009</v>
      </c>
      <c r="BL1066" s="19">
        <f t="shared" si="231"/>
        <v>849.79175134230013</v>
      </c>
      <c r="BM1066" s="19">
        <v>0</v>
      </c>
      <c r="BN1066" s="19">
        <v>0</v>
      </c>
      <c r="BO1066" s="19">
        <f t="shared" si="232"/>
        <v>0</v>
      </c>
      <c r="BP1066" s="24">
        <f t="shared" si="233"/>
        <v>606.39939107280009</v>
      </c>
      <c r="BQ1066" s="24">
        <f t="shared" si="233"/>
        <v>849.79175134230013</v>
      </c>
      <c r="BR1066" s="24">
        <f t="shared" si="237"/>
        <v>243.39236026950005</v>
      </c>
      <c r="BS1066" s="25" t="s">
        <v>1141</v>
      </c>
    </row>
    <row r="1067" spans="1:71" s="25" customFormat="1" ht="14.25" x14ac:dyDescent="0.2">
      <c r="A1067" s="14">
        <v>1428</v>
      </c>
      <c r="B1067" s="14"/>
      <c r="C1067" s="15"/>
      <c r="D1067" s="16">
        <v>31395</v>
      </c>
      <c r="E1067" s="15" t="s">
        <v>8463</v>
      </c>
      <c r="F1067" s="15" t="s">
        <v>8464</v>
      </c>
      <c r="G1067" s="17" t="s">
        <v>8465</v>
      </c>
      <c r="H1067" s="17" t="s">
        <v>8466</v>
      </c>
      <c r="I1067" s="17" t="s">
        <v>86</v>
      </c>
      <c r="J1067" s="15" t="s">
        <v>8467</v>
      </c>
      <c r="K1067" s="15" t="s">
        <v>8468</v>
      </c>
      <c r="L1067" s="18" t="s">
        <v>8469</v>
      </c>
      <c r="M1067" s="15" t="s">
        <v>7650</v>
      </c>
      <c r="N1067" s="15" t="s">
        <v>7651</v>
      </c>
      <c r="O1067" s="16">
        <v>510</v>
      </c>
      <c r="P1067" s="15" t="s">
        <v>118</v>
      </c>
      <c r="Q1067" s="15">
        <v>28800</v>
      </c>
      <c r="R1067" s="15">
        <v>68700</v>
      </c>
      <c r="S1067" s="15">
        <v>97500</v>
      </c>
      <c r="T1067" s="15">
        <v>0.2</v>
      </c>
      <c r="U1067" s="15" t="s">
        <v>3335</v>
      </c>
      <c r="V1067" s="15" t="s">
        <v>76</v>
      </c>
      <c r="W1067" s="16">
        <v>1</v>
      </c>
      <c r="X1067" s="16">
        <v>1</v>
      </c>
      <c r="Y1067" s="15">
        <v>8748</v>
      </c>
      <c r="Z1067" s="15">
        <v>0.20100000000000001</v>
      </c>
      <c r="AA1067" s="15" t="s">
        <v>8332</v>
      </c>
      <c r="AB1067" s="15" t="s">
        <v>8333</v>
      </c>
      <c r="AC1067" s="15">
        <v>94400</v>
      </c>
      <c r="AD1067" s="26">
        <v>40896</v>
      </c>
      <c r="AE1067" s="15" t="s">
        <v>956</v>
      </c>
      <c r="AF1067" s="15" t="s">
        <v>8470</v>
      </c>
      <c r="AG1067" s="16">
        <v>1</v>
      </c>
      <c r="AH1067" s="15" t="s">
        <v>8471</v>
      </c>
      <c r="AI1067" s="15" t="s">
        <v>78</v>
      </c>
      <c r="AJ1067" s="15">
        <v>8747.9121093800004</v>
      </c>
      <c r="AK1067" s="15">
        <v>386.996636841</v>
      </c>
      <c r="AL1067" s="15">
        <v>3094309.19784</v>
      </c>
      <c r="AM1067" s="15">
        <v>1425520.10308</v>
      </c>
      <c r="AN1067" s="14"/>
      <c r="AO1067" s="14"/>
      <c r="AP1067" s="19">
        <v>0</v>
      </c>
      <c r="AQ1067" s="19">
        <v>0</v>
      </c>
      <c r="AR1067" s="19">
        <v>28800</v>
      </c>
      <c r="AS1067" s="19">
        <v>65000</v>
      </c>
      <c r="AT1067" s="19">
        <f t="shared" si="224"/>
        <v>93800</v>
      </c>
      <c r="AU1067" s="19">
        <v>0</v>
      </c>
      <c r="AV1067" s="19">
        <v>0</v>
      </c>
      <c r="AW1067" s="19">
        <v>0</v>
      </c>
      <c r="AX1067" s="19">
        <v>0</v>
      </c>
      <c r="AY1067" s="20">
        <f t="shared" si="229"/>
        <v>0</v>
      </c>
      <c r="AZ1067" s="19">
        <f t="shared" si="230"/>
        <v>93800</v>
      </c>
      <c r="BA1067" s="21">
        <v>1.4712000000000001</v>
      </c>
      <c r="BB1067" s="21">
        <v>2.0617000000000001</v>
      </c>
      <c r="BC1067" s="22"/>
      <c r="BD1067" s="19">
        <v>1885</v>
      </c>
      <c r="BE1067" s="19">
        <f t="shared" si="234"/>
        <v>1379.9856</v>
      </c>
      <c r="BF1067" s="19">
        <f t="shared" si="235"/>
        <v>1933.8746000000001</v>
      </c>
      <c r="BG1067" s="23">
        <v>3.4819999999999997E-2</v>
      </c>
      <c r="BH1067" s="23">
        <f t="shared" si="236"/>
        <v>3.4819999999999997E-2</v>
      </c>
      <c r="BI1067" s="19">
        <v>0</v>
      </c>
      <c r="BJ1067" s="19">
        <v>0</v>
      </c>
      <c r="BK1067" s="19">
        <f t="shared" si="231"/>
        <v>1379.9856</v>
      </c>
      <c r="BL1067" s="19">
        <f t="shared" si="231"/>
        <v>1933.8746000000001</v>
      </c>
      <c r="BM1067" s="19">
        <v>0</v>
      </c>
      <c r="BN1067" s="19">
        <v>57.319300000000112</v>
      </c>
      <c r="BO1067" s="19">
        <f t="shared" si="232"/>
        <v>57.319300000000112</v>
      </c>
      <c r="BP1067" s="24">
        <f t="shared" si="233"/>
        <v>1379.9856</v>
      </c>
      <c r="BQ1067" s="24">
        <f t="shared" si="233"/>
        <v>1876.5553</v>
      </c>
      <c r="BR1067" s="24">
        <f t="shared" si="237"/>
        <v>496.56970000000001</v>
      </c>
    </row>
    <row r="1068" spans="1:71" s="25" customFormat="1" ht="14.25" x14ac:dyDescent="0.2">
      <c r="A1068" s="14">
        <v>1429</v>
      </c>
      <c r="B1068" s="14"/>
      <c r="C1068" s="15" t="s">
        <v>726</v>
      </c>
      <c r="D1068" s="16">
        <v>20747</v>
      </c>
      <c r="E1068" s="15" t="s">
        <v>8472</v>
      </c>
      <c r="F1068" s="15" t="s">
        <v>8473</v>
      </c>
      <c r="G1068" s="17" t="s">
        <v>8474</v>
      </c>
      <c r="H1068" s="17" t="s">
        <v>8475</v>
      </c>
      <c r="I1068" s="17" t="s">
        <v>86</v>
      </c>
      <c r="J1068" s="15" t="s">
        <v>8476</v>
      </c>
      <c r="K1068" s="15" t="s">
        <v>1226</v>
      </c>
      <c r="L1068" s="18" t="s">
        <v>8477</v>
      </c>
      <c r="M1068" s="15" t="s">
        <v>7650</v>
      </c>
      <c r="N1068" s="15" t="s">
        <v>7651</v>
      </c>
      <c r="O1068" s="16">
        <v>510</v>
      </c>
      <c r="P1068" s="15" t="s">
        <v>118</v>
      </c>
      <c r="Q1068" s="15">
        <v>32000</v>
      </c>
      <c r="R1068" s="15">
        <v>84400</v>
      </c>
      <c r="S1068" s="15">
        <v>116400</v>
      </c>
      <c r="T1068" s="15">
        <v>0.22</v>
      </c>
      <c r="U1068" s="15" t="s">
        <v>3335</v>
      </c>
      <c r="V1068" s="15" t="s">
        <v>76</v>
      </c>
      <c r="W1068" s="16">
        <v>1</v>
      </c>
      <c r="X1068" s="16">
        <v>1</v>
      </c>
      <c r="Y1068" s="15">
        <v>9720</v>
      </c>
      <c r="Z1068" s="15">
        <v>0.223</v>
      </c>
      <c r="AA1068" s="15" t="s">
        <v>8332</v>
      </c>
      <c r="AB1068" s="15" t="s">
        <v>8333</v>
      </c>
      <c r="AC1068" s="15">
        <v>104000</v>
      </c>
      <c r="AD1068" s="26">
        <v>42026</v>
      </c>
      <c r="AE1068" s="15" t="s">
        <v>78</v>
      </c>
      <c r="AF1068" s="15" t="s">
        <v>78</v>
      </c>
      <c r="AG1068" s="16">
        <v>1</v>
      </c>
      <c r="AH1068" s="15" t="s">
        <v>8478</v>
      </c>
      <c r="AI1068" s="15" t="s">
        <v>78</v>
      </c>
      <c r="AJ1068" s="15">
        <v>9719.9536132800004</v>
      </c>
      <c r="AK1068" s="15">
        <v>402.99774652000002</v>
      </c>
      <c r="AL1068" s="15">
        <v>3094310.4334</v>
      </c>
      <c r="AM1068" s="15">
        <v>1425444.1122699999</v>
      </c>
      <c r="AN1068" s="14"/>
      <c r="AO1068" s="14"/>
      <c r="AP1068" s="19">
        <v>32000</v>
      </c>
      <c r="AQ1068" s="19">
        <v>79700</v>
      </c>
      <c r="AR1068" s="19">
        <v>0</v>
      </c>
      <c r="AS1068" s="19">
        <v>0</v>
      </c>
      <c r="AT1068" s="19">
        <f t="shared" si="224"/>
        <v>111700</v>
      </c>
      <c r="AU1068" s="19">
        <v>45000</v>
      </c>
      <c r="AV1068" s="19">
        <v>0</v>
      </c>
      <c r="AW1068" s="19">
        <v>23345</v>
      </c>
      <c r="AX1068" s="19">
        <v>0</v>
      </c>
      <c r="AY1068" s="20">
        <f t="shared" si="229"/>
        <v>68345</v>
      </c>
      <c r="AZ1068" s="19">
        <f t="shared" si="230"/>
        <v>43355</v>
      </c>
      <c r="BA1068" s="21">
        <v>1.4712000000000001</v>
      </c>
      <c r="BB1068" s="21">
        <v>2.0617000000000001</v>
      </c>
      <c r="BC1068" s="22"/>
      <c r="BD1068" s="19">
        <v>1117</v>
      </c>
      <c r="BE1068" s="19">
        <f t="shared" si="234"/>
        <v>637.83876000000009</v>
      </c>
      <c r="BF1068" s="19">
        <f t="shared" si="235"/>
        <v>893.85003500000005</v>
      </c>
      <c r="BG1068" s="23">
        <v>3.4819999999999997E-2</v>
      </c>
      <c r="BH1068" s="23">
        <f t="shared" si="236"/>
        <v>3.4819999999999997E-2</v>
      </c>
      <c r="BI1068" s="19">
        <v>22.2095456232</v>
      </c>
      <c r="BJ1068" s="19">
        <v>31.123858218700001</v>
      </c>
      <c r="BK1068" s="19">
        <f t="shared" si="231"/>
        <v>615.62921437680006</v>
      </c>
      <c r="BL1068" s="19">
        <f t="shared" si="231"/>
        <v>862.72617678130007</v>
      </c>
      <c r="BM1068" s="19">
        <v>0</v>
      </c>
      <c r="BN1068" s="19">
        <v>0</v>
      </c>
      <c r="BO1068" s="19">
        <f t="shared" si="232"/>
        <v>0</v>
      </c>
      <c r="BP1068" s="24">
        <f t="shared" si="233"/>
        <v>615.62921437680006</v>
      </c>
      <c r="BQ1068" s="24">
        <f t="shared" si="233"/>
        <v>862.72617678130007</v>
      </c>
      <c r="BR1068" s="24">
        <f t="shared" si="237"/>
        <v>247.0969624045</v>
      </c>
    </row>
    <row r="1069" spans="1:71" s="25" customFormat="1" ht="14.25" x14ac:dyDescent="0.2">
      <c r="A1069" s="14">
        <v>1430</v>
      </c>
      <c r="B1069" s="14"/>
      <c r="C1069" s="15" t="s">
        <v>150</v>
      </c>
      <c r="D1069" s="16">
        <v>35202</v>
      </c>
      <c r="E1069" s="15" t="s">
        <v>8479</v>
      </c>
      <c r="F1069" s="15" t="s">
        <v>8480</v>
      </c>
      <c r="G1069" s="17" t="s">
        <v>8481</v>
      </c>
      <c r="H1069" s="17" t="s">
        <v>8482</v>
      </c>
      <c r="I1069" s="17" t="s">
        <v>86</v>
      </c>
      <c r="J1069" s="15" t="s">
        <v>8483</v>
      </c>
      <c r="K1069" s="15" t="s">
        <v>86</v>
      </c>
      <c r="L1069" s="18" t="s">
        <v>8484</v>
      </c>
      <c r="M1069" s="15" t="s">
        <v>7650</v>
      </c>
      <c r="N1069" s="15" t="s">
        <v>7651</v>
      </c>
      <c r="O1069" s="16">
        <v>510</v>
      </c>
      <c r="P1069" s="15" t="s">
        <v>118</v>
      </c>
      <c r="Q1069" s="15">
        <v>32000</v>
      </c>
      <c r="R1069" s="15">
        <v>83800</v>
      </c>
      <c r="S1069" s="15">
        <v>115800</v>
      </c>
      <c r="T1069" s="15">
        <v>0.22</v>
      </c>
      <c r="U1069" s="15" t="s">
        <v>3335</v>
      </c>
      <c r="V1069" s="15" t="s">
        <v>76</v>
      </c>
      <c r="W1069" s="16">
        <v>1</v>
      </c>
      <c r="X1069" s="16">
        <v>0</v>
      </c>
      <c r="Y1069" s="15">
        <v>9720</v>
      </c>
      <c r="Z1069" s="15">
        <v>0.223</v>
      </c>
      <c r="AA1069" s="15" t="s">
        <v>8332</v>
      </c>
      <c r="AB1069" s="15" t="s">
        <v>8333</v>
      </c>
      <c r="AC1069" s="15">
        <v>0</v>
      </c>
      <c r="AD1069" s="15"/>
      <c r="AE1069" s="15" t="s">
        <v>298</v>
      </c>
      <c r="AF1069" s="15" t="s">
        <v>8485</v>
      </c>
      <c r="AG1069" s="16">
        <v>1</v>
      </c>
      <c r="AH1069" s="15" t="s">
        <v>8486</v>
      </c>
      <c r="AI1069" s="15" t="s">
        <v>78</v>
      </c>
      <c r="AJ1069" s="15">
        <v>9719.9135742199996</v>
      </c>
      <c r="AK1069" s="15">
        <v>402.997079773</v>
      </c>
      <c r="AL1069" s="15">
        <v>3094311.7341700001</v>
      </c>
      <c r="AM1069" s="15">
        <v>1425364.12194</v>
      </c>
      <c r="AN1069" s="14"/>
      <c r="AO1069" s="14"/>
      <c r="AP1069" s="19">
        <v>32000</v>
      </c>
      <c r="AQ1069" s="19">
        <v>78300</v>
      </c>
      <c r="AR1069" s="19">
        <v>0</v>
      </c>
      <c r="AS1069" s="19">
        <v>900</v>
      </c>
      <c r="AT1069" s="19">
        <f t="shared" si="224"/>
        <v>111200</v>
      </c>
      <c r="AU1069" s="19">
        <v>45000</v>
      </c>
      <c r="AV1069" s="19">
        <v>3000</v>
      </c>
      <c r="AW1069" s="19">
        <v>22855</v>
      </c>
      <c r="AX1069" s="19">
        <v>12480</v>
      </c>
      <c r="AY1069" s="20">
        <f t="shared" si="229"/>
        <v>83335</v>
      </c>
      <c r="AZ1069" s="19">
        <f t="shared" si="230"/>
        <v>27865</v>
      </c>
      <c r="BA1069" s="21">
        <v>1.4712000000000001</v>
      </c>
      <c r="BB1069" s="21">
        <v>2.0617000000000001</v>
      </c>
      <c r="BC1069" s="22"/>
      <c r="BD1069" s="19">
        <v>1130</v>
      </c>
      <c r="BE1069" s="19">
        <f t="shared" si="234"/>
        <v>409.94988000000001</v>
      </c>
      <c r="BF1069" s="19">
        <f t="shared" si="235"/>
        <v>574.492705</v>
      </c>
      <c r="BG1069" s="23">
        <v>3.4819999999999997E-2</v>
      </c>
      <c r="BH1069" s="23">
        <f t="shared" si="236"/>
        <v>3.4819999999999997E-2</v>
      </c>
      <c r="BI1069" s="19">
        <v>13.813410165599997</v>
      </c>
      <c r="BJ1069" s="19">
        <v>19.357740442099999</v>
      </c>
      <c r="BK1069" s="19">
        <f t="shared" si="231"/>
        <v>396.13646983440003</v>
      </c>
      <c r="BL1069" s="19">
        <f t="shared" si="231"/>
        <v>555.13496455790005</v>
      </c>
      <c r="BM1069" s="19">
        <v>0</v>
      </c>
      <c r="BN1069" s="19">
        <v>0</v>
      </c>
      <c r="BO1069" s="19">
        <f t="shared" si="232"/>
        <v>0</v>
      </c>
      <c r="BP1069" s="24">
        <f t="shared" si="233"/>
        <v>396.13646983440003</v>
      </c>
      <c r="BQ1069" s="24">
        <f t="shared" si="233"/>
        <v>555.13496455790005</v>
      </c>
      <c r="BR1069" s="24">
        <f t="shared" si="237"/>
        <v>158.99849472350002</v>
      </c>
    </row>
    <row r="1070" spans="1:71" s="25" customFormat="1" ht="14.25" x14ac:dyDescent="0.2">
      <c r="A1070" s="14">
        <v>1431</v>
      </c>
      <c r="B1070" s="14"/>
      <c r="C1070" s="15" t="s">
        <v>2153</v>
      </c>
      <c r="D1070" s="16">
        <v>869</v>
      </c>
      <c r="E1070" s="15" t="s">
        <v>8487</v>
      </c>
      <c r="F1070" s="15" t="s">
        <v>8488</v>
      </c>
      <c r="G1070" s="17" t="s">
        <v>8489</v>
      </c>
      <c r="H1070" s="17" t="s">
        <v>8490</v>
      </c>
      <c r="I1070" s="17" t="s">
        <v>86</v>
      </c>
      <c r="J1070" s="15" t="s">
        <v>8491</v>
      </c>
      <c r="K1070" s="15" t="s">
        <v>8492</v>
      </c>
      <c r="L1070" s="18" t="s">
        <v>8493</v>
      </c>
      <c r="M1070" s="15" t="s">
        <v>7650</v>
      </c>
      <c r="N1070" s="15" t="s">
        <v>7651</v>
      </c>
      <c r="O1070" s="16">
        <v>510</v>
      </c>
      <c r="P1070" s="15" t="s">
        <v>118</v>
      </c>
      <c r="Q1070" s="15">
        <v>32000</v>
      </c>
      <c r="R1070" s="15">
        <v>94500</v>
      </c>
      <c r="S1070" s="15">
        <v>126500</v>
      </c>
      <c r="T1070" s="15">
        <v>0.22</v>
      </c>
      <c r="U1070" s="15" t="s">
        <v>3335</v>
      </c>
      <c r="V1070" s="15" t="s">
        <v>76</v>
      </c>
      <c r="W1070" s="16">
        <v>1</v>
      </c>
      <c r="X1070" s="16">
        <v>1</v>
      </c>
      <c r="Y1070" s="15">
        <v>9720</v>
      </c>
      <c r="Z1070" s="15">
        <v>0.223</v>
      </c>
      <c r="AA1070" s="15" t="s">
        <v>8332</v>
      </c>
      <c r="AB1070" s="15" t="s">
        <v>8333</v>
      </c>
      <c r="AC1070" s="15">
        <v>95900</v>
      </c>
      <c r="AD1070" s="26">
        <v>37064</v>
      </c>
      <c r="AE1070" s="15" t="s">
        <v>211</v>
      </c>
      <c r="AF1070" s="15" t="s">
        <v>3915</v>
      </c>
      <c r="AG1070" s="16">
        <v>1</v>
      </c>
      <c r="AH1070" s="15" t="s">
        <v>8494</v>
      </c>
      <c r="AI1070" s="15" t="s">
        <v>78</v>
      </c>
      <c r="AJ1070" s="15">
        <v>9719.9208984399993</v>
      </c>
      <c r="AK1070" s="15">
        <v>402.99707977100002</v>
      </c>
      <c r="AL1070" s="15">
        <v>3094313.03473</v>
      </c>
      <c r="AM1070" s="15">
        <v>1425284.1317199999</v>
      </c>
      <c r="AN1070" s="14"/>
      <c r="AO1070" s="14"/>
      <c r="AP1070" s="19">
        <v>32000</v>
      </c>
      <c r="AQ1070" s="19">
        <v>90700</v>
      </c>
      <c r="AR1070" s="19">
        <v>0</v>
      </c>
      <c r="AS1070" s="19">
        <v>1000</v>
      </c>
      <c r="AT1070" s="19">
        <f t="shared" si="224"/>
        <v>123700</v>
      </c>
      <c r="AU1070" s="19">
        <v>45000</v>
      </c>
      <c r="AV1070" s="19">
        <v>3000</v>
      </c>
      <c r="AW1070" s="19">
        <v>27195</v>
      </c>
      <c r="AX1070" s="19">
        <v>12480</v>
      </c>
      <c r="AY1070" s="20">
        <f t="shared" si="229"/>
        <v>87675</v>
      </c>
      <c r="AZ1070" s="19">
        <f t="shared" si="230"/>
        <v>36025</v>
      </c>
      <c r="BA1070" s="21">
        <v>1.4712000000000001</v>
      </c>
      <c r="BB1070" s="21">
        <v>2.0617000000000001</v>
      </c>
      <c r="BC1070" s="22"/>
      <c r="BD1070" s="19">
        <v>1257</v>
      </c>
      <c r="BE1070" s="19">
        <f t="shared" si="234"/>
        <v>529.99980000000005</v>
      </c>
      <c r="BF1070" s="19">
        <f t="shared" si="235"/>
        <v>742.72742500000004</v>
      </c>
      <c r="BG1070" s="23">
        <v>3.4819999999999997E-2</v>
      </c>
      <c r="BH1070" s="23">
        <f t="shared" si="236"/>
        <v>3.4819999999999997E-2</v>
      </c>
      <c r="BI1070" s="19">
        <v>17.942321196000002</v>
      </c>
      <c r="BJ1070" s="19">
        <v>25.143884998499999</v>
      </c>
      <c r="BK1070" s="19">
        <f t="shared" si="231"/>
        <v>512.05747880400008</v>
      </c>
      <c r="BL1070" s="19">
        <f t="shared" si="231"/>
        <v>717.58354000150007</v>
      </c>
      <c r="BM1070" s="19">
        <v>0</v>
      </c>
      <c r="BN1070" s="19">
        <v>0</v>
      </c>
      <c r="BO1070" s="19">
        <f t="shared" si="232"/>
        <v>0</v>
      </c>
      <c r="BP1070" s="24">
        <f t="shared" si="233"/>
        <v>512.05747880400008</v>
      </c>
      <c r="BQ1070" s="24">
        <f t="shared" si="233"/>
        <v>717.58354000150007</v>
      </c>
      <c r="BR1070" s="24">
        <f t="shared" si="237"/>
        <v>205.52606119749998</v>
      </c>
    </row>
    <row r="1071" spans="1:71" s="25" customFormat="1" ht="14.25" x14ac:dyDescent="0.2">
      <c r="A1071" s="14">
        <v>1432</v>
      </c>
      <c r="B1071" s="14"/>
      <c r="C1071" s="15" t="s">
        <v>8495</v>
      </c>
      <c r="D1071" s="16">
        <v>5740</v>
      </c>
      <c r="E1071" s="15" t="s">
        <v>8496</v>
      </c>
      <c r="F1071" s="15" t="s">
        <v>8495</v>
      </c>
      <c r="G1071" s="17" t="s">
        <v>8497</v>
      </c>
      <c r="H1071" s="17" t="s">
        <v>8498</v>
      </c>
      <c r="I1071" s="17" t="s">
        <v>86</v>
      </c>
      <c r="J1071" s="15" t="s">
        <v>8499</v>
      </c>
      <c r="K1071" s="15" t="s">
        <v>585</v>
      </c>
      <c r="L1071" s="18" t="s">
        <v>8500</v>
      </c>
      <c r="M1071" s="15" t="s">
        <v>7650</v>
      </c>
      <c r="N1071" s="15" t="s">
        <v>7651</v>
      </c>
      <c r="O1071" s="16">
        <v>510</v>
      </c>
      <c r="P1071" s="15" t="s">
        <v>118</v>
      </c>
      <c r="Q1071" s="15">
        <v>32000</v>
      </c>
      <c r="R1071" s="15">
        <v>69900</v>
      </c>
      <c r="S1071" s="15">
        <v>101900</v>
      </c>
      <c r="T1071" s="15">
        <v>0.22</v>
      </c>
      <c r="U1071" s="15" t="s">
        <v>3335</v>
      </c>
      <c r="V1071" s="15" t="s">
        <v>76</v>
      </c>
      <c r="W1071" s="16">
        <v>1</v>
      </c>
      <c r="X1071" s="16">
        <v>0</v>
      </c>
      <c r="Y1071" s="15">
        <v>9720</v>
      </c>
      <c r="Z1071" s="15">
        <v>0.223</v>
      </c>
      <c r="AA1071" s="15" t="s">
        <v>8332</v>
      </c>
      <c r="AB1071" s="15" t="s">
        <v>8333</v>
      </c>
      <c r="AC1071" s="15">
        <v>0</v>
      </c>
      <c r="AD1071" s="15"/>
      <c r="AE1071" s="15" t="s">
        <v>298</v>
      </c>
      <c r="AF1071" s="15" t="s">
        <v>8501</v>
      </c>
      <c r="AG1071" s="16">
        <v>1</v>
      </c>
      <c r="AH1071" s="15" t="s">
        <v>8502</v>
      </c>
      <c r="AI1071" s="15" t="s">
        <v>78</v>
      </c>
      <c r="AJ1071" s="15">
        <v>9719.8876953100007</v>
      </c>
      <c r="AK1071" s="15">
        <v>402.99643436299999</v>
      </c>
      <c r="AL1071" s="15">
        <v>3094314.3354600002</v>
      </c>
      <c r="AM1071" s="15">
        <v>1425204.14145</v>
      </c>
      <c r="AN1071" s="14"/>
      <c r="AO1071" s="14"/>
      <c r="AP1071" s="19">
        <v>0</v>
      </c>
      <c r="AQ1071" s="19">
        <v>0</v>
      </c>
      <c r="AR1071" s="19">
        <v>32000</v>
      </c>
      <c r="AS1071" s="19">
        <v>71600</v>
      </c>
      <c r="AT1071" s="19">
        <f t="shared" si="224"/>
        <v>103600</v>
      </c>
      <c r="AU1071" s="19">
        <v>0</v>
      </c>
      <c r="AV1071" s="19">
        <v>0</v>
      </c>
      <c r="AW1071" s="19">
        <v>0</v>
      </c>
      <c r="AX1071" s="19">
        <v>0</v>
      </c>
      <c r="AY1071" s="20">
        <f t="shared" si="229"/>
        <v>0</v>
      </c>
      <c r="AZ1071" s="19">
        <f t="shared" si="230"/>
        <v>103600</v>
      </c>
      <c r="BA1071" s="21">
        <v>1.4712000000000001</v>
      </c>
      <c r="BB1071" s="21">
        <v>2.0617000000000001</v>
      </c>
      <c r="BC1071" s="22"/>
      <c r="BD1071" s="19">
        <v>2075</v>
      </c>
      <c r="BE1071" s="19">
        <f t="shared" si="234"/>
        <v>1524.1632</v>
      </c>
      <c r="BF1071" s="19">
        <f t="shared" si="235"/>
        <v>2135.9212000000002</v>
      </c>
      <c r="BG1071" s="23">
        <v>3.4819999999999997E-2</v>
      </c>
      <c r="BH1071" s="23">
        <f t="shared" si="236"/>
        <v>3.4819999999999997E-2</v>
      </c>
      <c r="BI1071" s="19">
        <v>0</v>
      </c>
      <c r="BJ1071" s="19">
        <v>0</v>
      </c>
      <c r="BK1071" s="19">
        <f t="shared" si="231"/>
        <v>1524.1632</v>
      </c>
      <c r="BL1071" s="19">
        <f t="shared" si="231"/>
        <v>2135.9212000000002</v>
      </c>
      <c r="BM1071" s="19">
        <v>0</v>
      </c>
      <c r="BN1071" s="19">
        <v>63.736100000000079</v>
      </c>
      <c r="BO1071" s="19">
        <f t="shared" si="232"/>
        <v>63.736100000000079</v>
      </c>
      <c r="BP1071" s="24">
        <f t="shared" si="233"/>
        <v>1524.1632</v>
      </c>
      <c r="BQ1071" s="24">
        <f t="shared" si="233"/>
        <v>2072.1851000000001</v>
      </c>
      <c r="BR1071" s="24">
        <f t="shared" si="237"/>
        <v>548.02190000000019</v>
      </c>
    </row>
    <row r="1072" spans="1:71" s="25" customFormat="1" ht="14.25" x14ac:dyDescent="0.2">
      <c r="A1072" s="14">
        <v>1433</v>
      </c>
      <c r="B1072" s="14"/>
      <c r="C1072" s="15" t="s">
        <v>176</v>
      </c>
      <c r="D1072" s="16">
        <v>22114</v>
      </c>
      <c r="E1072" s="15" t="s">
        <v>8503</v>
      </c>
      <c r="F1072" s="15" t="s">
        <v>8504</v>
      </c>
      <c r="G1072" s="17" t="s">
        <v>8505</v>
      </c>
      <c r="H1072" s="17" t="s">
        <v>8506</v>
      </c>
      <c r="I1072" s="17" t="s">
        <v>86</v>
      </c>
      <c r="J1072" s="15" t="s">
        <v>8507</v>
      </c>
      <c r="K1072" s="15" t="s">
        <v>86</v>
      </c>
      <c r="L1072" s="18" t="s">
        <v>8508</v>
      </c>
      <c r="M1072" s="15" t="s">
        <v>7650</v>
      </c>
      <c r="N1072" s="15" t="s">
        <v>7651</v>
      </c>
      <c r="O1072" s="16">
        <v>510</v>
      </c>
      <c r="P1072" s="15" t="s">
        <v>118</v>
      </c>
      <c r="Q1072" s="15">
        <v>32000</v>
      </c>
      <c r="R1072" s="15">
        <v>68300</v>
      </c>
      <c r="S1072" s="15">
        <v>100300</v>
      </c>
      <c r="T1072" s="15">
        <v>0.22</v>
      </c>
      <c r="U1072" s="15" t="s">
        <v>3335</v>
      </c>
      <c r="V1072" s="15" t="s">
        <v>76</v>
      </c>
      <c r="W1072" s="16">
        <v>1</v>
      </c>
      <c r="X1072" s="16">
        <v>1</v>
      </c>
      <c r="Y1072" s="15">
        <v>9720</v>
      </c>
      <c r="Z1072" s="15">
        <v>0.223</v>
      </c>
      <c r="AA1072" s="15" t="s">
        <v>8332</v>
      </c>
      <c r="AB1072" s="15" t="s">
        <v>8333</v>
      </c>
      <c r="AC1072" s="15">
        <v>116000</v>
      </c>
      <c r="AD1072" s="26">
        <v>40633</v>
      </c>
      <c r="AE1072" s="15" t="s">
        <v>119</v>
      </c>
      <c r="AF1072" s="15" t="s">
        <v>119</v>
      </c>
      <c r="AG1072" s="16">
        <v>1</v>
      </c>
      <c r="AH1072" s="15" t="s">
        <v>8509</v>
      </c>
      <c r="AI1072" s="15" t="s">
        <v>78</v>
      </c>
      <c r="AJ1072" s="15">
        <v>9719.9204101600008</v>
      </c>
      <c r="AK1072" s="15">
        <v>402.99709044700001</v>
      </c>
      <c r="AL1072" s="15">
        <v>3094315.6362700001</v>
      </c>
      <c r="AM1072" s="15">
        <v>1425124.1511899999</v>
      </c>
      <c r="AN1072" s="14"/>
      <c r="AO1072" s="14"/>
      <c r="AP1072" s="19">
        <v>32000</v>
      </c>
      <c r="AQ1072" s="19">
        <v>65900</v>
      </c>
      <c r="AR1072" s="19">
        <v>0</v>
      </c>
      <c r="AS1072" s="19">
        <v>4000</v>
      </c>
      <c r="AT1072" s="19">
        <f t="shared" si="224"/>
        <v>101900</v>
      </c>
      <c r="AU1072" s="19">
        <v>45000</v>
      </c>
      <c r="AV1072" s="19">
        <v>0</v>
      </c>
      <c r="AW1072" s="19">
        <v>18515</v>
      </c>
      <c r="AX1072" s="19">
        <v>0</v>
      </c>
      <c r="AY1072" s="20">
        <f t="shared" si="229"/>
        <v>63515</v>
      </c>
      <c r="AZ1072" s="19">
        <f t="shared" si="230"/>
        <v>38385</v>
      </c>
      <c r="BA1072" s="21">
        <v>1.4712000000000001</v>
      </c>
      <c r="BB1072" s="21">
        <v>2.0617000000000001</v>
      </c>
      <c r="BC1072" s="22"/>
      <c r="BD1072" s="19">
        <v>1099</v>
      </c>
      <c r="BE1072" s="19">
        <f t="shared" si="234"/>
        <v>564.72012000000007</v>
      </c>
      <c r="BF1072" s="19">
        <f t="shared" si="235"/>
        <v>791.38354500000003</v>
      </c>
      <c r="BG1072" s="23">
        <v>3.4819999999999997E-2</v>
      </c>
      <c r="BH1072" s="23">
        <f t="shared" si="236"/>
        <v>3.4819999999999997E-2</v>
      </c>
      <c r="BI1072" s="19">
        <v>17.614467218400002</v>
      </c>
      <c r="BJ1072" s="19">
        <v>24.684439276900001</v>
      </c>
      <c r="BK1072" s="19">
        <f t="shared" si="231"/>
        <v>547.10565278160004</v>
      </c>
      <c r="BL1072" s="19">
        <f t="shared" si="231"/>
        <v>766.69910572310005</v>
      </c>
      <c r="BM1072" s="19">
        <v>0</v>
      </c>
      <c r="BN1072" s="19">
        <v>0</v>
      </c>
      <c r="BO1072" s="19">
        <f t="shared" si="232"/>
        <v>0</v>
      </c>
      <c r="BP1072" s="24">
        <f t="shared" si="233"/>
        <v>547.10565278160004</v>
      </c>
      <c r="BQ1072" s="24">
        <f t="shared" si="233"/>
        <v>766.69910572310005</v>
      </c>
      <c r="BR1072" s="24">
        <f t="shared" si="237"/>
        <v>219.5934529415</v>
      </c>
    </row>
    <row r="1073" spans="1:71" s="25" customFormat="1" ht="14.25" x14ac:dyDescent="0.2">
      <c r="A1073" s="14">
        <v>1434</v>
      </c>
      <c r="B1073" s="14"/>
      <c r="C1073" s="15"/>
      <c r="D1073" s="16">
        <v>2287</v>
      </c>
      <c r="E1073" s="15" t="s">
        <v>8510</v>
      </c>
      <c r="F1073" s="15" t="s">
        <v>8511</v>
      </c>
      <c r="G1073" s="17" t="s">
        <v>8512</v>
      </c>
      <c r="H1073" s="17" t="s">
        <v>8513</v>
      </c>
      <c r="I1073" s="17" t="s">
        <v>86</v>
      </c>
      <c r="J1073" s="15" t="s">
        <v>8514</v>
      </c>
      <c r="K1073" s="15" t="s">
        <v>8515</v>
      </c>
      <c r="L1073" s="18" t="s">
        <v>8516</v>
      </c>
      <c r="M1073" s="15" t="s">
        <v>7650</v>
      </c>
      <c r="N1073" s="15" t="s">
        <v>7651</v>
      </c>
      <c r="O1073" s="16">
        <v>510</v>
      </c>
      <c r="P1073" s="15" t="s">
        <v>118</v>
      </c>
      <c r="Q1073" s="15">
        <v>32000</v>
      </c>
      <c r="R1073" s="15">
        <v>96200</v>
      </c>
      <c r="S1073" s="15">
        <v>128200</v>
      </c>
      <c r="T1073" s="15">
        <v>0.22</v>
      </c>
      <c r="U1073" s="15" t="s">
        <v>3335</v>
      </c>
      <c r="V1073" s="15" t="s">
        <v>76</v>
      </c>
      <c r="W1073" s="16">
        <v>1</v>
      </c>
      <c r="X1073" s="16">
        <v>0</v>
      </c>
      <c r="Y1073" s="15">
        <v>9720</v>
      </c>
      <c r="Z1073" s="15">
        <v>0.223</v>
      </c>
      <c r="AA1073" s="15" t="s">
        <v>8332</v>
      </c>
      <c r="AB1073" s="15" t="s">
        <v>8333</v>
      </c>
      <c r="AC1073" s="15">
        <v>0</v>
      </c>
      <c r="AD1073" s="15"/>
      <c r="AE1073" s="15" t="s">
        <v>78</v>
      </c>
      <c r="AF1073" s="15" t="s">
        <v>78</v>
      </c>
      <c r="AG1073" s="16">
        <v>1</v>
      </c>
      <c r="AH1073" s="15" t="s">
        <v>8517</v>
      </c>
      <c r="AI1073" s="15" t="s">
        <v>78</v>
      </c>
      <c r="AJ1073" s="15">
        <v>9719.9140625</v>
      </c>
      <c r="AK1073" s="15">
        <v>402.997090458</v>
      </c>
      <c r="AL1073" s="15">
        <v>3094316.93683</v>
      </c>
      <c r="AM1073" s="15">
        <v>1425044.1609700001</v>
      </c>
      <c r="AN1073" s="14"/>
      <c r="AO1073" s="14"/>
      <c r="AP1073" s="19">
        <v>32000</v>
      </c>
      <c r="AQ1073" s="19">
        <v>95900</v>
      </c>
      <c r="AR1073" s="19">
        <v>0</v>
      </c>
      <c r="AS1073" s="19">
        <v>2500</v>
      </c>
      <c r="AT1073" s="19">
        <f t="shared" si="224"/>
        <v>130400</v>
      </c>
      <c r="AU1073" s="19">
        <v>45000</v>
      </c>
      <c r="AV1073" s="19">
        <v>3000</v>
      </c>
      <c r="AW1073" s="19">
        <v>29015</v>
      </c>
      <c r="AX1073" s="19">
        <v>0</v>
      </c>
      <c r="AY1073" s="20">
        <f t="shared" si="229"/>
        <v>77015</v>
      </c>
      <c r="AZ1073" s="19">
        <f t="shared" si="230"/>
        <v>53385</v>
      </c>
      <c r="BA1073" s="21">
        <v>1.4712000000000001</v>
      </c>
      <c r="BB1073" s="21">
        <v>2.0617000000000001</v>
      </c>
      <c r="BC1073" s="22"/>
      <c r="BD1073" s="19">
        <v>1354</v>
      </c>
      <c r="BE1073" s="19">
        <f t="shared" si="234"/>
        <v>785.40012000000002</v>
      </c>
      <c r="BF1073" s="19">
        <f t="shared" si="235"/>
        <v>1100.638545</v>
      </c>
      <c r="BG1073" s="23">
        <v>3.4819999999999997E-2</v>
      </c>
      <c r="BH1073" s="23">
        <f t="shared" si="236"/>
        <v>3.4819999999999997E-2</v>
      </c>
      <c r="BI1073" s="19">
        <v>26.066952578399999</v>
      </c>
      <c r="BJ1073" s="19">
        <v>36.529524286899999</v>
      </c>
      <c r="BK1073" s="19">
        <f t="shared" si="231"/>
        <v>759.33316742160002</v>
      </c>
      <c r="BL1073" s="19">
        <f t="shared" si="231"/>
        <v>1064.1090207131001</v>
      </c>
      <c r="BM1073" s="19">
        <v>0</v>
      </c>
      <c r="BN1073" s="19">
        <v>0</v>
      </c>
      <c r="BO1073" s="19">
        <f t="shared" si="232"/>
        <v>0</v>
      </c>
      <c r="BP1073" s="24">
        <f t="shared" si="233"/>
        <v>759.33316742160002</v>
      </c>
      <c r="BQ1073" s="24">
        <f t="shared" si="233"/>
        <v>1064.1090207131001</v>
      </c>
      <c r="BR1073" s="24">
        <f t="shared" si="237"/>
        <v>304.77585329150008</v>
      </c>
    </row>
    <row r="1074" spans="1:71" s="25" customFormat="1" ht="14.25" x14ac:dyDescent="0.2">
      <c r="A1074" s="14">
        <v>1435</v>
      </c>
      <c r="B1074" s="14"/>
      <c r="C1074" s="15" t="s">
        <v>8518</v>
      </c>
      <c r="D1074" s="16">
        <v>11454</v>
      </c>
      <c r="E1074" s="15" t="s">
        <v>8519</v>
      </c>
      <c r="F1074" s="15" t="s">
        <v>8518</v>
      </c>
      <c r="G1074" s="17" t="s">
        <v>8520</v>
      </c>
      <c r="H1074" s="17" t="s">
        <v>8521</v>
      </c>
      <c r="I1074" s="17" t="s">
        <v>86</v>
      </c>
      <c r="J1074" s="15" t="s">
        <v>8522</v>
      </c>
      <c r="K1074" s="15" t="s">
        <v>1517</v>
      </c>
      <c r="L1074" s="18" t="s">
        <v>8523</v>
      </c>
      <c r="M1074" s="15" t="s">
        <v>7650</v>
      </c>
      <c r="N1074" s="15" t="s">
        <v>7651</v>
      </c>
      <c r="O1074" s="16">
        <v>510</v>
      </c>
      <c r="P1074" s="15" t="s">
        <v>118</v>
      </c>
      <c r="Q1074" s="15">
        <v>32000</v>
      </c>
      <c r="R1074" s="15">
        <v>71100</v>
      </c>
      <c r="S1074" s="15">
        <v>103100</v>
      </c>
      <c r="T1074" s="15">
        <v>0.22</v>
      </c>
      <c r="U1074" s="15" t="s">
        <v>3335</v>
      </c>
      <c r="V1074" s="15" t="s">
        <v>76</v>
      </c>
      <c r="W1074" s="16">
        <v>1</v>
      </c>
      <c r="X1074" s="16">
        <v>1</v>
      </c>
      <c r="Y1074" s="15">
        <v>9720</v>
      </c>
      <c r="Z1074" s="15">
        <v>0.223</v>
      </c>
      <c r="AA1074" s="15" t="s">
        <v>8332</v>
      </c>
      <c r="AB1074" s="15" t="s">
        <v>8333</v>
      </c>
      <c r="AC1074" s="15">
        <v>0</v>
      </c>
      <c r="AD1074" s="26">
        <v>37298</v>
      </c>
      <c r="AE1074" s="15" t="s">
        <v>183</v>
      </c>
      <c r="AF1074" s="15" t="s">
        <v>8524</v>
      </c>
      <c r="AG1074" s="16">
        <v>1</v>
      </c>
      <c r="AH1074" s="15" t="s">
        <v>8525</v>
      </c>
      <c r="AI1074" s="15" t="s">
        <v>78</v>
      </c>
      <c r="AJ1074" s="15">
        <v>9719.94140625</v>
      </c>
      <c r="AK1074" s="15">
        <v>402.99742382800002</v>
      </c>
      <c r="AL1074" s="15">
        <v>3094318.2375099999</v>
      </c>
      <c r="AM1074" s="15">
        <v>1424964.1706600001</v>
      </c>
      <c r="AN1074" s="14"/>
      <c r="AO1074" s="14"/>
      <c r="AP1074" s="19">
        <v>32000</v>
      </c>
      <c r="AQ1074" s="19">
        <v>71900</v>
      </c>
      <c r="AR1074" s="19">
        <v>0</v>
      </c>
      <c r="AS1074" s="19">
        <v>900</v>
      </c>
      <c r="AT1074" s="19">
        <f t="shared" si="224"/>
        <v>104800</v>
      </c>
      <c r="AU1074" s="19">
        <v>45000</v>
      </c>
      <c r="AV1074" s="19">
        <v>3000</v>
      </c>
      <c r="AW1074" s="19">
        <v>20615</v>
      </c>
      <c r="AX1074" s="19">
        <v>0</v>
      </c>
      <c r="AY1074" s="20">
        <f t="shared" si="229"/>
        <v>68615</v>
      </c>
      <c r="AZ1074" s="19">
        <f t="shared" si="230"/>
        <v>36185</v>
      </c>
      <c r="BA1074" s="21">
        <v>1.4712000000000001</v>
      </c>
      <c r="BB1074" s="21">
        <v>2.0617000000000001</v>
      </c>
      <c r="BC1074" s="22"/>
      <c r="BD1074" s="19">
        <v>1066</v>
      </c>
      <c r="BE1074" s="19">
        <f t="shared" si="234"/>
        <v>532.35372000000007</v>
      </c>
      <c r="BF1074" s="19">
        <f t="shared" si="235"/>
        <v>746.02614500000004</v>
      </c>
      <c r="BG1074" s="23">
        <v>3.4819999999999997E-2</v>
      </c>
      <c r="BH1074" s="23">
        <f t="shared" si="236"/>
        <v>3.4819999999999997E-2</v>
      </c>
      <c r="BI1074" s="19">
        <v>18.0755118744</v>
      </c>
      <c r="BJ1074" s="19">
        <v>25.330534822899999</v>
      </c>
      <c r="BK1074" s="19">
        <f t="shared" si="231"/>
        <v>514.27820812560003</v>
      </c>
      <c r="BL1074" s="19">
        <f t="shared" si="231"/>
        <v>720.69561017710009</v>
      </c>
      <c r="BM1074" s="19">
        <v>0</v>
      </c>
      <c r="BN1074" s="19">
        <v>0</v>
      </c>
      <c r="BO1074" s="19">
        <f t="shared" si="232"/>
        <v>0</v>
      </c>
      <c r="BP1074" s="24">
        <f t="shared" si="233"/>
        <v>514.27820812560003</v>
      </c>
      <c r="BQ1074" s="24">
        <f t="shared" si="233"/>
        <v>720.69561017710009</v>
      </c>
      <c r="BR1074" s="24">
        <f t="shared" si="237"/>
        <v>206.41740205150006</v>
      </c>
    </row>
    <row r="1075" spans="1:71" s="25" customFormat="1" ht="25.5" x14ac:dyDescent="0.2">
      <c r="A1075" s="14">
        <v>1436</v>
      </c>
      <c r="B1075" s="14"/>
      <c r="C1075" s="15"/>
      <c r="D1075" s="16">
        <v>33080</v>
      </c>
      <c r="E1075" s="15" t="s">
        <v>8526</v>
      </c>
      <c r="F1075" s="15" t="s">
        <v>8527</v>
      </c>
      <c r="G1075" s="17" t="s">
        <v>8528</v>
      </c>
      <c r="H1075" s="17" t="s">
        <v>8529</v>
      </c>
      <c r="I1075" s="17" t="s">
        <v>86</v>
      </c>
      <c r="J1075" s="15" t="s">
        <v>8530</v>
      </c>
      <c r="K1075" s="15" t="s">
        <v>8531</v>
      </c>
      <c r="L1075" s="18" t="s">
        <v>8532</v>
      </c>
      <c r="M1075" s="15" t="s">
        <v>7650</v>
      </c>
      <c r="N1075" s="15" t="s">
        <v>7651</v>
      </c>
      <c r="O1075" s="16">
        <v>510</v>
      </c>
      <c r="P1075" s="15" t="s">
        <v>118</v>
      </c>
      <c r="Q1075" s="15">
        <v>29400</v>
      </c>
      <c r="R1075" s="15">
        <v>107500</v>
      </c>
      <c r="S1075" s="15">
        <v>136900</v>
      </c>
      <c r="T1075" s="15">
        <v>0.19</v>
      </c>
      <c r="U1075" s="15" t="s">
        <v>3335</v>
      </c>
      <c r="V1075" s="15" t="s">
        <v>76</v>
      </c>
      <c r="W1075" s="16">
        <v>1</v>
      </c>
      <c r="X1075" s="16">
        <v>0</v>
      </c>
      <c r="Y1075" s="15">
        <v>8575</v>
      </c>
      <c r="Z1075" s="15">
        <v>0.19700000000000001</v>
      </c>
      <c r="AA1075" s="15" t="s">
        <v>8332</v>
      </c>
      <c r="AB1075" s="15" t="s">
        <v>8333</v>
      </c>
      <c r="AC1075" s="15">
        <v>0</v>
      </c>
      <c r="AD1075" s="15"/>
      <c r="AE1075" s="15" t="s">
        <v>137</v>
      </c>
      <c r="AF1075" s="15" t="s">
        <v>3812</v>
      </c>
      <c r="AG1075" s="16">
        <v>1</v>
      </c>
      <c r="AH1075" s="15" t="s">
        <v>8533</v>
      </c>
      <c r="AI1075" s="15" t="s">
        <v>78</v>
      </c>
      <c r="AJ1075" s="15">
        <v>8574.5688476600008</v>
      </c>
      <c r="AK1075" s="15">
        <v>376.473255935</v>
      </c>
      <c r="AL1075" s="15">
        <v>3094325.95193</v>
      </c>
      <c r="AM1075" s="15">
        <v>1424886.7983899999</v>
      </c>
      <c r="AN1075" s="14"/>
      <c r="AO1075" s="14"/>
      <c r="AP1075" s="19">
        <v>29400</v>
      </c>
      <c r="AQ1075" s="19">
        <v>104000</v>
      </c>
      <c r="AR1075" s="19">
        <v>0</v>
      </c>
      <c r="AS1075" s="19">
        <v>500</v>
      </c>
      <c r="AT1075" s="19">
        <f t="shared" si="224"/>
        <v>133900</v>
      </c>
      <c r="AU1075" s="19">
        <v>45000</v>
      </c>
      <c r="AV1075" s="19">
        <v>3000</v>
      </c>
      <c r="AW1075" s="19">
        <v>30940</v>
      </c>
      <c r="AX1075" s="19">
        <v>0</v>
      </c>
      <c r="AY1075" s="20">
        <f t="shared" si="229"/>
        <v>78940</v>
      </c>
      <c r="AZ1075" s="19">
        <f t="shared" si="230"/>
        <v>54960</v>
      </c>
      <c r="BA1075" s="21">
        <v>1.4712000000000001</v>
      </c>
      <c r="BB1075" s="21">
        <v>2.0617000000000001</v>
      </c>
      <c r="BC1075" s="22"/>
      <c r="BD1075" s="19">
        <v>1349</v>
      </c>
      <c r="BE1075" s="19">
        <f t="shared" si="234"/>
        <v>808.57152000000008</v>
      </c>
      <c r="BF1075" s="19">
        <f t="shared" si="235"/>
        <v>1133.11032</v>
      </c>
      <c r="BG1075" s="23">
        <v>3.4819999999999997E-2</v>
      </c>
      <c r="BH1075" s="23">
        <f t="shared" si="236"/>
        <v>3.4819999999999997E-2</v>
      </c>
      <c r="BI1075" s="19">
        <v>27.8983244064</v>
      </c>
      <c r="BJ1075" s="19">
        <v>39.095959372400003</v>
      </c>
      <c r="BK1075" s="19">
        <f t="shared" si="231"/>
        <v>780.6731955936001</v>
      </c>
      <c r="BL1075" s="19">
        <f t="shared" si="231"/>
        <v>1094.0143606275999</v>
      </c>
      <c r="BM1075" s="19">
        <v>0</v>
      </c>
      <c r="BN1075" s="19">
        <v>0</v>
      </c>
      <c r="BO1075" s="19">
        <f t="shared" si="232"/>
        <v>0</v>
      </c>
      <c r="BP1075" s="24">
        <f t="shared" si="233"/>
        <v>780.6731955936001</v>
      </c>
      <c r="BQ1075" s="24">
        <f t="shared" si="233"/>
        <v>1094.0143606275999</v>
      </c>
      <c r="BR1075" s="24">
        <f t="shared" si="237"/>
        <v>313.3411650339998</v>
      </c>
    </row>
    <row r="1076" spans="1:71" s="25" customFormat="1" ht="14.25" x14ac:dyDescent="0.2">
      <c r="A1076" s="14">
        <v>1437</v>
      </c>
      <c r="B1076" s="14"/>
      <c r="C1076" s="15" t="s">
        <v>8534</v>
      </c>
      <c r="D1076" s="16">
        <v>24871</v>
      </c>
      <c r="E1076" s="15" t="s">
        <v>8535</v>
      </c>
      <c r="F1076" s="15" t="s">
        <v>8534</v>
      </c>
      <c r="G1076" s="17" t="s">
        <v>8536</v>
      </c>
      <c r="H1076" s="17" t="s">
        <v>8537</v>
      </c>
      <c r="I1076" s="17" t="s">
        <v>8538</v>
      </c>
      <c r="J1076" s="15" t="s">
        <v>8539</v>
      </c>
      <c r="K1076" s="15" t="s">
        <v>3104</v>
      </c>
      <c r="L1076" s="18" t="s">
        <v>8540</v>
      </c>
      <c r="M1076" s="15" t="s">
        <v>7650</v>
      </c>
      <c r="N1076" s="15" t="s">
        <v>7651</v>
      </c>
      <c r="O1076" s="16">
        <v>510</v>
      </c>
      <c r="P1076" s="15" t="s">
        <v>118</v>
      </c>
      <c r="Q1076" s="15">
        <v>36400</v>
      </c>
      <c r="R1076" s="15">
        <v>121200</v>
      </c>
      <c r="S1076" s="15">
        <v>157600</v>
      </c>
      <c r="T1076" s="15">
        <v>0.23</v>
      </c>
      <c r="U1076" s="15" t="s">
        <v>3335</v>
      </c>
      <c r="V1076" s="15" t="s">
        <v>76</v>
      </c>
      <c r="W1076" s="16">
        <v>1</v>
      </c>
      <c r="X1076" s="16">
        <v>0</v>
      </c>
      <c r="Y1076" s="15">
        <v>10227</v>
      </c>
      <c r="Z1076" s="15">
        <v>0.23499999999999999</v>
      </c>
      <c r="AA1076" s="15" t="s">
        <v>8332</v>
      </c>
      <c r="AB1076" s="15" t="s">
        <v>8333</v>
      </c>
      <c r="AC1076" s="15">
        <v>0</v>
      </c>
      <c r="AD1076" s="15"/>
      <c r="AE1076" s="15" t="s">
        <v>183</v>
      </c>
      <c r="AF1076" s="15" t="s">
        <v>4656</v>
      </c>
      <c r="AG1076" s="16">
        <v>1</v>
      </c>
      <c r="AH1076" s="15" t="s">
        <v>8541</v>
      </c>
      <c r="AI1076" s="15" t="s">
        <v>78</v>
      </c>
      <c r="AJ1076" s="15">
        <v>10227.4609375</v>
      </c>
      <c r="AK1076" s="15">
        <v>397.70474322400003</v>
      </c>
      <c r="AL1076" s="15">
        <v>3094333.3582600001</v>
      </c>
      <c r="AM1076" s="15">
        <v>1424789.5066800001</v>
      </c>
      <c r="AN1076" s="14"/>
      <c r="AO1076" s="14"/>
      <c r="AP1076" s="19">
        <v>36400</v>
      </c>
      <c r="AQ1076" s="19">
        <v>123000</v>
      </c>
      <c r="AR1076" s="19">
        <v>0</v>
      </c>
      <c r="AS1076" s="19">
        <v>900</v>
      </c>
      <c r="AT1076" s="19">
        <f t="shared" si="224"/>
        <v>160300</v>
      </c>
      <c r="AU1076" s="19">
        <v>45000</v>
      </c>
      <c r="AV1076" s="19">
        <v>0</v>
      </c>
      <c r="AW1076" s="19">
        <v>40040</v>
      </c>
      <c r="AX1076" s="19">
        <v>0</v>
      </c>
      <c r="AY1076" s="20">
        <f t="shared" si="229"/>
        <v>85040</v>
      </c>
      <c r="AZ1076" s="19">
        <f t="shared" si="230"/>
        <v>75260</v>
      </c>
      <c r="BA1076" s="21">
        <v>1.4712000000000001</v>
      </c>
      <c r="BB1076" s="21">
        <v>2.0617000000000001</v>
      </c>
      <c r="BC1076" s="22"/>
      <c r="BD1076" s="19">
        <v>1621</v>
      </c>
      <c r="BE1076" s="19">
        <f t="shared" si="234"/>
        <v>1107.2251200000001</v>
      </c>
      <c r="BF1076" s="19">
        <f t="shared" si="235"/>
        <v>1551.6354200000001</v>
      </c>
      <c r="BG1076" s="23">
        <v>3.4819999999999997E-2</v>
      </c>
      <c r="BH1076" s="23">
        <f t="shared" si="236"/>
        <v>3.4819999999999997E-2</v>
      </c>
      <c r="BI1076" s="19">
        <v>38.092534022399995</v>
      </c>
      <c r="BJ1076" s="19">
        <v>53.381849778399996</v>
      </c>
      <c r="BK1076" s="19">
        <f t="shared" si="231"/>
        <v>1069.1325859776</v>
      </c>
      <c r="BL1076" s="19">
        <f t="shared" si="231"/>
        <v>1498.2535702216001</v>
      </c>
      <c r="BM1076" s="19">
        <v>0</v>
      </c>
      <c r="BN1076" s="19">
        <v>0</v>
      </c>
      <c r="BO1076" s="19">
        <f t="shared" si="232"/>
        <v>0</v>
      </c>
      <c r="BP1076" s="24">
        <f t="shared" si="233"/>
        <v>1069.1325859776</v>
      </c>
      <c r="BQ1076" s="24">
        <f t="shared" si="233"/>
        <v>1498.2535702216001</v>
      </c>
      <c r="BR1076" s="24">
        <f t="shared" si="237"/>
        <v>429.12098424400006</v>
      </c>
    </row>
    <row r="1077" spans="1:71" s="25" customFormat="1" ht="14.25" x14ac:dyDescent="0.2">
      <c r="A1077" s="14">
        <v>1438</v>
      </c>
      <c r="B1077" s="14"/>
      <c r="C1077" s="15" t="s">
        <v>8542</v>
      </c>
      <c r="D1077" s="16">
        <v>20473</v>
      </c>
      <c r="E1077" s="15" t="s">
        <v>8543</v>
      </c>
      <c r="F1077" s="15" t="s">
        <v>8542</v>
      </c>
      <c r="G1077" s="17" t="s">
        <v>8544</v>
      </c>
      <c r="H1077" s="17" t="s">
        <v>8545</v>
      </c>
      <c r="I1077" s="17" t="s">
        <v>86</v>
      </c>
      <c r="J1077" s="15" t="s">
        <v>8546</v>
      </c>
      <c r="K1077" s="15" t="s">
        <v>288</v>
      </c>
      <c r="L1077" s="18" t="s">
        <v>8547</v>
      </c>
      <c r="M1077" s="15" t="s">
        <v>7650</v>
      </c>
      <c r="N1077" s="15" t="s">
        <v>7651</v>
      </c>
      <c r="O1077" s="16">
        <v>510</v>
      </c>
      <c r="P1077" s="15" t="s">
        <v>118</v>
      </c>
      <c r="Q1077" s="15">
        <v>25500</v>
      </c>
      <c r="R1077" s="15">
        <v>75400</v>
      </c>
      <c r="S1077" s="15">
        <v>100900</v>
      </c>
      <c r="T1077" s="15">
        <v>0.18</v>
      </c>
      <c r="U1077" s="15" t="s">
        <v>3335</v>
      </c>
      <c r="V1077" s="15" t="s">
        <v>76</v>
      </c>
      <c r="W1077" s="16">
        <v>1</v>
      </c>
      <c r="X1077" s="16">
        <v>1</v>
      </c>
      <c r="Y1077" s="15">
        <v>7361</v>
      </c>
      <c r="Z1077" s="15">
        <v>0.16900000000000001</v>
      </c>
      <c r="AA1077" s="15" t="s">
        <v>8548</v>
      </c>
      <c r="AB1077" s="15" t="s">
        <v>8549</v>
      </c>
      <c r="AC1077" s="15">
        <v>115000</v>
      </c>
      <c r="AD1077" s="26">
        <v>39646</v>
      </c>
      <c r="AE1077" s="15" t="s">
        <v>119</v>
      </c>
      <c r="AF1077" s="15" t="s">
        <v>119</v>
      </c>
      <c r="AG1077" s="16">
        <v>1</v>
      </c>
      <c r="AH1077" s="15" t="s">
        <v>8550</v>
      </c>
      <c r="AI1077" s="15" t="s">
        <v>78</v>
      </c>
      <c r="AJ1077" s="15">
        <v>7360.7294921900002</v>
      </c>
      <c r="AK1077" s="15">
        <v>358.31523139000001</v>
      </c>
      <c r="AL1077" s="15">
        <v>3094252.1294999998</v>
      </c>
      <c r="AM1077" s="15">
        <v>1424805.7356400001</v>
      </c>
      <c r="AN1077" s="14"/>
      <c r="AO1077" s="14"/>
      <c r="AP1077" s="19">
        <v>25500</v>
      </c>
      <c r="AQ1077" s="19">
        <v>72800</v>
      </c>
      <c r="AR1077" s="19">
        <v>0</v>
      </c>
      <c r="AS1077" s="19">
        <v>500</v>
      </c>
      <c r="AT1077" s="19">
        <f t="shared" si="224"/>
        <v>98800</v>
      </c>
      <c r="AU1077" s="19">
        <v>45000</v>
      </c>
      <c r="AV1077" s="19">
        <v>3000</v>
      </c>
      <c r="AW1077" s="19">
        <v>18655</v>
      </c>
      <c r="AX1077" s="19">
        <v>0</v>
      </c>
      <c r="AY1077" s="20">
        <f t="shared" si="229"/>
        <v>66655</v>
      </c>
      <c r="AZ1077" s="19">
        <f t="shared" si="230"/>
        <v>32145</v>
      </c>
      <c r="BA1077" s="21">
        <v>1.4712000000000001</v>
      </c>
      <c r="BB1077" s="21">
        <v>2.0617000000000001</v>
      </c>
      <c r="BC1077" s="22"/>
      <c r="BD1077" s="19">
        <v>998</v>
      </c>
      <c r="BE1077" s="19">
        <f t="shared" si="234"/>
        <v>472.91723999999999</v>
      </c>
      <c r="BF1077" s="19">
        <f t="shared" si="235"/>
        <v>662.73346500000002</v>
      </c>
      <c r="BG1077" s="23">
        <v>3.4819999999999997E-2</v>
      </c>
      <c r="BH1077" s="23">
        <f t="shared" si="236"/>
        <v>3.4819999999999997E-2</v>
      </c>
      <c r="BI1077" s="19">
        <v>16.210842376799999</v>
      </c>
      <c r="BJ1077" s="19">
        <v>22.717437281300001</v>
      </c>
      <c r="BK1077" s="19">
        <f t="shared" si="231"/>
        <v>456.70639762320002</v>
      </c>
      <c r="BL1077" s="19">
        <f t="shared" si="231"/>
        <v>640.0160277187</v>
      </c>
      <c r="BM1077" s="19">
        <v>0</v>
      </c>
      <c r="BN1077" s="19">
        <v>0</v>
      </c>
      <c r="BO1077" s="19">
        <f t="shared" si="232"/>
        <v>0</v>
      </c>
      <c r="BP1077" s="24">
        <f t="shared" si="233"/>
        <v>456.70639762320002</v>
      </c>
      <c r="BQ1077" s="24">
        <f t="shared" si="233"/>
        <v>640.0160277187</v>
      </c>
      <c r="BR1077" s="24">
        <f t="shared" si="237"/>
        <v>183.30963009549998</v>
      </c>
    </row>
    <row r="1078" spans="1:71" s="25" customFormat="1" ht="14.25" x14ac:dyDescent="0.2">
      <c r="A1078" s="14">
        <v>1439</v>
      </c>
      <c r="B1078" s="14"/>
      <c r="C1078" s="15"/>
      <c r="D1078" s="16">
        <v>20395</v>
      </c>
      <c r="E1078" s="15" t="s">
        <v>8551</v>
      </c>
      <c r="F1078" s="15" t="s">
        <v>8552</v>
      </c>
      <c r="G1078" s="17" t="s">
        <v>8553</v>
      </c>
      <c r="H1078" s="17" t="s">
        <v>8554</v>
      </c>
      <c r="I1078" s="17" t="s">
        <v>86</v>
      </c>
      <c r="J1078" s="15" t="s">
        <v>5358</v>
      </c>
      <c r="K1078" s="15" t="s">
        <v>86</v>
      </c>
      <c r="L1078" s="18" t="s">
        <v>8555</v>
      </c>
      <c r="M1078" s="15" t="s">
        <v>7650</v>
      </c>
      <c r="N1078" s="15" t="s">
        <v>7651</v>
      </c>
      <c r="O1078" s="16">
        <v>510</v>
      </c>
      <c r="P1078" s="15" t="s">
        <v>118</v>
      </c>
      <c r="Q1078" s="15">
        <v>22400</v>
      </c>
      <c r="R1078" s="15">
        <v>80900</v>
      </c>
      <c r="S1078" s="15">
        <v>103300</v>
      </c>
      <c r="T1078" s="15">
        <v>0.16</v>
      </c>
      <c r="U1078" s="15" t="s">
        <v>3335</v>
      </c>
      <c r="V1078" s="15" t="s">
        <v>76</v>
      </c>
      <c r="W1078" s="16">
        <v>1</v>
      </c>
      <c r="X1078" s="16">
        <v>1</v>
      </c>
      <c r="Y1078" s="15">
        <v>8455</v>
      </c>
      <c r="Z1078" s="15">
        <v>0.19400000000000001</v>
      </c>
      <c r="AA1078" s="15" t="s">
        <v>8548</v>
      </c>
      <c r="AB1078" s="15" t="s">
        <v>8549</v>
      </c>
      <c r="AC1078" s="15">
        <v>113000</v>
      </c>
      <c r="AD1078" s="26">
        <v>40701</v>
      </c>
      <c r="AE1078" s="15" t="s">
        <v>222</v>
      </c>
      <c r="AF1078" s="15" t="s">
        <v>8556</v>
      </c>
      <c r="AG1078" s="16">
        <v>1</v>
      </c>
      <c r="AH1078" s="15" t="s">
        <v>8557</v>
      </c>
      <c r="AI1078" s="15" t="s">
        <v>78</v>
      </c>
      <c r="AJ1078" s="15">
        <v>8454.79296875</v>
      </c>
      <c r="AK1078" s="15">
        <v>377.66370646600001</v>
      </c>
      <c r="AL1078" s="15">
        <v>3094206.2496600002</v>
      </c>
      <c r="AM1078" s="15">
        <v>1424862.39185</v>
      </c>
      <c r="AN1078" s="14"/>
      <c r="AO1078" s="14"/>
      <c r="AP1078" s="19">
        <v>22400</v>
      </c>
      <c r="AQ1078" s="19">
        <v>82300</v>
      </c>
      <c r="AR1078" s="19">
        <v>0</v>
      </c>
      <c r="AS1078" s="19">
        <v>0</v>
      </c>
      <c r="AT1078" s="19">
        <f t="shared" si="224"/>
        <v>104700</v>
      </c>
      <c r="AU1078" s="19">
        <v>45000</v>
      </c>
      <c r="AV1078" s="19">
        <v>3000</v>
      </c>
      <c r="AW1078" s="19">
        <v>20895</v>
      </c>
      <c r="AX1078" s="19">
        <v>0</v>
      </c>
      <c r="AY1078" s="20">
        <f t="shared" si="229"/>
        <v>68895</v>
      </c>
      <c r="AZ1078" s="19">
        <f t="shared" si="230"/>
        <v>35805</v>
      </c>
      <c r="BA1078" s="21">
        <v>1.4712000000000001</v>
      </c>
      <c r="BB1078" s="21">
        <v>2.0617000000000001</v>
      </c>
      <c r="BC1078" s="22"/>
      <c r="BD1078" s="19">
        <v>1047</v>
      </c>
      <c r="BE1078" s="19">
        <f t="shared" si="234"/>
        <v>526.76316000000008</v>
      </c>
      <c r="BF1078" s="19">
        <f t="shared" si="235"/>
        <v>738.19168500000001</v>
      </c>
      <c r="BG1078" s="23">
        <v>3.4819999999999997E-2</v>
      </c>
      <c r="BH1078" s="23">
        <f t="shared" si="236"/>
        <v>3.4819999999999997E-2</v>
      </c>
      <c r="BI1078" s="19">
        <v>18.3418932312</v>
      </c>
      <c r="BJ1078" s="19">
        <v>25.703834471699999</v>
      </c>
      <c r="BK1078" s="19">
        <f t="shared" si="231"/>
        <v>508.42126676880008</v>
      </c>
      <c r="BL1078" s="19">
        <f t="shared" si="231"/>
        <v>712.48785052829999</v>
      </c>
      <c r="BM1078" s="19">
        <v>0</v>
      </c>
      <c r="BN1078" s="19">
        <v>0</v>
      </c>
      <c r="BO1078" s="19">
        <f t="shared" si="232"/>
        <v>0</v>
      </c>
      <c r="BP1078" s="24">
        <f t="shared" si="233"/>
        <v>508.42126676880008</v>
      </c>
      <c r="BQ1078" s="24">
        <f t="shared" si="233"/>
        <v>712.48785052829999</v>
      </c>
      <c r="BR1078" s="24">
        <f t="shared" si="237"/>
        <v>204.06658375949991</v>
      </c>
    </row>
    <row r="1079" spans="1:71" s="25" customFormat="1" ht="14.25" x14ac:dyDescent="0.2">
      <c r="A1079" s="14">
        <v>1440</v>
      </c>
      <c r="B1079" s="14"/>
      <c r="C1079" s="15"/>
      <c r="D1079" s="16">
        <v>876</v>
      </c>
      <c r="E1079" s="15" t="s">
        <v>8558</v>
      </c>
      <c r="F1079" s="15" t="s">
        <v>8559</v>
      </c>
      <c r="G1079" s="17" t="s">
        <v>8553</v>
      </c>
      <c r="H1079" s="17" t="s">
        <v>8554</v>
      </c>
      <c r="I1079" s="17" t="s">
        <v>86</v>
      </c>
      <c r="J1079" s="15" t="s">
        <v>8560</v>
      </c>
      <c r="K1079" s="15" t="s">
        <v>3394</v>
      </c>
      <c r="L1079" s="18" t="s">
        <v>8561</v>
      </c>
      <c r="M1079" s="15" t="s">
        <v>7650</v>
      </c>
      <c r="N1079" s="15" t="s">
        <v>7651</v>
      </c>
      <c r="O1079" s="16">
        <v>510</v>
      </c>
      <c r="P1079" s="15" t="s">
        <v>118</v>
      </c>
      <c r="Q1079" s="15">
        <v>30800</v>
      </c>
      <c r="R1079" s="15">
        <v>96300</v>
      </c>
      <c r="S1079" s="15">
        <v>127100</v>
      </c>
      <c r="T1079" s="15">
        <v>0.21</v>
      </c>
      <c r="U1079" s="15" t="s">
        <v>3335</v>
      </c>
      <c r="V1079" s="15" t="s">
        <v>76</v>
      </c>
      <c r="W1079" s="16">
        <v>1</v>
      </c>
      <c r="X1079" s="16">
        <v>1</v>
      </c>
      <c r="Y1079" s="15">
        <v>9471</v>
      </c>
      <c r="Z1079" s="15">
        <v>0.217</v>
      </c>
      <c r="AA1079" s="15" t="s">
        <v>8548</v>
      </c>
      <c r="AB1079" s="15" t="s">
        <v>8549</v>
      </c>
      <c r="AC1079" s="15">
        <v>0</v>
      </c>
      <c r="AD1079" s="26">
        <v>38686</v>
      </c>
      <c r="AE1079" s="15" t="s">
        <v>119</v>
      </c>
      <c r="AF1079" s="15" t="s">
        <v>119</v>
      </c>
      <c r="AG1079" s="16">
        <v>1</v>
      </c>
      <c r="AH1079" s="15" t="s">
        <v>8562</v>
      </c>
      <c r="AI1079" s="15" t="s">
        <v>78</v>
      </c>
      <c r="AJ1079" s="15">
        <v>9471.4086914100008</v>
      </c>
      <c r="AK1079" s="15">
        <v>395.92390312399999</v>
      </c>
      <c r="AL1079" s="15">
        <v>3094198.4265700001</v>
      </c>
      <c r="AM1079" s="15">
        <v>1424940.75765</v>
      </c>
      <c r="AN1079" s="14"/>
      <c r="AO1079" s="14"/>
      <c r="AP1079" s="19">
        <v>30800</v>
      </c>
      <c r="AQ1079" s="19">
        <v>93000</v>
      </c>
      <c r="AR1079" s="19">
        <v>0</v>
      </c>
      <c r="AS1079" s="19">
        <v>600</v>
      </c>
      <c r="AT1079" s="19">
        <f t="shared" si="224"/>
        <v>124400</v>
      </c>
      <c r="AU1079" s="19">
        <v>45000</v>
      </c>
      <c r="AV1079" s="19">
        <v>0</v>
      </c>
      <c r="AW1079" s="19">
        <v>27580</v>
      </c>
      <c r="AX1079" s="19">
        <v>12480</v>
      </c>
      <c r="AY1079" s="20">
        <f t="shared" si="229"/>
        <v>85060</v>
      </c>
      <c r="AZ1079" s="19">
        <f t="shared" si="230"/>
        <v>39340</v>
      </c>
      <c r="BA1079" s="21">
        <v>1.4712000000000001</v>
      </c>
      <c r="BB1079" s="21">
        <v>2.0617000000000001</v>
      </c>
      <c r="BC1079" s="22"/>
      <c r="BD1079" s="19">
        <v>1256</v>
      </c>
      <c r="BE1079" s="19">
        <f t="shared" si="234"/>
        <v>578.77008000000001</v>
      </c>
      <c r="BF1079" s="19">
        <f t="shared" si="235"/>
        <v>811.07277999999997</v>
      </c>
      <c r="BG1079" s="23">
        <v>3.4819999999999997E-2</v>
      </c>
      <c r="BH1079" s="23">
        <f t="shared" si="236"/>
        <v>3.4819999999999997E-2</v>
      </c>
      <c r="BI1079" s="19">
        <v>19.845411081599995</v>
      </c>
      <c r="BJ1079" s="19">
        <v>27.810823835599997</v>
      </c>
      <c r="BK1079" s="19">
        <f t="shared" si="231"/>
        <v>558.92466891840002</v>
      </c>
      <c r="BL1079" s="19">
        <f t="shared" si="231"/>
        <v>783.26195616439998</v>
      </c>
      <c r="BM1079" s="19">
        <v>0</v>
      </c>
      <c r="BN1079" s="19">
        <v>0</v>
      </c>
      <c r="BO1079" s="19">
        <f t="shared" si="232"/>
        <v>0</v>
      </c>
      <c r="BP1079" s="24">
        <f t="shared" si="233"/>
        <v>558.92466891840002</v>
      </c>
      <c r="BQ1079" s="24">
        <f t="shared" si="233"/>
        <v>783.26195616439998</v>
      </c>
      <c r="BR1079" s="24">
        <f t="shared" si="237"/>
        <v>224.33728724599996</v>
      </c>
      <c r="BS1079" s="25" t="s">
        <v>1141</v>
      </c>
    </row>
    <row r="1080" spans="1:71" s="25" customFormat="1" ht="14.25" x14ac:dyDescent="0.2">
      <c r="A1080" s="14">
        <v>1441</v>
      </c>
      <c r="B1080" s="14"/>
      <c r="C1080" s="15"/>
      <c r="D1080" s="16">
        <v>7074</v>
      </c>
      <c r="E1080" s="15" t="s">
        <v>8563</v>
      </c>
      <c r="F1080" s="15" t="s">
        <v>8564</v>
      </c>
      <c r="G1080" s="17" t="s">
        <v>8565</v>
      </c>
      <c r="H1080" s="17" t="s">
        <v>8566</v>
      </c>
      <c r="I1080" s="17" t="s">
        <v>86</v>
      </c>
      <c r="J1080" s="15" t="s">
        <v>8567</v>
      </c>
      <c r="K1080" s="15" t="s">
        <v>5034</v>
      </c>
      <c r="L1080" s="18" t="s">
        <v>8568</v>
      </c>
      <c r="M1080" s="15" t="s">
        <v>7650</v>
      </c>
      <c r="N1080" s="15" t="s">
        <v>7651</v>
      </c>
      <c r="O1080" s="16">
        <v>510</v>
      </c>
      <c r="P1080" s="15" t="s">
        <v>118</v>
      </c>
      <c r="Q1080" s="15">
        <v>29100</v>
      </c>
      <c r="R1080" s="15">
        <v>81400</v>
      </c>
      <c r="S1080" s="15">
        <v>110500</v>
      </c>
      <c r="T1080" s="15">
        <v>0.2</v>
      </c>
      <c r="U1080" s="15" t="s">
        <v>3335</v>
      </c>
      <c r="V1080" s="15" t="s">
        <v>76</v>
      </c>
      <c r="W1080" s="16">
        <v>1</v>
      </c>
      <c r="X1080" s="16">
        <v>1</v>
      </c>
      <c r="Y1080" s="15">
        <v>8489</v>
      </c>
      <c r="Z1080" s="15">
        <v>0.19500000000000001</v>
      </c>
      <c r="AA1080" s="15" t="s">
        <v>8548</v>
      </c>
      <c r="AB1080" s="15" t="s">
        <v>8549</v>
      </c>
      <c r="AC1080" s="15">
        <v>120000</v>
      </c>
      <c r="AD1080" s="26">
        <v>42167</v>
      </c>
      <c r="AE1080" s="15" t="s">
        <v>298</v>
      </c>
      <c r="AF1080" s="15" t="s">
        <v>6122</v>
      </c>
      <c r="AG1080" s="16">
        <v>1</v>
      </c>
      <c r="AH1080" s="15" t="s">
        <v>8569</v>
      </c>
      <c r="AI1080" s="15" t="s">
        <v>78</v>
      </c>
      <c r="AJ1080" s="15">
        <v>8488.84765625</v>
      </c>
      <c r="AK1080" s="15">
        <v>379.81198771800001</v>
      </c>
      <c r="AL1080" s="15">
        <v>3094197.6538999998</v>
      </c>
      <c r="AM1080" s="15">
        <v>1425017.52978</v>
      </c>
      <c r="AN1080" s="14"/>
      <c r="AO1080" s="14"/>
      <c r="AP1080" s="19">
        <v>29100</v>
      </c>
      <c r="AQ1080" s="19">
        <v>76900</v>
      </c>
      <c r="AR1080" s="19">
        <v>0</v>
      </c>
      <c r="AS1080" s="19">
        <v>0</v>
      </c>
      <c r="AT1080" s="19">
        <f t="shared" si="224"/>
        <v>106000</v>
      </c>
      <c r="AU1080" s="19">
        <v>45000</v>
      </c>
      <c r="AV1080" s="19">
        <v>3000</v>
      </c>
      <c r="AW1080" s="19">
        <v>21350</v>
      </c>
      <c r="AX1080" s="19">
        <v>0</v>
      </c>
      <c r="AY1080" s="20">
        <f t="shared" si="229"/>
        <v>69350</v>
      </c>
      <c r="AZ1080" s="19">
        <f t="shared" si="230"/>
        <v>36650</v>
      </c>
      <c r="BA1080" s="21">
        <v>1.4712000000000001</v>
      </c>
      <c r="BB1080" s="21">
        <v>2.0617000000000001</v>
      </c>
      <c r="BC1080" s="22"/>
      <c r="BD1080" s="19">
        <v>1060</v>
      </c>
      <c r="BE1080" s="19">
        <f t="shared" si="234"/>
        <v>539.19479999999999</v>
      </c>
      <c r="BF1080" s="19">
        <f t="shared" si="235"/>
        <v>755.61305000000004</v>
      </c>
      <c r="BG1080" s="23">
        <v>3.4819999999999997E-2</v>
      </c>
      <c r="BH1080" s="23">
        <f t="shared" si="236"/>
        <v>3.4819999999999997E-2</v>
      </c>
      <c r="BI1080" s="19">
        <v>18.774762935999998</v>
      </c>
      <c r="BJ1080" s="19">
        <v>26.310446401</v>
      </c>
      <c r="BK1080" s="19">
        <f t="shared" si="231"/>
        <v>520.42003706399998</v>
      </c>
      <c r="BL1080" s="19">
        <f t="shared" si="231"/>
        <v>729.30260359900001</v>
      </c>
      <c r="BM1080" s="19">
        <v>0</v>
      </c>
      <c r="BN1080" s="19">
        <v>0</v>
      </c>
      <c r="BO1080" s="19">
        <f t="shared" si="232"/>
        <v>0</v>
      </c>
      <c r="BP1080" s="24">
        <f t="shared" si="233"/>
        <v>520.42003706399998</v>
      </c>
      <c r="BQ1080" s="24">
        <f t="shared" si="233"/>
        <v>729.30260359900001</v>
      </c>
      <c r="BR1080" s="24">
        <f t="shared" si="237"/>
        <v>208.88256653500002</v>
      </c>
    </row>
    <row r="1081" spans="1:71" s="25" customFormat="1" ht="14.25" x14ac:dyDescent="0.2">
      <c r="A1081" s="14">
        <v>1442</v>
      </c>
      <c r="B1081" s="14"/>
      <c r="C1081" s="15" t="s">
        <v>150</v>
      </c>
      <c r="D1081" s="16">
        <v>35169</v>
      </c>
      <c r="E1081" s="15" t="s">
        <v>8570</v>
      </c>
      <c r="F1081" s="15" t="s">
        <v>8571</v>
      </c>
      <c r="G1081" s="17" t="s">
        <v>8572</v>
      </c>
      <c r="H1081" s="17" t="s">
        <v>8573</v>
      </c>
      <c r="I1081" s="17" t="s">
        <v>86</v>
      </c>
      <c r="J1081" s="15" t="s">
        <v>8574</v>
      </c>
      <c r="K1081" s="15" t="s">
        <v>86</v>
      </c>
      <c r="L1081" s="18" t="s">
        <v>8575</v>
      </c>
      <c r="M1081" s="15" t="s">
        <v>7650</v>
      </c>
      <c r="N1081" s="15" t="s">
        <v>7651</v>
      </c>
      <c r="O1081" s="16">
        <v>510</v>
      </c>
      <c r="P1081" s="15" t="s">
        <v>118</v>
      </c>
      <c r="Q1081" s="15">
        <v>29400</v>
      </c>
      <c r="R1081" s="15">
        <v>73300</v>
      </c>
      <c r="S1081" s="15">
        <v>102700</v>
      </c>
      <c r="T1081" s="15">
        <v>0.21</v>
      </c>
      <c r="U1081" s="15" t="s">
        <v>3335</v>
      </c>
      <c r="V1081" s="15" t="s">
        <v>76</v>
      </c>
      <c r="W1081" s="16">
        <v>1</v>
      </c>
      <c r="X1081" s="16">
        <v>1</v>
      </c>
      <c r="Y1081" s="15">
        <v>8564</v>
      </c>
      <c r="Z1081" s="15">
        <v>0.19700000000000001</v>
      </c>
      <c r="AA1081" s="15" t="s">
        <v>8548</v>
      </c>
      <c r="AB1081" s="15" t="s">
        <v>8549</v>
      </c>
      <c r="AC1081" s="15">
        <v>84500</v>
      </c>
      <c r="AD1081" s="26">
        <v>39869</v>
      </c>
      <c r="AE1081" s="15" t="s">
        <v>353</v>
      </c>
      <c r="AF1081" s="15" t="s">
        <v>7712</v>
      </c>
      <c r="AG1081" s="16">
        <v>1</v>
      </c>
      <c r="AH1081" s="15" t="s">
        <v>8576</v>
      </c>
      <c r="AI1081" s="15" t="s">
        <v>78</v>
      </c>
      <c r="AJ1081" s="15">
        <v>8563.9477539100008</v>
      </c>
      <c r="AK1081" s="15">
        <v>381.76684781</v>
      </c>
      <c r="AL1081" s="15">
        <v>3094196.0746900002</v>
      </c>
      <c r="AM1081" s="15">
        <v>1425089.5760300001</v>
      </c>
      <c r="AN1081" s="14"/>
      <c r="AO1081" s="14"/>
      <c r="AP1081" s="19">
        <v>29400</v>
      </c>
      <c r="AQ1081" s="19">
        <v>69300</v>
      </c>
      <c r="AR1081" s="19">
        <v>0</v>
      </c>
      <c r="AS1081" s="19">
        <v>0</v>
      </c>
      <c r="AT1081" s="19">
        <f t="shared" si="224"/>
        <v>98700</v>
      </c>
      <c r="AU1081" s="19">
        <v>45000</v>
      </c>
      <c r="AV1081" s="19">
        <v>3000</v>
      </c>
      <c r="AW1081" s="19">
        <v>18795</v>
      </c>
      <c r="AX1081" s="19">
        <v>0</v>
      </c>
      <c r="AY1081" s="20">
        <f t="shared" si="229"/>
        <v>66795</v>
      </c>
      <c r="AZ1081" s="19">
        <f t="shared" si="230"/>
        <v>31905</v>
      </c>
      <c r="BA1081" s="21">
        <v>1.4712000000000001</v>
      </c>
      <c r="BB1081" s="21">
        <v>2.0617000000000001</v>
      </c>
      <c r="BC1081" s="22"/>
      <c r="BD1081" s="19">
        <v>987</v>
      </c>
      <c r="BE1081" s="19">
        <f t="shared" si="234"/>
        <v>469.38636000000002</v>
      </c>
      <c r="BF1081" s="19">
        <f t="shared" si="235"/>
        <v>657.78538500000002</v>
      </c>
      <c r="BG1081" s="23">
        <v>3.4819999999999997E-2</v>
      </c>
      <c r="BH1081" s="23">
        <f t="shared" si="236"/>
        <v>3.4819999999999997E-2</v>
      </c>
      <c r="BI1081" s="19">
        <v>16.344033055200001</v>
      </c>
      <c r="BJ1081" s="19">
        <v>22.904087105699997</v>
      </c>
      <c r="BK1081" s="19">
        <f t="shared" si="231"/>
        <v>453.04232694480004</v>
      </c>
      <c r="BL1081" s="19">
        <f t="shared" si="231"/>
        <v>634.88129789430002</v>
      </c>
      <c r="BM1081" s="19">
        <v>0</v>
      </c>
      <c r="BN1081" s="19">
        <v>0</v>
      </c>
      <c r="BO1081" s="19">
        <f t="shared" si="232"/>
        <v>0</v>
      </c>
      <c r="BP1081" s="24">
        <f t="shared" si="233"/>
        <v>453.04232694480004</v>
      </c>
      <c r="BQ1081" s="24">
        <f t="shared" si="233"/>
        <v>634.88129789430002</v>
      </c>
      <c r="BR1081" s="24">
        <f t="shared" si="237"/>
        <v>181.83897094949998</v>
      </c>
    </row>
    <row r="1082" spans="1:71" s="25" customFormat="1" ht="14.25" x14ac:dyDescent="0.2">
      <c r="A1082" s="14">
        <v>1443</v>
      </c>
      <c r="B1082" s="14"/>
      <c r="C1082" s="15"/>
      <c r="D1082" s="16">
        <v>24076</v>
      </c>
      <c r="E1082" s="15" t="s">
        <v>8577</v>
      </c>
      <c r="F1082" s="15" t="s">
        <v>8578</v>
      </c>
      <c r="G1082" s="17" t="s">
        <v>8579</v>
      </c>
      <c r="H1082" s="17" t="s">
        <v>8580</v>
      </c>
      <c r="I1082" s="17" t="s">
        <v>86</v>
      </c>
      <c r="J1082" s="15" t="s">
        <v>8581</v>
      </c>
      <c r="K1082" s="15" t="s">
        <v>830</v>
      </c>
      <c r="L1082" s="18" t="s">
        <v>8582</v>
      </c>
      <c r="M1082" s="15" t="s">
        <v>7650</v>
      </c>
      <c r="N1082" s="15" t="s">
        <v>7651</v>
      </c>
      <c r="O1082" s="16">
        <v>510</v>
      </c>
      <c r="P1082" s="15" t="s">
        <v>118</v>
      </c>
      <c r="Q1082" s="15">
        <v>29400</v>
      </c>
      <c r="R1082" s="15">
        <v>87800</v>
      </c>
      <c r="S1082" s="15">
        <v>117200</v>
      </c>
      <c r="T1082" s="15">
        <v>0.21</v>
      </c>
      <c r="U1082" s="15" t="s">
        <v>3335</v>
      </c>
      <c r="V1082" s="15" t="s">
        <v>76</v>
      </c>
      <c r="W1082" s="16">
        <v>1</v>
      </c>
      <c r="X1082" s="16">
        <v>1</v>
      </c>
      <c r="Y1082" s="15">
        <v>8623</v>
      </c>
      <c r="Z1082" s="15">
        <v>0.19800000000000001</v>
      </c>
      <c r="AA1082" s="15" t="s">
        <v>8548</v>
      </c>
      <c r="AB1082" s="15" t="s">
        <v>8549</v>
      </c>
      <c r="AC1082" s="15">
        <v>0</v>
      </c>
      <c r="AD1082" s="26">
        <v>40974</v>
      </c>
      <c r="AE1082" s="15" t="s">
        <v>874</v>
      </c>
      <c r="AF1082" s="15" t="s">
        <v>8583</v>
      </c>
      <c r="AG1082" s="16">
        <v>1</v>
      </c>
      <c r="AH1082" s="15" t="s">
        <v>8584</v>
      </c>
      <c r="AI1082" s="15" t="s">
        <v>78</v>
      </c>
      <c r="AJ1082" s="15">
        <v>8623.2983398399992</v>
      </c>
      <c r="AK1082" s="15">
        <v>383.54926548399999</v>
      </c>
      <c r="AL1082" s="15">
        <v>3094194.3762500002</v>
      </c>
      <c r="AM1082" s="15">
        <v>1425161.6074999999</v>
      </c>
      <c r="AN1082" s="14"/>
      <c r="AO1082" s="14"/>
      <c r="AP1082" s="19">
        <v>29400</v>
      </c>
      <c r="AQ1082" s="19">
        <v>85300</v>
      </c>
      <c r="AR1082" s="19">
        <v>0</v>
      </c>
      <c r="AS1082" s="19">
        <v>0</v>
      </c>
      <c r="AT1082" s="19">
        <f t="shared" si="224"/>
        <v>114700</v>
      </c>
      <c r="AU1082" s="19">
        <v>45000</v>
      </c>
      <c r="AV1082" s="19">
        <v>0</v>
      </c>
      <c r="AW1082" s="19">
        <v>24395</v>
      </c>
      <c r="AX1082" s="19">
        <v>0</v>
      </c>
      <c r="AY1082" s="20">
        <f t="shared" si="229"/>
        <v>69395</v>
      </c>
      <c r="AZ1082" s="19">
        <f t="shared" si="230"/>
        <v>45305</v>
      </c>
      <c r="BA1082" s="21">
        <v>1.4712000000000001</v>
      </c>
      <c r="BB1082" s="21">
        <v>2.0617000000000001</v>
      </c>
      <c r="BC1082" s="22"/>
      <c r="BD1082" s="19">
        <v>1147</v>
      </c>
      <c r="BE1082" s="19">
        <f t="shared" si="234"/>
        <v>666.52716000000009</v>
      </c>
      <c r="BF1082" s="19">
        <f t="shared" si="235"/>
        <v>934.0531850000001</v>
      </c>
      <c r="BG1082" s="23">
        <v>3.4819999999999997E-2</v>
      </c>
      <c r="BH1082" s="23">
        <f t="shared" si="236"/>
        <v>3.4819999999999997E-2</v>
      </c>
      <c r="BI1082" s="19">
        <v>23.208475711200002</v>
      </c>
      <c r="BJ1082" s="19">
        <v>32.523731901700003</v>
      </c>
      <c r="BK1082" s="19">
        <f t="shared" si="231"/>
        <v>643.31868428880011</v>
      </c>
      <c r="BL1082" s="19">
        <f t="shared" si="231"/>
        <v>901.52945309830011</v>
      </c>
      <c r="BM1082" s="19">
        <v>0</v>
      </c>
      <c r="BN1082" s="19">
        <v>0</v>
      </c>
      <c r="BO1082" s="19">
        <f t="shared" si="232"/>
        <v>0</v>
      </c>
      <c r="BP1082" s="24">
        <f t="shared" si="233"/>
        <v>643.31868428880011</v>
      </c>
      <c r="BQ1082" s="24">
        <f t="shared" si="233"/>
        <v>901.52945309830011</v>
      </c>
      <c r="BR1082" s="24">
        <f t="shared" si="237"/>
        <v>258.2107688095</v>
      </c>
    </row>
    <row r="1083" spans="1:71" s="25" customFormat="1" ht="14.25" x14ac:dyDescent="0.2">
      <c r="A1083" s="14">
        <v>1444</v>
      </c>
      <c r="B1083" s="14"/>
      <c r="C1083" s="15" t="s">
        <v>8585</v>
      </c>
      <c r="D1083" s="16">
        <v>29288</v>
      </c>
      <c r="E1083" s="15" t="s">
        <v>8586</v>
      </c>
      <c r="F1083" s="15" t="s">
        <v>8585</v>
      </c>
      <c r="G1083" s="17" t="s">
        <v>8587</v>
      </c>
      <c r="H1083" s="17" t="s">
        <v>8588</v>
      </c>
      <c r="I1083" s="17" t="s">
        <v>86</v>
      </c>
      <c r="J1083" s="15" t="s">
        <v>8589</v>
      </c>
      <c r="K1083" s="15" t="s">
        <v>1293</v>
      </c>
      <c r="L1083" s="18" t="s">
        <v>8590</v>
      </c>
      <c r="M1083" s="15" t="s">
        <v>7650</v>
      </c>
      <c r="N1083" s="15" t="s">
        <v>7651</v>
      </c>
      <c r="O1083" s="16">
        <v>510</v>
      </c>
      <c r="P1083" s="15" t="s">
        <v>118</v>
      </c>
      <c r="Q1083" s="15">
        <v>33400</v>
      </c>
      <c r="R1083" s="15">
        <v>98500</v>
      </c>
      <c r="S1083" s="15">
        <v>131900</v>
      </c>
      <c r="T1083" s="15">
        <v>0.23599999999999999</v>
      </c>
      <c r="U1083" s="15" t="s">
        <v>3335</v>
      </c>
      <c r="V1083" s="15" t="s">
        <v>76</v>
      </c>
      <c r="W1083" s="16">
        <v>1</v>
      </c>
      <c r="X1083" s="16">
        <v>1</v>
      </c>
      <c r="Y1083" s="15">
        <v>9892</v>
      </c>
      <c r="Z1083" s="15">
        <v>0.22700000000000001</v>
      </c>
      <c r="AA1083" s="15" t="s">
        <v>8548</v>
      </c>
      <c r="AB1083" s="15" t="s">
        <v>8549</v>
      </c>
      <c r="AC1083" s="15">
        <v>125000</v>
      </c>
      <c r="AD1083" s="26">
        <v>41506</v>
      </c>
      <c r="AE1083" s="15" t="s">
        <v>243</v>
      </c>
      <c r="AF1083" s="15" t="s">
        <v>8591</v>
      </c>
      <c r="AG1083" s="16">
        <v>1</v>
      </c>
      <c r="AH1083" s="15" t="s">
        <v>8592</v>
      </c>
      <c r="AI1083" s="15" t="s">
        <v>78</v>
      </c>
      <c r="AJ1083" s="15">
        <v>9891.8125</v>
      </c>
      <c r="AK1083" s="15">
        <v>406.16070712499999</v>
      </c>
      <c r="AL1083" s="15">
        <v>3094193.00655</v>
      </c>
      <c r="AM1083" s="15">
        <v>1425238.34197</v>
      </c>
      <c r="AN1083" s="14"/>
      <c r="AO1083" s="14"/>
      <c r="AP1083" s="19">
        <v>33400</v>
      </c>
      <c r="AQ1083" s="19">
        <v>97800</v>
      </c>
      <c r="AR1083" s="19">
        <v>0</v>
      </c>
      <c r="AS1083" s="19">
        <v>3000</v>
      </c>
      <c r="AT1083" s="19">
        <f t="shared" si="224"/>
        <v>134200</v>
      </c>
      <c r="AU1083" s="19">
        <v>45000</v>
      </c>
      <c r="AV1083" s="19">
        <v>3000</v>
      </c>
      <c r="AW1083" s="19">
        <v>30170</v>
      </c>
      <c r="AX1083" s="19">
        <v>0</v>
      </c>
      <c r="AY1083" s="20">
        <f t="shared" si="229"/>
        <v>78170</v>
      </c>
      <c r="AZ1083" s="19">
        <f t="shared" si="230"/>
        <v>56030</v>
      </c>
      <c r="BA1083" s="21">
        <v>1.4712000000000001</v>
      </c>
      <c r="BB1083" s="21">
        <v>2.0617000000000001</v>
      </c>
      <c r="BC1083" s="22"/>
      <c r="BD1083" s="19">
        <v>1402</v>
      </c>
      <c r="BE1083" s="19">
        <f t="shared" si="234"/>
        <v>824.31335999999999</v>
      </c>
      <c r="BF1083" s="19">
        <f t="shared" si="235"/>
        <v>1155.1705099999999</v>
      </c>
      <c r="BG1083" s="23">
        <v>3.4819999999999997E-2</v>
      </c>
      <c r="BH1083" s="23">
        <f t="shared" si="236"/>
        <v>3.4819999999999997E-2</v>
      </c>
      <c r="BI1083" s="19">
        <v>27.165775675199999</v>
      </c>
      <c r="BJ1083" s="19">
        <v>38.0693853382</v>
      </c>
      <c r="BK1083" s="19">
        <f t="shared" si="231"/>
        <v>797.14758432479994</v>
      </c>
      <c r="BL1083" s="19">
        <f t="shared" si="231"/>
        <v>1117.1011246618</v>
      </c>
      <c r="BM1083" s="19">
        <v>0</v>
      </c>
      <c r="BN1083" s="19">
        <v>0</v>
      </c>
      <c r="BO1083" s="19">
        <f t="shared" si="232"/>
        <v>0</v>
      </c>
      <c r="BP1083" s="24">
        <f t="shared" si="233"/>
        <v>797.14758432479994</v>
      </c>
      <c r="BQ1083" s="24">
        <f t="shared" si="233"/>
        <v>1117.1011246618</v>
      </c>
      <c r="BR1083" s="24">
        <f t="shared" si="237"/>
        <v>319.95354033700005</v>
      </c>
    </row>
    <row r="1084" spans="1:71" s="25" customFormat="1" ht="14.25" x14ac:dyDescent="0.2">
      <c r="A1084" s="14">
        <v>1445</v>
      </c>
      <c r="B1084" s="14"/>
      <c r="C1084" s="15"/>
      <c r="D1084" s="16">
        <v>33957</v>
      </c>
      <c r="E1084" s="15" t="s">
        <v>8593</v>
      </c>
      <c r="F1084" s="15" t="s">
        <v>8594</v>
      </c>
      <c r="G1084" s="17" t="s">
        <v>8595</v>
      </c>
      <c r="H1084" s="17" t="s">
        <v>8596</v>
      </c>
      <c r="I1084" s="17" t="s">
        <v>86</v>
      </c>
      <c r="J1084" s="15" t="s">
        <v>8597</v>
      </c>
      <c r="K1084" s="15" t="s">
        <v>3241</v>
      </c>
      <c r="L1084" s="18" t="s">
        <v>8598</v>
      </c>
      <c r="M1084" s="15" t="s">
        <v>7650</v>
      </c>
      <c r="N1084" s="15" t="s">
        <v>7651</v>
      </c>
      <c r="O1084" s="16">
        <v>510</v>
      </c>
      <c r="P1084" s="15" t="s">
        <v>118</v>
      </c>
      <c r="Q1084" s="15">
        <v>34900</v>
      </c>
      <c r="R1084" s="15">
        <v>111000</v>
      </c>
      <c r="S1084" s="15">
        <v>145900</v>
      </c>
      <c r="T1084" s="15">
        <v>0.26</v>
      </c>
      <c r="U1084" s="15" t="s">
        <v>3335</v>
      </c>
      <c r="V1084" s="15" t="s">
        <v>76</v>
      </c>
      <c r="W1084" s="16">
        <v>1</v>
      </c>
      <c r="X1084" s="16">
        <v>1</v>
      </c>
      <c r="Y1084" s="15">
        <v>10660</v>
      </c>
      <c r="Z1084" s="15">
        <v>0.245</v>
      </c>
      <c r="AA1084" s="15" t="s">
        <v>8548</v>
      </c>
      <c r="AB1084" s="15" t="s">
        <v>8549</v>
      </c>
      <c r="AC1084" s="15">
        <v>0</v>
      </c>
      <c r="AD1084" s="26">
        <v>42034</v>
      </c>
      <c r="AE1084" s="15" t="s">
        <v>183</v>
      </c>
      <c r="AF1084" s="15" t="s">
        <v>8599</v>
      </c>
      <c r="AG1084" s="16">
        <v>1</v>
      </c>
      <c r="AH1084" s="15" t="s">
        <v>8600</v>
      </c>
      <c r="AI1084" s="15" t="s">
        <v>78</v>
      </c>
      <c r="AJ1084" s="15">
        <v>10659.815918</v>
      </c>
      <c r="AK1084" s="15">
        <v>436.83105326399999</v>
      </c>
      <c r="AL1084" s="15">
        <v>3094184.5896800002</v>
      </c>
      <c r="AM1084" s="15">
        <v>1425319.6265799999</v>
      </c>
      <c r="AN1084" s="14"/>
      <c r="AO1084" s="14"/>
      <c r="AP1084" s="19">
        <v>34900</v>
      </c>
      <c r="AQ1084" s="19">
        <v>107000</v>
      </c>
      <c r="AR1084" s="19">
        <v>0</v>
      </c>
      <c r="AS1084" s="19">
        <v>700</v>
      </c>
      <c r="AT1084" s="19">
        <f t="shared" si="224"/>
        <v>142600</v>
      </c>
      <c r="AU1084" s="19">
        <v>45000</v>
      </c>
      <c r="AV1084" s="19">
        <v>0</v>
      </c>
      <c r="AW1084" s="19">
        <v>33915</v>
      </c>
      <c r="AX1084" s="19">
        <v>0</v>
      </c>
      <c r="AY1084" s="20">
        <f t="shared" si="229"/>
        <v>78915</v>
      </c>
      <c r="AZ1084" s="19">
        <f t="shared" si="230"/>
        <v>63685</v>
      </c>
      <c r="BA1084" s="21">
        <v>1.4712000000000001</v>
      </c>
      <c r="BB1084" s="21">
        <v>2.0617000000000001</v>
      </c>
      <c r="BC1084" s="22"/>
      <c r="BD1084" s="19">
        <v>1440</v>
      </c>
      <c r="BE1084" s="19">
        <f t="shared" si="234"/>
        <v>936.93372000000011</v>
      </c>
      <c r="BF1084" s="19">
        <f t="shared" si="235"/>
        <v>1312.993645</v>
      </c>
      <c r="BG1084" s="23">
        <v>3.4819999999999997E-2</v>
      </c>
      <c r="BH1084" s="23">
        <f t="shared" si="236"/>
        <v>3.4819999999999997E-2</v>
      </c>
      <c r="BI1084" s="19">
        <v>32.265441842400001</v>
      </c>
      <c r="BJ1084" s="19">
        <v>45.215919960900003</v>
      </c>
      <c r="BK1084" s="19">
        <f t="shared" si="231"/>
        <v>904.66827815760007</v>
      </c>
      <c r="BL1084" s="19">
        <f t="shared" si="231"/>
        <v>1267.7777250391</v>
      </c>
      <c r="BM1084" s="19">
        <v>0</v>
      </c>
      <c r="BN1084" s="19">
        <v>0</v>
      </c>
      <c r="BO1084" s="19">
        <f t="shared" si="232"/>
        <v>0</v>
      </c>
      <c r="BP1084" s="24">
        <f t="shared" si="233"/>
        <v>904.66827815760007</v>
      </c>
      <c r="BQ1084" s="24">
        <f t="shared" si="233"/>
        <v>1267.7777250391</v>
      </c>
      <c r="BR1084" s="24">
        <f t="shared" si="237"/>
        <v>363.10944688149993</v>
      </c>
    </row>
    <row r="1085" spans="1:71" s="25" customFormat="1" ht="14.25" x14ac:dyDescent="0.2">
      <c r="A1085" s="14">
        <v>1446</v>
      </c>
      <c r="B1085" s="14"/>
      <c r="C1085" s="15" t="s">
        <v>8601</v>
      </c>
      <c r="D1085" s="16">
        <v>33123</v>
      </c>
      <c r="E1085" s="15" t="s">
        <v>8602</v>
      </c>
      <c r="F1085" s="15" t="s">
        <v>8601</v>
      </c>
      <c r="G1085" s="17" t="s">
        <v>8603</v>
      </c>
      <c r="H1085" s="17" t="s">
        <v>8604</v>
      </c>
      <c r="I1085" s="17" t="s">
        <v>86</v>
      </c>
      <c r="J1085" s="15" t="s">
        <v>8605</v>
      </c>
      <c r="K1085" s="15" t="s">
        <v>8606</v>
      </c>
      <c r="L1085" s="18" t="s">
        <v>8607</v>
      </c>
      <c r="M1085" s="15" t="s">
        <v>7650</v>
      </c>
      <c r="N1085" s="15" t="s">
        <v>7651</v>
      </c>
      <c r="O1085" s="16">
        <v>510</v>
      </c>
      <c r="P1085" s="15" t="s">
        <v>118</v>
      </c>
      <c r="Q1085" s="15">
        <v>37300</v>
      </c>
      <c r="R1085" s="15">
        <v>99300</v>
      </c>
      <c r="S1085" s="15">
        <v>136600</v>
      </c>
      <c r="T1085" s="15">
        <v>0.28999999999999998</v>
      </c>
      <c r="U1085" s="15" t="s">
        <v>3335</v>
      </c>
      <c r="V1085" s="15" t="s">
        <v>76</v>
      </c>
      <c r="W1085" s="16">
        <v>1</v>
      </c>
      <c r="X1085" s="16">
        <v>0</v>
      </c>
      <c r="Y1085" s="15">
        <v>11134</v>
      </c>
      <c r="Z1085" s="15">
        <v>0.25600000000000001</v>
      </c>
      <c r="AA1085" s="15" t="s">
        <v>8548</v>
      </c>
      <c r="AB1085" s="15" t="s">
        <v>8549</v>
      </c>
      <c r="AC1085" s="15">
        <v>0</v>
      </c>
      <c r="AD1085" s="15"/>
      <c r="AE1085" s="15" t="s">
        <v>1865</v>
      </c>
      <c r="AF1085" s="15" t="s">
        <v>8608</v>
      </c>
      <c r="AG1085" s="16">
        <v>1</v>
      </c>
      <c r="AH1085" s="15" t="s">
        <v>8609</v>
      </c>
      <c r="AI1085" s="15" t="s">
        <v>78</v>
      </c>
      <c r="AJ1085" s="15">
        <v>11133.5014648</v>
      </c>
      <c r="AK1085" s="15">
        <v>462.95876023699998</v>
      </c>
      <c r="AL1085" s="15">
        <v>3094188.3097399999</v>
      </c>
      <c r="AM1085" s="15">
        <v>1425400.06608</v>
      </c>
      <c r="AN1085" s="14"/>
      <c r="AO1085" s="14"/>
      <c r="AP1085" s="19">
        <v>37300</v>
      </c>
      <c r="AQ1085" s="19">
        <v>96500</v>
      </c>
      <c r="AR1085" s="19">
        <v>0</v>
      </c>
      <c r="AS1085" s="19">
        <v>0</v>
      </c>
      <c r="AT1085" s="19">
        <f t="shared" si="224"/>
        <v>133800</v>
      </c>
      <c r="AU1085" s="19">
        <v>45000</v>
      </c>
      <c r="AV1085" s="19">
        <v>3000</v>
      </c>
      <c r="AW1085" s="19">
        <v>31080</v>
      </c>
      <c r="AX1085" s="19">
        <v>0</v>
      </c>
      <c r="AY1085" s="20">
        <f t="shared" si="229"/>
        <v>79080</v>
      </c>
      <c r="AZ1085" s="19">
        <f t="shared" si="230"/>
        <v>54720</v>
      </c>
      <c r="BA1085" s="21">
        <v>1.4712000000000001</v>
      </c>
      <c r="BB1085" s="21">
        <v>2.0617000000000001</v>
      </c>
      <c r="BC1085" s="22"/>
      <c r="BD1085" s="19">
        <v>1338</v>
      </c>
      <c r="BE1085" s="19">
        <f t="shared" si="234"/>
        <v>805.04064000000005</v>
      </c>
      <c r="BF1085" s="19">
        <f t="shared" si="235"/>
        <v>1128.1622400000001</v>
      </c>
      <c r="BG1085" s="23">
        <v>3.4819999999999997E-2</v>
      </c>
      <c r="BH1085" s="23">
        <f t="shared" si="236"/>
        <v>3.4819999999999997E-2</v>
      </c>
      <c r="BI1085" s="19">
        <v>28.031515084799999</v>
      </c>
      <c r="BJ1085" s="19">
        <v>39.282609196800003</v>
      </c>
      <c r="BK1085" s="19">
        <f t="shared" si="231"/>
        <v>777.0091249152</v>
      </c>
      <c r="BL1085" s="19">
        <f t="shared" si="231"/>
        <v>1088.8796308032001</v>
      </c>
      <c r="BM1085" s="19">
        <v>0</v>
      </c>
      <c r="BN1085" s="19">
        <v>0</v>
      </c>
      <c r="BO1085" s="19">
        <f t="shared" si="232"/>
        <v>0</v>
      </c>
      <c r="BP1085" s="24">
        <f t="shared" si="233"/>
        <v>777.0091249152</v>
      </c>
      <c r="BQ1085" s="24">
        <f t="shared" si="233"/>
        <v>1088.8796308032001</v>
      </c>
      <c r="BR1085" s="24">
        <f t="shared" si="237"/>
        <v>311.87050588800014</v>
      </c>
    </row>
    <row r="1086" spans="1:71" s="25" customFormat="1" ht="14.25" x14ac:dyDescent="0.2">
      <c r="A1086" s="14">
        <v>1447</v>
      </c>
      <c r="B1086" s="14"/>
      <c r="C1086" s="15" t="s">
        <v>8610</v>
      </c>
      <c r="D1086" s="16">
        <v>35063</v>
      </c>
      <c r="E1086" s="15" t="s">
        <v>8611</v>
      </c>
      <c r="F1086" s="15" t="s">
        <v>8610</v>
      </c>
      <c r="G1086" s="17" t="s">
        <v>8612</v>
      </c>
      <c r="H1086" s="17" t="s">
        <v>8613</v>
      </c>
      <c r="I1086" s="17" t="s">
        <v>86</v>
      </c>
      <c r="J1086" s="15" t="s">
        <v>8614</v>
      </c>
      <c r="K1086" s="15" t="s">
        <v>4330</v>
      </c>
      <c r="L1086" s="18" t="s">
        <v>8615</v>
      </c>
      <c r="M1086" s="15" t="s">
        <v>7650</v>
      </c>
      <c r="N1086" s="15" t="s">
        <v>7651</v>
      </c>
      <c r="O1086" s="16">
        <v>510</v>
      </c>
      <c r="P1086" s="15" t="s">
        <v>118</v>
      </c>
      <c r="Q1086" s="15">
        <v>43600</v>
      </c>
      <c r="R1086" s="15">
        <v>94300</v>
      </c>
      <c r="S1086" s="15">
        <v>137900</v>
      </c>
      <c r="T1086" s="15">
        <v>0.33</v>
      </c>
      <c r="U1086" s="15" t="s">
        <v>3335</v>
      </c>
      <c r="V1086" s="15" t="s">
        <v>76</v>
      </c>
      <c r="W1086" s="16">
        <v>1</v>
      </c>
      <c r="X1086" s="16">
        <v>1</v>
      </c>
      <c r="Y1086" s="15">
        <v>22248</v>
      </c>
      <c r="Z1086" s="15">
        <v>0.51100000000000001</v>
      </c>
      <c r="AA1086" s="15" t="s">
        <v>8548</v>
      </c>
      <c r="AB1086" s="15" t="s">
        <v>8549</v>
      </c>
      <c r="AC1086" s="15">
        <v>139900</v>
      </c>
      <c r="AD1086" s="26">
        <v>40032</v>
      </c>
      <c r="AE1086" s="15" t="s">
        <v>222</v>
      </c>
      <c r="AF1086" s="15" t="s">
        <v>8616</v>
      </c>
      <c r="AG1086" s="16">
        <v>1</v>
      </c>
      <c r="AH1086" s="15" t="s">
        <v>8617</v>
      </c>
      <c r="AI1086" s="15" t="s">
        <v>78</v>
      </c>
      <c r="AJ1086" s="15">
        <v>22247.9306641</v>
      </c>
      <c r="AK1086" s="15">
        <v>578.65374798799996</v>
      </c>
      <c r="AL1086" s="15">
        <v>3094165.0713300002</v>
      </c>
      <c r="AM1086" s="15">
        <v>1425510.9573599999</v>
      </c>
      <c r="AN1086" s="14"/>
      <c r="AO1086" s="14"/>
      <c r="AP1086" s="19">
        <v>43600</v>
      </c>
      <c r="AQ1086" s="19">
        <v>86200</v>
      </c>
      <c r="AR1086" s="19">
        <v>0</v>
      </c>
      <c r="AS1086" s="19">
        <v>3000</v>
      </c>
      <c r="AT1086" s="19">
        <f t="shared" si="224"/>
        <v>132800</v>
      </c>
      <c r="AU1086" s="19">
        <v>45000</v>
      </c>
      <c r="AV1086" s="19">
        <v>3000</v>
      </c>
      <c r="AW1086" s="19">
        <v>29680</v>
      </c>
      <c r="AX1086" s="19">
        <v>0</v>
      </c>
      <c r="AY1086" s="20">
        <f t="shared" si="229"/>
        <v>77680</v>
      </c>
      <c r="AZ1086" s="19">
        <f t="shared" si="230"/>
        <v>55120</v>
      </c>
      <c r="BA1086" s="21">
        <v>1.4712000000000001</v>
      </c>
      <c r="BB1086" s="21">
        <v>2.0617000000000001</v>
      </c>
      <c r="BC1086" s="22"/>
      <c r="BD1086" s="19">
        <v>1388</v>
      </c>
      <c r="BE1086" s="19">
        <f t="shared" si="234"/>
        <v>810.92544000000009</v>
      </c>
      <c r="BF1086" s="19">
        <f t="shared" si="235"/>
        <v>1136.4090400000002</v>
      </c>
      <c r="BG1086" s="23">
        <v>3.4819999999999997E-2</v>
      </c>
      <c r="BH1086" s="23">
        <f t="shared" si="236"/>
        <v>3.4819999999999997E-2</v>
      </c>
      <c r="BI1086" s="19">
        <v>26.699608300800001</v>
      </c>
      <c r="BJ1086" s="19">
        <v>37.416110952800004</v>
      </c>
      <c r="BK1086" s="19">
        <f t="shared" si="231"/>
        <v>784.22583169920006</v>
      </c>
      <c r="BL1086" s="19">
        <f t="shared" si="231"/>
        <v>1098.9929290472003</v>
      </c>
      <c r="BM1086" s="19">
        <v>0</v>
      </c>
      <c r="BN1086" s="19">
        <v>0</v>
      </c>
      <c r="BO1086" s="19">
        <f t="shared" si="232"/>
        <v>0</v>
      </c>
      <c r="BP1086" s="24">
        <f t="shared" si="233"/>
        <v>784.22583169920006</v>
      </c>
      <c r="BQ1086" s="24">
        <f t="shared" si="233"/>
        <v>1098.9929290472003</v>
      </c>
      <c r="BR1086" s="24">
        <f t="shared" si="237"/>
        <v>314.76709734800022</v>
      </c>
    </row>
    <row r="1087" spans="1:71" s="25" customFormat="1" ht="14.25" x14ac:dyDescent="0.2">
      <c r="A1087" s="14">
        <v>1448</v>
      </c>
      <c r="B1087" s="14"/>
      <c r="C1087" s="15"/>
      <c r="D1087" s="16">
        <v>19408</v>
      </c>
      <c r="E1087" s="15" t="s">
        <v>8618</v>
      </c>
      <c r="F1087" s="15" t="s">
        <v>8619</v>
      </c>
      <c r="G1087" s="17" t="s">
        <v>8620</v>
      </c>
      <c r="H1087" s="17" t="s">
        <v>8621</v>
      </c>
      <c r="I1087" s="17" t="s">
        <v>86</v>
      </c>
      <c r="J1087" s="15" t="s">
        <v>8622</v>
      </c>
      <c r="K1087" s="15" t="s">
        <v>5234</v>
      </c>
      <c r="L1087" s="18" t="s">
        <v>8623</v>
      </c>
      <c r="M1087" s="15" t="s">
        <v>7650</v>
      </c>
      <c r="N1087" s="15" t="s">
        <v>7651</v>
      </c>
      <c r="O1087" s="16">
        <v>510</v>
      </c>
      <c r="P1087" s="15" t="s">
        <v>118</v>
      </c>
      <c r="Q1087" s="15">
        <v>35400</v>
      </c>
      <c r="R1087" s="15">
        <v>120600</v>
      </c>
      <c r="S1087" s="15">
        <v>156000</v>
      </c>
      <c r="T1087" s="15">
        <v>0.27</v>
      </c>
      <c r="U1087" s="15" t="s">
        <v>3335</v>
      </c>
      <c r="V1087" s="15" t="s">
        <v>76</v>
      </c>
      <c r="W1087" s="16">
        <v>1</v>
      </c>
      <c r="X1087" s="16">
        <v>1</v>
      </c>
      <c r="Y1087" s="15">
        <v>10785</v>
      </c>
      <c r="Z1087" s="15">
        <v>0.248</v>
      </c>
      <c r="AA1087" s="15" t="s">
        <v>8548</v>
      </c>
      <c r="AB1087" s="15" t="s">
        <v>8549</v>
      </c>
      <c r="AC1087" s="15">
        <v>142900</v>
      </c>
      <c r="AD1087" s="26">
        <v>41820</v>
      </c>
      <c r="AE1087" s="15" t="s">
        <v>119</v>
      </c>
      <c r="AF1087" s="15" t="s">
        <v>119</v>
      </c>
      <c r="AG1087" s="16">
        <v>1</v>
      </c>
      <c r="AH1087" s="15" t="s">
        <v>8624</v>
      </c>
      <c r="AI1087" s="15" t="s">
        <v>78</v>
      </c>
      <c r="AJ1087" s="15">
        <v>10784.5571289</v>
      </c>
      <c r="AK1087" s="15">
        <v>460.61998197499997</v>
      </c>
      <c r="AL1087" s="15">
        <v>3094052.7096699998</v>
      </c>
      <c r="AM1087" s="15">
        <v>1425535.57867</v>
      </c>
      <c r="AN1087" s="14"/>
      <c r="AO1087" s="14"/>
      <c r="AP1087" s="19">
        <v>35400</v>
      </c>
      <c r="AQ1087" s="19">
        <v>117200</v>
      </c>
      <c r="AR1087" s="19">
        <v>0</v>
      </c>
      <c r="AS1087" s="19">
        <v>0</v>
      </c>
      <c r="AT1087" s="19">
        <f t="shared" si="224"/>
        <v>152600</v>
      </c>
      <c r="AU1087" s="19">
        <v>45000</v>
      </c>
      <c r="AV1087" s="19">
        <v>3000</v>
      </c>
      <c r="AW1087" s="19">
        <v>37660</v>
      </c>
      <c r="AX1087" s="19">
        <v>0</v>
      </c>
      <c r="AY1087" s="20">
        <f t="shared" si="229"/>
        <v>85660</v>
      </c>
      <c r="AZ1087" s="19">
        <f t="shared" si="230"/>
        <v>66940</v>
      </c>
      <c r="BA1087" s="21">
        <v>1.4712000000000001</v>
      </c>
      <c r="BB1087" s="21">
        <v>2.0617000000000001</v>
      </c>
      <c r="BC1087" s="22"/>
      <c r="BD1087" s="19">
        <v>1526</v>
      </c>
      <c r="BE1087" s="19">
        <f t="shared" si="234"/>
        <v>984.82128</v>
      </c>
      <c r="BF1087" s="19">
        <f t="shared" si="235"/>
        <v>1380.1019799999999</v>
      </c>
      <c r="BG1087" s="23">
        <v>3.4819999999999997E-2</v>
      </c>
      <c r="BH1087" s="23">
        <f t="shared" si="236"/>
        <v>3.4819999999999997E-2</v>
      </c>
      <c r="BI1087" s="19">
        <v>34.291476969599998</v>
      </c>
      <c r="BJ1087" s="19">
        <v>48.05515094359999</v>
      </c>
      <c r="BK1087" s="19">
        <f t="shared" si="231"/>
        <v>950.52980303039999</v>
      </c>
      <c r="BL1087" s="19">
        <f t="shared" si="231"/>
        <v>1332.0468290563999</v>
      </c>
      <c r="BM1087" s="19">
        <v>0</v>
      </c>
      <c r="BN1087" s="19">
        <v>0</v>
      </c>
      <c r="BO1087" s="19">
        <f t="shared" si="232"/>
        <v>0</v>
      </c>
      <c r="BP1087" s="24">
        <f t="shared" si="233"/>
        <v>950.52980303039999</v>
      </c>
      <c r="BQ1087" s="24">
        <f t="shared" si="233"/>
        <v>1332.0468290563999</v>
      </c>
      <c r="BR1087" s="24">
        <f t="shared" si="237"/>
        <v>381.51702602599994</v>
      </c>
    </row>
    <row r="1088" spans="1:71" s="25" customFormat="1" ht="14.25" x14ac:dyDescent="0.2">
      <c r="A1088" s="14">
        <v>1449</v>
      </c>
      <c r="B1088" s="14"/>
      <c r="C1088" s="15"/>
      <c r="D1088" s="16">
        <v>1454</v>
      </c>
      <c r="E1088" s="15" t="s">
        <v>8625</v>
      </c>
      <c r="F1088" s="15" t="s">
        <v>8626</v>
      </c>
      <c r="G1088" s="17" t="s">
        <v>8627</v>
      </c>
      <c r="H1088" s="17" t="s">
        <v>8628</v>
      </c>
      <c r="I1088" s="17" t="s">
        <v>86</v>
      </c>
      <c r="J1088" s="15" t="s">
        <v>8629</v>
      </c>
      <c r="K1088" s="15" t="s">
        <v>288</v>
      </c>
      <c r="L1088" s="18" t="s">
        <v>8630</v>
      </c>
      <c r="M1088" s="15" t="s">
        <v>7650</v>
      </c>
      <c r="N1088" s="15" t="s">
        <v>7651</v>
      </c>
      <c r="O1088" s="16">
        <v>510</v>
      </c>
      <c r="P1088" s="15" t="s">
        <v>118</v>
      </c>
      <c r="Q1088" s="15">
        <v>29700</v>
      </c>
      <c r="R1088" s="15">
        <v>107600</v>
      </c>
      <c r="S1088" s="15">
        <v>137300</v>
      </c>
      <c r="T1088" s="15">
        <v>0.22</v>
      </c>
      <c r="U1088" s="15" t="s">
        <v>3335</v>
      </c>
      <c r="V1088" s="15" t="s">
        <v>76</v>
      </c>
      <c r="W1088" s="16">
        <v>1</v>
      </c>
      <c r="X1088" s="16">
        <v>0</v>
      </c>
      <c r="Y1088" s="15">
        <v>9607</v>
      </c>
      <c r="Z1088" s="15">
        <v>0.221</v>
      </c>
      <c r="AA1088" s="15" t="s">
        <v>8548</v>
      </c>
      <c r="AB1088" s="15" t="s">
        <v>8549</v>
      </c>
      <c r="AC1088" s="15">
        <v>0</v>
      </c>
      <c r="AD1088" s="15"/>
      <c r="AE1088" s="15" t="s">
        <v>137</v>
      </c>
      <c r="AF1088" s="15" t="s">
        <v>8631</v>
      </c>
      <c r="AG1088" s="16">
        <v>1</v>
      </c>
      <c r="AH1088" s="15" t="s">
        <v>8632</v>
      </c>
      <c r="AI1088" s="15" t="s">
        <v>78</v>
      </c>
      <c r="AJ1088" s="15">
        <v>9606.6435546899993</v>
      </c>
      <c r="AK1088" s="15">
        <v>417.75875266899999</v>
      </c>
      <c r="AL1088" s="15">
        <v>3093973.8982099998</v>
      </c>
      <c r="AM1088" s="15">
        <v>1425523.5878900001</v>
      </c>
      <c r="AN1088" s="14"/>
      <c r="AO1088" s="14"/>
      <c r="AP1088" s="19">
        <v>29700</v>
      </c>
      <c r="AQ1088" s="19">
        <v>104500</v>
      </c>
      <c r="AR1088" s="19">
        <v>0</v>
      </c>
      <c r="AS1088" s="19">
        <v>0</v>
      </c>
      <c r="AT1088" s="19">
        <f t="shared" si="224"/>
        <v>134200</v>
      </c>
      <c r="AU1088" s="19">
        <v>45000</v>
      </c>
      <c r="AV1088" s="19">
        <v>3000</v>
      </c>
      <c r="AW1088" s="19">
        <v>31220</v>
      </c>
      <c r="AX1088" s="19">
        <v>0</v>
      </c>
      <c r="AY1088" s="20">
        <f t="shared" si="229"/>
        <v>79220</v>
      </c>
      <c r="AZ1088" s="19">
        <f t="shared" si="230"/>
        <v>54980</v>
      </c>
      <c r="BA1088" s="21">
        <v>1.4712000000000001</v>
      </c>
      <c r="BB1088" s="21">
        <v>2.0617000000000001</v>
      </c>
      <c r="BC1088" s="22"/>
      <c r="BD1088" s="19">
        <v>1342</v>
      </c>
      <c r="BE1088" s="19">
        <f t="shared" si="234"/>
        <v>808.86576000000002</v>
      </c>
      <c r="BF1088" s="19">
        <f t="shared" si="235"/>
        <v>1133.5226599999999</v>
      </c>
      <c r="BG1088" s="23">
        <v>3.4819999999999997E-2</v>
      </c>
      <c r="BH1088" s="23">
        <f t="shared" si="236"/>
        <v>3.4819999999999997E-2</v>
      </c>
      <c r="BI1088" s="19">
        <v>28.164705763199997</v>
      </c>
      <c r="BJ1088" s="19">
        <v>39.469259021199989</v>
      </c>
      <c r="BK1088" s="19">
        <f t="shared" si="231"/>
        <v>780.70105423680002</v>
      </c>
      <c r="BL1088" s="19">
        <f t="shared" si="231"/>
        <v>1094.0534009787998</v>
      </c>
      <c r="BM1088" s="19">
        <v>0</v>
      </c>
      <c r="BN1088" s="19">
        <v>0</v>
      </c>
      <c r="BO1088" s="19">
        <f t="shared" si="232"/>
        <v>0</v>
      </c>
      <c r="BP1088" s="24">
        <f t="shared" si="233"/>
        <v>780.70105423680002</v>
      </c>
      <c r="BQ1088" s="24">
        <f t="shared" si="233"/>
        <v>1094.0534009787998</v>
      </c>
      <c r="BR1088" s="24">
        <f t="shared" si="237"/>
        <v>313.35234674199978</v>
      </c>
    </row>
    <row r="1089" spans="1:70" s="25" customFormat="1" ht="14.25" x14ac:dyDescent="0.2">
      <c r="A1089" s="14">
        <v>1450</v>
      </c>
      <c r="B1089" s="14"/>
      <c r="C1089" s="15" t="s">
        <v>376</v>
      </c>
      <c r="D1089" s="16">
        <v>22463</v>
      </c>
      <c r="E1089" s="15" t="s">
        <v>8633</v>
      </c>
      <c r="F1089" s="15" t="s">
        <v>8634</v>
      </c>
      <c r="G1089" s="17" t="s">
        <v>8635</v>
      </c>
      <c r="H1089" s="17" t="s">
        <v>8636</v>
      </c>
      <c r="I1089" s="17" t="s">
        <v>86</v>
      </c>
      <c r="J1089" s="15" t="s">
        <v>8637</v>
      </c>
      <c r="K1089" s="15" t="s">
        <v>1843</v>
      </c>
      <c r="L1089" s="18" t="s">
        <v>8638</v>
      </c>
      <c r="M1089" s="15" t="s">
        <v>7650</v>
      </c>
      <c r="N1089" s="15" t="s">
        <v>7651</v>
      </c>
      <c r="O1089" s="16">
        <v>510</v>
      </c>
      <c r="P1089" s="15" t="s">
        <v>118</v>
      </c>
      <c r="Q1089" s="15">
        <v>32200</v>
      </c>
      <c r="R1089" s="15">
        <v>106800</v>
      </c>
      <c r="S1089" s="15">
        <v>139000</v>
      </c>
      <c r="T1089" s="15">
        <v>0.27</v>
      </c>
      <c r="U1089" s="15" t="s">
        <v>3335</v>
      </c>
      <c r="V1089" s="15" t="s">
        <v>76</v>
      </c>
      <c r="W1089" s="16">
        <v>1</v>
      </c>
      <c r="X1089" s="16">
        <v>1</v>
      </c>
      <c r="Y1089" s="15">
        <v>12510</v>
      </c>
      <c r="Z1089" s="15">
        <v>0.28699999999999998</v>
      </c>
      <c r="AA1089" s="15" t="s">
        <v>8548</v>
      </c>
      <c r="AB1089" s="15" t="s">
        <v>8549</v>
      </c>
      <c r="AC1089" s="15">
        <v>122000</v>
      </c>
      <c r="AD1089" s="26">
        <v>40858</v>
      </c>
      <c r="AE1089" s="15" t="s">
        <v>956</v>
      </c>
      <c r="AF1089" s="15" t="s">
        <v>8639</v>
      </c>
      <c r="AG1089" s="16">
        <v>1</v>
      </c>
      <c r="AH1089" s="15" t="s">
        <v>8640</v>
      </c>
      <c r="AI1089" s="15" t="s">
        <v>78</v>
      </c>
      <c r="AJ1089" s="15">
        <v>12510.1401367</v>
      </c>
      <c r="AK1089" s="15">
        <v>451.032253454</v>
      </c>
      <c r="AL1089" s="15">
        <v>3093885.8060599999</v>
      </c>
      <c r="AM1089" s="15">
        <v>1425531.7100899999</v>
      </c>
      <c r="AN1089" s="14"/>
      <c r="AO1089" s="14"/>
      <c r="AP1089" s="19">
        <v>32200</v>
      </c>
      <c r="AQ1089" s="19">
        <v>103800</v>
      </c>
      <c r="AR1089" s="19">
        <v>0</v>
      </c>
      <c r="AS1089" s="19">
        <v>0</v>
      </c>
      <c r="AT1089" s="19">
        <f t="shared" si="224"/>
        <v>136000</v>
      </c>
      <c r="AU1089" s="19">
        <v>45000</v>
      </c>
      <c r="AV1089" s="19">
        <v>3000</v>
      </c>
      <c r="AW1089" s="19">
        <v>31850</v>
      </c>
      <c r="AX1089" s="19">
        <v>12480</v>
      </c>
      <c r="AY1089" s="20">
        <f t="shared" si="229"/>
        <v>92330</v>
      </c>
      <c r="AZ1089" s="19">
        <f t="shared" si="230"/>
        <v>43670</v>
      </c>
      <c r="BA1089" s="21">
        <v>1.4712000000000001</v>
      </c>
      <c r="BB1089" s="21">
        <v>2.0617000000000001</v>
      </c>
      <c r="BC1089" s="22"/>
      <c r="BD1089" s="19">
        <v>1360</v>
      </c>
      <c r="BE1089" s="19">
        <f t="shared" si="234"/>
        <v>642.47303999999997</v>
      </c>
      <c r="BF1089" s="19">
        <f t="shared" si="235"/>
        <v>900.34438999999998</v>
      </c>
      <c r="BG1089" s="23">
        <v>3.4819999999999997E-2</v>
      </c>
      <c r="BH1089" s="23">
        <f t="shared" si="236"/>
        <v>3.4819999999999997E-2</v>
      </c>
      <c r="BI1089" s="19">
        <v>22.370911252799996</v>
      </c>
      <c r="BJ1089" s="19">
        <v>31.349991659799997</v>
      </c>
      <c r="BK1089" s="19">
        <f t="shared" si="231"/>
        <v>620.10212874720003</v>
      </c>
      <c r="BL1089" s="19">
        <f t="shared" si="231"/>
        <v>868.99439834019995</v>
      </c>
      <c r="BM1089" s="19">
        <v>0</v>
      </c>
      <c r="BN1089" s="19">
        <v>0</v>
      </c>
      <c r="BO1089" s="19">
        <f t="shared" si="232"/>
        <v>0</v>
      </c>
      <c r="BP1089" s="24">
        <f t="shared" si="233"/>
        <v>620.10212874720003</v>
      </c>
      <c r="BQ1089" s="24">
        <f t="shared" si="233"/>
        <v>868.99439834019995</v>
      </c>
      <c r="BR1089" s="24">
        <f t="shared" si="237"/>
        <v>248.89226959299992</v>
      </c>
    </row>
    <row r="1090" spans="1:70" s="25" customFormat="1" ht="14.25" x14ac:dyDescent="0.2">
      <c r="A1090" s="14">
        <v>1451</v>
      </c>
      <c r="B1090" s="14"/>
      <c r="C1090" s="15" t="s">
        <v>8641</v>
      </c>
      <c r="D1090" s="16">
        <v>27676</v>
      </c>
      <c r="E1090" s="15" t="s">
        <v>8642</v>
      </c>
      <c r="F1090" s="15" t="s">
        <v>8641</v>
      </c>
      <c r="G1090" s="17" t="s">
        <v>8643</v>
      </c>
      <c r="H1090" s="17" t="s">
        <v>8644</v>
      </c>
      <c r="I1090" s="17" t="s">
        <v>86</v>
      </c>
      <c r="J1090" s="15" t="s">
        <v>8645</v>
      </c>
      <c r="K1090" s="15" t="s">
        <v>391</v>
      </c>
      <c r="L1090" s="18" t="s">
        <v>8646</v>
      </c>
      <c r="M1090" s="15" t="s">
        <v>7650</v>
      </c>
      <c r="N1090" s="15" t="s">
        <v>7651</v>
      </c>
      <c r="O1090" s="16">
        <v>510</v>
      </c>
      <c r="P1090" s="15" t="s">
        <v>118</v>
      </c>
      <c r="Q1090" s="15">
        <v>36800</v>
      </c>
      <c r="R1090" s="15">
        <v>88500</v>
      </c>
      <c r="S1090" s="15">
        <v>125300</v>
      </c>
      <c r="T1090" s="15">
        <v>0.23</v>
      </c>
      <c r="U1090" s="15" t="s">
        <v>3335</v>
      </c>
      <c r="V1090" s="15" t="s">
        <v>76</v>
      </c>
      <c r="W1090" s="16">
        <v>1</v>
      </c>
      <c r="X1090" s="16">
        <v>0</v>
      </c>
      <c r="Y1090" s="15">
        <v>9245</v>
      </c>
      <c r="Z1090" s="15">
        <v>0.21199999999999999</v>
      </c>
      <c r="AA1090" s="15" t="s">
        <v>8548</v>
      </c>
      <c r="AB1090" s="15" t="s">
        <v>8549</v>
      </c>
      <c r="AC1090" s="15">
        <v>0</v>
      </c>
      <c r="AD1090" s="15"/>
      <c r="AE1090" s="15" t="s">
        <v>78</v>
      </c>
      <c r="AF1090" s="15" t="s">
        <v>78</v>
      </c>
      <c r="AG1090" s="16">
        <v>1</v>
      </c>
      <c r="AH1090" s="15" t="s">
        <v>8647</v>
      </c>
      <c r="AI1090" s="15" t="s">
        <v>78</v>
      </c>
      <c r="AJ1090" s="15">
        <v>9244.8041992199996</v>
      </c>
      <c r="AK1090" s="15">
        <v>383.64371779099997</v>
      </c>
      <c r="AL1090" s="15">
        <v>3093886.4867099999</v>
      </c>
      <c r="AM1090" s="15">
        <v>1425366.95319</v>
      </c>
      <c r="AN1090" s="14"/>
      <c r="AO1090" s="14"/>
      <c r="AP1090" s="19">
        <v>36800</v>
      </c>
      <c r="AQ1090" s="19">
        <v>83700</v>
      </c>
      <c r="AR1090" s="19">
        <v>0</v>
      </c>
      <c r="AS1090" s="19">
        <v>0</v>
      </c>
      <c r="AT1090" s="19">
        <f t="shared" si="224"/>
        <v>120500</v>
      </c>
      <c r="AU1090" s="19">
        <v>45000</v>
      </c>
      <c r="AV1090" s="19">
        <v>0</v>
      </c>
      <c r="AW1090" s="19">
        <v>26425</v>
      </c>
      <c r="AX1090" s="19">
        <v>12480</v>
      </c>
      <c r="AY1090" s="20">
        <f t="shared" si="229"/>
        <v>83905</v>
      </c>
      <c r="AZ1090" s="19">
        <f t="shared" si="230"/>
        <v>36595</v>
      </c>
      <c r="BA1090" s="21">
        <v>1.4712000000000001</v>
      </c>
      <c r="BB1090" s="21">
        <v>2.0617000000000001</v>
      </c>
      <c r="BC1090" s="22"/>
      <c r="BD1090" s="19">
        <v>1205</v>
      </c>
      <c r="BE1090" s="19">
        <f t="shared" si="234"/>
        <v>538.38563999999997</v>
      </c>
      <c r="BF1090" s="19">
        <f t="shared" si="235"/>
        <v>754.47911499999998</v>
      </c>
      <c r="BG1090" s="23">
        <v>3.4819999999999997E-2</v>
      </c>
      <c r="BH1090" s="23">
        <f t="shared" si="236"/>
        <v>3.4819999999999997E-2</v>
      </c>
      <c r="BI1090" s="19">
        <v>18.746587984799998</v>
      </c>
      <c r="BJ1090" s="19">
        <v>26.270962784299996</v>
      </c>
      <c r="BK1090" s="19">
        <f t="shared" si="231"/>
        <v>519.63905201519992</v>
      </c>
      <c r="BL1090" s="19">
        <f t="shared" si="231"/>
        <v>728.20815221570001</v>
      </c>
      <c r="BM1090" s="19">
        <v>0</v>
      </c>
      <c r="BN1090" s="19">
        <v>0</v>
      </c>
      <c r="BO1090" s="19">
        <f t="shared" si="232"/>
        <v>0</v>
      </c>
      <c r="BP1090" s="24">
        <f t="shared" si="233"/>
        <v>519.63905201519992</v>
      </c>
      <c r="BQ1090" s="24">
        <f t="shared" si="233"/>
        <v>728.20815221570001</v>
      </c>
      <c r="BR1090" s="24">
        <f t="shared" si="237"/>
        <v>208.56910020050009</v>
      </c>
    </row>
    <row r="1091" spans="1:70" s="25" customFormat="1" ht="14.25" x14ac:dyDescent="0.2">
      <c r="A1091" s="14">
        <v>1452</v>
      </c>
      <c r="B1091" s="14"/>
      <c r="C1091" s="15"/>
      <c r="D1091" s="16">
        <v>2800</v>
      </c>
      <c r="E1091" s="15" t="s">
        <v>8648</v>
      </c>
      <c r="F1091" s="15" t="s">
        <v>8649</v>
      </c>
      <c r="G1091" s="17" t="s">
        <v>8650</v>
      </c>
      <c r="H1091" s="17" t="s">
        <v>8651</v>
      </c>
      <c r="I1091" s="17" t="s">
        <v>86</v>
      </c>
      <c r="J1091" s="15" t="s">
        <v>8652</v>
      </c>
      <c r="K1091" s="15" t="s">
        <v>1962</v>
      </c>
      <c r="L1091" s="18" t="s">
        <v>8653</v>
      </c>
      <c r="M1091" s="15" t="s">
        <v>7650</v>
      </c>
      <c r="N1091" s="15" t="s">
        <v>7651</v>
      </c>
      <c r="O1091" s="16">
        <v>510</v>
      </c>
      <c r="P1091" s="15" t="s">
        <v>118</v>
      </c>
      <c r="Q1091" s="15">
        <v>34600</v>
      </c>
      <c r="R1091" s="15">
        <v>67700</v>
      </c>
      <c r="S1091" s="15">
        <v>102300</v>
      </c>
      <c r="T1091" s="15">
        <v>0.23</v>
      </c>
      <c r="U1091" s="15" t="s">
        <v>3335</v>
      </c>
      <c r="V1091" s="15" t="s">
        <v>76</v>
      </c>
      <c r="W1091" s="16">
        <v>1</v>
      </c>
      <c r="X1091" s="16">
        <v>0</v>
      </c>
      <c r="Y1091" s="15">
        <v>8486</v>
      </c>
      <c r="Z1091" s="15">
        <v>0.19500000000000001</v>
      </c>
      <c r="AA1091" s="15" t="s">
        <v>8548</v>
      </c>
      <c r="AB1091" s="15" t="s">
        <v>8549</v>
      </c>
      <c r="AC1091" s="15">
        <v>0</v>
      </c>
      <c r="AD1091" s="15"/>
      <c r="AE1091" s="15" t="s">
        <v>243</v>
      </c>
      <c r="AF1091" s="15" t="s">
        <v>8654</v>
      </c>
      <c r="AG1091" s="16">
        <v>1</v>
      </c>
      <c r="AH1091" s="15" t="s">
        <v>8655</v>
      </c>
      <c r="AI1091" s="15" t="s">
        <v>78</v>
      </c>
      <c r="AJ1091" s="15">
        <v>8485.9423828100007</v>
      </c>
      <c r="AK1091" s="15">
        <v>374.38508235299997</v>
      </c>
      <c r="AL1091" s="15">
        <v>3093972.9934299998</v>
      </c>
      <c r="AM1091" s="15">
        <v>1425343.99587</v>
      </c>
      <c r="AN1091" s="14"/>
      <c r="AO1091" s="14"/>
      <c r="AP1091" s="19">
        <v>0</v>
      </c>
      <c r="AQ1091" s="19">
        <v>0</v>
      </c>
      <c r="AR1091" s="19">
        <v>34600</v>
      </c>
      <c r="AS1091" s="19">
        <v>64000</v>
      </c>
      <c r="AT1091" s="19">
        <f t="shared" si="224"/>
        <v>98600</v>
      </c>
      <c r="AU1091" s="19">
        <v>0</v>
      </c>
      <c r="AV1091" s="19">
        <v>0</v>
      </c>
      <c r="AW1091" s="19">
        <v>0</v>
      </c>
      <c r="AX1091" s="19">
        <v>0</v>
      </c>
      <c r="AY1091" s="20">
        <f t="shared" si="229"/>
        <v>0</v>
      </c>
      <c r="AZ1091" s="19">
        <f t="shared" si="230"/>
        <v>98600</v>
      </c>
      <c r="BA1091" s="21">
        <v>1.4712000000000001</v>
      </c>
      <c r="BB1091" s="21">
        <v>2.0617000000000001</v>
      </c>
      <c r="BC1091" s="22"/>
      <c r="BD1091" s="19">
        <v>1972</v>
      </c>
      <c r="BE1091" s="19">
        <f t="shared" si="234"/>
        <v>1450.6032</v>
      </c>
      <c r="BF1091" s="19">
        <f t="shared" si="235"/>
        <v>2032.8362000000002</v>
      </c>
      <c r="BG1091" s="23">
        <v>3.4819999999999997E-2</v>
      </c>
      <c r="BH1091" s="23">
        <f t="shared" si="236"/>
        <v>3.4819999999999997E-2</v>
      </c>
      <c r="BI1091" s="19">
        <v>0</v>
      </c>
      <c r="BJ1091" s="19">
        <v>0</v>
      </c>
      <c r="BK1091" s="19">
        <f t="shared" si="231"/>
        <v>1450.6032</v>
      </c>
      <c r="BL1091" s="19">
        <f t="shared" si="231"/>
        <v>2032.8362000000002</v>
      </c>
      <c r="BM1091" s="19">
        <v>0</v>
      </c>
      <c r="BN1091" s="19">
        <v>60.83620000000019</v>
      </c>
      <c r="BO1091" s="19">
        <f t="shared" si="232"/>
        <v>60.83620000000019</v>
      </c>
      <c r="BP1091" s="24">
        <f t="shared" si="233"/>
        <v>1450.6032</v>
      </c>
      <c r="BQ1091" s="24">
        <f t="shared" si="233"/>
        <v>1972</v>
      </c>
      <c r="BR1091" s="24">
        <f t="shared" si="237"/>
        <v>521.39679999999998</v>
      </c>
    </row>
    <row r="1092" spans="1:70" s="25" customFormat="1" ht="14.25" x14ac:dyDescent="0.2">
      <c r="A1092" s="14">
        <v>1453</v>
      </c>
      <c r="B1092" s="14"/>
      <c r="C1092" s="15" t="s">
        <v>8656</v>
      </c>
      <c r="D1092" s="16">
        <v>26376</v>
      </c>
      <c r="E1092" s="15" t="s">
        <v>8657</v>
      </c>
      <c r="F1092" s="15" t="s">
        <v>8656</v>
      </c>
      <c r="G1092" s="17" t="s">
        <v>8658</v>
      </c>
      <c r="H1092" s="17" t="s">
        <v>8659</v>
      </c>
      <c r="I1092" s="17" t="s">
        <v>1050</v>
      </c>
      <c r="J1092" s="15" t="s">
        <v>8660</v>
      </c>
      <c r="K1092" s="15" t="s">
        <v>88</v>
      </c>
      <c r="L1092" s="18" t="s">
        <v>8661</v>
      </c>
      <c r="M1092" s="15" t="s">
        <v>7650</v>
      </c>
      <c r="N1092" s="15" t="s">
        <v>7651</v>
      </c>
      <c r="O1092" s="16">
        <v>510</v>
      </c>
      <c r="P1092" s="15" t="s">
        <v>118</v>
      </c>
      <c r="Q1092" s="15">
        <v>36400</v>
      </c>
      <c r="R1092" s="15">
        <v>82100</v>
      </c>
      <c r="S1092" s="15">
        <v>118500</v>
      </c>
      <c r="T1092" s="15">
        <v>0.25</v>
      </c>
      <c r="U1092" s="15" t="s">
        <v>3335</v>
      </c>
      <c r="V1092" s="15" t="s">
        <v>76</v>
      </c>
      <c r="W1092" s="16">
        <v>1</v>
      </c>
      <c r="X1092" s="16">
        <v>1</v>
      </c>
      <c r="Y1092" s="15">
        <v>7997</v>
      </c>
      <c r="Z1092" s="15">
        <v>0.184</v>
      </c>
      <c r="AA1092" s="15" t="s">
        <v>8548</v>
      </c>
      <c r="AB1092" s="15" t="s">
        <v>8549</v>
      </c>
      <c r="AC1092" s="15">
        <v>118000</v>
      </c>
      <c r="AD1092" s="26">
        <v>42349</v>
      </c>
      <c r="AE1092" s="15" t="s">
        <v>119</v>
      </c>
      <c r="AF1092" s="15" t="s">
        <v>119</v>
      </c>
      <c r="AG1092" s="16">
        <v>1</v>
      </c>
      <c r="AH1092" s="15" t="s">
        <v>8662</v>
      </c>
      <c r="AI1092" s="15" t="s">
        <v>78</v>
      </c>
      <c r="AJ1092" s="15">
        <v>7996.5849609400002</v>
      </c>
      <c r="AK1092" s="15">
        <v>371.77805304399999</v>
      </c>
      <c r="AL1092" s="15">
        <v>3094017.1546200002</v>
      </c>
      <c r="AM1092" s="15">
        <v>1425283.08137</v>
      </c>
      <c r="AN1092" s="14"/>
      <c r="AO1092" s="14"/>
      <c r="AP1092" s="19">
        <v>36400</v>
      </c>
      <c r="AQ1092" s="19">
        <v>79800</v>
      </c>
      <c r="AR1092" s="19">
        <v>0</v>
      </c>
      <c r="AS1092" s="19">
        <v>0</v>
      </c>
      <c r="AT1092" s="19">
        <f t="shared" si="224"/>
        <v>116200</v>
      </c>
      <c r="AU1092" s="19">
        <v>45000</v>
      </c>
      <c r="AV1092" s="19">
        <v>3000</v>
      </c>
      <c r="AW1092" s="19">
        <v>24920</v>
      </c>
      <c r="AX1092" s="19">
        <v>0</v>
      </c>
      <c r="AY1092" s="20">
        <f t="shared" si="229"/>
        <v>72920</v>
      </c>
      <c r="AZ1092" s="19">
        <f t="shared" si="230"/>
        <v>43280</v>
      </c>
      <c r="BA1092" s="21">
        <v>1.4712000000000001</v>
      </c>
      <c r="BB1092" s="21">
        <v>2.0617000000000001</v>
      </c>
      <c r="BC1092" s="22"/>
      <c r="BD1092" s="19">
        <v>1162</v>
      </c>
      <c r="BE1092" s="19">
        <f t="shared" si="234"/>
        <v>636.73536000000001</v>
      </c>
      <c r="BF1092" s="19">
        <f t="shared" si="235"/>
        <v>892.30376000000001</v>
      </c>
      <c r="BG1092" s="23">
        <v>3.4819999999999997E-2</v>
      </c>
      <c r="BH1092" s="23">
        <f t="shared" si="236"/>
        <v>3.4819999999999997E-2</v>
      </c>
      <c r="BI1092" s="19">
        <v>22.171125235199998</v>
      </c>
      <c r="BJ1092" s="19">
        <v>31.070016923199997</v>
      </c>
      <c r="BK1092" s="19">
        <f t="shared" si="231"/>
        <v>614.56423476480006</v>
      </c>
      <c r="BL1092" s="19">
        <f t="shared" si="231"/>
        <v>861.23374307680001</v>
      </c>
      <c r="BM1092" s="19">
        <v>0</v>
      </c>
      <c r="BN1092" s="19">
        <v>0</v>
      </c>
      <c r="BO1092" s="19">
        <f t="shared" si="232"/>
        <v>0</v>
      </c>
      <c r="BP1092" s="24">
        <f t="shared" si="233"/>
        <v>614.56423476480006</v>
      </c>
      <c r="BQ1092" s="24">
        <f t="shared" si="233"/>
        <v>861.23374307680001</v>
      </c>
      <c r="BR1092" s="24">
        <f t="shared" si="237"/>
        <v>246.66950831199995</v>
      </c>
    </row>
    <row r="1093" spans="1:70" s="25" customFormat="1" ht="14.25" x14ac:dyDescent="0.2">
      <c r="A1093" s="14">
        <v>1454</v>
      </c>
      <c r="B1093" s="14"/>
      <c r="C1093" s="15"/>
      <c r="D1093" s="16">
        <v>31723</v>
      </c>
      <c r="E1093" s="15" t="s">
        <v>8663</v>
      </c>
      <c r="F1093" s="15" t="s">
        <v>8664</v>
      </c>
      <c r="G1093" s="17" t="s">
        <v>8665</v>
      </c>
      <c r="H1093" s="17" t="s">
        <v>8666</v>
      </c>
      <c r="I1093" s="17" t="s">
        <v>86</v>
      </c>
      <c r="J1093" s="15" t="s">
        <v>8667</v>
      </c>
      <c r="K1093" s="15" t="s">
        <v>5657</v>
      </c>
      <c r="L1093" s="18" t="s">
        <v>8668</v>
      </c>
      <c r="M1093" s="15" t="s">
        <v>7650</v>
      </c>
      <c r="N1093" s="15" t="s">
        <v>7651</v>
      </c>
      <c r="O1093" s="16">
        <v>510</v>
      </c>
      <c r="P1093" s="15" t="s">
        <v>118</v>
      </c>
      <c r="Q1093" s="15">
        <v>28800</v>
      </c>
      <c r="R1093" s="15">
        <v>90500</v>
      </c>
      <c r="S1093" s="15">
        <v>119300</v>
      </c>
      <c r="T1093" s="15">
        <v>0.2</v>
      </c>
      <c r="U1093" s="15" t="s">
        <v>3335</v>
      </c>
      <c r="V1093" s="15" t="s">
        <v>76</v>
      </c>
      <c r="W1093" s="16">
        <v>1</v>
      </c>
      <c r="X1093" s="16">
        <v>1</v>
      </c>
      <c r="Y1093" s="15">
        <v>8575</v>
      </c>
      <c r="Z1093" s="15">
        <v>0.19700000000000001</v>
      </c>
      <c r="AA1093" s="15" t="s">
        <v>8548</v>
      </c>
      <c r="AB1093" s="15" t="s">
        <v>8549</v>
      </c>
      <c r="AC1093" s="15">
        <v>84000</v>
      </c>
      <c r="AD1093" s="26">
        <v>37407</v>
      </c>
      <c r="AE1093" s="15" t="s">
        <v>183</v>
      </c>
      <c r="AF1093" s="15" t="s">
        <v>4049</v>
      </c>
      <c r="AG1093" s="16">
        <v>1</v>
      </c>
      <c r="AH1093" s="15" t="s">
        <v>8669</v>
      </c>
      <c r="AI1093" s="15" t="s">
        <v>78</v>
      </c>
      <c r="AJ1093" s="15">
        <v>8574.7211914100008</v>
      </c>
      <c r="AK1093" s="15">
        <v>381.92786303499997</v>
      </c>
      <c r="AL1093" s="15">
        <v>3094018.75159</v>
      </c>
      <c r="AM1093" s="15">
        <v>1425212.5861599999</v>
      </c>
      <c r="AN1093" s="14"/>
      <c r="AO1093" s="14"/>
      <c r="AP1093" s="19">
        <v>0</v>
      </c>
      <c r="AQ1093" s="19">
        <v>0</v>
      </c>
      <c r="AR1093" s="19">
        <v>28800</v>
      </c>
      <c r="AS1093" s="19">
        <v>92100</v>
      </c>
      <c r="AT1093" s="19">
        <f t="shared" si="224"/>
        <v>120900</v>
      </c>
      <c r="AU1093" s="19">
        <v>0</v>
      </c>
      <c r="AV1093" s="19">
        <v>0</v>
      </c>
      <c r="AW1093" s="19">
        <v>0</v>
      </c>
      <c r="AX1093" s="19">
        <v>0</v>
      </c>
      <c r="AY1093" s="20">
        <f t="shared" si="229"/>
        <v>0</v>
      </c>
      <c r="AZ1093" s="19">
        <f t="shared" si="230"/>
        <v>120900</v>
      </c>
      <c r="BA1093" s="21">
        <v>1.4712000000000001</v>
      </c>
      <c r="BB1093" s="21">
        <v>2.0617000000000001</v>
      </c>
      <c r="BC1093" s="22"/>
      <c r="BD1093" s="19">
        <v>2418</v>
      </c>
      <c r="BE1093" s="19">
        <f t="shared" si="234"/>
        <v>1778.6808000000001</v>
      </c>
      <c r="BF1093" s="19">
        <f t="shared" si="235"/>
        <v>2492.5953</v>
      </c>
      <c r="BG1093" s="23">
        <v>3.4819999999999997E-2</v>
      </c>
      <c r="BH1093" s="23">
        <f t="shared" si="236"/>
        <v>3.4819999999999997E-2</v>
      </c>
      <c r="BI1093" s="19">
        <v>0</v>
      </c>
      <c r="BJ1093" s="19">
        <v>0</v>
      </c>
      <c r="BK1093" s="19">
        <f t="shared" si="231"/>
        <v>1778.6808000000001</v>
      </c>
      <c r="BL1093" s="19">
        <f t="shared" si="231"/>
        <v>2492.5953</v>
      </c>
      <c r="BM1093" s="19">
        <v>0</v>
      </c>
      <c r="BN1093" s="19">
        <v>74.595299999999952</v>
      </c>
      <c r="BO1093" s="19">
        <f t="shared" si="232"/>
        <v>74.595299999999952</v>
      </c>
      <c r="BP1093" s="24">
        <f t="shared" si="233"/>
        <v>1778.6808000000001</v>
      </c>
      <c r="BQ1093" s="24">
        <f t="shared" si="233"/>
        <v>2418</v>
      </c>
      <c r="BR1093" s="24">
        <f t="shared" si="237"/>
        <v>639.31919999999991</v>
      </c>
    </row>
    <row r="1094" spans="1:70" s="25" customFormat="1" ht="14.25" x14ac:dyDescent="0.2">
      <c r="A1094" s="14">
        <v>1455</v>
      </c>
      <c r="B1094" s="14"/>
      <c r="C1094" s="15"/>
      <c r="D1094" s="16">
        <v>27755</v>
      </c>
      <c r="E1094" s="15" t="s">
        <v>8670</v>
      </c>
      <c r="F1094" s="15" t="s">
        <v>8671</v>
      </c>
      <c r="G1094" s="17" t="s">
        <v>8672</v>
      </c>
      <c r="H1094" s="17" t="s">
        <v>8673</v>
      </c>
      <c r="I1094" s="17" t="s">
        <v>86</v>
      </c>
      <c r="J1094" s="15" t="s">
        <v>8674</v>
      </c>
      <c r="K1094" s="15" t="s">
        <v>3122</v>
      </c>
      <c r="L1094" s="18" t="s">
        <v>8675</v>
      </c>
      <c r="M1094" s="15" t="s">
        <v>7650</v>
      </c>
      <c r="N1094" s="15" t="s">
        <v>7651</v>
      </c>
      <c r="O1094" s="16">
        <v>510</v>
      </c>
      <c r="P1094" s="15" t="s">
        <v>118</v>
      </c>
      <c r="Q1094" s="15">
        <v>28800</v>
      </c>
      <c r="R1094" s="15">
        <v>96400</v>
      </c>
      <c r="S1094" s="15">
        <v>125200</v>
      </c>
      <c r="T1094" s="15">
        <v>0.2</v>
      </c>
      <c r="U1094" s="15" t="s">
        <v>3335</v>
      </c>
      <c r="V1094" s="15" t="s">
        <v>76</v>
      </c>
      <c r="W1094" s="16">
        <v>1</v>
      </c>
      <c r="X1094" s="16">
        <v>1</v>
      </c>
      <c r="Y1094" s="15">
        <v>8640</v>
      </c>
      <c r="Z1094" s="15">
        <v>0.19800000000000001</v>
      </c>
      <c r="AA1094" s="15" t="s">
        <v>8548</v>
      </c>
      <c r="AB1094" s="15" t="s">
        <v>8549</v>
      </c>
      <c r="AC1094" s="15">
        <v>79000</v>
      </c>
      <c r="AD1094" s="26">
        <v>37687</v>
      </c>
      <c r="AE1094" s="15" t="s">
        <v>147</v>
      </c>
      <c r="AF1094" s="15" t="s">
        <v>8676</v>
      </c>
      <c r="AG1094" s="16">
        <v>1</v>
      </c>
      <c r="AH1094" s="15" t="s">
        <v>8677</v>
      </c>
      <c r="AI1094" s="15" t="s">
        <v>78</v>
      </c>
      <c r="AJ1094" s="15">
        <v>8639.5263671899993</v>
      </c>
      <c r="AK1094" s="15">
        <v>383.874766518</v>
      </c>
      <c r="AL1094" s="15">
        <v>3094019.1750699999</v>
      </c>
      <c r="AM1094" s="15">
        <v>1425140.6669600001</v>
      </c>
      <c r="AN1094" s="14"/>
      <c r="AO1094" s="14"/>
      <c r="AP1094" s="19">
        <v>28800</v>
      </c>
      <c r="AQ1094" s="19">
        <v>93700</v>
      </c>
      <c r="AR1094" s="19">
        <v>0</v>
      </c>
      <c r="AS1094" s="19">
        <v>0</v>
      </c>
      <c r="AT1094" s="19">
        <f t="shared" si="224"/>
        <v>122500</v>
      </c>
      <c r="AU1094" s="19">
        <v>45000</v>
      </c>
      <c r="AV1094" s="19">
        <v>3000</v>
      </c>
      <c r="AW1094" s="19">
        <v>27125</v>
      </c>
      <c r="AX1094" s="19">
        <v>0</v>
      </c>
      <c r="AY1094" s="20">
        <f t="shared" si="229"/>
        <v>75125</v>
      </c>
      <c r="AZ1094" s="19">
        <f t="shared" si="230"/>
        <v>47375</v>
      </c>
      <c r="BA1094" s="21">
        <v>1.4712000000000001</v>
      </c>
      <c r="BB1094" s="21">
        <v>2.0617000000000001</v>
      </c>
      <c r="BC1094" s="22"/>
      <c r="BD1094" s="19">
        <v>1225</v>
      </c>
      <c r="BE1094" s="19">
        <f t="shared" si="234"/>
        <v>696.98099999999999</v>
      </c>
      <c r="BF1094" s="19">
        <f t="shared" si="235"/>
        <v>976.73037500000009</v>
      </c>
      <c r="BG1094" s="23">
        <v>3.4819999999999997E-2</v>
      </c>
      <c r="BH1094" s="23">
        <f t="shared" si="236"/>
        <v>3.4819999999999997E-2</v>
      </c>
      <c r="BI1094" s="19">
        <v>24.268878419999997</v>
      </c>
      <c r="BJ1094" s="19">
        <v>34.009751657499997</v>
      </c>
      <c r="BK1094" s="19">
        <f t="shared" si="231"/>
        <v>672.71212158000003</v>
      </c>
      <c r="BL1094" s="19">
        <f t="shared" si="231"/>
        <v>942.72062334250006</v>
      </c>
      <c r="BM1094" s="19">
        <v>0</v>
      </c>
      <c r="BN1094" s="19">
        <v>0</v>
      </c>
      <c r="BO1094" s="19">
        <f t="shared" si="232"/>
        <v>0</v>
      </c>
      <c r="BP1094" s="24">
        <f t="shared" si="233"/>
        <v>672.71212158000003</v>
      </c>
      <c r="BQ1094" s="24">
        <f t="shared" si="233"/>
        <v>942.72062334250006</v>
      </c>
      <c r="BR1094" s="24">
        <f t="shared" si="237"/>
        <v>270.00850176250003</v>
      </c>
    </row>
    <row r="1095" spans="1:70" s="25" customFormat="1" ht="14.25" x14ac:dyDescent="0.2">
      <c r="A1095" s="14">
        <v>1457</v>
      </c>
      <c r="B1095" s="14"/>
      <c r="C1095" s="15" t="s">
        <v>176</v>
      </c>
      <c r="D1095" s="16">
        <v>20478</v>
      </c>
      <c r="E1095" s="15" t="s">
        <v>8678</v>
      </c>
      <c r="F1095" s="15" t="s">
        <v>8679</v>
      </c>
      <c r="G1095" s="17" t="s">
        <v>8680</v>
      </c>
      <c r="H1095" s="17" t="s">
        <v>8681</v>
      </c>
      <c r="I1095" s="17" t="s">
        <v>86</v>
      </c>
      <c r="J1095" s="15" t="s">
        <v>8682</v>
      </c>
      <c r="K1095" s="15" t="s">
        <v>2782</v>
      </c>
      <c r="L1095" s="18" t="s">
        <v>8683</v>
      </c>
      <c r="M1095" s="15" t="s">
        <v>7650</v>
      </c>
      <c r="N1095" s="15" t="s">
        <v>7651</v>
      </c>
      <c r="O1095" s="16">
        <v>510</v>
      </c>
      <c r="P1095" s="15" t="s">
        <v>118</v>
      </c>
      <c r="Q1095" s="15">
        <v>28800</v>
      </c>
      <c r="R1095" s="15">
        <v>67700</v>
      </c>
      <c r="S1095" s="15">
        <v>96500</v>
      </c>
      <c r="T1095" s="15">
        <v>0.2</v>
      </c>
      <c r="U1095" s="15" t="s">
        <v>3335</v>
      </c>
      <c r="V1095" s="15" t="s">
        <v>76</v>
      </c>
      <c r="W1095" s="16">
        <v>1</v>
      </c>
      <c r="X1095" s="16">
        <v>1</v>
      </c>
      <c r="Y1095" s="15">
        <v>7890</v>
      </c>
      <c r="Z1095" s="15">
        <v>0.18099999999999999</v>
      </c>
      <c r="AA1095" s="15" t="s">
        <v>8548</v>
      </c>
      <c r="AB1095" s="15" t="s">
        <v>8549</v>
      </c>
      <c r="AC1095" s="15">
        <v>100000</v>
      </c>
      <c r="AD1095" s="26">
        <v>40815</v>
      </c>
      <c r="AE1095" s="15" t="s">
        <v>211</v>
      </c>
      <c r="AF1095" s="15" t="s">
        <v>8684</v>
      </c>
      <c r="AG1095" s="16">
        <v>1</v>
      </c>
      <c r="AH1095" s="15" t="s">
        <v>8685</v>
      </c>
      <c r="AI1095" s="15" t="s">
        <v>78</v>
      </c>
      <c r="AJ1095" s="15">
        <v>7890.34765625</v>
      </c>
      <c r="AK1095" s="15">
        <v>371.50932004100002</v>
      </c>
      <c r="AL1095" s="15">
        <v>3094020.6704000002</v>
      </c>
      <c r="AM1095" s="15">
        <v>1424993.5510799999</v>
      </c>
      <c r="AN1095" s="14"/>
      <c r="AO1095" s="14"/>
      <c r="AP1095" s="19">
        <v>28800</v>
      </c>
      <c r="AQ1095" s="19">
        <v>68900</v>
      </c>
      <c r="AR1095" s="19">
        <v>0</v>
      </c>
      <c r="AS1095" s="19">
        <v>0</v>
      </c>
      <c r="AT1095" s="19">
        <f t="shared" si="224"/>
        <v>97700</v>
      </c>
      <c r="AU1095" s="19">
        <v>45000</v>
      </c>
      <c r="AV1095" s="19">
        <v>3000</v>
      </c>
      <c r="AW1095" s="19">
        <v>18445</v>
      </c>
      <c r="AX1095" s="19">
        <v>0</v>
      </c>
      <c r="AY1095" s="20">
        <f t="shared" si="229"/>
        <v>66445</v>
      </c>
      <c r="AZ1095" s="19">
        <f t="shared" si="230"/>
        <v>31255</v>
      </c>
      <c r="BA1095" s="21">
        <v>1.4712000000000001</v>
      </c>
      <c r="BB1095" s="21">
        <v>2.0617000000000001</v>
      </c>
      <c r="BC1095" s="22"/>
      <c r="BD1095" s="19">
        <v>977</v>
      </c>
      <c r="BE1095" s="19">
        <f t="shared" si="234"/>
        <v>459.82356000000004</v>
      </c>
      <c r="BF1095" s="19">
        <f t="shared" si="235"/>
        <v>644.38433500000008</v>
      </c>
      <c r="BG1095" s="23">
        <v>3.4819999999999997E-2</v>
      </c>
      <c r="BH1095" s="23">
        <f t="shared" si="236"/>
        <v>3.4819999999999997E-2</v>
      </c>
      <c r="BI1095" s="19">
        <v>16.011056359200001</v>
      </c>
      <c r="BJ1095" s="19">
        <v>22.437462544700001</v>
      </c>
      <c r="BK1095" s="19">
        <f t="shared" si="231"/>
        <v>443.81250364080006</v>
      </c>
      <c r="BL1095" s="19">
        <f t="shared" si="231"/>
        <v>621.94687245530008</v>
      </c>
      <c r="BM1095" s="19">
        <v>0</v>
      </c>
      <c r="BN1095" s="19">
        <v>0</v>
      </c>
      <c r="BO1095" s="19">
        <f t="shared" si="232"/>
        <v>0</v>
      </c>
      <c r="BP1095" s="24">
        <f t="shared" si="233"/>
        <v>443.81250364080006</v>
      </c>
      <c r="BQ1095" s="24">
        <f t="shared" si="233"/>
        <v>621.94687245530008</v>
      </c>
      <c r="BR1095" s="24">
        <f t="shared" si="237"/>
        <v>178.13436881450002</v>
      </c>
    </row>
    <row r="1096" spans="1:70" s="25" customFormat="1" ht="14.25" x14ac:dyDescent="0.2">
      <c r="A1096" s="14">
        <v>1458</v>
      </c>
      <c r="B1096" s="14"/>
      <c r="C1096" s="15"/>
      <c r="D1096" s="16">
        <v>290</v>
      </c>
      <c r="E1096" s="15" t="s">
        <v>8686</v>
      </c>
      <c r="F1096" s="15" t="s">
        <v>8687</v>
      </c>
      <c r="G1096" s="17" t="s">
        <v>8688</v>
      </c>
      <c r="H1096" s="17" t="s">
        <v>8689</v>
      </c>
      <c r="I1096" s="17" t="s">
        <v>86</v>
      </c>
      <c r="J1096" s="15" t="s">
        <v>8690</v>
      </c>
      <c r="K1096" s="15" t="s">
        <v>5034</v>
      </c>
      <c r="L1096" s="18" t="s">
        <v>8691</v>
      </c>
      <c r="M1096" s="15" t="s">
        <v>7650</v>
      </c>
      <c r="N1096" s="15" t="s">
        <v>7651</v>
      </c>
      <c r="O1096" s="16">
        <v>510</v>
      </c>
      <c r="P1096" s="15" t="s">
        <v>118</v>
      </c>
      <c r="Q1096" s="15">
        <v>28300</v>
      </c>
      <c r="R1096" s="15">
        <v>61000</v>
      </c>
      <c r="S1096" s="15">
        <v>89300</v>
      </c>
      <c r="T1096" s="15">
        <v>0.2</v>
      </c>
      <c r="U1096" s="15" t="s">
        <v>3335</v>
      </c>
      <c r="V1096" s="15" t="s">
        <v>76</v>
      </c>
      <c r="W1096" s="16">
        <v>1</v>
      </c>
      <c r="X1096" s="16">
        <v>1</v>
      </c>
      <c r="Y1096" s="15">
        <v>9391</v>
      </c>
      <c r="Z1096" s="15">
        <v>0.216</v>
      </c>
      <c r="AA1096" s="15" t="s">
        <v>8548</v>
      </c>
      <c r="AB1096" s="15" t="s">
        <v>8549</v>
      </c>
      <c r="AC1096" s="15">
        <v>0</v>
      </c>
      <c r="AD1096" s="26">
        <v>38656</v>
      </c>
      <c r="AE1096" s="15" t="s">
        <v>119</v>
      </c>
      <c r="AF1096" s="15" t="s">
        <v>119</v>
      </c>
      <c r="AG1096" s="16">
        <v>1</v>
      </c>
      <c r="AH1096" s="15" t="s">
        <v>8692</v>
      </c>
      <c r="AI1096" s="15" t="s">
        <v>78</v>
      </c>
      <c r="AJ1096" s="15">
        <v>9390.6899414100008</v>
      </c>
      <c r="AK1096" s="15">
        <v>397.92826895000002</v>
      </c>
      <c r="AL1096" s="15">
        <v>3094018.1770899999</v>
      </c>
      <c r="AM1096" s="15">
        <v>1424921.6619200001</v>
      </c>
      <c r="AN1096" s="14"/>
      <c r="AO1096" s="14"/>
      <c r="AP1096" s="19">
        <v>0</v>
      </c>
      <c r="AQ1096" s="19">
        <v>0</v>
      </c>
      <c r="AR1096" s="19">
        <v>28300</v>
      </c>
      <c r="AS1096" s="19">
        <v>57700</v>
      </c>
      <c r="AT1096" s="19">
        <f t="shared" si="224"/>
        <v>86000</v>
      </c>
      <c r="AU1096" s="19">
        <v>0</v>
      </c>
      <c r="AV1096" s="19">
        <v>0</v>
      </c>
      <c r="AW1096" s="19">
        <v>0</v>
      </c>
      <c r="AX1096" s="19">
        <v>0</v>
      </c>
      <c r="AY1096" s="20">
        <f t="shared" si="229"/>
        <v>0</v>
      </c>
      <c r="AZ1096" s="19">
        <f t="shared" si="230"/>
        <v>86000</v>
      </c>
      <c r="BA1096" s="21">
        <v>1.4712000000000001</v>
      </c>
      <c r="BB1096" s="21">
        <v>2.0617000000000001</v>
      </c>
      <c r="BC1096" s="22"/>
      <c r="BD1096" s="19">
        <v>1720</v>
      </c>
      <c r="BE1096" s="19">
        <f t="shared" si="234"/>
        <v>1265.232</v>
      </c>
      <c r="BF1096" s="19">
        <f t="shared" si="235"/>
        <v>1773.0620000000001</v>
      </c>
      <c r="BG1096" s="23">
        <v>3.4819999999999997E-2</v>
      </c>
      <c r="BH1096" s="23">
        <f t="shared" si="236"/>
        <v>3.4819999999999997E-2</v>
      </c>
      <c r="BI1096" s="19">
        <v>0</v>
      </c>
      <c r="BJ1096" s="19">
        <v>0</v>
      </c>
      <c r="BK1096" s="19">
        <f t="shared" si="231"/>
        <v>1265.232</v>
      </c>
      <c r="BL1096" s="19">
        <f t="shared" si="231"/>
        <v>1773.0620000000001</v>
      </c>
      <c r="BM1096" s="19">
        <v>0</v>
      </c>
      <c r="BN1096" s="19">
        <v>53.062000000000126</v>
      </c>
      <c r="BO1096" s="19">
        <f t="shared" si="232"/>
        <v>53.062000000000126</v>
      </c>
      <c r="BP1096" s="24">
        <f t="shared" si="233"/>
        <v>1265.232</v>
      </c>
      <c r="BQ1096" s="24">
        <f t="shared" si="233"/>
        <v>1720</v>
      </c>
      <c r="BR1096" s="24">
        <f t="shared" si="237"/>
        <v>454.76800000000003</v>
      </c>
    </row>
    <row r="1097" spans="1:70" s="25" customFormat="1" ht="14.25" x14ac:dyDescent="0.2">
      <c r="A1097" s="14">
        <v>1459</v>
      </c>
      <c r="B1097" s="14"/>
      <c r="C1097" s="15" t="s">
        <v>8693</v>
      </c>
      <c r="D1097" s="16">
        <v>35010</v>
      </c>
      <c r="E1097" s="15" t="s">
        <v>8694</v>
      </c>
      <c r="F1097" s="15" t="s">
        <v>8693</v>
      </c>
      <c r="G1097" s="17" t="s">
        <v>8695</v>
      </c>
      <c r="H1097" s="17" t="s">
        <v>8696</v>
      </c>
      <c r="I1097" s="17" t="s">
        <v>86</v>
      </c>
      <c r="J1097" s="15" t="s">
        <v>8697</v>
      </c>
      <c r="K1097" s="15" t="s">
        <v>2589</v>
      </c>
      <c r="L1097" s="18" t="s">
        <v>8698</v>
      </c>
      <c r="M1097" s="15" t="s">
        <v>7650</v>
      </c>
      <c r="N1097" s="15" t="s">
        <v>7651</v>
      </c>
      <c r="O1097" s="16">
        <v>510</v>
      </c>
      <c r="P1097" s="15" t="s">
        <v>118</v>
      </c>
      <c r="Q1097" s="15">
        <v>37000</v>
      </c>
      <c r="R1097" s="15">
        <v>69700</v>
      </c>
      <c r="S1097" s="15">
        <v>106700</v>
      </c>
      <c r="T1097" s="15">
        <v>0.27</v>
      </c>
      <c r="U1097" s="15" t="s">
        <v>3335</v>
      </c>
      <c r="V1097" s="15" t="s">
        <v>76</v>
      </c>
      <c r="W1097" s="16">
        <v>1</v>
      </c>
      <c r="X1097" s="16">
        <v>0</v>
      </c>
      <c r="Y1097" s="15">
        <v>10193</v>
      </c>
      <c r="Z1097" s="15">
        <v>0.23400000000000001</v>
      </c>
      <c r="AA1097" s="15" t="s">
        <v>8548</v>
      </c>
      <c r="AB1097" s="15" t="s">
        <v>8549</v>
      </c>
      <c r="AC1097" s="15">
        <v>0</v>
      </c>
      <c r="AD1097" s="15"/>
      <c r="AE1097" s="15" t="s">
        <v>353</v>
      </c>
      <c r="AF1097" s="15" t="s">
        <v>8699</v>
      </c>
      <c r="AG1097" s="16">
        <v>1</v>
      </c>
      <c r="AH1097" s="15" t="s">
        <v>8700</v>
      </c>
      <c r="AI1097" s="15" t="s">
        <v>78</v>
      </c>
      <c r="AJ1097" s="15">
        <v>10192.5097656</v>
      </c>
      <c r="AK1097" s="15">
        <v>430.956381819</v>
      </c>
      <c r="AL1097" s="15">
        <v>3094028.1733400002</v>
      </c>
      <c r="AM1097" s="15">
        <v>1424844.1508500001</v>
      </c>
      <c r="AN1097" s="14"/>
      <c r="AO1097" s="14"/>
      <c r="AP1097" s="19">
        <v>37000</v>
      </c>
      <c r="AQ1097" s="19">
        <v>65900</v>
      </c>
      <c r="AR1097" s="19">
        <v>0</v>
      </c>
      <c r="AS1097" s="19">
        <v>0</v>
      </c>
      <c r="AT1097" s="19">
        <f t="shared" si="224"/>
        <v>102900</v>
      </c>
      <c r="AU1097" s="19">
        <v>45000</v>
      </c>
      <c r="AV1097" s="19">
        <v>3000</v>
      </c>
      <c r="AW1097" s="19">
        <v>20265</v>
      </c>
      <c r="AX1097" s="19">
        <v>0</v>
      </c>
      <c r="AY1097" s="20">
        <f t="shared" si="229"/>
        <v>68265</v>
      </c>
      <c r="AZ1097" s="19">
        <f t="shared" si="230"/>
        <v>34635</v>
      </c>
      <c r="BA1097" s="21">
        <v>1.4712000000000001</v>
      </c>
      <c r="BB1097" s="21">
        <v>2.0617000000000001</v>
      </c>
      <c r="BC1097" s="22"/>
      <c r="BD1097" s="19">
        <v>1029</v>
      </c>
      <c r="BE1097" s="19">
        <f t="shared" si="234"/>
        <v>509.55012000000005</v>
      </c>
      <c r="BF1097" s="19">
        <f t="shared" si="235"/>
        <v>714.06979500000011</v>
      </c>
      <c r="BG1097" s="23">
        <v>3.4819999999999997E-2</v>
      </c>
      <c r="BH1097" s="23">
        <f t="shared" si="236"/>
        <v>3.4819999999999997E-2</v>
      </c>
      <c r="BI1097" s="19">
        <v>17.742535178400001</v>
      </c>
      <c r="BJ1097" s="19">
        <v>24.863910261900003</v>
      </c>
      <c r="BK1097" s="19">
        <f t="shared" si="231"/>
        <v>491.80758482160007</v>
      </c>
      <c r="BL1097" s="19">
        <f t="shared" si="231"/>
        <v>689.20588473810017</v>
      </c>
      <c r="BM1097" s="19">
        <v>0</v>
      </c>
      <c r="BN1097" s="19">
        <v>0</v>
      </c>
      <c r="BO1097" s="19">
        <f t="shared" si="232"/>
        <v>0</v>
      </c>
      <c r="BP1097" s="24">
        <f t="shared" si="233"/>
        <v>491.80758482160007</v>
      </c>
      <c r="BQ1097" s="24">
        <f t="shared" si="233"/>
        <v>689.20588473810017</v>
      </c>
      <c r="BR1097" s="24">
        <f t="shared" si="237"/>
        <v>197.39829991650009</v>
      </c>
    </row>
    <row r="1098" spans="1:70" s="25" customFormat="1" ht="14.25" x14ac:dyDescent="0.2">
      <c r="A1098" s="14">
        <v>1460</v>
      </c>
      <c r="B1098" s="14"/>
      <c r="C1098" s="15" t="s">
        <v>176</v>
      </c>
      <c r="D1098" s="16">
        <v>36999</v>
      </c>
      <c r="E1098" s="15" t="s">
        <v>8701</v>
      </c>
      <c r="F1098" s="15" t="s">
        <v>8702</v>
      </c>
      <c r="G1098" s="17" t="s">
        <v>8703</v>
      </c>
      <c r="H1098" s="17" t="s">
        <v>8704</v>
      </c>
      <c r="I1098" s="17" t="s">
        <v>86</v>
      </c>
      <c r="J1098" s="15" t="s">
        <v>8705</v>
      </c>
      <c r="K1098" s="15" t="s">
        <v>2543</v>
      </c>
      <c r="L1098" s="18" t="s">
        <v>8706</v>
      </c>
      <c r="M1098" s="15" t="s">
        <v>7650</v>
      </c>
      <c r="N1098" s="15" t="s">
        <v>7651</v>
      </c>
      <c r="O1098" s="16">
        <v>510</v>
      </c>
      <c r="P1098" s="15" t="s">
        <v>118</v>
      </c>
      <c r="Q1098" s="15">
        <v>26000</v>
      </c>
      <c r="R1098" s="15">
        <v>104500</v>
      </c>
      <c r="S1098" s="15">
        <v>130500</v>
      </c>
      <c r="T1098" s="15">
        <v>0.19</v>
      </c>
      <c r="U1098" s="15" t="s">
        <v>3335</v>
      </c>
      <c r="V1098" s="15" t="s">
        <v>76</v>
      </c>
      <c r="W1098" s="16">
        <v>1</v>
      </c>
      <c r="X1098" s="16">
        <v>1</v>
      </c>
      <c r="Y1098" s="15">
        <v>12288</v>
      </c>
      <c r="Z1098" s="15">
        <v>0.28199999999999997</v>
      </c>
      <c r="AA1098" s="15" t="s">
        <v>8548</v>
      </c>
      <c r="AB1098" s="15" t="s">
        <v>8549</v>
      </c>
      <c r="AC1098" s="15">
        <v>82000</v>
      </c>
      <c r="AD1098" s="26">
        <v>37018</v>
      </c>
      <c r="AE1098" s="15" t="s">
        <v>211</v>
      </c>
      <c r="AF1098" s="15" t="s">
        <v>4071</v>
      </c>
      <c r="AG1098" s="16">
        <v>1</v>
      </c>
      <c r="AH1098" s="15" t="s">
        <v>8707</v>
      </c>
      <c r="AI1098" s="15" t="s">
        <v>78</v>
      </c>
      <c r="AJ1098" s="15">
        <v>12288.1289063</v>
      </c>
      <c r="AK1098" s="15">
        <v>469.53601733099998</v>
      </c>
      <c r="AL1098" s="15">
        <v>3094029.6353500001</v>
      </c>
      <c r="AM1098" s="15">
        <v>1424763.26321</v>
      </c>
      <c r="AN1098" s="14"/>
      <c r="AO1098" s="14"/>
      <c r="AP1098" s="19">
        <v>26000</v>
      </c>
      <c r="AQ1098" s="19">
        <v>102300</v>
      </c>
      <c r="AR1098" s="19">
        <v>0</v>
      </c>
      <c r="AS1098" s="19">
        <v>3800</v>
      </c>
      <c r="AT1098" s="19">
        <f t="shared" si="224"/>
        <v>132100</v>
      </c>
      <c r="AU1098" s="19">
        <v>45000</v>
      </c>
      <c r="AV1098" s="19">
        <v>3000</v>
      </c>
      <c r="AW1098" s="19">
        <v>29155</v>
      </c>
      <c r="AX1098" s="19">
        <v>0</v>
      </c>
      <c r="AY1098" s="20">
        <f t="shared" si="229"/>
        <v>77155</v>
      </c>
      <c r="AZ1098" s="19">
        <f t="shared" si="230"/>
        <v>54945</v>
      </c>
      <c r="BA1098" s="21">
        <v>1.4712000000000001</v>
      </c>
      <c r="BB1098" s="21">
        <v>2.0617000000000001</v>
      </c>
      <c r="BC1098" s="22"/>
      <c r="BD1098" s="19">
        <v>1397</v>
      </c>
      <c r="BE1098" s="19">
        <f t="shared" si="234"/>
        <v>808.35084000000006</v>
      </c>
      <c r="BF1098" s="19">
        <f t="shared" si="235"/>
        <v>1132.8010650000001</v>
      </c>
      <c r="BG1098" s="23">
        <v>3.4819999999999997E-2</v>
      </c>
      <c r="BH1098" s="23">
        <f t="shared" si="236"/>
        <v>3.4819999999999997E-2</v>
      </c>
      <c r="BI1098" s="19">
        <v>26.200143256799997</v>
      </c>
      <c r="BJ1098" s="19">
        <v>36.716174111299999</v>
      </c>
      <c r="BK1098" s="19">
        <f t="shared" si="231"/>
        <v>782.15069674320011</v>
      </c>
      <c r="BL1098" s="19">
        <f t="shared" si="231"/>
        <v>1096.0848908887001</v>
      </c>
      <c r="BM1098" s="19">
        <v>0</v>
      </c>
      <c r="BN1098" s="19">
        <f>0</f>
        <v>0</v>
      </c>
      <c r="BO1098" s="19">
        <f t="shared" si="232"/>
        <v>0</v>
      </c>
      <c r="BP1098" s="24">
        <f t="shared" si="233"/>
        <v>782.15069674320011</v>
      </c>
      <c r="BQ1098" s="24">
        <f t="shared" si="233"/>
        <v>1096.0848908887001</v>
      </c>
      <c r="BR1098" s="24">
        <f t="shared" si="237"/>
        <v>313.93419414549999</v>
      </c>
    </row>
    <row r="1099" spans="1:70" s="25" customFormat="1" ht="14.25" x14ac:dyDescent="0.2">
      <c r="A1099" s="14">
        <v>1461</v>
      </c>
      <c r="B1099" s="14"/>
      <c r="C1099" s="15"/>
      <c r="D1099" s="16">
        <v>15827</v>
      </c>
      <c r="E1099" s="15" t="s">
        <v>8708</v>
      </c>
      <c r="F1099" s="15" t="s">
        <v>8709</v>
      </c>
      <c r="G1099" s="17" t="s">
        <v>8710</v>
      </c>
      <c r="H1099" s="17" t="s">
        <v>8711</v>
      </c>
      <c r="I1099" s="17" t="s">
        <v>86</v>
      </c>
      <c r="J1099" s="15" t="s">
        <v>8712</v>
      </c>
      <c r="K1099" s="15" t="s">
        <v>1925</v>
      </c>
      <c r="L1099" s="18" t="s">
        <v>8713</v>
      </c>
      <c r="M1099" s="15" t="s">
        <v>7650</v>
      </c>
      <c r="N1099" s="15" t="s">
        <v>7651</v>
      </c>
      <c r="O1099" s="16">
        <v>510</v>
      </c>
      <c r="P1099" s="15" t="s">
        <v>118</v>
      </c>
      <c r="Q1099" s="15">
        <v>32000</v>
      </c>
      <c r="R1099" s="15">
        <v>82100</v>
      </c>
      <c r="S1099" s="15">
        <v>114100</v>
      </c>
      <c r="T1099" s="15">
        <v>0.22</v>
      </c>
      <c r="U1099" s="15" t="s">
        <v>3335</v>
      </c>
      <c r="V1099" s="15" t="s">
        <v>76</v>
      </c>
      <c r="W1099" s="16">
        <v>1</v>
      </c>
      <c r="X1099" s="16">
        <v>0</v>
      </c>
      <c r="Y1099" s="15">
        <v>12762</v>
      </c>
      <c r="Z1099" s="15">
        <v>0.29299999999999998</v>
      </c>
      <c r="AA1099" s="15" t="s">
        <v>8548</v>
      </c>
      <c r="AB1099" s="15" t="s">
        <v>8549</v>
      </c>
      <c r="AC1099" s="15">
        <v>0</v>
      </c>
      <c r="AD1099" s="15"/>
      <c r="AE1099" s="15" t="s">
        <v>243</v>
      </c>
      <c r="AF1099" s="15" t="s">
        <v>8714</v>
      </c>
      <c r="AG1099" s="16">
        <v>1</v>
      </c>
      <c r="AH1099" s="15" t="s">
        <v>8715</v>
      </c>
      <c r="AI1099" s="15" t="s">
        <v>78</v>
      </c>
      <c r="AJ1099" s="15">
        <v>12761.5820313</v>
      </c>
      <c r="AK1099" s="15">
        <v>491.99083242400002</v>
      </c>
      <c r="AL1099" s="15">
        <v>3094045.0294400002</v>
      </c>
      <c r="AM1099" s="15">
        <v>1424663.7297799999</v>
      </c>
      <c r="AN1099" s="14"/>
      <c r="AO1099" s="14"/>
      <c r="AP1099" s="19">
        <v>32000</v>
      </c>
      <c r="AQ1099" s="19">
        <v>83500</v>
      </c>
      <c r="AR1099" s="19">
        <v>0</v>
      </c>
      <c r="AS1099" s="19">
        <v>0</v>
      </c>
      <c r="AT1099" s="19">
        <f t="shared" si="224"/>
        <v>115500</v>
      </c>
      <c r="AU1099" s="19">
        <v>45000</v>
      </c>
      <c r="AV1099" s="19">
        <v>0</v>
      </c>
      <c r="AW1099" s="19">
        <v>24675</v>
      </c>
      <c r="AX1099" s="19">
        <v>0</v>
      </c>
      <c r="AY1099" s="20">
        <f t="shared" si="229"/>
        <v>69675</v>
      </c>
      <c r="AZ1099" s="19">
        <f t="shared" si="230"/>
        <v>45825</v>
      </c>
      <c r="BA1099" s="21">
        <v>1.4712000000000001</v>
      </c>
      <c r="BB1099" s="21">
        <v>2.0617000000000001</v>
      </c>
      <c r="BC1099" s="22"/>
      <c r="BD1099" s="19">
        <v>1155</v>
      </c>
      <c r="BE1099" s="19">
        <f t="shared" si="234"/>
        <v>674.17740000000003</v>
      </c>
      <c r="BF1099" s="19">
        <f t="shared" si="235"/>
        <v>944.77402500000005</v>
      </c>
      <c r="BG1099" s="23">
        <v>3.4819999999999997E-2</v>
      </c>
      <c r="BH1099" s="23">
        <f t="shared" si="236"/>
        <v>3.4819999999999997E-2</v>
      </c>
      <c r="BI1099" s="19">
        <v>23.474857067999999</v>
      </c>
      <c r="BJ1099" s="19">
        <v>32.897031550499996</v>
      </c>
      <c r="BK1099" s="19">
        <f t="shared" si="231"/>
        <v>650.70254293200003</v>
      </c>
      <c r="BL1099" s="19">
        <f t="shared" si="231"/>
        <v>911.87699344950011</v>
      </c>
      <c r="BM1099" s="19">
        <v>0</v>
      </c>
      <c r="BN1099" s="19">
        <v>0</v>
      </c>
      <c r="BO1099" s="19">
        <f t="shared" si="232"/>
        <v>0</v>
      </c>
      <c r="BP1099" s="24">
        <f t="shared" si="233"/>
        <v>650.70254293200003</v>
      </c>
      <c r="BQ1099" s="24">
        <f t="shared" si="233"/>
        <v>911.87699344950011</v>
      </c>
      <c r="BR1099" s="24">
        <f t="shared" si="237"/>
        <v>261.17445051750008</v>
      </c>
    </row>
    <row r="1100" spans="1:70" s="25" customFormat="1" ht="14.25" x14ac:dyDescent="0.2">
      <c r="A1100" s="14">
        <v>1462</v>
      </c>
      <c r="B1100" s="14"/>
      <c r="C1100" s="15"/>
      <c r="D1100" s="16">
        <v>20659</v>
      </c>
      <c r="E1100" s="15" t="s">
        <v>8716</v>
      </c>
      <c r="F1100" s="15" t="s">
        <v>8717</v>
      </c>
      <c r="G1100" s="17" t="s">
        <v>8718</v>
      </c>
      <c r="H1100" s="17" t="s">
        <v>8719</v>
      </c>
      <c r="I1100" s="17" t="s">
        <v>88</v>
      </c>
      <c r="J1100" s="15" t="s">
        <v>8720</v>
      </c>
      <c r="K1100" s="15" t="s">
        <v>86</v>
      </c>
      <c r="L1100" s="18" t="s">
        <v>8721</v>
      </c>
      <c r="M1100" s="15" t="s">
        <v>7650</v>
      </c>
      <c r="N1100" s="15" t="s">
        <v>7651</v>
      </c>
      <c r="O1100" s="16">
        <v>510</v>
      </c>
      <c r="P1100" s="15" t="s">
        <v>118</v>
      </c>
      <c r="Q1100" s="15">
        <v>42900</v>
      </c>
      <c r="R1100" s="15">
        <v>98300</v>
      </c>
      <c r="S1100" s="15">
        <v>141200</v>
      </c>
      <c r="T1100" s="15">
        <v>0.31</v>
      </c>
      <c r="U1100" s="15" t="s">
        <v>3335</v>
      </c>
      <c r="V1100" s="15" t="s">
        <v>76</v>
      </c>
      <c r="W1100" s="16">
        <v>1</v>
      </c>
      <c r="X1100" s="16">
        <v>1</v>
      </c>
      <c r="Y1100" s="15">
        <v>18094</v>
      </c>
      <c r="Z1100" s="15">
        <v>0.41499999999999998</v>
      </c>
      <c r="AA1100" s="15" t="s">
        <v>8548</v>
      </c>
      <c r="AB1100" s="15" t="s">
        <v>8549</v>
      </c>
      <c r="AC1100" s="15">
        <v>103000</v>
      </c>
      <c r="AD1100" s="26">
        <v>37333</v>
      </c>
      <c r="AE1100" s="15" t="s">
        <v>183</v>
      </c>
      <c r="AF1100" s="15" t="s">
        <v>8722</v>
      </c>
      <c r="AG1100" s="16">
        <v>1</v>
      </c>
      <c r="AH1100" s="15" t="s">
        <v>8723</v>
      </c>
      <c r="AI1100" s="15" t="s">
        <v>78</v>
      </c>
      <c r="AJ1100" s="15">
        <v>18093.9121094</v>
      </c>
      <c r="AK1100" s="15">
        <v>564.780168377</v>
      </c>
      <c r="AL1100" s="15">
        <v>3094123.0796699999</v>
      </c>
      <c r="AM1100" s="15">
        <v>1424607.29556</v>
      </c>
      <c r="AN1100" s="14"/>
      <c r="AO1100" s="14"/>
      <c r="AP1100" s="19">
        <v>42900</v>
      </c>
      <c r="AQ1100" s="19">
        <v>82400</v>
      </c>
      <c r="AR1100" s="19">
        <v>0</v>
      </c>
      <c r="AS1100" s="19">
        <v>10500</v>
      </c>
      <c r="AT1100" s="19">
        <f t="shared" si="224"/>
        <v>135800</v>
      </c>
      <c r="AU1100" s="19">
        <v>45000</v>
      </c>
      <c r="AV1100" s="19">
        <v>3000</v>
      </c>
      <c r="AW1100" s="19">
        <v>28105</v>
      </c>
      <c r="AX1100" s="19">
        <v>0</v>
      </c>
      <c r="AY1100" s="20">
        <f t="shared" si="229"/>
        <v>76105</v>
      </c>
      <c r="AZ1100" s="19">
        <f t="shared" si="230"/>
        <v>59695</v>
      </c>
      <c r="BA1100" s="21">
        <v>1.4712000000000001</v>
      </c>
      <c r="BB1100" s="21">
        <v>2.0617000000000001</v>
      </c>
      <c r="BC1100" s="22"/>
      <c r="BD1100" s="19">
        <v>1568</v>
      </c>
      <c r="BE1100" s="19">
        <f t="shared" si="234"/>
        <v>878.23284000000012</v>
      </c>
      <c r="BF1100" s="19">
        <f t="shared" si="235"/>
        <v>1230.7318150000001</v>
      </c>
      <c r="BG1100" s="23">
        <v>3.4819999999999997E-2</v>
      </c>
      <c r="BH1100" s="23">
        <f t="shared" si="236"/>
        <v>3.4819999999999997E-2</v>
      </c>
      <c r="BI1100" s="19">
        <v>25.201213168799999</v>
      </c>
      <c r="BJ1100" s="19">
        <v>35.316300428299996</v>
      </c>
      <c r="BK1100" s="19">
        <f t="shared" ref="BK1100:BL1160" si="238">BE1100-BI1100</f>
        <v>853.03162683120013</v>
      </c>
      <c r="BL1100" s="19">
        <f t="shared" si="238"/>
        <v>1195.4155145717</v>
      </c>
      <c r="BM1100" s="19">
        <v>0</v>
      </c>
      <c r="BN1100" s="19">
        <v>0</v>
      </c>
      <c r="BO1100" s="19">
        <f t="shared" ref="BO1100:BO1163" si="239">BN1100-BM1100</f>
        <v>0</v>
      </c>
      <c r="BP1100" s="24">
        <f t="shared" ref="BP1100:BQ1160" si="240">BK1100-BM1100</f>
        <v>853.03162683120013</v>
      </c>
      <c r="BQ1100" s="24">
        <f t="shared" si="240"/>
        <v>1195.4155145717</v>
      </c>
      <c r="BR1100" s="24">
        <f t="shared" si="237"/>
        <v>342.38388774049986</v>
      </c>
    </row>
    <row r="1101" spans="1:70" s="25" customFormat="1" ht="14.25" x14ac:dyDescent="0.2">
      <c r="A1101" s="14">
        <v>1463</v>
      </c>
      <c r="B1101" s="14"/>
      <c r="C1101" s="15"/>
      <c r="D1101" s="16">
        <v>7401</v>
      </c>
      <c r="E1101" s="15" t="s">
        <v>8724</v>
      </c>
      <c r="F1101" s="15" t="s">
        <v>8725</v>
      </c>
      <c r="G1101" s="17" t="s">
        <v>8718</v>
      </c>
      <c r="H1101" s="17" t="s">
        <v>8719</v>
      </c>
      <c r="I1101" s="17" t="s">
        <v>88</v>
      </c>
      <c r="J1101" s="15" t="s">
        <v>8726</v>
      </c>
      <c r="K1101" s="15" t="s">
        <v>8727</v>
      </c>
      <c r="L1101" s="18" t="s">
        <v>8728</v>
      </c>
      <c r="M1101" s="15" t="s">
        <v>7650</v>
      </c>
      <c r="N1101" s="15" t="s">
        <v>7651</v>
      </c>
      <c r="O1101" s="16">
        <v>510</v>
      </c>
      <c r="P1101" s="15" t="s">
        <v>118</v>
      </c>
      <c r="Q1101" s="15">
        <v>47700</v>
      </c>
      <c r="R1101" s="15">
        <v>74400</v>
      </c>
      <c r="S1101" s="15">
        <v>122100</v>
      </c>
      <c r="T1101" s="15">
        <v>0.33</v>
      </c>
      <c r="U1101" s="15" t="s">
        <v>3335</v>
      </c>
      <c r="V1101" s="15" t="s">
        <v>76</v>
      </c>
      <c r="W1101" s="16">
        <v>1</v>
      </c>
      <c r="X1101" s="16">
        <v>1</v>
      </c>
      <c r="Y1101" s="15">
        <v>12679</v>
      </c>
      <c r="Z1101" s="15">
        <v>0.29099999999999998</v>
      </c>
      <c r="AA1101" s="15" t="s">
        <v>8548</v>
      </c>
      <c r="AB1101" s="15" t="s">
        <v>8549</v>
      </c>
      <c r="AC1101" s="15">
        <v>105000</v>
      </c>
      <c r="AD1101" s="26">
        <v>41796</v>
      </c>
      <c r="AE1101" s="15" t="s">
        <v>243</v>
      </c>
      <c r="AF1101" s="15" t="s">
        <v>8729</v>
      </c>
      <c r="AG1101" s="16">
        <v>1</v>
      </c>
      <c r="AH1101" s="15" t="s">
        <v>8730</v>
      </c>
      <c r="AI1101" s="15" t="s">
        <v>78</v>
      </c>
      <c r="AJ1101" s="15">
        <v>12678.8671875</v>
      </c>
      <c r="AK1101" s="15">
        <v>466.319739535</v>
      </c>
      <c r="AL1101" s="15">
        <v>3094226.5270600002</v>
      </c>
      <c r="AM1101" s="15">
        <v>1424634.80336</v>
      </c>
      <c r="AN1101" s="14"/>
      <c r="AO1101" s="14"/>
      <c r="AP1101" s="19">
        <v>47700</v>
      </c>
      <c r="AQ1101" s="19">
        <v>70300</v>
      </c>
      <c r="AR1101" s="19">
        <v>0</v>
      </c>
      <c r="AS1101" s="19">
        <v>0</v>
      </c>
      <c r="AT1101" s="19">
        <f t="shared" si="224"/>
        <v>118000</v>
      </c>
      <c r="AU1101" s="19">
        <v>45000</v>
      </c>
      <c r="AV1101" s="19">
        <v>3000</v>
      </c>
      <c r="AW1101" s="19">
        <v>25550</v>
      </c>
      <c r="AX1101" s="19">
        <v>0</v>
      </c>
      <c r="AY1101" s="20">
        <f t="shared" ref="AY1101:AY1151" si="241">SUM(AU1101:AX1101)</f>
        <v>73550</v>
      </c>
      <c r="AZ1101" s="19">
        <f t="shared" ref="AZ1101:AZ1164" si="242">AT1101-AY1101</f>
        <v>44450</v>
      </c>
      <c r="BA1101" s="21">
        <v>1.4712000000000001</v>
      </c>
      <c r="BB1101" s="21">
        <v>2.0617000000000001</v>
      </c>
      <c r="BC1101" s="22"/>
      <c r="BD1101" s="19">
        <v>1180</v>
      </c>
      <c r="BE1101" s="19">
        <f t="shared" si="234"/>
        <v>653.94839999999999</v>
      </c>
      <c r="BF1101" s="19">
        <f t="shared" si="235"/>
        <v>916.42565000000002</v>
      </c>
      <c r="BG1101" s="23">
        <v>3.4819999999999997E-2</v>
      </c>
      <c r="BH1101" s="23">
        <f t="shared" si="236"/>
        <v>3.4819999999999997E-2</v>
      </c>
      <c r="BI1101" s="19">
        <v>22.770483287999998</v>
      </c>
      <c r="BJ1101" s="19">
        <v>31.909941132999997</v>
      </c>
      <c r="BK1101" s="19">
        <f t="shared" si="238"/>
        <v>631.17791671199996</v>
      </c>
      <c r="BL1101" s="19">
        <f t="shared" si="238"/>
        <v>884.51570886700006</v>
      </c>
      <c r="BM1101" s="19">
        <v>0</v>
      </c>
      <c r="BN1101" s="19">
        <v>0</v>
      </c>
      <c r="BO1101" s="19">
        <f t="shared" si="239"/>
        <v>0</v>
      </c>
      <c r="BP1101" s="24">
        <f t="shared" si="240"/>
        <v>631.17791671199996</v>
      </c>
      <c r="BQ1101" s="24">
        <f t="shared" si="240"/>
        <v>884.51570886700006</v>
      </c>
      <c r="BR1101" s="24">
        <f t="shared" si="237"/>
        <v>253.3377921550001</v>
      </c>
    </row>
    <row r="1102" spans="1:70" s="25" customFormat="1" ht="14.25" x14ac:dyDescent="0.2">
      <c r="A1102" s="14">
        <v>1464</v>
      </c>
      <c r="B1102" s="14"/>
      <c r="C1102" s="15" t="s">
        <v>176</v>
      </c>
      <c r="D1102" s="16">
        <v>29983</v>
      </c>
      <c r="E1102" s="15" t="s">
        <v>8731</v>
      </c>
      <c r="F1102" s="15" t="s">
        <v>8732</v>
      </c>
      <c r="G1102" s="17" t="s">
        <v>8733</v>
      </c>
      <c r="H1102" s="17" t="s">
        <v>8734</v>
      </c>
      <c r="I1102" s="17" t="s">
        <v>86</v>
      </c>
      <c r="J1102" s="15" t="s">
        <v>8735</v>
      </c>
      <c r="K1102" s="15" t="s">
        <v>1394</v>
      </c>
      <c r="L1102" s="18" t="s">
        <v>8736</v>
      </c>
      <c r="M1102" s="15" t="s">
        <v>7650</v>
      </c>
      <c r="N1102" s="15" t="s">
        <v>7651</v>
      </c>
      <c r="O1102" s="16">
        <v>510</v>
      </c>
      <c r="P1102" s="15" t="s">
        <v>118</v>
      </c>
      <c r="Q1102" s="15">
        <v>32300</v>
      </c>
      <c r="R1102" s="15">
        <v>74200</v>
      </c>
      <c r="S1102" s="15">
        <v>106500</v>
      </c>
      <c r="T1102" s="15">
        <v>0.32</v>
      </c>
      <c r="U1102" s="15" t="s">
        <v>3335</v>
      </c>
      <c r="V1102" s="15" t="s">
        <v>76</v>
      </c>
      <c r="W1102" s="16">
        <v>1</v>
      </c>
      <c r="X1102" s="16">
        <v>1</v>
      </c>
      <c r="Y1102" s="15">
        <v>14019</v>
      </c>
      <c r="Z1102" s="15">
        <v>0.32200000000000001</v>
      </c>
      <c r="AA1102" s="15" t="s">
        <v>8332</v>
      </c>
      <c r="AB1102" s="15" t="s">
        <v>8333</v>
      </c>
      <c r="AC1102" s="15">
        <v>0</v>
      </c>
      <c r="AD1102" s="26">
        <v>37278</v>
      </c>
      <c r="AE1102" s="15" t="s">
        <v>183</v>
      </c>
      <c r="AF1102" s="15" t="s">
        <v>8737</v>
      </c>
      <c r="AG1102" s="16">
        <v>1</v>
      </c>
      <c r="AH1102" s="15" t="s">
        <v>8738</v>
      </c>
      <c r="AI1102" s="15" t="s">
        <v>78</v>
      </c>
      <c r="AJ1102" s="15">
        <v>14019.4316406</v>
      </c>
      <c r="AK1102" s="15">
        <v>485.25139973</v>
      </c>
      <c r="AL1102" s="15">
        <v>3094328.7872299999</v>
      </c>
      <c r="AM1102" s="15">
        <v>1424618.5666799999</v>
      </c>
      <c r="AN1102" s="14"/>
      <c r="AO1102" s="14"/>
      <c r="AP1102" s="19">
        <v>32300</v>
      </c>
      <c r="AQ1102" s="19">
        <v>75600</v>
      </c>
      <c r="AR1102" s="19">
        <v>0</v>
      </c>
      <c r="AS1102" s="19">
        <v>300</v>
      </c>
      <c r="AT1102" s="19">
        <f t="shared" si="224"/>
        <v>108200</v>
      </c>
      <c r="AU1102" s="19">
        <v>45000</v>
      </c>
      <c r="AV1102" s="19">
        <v>3000</v>
      </c>
      <c r="AW1102" s="19">
        <v>22015</v>
      </c>
      <c r="AX1102" s="19">
        <v>0</v>
      </c>
      <c r="AY1102" s="20">
        <f t="shared" si="241"/>
        <v>70015</v>
      </c>
      <c r="AZ1102" s="19">
        <f t="shared" si="242"/>
        <v>38185</v>
      </c>
      <c r="BA1102" s="21">
        <v>1.4712000000000001</v>
      </c>
      <c r="BB1102" s="21">
        <v>2.0617000000000001</v>
      </c>
      <c r="BC1102" s="22"/>
      <c r="BD1102" s="19">
        <v>1088</v>
      </c>
      <c r="BE1102" s="19">
        <f t="shared" si="234"/>
        <v>561.77772000000004</v>
      </c>
      <c r="BF1102" s="19">
        <f t="shared" si="235"/>
        <v>787.26014500000008</v>
      </c>
      <c r="BG1102" s="23">
        <v>3.4819999999999997E-2</v>
      </c>
      <c r="BH1102" s="23">
        <f t="shared" si="236"/>
        <v>3.4819999999999997E-2</v>
      </c>
      <c r="BI1102" s="19">
        <v>19.407418658400001</v>
      </c>
      <c r="BJ1102" s="19">
        <v>27.197033066899998</v>
      </c>
      <c r="BK1102" s="19">
        <f t="shared" si="238"/>
        <v>542.3703013416</v>
      </c>
      <c r="BL1102" s="19">
        <f t="shared" si="238"/>
        <v>760.06311193310012</v>
      </c>
      <c r="BM1102" s="19">
        <v>0</v>
      </c>
      <c r="BN1102" s="19">
        <v>0</v>
      </c>
      <c r="BO1102" s="19">
        <f t="shared" si="239"/>
        <v>0</v>
      </c>
      <c r="BP1102" s="24">
        <f t="shared" si="240"/>
        <v>542.3703013416</v>
      </c>
      <c r="BQ1102" s="24">
        <f t="shared" si="240"/>
        <v>760.06311193310012</v>
      </c>
      <c r="BR1102" s="24">
        <f t="shared" si="237"/>
        <v>217.69281059150012</v>
      </c>
    </row>
    <row r="1103" spans="1:70" s="25" customFormat="1" ht="14.25" x14ac:dyDescent="0.2">
      <c r="A1103" s="14">
        <v>1465</v>
      </c>
      <c r="B1103" s="14"/>
      <c r="C1103" s="15"/>
      <c r="D1103" s="16">
        <v>24476</v>
      </c>
      <c r="E1103" s="15" t="s">
        <v>8739</v>
      </c>
      <c r="F1103" s="15" t="s">
        <v>8740</v>
      </c>
      <c r="G1103" s="17" t="s">
        <v>8741</v>
      </c>
      <c r="H1103" s="17" t="s">
        <v>8742</v>
      </c>
      <c r="I1103" s="17" t="s">
        <v>86</v>
      </c>
      <c r="J1103" s="15" t="s">
        <v>8743</v>
      </c>
      <c r="K1103" s="15" t="s">
        <v>2681</v>
      </c>
      <c r="L1103" s="18" t="s">
        <v>8744</v>
      </c>
      <c r="M1103" s="15" t="s">
        <v>7650</v>
      </c>
      <c r="N1103" s="15" t="s">
        <v>7651</v>
      </c>
      <c r="O1103" s="16">
        <v>510</v>
      </c>
      <c r="P1103" s="15" t="s">
        <v>118</v>
      </c>
      <c r="Q1103" s="15">
        <v>50600</v>
      </c>
      <c r="R1103" s="15">
        <v>100100</v>
      </c>
      <c r="S1103" s="15">
        <v>150700</v>
      </c>
      <c r="T1103" s="15">
        <v>0.36</v>
      </c>
      <c r="U1103" s="15" t="s">
        <v>3335</v>
      </c>
      <c r="V1103" s="15" t="s">
        <v>76</v>
      </c>
      <c r="W1103" s="16">
        <v>1</v>
      </c>
      <c r="X1103" s="16">
        <v>1</v>
      </c>
      <c r="Y1103" s="15">
        <v>15493</v>
      </c>
      <c r="Z1103" s="15">
        <v>0.35599999999999998</v>
      </c>
      <c r="AA1103" s="15" t="s">
        <v>8332</v>
      </c>
      <c r="AB1103" s="15" t="s">
        <v>8333</v>
      </c>
      <c r="AC1103" s="15">
        <v>112000</v>
      </c>
      <c r="AD1103" s="26">
        <v>41204</v>
      </c>
      <c r="AE1103" s="15" t="s">
        <v>874</v>
      </c>
      <c r="AF1103" s="15" t="s">
        <v>8745</v>
      </c>
      <c r="AG1103" s="16">
        <v>1</v>
      </c>
      <c r="AH1103" s="15" t="s">
        <v>8746</v>
      </c>
      <c r="AI1103" s="15" t="s">
        <v>78</v>
      </c>
      <c r="AJ1103" s="15">
        <v>15492.5058594</v>
      </c>
      <c r="AK1103" s="15">
        <v>499.01839725899998</v>
      </c>
      <c r="AL1103" s="15">
        <v>3094323.92674</v>
      </c>
      <c r="AM1103" s="15">
        <v>1424498.6216599999</v>
      </c>
      <c r="AN1103" s="14"/>
      <c r="AO1103" s="14"/>
      <c r="AP1103" s="19">
        <v>50600</v>
      </c>
      <c r="AQ1103" s="19">
        <v>102500</v>
      </c>
      <c r="AR1103" s="19">
        <v>0</v>
      </c>
      <c r="AS1103" s="19">
        <v>0</v>
      </c>
      <c r="AT1103" s="19">
        <f t="shared" si="224"/>
        <v>153100</v>
      </c>
      <c r="AU1103" s="19">
        <v>45000</v>
      </c>
      <c r="AV1103" s="19">
        <v>0</v>
      </c>
      <c r="AW1103" s="19">
        <v>37835</v>
      </c>
      <c r="AX1103" s="19">
        <v>0</v>
      </c>
      <c r="AY1103" s="20">
        <f t="shared" si="241"/>
        <v>82835</v>
      </c>
      <c r="AZ1103" s="19">
        <f t="shared" si="242"/>
        <v>70265</v>
      </c>
      <c r="BA1103" s="21">
        <v>1.4712000000000001</v>
      </c>
      <c r="BB1103" s="21">
        <v>2.0617000000000001</v>
      </c>
      <c r="BC1103" s="22"/>
      <c r="BD1103" s="19">
        <v>1531</v>
      </c>
      <c r="BE1103" s="19">
        <f t="shared" si="234"/>
        <v>1033.7386799999999</v>
      </c>
      <c r="BF1103" s="19">
        <f t="shared" si="235"/>
        <v>1448.653505</v>
      </c>
      <c r="BG1103" s="23">
        <v>3.4819999999999997E-2</v>
      </c>
      <c r="BH1103" s="23">
        <f t="shared" si="236"/>
        <v>3.4819999999999997E-2</v>
      </c>
      <c r="BI1103" s="19">
        <v>35.994780837599997</v>
      </c>
      <c r="BJ1103" s="19">
        <v>50.442115044099992</v>
      </c>
      <c r="BK1103" s="19">
        <f t="shared" si="238"/>
        <v>997.74389916239988</v>
      </c>
      <c r="BL1103" s="19">
        <f t="shared" si="238"/>
        <v>1398.2113899558999</v>
      </c>
      <c r="BM1103" s="19">
        <v>0</v>
      </c>
      <c r="BN1103" s="19">
        <v>0</v>
      </c>
      <c r="BO1103" s="19">
        <f t="shared" si="239"/>
        <v>0</v>
      </c>
      <c r="BP1103" s="24">
        <f t="shared" si="240"/>
        <v>997.74389916239988</v>
      </c>
      <c r="BQ1103" s="24">
        <f t="shared" si="240"/>
        <v>1398.2113899558999</v>
      </c>
      <c r="BR1103" s="24">
        <f t="shared" si="237"/>
        <v>400.46749079350002</v>
      </c>
    </row>
    <row r="1104" spans="1:70" s="25" customFormat="1" ht="14.25" x14ac:dyDescent="0.2">
      <c r="A1104" s="14">
        <v>1466</v>
      </c>
      <c r="B1104" s="14"/>
      <c r="C1104" s="15" t="s">
        <v>907</v>
      </c>
      <c r="D1104" s="16">
        <v>20810</v>
      </c>
      <c r="E1104" s="15" t="s">
        <v>8747</v>
      </c>
      <c r="F1104" s="15" t="s">
        <v>8748</v>
      </c>
      <c r="G1104" s="17" t="s">
        <v>8749</v>
      </c>
      <c r="H1104" s="17" t="s">
        <v>8750</v>
      </c>
      <c r="I1104" s="17" t="s">
        <v>86</v>
      </c>
      <c r="J1104" s="15" t="s">
        <v>8751</v>
      </c>
      <c r="K1104" s="15" t="s">
        <v>8752</v>
      </c>
      <c r="L1104" s="18" t="s">
        <v>8753</v>
      </c>
      <c r="M1104" s="15" t="s">
        <v>7650</v>
      </c>
      <c r="N1104" s="15" t="s">
        <v>7651</v>
      </c>
      <c r="O1104" s="16">
        <v>510</v>
      </c>
      <c r="P1104" s="15" t="s">
        <v>118</v>
      </c>
      <c r="Q1104" s="15">
        <v>27800</v>
      </c>
      <c r="R1104" s="15">
        <v>88000</v>
      </c>
      <c r="S1104" s="15">
        <v>115800</v>
      </c>
      <c r="T1104" s="15">
        <v>0.26</v>
      </c>
      <c r="U1104" s="15" t="s">
        <v>3335</v>
      </c>
      <c r="V1104" s="15" t="s">
        <v>76</v>
      </c>
      <c r="W1104" s="16">
        <v>1</v>
      </c>
      <c r="X1104" s="16">
        <v>1</v>
      </c>
      <c r="Y1104" s="15">
        <v>10367</v>
      </c>
      <c r="Z1104" s="15">
        <v>0.23799999999999999</v>
      </c>
      <c r="AA1104" s="15" t="s">
        <v>8548</v>
      </c>
      <c r="AB1104" s="15" t="s">
        <v>8549</v>
      </c>
      <c r="AC1104" s="15">
        <v>94000</v>
      </c>
      <c r="AD1104" s="26">
        <v>37656</v>
      </c>
      <c r="AE1104" s="15" t="s">
        <v>147</v>
      </c>
      <c r="AF1104" s="15" t="s">
        <v>8754</v>
      </c>
      <c r="AG1104" s="16">
        <v>1</v>
      </c>
      <c r="AH1104" s="15" t="s">
        <v>8755</v>
      </c>
      <c r="AI1104" s="15" t="s">
        <v>78</v>
      </c>
      <c r="AJ1104" s="15">
        <v>10367.3662109</v>
      </c>
      <c r="AK1104" s="15">
        <v>416.436994422</v>
      </c>
      <c r="AL1104" s="15">
        <v>3094214.2351000002</v>
      </c>
      <c r="AM1104" s="15">
        <v>1424495.9071800001</v>
      </c>
      <c r="AN1104" s="14"/>
      <c r="AO1104" s="14"/>
      <c r="AP1104" s="19">
        <v>27800</v>
      </c>
      <c r="AQ1104" s="19">
        <v>90000</v>
      </c>
      <c r="AR1104" s="19">
        <v>0</v>
      </c>
      <c r="AS1104" s="19">
        <v>0</v>
      </c>
      <c r="AT1104" s="19">
        <f t="shared" si="224"/>
        <v>117800</v>
      </c>
      <c r="AU1104" s="19">
        <v>45000</v>
      </c>
      <c r="AV1104" s="19">
        <v>3000</v>
      </c>
      <c r="AW1104" s="19">
        <v>25480</v>
      </c>
      <c r="AX1104" s="19">
        <v>0</v>
      </c>
      <c r="AY1104" s="20">
        <f t="shared" si="241"/>
        <v>73480</v>
      </c>
      <c r="AZ1104" s="19">
        <f t="shared" si="242"/>
        <v>44320</v>
      </c>
      <c r="BA1104" s="21">
        <v>1.4712000000000001</v>
      </c>
      <c r="BB1104" s="21">
        <v>2.0617000000000001</v>
      </c>
      <c r="BC1104" s="22"/>
      <c r="BD1104" s="19">
        <v>1178</v>
      </c>
      <c r="BE1104" s="19">
        <f t="shared" si="234"/>
        <v>652.03584000000001</v>
      </c>
      <c r="BF1104" s="19">
        <f t="shared" si="235"/>
        <v>913.74544000000003</v>
      </c>
      <c r="BG1104" s="23">
        <v>3.4819999999999997E-2</v>
      </c>
      <c r="BH1104" s="23">
        <f t="shared" si="236"/>
        <v>3.4819999999999997E-2</v>
      </c>
      <c r="BI1104" s="19">
        <v>22.703887948799998</v>
      </c>
      <c r="BJ1104" s="19">
        <v>31.816616220799997</v>
      </c>
      <c r="BK1104" s="19">
        <f t="shared" si="238"/>
        <v>629.33195205120001</v>
      </c>
      <c r="BL1104" s="19">
        <f t="shared" si="238"/>
        <v>881.9288237792</v>
      </c>
      <c r="BM1104" s="19">
        <v>0</v>
      </c>
      <c r="BN1104" s="19">
        <v>0</v>
      </c>
      <c r="BO1104" s="19">
        <f t="shared" si="239"/>
        <v>0</v>
      </c>
      <c r="BP1104" s="24">
        <f t="shared" si="240"/>
        <v>629.33195205120001</v>
      </c>
      <c r="BQ1104" s="24">
        <f t="shared" si="240"/>
        <v>881.9288237792</v>
      </c>
      <c r="BR1104" s="24">
        <f t="shared" si="237"/>
        <v>252.596871728</v>
      </c>
    </row>
    <row r="1105" spans="1:71" s="25" customFormat="1" ht="14.25" x14ac:dyDescent="0.2">
      <c r="A1105" s="14">
        <v>1467</v>
      </c>
      <c r="B1105" s="14"/>
      <c r="C1105" s="15"/>
      <c r="D1105" s="16">
        <v>35371</v>
      </c>
      <c r="E1105" s="15" t="s">
        <v>8756</v>
      </c>
      <c r="F1105" s="15" t="s">
        <v>8757</v>
      </c>
      <c r="G1105" s="17" t="s">
        <v>8758</v>
      </c>
      <c r="H1105" s="17" t="s">
        <v>8759</v>
      </c>
      <c r="I1105" s="17" t="s">
        <v>86</v>
      </c>
      <c r="J1105" s="15" t="s">
        <v>8760</v>
      </c>
      <c r="K1105" s="15" t="s">
        <v>86</v>
      </c>
      <c r="L1105" s="18" t="s">
        <v>8761</v>
      </c>
      <c r="M1105" s="15" t="s">
        <v>7650</v>
      </c>
      <c r="N1105" s="15" t="s">
        <v>7651</v>
      </c>
      <c r="O1105" s="16">
        <v>520</v>
      </c>
      <c r="P1105" s="15" t="s">
        <v>1859</v>
      </c>
      <c r="Q1105" s="15">
        <v>44900</v>
      </c>
      <c r="R1105" s="15">
        <v>107500</v>
      </c>
      <c r="S1105" s="15">
        <v>152400</v>
      </c>
      <c r="T1105" s="15">
        <v>0.32</v>
      </c>
      <c r="U1105" s="15" t="s">
        <v>3335</v>
      </c>
      <c r="V1105" s="15" t="s">
        <v>76</v>
      </c>
      <c r="W1105" s="16">
        <v>1</v>
      </c>
      <c r="X1105" s="16">
        <v>0</v>
      </c>
      <c r="Y1105" s="15">
        <v>14693</v>
      </c>
      <c r="Z1105" s="15">
        <v>0.33700000000000002</v>
      </c>
      <c r="AA1105" s="15" t="s">
        <v>8548</v>
      </c>
      <c r="AB1105" s="15" t="s">
        <v>8549</v>
      </c>
      <c r="AC1105" s="15">
        <v>0</v>
      </c>
      <c r="AD1105" s="15"/>
      <c r="AE1105" s="15" t="s">
        <v>222</v>
      </c>
      <c r="AF1105" s="15" t="s">
        <v>8762</v>
      </c>
      <c r="AG1105" s="16">
        <v>1</v>
      </c>
      <c r="AH1105" s="15" t="s">
        <v>8763</v>
      </c>
      <c r="AI1105" s="15" t="s">
        <v>78</v>
      </c>
      <c r="AJ1105" s="15">
        <v>14693.09375</v>
      </c>
      <c r="AK1105" s="15">
        <v>507.07601140499997</v>
      </c>
      <c r="AL1105" s="15">
        <v>3094113.4668999999</v>
      </c>
      <c r="AM1105" s="15">
        <v>1424481.1497500001</v>
      </c>
      <c r="AN1105" s="14"/>
      <c r="AO1105" s="14"/>
      <c r="AP1105" s="19">
        <v>44900</v>
      </c>
      <c r="AQ1105" s="19">
        <v>55000</v>
      </c>
      <c r="AR1105" s="19">
        <v>0</v>
      </c>
      <c r="AS1105" s="19">
        <v>55000</v>
      </c>
      <c r="AT1105" s="19">
        <f t="shared" si="224"/>
        <v>154900</v>
      </c>
      <c r="AU1105" s="19">
        <v>45000</v>
      </c>
      <c r="AV1105" s="19">
        <v>3000</v>
      </c>
      <c r="AW1105" s="19">
        <v>19215</v>
      </c>
      <c r="AX1105" s="19">
        <v>0</v>
      </c>
      <c r="AY1105" s="20">
        <f t="shared" si="241"/>
        <v>67215</v>
      </c>
      <c r="AZ1105" s="19">
        <f t="shared" si="242"/>
        <v>87685</v>
      </c>
      <c r="BA1105" s="21">
        <v>1.4712000000000001</v>
      </c>
      <c r="BB1105" s="21">
        <v>2.0617000000000001</v>
      </c>
      <c r="BC1105" s="22"/>
      <c r="BD1105" s="19">
        <v>2099</v>
      </c>
      <c r="BE1105" s="19">
        <f t="shared" si="234"/>
        <v>1290.0217200000002</v>
      </c>
      <c r="BF1105" s="19">
        <f t="shared" si="235"/>
        <v>1807.8016450000002</v>
      </c>
      <c r="BG1105" s="23">
        <v>3.4819999999999997E-2</v>
      </c>
      <c r="BH1105" s="23">
        <f t="shared" si="236"/>
        <v>3.4819999999999997E-2</v>
      </c>
      <c r="BI1105" s="19">
        <v>16.743605090399999</v>
      </c>
      <c r="BJ1105" s="19">
        <v>23.4640365789</v>
      </c>
      <c r="BK1105" s="19">
        <f t="shared" si="238"/>
        <v>1273.2781149096002</v>
      </c>
      <c r="BL1105" s="19">
        <f t="shared" si="238"/>
        <v>1784.3376084211002</v>
      </c>
      <c r="BM1105" s="19">
        <v>0</v>
      </c>
      <c r="BN1105" s="19">
        <v>33.934999999999945</v>
      </c>
      <c r="BO1105" s="19">
        <f t="shared" si="239"/>
        <v>33.934999999999945</v>
      </c>
      <c r="BP1105" s="24">
        <f t="shared" si="240"/>
        <v>1273.2781149096002</v>
      </c>
      <c r="BQ1105" s="24">
        <f t="shared" si="240"/>
        <v>1750.4026084211002</v>
      </c>
      <c r="BR1105" s="24">
        <f t="shared" si="237"/>
        <v>477.12449351150008</v>
      </c>
    </row>
    <row r="1106" spans="1:71" s="25" customFormat="1" ht="14.25" x14ac:dyDescent="0.2">
      <c r="A1106" s="14">
        <v>1468</v>
      </c>
      <c r="B1106" s="14"/>
      <c r="C1106" s="15" t="s">
        <v>907</v>
      </c>
      <c r="D1106" s="16">
        <v>1098</v>
      </c>
      <c r="E1106" s="15" t="s">
        <v>8764</v>
      </c>
      <c r="F1106" s="15" t="s">
        <v>8765</v>
      </c>
      <c r="G1106" s="17" t="s">
        <v>8766</v>
      </c>
      <c r="H1106" s="17" t="s">
        <v>8767</v>
      </c>
      <c r="I1106" s="17" t="s">
        <v>86</v>
      </c>
      <c r="J1106" s="15" t="s">
        <v>8768</v>
      </c>
      <c r="K1106" s="15" t="s">
        <v>350</v>
      </c>
      <c r="L1106" s="18" t="s">
        <v>8769</v>
      </c>
      <c r="M1106" s="15" t="s">
        <v>7650</v>
      </c>
      <c r="N1106" s="15" t="s">
        <v>7651</v>
      </c>
      <c r="O1106" s="16">
        <v>520</v>
      </c>
      <c r="P1106" s="15" t="s">
        <v>1859</v>
      </c>
      <c r="Q1106" s="15">
        <v>30500</v>
      </c>
      <c r="R1106" s="15">
        <v>98100</v>
      </c>
      <c r="S1106" s="15">
        <v>128600</v>
      </c>
      <c r="T1106" s="15">
        <v>0.46</v>
      </c>
      <c r="U1106" s="15" t="s">
        <v>3335</v>
      </c>
      <c r="V1106" s="15" t="s">
        <v>76</v>
      </c>
      <c r="W1106" s="16">
        <v>1</v>
      </c>
      <c r="X1106" s="16">
        <v>0</v>
      </c>
      <c r="Y1106" s="15">
        <v>18128</v>
      </c>
      <c r="Z1106" s="15">
        <v>0.41599999999999998</v>
      </c>
      <c r="AA1106" s="15" t="s">
        <v>8548</v>
      </c>
      <c r="AB1106" s="15" t="s">
        <v>8549</v>
      </c>
      <c r="AC1106" s="15">
        <v>0</v>
      </c>
      <c r="AD1106" s="15"/>
      <c r="AE1106" s="15" t="s">
        <v>1056</v>
      </c>
      <c r="AF1106" s="15" t="s">
        <v>8770</v>
      </c>
      <c r="AG1106" s="16">
        <v>1</v>
      </c>
      <c r="AH1106" s="15" t="s">
        <v>8771</v>
      </c>
      <c r="AI1106" s="15" t="s">
        <v>78</v>
      </c>
      <c r="AJ1106" s="15">
        <v>18127.7587891</v>
      </c>
      <c r="AK1106" s="15">
        <v>553.39912469900003</v>
      </c>
      <c r="AL1106" s="15">
        <v>3094000.4324500002</v>
      </c>
      <c r="AM1106" s="15">
        <v>1424412.20233</v>
      </c>
      <c r="AN1106" s="14"/>
      <c r="AO1106" s="14"/>
      <c r="AP1106" s="19">
        <v>0</v>
      </c>
      <c r="AQ1106" s="19">
        <v>0</v>
      </c>
      <c r="AR1106" s="19">
        <v>30500</v>
      </c>
      <c r="AS1106" s="19">
        <v>92700</v>
      </c>
      <c r="AT1106" s="19">
        <f t="shared" si="224"/>
        <v>123200</v>
      </c>
      <c r="AU1106" s="19">
        <v>0</v>
      </c>
      <c r="AV1106" s="19">
        <v>0</v>
      </c>
      <c r="AW1106" s="19">
        <v>0</v>
      </c>
      <c r="AX1106" s="19">
        <v>0</v>
      </c>
      <c r="AY1106" s="20">
        <f t="shared" si="241"/>
        <v>0</v>
      </c>
      <c r="AZ1106" s="19">
        <f t="shared" si="242"/>
        <v>123200</v>
      </c>
      <c r="BA1106" s="21">
        <v>1.4712000000000001</v>
      </c>
      <c r="BB1106" s="21">
        <v>2.0617000000000001</v>
      </c>
      <c r="BC1106" s="22"/>
      <c r="BD1106" s="19">
        <v>2464</v>
      </c>
      <c r="BE1106" s="19">
        <f t="shared" si="234"/>
        <v>1812.5184000000002</v>
      </c>
      <c r="BF1106" s="19">
        <f t="shared" si="235"/>
        <v>2540.0144</v>
      </c>
      <c r="BG1106" s="23">
        <v>3.4819999999999997E-2</v>
      </c>
      <c r="BH1106" s="23">
        <f t="shared" si="236"/>
        <v>3.4819999999999997E-2</v>
      </c>
      <c r="BI1106" s="19">
        <v>0</v>
      </c>
      <c r="BJ1106" s="19">
        <v>0</v>
      </c>
      <c r="BK1106" s="19">
        <f t="shared" si="238"/>
        <v>1812.5184000000002</v>
      </c>
      <c r="BL1106" s="19">
        <f t="shared" si="238"/>
        <v>2540.0144</v>
      </c>
      <c r="BM1106" s="19">
        <v>0</v>
      </c>
      <c r="BN1106" s="19">
        <v>76.014400000000023</v>
      </c>
      <c r="BO1106" s="19">
        <f t="shared" si="239"/>
        <v>76.014400000000023</v>
      </c>
      <c r="BP1106" s="24">
        <f t="shared" si="240"/>
        <v>1812.5184000000002</v>
      </c>
      <c r="BQ1106" s="24">
        <f t="shared" si="240"/>
        <v>2464</v>
      </c>
      <c r="BR1106" s="24">
        <f t="shared" si="237"/>
        <v>651.48159999999984</v>
      </c>
    </row>
    <row r="1107" spans="1:71" s="25" customFormat="1" ht="14.25" x14ac:dyDescent="0.2">
      <c r="A1107" s="14">
        <v>1469</v>
      </c>
      <c r="B1107" s="14"/>
      <c r="C1107" s="15" t="s">
        <v>8772</v>
      </c>
      <c r="D1107" s="16">
        <v>31933</v>
      </c>
      <c r="E1107" s="15" t="s">
        <v>8773</v>
      </c>
      <c r="F1107" s="15" t="s">
        <v>8772</v>
      </c>
      <c r="G1107" s="17" t="s">
        <v>8774</v>
      </c>
      <c r="H1107" s="17" t="s">
        <v>8775</v>
      </c>
      <c r="I1107" s="17" t="s">
        <v>86</v>
      </c>
      <c r="J1107" s="15" t="s">
        <v>8776</v>
      </c>
      <c r="K1107" s="15" t="s">
        <v>391</v>
      </c>
      <c r="L1107" s="18" t="s">
        <v>8777</v>
      </c>
      <c r="M1107" s="15" t="s">
        <v>7650</v>
      </c>
      <c r="N1107" s="15" t="s">
        <v>7651</v>
      </c>
      <c r="O1107" s="16">
        <v>510</v>
      </c>
      <c r="P1107" s="15" t="s">
        <v>118</v>
      </c>
      <c r="Q1107" s="15">
        <v>34800</v>
      </c>
      <c r="R1107" s="15">
        <v>97800</v>
      </c>
      <c r="S1107" s="15">
        <v>132600</v>
      </c>
      <c r="T1107" s="15">
        <v>0.25</v>
      </c>
      <c r="U1107" s="15" t="s">
        <v>3335</v>
      </c>
      <c r="V1107" s="15" t="s">
        <v>76</v>
      </c>
      <c r="W1107" s="16">
        <v>1</v>
      </c>
      <c r="X1107" s="16">
        <v>1</v>
      </c>
      <c r="Y1107" s="15">
        <v>12042</v>
      </c>
      <c r="Z1107" s="15">
        <v>0.27600000000000002</v>
      </c>
      <c r="AA1107" s="15" t="s">
        <v>8548</v>
      </c>
      <c r="AB1107" s="15" t="s">
        <v>8549</v>
      </c>
      <c r="AC1107" s="15">
        <v>138900</v>
      </c>
      <c r="AD1107" s="26">
        <v>41926</v>
      </c>
      <c r="AE1107" s="15" t="s">
        <v>137</v>
      </c>
      <c r="AF1107" s="15" t="s">
        <v>8778</v>
      </c>
      <c r="AG1107" s="16">
        <v>1</v>
      </c>
      <c r="AH1107" s="15" t="s">
        <v>8779</v>
      </c>
      <c r="AI1107" s="15" t="s">
        <v>78</v>
      </c>
      <c r="AJ1107" s="15">
        <v>12041.8349609</v>
      </c>
      <c r="AK1107" s="15">
        <v>449.67050703799998</v>
      </c>
      <c r="AL1107" s="15">
        <v>3093974.0606999998</v>
      </c>
      <c r="AM1107" s="15">
        <v>1424519.8891199999</v>
      </c>
      <c r="AN1107" s="14"/>
      <c r="AO1107" s="14"/>
      <c r="AP1107" s="19">
        <v>0</v>
      </c>
      <c r="AQ1107" s="19">
        <v>0</v>
      </c>
      <c r="AR1107" s="19">
        <v>34800</v>
      </c>
      <c r="AS1107" s="19">
        <v>92400</v>
      </c>
      <c r="AT1107" s="19">
        <f t="shared" si="224"/>
        <v>127200</v>
      </c>
      <c r="AU1107" s="19">
        <v>0</v>
      </c>
      <c r="AV1107" s="19">
        <v>0</v>
      </c>
      <c r="AW1107" s="19">
        <v>0</v>
      </c>
      <c r="AX1107" s="19">
        <v>0</v>
      </c>
      <c r="AY1107" s="20">
        <f t="shared" si="241"/>
        <v>0</v>
      </c>
      <c r="AZ1107" s="19">
        <f t="shared" si="242"/>
        <v>127200</v>
      </c>
      <c r="BA1107" s="21">
        <v>1.4712000000000001</v>
      </c>
      <c r="BB1107" s="21">
        <v>2.0617000000000001</v>
      </c>
      <c r="BC1107" s="22"/>
      <c r="BD1107" s="19">
        <v>2544</v>
      </c>
      <c r="BE1107" s="19">
        <f t="shared" si="234"/>
        <v>1871.3664000000001</v>
      </c>
      <c r="BF1107" s="19">
        <f t="shared" si="235"/>
        <v>2622.4824000000003</v>
      </c>
      <c r="BG1107" s="23">
        <v>3.4819999999999997E-2</v>
      </c>
      <c r="BH1107" s="23">
        <f t="shared" si="236"/>
        <v>3.4819999999999997E-2</v>
      </c>
      <c r="BI1107" s="19">
        <v>0</v>
      </c>
      <c r="BJ1107" s="19">
        <v>0</v>
      </c>
      <c r="BK1107" s="19">
        <f t="shared" si="238"/>
        <v>1871.3664000000001</v>
      </c>
      <c r="BL1107" s="19">
        <f t="shared" si="238"/>
        <v>2622.4824000000003</v>
      </c>
      <c r="BM1107" s="19">
        <v>0</v>
      </c>
      <c r="BN1107" s="19">
        <v>78.482400000000325</v>
      </c>
      <c r="BO1107" s="19">
        <f t="shared" si="239"/>
        <v>78.482400000000325</v>
      </c>
      <c r="BP1107" s="24">
        <f t="shared" si="240"/>
        <v>1871.3664000000001</v>
      </c>
      <c r="BQ1107" s="24">
        <f t="shared" si="240"/>
        <v>2544</v>
      </c>
      <c r="BR1107" s="24">
        <f t="shared" si="237"/>
        <v>672.63359999999989</v>
      </c>
    </row>
    <row r="1108" spans="1:71" s="25" customFormat="1" ht="14.25" x14ac:dyDescent="0.2">
      <c r="A1108" s="14">
        <v>1470</v>
      </c>
      <c r="B1108" s="14"/>
      <c r="C1108" s="15"/>
      <c r="D1108" s="16">
        <v>28609</v>
      </c>
      <c r="E1108" s="15" t="s">
        <v>8780</v>
      </c>
      <c r="F1108" s="15" t="s">
        <v>8781</v>
      </c>
      <c r="G1108" s="17" t="s">
        <v>8782</v>
      </c>
      <c r="H1108" s="17" t="s">
        <v>8783</v>
      </c>
      <c r="I1108" s="17" t="s">
        <v>86</v>
      </c>
      <c r="J1108" s="15" t="s">
        <v>8784</v>
      </c>
      <c r="K1108" s="15" t="s">
        <v>2876</v>
      </c>
      <c r="L1108" s="18" t="s">
        <v>8785</v>
      </c>
      <c r="M1108" s="15" t="s">
        <v>7650</v>
      </c>
      <c r="N1108" s="15" t="s">
        <v>7651</v>
      </c>
      <c r="O1108" s="16">
        <v>510</v>
      </c>
      <c r="P1108" s="15" t="s">
        <v>118</v>
      </c>
      <c r="Q1108" s="15">
        <v>36400</v>
      </c>
      <c r="R1108" s="15">
        <v>75500</v>
      </c>
      <c r="S1108" s="15">
        <v>111900</v>
      </c>
      <c r="T1108" s="15">
        <v>0.25</v>
      </c>
      <c r="U1108" s="15" t="s">
        <v>3335</v>
      </c>
      <c r="V1108" s="15" t="s">
        <v>76</v>
      </c>
      <c r="W1108" s="16">
        <v>1</v>
      </c>
      <c r="X1108" s="16">
        <v>1</v>
      </c>
      <c r="Y1108" s="15">
        <v>10336</v>
      </c>
      <c r="Z1108" s="15">
        <v>0.23699999999999999</v>
      </c>
      <c r="AA1108" s="15" t="s">
        <v>8548</v>
      </c>
      <c r="AB1108" s="15" t="s">
        <v>8549</v>
      </c>
      <c r="AC1108" s="15">
        <v>65250</v>
      </c>
      <c r="AD1108" s="26">
        <v>42349</v>
      </c>
      <c r="AE1108" s="15" t="s">
        <v>119</v>
      </c>
      <c r="AF1108" s="15" t="s">
        <v>119</v>
      </c>
      <c r="AG1108" s="16">
        <v>1</v>
      </c>
      <c r="AH1108" s="15" t="s">
        <v>8786</v>
      </c>
      <c r="AI1108" s="15" t="s">
        <v>78</v>
      </c>
      <c r="AJ1108" s="15">
        <v>10335.7583008</v>
      </c>
      <c r="AK1108" s="15">
        <v>411.65622469599998</v>
      </c>
      <c r="AL1108" s="15">
        <v>3093945.5605299999</v>
      </c>
      <c r="AM1108" s="15">
        <v>1424605.99122</v>
      </c>
      <c r="AN1108" s="14"/>
      <c r="AO1108" s="14"/>
      <c r="AP1108" s="19">
        <v>0</v>
      </c>
      <c r="AQ1108" s="19">
        <v>0</v>
      </c>
      <c r="AR1108" s="19">
        <v>36400</v>
      </c>
      <c r="AS1108" s="19">
        <v>77300</v>
      </c>
      <c r="AT1108" s="19">
        <f t="shared" si="224"/>
        <v>113700</v>
      </c>
      <c r="AU1108" s="19">
        <v>0</v>
      </c>
      <c r="AV1108" s="19">
        <v>0</v>
      </c>
      <c r="AW1108" s="19">
        <v>0</v>
      </c>
      <c r="AX1108" s="19">
        <v>0</v>
      </c>
      <c r="AY1108" s="20">
        <f t="shared" si="241"/>
        <v>0</v>
      </c>
      <c r="AZ1108" s="19">
        <f t="shared" si="242"/>
        <v>113700</v>
      </c>
      <c r="BA1108" s="21">
        <v>1.4712000000000001</v>
      </c>
      <c r="BB1108" s="21">
        <v>2.0617000000000001</v>
      </c>
      <c r="BC1108" s="22"/>
      <c r="BD1108" s="19">
        <v>2274</v>
      </c>
      <c r="BE1108" s="19">
        <f t="shared" ref="BE1108:BE1171" si="243">(AZ1108/100)*BA1108</f>
        <v>1672.7544</v>
      </c>
      <c r="BF1108" s="19">
        <f t="shared" ref="BF1108:BF1171" si="244">(AZ1108/100)*BB1108</f>
        <v>2344.1529</v>
      </c>
      <c r="BG1108" s="23">
        <v>3.4819999999999997E-2</v>
      </c>
      <c r="BH1108" s="23">
        <f t="shared" ref="BH1108:BH1171" si="245">BG1108</f>
        <v>3.4819999999999997E-2</v>
      </c>
      <c r="BI1108" s="19">
        <v>0</v>
      </c>
      <c r="BJ1108" s="19">
        <v>0</v>
      </c>
      <c r="BK1108" s="19">
        <f t="shared" si="238"/>
        <v>1672.7544</v>
      </c>
      <c r="BL1108" s="19">
        <f t="shared" si="238"/>
        <v>2344.1529</v>
      </c>
      <c r="BM1108" s="19">
        <v>0</v>
      </c>
      <c r="BN1108" s="19">
        <v>70.152900000000045</v>
      </c>
      <c r="BO1108" s="19">
        <f t="shared" si="239"/>
        <v>70.152900000000045</v>
      </c>
      <c r="BP1108" s="24">
        <f t="shared" si="240"/>
        <v>1672.7544</v>
      </c>
      <c r="BQ1108" s="24">
        <f t="shared" si="240"/>
        <v>2274</v>
      </c>
      <c r="BR1108" s="24">
        <f t="shared" ref="BR1108:BR1171" si="246">BQ1108-BP1108</f>
        <v>601.24559999999997</v>
      </c>
    </row>
    <row r="1109" spans="1:71" s="25" customFormat="1" ht="14.25" x14ac:dyDescent="0.2">
      <c r="A1109" s="14">
        <v>1471</v>
      </c>
      <c r="B1109" s="14"/>
      <c r="C1109" s="15"/>
      <c r="D1109" s="16">
        <v>33175</v>
      </c>
      <c r="E1109" s="15" t="s">
        <v>8787</v>
      </c>
      <c r="F1109" s="15" t="s">
        <v>8788</v>
      </c>
      <c r="G1109" s="17" t="s">
        <v>8789</v>
      </c>
      <c r="H1109" s="17" t="s">
        <v>8790</v>
      </c>
      <c r="I1109" s="17" t="s">
        <v>86</v>
      </c>
      <c r="J1109" s="15" t="s">
        <v>8791</v>
      </c>
      <c r="K1109" s="15" t="s">
        <v>8792</v>
      </c>
      <c r="L1109" s="18" t="s">
        <v>8793</v>
      </c>
      <c r="M1109" s="15" t="s">
        <v>7650</v>
      </c>
      <c r="N1109" s="15" t="s">
        <v>7651</v>
      </c>
      <c r="O1109" s="16">
        <v>510</v>
      </c>
      <c r="P1109" s="15" t="s">
        <v>118</v>
      </c>
      <c r="Q1109" s="15">
        <v>36100</v>
      </c>
      <c r="R1109" s="15">
        <v>72100</v>
      </c>
      <c r="S1109" s="15">
        <v>108200</v>
      </c>
      <c r="T1109" s="15">
        <v>0.24</v>
      </c>
      <c r="U1109" s="15" t="s">
        <v>3335</v>
      </c>
      <c r="V1109" s="15" t="s">
        <v>76</v>
      </c>
      <c r="W1109" s="16">
        <v>1</v>
      </c>
      <c r="X1109" s="16">
        <v>1</v>
      </c>
      <c r="Y1109" s="15">
        <v>9357</v>
      </c>
      <c r="Z1109" s="15">
        <v>0.215</v>
      </c>
      <c r="AA1109" s="15" t="s">
        <v>8548</v>
      </c>
      <c r="AB1109" s="15" t="s">
        <v>8549</v>
      </c>
      <c r="AC1109" s="15">
        <v>116500</v>
      </c>
      <c r="AD1109" s="26">
        <v>41918</v>
      </c>
      <c r="AE1109" s="15" t="s">
        <v>119</v>
      </c>
      <c r="AF1109" s="15" t="s">
        <v>119</v>
      </c>
      <c r="AG1109" s="16">
        <v>1</v>
      </c>
      <c r="AH1109" s="15" t="s">
        <v>8794</v>
      </c>
      <c r="AI1109" s="15" t="s">
        <v>78</v>
      </c>
      <c r="AJ1109" s="15">
        <v>9356.8901367199996</v>
      </c>
      <c r="AK1109" s="15">
        <v>392.89319264</v>
      </c>
      <c r="AL1109" s="15">
        <v>3093920.69135</v>
      </c>
      <c r="AM1109" s="15">
        <v>1424688.50954</v>
      </c>
      <c r="AN1109" s="14"/>
      <c r="AO1109" s="14"/>
      <c r="AP1109" s="19">
        <v>36100</v>
      </c>
      <c r="AQ1109" s="19">
        <v>68100</v>
      </c>
      <c r="AR1109" s="19">
        <v>0</v>
      </c>
      <c r="AS1109" s="19">
        <v>0</v>
      </c>
      <c r="AT1109" s="19">
        <f t="shared" si="224"/>
        <v>104200</v>
      </c>
      <c r="AU1109" s="19">
        <v>45000</v>
      </c>
      <c r="AV1109" s="19">
        <v>3000</v>
      </c>
      <c r="AW1109" s="19">
        <v>20720</v>
      </c>
      <c r="AX1109" s="19">
        <v>0</v>
      </c>
      <c r="AY1109" s="20">
        <f t="shared" si="241"/>
        <v>68720</v>
      </c>
      <c r="AZ1109" s="19">
        <f t="shared" si="242"/>
        <v>35480</v>
      </c>
      <c r="BA1109" s="21">
        <v>1.4712000000000001</v>
      </c>
      <c r="BB1109" s="21">
        <v>2.0617000000000001</v>
      </c>
      <c r="BC1109" s="22"/>
      <c r="BD1109" s="19">
        <v>1042</v>
      </c>
      <c r="BE1109" s="19">
        <f t="shared" si="243"/>
        <v>521.98176000000001</v>
      </c>
      <c r="BF1109" s="19">
        <f t="shared" si="244"/>
        <v>731.49116000000004</v>
      </c>
      <c r="BG1109" s="23">
        <v>3.4819999999999997E-2</v>
      </c>
      <c r="BH1109" s="23">
        <f t="shared" si="245"/>
        <v>3.4819999999999997E-2</v>
      </c>
      <c r="BI1109" s="19">
        <v>18.175404883199999</v>
      </c>
      <c r="BJ1109" s="19">
        <v>25.470522191200001</v>
      </c>
      <c r="BK1109" s="19">
        <f t="shared" si="238"/>
        <v>503.80635511680003</v>
      </c>
      <c r="BL1109" s="19">
        <f t="shared" si="238"/>
        <v>706.02063780880007</v>
      </c>
      <c r="BM1109" s="19">
        <v>0</v>
      </c>
      <c r="BN1109" s="19">
        <v>0</v>
      </c>
      <c r="BO1109" s="19">
        <f t="shared" si="239"/>
        <v>0</v>
      </c>
      <c r="BP1109" s="24">
        <f t="shared" si="240"/>
        <v>503.80635511680003</v>
      </c>
      <c r="BQ1109" s="24">
        <f t="shared" si="240"/>
        <v>706.02063780880007</v>
      </c>
      <c r="BR1109" s="24">
        <f t="shared" si="246"/>
        <v>202.21428269200004</v>
      </c>
    </row>
    <row r="1110" spans="1:71" s="25" customFormat="1" ht="14.25" x14ac:dyDescent="0.2">
      <c r="A1110" s="14">
        <v>1472</v>
      </c>
      <c r="B1110" s="14"/>
      <c r="C1110" s="15"/>
      <c r="D1110" s="16">
        <v>28320</v>
      </c>
      <c r="E1110" s="15" t="s">
        <v>8795</v>
      </c>
      <c r="F1110" s="15" t="s">
        <v>8796</v>
      </c>
      <c r="G1110" s="17" t="s">
        <v>8789</v>
      </c>
      <c r="H1110" s="17" t="s">
        <v>8790</v>
      </c>
      <c r="I1110" s="17" t="s">
        <v>86</v>
      </c>
      <c r="J1110" s="15" t="s">
        <v>8797</v>
      </c>
      <c r="K1110" s="15" t="s">
        <v>86</v>
      </c>
      <c r="L1110" s="18" t="s">
        <v>8798</v>
      </c>
      <c r="M1110" s="15" t="s">
        <v>7650</v>
      </c>
      <c r="N1110" s="15" t="s">
        <v>7651</v>
      </c>
      <c r="O1110" s="16">
        <v>510</v>
      </c>
      <c r="P1110" s="15" t="s">
        <v>118</v>
      </c>
      <c r="Q1110" s="15">
        <v>31200</v>
      </c>
      <c r="R1110" s="15">
        <v>91500</v>
      </c>
      <c r="S1110" s="15">
        <v>122700</v>
      </c>
      <c r="T1110" s="15">
        <v>0.21</v>
      </c>
      <c r="U1110" s="15" t="s">
        <v>3335</v>
      </c>
      <c r="V1110" s="15" t="s">
        <v>76</v>
      </c>
      <c r="W1110" s="16">
        <v>1</v>
      </c>
      <c r="X1110" s="16">
        <v>0</v>
      </c>
      <c r="Y1110" s="15">
        <v>9383</v>
      </c>
      <c r="Z1110" s="15">
        <v>0.215</v>
      </c>
      <c r="AA1110" s="15" t="s">
        <v>8548</v>
      </c>
      <c r="AB1110" s="15" t="s">
        <v>8549</v>
      </c>
      <c r="AC1110" s="15">
        <v>0</v>
      </c>
      <c r="AD1110" s="15"/>
      <c r="AE1110" s="15" t="s">
        <v>183</v>
      </c>
      <c r="AF1110" s="15" t="s">
        <v>8799</v>
      </c>
      <c r="AG1110" s="16">
        <v>1</v>
      </c>
      <c r="AH1110" s="15" t="s">
        <v>8800</v>
      </c>
      <c r="AI1110" s="15" t="s">
        <v>78</v>
      </c>
      <c r="AJ1110" s="15">
        <v>9382.9794921899993</v>
      </c>
      <c r="AK1110" s="15">
        <v>390.87031406599999</v>
      </c>
      <c r="AL1110" s="15">
        <v>3093902.8796100002</v>
      </c>
      <c r="AM1110" s="15">
        <v>1424770.6044699999</v>
      </c>
      <c r="AN1110" s="14"/>
      <c r="AO1110" s="14"/>
      <c r="AP1110" s="19">
        <v>31200</v>
      </c>
      <c r="AQ1110" s="19">
        <v>93700</v>
      </c>
      <c r="AR1110" s="19">
        <v>0</v>
      </c>
      <c r="AS1110" s="19">
        <v>0</v>
      </c>
      <c r="AT1110" s="19">
        <f t="shared" si="224"/>
        <v>124900</v>
      </c>
      <c r="AU1110" s="19">
        <v>45000</v>
      </c>
      <c r="AV1110" s="19">
        <v>3000</v>
      </c>
      <c r="AW1110" s="19">
        <v>27965</v>
      </c>
      <c r="AX1110" s="19">
        <v>12480</v>
      </c>
      <c r="AY1110" s="20">
        <f t="shared" si="241"/>
        <v>88445</v>
      </c>
      <c r="AZ1110" s="19">
        <f t="shared" si="242"/>
        <v>36455</v>
      </c>
      <c r="BA1110" s="21">
        <v>1.4712000000000001</v>
      </c>
      <c r="BB1110" s="21">
        <v>2.0617000000000001</v>
      </c>
      <c r="BC1110" s="22"/>
      <c r="BD1110" s="19">
        <v>1249</v>
      </c>
      <c r="BE1110" s="19">
        <f t="shared" si="243"/>
        <v>536.32596000000001</v>
      </c>
      <c r="BF1110" s="19">
        <f t="shared" si="244"/>
        <v>751.59273500000006</v>
      </c>
      <c r="BG1110" s="23">
        <v>3.4819999999999997E-2</v>
      </c>
      <c r="BH1110" s="23">
        <f t="shared" si="245"/>
        <v>3.4819999999999997E-2</v>
      </c>
      <c r="BI1110" s="19">
        <v>18.6748699272</v>
      </c>
      <c r="BJ1110" s="19">
        <v>26.170459032699998</v>
      </c>
      <c r="BK1110" s="19">
        <f t="shared" si="238"/>
        <v>517.6510900728</v>
      </c>
      <c r="BL1110" s="19">
        <f t="shared" si="238"/>
        <v>725.42227596730004</v>
      </c>
      <c r="BM1110" s="19">
        <v>0</v>
      </c>
      <c r="BN1110" s="19">
        <v>0</v>
      </c>
      <c r="BO1110" s="19">
        <f t="shared" si="239"/>
        <v>0</v>
      </c>
      <c r="BP1110" s="24">
        <f t="shared" si="240"/>
        <v>517.6510900728</v>
      </c>
      <c r="BQ1110" s="24">
        <f t="shared" si="240"/>
        <v>725.42227596730004</v>
      </c>
      <c r="BR1110" s="24">
        <f t="shared" si="246"/>
        <v>207.77118589450004</v>
      </c>
      <c r="BS1110" s="25" t="s">
        <v>1141</v>
      </c>
    </row>
    <row r="1111" spans="1:71" s="25" customFormat="1" ht="14.25" x14ac:dyDescent="0.2">
      <c r="A1111" s="14">
        <v>1473</v>
      </c>
      <c r="B1111" s="14"/>
      <c r="C1111" s="15"/>
      <c r="D1111" s="16">
        <v>33054</v>
      </c>
      <c r="E1111" s="15" t="s">
        <v>8801</v>
      </c>
      <c r="F1111" s="15" t="s">
        <v>8802</v>
      </c>
      <c r="G1111" s="17" t="s">
        <v>8789</v>
      </c>
      <c r="H1111" s="17" t="s">
        <v>8790</v>
      </c>
      <c r="I1111" s="17" t="s">
        <v>86</v>
      </c>
      <c r="J1111" s="15" t="s">
        <v>8803</v>
      </c>
      <c r="K1111" s="15" t="s">
        <v>8792</v>
      </c>
      <c r="L1111" s="18" t="s">
        <v>8804</v>
      </c>
      <c r="M1111" s="15" t="s">
        <v>7650</v>
      </c>
      <c r="N1111" s="15" t="s">
        <v>7651</v>
      </c>
      <c r="O1111" s="16">
        <v>510</v>
      </c>
      <c r="P1111" s="15" t="s">
        <v>118</v>
      </c>
      <c r="Q1111" s="15">
        <v>28500</v>
      </c>
      <c r="R1111" s="15">
        <v>79200</v>
      </c>
      <c r="S1111" s="15">
        <v>107700</v>
      </c>
      <c r="T1111" s="15">
        <v>0.19</v>
      </c>
      <c r="U1111" s="15" t="s">
        <v>3335</v>
      </c>
      <c r="V1111" s="15" t="s">
        <v>76</v>
      </c>
      <c r="W1111" s="16">
        <v>1</v>
      </c>
      <c r="X1111" s="16">
        <v>0</v>
      </c>
      <c r="Y1111" s="15">
        <v>9029</v>
      </c>
      <c r="Z1111" s="15">
        <v>0.20699999999999999</v>
      </c>
      <c r="AA1111" s="15" t="s">
        <v>8548</v>
      </c>
      <c r="AB1111" s="15" t="s">
        <v>8549</v>
      </c>
      <c r="AC1111" s="15">
        <v>0</v>
      </c>
      <c r="AD1111" s="15"/>
      <c r="AE1111" s="15" t="s">
        <v>183</v>
      </c>
      <c r="AF1111" s="15" t="s">
        <v>8805</v>
      </c>
      <c r="AG1111" s="16">
        <v>1</v>
      </c>
      <c r="AH1111" s="15" t="s">
        <v>8806</v>
      </c>
      <c r="AI1111" s="15" t="s">
        <v>78</v>
      </c>
      <c r="AJ1111" s="15">
        <v>9028.8764648399992</v>
      </c>
      <c r="AK1111" s="15">
        <v>388.762820922</v>
      </c>
      <c r="AL1111" s="15">
        <v>3093900.6414200002</v>
      </c>
      <c r="AM1111" s="15">
        <v>1424848.6103399999</v>
      </c>
      <c r="AN1111" s="14"/>
      <c r="AO1111" s="14"/>
      <c r="AP1111" s="19">
        <v>28500</v>
      </c>
      <c r="AQ1111" s="19">
        <v>80800</v>
      </c>
      <c r="AR1111" s="19">
        <v>0</v>
      </c>
      <c r="AS1111" s="19">
        <v>300</v>
      </c>
      <c r="AT1111" s="19">
        <f t="shared" si="224"/>
        <v>109600</v>
      </c>
      <c r="AU1111" s="19">
        <v>45000</v>
      </c>
      <c r="AV1111" s="19">
        <v>0</v>
      </c>
      <c r="AW1111" s="19">
        <v>22505</v>
      </c>
      <c r="AX1111" s="19">
        <v>0</v>
      </c>
      <c r="AY1111" s="20">
        <f t="shared" si="241"/>
        <v>67505</v>
      </c>
      <c r="AZ1111" s="19">
        <f t="shared" si="242"/>
        <v>42095</v>
      </c>
      <c r="BA1111" s="21">
        <v>1.4712000000000001</v>
      </c>
      <c r="BB1111" s="21">
        <v>2.0617000000000001</v>
      </c>
      <c r="BC1111" s="22"/>
      <c r="BD1111" s="19">
        <v>1102</v>
      </c>
      <c r="BE1111" s="19">
        <f t="shared" si="243"/>
        <v>619.30164000000002</v>
      </c>
      <c r="BF1111" s="19">
        <f t="shared" si="244"/>
        <v>867.872615</v>
      </c>
      <c r="BG1111" s="23">
        <v>3.4819999999999997E-2</v>
      </c>
      <c r="BH1111" s="23">
        <f t="shared" si="245"/>
        <v>3.4819999999999997E-2</v>
      </c>
      <c r="BI1111" s="19">
        <v>21.4104015528</v>
      </c>
      <c r="BJ1111" s="19">
        <v>30.003959272299994</v>
      </c>
      <c r="BK1111" s="19">
        <f t="shared" si="238"/>
        <v>597.89123844720007</v>
      </c>
      <c r="BL1111" s="19">
        <f t="shared" si="238"/>
        <v>837.8686557277</v>
      </c>
      <c r="BM1111" s="19">
        <v>0</v>
      </c>
      <c r="BN1111" s="19">
        <v>0</v>
      </c>
      <c r="BO1111" s="19">
        <f t="shared" si="239"/>
        <v>0</v>
      </c>
      <c r="BP1111" s="24">
        <f t="shared" si="240"/>
        <v>597.89123844720007</v>
      </c>
      <c r="BQ1111" s="24">
        <f t="shared" si="240"/>
        <v>837.8686557277</v>
      </c>
      <c r="BR1111" s="24">
        <f t="shared" si="246"/>
        <v>239.97741728049994</v>
      </c>
    </row>
    <row r="1112" spans="1:71" s="25" customFormat="1" ht="14.25" x14ac:dyDescent="0.2">
      <c r="A1112" s="14">
        <v>1474</v>
      </c>
      <c r="B1112" s="14"/>
      <c r="C1112" s="15"/>
      <c r="D1112" s="16">
        <v>27276</v>
      </c>
      <c r="E1112" s="15" t="s">
        <v>8807</v>
      </c>
      <c r="F1112" s="15" t="s">
        <v>8808</v>
      </c>
      <c r="G1112" s="17" t="s">
        <v>8809</v>
      </c>
      <c r="H1112" s="17" t="s">
        <v>8810</v>
      </c>
      <c r="I1112" s="17" t="s">
        <v>86</v>
      </c>
      <c r="J1112" s="15" t="s">
        <v>8811</v>
      </c>
      <c r="K1112" s="15" t="s">
        <v>671</v>
      </c>
      <c r="L1112" s="18" t="s">
        <v>8812</v>
      </c>
      <c r="M1112" s="15" t="s">
        <v>7650</v>
      </c>
      <c r="N1112" s="15" t="s">
        <v>7651</v>
      </c>
      <c r="O1112" s="16">
        <v>510</v>
      </c>
      <c r="P1112" s="15" t="s">
        <v>118</v>
      </c>
      <c r="Q1112" s="15">
        <v>28800</v>
      </c>
      <c r="R1112" s="15">
        <v>65200</v>
      </c>
      <c r="S1112" s="15">
        <v>94000</v>
      </c>
      <c r="T1112" s="15">
        <v>0.2</v>
      </c>
      <c r="U1112" s="15" t="s">
        <v>3335</v>
      </c>
      <c r="V1112" s="15" t="s">
        <v>76</v>
      </c>
      <c r="W1112" s="16">
        <v>1</v>
      </c>
      <c r="X1112" s="16">
        <v>1</v>
      </c>
      <c r="Y1112" s="15">
        <v>8502</v>
      </c>
      <c r="Z1112" s="15">
        <v>0.19500000000000001</v>
      </c>
      <c r="AA1112" s="15" t="s">
        <v>8548</v>
      </c>
      <c r="AB1112" s="15" t="s">
        <v>8549</v>
      </c>
      <c r="AC1112" s="15">
        <v>0</v>
      </c>
      <c r="AD1112" s="26">
        <v>37063</v>
      </c>
      <c r="AE1112" s="15" t="s">
        <v>211</v>
      </c>
      <c r="AF1112" s="15" t="s">
        <v>8813</v>
      </c>
      <c r="AG1112" s="16">
        <v>1</v>
      </c>
      <c r="AH1112" s="15" t="s">
        <v>8814</v>
      </c>
      <c r="AI1112" s="15" t="s">
        <v>78</v>
      </c>
      <c r="AJ1112" s="15">
        <v>8501.9863281300004</v>
      </c>
      <c r="AK1112" s="15">
        <v>380.01388939899999</v>
      </c>
      <c r="AL1112" s="15">
        <v>3093900.4585299999</v>
      </c>
      <c r="AM1112" s="15">
        <v>1424923.2923999999</v>
      </c>
      <c r="AN1112" s="14"/>
      <c r="AO1112" s="14"/>
      <c r="AP1112" s="19">
        <v>28800</v>
      </c>
      <c r="AQ1112" s="19">
        <v>61600</v>
      </c>
      <c r="AR1112" s="19">
        <v>0</v>
      </c>
      <c r="AS1112" s="19">
        <v>0</v>
      </c>
      <c r="AT1112" s="19">
        <f t="shared" si="224"/>
        <v>90400</v>
      </c>
      <c r="AU1112" s="19">
        <v>45000</v>
      </c>
      <c r="AV1112" s="19">
        <v>3000</v>
      </c>
      <c r="AW1112" s="19">
        <v>15890</v>
      </c>
      <c r="AX1112" s="19">
        <v>0</v>
      </c>
      <c r="AY1112" s="20">
        <f t="shared" si="241"/>
        <v>63890</v>
      </c>
      <c r="AZ1112" s="19">
        <f t="shared" si="242"/>
        <v>26510</v>
      </c>
      <c r="BA1112" s="21">
        <v>1.4712000000000001</v>
      </c>
      <c r="BB1112" s="21">
        <v>2.0617000000000001</v>
      </c>
      <c r="BC1112" s="22"/>
      <c r="BD1112" s="19">
        <v>904</v>
      </c>
      <c r="BE1112" s="19">
        <f t="shared" si="243"/>
        <v>390.01512000000002</v>
      </c>
      <c r="BF1112" s="19">
        <f t="shared" si="244"/>
        <v>546.55667000000005</v>
      </c>
      <c r="BG1112" s="23">
        <v>3.4819999999999997E-2</v>
      </c>
      <c r="BH1112" s="23">
        <f t="shared" si="245"/>
        <v>3.4819999999999997E-2</v>
      </c>
      <c r="BI1112" s="19">
        <v>13.5803264784</v>
      </c>
      <c r="BJ1112" s="19">
        <v>19.031103249400001</v>
      </c>
      <c r="BK1112" s="19">
        <f t="shared" si="238"/>
        <v>376.4347935216</v>
      </c>
      <c r="BL1112" s="19">
        <f t="shared" si="238"/>
        <v>527.52556675060009</v>
      </c>
      <c r="BM1112" s="19">
        <v>0</v>
      </c>
      <c r="BN1112" s="19">
        <v>0</v>
      </c>
      <c r="BO1112" s="19">
        <f t="shared" si="239"/>
        <v>0</v>
      </c>
      <c r="BP1112" s="24">
        <f t="shared" si="240"/>
        <v>376.4347935216</v>
      </c>
      <c r="BQ1112" s="24">
        <f t="shared" si="240"/>
        <v>527.52556675060009</v>
      </c>
      <c r="BR1112" s="24">
        <f t="shared" si="246"/>
        <v>151.09077322900009</v>
      </c>
    </row>
    <row r="1113" spans="1:71" s="25" customFormat="1" ht="14.25" x14ac:dyDescent="0.2">
      <c r="A1113" s="14">
        <v>1475</v>
      </c>
      <c r="B1113" s="14"/>
      <c r="C1113" s="15" t="s">
        <v>8815</v>
      </c>
      <c r="D1113" s="16">
        <v>12790</v>
      </c>
      <c r="E1113" s="15" t="s">
        <v>8816</v>
      </c>
      <c r="F1113" s="15" t="s">
        <v>8815</v>
      </c>
      <c r="G1113" s="17" t="s">
        <v>8817</v>
      </c>
      <c r="H1113" s="17" t="s">
        <v>8818</v>
      </c>
      <c r="I1113" s="17" t="s">
        <v>86</v>
      </c>
      <c r="J1113" s="15" t="s">
        <v>8819</v>
      </c>
      <c r="K1113" s="15" t="s">
        <v>8820</v>
      </c>
      <c r="L1113" s="18" t="s">
        <v>8821</v>
      </c>
      <c r="M1113" s="15" t="s">
        <v>7650</v>
      </c>
      <c r="N1113" s="15" t="s">
        <v>7651</v>
      </c>
      <c r="O1113" s="16">
        <v>510</v>
      </c>
      <c r="P1113" s="15" t="s">
        <v>118</v>
      </c>
      <c r="Q1113" s="15">
        <v>28800</v>
      </c>
      <c r="R1113" s="15">
        <v>71400</v>
      </c>
      <c r="S1113" s="15">
        <v>100200</v>
      </c>
      <c r="T1113" s="15">
        <v>0.2</v>
      </c>
      <c r="U1113" s="15" t="s">
        <v>3335</v>
      </c>
      <c r="V1113" s="15" t="s">
        <v>76</v>
      </c>
      <c r="W1113" s="16">
        <v>1</v>
      </c>
      <c r="X1113" s="16">
        <v>1</v>
      </c>
      <c r="Y1113" s="15">
        <v>7890</v>
      </c>
      <c r="Z1113" s="15">
        <v>0.18099999999999999</v>
      </c>
      <c r="AA1113" s="15" t="s">
        <v>8548</v>
      </c>
      <c r="AB1113" s="15" t="s">
        <v>8549</v>
      </c>
      <c r="AC1113" s="15">
        <v>83000</v>
      </c>
      <c r="AD1113" s="26">
        <v>38135</v>
      </c>
      <c r="AE1113" s="15" t="s">
        <v>119</v>
      </c>
      <c r="AF1113" s="15" t="s">
        <v>119</v>
      </c>
      <c r="AG1113" s="16">
        <v>1</v>
      </c>
      <c r="AH1113" s="15" t="s">
        <v>8822</v>
      </c>
      <c r="AI1113" s="15" t="s">
        <v>78</v>
      </c>
      <c r="AJ1113" s="15">
        <v>7890.4140625</v>
      </c>
      <c r="AK1113" s="15">
        <v>371.50636062299998</v>
      </c>
      <c r="AL1113" s="15">
        <v>3093900.6820200002</v>
      </c>
      <c r="AM1113" s="15">
        <v>1424991.92998</v>
      </c>
      <c r="AN1113" s="14"/>
      <c r="AO1113" s="14"/>
      <c r="AP1113" s="19">
        <v>28800</v>
      </c>
      <c r="AQ1113" s="19">
        <v>69400</v>
      </c>
      <c r="AR1113" s="19">
        <v>0</v>
      </c>
      <c r="AS1113" s="19">
        <v>0</v>
      </c>
      <c r="AT1113" s="19">
        <f t="shared" si="224"/>
        <v>98200</v>
      </c>
      <c r="AU1113" s="19">
        <v>45000</v>
      </c>
      <c r="AV1113" s="19">
        <v>3000</v>
      </c>
      <c r="AW1113" s="19">
        <v>18620</v>
      </c>
      <c r="AX1113" s="19">
        <v>0</v>
      </c>
      <c r="AY1113" s="20">
        <f t="shared" si="241"/>
        <v>66620</v>
      </c>
      <c r="AZ1113" s="19">
        <f t="shared" si="242"/>
        <v>31580</v>
      </c>
      <c r="BA1113" s="21">
        <v>1.4712000000000001</v>
      </c>
      <c r="BB1113" s="21">
        <v>2.0617000000000001</v>
      </c>
      <c r="BC1113" s="22"/>
      <c r="BD1113" s="19">
        <v>982</v>
      </c>
      <c r="BE1113" s="19">
        <f t="shared" si="243"/>
        <v>464.60496000000006</v>
      </c>
      <c r="BF1113" s="19">
        <f t="shared" si="244"/>
        <v>651.08486000000005</v>
      </c>
      <c r="BG1113" s="23">
        <v>3.4819999999999997E-2</v>
      </c>
      <c r="BH1113" s="23">
        <f t="shared" si="245"/>
        <v>3.4819999999999997E-2</v>
      </c>
      <c r="BI1113" s="19">
        <v>16.177544707199999</v>
      </c>
      <c r="BJ1113" s="19">
        <v>22.670774825199999</v>
      </c>
      <c r="BK1113" s="19">
        <f t="shared" si="238"/>
        <v>448.42741529280005</v>
      </c>
      <c r="BL1113" s="19">
        <f t="shared" si="238"/>
        <v>628.41408517479999</v>
      </c>
      <c r="BM1113" s="19">
        <v>0</v>
      </c>
      <c r="BN1113" s="19">
        <v>0</v>
      </c>
      <c r="BO1113" s="19">
        <f t="shared" si="239"/>
        <v>0</v>
      </c>
      <c r="BP1113" s="24">
        <f t="shared" si="240"/>
        <v>448.42741529280005</v>
      </c>
      <c r="BQ1113" s="24">
        <f t="shared" si="240"/>
        <v>628.41408517479999</v>
      </c>
      <c r="BR1113" s="24">
        <f t="shared" si="246"/>
        <v>179.98666988199994</v>
      </c>
    </row>
    <row r="1114" spans="1:71" s="25" customFormat="1" ht="14.25" x14ac:dyDescent="0.2">
      <c r="A1114" s="14">
        <v>1476</v>
      </c>
      <c r="B1114" s="14"/>
      <c r="C1114" s="15"/>
      <c r="D1114" s="16">
        <v>9355</v>
      </c>
      <c r="E1114" s="15" t="s">
        <v>8823</v>
      </c>
      <c r="F1114" s="15" t="s">
        <v>8824</v>
      </c>
      <c r="G1114" s="17" t="s">
        <v>8825</v>
      </c>
      <c r="H1114" s="17" t="s">
        <v>8826</v>
      </c>
      <c r="I1114" s="17" t="s">
        <v>86</v>
      </c>
      <c r="J1114" s="15" t="s">
        <v>8827</v>
      </c>
      <c r="K1114" s="15" t="s">
        <v>1412</v>
      </c>
      <c r="L1114" s="18" t="s">
        <v>8828</v>
      </c>
      <c r="M1114" s="15" t="s">
        <v>7650</v>
      </c>
      <c r="N1114" s="15" t="s">
        <v>7651</v>
      </c>
      <c r="O1114" s="16">
        <v>510</v>
      </c>
      <c r="P1114" s="15" t="s">
        <v>118</v>
      </c>
      <c r="Q1114" s="15">
        <v>28800</v>
      </c>
      <c r="R1114" s="15">
        <v>104200</v>
      </c>
      <c r="S1114" s="15">
        <v>133000</v>
      </c>
      <c r="T1114" s="15">
        <v>0.2</v>
      </c>
      <c r="U1114" s="15" t="s">
        <v>3335</v>
      </c>
      <c r="V1114" s="15" t="s">
        <v>76</v>
      </c>
      <c r="W1114" s="16">
        <v>1</v>
      </c>
      <c r="X1114" s="16">
        <v>0</v>
      </c>
      <c r="Y1114" s="15">
        <v>9340</v>
      </c>
      <c r="Z1114" s="15">
        <v>0.214</v>
      </c>
      <c r="AA1114" s="15" t="s">
        <v>8548</v>
      </c>
      <c r="AB1114" s="15" t="s">
        <v>8549</v>
      </c>
      <c r="AC1114" s="15">
        <v>0</v>
      </c>
      <c r="AD1114" s="15"/>
      <c r="AE1114" s="15" t="s">
        <v>137</v>
      </c>
      <c r="AF1114" s="15" t="s">
        <v>8829</v>
      </c>
      <c r="AG1114" s="16">
        <v>1</v>
      </c>
      <c r="AH1114" s="15" t="s">
        <v>8830</v>
      </c>
      <c r="AI1114" s="15" t="s">
        <v>78</v>
      </c>
      <c r="AJ1114" s="15">
        <v>9340.0986328100007</v>
      </c>
      <c r="AK1114" s="15">
        <v>395.67001730999999</v>
      </c>
      <c r="AL1114" s="15">
        <v>3093900.0571900001</v>
      </c>
      <c r="AM1114" s="15">
        <v>1425063.7224099999</v>
      </c>
      <c r="AN1114" s="14"/>
      <c r="AO1114" s="14"/>
      <c r="AP1114" s="19">
        <v>28800</v>
      </c>
      <c r="AQ1114" s="19">
        <v>101300</v>
      </c>
      <c r="AR1114" s="19">
        <v>0</v>
      </c>
      <c r="AS1114" s="19">
        <v>0</v>
      </c>
      <c r="AT1114" s="19">
        <f t="shared" si="224"/>
        <v>130100</v>
      </c>
      <c r="AU1114" s="19">
        <v>45000</v>
      </c>
      <c r="AV1114" s="19">
        <v>0</v>
      </c>
      <c r="AW1114" s="19">
        <v>29785</v>
      </c>
      <c r="AX1114" s="19">
        <v>12480</v>
      </c>
      <c r="AY1114" s="20">
        <f t="shared" si="241"/>
        <v>87265</v>
      </c>
      <c r="AZ1114" s="19">
        <f t="shared" si="242"/>
        <v>42835</v>
      </c>
      <c r="BA1114" s="21">
        <v>1.4712000000000001</v>
      </c>
      <c r="BB1114" s="21">
        <v>2.0617000000000001</v>
      </c>
      <c r="BC1114" s="22"/>
      <c r="BD1114" s="19">
        <v>1301</v>
      </c>
      <c r="BE1114" s="19">
        <f t="shared" si="243"/>
        <v>630.18852000000004</v>
      </c>
      <c r="BF1114" s="19">
        <f t="shared" si="244"/>
        <v>883.1291950000001</v>
      </c>
      <c r="BG1114" s="23">
        <v>3.4819999999999997E-2</v>
      </c>
      <c r="BH1114" s="23">
        <f t="shared" si="245"/>
        <v>3.4819999999999997E-2</v>
      </c>
      <c r="BI1114" s="19">
        <v>21.9431642664</v>
      </c>
      <c r="BJ1114" s="19">
        <v>30.750558569900001</v>
      </c>
      <c r="BK1114" s="19">
        <f t="shared" si="238"/>
        <v>608.24535573360004</v>
      </c>
      <c r="BL1114" s="19">
        <f t="shared" si="238"/>
        <v>852.37863643010007</v>
      </c>
      <c r="BM1114" s="19">
        <v>0</v>
      </c>
      <c r="BN1114" s="19">
        <v>0</v>
      </c>
      <c r="BO1114" s="19">
        <f t="shared" si="239"/>
        <v>0</v>
      </c>
      <c r="BP1114" s="24">
        <f t="shared" si="240"/>
        <v>608.24535573360004</v>
      </c>
      <c r="BQ1114" s="24">
        <f t="shared" si="240"/>
        <v>852.37863643010007</v>
      </c>
      <c r="BR1114" s="24">
        <f t="shared" si="246"/>
        <v>244.13328069650004</v>
      </c>
    </row>
    <row r="1115" spans="1:71" s="25" customFormat="1" ht="14.25" x14ac:dyDescent="0.2">
      <c r="A1115" s="14">
        <v>1477</v>
      </c>
      <c r="B1115" s="14"/>
      <c r="C1115" s="15"/>
      <c r="D1115" s="16">
        <v>11496</v>
      </c>
      <c r="E1115" s="15" t="s">
        <v>8831</v>
      </c>
      <c r="F1115" s="15" t="s">
        <v>8832</v>
      </c>
      <c r="G1115" s="17" t="s">
        <v>8833</v>
      </c>
      <c r="H1115" s="17" t="s">
        <v>8834</v>
      </c>
      <c r="I1115" s="17" t="s">
        <v>88</v>
      </c>
      <c r="J1115" s="15" t="s">
        <v>8835</v>
      </c>
      <c r="K1115" s="15" t="s">
        <v>3072</v>
      </c>
      <c r="L1115" s="18" t="s">
        <v>8836</v>
      </c>
      <c r="M1115" s="15" t="s">
        <v>7650</v>
      </c>
      <c r="N1115" s="15" t="s">
        <v>7651</v>
      </c>
      <c r="O1115" s="16">
        <v>510</v>
      </c>
      <c r="P1115" s="15" t="s">
        <v>118</v>
      </c>
      <c r="Q1115" s="15">
        <v>28800</v>
      </c>
      <c r="R1115" s="15">
        <v>76500</v>
      </c>
      <c r="S1115" s="15">
        <v>105300</v>
      </c>
      <c r="T1115" s="15">
        <v>0.2</v>
      </c>
      <c r="U1115" s="15" t="s">
        <v>3335</v>
      </c>
      <c r="V1115" s="15" t="s">
        <v>76</v>
      </c>
      <c r="W1115" s="16">
        <v>1</v>
      </c>
      <c r="X1115" s="16">
        <v>1</v>
      </c>
      <c r="Y1115" s="15">
        <v>8640</v>
      </c>
      <c r="Z1115" s="15">
        <v>0.19800000000000001</v>
      </c>
      <c r="AA1115" s="15" t="s">
        <v>8548</v>
      </c>
      <c r="AB1115" s="15" t="s">
        <v>8549</v>
      </c>
      <c r="AC1115" s="15">
        <v>93000</v>
      </c>
      <c r="AD1115" s="26">
        <v>40877</v>
      </c>
      <c r="AE1115" s="15" t="s">
        <v>1979</v>
      </c>
      <c r="AF1115" s="15" t="s">
        <v>8837</v>
      </c>
      <c r="AG1115" s="16">
        <v>1</v>
      </c>
      <c r="AH1115" s="15" t="s">
        <v>8838</v>
      </c>
      <c r="AI1115" s="15" t="s">
        <v>78</v>
      </c>
      <c r="AJ1115" s="15">
        <v>8640.2763671899993</v>
      </c>
      <c r="AK1115" s="15">
        <v>384.11624140200001</v>
      </c>
      <c r="AL1115" s="15">
        <v>3093899.19166</v>
      </c>
      <c r="AM1115" s="15">
        <v>1425138.63644</v>
      </c>
      <c r="AN1115" s="14"/>
      <c r="AO1115" s="14"/>
      <c r="AP1115" s="19">
        <v>28800</v>
      </c>
      <c r="AQ1115" s="19">
        <v>72300</v>
      </c>
      <c r="AR1115" s="19">
        <v>0</v>
      </c>
      <c r="AS1115" s="19">
        <v>0</v>
      </c>
      <c r="AT1115" s="19">
        <f t="shared" si="224"/>
        <v>101100</v>
      </c>
      <c r="AU1115" s="19">
        <v>45000</v>
      </c>
      <c r="AV1115" s="19">
        <v>0</v>
      </c>
      <c r="AW1115" s="19">
        <v>19635</v>
      </c>
      <c r="AX1115" s="19">
        <v>0</v>
      </c>
      <c r="AY1115" s="20">
        <f t="shared" si="241"/>
        <v>64635</v>
      </c>
      <c r="AZ1115" s="19">
        <f t="shared" si="242"/>
        <v>36465</v>
      </c>
      <c r="BA1115" s="21">
        <v>1.4712000000000001</v>
      </c>
      <c r="BB1115" s="21">
        <v>2.0617000000000001</v>
      </c>
      <c r="BC1115" s="22"/>
      <c r="BD1115" s="19">
        <v>1011</v>
      </c>
      <c r="BE1115" s="19">
        <f t="shared" si="243"/>
        <v>536.47307999999998</v>
      </c>
      <c r="BF1115" s="19">
        <f t="shared" si="244"/>
        <v>751.79890499999999</v>
      </c>
      <c r="BG1115" s="23">
        <v>3.4819999999999997E-2</v>
      </c>
      <c r="BH1115" s="23">
        <f t="shared" si="245"/>
        <v>3.4819999999999997E-2</v>
      </c>
      <c r="BI1115" s="19">
        <v>18.679992645599999</v>
      </c>
      <c r="BJ1115" s="19">
        <v>26.177637872099996</v>
      </c>
      <c r="BK1115" s="19">
        <f t="shared" si="238"/>
        <v>517.79308735439997</v>
      </c>
      <c r="BL1115" s="19">
        <f t="shared" si="238"/>
        <v>725.62126712789996</v>
      </c>
      <c r="BM1115" s="19">
        <v>0</v>
      </c>
      <c r="BN1115" s="19">
        <v>0</v>
      </c>
      <c r="BO1115" s="19">
        <f t="shared" si="239"/>
        <v>0</v>
      </c>
      <c r="BP1115" s="24">
        <f t="shared" si="240"/>
        <v>517.79308735439997</v>
      </c>
      <c r="BQ1115" s="24">
        <f t="shared" si="240"/>
        <v>725.62126712789996</v>
      </c>
      <c r="BR1115" s="24">
        <f t="shared" si="246"/>
        <v>207.82817977349998</v>
      </c>
    </row>
    <row r="1116" spans="1:71" s="25" customFormat="1" ht="14.25" x14ac:dyDescent="0.2">
      <c r="A1116" s="14">
        <v>1478</v>
      </c>
      <c r="B1116" s="14"/>
      <c r="C1116" s="15" t="s">
        <v>159</v>
      </c>
      <c r="D1116" s="16">
        <v>32068</v>
      </c>
      <c r="E1116" s="15" t="s">
        <v>8839</v>
      </c>
      <c r="F1116" s="15" t="s">
        <v>8840</v>
      </c>
      <c r="G1116" s="17" t="s">
        <v>8841</v>
      </c>
      <c r="H1116" s="17" t="s">
        <v>8842</v>
      </c>
      <c r="I1116" s="17" t="s">
        <v>86</v>
      </c>
      <c r="J1116" s="15" t="s">
        <v>8843</v>
      </c>
      <c r="K1116" s="15" t="s">
        <v>7455</v>
      </c>
      <c r="L1116" s="18" t="s">
        <v>8844</v>
      </c>
      <c r="M1116" s="15" t="s">
        <v>7650</v>
      </c>
      <c r="N1116" s="15" t="s">
        <v>7651</v>
      </c>
      <c r="O1116" s="16">
        <v>510</v>
      </c>
      <c r="P1116" s="15" t="s">
        <v>118</v>
      </c>
      <c r="Q1116" s="15">
        <v>28800</v>
      </c>
      <c r="R1116" s="15">
        <v>82800</v>
      </c>
      <c r="S1116" s="15">
        <v>111600</v>
      </c>
      <c r="T1116" s="15">
        <v>0.2</v>
      </c>
      <c r="U1116" s="15" t="s">
        <v>3335</v>
      </c>
      <c r="V1116" s="15" t="s">
        <v>76</v>
      </c>
      <c r="W1116" s="16">
        <v>1</v>
      </c>
      <c r="X1116" s="16">
        <v>1</v>
      </c>
      <c r="Y1116" s="15">
        <v>8692</v>
      </c>
      <c r="Z1116" s="15">
        <v>0.2</v>
      </c>
      <c r="AA1116" s="15" t="s">
        <v>8548</v>
      </c>
      <c r="AB1116" s="15" t="s">
        <v>8549</v>
      </c>
      <c r="AC1116" s="15">
        <v>106000</v>
      </c>
      <c r="AD1116" s="26">
        <v>38212</v>
      </c>
      <c r="AE1116" s="15" t="s">
        <v>119</v>
      </c>
      <c r="AF1116" s="15" t="s">
        <v>119</v>
      </c>
      <c r="AG1116" s="16">
        <v>1</v>
      </c>
      <c r="AH1116" s="15" t="s">
        <v>8845</v>
      </c>
      <c r="AI1116" s="15" t="s">
        <v>78</v>
      </c>
      <c r="AJ1116" s="15">
        <v>8691.9819335899992</v>
      </c>
      <c r="AK1116" s="15">
        <v>385.49203924699998</v>
      </c>
      <c r="AL1116" s="15">
        <v>3093898.8310600002</v>
      </c>
      <c r="AM1116" s="15">
        <v>1425210.6932999999</v>
      </c>
      <c r="AN1116" s="14"/>
      <c r="AO1116" s="14"/>
      <c r="AP1116" s="19">
        <v>28800</v>
      </c>
      <c r="AQ1116" s="19">
        <v>80400</v>
      </c>
      <c r="AR1116" s="19">
        <v>0</v>
      </c>
      <c r="AS1116" s="19">
        <v>0</v>
      </c>
      <c r="AT1116" s="19">
        <f t="shared" si="224"/>
        <v>109200</v>
      </c>
      <c r="AU1116" s="19">
        <v>45000</v>
      </c>
      <c r="AV1116" s="19">
        <v>3000</v>
      </c>
      <c r="AW1116" s="19">
        <v>22470</v>
      </c>
      <c r="AX1116" s="19">
        <v>0</v>
      </c>
      <c r="AY1116" s="20">
        <f t="shared" si="241"/>
        <v>70470</v>
      </c>
      <c r="AZ1116" s="19">
        <f t="shared" si="242"/>
        <v>38730</v>
      </c>
      <c r="BA1116" s="21">
        <v>1.4712000000000001</v>
      </c>
      <c r="BB1116" s="21">
        <v>2.0617000000000001</v>
      </c>
      <c r="BC1116" s="22"/>
      <c r="BD1116" s="19">
        <v>1092</v>
      </c>
      <c r="BE1116" s="19">
        <f t="shared" si="243"/>
        <v>569.79576000000009</v>
      </c>
      <c r="BF1116" s="19">
        <f t="shared" si="244"/>
        <v>798.49641000000008</v>
      </c>
      <c r="BG1116" s="23">
        <v>3.4819999999999997E-2</v>
      </c>
      <c r="BH1116" s="23">
        <f t="shared" si="245"/>
        <v>3.4819999999999997E-2</v>
      </c>
      <c r="BI1116" s="19">
        <v>19.840288363200003</v>
      </c>
      <c r="BJ1116" s="19">
        <v>27.803644996199999</v>
      </c>
      <c r="BK1116" s="19">
        <f t="shared" si="238"/>
        <v>549.9554716368001</v>
      </c>
      <c r="BL1116" s="19">
        <f t="shared" si="238"/>
        <v>770.6927650038001</v>
      </c>
      <c r="BM1116" s="19">
        <v>0</v>
      </c>
      <c r="BN1116" s="19">
        <v>0</v>
      </c>
      <c r="BO1116" s="19">
        <f t="shared" si="239"/>
        <v>0</v>
      </c>
      <c r="BP1116" s="24">
        <f t="shared" si="240"/>
        <v>549.9554716368001</v>
      </c>
      <c r="BQ1116" s="24">
        <f t="shared" si="240"/>
        <v>770.6927650038001</v>
      </c>
      <c r="BR1116" s="24">
        <f t="shared" si="246"/>
        <v>220.73729336700001</v>
      </c>
    </row>
    <row r="1117" spans="1:71" s="25" customFormat="1" ht="14.25" x14ac:dyDescent="0.2">
      <c r="A1117" s="14">
        <v>1479</v>
      </c>
      <c r="B1117" s="14"/>
      <c r="C1117" s="15" t="s">
        <v>8846</v>
      </c>
      <c r="D1117" s="16">
        <v>35068</v>
      </c>
      <c r="E1117" s="15" t="s">
        <v>8847</v>
      </c>
      <c r="F1117" s="15" t="s">
        <v>8846</v>
      </c>
      <c r="G1117" s="17" t="s">
        <v>8848</v>
      </c>
      <c r="H1117" s="17" t="s">
        <v>8849</v>
      </c>
      <c r="I1117" s="17" t="s">
        <v>86</v>
      </c>
      <c r="J1117" s="15" t="s">
        <v>8850</v>
      </c>
      <c r="K1117" s="15" t="s">
        <v>2108</v>
      </c>
      <c r="L1117" s="18" t="s">
        <v>8851</v>
      </c>
      <c r="M1117" s="15" t="s">
        <v>7650</v>
      </c>
      <c r="N1117" s="15" t="s">
        <v>7651</v>
      </c>
      <c r="O1117" s="16">
        <v>510</v>
      </c>
      <c r="P1117" s="15" t="s">
        <v>118</v>
      </c>
      <c r="Q1117" s="15">
        <v>26200</v>
      </c>
      <c r="R1117" s="15">
        <v>85800</v>
      </c>
      <c r="S1117" s="15">
        <v>112000</v>
      </c>
      <c r="T1117" s="15">
        <v>0.17</v>
      </c>
      <c r="U1117" s="15" t="s">
        <v>3335</v>
      </c>
      <c r="V1117" s="15" t="s">
        <v>76</v>
      </c>
      <c r="W1117" s="16">
        <v>1</v>
      </c>
      <c r="X1117" s="16">
        <v>1</v>
      </c>
      <c r="Y1117" s="15">
        <v>7347</v>
      </c>
      <c r="Z1117" s="15">
        <v>0.16900000000000001</v>
      </c>
      <c r="AA1117" s="15" t="s">
        <v>8548</v>
      </c>
      <c r="AB1117" s="15" t="s">
        <v>8549</v>
      </c>
      <c r="AC1117" s="15">
        <v>76000</v>
      </c>
      <c r="AD1117" s="26">
        <v>37389</v>
      </c>
      <c r="AE1117" s="15" t="s">
        <v>147</v>
      </c>
      <c r="AF1117" s="15" t="s">
        <v>8852</v>
      </c>
      <c r="AG1117" s="16">
        <v>1</v>
      </c>
      <c r="AH1117" s="15" t="s">
        <v>8853</v>
      </c>
      <c r="AI1117" s="15" t="s">
        <v>78</v>
      </c>
      <c r="AJ1117" s="15">
        <v>7347.2216796900002</v>
      </c>
      <c r="AK1117" s="15">
        <v>358.45103656499998</v>
      </c>
      <c r="AL1117" s="15">
        <v>3093889.4432199998</v>
      </c>
      <c r="AM1117" s="15">
        <v>1425280.2293</v>
      </c>
      <c r="AN1117" s="14"/>
      <c r="AO1117" s="14"/>
      <c r="AP1117" s="19">
        <v>26200</v>
      </c>
      <c r="AQ1117" s="19">
        <v>83400</v>
      </c>
      <c r="AR1117" s="19">
        <v>0</v>
      </c>
      <c r="AS1117" s="19">
        <v>0</v>
      </c>
      <c r="AT1117" s="19">
        <f t="shared" si="224"/>
        <v>109600</v>
      </c>
      <c r="AU1117" s="19">
        <v>45000</v>
      </c>
      <c r="AV1117" s="19">
        <v>3000</v>
      </c>
      <c r="AW1117" s="19">
        <v>22610</v>
      </c>
      <c r="AX1117" s="19">
        <f>24960+12480</f>
        <v>37440</v>
      </c>
      <c r="AY1117" s="20">
        <f t="shared" si="241"/>
        <v>108050</v>
      </c>
      <c r="AZ1117" s="19">
        <f t="shared" si="242"/>
        <v>1550</v>
      </c>
      <c r="BA1117" s="21">
        <v>1.4712000000000001</v>
      </c>
      <c r="BB1117" s="21">
        <v>2.0617000000000001</v>
      </c>
      <c r="BC1117" s="22"/>
      <c r="BD1117" s="19">
        <v>1096</v>
      </c>
      <c r="BE1117" s="19">
        <f t="shared" si="243"/>
        <v>22.803599999999999</v>
      </c>
      <c r="BF1117" s="19">
        <f t="shared" si="244"/>
        <v>31.95635</v>
      </c>
      <c r="BG1117" s="23">
        <v>3.4819999999999997E-2</v>
      </c>
      <c r="BH1117" s="23">
        <f t="shared" si="245"/>
        <v>3.4819999999999997E-2</v>
      </c>
      <c r="BI1117" s="19">
        <v>0.7940213519999999</v>
      </c>
      <c r="BJ1117" s="19">
        <v>1.1127201069999999</v>
      </c>
      <c r="BK1117" s="19">
        <f t="shared" si="238"/>
        <v>22.009578647999998</v>
      </c>
      <c r="BL1117" s="19">
        <f t="shared" si="238"/>
        <v>30.843629892999999</v>
      </c>
      <c r="BM1117" s="19">
        <v>0</v>
      </c>
      <c r="BN1117" s="19">
        <v>0</v>
      </c>
      <c r="BO1117" s="19">
        <f t="shared" si="239"/>
        <v>0</v>
      </c>
      <c r="BP1117" s="24">
        <f t="shared" si="240"/>
        <v>22.009578647999998</v>
      </c>
      <c r="BQ1117" s="24">
        <f t="shared" si="240"/>
        <v>30.843629892999999</v>
      </c>
      <c r="BR1117" s="24">
        <f t="shared" si="246"/>
        <v>8.8340512450000013</v>
      </c>
    </row>
    <row r="1118" spans="1:71" s="25" customFormat="1" ht="14.25" x14ac:dyDescent="0.2">
      <c r="A1118" s="14">
        <v>1481</v>
      </c>
      <c r="B1118" s="14"/>
      <c r="C1118" s="15"/>
      <c r="D1118" s="16">
        <v>16009</v>
      </c>
      <c r="E1118" s="15" t="s">
        <v>8854</v>
      </c>
      <c r="F1118" s="15" t="s">
        <v>8855</v>
      </c>
      <c r="G1118" s="17" t="s">
        <v>8856</v>
      </c>
      <c r="H1118" s="17" t="s">
        <v>8857</v>
      </c>
      <c r="I1118" s="17" t="s">
        <v>86</v>
      </c>
      <c r="J1118" s="15" t="s">
        <v>8858</v>
      </c>
      <c r="K1118" s="15" t="s">
        <v>86</v>
      </c>
      <c r="L1118" s="18" t="s">
        <v>8859</v>
      </c>
      <c r="M1118" s="15" t="s">
        <v>7650</v>
      </c>
      <c r="N1118" s="15" t="s">
        <v>7651</v>
      </c>
      <c r="O1118" s="16">
        <v>510</v>
      </c>
      <c r="P1118" s="15" t="s">
        <v>118</v>
      </c>
      <c r="Q1118" s="15">
        <v>28800</v>
      </c>
      <c r="R1118" s="15">
        <v>52500</v>
      </c>
      <c r="S1118" s="15">
        <v>81300</v>
      </c>
      <c r="T1118" s="15">
        <v>0.2</v>
      </c>
      <c r="U1118" s="15" t="s">
        <v>3335</v>
      </c>
      <c r="V1118" s="15" t="s">
        <v>76</v>
      </c>
      <c r="W1118" s="16">
        <v>1</v>
      </c>
      <c r="X1118" s="16">
        <v>1</v>
      </c>
      <c r="Y1118" s="15">
        <v>8748</v>
      </c>
      <c r="Z1118" s="15">
        <v>0.20100000000000001</v>
      </c>
      <c r="AA1118" s="15" t="s">
        <v>8256</v>
      </c>
      <c r="AB1118" s="15" t="s">
        <v>8257</v>
      </c>
      <c r="AC1118" s="15">
        <v>75000</v>
      </c>
      <c r="AD1118" s="26">
        <v>40834</v>
      </c>
      <c r="AE1118" s="15" t="s">
        <v>1480</v>
      </c>
      <c r="AF1118" s="15" t="s">
        <v>8860</v>
      </c>
      <c r="AG1118" s="16">
        <v>1</v>
      </c>
      <c r="AH1118" s="15" t="s">
        <v>8861</v>
      </c>
      <c r="AI1118" s="15" t="s">
        <v>78</v>
      </c>
      <c r="AJ1118" s="15">
        <v>8748.1787109399993</v>
      </c>
      <c r="AK1118" s="15">
        <v>387.00380034599999</v>
      </c>
      <c r="AL1118" s="15">
        <v>3094478.3482900001</v>
      </c>
      <c r="AM1118" s="15">
        <v>1426170.21031</v>
      </c>
      <c r="AN1118" s="14"/>
      <c r="AO1118" s="14"/>
      <c r="AP1118" s="19">
        <v>0</v>
      </c>
      <c r="AQ1118" s="19">
        <v>0</v>
      </c>
      <c r="AR1118" s="19">
        <v>28800</v>
      </c>
      <c r="AS1118" s="19">
        <v>49600</v>
      </c>
      <c r="AT1118" s="19">
        <f t="shared" si="224"/>
        <v>78400</v>
      </c>
      <c r="AU1118" s="19">
        <v>0</v>
      </c>
      <c r="AV1118" s="19">
        <v>0</v>
      </c>
      <c r="AW1118" s="19">
        <v>0</v>
      </c>
      <c r="AX1118" s="19">
        <v>0</v>
      </c>
      <c r="AY1118" s="20">
        <f t="shared" si="241"/>
        <v>0</v>
      </c>
      <c r="AZ1118" s="19">
        <f t="shared" si="242"/>
        <v>78400</v>
      </c>
      <c r="BA1118" s="21">
        <v>1.4712000000000001</v>
      </c>
      <c r="BB1118" s="21">
        <v>2.0617000000000001</v>
      </c>
      <c r="BC1118" s="22"/>
      <c r="BD1118" s="19">
        <v>1568</v>
      </c>
      <c r="BE1118" s="19">
        <f t="shared" si="243"/>
        <v>1153.4208000000001</v>
      </c>
      <c r="BF1118" s="19">
        <f t="shared" si="244"/>
        <v>1616.3728000000001</v>
      </c>
      <c r="BG1118" s="23">
        <v>3.4819999999999997E-2</v>
      </c>
      <c r="BH1118" s="23">
        <f t="shared" si="245"/>
        <v>3.4819999999999997E-2</v>
      </c>
      <c r="BI1118" s="19">
        <v>0</v>
      </c>
      <c r="BJ1118" s="19">
        <v>0</v>
      </c>
      <c r="BK1118" s="19">
        <f t="shared" si="238"/>
        <v>1153.4208000000001</v>
      </c>
      <c r="BL1118" s="19">
        <f t="shared" si="238"/>
        <v>1616.3728000000001</v>
      </c>
      <c r="BM1118" s="19">
        <v>0</v>
      </c>
      <c r="BN1118" s="19">
        <v>48.372800000000097</v>
      </c>
      <c r="BO1118" s="19">
        <f t="shared" si="239"/>
        <v>48.372800000000097</v>
      </c>
      <c r="BP1118" s="24">
        <f t="shared" si="240"/>
        <v>1153.4208000000001</v>
      </c>
      <c r="BQ1118" s="24">
        <f t="shared" si="240"/>
        <v>1568</v>
      </c>
      <c r="BR1118" s="24">
        <f t="shared" si="246"/>
        <v>414.5791999999999</v>
      </c>
    </row>
    <row r="1119" spans="1:71" s="25" customFormat="1" ht="14.25" x14ac:dyDescent="0.2">
      <c r="A1119" s="14">
        <v>1482</v>
      </c>
      <c r="B1119" s="14"/>
      <c r="C1119" s="15" t="s">
        <v>726</v>
      </c>
      <c r="D1119" s="16">
        <v>21622</v>
      </c>
      <c r="E1119" s="15" t="s">
        <v>8862</v>
      </c>
      <c r="F1119" s="15" t="s">
        <v>8863</v>
      </c>
      <c r="G1119" s="17" t="s">
        <v>8864</v>
      </c>
      <c r="H1119" s="17" t="s">
        <v>8865</v>
      </c>
      <c r="I1119" s="17" t="s">
        <v>86</v>
      </c>
      <c r="J1119" s="15" t="s">
        <v>8866</v>
      </c>
      <c r="K1119" s="15" t="s">
        <v>821</v>
      </c>
      <c r="L1119" s="18" t="s">
        <v>8867</v>
      </c>
      <c r="M1119" s="15" t="s">
        <v>7650</v>
      </c>
      <c r="N1119" s="15" t="s">
        <v>7651</v>
      </c>
      <c r="O1119" s="16">
        <v>510</v>
      </c>
      <c r="P1119" s="15" t="s">
        <v>118</v>
      </c>
      <c r="Q1119" s="15">
        <v>28800</v>
      </c>
      <c r="R1119" s="15">
        <v>64000</v>
      </c>
      <c r="S1119" s="15">
        <v>92800</v>
      </c>
      <c r="T1119" s="15">
        <v>0.2</v>
      </c>
      <c r="U1119" s="15" t="s">
        <v>3335</v>
      </c>
      <c r="V1119" s="15" t="s">
        <v>76</v>
      </c>
      <c r="W1119" s="16">
        <v>1</v>
      </c>
      <c r="X1119" s="16">
        <v>1</v>
      </c>
      <c r="Y1119" s="15">
        <v>8748</v>
      </c>
      <c r="Z1119" s="15">
        <v>0.20100000000000001</v>
      </c>
      <c r="AA1119" s="15" t="s">
        <v>8256</v>
      </c>
      <c r="AB1119" s="15" t="s">
        <v>8257</v>
      </c>
      <c r="AC1119" s="15">
        <v>0</v>
      </c>
      <c r="AD1119" s="26">
        <v>42509</v>
      </c>
      <c r="AE1119" s="15" t="s">
        <v>78</v>
      </c>
      <c r="AF1119" s="15" t="s">
        <v>78</v>
      </c>
      <c r="AG1119" s="16">
        <v>1</v>
      </c>
      <c r="AH1119" s="15" t="s">
        <v>8868</v>
      </c>
      <c r="AI1119" s="15" t="s">
        <v>78</v>
      </c>
      <c r="AJ1119" s="15">
        <v>8748.1582031300004</v>
      </c>
      <c r="AK1119" s="15">
        <v>387.00346696899999</v>
      </c>
      <c r="AL1119" s="15">
        <v>3094479.5189399999</v>
      </c>
      <c r="AM1119" s="15">
        <v>1426098.21906</v>
      </c>
      <c r="AN1119" s="14"/>
      <c r="AO1119" s="14"/>
      <c r="AP1119" s="19">
        <v>28800</v>
      </c>
      <c r="AQ1119" s="19">
        <v>60500</v>
      </c>
      <c r="AR1119" s="19">
        <v>0</v>
      </c>
      <c r="AS1119" s="19">
        <v>0</v>
      </c>
      <c r="AT1119" s="19">
        <f t="shared" si="224"/>
        <v>89300</v>
      </c>
      <c r="AU1119" s="19">
        <v>45000</v>
      </c>
      <c r="AV1119" s="19">
        <v>0</v>
      </c>
      <c r="AW1119" s="19">
        <v>15505</v>
      </c>
      <c r="AX1119" s="19">
        <v>12480</v>
      </c>
      <c r="AY1119" s="20">
        <f t="shared" si="241"/>
        <v>72985</v>
      </c>
      <c r="AZ1119" s="19">
        <f t="shared" si="242"/>
        <v>16315</v>
      </c>
      <c r="BA1119" s="21">
        <v>1.4712000000000001</v>
      </c>
      <c r="BB1119" s="21">
        <v>2.0617000000000001</v>
      </c>
      <c r="BC1119" s="22"/>
      <c r="BD1119" s="19">
        <v>893</v>
      </c>
      <c r="BE1119" s="19">
        <f t="shared" si="243"/>
        <v>240.02628000000001</v>
      </c>
      <c r="BF1119" s="19">
        <f t="shared" si="244"/>
        <v>336.366355</v>
      </c>
      <c r="BG1119" s="23">
        <v>3.4819999999999997E-2</v>
      </c>
      <c r="BH1119" s="23">
        <f t="shared" si="245"/>
        <v>3.4819999999999997E-2</v>
      </c>
      <c r="BI1119" s="19">
        <v>8.3577150695999993</v>
      </c>
      <c r="BJ1119" s="19">
        <v>11.712276481099998</v>
      </c>
      <c r="BK1119" s="19">
        <f t="shared" si="238"/>
        <v>231.66856493040001</v>
      </c>
      <c r="BL1119" s="19">
        <f t="shared" si="238"/>
        <v>324.65407851890001</v>
      </c>
      <c r="BM1119" s="19">
        <v>0</v>
      </c>
      <c r="BN1119" s="19">
        <v>0</v>
      </c>
      <c r="BO1119" s="19">
        <f t="shared" si="239"/>
        <v>0</v>
      </c>
      <c r="BP1119" s="24">
        <f t="shared" si="240"/>
        <v>231.66856493040001</v>
      </c>
      <c r="BQ1119" s="24">
        <f t="shared" si="240"/>
        <v>324.65407851890001</v>
      </c>
      <c r="BR1119" s="24">
        <f t="shared" si="246"/>
        <v>92.985513588499998</v>
      </c>
      <c r="BS1119" s="25" t="s">
        <v>1141</v>
      </c>
    </row>
    <row r="1120" spans="1:71" s="25" customFormat="1" ht="14.25" x14ac:dyDescent="0.2">
      <c r="A1120" s="14">
        <v>1483</v>
      </c>
      <c r="B1120" s="14"/>
      <c r="C1120" s="15" t="s">
        <v>8869</v>
      </c>
      <c r="D1120" s="16">
        <v>33426</v>
      </c>
      <c r="E1120" s="15" t="s">
        <v>8870</v>
      </c>
      <c r="F1120" s="15" t="s">
        <v>8869</v>
      </c>
      <c r="G1120" s="17" t="s">
        <v>8871</v>
      </c>
      <c r="H1120" s="17" t="s">
        <v>8872</v>
      </c>
      <c r="I1120" s="17" t="s">
        <v>8873</v>
      </c>
      <c r="J1120" s="15" t="s">
        <v>8874</v>
      </c>
      <c r="K1120" s="15" t="s">
        <v>698</v>
      </c>
      <c r="L1120" s="18" t="s">
        <v>8875</v>
      </c>
      <c r="M1120" s="15" t="s">
        <v>7650</v>
      </c>
      <c r="N1120" s="15" t="s">
        <v>7651</v>
      </c>
      <c r="O1120" s="16">
        <v>510</v>
      </c>
      <c r="P1120" s="15" t="s">
        <v>118</v>
      </c>
      <c r="Q1120" s="15">
        <v>28800</v>
      </c>
      <c r="R1120" s="15">
        <v>64300</v>
      </c>
      <c r="S1120" s="15">
        <v>93100</v>
      </c>
      <c r="T1120" s="15">
        <v>0.2</v>
      </c>
      <c r="U1120" s="15" t="s">
        <v>3335</v>
      </c>
      <c r="V1120" s="15" t="s">
        <v>76</v>
      </c>
      <c r="W1120" s="16">
        <v>1</v>
      </c>
      <c r="X1120" s="16">
        <v>1</v>
      </c>
      <c r="Y1120" s="15">
        <v>8748</v>
      </c>
      <c r="Z1120" s="15">
        <v>0.20100000000000001</v>
      </c>
      <c r="AA1120" s="15" t="s">
        <v>8876</v>
      </c>
      <c r="AB1120" s="15" t="s">
        <v>8877</v>
      </c>
      <c r="AC1120" s="15">
        <v>100000</v>
      </c>
      <c r="AD1120" s="26">
        <v>41271</v>
      </c>
      <c r="AE1120" s="15" t="s">
        <v>78</v>
      </c>
      <c r="AF1120" s="15" t="s">
        <v>78</v>
      </c>
      <c r="AG1120" s="16">
        <v>1</v>
      </c>
      <c r="AH1120" s="15" t="s">
        <v>8878</v>
      </c>
      <c r="AI1120" s="15" t="s">
        <v>78</v>
      </c>
      <c r="AJ1120" s="15">
        <v>8748.1665039100008</v>
      </c>
      <c r="AK1120" s="15">
        <v>387.00346696899999</v>
      </c>
      <c r="AL1120" s="15">
        <v>3094480.68958</v>
      </c>
      <c r="AM1120" s="15">
        <v>1426026.2278400001</v>
      </c>
      <c r="AN1120" s="14"/>
      <c r="AO1120" s="14"/>
      <c r="AP1120" s="19">
        <v>0</v>
      </c>
      <c r="AQ1120" s="19">
        <v>0</v>
      </c>
      <c r="AR1120" s="19">
        <v>28800</v>
      </c>
      <c r="AS1120" s="19">
        <v>60700</v>
      </c>
      <c r="AT1120" s="19">
        <f t="shared" si="224"/>
        <v>89500</v>
      </c>
      <c r="AU1120" s="19">
        <v>0</v>
      </c>
      <c r="AV1120" s="19">
        <v>0</v>
      </c>
      <c r="AW1120" s="19">
        <v>0</v>
      </c>
      <c r="AX1120" s="19">
        <v>0</v>
      </c>
      <c r="AY1120" s="20">
        <f t="shared" si="241"/>
        <v>0</v>
      </c>
      <c r="AZ1120" s="19">
        <f t="shared" si="242"/>
        <v>89500</v>
      </c>
      <c r="BA1120" s="21">
        <v>1.4712000000000001</v>
      </c>
      <c r="BB1120" s="21">
        <v>2.0617000000000001</v>
      </c>
      <c r="BC1120" s="22"/>
      <c r="BD1120" s="19">
        <v>1790</v>
      </c>
      <c r="BE1120" s="19">
        <f t="shared" si="243"/>
        <v>1316.7240000000002</v>
      </c>
      <c r="BF1120" s="19">
        <f t="shared" si="244"/>
        <v>1845.2215000000001</v>
      </c>
      <c r="BG1120" s="23">
        <v>3.4819999999999997E-2</v>
      </c>
      <c r="BH1120" s="23">
        <f t="shared" si="245"/>
        <v>3.4819999999999997E-2</v>
      </c>
      <c r="BI1120" s="19">
        <v>0</v>
      </c>
      <c r="BJ1120" s="19">
        <v>0</v>
      </c>
      <c r="BK1120" s="19">
        <f t="shared" si="238"/>
        <v>1316.7240000000002</v>
      </c>
      <c r="BL1120" s="19">
        <f t="shared" si="238"/>
        <v>1845.2215000000001</v>
      </c>
      <c r="BM1120" s="19">
        <v>0</v>
      </c>
      <c r="BN1120" s="19">
        <v>55.221500000000106</v>
      </c>
      <c r="BO1120" s="19">
        <f t="shared" si="239"/>
        <v>55.221500000000106</v>
      </c>
      <c r="BP1120" s="24">
        <f t="shared" si="240"/>
        <v>1316.7240000000002</v>
      </c>
      <c r="BQ1120" s="24">
        <f t="shared" si="240"/>
        <v>1790</v>
      </c>
      <c r="BR1120" s="24">
        <f t="shared" si="246"/>
        <v>473.27599999999984</v>
      </c>
    </row>
    <row r="1121" spans="1:71" s="25" customFormat="1" ht="14.25" x14ac:dyDescent="0.2">
      <c r="A1121" s="14">
        <v>1484</v>
      </c>
      <c r="B1121" s="14"/>
      <c r="C1121" s="15" t="s">
        <v>176</v>
      </c>
      <c r="D1121" s="16">
        <v>5348</v>
      </c>
      <c r="E1121" s="15" t="s">
        <v>8879</v>
      </c>
      <c r="F1121" s="15" t="s">
        <v>8880</v>
      </c>
      <c r="G1121" s="17" t="s">
        <v>8881</v>
      </c>
      <c r="H1121" s="17" t="s">
        <v>8882</v>
      </c>
      <c r="I1121" s="17" t="s">
        <v>86</v>
      </c>
      <c r="J1121" s="15" t="s">
        <v>8883</v>
      </c>
      <c r="K1121" s="15" t="s">
        <v>841</v>
      </c>
      <c r="L1121" s="18" t="s">
        <v>8884</v>
      </c>
      <c r="M1121" s="15" t="s">
        <v>7650</v>
      </c>
      <c r="N1121" s="15" t="s">
        <v>7651</v>
      </c>
      <c r="O1121" s="16">
        <v>510</v>
      </c>
      <c r="P1121" s="15" t="s">
        <v>118</v>
      </c>
      <c r="Q1121" s="15">
        <v>28800</v>
      </c>
      <c r="R1121" s="15">
        <v>111000</v>
      </c>
      <c r="S1121" s="15">
        <v>139800</v>
      </c>
      <c r="T1121" s="15">
        <v>0.2</v>
      </c>
      <c r="U1121" s="15" t="s">
        <v>3335</v>
      </c>
      <c r="V1121" s="15" t="s">
        <v>76</v>
      </c>
      <c r="W1121" s="16">
        <v>1</v>
      </c>
      <c r="X1121" s="16">
        <v>1</v>
      </c>
      <c r="Y1121" s="15">
        <v>8748</v>
      </c>
      <c r="Z1121" s="15">
        <v>0.20100000000000001</v>
      </c>
      <c r="AA1121" s="15" t="s">
        <v>8876</v>
      </c>
      <c r="AB1121" s="15" t="s">
        <v>8877</v>
      </c>
      <c r="AC1121" s="15">
        <v>0</v>
      </c>
      <c r="AD1121" s="26">
        <v>38665</v>
      </c>
      <c r="AE1121" s="15" t="s">
        <v>119</v>
      </c>
      <c r="AF1121" s="15" t="s">
        <v>119</v>
      </c>
      <c r="AG1121" s="16">
        <v>1</v>
      </c>
      <c r="AH1121" s="15" t="s">
        <v>8885</v>
      </c>
      <c r="AI1121" s="15" t="s">
        <v>78</v>
      </c>
      <c r="AJ1121" s="15">
        <v>8748.1464843800004</v>
      </c>
      <c r="AK1121" s="15">
        <v>387.00313360400003</v>
      </c>
      <c r="AL1121" s="15">
        <v>3094481.8601299999</v>
      </c>
      <c r="AM1121" s="15">
        <v>1425954.2365600001</v>
      </c>
      <c r="AN1121" s="14"/>
      <c r="AO1121" s="14"/>
      <c r="AP1121" s="19">
        <v>28800</v>
      </c>
      <c r="AQ1121" s="19">
        <v>104900</v>
      </c>
      <c r="AR1121" s="19">
        <v>0</v>
      </c>
      <c r="AS1121" s="19">
        <v>0</v>
      </c>
      <c r="AT1121" s="19">
        <f t="shared" si="224"/>
        <v>133700</v>
      </c>
      <c r="AU1121" s="19">
        <v>45000</v>
      </c>
      <c r="AV1121" s="19">
        <v>3000</v>
      </c>
      <c r="AW1121" s="19">
        <v>31045</v>
      </c>
      <c r="AX1121" s="19">
        <v>0</v>
      </c>
      <c r="AY1121" s="20">
        <f t="shared" si="241"/>
        <v>79045</v>
      </c>
      <c r="AZ1121" s="19">
        <f t="shared" si="242"/>
        <v>54655</v>
      </c>
      <c r="BA1121" s="21">
        <v>1.4712000000000001</v>
      </c>
      <c r="BB1121" s="21">
        <v>2.0617000000000001</v>
      </c>
      <c r="BC1121" s="22"/>
      <c r="BD1121" s="19">
        <v>1337</v>
      </c>
      <c r="BE1121" s="19">
        <f t="shared" si="243"/>
        <v>804.08435999999995</v>
      </c>
      <c r="BF1121" s="19">
        <f t="shared" si="244"/>
        <v>1126.8221349999999</v>
      </c>
      <c r="BG1121" s="23">
        <v>3.4819999999999997E-2</v>
      </c>
      <c r="BH1121" s="23">
        <f t="shared" si="245"/>
        <v>3.4819999999999997E-2</v>
      </c>
      <c r="BI1121" s="19">
        <v>27.998217415199996</v>
      </c>
      <c r="BJ1121" s="19">
        <v>39.235946740699994</v>
      </c>
      <c r="BK1121" s="19">
        <f t="shared" si="238"/>
        <v>776.08614258479997</v>
      </c>
      <c r="BL1121" s="19">
        <f t="shared" si="238"/>
        <v>1087.5861882592999</v>
      </c>
      <c r="BM1121" s="19">
        <v>0</v>
      </c>
      <c r="BN1121" s="19">
        <v>0</v>
      </c>
      <c r="BO1121" s="19">
        <f t="shared" si="239"/>
        <v>0</v>
      </c>
      <c r="BP1121" s="24">
        <f t="shared" si="240"/>
        <v>776.08614258479997</v>
      </c>
      <c r="BQ1121" s="24">
        <f t="shared" si="240"/>
        <v>1087.5861882592999</v>
      </c>
      <c r="BR1121" s="24">
        <f t="shared" si="246"/>
        <v>311.50004567449992</v>
      </c>
    </row>
    <row r="1122" spans="1:71" s="25" customFormat="1" ht="14.25" x14ac:dyDescent="0.2">
      <c r="A1122" s="14">
        <v>1485</v>
      </c>
      <c r="B1122" s="14"/>
      <c r="C1122" s="15" t="s">
        <v>8886</v>
      </c>
      <c r="D1122" s="16">
        <v>18632</v>
      </c>
      <c r="E1122" s="15" t="s">
        <v>8887</v>
      </c>
      <c r="F1122" s="15" t="s">
        <v>8886</v>
      </c>
      <c r="G1122" s="17" t="s">
        <v>8888</v>
      </c>
      <c r="H1122" s="17" t="s">
        <v>8889</v>
      </c>
      <c r="I1122" s="17" t="s">
        <v>86</v>
      </c>
      <c r="J1122" s="15" t="s">
        <v>8890</v>
      </c>
      <c r="K1122" s="15" t="s">
        <v>2133</v>
      </c>
      <c r="L1122" s="18" t="s">
        <v>8891</v>
      </c>
      <c r="M1122" s="15" t="s">
        <v>7650</v>
      </c>
      <c r="N1122" s="15" t="s">
        <v>7651</v>
      </c>
      <c r="O1122" s="16">
        <v>510</v>
      </c>
      <c r="P1122" s="15" t="s">
        <v>118</v>
      </c>
      <c r="Q1122" s="15">
        <v>28800</v>
      </c>
      <c r="R1122" s="15">
        <v>79200</v>
      </c>
      <c r="S1122" s="15">
        <v>108000</v>
      </c>
      <c r="T1122" s="15">
        <v>0.2</v>
      </c>
      <c r="U1122" s="15" t="s">
        <v>3335</v>
      </c>
      <c r="V1122" s="15" t="s">
        <v>76</v>
      </c>
      <c r="W1122" s="16">
        <v>1</v>
      </c>
      <c r="X1122" s="16">
        <v>0</v>
      </c>
      <c r="Y1122" s="15">
        <v>8748</v>
      </c>
      <c r="Z1122" s="15">
        <v>0.20100000000000001</v>
      </c>
      <c r="AA1122" s="15" t="s">
        <v>8876</v>
      </c>
      <c r="AB1122" s="15" t="s">
        <v>8877</v>
      </c>
      <c r="AC1122" s="15">
        <v>0</v>
      </c>
      <c r="AD1122" s="15"/>
      <c r="AE1122" s="15" t="s">
        <v>79</v>
      </c>
      <c r="AF1122" s="15" t="s">
        <v>8892</v>
      </c>
      <c r="AG1122" s="16">
        <v>1</v>
      </c>
      <c r="AH1122" s="15" t="s">
        <v>8893</v>
      </c>
      <c r="AI1122" s="15" t="s">
        <v>78</v>
      </c>
      <c r="AJ1122" s="15">
        <v>8748.1777343800004</v>
      </c>
      <c r="AK1122" s="15">
        <v>387.00380034599999</v>
      </c>
      <c r="AL1122" s="15">
        <v>3094483.0307</v>
      </c>
      <c r="AM1122" s="15">
        <v>1425882.2453300001</v>
      </c>
      <c r="AN1122" s="14"/>
      <c r="AO1122" s="14"/>
      <c r="AP1122" s="19">
        <v>28800</v>
      </c>
      <c r="AQ1122" s="19">
        <v>71300</v>
      </c>
      <c r="AR1122" s="19">
        <v>0</v>
      </c>
      <c r="AS1122" s="19">
        <v>3700</v>
      </c>
      <c r="AT1122" s="19">
        <f t="shared" si="224"/>
        <v>103800</v>
      </c>
      <c r="AU1122" s="19">
        <v>45000</v>
      </c>
      <c r="AV1122" s="19">
        <v>3000</v>
      </c>
      <c r="AW1122" s="19">
        <v>19285</v>
      </c>
      <c r="AX1122" s="19">
        <v>0</v>
      </c>
      <c r="AY1122" s="20">
        <f t="shared" si="241"/>
        <v>67285</v>
      </c>
      <c r="AZ1122" s="19">
        <f t="shared" si="242"/>
        <v>36515</v>
      </c>
      <c r="BA1122" s="21">
        <v>1.4712000000000001</v>
      </c>
      <c r="BB1122" s="21">
        <v>2.0617000000000001</v>
      </c>
      <c r="BC1122" s="22"/>
      <c r="BD1122" s="19">
        <v>1112</v>
      </c>
      <c r="BE1122" s="19">
        <f t="shared" si="243"/>
        <v>537.20867999999996</v>
      </c>
      <c r="BF1122" s="19">
        <f t="shared" si="244"/>
        <v>752.82975499999998</v>
      </c>
      <c r="BG1122" s="23">
        <v>3.4819999999999997E-2</v>
      </c>
      <c r="BH1122" s="23">
        <f t="shared" si="245"/>
        <v>3.4819999999999997E-2</v>
      </c>
      <c r="BI1122" s="19">
        <v>16.810200429599998</v>
      </c>
      <c r="BJ1122" s="19">
        <v>23.557361491099996</v>
      </c>
      <c r="BK1122" s="19">
        <f t="shared" si="238"/>
        <v>520.39847957040001</v>
      </c>
      <c r="BL1122" s="19">
        <f t="shared" si="238"/>
        <v>729.2723935089</v>
      </c>
      <c r="BM1122" s="19">
        <v>0</v>
      </c>
      <c r="BN1122" s="19">
        <v>0</v>
      </c>
      <c r="BO1122" s="19">
        <f t="shared" si="239"/>
        <v>0</v>
      </c>
      <c r="BP1122" s="24">
        <f t="shared" si="240"/>
        <v>520.39847957040001</v>
      </c>
      <c r="BQ1122" s="24">
        <f t="shared" si="240"/>
        <v>729.2723935089</v>
      </c>
      <c r="BR1122" s="24">
        <f t="shared" si="246"/>
        <v>208.87391393849998</v>
      </c>
    </row>
    <row r="1123" spans="1:71" s="25" customFormat="1" ht="14.25" x14ac:dyDescent="0.2">
      <c r="A1123" s="14">
        <v>1486</v>
      </c>
      <c r="B1123" s="14"/>
      <c r="C1123" s="15" t="s">
        <v>8894</v>
      </c>
      <c r="D1123" s="16">
        <v>8173</v>
      </c>
      <c r="E1123" s="15" t="s">
        <v>8895</v>
      </c>
      <c r="F1123" s="15" t="s">
        <v>8894</v>
      </c>
      <c r="G1123" s="17" t="s">
        <v>8896</v>
      </c>
      <c r="H1123" s="17" t="s">
        <v>8897</v>
      </c>
      <c r="I1123" s="17" t="s">
        <v>86</v>
      </c>
      <c r="J1123" s="15" t="s">
        <v>8898</v>
      </c>
      <c r="K1123" s="15" t="s">
        <v>8899</v>
      </c>
      <c r="L1123" s="18" t="s">
        <v>8900</v>
      </c>
      <c r="M1123" s="15" t="s">
        <v>7650</v>
      </c>
      <c r="N1123" s="15" t="s">
        <v>7651</v>
      </c>
      <c r="O1123" s="16">
        <v>510</v>
      </c>
      <c r="P1123" s="15" t="s">
        <v>118</v>
      </c>
      <c r="Q1123" s="15">
        <v>28800</v>
      </c>
      <c r="R1123" s="15">
        <v>69800</v>
      </c>
      <c r="S1123" s="15">
        <v>98600</v>
      </c>
      <c r="T1123" s="15">
        <v>0.2</v>
      </c>
      <c r="U1123" s="15" t="s">
        <v>3335</v>
      </c>
      <c r="V1123" s="15" t="s">
        <v>76</v>
      </c>
      <c r="W1123" s="16">
        <v>1</v>
      </c>
      <c r="X1123" s="16">
        <v>1</v>
      </c>
      <c r="Y1123" s="15">
        <v>8748</v>
      </c>
      <c r="Z1123" s="15">
        <v>0.20100000000000001</v>
      </c>
      <c r="AA1123" s="15" t="s">
        <v>8876</v>
      </c>
      <c r="AB1123" s="15" t="s">
        <v>8877</v>
      </c>
      <c r="AC1123" s="15">
        <v>82000</v>
      </c>
      <c r="AD1123" s="26">
        <v>37358</v>
      </c>
      <c r="AE1123" s="15" t="s">
        <v>183</v>
      </c>
      <c r="AF1123" s="15" t="s">
        <v>8901</v>
      </c>
      <c r="AG1123" s="16">
        <v>1</v>
      </c>
      <c r="AH1123" s="15" t="s">
        <v>8902</v>
      </c>
      <c r="AI1123" s="15" t="s">
        <v>78</v>
      </c>
      <c r="AJ1123" s="15">
        <v>8748.1674804699996</v>
      </c>
      <c r="AK1123" s="15">
        <v>387.00347763799999</v>
      </c>
      <c r="AL1123" s="15">
        <v>3094484.20138</v>
      </c>
      <c r="AM1123" s="15">
        <v>1425810.2540200001</v>
      </c>
      <c r="AN1123" s="14"/>
      <c r="AO1123" s="14"/>
      <c r="AP1123" s="19">
        <v>28800</v>
      </c>
      <c r="AQ1123" s="19">
        <v>66000</v>
      </c>
      <c r="AR1123" s="19">
        <v>0</v>
      </c>
      <c r="AS1123" s="19">
        <v>0</v>
      </c>
      <c r="AT1123" s="19">
        <f t="shared" si="224"/>
        <v>94800</v>
      </c>
      <c r="AU1123" s="19">
        <v>45000</v>
      </c>
      <c r="AV1123" s="19">
        <v>3000</v>
      </c>
      <c r="AW1123" s="19">
        <v>17430</v>
      </c>
      <c r="AX1123" s="19">
        <v>12480</v>
      </c>
      <c r="AY1123" s="20">
        <f t="shared" si="241"/>
        <v>77910</v>
      </c>
      <c r="AZ1123" s="19">
        <f t="shared" si="242"/>
        <v>16890</v>
      </c>
      <c r="BA1123" s="21">
        <v>1.4712000000000001</v>
      </c>
      <c r="BB1123" s="21">
        <v>2.0617000000000001</v>
      </c>
      <c r="BC1123" s="22"/>
      <c r="BD1123" s="19">
        <v>948</v>
      </c>
      <c r="BE1123" s="19">
        <f t="shared" si="243"/>
        <v>248.48568000000003</v>
      </c>
      <c r="BF1123" s="19">
        <f t="shared" si="244"/>
        <v>348.22113000000002</v>
      </c>
      <c r="BG1123" s="23">
        <v>3.4819999999999997E-2</v>
      </c>
      <c r="BH1123" s="23">
        <f t="shared" si="245"/>
        <v>3.4819999999999997E-2</v>
      </c>
      <c r="BI1123" s="19">
        <v>8.6522713776</v>
      </c>
      <c r="BJ1123" s="19">
        <v>12.1250597466</v>
      </c>
      <c r="BK1123" s="19">
        <f t="shared" si="238"/>
        <v>239.83340862240004</v>
      </c>
      <c r="BL1123" s="19">
        <f t="shared" si="238"/>
        <v>336.0960702534</v>
      </c>
      <c r="BM1123" s="19">
        <v>0</v>
      </c>
      <c r="BN1123" s="19">
        <v>0</v>
      </c>
      <c r="BO1123" s="19">
        <f t="shared" si="239"/>
        <v>0</v>
      </c>
      <c r="BP1123" s="24">
        <f t="shared" si="240"/>
        <v>239.83340862240004</v>
      </c>
      <c r="BQ1123" s="24">
        <f t="shared" si="240"/>
        <v>336.0960702534</v>
      </c>
      <c r="BR1123" s="24">
        <f t="shared" si="246"/>
        <v>96.262661630999958</v>
      </c>
      <c r="BS1123" s="25" t="s">
        <v>1141</v>
      </c>
    </row>
    <row r="1124" spans="1:71" s="25" customFormat="1" ht="14.25" x14ac:dyDescent="0.2">
      <c r="A1124" s="14">
        <v>1487</v>
      </c>
      <c r="B1124" s="14"/>
      <c r="C1124" s="15"/>
      <c r="D1124" s="16">
        <v>19423</v>
      </c>
      <c r="E1124" s="15" t="s">
        <v>8903</v>
      </c>
      <c r="F1124" s="15" t="s">
        <v>8904</v>
      </c>
      <c r="G1124" s="17" t="s">
        <v>8905</v>
      </c>
      <c r="H1124" s="17" t="s">
        <v>8906</v>
      </c>
      <c r="I1124" s="17" t="s">
        <v>86</v>
      </c>
      <c r="J1124" s="15" t="s">
        <v>8907</v>
      </c>
      <c r="K1124" s="15" t="s">
        <v>3272</v>
      </c>
      <c r="L1124" s="18" t="s">
        <v>8908</v>
      </c>
      <c r="M1124" s="15" t="s">
        <v>7650</v>
      </c>
      <c r="N1124" s="15" t="s">
        <v>7651</v>
      </c>
      <c r="O1124" s="16">
        <v>510</v>
      </c>
      <c r="P1124" s="15" t="s">
        <v>118</v>
      </c>
      <c r="Q1124" s="15">
        <v>28800</v>
      </c>
      <c r="R1124" s="15">
        <v>77000</v>
      </c>
      <c r="S1124" s="15">
        <v>105800</v>
      </c>
      <c r="T1124" s="15">
        <v>0.2</v>
      </c>
      <c r="U1124" s="15" t="s">
        <v>3335</v>
      </c>
      <c r="V1124" s="15" t="s">
        <v>76</v>
      </c>
      <c r="W1124" s="16">
        <v>1</v>
      </c>
      <c r="X1124" s="16">
        <v>1</v>
      </c>
      <c r="Y1124" s="15">
        <v>8748</v>
      </c>
      <c r="Z1124" s="15">
        <v>0.20100000000000001</v>
      </c>
      <c r="AA1124" s="15" t="s">
        <v>8876</v>
      </c>
      <c r="AB1124" s="15" t="s">
        <v>8877</v>
      </c>
      <c r="AC1124" s="15">
        <v>114900</v>
      </c>
      <c r="AD1124" s="26">
        <v>39664</v>
      </c>
      <c r="AE1124" s="15" t="s">
        <v>119</v>
      </c>
      <c r="AF1124" s="15" t="s">
        <v>119</v>
      </c>
      <c r="AG1124" s="16">
        <v>1</v>
      </c>
      <c r="AH1124" s="15" t="s">
        <v>8909</v>
      </c>
      <c r="AI1124" s="15" t="s">
        <v>78</v>
      </c>
      <c r="AJ1124" s="15">
        <v>8748.1464843800004</v>
      </c>
      <c r="AK1124" s="15">
        <v>387.00313360000001</v>
      </c>
      <c r="AL1124" s="15">
        <v>3094485.3720300002</v>
      </c>
      <c r="AM1124" s="15">
        <v>1425738.26275</v>
      </c>
      <c r="AN1124" s="14"/>
      <c r="AO1124" s="14"/>
      <c r="AP1124" s="19">
        <v>0</v>
      </c>
      <c r="AQ1124" s="19">
        <v>0</v>
      </c>
      <c r="AR1124" s="19">
        <v>28800</v>
      </c>
      <c r="AS1124" s="19">
        <v>72800</v>
      </c>
      <c r="AT1124" s="19">
        <f t="shared" si="224"/>
        <v>101600</v>
      </c>
      <c r="AU1124" s="19">
        <v>0</v>
      </c>
      <c r="AV1124" s="19">
        <v>3000</v>
      </c>
      <c r="AW1124" s="19">
        <v>0</v>
      </c>
      <c r="AX1124" s="19">
        <v>0</v>
      </c>
      <c r="AY1124" s="20">
        <f t="shared" si="241"/>
        <v>3000</v>
      </c>
      <c r="AZ1124" s="19">
        <f t="shared" si="242"/>
        <v>98600</v>
      </c>
      <c r="BA1124" s="21">
        <v>1.4712000000000001</v>
      </c>
      <c r="BB1124" s="21">
        <v>2.0617000000000001</v>
      </c>
      <c r="BC1124" s="22"/>
      <c r="BD1124" s="19">
        <v>2032</v>
      </c>
      <c r="BE1124" s="19">
        <f t="shared" si="243"/>
        <v>1450.6032</v>
      </c>
      <c r="BF1124" s="19">
        <f t="shared" si="244"/>
        <v>2032.8362000000002</v>
      </c>
      <c r="BG1124" s="23">
        <v>3.4819999999999997E-2</v>
      </c>
      <c r="BH1124" s="23">
        <f t="shared" si="245"/>
        <v>3.4819999999999997E-2</v>
      </c>
      <c r="BI1124" s="19">
        <v>0</v>
      </c>
      <c r="BJ1124" s="19">
        <v>0</v>
      </c>
      <c r="BK1124" s="19">
        <f t="shared" si="238"/>
        <v>1450.6032</v>
      </c>
      <c r="BL1124" s="19">
        <f t="shared" si="238"/>
        <v>2032.8362000000002</v>
      </c>
      <c r="BM1124" s="19">
        <v>0</v>
      </c>
      <c r="BN1124" s="19">
        <v>62.687200000000303</v>
      </c>
      <c r="BO1124" s="19">
        <f t="shared" si="239"/>
        <v>62.687200000000303</v>
      </c>
      <c r="BP1124" s="24">
        <f t="shared" si="240"/>
        <v>1450.6032</v>
      </c>
      <c r="BQ1124" s="24">
        <f t="shared" si="240"/>
        <v>1970.1489999999999</v>
      </c>
      <c r="BR1124" s="24">
        <f t="shared" si="246"/>
        <v>519.54579999999987</v>
      </c>
    </row>
    <row r="1125" spans="1:71" s="25" customFormat="1" ht="14.25" x14ac:dyDescent="0.2">
      <c r="A1125" s="14">
        <v>1488</v>
      </c>
      <c r="B1125" s="14"/>
      <c r="C1125" s="15" t="s">
        <v>150</v>
      </c>
      <c r="D1125" s="16">
        <v>35145</v>
      </c>
      <c r="E1125" s="15" t="s">
        <v>8910</v>
      </c>
      <c r="F1125" s="15" t="s">
        <v>8911</v>
      </c>
      <c r="G1125" s="17" t="s">
        <v>8912</v>
      </c>
      <c r="H1125" s="17" t="s">
        <v>8913</v>
      </c>
      <c r="I1125" s="17" t="s">
        <v>86</v>
      </c>
      <c r="J1125" s="15" t="s">
        <v>8914</v>
      </c>
      <c r="K1125" s="15" t="s">
        <v>86</v>
      </c>
      <c r="L1125" s="18" t="s">
        <v>8915</v>
      </c>
      <c r="M1125" s="15" t="s">
        <v>7650</v>
      </c>
      <c r="N1125" s="15" t="s">
        <v>7651</v>
      </c>
      <c r="O1125" s="16">
        <v>510</v>
      </c>
      <c r="P1125" s="15" t="s">
        <v>118</v>
      </c>
      <c r="Q1125" s="15">
        <v>28800</v>
      </c>
      <c r="R1125" s="15">
        <v>94000</v>
      </c>
      <c r="S1125" s="15">
        <v>122800</v>
      </c>
      <c r="T1125" s="15">
        <v>0.2</v>
      </c>
      <c r="U1125" s="15" t="s">
        <v>3335</v>
      </c>
      <c r="V1125" s="15" t="s">
        <v>76</v>
      </c>
      <c r="W1125" s="16">
        <v>1</v>
      </c>
      <c r="X1125" s="16">
        <v>1</v>
      </c>
      <c r="Y1125" s="15">
        <v>8748</v>
      </c>
      <c r="Z1125" s="15">
        <v>0.20100000000000001</v>
      </c>
      <c r="AA1125" s="15" t="s">
        <v>8876</v>
      </c>
      <c r="AB1125" s="15" t="s">
        <v>8877</v>
      </c>
      <c r="AC1125" s="15">
        <v>94900</v>
      </c>
      <c r="AD1125" s="26">
        <v>37328</v>
      </c>
      <c r="AE1125" s="15" t="s">
        <v>183</v>
      </c>
      <c r="AF1125" s="15" t="s">
        <v>8916</v>
      </c>
      <c r="AG1125" s="16">
        <v>1</v>
      </c>
      <c r="AH1125" s="15" t="s">
        <v>8917</v>
      </c>
      <c r="AI1125" s="15" t="s">
        <v>78</v>
      </c>
      <c r="AJ1125" s="15">
        <v>8748.1572265600007</v>
      </c>
      <c r="AK1125" s="15">
        <v>387.00346696499997</v>
      </c>
      <c r="AL1125" s="15">
        <v>3094486.5424600001</v>
      </c>
      <c r="AM1125" s="15">
        <v>1425666.2716000001</v>
      </c>
      <c r="AN1125" s="14"/>
      <c r="AO1125" s="14"/>
      <c r="AP1125" s="19">
        <v>28800</v>
      </c>
      <c r="AQ1125" s="19">
        <v>88900</v>
      </c>
      <c r="AR1125" s="19">
        <v>0</v>
      </c>
      <c r="AS1125" s="19">
        <v>0</v>
      </c>
      <c r="AT1125" s="19">
        <f t="shared" si="224"/>
        <v>117700</v>
      </c>
      <c r="AU1125" s="19">
        <v>45000</v>
      </c>
      <c r="AV1125" s="19">
        <v>3000</v>
      </c>
      <c r="AW1125" s="19">
        <v>25445</v>
      </c>
      <c r="AX1125" s="19">
        <v>0</v>
      </c>
      <c r="AY1125" s="20">
        <f t="shared" si="241"/>
        <v>73445</v>
      </c>
      <c r="AZ1125" s="19">
        <f t="shared" si="242"/>
        <v>44255</v>
      </c>
      <c r="BA1125" s="21">
        <v>1.4712000000000001</v>
      </c>
      <c r="BB1125" s="21">
        <v>2.0617000000000001</v>
      </c>
      <c r="BC1125" s="22"/>
      <c r="BD1125" s="19">
        <v>1177</v>
      </c>
      <c r="BE1125" s="19">
        <f t="shared" si="243"/>
        <v>651.07956000000001</v>
      </c>
      <c r="BF1125" s="19">
        <f t="shared" si="244"/>
        <v>912.40533500000004</v>
      </c>
      <c r="BG1125" s="23">
        <v>3.4819999999999997E-2</v>
      </c>
      <c r="BH1125" s="23">
        <f t="shared" si="245"/>
        <v>3.4819999999999997E-2</v>
      </c>
      <c r="BI1125" s="19">
        <v>22.670590279199999</v>
      </c>
      <c r="BJ1125" s="19">
        <v>31.769953764699999</v>
      </c>
      <c r="BK1125" s="19">
        <f t="shared" si="238"/>
        <v>628.40896972079997</v>
      </c>
      <c r="BL1125" s="19">
        <f t="shared" si="238"/>
        <v>880.63538123530009</v>
      </c>
      <c r="BM1125" s="19">
        <v>0</v>
      </c>
      <c r="BN1125" s="19">
        <v>0</v>
      </c>
      <c r="BO1125" s="19">
        <f t="shared" si="239"/>
        <v>0</v>
      </c>
      <c r="BP1125" s="24">
        <f t="shared" si="240"/>
        <v>628.40896972079997</v>
      </c>
      <c r="BQ1125" s="24">
        <f t="shared" si="240"/>
        <v>880.63538123530009</v>
      </c>
      <c r="BR1125" s="24">
        <f t="shared" si="246"/>
        <v>252.22641151450011</v>
      </c>
    </row>
    <row r="1126" spans="1:71" s="25" customFormat="1" ht="14.25" x14ac:dyDescent="0.2">
      <c r="A1126" s="14">
        <v>1489</v>
      </c>
      <c r="B1126" s="14"/>
      <c r="C1126" s="15" t="s">
        <v>8918</v>
      </c>
      <c r="D1126" s="16">
        <v>15922</v>
      </c>
      <c r="E1126" s="15" t="s">
        <v>8919</v>
      </c>
      <c r="F1126" s="15" t="s">
        <v>8918</v>
      </c>
      <c r="G1126" s="17" t="s">
        <v>8920</v>
      </c>
      <c r="H1126" s="17" t="s">
        <v>8921</v>
      </c>
      <c r="I1126" s="17" t="s">
        <v>86</v>
      </c>
      <c r="J1126" s="15" t="s">
        <v>8922</v>
      </c>
      <c r="K1126" s="15" t="s">
        <v>5185</v>
      </c>
      <c r="L1126" s="18" t="s">
        <v>8923</v>
      </c>
      <c r="M1126" s="15" t="s">
        <v>7650</v>
      </c>
      <c r="N1126" s="15" t="s">
        <v>7651</v>
      </c>
      <c r="O1126" s="16">
        <v>510</v>
      </c>
      <c r="P1126" s="15" t="s">
        <v>118</v>
      </c>
      <c r="Q1126" s="15">
        <v>28800</v>
      </c>
      <c r="R1126" s="15">
        <v>71000</v>
      </c>
      <c r="S1126" s="15">
        <v>99800</v>
      </c>
      <c r="T1126" s="15">
        <v>0.2</v>
      </c>
      <c r="U1126" s="15" t="s">
        <v>3335</v>
      </c>
      <c r="V1126" s="15" t="s">
        <v>76</v>
      </c>
      <c r="W1126" s="16">
        <v>1</v>
      </c>
      <c r="X1126" s="16">
        <v>0</v>
      </c>
      <c r="Y1126" s="15">
        <v>8748</v>
      </c>
      <c r="Z1126" s="15">
        <v>0.20100000000000001</v>
      </c>
      <c r="AA1126" s="15" t="s">
        <v>8876</v>
      </c>
      <c r="AB1126" s="15" t="s">
        <v>8877</v>
      </c>
      <c r="AC1126" s="15">
        <v>0</v>
      </c>
      <c r="AD1126" s="15"/>
      <c r="AE1126" s="15" t="s">
        <v>298</v>
      </c>
      <c r="AF1126" s="15" t="s">
        <v>8924</v>
      </c>
      <c r="AG1126" s="16">
        <v>1</v>
      </c>
      <c r="AH1126" s="15" t="s">
        <v>8925</v>
      </c>
      <c r="AI1126" s="15" t="s">
        <v>78</v>
      </c>
      <c r="AJ1126" s="15">
        <v>8748.1787109399993</v>
      </c>
      <c r="AK1126" s="15">
        <v>387.00380034300002</v>
      </c>
      <c r="AL1126" s="15">
        <v>3094487.7130999998</v>
      </c>
      <c r="AM1126" s="15">
        <v>1425594.28036</v>
      </c>
      <c r="AN1126" s="14"/>
      <c r="AO1126" s="14"/>
      <c r="AP1126" s="19">
        <v>0</v>
      </c>
      <c r="AQ1126" s="19">
        <v>0</v>
      </c>
      <c r="AR1126" s="19">
        <v>28800</v>
      </c>
      <c r="AS1126" s="19">
        <v>67100</v>
      </c>
      <c r="AT1126" s="19">
        <f t="shared" si="224"/>
        <v>95900</v>
      </c>
      <c r="AU1126" s="19">
        <v>0</v>
      </c>
      <c r="AV1126" s="19">
        <v>0</v>
      </c>
      <c r="AW1126" s="19">
        <v>0</v>
      </c>
      <c r="AX1126" s="19">
        <v>0</v>
      </c>
      <c r="AY1126" s="20">
        <f t="shared" si="241"/>
        <v>0</v>
      </c>
      <c r="AZ1126" s="19">
        <f t="shared" si="242"/>
        <v>95900</v>
      </c>
      <c r="BA1126" s="21">
        <v>1.4712000000000001</v>
      </c>
      <c r="BB1126" s="21">
        <v>2.0617000000000001</v>
      </c>
      <c r="BC1126" s="22"/>
      <c r="BD1126" s="19">
        <v>1918</v>
      </c>
      <c r="BE1126" s="19">
        <f t="shared" si="243"/>
        <v>1410.8808000000001</v>
      </c>
      <c r="BF1126" s="19">
        <f t="shared" si="244"/>
        <v>1977.1703</v>
      </c>
      <c r="BG1126" s="23">
        <v>3.4819999999999997E-2</v>
      </c>
      <c r="BH1126" s="23">
        <f t="shared" si="245"/>
        <v>3.4819999999999997E-2</v>
      </c>
      <c r="BI1126" s="19">
        <v>0</v>
      </c>
      <c r="BJ1126" s="19">
        <v>0</v>
      </c>
      <c r="BK1126" s="19">
        <f t="shared" si="238"/>
        <v>1410.8808000000001</v>
      </c>
      <c r="BL1126" s="19">
        <f t="shared" si="238"/>
        <v>1977.1703</v>
      </c>
      <c r="BM1126" s="19">
        <v>0</v>
      </c>
      <c r="BN1126" s="19">
        <v>59.170299999999997</v>
      </c>
      <c r="BO1126" s="19">
        <f t="shared" si="239"/>
        <v>59.170299999999997</v>
      </c>
      <c r="BP1126" s="24">
        <f t="shared" si="240"/>
        <v>1410.8808000000001</v>
      </c>
      <c r="BQ1126" s="24">
        <f t="shared" si="240"/>
        <v>1918</v>
      </c>
      <c r="BR1126" s="24">
        <f t="shared" si="246"/>
        <v>507.11919999999986</v>
      </c>
    </row>
    <row r="1127" spans="1:71" s="25" customFormat="1" ht="14.25" x14ac:dyDescent="0.2">
      <c r="A1127" s="14">
        <v>1490</v>
      </c>
      <c r="B1127" s="14"/>
      <c r="C1127" s="15"/>
      <c r="D1127" s="16">
        <v>35381</v>
      </c>
      <c r="E1127" s="15" t="s">
        <v>8926</v>
      </c>
      <c r="F1127" s="15" t="s">
        <v>8927</v>
      </c>
      <c r="G1127" s="17" t="s">
        <v>8928</v>
      </c>
      <c r="H1127" s="17" t="s">
        <v>8929</v>
      </c>
      <c r="I1127" s="17" t="s">
        <v>86</v>
      </c>
      <c r="J1127" s="15" t="s">
        <v>8930</v>
      </c>
      <c r="K1127" s="15" t="s">
        <v>86</v>
      </c>
      <c r="L1127" s="18" t="s">
        <v>8931</v>
      </c>
      <c r="M1127" s="15" t="s">
        <v>7650</v>
      </c>
      <c r="N1127" s="15" t="s">
        <v>7651</v>
      </c>
      <c r="O1127" s="16">
        <v>510</v>
      </c>
      <c r="P1127" s="15" t="s">
        <v>118</v>
      </c>
      <c r="Q1127" s="15">
        <v>28800</v>
      </c>
      <c r="R1127" s="15">
        <v>91600</v>
      </c>
      <c r="S1127" s="15">
        <v>120400</v>
      </c>
      <c r="T1127" s="15">
        <v>0.2</v>
      </c>
      <c r="U1127" s="15" t="s">
        <v>3335</v>
      </c>
      <c r="V1127" s="15" t="s">
        <v>76</v>
      </c>
      <c r="W1127" s="16">
        <v>1</v>
      </c>
      <c r="X1127" s="16">
        <v>0</v>
      </c>
      <c r="Y1127" s="15">
        <v>8748</v>
      </c>
      <c r="Z1127" s="15">
        <v>0.20100000000000001</v>
      </c>
      <c r="AA1127" s="15" t="s">
        <v>8876</v>
      </c>
      <c r="AB1127" s="15" t="s">
        <v>8877</v>
      </c>
      <c r="AC1127" s="15">
        <v>0</v>
      </c>
      <c r="AD1127" s="15"/>
      <c r="AE1127" s="15" t="s">
        <v>363</v>
      </c>
      <c r="AF1127" s="15" t="s">
        <v>3777</v>
      </c>
      <c r="AG1127" s="16">
        <v>1</v>
      </c>
      <c r="AH1127" s="15" t="s">
        <v>8932</v>
      </c>
      <c r="AI1127" s="15" t="s">
        <v>78</v>
      </c>
      <c r="AJ1127" s="15">
        <v>8748.1665039100008</v>
      </c>
      <c r="AK1127" s="15">
        <v>387.00347763799999</v>
      </c>
      <c r="AL1127" s="15">
        <v>3094488.8837899999</v>
      </c>
      <c r="AM1127" s="15">
        <v>1425522.28905</v>
      </c>
      <c r="AN1127" s="14"/>
      <c r="AO1127" s="14"/>
      <c r="AP1127" s="19">
        <v>28800</v>
      </c>
      <c r="AQ1127" s="19">
        <v>86400</v>
      </c>
      <c r="AR1127" s="19">
        <v>0</v>
      </c>
      <c r="AS1127" s="19">
        <v>200</v>
      </c>
      <c r="AT1127" s="19">
        <f t="shared" si="224"/>
        <v>115400</v>
      </c>
      <c r="AU1127" s="19">
        <v>45000</v>
      </c>
      <c r="AV1127" s="19">
        <v>0</v>
      </c>
      <c r="AW1127" s="19">
        <v>24570</v>
      </c>
      <c r="AX1127" s="19">
        <v>0</v>
      </c>
      <c r="AY1127" s="20">
        <f t="shared" si="241"/>
        <v>69570</v>
      </c>
      <c r="AZ1127" s="19">
        <f t="shared" si="242"/>
        <v>45830</v>
      </c>
      <c r="BA1127" s="21">
        <v>1.4712000000000001</v>
      </c>
      <c r="BB1127" s="21">
        <v>2.0617000000000001</v>
      </c>
      <c r="BC1127" s="22"/>
      <c r="BD1127" s="19">
        <v>1158</v>
      </c>
      <c r="BE1127" s="19">
        <f t="shared" si="243"/>
        <v>674.25096000000008</v>
      </c>
      <c r="BF1127" s="19">
        <f t="shared" si="244"/>
        <v>944.87711000000002</v>
      </c>
      <c r="BG1127" s="23">
        <v>3.4819999999999997E-2</v>
      </c>
      <c r="BH1127" s="23">
        <f t="shared" si="245"/>
        <v>3.4819999999999997E-2</v>
      </c>
      <c r="BI1127" s="19">
        <v>23.3749640592</v>
      </c>
      <c r="BJ1127" s="19">
        <v>32.757044182199998</v>
      </c>
      <c r="BK1127" s="19">
        <f t="shared" si="238"/>
        <v>650.87599594080007</v>
      </c>
      <c r="BL1127" s="19">
        <f t="shared" si="238"/>
        <v>912.12006581779997</v>
      </c>
      <c r="BM1127" s="19">
        <v>0</v>
      </c>
      <c r="BN1127" s="19">
        <v>0</v>
      </c>
      <c r="BO1127" s="19">
        <f t="shared" si="239"/>
        <v>0</v>
      </c>
      <c r="BP1127" s="24">
        <f t="shared" si="240"/>
        <v>650.87599594080007</v>
      </c>
      <c r="BQ1127" s="24">
        <f t="shared" si="240"/>
        <v>912.12006581779997</v>
      </c>
      <c r="BR1127" s="24">
        <f t="shared" si="246"/>
        <v>261.2440698769999</v>
      </c>
    </row>
    <row r="1128" spans="1:71" s="25" customFormat="1" ht="14.25" x14ac:dyDescent="0.2">
      <c r="A1128" s="14">
        <v>1491</v>
      </c>
      <c r="B1128" s="14"/>
      <c r="C1128" s="15"/>
      <c r="D1128" s="16">
        <v>2551</v>
      </c>
      <c r="E1128" s="15" t="s">
        <v>8933</v>
      </c>
      <c r="F1128" s="15" t="s">
        <v>8934</v>
      </c>
      <c r="G1128" s="17" t="s">
        <v>8935</v>
      </c>
      <c r="H1128" s="17" t="s">
        <v>8936</v>
      </c>
      <c r="I1128" s="17" t="s">
        <v>86</v>
      </c>
      <c r="J1128" s="15" t="s">
        <v>8937</v>
      </c>
      <c r="K1128" s="15" t="s">
        <v>1675</v>
      </c>
      <c r="L1128" s="18" t="s">
        <v>8938</v>
      </c>
      <c r="M1128" s="15" t="s">
        <v>7650</v>
      </c>
      <c r="N1128" s="15" t="s">
        <v>7651</v>
      </c>
      <c r="O1128" s="16">
        <v>510</v>
      </c>
      <c r="P1128" s="15" t="s">
        <v>118</v>
      </c>
      <c r="Q1128" s="15">
        <v>37200</v>
      </c>
      <c r="R1128" s="15">
        <v>83500</v>
      </c>
      <c r="S1128" s="15">
        <v>120700</v>
      </c>
      <c r="T1128" s="15">
        <v>0.26</v>
      </c>
      <c r="U1128" s="15" t="s">
        <v>3335</v>
      </c>
      <c r="V1128" s="15" t="s">
        <v>76</v>
      </c>
      <c r="W1128" s="16">
        <v>1</v>
      </c>
      <c r="X1128" s="16">
        <v>1</v>
      </c>
      <c r="Y1128" s="15">
        <v>11391</v>
      </c>
      <c r="Z1128" s="15">
        <v>0.26100000000000001</v>
      </c>
      <c r="AA1128" s="15" t="s">
        <v>8876</v>
      </c>
      <c r="AB1128" s="15" t="s">
        <v>8877</v>
      </c>
      <c r="AC1128" s="15">
        <v>133000</v>
      </c>
      <c r="AD1128" s="26">
        <v>42135</v>
      </c>
      <c r="AE1128" s="15" t="s">
        <v>1862</v>
      </c>
      <c r="AF1128" s="15" t="s">
        <v>8939</v>
      </c>
      <c r="AG1128" s="16">
        <v>1</v>
      </c>
      <c r="AH1128" s="15" t="s">
        <v>8940</v>
      </c>
      <c r="AI1128" s="15" t="s">
        <v>78</v>
      </c>
      <c r="AJ1128" s="15">
        <v>11390.7856445</v>
      </c>
      <c r="AK1128" s="15">
        <v>430.50290321699998</v>
      </c>
      <c r="AL1128" s="15">
        <v>3094490.2314200001</v>
      </c>
      <c r="AM1128" s="15">
        <v>1425439.42414</v>
      </c>
      <c r="AN1128" s="14"/>
      <c r="AO1128" s="14"/>
      <c r="AP1128" s="19">
        <v>37200</v>
      </c>
      <c r="AQ1128" s="19">
        <v>78900</v>
      </c>
      <c r="AR1128" s="19">
        <v>0</v>
      </c>
      <c r="AS1128" s="19">
        <v>0</v>
      </c>
      <c r="AT1128" s="19">
        <f t="shared" si="224"/>
        <v>116100</v>
      </c>
      <c r="AU1128" s="19">
        <v>45000</v>
      </c>
      <c r="AV1128" s="19">
        <v>3000</v>
      </c>
      <c r="AW1128" s="19">
        <v>24885</v>
      </c>
      <c r="AX1128" s="19">
        <v>0</v>
      </c>
      <c r="AY1128" s="20">
        <f t="shared" si="241"/>
        <v>72885</v>
      </c>
      <c r="AZ1128" s="19">
        <f t="shared" si="242"/>
        <v>43215</v>
      </c>
      <c r="BA1128" s="21">
        <v>1.4712000000000001</v>
      </c>
      <c r="BB1128" s="21">
        <v>2.0617000000000001</v>
      </c>
      <c r="BC1128" s="22"/>
      <c r="BD1128" s="19">
        <v>1161</v>
      </c>
      <c r="BE1128" s="19">
        <f t="shared" si="243"/>
        <v>635.77908000000002</v>
      </c>
      <c r="BF1128" s="19">
        <f t="shared" si="244"/>
        <v>890.96365500000002</v>
      </c>
      <c r="BG1128" s="23">
        <v>3.4819999999999997E-2</v>
      </c>
      <c r="BH1128" s="23">
        <f t="shared" si="245"/>
        <v>3.4819999999999997E-2</v>
      </c>
      <c r="BI1128" s="19">
        <v>22.137827565599999</v>
      </c>
      <c r="BJ1128" s="19">
        <v>31.023354467099999</v>
      </c>
      <c r="BK1128" s="19">
        <f t="shared" si="238"/>
        <v>613.64125243440003</v>
      </c>
      <c r="BL1128" s="19">
        <f t="shared" si="238"/>
        <v>859.94030053289998</v>
      </c>
      <c r="BM1128" s="19">
        <v>0</v>
      </c>
      <c r="BN1128" s="19">
        <v>0</v>
      </c>
      <c r="BO1128" s="19">
        <f t="shared" si="239"/>
        <v>0</v>
      </c>
      <c r="BP1128" s="24">
        <f t="shared" si="240"/>
        <v>613.64125243440003</v>
      </c>
      <c r="BQ1128" s="24">
        <f t="shared" si="240"/>
        <v>859.94030053289998</v>
      </c>
      <c r="BR1128" s="24">
        <f t="shared" si="246"/>
        <v>246.29904809849995</v>
      </c>
    </row>
    <row r="1129" spans="1:71" s="25" customFormat="1" ht="14.25" x14ac:dyDescent="0.2">
      <c r="A1129" s="14">
        <v>1492</v>
      </c>
      <c r="B1129" s="14"/>
      <c r="C1129" s="15"/>
      <c r="D1129" s="16">
        <v>31841</v>
      </c>
      <c r="E1129" s="15" t="s">
        <v>8941</v>
      </c>
      <c r="F1129" s="15" t="s">
        <v>8942</v>
      </c>
      <c r="G1129" s="17" t="s">
        <v>8943</v>
      </c>
      <c r="H1129" s="17" t="s">
        <v>8944</v>
      </c>
      <c r="I1129" s="17" t="s">
        <v>86</v>
      </c>
      <c r="J1129" s="15" t="s">
        <v>8945</v>
      </c>
      <c r="K1129" s="15" t="s">
        <v>86</v>
      </c>
      <c r="L1129" s="18" t="s">
        <v>8946</v>
      </c>
      <c r="M1129" s="15" t="s">
        <v>7650</v>
      </c>
      <c r="N1129" s="15" t="s">
        <v>7651</v>
      </c>
      <c r="O1129" s="16">
        <v>510</v>
      </c>
      <c r="P1129" s="15" t="s">
        <v>118</v>
      </c>
      <c r="Q1129" s="15">
        <v>37200</v>
      </c>
      <c r="R1129" s="15">
        <v>87200</v>
      </c>
      <c r="S1129" s="15">
        <v>124400</v>
      </c>
      <c r="T1129" s="15">
        <v>0.26</v>
      </c>
      <c r="U1129" s="15" t="s">
        <v>3335</v>
      </c>
      <c r="V1129" s="15" t="s">
        <v>76</v>
      </c>
      <c r="W1129" s="16">
        <v>1</v>
      </c>
      <c r="X1129" s="16">
        <v>1</v>
      </c>
      <c r="Y1129" s="15">
        <v>11391</v>
      </c>
      <c r="Z1129" s="15">
        <v>0.26100000000000001</v>
      </c>
      <c r="AA1129" s="15" t="s">
        <v>8876</v>
      </c>
      <c r="AB1129" s="15" t="s">
        <v>8877</v>
      </c>
      <c r="AC1129" s="15">
        <v>100000</v>
      </c>
      <c r="AD1129" s="26">
        <v>39808</v>
      </c>
      <c r="AE1129" s="15" t="s">
        <v>298</v>
      </c>
      <c r="AF1129" s="15" t="s">
        <v>8947</v>
      </c>
      <c r="AG1129" s="16">
        <v>1</v>
      </c>
      <c r="AH1129" s="15" t="s">
        <v>8948</v>
      </c>
      <c r="AI1129" s="15" t="s">
        <v>78</v>
      </c>
      <c r="AJ1129" s="15">
        <v>11390.8359375</v>
      </c>
      <c r="AK1129" s="15">
        <v>430.50388201300001</v>
      </c>
      <c r="AL1129" s="15">
        <v>3094490.0884400001</v>
      </c>
      <c r="AM1129" s="15">
        <v>1425296.3115999999</v>
      </c>
      <c r="AN1129" s="14"/>
      <c r="AO1129" s="14"/>
      <c r="AP1129" s="19">
        <v>37200</v>
      </c>
      <c r="AQ1129" s="19">
        <v>82400</v>
      </c>
      <c r="AR1129" s="19">
        <v>0</v>
      </c>
      <c r="AS1129" s="19">
        <v>0</v>
      </c>
      <c r="AT1129" s="19">
        <f t="shared" si="224"/>
        <v>119600</v>
      </c>
      <c r="AU1129" s="19">
        <v>45000</v>
      </c>
      <c r="AV1129" s="19">
        <v>3000</v>
      </c>
      <c r="AW1129" s="19">
        <v>26110</v>
      </c>
      <c r="AX1129" s="19">
        <v>0</v>
      </c>
      <c r="AY1129" s="20">
        <f t="shared" si="241"/>
        <v>74110</v>
      </c>
      <c r="AZ1129" s="19">
        <f t="shared" si="242"/>
        <v>45490</v>
      </c>
      <c r="BA1129" s="21">
        <v>1.4712000000000001</v>
      </c>
      <c r="BB1129" s="21">
        <v>2.0617000000000001</v>
      </c>
      <c r="BC1129" s="22"/>
      <c r="BD1129" s="19">
        <v>1196</v>
      </c>
      <c r="BE1129" s="19">
        <f t="shared" si="243"/>
        <v>669.24887999999999</v>
      </c>
      <c r="BF1129" s="19">
        <f t="shared" si="244"/>
        <v>937.86733000000004</v>
      </c>
      <c r="BG1129" s="23">
        <v>3.4819999999999997E-2</v>
      </c>
      <c r="BH1129" s="23">
        <f t="shared" si="245"/>
        <v>3.4819999999999997E-2</v>
      </c>
      <c r="BI1129" s="19">
        <v>23.303246001599998</v>
      </c>
      <c r="BJ1129" s="19">
        <v>32.656540430599996</v>
      </c>
      <c r="BK1129" s="19">
        <f t="shared" si="238"/>
        <v>645.94563399840001</v>
      </c>
      <c r="BL1129" s="19">
        <f t="shared" si="238"/>
        <v>905.21078956940005</v>
      </c>
      <c r="BM1129" s="19">
        <v>0</v>
      </c>
      <c r="BN1129" s="19">
        <v>0</v>
      </c>
      <c r="BO1129" s="19">
        <f t="shared" si="239"/>
        <v>0</v>
      </c>
      <c r="BP1129" s="24">
        <f t="shared" si="240"/>
        <v>645.94563399840001</v>
      </c>
      <c r="BQ1129" s="24">
        <f t="shared" si="240"/>
        <v>905.21078956940005</v>
      </c>
      <c r="BR1129" s="24">
        <f t="shared" si="246"/>
        <v>259.26515557100004</v>
      </c>
    </row>
    <row r="1130" spans="1:71" s="25" customFormat="1" ht="14.25" x14ac:dyDescent="0.2">
      <c r="A1130" s="14">
        <v>1493</v>
      </c>
      <c r="B1130" s="14"/>
      <c r="C1130" s="15"/>
      <c r="D1130" s="16">
        <v>31473</v>
      </c>
      <c r="E1130" s="15" t="s">
        <v>8949</v>
      </c>
      <c r="F1130" s="15" t="s">
        <v>8950</v>
      </c>
      <c r="G1130" s="17" t="s">
        <v>8951</v>
      </c>
      <c r="H1130" s="17" t="s">
        <v>8952</v>
      </c>
      <c r="I1130" s="17" t="s">
        <v>1050</v>
      </c>
      <c r="J1130" s="15" t="s">
        <v>8953</v>
      </c>
      <c r="K1130" s="15" t="s">
        <v>86</v>
      </c>
      <c r="L1130" s="18" t="s">
        <v>8954</v>
      </c>
      <c r="M1130" s="15" t="s">
        <v>7650</v>
      </c>
      <c r="N1130" s="15" t="s">
        <v>7651</v>
      </c>
      <c r="O1130" s="16">
        <v>510</v>
      </c>
      <c r="P1130" s="15" t="s">
        <v>118</v>
      </c>
      <c r="Q1130" s="15">
        <v>32000</v>
      </c>
      <c r="R1130" s="15">
        <v>67600</v>
      </c>
      <c r="S1130" s="15">
        <v>99600</v>
      </c>
      <c r="T1130" s="15">
        <v>0.22</v>
      </c>
      <c r="U1130" s="15" t="s">
        <v>3335</v>
      </c>
      <c r="V1130" s="15" t="s">
        <v>76</v>
      </c>
      <c r="W1130" s="16">
        <v>1</v>
      </c>
      <c r="X1130" s="16">
        <v>1</v>
      </c>
      <c r="Y1130" s="15">
        <v>9720</v>
      </c>
      <c r="Z1130" s="15">
        <v>0.223</v>
      </c>
      <c r="AA1130" s="15" t="s">
        <v>8876</v>
      </c>
      <c r="AB1130" s="15" t="s">
        <v>8877</v>
      </c>
      <c r="AC1130" s="15">
        <v>73000</v>
      </c>
      <c r="AD1130" s="26">
        <v>41058</v>
      </c>
      <c r="AE1130" s="15" t="s">
        <v>1583</v>
      </c>
      <c r="AF1130" s="15" t="s">
        <v>8955</v>
      </c>
      <c r="AG1130" s="16">
        <v>1</v>
      </c>
      <c r="AH1130" s="15" t="s">
        <v>8956</v>
      </c>
      <c r="AI1130" s="15" t="s">
        <v>78</v>
      </c>
      <c r="AJ1130" s="15">
        <v>9720.1943359399993</v>
      </c>
      <c r="AK1130" s="15">
        <v>403.00392056999999</v>
      </c>
      <c r="AL1130" s="15">
        <v>3094491.5008200002</v>
      </c>
      <c r="AM1130" s="15">
        <v>1425209.4471400001</v>
      </c>
      <c r="AN1130" s="14"/>
      <c r="AO1130" s="14"/>
      <c r="AP1130" s="19">
        <v>0</v>
      </c>
      <c r="AQ1130" s="19">
        <v>0</v>
      </c>
      <c r="AR1130" s="19">
        <v>32000</v>
      </c>
      <c r="AS1130" s="19">
        <v>63800</v>
      </c>
      <c r="AT1130" s="19">
        <f t="shared" si="224"/>
        <v>95800</v>
      </c>
      <c r="AU1130" s="19">
        <v>0</v>
      </c>
      <c r="AV1130" s="19">
        <v>0</v>
      </c>
      <c r="AW1130" s="19">
        <v>0</v>
      </c>
      <c r="AX1130" s="19">
        <v>0</v>
      </c>
      <c r="AY1130" s="20">
        <f t="shared" si="241"/>
        <v>0</v>
      </c>
      <c r="AZ1130" s="19">
        <f t="shared" si="242"/>
        <v>95800</v>
      </c>
      <c r="BA1130" s="21">
        <v>1.4712000000000001</v>
      </c>
      <c r="BB1130" s="21">
        <v>2.0617000000000001</v>
      </c>
      <c r="BC1130" s="22"/>
      <c r="BD1130" s="19">
        <v>1916</v>
      </c>
      <c r="BE1130" s="19">
        <f t="shared" si="243"/>
        <v>1409.4096</v>
      </c>
      <c r="BF1130" s="19">
        <f t="shared" si="244"/>
        <v>1975.1086</v>
      </c>
      <c r="BG1130" s="23">
        <v>3.4819999999999997E-2</v>
      </c>
      <c r="BH1130" s="23">
        <f t="shared" si="245"/>
        <v>3.4819999999999997E-2</v>
      </c>
      <c r="BI1130" s="19">
        <v>0</v>
      </c>
      <c r="BJ1130" s="19">
        <v>0</v>
      </c>
      <c r="BK1130" s="19">
        <f t="shared" si="238"/>
        <v>1409.4096</v>
      </c>
      <c r="BL1130" s="19">
        <f t="shared" si="238"/>
        <v>1975.1086</v>
      </c>
      <c r="BM1130" s="19">
        <v>0</v>
      </c>
      <c r="BN1130" s="19">
        <v>59.108600000000024</v>
      </c>
      <c r="BO1130" s="19">
        <f t="shared" si="239"/>
        <v>59.108600000000024</v>
      </c>
      <c r="BP1130" s="24">
        <f t="shared" si="240"/>
        <v>1409.4096</v>
      </c>
      <c r="BQ1130" s="24">
        <f t="shared" si="240"/>
        <v>1916</v>
      </c>
      <c r="BR1130" s="24">
        <f t="shared" si="246"/>
        <v>506.59040000000005</v>
      </c>
    </row>
    <row r="1131" spans="1:71" s="25" customFormat="1" ht="14.25" x14ac:dyDescent="0.2">
      <c r="A1131" s="14">
        <v>1494</v>
      </c>
      <c r="B1131" s="14"/>
      <c r="C1131" s="15" t="s">
        <v>8957</v>
      </c>
      <c r="D1131" s="16">
        <v>10249</v>
      </c>
      <c r="E1131" s="15" t="s">
        <v>8958</v>
      </c>
      <c r="F1131" s="15" t="s">
        <v>8957</v>
      </c>
      <c r="G1131" s="17" t="s">
        <v>8951</v>
      </c>
      <c r="H1131" s="17" t="s">
        <v>8952</v>
      </c>
      <c r="I1131" s="17" t="s">
        <v>1050</v>
      </c>
      <c r="J1131" s="15" t="s">
        <v>8959</v>
      </c>
      <c r="K1131" s="15" t="s">
        <v>1858</v>
      </c>
      <c r="L1131" s="18" t="s">
        <v>8960</v>
      </c>
      <c r="M1131" s="15" t="s">
        <v>7650</v>
      </c>
      <c r="N1131" s="15" t="s">
        <v>7651</v>
      </c>
      <c r="O1131" s="16">
        <v>510</v>
      </c>
      <c r="P1131" s="15" t="s">
        <v>118</v>
      </c>
      <c r="Q1131" s="15">
        <v>32000</v>
      </c>
      <c r="R1131" s="15">
        <v>110100</v>
      </c>
      <c r="S1131" s="15">
        <v>142100</v>
      </c>
      <c r="T1131" s="15">
        <v>0.22</v>
      </c>
      <c r="U1131" s="15" t="s">
        <v>3335</v>
      </c>
      <c r="V1131" s="15" t="s">
        <v>76</v>
      </c>
      <c r="W1131" s="16">
        <v>1</v>
      </c>
      <c r="X1131" s="16">
        <v>1</v>
      </c>
      <c r="Y1131" s="15">
        <v>9720</v>
      </c>
      <c r="Z1131" s="15">
        <v>0.223</v>
      </c>
      <c r="AA1131" s="15" t="s">
        <v>8876</v>
      </c>
      <c r="AB1131" s="15" t="s">
        <v>8877</v>
      </c>
      <c r="AC1131" s="15">
        <v>132500</v>
      </c>
      <c r="AD1131" s="26">
        <v>42153</v>
      </c>
      <c r="AE1131" s="15" t="s">
        <v>363</v>
      </c>
      <c r="AF1131" s="15" t="s">
        <v>8961</v>
      </c>
      <c r="AG1131" s="16">
        <v>1</v>
      </c>
      <c r="AH1131" s="15" t="s">
        <v>8962</v>
      </c>
      <c r="AI1131" s="15" t="s">
        <v>78</v>
      </c>
      <c r="AJ1131" s="15">
        <v>9720.1743164100008</v>
      </c>
      <c r="AK1131" s="15">
        <v>403.00359786299998</v>
      </c>
      <c r="AL1131" s="15">
        <v>3094492.80155</v>
      </c>
      <c r="AM1131" s="15">
        <v>1425129.45689</v>
      </c>
      <c r="AN1131" s="14"/>
      <c r="AO1131" s="14"/>
      <c r="AP1131" s="19">
        <v>32000</v>
      </c>
      <c r="AQ1131" s="19">
        <v>112100</v>
      </c>
      <c r="AR1131" s="19">
        <v>0</v>
      </c>
      <c r="AS1131" s="19">
        <v>0</v>
      </c>
      <c r="AT1131" s="19">
        <f t="shared" si="224"/>
        <v>144100</v>
      </c>
      <c r="AU1131" s="19">
        <v>45000</v>
      </c>
      <c r="AV1131" s="19">
        <v>3000</v>
      </c>
      <c r="AW1131" s="19">
        <v>34685</v>
      </c>
      <c r="AX1131" s="19">
        <v>0</v>
      </c>
      <c r="AY1131" s="20">
        <f t="shared" si="241"/>
        <v>82685</v>
      </c>
      <c r="AZ1131" s="19">
        <f t="shared" si="242"/>
        <v>61415</v>
      </c>
      <c r="BA1131" s="21">
        <v>1.4712000000000001</v>
      </c>
      <c r="BB1131" s="21">
        <v>2.0617000000000001</v>
      </c>
      <c r="BC1131" s="22"/>
      <c r="BD1131" s="19">
        <v>1441</v>
      </c>
      <c r="BE1131" s="19">
        <f t="shared" si="243"/>
        <v>903.53747999999996</v>
      </c>
      <c r="BF1131" s="19">
        <f t="shared" si="244"/>
        <v>1266.193055</v>
      </c>
      <c r="BG1131" s="23">
        <v>3.4819999999999997E-2</v>
      </c>
      <c r="BH1131" s="23">
        <f t="shared" si="245"/>
        <v>3.4819999999999997E-2</v>
      </c>
      <c r="BI1131" s="19">
        <v>31.461175053599995</v>
      </c>
      <c r="BJ1131" s="19">
        <v>44.088842175099991</v>
      </c>
      <c r="BK1131" s="19">
        <f t="shared" si="238"/>
        <v>872.0763049464</v>
      </c>
      <c r="BL1131" s="19">
        <f t="shared" si="238"/>
        <v>1222.1042128249001</v>
      </c>
      <c r="BM1131" s="19">
        <v>0</v>
      </c>
      <c r="BN1131" s="19">
        <v>0</v>
      </c>
      <c r="BO1131" s="19">
        <f t="shared" si="239"/>
        <v>0</v>
      </c>
      <c r="BP1131" s="24">
        <f t="shared" si="240"/>
        <v>872.0763049464</v>
      </c>
      <c r="BQ1131" s="24">
        <f t="shared" si="240"/>
        <v>1222.1042128249001</v>
      </c>
      <c r="BR1131" s="24">
        <f t="shared" si="246"/>
        <v>350.02790787850006</v>
      </c>
    </row>
    <row r="1132" spans="1:71" s="25" customFormat="1" ht="14.25" x14ac:dyDescent="0.2">
      <c r="A1132" s="14">
        <v>1495</v>
      </c>
      <c r="B1132" s="14"/>
      <c r="C1132" s="15" t="s">
        <v>8963</v>
      </c>
      <c r="D1132" s="16">
        <v>608</v>
      </c>
      <c r="E1132" s="15" t="s">
        <v>8964</v>
      </c>
      <c r="F1132" s="15" t="s">
        <v>8963</v>
      </c>
      <c r="G1132" s="17" t="s">
        <v>8951</v>
      </c>
      <c r="H1132" s="17" t="s">
        <v>8952</v>
      </c>
      <c r="I1132" s="17" t="s">
        <v>1050</v>
      </c>
      <c r="J1132" s="15" t="s">
        <v>8965</v>
      </c>
      <c r="K1132" s="15" t="s">
        <v>1858</v>
      </c>
      <c r="L1132" s="18" t="s">
        <v>8966</v>
      </c>
      <c r="M1132" s="15" t="s">
        <v>7650</v>
      </c>
      <c r="N1132" s="15" t="s">
        <v>7651</v>
      </c>
      <c r="O1132" s="16">
        <v>510</v>
      </c>
      <c r="P1132" s="15" t="s">
        <v>118</v>
      </c>
      <c r="Q1132" s="15">
        <v>32000</v>
      </c>
      <c r="R1132" s="15">
        <v>72800</v>
      </c>
      <c r="S1132" s="15">
        <v>104800</v>
      </c>
      <c r="T1132" s="15">
        <v>0.22</v>
      </c>
      <c r="U1132" s="15" t="s">
        <v>3335</v>
      </c>
      <c r="V1132" s="15" t="s">
        <v>76</v>
      </c>
      <c r="W1132" s="16">
        <v>1</v>
      </c>
      <c r="X1132" s="16">
        <v>1</v>
      </c>
      <c r="Y1132" s="15">
        <v>9720</v>
      </c>
      <c r="Z1132" s="15">
        <v>0.223</v>
      </c>
      <c r="AA1132" s="15" t="s">
        <v>8876</v>
      </c>
      <c r="AB1132" s="15" t="s">
        <v>8877</v>
      </c>
      <c r="AC1132" s="15">
        <v>105900</v>
      </c>
      <c r="AD1132" s="26">
        <v>41397</v>
      </c>
      <c r="AE1132" s="15" t="s">
        <v>78</v>
      </c>
      <c r="AF1132" s="15" t="s">
        <v>78</v>
      </c>
      <c r="AG1132" s="16">
        <v>1</v>
      </c>
      <c r="AH1132" s="15" t="s">
        <v>8967</v>
      </c>
      <c r="AI1132" s="15" t="s">
        <v>78</v>
      </c>
      <c r="AJ1132" s="15">
        <v>9720.1811523399992</v>
      </c>
      <c r="AK1132" s="15">
        <v>403.003587197</v>
      </c>
      <c r="AL1132" s="15">
        <v>3094494.1022800002</v>
      </c>
      <c r="AM1132" s="15">
        <v>1425049.46667</v>
      </c>
      <c r="AN1132" s="14"/>
      <c r="AO1132" s="14"/>
      <c r="AP1132" s="19">
        <v>32000</v>
      </c>
      <c r="AQ1132" s="19">
        <v>73600</v>
      </c>
      <c r="AR1132" s="19">
        <v>0</v>
      </c>
      <c r="AS1132" s="19">
        <v>500</v>
      </c>
      <c r="AT1132" s="19">
        <f t="shared" ref="AT1132:AT1195" si="247">SUM(AP1132:AS1132)</f>
        <v>106100</v>
      </c>
      <c r="AU1132" s="19">
        <v>45000</v>
      </c>
      <c r="AV1132" s="19">
        <v>3000</v>
      </c>
      <c r="AW1132" s="19">
        <v>21210</v>
      </c>
      <c r="AX1132" s="19">
        <v>0</v>
      </c>
      <c r="AY1132" s="20">
        <f t="shared" si="241"/>
        <v>69210</v>
      </c>
      <c r="AZ1132" s="19">
        <f t="shared" si="242"/>
        <v>36890</v>
      </c>
      <c r="BA1132" s="21">
        <v>1.4712000000000001</v>
      </c>
      <c r="BB1132" s="21">
        <v>2.0617000000000001</v>
      </c>
      <c r="BC1132" s="22"/>
      <c r="BD1132" s="19">
        <v>1071</v>
      </c>
      <c r="BE1132" s="19">
        <f t="shared" si="243"/>
        <v>542.72568000000001</v>
      </c>
      <c r="BF1132" s="19">
        <f t="shared" si="244"/>
        <v>760.56112999999993</v>
      </c>
      <c r="BG1132" s="23">
        <v>3.4819999999999997E-2</v>
      </c>
      <c r="BH1132" s="23">
        <f t="shared" si="245"/>
        <v>3.4819999999999997E-2</v>
      </c>
      <c r="BI1132" s="19">
        <v>18.6415722576</v>
      </c>
      <c r="BJ1132" s="19">
        <v>26.123796576599997</v>
      </c>
      <c r="BK1132" s="19">
        <f t="shared" si="238"/>
        <v>524.08410774239996</v>
      </c>
      <c r="BL1132" s="19">
        <f t="shared" si="238"/>
        <v>734.43733342339999</v>
      </c>
      <c r="BM1132" s="19">
        <v>0</v>
      </c>
      <c r="BN1132" s="19">
        <v>0</v>
      </c>
      <c r="BO1132" s="19">
        <f t="shared" si="239"/>
        <v>0</v>
      </c>
      <c r="BP1132" s="24">
        <f t="shared" si="240"/>
        <v>524.08410774239996</v>
      </c>
      <c r="BQ1132" s="24">
        <f t="shared" si="240"/>
        <v>734.43733342339999</v>
      </c>
      <c r="BR1132" s="24">
        <f t="shared" si="246"/>
        <v>210.35322568100003</v>
      </c>
    </row>
    <row r="1133" spans="1:71" s="25" customFormat="1" ht="14.25" x14ac:dyDescent="0.2">
      <c r="A1133" s="14">
        <v>1496</v>
      </c>
      <c r="B1133" s="14"/>
      <c r="C1133" s="15" t="s">
        <v>8968</v>
      </c>
      <c r="D1133" s="16">
        <v>31617</v>
      </c>
      <c r="E1133" s="15" t="s">
        <v>8969</v>
      </c>
      <c r="F1133" s="15" t="s">
        <v>8968</v>
      </c>
      <c r="G1133" s="17" t="s">
        <v>8951</v>
      </c>
      <c r="H1133" s="17" t="s">
        <v>8952</v>
      </c>
      <c r="I1133" s="17" t="s">
        <v>1050</v>
      </c>
      <c r="J1133" s="15" t="s">
        <v>8970</v>
      </c>
      <c r="K1133" s="15" t="s">
        <v>1858</v>
      </c>
      <c r="L1133" s="18" t="s">
        <v>8971</v>
      </c>
      <c r="M1133" s="15" t="s">
        <v>7650</v>
      </c>
      <c r="N1133" s="15" t="s">
        <v>7651</v>
      </c>
      <c r="O1133" s="16">
        <v>510</v>
      </c>
      <c r="P1133" s="15" t="s">
        <v>118</v>
      </c>
      <c r="Q1133" s="15">
        <v>32000</v>
      </c>
      <c r="R1133" s="15">
        <v>95200</v>
      </c>
      <c r="S1133" s="15">
        <v>127200</v>
      </c>
      <c r="T1133" s="15">
        <v>0.22</v>
      </c>
      <c r="U1133" s="15" t="s">
        <v>3335</v>
      </c>
      <c r="V1133" s="15" t="s">
        <v>76</v>
      </c>
      <c r="W1133" s="16">
        <v>1</v>
      </c>
      <c r="X1133" s="16">
        <v>1</v>
      </c>
      <c r="Y1133" s="15">
        <v>9720</v>
      </c>
      <c r="Z1133" s="15">
        <v>0.223</v>
      </c>
      <c r="AA1133" s="15" t="s">
        <v>8876</v>
      </c>
      <c r="AB1133" s="15" t="s">
        <v>8877</v>
      </c>
      <c r="AC1133" s="15">
        <v>105000</v>
      </c>
      <c r="AD1133" s="26">
        <v>39941</v>
      </c>
      <c r="AE1133" s="15" t="s">
        <v>243</v>
      </c>
      <c r="AF1133" s="15" t="s">
        <v>8972</v>
      </c>
      <c r="AG1133" s="16">
        <v>1</v>
      </c>
      <c r="AH1133" s="15" t="s">
        <v>8973</v>
      </c>
      <c r="AI1133" s="15" t="s">
        <v>78</v>
      </c>
      <c r="AJ1133" s="15">
        <v>9720.1606445300004</v>
      </c>
      <c r="AK1133" s="15">
        <v>403.00325382</v>
      </c>
      <c r="AL1133" s="15">
        <v>3094495.40301</v>
      </c>
      <c r="AM1133" s="15">
        <v>1424969.47639</v>
      </c>
      <c r="AN1133" s="14"/>
      <c r="AO1133" s="14"/>
      <c r="AP1133" s="19">
        <v>32000</v>
      </c>
      <c r="AQ1133" s="19">
        <v>96900</v>
      </c>
      <c r="AR1133" s="19">
        <v>0</v>
      </c>
      <c r="AS1133" s="19">
        <v>0</v>
      </c>
      <c r="AT1133" s="19">
        <f t="shared" si="247"/>
        <v>128900</v>
      </c>
      <c r="AU1133" s="19">
        <v>45000</v>
      </c>
      <c r="AV1133" s="19">
        <v>0</v>
      </c>
      <c r="AW1133" s="19">
        <v>29365</v>
      </c>
      <c r="AX1133" s="19">
        <v>24960</v>
      </c>
      <c r="AY1133" s="20">
        <f t="shared" si="241"/>
        <v>99325</v>
      </c>
      <c r="AZ1133" s="19">
        <f t="shared" si="242"/>
        <v>29575</v>
      </c>
      <c r="BA1133" s="21">
        <v>1.4712000000000001</v>
      </c>
      <c r="BB1133" s="21">
        <v>2.0617000000000001</v>
      </c>
      <c r="BC1133" s="22"/>
      <c r="BD1133" s="19">
        <v>1289</v>
      </c>
      <c r="BE1133" s="19">
        <f t="shared" si="243"/>
        <v>435.10740000000004</v>
      </c>
      <c r="BF1133" s="19">
        <f t="shared" si="244"/>
        <v>609.74777500000005</v>
      </c>
      <c r="BG1133" s="23">
        <v>3.4819999999999997E-2</v>
      </c>
      <c r="BH1133" s="23">
        <f t="shared" si="245"/>
        <v>3.4819999999999997E-2</v>
      </c>
      <c r="BI1133" s="19">
        <v>15.150439668000001</v>
      </c>
      <c r="BJ1133" s="19">
        <v>21.231417525499999</v>
      </c>
      <c r="BK1133" s="19">
        <f t="shared" si="238"/>
        <v>419.95696033200005</v>
      </c>
      <c r="BL1133" s="19">
        <f t="shared" si="238"/>
        <v>588.51635747450007</v>
      </c>
      <c r="BM1133" s="19">
        <v>0</v>
      </c>
      <c r="BN1133" s="19">
        <v>0</v>
      </c>
      <c r="BO1133" s="19">
        <f t="shared" si="239"/>
        <v>0</v>
      </c>
      <c r="BP1133" s="24">
        <f t="shared" si="240"/>
        <v>419.95696033200005</v>
      </c>
      <c r="BQ1133" s="24">
        <f t="shared" si="240"/>
        <v>588.51635747450007</v>
      </c>
      <c r="BR1133" s="24">
        <f t="shared" si="246"/>
        <v>168.55939714250002</v>
      </c>
    </row>
    <row r="1134" spans="1:71" s="25" customFormat="1" ht="14.25" x14ac:dyDescent="0.2">
      <c r="A1134" s="14">
        <v>1497</v>
      </c>
      <c r="B1134" s="14"/>
      <c r="C1134" s="15" t="s">
        <v>8974</v>
      </c>
      <c r="D1134" s="16">
        <v>2218</v>
      </c>
      <c r="E1134" s="15" t="s">
        <v>8975</v>
      </c>
      <c r="F1134" s="15" t="s">
        <v>8974</v>
      </c>
      <c r="G1134" s="17" t="s">
        <v>8951</v>
      </c>
      <c r="H1134" s="17" t="s">
        <v>8952</v>
      </c>
      <c r="I1134" s="17" t="s">
        <v>1050</v>
      </c>
      <c r="J1134" s="15" t="s">
        <v>8976</v>
      </c>
      <c r="K1134" s="15" t="s">
        <v>1858</v>
      </c>
      <c r="L1134" s="18" t="s">
        <v>8977</v>
      </c>
      <c r="M1134" s="15" t="s">
        <v>7650</v>
      </c>
      <c r="N1134" s="15" t="s">
        <v>7651</v>
      </c>
      <c r="O1134" s="16">
        <v>510</v>
      </c>
      <c r="P1134" s="15" t="s">
        <v>118</v>
      </c>
      <c r="Q1134" s="15">
        <v>32000</v>
      </c>
      <c r="R1134" s="15">
        <v>76400</v>
      </c>
      <c r="S1134" s="15">
        <v>108400</v>
      </c>
      <c r="T1134" s="15">
        <v>0.22</v>
      </c>
      <c r="U1134" s="15" t="s">
        <v>3335</v>
      </c>
      <c r="V1134" s="15" t="s">
        <v>76</v>
      </c>
      <c r="W1134" s="16">
        <v>1</v>
      </c>
      <c r="X1134" s="16">
        <v>1</v>
      </c>
      <c r="Y1134" s="15">
        <v>9720</v>
      </c>
      <c r="Z1134" s="15">
        <v>0.223</v>
      </c>
      <c r="AA1134" s="15" t="s">
        <v>8876</v>
      </c>
      <c r="AB1134" s="15" t="s">
        <v>8877</v>
      </c>
      <c r="AC1134" s="15">
        <v>0</v>
      </c>
      <c r="AD1134" s="26">
        <v>40641</v>
      </c>
      <c r="AE1134" s="15" t="s">
        <v>1555</v>
      </c>
      <c r="AF1134" s="15" t="s">
        <v>8978</v>
      </c>
      <c r="AG1134" s="16">
        <v>1</v>
      </c>
      <c r="AH1134" s="15" t="s">
        <v>8979</v>
      </c>
      <c r="AI1134" s="15" t="s">
        <v>78</v>
      </c>
      <c r="AJ1134" s="15">
        <v>9720.2006835899992</v>
      </c>
      <c r="AK1134" s="15">
        <v>403.00390989099998</v>
      </c>
      <c r="AL1134" s="15">
        <v>3094496.7036100002</v>
      </c>
      <c r="AM1134" s="15">
        <v>1424889.4861000001</v>
      </c>
      <c r="AN1134" s="14"/>
      <c r="AO1134" s="14"/>
      <c r="AP1134" s="19">
        <v>32000</v>
      </c>
      <c r="AQ1134" s="19">
        <v>72200</v>
      </c>
      <c r="AR1134" s="19">
        <v>0</v>
      </c>
      <c r="AS1134" s="19">
        <v>0</v>
      </c>
      <c r="AT1134" s="19">
        <f t="shared" si="247"/>
        <v>104200</v>
      </c>
      <c r="AU1134" s="19">
        <v>45000</v>
      </c>
      <c r="AV1134" s="19">
        <v>0</v>
      </c>
      <c r="AW1134" s="19">
        <v>20720</v>
      </c>
      <c r="AX1134" s="19">
        <v>12480</v>
      </c>
      <c r="AY1134" s="20">
        <f t="shared" si="241"/>
        <v>78200</v>
      </c>
      <c r="AZ1134" s="19">
        <f t="shared" si="242"/>
        <v>26000</v>
      </c>
      <c r="BA1134" s="21">
        <v>1.4712000000000001</v>
      </c>
      <c r="BB1134" s="21">
        <v>2.0617000000000001</v>
      </c>
      <c r="BC1134" s="22"/>
      <c r="BD1134" s="19">
        <v>1042</v>
      </c>
      <c r="BE1134" s="19">
        <f t="shared" si="243"/>
        <v>382.512</v>
      </c>
      <c r="BF1134" s="19">
        <f t="shared" si="244"/>
        <v>536.04200000000003</v>
      </c>
      <c r="BG1134" s="23">
        <v>3.4819999999999997E-2</v>
      </c>
      <c r="BH1134" s="23">
        <f t="shared" si="245"/>
        <v>3.4819999999999997E-2</v>
      </c>
      <c r="BI1134" s="19">
        <v>13.319067839999999</v>
      </c>
      <c r="BJ1134" s="19">
        <v>18.664982439999999</v>
      </c>
      <c r="BK1134" s="19">
        <f t="shared" si="238"/>
        <v>369.19293216</v>
      </c>
      <c r="BL1134" s="19">
        <f t="shared" si="238"/>
        <v>517.37701756000001</v>
      </c>
      <c r="BM1134" s="19">
        <v>0</v>
      </c>
      <c r="BN1134" s="19">
        <v>0</v>
      </c>
      <c r="BO1134" s="19">
        <f t="shared" si="239"/>
        <v>0</v>
      </c>
      <c r="BP1134" s="24">
        <f t="shared" si="240"/>
        <v>369.19293216</v>
      </c>
      <c r="BQ1134" s="24">
        <f t="shared" si="240"/>
        <v>517.37701756000001</v>
      </c>
      <c r="BR1134" s="24">
        <f t="shared" si="246"/>
        <v>148.18408540000001</v>
      </c>
    </row>
    <row r="1135" spans="1:71" s="25" customFormat="1" ht="14.25" x14ac:dyDescent="0.2">
      <c r="A1135" s="14">
        <v>1498</v>
      </c>
      <c r="B1135" s="14"/>
      <c r="C1135" s="15" t="s">
        <v>1250</v>
      </c>
      <c r="D1135" s="16">
        <v>26066</v>
      </c>
      <c r="E1135" s="15" t="s">
        <v>8980</v>
      </c>
      <c r="F1135" s="15" t="s">
        <v>8981</v>
      </c>
      <c r="G1135" s="17" t="s">
        <v>8982</v>
      </c>
      <c r="H1135" s="17" t="s">
        <v>8952</v>
      </c>
      <c r="I1135" s="17" t="s">
        <v>1050</v>
      </c>
      <c r="J1135" s="15" t="s">
        <v>8983</v>
      </c>
      <c r="K1135" s="15" t="s">
        <v>1868</v>
      </c>
      <c r="L1135" s="18" t="s">
        <v>8984</v>
      </c>
      <c r="M1135" s="15" t="s">
        <v>7650</v>
      </c>
      <c r="N1135" s="15" t="s">
        <v>7651</v>
      </c>
      <c r="O1135" s="16">
        <v>510</v>
      </c>
      <c r="P1135" s="15" t="s">
        <v>118</v>
      </c>
      <c r="Q1135" s="15">
        <v>32000</v>
      </c>
      <c r="R1135" s="15">
        <v>87700</v>
      </c>
      <c r="S1135" s="15">
        <v>119700</v>
      </c>
      <c r="T1135" s="15">
        <v>0.22</v>
      </c>
      <c r="U1135" s="15" t="s">
        <v>3335</v>
      </c>
      <c r="V1135" s="15" t="s">
        <v>76</v>
      </c>
      <c r="W1135" s="16">
        <v>1</v>
      </c>
      <c r="X1135" s="16">
        <v>1</v>
      </c>
      <c r="Y1135" s="15">
        <v>9720</v>
      </c>
      <c r="Z1135" s="15">
        <v>0.223</v>
      </c>
      <c r="AA1135" s="15" t="s">
        <v>8876</v>
      </c>
      <c r="AB1135" s="15" t="s">
        <v>8877</v>
      </c>
      <c r="AC1135" s="15">
        <v>101000</v>
      </c>
      <c r="AD1135" s="26">
        <v>38468</v>
      </c>
      <c r="AE1135" s="15" t="s">
        <v>119</v>
      </c>
      <c r="AF1135" s="15" t="s">
        <v>119</v>
      </c>
      <c r="AG1135" s="16">
        <v>1</v>
      </c>
      <c r="AH1135" s="15" t="s">
        <v>8985</v>
      </c>
      <c r="AI1135" s="15" t="s">
        <v>78</v>
      </c>
      <c r="AJ1135" s="15">
        <v>9720.1616210899992</v>
      </c>
      <c r="AK1135" s="15">
        <v>403.00326449699998</v>
      </c>
      <c r="AL1135" s="15">
        <v>3094498.0043000001</v>
      </c>
      <c r="AM1135" s="15">
        <v>1424809.4957399999</v>
      </c>
      <c r="AN1135" s="14"/>
      <c r="AO1135" s="14"/>
      <c r="AP1135" s="19">
        <v>32000</v>
      </c>
      <c r="AQ1135" s="19">
        <v>89100</v>
      </c>
      <c r="AR1135" s="19">
        <v>0</v>
      </c>
      <c r="AS1135" s="19">
        <v>0</v>
      </c>
      <c r="AT1135" s="19">
        <f t="shared" si="247"/>
        <v>121100</v>
      </c>
      <c r="AU1135" s="19">
        <v>45000</v>
      </c>
      <c r="AV1135" s="19">
        <v>3000</v>
      </c>
      <c r="AW1135" s="19">
        <v>26635</v>
      </c>
      <c r="AX1135" s="19">
        <v>0</v>
      </c>
      <c r="AY1135" s="20">
        <f t="shared" si="241"/>
        <v>74635</v>
      </c>
      <c r="AZ1135" s="19">
        <f t="shared" si="242"/>
        <v>46465</v>
      </c>
      <c r="BA1135" s="21">
        <v>1.4712000000000001</v>
      </c>
      <c r="BB1135" s="21">
        <v>2.0617000000000001</v>
      </c>
      <c r="BC1135" s="22"/>
      <c r="BD1135" s="19">
        <v>1211</v>
      </c>
      <c r="BE1135" s="19">
        <f t="shared" si="243"/>
        <v>683.59307999999999</v>
      </c>
      <c r="BF1135" s="19">
        <f t="shared" si="244"/>
        <v>957.96890499999995</v>
      </c>
      <c r="BG1135" s="23">
        <v>3.4819999999999997E-2</v>
      </c>
      <c r="BH1135" s="23">
        <f t="shared" si="245"/>
        <v>3.4819999999999997E-2</v>
      </c>
      <c r="BI1135" s="19">
        <v>23.802711045599999</v>
      </c>
      <c r="BJ1135" s="19">
        <v>33.356477272099994</v>
      </c>
      <c r="BK1135" s="19">
        <f t="shared" si="238"/>
        <v>659.79036895440004</v>
      </c>
      <c r="BL1135" s="19">
        <f t="shared" si="238"/>
        <v>924.61242772790001</v>
      </c>
      <c r="BM1135" s="19">
        <v>0</v>
      </c>
      <c r="BN1135" s="19">
        <v>0</v>
      </c>
      <c r="BO1135" s="19">
        <f t="shared" si="239"/>
        <v>0</v>
      </c>
      <c r="BP1135" s="24">
        <f t="shared" si="240"/>
        <v>659.79036895440004</v>
      </c>
      <c r="BQ1135" s="24">
        <f t="shared" si="240"/>
        <v>924.61242772790001</v>
      </c>
      <c r="BR1135" s="24">
        <f t="shared" si="246"/>
        <v>264.82205877349998</v>
      </c>
    </row>
    <row r="1136" spans="1:71" s="25" customFormat="1" ht="14.25" x14ac:dyDescent="0.2">
      <c r="A1136" s="14">
        <v>1499</v>
      </c>
      <c r="B1136" s="14"/>
      <c r="C1136" s="15" t="s">
        <v>8981</v>
      </c>
      <c r="D1136" s="16">
        <v>34322</v>
      </c>
      <c r="E1136" s="15" t="s">
        <v>8986</v>
      </c>
      <c r="F1136" s="15" t="s">
        <v>8987</v>
      </c>
      <c r="G1136" s="17" t="s">
        <v>8982</v>
      </c>
      <c r="H1136" s="17" t="s">
        <v>8952</v>
      </c>
      <c r="I1136" s="17" t="s">
        <v>1050</v>
      </c>
      <c r="J1136" s="15" t="s">
        <v>8988</v>
      </c>
      <c r="K1136" s="15" t="s">
        <v>1868</v>
      </c>
      <c r="L1136" s="18" t="s">
        <v>8989</v>
      </c>
      <c r="M1136" s="15" t="s">
        <v>7650</v>
      </c>
      <c r="N1136" s="15" t="s">
        <v>7651</v>
      </c>
      <c r="O1136" s="16">
        <v>510</v>
      </c>
      <c r="P1136" s="15" t="s">
        <v>118</v>
      </c>
      <c r="Q1136" s="15">
        <v>32000</v>
      </c>
      <c r="R1136" s="15">
        <v>83300</v>
      </c>
      <c r="S1136" s="15">
        <v>115300</v>
      </c>
      <c r="T1136" s="15">
        <v>0.22</v>
      </c>
      <c r="U1136" s="15" t="s">
        <v>3335</v>
      </c>
      <c r="V1136" s="15" t="s">
        <v>76</v>
      </c>
      <c r="W1136" s="16">
        <v>1</v>
      </c>
      <c r="X1136" s="16">
        <v>1</v>
      </c>
      <c r="Y1136" s="15">
        <v>9720</v>
      </c>
      <c r="Z1136" s="15">
        <v>0.223</v>
      </c>
      <c r="AA1136" s="15" t="s">
        <v>8876</v>
      </c>
      <c r="AB1136" s="15" t="s">
        <v>8877</v>
      </c>
      <c r="AC1136" s="15">
        <v>105000</v>
      </c>
      <c r="AD1136" s="26">
        <v>38636</v>
      </c>
      <c r="AE1136" s="15" t="s">
        <v>119</v>
      </c>
      <c r="AF1136" s="15" t="s">
        <v>119</v>
      </c>
      <c r="AG1136" s="16">
        <v>1</v>
      </c>
      <c r="AH1136" s="15" t="s">
        <v>8990</v>
      </c>
      <c r="AI1136" s="15" t="s">
        <v>78</v>
      </c>
      <c r="AJ1136" s="15">
        <v>9720.20703125</v>
      </c>
      <c r="AK1136" s="15">
        <v>403.00425394299998</v>
      </c>
      <c r="AL1136" s="15">
        <v>3094499.3050299999</v>
      </c>
      <c r="AM1136" s="15">
        <v>1424729.5054899999</v>
      </c>
      <c r="AN1136" s="14"/>
      <c r="AO1136" s="14"/>
      <c r="AP1136" s="19">
        <v>32000</v>
      </c>
      <c r="AQ1136" s="19">
        <v>81000</v>
      </c>
      <c r="AR1136" s="19">
        <v>0</v>
      </c>
      <c r="AS1136" s="19">
        <v>0</v>
      </c>
      <c r="AT1136" s="19">
        <f t="shared" si="247"/>
        <v>113000</v>
      </c>
      <c r="AU1136" s="19">
        <v>45000</v>
      </c>
      <c r="AV1136" s="19">
        <v>3000</v>
      </c>
      <c r="AW1136" s="19">
        <v>23800</v>
      </c>
      <c r="AX1136" s="19">
        <v>0</v>
      </c>
      <c r="AY1136" s="20">
        <f t="shared" si="241"/>
        <v>71800</v>
      </c>
      <c r="AZ1136" s="19">
        <f t="shared" si="242"/>
        <v>41200</v>
      </c>
      <c r="BA1136" s="21">
        <v>1.4712000000000001</v>
      </c>
      <c r="BB1136" s="21">
        <v>2.0617000000000001</v>
      </c>
      <c r="BC1136" s="22"/>
      <c r="BD1136" s="19">
        <v>1130</v>
      </c>
      <c r="BE1136" s="19">
        <f t="shared" si="243"/>
        <v>606.13440000000003</v>
      </c>
      <c r="BF1136" s="19">
        <f t="shared" si="244"/>
        <v>849.42040000000009</v>
      </c>
      <c r="BG1136" s="23">
        <v>3.4819999999999997E-2</v>
      </c>
      <c r="BH1136" s="23">
        <f t="shared" si="245"/>
        <v>3.4819999999999997E-2</v>
      </c>
      <c r="BI1136" s="19">
        <v>21.105599807999997</v>
      </c>
      <c r="BJ1136" s="19">
        <v>29.576818328000002</v>
      </c>
      <c r="BK1136" s="19">
        <f t="shared" si="238"/>
        <v>585.02880019200006</v>
      </c>
      <c r="BL1136" s="19">
        <f t="shared" si="238"/>
        <v>819.84358167200003</v>
      </c>
      <c r="BM1136" s="19">
        <v>0</v>
      </c>
      <c r="BN1136" s="19">
        <v>0</v>
      </c>
      <c r="BO1136" s="19">
        <f t="shared" si="239"/>
        <v>0</v>
      </c>
      <c r="BP1136" s="24">
        <f t="shared" si="240"/>
        <v>585.02880019200006</v>
      </c>
      <c r="BQ1136" s="24">
        <f t="shared" si="240"/>
        <v>819.84358167200003</v>
      </c>
      <c r="BR1136" s="24">
        <f t="shared" si="246"/>
        <v>234.81478147999997</v>
      </c>
    </row>
    <row r="1137" spans="1:71" s="25" customFormat="1" ht="14.25" x14ac:dyDescent="0.2">
      <c r="A1137" s="14">
        <v>1500</v>
      </c>
      <c r="B1137" s="14"/>
      <c r="C1137" s="15" t="s">
        <v>1250</v>
      </c>
      <c r="D1137" s="16">
        <v>6545</v>
      </c>
      <c r="E1137" s="15" t="s">
        <v>8991</v>
      </c>
      <c r="F1137" s="15" t="s">
        <v>8992</v>
      </c>
      <c r="G1137" s="17" t="s">
        <v>8982</v>
      </c>
      <c r="H1137" s="17" t="s">
        <v>8952</v>
      </c>
      <c r="I1137" s="17" t="s">
        <v>1050</v>
      </c>
      <c r="J1137" s="15" t="s">
        <v>8993</v>
      </c>
      <c r="K1137" s="15" t="s">
        <v>1256</v>
      </c>
      <c r="L1137" s="18" t="s">
        <v>8994</v>
      </c>
      <c r="M1137" s="15" t="s">
        <v>7650</v>
      </c>
      <c r="N1137" s="15" t="s">
        <v>7651</v>
      </c>
      <c r="O1137" s="16">
        <v>510</v>
      </c>
      <c r="P1137" s="15" t="s">
        <v>118</v>
      </c>
      <c r="Q1137" s="15">
        <v>32000</v>
      </c>
      <c r="R1137" s="15">
        <v>68600</v>
      </c>
      <c r="S1137" s="15">
        <v>100600</v>
      </c>
      <c r="T1137" s="15">
        <v>0.22</v>
      </c>
      <c r="U1137" s="15" t="s">
        <v>3335</v>
      </c>
      <c r="V1137" s="15" t="s">
        <v>76</v>
      </c>
      <c r="W1137" s="16">
        <v>1</v>
      </c>
      <c r="X1137" s="16">
        <v>0</v>
      </c>
      <c r="Y1137" s="15">
        <v>9720</v>
      </c>
      <c r="Z1137" s="15">
        <v>0.223</v>
      </c>
      <c r="AA1137" s="15" t="s">
        <v>8876</v>
      </c>
      <c r="AB1137" s="15" t="s">
        <v>8877</v>
      </c>
      <c r="AC1137" s="15">
        <v>0</v>
      </c>
      <c r="AD1137" s="15"/>
      <c r="AE1137" s="15" t="s">
        <v>1865</v>
      </c>
      <c r="AF1137" s="15" t="s">
        <v>8995</v>
      </c>
      <c r="AG1137" s="16">
        <v>1</v>
      </c>
      <c r="AH1137" s="15" t="s">
        <v>8996</v>
      </c>
      <c r="AI1137" s="15" t="s">
        <v>78</v>
      </c>
      <c r="AJ1137" s="15">
        <v>9720.1738281300004</v>
      </c>
      <c r="AK1137" s="15">
        <v>403.00358720000003</v>
      </c>
      <c r="AL1137" s="15">
        <v>3094500.60567</v>
      </c>
      <c r="AM1137" s="15">
        <v>1424649.5153000001</v>
      </c>
      <c r="AN1137" s="14"/>
      <c r="AO1137" s="14"/>
      <c r="AP1137" s="19">
        <v>32000</v>
      </c>
      <c r="AQ1137" s="19">
        <v>64900</v>
      </c>
      <c r="AR1137" s="19">
        <v>0</v>
      </c>
      <c r="AS1137" s="19">
        <v>0</v>
      </c>
      <c r="AT1137" s="19">
        <f t="shared" si="247"/>
        <v>96900</v>
      </c>
      <c r="AU1137" s="19">
        <v>45000</v>
      </c>
      <c r="AV1137" s="19">
        <v>0</v>
      </c>
      <c r="AW1137" s="19">
        <v>18165</v>
      </c>
      <c r="AX1137" s="19">
        <v>0</v>
      </c>
      <c r="AY1137" s="20">
        <f t="shared" si="241"/>
        <v>63165</v>
      </c>
      <c r="AZ1137" s="19">
        <f t="shared" si="242"/>
        <v>33735</v>
      </c>
      <c r="BA1137" s="21">
        <v>1.4712000000000001</v>
      </c>
      <c r="BB1137" s="21">
        <v>2.0617000000000001</v>
      </c>
      <c r="BC1137" s="22"/>
      <c r="BD1137" s="19">
        <v>969</v>
      </c>
      <c r="BE1137" s="19">
        <f t="shared" si="243"/>
        <v>496.30932000000007</v>
      </c>
      <c r="BF1137" s="19">
        <f t="shared" si="244"/>
        <v>695.51449500000012</v>
      </c>
      <c r="BG1137" s="23">
        <v>3.4819999999999997E-2</v>
      </c>
      <c r="BH1137" s="23">
        <f t="shared" si="245"/>
        <v>3.4819999999999997E-2</v>
      </c>
      <c r="BI1137" s="19">
        <v>17.281490522400002</v>
      </c>
      <c r="BJ1137" s="19">
        <v>24.217814715900001</v>
      </c>
      <c r="BK1137" s="19">
        <f t="shared" si="238"/>
        <v>479.02782947760005</v>
      </c>
      <c r="BL1137" s="19">
        <f t="shared" si="238"/>
        <v>671.29668028410015</v>
      </c>
      <c r="BM1137" s="19">
        <v>0</v>
      </c>
      <c r="BN1137" s="19">
        <v>0</v>
      </c>
      <c r="BO1137" s="19">
        <f t="shared" si="239"/>
        <v>0</v>
      </c>
      <c r="BP1137" s="24">
        <f t="shared" si="240"/>
        <v>479.02782947760005</v>
      </c>
      <c r="BQ1137" s="24">
        <f t="shared" si="240"/>
        <v>671.29668028410015</v>
      </c>
      <c r="BR1137" s="24">
        <f t="shared" si="246"/>
        <v>192.2688508065001</v>
      </c>
    </row>
    <row r="1138" spans="1:71" s="25" customFormat="1" ht="14.25" x14ac:dyDescent="0.2">
      <c r="A1138" s="14">
        <v>1501</v>
      </c>
      <c r="B1138" s="14"/>
      <c r="C1138" s="15" t="s">
        <v>8992</v>
      </c>
      <c r="D1138" s="16">
        <v>22718</v>
      </c>
      <c r="E1138" s="15" t="s">
        <v>8997</v>
      </c>
      <c r="F1138" s="15" t="s">
        <v>8998</v>
      </c>
      <c r="G1138" s="17" t="s">
        <v>8982</v>
      </c>
      <c r="H1138" s="17" t="s">
        <v>8952</v>
      </c>
      <c r="I1138" s="17" t="s">
        <v>1050</v>
      </c>
      <c r="J1138" s="15" t="s">
        <v>8999</v>
      </c>
      <c r="K1138" s="15" t="s">
        <v>1256</v>
      </c>
      <c r="L1138" s="18" t="s">
        <v>9000</v>
      </c>
      <c r="M1138" s="15" t="s">
        <v>7650</v>
      </c>
      <c r="N1138" s="15" t="s">
        <v>7651</v>
      </c>
      <c r="O1138" s="16">
        <v>510</v>
      </c>
      <c r="P1138" s="15" t="s">
        <v>118</v>
      </c>
      <c r="Q1138" s="15">
        <v>32000</v>
      </c>
      <c r="R1138" s="15">
        <v>69400</v>
      </c>
      <c r="S1138" s="15">
        <v>101400</v>
      </c>
      <c r="T1138" s="15">
        <v>0.22</v>
      </c>
      <c r="U1138" s="15" t="s">
        <v>3335</v>
      </c>
      <c r="V1138" s="15" t="s">
        <v>76</v>
      </c>
      <c r="W1138" s="16">
        <v>1</v>
      </c>
      <c r="X1138" s="16">
        <v>1</v>
      </c>
      <c r="Y1138" s="15">
        <v>9720</v>
      </c>
      <c r="Z1138" s="15">
        <v>0.223</v>
      </c>
      <c r="AA1138" s="15" t="s">
        <v>8876</v>
      </c>
      <c r="AB1138" s="15" t="s">
        <v>8877</v>
      </c>
      <c r="AC1138" s="15">
        <v>124000</v>
      </c>
      <c r="AD1138" s="26">
        <v>42150</v>
      </c>
      <c r="AE1138" s="15" t="s">
        <v>874</v>
      </c>
      <c r="AF1138" s="15" t="s">
        <v>9001</v>
      </c>
      <c r="AG1138" s="16">
        <v>1</v>
      </c>
      <c r="AH1138" s="15" t="s">
        <v>9002</v>
      </c>
      <c r="AI1138" s="15" t="s">
        <v>78</v>
      </c>
      <c r="AJ1138" s="15">
        <v>9720.16796875</v>
      </c>
      <c r="AK1138" s="15">
        <v>403.00326449200003</v>
      </c>
      <c r="AL1138" s="15">
        <v>3094501.9063200001</v>
      </c>
      <c r="AM1138" s="15">
        <v>1424569.5250200001</v>
      </c>
      <c r="AN1138" s="14"/>
      <c r="AO1138" s="14"/>
      <c r="AP1138" s="19">
        <v>32000</v>
      </c>
      <c r="AQ1138" s="19">
        <v>65500</v>
      </c>
      <c r="AR1138" s="19">
        <v>0</v>
      </c>
      <c r="AS1138" s="19">
        <v>0</v>
      </c>
      <c r="AT1138" s="19">
        <f t="shared" si="247"/>
        <v>97500</v>
      </c>
      <c r="AU1138" s="19">
        <v>45000</v>
      </c>
      <c r="AV1138" s="19">
        <v>3000</v>
      </c>
      <c r="AW1138" s="19">
        <v>18375</v>
      </c>
      <c r="AX1138" s="19">
        <v>0</v>
      </c>
      <c r="AY1138" s="20">
        <f t="shared" si="241"/>
        <v>66375</v>
      </c>
      <c r="AZ1138" s="19">
        <f t="shared" si="242"/>
        <v>31125</v>
      </c>
      <c r="BA1138" s="21">
        <v>1.4712000000000001</v>
      </c>
      <c r="BB1138" s="21">
        <v>2.0617000000000001</v>
      </c>
      <c r="BC1138" s="22"/>
      <c r="BD1138" s="19">
        <v>975</v>
      </c>
      <c r="BE1138" s="19">
        <f t="shared" si="243"/>
        <v>457.911</v>
      </c>
      <c r="BF1138" s="19">
        <f t="shared" si="244"/>
        <v>641.70412499999998</v>
      </c>
      <c r="BG1138" s="23">
        <v>3.4819999999999997E-2</v>
      </c>
      <c r="BH1138" s="23">
        <f t="shared" si="245"/>
        <v>3.4819999999999997E-2</v>
      </c>
      <c r="BI1138" s="19">
        <v>15.944461019999999</v>
      </c>
      <c r="BJ1138" s="19">
        <v>22.344137632499997</v>
      </c>
      <c r="BK1138" s="19">
        <f t="shared" si="238"/>
        <v>441.96653898</v>
      </c>
      <c r="BL1138" s="19">
        <f t="shared" si="238"/>
        <v>619.35998736750003</v>
      </c>
      <c r="BM1138" s="19">
        <v>0</v>
      </c>
      <c r="BN1138" s="19">
        <v>0</v>
      </c>
      <c r="BO1138" s="19">
        <f t="shared" si="239"/>
        <v>0</v>
      </c>
      <c r="BP1138" s="24">
        <f t="shared" si="240"/>
        <v>441.96653898</v>
      </c>
      <c r="BQ1138" s="24">
        <f t="shared" si="240"/>
        <v>619.35998736750003</v>
      </c>
      <c r="BR1138" s="24">
        <f t="shared" si="246"/>
        <v>177.39344838750003</v>
      </c>
    </row>
    <row r="1139" spans="1:71" s="25" customFormat="1" ht="14.25" x14ac:dyDescent="0.2">
      <c r="A1139" s="14">
        <v>1502</v>
      </c>
      <c r="B1139" s="14"/>
      <c r="C1139" s="15" t="s">
        <v>1250</v>
      </c>
      <c r="D1139" s="16">
        <v>34635</v>
      </c>
      <c r="E1139" s="15" t="s">
        <v>9003</v>
      </c>
      <c r="F1139" s="15" t="s">
        <v>9004</v>
      </c>
      <c r="G1139" s="17" t="s">
        <v>9005</v>
      </c>
      <c r="H1139" s="17" t="s">
        <v>8952</v>
      </c>
      <c r="I1139" s="17" t="s">
        <v>1050</v>
      </c>
      <c r="J1139" s="15" t="s">
        <v>9006</v>
      </c>
      <c r="K1139" s="15" t="s">
        <v>1835</v>
      </c>
      <c r="L1139" s="18" t="s">
        <v>9007</v>
      </c>
      <c r="M1139" s="15" t="s">
        <v>7650</v>
      </c>
      <c r="N1139" s="15" t="s">
        <v>7651</v>
      </c>
      <c r="O1139" s="16">
        <v>510</v>
      </c>
      <c r="P1139" s="15" t="s">
        <v>118</v>
      </c>
      <c r="Q1139" s="15">
        <v>37200</v>
      </c>
      <c r="R1139" s="15">
        <v>102200</v>
      </c>
      <c r="S1139" s="15">
        <v>139400</v>
      </c>
      <c r="T1139" s="15">
        <v>0.26</v>
      </c>
      <c r="U1139" s="15" t="s">
        <v>3335</v>
      </c>
      <c r="V1139" s="15" t="s">
        <v>76</v>
      </c>
      <c r="W1139" s="16">
        <v>1</v>
      </c>
      <c r="X1139" s="16">
        <v>1</v>
      </c>
      <c r="Y1139" s="15">
        <v>11391</v>
      </c>
      <c r="Z1139" s="15">
        <v>0.26100000000000001</v>
      </c>
      <c r="AA1139" s="15" t="s">
        <v>8876</v>
      </c>
      <c r="AB1139" s="15" t="s">
        <v>8877</v>
      </c>
      <c r="AC1139" s="15">
        <v>128000</v>
      </c>
      <c r="AD1139" s="26">
        <v>42360</v>
      </c>
      <c r="AE1139" s="15" t="s">
        <v>353</v>
      </c>
      <c r="AF1139" s="15" t="s">
        <v>8762</v>
      </c>
      <c r="AG1139" s="16">
        <v>1</v>
      </c>
      <c r="AH1139" s="15" t="s">
        <v>9008</v>
      </c>
      <c r="AI1139" s="15" t="s">
        <v>78</v>
      </c>
      <c r="AJ1139" s="15">
        <v>11390.8208008</v>
      </c>
      <c r="AK1139" s="15">
        <v>430.503559295</v>
      </c>
      <c r="AL1139" s="15">
        <v>3094503.3188800002</v>
      </c>
      <c r="AM1139" s="15">
        <v>1424482.66053</v>
      </c>
      <c r="AN1139" s="14"/>
      <c r="AO1139" s="14"/>
      <c r="AP1139" s="19">
        <v>37200</v>
      </c>
      <c r="AQ1139" s="19">
        <v>104600</v>
      </c>
      <c r="AR1139" s="19">
        <v>0</v>
      </c>
      <c r="AS1139" s="19">
        <v>0</v>
      </c>
      <c r="AT1139" s="19">
        <f t="shared" si="247"/>
        <v>141800</v>
      </c>
      <c r="AU1139" s="19">
        <v>45000</v>
      </c>
      <c r="AV1139" s="19">
        <v>3000</v>
      </c>
      <c r="AW1139" s="19">
        <v>33880</v>
      </c>
      <c r="AX1139" s="19">
        <v>0</v>
      </c>
      <c r="AY1139" s="20">
        <f t="shared" si="241"/>
        <v>81880</v>
      </c>
      <c r="AZ1139" s="19">
        <f t="shared" si="242"/>
        <v>59920</v>
      </c>
      <c r="BA1139" s="21">
        <v>1.4712000000000001</v>
      </c>
      <c r="BB1139" s="21">
        <v>2.0617000000000001</v>
      </c>
      <c r="BC1139" s="22"/>
      <c r="BD1139" s="19">
        <v>1418</v>
      </c>
      <c r="BE1139" s="19">
        <f t="shared" si="243"/>
        <v>881.54304000000013</v>
      </c>
      <c r="BF1139" s="19">
        <f t="shared" si="244"/>
        <v>1235.3706400000001</v>
      </c>
      <c r="BG1139" s="23">
        <v>3.4819999999999997E-2</v>
      </c>
      <c r="BH1139" s="23">
        <f t="shared" si="245"/>
        <v>3.4819999999999997E-2</v>
      </c>
      <c r="BI1139" s="19">
        <v>30.695328652800001</v>
      </c>
      <c r="BJ1139" s="19">
        <v>43.015605684800001</v>
      </c>
      <c r="BK1139" s="19">
        <f t="shared" si="238"/>
        <v>850.84771134720017</v>
      </c>
      <c r="BL1139" s="19">
        <f t="shared" si="238"/>
        <v>1192.3550343152001</v>
      </c>
      <c r="BM1139" s="19">
        <v>0</v>
      </c>
      <c r="BN1139" s="19">
        <v>0</v>
      </c>
      <c r="BO1139" s="19">
        <f t="shared" si="239"/>
        <v>0</v>
      </c>
      <c r="BP1139" s="24">
        <f t="shared" si="240"/>
        <v>850.84771134720017</v>
      </c>
      <c r="BQ1139" s="24">
        <f t="shared" si="240"/>
        <v>1192.3550343152001</v>
      </c>
      <c r="BR1139" s="24">
        <f t="shared" si="246"/>
        <v>341.50732296799993</v>
      </c>
    </row>
    <row r="1140" spans="1:71" s="25" customFormat="1" ht="14.25" x14ac:dyDescent="0.2">
      <c r="A1140" s="14">
        <v>1503</v>
      </c>
      <c r="B1140" s="14"/>
      <c r="C1140" s="15" t="s">
        <v>1250</v>
      </c>
      <c r="D1140" s="16">
        <v>34634</v>
      </c>
      <c r="E1140" s="15" t="s">
        <v>9009</v>
      </c>
      <c r="F1140" s="15" t="s">
        <v>9010</v>
      </c>
      <c r="G1140" s="17" t="s">
        <v>9005</v>
      </c>
      <c r="H1140" s="17" t="s">
        <v>8952</v>
      </c>
      <c r="I1140" s="17" t="s">
        <v>1050</v>
      </c>
      <c r="J1140" s="15" t="s">
        <v>9011</v>
      </c>
      <c r="K1140" s="15" t="s">
        <v>1835</v>
      </c>
      <c r="L1140" s="18" t="s">
        <v>9012</v>
      </c>
      <c r="M1140" s="15" t="s">
        <v>7650</v>
      </c>
      <c r="N1140" s="15" t="s">
        <v>7651</v>
      </c>
      <c r="O1140" s="16">
        <v>510</v>
      </c>
      <c r="P1140" s="15" t="s">
        <v>118</v>
      </c>
      <c r="Q1140" s="15">
        <v>36100</v>
      </c>
      <c r="R1140" s="15">
        <v>51800</v>
      </c>
      <c r="S1140" s="15">
        <v>87900</v>
      </c>
      <c r="T1140" s="15">
        <v>0.24</v>
      </c>
      <c r="U1140" s="15" t="s">
        <v>3335</v>
      </c>
      <c r="V1140" s="15" t="s">
        <v>76</v>
      </c>
      <c r="W1140" s="16">
        <v>1</v>
      </c>
      <c r="X1140" s="16">
        <v>1</v>
      </c>
      <c r="Y1140" s="15">
        <v>10383</v>
      </c>
      <c r="Z1140" s="15">
        <v>0.23799999999999999</v>
      </c>
      <c r="AA1140" s="15" t="s">
        <v>8256</v>
      </c>
      <c r="AB1140" s="15" t="s">
        <v>8257</v>
      </c>
      <c r="AC1140" s="15">
        <v>75000</v>
      </c>
      <c r="AD1140" s="26">
        <v>40658</v>
      </c>
      <c r="AE1140" s="15" t="s">
        <v>363</v>
      </c>
      <c r="AF1140" s="15" t="s">
        <v>9013</v>
      </c>
      <c r="AG1140" s="16">
        <v>1</v>
      </c>
      <c r="AH1140" s="15" t="s">
        <v>9014</v>
      </c>
      <c r="AI1140" s="15" t="s">
        <v>78</v>
      </c>
      <c r="AJ1140" s="15">
        <v>10382.7490234</v>
      </c>
      <c r="AK1140" s="15">
        <v>403.69925326600003</v>
      </c>
      <c r="AL1140" s="15">
        <v>3094593.1357499999</v>
      </c>
      <c r="AM1140" s="15">
        <v>1426254.6777600001</v>
      </c>
      <c r="AN1140" s="14"/>
      <c r="AO1140" s="14"/>
      <c r="AP1140" s="19">
        <v>0</v>
      </c>
      <c r="AQ1140" s="19">
        <v>0</v>
      </c>
      <c r="AR1140" s="19">
        <v>36100</v>
      </c>
      <c r="AS1140" s="19">
        <v>48900</v>
      </c>
      <c r="AT1140" s="19">
        <f t="shared" si="247"/>
        <v>85000</v>
      </c>
      <c r="AU1140" s="19">
        <v>0</v>
      </c>
      <c r="AV1140" s="19">
        <v>0</v>
      </c>
      <c r="AW1140" s="19">
        <v>0</v>
      </c>
      <c r="AX1140" s="19">
        <v>0</v>
      </c>
      <c r="AY1140" s="20">
        <f t="shared" si="241"/>
        <v>0</v>
      </c>
      <c r="AZ1140" s="19">
        <f t="shared" si="242"/>
        <v>85000</v>
      </c>
      <c r="BA1140" s="21">
        <v>1.4712000000000001</v>
      </c>
      <c r="BB1140" s="21">
        <v>2.0617000000000001</v>
      </c>
      <c r="BC1140" s="22"/>
      <c r="BD1140" s="19">
        <v>1704</v>
      </c>
      <c r="BE1140" s="19">
        <f t="shared" si="243"/>
        <v>1250.52</v>
      </c>
      <c r="BF1140" s="19">
        <f t="shared" si="244"/>
        <v>1752.4450000000002</v>
      </c>
      <c r="BG1140" s="23">
        <v>3.4819999999999997E-2</v>
      </c>
      <c r="BH1140" s="23">
        <f t="shared" si="245"/>
        <v>3.4819999999999997E-2</v>
      </c>
      <c r="BI1140" s="19">
        <v>0</v>
      </c>
      <c r="BJ1140" s="19">
        <v>0</v>
      </c>
      <c r="BK1140" s="19">
        <f t="shared" si="238"/>
        <v>1250.52</v>
      </c>
      <c r="BL1140" s="19">
        <f t="shared" si="238"/>
        <v>1752.4450000000002</v>
      </c>
      <c r="BM1140" s="19">
        <v>0</v>
      </c>
      <c r="BN1140" s="19">
        <v>52.198200000000043</v>
      </c>
      <c r="BO1140" s="19">
        <f t="shared" si="239"/>
        <v>52.198200000000043</v>
      </c>
      <c r="BP1140" s="24">
        <f t="shared" si="240"/>
        <v>1250.52</v>
      </c>
      <c r="BQ1140" s="24">
        <f t="shared" si="240"/>
        <v>1700.2468000000001</v>
      </c>
      <c r="BR1140" s="24">
        <f t="shared" si="246"/>
        <v>449.72680000000014</v>
      </c>
    </row>
    <row r="1141" spans="1:71" s="25" customFormat="1" ht="14.25" x14ac:dyDescent="0.2">
      <c r="A1141" s="14">
        <v>1504</v>
      </c>
      <c r="B1141" s="14"/>
      <c r="C1141" s="15" t="s">
        <v>7101</v>
      </c>
      <c r="D1141" s="16">
        <v>22698</v>
      </c>
      <c r="E1141" s="15" t="s">
        <v>9015</v>
      </c>
      <c r="F1141" s="15" t="s">
        <v>9016</v>
      </c>
      <c r="G1141" s="17" t="s">
        <v>9017</v>
      </c>
      <c r="H1141" s="17" t="s">
        <v>9018</v>
      </c>
      <c r="I1141" s="17" t="s">
        <v>86</v>
      </c>
      <c r="J1141" s="15" t="s">
        <v>9019</v>
      </c>
      <c r="K1141" s="15" t="s">
        <v>7106</v>
      </c>
      <c r="L1141" s="18" t="s">
        <v>9020</v>
      </c>
      <c r="M1141" s="15" t="s">
        <v>6612</v>
      </c>
      <c r="N1141" s="15" t="s">
        <v>6613</v>
      </c>
      <c r="O1141" s="16">
        <v>620</v>
      </c>
      <c r="P1141" s="15" t="s">
        <v>452</v>
      </c>
      <c r="Q1141" s="15">
        <v>0</v>
      </c>
      <c r="R1141" s="15">
        <v>0</v>
      </c>
      <c r="S1141" s="15">
        <v>0</v>
      </c>
      <c r="T1141" s="15">
        <v>0</v>
      </c>
      <c r="U1141" s="15" t="s">
        <v>3335</v>
      </c>
      <c r="V1141" s="15" t="s">
        <v>76</v>
      </c>
      <c r="W1141" s="16">
        <v>0</v>
      </c>
      <c r="X1141" s="16">
        <v>0</v>
      </c>
      <c r="Y1141" s="15">
        <v>909</v>
      </c>
      <c r="Z1141" s="15">
        <v>2.1000000000000001E-2</v>
      </c>
      <c r="AA1141" s="15" t="s">
        <v>8256</v>
      </c>
      <c r="AB1141" s="15" t="s">
        <v>8257</v>
      </c>
      <c r="AC1141" s="15">
        <v>0</v>
      </c>
      <c r="AD1141" s="15"/>
      <c r="AE1141" s="15" t="s">
        <v>78</v>
      </c>
      <c r="AF1141" s="15" t="s">
        <v>78</v>
      </c>
      <c r="AG1141" s="16">
        <v>1</v>
      </c>
      <c r="AH1141" s="15" t="s">
        <v>9021</v>
      </c>
      <c r="AI1141" s="15" t="s">
        <v>78</v>
      </c>
      <c r="AJ1141" s="15">
        <v>909.234863281</v>
      </c>
      <c r="AK1141" s="15">
        <v>211.79903230400001</v>
      </c>
      <c r="AL1141" s="15">
        <v>3094653.58005</v>
      </c>
      <c r="AM1141" s="15">
        <v>1426254.6560899999</v>
      </c>
      <c r="AN1141" s="14"/>
      <c r="AO1141" s="14"/>
      <c r="AP1141" s="19">
        <v>0</v>
      </c>
      <c r="AQ1141" s="19">
        <v>0</v>
      </c>
      <c r="AR1141" s="19">
        <v>0</v>
      </c>
      <c r="AS1141" s="19">
        <v>0</v>
      </c>
      <c r="AT1141" s="19">
        <f t="shared" si="247"/>
        <v>0</v>
      </c>
      <c r="AU1141" s="19">
        <v>0</v>
      </c>
      <c r="AV1141" s="19">
        <v>0</v>
      </c>
      <c r="AW1141" s="19">
        <v>0</v>
      </c>
      <c r="AX1141" s="19">
        <v>0</v>
      </c>
      <c r="AY1141" s="20">
        <f t="shared" si="241"/>
        <v>0</v>
      </c>
      <c r="AZ1141" s="19">
        <f t="shared" si="242"/>
        <v>0</v>
      </c>
      <c r="BA1141" s="21">
        <v>1.4712000000000001</v>
      </c>
      <c r="BB1141" s="21">
        <v>2.0617000000000001</v>
      </c>
      <c r="BC1141" s="22"/>
      <c r="BD1141" s="19">
        <v>0</v>
      </c>
      <c r="BE1141" s="19">
        <f t="shared" si="243"/>
        <v>0</v>
      </c>
      <c r="BF1141" s="19">
        <f t="shared" si="244"/>
        <v>0</v>
      </c>
      <c r="BG1141" s="23">
        <v>3.4819999999999997E-2</v>
      </c>
      <c r="BH1141" s="23">
        <f t="shared" si="245"/>
        <v>3.4819999999999997E-2</v>
      </c>
      <c r="BI1141" s="19">
        <v>0</v>
      </c>
      <c r="BJ1141" s="19">
        <v>0</v>
      </c>
      <c r="BK1141" s="19">
        <f t="shared" si="238"/>
        <v>0</v>
      </c>
      <c r="BL1141" s="19">
        <f t="shared" si="238"/>
        <v>0</v>
      </c>
      <c r="BM1141" s="19">
        <v>0</v>
      </c>
      <c r="BN1141" s="19">
        <v>0</v>
      </c>
      <c r="BO1141" s="19">
        <f t="shared" si="239"/>
        <v>0</v>
      </c>
      <c r="BP1141" s="24">
        <f t="shared" si="240"/>
        <v>0</v>
      </c>
      <c r="BQ1141" s="24">
        <f t="shared" si="240"/>
        <v>0</v>
      </c>
      <c r="BR1141" s="24">
        <f t="shared" si="246"/>
        <v>0</v>
      </c>
      <c r="BS1141" s="25" t="s">
        <v>292</v>
      </c>
    </row>
    <row r="1142" spans="1:71" s="25" customFormat="1" ht="14.25" x14ac:dyDescent="0.2">
      <c r="A1142" s="14">
        <v>1505</v>
      </c>
      <c r="B1142" s="14"/>
      <c r="C1142" s="15"/>
      <c r="D1142" s="16">
        <v>16533</v>
      </c>
      <c r="E1142" s="15" t="s">
        <v>9022</v>
      </c>
      <c r="F1142" s="15" t="s">
        <v>9023</v>
      </c>
      <c r="G1142" s="17" t="s">
        <v>9024</v>
      </c>
      <c r="H1142" s="17" t="s">
        <v>9025</v>
      </c>
      <c r="I1142" s="17" t="s">
        <v>86</v>
      </c>
      <c r="J1142" s="15" t="s">
        <v>9026</v>
      </c>
      <c r="K1142" s="15" t="s">
        <v>3394</v>
      </c>
      <c r="L1142" s="18" t="s">
        <v>9027</v>
      </c>
      <c r="M1142" s="15" t="s">
        <v>7650</v>
      </c>
      <c r="N1142" s="15" t="s">
        <v>7651</v>
      </c>
      <c r="O1142" s="16">
        <v>510</v>
      </c>
      <c r="P1142" s="15" t="s">
        <v>118</v>
      </c>
      <c r="Q1142" s="15">
        <v>27700</v>
      </c>
      <c r="R1142" s="15">
        <v>86800</v>
      </c>
      <c r="S1142" s="15">
        <v>114500</v>
      </c>
      <c r="T1142" s="15">
        <v>0.18</v>
      </c>
      <c r="U1142" s="15" t="s">
        <v>3335</v>
      </c>
      <c r="V1142" s="15" t="s">
        <v>76</v>
      </c>
      <c r="W1142" s="16">
        <v>1</v>
      </c>
      <c r="X1142" s="16">
        <v>1</v>
      </c>
      <c r="Y1142" s="15">
        <v>8028</v>
      </c>
      <c r="Z1142" s="15">
        <v>0.184</v>
      </c>
      <c r="AA1142" s="15" t="s">
        <v>8256</v>
      </c>
      <c r="AB1142" s="15" t="s">
        <v>8257</v>
      </c>
      <c r="AC1142" s="15">
        <v>107000</v>
      </c>
      <c r="AD1142" s="26">
        <v>41110</v>
      </c>
      <c r="AE1142" s="15" t="s">
        <v>211</v>
      </c>
      <c r="AF1142" s="15" t="s">
        <v>7728</v>
      </c>
      <c r="AG1142" s="16">
        <v>1</v>
      </c>
      <c r="AH1142" s="15" t="s">
        <v>9028</v>
      </c>
      <c r="AI1142" s="15" t="s">
        <v>78</v>
      </c>
      <c r="AJ1142" s="15">
        <v>8028.1166992199996</v>
      </c>
      <c r="AK1142" s="15">
        <v>367.00251525499999</v>
      </c>
      <c r="AL1142" s="15">
        <v>3094594.83366</v>
      </c>
      <c r="AM1142" s="15">
        <v>1426172.1047199999</v>
      </c>
      <c r="AN1142" s="14"/>
      <c r="AO1142" s="14"/>
      <c r="AP1142" s="19">
        <v>27700</v>
      </c>
      <c r="AQ1142" s="19">
        <v>82000</v>
      </c>
      <c r="AR1142" s="19">
        <v>0</v>
      </c>
      <c r="AS1142" s="19">
        <v>0</v>
      </c>
      <c r="AT1142" s="19">
        <f t="shared" si="247"/>
        <v>109700</v>
      </c>
      <c r="AU1142" s="19">
        <v>45000</v>
      </c>
      <c r="AV1142" s="19">
        <v>3000</v>
      </c>
      <c r="AW1142" s="19">
        <v>22645</v>
      </c>
      <c r="AX1142" s="19">
        <v>12480</v>
      </c>
      <c r="AY1142" s="20">
        <f t="shared" si="241"/>
        <v>83125</v>
      </c>
      <c r="AZ1142" s="19">
        <f t="shared" si="242"/>
        <v>26575</v>
      </c>
      <c r="BA1142" s="21">
        <v>1.4712000000000001</v>
      </c>
      <c r="BB1142" s="21">
        <v>2.0617000000000001</v>
      </c>
      <c r="BC1142" s="22"/>
      <c r="BD1142" s="19">
        <v>1097</v>
      </c>
      <c r="BE1142" s="19">
        <f t="shared" si="243"/>
        <v>390.97140000000002</v>
      </c>
      <c r="BF1142" s="19">
        <f t="shared" si="244"/>
        <v>547.89677500000005</v>
      </c>
      <c r="BG1142" s="23">
        <v>3.4819999999999997E-2</v>
      </c>
      <c r="BH1142" s="23">
        <f t="shared" si="245"/>
        <v>3.4819999999999997E-2</v>
      </c>
      <c r="BI1142" s="19">
        <v>13.613624148</v>
      </c>
      <c r="BJ1142" s="19">
        <v>19.077765705499999</v>
      </c>
      <c r="BK1142" s="19">
        <f t="shared" si="238"/>
        <v>377.35777585200003</v>
      </c>
      <c r="BL1142" s="19">
        <f t="shared" si="238"/>
        <v>528.81900929450001</v>
      </c>
      <c r="BM1142" s="19">
        <v>0</v>
      </c>
      <c r="BN1142" s="19">
        <v>0</v>
      </c>
      <c r="BO1142" s="19">
        <f t="shared" si="239"/>
        <v>0</v>
      </c>
      <c r="BP1142" s="24">
        <f t="shared" si="240"/>
        <v>377.35777585200003</v>
      </c>
      <c r="BQ1142" s="24">
        <f t="shared" si="240"/>
        <v>528.81900929450001</v>
      </c>
      <c r="BR1142" s="24">
        <f t="shared" si="246"/>
        <v>151.46123344249997</v>
      </c>
      <c r="BS1142" s="25" t="s">
        <v>1141</v>
      </c>
    </row>
    <row r="1143" spans="1:71" s="25" customFormat="1" ht="14.25" x14ac:dyDescent="0.2">
      <c r="A1143" s="14">
        <v>1506</v>
      </c>
      <c r="B1143" s="14"/>
      <c r="C1143" s="15" t="s">
        <v>9029</v>
      </c>
      <c r="D1143" s="16">
        <v>22302</v>
      </c>
      <c r="E1143" s="15" t="s">
        <v>9030</v>
      </c>
      <c r="F1143" s="15" t="s">
        <v>9029</v>
      </c>
      <c r="G1143" s="17" t="s">
        <v>9031</v>
      </c>
      <c r="H1143" s="17" t="s">
        <v>9032</v>
      </c>
      <c r="I1143" s="17" t="s">
        <v>86</v>
      </c>
      <c r="J1143" s="15" t="s">
        <v>9033</v>
      </c>
      <c r="K1143" s="15" t="s">
        <v>1421</v>
      </c>
      <c r="L1143" s="18" t="s">
        <v>9034</v>
      </c>
      <c r="M1143" s="15" t="s">
        <v>6612</v>
      </c>
      <c r="N1143" s="15" t="s">
        <v>6613</v>
      </c>
      <c r="O1143" s="16">
        <v>620</v>
      </c>
      <c r="P1143" s="15" t="s">
        <v>452</v>
      </c>
      <c r="Q1143" s="15">
        <v>0</v>
      </c>
      <c r="R1143" s="15">
        <v>0</v>
      </c>
      <c r="S1143" s="15">
        <v>0</v>
      </c>
      <c r="T1143" s="15">
        <v>0</v>
      </c>
      <c r="U1143" s="15" t="s">
        <v>3335</v>
      </c>
      <c r="V1143" s="15" t="s">
        <v>76</v>
      </c>
      <c r="W1143" s="16">
        <v>0</v>
      </c>
      <c r="X1143" s="16">
        <v>0</v>
      </c>
      <c r="Y1143" s="15">
        <v>720</v>
      </c>
      <c r="Z1143" s="15">
        <v>1.7000000000000001E-2</v>
      </c>
      <c r="AA1143" s="15" t="s">
        <v>8256</v>
      </c>
      <c r="AB1143" s="15" t="s">
        <v>8257</v>
      </c>
      <c r="AC1143" s="15">
        <v>0</v>
      </c>
      <c r="AD1143" s="15"/>
      <c r="AE1143" s="15" t="s">
        <v>78</v>
      </c>
      <c r="AF1143" s="15" t="s">
        <v>78</v>
      </c>
      <c r="AG1143" s="16">
        <v>1</v>
      </c>
      <c r="AH1143" s="15" t="s">
        <v>9035</v>
      </c>
      <c r="AI1143" s="15" t="s">
        <v>78</v>
      </c>
      <c r="AJ1143" s="15">
        <v>720.03027343799999</v>
      </c>
      <c r="AK1143" s="15">
        <v>164.00200171899999</v>
      </c>
      <c r="AL1143" s="15">
        <v>3094655.5761199999</v>
      </c>
      <c r="AM1143" s="15">
        <v>1426173.0926000001</v>
      </c>
      <c r="AN1143" s="14"/>
      <c r="AO1143" s="14"/>
      <c r="AP1143" s="19">
        <v>0</v>
      </c>
      <c r="AQ1143" s="19">
        <v>0</v>
      </c>
      <c r="AR1143" s="19">
        <v>0</v>
      </c>
      <c r="AS1143" s="19">
        <v>0</v>
      </c>
      <c r="AT1143" s="19">
        <f t="shared" si="247"/>
        <v>0</v>
      </c>
      <c r="AU1143" s="19">
        <v>0</v>
      </c>
      <c r="AV1143" s="19">
        <v>0</v>
      </c>
      <c r="AW1143" s="19">
        <v>0</v>
      </c>
      <c r="AX1143" s="19">
        <v>0</v>
      </c>
      <c r="AY1143" s="20">
        <f t="shared" si="241"/>
        <v>0</v>
      </c>
      <c r="AZ1143" s="19">
        <f t="shared" si="242"/>
        <v>0</v>
      </c>
      <c r="BA1143" s="21">
        <v>1.4712000000000001</v>
      </c>
      <c r="BB1143" s="21">
        <v>2.0617000000000001</v>
      </c>
      <c r="BC1143" s="22"/>
      <c r="BD1143" s="19">
        <v>0</v>
      </c>
      <c r="BE1143" s="19">
        <f t="shared" si="243"/>
        <v>0</v>
      </c>
      <c r="BF1143" s="19">
        <f t="shared" si="244"/>
        <v>0</v>
      </c>
      <c r="BG1143" s="23">
        <v>3.4819999999999997E-2</v>
      </c>
      <c r="BH1143" s="23">
        <f t="shared" si="245"/>
        <v>3.4819999999999997E-2</v>
      </c>
      <c r="BI1143" s="19">
        <v>0</v>
      </c>
      <c r="BJ1143" s="19">
        <v>0</v>
      </c>
      <c r="BK1143" s="19">
        <f t="shared" si="238"/>
        <v>0</v>
      </c>
      <c r="BL1143" s="19">
        <f t="shared" si="238"/>
        <v>0</v>
      </c>
      <c r="BM1143" s="19">
        <v>0</v>
      </c>
      <c r="BN1143" s="19">
        <v>0</v>
      </c>
      <c r="BO1143" s="19">
        <f t="shared" si="239"/>
        <v>0</v>
      </c>
      <c r="BP1143" s="24">
        <f t="shared" si="240"/>
        <v>0</v>
      </c>
      <c r="BQ1143" s="24">
        <f t="shared" si="240"/>
        <v>0</v>
      </c>
      <c r="BR1143" s="24">
        <f t="shared" si="246"/>
        <v>0</v>
      </c>
      <c r="BS1143" s="25" t="s">
        <v>292</v>
      </c>
    </row>
    <row r="1144" spans="1:71" s="25" customFormat="1" ht="14.25" x14ac:dyDescent="0.2">
      <c r="A1144" s="14">
        <v>1507</v>
      </c>
      <c r="B1144" s="14"/>
      <c r="C1144" s="15"/>
      <c r="D1144" s="16">
        <v>14118</v>
      </c>
      <c r="E1144" s="15" t="s">
        <v>9036</v>
      </c>
      <c r="F1144" s="15" t="s">
        <v>9037</v>
      </c>
      <c r="G1144" s="17" t="s">
        <v>9038</v>
      </c>
      <c r="H1144" s="17" t="s">
        <v>9039</v>
      </c>
      <c r="I1144" s="17" t="s">
        <v>86</v>
      </c>
      <c r="J1144" s="15" t="s">
        <v>9040</v>
      </c>
      <c r="K1144" s="15" t="s">
        <v>5672</v>
      </c>
      <c r="L1144" s="18" t="s">
        <v>9041</v>
      </c>
      <c r="M1144" s="15" t="s">
        <v>7650</v>
      </c>
      <c r="N1144" s="15" t="s">
        <v>7651</v>
      </c>
      <c r="O1144" s="16">
        <v>510</v>
      </c>
      <c r="P1144" s="15" t="s">
        <v>118</v>
      </c>
      <c r="Q1144" s="15">
        <v>27700</v>
      </c>
      <c r="R1144" s="15">
        <v>72400</v>
      </c>
      <c r="S1144" s="15">
        <v>100100</v>
      </c>
      <c r="T1144" s="15">
        <v>0.18</v>
      </c>
      <c r="U1144" s="15" t="s">
        <v>3335</v>
      </c>
      <c r="V1144" s="15" t="s">
        <v>76</v>
      </c>
      <c r="W1144" s="16">
        <v>1</v>
      </c>
      <c r="X1144" s="16">
        <v>1</v>
      </c>
      <c r="Y1144" s="15">
        <v>8028</v>
      </c>
      <c r="Z1144" s="15">
        <v>0.184</v>
      </c>
      <c r="AA1144" s="15" t="s">
        <v>8256</v>
      </c>
      <c r="AB1144" s="15" t="s">
        <v>8257</v>
      </c>
      <c r="AC1144" s="15">
        <v>65000</v>
      </c>
      <c r="AD1144" s="26">
        <v>41960</v>
      </c>
      <c r="AE1144" s="15" t="s">
        <v>78</v>
      </c>
      <c r="AF1144" s="15" t="s">
        <v>78</v>
      </c>
      <c r="AG1144" s="16">
        <v>1</v>
      </c>
      <c r="AH1144" s="15" t="s">
        <v>9042</v>
      </c>
      <c r="AI1144" s="15" t="s">
        <v>78</v>
      </c>
      <c r="AJ1144" s="15">
        <v>8028.1479492199996</v>
      </c>
      <c r="AK1144" s="15">
        <v>367.00317134099998</v>
      </c>
      <c r="AL1144" s="15">
        <v>3094596.0043899999</v>
      </c>
      <c r="AM1144" s="15">
        <v>1426100.1135</v>
      </c>
      <c r="AN1144" s="14"/>
      <c r="AO1144" s="14"/>
      <c r="AP1144" s="19">
        <v>27700</v>
      </c>
      <c r="AQ1144" s="19">
        <v>68000</v>
      </c>
      <c r="AR1144" s="19">
        <v>0</v>
      </c>
      <c r="AS1144" s="19">
        <v>500</v>
      </c>
      <c r="AT1144" s="19">
        <f t="shared" si="247"/>
        <v>96200</v>
      </c>
      <c r="AU1144" s="19">
        <v>45000</v>
      </c>
      <c r="AV1144" s="19">
        <v>0</v>
      </c>
      <c r="AW1144" s="19">
        <v>17745</v>
      </c>
      <c r="AX1144" s="19">
        <v>0</v>
      </c>
      <c r="AY1144" s="20">
        <f t="shared" si="241"/>
        <v>62745</v>
      </c>
      <c r="AZ1144" s="19">
        <f t="shared" si="242"/>
        <v>33455</v>
      </c>
      <c r="BA1144" s="21">
        <v>1.4712000000000001</v>
      </c>
      <c r="BB1144" s="21">
        <v>2.0617000000000001</v>
      </c>
      <c r="BC1144" s="22"/>
      <c r="BD1144" s="19">
        <v>972</v>
      </c>
      <c r="BE1144" s="19">
        <f t="shared" si="243"/>
        <v>492.18996000000004</v>
      </c>
      <c r="BF1144" s="19">
        <f t="shared" si="244"/>
        <v>689.74173500000006</v>
      </c>
      <c r="BG1144" s="23">
        <v>3.4819999999999997E-2</v>
      </c>
      <c r="BH1144" s="23">
        <f t="shared" si="245"/>
        <v>3.4819999999999997E-2</v>
      </c>
      <c r="BI1144" s="19">
        <v>16.8819184872</v>
      </c>
      <c r="BJ1144" s="19">
        <v>23.657865242700002</v>
      </c>
      <c r="BK1144" s="19">
        <f t="shared" si="238"/>
        <v>475.30804151280006</v>
      </c>
      <c r="BL1144" s="19">
        <f t="shared" si="238"/>
        <v>666.08386975730002</v>
      </c>
      <c r="BM1144" s="19">
        <v>0</v>
      </c>
      <c r="BN1144" s="19">
        <v>0</v>
      </c>
      <c r="BO1144" s="19">
        <f t="shared" si="239"/>
        <v>0</v>
      </c>
      <c r="BP1144" s="24">
        <f t="shared" si="240"/>
        <v>475.30804151280006</v>
      </c>
      <c r="BQ1144" s="24">
        <f t="shared" si="240"/>
        <v>666.08386975730002</v>
      </c>
      <c r="BR1144" s="24">
        <f t="shared" si="246"/>
        <v>190.77582824449996</v>
      </c>
    </row>
    <row r="1145" spans="1:71" s="25" customFormat="1" ht="14.25" x14ac:dyDescent="0.2">
      <c r="A1145" s="14">
        <v>1508</v>
      </c>
      <c r="B1145" s="14"/>
      <c r="C1145" s="15"/>
      <c r="D1145" s="16">
        <v>16396</v>
      </c>
      <c r="E1145" s="15" t="s">
        <v>9043</v>
      </c>
      <c r="F1145" s="15" t="s">
        <v>9044</v>
      </c>
      <c r="G1145" s="17" t="s">
        <v>9045</v>
      </c>
      <c r="H1145" s="17" t="s">
        <v>9046</v>
      </c>
      <c r="I1145" s="17" t="s">
        <v>86</v>
      </c>
      <c r="J1145" s="15" t="s">
        <v>9047</v>
      </c>
      <c r="K1145" s="15" t="s">
        <v>9048</v>
      </c>
      <c r="L1145" s="18" t="s">
        <v>9049</v>
      </c>
      <c r="M1145" s="15" t="s">
        <v>9050</v>
      </c>
      <c r="N1145" s="15" t="s">
        <v>9051</v>
      </c>
      <c r="O1145" s="16">
        <v>620</v>
      </c>
      <c r="P1145" s="15" t="s">
        <v>452</v>
      </c>
      <c r="Q1145" s="15">
        <v>1500</v>
      </c>
      <c r="R1145" s="15">
        <v>0</v>
      </c>
      <c r="S1145" s="15">
        <v>1500</v>
      </c>
      <c r="T1145" s="15">
        <v>0</v>
      </c>
      <c r="U1145" s="15" t="s">
        <v>3335</v>
      </c>
      <c r="V1145" s="15" t="s">
        <v>76</v>
      </c>
      <c r="W1145" s="16">
        <v>0</v>
      </c>
      <c r="X1145" s="16">
        <v>0</v>
      </c>
      <c r="Y1145" s="15">
        <v>919</v>
      </c>
      <c r="Z1145" s="15">
        <v>2.1000000000000001E-2</v>
      </c>
      <c r="AA1145" s="15" t="s">
        <v>78</v>
      </c>
      <c r="AB1145" s="15" t="s">
        <v>78</v>
      </c>
      <c r="AC1145" s="15">
        <v>0</v>
      </c>
      <c r="AD1145" s="15"/>
      <c r="AE1145" s="15" t="s">
        <v>1813</v>
      </c>
      <c r="AF1145" s="15" t="s">
        <v>9052</v>
      </c>
      <c r="AG1145" s="16">
        <v>1</v>
      </c>
      <c r="AH1145" s="15" t="s">
        <v>9053</v>
      </c>
      <c r="AI1145" s="15" t="s">
        <v>78</v>
      </c>
      <c r="AJ1145" s="15">
        <v>918.73730468799999</v>
      </c>
      <c r="AK1145" s="15">
        <v>281.24056324899999</v>
      </c>
      <c r="AL1145" s="15">
        <v>3094579.64805</v>
      </c>
      <c r="AM1145" s="15">
        <v>1426246.7628299999</v>
      </c>
      <c r="AN1145" s="14"/>
      <c r="AO1145" s="14"/>
      <c r="AP1145" s="19">
        <v>0</v>
      </c>
      <c r="AQ1145" s="19">
        <v>0</v>
      </c>
      <c r="AR1145" s="19">
        <v>1500</v>
      </c>
      <c r="AS1145" s="19">
        <v>0</v>
      </c>
      <c r="AT1145" s="19">
        <f t="shared" si="247"/>
        <v>1500</v>
      </c>
      <c r="AU1145" s="19">
        <v>0</v>
      </c>
      <c r="AV1145" s="19">
        <v>0</v>
      </c>
      <c r="AW1145" s="19">
        <v>0</v>
      </c>
      <c r="AX1145" s="19">
        <v>1500</v>
      </c>
      <c r="AY1145" s="20">
        <f t="shared" si="241"/>
        <v>1500</v>
      </c>
      <c r="AZ1145" s="19">
        <f t="shared" si="242"/>
        <v>0</v>
      </c>
      <c r="BA1145" s="21">
        <v>2.0991</v>
      </c>
      <c r="BB1145" s="21">
        <v>2.0991</v>
      </c>
      <c r="BC1145" s="22"/>
      <c r="BD1145" s="19">
        <v>45</v>
      </c>
      <c r="BE1145" s="19">
        <f t="shared" si="243"/>
        <v>0</v>
      </c>
      <c r="BF1145" s="19">
        <f t="shared" si="244"/>
        <v>0</v>
      </c>
      <c r="BG1145" s="23">
        <v>3.4819999999999997E-2</v>
      </c>
      <c r="BH1145" s="23">
        <f t="shared" si="245"/>
        <v>3.4819999999999997E-2</v>
      </c>
      <c r="BI1145" s="19">
        <v>0</v>
      </c>
      <c r="BJ1145" s="19">
        <v>0</v>
      </c>
      <c r="BK1145" s="19">
        <f t="shared" si="238"/>
        <v>0</v>
      </c>
      <c r="BL1145" s="19">
        <f t="shared" si="238"/>
        <v>0</v>
      </c>
      <c r="BM1145" s="19">
        <v>0</v>
      </c>
      <c r="BN1145" s="19">
        <v>0</v>
      </c>
      <c r="BO1145" s="19">
        <f t="shared" si="239"/>
        <v>0</v>
      </c>
      <c r="BP1145" s="24">
        <f t="shared" si="240"/>
        <v>0</v>
      </c>
      <c r="BQ1145" s="24">
        <f t="shared" si="240"/>
        <v>0</v>
      </c>
      <c r="BR1145" s="24">
        <f t="shared" si="246"/>
        <v>0</v>
      </c>
      <c r="BS1145" s="25" t="s">
        <v>292</v>
      </c>
    </row>
    <row r="1146" spans="1:71" s="25" customFormat="1" ht="14.25" x14ac:dyDescent="0.2">
      <c r="A1146" s="14">
        <v>1509</v>
      </c>
      <c r="B1146" s="14"/>
      <c r="C1146" s="15" t="s">
        <v>159</v>
      </c>
      <c r="D1146" s="16">
        <v>10184</v>
      </c>
      <c r="E1146" s="15" t="s">
        <v>9054</v>
      </c>
      <c r="F1146" s="15" t="s">
        <v>9055</v>
      </c>
      <c r="G1146" s="17" t="s">
        <v>9056</v>
      </c>
      <c r="H1146" s="17" t="s">
        <v>9057</v>
      </c>
      <c r="I1146" s="17" t="s">
        <v>86</v>
      </c>
      <c r="J1146" s="15" t="s">
        <v>9058</v>
      </c>
      <c r="K1146" s="15" t="s">
        <v>86</v>
      </c>
      <c r="L1146" s="18" t="s">
        <v>9059</v>
      </c>
      <c r="M1146" s="15" t="s">
        <v>7650</v>
      </c>
      <c r="N1146" s="15" t="s">
        <v>7651</v>
      </c>
      <c r="O1146" s="16">
        <v>510</v>
      </c>
      <c r="P1146" s="15" t="s">
        <v>118</v>
      </c>
      <c r="Q1146" s="15">
        <v>27400</v>
      </c>
      <c r="R1146" s="15">
        <v>79500</v>
      </c>
      <c r="S1146" s="15">
        <v>106900</v>
      </c>
      <c r="T1146" s="15">
        <v>0.18</v>
      </c>
      <c r="U1146" s="15" t="s">
        <v>3335</v>
      </c>
      <c r="V1146" s="15" t="s">
        <v>76</v>
      </c>
      <c r="W1146" s="16">
        <v>1</v>
      </c>
      <c r="X1146" s="16">
        <v>1</v>
      </c>
      <c r="Y1146" s="15">
        <v>7848</v>
      </c>
      <c r="Z1146" s="15">
        <v>0.18</v>
      </c>
      <c r="AA1146" s="15" t="s">
        <v>8876</v>
      </c>
      <c r="AB1146" s="15" t="s">
        <v>8877</v>
      </c>
      <c r="AC1146" s="15">
        <v>105000</v>
      </c>
      <c r="AD1146" s="26">
        <v>39996</v>
      </c>
      <c r="AE1146" s="15" t="s">
        <v>211</v>
      </c>
      <c r="AF1146" s="15" t="s">
        <v>9060</v>
      </c>
      <c r="AG1146" s="16">
        <v>1</v>
      </c>
      <c r="AH1146" s="15" t="s">
        <v>9061</v>
      </c>
      <c r="AI1146" s="15" t="s">
        <v>78</v>
      </c>
      <c r="AJ1146" s="15">
        <v>7848.265625</v>
      </c>
      <c r="AK1146" s="15">
        <v>362.17179151599998</v>
      </c>
      <c r="AL1146" s="15">
        <v>3094595.9395499998</v>
      </c>
      <c r="AM1146" s="15">
        <v>1426027.83339</v>
      </c>
      <c r="AN1146" s="14"/>
      <c r="AO1146" s="14"/>
      <c r="AP1146" s="19">
        <v>27400</v>
      </c>
      <c r="AQ1146" s="19">
        <v>75700</v>
      </c>
      <c r="AR1146" s="19">
        <v>0</v>
      </c>
      <c r="AS1146" s="19">
        <v>0</v>
      </c>
      <c r="AT1146" s="19">
        <f t="shared" si="247"/>
        <v>103100</v>
      </c>
      <c r="AU1146" s="19">
        <v>45000</v>
      </c>
      <c r="AV1146" s="19">
        <v>3000</v>
      </c>
      <c r="AW1146" s="19">
        <v>20335</v>
      </c>
      <c r="AX1146" s="19">
        <v>0</v>
      </c>
      <c r="AY1146" s="20">
        <f t="shared" si="241"/>
        <v>68335</v>
      </c>
      <c r="AZ1146" s="19">
        <f t="shared" si="242"/>
        <v>34765</v>
      </c>
      <c r="BA1146" s="21">
        <v>1.4712000000000001</v>
      </c>
      <c r="BB1146" s="21">
        <v>2.0617000000000001</v>
      </c>
      <c r="BC1146" s="22"/>
      <c r="BD1146" s="19">
        <v>1031</v>
      </c>
      <c r="BE1146" s="19">
        <f t="shared" si="243"/>
        <v>511.46267999999998</v>
      </c>
      <c r="BF1146" s="19">
        <f t="shared" si="244"/>
        <v>716.75000499999999</v>
      </c>
      <c r="BG1146" s="23">
        <v>3.4819999999999997E-2</v>
      </c>
      <c r="BH1146" s="23">
        <f t="shared" si="245"/>
        <v>3.4819999999999997E-2</v>
      </c>
      <c r="BI1146" s="19">
        <v>17.809130517599996</v>
      </c>
      <c r="BJ1146" s="19">
        <v>24.957235174099996</v>
      </c>
      <c r="BK1146" s="19">
        <f t="shared" si="238"/>
        <v>493.65354948239997</v>
      </c>
      <c r="BL1146" s="19">
        <f t="shared" si="238"/>
        <v>691.7927698259</v>
      </c>
      <c r="BM1146" s="19">
        <v>0</v>
      </c>
      <c r="BN1146" s="19">
        <v>0</v>
      </c>
      <c r="BO1146" s="19">
        <f t="shared" si="239"/>
        <v>0</v>
      </c>
      <c r="BP1146" s="24">
        <f t="shared" si="240"/>
        <v>493.65354948239997</v>
      </c>
      <c r="BQ1146" s="24">
        <f t="shared" si="240"/>
        <v>691.7927698259</v>
      </c>
      <c r="BR1146" s="24">
        <f t="shared" si="246"/>
        <v>198.13922034350003</v>
      </c>
    </row>
    <row r="1147" spans="1:71" s="25" customFormat="1" ht="14.25" x14ac:dyDescent="0.2">
      <c r="A1147" s="14">
        <v>1510</v>
      </c>
      <c r="B1147" s="14"/>
      <c r="C1147" s="15"/>
      <c r="D1147" s="16">
        <v>24961</v>
      </c>
      <c r="E1147" s="15" t="s">
        <v>9062</v>
      </c>
      <c r="F1147" s="15" t="s">
        <v>9063</v>
      </c>
      <c r="G1147" s="17" t="s">
        <v>9064</v>
      </c>
      <c r="H1147" s="17" t="s">
        <v>9065</v>
      </c>
      <c r="I1147" s="17" t="s">
        <v>86</v>
      </c>
      <c r="J1147" s="15" t="s">
        <v>9066</v>
      </c>
      <c r="K1147" s="15" t="s">
        <v>2918</v>
      </c>
      <c r="L1147" s="18" t="s">
        <v>9067</v>
      </c>
      <c r="M1147" s="15" t="s">
        <v>3654</v>
      </c>
      <c r="N1147" s="15" t="s">
        <v>3655</v>
      </c>
      <c r="O1147" s="16">
        <v>620</v>
      </c>
      <c r="P1147" s="15" t="s">
        <v>452</v>
      </c>
      <c r="Q1147" s="15">
        <v>0</v>
      </c>
      <c r="R1147" s="15">
        <v>0</v>
      </c>
      <c r="S1147" s="15">
        <v>0</v>
      </c>
      <c r="T1147" s="15">
        <v>0.02</v>
      </c>
      <c r="U1147" s="15" t="s">
        <v>3335</v>
      </c>
      <c r="V1147" s="15" t="s">
        <v>76</v>
      </c>
      <c r="W1147" s="16">
        <v>0</v>
      </c>
      <c r="X1147" s="16">
        <v>0</v>
      </c>
      <c r="Y1147" s="15">
        <v>900</v>
      </c>
      <c r="Z1147" s="15">
        <v>2.1000000000000001E-2</v>
      </c>
      <c r="AA1147" s="15" t="s">
        <v>8876</v>
      </c>
      <c r="AB1147" s="15" t="s">
        <v>8877</v>
      </c>
      <c r="AC1147" s="15">
        <v>0</v>
      </c>
      <c r="AD1147" s="15"/>
      <c r="AE1147" s="15" t="s">
        <v>243</v>
      </c>
      <c r="AF1147" s="15" t="s">
        <v>9068</v>
      </c>
      <c r="AG1147" s="16">
        <v>1</v>
      </c>
      <c r="AH1147" s="15" t="s">
        <v>9069</v>
      </c>
      <c r="AI1147" s="15" t="s">
        <v>78</v>
      </c>
      <c r="AJ1147" s="15">
        <v>899.863769531</v>
      </c>
      <c r="AK1147" s="15">
        <v>169.16208465</v>
      </c>
      <c r="AL1147" s="15">
        <v>3094656.55106</v>
      </c>
      <c r="AM1147" s="15">
        <v>1426031.4302000001</v>
      </c>
      <c r="AN1147" s="14"/>
      <c r="AO1147" s="14"/>
      <c r="AP1147" s="19">
        <v>0</v>
      </c>
      <c r="AQ1147" s="19">
        <v>0</v>
      </c>
      <c r="AR1147" s="19">
        <v>0</v>
      </c>
      <c r="AS1147" s="19">
        <v>0</v>
      </c>
      <c r="AT1147" s="19">
        <f t="shared" si="247"/>
        <v>0</v>
      </c>
      <c r="AU1147" s="19">
        <v>0</v>
      </c>
      <c r="AV1147" s="19">
        <v>0</v>
      </c>
      <c r="AW1147" s="19">
        <v>0</v>
      </c>
      <c r="AX1147" s="19">
        <v>0</v>
      </c>
      <c r="AY1147" s="20">
        <f t="shared" si="241"/>
        <v>0</v>
      </c>
      <c r="AZ1147" s="19">
        <f t="shared" si="242"/>
        <v>0</v>
      </c>
      <c r="BA1147" s="21">
        <v>1.4712000000000001</v>
      </c>
      <c r="BB1147" s="21">
        <v>2.0617000000000001</v>
      </c>
      <c r="BC1147" s="22"/>
      <c r="BD1147" s="19">
        <v>0</v>
      </c>
      <c r="BE1147" s="19">
        <f t="shared" si="243"/>
        <v>0</v>
      </c>
      <c r="BF1147" s="19">
        <f t="shared" si="244"/>
        <v>0</v>
      </c>
      <c r="BG1147" s="23">
        <v>3.4819999999999997E-2</v>
      </c>
      <c r="BH1147" s="23">
        <f t="shared" si="245"/>
        <v>3.4819999999999997E-2</v>
      </c>
      <c r="BI1147" s="19">
        <v>0</v>
      </c>
      <c r="BJ1147" s="19">
        <v>0</v>
      </c>
      <c r="BK1147" s="19">
        <f t="shared" si="238"/>
        <v>0</v>
      </c>
      <c r="BL1147" s="19">
        <f t="shared" si="238"/>
        <v>0</v>
      </c>
      <c r="BM1147" s="19">
        <v>0</v>
      </c>
      <c r="BN1147" s="19">
        <v>0</v>
      </c>
      <c r="BO1147" s="19">
        <f t="shared" si="239"/>
        <v>0</v>
      </c>
      <c r="BP1147" s="24">
        <f t="shared" si="240"/>
        <v>0</v>
      </c>
      <c r="BQ1147" s="24">
        <f t="shared" si="240"/>
        <v>0</v>
      </c>
      <c r="BR1147" s="24">
        <f t="shared" si="246"/>
        <v>0</v>
      </c>
      <c r="BS1147" s="25" t="s">
        <v>292</v>
      </c>
    </row>
    <row r="1148" spans="1:71" s="25" customFormat="1" ht="14.25" x14ac:dyDescent="0.2">
      <c r="A1148" s="14">
        <v>1511</v>
      </c>
      <c r="B1148" s="14"/>
      <c r="C1148" s="15"/>
      <c r="D1148" s="16">
        <v>33564</v>
      </c>
      <c r="E1148" s="15" t="s">
        <v>9070</v>
      </c>
      <c r="F1148" s="15" t="s">
        <v>9071</v>
      </c>
      <c r="G1148" s="17" t="s">
        <v>9072</v>
      </c>
      <c r="H1148" s="17" t="s">
        <v>9073</v>
      </c>
      <c r="I1148" s="17" t="s">
        <v>86</v>
      </c>
      <c r="J1148" s="15" t="s">
        <v>9074</v>
      </c>
      <c r="K1148" s="15" t="s">
        <v>6047</v>
      </c>
      <c r="L1148" s="18" t="s">
        <v>9075</v>
      </c>
      <c r="M1148" s="15" t="s">
        <v>7650</v>
      </c>
      <c r="N1148" s="15" t="s">
        <v>7651</v>
      </c>
      <c r="O1148" s="16">
        <v>510</v>
      </c>
      <c r="P1148" s="15" t="s">
        <v>118</v>
      </c>
      <c r="Q1148" s="15">
        <v>27900</v>
      </c>
      <c r="R1148" s="15">
        <v>83200</v>
      </c>
      <c r="S1148" s="15">
        <v>111100</v>
      </c>
      <c r="T1148" s="15">
        <v>0.19</v>
      </c>
      <c r="U1148" s="15" t="s">
        <v>3335</v>
      </c>
      <c r="V1148" s="15" t="s">
        <v>76</v>
      </c>
      <c r="W1148" s="16">
        <v>1</v>
      </c>
      <c r="X1148" s="16">
        <v>0</v>
      </c>
      <c r="Y1148" s="15">
        <v>8200</v>
      </c>
      <c r="Z1148" s="15">
        <v>0.188</v>
      </c>
      <c r="AA1148" s="15" t="s">
        <v>8876</v>
      </c>
      <c r="AB1148" s="15" t="s">
        <v>8877</v>
      </c>
      <c r="AC1148" s="15">
        <v>0</v>
      </c>
      <c r="AD1148" s="15"/>
      <c r="AE1148" s="15" t="s">
        <v>243</v>
      </c>
      <c r="AF1148" s="15" t="s">
        <v>9076</v>
      </c>
      <c r="AG1148" s="16">
        <v>1</v>
      </c>
      <c r="AH1148" s="15" t="s">
        <v>9077</v>
      </c>
      <c r="AI1148" s="15" t="s">
        <v>78</v>
      </c>
      <c r="AJ1148" s="15">
        <v>8199.55078125</v>
      </c>
      <c r="AK1148" s="15">
        <v>371.92967969599999</v>
      </c>
      <c r="AL1148" s="15">
        <v>3094599.5488</v>
      </c>
      <c r="AM1148" s="15">
        <v>1425955.8933900001</v>
      </c>
      <c r="AN1148" s="14"/>
      <c r="AO1148" s="14"/>
      <c r="AP1148" s="19">
        <v>27900</v>
      </c>
      <c r="AQ1148" s="19">
        <v>78600</v>
      </c>
      <c r="AR1148" s="19">
        <v>0</v>
      </c>
      <c r="AS1148" s="19">
        <v>0</v>
      </c>
      <c r="AT1148" s="19">
        <f t="shared" si="247"/>
        <v>106500</v>
      </c>
      <c r="AU1148" s="19">
        <v>45000</v>
      </c>
      <c r="AV1148" s="19">
        <v>0</v>
      </c>
      <c r="AW1148" s="19">
        <v>21525</v>
      </c>
      <c r="AX1148" s="19">
        <v>0</v>
      </c>
      <c r="AY1148" s="20">
        <f t="shared" si="241"/>
        <v>66525</v>
      </c>
      <c r="AZ1148" s="19">
        <f t="shared" si="242"/>
        <v>39975</v>
      </c>
      <c r="BA1148" s="21">
        <v>1.4712000000000001</v>
      </c>
      <c r="BB1148" s="21">
        <v>2.0617000000000001</v>
      </c>
      <c r="BC1148" s="22"/>
      <c r="BD1148" s="19">
        <v>1065</v>
      </c>
      <c r="BE1148" s="19">
        <f t="shared" si="243"/>
        <v>588.11220000000003</v>
      </c>
      <c r="BF1148" s="19">
        <f t="shared" si="244"/>
        <v>824.16457500000001</v>
      </c>
      <c r="BG1148" s="23">
        <v>3.4819999999999997E-2</v>
      </c>
      <c r="BH1148" s="23">
        <f t="shared" si="245"/>
        <v>3.4819999999999997E-2</v>
      </c>
      <c r="BI1148" s="19">
        <v>20.478066804000001</v>
      </c>
      <c r="BJ1148" s="19">
        <v>28.697410501499999</v>
      </c>
      <c r="BK1148" s="19">
        <f t="shared" si="238"/>
        <v>567.63413319599999</v>
      </c>
      <c r="BL1148" s="19">
        <f t="shared" si="238"/>
        <v>795.46716449849998</v>
      </c>
      <c r="BM1148" s="19">
        <v>0</v>
      </c>
      <c r="BN1148" s="19">
        <v>0</v>
      </c>
      <c r="BO1148" s="19">
        <f t="shared" si="239"/>
        <v>0</v>
      </c>
      <c r="BP1148" s="24">
        <f t="shared" si="240"/>
        <v>567.63413319599999</v>
      </c>
      <c r="BQ1148" s="24">
        <f t="shared" si="240"/>
        <v>795.46716449849998</v>
      </c>
      <c r="BR1148" s="24">
        <f t="shared" si="246"/>
        <v>227.83303130249999</v>
      </c>
    </row>
    <row r="1149" spans="1:71" s="25" customFormat="1" ht="14.25" x14ac:dyDescent="0.2">
      <c r="A1149" s="14">
        <v>1512</v>
      </c>
      <c r="B1149" s="14"/>
      <c r="C1149" s="15"/>
      <c r="D1149" s="16">
        <v>21969</v>
      </c>
      <c r="E1149" s="15" t="s">
        <v>9078</v>
      </c>
      <c r="F1149" s="15" t="s">
        <v>9079</v>
      </c>
      <c r="G1149" s="17" t="s">
        <v>9080</v>
      </c>
      <c r="H1149" s="17" t="s">
        <v>9081</v>
      </c>
      <c r="I1149" s="17" t="s">
        <v>86</v>
      </c>
      <c r="J1149" s="15" t="s">
        <v>9082</v>
      </c>
      <c r="K1149" s="15" t="s">
        <v>5234</v>
      </c>
      <c r="L1149" s="18" t="s">
        <v>9083</v>
      </c>
      <c r="M1149" s="15" t="s">
        <v>3654</v>
      </c>
      <c r="N1149" s="15" t="s">
        <v>3655</v>
      </c>
      <c r="O1149" s="16">
        <v>620</v>
      </c>
      <c r="P1149" s="15" t="s">
        <v>452</v>
      </c>
      <c r="Q1149" s="15">
        <v>0</v>
      </c>
      <c r="R1149" s="15">
        <v>0</v>
      </c>
      <c r="S1149" s="15">
        <v>0</v>
      </c>
      <c r="T1149" s="15">
        <v>1E-3</v>
      </c>
      <c r="U1149" s="15" t="s">
        <v>3335</v>
      </c>
      <c r="V1149" s="15" t="s">
        <v>76</v>
      </c>
      <c r="W1149" s="16">
        <v>0</v>
      </c>
      <c r="X1149" s="16">
        <v>0</v>
      </c>
      <c r="Y1149" s="15">
        <v>549</v>
      </c>
      <c r="Z1149" s="15">
        <v>1.2999999999999999E-2</v>
      </c>
      <c r="AA1149" s="15" t="s">
        <v>8876</v>
      </c>
      <c r="AB1149" s="15" t="s">
        <v>8877</v>
      </c>
      <c r="AC1149" s="15">
        <v>0</v>
      </c>
      <c r="AD1149" s="15"/>
      <c r="AE1149" s="15" t="s">
        <v>243</v>
      </c>
      <c r="AF1149" s="15" t="s">
        <v>9084</v>
      </c>
      <c r="AG1149" s="16">
        <v>1</v>
      </c>
      <c r="AH1149" s="15" t="s">
        <v>9085</v>
      </c>
      <c r="AI1149" s="15" t="s">
        <v>78</v>
      </c>
      <c r="AJ1149" s="15">
        <v>548.59375</v>
      </c>
      <c r="AK1149" s="15">
        <v>159.40529370499999</v>
      </c>
      <c r="AL1149" s="15">
        <v>3094660.0856499998</v>
      </c>
      <c r="AM1149" s="15">
        <v>1425960.97768</v>
      </c>
      <c r="AN1149" s="14"/>
      <c r="AO1149" s="14"/>
      <c r="AP1149" s="19">
        <v>0</v>
      </c>
      <c r="AQ1149" s="19">
        <v>0</v>
      </c>
      <c r="AR1149" s="19">
        <v>0</v>
      </c>
      <c r="AS1149" s="19">
        <v>0</v>
      </c>
      <c r="AT1149" s="19">
        <f t="shared" si="247"/>
        <v>0</v>
      </c>
      <c r="AU1149" s="19">
        <v>0</v>
      </c>
      <c r="AV1149" s="19">
        <v>0</v>
      </c>
      <c r="AW1149" s="19">
        <v>0</v>
      </c>
      <c r="AX1149" s="19">
        <v>0</v>
      </c>
      <c r="AY1149" s="20">
        <f t="shared" si="241"/>
        <v>0</v>
      </c>
      <c r="AZ1149" s="19">
        <f t="shared" si="242"/>
        <v>0</v>
      </c>
      <c r="BA1149" s="21">
        <v>1.4712000000000001</v>
      </c>
      <c r="BB1149" s="21">
        <v>2.0617000000000001</v>
      </c>
      <c r="BC1149" s="22"/>
      <c r="BD1149" s="19">
        <v>0</v>
      </c>
      <c r="BE1149" s="19">
        <f t="shared" si="243"/>
        <v>0</v>
      </c>
      <c r="BF1149" s="19">
        <f t="shared" si="244"/>
        <v>0</v>
      </c>
      <c r="BG1149" s="23">
        <v>3.4819999999999997E-2</v>
      </c>
      <c r="BH1149" s="23">
        <f t="shared" si="245"/>
        <v>3.4819999999999997E-2</v>
      </c>
      <c r="BI1149" s="19">
        <v>0</v>
      </c>
      <c r="BJ1149" s="19">
        <v>0</v>
      </c>
      <c r="BK1149" s="19">
        <f t="shared" si="238"/>
        <v>0</v>
      </c>
      <c r="BL1149" s="19">
        <f t="shared" si="238"/>
        <v>0</v>
      </c>
      <c r="BM1149" s="19">
        <v>0</v>
      </c>
      <c r="BN1149" s="19">
        <v>0</v>
      </c>
      <c r="BO1149" s="19">
        <f t="shared" si="239"/>
        <v>0</v>
      </c>
      <c r="BP1149" s="24">
        <f t="shared" si="240"/>
        <v>0</v>
      </c>
      <c r="BQ1149" s="24">
        <f t="shared" si="240"/>
        <v>0</v>
      </c>
      <c r="BR1149" s="24">
        <f t="shared" si="246"/>
        <v>0</v>
      </c>
      <c r="BS1149" s="25" t="s">
        <v>292</v>
      </c>
    </row>
    <row r="1150" spans="1:71" s="25" customFormat="1" ht="14.25" x14ac:dyDescent="0.2">
      <c r="A1150" s="14">
        <v>1513</v>
      </c>
      <c r="B1150" s="14"/>
      <c r="C1150" s="15"/>
      <c r="D1150" s="16">
        <v>6141</v>
      </c>
      <c r="E1150" s="15" t="s">
        <v>9086</v>
      </c>
      <c r="F1150" s="15" t="s">
        <v>9087</v>
      </c>
      <c r="G1150" s="17" t="s">
        <v>9088</v>
      </c>
      <c r="H1150" s="17" t="s">
        <v>9089</v>
      </c>
      <c r="I1150" s="17" t="s">
        <v>88</v>
      </c>
      <c r="J1150" s="15" t="s">
        <v>9090</v>
      </c>
      <c r="K1150" s="15" t="s">
        <v>1169</v>
      </c>
      <c r="L1150" s="18" t="s">
        <v>9091</v>
      </c>
      <c r="M1150" s="15" t="s">
        <v>7650</v>
      </c>
      <c r="N1150" s="15" t="s">
        <v>7651</v>
      </c>
      <c r="O1150" s="16">
        <v>510</v>
      </c>
      <c r="P1150" s="15" t="s">
        <v>118</v>
      </c>
      <c r="Q1150" s="15">
        <v>28500</v>
      </c>
      <c r="R1150" s="15">
        <v>67800</v>
      </c>
      <c r="S1150" s="15">
        <v>96300</v>
      </c>
      <c r="T1150" s="15">
        <v>0.2</v>
      </c>
      <c r="U1150" s="15" t="s">
        <v>3335</v>
      </c>
      <c r="V1150" s="15" t="s">
        <v>76</v>
      </c>
      <c r="W1150" s="16">
        <v>1</v>
      </c>
      <c r="X1150" s="16">
        <v>0</v>
      </c>
      <c r="Y1150" s="15">
        <v>8503</v>
      </c>
      <c r="Z1150" s="15">
        <v>0.19500000000000001</v>
      </c>
      <c r="AA1150" s="15" t="s">
        <v>8876</v>
      </c>
      <c r="AB1150" s="15" t="s">
        <v>8877</v>
      </c>
      <c r="AC1150" s="15">
        <v>0</v>
      </c>
      <c r="AD1150" s="15"/>
      <c r="AE1150" s="15" t="s">
        <v>1056</v>
      </c>
      <c r="AF1150" s="15" t="s">
        <v>9092</v>
      </c>
      <c r="AG1150" s="16">
        <v>1</v>
      </c>
      <c r="AH1150" s="15" t="s">
        <v>9093</v>
      </c>
      <c r="AI1150" s="15" t="s">
        <v>78</v>
      </c>
      <c r="AJ1150" s="15">
        <v>8502.7734375</v>
      </c>
      <c r="AK1150" s="15">
        <v>380.274281573</v>
      </c>
      <c r="AL1150" s="15">
        <v>3094602.8191300002</v>
      </c>
      <c r="AM1150" s="15">
        <v>1425884.0134000001</v>
      </c>
      <c r="AN1150" s="14"/>
      <c r="AO1150" s="14"/>
      <c r="AP1150" s="19">
        <v>28500</v>
      </c>
      <c r="AQ1150" s="19">
        <v>64100</v>
      </c>
      <c r="AR1150" s="19">
        <v>0</v>
      </c>
      <c r="AS1150" s="19">
        <v>0</v>
      </c>
      <c r="AT1150" s="19">
        <f t="shared" si="247"/>
        <v>92600</v>
      </c>
      <c r="AU1150" s="19">
        <v>45000</v>
      </c>
      <c r="AV1150" s="19">
        <v>0</v>
      </c>
      <c r="AW1150" s="19">
        <v>16660</v>
      </c>
      <c r="AX1150" s="19">
        <v>0</v>
      </c>
      <c r="AY1150" s="20">
        <f t="shared" si="241"/>
        <v>61660</v>
      </c>
      <c r="AZ1150" s="19">
        <f t="shared" si="242"/>
        <v>30940</v>
      </c>
      <c r="BA1150" s="21">
        <v>1.4712000000000001</v>
      </c>
      <c r="BB1150" s="21">
        <v>2.0617000000000001</v>
      </c>
      <c r="BC1150" s="22"/>
      <c r="BD1150" s="19">
        <v>926</v>
      </c>
      <c r="BE1150" s="19">
        <f t="shared" si="243"/>
        <v>455.18928</v>
      </c>
      <c r="BF1150" s="19">
        <f t="shared" si="244"/>
        <v>637.88998000000004</v>
      </c>
      <c r="BG1150" s="23">
        <v>3.4819999999999997E-2</v>
      </c>
      <c r="BH1150" s="23">
        <f t="shared" si="245"/>
        <v>3.4819999999999997E-2</v>
      </c>
      <c r="BI1150" s="19">
        <v>15.849690729599999</v>
      </c>
      <c r="BJ1150" s="19">
        <v>22.211329103600001</v>
      </c>
      <c r="BK1150" s="19">
        <f t="shared" si="238"/>
        <v>439.33958927039998</v>
      </c>
      <c r="BL1150" s="19">
        <f t="shared" si="238"/>
        <v>615.67865089640009</v>
      </c>
      <c r="BM1150" s="19">
        <v>0</v>
      </c>
      <c r="BN1150" s="19">
        <v>0</v>
      </c>
      <c r="BO1150" s="19">
        <f t="shared" si="239"/>
        <v>0</v>
      </c>
      <c r="BP1150" s="24">
        <f t="shared" si="240"/>
        <v>439.33958927039998</v>
      </c>
      <c r="BQ1150" s="24">
        <f t="shared" si="240"/>
        <v>615.67865089640009</v>
      </c>
      <c r="BR1150" s="24">
        <f t="shared" si="246"/>
        <v>176.3390616260001</v>
      </c>
    </row>
    <row r="1151" spans="1:71" s="25" customFormat="1" ht="14.25" x14ac:dyDescent="0.2">
      <c r="A1151" s="14">
        <v>1514</v>
      </c>
      <c r="B1151" s="14"/>
      <c r="C1151" s="15" t="s">
        <v>726</v>
      </c>
      <c r="D1151" s="16">
        <v>10196</v>
      </c>
      <c r="E1151" s="15" t="s">
        <v>9094</v>
      </c>
      <c r="F1151" s="15" t="s">
        <v>9095</v>
      </c>
      <c r="G1151" s="17" t="s">
        <v>9096</v>
      </c>
      <c r="H1151" s="17" t="s">
        <v>9097</v>
      </c>
      <c r="I1151" s="17" t="s">
        <v>86</v>
      </c>
      <c r="J1151" s="15" t="s">
        <v>9098</v>
      </c>
      <c r="K1151" s="15" t="s">
        <v>4723</v>
      </c>
      <c r="L1151" s="18" t="s">
        <v>9099</v>
      </c>
      <c r="M1151" s="15" t="s">
        <v>3654</v>
      </c>
      <c r="N1151" s="15" t="s">
        <v>3655</v>
      </c>
      <c r="O1151" s="16">
        <v>620</v>
      </c>
      <c r="P1151" s="15" t="s">
        <v>452</v>
      </c>
      <c r="Q1151" s="15">
        <v>0</v>
      </c>
      <c r="R1151" s="15">
        <v>0</v>
      </c>
      <c r="S1151" s="15">
        <v>0</v>
      </c>
      <c r="T1151" s="15">
        <v>0.1</v>
      </c>
      <c r="U1151" s="15" t="s">
        <v>3335</v>
      </c>
      <c r="V1151" s="15" t="s">
        <v>76</v>
      </c>
      <c r="W1151" s="16">
        <v>0</v>
      </c>
      <c r="X1151" s="16">
        <v>0</v>
      </c>
      <c r="Y1151" s="15">
        <v>245</v>
      </c>
      <c r="Z1151" s="15">
        <v>6.0000000000000001E-3</v>
      </c>
      <c r="AA1151" s="15" t="s">
        <v>8876</v>
      </c>
      <c r="AB1151" s="15" t="s">
        <v>8877</v>
      </c>
      <c r="AC1151" s="15">
        <v>0</v>
      </c>
      <c r="AD1151" s="15"/>
      <c r="AE1151" s="15" t="s">
        <v>243</v>
      </c>
      <c r="AF1151" s="15" t="s">
        <v>9100</v>
      </c>
      <c r="AG1151" s="16">
        <v>1</v>
      </c>
      <c r="AH1151" s="15" t="s">
        <v>9101</v>
      </c>
      <c r="AI1151" s="15" t="s">
        <v>78</v>
      </c>
      <c r="AJ1151" s="15">
        <v>245.396972656</v>
      </c>
      <c r="AK1151" s="15">
        <v>150.90485376800001</v>
      </c>
      <c r="AL1151" s="15">
        <v>3094663.2994300001</v>
      </c>
      <c r="AM1151" s="15">
        <v>1425891.4153799999</v>
      </c>
      <c r="AN1151" s="14"/>
      <c r="AO1151" s="14"/>
      <c r="AP1151" s="19">
        <v>0</v>
      </c>
      <c r="AQ1151" s="19">
        <v>0</v>
      </c>
      <c r="AR1151" s="19">
        <v>0</v>
      </c>
      <c r="AS1151" s="19">
        <v>0</v>
      </c>
      <c r="AT1151" s="19">
        <f t="shared" si="247"/>
        <v>0</v>
      </c>
      <c r="AU1151" s="19">
        <v>0</v>
      </c>
      <c r="AV1151" s="19">
        <v>0</v>
      </c>
      <c r="AW1151" s="19">
        <v>0</v>
      </c>
      <c r="AX1151" s="19">
        <v>0</v>
      </c>
      <c r="AY1151" s="20">
        <f t="shared" si="241"/>
        <v>0</v>
      </c>
      <c r="AZ1151" s="19">
        <f t="shared" si="242"/>
        <v>0</v>
      </c>
      <c r="BA1151" s="21">
        <v>1.4712000000000001</v>
      </c>
      <c r="BB1151" s="21">
        <v>2.0617000000000001</v>
      </c>
      <c r="BC1151" s="22"/>
      <c r="BD1151" s="19">
        <v>0</v>
      </c>
      <c r="BE1151" s="19">
        <f t="shared" si="243"/>
        <v>0</v>
      </c>
      <c r="BF1151" s="19">
        <f t="shared" si="244"/>
        <v>0</v>
      </c>
      <c r="BG1151" s="23">
        <v>3.4819999999999997E-2</v>
      </c>
      <c r="BH1151" s="23">
        <f t="shared" si="245"/>
        <v>3.4819999999999997E-2</v>
      </c>
      <c r="BI1151" s="19">
        <v>0</v>
      </c>
      <c r="BJ1151" s="19">
        <v>0</v>
      </c>
      <c r="BK1151" s="19">
        <f t="shared" si="238"/>
        <v>0</v>
      </c>
      <c r="BL1151" s="19">
        <f t="shared" si="238"/>
        <v>0</v>
      </c>
      <c r="BM1151" s="19">
        <v>0</v>
      </c>
      <c r="BN1151" s="19">
        <v>0</v>
      </c>
      <c r="BO1151" s="19">
        <f t="shared" si="239"/>
        <v>0</v>
      </c>
      <c r="BP1151" s="24">
        <f t="shared" si="240"/>
        <v>0</v>
      </c>
      <c r="BQ1151" s="24">
        <f t="shared" si="240"/>
        <v>0</v>
      </c>
      <c r="BR1151" s="24">
        <f t="shared" si="246"/>
        <v>0</v>
      </c>
      <c r="BS1151" s="25" t="s">
        <v>292</v>
      </c>
    </row>
    <row r="1152" spans="1:71" s="25" customFormat="1" ht="14.25" x14ac:dyDescent="0.2">
      <c r="A1152" s="14">
        <v>1515</v>
      </c>
      <c r="B1152" s="14"/>
      <c r="C1152" s="15"/>
      <c r="D1152" s="16">
        <v>16065</v>
      </c>
      <c r="E1152" s="15" t="s">
        <v>9102</v>
      </c>
      <c r="F1152" s="15" t="s">
        <v>9103</v>
      </c>
      <c r="G1152" s="17" t="s">
        <v>9104</v>
      </c>
      <c r="H1152" s="17" t="s">
        <v>9105</v>
      </c>
      <c r="I1152" s="17" t="s">
        <v>86</v>
      </c>
      <c r="J1152" s="15" t="s">
        <v>9106</v>
      </c>
      <c r="K1152" s="15" t="s">
        <v>6552</v>
      </c>
      <c r="L1152" s="18" t="s">
        <v>9107</v>
      </c>
      <c r="M1152" s="15" t="s">
        <v>7650</v>
      </c>
      <c r="N1152" s="15" t="s">
        <v>7651</v>
      </c>
      <c r="O1152" s="16">
        <v>510</v>
      </c>
      <c r="P1152" s="15" t="s">
        <v>118</v>
      </c>
      <c r="Q1152" s="15">
        <v>28800</v>
      </c>
      <c r="R1152" s="15">
        <v>64300</v>
      </c>
      <c r="S1152" s="15">
        <v>93100</v>
      </c>
      <c r="T1152" s="15">
        <v>0.2</v>
      </c>
      <c r="U1152" s="15" t="s">
        <v>3335</v>
      </c>
      <c r="V1152" s="15" t="s">
        <v>76</v>
      </c>
      <c r="W1152" s="16">
        <v>1</v>
      </c>
      <c r="X1152" s="16">
        <v>0</v>
      </c>
      <c r="Y1152" s="15">
        <v>8689</v>
      </c>
      <c r="Z1152" s="15">
        <v>0.19900000000000001</v>
      </c>
      <c r="AA1152" s="15" t="s">
        <v>8876</v>
      </c>
      <c r="AB1152" s="15" t="s">
        <v>8877</v>
      </c>
      <c r="AC1152" s="15">
        <v>0</v>
      </c>
      <c r="AD1152" s="15"/>
      <c r="AE1152" s="15" t="s">
        <v>353</v>
      </c>
      <c r="AF1152" s="15" t="s">
        <v>9108</v>
      </c>
      <c r="AG1152" s="16">
        <v>1</v>
      </c>
      <c r="AH1152" s="15" t="s">
        <v>9109</v>
      </c>
      <c r="AI1152" s="15" t="s">
        <v>78</v>
      </c>
      <c r="AJ1152" s="15">
        <v>8689.2402343800004</v>
      </c>
      <c r="AK1152" s="15">
        <v>385.38541728899997</v>
      </c>
      <c r="AL1152" s="15">
        <v>3094605.2793800002</v>
      </c>
      <c r="AM1152" s="15">
        <v>1425812.1418099999</v>
      </c>
      <c r="AN1152" s="14"/>
      <c r="AO1152" s="14"/>
      <c r="AP1152" s="19">
        <v>28800</v>
      </c>
      <c r="AQ1152" s="19">
        <v>60800</v>
      </c>
      <c r="AR1152" s="19">
        <v>0</v>
      </c>
      <c r="AS1152" s="19">
        <v>0</v>
      </c>
      <c r="AT1152" s="19">
        <f t="shared" si="247"/>
        <v>89600</v>
      </c>
      <c r="AU1152" s="19">
        <v>45000</v>
      </c>
      <c r="AV1152" s="19">
        <v>3000</v>
      </c>
      <c r="AW1152" s="19">
        <v>15610</v>
      </c>
      <c r="AX1152" s="19">
        <v>0</v>
      </c>
      <c r="AY1152" s="20">
        <f t="shared" ref="AY1152:AY1167" si="248">SUM(AU1152:AX1152)</f>
        <v>63610</v>
      </c>
      <c r="AZ1152" s="19">
        <f t="shared" si="242"/>
        <v>25990</v>
      </c>
      <c r="BA1152" s="21">
        <v>1.4712000000000001</v>
      </c>
      <c r="BB1152" s="21">
        <v>2.0617000000000001</v>
      </c>
      <c r="BC1152" s="22"/>
      <c r="BD1152" s="19">
        <v>896</v>
      </c>
      <c r="BE1152" s="19">
        <f t="shared" si="243"/>
        <v>382.36487999999997</v>
      </c>
      <c r="BF1152" s="19">
        <f t="shared" si="244"/>
        <v>535.83582999999999</v>
      </c>
      <c r="BG1152" s="23">
        <v>3.4819999999999997E-2</v>
      </c>
      <c r="BH1152" s="23">
        <f t="shared" si="245"/>
        <v>3.4819999999999997E-2</v>
      </c>
      <c r="BI1152" s="19">
        <v>13.313945121599998</v>
      </c>
      <c r="BJ1152" s="19">
        <v>18.657803600599998</v>
      </c>
      <c r="BK1152" s="19">
        <f t="shared" si="238"/>
        <v>369.05093487839997</v>
      </c>
      <c r="BL1152" s="19">
        <f t="shared" si="238"/>
        <v>517.17802639939998</v>
      </c>
      <c r="BM1152" s="19">
        <v>0</v>
      </c>
      <c r="BN1152" s="19">
        <v>0</v>
      </c>
      <c r="BO1152" s="19">
        <f t="shared" si="239"/>
        <v>0</v>
      </c>
      <c r="BP1152" s="24">
        <f t="shared" si="240"/>
        <v>369.05093487839997</v>
      </c>
      <c r="BQ1152" s="24">
        <f t="shared" si="240"/>
        <v>517.17802639939998</v>
      </c>
      <c r="BR1152" s="24">
        <f t="shared" si="246"/>
        <v>148.12709152100001</v>
      </c>
    </row>
    <row r="1153" spans="1:71" s="25" customFormat="1" ht="14.25" x14ac:dyDescent="0.2">
      <c r="A1153" s="14">
        <v>1516</v>
      </c>
      <c r="B1153" s="14"/>
      <c r="C1153" s="15"/>
      <c r="D1153" s="16">
        <v>33345</v>
      </c>
      <c r="E1153" s="15" t="s">
        <v>9110</v>
      </c>
      <c r="F1153" s="15" t="s">
        <v>9111</v>
      </c>
      <c r="G1153" s="17" t="s">
        <v>9112</v>
      </c>
      <c r="H1153" s="17" t="s">
        <v>9113</v>
      </c>
      <c r="I1153" s="17" t="s">
        <v>86</v>
      </c>
      <c r="J1153" s="15" t="s">
        <v>9114</v>
      </c>
      <c r="K1153" s="15" t="s">
        <v>6191</v>
      </c>
      <c r="L1153" s="18" t="s">
        <v>9115</v>
      </c>
      <c r="M1153" s="15" t="s">
        <v>3654</v>
      </c>
      <c r="N1153" s="15" t="s">
        <v>3655</v>
      </c>
      <c r="O1153" s="16">
        <v>620</v>
      </c>
      <c r="P1153" s="15" t="s">
        <v>452</v>
      </c>
      <c r="Q1153" s="15">
        <v>0</v>
      </c>
      <c r="R1153" s="15">
        <v>0</v>
      </c>
      <c r="S1153" s="15">
        <v>0</v>
      </c>
      <c r="T1153" s="15">
        <v>1E-3</v>
      </c>
      <c r="U1153" s="15" t="s">
        <v>3335</v>
      </c>
      <c r="V1153" s="15" t="s">
        <v>76</v>
      </c>
      <c r="W1153" s="16">
        <v>0</v>
      </c>
      <c r="X1153" s="16">
        <v>0</v>
      </c>
      <c r="Y1153" s="15">
        <v>59</v>
      </c>
      <c r="Z1153" s="15">
        <v>1E-3</v>
      </c>
      <c r="AA1153" s="15" t="s">
        <v>8876</v>
      </c>
      <c r="AB1153" s="15" t="s">
        <v>8877</v>
      </c>
      <c r="AC1153" s="15">
        <v>0</v>
      </c>
      <c r="AD1153" s="15"/>
      <c r="AE1153" s="15" t="s">
        <v>243</v>
      </c>
      <c r="AF1153" s="15" t="s">
        <v>9116</v>
      </c>
      <c r="AG1153" s="16">
        <v>1</v>
      </c>
      <c r="AH1153" s="15" t="s">
        <v>9117</v>
      </c>
      <c r="AI1153" s="15" t="s">
        <v>78</v>
      </c>
      <c r="AJ1153" s="15">
        <v>58.921875</v>
      </c>
      <c r="AK1153" s="15">
        <v>145.65669257100001</v>
      </c>
      <c r="AL1153" s="15">
        <v>3094665.6882000002</v>
      </c>
      <c r="AM1153" s="15">
        <v>1425825.2075</v>
      </c>
      <c r="AN1153" s="14"/>
      <c r="AO1153" s="14"/>
      <c r="AP1153" s="19">
        <v>0</v>
      </c>
      <c r="AQ1153" s="19">
        <v>0</v>
      </c>
      <c r="AR1153" s="19">
        <v>0</v>
      </c>
      <c r="AS1153" s="19">
        <v>0</v>
      </c>
      <c r="AT1153" s="19">
        <f t="shared" si="247"/>
        <v>0</v>
      </c>
      <c r="AU1153" s="19">
        <v>0</v>
      </c>
      <c r="AV1153" s="19">
        <v>0</v>
      </c>
      <c r="AW1153" s="19">
        <v>0</v>
      </c>
      <c r="AX1153" s="19">
        <v>0</v>
      </c>
      <c r="AY1153" s="20">
        <f t="shared" si="248"/>
        <v>0</v>
      </c>
      <c r="AZ1153" s="19">
        <f t="shared" si="242"/>
        <v>0</v>
      </c>
      <c r="BA1153" s="21">
        <v>1.4712000000000001</v>
      </c>
      <c r="BB1153" s="21">
        <v>2.0617000000000001</v>
      </c>
      <c r="BC1153" s="22"/>
      <c r="BD1153" s="19">
        <v>0</v>
      </c>
      <c r="BE1153" s="19">
        <f t="shared" si="243"/>
        <v>0</v>
      </c>
      <c r="BF1153" s="19">
        <f t="shared" si="244"/>
        <v>0</v>
      </c>
      <c r="BG1153" s="23">
        <v>3.4819999999999997E-2</v>
      </c>
      <c r="BH1153" s="23">
        <f t="shared" si="245"/>
        <v>3.4819999999999997E-2</v>
      </c>
      <c r="BI1153" s="19">
        <v>0</v>
      </c>
      <c r="BJ1153" s="19">
        <v>0</v>
      </c>
      <c r="BK1153" s="19">
        <f t="shared" si="238"/>
        <v>0</v>
      </c>
      <c r="BL1153" s="19">
        <f t="shared" si="238"/>
        <v>0</v>
      </c>
      <c r="BM1153" s="19">
        <v>0</v>
      </c>
      <c r="BN1153" s="19">
        <v>0</v>
      </c>
      <c r="BO1153" s="19">
        <f t="shared" si="239"/>
        <v>0</v>
      </c>
      <c r="BP1153" s="24">
        <f t="shared" si="240"/>
        <v>0</v>
      </c>
      <c r="BQ1153" s="24">
        <f t="shared" si="240"/>
        <v>0</v>
      </c>
      <c r="BR1153" s="24">
        <f t="shared" si="246"/>
        <v>0</v>
      </c>
      <c r="BS1153" s="25" t="s">
        <v>292</v>
      </c>
    </row>
    <row r="1154" spans="1:71" s="25" customFormat="1" ht="14.25" x14ac:dyDescent="0.2">
      <c r="A1154" s="14">
        <v>1517</v>
      </c>
      <c r="B1154" s="14"/>
      <c r="C1154" s="15" t="s">
        <v>9118</v>
      </c>
      <c r="D1154" s="16">
        <v>23001</v>
      </c>
      <c r="E1154" s="15" t="s">
        <v>9119</v>
      </c>
      <c r="F1154" s="15" t="s">
        <v>9118</v>
      </c>
      <c r="G1154" s="17" t="s">
        <v>9120</v>
      </c>
      <c r="H1154" s="17" t="s">
        <v>9121</v>
      </c>
      <c r="I1154" s="17" t="s">
        <v>86</v>
      </c>
      <c r="J1154" s="15" t="s">
        <v>9122</v>
      </c>
      <c r="K1154" s="15" t="s">
        <v>2125</v>
      </c>
      <c r="L1154" s="18" t="s">
        <v>9123</v>
      </c>
      <c r="M1154" s="15" t="s">
        <v>7650</v>
      </c>
      <c r="N1154" s="15" t="s">
        <v>7651</v>
      </c>
      <c r="O1154" s="16">
        <v>510</v>
      </c>
      <c r="P1154" s="15" t="s">
        <v>118</v>
      </c>
      <c r="Q1154" s="15">
        <v>28800</v>
      </c>
      <c r="R1154" s="15">
        <v>102400</v>
      </c>
      <c r="S1154" s="15">
        <v>131200</v>
      </c>
      <c r="T1154" s="15">
        <v>0.2</v>
      </c>
      <c r="U1154" s="15" t="s">
        <v>3335</v>
      </c>
      <c r="V1154" s="15" t="s">
        <v>76</v>
      </c>
      <c r="W1154" s="16">
        <v>1</v>
      </c>
      <c r="X1154" s="16">
        <v>0</v>
      </c>
      <c r="Y1154" s="15">
        <v>8748</v>
      </c>
      <c r="Z1154" s="15">
        <v>0.20100000000000001</v>
      </c>
      <c r="AA1154" s="15" t="s">
        <v>8876</v>
      </c>
      <c r="AB1154" s="15" t="s">
        <v>8877</v>
      </c>
      <c r="AC1154" s="15">
        <v>0</v>
      </c>
      <c r="AD1154" s="15"/>
      <c r="AE1154" s="15" t="s">
        <v>243</v>
      </c>
      <c r="AF1154" s="15" t="s">
        <v>9124</v>
      </c>
      <c r="AG1154" s="16">
        <v>1</v>
      </c>
      <c r="AH1154" s="15" t="s">
        <v>9125</v>
      </c>
      <c r="AI1154" s="15" t="s">
        <v>78</v>
      </c>
      <c r="AJ1154" s="15">
        <v>8748.1787109399993</v>
      </c>
      <c r="AK1154" s="15">
        <v>387.00381101400001</v>
      </c>
      <c r="AL1154" s="15">
        <v>3094606.8568899999</v>
      </c>
      <c r="AM1154" s="15">
        <v>1425740.23856</v>
      </c>
      <c r="AN1154" s="14"/>
      <c r="AO1154" s="14"/>
      <c r="AP1154" s="19">
        <v>28800</v>
      </c>
      <c r="AQ1154" s="19">
        <v>104200</v>
      </c>
      <c r="AR1154" s="19">
        <v>0</v>
      </c>
      <c r="AS1154" s="19">
        <v>0</v>
      </c>
      <c r="AT1154" s="19">
        <f t="shared" si="247"/>
        <v>133000</v>
      </c>
      <c r="AU1154" s="19">
        <v>45000</v>
      </c>
      <c r="AV1154" s="19">
        <v>0</v>
      </c>
      <c r="AW1154" s="19">
        <v>30800</v>
      </c>
      <c r="AX1154" s="19">
        <v>0</v>
      </c>
      <c r="AY1154" s="20">
        <f t="shared" si="248"/>
        <v>75800</v>
      </c>
      <c r="AZ1154" s="19">
        <f t="shared" si="242"/>
        <v>57200</v>
      </c>
      <c r="BA1154" s="21">
        <v>1.4712000000000001</v>
      </c>
      <c r="BB1154" s="21">
        <v>2.0617000000000001</v>
      </c>
      <c r="BC1154" s="22"/>
      <c r="BD1154" s="19">
        <v>1330</v>
      </c>
      <c r="BE1154" s="19">
        <f t="shared" si="243"/>
        <v>841.52640000000008</v>
      </c>
      <c r="BF1154" s="19">
        <f t="shared" si="244"/>
        <v>1179.2924</v>
      </c>
      <c r="BG1154" s="23">
        <v>3.4819999999999997E-2</v>
      </c>
      <c r="BH1154" s="23">
        <f t="shared" si="245"/>
        <v>3.4819999999999997E-2</v>
      </c>
      <c r="BI1154" s="19">
        <v>29.301949248</v>
      </c>
      <c r="BJ1154" s="19">
        <v>41.062961367999996</v>
      </c>
      <c r="BK1154" s="19">
        <f t="shared" si="238"/>
        <v>812.22445075200005</v>
      </c>
      <c r="BL1154" s="19">
        <f t="shared" si="238"/>
        <v>1138.229438632</v>
      </c>
      <c r="BM1154" s="19">
        <v>0</v>
      </c>
      <c r="BN1154" s="19">
        <v>0</v>
      </c>
      <c r="BO1154" s="19">
        <f t="shared" si="239"/>
        <v>0</v>
      </c>
      <c r="BP1154" s="24">
        <f t="shared" si="240"/>
        <v>812.22445075200005</v>
      </c>
      <c r="BQ1154" s="24">
        <f t="shared" si="240"/>
        <v>1138.229438632</v>
      </c>
      <c r="BR1154" s="24">
        <f t="shared" si="246"/>
        <v>326.00498787999993</v>
      </c>
    </row>
    <row r="1155" spans="1:71" s="25" customFormat="1" ht="14.25" x14ac:dyDescent="0.2">
      <c r="A1155" s="14">
        <v>1518</v>
      </c>
      <c r="B1155" s="14"/>
      <c r="C1155" s="15"/>
      <c r="D1155" s="16">
        <v>29492</v>
      </c>
      <c r="E1155" s="15" t="s">
        <v>9126</v>
      </c>
      <c r="F1155" s="15" t="s">
        <v>9127</v>
      </c>
      <c r="G1155" s="17" t="s">
        <v>9128</v>
      </c>
      <c r="H1155" s="17" t="s">
        <v>9129</v>
      </c>
      <c r="I1155" s="17" t="s">
        <v>86</v>
      </c>
      <c r="J1155" s="15" t="s">
        <v>9130</v>
      </c>
      <c r="K1155" s="15" t="s">
        <v>9131</v>
      </c>
      <c r="L1155" s="18" t="s">
        <v>9132</v>
      </c>
      <c r="M1155" s="15" t="s">
        <v>7650</v>
      </c>
      <c r="N1155" s="15" t="s">
        <v>7651</v>
      </c>
      <c r="O1155" s="16">
        <v>510</v>
      </c>
      <c r="P1155" s="15" t="s">
        <v>118</v>
      </c>
      <c r="Q1155" s="15">
        <v>28800</v>
      </c>
      <c r="R1155" s="15">
        <v>101000</v>
      </c>
      <c r="S1155" s="15">
        <v>129800</v>
      </c>
      <c r="T1155" s="15">
        <v>0.2</v>
      </c>
      <c r="U1155" s="15" t="s">
        <v>3335</v>
      </c>
      <c r="V1155" s="15" t="s">
        <v>76</v>
      </c>
      <c r="W1155" s="16">
        <v>1</v>
      </c>
      <c r="X1155" s="16">
        <v>0</v>
      </c>
      <c r="Y1155" s="15">
        <v>8748</v>
      </c>
      <c r="Z1155" s="15">
        <v>0.20100000000000001</v>
      </c>
      <c r="AA1155" s="15" t="s">
        <v>8876</v>
      </c>
      <c r="AB1155" s="15" t="s">
        <v>8877</v>
      </c>
      <c r="AC1155" s="15">
        <v>0</v>
      </c>
      <c r="AD1155" s="15"/>
      <c r="AE1155" s="15" t="s">
        <v>147</v>
      </c>
      <c r="AF1155" s="15" t="s">
        <v>9133</v>
      </c>
      <c r="AG1155" s="16">
        <v>1</v>
      </c>
      <c r="AH1155" s="15" t="s">
        <v>9134</v>
      </c>
      <c r="AI1155" s="15" t="s">
        <v>78</v>
      </c>
      <c r="AJ1155" s="15">
        <v>8748.1596679699996</v>
      </c>
      <c r="AK1155" s="15">
        <v>387.00347763899998</v>
      </c>
      <c r="AL1155" s="15">
        <v>3094608.0275400002</v>
      </c>
      <c r="AM1155" s="15">
        <v>1425668.2473200001</v>
      </c>
      <c r="AN1155" s="14"/>
      <c r="AO1155" s="14"/>
      <c r="AP1155" s="19">
        <v>28800</v>
      </c>
      <c r="AQ1155" s="19">
        <v>95500</v>
      </c>
      <c r="AR1155" s="19">
        <v>0</v>
      </c>
      <c r="AS1155" s="19">
        <v>0</v>
      </c>
      <c r="AT1155" s="19">
        <f t="shared" si="247"/>
        <v>124300</v>
      </c>
      <c r="AU1155" s="19">
        <v>45000</v>
      </c>
      <c r="AV1155" s="19">
        <v>3000</v>
      </c>
      <c r="AW1155" s="19">
        <v>27755</v>
      </c>
      <c r="AX1155" s="19">
        <v>12480</v>
      </c>
      <c r="AY1155" s="20">
        <f t="shared" si="248"/>
        <v>88235</v>
      </c>
      <c r="AZ1155" s="19">
        <f t="shared" si="242"/>
        <v>36065</v>
      </c>
      <c r="BA1155" s="21">
        <v>1.4712000000000001</v>
      </c>
      <c r="BB1155" s="21">
        <v>2.0617000000000001</v>
      </c>
      <c r="BC1155" s="22"/>
      <c r="BD1155" s="19">
        <v>1243</v>
      </c>
      <c r="BE1155" s="19">
        <f t="shared" si="243"/>
        <v>530.58827999999994</v>
      </c>
      <c r="BF1155" s="19">
        <f t="shared" si="244"/>
        <v>743.55210499999998</v>
      </c>
      <c r="BG1155" s="23">
        <v>3.4819999999999997E-2</v>
      </c>
      <c r="BH1155" s="23">
        <f t="shared" si="245"/>
        <v>3.4819999999999997E-2</v>
      </c>
      <c r="BI1155" s="19">
        <v>18.475083909599995</v>
      </c>
      <c r="BJ1155" s="19">
        <v>25.890484296099999</v>
      </c>
      <c r="BK1155" s="19">
        <f t="shared" si="238"/>
        <v>512.11319609039992</v>
      </c>
      <c r="BL1155" s="19">
        <f t="shared" si="238"/>
        <v>717.66162070389998</v>
      </c>
      <c r="BM1155" s="19">
        <v>0</v>
      </c>
      <c r="BN1155" s="19">
        <v>0</v>
      </c>
      <c r="BO1155" s="19">
        <f t="shared" si="239"/>
        <v>0</v>
      </c>
      <c r="BP1155" s="24">
        <f t="shared" si="240"/>
        <v>512.11319609039992</v>
      </c>
      <c r="BQ1155" s="24">
        <f t="shared" si="240"/>
        <v>717.66162070389998</v>
      </c>
      <c r="BR1155" s="24">
        <f t="shared" si="246"/>
        <v>205.54842461350006</v>
      </c>
      <c r="BS1155" s="25" t="s">
        <v>1141</v>
      </c>
    </row>
    <row r="1156" spans="1:71" s="25" customFormat="1" ht="14.25" x14ac:dyDescent="0.2">
      <c r="A1156" s="14">
        <v>1519</v>
      </c>
      <c r="B1156" s="14"/>
      <c r="C1156" s="15"/>
      <c r="D1156" s="16">
        <v>4549</v>
      </c>
      <c r="E1156" s="15" t="s">
        <v>9135</v>
      </c>
      <c r="F1156" s="15" t="s">
        <v>9136</v>
      </c>
      <c r="G1156" s="17" t="s">
        <v>9137</v>
      </c>
      <c r="H1156" s="17" t="s">
        <v>9138</v>
      </c>
      <c r="I1156" s="17" t="s">
        <v>86</v>
      </c>
      <c r="J1156" s="15" t="s">
        <v>9139</v>
      </c>
      <c r="K1156" s="15" t="s">
        <v>9140</v>
      </c>
      <c r="L1156" s="18" t="s">
        <v>9141</v>
      </c>
      <c r="M1156" s="15" t="s">
        <v>7650</v>
      </c>
      <c r="N1156" s="15" t="s">
        <v>7651</v>
      </c>
      <c r="O1156" s="16">
        <v>510</v>
      </c>
      <c r="P1156" s="15" t="s">
        <v>118</v>
      </c>
      <c r="Q1156" s="15">
        <v>28800</v>
      </c>
      <c r="R1156" s="15">
        <v>73300</v>
      </c>
      <c r="S1156" s="15">
        <v>102100</v>
      </c>
      <c r="T1156" s="15">
        <v>0.2</v>
      </c>
      <c r="U1156" s="15" t="s">
        <v>3335</v>
      </c>
      <c r="V1156" s="15" t="s">
        <v>76</v>
      </c>
      <c r="W1156" s="16">
        <v>1</v>
      </c>
      <c r="X1156" s="16">
        <v>1</v>
      </c>
      <c r="Y1156" s="15">
        <v>8748</v>
      </c>
      <c r="Z1156" s="15">
        <v>0.20100000000000001</v>
      </c>
      <c r="AA1156" s="15" t="s">
        <v>8876</v>
      </c>
      <c r="AB1156" s="15" t="s">
        <v>8877</v>
      </c>
      <c r="AC1156" s="15">
        <v>88000</v>
      </c>
      <c r="AD1156" s="26">
        <v>38163</v>
      </c>
      <c r="AE1156" s="15" t="s">
        <v>119</v>
      </c>
      <c r="AF1156" s="15" t="s">
        <v>119</v>
      </c>
      <c r="AG1156" s="16">
        <v>1</v>
      </c>
      <c r="AH1156" s="15" t="s">
        <v>9142</v>
      </c>
      <c r="AI1156" s="15" t="s">
        <v>78</v>
      </c>
      <c r="AJ1156" s="15">
        <v>8748.1782226600008</v>
      </c>
      <c r="AK1156" s="15">
        <v>387.00380035400002</v>
      </c>
      <c r="AL1156" s="15">
        <v>3094609.1981000002</v>
      </c>
      <c r="AM1156" s="15">
        <v>1425596.2560699999</v>
      </c>
      <c r="AN1156" s="14"/>
      <c r="AO1156" s="14"/>
      <c r="AP1156" s="19">
        <v>28800</v>
      </c>
      <c r="AQ1156" s="19">
        <v>68800</v>
      </c>
      <c r="AR1156" s="19">
        <v>0</v>
      </c>
      <c r="AS1156" s="19">
        <v>500</v>
      </c>
      <c r="AT1156" s="19">
        <f t="shared" si="247"/>
        <v>98100</v>
      </c>
      <c r="AU1156" s="19">
        <v>45000</v>
      </c>
      <c r="AV1156" s="19">
        <v>3000</v>
      </c>
      <c r="AW1156" s="19">
        <v>18410</v>
      </c>
      <c r="AX1156" s="19">
        <v>0</v>
      </c>
      <c r="AY1156" s="20">
        <f t="shared" si="248"/>
        <v>66410</v>
      </c>
      <c r="AZ1156" s="19">
        <f t="shared" si="242"/>
        <v>31690</v>
      </c>
      <c r="BA1156" s="21">
        <v>1.4712000000000001</v>
      </c>
      <c r="BB1156" s="21">
        <v>2.0617000000000001</v>
      </c>
      <c r="BC1156" s="22"/>
      <c r="BD1156" s="19">
        <v>991</v>
      </c>
      <c r="BE1156" s="19">
        <f t="shared" si="243"/>
        <v>466.22327999999999</v>
      </c>
      <c r="BF1156" s="19">
        <f t="shared" si="244"/>
        <v>653.35272999999995</v>
      </c>
      <c r="BG1156" s="23">
        <v>3.4819999999999997E-2</v>
      </c>
      <c r="BH1156" s="23">
        <f t="shared" si="245"/>
        <v>3.4819999999999997E-2</v>
      </c>
      <c r="BI1156" s="19">
        <v>15.977758689599998</v>
      </c>
      <c r="BJ1156" s="19">
        <v>22.390800088599995</v>
      </c>
      <c r="BK1156" s="19">
        <f t="shared" si="238"/>
        <v>450.24552131039997</v>
      </c>
      <c r="BL1156" s="19">
        <f t="shared" si="238"/>
        <v>630.96192991139992</v>
      </c>
      <c r="BM1156" s="19">
        <v>0</v>
      </c>
      <c r="BN1156" s="19">
        <v>0</v>
      </c>
      <c r="BO1156" s="19">
        <f t="shared" si="239"/>
        <v>0</v>
      </c>
      <c r="BP1156" s="24">
        <f t="shared" si="240"/>
        <v>450.24552131039997</v>
      </c>
      <c r="BQ1156" s="24">
        <f t="shared" si="240"/>
        <v>630.96192991139992</v>
      </c>
      <c r="BR1156" s="24">
        <f t="shared" si="246"/>
        <v>180.71640860099996</v>
      </c>
    </row>
    <row r="1157" spans="1:71" s="25" customFormat="1" ht="14.25" x14ac:dyDescent="0.2">
      <c r="A1157" s="14">
        <v>1522</v>
      </c>
      <c r="B1157" s="14"/>
      <c r="C1157" s="15" t="s">
        <v>9143</v>
      </c>
      <c r="D1157" s="16">
        <v>4078</v>
      </c>
      <c r="E1157" s="15" t="s">
        <v>9144</v>
      </c>
      <c r="F1157" s="15" t="s">
        <v>3032</v>
      </c>
      <c r="G1157" s="17" t="s">
        <v>9145</v>
      </c>
      <c r="H1157" s="17" t="s">
        <v>9146</v>
      </c>
      <c r="I1157" s="17" t="s">
        <v>250</v>
      </c>
      <c r="J1157" s="15" t="s">
        <v>9147</v>
      </c>
      <c r="K1157" s="15" t="s">
        <v>205</v>
      </c>
      <c r="L1157" s="18" t="s">
        <v>9148</v>
      </c>
      <c r="M1157" s="15" t="s">
        <v>7650</v>
      </c>
      <c r="N1157" s="15" t="s">
        <v>7651</v>
      </c>
      <c r="O1157" s="16">
        <v>510</v>
      </c>
      <c r="P1157" s="15" t="s">
        <v>118</v>
      </c>
      <c r="Q1157" s="15">
        <v>37200</v>
      </c>
      <c r="R1157" s="15">
        <v>67300</v>
      </c>
      <c r="S1157" s="15">
        <v>104500</v>
      </c>
      <c r="T1157" s="15">
        <v>0.26</v>
      </c>
      <c r="U1157" s="15" t="s">
        <v>3335</v>
      </c>
      <c r="V1157" s="15" t="s">
        <v>76</v>
      </c>
      <c r="W1157" s="16">
        <v>1</v>
      </c>
      <c r="X1157" s="16">
        <v>0</v>
      </c>
      <c r="Y1157" s="15">
        <v>11391</v>
      </c>
      <c r="Z1157" s="15">
        <v>0.26100000000000001</v>
      </c>
      <c r="AA1157" s="15" t="s">
        <v>8876</v>
      </c>
      <c r="AB1157" s="15" t="s">
        <v>8877</v>
      </c>
      <c r="AC1157" s="15">
        <v>0</v>
      </c>
      <c r="AD1157" s="15"/>
      <c r="AE1157" s="15" t="s">
        <v>147</v>
      </c>
      <c r="AF1157" s="15" t="s">
        <v>9149</v>
      </c>
      <c r="AG1157" s="16">
        <v>1</v>
      </c>
      <c r="AH1157" s="15" t="s">
        <v>9150</v>
      </c>
      <c r="AI1157" s="15" t="s">
        <v>78</v>
      </c>
      <c r="AJ1157" s="15">
        <v>11390.78125</v>
      </c>
      <c r="AK1157" s="15">
        <v>430.50290322400002</v>
      </c>
      <c r="AL1157" s="15">
        <v>3094611.57326</v>
      </c>
      <c r="AM1157" s="15">
        <v>1425298.2873500001</v>
      </c>
      <c r="AN1157" s="14"/>
      <c r="AO1157" s="14"/>
      <c r="AP1157" s="19">
        <v>37200</v>
      </c>
      <c r="AQ1157" s="19">
        <v>68500</v>
      </c>
      <c r="AR1157" s="19">
        <v>0</v>
      </c>
      <c r="AS1157" s="19">
        <v>0</v>
      </c>
      <c r="AT1157" s="19">
        <f t="shared" si="247"/>
        <v>105700</v>
      </c>
      <c r="AU1157" s="19">
        <v>45000</v>
      </c>
      <c r="AV1157" s="19">
        <v>3000</v>
      </c>
      <c r="AW1157" s="19">
        <v>21245</v>
      </c>
      <c r="AX1157" s="19">
        <v>0</v>
      </c>
      <c r="AY1157" s="20">
        <f t="shared" si="248"/>
        <v>69245</v>
      </c>
      <c r="AZ1157" s="19">
        <f t="shared" si="242"/>
        <v>36455</v>
      </c>
      <c r="BA1157" s="21">
        <v>1.4712000000000001</v>
      </c>
      <c r="BB1157" s="21">
        <v>2.0617000000000001</v>
      </c>
      <c r="BC1157" s="22"/>
      <c r="BD1157" s="19">
        <v>1057</v>
      </c>
      <c r="BE1157" s="19">
        <f t="shared" si="243"/>
        <v>536.32596000000001</v>
      </c>
      <c r="BF1157" s="19">
        <f t="shared" si="244"/>
        <v>751.59273500000006</v>
      </c>
      <c r="BG1157" s="23">
        <v>3.4819999999999997E-2</v>
      </c>
      <c r="BH1157" s="23">
        <f t="shared" si="245"/>
        <v>3.4819999999999997E-2</v>
      </c>
      <c r="BI1157" s="19">
        <v>18.6748699272</v>
      </c>
      <c r="BJ1157" s="19">
        <v>26.170459032699998</v>
      </c>
      <c r="BK1157" s="19">
        <f t="shared" si="238"/>
        <v>517.6510900728</v>
      </c>
      <c r="BL1157" s="19">
        <f t="shared" si="238"/>
        <v>725.42227596730004</v>
      </c>
      <c r="BM1157" s="19">
        <v>0</v>
      </c>
      <c r="BN1157" s="19">
        <v>0</v>
      </c>
      <c r="BO1157" s="19">
        <f t="shared" si="239"/>
        <v>0</v>
      </c>
      <c r="BP1157" s="24">
        <f t="shared" si="240"/>
        <v>517.6510900728</v>
      </c>
      <c r="BQ1157" s="24">
        <f t="shared" si="240"/>
        <v>725.42227596730004</v>
      </c>
      <c r="BR1157" s="24">
        <f t="shared" si="246"/>
        <v>207.77118589450004</v>
      </c>
    </row>
    <row r="1158" spans="1:71" s="25" customFormat="1" ht="14.25" x14ac:dyDescent="0.2">
      <c r="A1158" s="14">
        <v>1523</v>
      </c>
      <c r="B1158" s="14"/>
      <c r="C1158" s="15" t="s">
        <v>907</v>
      </c>
      <c r="D1158" s="16">
        <v>8066</v>
      </c>
      <c r="E1158" s="15" t="s">
        <v>9151</v>
      </c>
      <c r="F1158" s="15" t="s">
        <v>907</v>
      </c>
      <c r="G1158" s="17" t="s">
        <v>9145</v>
      </c>
      <c r="H1158" s="17" t="s">
        <v>9146</v>
      </c>
      <c r="I1158" s="17" t="s">
        <v>250</v>
      </c>
      <c r="J1158" s="15" t="s">
        <v>9147</v>
      </c>
      <c r="K1158" s="15" t="s">
        <v>86</v>
      </c>
      <c r="L1158" s="18" t="s">
        <v>9152</v>
      </c>
      <c r="M1158" s="15" t="s">
        <v>7650</v>
      </c>
      <c r="N1158" s="15" t="s">
        <v>7651</v>
      </c>
      <c r="O1158" s="16">
        <v>419</v>
      </c>
      <c r="P1158" s="15" t="s">
        <v>895</v>
      </c>
      <c r="Q1158" s="15">
        <v>32000</v>
      </c>
      <c r="R1158" s="15">
        <v>69300</v>
      </c>
      <c r="S1158" s="15">
        <v>101300</v>
      </c>
      <c r="T1158" s="15">
        <v>0.22</v>
      </c>
      <c r="U1158" s="15" t="s">
        <v>3335</v>
      </c>
      <c r="V1158" s="15" t="s">
        <v>76</v>
      </c>
      <c r="W1158" s="16">
        <v>1</v>
      </c>
      <c r="X1158" s="16">
        <v>0</v>
      </c>
      <c r="Y1158" s="15">
        <v>9720</v>
      </c>
      <c r="Z1158" s="15">
        <v>0.223</v>
      </c>
      <c r="AA1158" s="15" t="s">
        <v>8876</v>
      </c>
      <c r="AB1158" s="15" t="s">
        <v>8877</v>
      </c>
      <c r="AC1158" s="15">
        <v>0</v>
      </c>
      <c r="AD1158" s="15"/>
      <c r="AE1158" s="15" t="s">
        <v>1480</v>
      </c>
      <c r="AF1158" s="15" t="s">
        <v>9153</v>
      </c>
      <c r="AG1158" s="16">
        <v>1</v>
      </c>
      <c r="AH1158" s="15" t="s">
        <v>9154</v>
      </c>
      <c r="AI1158" s="15" t="s">
        <v>78</v>
      </c>
      <c r="AJ1158" s="15">
        <v>9720.1806640600007</v>
      </c>
      <c r="AK1158" s="15">
        <v>403.00358719000002</v>
      </c>
      <c r="AL1158" s="15">
        <v>3094612.9857399999</v>
      </c>
      <c r="AM1158" s="15">
        <v>1425211.423</v>
      </c>
      <c r="AN1158" s="14"/>
      <c r="AO1158" s="14"/>
      <c r="AP1158" s="19">
        <v>0</v>
      </c>
      <c r="AQ1158" s="19">
        <v>0</v>
      </c>
      <c r="AR1158" s="19">
        <v>32000</v>
      </c>
      <c r="AS1158" s="19">
        <v>65500</v>
      </c>
      <c r="AT1158" s="19">
        <f t="shared" si="247"/>
        <v>97500</v>
      </c>
      <c r="AU1158" s="19">
        <v>0</v>
      </c>
      <c r="AV1158" s="19">
        <v>0</v>
      </c>
      <c r="AW1158" s="19">
        <v>0</v>
      </c>
      <c r="AX1158" s="19">
        <v>0</v>
      </c>
      <c r="AY1158" s="20">
        <f t="shared" si="248"/>
        <v>0</v>
      </c>
      <c r="AZ1158" s="19">
        <f t="shared" si="242"/>
        <v>97500</v>
      </c>
      <c r="BA1158" s="21">
        <v>1.4712000000000001</v>
      </c>
      <c r="BB1158" s="21">
        <v>2.0617000000000001</v>
      </c>
      <c r="BC1158" s="22"/>
      <c r="BD1158" s="19">
        <v>1950</v>
      </c>
      <c r="BE1158" s="19">
        <f t="shared" si="243"/>
        <v>1434.42</v>
      </c>
      <c r="BF1158" s="19">
        <f t="shared" si="244"/>
        <v>2010.1575</v>
      </c>
      <c r="BG1158" s="23">
        <v>3.4819999999999997E-2</v>
      </c>
      <c r="BH1158" s="23">
        <f t="shared" si="245"/>
        <v>3.4819999999999997E-2</v>
      </c>
      <c r="BI1158" s="19">
        <v>0</v>
      </c>
      <c r="BJ1158" s="19">
        <v>0</v>
      </c>
      <c r="BK1158" s="19">
        <f t="shared" si="238"/>
        <v>1434.42</v>
      </c>
      <c r="BL1158" s="19">
        <f t="shared" si="238"/>
        <v>2010.1575</v>
      </c>
      <c r="BM1158" s="19">
        <v>0</v>
      </c>
      <c r="BN1158" s="19">
        <v>60.157500000000027</v>
      </c>
      <c r="BO1158" s="19">
        <f t="shared" si="239"/>
        <v>60.157500000000027</v>
      </c>
      <c r="BP1158" s="24">
        <f t="shared" si="240"/>
        <v>1434.42</v>
      </c>
      <c r="BQ1158" s="24">
        <f t="shared" si="240"/>
        <v>1950</v>
      </c>
      <c r="BR1158" s="24">
        <f t="shared" si="246"/>
        <v>515.57999999999993</v>
      </c>
    </row>
    <row r="1159" spans="1:71" s="25" customFormat="1" ht="14.25" x14ac:dyDescent="0.2">
      <c r="A1159" s="14">
        <v>1524</v>
      </c>
      <c r="B1159" s="14"/>
      <c r="C1159" s="15"/>
      <c r="D1159" s="16">
        <v>6150</v>
      </c>
      <c r="E1159" s="15" t="s">
        <v>9155</v>
      </c>
      <c r="F1159" s="15" t="s">
        <v>9156</v>
      </c>
      <c r="G1159" s="17" t="s">
        <v>9145</v>
      </c>
      <c r="H1159" s="17" t="s">
        <v>9146</v>
      </c>
      <c r="I1159" s="17" t="s">
        <v>250</v>
      </c>
      <c r="J1159" s="15" t="s">
        <v>9157</v>
      </c>
      <c r="K1159" s="15" t="s">
        <v>86</v>
      </c>
      <c r="L1159" s="18" t="s">
        <v>9158</v>
      </c>
      <c r="M1159" s="15" t="s">
        <v>7650</v>
      </c>
      <c r="N1159" s="15" t="s">
        <v>7651</v>
      </c>
      <c r="O1159" s="16">
        <v>510</v>
      </c>
      <c r="P1159" s="15" t="s">
        <v>118</v>
      </c>
      <c r="Q1159" s="15">
        <v>32000</v>
      </c>
      <c r="R1159" s="15">
        <v>117400</v>
      </c>
      <c r="S1159" s="15">
        <v>149400</v>
      </c>
      <c r="T1159" s="15">
        <v>0.22</v>
      </c>
      <c r="U1159" s="15" t="s">
        <v>3335</v>
      </c>
      <c r="V1159" s="15" t="s">
        <v>76</v>
      </c>
      <c r="W1159" s="16">
        <v>1</v>
      </c>
      <c r="X1159" s="16">
        <v>1</v>
      </c>
      <c r="Y1159" s="15">
        <v>9720</v>
      </c>
      <c r="Z1159" s="15">
        <v>0.223</v>
      </c>
      <c r="AA1159" s="15" t="s">
        <v>8876</v>
      </c>
      <c r="AB1159" s="15" t="s">
        <v>8877</v>
      </c>
      <c r="AC1159" s="15">
        <v>157000</v>
      </c>
      <c r="AD1159" s="26">
        <v>42122</v>
      </c>
      <c r="AE1159" s="15" t="s">
        <v>353</v>
      </c>
      <c r="AF1159" s="15" t="s">
        <v>9159</v>
      </c>
      <c r="AG1159" s="16">
        <v>1</v>
      </c>
      <c r="AH1159" s="15" t="s">
        <v>9160</v>
      </c>
      <c r="AI1159" s="15" t="s">
        <v>78</v>
      </c>
      <c r="AJ1159" s="15">
        <v>9720.1938476600008</v>
      </c>
      <c r="AK1159" s="15">
        <v>403.00392056300001</v>
      </c>
      <c r="AL1159" s="15">
        <v>3094614.2864999999</v>
      </c>
      <c r="AM1159" s="15">
        <v>1425131.4326899999</v>
      </c>
      <c r="AN1159" s="14"/>
      <c r="AO1159" s="14"/>
      <c r="AP1159" s="19">
        <v>32000</v>
      </c>
      <c r="AQ1159" s="19">
        <v>110900</v>
      </c>
      <c r="AR1159" s="19">
        <v>0</v>
      </c>
      <c r="AS1159" s="19">
        <v>0</v>
      </c>
      <c r="AT1159" s="19">
        <f t="shared" si="247"/>
        <v>142900</v>
      </c>
      <c r="AU1159" s="19">
        <v>45000</v>
      </c>
      <c r="AV1159" s="19">
        <v>3000</v>
      </c>
      <c r="AW1159" s="19">
        <v>34265</v>
      </c>
      <c r="AX1159" s="19">
        <v>0</v>
      </c>
      <c r="AY1159" s="20">
        <f t="shared" si="248"/>
        <v>82265</v>
      </c>
      <c r="AZ1159" s="19">
        <f t="shared" si="242"/>
        <v>60635</v>
      </c>
      <c r="BA1159" s="21">
        <v>1.4712000000000001</v>
      </c>
      <c r="BB1159" s="21">
        <v>2.0617000000000001</v>
      </c>
      <c r="BC1159" s="22"/>
      <c r="BD1159" s="19">
        <v>1429</v>
      </c>
      <c r="BE1159" s="19">
        <f t="shared" si="243"/>
        <v>892.06212000000005</v>
      </c>
      <c r="BF1159" s="19">
        <f t="shared" si="244"/>
        <v>1250.111795</v>
      </c>
      <c r="BG1159" s="23">
        <v>3.4819999999999997E-2</v>
      </c>
      <c r="BH1159" s="23">
        <f t="shared" si="245"/>
        <v>3.4819999999999997E-2</v>
      </c>
      <c r="BI1159" s="19">
        <v>31.0616030184</v>
      </c>
      <c r="BJ1159" s="19">
        <v>43.528892701899998</v>
      </c>
      <c r="BK1159" s="19">
        <f t="shared" si="238"/>
        <v>861.00051698160007</v>
      </c>
      <c r="BL1159" s="19">
        <f t="shared" si="238"/>
        <v>1206.5829022981</v>
      </c>
      <c r="BM1159" s="19">
        <v>0</v>
      </c>
      <c r="BN1159" s="19">
        <v>0</v>
      </c>
      <c r="BO1159" s="19">
        <f t="shared" si="239"/>
        <v>0</v>
      </c>
      <c r="BP1159" s="24">
        <f t="shared" si="240"/>
        <v>861.00051698160007</v>
      </c>
      <c r="BQ1159" s="24">
        <f t="shared" si="240"/>
        <v>1206.5829022981</v>
      </c>
      <c r="BR1159" s="24">
        <f t="shared" si="246"/>
        <v>345.58238531649988</v>
      </c>
    </row>
    <row r="1160" spans="1:71" s="25" customFormat="1" ht="14.25" x14ac:dyDescent="0.2">
      <c r="A1160" s="14">
        <v>1525</v>
      </c>
      <c r="B1160" s="14"/>
      <c r="C1160" s="15" t="s">
        <v>9161</v>
      </c>
      <c r="D1160" s="16">
        <v>24105</v>
      </c>
      <c r="E1160" s="15" t="s">
        <v>9162</v>
      </c>
      <c r="F1160" s="15" t="s">
        <v>9161</v>
      </c>
      <c r="G1160" s="17" t="s">
        <v>9163</v>
      </c>
      <c r="H1160" s="17" t="s">
        <v>9164</v>
      </c>
      <c r="I1160" s="17" t="s">
        <v>86</v>
      </c>
      <c r="J1160" s="15" t="s">
        <v>9165</v>
      </c>
      <c r="K1160" s="15" t="s">
        <v>4250</v>
      </c>
      <c r="L1160" s="18" t="s">
        <v>9166</v>
      </c>
      <c r="M1160" s="15" t="s">
        <v>7650</v>
      </c>
      <c r="N1160" s="15" t="s">
        <v>7651</v>
      </c>
      <c r="O1160" s="16">
        <v>510</v>
      </c>
      <c r="P1160" s="15" t="s">
        <v>118</v>
      </c>
      <c r="Q1160" s="15">
        <v>32000</v>
      </c>
      <c r="R1160" s="15">
        <v>87400</v>
      </c>
      <c r="S1160" s="15">
        <v>119400</v>
      </c>
      <c r="T1160" s="15">
        <v>0.22</v>
      </c>
      <c r="U1160" s="15" t="s">
        <v>3335</v>
      </c>
      <c r="V1160" s="15" t="s">
        <v>76</v>
      </c>
      <c r="W1160" s="16">
        <v>1</v>
      </c>
      <c r="X1160" s="16">
        <v>0</v>
      </c>
      <c r="Y1160" s="15">
        <v>9720</v>
      </c>
      <c r="Z1160" s="15">
        <v>0.223</v>
      </c>
      <c r="AA1160" s="15" t="s">
        <v>8876</v>
      </c>
      <c r="AB1160" s="15" t="s">
        <v>8877</v>
      </c>
      <c r="AC1160" s="15">
        <v>0</v>
      </c>
      <c r="AD1160" s="15"/>
      <c r="AE1160" s="15" t="s">
        <v>243</v>
      </c>
      <c r="AF1160" s="15" t="s">
        <v>9167</v>
      </c>
      <c r="AG1160" s="16">
        <v>1</v>
      </c>
      <c r="AH1160" s="15" t="s">
        <v>9168</v>
      </c>
      <c r="AI1160" s="15" t="s">
        <v>78</v>
      </c>
      <c r="AJ1160" s="15">
        <v>9720.1796875</v>
      </c>
      <c r="AK1160" s="15">
        <v>403.00357653100002</v>
      </c>
      <c r="AL1160" s="15">
        <v>3094615.5871100002</v>
      </c>
      <c r="AM1160" s="15">
        <v>1425051.4423799999</v>
      </c>
      <c r="AN1160" s="14"/>
      <c r="AO1160" s="14"/>
      <c r="AP1160" s="19">
        <v>32000</v>
      </c>
      <c r="AQ1160" s="19">
        <v>81700</v>
      </c>
      <c r="AR1160" s="19">
        <v>0</v>
      </c>
      <c r="AS1160" s="19">
        <v>1000</v>
      </c>
      <c r="AT1160" s="19">
        <f t="shared" si="247"/>
        <v>114700</v>
      </c>
      <c r="AU1160" s="19">
        <v>45000</v>
      </c>
      <c r="AV1160" s="19">
        <v>0</v>
      </c>
      <c r="AW1160" s="19">
        <v>24045</v>
      </c>
      <c r="AX1160" s="19">
        <v>0</v>
      </c>
      <c r="AY1160" s="20">
        <f t="shared" si="248"/>
        <v>69045</v>
      </c>
      <c r="AZ1160" s="19">
        <f t="shared" si="242"/>
        <v>45655</v>
      </c>
      <c r="BA1160" s="21">
        <v>1.4712000000000001</v>
      </c>
      <c r="BB1160" s="21">
        <v>2.0617000000000001</v>
      </c>
      <c r="BC1160" s="22"/>
      <c r="BD1160" s="19">
        <v>1167</v>
      </c>
      <c r="BE1160" s="19">
        <f t="shared" si="243"/>
        <v>671.67636000000005</v>
      </c>
      <c r="BF1160" s="19">
        <f t="shared" si="244"/>
        <v>941.26913500000012</v>
      </c>
      <c r="BG1160" s="23">
        <v>3.4819999999999997E-2</v>
      </c>
      <c r="BH1160" s="23">
        <f t="shared" si="245"/>
        <v>3.4819999999999997E-2</v>
      </c>
      <c r="BI1160" s="19">
        <v>22.875499015199999</v>
      </c>
      <c r="BJ1160" s="19">
        <v>32.0571073407</v>
      </c>
      <c r="BK1160" s="19">
        <f t="shared" si="238"/>
        <v>648.80086098480001</v>
      </c>
      <c r="BL1160" s="19">
        <f t="shared" si="238"/>
        <v>909.21202765930013</v>
      </c>
      <c r="BM1160" s="19">
        <v>0</v>
      </c>
      <c r="BN1160" s="19">
        <v>0</v>
      </c>
      <c r="BO1160" s="19">
        <f t="shared" si="239"/>
        <v>0</v>
      </c>
      <c r="BP1160" s="24">
        <f t="shared" si="240"/>
        <v>648.80086098480001</v>
      </c>
      <c r="BQ1160" s="24">
        <f t="shared" si="240"/>
        <v>909.21202765930013</v>
      </c>
      <c r="BR1160" s="24">
        <f t="shared" si="246"/>
        <v>260.41116667450012</v>
      </c>
    </row>
    <row r="1161" spans="1:71" s="25" customFormat="1" ht="14.25" x14ac:dyDescent="0.2">
      <c r="A1161" s="14">
        <v>1526</v>
      </c>
      <c r="B1161" s="14"/>
      <c r="C1161" s="15" t="s">
        <v>9169</v>
      </c>
      <c r="D1161" s="16">
        <v>21094</v>
      </c>
      <c r="E1161" s="15" t="s">
        <v>9170</v>
      </c>
      <c r="F1161" s="15" t="s">
        <v>9169</v>
      </c>
      <c r="G1161" s="17" t="s">
        <v>9171</v>
      </c>
      <c r="H1161" s="17" t="s">
        <v>9172</v>
      </c>
      <c r="I1161" s="17" t="s">
        <v>86</v>
      </c>
      <c r="J1161" s="15" t="s">
        <v>9173</v>
      </c>
      <c r="K1161" s="15" t="s">
        <v>5185</v>
      </c>
      <c r="L1161" s="18" t="s">
        <v>9174</v>
      </c>
      <c r="M1161" s="15" t="s">
        <v>7650</v>
      </c>
      <c r="N1161" s="15" t="s">
        <v>7651</v>
      </c>
      <c r="O1161" s="16">
        <v>510</v>
      </c>
      <c r="P1161" s="15" t="s">
        <v>118</v>
      </c>
      <c r="Q1161" s="15">
        <v>32000</v>
      </c>
      <c r="R1161" s="15">
        <v>67700</v>
      </c>
      <c r="S1161" s="15">
        <v>99700</v>
      </c>
      <c r="T1161" s="15">
        <v>0.22</v>
      </c>
      <c r="U1161" s="15" t="s">
        <v>3335</v>
      </c>
      <c r="V1161" s="15" t="s">
        <v>76</v>
      </c>
      <c r="W1161" s="16">
        <v>1</v>
      </c>
      <c r="X1161" s="16">
        <v>1</v>
      </c>
      <c r="Y1161" s="15">
        <v>9720</v>
      </c>
      <c r="Z1161" s="15">
        <v>0.223</v>
      </c>
      <c r="AA1161" s="15" t="s">
        <v>8876</v>
      </c>
      <c r="AB1161" s="15" t="s">
        <v>8877</v>
      </c>
      <c r="AC1161" s="15">
        <v>106000</v>
      </c>
      <c r="AD1161" s="26">
        <v>42114</v>
      </c>
      <c r="AE1161" s="15" t="s">
        <v>78</v>
      </c>
      <c r="AF1161" s="15" t="s">
        <v>78</v>
      </c>
      <c r="AG1161" s="16">
        <v>1</v>
      </c>
      <c r="AH1161" s="15" t="s">
        <v>9175</v>
      </c>
      <c r="AI1161" s="15" t="s">
        <v>78</v>
      </c>
      <c r="AJ1161" s="15">
        <v>9720.1484375</v>
      </c>
      <c r="AK1161" s="15">
        <v>403.00294178500002</v>
      </c>
      <c r="AL1161" s="15">
        <v>3094616.8876700001</v>
      </c>
      <c r="AM1161" s="15">
        <v>1424971.45212</v>
      </c>
      <c r="AN1161" s="14"/>
      <c r="AO1161" s="14"/>
      <c r="AP1161" s="19">
        <v>32000</v>
      </c>
      <c r="AQ1161" s="19">
        <v>62400</v>
      </c>
      <c r="AR1161" s="19">
        <v>0</v>
      </c>
      <c r="AS1161" s="19">
        <v>1600</v>
      </c>
      <c r="AT1161" s="19">
        <f t="shared" si="247"/>
        <v>96000</v>
      </c>
      <c r="AU1161" s="19">
        <v>45000</v>
      </c>
      <c r="AV1161" s="19">
        <v>3000</v>
      </c>
      <c r="AW1161" s="19">
        <v>17290</v>
      </c>
      <c r="AX1161" s="19">
        <v>0</v>
      </c>
      <c r="AY1161" s="20">
        <f t="shared" si="248"/>
        <v>65290</v>
      </c>
      <c r="AZ1161" s="19">
        <f t="shared" si="242"/>
        <v>30710</v>
      </c>
      <c r="BA1161" s="21">
        <v>1.4712000000000001</v>
      </c>
      <c r="BB1161" s="21">
        <v>2.0617000000000001</v>
      </c>
      <c r="BC1161" s="22"/>
      <c r="BD1161" s="19">
        <v>992</v>
      </c>
      <c r="BE1161" s="19">
        <f t="shared" si="243"/>
        <v>451.80552000000006</v>
      </c>
      <c r="BF1161" s="19">
        <f t="shared" si="244"/>
        <v>633.14807000000008</v>
      </c>
      <c r="BG1161" s="23">
        <v>3.4819999999999997E-2</v>
      </c>
      <c r="BH1161" s="23">
        <f t="shared" si="245"/>
        <v>3.4819999999999997E-2</v>
      </c>
      <c r="BI1161" s="19">
        <v>14.912233262400001</v>
      </c>
      <c r="BJ1161" s="19">
        <v>20.8976014934</v>
      </c>
      <c r="BK1161" s="19">
        <f t="shared" ref="BK1161:BL1176" si="249">BE1161-BI1161</f>
        <v>436.89328673760008</v>
      </c>
      <c r="BL1161" s="19">
        <f t="shared" si="249"/>
        <v>612.2504685066001</v>
      </c>
      <c r="BM1161" s="19">
        <v>0</v>
      </c>
      <c r="BN1161" s="19">
        <v>0</v>
      </c>
      <c r="BO1161" s="19">
        <f t="shared" si="239"/>
        <v>0</v>
      </c>
      <c r="BP1161" s="24">
        <f t="shared" ref="BP1161:BQ1176" si="250">BK1161-BM1161</f>
        <v>436.89328673760008</v>
      </c>
      <c r="BQ1161" s="24">
        <f t="shared" si="250"/>
        <v>612.2504685066001</v>
      </c>
      <c r="BR1161" s="24">
        <f t="shared" si="246"/>
        <v>175.35718176900002</v>
      </c>
    </row>
    <row r="1162" spans="1:71" s="25" customFormat="1" ht="14.25" x14ac:dyDescent="0.2">
      <c r="A1162" s="14">
        <v>1527</v>
      </c>
      <c r="B1162" s="14"/>
      <c r="C1162" s="15"/>
      <c r="D1162" s="16">
        <v>1167</v>
      </c>
      <c r="E1162" s="15" t="s">
        <v>9176</v>
      </c>
      <c r="F1162" s="15" t="s">
        <v>9177</v>
      </c>
      <c r="G1162" s="17" t="s">
        <v>9178</v>
      </c>
      <c r="H1162" s="17" t="s">
        <v>9179</v>
      </c>
      <c r="I1162" s="17" t="s">
        <v>86</v>
      </c>
      <c r="J1162" s="15" t="s">
        <v>9179</v>
      </c>
      <c r="K1162" s="15" t="s">
        <v>9180</v>
      </c>
      <c r="L1162" s="18" t="s">
        <v>9181</v>
      </c>
      <c r="M1162" s="15" t="s">
        <v>7650</v>
      </c>
      <c r="N1162" s="15" t="s">
        <v>7651</v>
      </c>
      <c r="O1162" s="16">
        <v>510</v>
      </c>
      <c r="P1162" s="15" t="s">
        <v>118</v>
      </c>
      <c r="Q1162" s="15">
        <v>32000</v>
      </c>
      <c r="R1162" s="15">
        <v>97400</v>
      </c>
      <c r="S1162" s="15">
        <v>129400</v>
      </c>
      <c r="T1162" s="15">
        <v>0.22</v>
      </c>
      <c r="U1162" s="15" t="s">
        <v>3335</v>
      </c>
      <c r="V1162" s="15" t="s">
        <v>76</v>
      </c>
      <c r="W1162" s="16">
        <v>1</v>
      </c>
      <c r="X1162" s="16">
        <v>1</v>
      </c>
      <c r="Y1162" s="15">
        <v>9720</v>
      </c>
      <c r="Z1162" s="15">
        <v>0.223</v>
      </c>
      <c r="AA1162" s="15" t="s">
        <v>8876</v>
      </c>
      <c r="AB1162" s="15" t="s">
        <v>8877</v>
      </c>
      <c r="AC1162" s="15">
        <v>0</v>
      </c>
      <c r="AD1162" s="26">
        <v>36977</v>
      </c>
      <c r="AE1162" s="15" t="s">
        <v>211</v>
      </c>
      <c r="AF1162" s="15" t="s">
        <v>9182</v>
      </c>
      <c r="AG1162" s="16">
        <v>1</v>
      </c>
      <c r="AH1162" s="15" t="s">
        <v>9183</v>
      </c>
      <c r="AI1162" s="15" t="s">
        <v>78</v>
      </c>
      <c r="AJ1162" s="15">
        <v>9720.2006835899992</v>
      </c>
      <c r="AK1162" s="15">
        <v>403.00392056800001</v>
      </c>
      <c r="AL1162" s="15">
        <v>3094618.1885199999</v>
      </c>
      <c r="AM1162" s="15">
        <v>1424891.46178</v>
      </c>
      <c r="AN1162" s="14"/>
      <c r="AO1162" s="14"/>
      <c r="AP1162" s="19">
        <v>32000</v>
      </c>
      <c r="AQ1162" s="19">
        <v>94100</v>
      </c>
      <c r="AR1162" s="19">
        <v>0</v>
      </c>
      <c r="AS1162" s="19">
        <v>500</v>
      </c>
      <c r="AT1162" s="19">
        <f t="shared" si="247"/>
        <v>126600</v>
      </c>
      <c r="AU1162" s="19">
        <v>45000</v>
      </c>
      <c r="AV1162" s="19">
        <v>3000</v>
      </c>
      <c r="AW1162" s="19">
        <v>28385</v>
      </c>
      <c r="AX1162" s="19">
        <v>0</v>
      </c>
      <c r="AY1162" s="20">
        <f t="shared" si="248"/>
        <v>76385</v>
      </c>
      <c r="AZ1162" s="19">
        <f t="shared" si="242"/>
        <v>50215</v>
      </c>
      <c r="BA1162" s="21">
        <v>1.4712000000000001</v>
      </c>
      <c r="BB1162" s="21">
        <v>2.0617000000000001</v>
      </c>
      <c r="BC1162" s="22"/>
      <c r="BD1162" s="19">
        <v>1276</v>
      </c>
      <c r="BE1162" s="19">
        <f t="shared" si="243"/>
        <v>738.76307999999995</v>
      </c>
      <c r="BF1162" s="19">
        <f t="shared" si="244"/>
        <v>1035.282655</v>
      </c>
      <c r="BG1162" s="23">
        <v>3.4819999999999997E-2</v>
      </c>
      <c r="BH1162" s="23">
        <f t="shared" si="245"/>
        <v>3.4819999999999997E-2</v>
      </c>
      <c r="BI1162" s="19">
        <v>25.467594525599996</v>
      </c>
      <c r="BJ1162" s="19">
        <v>35.689600077100003</v>
      </c>
      <c r="BK1162" s="19">
        <f t="shared" si="249"/>
        <v>713.29548547439992</v>
      </c>
      <c r="BL1162" s="19">
        <f t="shared" si="249"/>
        <v>999.59305492290002</v>
      </c>
      <c r="BM1162" s="19">
        <v>0</v>
      </c>
      <c r="BN1162" s="19">
        <v>0</v>
      </c>
      <c r="BO1162" s="19">
        <f t="shared" si="239"/>
        <v>0</v>
      </c>
      <c r="BP1162" s="24">
        <f t="shared" si="250"/>
        <v>713.29548547439992</v>
      </c>
      <c r="BQ1162" s="24">
        <f t="shared" si="250"/>
        <v>999.59305492290002</v>
      </c>
      <c r="BR1162" s="24">
        <f t="shared" si="246"/>
        <v>286.2975694485001</v>
      </c>
    </row>
    <row r="1163" spans="1:71" s="25" customFormat="1" ht="14.25" x14ac:dyDescent="0.2">
      <c r="A1163" s="14">
        <v>1529</v>
      </c>
      <c r="B1163" s="14"/>
      <c r="C1163" s="15"/>
      <c r="D1163" s="16">
        <v>36244</v>
      </c>
      <c r="E1163" s="15" t="s">
        <v>9184</v>
      </c>
      <c r="F1163" s="15" t="s">
        <v>9185</v>
      </c>
      <c r="G1163" s="17" t="s">
        <v>9186</v>
      </c>
      <c r="H1163" s="17" t="s">
        <v>9187</v>
      </c>
      <c r="I1163" s="17" t="s">
        <v>86</v>
      </c>
      <c r="J1163" s="15" t="s">
        <v>9188</v>
      </c>
      <c r="K1163" s="15" t="s">
        <v>8792</v>
      </c>
      <c r="L1163" s="18" t="s">
        <v>9189</v>
      </c>
      <c r="M1163" s="15" t="s">
        <v>7650</v>
      </c>
      <c r="N1163" s="15" t="s">
        <v>7651</v>
      </c>
      <c r="O1163" s="16">
        <v>510</v>
      </c>
      <c r="P1163" s="15" t="s">
        <v>118</v>
      </c>
      <c r="Q1163" s="15">
        <v>32000</v>
      </c>
      <c r="R1163" s="15">
        <v>70200</v>
      </c>
      <c r="S1163" s="15">
        <v>102200</v>
      </c>
      <c r="T1163" s="15">
        <v>0.22</v>
      </c>
      <c r="U1163" s="15" t="s">
        <v>3335</v>
      </c>
      <c r="V1163" s="15" t="s">
        <v>76</v>
      </c>
      <c r="W1163" s="16">
        <v>1</v>
      </c>
      <c r="X1163" s="16">
        <v>0</v>
      </c>
      <c r="Y1163" s="15">
        <v>9720</v>
      </c>
      <c r="Z1163" s="15">
        <v>0.223</v>
      </c>
      <c r="AA1163" s="15" t="s">
        <v>8876</v>
      </c>
      <c r="AB1163" s="15" t="s">
        <v>8877</v>
      </c>
      <c r="AC1163" s="15">
        <v>0</v>
      </c>
      <c r="AD1163" s="15"/>
      <c r="AE1163" s="15" t="s">
        <v>617</v>
      </c>
      <c r="AF1163" s="15" t="s">
        <v>9190</v>
      </c>
      <c r="AG1163" s="16">
        <v>1</v>
      </c>
      <c r="AH1163" s="15" t="s">
        <v>9191</v>
      </c>
      <c r="AI1163" s="15" t="s">
        <v>78</v>
      </c>
      <c r="AJ1163" s="15">
        <v>9720.1811523399992</v>
      </c>
      <c r="AK1163" s="15">
        <v>403.00359785900002</v>
      </c>
      <c r="AL1163" s="15">
        <v>3094620.7900200002</v>
      </c>
      <c r="AM1163" s="15">
        <v>1424731.4813699999</v>
      </c>
      <c r="AN1163" s="14"/>
      <c r="AO1163" s="14"/>
      <c r="AP1163" s="19">
        <v>0</v>
      </c>
      <c r="AQ1163" s="19">
        <v>0</v>
      </c>
      <c r="AR1163" s="19">
        <v>32000</v>
      </c>
      <c r="AS1163" s="19">
        <v>66400</v>
      </c>
      <c r="AT1163" s="19">
        <f t="shared" si="247"/>
        <v>98400</v>
      </c>
      <c r="AU1163" s="19">
        <v>0</v>
      </c>
      <c r="AV1163" s="19">
        <v>0</v>
      </c>
      <c r="AW1163" s="19">
        <v>0</v>
      </c>
      <c r="AX1163" s="19">
        <v>0</v>
      </c>
      <c r="AY1163" s="20">
        <f t="shared" si="248"/>
        <v>0</v>
      </c>
      <c r="AZ1163" s="19">
        <f t="shared" si="242"/>
        <v>98400</v>
      </c>
      <c r="BA1163" s="21">
        <v>1.4712000000000001</v>
      </c>
      <c r="BB1163" s="21">
        <v>2.0617000000000001</v>
      </c>
      <c r="BC1163" s="22"/>
      <c r="BD1163" s="19">
        <v>1968</v>
      </c>
      <c r="BE1163" s="19">
        <f t="shared" si="243"/>
        <v>1447.6608000000001</v>
      </c>
      <c r="BF1163" s="19">
        <f t="shared" si="244"/>
        <v>2028.7128</v>
      </c>
      <c r="BG1163" s="23">
        <v>3.4819999999999997E-2</v>
      </c>
      <c r="BH1163" s="23">
        <f t="shared" si="245"/>
        <v>3.4819999999999997E-2</v>
      </c>
      <c r="BI1163" s="19">
        <v>0</v>
      </c>
      <c r="BJ1163" s="19">
        <v>0</v>
      </c>
      <c r="BK1163" s="19">
        <f t="shared" si="249"/>
        <v>1447.6608000000001</v>
      </c>
      <c r="BL1163" s="19">
        <f t="shared" si="249"/>
        <v>2028.7128</v>
      </c>
      <c r="BM1163" s="19">
        <v>0</v>
      </c>
      <c r="BN1163" s="19">
        <v>60.712800000000016</v>
      </c>
      <c r="BO1163" s="19">
        <f t="shared" si="239"/>
        <v>60.712800000000016</v>
      </c>
      <c r="BP1163" s="24">
        <f t="shared" si="250"/>
        <v>1447.6608000000001</v>
      </c>
      <c r="BQ1163" s="24">
        <f t="shared" si="250"/>
        <v>1968</v>
      </c>
      <c r="BR1163" s="24">
        <f t="shared" si="246"/>
        <v>520.33919999999989</v>
      </c>
    </row>
    <row r="1164" spans="1:71" s="25" customFormat="1" ht="14.25" x14ac:dyDescent="0.2">
      <c r="A1164" s="14">
        <v>1530</v>
      </c>
      <c r="B1164" s="14"/>
      <c r="C1164" s="15"/>
      <c r="D1164" s="16">
        <v>8912</v>
      </c>
      <c r="E1164" s="15" t="s">
        <v>9192</v>
      </c>
      <c r="F1164" s="15" t="s">
        <v>9193</v>
      </c>
      <c r="G1164" s="17" t="s">
        <v>9194</v>
      </c>
      <c r="H1164" s="17" t="s">
        <v>9195</v>
      </c>
      <c r="I1164" s="17" t="s">
        <v>86</v>
      </c>
      <c r="J1164" s="15" t="s">
        <v>9196</v>
      </c>
      <c r="K1164" s="15" t="s">
        <v>634</v>
      </c>
      <c r="L1164" s="18" t="s">
        <v>9197</v>
      </c>
      <c r="M1164" s="15" t="s">
        <v>7650</v>
      </c>
      <c r="N1164" s="15" t="s">
        <v>7651</v>
      </c>
      <c r="O1164" s="16">
        <v>510</v>
      </c>
      <c r="P1164" s="15" t="s">
        <v>118</v>
      </c>
      <c r="Q1164" s="15">
        <v>32000</v>
      </c>
      <c r="R1164" s="15">
        <v>94100</v>
      </c>
      <c r="S1164" s="15">
        <v>126100</v>
      </c>
      <c r="T1164" s="15">
        <v>0.22</v>
      </c>
      <c r="U1164" s="15" t="s">
        <v>3335</v>
      </c>
      <c r="V1164" s="15" t="s">
        <v>76</v>
      </c>
      <c r="W1164" s="16">
        <v>1</v>
      </c>
      <c r="X1164" s="16">
        <v>0</v>
      </c>
      <c r="Y1164" s="15">
        <v>9720</v>
      </c>
      <c r="Z1164" s="15">
        <v>0.223</v>
      </c>
      <c r="AA1164" s="15" t="s">
        <v>8876</v>
      </c>
      <c r="AB1164" s="15" t="s">
        <v>8877</v>
      </c>
      <c r="AC1164" s="15">
        <v>0</v>
      </c>
      <c r="AD1164" s="15"/>
      <c r="AE1164" s="15" t="s">
        <v>119</v>
      </c>
      <c r="AF1164" s="15" t="s">
        <v>119</v>
      </c>
      <c r="AG1164" s="16">
        <v>1</v>
      </c>
      <c r="AH1164" s="15" t="s">
        <v>9198</v>
      </c>
      <c r="AI1164" s="15" t="s">
        <v>78</v>
      </c>
      <c r="AJ1164" s="15">
        <v>9720.1928710899992</v>
      </c>
      <c r="AK1164" s="15">
        <v>403.00389922900001</v>
      </c>
      <c r="AL1164" s="15">
        <v>3094622.0906199999</v>
      </c>
      <c r="AM1164" s="15">
        <v>1424651.49107</v>
      </c>
      <c r="AN1164" s="14"/>
      <c r="AO1164" s="14"/>
      <c r="AP1164" s="19">
        <v>32000</v>
      </c>
      <c r="AQ1164" s="19">
        <v>76600</v>
      </c>
      <c r="AR1164" s="19">
        <v>0</v>
      </c>
      <c r="AS1164" s="19">
        <v>0</v>
      </c>
      <c r="AT1164" s="19">
        <f t="shared" si="247"/>
        <v>108600</v>
      </c>
      <c r="AU1164" s="19">
        <v>45000</v>
      </c>
      <c r="AV1164" s="19">
        <v>3000</v>
      </c>
      <c r="AW1164" s="19">
        <v>22260</v>
      </c>
      <c r="AX1164" s="19">
        <v>0</v>
      </c>
      <c r="AY1164" s="20">
        <f t="shared" si="248"/>
        <v>70260</v>
      </c>
      <c r="AZ1164" s="19">
        <f t="shared" si="242"/>
        <v>38340</v>
      </c>
      <c r="BA1164" s="21">
        <v>1.4712000000000001</v>
      </c>
      <c r="BB1164" s="21">
        <v>2.0617000000000001</v>
      </c>
      <c r="BC1164" s="22"/>
      <c r="BD1164" s="19">
        <v>1086</v>
      </c>
      <c r="BE1164" s="19">
        <f t="shared" si="243"/>
        <v>564.05808000000002</v>
      </c>
      <c r="BF1164" s="19">
        <f t="shared" si="244"/>
        <v>790.45578</v>
      </c>
      <c r="BG1164" s="23">
        <v>3.4819999999999997E-2</v>
      </c>
      <c r="BH1164" s="23">
        <f t="shared" si="245"/>
        <v>3.4819999999999997E-2</v>
      </c>
      <c r="BI1164" s="19">
        <v>19.640502345599998</v>
      </c>
      <c r="BJ1164" s="19">
        <v>27.523670259599999</v>
      </c>
      <c r="BK1164" s="19">
        <f t="shared" si="249"/>
        <v>544.41757765440002</v>
      </c>
      <c r="BL1164" s="19">
        <f t="shared" si="249"/>
        <v>762.93210974040005</v>
      </c>
      <c r="BM1164" s="19">
        <v>0</v>
      </c>
      <c r="BN1164" s="19">
        <v>0</v>
      </c>
      <c r="BO1164" s="19">
        <f t="shared" ref="BO1164:BO1227" si="251">BN1164-BM1164</f>
        <v>0</v>
      </c>
      <c r="BP1164" s="24">
        <f t="shared" si="250"/>
        <v>544.41757765440002</v>
      </c>
      <c r="BQ1164" s="24">
        <f t="shared" si="250"/>
        <v>762.93210974040005</v>
      </c>
      <c r="BR1164" s="24">
        <f t="shared" si="246"/>
        <v>218.51453208600003</v>
      </c>
    </row>
    <row r="1165" spans="1:71" s="25" customFormat="1" ht="14.25" x14ac:dyDescent="0.2">
      <c r="A1165" s="14">
        <v>1531</v>
      </c>
      <c r="B1165" s="14"/>
      <c r="C1165" s="15"/>
      <c r="D1165" s="16">
        <v>11831</v>
      </c>
      <c r="E1165" s="15" t="s">
        <v>9199</v>
      </c>
      <c r="F1165" s="15" t="s">
        <v>9200</v>
      </c>
      <c r="G1165" s="17" t="s">
        <v>9201</v>
      </c>
      <c r="H1165" s="17" t="s">
        <v>9202</v>
      </c>
      <c r="I1165" s="17" t="s">
        <v>86</v>
      </c>
      <c r="J1165" s="15" t="s">
        <v>9203</v>
      </c>
      <c r="K1165" s="15" t="s">
        <v>7777</v>
      </c>
      <c r="L1165" s="18" t="s">
        <v>9204</v>
      </c>
      <c r="M1165" s="15" t="s">
        <v>7650</v>
      </c>
      <c r="N1165" s="15" t="s">
        <v>7651</v>
      </c>
      <c r="O1165" s="16">
        <v>510</v>
      </c>
      <c r="P1165" s="15" t="s">
        <v>118</v>
      </c>
      <c r="Q1165" s="15">
        <v>32000</v>
      </c>
      <c r="R1165" s="15">
        <v>70900</v>
      </c>
      <c r="S1165" s="15">
        <v>102900</v>
      </c>
      <c r="T1165" s="15">
        <v>0.22</v>
      </c>
      <c r="U1165" s="15" t="s">
        <v>3335</v>
      </c>
      <c r="V1165" s="15" t="s">
        <v>76</v>
      </c>
      <c r="W1165" s="16">
        <v>1</v>
      </c>
      <c r="X1165" s="16">
        <v>1</v>
      </c>
      <c r="Y1165" s="15">
        <v>9720</v>
      </c>
      <c r="Z1165" s="15">
        <v>0.223</v>
      </c>
      <c r="AA1165" s="15" t="s">
        <v>8876</v>
      </c>
      <c r="AB1165" s="15" t="s">
        <v>8877</v>
      </c>
      <c r="AC1165" s="15">
        <v>113000</v>
      </c>
      <c r="AD1165" s="26">
        <v>42544</v>
      </c>
      <c r="AE1165" s="15" t="s">
        <v>78</v>
      </c>
      <c r="AF1165" s="15" t="s">
        <v>78</v>
      </c>
      <c r="AG1165" s="16">
        <v>1</v>
      </c>
      <c r="AH1165" s="15" t="s">
        <v>9205</v>
      </c>
      <c r="AI1165" s="15" t="s">
        <v>78</v>
      </c>
      <c r="AJ1165" s="15">
        <v>9720.1943359399993</v>
      </c>
      <c r="AK1165" s="15">
        <v>403.00392057099998</v>
      </c>
      <c r="AL1165" s="15">
        <v>3094623.39115</v>
      </c>
      <c r="AM1165" s="15">
        <v>1424571.50074</v>
      </c>
      <c r="AN1165" s="14"/>
      <c r="AO1165" s="14"/>
      <c r="AP1165" s="19">
        <v>32000</v>
      </c>
      <c r="AQ1165" s="19">
        <v>65100</v>
      </c>
      <c r="AR1165" s="19">
        <v>0</v>
      </c>
      <c r="AS1165" s="19">
        <v>2000</v>
      </c>
      <c r="AT1165" s="19">
        <f t="shared" si="247"/>
        <v>99100</v>
      </c>
      <c r="AU1165" s="19">
        <v>45000</v>
      </c>
      <c r="AV1165" s="19">
        <v>3000</v>
      </c>
      <c r="AW1165" s="19">
        <v>18235</v>
      </c>
      <c r="AX1165" s="19">
        <v>0</v>
      </c>
      <c r="AY1165" s="20">
        <f t="shared" si="248"/>
        <v>66235</v>
      </c>
      <c r="AZ1165" s="19">
        <f t="shared" ref="AZ1165:AZ1167" si="252">AT1165-AY1165</f>
        <v>32865</v>
      </c>
      <c r="BA1165" s="21">
        <v>1.4712000000000001</v>
      </c>
      <c r="BB1165" s="21">
        <v>2.0617000000000001</v>
      </c>
      <c r="BC1165" s="22"/>
      <c r="BD1165" s="19">
        <v>1031</v>
      </c>
      <c r="BE1165" s="19">
        <f t="shared" si="243"/>
        <v>483.50988000000001</v>
      </c>
      <c r="BF1165" s="19">
        <f t="shared" si="244"/>
        <v>677.57770500000004</v>
      </c>
      <c r="BG1165" s="23">
        <v>3.4819999999999997E-2</v>
      </c>
      <c r="BH1165" s="23">
        <f t="shared" si="245"/>
        <v>3.4819999999999997E-2</v>
      </c>
      <c r="BI1165" s="19">
        <v>15.811270341599998</v>
      </c>
      <c r="BJ1165" s="19">
        <v>22.157487808099997</v>
      </c>
      <c r="BK1165" s="19">
        <f t="shared" si="249"/>
        <v>467.69860965840002</v>
      </c>
      <c r="BL1165" s="19">
        <f t="shared" si="249"/>
        <v>655.42021719190006</v>
      </c>
      <c r="BM1165" s="19">
        <v>0</v>
      </c>
      <c r="BN1165" s="19">
        <v>0</v>
      </c>
      <c r="BO1165" s="19">
        <f t="shared" si="251"/>
        <v>0</v>
      </c>
      <c r="BP1165" s="24">
        <f t="shared" si="250"/>
        <v>467.69860965840002</v>
      </c>
      <c r="BQ1165" s="24">
        <f t="shared" si="250"/>
        <v>655.42021719190006</v>
      </c>
      <c r="BR1165" s="24">
        <f t="shared" si="246"/>
        <v>187.72160753350005</v>
      </c>
    </row>
    <row r="1166" spans="1:71" s="25" customFormat="1" ht="14.25" x14ac:dyDescent="0.2">
      <c r="A1166" s="14">
        <v>1532</v>
      </c>
      <c r="B1166" s="14"/>
      <c r="C1166" s="15"/>
      <c r="D1166" s="16">
        <v>27183</v>
      </c>
      <c r="E1166" s="15" t="s">
        <v>9206</v>
      </c>
      <c r="F1166" s="15" t="s">
        <v>9207</v>
      </c>
      <c r="G1166" s="17" t="s">
        <v>9208</v>
      </c>
      <c r="H1166" s="17" t="s">
        <v>9209</v>
      </c>
      <c r="I1166" s="17" t="s">
        <v>86</v>
      </c>
      <c r="J1166" s="15" t="s">
        <v>9210</v>
      </c>
      <c r="K1166" s="15" t="s">
        <v>6730</v>
      </c>
      <c r="L1166" s="18" t="s">
        <v>9211</v>
      </c>
      <c r="M1166" s="15" t="s">
        <v>7650</v>
      </c>
      <c r="N1166" s="15" t="s">
        <v>7651</v>
      </c>
      <c r="O1166" s="16">
        <v>510</v>
      </c>
      <c r="P1166" s="15" t="s">
        <v>118</v>
      </c>
      <c r="Q1166" s="15">
        <v>37200</v>
      </c>
      <c r="R1166" s="15">
        <v>71400</v>
      </c>
      <c r="S1166" s="15">
        <v>108600</v>
      </c>
      <c r="T1166" s="15">
        <v>0.26</v>
      </c>
      <c r="U1166" s="15" t="s">
        <v>3335</v>
      </c>
      <c r="V1166" s="15" t="s">
        <v>76</v>
      </c>
      <c r="W1166" s="16">
        <v>1</v>
      </c>
      <c r="X1166" s="16">
        <v>1</v>
      </c>
      <c r="Y1166" s="15">
        <v>11391</v>
      </c>
      <c r="Z1166" s="15">
        <v>0.26100000000000001</v>
      </c>
      <c r="AA1166" s="15" t="s">
        <v>8876</v>
      </c>
      <c r="AB1166" s="15" t="s">
        <v>8877</v>
      </c>
      <c r="AC1166" s="15">
        <v>103000</v>
      </c>
      <c r="AD1166" s="26">
        <v>41759</v>
      </c>
      <c r="AE1166" s="15" t="s">
        <v>137</v>
      </c>
      <c r="AF1166" s="15" t="s">
        <v>9212</v>
      </c>
      <c r="AG1166" s="16">
        <v>1</v>
      </c>
      <c r="AH1166" s="15" t="s">
        <v>9213</v>
      </c>
      <c r="AI1166" s="15" t="s">
        <v>78</v>
      </c>
      <c r="AJ1166" s="15">
        <v>11390.8364258</v>
      </c>
      <c r="AK1166" s="15">
        <v>430.50388200800001</v>
      </c>
      <c r="AL1166" s="15">
        <v>3094624.8036199999</v>
      </c>
      <c r="AM1166" s="15">
        <v>1424484.6362699999</v>
      </c>
      <c r="AN1166" s="14"/>
      <c r="AO1166" s="14"/>
      <c r="AP1166" s="19">
        <v>37200</v>
      </c>
      <c r="AQ1166" s="19">
        <v>67500</v>
      </c>
      <c r="AR1166" s="19">
        <v>0</v>
      </c>
      <c r="AS1166" s="19">
        <v>0</v>
      </c>
      <c r="AT1166" s="19">
        <f t="shared" si="247"/>
        <v>104700</v>
      </c>
      <c r="AU1166" s="19">
        <v>45000</v>
      </c>
      <c r="AV1166" s="19">
        <v>3000</v>
      </c>
      <c r="AW1166" s="19">
        <v>20895</v>
      </c>
      <c r="AX1166" s="19">
        <v>0</v>
      </c>
      <c r="AY1166" s="20">
        <f t="shared" si="248"/>
        <v>68895</v>
      </c>
      <c r="AZ1166" s="19">
        <f t="shared" si="252"/>
        <v>35805</v>
      </c>
      <c r="BA1166" s="21">
        <v>1.4712000000000001</v>
      </c>
      <c r="BB1166" s="21">
        <v>2.0617000000000001</v>
      </c>
      <c r="BC1166" s="22"/>
      <c r="BD1166" s="19">
        <v>1047</v>
      </c>
      <c r="BE1166" s="19">
        <f t="shared" si="243"/>
        <v>526.76316000000008</v>
      </c>
      <c r="BF1166" s="19">
        <f t="shared" si="244"/>
        <v>738.19168500000001</v>
      </c>
      <c r="BG1166" s="23">
        <v>3.4819999999999997E-2</v>
      </c>
      <c r="BH1166" s="23">
        <f t="shared" si="245"/>
        <v>3.4819999999999997E-2</v>
      </c>
      <c r="BI1166" s="19">
        <v>18.3418932312</v>
      </c>
      <c r="BJ1166" s="19">
        <v>25.703834471699999</v>
      </c>
      <c r="BK1166" s="19">
        <f t="shared" si="249"/>
        <v>508.42126676880008</v>
      </c>
      <c r="BL1166" s="19">
        <f t="shared" si="249"/>
        <v>712.48785052829999</v>
      </c>
      <c r="BM1166" s="19">
        <v>0</v>
      </c>
      <c r="BN1166" s="19">
        <v>0</v>
      </c>
      <c r="BO1166" s="19">
        <f t="shared" si="251"/>
        <v>0</v>
      </c>
      <c r="BP1166" s="24">
        <f t="shared" si="250"/>
        <v>508.42126676880008</v>
      </c>
      <c r="BQ1166" s="24">
        <f t="shared" si="250"/>
        <v>712.48785052829999</v>
      </c>
      <c r="BR1166" s="24">
        <f t="shared" si="246"/>
        <v>204.06658375949991</v>
      </c>
    </row>
    <row r="1167" spans="1:71" s="25" customFormat="1" ht="14.25" x14ac:dyDescent="0.2">
      <c r="A1167" s="14">
        <v>1533</v>
      </c>
      <c r="B1167" s="14"/>
      <c r="C1167" s="15"/>
      <c r="D1167" s="16">
        <v>19287</v>
      </c>
      <c r="E1167" s="15" t="s">
        <v>9214</v>
      </c>
      <c r="F1167" s="15" t="s">
        <v>9215</v>
      </c>
      <c r="G1167" s="17" t="s">
        <v>9216</v>
      </c>
      <c r="H1167" s="17" t="s">
        <v>9217</v>
      </c>
      <c r="I1167" s="17" t="s">
        <v>86</v>
      </c>
      <c r="J1167" s="15" t="s">
        <v>9218</v>
      </c>
      <c r="K1167" s="15" t="s">
        <v>9219</v>
      </c>
      <c r="L1167" s="18" t="s">
        <v>9220</v>
      </c>
      <c r="M1167" s="15" t="s">
        <v>6425</v>
      </c>
      <c r="N1167" s="15" t="s">
        <v>6426</v>
      </c>
      <c r="O1167" s="16">
        <v>620</v>
      </c>
      <c r="P1167" s="15" t="s">
        <v>452</v>
      </c>
      <c r="Q1167" s="15">
        <v>0</v>
      </c>
      <c r="R1167" s="15">
        <v>0</v>
      </c>
      <c r="S1167" s="15">
        <v>0</v>
      </c>
      <c r="T1167" s="15">
        <v>1.1339999999999999</v>
      </c>
      <c r="U1167" s="15" t="s">
        <v>3335</v>
      </c>
      <c r="V1167" s="15" t="s">
        <v>76</v>
      </c>
      <c r="W1167" s="16">
        <v>0</v>
      </c>
      <c r="X1167" s="16">
        <v>0</v>
      </c>
      <c r="Y1167" s="15">
        <v>49458</v>
      </c>
      <c r="Z1167" s="15">
        <v>1.135</v>
      </c>
      <c r="AA1167" s="15" t="s">
        <v>78</v>
      </c>
      <c r="AB1167" s="15" t="s">
        <v>78</v>
      </c>
      <c r="AC1167" s="15">
        <v>0</v>
      </c>
      <c r="AD1167" s="15"/>
      <c r="AE1167" s="15" t="s">
        <v>353</v>
      </c>
      <c r="AF1167" s="15" t="s">
        <v>9221</v>
      </c>
      <c r="AG1167" s="16">
        <v>1</v>
      </c>
      <c r="AH1167" s="15" t="s">
        <v>9222</v>
      </c>
      <c r="AI1167" s="15" t="s">
        <v>78</v>
      </c>
      <c r="AJ1167" s="15">
        <v>49458.3652344</v>
      </c>
      <c r="AK1167" s="15">
        <v>1824.51249241</v>
      </c>
      <c r="AL1167" s="15">
        <v>3094744.0333599998</v>
      </c>
      <c r="AM1167" s="15">
        <v>1424300.26012</v>
      </c>
      <c r="AN1167" s="14"/>
      <c r="AO1167" s="14"/>
      <c r="AP1167" s="19">
        <v>0</v>
      </c>
      <c r="AQ1167" s="19">
        <v>0</v>
      </c>
      <c r="AR1167" s="19">
        <v>0</v>
      </c>
      <c r="AS1167" s="19">
        <v>0</v>
      </c>
      <c r="AT1167" s="19">
        <f t="shared" si="247"/>
        <v>0</v>
      </c>
      <c r="AU1167" s="19">
        <v>0</v>
      </c>
      <c r="AV1167" s="19">
        <v>0</v>
      </c>
      <c r="AW1167" s="19">
        <v>0</v>
      </c>
      <c r="AX1167" s="19">
        <v>0</v>
      </c>
      <c r="AY1167" s="20">
        <f t="shared" si="248"/>
        <v>0</v>
      </c>
      <c r="AZ1167" s="19">
        <f t="shared" si="252"/>
        <v>0</v>
      </c>
      <c r="BA1167" s="21">
        <v>1.4712000000000001</v>
      </c>
      <c r="BB1167" s="21">
        <v>2.0617000000000001</v>
      </c>
      <c r="BC1167" s="22"/>
      <c r="BD1167" s="19">
        <v>0</v>
      </c>
      <c r="BE1167" s="19">
        <f t="shared" si="243"/>
        <v>0</v>
      </c>
      <c r="BF1167" s="19">
        <f t="shared" si="244"/>
        <v>0</v>
      </c>
      <c r="BG1167" s="23">
        <v>3.4819999999999997E-2</v>
      </c>
      <c r="BH1167" s="23">
        <f t="shared" si="245"/>
        <v>3.4819999999999997E-2</v>
      </c>
      <c r="BI1167" s="19">
        <v>0</v>
      </c>
      <c r="BJ1167" s="19">
        <v>0</v>
      </c>
      <c r="BK1167" s="19">
        <f t="shared" si="249"/>
        <v>0</v>
      </c>
      <c r="BL1167" s="19">
        <f t="shared" si="249"/>
        <v>0</v>
      </c>
      <c r="BM1167" s="19">
        <v>0</v>
      </c>
      <c r="BN1167" s="19">
        <v>0</v>
      </c>
      <c r="BO1167" s="19">
        <f t="shared" si="251"/>
        <v>0</v>
      </c>
      <c r="BP1167" s="24">
        <f t="shared" si="250"/>
        <v>0</v>
      </c>
      <c r="BQ1167" s="24">
        <f t="shared" si="250"/>
        <v>0</v>
      </c>
      <c r="BR1167" s="24">
        <f t="shared" si="246"/>
        <v>0</v>
      </c>
      <c r="BS1167" s="25" t="s">
        <v>292</v>
      </c>
    </row>
    <row r="1168" spans="1:71" s="25" customFormat="1" ht="14.25" x14ac:dyDescent="0.2">
      <c r="A1168" s="14">
        <v>1534</v>
      </c>
      <c r="B1168" s="14"/>
      <c r="C1168" s="15" t="s">
        <v>9223</v>
      </c>
      <c r="D1168" s="16">
        <v>5826</v>
      </c>
      <c r="E1168" s="15" t="s">
        <v>9224</v>
      </c>
      <c r="F1168" s="15" t="s">
        <v>9223</v>
      </c>
      <c r="G1168" s="17" t="s">
        <v>9225</v>
      </c>
      <c r="H1168" s="17" t="s">
        <v>9226</v>
      </c>
      <c r="I1168" s="17" t="s">
        <v>86</v>
      </c>
      <c r="J1168" s="15" t="s">
        <v>9227</v>
      </c>
      <c r="K1168" s="15" t="s">
        <v>1226</v>
      </c>
      <c r="L1168" s="18" t="s">
        <v>78</v>
      </c>
      <c r="M1168" s="15" t="s">
        <v>78</v>
      </c>
      <c r="N1168" s="15" t="s">
        <v>78</v>
      </c>
      <c r="O1168" s="16">
        <v>0</v>
      </c>
      <c r="P1168" s="15" t="s">
        <v>78</v>
      </c>
      <c r="Q1168" s="15">
        <v>0</v>
      </c>
      <c r="R1168" s="15">
        <v>0</v>
      </c>
      <c r="S1168" s="15">
        <v>0</v>
      </c>
      <c r="T1168" s="15">
        <v>0</v>
      </c>
      <c r="U1168" s="15" t="s">
        <v>3335</v>
      </c>
      <c r="V1168" s="15" t="s">
        <v>78</v>
      </c>
      <c r="W1168" s="16">
        <v>0</v>
      </c>
      <c r="X1168" s="16">
        <v>0</v>
      </c>
      <c r="Y1168" s="15">
        <v>2049</v>
      </c>
      <c r="Z1168" s="15">
        <v>4.7E-2</v>
      </c>
      <c r="AA1168" s="15" t="s">
        <v>78</v>
      </c>
      <c r="AB1168" s="15" t="s">
        <v>78</v>
      </c>
      <c r="AC1168" s="15">
        <v>0</v>
      </c>
      <c r="AD1168" s="15"/>
      <c r="AE1168" s="15" t="s">
        <v>78</v>
      </c>
      <c r="AF1168" s="15" t="s">
        <v>78</v>
      </c>
      <c r="AG1168" s="16">
        <v>0</v>
      </c>
      <c r="AH1168" s="15" t="s">
        <v>9228</v>
      </c>
      <c r="AI1168" s="15" t="s">
        <v>78</v>
      </c>
      <c r="AJ1168" s="15">
        <v>2048.5541992200001</v>
      </c>
      <c r="AK1168" s="15">
        <v>256.974360284</v>
      </c>
      <c r="AL1168" s="15">
        <v>3094693.3698100001</v>
      </c>
      <c r="AM1168" s="15">
        <v>1424325.59922</v>
      </c>
      <c r="AN1168" s="14"/>
      <c r="AO1168" s="14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20"/>
      <c r="AZ1168" s="19"/>
      <c r="BA1168" s="21"/>
      <c r="BB1168" s="21"/>
      <c r="BC1168" s="22"/>
      <c r="BD1168" s="19">
        <v>0</v>
      </c>
      <c r="BE1168" s="19"/>
      <c r="BF1168" s="19"/>
      <c r="BG1168" s="23"/>
      <c r="BH1168" s="23"/>
      <c r="BI1168" s="19">
        <v>0</v>
      </c>
      <c r="BJ1168" s="19">
        <v>0</v>
      </c>
      <c r="BK1168" s="19"/>
      <c r="BL1168" s="19"/>
      <c r="BM1168" s="19">
        <v>0</v>
      </c>
      <c r="BN1168" s="19">
        <v>0</v>
      </c>
      <c r="BO1168" s="19">
        <f t="shared" si="251"/>
        <v>0</v>
      </c>
      <c r="BP1168" s="24"/>
      <c r="BQ1168" s="24"/>
      <c r="BR1168" s="24"/>
    </row>
    <row r="1169" spans="1:70" s="25" customFormat="1" ht="14.25" x14ac:dyDescent="0.2">
      <c r="A1169" s="14">
        <v>1535</v>
      </c>
      <c r="B1169" s="14"/>
      <c r="C1169" s="15"/>
      <c r="D1169" s="16">
        <v>2652</v>
      </c>
      <c r="E1169" s="15" t="s">
        <v>9229</v>
      </c>
      <c r="F1169" s="15" t="s">
        <v>9230</v>
      </c>
      <c r="G1169" s="17" t="s">
        <v>9231</v>
      </c>
      <c r="H1169" s="17" t="s">
        <v>9232</v>
      </c>
      <c r="I1169" s="17" t="s">
        <v>86</v>
      </c>
      <c r="J1169" s="15" t="s">
        <v>9233</v>
      </c>
      <c r="K1169" s="15" t="s">
        <v>97</v>
      </c>
      <c r="L1169" s="18" t="s">
        <v>9234</v>
      </c>
      <c r="M1169" s="15" t="s">
        <v>7650</v>
      </c>
      <c r="N1169" s="15" t="s">
        <v>7651</v>
      </c>
      <c r="O1169" s="16">
        <v>510</v>
      </c>
      <c r="P1169" s="15" t="s">
        <v>118</v>
      </c>
      <c r="Q1169" s="15">
        <v>46500</v>
      </c>
      <c r="R1169" s="15">
        <v>90800</v>
      </c>
      <c r="S1169" s="15">
        <v>137300</v>
      </c>
      <c r="T1169" s="15">
        <v>0.31</v>
      </c>
      <c r="U1169" s="15" t="s">
        <v>3335</v>
      </c>
      <c r="V1169" s="15" t="s">
        <v>76</v>
      </c>
      <c r="W1169" s="16">
        <v>1</v>
      </c>
      <c r="X1169" s="16">
        <v>0</v>
      </c>
      <c r="Y1169" s="15">
        <v>13444</v>
      </c>
      <c r="Z1169" s="15">
        <v>0.309</v>
      </c>
      <c r="AA1169" s="15" t="s">
        <v>8332</v>
      </c>
      <c r="AB1169" s="15" t="s">
        <v>8333</v>
      </c>
      <c r="AC1169" s="15">
        <v>0</v>
      </c>
      <c r="AD1169" s="15"/>
      <c r="AE1169" s="15" t="s">
        <v>1480</v>
      </c>
      <c r="AF1169" s="15" t="s">
        <v>9235</v>
      </c>
      <c r="AG1169" s="16">
        <v>1</v>
      </c>
      <c r="AH1169" s="15" t="s">
        <v>9236</v>
      </c>
      <c r="AI1169" s="15" t="s">
        <v>78</v>
      </c>
      <c r="AJ1169" s="15">
        <v>13444.3076172</v>
      </c>
      <c r="AK1169" s="15">
        <v>464.44867762199999</v>
      </c>
      <c r="AL1169" s="15">
        <v>3094622.7633099998</v>
      </c>
      <c r="AM1169" s="15">
        <v>1424329.00908</v>
      </c>
      <c r="AN1169" s="14"/>
      <c r="AO1169" s="14"/>
      <c r="AP1169" s="19">
        <v>46500</v>
      </c>
      <c r="AQ1169" s="19">
        <v>92900</v>
      </c>
      <c r="AR1169" s="19">
        <v>0</v>
      </c>
      <c r="AS1169" s="19">
        <v>0</v>
      </c>
      <c r="AT1169" s="19">
        <f t="shared" si="247"/>
        <v>139400</v>
      </c>
      <c r="AU1169" s="19">
        <v>45000</v>
      </c>
      <c r="AV1169" s="19">
        <v>3000</v>
      </c>
      <c r="AW1169" s="19">
        <v>33040</v>
      </c>
      <c r="AX1169" s="19">
        <v>0</v>
      </c>
      <c r="AY1169" s="20">
        <f t="shared" ref="AY1169:AY1189" si="253">SUM(AU1169:AX1169)</f>
        <v>81040</v>
      </c>
      <c r="AZ1169" s="19">
        <f t="shared" ref="AZ1169:AZ1232" si="254">AT1169-AY1169</f>
        <v>58360</v>
      </c>
      <c r="BA1169" s="21">
        <v>1.4712000000000001</v>
      </c>
      <c r="BB1169" s="21">
        <v>2.0617000000000001</v>
      </c>
      <c r="BC1169" s="22"/>
      <c r="BD1169" s="19">
        <v>1394</v>
      </c>
      <c r="BE1169" s="19">
        <f t="shared" si="243"/>
        <v>858.59232000000009</v>
      </c>
      <c r="BF1169" s="19">
        <f t="shared" si="244"/>
        <v>1203.20812</v>
      </c>
      <c r="BG1169" s="23">
        <v>3.4819999999999997E-2</v>
      </c>
      <c r="BH1169" s="23">
        <f t="shared" si="245"/>
        <v>3.4819999999999997E-2</v>
      </c>
      <c r="BI1169" s="19">
        <v>29.8961845824</v>
      </c>
      <c r="BJ1169" s="19">
        <v>41.895706738399994</v>
      </c>
      <c r="BK1169" s="19">
        <f t="shared" si="249"/>
        <v>828.69613541760009</v>
      </c>
      <c r="BL1169" s="19">
        <f t="shared" si="249"/>
        <v>1161.3124132616001</v>
      </c>
      <c r="BM1169" s="19">
        <v>0</v>
      </c>
      <c r="BN1169" s="19">
        <v>0</v>
      </c>
      <c r="BO1169" s="19">
        <f t="shared" si="251"/>
        <v>0</v>
      </c>
      <c r="BP1169" s="24">
        <f t="shared" si="250"/>
        <v>828.69613541760009</v>
      </c>
      <c r="BQ1169" s="24">
        <f t="shared" si="250"/>
        <v>1161.3124132616001</v>
      </c>
      <c r="BR1169" s="24">
        <f t="shared" si="246"/>
        <v>332.61627784400002</v>
      </c>
    </row>
    <row r="1170" spans="1:70" s="25" customFormat="1" ht="14.25" x14ac:dyDescent="0.2">
      <c r="A1170" s="14">
        <v>1536</v>
      </c>
      <c r="B1170" s="14"/>
      <c r="C1170" s="15"/>
      <c r="D1170" s="16">
        <v>7782</v>
      </c>
      <c r="E1170" s="15" t="s">
        <v>9237</v>
      </c>
      <c r="F1170" s="15" t="s">
        <v>9238</v>
      </c>
      <c r="G1170" s="17" t="s">
        <v>9239</v>
      </c>
      <c r="H1170" s="17" t="s">
        <v>9240</v>
      </c>
      <c r="I1170" s="17" t="s">
        <v>86</v>
      </c>
      <c r="J1170" s="15" t="s">
        <v>9240</v>
      </c>
      <c r="K1170" s="15" t="s">
        <v>5250</v>
      </c>
      <c r="L1170" s="18" t="s">
        <v>9241</v>
      </c>
      <c r="M1170" s="15" t="s">
        <v>7650</v>
      </c>
      <c r="N1170" s="15" t="s">
        <v>7651</v>
      </c>
      <c r="O1170" s="16">
        <v>510</v>
      </c>
      <c r="P1170" s="15" t="s">
        <v>118</v>
      </c>
      <c r="Q1170" s="15">
        <v>29300</v>
      </c>
      <c r="R1170" s="15">
        <v>85600</v>
      </c>
      <c r="S1170" s="15">
        <v>114900</v>
      </c>
      <c r="T1170" s="15">
        <v>0.2</v>
      </c>
      <c r="U1170" s="15" t="s">
        <v>3335</v>
      </c>
      <c r="V1170" s="15" t="s">
        <v>76</v>
      </c>
      <c r="W1170" s="16">
        <v>1</v>
      </c>
      <c r="X1170" s="16">
        <v>0</v>
      </c>
      <c r="Y1170" s="15">
        <v>9138</v>
      </c>
      <c r="Z1170" s="15">
        <v>0.21</v>
      </c>
      <c r="AA1170" s="15" t="s">
        <v>8332</v>
      </c>
      <c r="AB1170" s="15" t="s">
        <v>8333</v>
      </c>
      <c r="AC1170" s="15">
        <v>0</v>
      </c>
      <c r="AD1170" s="15"/>
      <c r="AE1170" s="15" t="s">
        <v>956</v>
      </c>
      <c r="AF1170" s="15" t="s">
        <v>9242</v>
      </c>
      <c r="AG1170" s="16">
        <v>1</v>
      </c>
      <c r="AH1170" s="15" t="s">
        <v>9243</v>
      </c>
      <c r="AI1170" s="15" t="s">
        <v>78</v>
      </c>
      <c r="AJ1170" s="15">
        <v>9138.3291015600007</v>
      </c>
      <c r="AK1170" s="15">
        <v>389.23729567499998</v>
      </c>
      <c r="AL1170" s="15">
        <v>3094524.2881299998</v>
      </c>
      <c r="AM1170" s="15">
        <v>1424321.9908199999</v>
      </c>
      <c r="AN1170" s="14"/>
      <c r="AO1170" s="14"/>
      <c r="AP1170" s="19">
        <v>29300</v>
      </c>
      <c r="AQ1170" s="19">
        <v>80900</v>
      </c>
      <c r="AR1170" s="19">
        <v>0</v>
      </c>
      <c r="AS1170" s="19">
        <v>0</v>
      </c>
      <c r="AT1170" s="19">
        <f t="shared" si="247"/>
        <v>110200</v>
      </c>
      <c r="AU1170" s="19">
        <v>45000</v>
      </c>
      <c r="AV1170" s="19">
        <v>0</v>
      </c>
      <c r="AW1170" s="19">
        <v>22820</v>
      </c>
      <c r="AX1170" s="19">
        <v>0</v>
      </c>
      <c r="AY1170" s="20">
        <f t="shared" si="253"/>
        <v>67820</v>
      </c>
      <c r="AZ1170" s="19">
        <f t="shared" si="254"/>
        <v>42380</v>
      </c>
      <c r="BA1170" s="21">
        <v>1.4712000000000001</v>
      </c>
      <c r="BB1170" s="21">
        <v>2.0617000000000001</v>
      </c>
      <c r="BC1170" s="22"/>
      <c r="BD1170" s="19">
        <v>1102</v>
      </c>
      <c r="BE1170" s="19">
        <f t="shared" si="243"/>
        <v>623.49456000000009</v>
      </c>
      <c r="BF1170" s="19">
        <f t="shared" si="244"/>
        <v>873.74846000000002</v>
      </c>
      <c r="BG1170" s="23">
        <v>3.4819999999999997E-2</v>
      </c>
      <c r="BH1170" s="23">
        <f t="shared" si="245"/>
        <v>3.4819999999999997E-2</v>
      </c>
      <c r="BI1170" s="19">
        <v>21.7100805792</v>
      </c>
      <c r="BJ1170" s="19">
        <v>30.423921377199999</v>
      </c>
      <c r="BK1170" s="19">
        <f t="shared" si="249"/>
        <v>601.78447942080004</v>
      </c>
      <c r="BL1170" s="19">
        <f t="shared" si="249"/>
        <v>843.32453862279999</v>
      </c>
      <c r="BM1170" s="19">
        <v>0</v>
      </c>
      <c r="BN1170" s="19">
        <v>0</v>
      </c>
      <c r="BO1170" s="19">
        <f t="shared" si="251"/>
        <v>0</v>
      </c>
      <c r="BP1170" s="24">
        <f t="shared" si="250"/>
        <v>601.78447942080004</v>
      </c>
      <c r="BQ1170" s="24">
        <f t="shared" si="250"/>
        <v>843.32453862279999</v>
      </c>
      <c r="BR1170" s="24">
        <f t="shared" si="246"/>
        <v>241.54005920199995</v>
      </c>
    </row>
    <row r="1171" spans="1:70" s="25" customFormat="1" ht="14.25" x14ac:dyDescent="0.2">
      <c r="A1171" s="14">
        <v>1537</v>
      </c>
      <c r="B1171" s="14"/>
      <c r="C1171" s="15"/>
      <c r="D1171" s="16">
        <v>19687</v>
      </c>
      <c r="E1171" s="15" t="s">
        <v>9244</v>
      </c>
      <c r="F1171" s="15" t="s">
        <v>9245</v>
      </c>
      <c r="G1171" s="17" t="s">
        <v>9246</v>
      </c>
      <c r="H1171" s="17" t="s">
        <v>9247</v>
      </c>
      <c r="I1171" s="17" t="s">
        <v>86</v>
      </c>
      <c r="J1171" s="15" t="s">
        <v>9248</v>
      </c>
      <c r="K1171" s="15" t="s">
        <v>2069</v>
      </c>
      <c r="L1171" s="18" t="s">
        <v>9249</v>
      </c>
      <c r="M1171" s="15" t="s">
        <v>7650</v>
      </c>
      <c r="N1171" s="15" t="s">
        <v>7651</v>
      </c>
      <c r="O1171" s="16">
        <v>510</v>
      </c>
      <c r="P1171" s="15" t="s">
        <v>118</v>
      </c>
      <c r="Q1171" s="15">
        <v>30200</v>
      </c>
      <c r="R1171" s="15">
        <v>64500</v>
      </c>
      <c r="S1171" s="15">
        <v>94700</v>
      </c>
      <c r="T1171" s="15">
        <v>0.21</v>
      </c>
      <c r="U1171" s="15" t="s">
        <v>3335</v>
      </c>
      <c r="V1171" s="15" t="s">
        <v>76</v>
      </c>
      <c r="W1171" s="16">
        <v>1</v>
      </c>
      <c r="X1171" s="16">
        <v>1</v>
      </c>
      <c r="Y1171" s="15">
        <v>9251</v>
      </c>
      <c r="Z1171" s="15">
        <v>0.21199999999999999</v>
      </c>
      <c r="AA1171" s="15" t="s">
        <v>8332</v>
      </c>
      <c r="AB1171" s="15" t="s">
        <v>8333</v>
      </c>
      <c r="AC1171" s="15">
        <v>89900</v>
      </c>
      <c r="AD1171" s="26">
        <v>40326</v>
      </c>
      <c r="AE1171" s="15" t="s">
        <v>211</v>
      </c>
      <c r="AF1171" s="15" t="s">
        <v>9250</v>
      </c>
      <c r="AG1171" s="16">
        <v>1</v>
      </c>
      <c r="AH1171" s="15" t="s">
        <v>9251</v>
      </c>
      <c r="AI1171" s="15" t="s">
        <v>78</v>
      </c>
      <c r="AJ1171" s="15">
        <v>9250.9589843800004</v>
      </c>
      <c r="AK1171" s="15">
        <v>398.02508349499999</v>
      </c>
      <c r="AL1171" s="15">
        <v>3094450.6847999999</v>
      </c>
      <c r="AM1171" s="15">
        <v>1424321.03471</v>
      </c>
      <c r="AN1171" s="14"/>
      <c r="AO1171" s="14"/>
      <c r="AP1171" s="19">
        <v>30200</v>
      </c>
      <c r="AQ1171" s="19">
        <v>60500</v>
      </c>
      <c r="AR1171" s="19">
        <v>0</v>
      </c>
      <c r="AS1171" s="19">
        <v>500</v>
      </c>
      <c r="AT1171" s="19">
        <f t="shared" si="247"/>
        <v>91200</v>
      </c>
      <c r="AU1171" s="19">
        <v>45000</v>
      </c>
      <c r="AV1171" s="19">
        <v>3000</v>
      </c>
      <c r="AW1171" s="19">
        <v>15995</v>
      </c>
      <c r="AX1171" s="19">
        <v>0</v>
      </c>
      <c r="AY1171" s="20">
        <f t="shared" si="253"/>
        <v>63995</v>
      </c>
      <c r="AZ1171" s="19">
        <f t="shared" si="254"/>
        <v>27205</v>
      </c>
      <c r="BA1171" s="21">
        <v>1.4712000000000001</v>
      </c>
      <c r="BB1171" s="21">
        <v>2.0617000000000001</v>
      </c>
      <c r="BC1171" s="22"/>
      <c r="BD1171" s="19">
        <v>922</v>
      </c>
      <c r="BE1171" s="19">
        <f t="shared" si="243"/>
        <v>400.23996000000005</v>
      </c>
      <c r="BF1171" s="19">
        <f t="shared" si="244"/>
        <v>560.88548500000002</v>
      </c>
      <c r="BG1171" s="23">
        <v>3.4819999999999997E-2</v>
      </c>
      <c r="BH1171" s="23">
        <f t="shared" si="245"/>
        <v>3.4819999999999997E-2</v>
      </c>
      <c r="BI1171" s="19">
        <v>13.6802194872</v>
      </c>
      <c r="BJ1171" s="19">
        <v>19.171090617699999</v>
      </c>
      <c r="BK1171" s="19">
        <f t="shared" si="249"/>
        <v>386.55974051280003</v>
      </c>
      <c r="BL1171" s="19">
        <f t="shared" si="249"/>
        <v>541.71439438230004</v>
      </c>
      <c r="BM1171" s="19">
        <v>0</v>
      </c>
      <c r="BN1171" s="19">
        <v>0</v>
      </c>
      <c r="BO1171" s="19">
        <f t="shared" si="251"/>
        <v>0</v>
      </c>
      <c r="BP1171" s="24">
        <f t="shared" si="250"/>
        <v>386.55974051280003</v>
      </c>
      <c r="BQ1171" s="24">
        <f t="shared" si="250"/>
        <v>541.71439438230004</v>
      </c>
      <c r="BR1171" s="24">
        <f t="shared" si="246"/>
        <v>155.15465386950001</v>
      </c>
    </row>
    <row r="1172" spans="1:70" s="25" customFormat="1" ht="14.25" x14ac:dyDescent="0.2">
      <c r="A1172" s="14">
        <v>1538</v>
      </c>
      <c r="B1172" s="14"/>
      <c r="C1172" s="15"/>
      <c r="D1172" s="16">
        <v>30468</v>
      </c>
      <c r="E1172" s="15" t="s">
        <v>9252</v>
      </c>
      <c r="F1172" s="15" t="s">
        <v>9253</v>
      </c>
      <c r="G1172" s="17" t="s">
        <v>9254</v>
      </c>
      <c r="H1172" s="17" t="s">
        <v>9255</v>
      </c>
      <c r="I1172" s="17" t="s">
        <v>88</v>
      </c>
      <c r="J1172" s="15" t="s">
        <v>2564</v>
      </c>
      <c r="K1172" s="15" t="s">
        <v>86</v>
      </c>
      <c r="L1172" s="18" t="s">
        <v>9256</v>
      </c>
      <c r="M1172" s="15" t="s">
        <v>7650</v>
      </c>
      <c r="N1172" s="15" t="s">
        <v>7651</v>
      </c>
      <c r="O1172" s="16">
        <v>510</v>
      </c>
      <c r="P1172" s="15" t="s">
        <v>118</v>
      </c>
      <c r="Q1172" s="15">
        <v>30200</v>
      </c>
      <c r="R1172" s="15">
        <v>65100</v>
      </c>
      <c r="S1172" s="15">
        <v>95300</v>
      </c>
      <c r="T1172" s="15">
        <v>0.21</v>
      </c>
      <c r="U1172" s="15" t="s">
        <v>3335</v>
      </c>
      <c r="V1172" s="15" t="s">
        <v>76</v>
      </c>
      <c r="W1172" s="16">
        <v>1</v>
      </c>
      <c r="X1172" s="16">
        <v>1</v>
      </c>
      <c r="Y1172" s="15">
        <v>10636</v>
      </c>
      <c r="Z1172" s="15">
        <v>0.24399999999999999</v>
      </c>
      <c r="AA1172" s="15" t="s">
        <v>8332</v>
      </c>
      <c r="AB1172" s="15" t="s">
        <v>8333</v>
      </c>
      <c r="AC1172" s="15">
        <v>0</v>
      </c>
      <c r="AD1172" s="26">
        <v>41495</v>
      </c>
      <c r="AE1172" s="15" t="s">
        <v>78</v>
      </c>
      <c r="AF1172" s="15" t="s">
        <v>78</v>
      </c>
      <c r="AG1172" s="16">
        <v>1</v>
      </c>
      <c r="AH1172" s="15" t="s">
        <v>9257</v>
      </c>
      <c r="AI1172" s="15" t="s">
        <v>78</v>
      </c>
      <c r="AJ1172" s="15">
        <v>10636.2578125</v>
      </c>
      <c r="AK1172" s="15">
        <v>420.18429648400001</v>
      </c>
      <c r="AL1172" s="15">
        <v>3094371.1427600002</v>
      </c>
      <c r="AM1172" s="15">
        <v>1424320.76593</v>
      </c>
      <c r="AN1172" s="14"/>
      <c r="AO1172" s="14"/>
      <c r="AP1172" s="19">
        <v>0</v>
      </c>
      <c r="AQ1172" s="19">
        <v>0</v>
      </c>
      <c r="AR1172" s="19">
        <v>30200</v>
      </c>
      <c r="AS1172" s="19">
        <v>66600</v>
      </c>
      <c r="AT1172" s="19">
        <f t="shared" si="247"/>
        <v>96800</v>
      </c>
      <c r="AU1172" s="19">
        <v>0</v>
      </c>
      <c r="AV1172" s="19">
        <v>0</v>
      </c>
      <c r="AW1172" s="19">
        <v>0</v>
      </c>
      <c r="AX1172" s="19">
        <v>0</v>
      </c>
      <c r="AY1172" s="20">
        <f t="shared" si="253"/>
        <v>0</v>
      </c>
      <c r="AZ1172" s="19">
        <f t="shared" si="254"/>
        <v>96800</v>
      </c>
      <c r="BA1172" s="21">
        <v>1.4712000000000001</v>
      </c>
      <c r="BB1172" s="21">
        <v>2.0617000000000001</v>
      </c>
      <c r="BC1172" s="22"/>
      <c r="BD1172" s="19">
        <v>1946</v>
      </c>
      <c r="BE1172" s="19">
        <f t="shared" ref="BE1172:BE1235" si="255">(AZ1172/100)*BA1172</f>
        <v>1424.1216000000002</v>
      </c>
      <c r="BF1172" s="19">
        <f t="shared" ref="BF1172:BF1235" si="256">(AZ1172/100)*BB1172</f>
        <v>1995.7256</v>
      </c>
      <c r="BG1172" s="23">
        <v>3.4819999999999997E-2</v>
      </c>
      <c r="BH1172" s="23">
        <f t="shared" ref="BH1172:BH1235" si="257">BG1172</f>
        <v>3.4819999999999997E-2</v>
      </c>
      <c r="BI1172" s="19">
        <v>0</v>
      </c>
      <c r="BJ1172" s="19">
        <v>0</v>
      </c>
      <c r="BK1172" s="19">
        <f t="shared" si="249"/>
        <v>1424.1216000000002</v>
      </c>
      <c r="BL1172" s="19">
        <f t="shared" si="249"/>
        <v>1995.7256</v>
      </c>
      <c r="BM1172" s="19">
        <v>0</v>
      </c>
      <c r="BN1172" s="19">
        <v>59.108600000000024</v>
      </c>
      <c r="BO1172" s="19">
        <f t="shared" si="251"/>
        <v>59.108600000000024</v>
      </c>
      <c r="BP1172" s="24">
        <f t="shared" si="250"/>
        <v>1424.1216000000002</v>
      </c>
      <c r="BQ1172" s="24">
        <f t="shared" si="250"/>
        <v>1936.617</v>
      </c>
      <c r="BR1172" s="24">
        <f t="shared" ref="BR1172:BR1235" si="258">BQ1172-BP1172</f>
        <v>512.49539999999979</v>
      </c>
    </row>
    <row r="1173" spans="1:70" s="25" customFormat="1" ht="14.25" x14ac:dyDescent="0.2">
      <c r="A1173" s="14">
        <v>1539</v>
      </c>
      <c r="B1173" s="14"/>
      <c r="C1173" s="15"/>
      <c r="D1173" s="16">
        <v>20158</v>
      </c>
      <c r="E1173" s="15" t="s">
        <v>9258</v>
      </c>
      <c r="F1173" s="15" t="s">
        <v>9259</v>
      </c>
      <c r="G1173" s="17" t="s">
        <v>9254</v>
      </c>
      <c r="H1173" s="17" t="s">
        <v>9260</v>
      </c>
      <c r="I1173" s="17" t="s">
        <v>68</v>
      </c>
      <c r="J1173" s="15" t="s">
        <v>9261</v>
      </c>
      <c r="K1173" s="15" t="s">
        <v>9262</v>
      </c>
      <c r="L1173" s="18" t="s">
        <v>9263</v>
      </c>
      <c r="M1173" s="15" t="s">
        <v>7650</v>
      </c>
      <c r="N1173" s="15" t="s">
        <v>7651</v>
      </c>
      <c r="O1173" s="16">
        <v>510</v>
      </c>
      <c r="P1173" s="15" t="s">
        <v>118</v>
      </c>
      <c r="Q1173" s="15">
        <v>30200</v>
      </c>
      <c r="R1173" s="15">
        <v>112700</v>
      </c>
      <c r="S1173" s="15">
        <v>142900</v>
      </c>
      <c r="T1173" s="15">
        <v>0.21</v>
      </c>
      <c r="U1173" s="15" t="s">
        <v>3335</v>
      </c>
      <c r="V1173" s="15" t="s">
        <v>76</v>
      </c>
      <c r="W1173" s="16">
        <v>1</v>
      </c>
      <c r="X1173" s="16">
        <v>1</v>
      </c>
      <c r="Y1173" s="15">
        <v>8704</v>
      </c>
      <c r="Z1173" s="15">
        <v>0.2</v>
      </c>
      <c r="AA1173" s="15" t="s">
        <v>8332</v>
      </c>
      <c r="AB1173" s="15" t="s">
        <v>8333</v>
      </c>
      <c r="AC1173" s="15">
        <v>93400</v>
      </c>
      <c r="AD1173" s="26">
        <v>37487</v>
      </c>
      <c r="AE1173" s="15" t="s">
        <v>183</v>
      </c>
      <c r="AF1173" s="15" t="s">
        <v>9264</v>
      </c>
      <c r="AG1173" s="16">
        <v>1</v>
      </c>
      <c r="AH1173" s="15" t="s">
        <v>9265</v>
      </c>
      <c r="AI1173" s="15" t="s">
        <v>78</v>
      </c>
      <c r="AJ1173" s="15">
        <v>8704.4121093800004</v>
      </c>
      <c r="AK1173" s="15">
        <v>389.14481183300001</v>
      </c>
      <c r="AL1173" s="15">
        <v>3094293.7525399998</v>
      </c>
      <c r="AM1173" s="15">
        <v>1424321.46594</v>
      </c>
      <c r="AN1173" s="14"/>
      <c r="AO1173" s="14"/>
      <c r="AP1173" s="19">
        <v>30200</v>
      </c>
      <c r="AQ1173" s="19">
        <v>106500</v>
      </c>
      <c r="AR1173" s="19">
        <v>0</v>
      </c>
      <c r="AS1173" s="19">
        <v>0</v>
      </c>
      <c r="AT1173" s="19">
        <f t="shared" si="247"/>
        <v>136700</v>
      </c>
      <c r="AU1173" s="19">
        <v>45000</v>
      </c>
      <c r="AV1173" s="19">
        <v>3000</v>
      </c>
      <c r="AW1173" s="19">
        <v>32095</v>
      </c>
      <c r="AX1173" s="19">
        <v>0</v>
      </c>
      <c r="AY1173" s="20">
        <f t="shared" si="253"/>
        <v>80095</v>
      </c>
      <c r="AZ1173" s="19">
        <f t="shared" si="254"/>
        <v>56605</v>
      </c>
      <c r="BA1173" s="21">
        <v>1.4712000000000001</v>
      </c>
      <c r="BB1173" s="21">
        <v>2.0617000000000001</v>
      </c>
      <c r="BC1173" s="22"/>
      <c r="BD1173" s="19">
        <v>1367</v>
      </c>
      <c r="BE1173" s="19">
        <f t="shared" si="255"/>
        <v>832.77275999999995</v>
      </c>
      <c r="BF1173" s="19">
        <f t="shared" si="256"/>
        <v>1167.0252849999999</v>
      </c>
      <c r="BG1173" s="23">
        <v>3.4819999999999997E-2</v>
      </c>
      <c r="BH1173" s="23">
        <f t="shared" si="257"/>
        <v>3.4819999999999997E-2</v>
      </c>
      <c r="BI1173" s="19">
        <v>28.997147503199997</v>
      </c>
      <c r="BJ1173" s="19">
        <v>40.635820423699997</v>
      </c>
      <c r="BK1173" s="19">
        <f t="shared" si="249"/>
        <v>803.77561249679991</v>
      </c>
      <c r="BL1173" s="19">
        <f t="shared" si="249"/>
        <v>1126.3894645763</v>
      </c>
      <c r="BM1173" s="19">
        <v>0</v>
      </c>
      <c r="BN1173" s="19">
        <v>0</v>
      </c>
      <c r="BO1173" s="19">
        <f t="shared" si="251"/>
        <v>0</v>
      </c>
      <c r="BP1173" s="24">
        <f t="shared" si="250"/>
        <v>803.77561249679991</v>
      </c>
      <c r="BQ1173" s="24">
        <f t="shared" si="250"/>
        <v>1126.3894645763</v>
      </c>
      <c r="BR1173" s="24">
        <f t="shared" si="258"/>
        <v>322.61385207950013</v>
      </c>
    </row>
    <row r="1174" spans="1:70" s="25" customFormat="1" ht="14.25" x14ac:dyDescent="0.2">
      <c r="A1174" s="14">
        <v>1540</v>
      </c>
      <c r="B1174" s="14"/>
      <c r="C1174" s="15" t="s">
        <v>9266</v>
      </c>
      <c r="D1174" s="16">
        <v>14792</v>
      </c>
      <c r="E1174" s="15" t="s">
        <v>9267</v>
      </c>
      <c r="F1174" s="15" t="s">
        <v>9266</v>
      </c>
      <c r="G1174" s="17" t="s">
        <v>9268</v>
      </c>
      <c r="H1174" s="17" t="s">
        <v>9269</v>
      </c>
      <c r="I1174" s="17" t="s">
        <v>86</v>
      </c>
      <c r="J1174" s="15" t="s">
        <v>9270</v>
      </c>
      <c r="K1174" s="15" t="s">
        <v>1454</v>
      </c>
      <c r="L1174" s="18" t="s">
        <v>9271</v>
      </c>
      <c r="M1174" s="15" t="s">
        <v>7650</v>
      </c>
      <c r="N1174" s="15" t="s">
        <v>7651</v>
      </c>
      <c r="O1174" s="16">
        <v>510</v>
      </c>
      <c r="P1174" s="15" t="s">
        <v>118</v>
      </c>
      <c r="Q1174" s="15">
        <v>33900</v>
      </c>
      <c r="R1174" s="15">
        <v>65000</v>
      </c>
      <c r="S1174" s="15">
        <v>98900</v>
      </c>
      <c r="T1174" s="15">
        <v>0.25</v>
      </c>
      <c r="U1174" s="15" t="s">
        <v>3335</v>
      </c>
      <c r="V1174" s="15" t="s">
        <v>76</v>
      </c>
      <c r="W1174" s="16">
        <v>1</v>
      </c>
      <c r="X1174" s="16">
        <v>1</v>
      </c>
      <c r="Y1174" s="15">
        <v>8641</v>
      </c>
      <c r="Z1174" s="15">
        <v>0.19800000000000001</v>
      </c>
      <c r="AA1174" s="15" t="s">
        <v>8548</v>
      </c>
      <c r="AB1174" s="15" t="s">
        <v>8549</v>
      </c>
      <c r="AC1174" s="15">
        <v>98500</v>
      </c>
      <c r="AD1174" s="26">
        <v>40133</v>
      </c>
      <c r="AE1174" s="15" t="s">
        <v>243</v>
      </c>
      <c r="AF1174" s="15" t="s">
        <v>9272</v>
      </c>
      <c r="AG1174" s="16">
        <v>1</v>
      </c>
      <c r="AH1174" s="15" t="s">
        <v>9273</v>
      </c>
      <c r="AI1174" s="15" t="s">
        <v>78</v>
      </c>
      <c r="AJ1174" s="15">
        <v>8641.3994140600007</v>
      </c>
      <c r="AK1174" s="15">
        <v>400.41826988700001</v>
      </c>
      <c r="AL1174" s="15">
        <v>3094226.5201900001</v>
      </c>
      <c r="AM1174" s="15">
        <v>1424315.5024600001</v>
      </c>
      <c r="AN1174" s="14"/>
      <c r="AO1174" s="14"/>
      <c r="AP1174" s="19">
        <v>33900</v>
      </c>
      <c r="AQ1174" s="19">
        <v>61500</v>
      </c>
      <c r="AR1174" s="19">
        <v>0</v>
      </c>
      <c r="AS1174" s="19">
        <v>0</v>
      </c>
      <c r="AT1174" s="19">
        <f t="shared" si="247"/>
        <v>95400</v>
      </c>
      <c r="AU1174" s="19">
        <v>45000</v>
      </c>
      <c r="AV1174" s="19">
        <v>0</v>
      </c>
      <c r="AW1174" s="19">
        <v>17640</v>
      </c>
      <c r="AX1174" s="19">
        <v>0</v>
      </c>
      <c r="AY1174" s="20">
        <f t="shared" si="253"/>
        <v>62640</v>
      </c>
      <c r="AZ1174" s="19">
        <f t="shared" si="254"/>
        <v>32760</v>
      </c>
      <c r="BA1174" s="21">
        <v>1.4712000000000001</v>
      </c>
      <c r="BB1174" s="21">
        <v>2.0617000000000001</v>
      </c>
      <c r="BC1174" s="22"/>
      <c r="BD1174" s="19">
        <v>954</v>
      </c>
      <c r="BE1174" s="19">
        <f t="shared" si="255"/>
        <v>481.96512000000007</v>
      </c>
      <c r="BF1174" s="19">
        <f t="shared" si="256"/>
        <v>675.4129200000001</v>
      </c>
      <c r="BG1174" s="23">
        <v>3.4819999999999997E-2</v>
      </c>
      <c r="BH1174" s="23">
        <f t="shared" si="257"/>
        <v>3.4819999999999997E-2</v>
      </c>
      <c r="BI1174" s="19">
        <v>16.782025478400001</v>
      </c>
      <c r="BJ1174" s="19">
        <v>23.5178778744</v>
      </c>
      <c r="BK1174" s="19">
        <f t="shared" si="249"/>
        <v>465.18309452160008</v>
      </c>
      <c r="BL1174" s="19">
        <f t="shared" si="249"/>
        <v>651.89504212560007</v>
      </c>
      <c r="BM1174" s="19">
        <v>0</v>
      </c>
      <c r="BN1174" s="19">
        <v>0</v>
      </c>
      <c r="BO1174" s="19">
        <f t="shared" si="251"/>
        <v>0</v>
      </c>
      <c r="BP1174" s="24">
        <f t="shared" si="250"/>
        <v>465.18309452160008</v>
      </c>
      <c r="BQ1174" s="24">
        <f t="shared" si="250"/>
        <v>651.89504212560007</v>
      </c>
      <c r="BR1174" s="24">
        <f t="shared" si="258"/>
        <v>186.71194760399999</v>
      </c>
    </row>
    <row r="1175" spans="1:70" s="25" customFormat="1" ht="14.25" x14ac:dyDescent="0.2">
      <c r="A1175" s="14">
        <v>1541</v>
      </c>
      <c r="B1175" s="14"/>
      <c r="C1175" s="15"/>
      <c r="D1175" s="16">
        <v>10443</v>
      </c>
      <c r="E1175" s="15" t="s">
        <v>9274</v>
      </c>
      <c r="F1175" s="15" t="s">
        <v>9275</v>
      </c>
      <c r="G1175" s="17" t="s">
        <v>9276</v>
      </c>
      <c r="H1175" s="17" t="s">
        <v>9277</v>
      </c>
      <c r="I1175" s="17" t="s">
        <v>86</v>
      </c>
      <c r="J1175" s="15" t="s">
        <v>9277</v>
      </c>
      <c r="K1175" s="15" t="s">
        <v>3644</v>
      </c>
      <c r="L1175" s="18" t="s">
        <v>9278</v>
      </c>
      <c r="M1175" s="15" t="s">
        <v>7650</v>
      </c>
      <c r="N1175" s="15" t="s">
        <v>7651</v>
      </c>
      <c r="O1175" s="16">
        <v>510</v>
      </c>
      <c r="P1175" s="15" t="s">
        <v>118</v>
      </c>
      <c r="Q1175" s="15">
        <v>36100</v>
      </c>
      <c r="R1175" s="15">
        <v>71800</v>
      </c>
      <c r="S1175" s="15">
        <v>107900</v>
      </c>
      <c r="T1175" s="15">
        <v>0.27</v>
      </c>
      <c r="U1175" s="15" t="s">
        <v>3335</v>
      </c>
      <c r="V1175" s="15" t="s">
        <v>76</v>
      </c>
      <c r="W1175" s="16">
        <v>1</v>
      </c>
      <c r="X1175" s="16">
        <v>0</v>
      </c>
      <c r="Y1175" s="15">
        <v>10932</v>
      </c>
      <c r="Z1175" s="15">
        <v>0.251</v>
      </c>
      <c r="AA1175" s="15" t="s">
        <v>8548</v>
      </c>
      <c r="AB1175" s="15" t="s">
        <v>8549</v>
      </c>
      <c r="AC1175" s="15">
        <v>0</v>
      </c>
      <c r="AD1175" s="15"/>
      <c r="AE1175" s="15" t="s">
        <v>617</v>
      </c>
      <c r="AF1175" s="15" t="s">
        <v>9279</v>
      </c>
      <c r="AG1175" s="16">
        <v>1</v>
      </c>
      <c r="AH1175" s="15" t="s">
        <v>9280</v>
      </c>
      <c r="AI1175" s="15" t="s">
        <v>78</v>
      </c>
      <c r="AJ1175" s="15">
        <v>10932.4052734</v>
      </c>
      <c r="AK1175" s="15">
        <v>444.85886230400001</v>
      </c>
      <c r="AL1175" s="15">
        <v>3094160.04898</v>
      </c>
      <c r="AM1175" s="15">
        <v>1424295.19438</v>
      </c>
      <c r="AN1175" s="14"/>
      <c r="AO1175" s="14"/>
      <c r="AP1175" s="19">
        <v>36100</v>
      </c>
      <c r="AQ1175" s="19">
        <v>68900</v>
      </c>
      <c r="AR1175" s="19">
        <v>0</v>
      </c>
      <c r="AS1175" s="19">
        <v>900</v>
      </c>
      <c r="AT1175" s="19">
        <f t="shared" si="247"/>
        <v>105900</v>
      </c>
      <c r="AU1175" s="19">
        <v>45000</v>
      </c>
      <c r="AV1175" s="19">
        <v>0</v>
      </c>
      <c r="AW1175" s="19">
        <v>21000</v>
      </c>
      <c r="AX1175" s="19">
        <v>0</v>
      </c>
      <c r="AY1175" s="20">
        <f t="shared" si="253"/>
        <v>66000</v>
      </c>
      <c r="AZ1175" s="19">
        <f t="shared" si="254"/>
        <v>39900</v>
      </c>
      <c r="BA1175" s="21">
        <v>1.4712000000000001</v>
      </c>
      <c r="BB1175" s="21">
        <v>2.0617000000000001</v>
      </c>
      <c r="BC1175" s="22"/>
      <c r="BD1175" s="19">
        <v>1077</v>
      </c>
      <c r="BE1175" s="19">
        <f t="shared" si="255"/>
        <v>587.00880000000006</v>
      </c>
      <c r="BF1175" s="19">
        <f t="shared" si="256"/>
        <v>822.61830000000009</v>
      </c>
      <c r="BG1175" s="23">
        <v>3.4819999999999997E-2</v>
      </c>
      <c r="BH1175" s="23">
        <f t="shared" si="257"/>
        <v>3.4819999999999997E-2</v>
      </c>
      <c r="BI1175" s="19">
        <v>19.97860176</v>
      </c>
      <c r="BJ1175" s="19">
        <v>27.997473659999997</v>
      </c>
      <c r="BK1175" s="19">
        <f t="shared" si="249"/>
        <v>567.03019824000012</v>
      </c>
      <c r="BL1175" s="19">
        <f t="shared" si="249"/>
        <v>794.62082634000012</v>
      </c>
      <c r="BM1175" s="19">
        <v>0</v>
      </c>
      <c r="BN1175" s="19">
        <v>0</v>
      </c>
      <c r="BO1175" s="19">
        <f t="shared" si="251"/>
        <v>0</v>
      </c>
      <c r="BP1175" s="24">
        <f t="shared" si="250"/>
        <v>567.03019824000012</v>
      </c>
      <c r="BQ1175" s="24">
        <f t="shared" si="250"/>
        <v>794.62082634000012</v>
      </c>
      <c r="BR1175" s="24">
        <f t="shared" si="258"/>
        <v>227.5906281</v>
      </c>
    </row>
    <row r="1176" spans="1:70" s="25" customFormat="1" ht="14.25" x14ac:dyDescent="0.2">
      <c r="A1176" s="14">
        <v>1542</v>
      </c>
      <c r="B1176" s="14"/>
      <c r="C1176" s="15" t="s">
        <v>176</v>
      </c>
      <c r="D1176" s="16">
        <v>9550</v>
      </c>
      <c r="E1176" s="15" t="s">
        <v>9281</v>
      </c>
      <c r="F1176" s="15" t="s">
        <v>9282</v>
      </c>
      <c r="G1176" s="17" t="s">
        <v>9283</v>
      </c>
      <c r="H1176" s="17" t="s">
        <v>9284</v>
      </c>
      <c r="I1176" s="17" t="s">
        <v>86</v>
      </c>
      <c r="J1176" s="15" t="s">
        <v>9285</v>
      </c>
      <c r="K1176" s="15" t="s">
        <v>86</v>
      </c>
      <c r="L1176" s="18" t="s">
        <v>9286</v>
      </c>
      <c r="M1176" s="15" t="s">
        <v>7650</v>
      </c>
      <c r="N1176" s="15" t="s">
        <v>7651</v>
      </c>
      <c r="O1176" s="16">
        <v>510</v>
      </c>
      <c r="P1176" s="15" t="s">
        <v>118</v>
      </c>
      <c r="Q1176" s="15">
        <v>40200</v>
      </c>
      <c r="R1176" s="15">
        <v>109100</v>
      </c>
      <c r="S1176" s="15">
        <v>149300</v>
      </c>
      <c r="T1176" s="15">
        <v>0.3</v>
      </c>
      <c r="U1176" s="15" t="s">
        <v>3335</v>
      </c>
      <c r="V1176" s="15" t="s">
        <v>76</v>
      </c>
      <c r="W1176" s="16">
        <v>1</v>
      </c>
      <c r="X1176" s="16">
        <v>1</v>
      </c>
      <c r="Y1176" s="15">
        <v>12911</v>
      </c>
      <c r="Z1176" s="15">
        <v>0.29599999999999999</v>
      </c>
      <c r="AA1176" s="15" t="s">
        <v>8548</v>
      </c>
      <c r="AB1176" s="15" t="s">
        <v>8549</v>
      </c>
      <c r="AC1176" s="15">
        <v>119500</v>
      </c>
      <c r="AD1176" s="26">
        <v>41185</v>
      </c>
      <c r="AE1176" s="15" t="s">
        <v>298</v>
      </c>
      <c r="AF1176" s="15" t="s">
        <v>9287</v>
      </c>
      <c r="AG1176" s="16">
        <v>1</v>
      </c>
      <c r="AH1176" s="15" t="s">
        <v>9288</v>
      </c>
      <c r="AI1176" s="15" t="s">
        <v>78</v>
      </c>
      <c r="AJ1176" s="15">
        <v>12910.7573242</v>
      </c>
      <c r="AK1176" s="15">
        <v>471.35749384399998</v>
      </c>
      <c r="AL1176" s="15">
        <v>3094093.0743900002</v>
      </c>
      <c r="AM1176" s="15">
        <v>1424250.9180099999</v>
      </c>
      <c r="AN1176" s="14"/>
      <c r="AO1176" s="14"/>
      <c r="AP1176" s="19">
        <v>40200</v>
      </c>
      <c r="AQ1176" s="19">
        <v>106100</v>
      </c>
      <c r="AR1176" s="19">
        <v>0</v>
      </c>
      <c r="AS1176" s="19">
        <v>0</v>
      </c>
      <c r="AT1176" s="19">
        <f t="shared" si="247"/>
        <v>146300</v>
      </c>
      <c r="AU1176" s="19">
        <v>45000</v>
      </c>
      <c r="AV1176" s="19">
        <v>3000</v>
      </c>
      <c r="AW1176" s="19">
        <v>35455</v>
      </c>
      <c r="AX1176" s="19">
        <v>0</v>
      </c>
      <c r="AY1176" s="20">
        <f t="shared" si="253"/>
        <v>83455</v>
      </c>
      <c r="AZ1176" s="19">
        <f t="shared" si="254"/>
        <v>62845</v>
      </c>
      <c r="BA1176" s="21">
        <v>1.4712000000000001</v>
      </c>
      <c r="BB1176" s="21">
        <v>2.0617000000000001</v>
      </c>
      <c r="BC1176" s="22"/>
      <c r="BD1176" s="19">
        <v>1463</v>
      </c>
      <c r="BE1176" s="19">
        <f t="shared" si="255"/>
        <v>924.57564000000013</v>
      </c>
      <c r="BF1176" s="19">
        <f t="shared" si="256"/>
        <v>1295.6753650000001</v>
      </c>
      <c r="BG1176" s="23">
        <v>3.4819999999999997E-2</v>
      </c>
      <c r="BH1176" s="23">
        <f t="shared" si="257"/>
        <v>3.4819999999999997E-2</v>
      </c>
      <c r="BI1176" s="19">
        <v>32.1937237848</v>
      </c>
      <c r="BJ1176" s="19">
        <v>45.115416209300001</v>
      </c>
      <c r="BK1176" s="19">
        <f t="shared" si="249"/>
        <v>892.38191621520014</v>
      </c>
      <c r="BL1176" s="19">
        <f t="shared" si="249"/>
        <v>1250.5599487907</v>
      </c>
      <c r="BM1176" s="19">
        <v>0</v>
      </c>
      <c r="BN1176" s="19">
        <v>0</v>
      </c>
      <c r="BO1176" s="19">
        <f t="shared" si="251"/>
        <v>0</v>
      </c>
      <c r="BP1176" s="24">
        <f t="shared" si="250"/>
        <v>892.38191621520014</v>
      </c>
      <c r="BQ1176" s="24">
        <f t="shared" si="250"/>
        <v>1250.5599487907</v>
      </c>
      <c r="BR1176" s="24">
        <f t="shared" si="258"/>
        <v>358.17803257549986</v>
      </c>
    </row>
    <row r="1177" spans="1:70" s="25" customFormat="1" ht="14.25" x14ac:dyDescent="0.2">
      <c r="A1177" s="14">
        <v>1543</v>
      </c>
      <c r="B1177" s="14"/>
      <c r="C1177" s="15" t="s">
        <v>9289</v>
      </c>
      <c r="D1177" s="16">
        <v>26282</v>
      </c>
      <c r="E1177" s="15" t="s">
        <v>9290</v>
      </c>
      <c r="F1177" s="15" t="s">
        <v>9289</v>
      </c>
      <c r="G1177" s="17" t="s">
        <v>9291</v>
      </c>
      <c r="H1177" s="17" t="s">
        <v>9292</v>
      </c>
      <c r="I1177" s="17" t="s">
        <v>86</v>
      </c>
      <c r="J1177" s="15" t="s">
        <v>9293</v>
      </c>
      <c r="K1177" s="15" t="s">
        <v>315</v>
      </c>
      <c r="L1177" s="18" t="s">
        <v>9294</v>
      </c>
      <c r="M1177" s="15" t="s">
        <v>7650</v>
      </c>
      <c r="N1177" s="15" t="s">
        <v>7651</v>
      </c>
      <c r="O1177" s="16">
        <v>510</v>
      </c>
      <c r="P1177" s="15" t="s">
        <v>118</v>
      </c>
      <c r="Q1177" s="15">
        <v>31800</v>
      </c>
      <c r="R1177" s="15">
        <v>92400</v>
      </c>
      <c r="S1177" s="15">
        <v>124200</v>
      </c>
      <c r="T1177" s="15">
        <v>0.23</v>
      </c>
      <c r="U1177" s="15" t="s">
        <v>3335</v>
      </c>
      <c r="V1177" s="15" t="s">
        <v>76</v>
      </c>
      <c r="W1177" s="16">
        <v>1</v>
      </c>
      <c r="X1177" s="16">
        <v>0</v>
      </c>
      <c r="Y1177" s="15">
        <v>10382</v>
      </c>
      <c r="Z1177" s="15">
        <v>0.23799999999999999</v>
      </c>
      <c r="AA1177" s="15" t="s">
        <v>8075</v>
      </c>
      <c r="AB1177" s="15" t="s">
        <v>8076</v>
      </c>
      <c r="AC1177" s="15">
        <v>0</v>
      </c>
      <c r="AD1177" s="15"/>
      <c r="AE1177" s="15" t="s">
        <v>243</v>
      </c>
      <c r="AF1177" s="15" t="s">
        <v>9295</v>
      </c>
      <c r="AG1177" s="16">
        <v>1</v>
      </c>
      <c r="AH1177" s="15" t="s">
        <v>9296</v>
      </c>
      <c r="AI1177" s="15" t="s">
        <v>78</v>
      </c>
      <c r="AJ1177" s="15">
        <v>10381.8574219</v>
      </c>
      <c r="AK1177" s="15">
        <v>427.28839071599998</v>
      </c>
      <c r="AL1177" s="15">
        <v>3094026.57944</v>
      </c>
      <c r="AM1177" s="15">
        <v>1424203.8897500001</v>
      </c>
      <c r="AN1177" s="14"/>
      <c r="AO1177" s="14"/>
      <c r="AP1177" s="19">
        <v>31800</v>
      </c>
      <c r="AQ1177" s="19">
        <v>86500</v>
      </c>
      <c r="AR1177" s="19">
        <v>0</v>
      </c>
      <c r="AS1177" s="19">
        <v>900</v>
      </c>
      <c r="AT1177" s="19">
        <f t="shared" si="247"/>
        <v>119200</v>
      </c>
      <c r="AU1177" s="19">
        <v>45000</v>
      </c>
      <c r="AV1177" s="19">
        <v>3000</v>
      </c>
      <c r="AW1177" s="19">
        <v>25655</v>
      </c>
      <c r="AX1177" s="19">
        <v>0</v>
      </c>
      <c r="AY1177" s="20">
        <f t="shared" si="253"/>
        <v>73655</v>
      </c>
      <c r="AZ1177" s="19">
        <f t="shared" si="254"/>
        <v>45545</v>
      </c>
      <c r="BA1177" s="21">
        <v>1.4712000000000001</v>
      </c>
      <c r="BB1177" s="21">
        <v>2.0617000000000001</v>
      </c>
      <c r="BC1177" s="22"/>
      <c r="BD1177" s="19">
        <v>1210</v>
      </c>
      <c r="BE1177" s="19">
        <f t="shared" si="255"/>
        <v>670.05804000000001</v>
      </c>
      <c r="BF1177" s="19">
        <f t="shared" si="256"/>
        <v>939.00126499999999</v>
      </c>
      <c r="BG1177" s="23">
        <v>3.4819999999999997E-2</v>
      </c>
      <c r="BH1177" s="23">
        <f t="shared" si="257"/>
        <v>3.4819999999999997E-2</v>
      </c>
      <c r="BI1177" s="19">
        <v>22.870376296799996</v>
      </c>
      <c r="BJ1177" s="19">
        <v>32.049928501299995</v>
      </c>
      <c r="BK1177" s="19">
        <f t="shared" ref="BK1177:BL1192" si="259">BE1177-BI1177</f>
        <v>647.18766370319997</v>
      </c>
      <c r="BL1177" s="19">
        <f t="shared" si="259"/>
        <v>906.95133649870002</v>
      </c>
      <c r="BM1177" s="19">
        <v>0</v>
      </c>
      <c r="BN1177" s="19">
        <v>0</v>
      </c>
      <c r="BO1177" s="19">
        <f t="shared" si="251"/>
        <v>0</v>
      </c>
      <c r="BP1177" s="24">
        <f t="shared" ref="BP1177:BQ1192" si="260">BK1177-BM1177</f>
        <v>647.18766370319997</v>
      </c>
      <c r="BQ1177" s="24">
        <f t="shared" si="260"/>
        <v>906.95133649870002</v>
      </c>
      <c r="BR1177" s="24">
        <f t="shared" si="258"/>
        <v>259.76367279550004</v>
      </c>
    </row>
    <row r="1178" spans="1:70" s="25" customFormat="1" ht="14.25" x14ac:dyDescent="0.2">
      <c r="A1178" s="14">
        <v>1544</v>
      </c>
      <c r="B1178" s="14"/>
      <c r="C1178" s="15" t="s">
        <v>9297</v>
      </c>
      <c r="D1178" s="16">
        <v>21964</v>
      </c>
      <c r="E1178" s="15" t="s">
        <v>9298</v>
      </c>
      <c r="F1178" s="15" t="s">
        <v>9297</v>
      </c>
      <c r="G1178" s="17" t="s">
        <v>9299</v>
      </c>
      <c r="H1178" s="17" t="s">
        <v>9300</v>
      </c>
      <c r="I1178" s="17" t="s">
        <v>86</v>
      </c>
      <c r="J1178" s="15" t="s">
        <v>9301</v>
      </c>
      <c r="K1178" s="15" t="s">
        <v>9302</v>
      </c>
      <c r="L1178" s="18" t="s">
        <v>9303</v>
      </c>
      <c r="M1178" s="15" t="s">
        <v>7650</v>
      </c>
      <c r="N1178" s="15" t="s">
        <v>7651</v>
      </c>
      <c r="O1178" s="16">
        <v>510</v>
      </c>
      <c r="P1178" s="15" t="s">
        <v>118</v>
      </c>
      <c r="Q1178" s="15">
        <v>43800</v>
      </c>
      <c r="R1178" s="15">
        <v>111800</v>
      </c>
      <c r="S1178" s="15">
        <v>155600</v>
      </c>
      <c r="T1178" s="15">
        <v>0.45</v>
      </c>
      <c r="U1178" s="15" t="s">
        <v>3335</v>
      </c>
      <c r="V1178" s="15" t="s">
        <v>76</v>
      </c>
      <c r="W1178" s="16">
        <v>1</v>
      </c>
      <c r="X1178" s="16">
        <v>1</v>
      </c>
      <c r="Y1178" s="15">
        <v>9623</v>
      </c>
      <c r="Z1178" s="15">
        <v>0.221</v>
      </c>
      <c r="AA1178" s="15" t="s">
        <v>8075</v>
      </c>
      <c r="AB1178" s="15" t="s">
        <v>8076</v>
      </c>
      <c r="AC1178" s="15">
        <v>122000</v>
      </c>
      <c r="AD1178" s="26">
        <v>39947</v>
      </c>
      <c r="AE1178" s="15" t="s">
        <v>119</v>
      </c>
      <c r="AF1178" s="15" t="s">
        <v>119</v>
      </c>
      <c r="AG1178" s="16">
        <v>1</v>
      </c>
      <c r="AH1178" s="15" t="s">
        <v>9304</v>
      </c>
      <c r="AI1178" s="15" t="s">
        <v>78</v>
      </c>
      <c r="AJ1178" s="15">
        <v>9623.20703125</v>
      </c>
      <c r="AK1178" s="15">
        <v>411.55432784099997</v>
      </c>
      <c r="AL1178" s="15">
        <v>3093966.4381800001</v>
      </c>
      <c r="AM1178" s="15">
        <v>1424161.0511700001</v>
      </c>
      <c r="AN1178" s="14"/>
      <c r="AO1178" s="14"/>
      <c r="AP1178" s="19">
        <v>43800</v>
      </c>
      <c r="AQ1178" s="19">
        <v>113100</v>
      </c>
      <c r="AR1178" s="19">
        <v>0</v>
      </c>
      <c r="AS1178" s="19">
        <v>1300</v>
      </c>
      <c r="AT1178" s="19">
        <f t="shared" si="247"/>
        <v>158200</v>
      </c>
      <c r="AU1178" s="19">
        <v>45000</v>
      </c>
      <c r="AV1178" s="19">
        <v>0</v>
      </c>
      <c r="AW1178" s="19">
        <v>39165</v>
      </c>
      <c r="AX1178" s="19">
        <v>0</v>
      </c>
      <c r="AY1178" s="20">
        <f t="shared" si="253"/>
        <v>84165</v>
      </c>
      <c r="AZ1178" s="19">
        <f t="shared" si="254"/>
        <v>74035</v>
      </c>
      <c r="BA1178" s="21">
        <v>1.4712000000000001</v>
      </c>
      <c r="BB1178" s="21">
        <v>2.0617000000000001</v>
      </c>
      <c r="BC1178" s="22"/>
      <c r="BD1178" s="19">
        <v>1608</v>
      </c>
      <c r="BE1178" s="19">
        <f t="shared" si="255"/>
        <v>1089.2029200000002</v>
      </c>
      <c r="BF1178" s="19">
        <f t="shared" si="256"/>
        <v>1526.3795950000001</v>
      </c>
      <c r="BG1178" s="23">
        <v>3.4819999999999997E-2</v>
      </c>
      <c r="BH1178" s="23">
        <f t="shared" si="257"/>
        <v>3.4819999999999997E-2</v>
      </c>
      <c r="BI1178" s="19">
        <v>37.260092282400002</v>
      </c>
      <c r="BJ1178" s="19">
        <v>52.215288375899995</v>
      </c>
      <c r="BK1178" s="19">
        <f t="shared" si="259"/>
        <v>1051.9428277176003</v>
      </c>
      <c r="BL1178" s="19">
        <f t="shared" si="259"/>
        <v>1474.1643066241002</v>
      </c>
      <c r="BM1178" s="19">
        <v>0</v>
      </c>
      <c r="BN1178" s="19">
        <v>0</v>
      </c>
      <c r="BO1178" s="19">
        <f t="shared" si="251"/>
        <v>0</v>
      </c>
      <c r="BP1178" s="24">
        <f t="shared" si="260"/>
        <v>1051.9428277176003</v>
      </c>
      <c r="BQ1178" s="24">
        <f t="shared" si="260"/>
        <v>1474.1643066241002</v>
      </c>
      <c r="BR1178" s="24">
        <f t="shared" si="258"/>
        <v>422.2214789064999</v>
      </c>
    </row>
    <row r="1179" spans="1:70" s="25" customFormat="1" ht="14.25" x14ac:dyDescent="0.2">
      <c r="A1179" s="14">
        <v>1545</v>
      </c>
      <c r="B1179" s="14"/>
      <c r="C1179" s="15" t="s">
        <v>907</v>
      </c>
      <c r="D1179" s="16">
        <v>7975</v>
      </c>
      <c r="E1179" s="15" t="s">
        <v>9305</v>
      </c>
      <c r="F1179" s="15" t="s">
        <v>9306</v>
      </c>
      <c r="G1179" s="17" t="s">
        <v>9307</v>
      </c>
      <c r="H1179" s="17" t="s">
        <v>9308</v>
      </c>
      <c r="I1179" s="17" t="s">
        <v>86</v>
      </c>
      <c r="J1179" s="15" t="s">
        <v>9309</v>
      </c>
      <c r="K1179" s="15" t="s">
        <v>585</v>
      </c>
      <c r="L1179" s="18" t="s">
        <v>9303</v>
      </c>
      <c r="M1179" s="15" t="s">
        <v>7650</v>
      </c>
      <c r="N1179" s="15" t="s">
        <v>7651</v>
      </c>
      <c r="O1179" s="16">
        <v>510</v>
      </c>
      <c r="P1179" s="15" t="s">
        <v>118</v>
      </c>
      <c r="Q1179" s="15">
        <v>43800</v>
      </c>
      <c r="R1179" s="15">
        <v>111800</v>
      </c>
      <c r="S1179" s="15">
        <v>155600</v>
      </c>
      <c r="T1179" s="15">
        <v>0.45</v>
      </c>
      <c r="U1179" s="15" t="s">
        <v>3335</v>
      </c>
      <c r="V1179" s="15" t="s">
        <v>76</v>
      </c>
      <c r="W1179" s="16">
        <v>1</v>
      </c>
      <c r="X1179" s="16">
        <v>1</v>
      </c>
      <c r="Y1179" s="15">
        <v>10308</v>
      </c>
      <c r="Z1179" s="15">
        <v>0.23699999999999999</v>
      </c>
      <c r="AA1179" s="15" t="s">
        <v>8075</v>
      </c>
      <c r="AB1179" s="15" t="s">
        <v>8076</v>
      </c>
      <c r="AC1179" s="15">
        <v>122000</v>
      </c>
      <c r="AD1179" s="26">
        <v>39947</v>
      </c>
      <c r="AE1179" s="15" t="s">
        <v>119</v>
      </c>
      <c r="AF1179" s="15" t="s">
        <v>119</v>
      </c>
      <c r="AG1179" s="16">
        <v>1</v>
      </c>
      <c r="AH1179" s="15" t="s">
        <v>9304</v>
      </c>
      <c r="AI1179" s="15" t="s">
        <v>78</v>
      </c>
      <c r="AJ1179" s="15">
        <v>10308.1494141</v>
      </c>
      <c r="AK1179" s="15">
        <v>421.75220349799997</v>
      </c>
      <c r="AL1179" s="15">
        <v>3093907.1573100002</v>
      </c>
      <c r="AM1179" s="15">
        <v>1424115.71988</v>
      </c>
      <c r="AN1179" s="14"/>
      <c r="AO1179" s="14"/>
      <c r="AP1179" s="19">
        <v>43800</v>
      </c>
      <c r="AQ1179" s="19">
        <v>113100</v>
      </c>
      <c r="AR1179" s="19">
        <v>0</v>
      </c>
      <c r="AS1179" s="19">
        <v>1300</v>
      </c>
      <c r="AT1179" s="19">
        <f t="shared" si="247"/>
        <v>158200</v>
      </c>
      <c r="AU1179" s="19">
        <v>45000</v>
      </c>
      <c r="AV1179" s="19">
        <v>0</v>
      </c>
      <c r="AW1179" s="19">
        <v>39165</v>
      </c>
      <c r="AX1179" s="19">
        <v>0</v>
      </c>
      <c r="AY1179" s="20">
        <f t="shared" si="253"/>
        <v>84165</v>
      </c>
      <c r="AZ1179" s="19">
        <f t="shared" si="254"/>
        <v>74035</v>
      </c>
      <c r="BA1179" s="21">
        <v>1.4712000000000001</v>
      </c>
      <c r="BB1179" s="21">
        <v>2.0617000000000001</v>
      </c>
      <c r="BC1179" s="22"/>
      <c r="BD1179" s="19">
        <v>1608</v>
      </c>
      <c r="BE1179" s="19">
        <f t="shared" si="255"/>
        <v>1089.2029200000002</v>
      </c>
      <c r="BF1179" s="19">
        <f t="shared" si="256"/>
        <v>1526.3795950000001</v>
      </c>
      <c r="BG1179" s="23">
        <v>3.4819999999999997E-2</v>
      </c>
      <c r="BH1179" s="23">
        <f t="shared" si="257"/>
        <v>3.4819999999999997E-2</v>
      </c>
      <c r="BI1179" s="19">
        <v>37.260092282400002</v>
      </c>
      <c r="BJ1179" s="19">
        <v>52.215288375899995</v>
      </c>
      <c r="BK1179" s="19">
        <f t="shared" si="259"/>
        <v>1051.9428277176003</v>
      </c>
      <c r="BL1179" s="19">
        <f t="shared" si="259"/>
        <v>1474.1643066241002</v>
      </c>
      <c r="BM1179" s="19">
        <v>0</v>
      </c>
      <c r="BN1179" s="19">
        <v>0</v>
      </c>
      <c r="BO1179" s="19">
        <f t="shared" si="251"/>
        <v>0</v>
      </c>
      <c r="BP1179" s="24">
        <f t="shared" si="260"/>
        <v>1051.9428277176003</v>
      </c>
      <c r="BQ1179" s="24">
        <f t="shared" si="260"/>
        <v>1474.1643066241002</v>
      </c>
      <c r="BR1179" s="24">
        <f t="shared" si="258"/>
        <v>422.2214789064999</v>
      </c>
    </row>
    <row r="1180" spans="1:70" s="25" customFormat="1" ht="14.25" x14ac:dyDescent="0.2">
      <c r="A1180" s="14">
        <v>1546</v>
      </c>
      <c r="B1180" s="14"/>
      <c r="C1180" s="15" t="s">
        <v>9310</v>
      </c>
      <c r="D1180" s="16">
        <v>8497</v>
      </c>
      <c r="E1180" s="15" t="s">
        <v>9311</v>
      </c>
      <c r="F1180" s="15" t="s">
        <v>9310</v>
      </c>
      <c r="G1180" s="17" t="s">
        <v>9312</v>
      </c>
      <c r="H1180" s="17" t="s">
        <v>9313</v>
      </c>
      <c r="I1180" s="17" t="s">
        <v>86</v>
      </c>
      <c r="J1180" s="15" t="s">
        <v>9314</v>
      </c>
      <c r="K1180" s="15" t="s">
        <v>9315</v>
      </c>
      <c r="L1180" s="18" t="s">
        <v>9316</v>
      </c>
      <c r="M1180" s="15" t="s">
        <v>7650</v>
      </c>
      <c r="N1180" s="15" t="s">
        <v>7651</v>
      </c>
      <c r="O1180" s="16">
        <v>510</v>
      </c>
      <c r="P1180" s="15" t="s">
        <v>118</v>
      </c>
      <c r="Q1180" s="15">
        <v>33700</v>
      </c>
      <c r="R1180" s="15">
        <v>92900</v>
      </c>
      <c r="S1180" s="15">
        <v>126600</v>
      </c>
      <c r="T1180" s="15">
        <v>0.26</v>
      </c>
      <c r="U1180" s="15" t="s">
        <v>3335</v>
      </c>
      <c r="V1180" s="15" t="s">
        <v>76</v>
      </c>
      <c r="W1180" s="16">
        <v>1</v>
      </c>
      <c r="X1180" s="16">
        <v>0</v>
      </c>
      <c r="Y1180" s="15">
        <v>10973</v>
      </c>
      <c r="Z1180" s="15">
        <v>0.252</v>
      </c>
      <c r="AA1180" s="15" t="s">
        <v>7652</v>
      </c>
      <c r="AB1180" s="15" t="s">
        <v>7653</v>
      </c>
      <c r="AC1180" s="15">
        <v>0</v>
      </c>
      <c r="AD1180" s="15"/>
      <c r="AE1180" s="15" t="s">
        <v>78</v>
      </c>
      <c r="AF1180" s="15" t="s">
        <v>78</v>
      </c>
      <c r="AG1180" s="16">
        <v>1</v>
      </c>
      <c r="AH1180" s="15" t="s">
        <v>9317</v>
      </c>
      <c r="AI1180" s="15" t="s">
        <v>78</v>
      </c>
      <c r="AJ1180" s="15">
        <v>10973.050293</v>
      </c>
      <c r="AK1180" s="15">
        <v>456.23593544599998</v>
      </c>
      <c r="AL1180" s="15">
        <v>3093852.4441</v>
      </c>
      <c r="AM1180" s="15">
        <v>1424062.27039</v>
      </c>
      <c r="AN1180" s="14"/>
      <c r="AO1180" s="14"/>
      <c r="AP1180" s="19">
        <v>33700</v>
      </c>
      <c r="AQ1180" s="19">
        <v>94600</v>
      </c>
      <c r="AR1180" s="19">
        <v>0</v>
      </c>
      <c r="AS1180" s="19">
        <v>500</v>
      </c>
      <c r="AT1180" s="19">
        <f t="shared" si="247"/>
        <v>128800</v>
      </c>
      <c r="AU1180" s="19">
        <v>45000</v>
      </c>
      <c r="AV1180" s="19">
        <v>0</v>
      </c>
      <c r="AW1180" s="19">
        <v>29155</v>
      </c>
      <c r="AX1180" s="19">
        <v>12480</v>
      </c>
      <c r="AY1180" s="20">
        <f t="shared" si="253"/>
        <v>86635</v>
      </c>
      <c r="AZ1180" s="19">
        <f t="shared" si="254"/>
        <v>42165</v>
      </c>
      <c r="BA1180" s="21">
        <v>1.4712000000000001</v>
      </c>
      <c r="BB1180" s="21">
        <v>2.0617000000000001</v>
      </c>
      <c r="BC1180" s="22"/>
      <c r="BD1180" s="19">
        <v>1298</v>
      </c>
      <c r="BE1180" s="19">
        <f t="shared" si="255"/>
        <v>620.33147999999994</v>
      </c>
      <c r="BF1180" s="19">
        <f t="shared" si="256"/>
        <v>869.31580499999995</v>
      </c>
      <c r="BG1180" s="23">
        <v>3.4819999999999997E-2</v>
      </c>
      <c r="BH1180" s="23">
        <f t="shared" si="257"/>
        <v>3.4819999999999997E-2</v>
      </c>
      <c r="BI1180" s="19">
        <v>21.343806213599997</v>
      </c>
      <c r="BJ1180" s="19">
        <v>29.910634360099998</v>
      </c>
      <c r="BK1180" s="19">
        <f t="shared" si="259"/>
        <v>598.98767378639991</v>
      </c>
      <c r="BL1180" s="19">
        <f t="shared" si="259"/>
        <v>839.40517063990001</v>
      </c>
      <c r="BM1180" s="19">
        <v>0</v>
      </c>
      <c r="BN1180" s="19">
        <v>0</v>
      </c>
      <c r="BO1180" s="19">
        <f t="shared" si="251"/>
        <v>0</v>
      </c>
      <c r="BP1180" s="24">
        <f t="shared" si="260"/>
        <v>598.98767378639991</v>
      </c>
      <c r="BQ1180" s="24">
        <f t="shared" si="260"/>
        <v>839.40517063990001</v>
      </c>
      <c r="BR1180" s="24">
        <f t="shared" si="258"/>
        <v>240.4174968535001</v>
      </c>
    </row>
    <row r="1181" spans="1:70" s="25" customFormat="1" ht="14.25" x14ac:dyDescent="0.2">
      <c r="A1181" s="14">
        <v>1547</v>
      </c>
      <c r="B1181" s="14"/>
      <c r="C1181" s="15"/>
      <c r="D1181" s="16">
        <v>14568</v>
      </c>
      <c r="E1181" s="15" t="s">
        <v>9318</v>
      </c>
      <c r="F1181" s="15" t="s">
        <v>9319</v>
      </c>
      <c r="G1181" s="17" t="s">
        <v>9320</v>
      </c>
      <c r="H1181" s="17" t="s">
        <v>9321</v>
      </c>
      <c r="I1181" s="17" t="s">
        <v>88</v>
      </c>
      <c r="J1181" s="15" t="s">
        <v>9322</v>
      </c>
      <c r="K1181" s="15" t="s">
        <v>9323</v>
      </c>
      <c r="L1181" s="18" t="s">
        <v>9324</v>
      </c>
      <c r="M1181" s="15" t="s">
        <v>7650</v>
      </c>
      <c r="N1181" s="15" t="s">
        <v>7651</v>
      </c>
      <c r="O1181" s="16">
        <v>510</v>
      </c>
      <c r="P1181" s="15" t="s">
        <v>118</v>
      </c>
      <c r="Q1181" s="15">
        <v>38700</v>
      </c>
      <c r="R1181" s="15">
        <v>101700</v>
      </c>
      <c r="S1181" s="15">
        <v>140400</v>
      </c>
      <c r="T1181" s="15">
        <v>0.36</v>
      </c>
      <c r="U1181" s="15" t="s">
        <v>3335</v>
      </c>
      <c r="V1181" s="15" t="s">
        <v>76</v>
      </c>
      <c r="W1181" s="16">
        <v>1</v>
      </c>
      <c r="X1181" s="16">
        <v>0</v>
      </c>
      <c r="Y1181" s="15">
        <v>17655</v>
      </c>
      <c r="Z1181" s="15">
        <v>0.40500000000000003</v>
      </c>
      <c r="AA1181" s="15" t="s">
        <v>9325</v>
      </c>
      <c r="AB1181" s="15" t="s">
        <v>7653</v>
      </c>
      <c r="AC1181" s="15">
        <v>0</v>
      </c>
      <c r="AD1181" s="15"/>
      <c r="AE1181" s="15" t="s">
        <v>78</v>
      </c>
      <c r="AF1181" s="15" t="s">
        <v>78</v>
      </c>
      <c r="AG1181" s="16">
        <v>1</v>
      </c>
      <c r="AH1181" s="15" t="s">
        <v>9326</v>
      </c>
      <c r="AI1181" s="15" t="s">
        <v>78</v>
      </c>
      <c r="AJ1181" s="15">
        <v>17654.5263672</v>
      </c>
      <c r="AK1181" s="15">
        <v>619.20192781100002</v>
      </c>
      <c r="AL1181" s="15">
        <v>3093815.1732899998</v>
      </c>
      <c r="AM1181" s="15">
        <v>1423990.6416799999</v>
      </c>
      <c r="AN1181" s="14"/>
      <c r="AO1181" s="14"/>
      <c r="AP1181" s="19">
        <v>38700</v>
      </c>
      <c r="AQ1181" s="19">
        <v>98000</v>
      </c>
      <c r="AR1181" s="19">
        <v>0</v>
      </c>
      <c r="AS1181" s="19">
        <v>900</v>
      </c>
      <c r="AT1181" s="19">
        <f t="shared" si="247"/>
        <v>137600</v>
      </c>
      <c r="AU1181" s="19">
        <v>45000</v>
      </c>
      <c r="AV1181" s="19">
        <v>0</v>
      </c>
      <c r="AW1181" s="19">
        <v>32095</v>
      </c>
      <c r="AX1181" s="19">
        <v>0</v>
      </c>
      <c r="AY1181" s="20">
        <f t="shared" si="253"/>
        <v>77095</v>
      </c>
      <c r="AZ1181" s="19">
        <f t="shared" si="254"/>
        <v>60505</v>
      </c>
      <c r="BA1181" s="21">
        <v>1.4712000000000001</v>
      </c>
      <c r="BB1181" s="21">
        <v>2.0617000000000001</v>
      </c>
      <c r="BC1181" s="22"/>
      <c r="BD1181" s="19">
        <v>1394</v>
      </c>
      <c r="BE1181" s="19">
        <f t="shared" si="255"/>
        <v>890.14955999999995</v>
      </c>
      <c r="BF1181" s="19">
        <f t="shared" si="256"/>
        <v>1247.431585</v>
      </c>
      <c r="BG1181" s="23">
        <v>3.4819999999999997E-2</v>
      </c>
      <c r="BH1181" s="23">
        <f t="shared" si="257"/>
        <v>3.4819999999999997E-2</v>
      </c>
      <c r="BI1181" s="19">
        <v>30.533963023199995</v>
      </c>
      <c r="BJ1181" s="19">
        <v>42.789472243699997</v>
      </c>
      <c r="BK1181" s="19">
        <f t="shared" si="259"/>
        <v>859.61559697679991</v>
      </c>
      <c r="BL1181" s="19">
        <f t="shared" si="259"/>
        <v>1204.6421127563001</v>
      </c>
      <c r="BM1181" s="19">
        <v>0</v>
      </c>
      <c r="BN1181" s="19">
        <v>0</v>
      </c>
      <c r="BO1181" s="19">
        <f t="shared" si="251"/>
        <v>0</v>
      </c>
      <c r="BP1181" s="24">
        <f t="shared" si="260"/>
        <v>859.61559697679991</v>
      </c>
      <c r="BQ1181" s="24">
        <f t="shared" si="260"/>
        <v>1204.6421127563001</v>
      </c>
      <c r="BR1181" s="24">
        <f t="shared" si="258"/>
        <v>345.02651577950019</v>
      </c>
    </row>
    <row r="1182" spans="1:70" s="25" customFormat="1" ht="14.25" x14ac:dyDescent="0.2">
      <c r="A1182" s="14">
        <v>1549</v>
      </c>
      <c r="B1182" s="14"/>
      <c r="C1182" s="15"/>
      <c r="D1182" s="16">
        <v>8416</v>
      </c>
      <c r="E1182" s="15" t="s">
        <v>9327</v>
      </c>
      <c r="F1182" s="15" t="s">
        <v>9328</v>
      </c>
      <c r="G1182" s="17" t="s">
        <v>9329</v>
      </c>
      <c r="H1182" s="17" t="s">
        <v>9330</v>
      </c>
      <c r="I1182" s="17" t="s">
        <v>86</v>
      </c>
      <c r="J1182" s="15" t="s">
        <v>9331</v>
      </c>
      <c r="K1182" s="15" t="s">
        <v>9332</v>
      </c>
      <c r="L1182" s="18" t="s">
        <v>9333</v>
      </c>
      <c r="M1182" s="15" t="s">
        <v>7650</v>
      </c>
      <c r="N1182" s="15" t="s">
        <v>7651</v>
      </c>
      <c r="O1182" s="16">
        <v>510</v>
      </c>
      <c r="P1182" s="15" t="s">
        <v>118</v>
      </c>
      <c r="Q1182" s="15">
        <v>33600</v>
      </c>
      <c r="R1182" s="15">
        <v>81300</v>
      </c>
      <c r="S1182" s="15">
        <v>114900</v>
      </c>
      <c r="T1182" s="15">
        <v>0.23</v>
      </c>
      <c r="U1182" s="15" t="s">
        <v>3335</v>
      </c>
      <c r="V1182" s="15" t="s">
        <v>76</v>
      </c>
      <c r="W1182" s="16">
        <v>1</v>
      </c>
      <c r="X1182" s="16">
        <v>0</v>
      </c>
      <c r="Y1182" s="15">
        <v>10634</v>
      </c>
      <c r="Z1182" s="15">
        <v>0.24399999999999999</v>
      </c>
      <c r="AA1182" s="15" t="s">
        <v>7652</v>
      </c>
      <c r="AB1182" s="15" t="s">
        <v>7653</v>
      </c>
      <c r="AC1182" s="15">
        <v>0</v>
      </c>
      <c r="AD1182" s="15"/>
      <c r="AE1182" s="15" t="s">
        <v>78</v>
      </c>
      <c r="AF1182" s="15" t="s">
        <v>78</v>
      </c>
      <c r="AG1182" s="16">
        <v>1</v>
      </c>
      <c r="AH1182" s="15" t="s">
        <v>9334</v>
      </c>
      <c r="AI1182" s="15" t="s">
        <v>78</v>
      </c>
      <c r="AJ1182" s="15">
        <v>10633.5244141</v>
      </c>
      <c r="AK1182" s="15">
        <v>422.85332945099998</v>
      </c>
      <c r="AL1182" s="15">
        <v>3093620.0133699998</v>
      </c>
      <c r="AM1182" s="15">
        <v>1423951.0104400001</v>
      </c>
      <c r="AN1182" s="14"/>
      <c r="AO1182" s="14"/>
      <c r="AP1182" s="19">
        <v>33600</v>
      </c>
      <c r="AQ1182" s="19">
        <v>82200</v>
      </c>
      <c r="AR1182" s="19">
        <v>0</v>
      </c>
      <c r="AS1182" s="19">
        <v>1000</v>
      </c>
      <c r="AT1182" s="19">
        <f t="shared" si="247"/>
        <v>116800</v>
      </c>
      <c r="AU1182" s="19">
        <v>45000</v>
      </c>
      <c r="AV1182" s="19">
        <v>3000</v>
      </c>
      <c r="AW1182" s="19">
        <v>24780</v>
      </c>
      <c r="AX1182" s="19">
        <v>0</v>
      </c>
      <c r="AY1182" s="20">
        <f t="shared" si="253"/>
        <v>72780</v>
      </c>
      <c r="AZ1182" s="19">
        <f t="shared" si="254"/>
        <v>44020</v>
      </c>
      <c r="BA1182" s="21">
        <v>1.4712000000000001</v>
      </c>
      <c r="BB1182" s="21">
        <v>2.0617000000000001</v>
      </c>
      <c r="BC1182" s="22"/>
      <c r="BD1182" s="19">
        <v>1188</v>
      </c>
      <c r="BE1182" s="19">
        <f t="shared" si="255"/>
        <v>647.62224000000003</v>
      </c>
      <c r="BF1182" s="19">
        <f t="shared" si="256"/>
        <v>907.56034</v>
      </c>
      <c r="BG1182" s="23">
        <v>3.4819999999999997E-2</v>
      </c>
      <c r="BH1182" s="23">
        <f t="shared" si="257"/>
        <v>3.4819999999999997E-2</v>
      </c>
      <c r="BI1182" s="19">
        <v>22.0379345568</v>
      </c>
      <c r="BJ1182" s="19">
        <v>30.883367098799997</v>
      </c>
      <c r="BK1182" s="19">
        <f t="shared" si="259"/>
        <v>625.58430544320004</v>
      </c>
      <c r="BL1182" s="19">
        <f t="shared" si="259"/>
        <v>876.67697290119997</v>
      </c>
      <c r="BM1182" s="19">
        <v>0</v>
      </c>
      <c r="BN1182" s="19">
        <v>0</v>
      </c>
      <c r="BO1182" s="19">
        <f t="shared" si="251"/>
        <v>0</v>
      </c>
      <c r="BP1182" s="24">
        <f t="shared" si="260"/>
        <v>625.58430544320004</v>
      </c>
      <c r="BQ1182" s="24">
        <f t="shared" si="260"/>
        <v>876.67697290119997</v>
      </c>
      <c r="BR1182" s="24">
        <f t="shared" si="258"/>
        <v>251.09266745799994</v>
      </c>
    </row>
    <row r="1183" spans="1:70" s="25" customFormat="1" ht="14.25" x14ac:dyDescent="0.2">
      <c r="A1183" s="14">
        <v>1550</v>
      </c>
      <c r="B1183" s="14"/>
      <c r="C1183" s="15" t="s">
        <v>9335</v>
      </c>
      <c r="D1183" s="16">
        <v>1178</v>
      </c>
      <c r="E1183" s="15" t="s">
        <v>9336</v>
      </c>
      <c r="F1183" s="15" t="s">
        <v>9335</v>
      </c>
      <c r="G1183" s="17" t="s">
        <v>9337</v>
      </c>
      <c r="H1183" s="17" t="s">
        <v>9338</v>
      </c>
      <c r="I1183" s="17" t="s">
        <v>86</v>
      </c>
      <c r="J1183" s="15" t="s">
        <v>9339</v>
      </c>
      <c r="K1183" s="15" t="s">
        <v>1160</v>
      </c>
      <c r="L1183" s="18" t="s">
        <v>9340</v>
      </c>
      <c r="M1183" s="15" t="s">
        <v>7650</v>
      </c>
      <c r="N1183" s="15" t="s">
        <v>7651</v>
      </c>
      <c r="O1183" s="16">
        <v>510</v>
      </c>
      <c r="P1183" s="15" t="s">
        <v>118</v>
      </c>
      <c r="Q1183" s="15">
        <v>29500</v>
      </c>
      <c r="R1183" s="15">
        <v>105000</v>
      </c>
      <c r="S1183" s="15">
        <v>134500</v>
      </c>
      <c r="T1183" s="15">
        <v>0.2</v>
      </c>
      <c r="U1183" s="15" t="s">
        <v>3335</v>
      </c>
      <c r="V1183" s="15" t="s">
        <v>76</v>
      </c>
      <c r="W1183" s="16">
        <v>1</v>
      </c>
      <c r="X1183" s="16">
        <v>1</v>
      </c>
      <c r="Y1183" s="15">
        <v>8828</v>
      </c>
      <c r="Z1183" s="15">
        <v>0.20300000000000001</v>
      </c>
      <c r="AA1183" s="15" t="s">
        <v>7652</v>
      </c>
      <c r="AB1183" s="15" t="s">
        <v>7653</v>
      </c>
      <c r="AC1183" s="15">
        <v>105000</v>
      </c>
      <c r="AD1183" s="26">
        <v>37833</v>
      </c>
      <c r="AE1183" s="15" t="s">
        <v>147</v>
      </c>
      <c r="AF1183" s="15" t="s">
        <v>9341</v>
      </c>
      <c r="AG1183" s="16">
        <v>1</v>
      </c>
      <c r="AH1183" s="15" t="s">
        <v>9342</v>
      </c>
      <c r="AI1183" s="15" t="s">
        <v>78</v>
      </c>
      <c r="AJ1183" s="15">
        <v>8828.3212890600007</v>
      </c>
      <c r="AK1183" s="15">
        <v>383.55183381900002</v>
      </c>
      <c r="AL1183" s="15">
        <v>3093533.7644000002</v>
      </c>
      <c r="AM1183" s="15">
        <v>1423952.9141200001</v>
      </c>
      <c r="AN1183" s="14"/>
      <c r="AO1183" s="14"/>
      <c r="AP1183" s="19">
        <v>29500</v>
      </c>
      <c r="AQ1183" s="19">
        <v>99300</v>
      </c>
      <c r="AR1183" s="19">
        <v>0</v>
      </c>
      <c r="AS1183" s="19">
        <v>0</v>
      </c>
      <c r="AT1183" s="19">
        <f t="shared" si="247"/>
        <v>128800</v>
      </c>
      <c r="AU1183" s="19">
        <v>45000</v>
      </c>
      <c r="AV1183" s="19">
        <v>3000</v>
      </c>
      <c r="AW1183" s="19">
        <v>29330</v>
      </c>
      <c r="AX1183" s="19">
        <v>0</v>
      </c>
      <c r="AY1183" s="20">
        <f t="shared" si="253"/>
        <v>77330</v>
      </c>
      <c r="AZ1183" s="19">
        <f t="shared" si="254"/>
        <v>51470</v>
      </c>
      <c r="BA1183" s="21">
        <v>1.4712000000000001</v>
      </c>
      <c r="BB1183" s="21">
        <v>2.0617000000000001</v>
      </c>
      <c r="BC1183" s="22"/>
      <c r="BD1183" s="19">
        <v>1288</v>
      </c>
      <c r="BE1183" s="19">
        <f t="shared" si="255"/>
        <v>757.22664000000009</v>
      </c>
      <c r="BF1183" s="19">
        <f t="shared" si="256"/>
        <v>1061.1569900000002</v>
      </c>
      <c r="BG1183" s="23">
        <v>3.4819999999999997E-2</v>
      </c>
      <c r="BH1183" s="23">
        <f t="shared" si="257"/>
        <v>3.4819999999999997E-2</v>
      </c>
      <c r="BI1183" s="19">
        <v>26.366631604800002</v>
      </c>
      <c r="BJ1183" s="19">
        <v>36.949486391800001</v>
      </c>
      <c r="BK1183" s="19">
        <f t="shared" si="259"/>
        <v>730.86000839520011</v>
      </c>
      <c r="BL1183" s="19">
        <f t="shared" si="259"/>
        <v>1024.2075036082001</v>
      </c>
      <c r="BM1183" s="19">
        <v>0</v>
      </c>
      <c r="BN1183" s="19">
        <v>0</v>
      </c>
      <c r="BO1183" s="19">
        <f t="shared" si="251"/>
        <v>0</v>
      </c>
      <c r="BP1183" s="24">
        <f t="shared" si="260"/>
        <v>730.86000839520011</v>
      </c>
      <c r="BQ1183" s="24">
        <f t="shared" si="260"/>
        <v>1024.2075036082001</v>
      </c>
      <c r="BR1183" s="24">
        <f t="shared" si="258"/>
        <v>293.347495213</v>
      </c>
    </row>
    <row r="1184" spans="1:70" s="25" customFormat="1" ht="14.25" x14ac:dyDescent="0.2">
      <c r="A1184" s="14">
        <v>1551</v>
      </c>
      <c r="B1184" s="14"/>
      <c r="C1184" s="15" t="s">
        <v>150</v>
      </c>
      <c r="D1184" s="16">
        <v>35582</v>
      </c>
      <c r="E1184" s="15" t="s">
        <v>9343</v>
      </c>
      <c r="F1184" s="15" t="s">
        <v>9344</v>
      </c>
      <c r="G1184" s="17" t="s">
        <v>9345</v>
      </c>
      <c r="H1184" s="17" t="s">
        <v>9346</v>
      </c>
      <c r="I1184" s="17" t="s">
        <v>86</v>
      </c>
      <c r="J1184" s="15" t="s">
        <v>9347</v>
      </c>
      <c r="K1184" s="15" t="s">
        <v>88</v>
      </c>
      <c r="L1184" s="18" t="s">
        <v>9348</v>
      </c>
      <c r="M1184" s="15" t="s">
        <v>7650</v>
      </c>
      <c r="N1184" s="15" t="s">
        <v>7651</v>
      </c>
      <c r="O1184" s="16">
        <v>510</v>
      </c>
      <c r="P1184" s="15" t="s">
        <v>118</v>
      </c>
      <c r="Q1184" s="15">
        <v>28800</v>
      </c>
      <c r="R1184" s="15">
        <v>60900</v>
      </c>
      <c r="S1184" s="15">
        <v>89700</v>
      </c>
      <c r="T1184" s="15">
        <v>0.2</v>
      </c>
      <c r="U1184" s="15" t="s">
        <v>3335</v>
      </c>
      <c r="V1184" s="15" t="s">
        <v>76</v>
      </c>
      <c r="W1184" s="16">
        <v>1</v>
      </c>
      <c r="X1184" s="16">
        <v>1</v>
      </c>
      <c r="Y1184" s="15">
        <v>8601</v>
      </c>
      <c r="Z1184" s="15">
        <v>0.19700000000000001</v>
      </c>
      <c r="AA1184" s="15" t="s">
        <v>7652</v>
      </c>
      <c r="AB1184" s="15" t="s">
        <v>7653</v>
      </c>
      <c r="AC1184" s="15">
        <v>85950</v>
      </c>
      <c r="AD1184" s="26">
        <v>38198</v>
      </c>
      <c r="AE1184" s="15" t="s">
        <v>119</v>
      </c>
      <c r="AF1184" s="15" t="s">
        <v>119</v>
      </c>
      <c r="AG1184" s="16">
        <v>1</v>
      </c>
      <c r="AH1184" s="15" t="s">
        <v>9349</v>
      </c>
      <c r="AI1184" s="15" t="s">
        <v>78</v>
      </c>
      <c r="AJ1184" s="15">
        <v>8601.2919921899993</v>
      </c>
      <c r="AK1184" s="15">
        <v>382.83014326400001</v>
      </c>
      <c r="AL1184" s="15">
        <v>3093459.3592300001</v>
      </c>
      <c r="AM1184" s="15">
        <v>1423955.8300699999</v>
      </c>
      <c r="AN1184" s="14"/>
      <c r="AO1184" s="14"/>
      <c r="AP1184" s="19">
        <v>28800</v>
      </c>
      <c r="AQ1184" s="19">
        <v>57500</v>
      </c>
      <c r="AR1184" s="19">
        <v>0</v>
      </c>
      <c r="AS1184" s="19">
        <v>0</v>
      </c>
      <c r="AT1184" s="19">
        <f t="shared" si="247"/>
        <v>86300</v>
      </c>
      <c r="AU1184" s="19">
        <v>45000</v>
      </c>
      <c r="AV1184" s="19">
        <v>3000</v>
      </c>
      <c r="AW1184" s="19">
        <v>14455</v>
      </c>
      <c r="AX1184" s="19">
        <v>0</v>
      </c>
      <c r="AY1184" s="20">
        <f t="shared" si="253"/>
        <v>62455</v>
      </c>
      <c r="AZ1184" s="19">
        <f t="shared" si="254"/>
        <v>23845</v>
      </c>
      <c r="BA1184" s="21">
        <v>1.4712000000000001</v>
      </c>
      <c r="BB1184" s="21">
        <v>2.0617000000000001</v>
      </c>
      <c r="BC1184" s="22"/>
      <c r="BD1184" s="19">
        <v>863</v>
      </c>
      <c r="BE1184" s="19">
        <f t="shared" si="255"/>
        <v>350.80763999999999</v>
      </c>
      <c r="BF1184" s="19">
        <f t="shared" si="256"/>
        <v>491.61236500000001</v>
      </c>
      <c r="BG1184" s="23">
        <v>3.4819999999999997E-2</v>
      </c>
      <c r="BH1184" s="23">
        <f t="shared" si="257"/>
        <v>3.4819999999999997E-2</v>
      </c>
      <c r="BI1184" s="19">
        <v>12.215122024799999</v>
      </c>
      <c r="BJ1184" s="19">
        <v>17.1179425493</v>
      </c>
      <c r="BK1184" s="19">
        <f t="shared" si="259"/>
        <v>338.5925179752</v>
      </c>
      <c r="BL1184" s="19">
        <f t="shared" si="259"/>
        <v>474.49442245070003</v>
      </c>
      <c r="BM1184" s="19">
        <v>0</v>
      </c>
      <c r="BN1184" s="19">
        <v>0</v>
      </c>
      <c r="BO1184" s="19">
        <f t="shared" si="251"/>
        <v>0</v>
      </c>
      <c r="BP1184" s="24">
        <f t="shared" si="260"/>
        <v>338.5925179752</v>
      </c>
      <c r="BQ1184" s="24">
        <f t="shared" si="260"/>
        <v>474.49442245070003</v>
      </c>
      <c r="BR1184" s="24">
        <f t="shared" si="258"/>
        <v>135.90190447550003</v>
      </c>
    </row>
    <row r="1185" spans="1:71" s="25" customFormat="1" ht="14.25" x14ac:dyDescent="0.2">
      <c r="A1185" s="14">
        <v>1552</v>
      </c>
      <c r="B1185" s="14"/>
      <c r="C1185" s="15" t="s">
        <v>150</v>
      </c>
      <c r="D1185" s="16">
        <v>35611</v>
      </c>
      <c r="E1185" s="15" t="s">
        <v>9350</v>
      </c>
      <c r="F1185" s="15" t="s">
        <v>9351</v>
      </c>
      <c r="G1185" s="17" t="s">
        <v>9352</v>
      </c>
      <c r="H1185" s="17" t="s">
        <v>9353</v>
      </c>
      <c r="I1185" s="17" t="s">
        <v>86</v>
      </c>
      <c r="J1185" s="15" t="s">
        <v>9354</v>
      </c>
      <c r="K1185" s="15" t="s">
        <v>88</v>
      </c>
      <c r="L1185" s="18" t="s">
        <v>9355</v>
      </c>
      <c r="M1185" s="15" t="s">
        <v>6425</v>
      </c>
      <c r="N1185" s="15" t="s">
        <v>6426</v>
      </c>
      <c r="O1185" s="16">
        <v>412</v>
      </c>
      <c r="P1185" s="15" t="s">
        <v>4828</v>
      </c>
      <c r="Q1185" s="15">
        <v>723000</v>
      </c>
      <c r="R1185" s="15">
        <v>3863500</v>
      </c>
      <c r="S1185" s="15">
        <v>4586500</v>
      </c>
      <c r="T1185" s="15">
        <v>14.789</v>
      </c>
      <c r="U1185" s="15" t="s">
        <v>3335</v>
      </c>
      <c r="V1185" s="15" t="s">
        <v>76</v>
      </c>
      <c r="W1185" s="16">
        <v>1</v>
      </c>
      <c r="X1185" s="16">
        <v>0</v>
      </c>
      <c r="Y1185" s="15">
        <v>529733</v>
      </c>
      <c r="Z1185" s="15">
        <v>12.161</v>
      </c>
      <c r="AA1185" s="15" t="s">
        <v>78</v>
      </c>
      <c r="AB1185" s="15" t="s">
        <v>78</v>
      </c>
      <c r="AC1185" s="15">
        <v>0</v>
      </c>
      <c r="AD1185" s="15"/>
      <c r="AE1185" s="15" t="s">
        <v>243</v>
      </c>
      <c r="AF1185" s="15" t="s">
        <v>9356</v>
      </c>
      <c r="AG1185" s="16">
        <v>1</v>
      </c>
      <c r="AH1185" s="15" t="s">
        <v>9357</v>
      </c>
      <c r="AI1185" s="15" t="s">
        <v>78</v>
      </c>
      <c r="AJ1185" s="15">
        <v>529733.18408200005</v>
      </c>
      <c r="AK1185" s="15">
        <v>3086.9984507099998</v>
      </c>
      <c r="AL1185" s="15">
        <v>3093797.9387599998</v>
      </c>
      <c r="AM1185" s="15">
        <v>1423577.72306</v>
      </c>
      <c r="AN1185" s="14"/>
      <c r="AO1185" s="14"/>
      <c r="AP1185" s="19">
        <v>0</v>
      </c>
      <c r="AQ1185" s="19">
        <v>0</v>
      </c>
      <c r="AR1185" s="19">
        <f>367300+355700</f>
        <v>723000</v>
      </c>
      <c r="AS1185" s="19">
        <f>3687100+136000</f>
        <v>3823100</v>
      </c>
      <c r="AT1185" s="19">
        <f t="shared" si="247"/>
        <v>4546100</v>
      </c>
      <c r="AU1185" s="19">
        <v>0</v>
      </c>
      <c r="AV1185" s="19">
        <v>0</v>
      </c>
      <c r="AW1185" s="19">
        <v>0</v>
      </c>
      <c r="AX1185" s="19">
        <v>0</v>
      </c>
      <c r="AY1185" s="20">
        <f t="shared" si="253"/>
        <v>0</v>
      </c>
      <c r="AZ1185" s="19">
        <f t="shared" si="254"/>
        <v>4546100</v>
      </c>
      <c r="BA1185" s="21">
        <v>1.4712000000000001</v>
      </c>
      <c r="BB1185" s="21">
        <v>2.0617000000000001</v>
      </c>
      <c r="BC1185" s="22"/>
      <c r="BD1185" s="19">
        <v>95839</v>
      </c>
      <c r="BE1185" s="19">
        <f t="shared" si="255"/>
        <v>66882.223200000008</v>
      </c>
      <c r="BF1185" s="19">
        <f t="shared" si="256"/>
        <v>93726.943700000003</v>
      </c>
      <c r="BG1185" s="23">
        <v>3.4819999999999997E-2</v>
      </c>
      <c r="BH1185" s="23">
        <f t="shared" si="257"/>
        <v>3.4819999999999997E-2</v>
      </c>
      <c r="BI1185" s="19">
        <v>0</v>
      </c>
      <c r="BJ1185" s="19">
        <v>0</v>
      </c>
      <c r="BK1185" s="19">
        <f t="shared" si="259"/>
        <v>66882.223200000008</v>
      </c>
      <c r="BL1185" s="19">
        <f t="shared" si="259"/>
        <v>93726.943700000003</v>
      </c>
      <c r="BM1185" s="19">
        <v>0</v>
      </c>
      <c r="BN1185" s="19">
        <v>2501.5648000000074</v>
      </c>
      <c r="BO1185" s="19">
        <f t="shared" si="251"/>
        <v>2501.5648000000074</v>
      </c>
      <c r="BP1185" s="24">
        <f t="shared" si="260"/>
        <v>66882.223200000008</v>
      </c>
      <c r="BQ1185" s="24">
        <f t="shared" si="260"/>
        <v>91225.378899999996</v>
      </c>
      <c r="BR1185" s="24">
        <f t="shared" si="258"/>
        <v>24343.155699999988</v>
      </c>
    </row>
    <row r="1186" spans="1:71" s="25" customFormat="1" ht="14.25" x14ac:dyDescent="0.2">
      <c r="A1186" s="14">
        <v>1553</v>
      </c>
      <c r="B1186" s="14"/>
      <c r="C1186" s="15" t="s">
        <v>376</v>
      </c>
      <c r="D1186" s="16">
        <v>29331</v>
      </c>
      <c r="E1186" s="15" t="s">
        <v>9358</v>
      </c>
      <c r="F1186" s="15" t="s">
        <v>9359</v>
      </c>
      <c r="G1186" s="17" t="s">
        <v>9360</v>
      </c>
      <c r="H1186" s="17" t="s">
        <v>9361</v>
      </c>
      <c r="I1186" s="17" t="s">
        <v>86</v>
      </c>
      <c r="J1186" s="15" t="s">
        <v>9362</v>
      </c>
      <c r="K1186" s="15" t="s">
        <v>1843</v>
      </c>
      <c r="L1186" s="18" t="s">
        <v>9355</v>
      </c>
      <c r="M1186" s="15" t="s">
        <v>6425</v>
      </c>
      <c r="N1186" s="15" t="s">
        <v>6426</v>
      </c>
      <c r="O1186" s="16">
        <v>412</v>
      </c>
      <c r="P1186" s="15" t="s">
        <v>4828</v>
      </c>
      <c r="Q1186" s="15">
        <v>723000</v>
      </c>
      <c r="R1186" s="15">
        <v>3863500</v>
      </c>
      <c r="S1186" s="15">
        <v>4586500</v>
      </c>
      <c r="T1186" s="15">
        <v>14.789</v>
      </c>
      <c r="U1186" s="15" t="s">
        <v>3335</v>
      </c>
      <c r="V1186" s="15" t="s">
        <v>76</v>
      </c>
      <c r="W1186" s="16">
        <v>1</v>
      </c>
      <c r="X1186" s="16">
        <v>0</v>
      </c>
      <c r="Y1186" s="15">
        <v>29873</v>
      </c>
      <c r="Z1186" s="15">
        <v>0.68600000000000005</v>
      </c>
      <c r="AA1186" s="15" t="s">
        <v>78</v>
      </c>
      <c r="AB1186" s="15" t="s">
        <v>78</v>
      </c>
      <c r="AC1186" s="15">
        <v>0</v>
      </c>
      <c r="AD1186" s="15"/>
      <c r="AE1186" s="15" t="s">
        <v>243</v>
      </c>
      <c r="AF1186" s="15" t="s">
        <v>9356</v>
      </c>
      <c r="AG1186" s="16">
        <v>1</v>
      </c>
      <c r="AH1186" s="15" t="s">
        <v>9357</v>
      </c>
      <c r="AI1186" s="15" t="s">
        <v>78</v>
      </c>
      <c r="AJ1186" s="15">
        <v>29872.7197266</v>
      </c>
      <c r="AK1186" s="15">
        <v>869.89259242699995</v>
      </c>
      <c r="AL1186" s="15">
        <v>3094167.3420299999</v>
      </c>
      <c r="AM1186" s="15">
        <v>1424018.3835100001</v>
      </c>
      <c r="AN1186" s="14"/>
      <c r="AO1186" s="14"/>
      <c r="AP1186" s="19">
        <v>0</v>
      </c>
      <c r="AQ1186" s="19">
        <v>0</v>
      </c>
      <c r="AR1186" s="19">
        <f>367300+355700</f>
        <v>723000</v>
      </c>
      <c r="AS1186" s="19">
        <f>3687100+136000</f>
        <v>3823100</v>
      </c>
      <c r="AT1186" s="19">
        <f t="shared" si="247"/>
        <v>4546100</v>
      </c>
      <c r="AU1186" s="19">
        <v>0</v>
      </c>
      <c r="AV1186" s="19">
        <v>0</v>
      </c>
      <c r="AW1186" s="19">
        <v>0</v>
      </c>
      <c r="AX1186" s="19">
        <v>0</v>
      </c>
      <c r="AY1186" s="20">
        <f t="shared" si="253"/>
        <v>0</v>
      </c>
      <c r="AZ1186" s="19">
        <f t="shared" si="254"/>
        <v>4546100</v>
      </c>
      <c r="BA1186" s="21">
        <v>1.4712000000000001</v>
      </c>
      <c r="BB1186" s="21">
        <v>2.0617000000000001</v>
      </c>
      <c r="BC1186" s="22"/>
      <c r="BD1186" s="19">
        <v>95839</v>
      </c>
      <c r="BE1186" s="19">
        <f t="shared" si="255"/>
        <v>66882.223200000008</v>
      </c>
      <c r="BF1186" s="19">
        <f t="shared" si="256"/>
        <v>93726.943700000003</v>
      </c>
      <c r="BG1186" s="23">
        <v>3.4819999999999997E-2</v>
      </c>
      <c r="BH1186" s="23">
        <f t="shared" si="257"/>
        <v>3.4819999999999997E-2</v>
      </c>
      <c r="BI1186" s="19">
        <v>0</v>
      </c>
      <c r="BJ1186" s="19">
        <v>0</v>
      </c>
      <c r="BK1186" s="19">
        <f t="shared" si="259"/>
        <v>66882.223200000008</v>
      </c>
      <c r="BL1186" s="19">
        <f t="shared" si="259"/>
        <v>93726.943700000003</v>
      </c>
      <c r="BM1186" s="19">
        <v>0</v>
      </c>
      <c r="BN1186" s="19">
        <v>2501.5648000000074</v>
      </c>
      <c r="BO1186" s="19">
        <f t="shared" si="251"/>
        <v>2501.5648000000074</v>
      </c>
      <c r="BP1186" s="24">
        <f t="shared" si="260"/>
        <v>66882.223200000008</v>
      </c>
      <c r="BQ1186" s="24">
        <f t="shared" si="260"/>
        <v>91225.378899999996</v>
      </c>
      <c r="BR1186" s="24">
        <f t="shared" si="258"/>
        <v>24343.155699999988</v>
      </c>
    </row>
    <row r="1187" spans="1:71" s="25" customFormat="1" ht="14.25" x14ac:dyDescent="0.2">
      <c r="A1187" s="14">
        <v>1555</v>
      </c>
      <c r="B1187" s="14"/>
      <c r="C1187" s="15"/>
      <c r="D1187" s="16">
        <v>6992</v>
      </c>
      <c r="E1187" s="15" t="s">
        <v>9363</v>
      </c>
      <c r="F1187" s="15" t="s">
        <v>9364</v>
      </c>
      <c r="G1187" s="17" t="s">
        <v>9365</v>
      </c>
      <c r="H1187" s="17" t="s">
        <v>9366</v>
      </c>
      <c r="I1187" s="17" t="s">
        <v>88</v>
      </c>
      <c r="J1187" s="15" t="s">
        <v>9367</v>
      </c>
      <c r="K1187" s="15" t="s">
        <v>4439</v>
      </c>
      <c r="L1187" s="18" t="s">
        <v>9355</v>
      </c>
      <c r="M1187" s="15" t="s">
        <v>6425</v>
      </c>
      <c r="N1187" s="15" t="s">
        <v>6426</v>
      </c>
      <c r="O1187" s="16">
        <v>412</v>
      </c>
      <c r="P1187" s="15" t="s">
        <v>4828</v>
      </c>
      <c r="Q1187" s="15">
        <v>723000</v>
      </c>
      <c r="R1187" s="15">
        <v>3863500</v>
      </c>
      <c r="S1187" s="15">
        <v>4586500</v>
      </c>
      <c r="T1187" s="15">
        <v>14.789</v>
      </c>
      <c r="U1187" s="15" t="s">
        <v>3335</v>
      </c>
      <c r="V1187" s="15" t="s">
        <v>76</v>
      </c>
      <c r="W1187" s="16">
        <v>1</v>
      </c>
      <c r="X1187" s="16">
        <v>0</v>
      </c>
      <c r="Y1187" s="15">
        <v>161085</v>
      </c>
      <c r="Z1187" s="15">
        <v>3.698</v>
      </c>
      <c r="AA1187" s="15" t="s">
        <v>78</v>
      </c>
      <c r="AB1187" s="15" t="s">
        <v>78</v>
      </c>
      <c r="AC1187" s="15">
        <v>0</v>
      </c>
      <c r="AD1187" s="15"/>
      <c r="AE1187" s="15" t="s">
        <v>243</v>
      </c>
      <c r="AF1187" s="15" t="s">
        <v>9356</v>
      </c>
      <c r="AG1187" s="16">
        <v>1</v>
      </c>
      <c r="AH1187" s="15" t="s">
        <v>9357</v>
      </c>
      <c r="AI1187" s="15" t="s">
        <v>78</v>
      </c>
      <c r="AJ1187" s="15">
        <v>161085.42138700001</v>
      </c>
      <c r="AK1187" s="15">
        <v>1624.74801024</v>
      </c>
      <c r="AL1187" s="15">
        <v>3094434.1731500002</v>
      </c>
      <c r="AM1187" s="15">
        <v>1424098.0943700001</v>
      </c>
      <c r="AN1187" s="14"/>
      <c r="AO1187" s="14"/>
      <c r="AP1187" s="19">
        <v>0</v>
      </c>
      <c r="AQ1187" s="19">
        <v>0</v>
      </c>
      <c r="AR1187" s="19">
        <f>367300+355700</f>
        <v>723000</v>
      </c>
      <c r="AS1187" s="19">
        <f>3687100+136000</f>
        <v>3823100</v>
      </c>
      <c r="AT1187" s="19">
        <f t="shared" si="247"/>
        <v>4546100</v>
      </c>
      <c r="AU1187" s="19">
        <v>0</v>
      </c>
      <c r="AV1187" s="19">
        <v>0</v>
      </c>
      <c r="AW1187" s="19">
        <v>0</v>
      </c>
      <c r="AX1187" s="19">
        <v>0</v>
      </c>
      <c r="AY1187" s="20">
        <f t="shared" si="253"/>
        <v>0</v>
      </c>
      <c r="AZ1187" s="19">
        <f t="shared" si="254"/>
        <v>4546100</v>
      </c>
      <c r="BA1187" s="21">
        <v>1.4712000000000001</v>
      </c>
      <c r="BB1187" s="21">
        <v>2.0617000000000001</v>
      </c>
      <c r="BC1187" s="22"/>
      <c r="BD1187" s="19">
        <v>95839</v>
      </c>
      <c r="BE1187" s="19">
        <f t="shared" si="255"/>
        <v>66882.223200000008</v>
      </c>
      <c r="BF1187" s="19">
        <f t="shared" si="256"/>
        <v>93726.943700000003</v>
      </c>
      <c r="BG1187" s="23">
        <v>3.4819999999999997E-2</v>
      </c>
      <c r="BH1187" s="23">
        <f t="shared" si="257"/>
        <v>3.4819999999999997E-2</v>
      </c>
      <c r="BI1187" s="19">
        <v>0</v>
      </c>
      <c r="BJ1187" s="19">
        <v>0</v>
      </c>
      <c r="BK1187" s="19">
        <f t="shared" si="259"/>
        <v>66882.223200000008</v>
      </c>
      <c r="BL1187" s="19">
        <f t="shared" si="259"/>
        <v>93726.943700000003</v>
      </c>
      <c r="BM1187" s="19">
        <v>0</v>
      </c>
      <c r="BN1187" s="19">
        <v>2501.5648000000074</v>
      </c>
      <c r="BO1187" s="19">
        <f t="shared" si="251"/>
        <v>2501.5648000000074</v>
      </c>
      <c r="BP1187" s="24">
        <f t="shared" si="260"/>
        <v>66882.223200000008</v>
      </c>
      <c r="BQ1187" s="24">
        <f t="shared" si="260"/>
        <v>91225.378899999996</v>
      </c>
      <c r="BR1187" s="24">
        <f t="shared" si="258"/>
        <v>24343.155699999988</v>
      </c>
    </row>
    <row r="1188" spans="1:71" s="25" customFormat="1" ht="14.25" x14ac:dyDescent="0.2">
      <c r="A1188" s="14">
        <v>1556</v>
      </c>
      <c r="B1188" s="14"/>
      <c r="C1188" s="15"/>
      <c r="D1188" s="16">
        <v>11608</v>
      </c>
      <c r="E1188" s="15" t="s">
        <v>9368</v>
      </c>
      <c r="F1188" s="15" t="s">
        <v>9369</v>
      </c>
      <c r="G1188" s="17" t="s">
        <v>9370</v>
      </c>
      <c r="H1188" s="17" t="s">
        <v>9371</v>
      </c>
      <c r="I1188" s="17" t="s">
        <v>88</v>
      </c>
      <c r="J1188" s="15" t="s">
        <v>9372</v>
      </c>
      <c r="K1188" s="15" t="s">
        <v>2003</v>
      </c>
      <c r="L1188" s="18" t="s">
        <v>9355</v>
      </c>
      <c r="M1188" s="15" t="s">
        <v>6425</v>
      </c>
      <c r="N1188" s="15" t="s">
        <v>6426</v>
      </c>
      <c r="O1188" s="16">
        <v>412</v>
      </c>
      <c r="P1188" s="15" t="s">
        <v>4828</v>
      </c>
      <c r="Q1188" s="15">
        <v>723000</v>
      </c>
      <c r="R1188" s="15">
        <v>3863500</v>
      </c>
      <c r="S1188" s="15">
        <v>4586500</v>
      </c>
      <c r="T1188" s="15">
        <v>14.789</v>
      </c>
      <c r="U1188" s="15" t="s">
        <v>3335</v>
      </c>
      <c r="V1188" s="15" t="s">
        <v>76</v>
      </c>
      <c r="W1188" s="16">
        <v>1</v>
      </c>
      <c r="X1188" s="16">
        <v>0</v>
      </c>
      <c r="Y1188" s="15">
        <v>42428</v>
      </c>
      <c r="Z1188" s="15">
        <v>0.97399999999999998</v>
      </c>
      <c r="AA1188" s="15" t="s">
        <v>78</v>
      </c>
      <c r="AB1188" s="15" t="s">
        <v>78</v>
      </c>
      <c r="AC1188" s="15">
        <v>0</v>
      </c>
      <c r="AD1188" s="15"/>
      <c r="AE1188" s="15" t="s">
        <v>243</v>
      </c>
      <c r="AF1188" s="15" t="s">
        <v>9356</v>
      </c>
      <c r="AG1188" s="16">
        <v>1</v>
      </c>
      <c r="AH1188" s="15" t="s">
        <v>9357</v>
      </c>
      <c r="AI1188" s="15" t="s">
        <v>78</v>
      </c>
      <c r="AJ1188" s="15">
        <v>42428.3212891</v>
      </c>
      <c r="AK1188" s="15">
        <v>1000.00618941</v>
      </c>
      <c r="AL1188" s="15">
        <v>3094431.7781600002</v>
      </c>
      <c r="AM1188" s="15">
        <v>1423829.98602</v>
      </c>
      <c r="AN1188" s="14"/>
      <c r="AO1188" s="14"/>
      <c r="AP1188" s="19">
        <v>0</v>
      </c>
      <c r="AQ1188" s="19">
        <v>0</v>
      </c>
      <c r="AR1188" s="19">
        <f>367300+355700</f>
        <v>723000</v>
      </c>
      <c r="AS1188" s="19">
        <f>3687100+136000</f>
        <v>3823100</v>
      </c>
      <c r="AT1188" s="19">
        <f t="shared" si="247"/>
        <v>4546100</v>
      </c>
      <c r="AU1188" s="19">
        <v>0</v>
      </c>
      <c r="AV1188" s="19">
        <v>0</v>
      </c>
      <c r="AW1188" s="19">
        <v>0</v>
      </c>
      <c r="AX1188" s="19">
        <v>0</v>
      </c>
      <c r="AY1188" s="20">
        <f t="shared" si="253"/>
        <v>0</v>
      </c>
      <c r="AZ1188" s="19">
        <f t="shared" si="254"/>
        <v>4546100</v>
      </c>
      <c r="BA1188" s="21">
        <v>1.4712000000000001</v>
      </c>
      <c r="BB1188" s="21">
        <v>2.0617000000000001</v>
      </c>
      <c r="BC1188" s="22"/>
      <c r="BD1188" s="19">
        <v>95839</v>
      </c>
      <c r="BE1188" s="19">
        <f t="shared" si="255"/>
        <v>66882.223200000008</v>
      </c>
      <c r="BF1188" s="19">
        <f t="shared" si="256"/>
        <v>93726.943700000003</v>
      </c>
      <c r="BG1188" s="23">
        <v>3.4819999999999997E-2</v>
      </c>
      <c r="BH1188" s="23">
        <f t="shared" si="257"/>
        <v>3.4819999999999997E-2</v>
      </c>
      <c r="BI1188" s="19">
        <v>0</v>
      </c>
      <c r="BJ1188" s="19">
        <v>0</v>
      </c>
      <c r="BK1188" s="19">
        <f t="shared" si="259"/>
        <v>66882.223200000008</v>
      </c>
      <c r="BL1188" s="19">
        <f t="shared" si="259"/>
        <v>93726.943700000003</v>
      </c>
      <c r="BM1188" s="19">
        <v>0</v>
      </c>
      <c r="BN1188" s="19">
        <v>2501.5648000000074</v>
      </c>
      <c r="BO1188" s="19">
        <f t="shared" si="251"/>
        <v>2501.5648000000074</v>
      </c>
      <c r="BP1188" s="24">
        <f t="shared" si="260"/>
        <v>66882.223200000008</v>
      </c>
      <c r="BQ1188" s="24">
        <f t="shared" si="260"/>
        <v>91225.378899999996</v>
      </c>
      <c r="BR1188" s="24">
        <f t="shared" si="258"/>
        <v>24343.155699999988</v>
      </c>
    </row>
    <row r="1189" spans="1:71" s="25" customFormat="1" ht="14.25" x14ac:dyDescent="0.2">
      <c r="A1189" s="14">
        <v>1557</v>
      </c>
      <c r="B1189" s="14"/>
      <c r="C1189" s="15"/>
      <c r="D1189" s="16">
        <v>7877</v>
      </c>
      <c r="E1189" s="15" t="s">
        <v>9373</v>
      </c>
      <c r="F1189" s="15" t="s">
        <v>9374</v>
      </c>
      <c r="G1189" s="17" t="s">
        <v>9375</v>
      </c>
      <c r="H1189" s="17" t="s">
        <v>9376</v>
      </c>
      <c r="I1189" s="17" t="s">
        <v>205</v>
      </c>
      <c r="J1189" s="15" t="s">
        <v>9377</v>
      </c>
      <c r="K1189" s="15" t="s">
        <v>3589</v>
      </c>
      <c r="L1189" s="18" t="s">
        <v>9378</v>
      </c>
      <c r="M1189" s="15" t="s">
        <v>6425</v>
      </c>
      <c r="N1189" s="15" t="s">
        <v>6426</v>
      </c>
      <c r="O1189" s="16">
        <v>620</v>
      </c>
      <c r="P1189" s="15" t="s">
        <v>452</v>
      </c>
      <c r="Q1189" s="15">
        <v>0</v>
      </c>
      <c r="R1189" s="15">
        <v>0</v>
      </c>
      <c r="S1189" s="15">
        <v>0</v>
      </c>
      <c r="T1189" s="15">
        <v>1.26</v>
      </c>
      <c r="U1189" s="15" t="s">
        <v>3335</v>
      </c>
      <c r="V1189" s="15" t="s">
        <v>76</v>
      </c>
      <c r="W1189" s="16">
        <v>0</v>
      </c>
      <c r="X1189" s="16">
        <v>0</v>
      </c>
      <c r="Y1189" s="15">
        <v>29013</v>
      </c>
      <c r="Z1189" s="15">
        <v>0.66600000000000004</v>
      </c>
      <c r="AA1189" s="15" t="s">
        <v>78</v>
      </c>
      <c r="AB1189" s="15" t="s">
        <v>78</v>
      </c>
      <c r="AC1189" s="15">
        <v>0</v>
      </c>
      <c r="AD1189" s="15"/>
      <c r="AE1189" s="15" t="s">
        <v>363</v>
      </c>
      <c r="AF1189" s="15" t="s">
        <v>9379</v>
      </c>
      <c r="AG1189" s="16">
        <v>1</v>
      </c>
      <c r="AH1189" s="15" t="s">
        <v>9380</v>
      </c>
      <c r="AI1189" s="15" t="s">
        <v>78</v>
      </c>
      <c r="AJ1189" s="15">
        <v>29013.0239258</v>
      </c>
      <c r="AK1189" s="15">
        <v>1681.45679617</v>
      </c>
      <c r="AL1189" s="15">
        <v>3094610.8515300001</v>
      </c>
      <c r="AM1189" s="15">
        <v>1423944.81222</v>
      </c>
      <c r="AN1189" s="14"/>
      <c r="AO1189" s="14"/>
      <c r="AP1189" s="19">
        <v>0</v>
      </c>
      <c r="AQ1189" s="19">
        <v>0</v>
      </c>
      <c r="AR1189" s="19">
        <v>0</v>
      </c>
      <c r="AS1189" s="19">
        <v>0</v>
      </c>
      <c r="AT1189" s="19">
        <f t="shared" si="247"/>
        <v>0</v>
      </c>
      <c r="AU1189" s="19">
        <v>0</v>
      </c>
      <c r="AV1189" s="19">
        <v>0</v>
      </c>
      <c r="AW1189" s="19">
        <v>0</v>
      </c>
      <c r="AX1189" s="19">
        <v>0</v>
      </c>
      <c r="AY1189" s="20">
        <f t="shared" si="253"/>
        <v>0</v>
      </c>
      <c r="AZ1189" s="19">
        <f t="shared" si="254"/>
        <v>0</v>
      </c>
      <c r="BA1189" s="21">
        <v>1.4712000000000001</v>
      </c>
      <c r="BB1189" s="21">
        <v>2.0617000000000001</v>
      </c>
      <c r="BC1189" s="22"/>
      <c r="BD1189" s="19">
        <v>0</v>
      </c>
      <c r="BE1189" s="19">
        <f t="shared" si="255"/>
        <v>0</v>
      </c>
      <c r="BF1189" s="19">
        <f t="shared" si="256"/>
        <v>0</v>
      </c>
      <c r="BG1189" s="23">
        <v>3.4819999999999997E-2</v>
      </c>
      <c r="BH1189" s="23">
        <f t="shared" si="257"/>
        <v>3.4819999999999997E-2</v>
      </c>
      <c r="BI1189" s="19">
        <v>0</v>
      </c>
      <c r="BJ1189" s="19">
        <v>0</v>
      </c>
      <c r="BK1189" s="19">
        <f t="shared" si="259"/>
        <v>0</v>
      </c>
      <c r="BL1189" s="19">
        <f t="shared" si="259"/>
        <v>0</v>
      </c>
      <c r="BM1189" s="19">
        <v>0</v>
      </c>
      <c r="BN1189" s="19">
        <v>0</v>
      </c>
      <c r="BO1189" s="19">
        <f t="shared" si="251"/>
        <v>0</v>
      </c>
      <c r="BP1189" s="24">
        <f t="shared" si="260"/>
        <v>0</v>
      </c>
      <c r="BQ1189" s="24">
        <f t="shared" si="260"/>
        <v>0</v>
      </c>
      <c r="BR1189" s="24">
        <f t="shared" si="258"/>
        <v>0</v>
      </c>
      <c r="BS1189" s="25" t="s">
        <v>292</v>
      </c>
    </row>
    <row r="1190" spans="1:71" s="25" customFormat="1" ht="14.25" x14ac:dyDescent="0.2">
      <c r="A1190" s="14">
        <v>1558</v>
      </c>
      <c r="B1190" s="14"/>
      <c r="C1190" s="15"/>
      <c r="D1190" s="16">
        <v>19168</v>
      </c>
      <c r="E1190" s="15" t="s">
        <v>9381</v>
      </c>
      <c r="F1190" s="15" t="s">
        <v>9382</v>
      </c>
      <c r="G1190" s="17" t="s">
        <v>9383</v>
      </c>
      <c r="H1190" s="17" t="s">
        <v>9384</v>
      </c>
      <c r="I1190" s="17" t="s">
        <v>86</v>
      </c>
      <c r="J1190" s="15" t="s">
        <v>9385</v>
      </c>
      <c r="K1190" s="15" t="s">
        <v>9386</v>
      </c>
      <c r="L1190" s="18"/>
      <c r="M1190" s="15"/>
      <c r="N1190" s="15"/>
      <c r="O1190" s="16"/>
      <c r="P1190" s="15"/>
      <c r="Q1190" s="15"/>
      <c r="R1190" s="15"/>
      <c r="S1190" s="15"/>
      <c r="T1190" s="15"/>
      <c r="U1190" s="15"/>
      <c r="V1190" s="15"/>
      <c r="W1190" s="16"/>
      <c r="X1190" s="16"/>
      <c r="Y1190" s="15"/>
      <c r="Z1190" s="15"/>
      <c r="AA1190" s="15"/>
      <c r="AB1190" s="15"/>
      <c r="AC1190" s="15"/>
      <c r="AD1190" s="15"/>
      <c r="AE1190" s="15"/>
      <c r="AF1190" s="15"/>
      <c r="AG1190" s="16"/>
      <c r="AH1190" s="15"/>
      <c r="AI1190" s="15"/>
      <c r="AJ1190" s="15"/>
      <c r="AK1190" s="15"/>
      <c r="AL1190" s="15"/>
      <c r="AM1190" s="15"/>
      <c r="AN1190" s="14"/>
      <c r="AO1190" s="14"/>
      <c r="AP1190" s="19"/>
      <c r="AQ1190" s="19"/>
      <c r="AR1190" s="19"/>
      <c r="AS1190" s="19"/>
      <c r="AT1190" s="19">
        <f t="shared" si="247"/>
        <v>0</v>
      </c>
      <c r="AU1190" s="19"/>
      <c r="AV1190" s="19"/>
      <c r="AW1190" s="19"/>
      <c r="AX1190" s="19"/>
      <c r="AY1190" s="20"/>
      <c r="AZ1190" s="19">
        <f t="shared" si="254"/>
        <v>0</v>
      </c>
      <c r="BA1190" s="21">
        <v>1.4712000000000001</v>
      </c>
      <c r="BB1190" s="21">
        <v>2.0617000000000001</v>
      </c>
      <c r="BC1190" s="22"/>
      <c r="BD1190" s="19">
        <v>0</v>
      </c>
      <c r="BE1190" s="19">
        <f t="shared" si="255"/>
        <v>0</v>
      </c>
      <c r="BF1190" s="19">
        <f t="shared" si="256"/>
        <v>0</v>
      </c>
      <c r="BG1190" s="23">
        <v>3.4819999999999997E-2</v>
      </c>
      <c r="BH1190" s="23">
        <f t="shared" si="257"/>
        <v>3.4819999999999997E-2</v>
      </c>
      <c r="BI1190" s="19">
        <v>0</v>
      </c>
      <c r="BJ1190" s="19">
        <v>0</v>
      </c>
      <c r="BK1190" s="19">
        <f t="shared" si="259"/>
        <v>0</v>
      </c>
      <c r="BL1190" s="19">
        <f t="shared" si="259"/>
        <v>0</v>
      </c>
      <c r="BM1190" s="19">
        <v>0</v>
      </c>
      <c r="BN1190" s="19">
        <v>0</v>
      </c>
      <c r="BO1190" s="19">
        <f t="shared" si="251"/>
        <v>0</v>
      </c>
      <c r="BP1190" s="24">
        <f t="shared" si="260"/>
        <v>0</v>
      </c>
      <c r="BQ1190" s="24">
        <f t="shared" si="260"/>
        <v>0</v>
      </c>
      <c r="BR1190" s="24">
        <f t="shared" si="258"/>
        <v>0</v>
      </c>
    </row>
    <row r="1191" spans="1:71" s="25" customFormat="1" ht="14.25" x14ac:dyDescent="0.2">
      <c r="A1191" s="14">
        <v>1559</v>
      </c>
      <c r="B1191" s="14"/>
      <c r="C1191" s="15"/>
      <c r="D1191" s="16">
        <v>9162</v>
      </c>
      <c r="E1191" s="15" t="s">
        <v>9387</v>
      </c>
      <c r="F1191" s="15" t="s">
        <v>9388</v>
      </c>
      <c r="G1191" s="17" t="s">
        <v>9389</v>
      </c>
      <c r="H1191" s="17" t="s">
        <v>9390</v>
      </c>
      <c r="I1191" s="17" t="s">
        <v>88</v>
      </c>
      <c r="J1191" s="15" t="s">
        <v>9391</v>
      </c>
      <c r="K1191" s="15" t="s">
        <v>7033</v>
      </c>
      <c r="L1191" s="18"/>
      <c r="M1191" s="15"/>
      <c r="N1191" s="15"/>
      <c r="O1191" s="16"/>
      <c r="P1191" s="15"/>
      <c r="Q1191" s="15"/>
      <c r="R1191" s="15"/>
      <c r="S1191" s="15"/>
      <c r="T1191" s="15"/>
      <c r="U1191" s="15"/>
      <c r="V1191" s="15"/>
      <c r="W1191" s="16"/>
      <c r="X1191" s="16"/>
      <c r="Y1191" s="15"/>
      <c r="Z1191" s="15"/>
      <c r="AA1191" s="15"/>
      <c r="AB1191" s="15"/>
      <c r="AC1191" s="15"/>
      <c r="AD1191" s="15"/>
      <c r="AE1191" s="15"/>
      <c r="AF1191" s="15"/>
      <c r="AG1191" s="16"/>
      <c r="AH1191" s="15"/>
      <c r="AI1191" s="15"/>
      <c r="AJ1191" s="15"/>
      <c r="AK1191" s="15"/>
      <c r="AL1191" s="15"/>
      <c r="AM1191" s="15"/>
      <c r="AN1191" s="14"/>
      <c r="AO1191" s="14"/>
      <c r="AP1191" s="19">
        <v>0</v>
      </c>
      <c r="AQ1191" s="19">
        <v>0</v>
      </c>
      <c r="AR1191" s="19">
        <v>0</v>
      </c>
      <c r="AS1191" s="19">
        <v>0</v>
      </c>
      <c r="AT1191" s="19">
        <f t="shared" si="247"/>
        <v>0</v>
      </c>
      <c r="AU1191" s="19">
        <v>0</v>
      </c>
      <c r="AV1191" s="19">
        <v>0</v>
      </c>
      <c r="AW1191" s="19">
        <v>0</v>
      </c>
      <c r="AX1191" s="19">
        <v>0</v>
      </c>
      <c r="AY1191" s="20">
        <v>0</v>
      </c>
      <c r="AZ1191" s="19">
        <f t="shared" si="254"/>
        <v>0</v>
      </c>
      <c r="BA1191" s="21">
        <v>2.0991</v>
      </c>
      <c r="BB1191" s="21">
        <v>2.0991</v>
      </c>
      <c r="BC1191" s="22"/>
      <c r="BD1191" s="19">
        <v>0</v>
      </c>
      <c r="BE1191" s="19">
        <f t="shared" si="255"/>
        <v>0</v>
      </c>
      <c r="BF1191" s="19">
        <f t="shared" si="256"/>
        <v>0</v>
      </c>
      <c r="BG1191" s="23">
        <v>3.4819999999999997E-2</v>
      </c>
      <c r="BH1191" s="23">
        <f t="shared" si="257"/>
        <v>3.4819999999999997E-2</v>
      </c>
      <c r="BI1191" s="19">
        <v>0</v>
      </c>
      <c r="BJ1191" s="19">
        <v>0</v>
      </c>
      <c r="BK1191" s="19">
        <f t="shared" si="259"/>
        <v>0</v>
      </c>
      <c r="BL1191" s="19">
        <f t="shared" si="259"/>
        <v>0</v>
      </c>
      <c r="BM1191" s="19">
        <v>0</v>
      </c>
      <c r="BN1191" s="19">
        <v>0</v>
      </c>
      <c r="BO1191" s="19">
        <f t="shared" si="251"/>
        <v>0</v>
      </c>
      <c r="BP1191" s="24">
        <f t="shared" si="260"/>
        <v>0</v>
      </c>
      <c r="BQ1191" s="24">
        <f t="shared" si="260"/>
        <v>0</v>
      </c>
      <c r="BR1191" s="24">
        <f t="shared" si="258"/>
        <v>0</v>
      </c>
      <c r="BS1191" s="25" t="s">
        <v>292</v>
      </c>
    </row>
    <row r="1192" spans="1:71" s="25" customFormat="1" ht="14.25" x14ac:dyDescent="0.2">
      <c r="A1192" s="14">
        <v>1560</v>
      </c>
      <c r="B1192" s="14"/>
      <c r="C1192" s="15" t="s">
        <v>150</v>
      </c>
      <c r="D1192" s="16">
        <v>35612</v>
      </c>
      <c r="E1192" s="15" t="s">
        <v>9392</v>
      </c>
      <c r="F1192" s="15" t="s">
        <v>9393</v>
      </c>
      <c r="G1192" s="17" t="s">
        <v>9394</v>
      </c>
      <c r="H1192" s="17" t="s">
        <v>9395</v>
      </c>
      <c r="I1192" s="17" t="s">
        <v>86</v>
      </c>
      <c r="J1192" s="15" t="s">
        <v>9396</v>
      </c>
      <c r="K1192" s="15" t="s">
        <v>88</v>
      </c>
      <c r="L1192" s="18" t="s">
        <v>78</v>
      </c>
      <c r="M1192" s="15" t="s">
        <v>78</v>
      </c>
      <c r="N1192" s="15" t="s">
        <v>78</v>
      </c>
      <c r="O1192" s="16">
        <v>0</v>
      </c>
      <c r="P1192" s="15" t="s">
        <v>78</v>
      </c>
      <c r="Q1192" s="15">
        <v>0</v>
      </c>
      <c r="R1192" s="15">
        <v>0</v>
      </c>
      <c r="S1192" s="15">
        <v>0</v>
      </c>
      <c r="T1192" s="15">
        <v>0</v>
      </c>
      <c r="U1192" s="15" t="s">
        <v>3335</v>
      </c>
      <c r="V1192" s="15" t="s">
        <v>78</v>
      </c>
      <c r="W1192" s="16">
        <v>0</v>
      </c>
      <c r="X1192" s="16">
        <v>1</v>
      </c>
      <c r="Y1192" s="15">
        <v>28083</v>
      </c>
      <c r="Z1192" s="15">
        <v>0.64500000000000002</v>
      </c>
      <c r="AA1192" s="15" t="s">
        <v>78</v>
      </c>
      <c r="AB1192" s="15" t="s">
        <v>78</v>
      </c>
      <c r="AC1192" s="15">
        <v>35000</v>
      </c>
      <c r="AD1192" s="26">
        <v>37972</v>
      </c>
      <c r="AE1192" s="15" t="s">
        <v>78</v>
      </c>
      <c r="AF1192" s="15" t="s">
        <v>78</v>
      </c>
      <c r="AG1192" s="16">
        <v>0</v>
      </c>
      <c r="AH1192" s="15" t="s">
        <v>9397</v>
      </c>
      <c r="AI1192" s="15" t="s">
        <v>78</v>
      </c>
      <c r="AJ1192" s="15">
        <v>28083.4223633</v>
      </c>
      <c r="AK1192" s="15">
        <v>716.97921091700005</v>
      </c>
      <c r="AL1192" s="15">
        <v>3092285.5214900002</v>
      </c>
      <c r="AM1192" s="15">
        <v>1422963.0469</v>
      </c>
      <c r="AN1192" s="14"/>
      <c r="AO1192" s="14"/>
      <c r="AP1192" s="19"/>
      <c r="AQ1192" s="19"/>
      <c r="AR1192" s="19"/>
      <c r="AS1192" s="19"/>
      <c r="AT1192" s="19">
        <f t="shared" si="247"/>
        <v>0</v>
      </c>
      <c r="AU1192" s="19"/>
      <c r="AV1192" s="19"/>
      <c r="AW1192" s="19"/>
      <c r="AX1192" s="19"/>
      <c r="AY1192" s="20"/>
      <c r="AZ1192" s="19">
        <f t="shared" si="254"/>
        <v>0</v>
      </c>
      <c r="BA1192" s="21">
        <v>1.4712000000000001</v>
      </c>
      <c r="BB1192" s="21">
        <v>2.0617000000000001</v>
      </c>
      <c r="BC1192" s="22"/>
      <c r="BD1192" s="19">
        <v>0</v>
      </c>
      <c r="BE1192" s="19">
        <f t="shared" si="255"/>
        <v>0</v>
      </c>
      <c r="BF1192" s="19">
        <f t="shared" si="256"/>
        <v>0</v>
      </c>
      <c r="BG1192" s="23">
        <v>3.4819999999999997E-2</v>
      </c>
      <c r="BH1192" s="23">
        <f t="shared" si="257"/>
        <v>3.4819999999999997E-2</v>
      </c>
      <c r="BI1192" s="19">
        <v>0</v>
      </c>
      <c r="BJ1192" s="19">
        <v>0</v>
      </c>
      <c r="BK1192" s="19">
        <f t="shared" si="259"/>
        <v>0</v>
      </c>
      <c r="BL1192" s="19">
        <f t="shared" si="259"/>
        <v>0</v>
      </c>
      <c r="BM1192" s="19">
        <v>0</v>
      </c>
      <c r="BN1192" s="19">
        <v>0</v>
      </c>
      <c r="BO1192" s="19">
        <f t="shared" si="251"/>
        <v>0</v>
      </c>
      <c r="BP1192" s="24">
        <f t="shared" si="260"/>
        <v>0</v>
      </c>
      <c r="BQ1192" s="24">
        <f t="shared" si="260"/>
        <v>0</v>
      </c>
      <c r="BR1192" s="24">
        <f t="shared" si="258"/>
        <v>0</v>
      </c>
    </row>
    <row r="1193" spans="1:71" s="25" customFormat="1" ht="14.25" x14ac:dyDescent="0.2">
      <c r="A1193" s="14">
        <v>1561</v>
      </c>
      <c r="B1193" s="14"/>
      <c r="C1193" s="15"/>
      <c r="D1193" s="16">
        <v>8169</v>
      </c>
      <c r="E1193" s="15" t="s">
        <v>9398</v>
      </c>
      <c r="F1193" s="15" t="s">
        <v>9399</v>
      </c>
      <c r="G1193" s="17" t="s">
        <v>9400</v>
      </c>
      <c r="H1193" s="17" t="s">
        <v>9401</v>
      </c>
      <c r="I1193" s="17" t="s">
        <v>88</v>
      </c>
      <c r="J1193" s="15" t="s">
        <v>9402</v>
      </c>
      <c r="K1193" s="15" t="s">
        <v>70</v>
      </c>
      <c r="L1193" s="18" t="s">
        <v>9403</v>
      </c>
      <c r="M1193" s="15" t="s">
        <v>7626</v>
      </c>
      <c r="N1193" s="15" t="s">
        <v>7627</v>
      </c>
      <c r="O1193" s="16">
        <v>511</v>
      </c>
      <c r="P1193" s="15" t="s">
        <v>569</v>
      </c>
      <c r="Q1193" s="15">
        <v>28400</v>
      </c>
      <c r="R1193" s="15">
        <v>182200</v>
      </c>
      <c r="S1193" s="15">
        <v>210600</v>
      </c>
      <c r="T1193" s="15">
        <v>5</v>
      </c>
      <c r="U1193" s="15" t="s">
        <v>3335</v>
      </c>
      <c r="V1193" s="15" t="s">
        <v>76</v>
      </c>
      <c r="W1193" s="16">
        <v>1</v>
      </c>
      <c r="X1193" s="16">
        <v>0</v>
      </c>
      <c r="Y1193" s="15">
        <v>183051</v>
      </c>
      <c r="Z1193" s="15">
        <v>4.202</v>
      </c>
      <c r="AA1193" s="15" t="s">
        <v>78</v>
      </c>
      <c r="AB1193" s="15" t="s">
        <v>78</v>
      </c>
      <c r="AC1193" s="15">
        <v>0</v>
      </c>
      <c r="AD1193" s="15"/>
      <c r="AE1193" s="15" t="s">
        <v>78</v>
      </c>
      <c r="AF1193" s="15" t="s">
        <v>78</v>
      </c>
      <c r="AG1193" s="16">
        <v>1</v>
      </c>
      <c r="AH1193" s="15" t="s">
        <v>9404</v>
      </c>
      <c r="AI1193" s="15" t="s">
        <v>78</v>
      </c>
      <c r="AJ1193" s="15">
        <v>183051.37719699999</v>
      </c>
      <c r="AK1193" s="15">
        <v>2028.1174971999999</v>
      </c>
      <c r="AL1193" s="15">
        <v>3092288.1540000001</v>
      </c>
      <c r="AM1193" s="15">
        <v>1422532.1377099999</v>
      </c>
      <c r="AN1193" s="14"/>
      <c r="AO1193" s="14"/>
      <c r="AP1193" s="19">
        <v>20000</v>
      </c>
      <c r="AQ1193" s="19">
        <v>159900</v>
      </c>
      <c r="AR1193" s="19">
        <v>8000</v>
      </c>
      <c r="AS1193" s="19">
        <v>20600</v>
      </c>
      <c r="AT1193" s="19">
        <f t="shared" si="247"/>
        <v>208500</v>
      </c>
      <c r="AU1193" s="19">
        <v>45000</v>
      </c>
      <c r="AV1193" s="19">
        <v>0</v>
      </c>
      <c r="AW1193" s="19">
        <v>47215</v>
      </c>
      <c r="AX1193" s="19">
        <v>0</v>
      </c>
      <c r="AY1193" s="20">
        <f t="shared" ref="AY1193:AY1256" si="261">SUM(AU1193:AX1193)</f>
        <v>92215</v>
      </c>
      <c r="AZ1193" s="19">
        <f t="shared" si="254"/>
        <v>116285</v>
      </c>
      <c r="BA1193" s="21">
        <v>1.4712000000000001</v>
      </c>
      <c r="BB1193" s="21">
        <v>2.0617000000000001</v>
      </c>
      <c r="BC1193" s="22"/>
      <c r="BD1193" s="19">
        <v>2657</v>
      </c>
      <c r="BE1193" s="19">
        <f t="shared" si="255"/>
        <v>1710.7849199999998</v>
      </c>
      <c r="BF1193" s="19">
        <f t="shared" si="256"/>
        <v>2397.4478449999997</v>
      </c>
      <c r="BG1193" s="23">
        <v>3.4819999999999997E-2</v>
      </c>
      <c r="BH1193" s="23">
        <f t="shared" si="257"/>
        <v>3.4819999999999997E-2</v>
      </c>
      <c r="BI1193" s="19">
        <v>44.918556290400005</v>
      </c>
      <c r="BJ1193" s="19">
        <v>62.947653278899999</v>
      </c>
      <c r="BK1193" s="19">
        <f t="shared" ref="BK1193:BL1256" si="262">BE1193-BI1193</f>
        <v>1665.8663637095999</v>
      </c>
      <c r="BL1193" s="19">
        <f t="shared" si="262"/>
        <v>2334.5001917210998</v>
      </c>
      <c r="BM1193" s="19">
        <v>0</v>
      </c>
      <c r="BN1193" s="19">
        <v>0</v>
      </c>
      <c r="BO1193" s="19">
        <f t="shared" si="251"/>
        <v>0</v>
      </c>
      <c r="BP1193" s="24">
        <f t="shared" ref="BP1193:BQ1256" si="263">BK1193-BM1193</f>
        <v>1665.8663637095999</v>
      </c>
      <c r="BQ1193" s="24">
        <f t="shared" si="263"/>
        <v>2334.5001917210998</v>
      </c>
      <c r="BR1193" s="24">
        <f t="shared" si="258"/>
        <v>668.63382801149987</v>
      </c>
    </row>
    <row r="1194" spans="1:71" s="25" customFormat="1" ht="14.25" x14ac:dyDescent="0.2">
      <c r="A1194" s="14">
        <v>1562</v>
      </c>
      <c r="B1194" s="14"/>
      <c r="C1194" s="15" t="s">
        <v>9405</v>
      </c>
      <c r="D1194" s="16">
        <v>7765</v>
      </c>
      <c r="E1194" s="15" t="s">
        <v>9406</v>
      </c>
      <c r="F1194" s="15" t="s">
        <v>9405</v>
      </c>
      <c r="G1194" s="17" t="s">
        <v>9407</v>
      </c>
      <c r="H1194" s="17" t="s">
        <v>9408</v>
      </c>
      <c r="I1194" s="17" t="s">
        <v>88</v>
      </c>
      <c r="J1194" s="15" t="s">
        <v>9409</v>
      </c>
      <c r="K1194" s="15" t="s">
        <v>9410</v>
      </c>
      <c r="L1194" s="18" t="s">
        <v>9411</v>
      </c>
      <c r="M1194" s="15" t="s">
        <v>9412</v>
      </c>
      <c r="N1194" s="15" t="s">
        <v>9413</v>
      </c>
      <c r="O1194" s="16">
        <v>520</v>
      </c>
      <c r="P1194" s="15" t="s">
        <v>1859</v>
      </c>
      <c r="Q1194" s="15">
        <v>11700</v>
      </c>
      <c r="R1194" s="15">
        <v>122600</v>
      </c>
      <c r="S1194" s="15">
        <v>134300</v>
      </c>
      <c r="T1194" s="15">
        <v>0.32600000000000001</v>
      </c>
      <c r="U1194" s="15" t="s">
        <v>3335</v>
      </c>
      <c r="V1194" s="15" t="s">
        <v>76</v>
      </c>
      <c r="W1194" s="16">
        <v>1</v>
      </c>
      <c r="X1194" s="16">
        <v>1</v>
      </c>
      <c r="Y1194" s="15">
        <v>14189</v>
      </c>
      <c r="Z1194" s="15">
        <v>0.32600000000000001</v>
      </c>
      <c r="AA1194" s="15" t="s">
        <v>9414</v>
      </c>
      <c r="AB1194" s="15" t="s">
        <v>9415</v>
      </c>
      <c r="AC1194" s="15">
        <v>135000</v>
      </c>
      <c r="AD1194" s="26">
        <v>38324</v>
      </c>
      <c r="AE1194" s="15" t="s">
        <v>119</v>
      </c>
      <c r="AF1194" s="15" t="s">
        <v>119</v>
      </c>
      <c r="AG1194" s="16">
        <v>1</v>
      </c>
      <c r="AH1194" s="15" t="s">
        <v>9416</v>
      </c>
      <c r="AI1194" s="15" t="s">
        <v>78</v>
      </c>
      <c r="AJ1194" s="15">
        <v>14188.7651367</v>
      </c>
      <c r="AK1194" s="15">
        <v>478.01621731</v>
      </c>
      <c r="AL1194" s="15">
        <v>3092470.2903800001</v>
      </c>
      <c r="AM1194" s="15">
        <v>1422962.5265899999</v>
      </c>
      <c r="AN1194" s="14"/>
      <c r="AO1194" s="14"/>
      <c r="AP1194" s="19">
        <v>0</v>
      </c>
      <c r="AQ1194" s="19">
        <v>0</v>
      </c>
      <c r="AR1194" s="19">
        <v>11700</v>
      </c>
      <c r="AS1194" s="19">
        <f>120200+1100</f>
        <v>121300</v>
      </c>
      <c r="AT1194" s="19">
        <f t="shared" si="247"/>
        <v>133000</v>
      </c>
      <c r="AU1194" s="19">
        <v>0</v>
      </c>
      <c r="AV1194" s="19">
        <v>0</v>
      </c>
      <c r="AW1194" s="19">
        <v>0</v>
      </c>
      <c r="AX1194" s="19">
        <v>0</v>
      </c>
      <c r="AY1194" s="20">
        <f t="shared" si="261"/>
        <v>0</v>
      </c>
      <c r="AZ1194" s="19">
        <f t="shared" si="254"/>
        <v>133000</v>
      </c>
      <c r="BA1194" s="21">
        <v>1.4712000000000001</v>
      </c>
      <c r="BB1194" s="21">
        <v>2.0617000000000001</v>
      </c>
      <c r="BC1194" s="22"/>
      <c r="BD1194" s="19">
        <v>2671</v>
      </c>
      <c r="BE1194" s="19">
        <f t="shared" si="255"/>
        <v>1956.6960000000001</v>
      </c>
      <c r="BF1194" s="19">
        <f t="shared" si="256"/>
        <v>2742.0610000000001</v>
      </c>
      <c r="BG1194" s="23">
        <v>3.4819999999999997E-2</v>
      </c>
      <c r="BH1194" s="23">
        <f t="shared" si="257"/>
        <v>3.4819999999999997E-2</v>
      </c>
      <c r="BI1194" s="19">
        <v>0</v>
      </c>
      <c r="BJ1194" s="19">
        <v>0</v>
      </c>
      <c r="BK1194" s="19">
        <f t="shared" si="262"/>
        <v>1956.6960000000001</v>
      </c>
      <c r="BL1194" s="19">
        <f t="shared" si="262"/>
        <v>2742.0610000000001</v>
      </c>
      <c r="BM1194" s="19">
        <v>0</v>
      </c>
      <c r="BN1194" s="19">
        <v>81.382300000000214</v>
      </c>
      <c r="BO1194" s="19">
        <f t="shared" si="251"/>
        <v>81.382300000000214</v>
      </c>
      <c r="BP1194" s="24">
        <f t="shared" si="263"/>
        <v>1956.6960000000001</v>
      </c>
      <c r="BQ1194" s="24">
        <f t="shared" si="263"/>
        <v>2660.6786999999999</v>
      </c>
      <c r="BR1194" s="24">
        <f t="shared" si="258"/>
        <v>703.9826999999998</v>
      </c>
    </row>
    <row r="1195" spans="1:71" s="25" customFormat="1" ht="14.25" x14ac:dyDescent="0.2">
      <c r="A1195" s="14">
        <v>1563</v>
      </c>
      <c r="B1195" s="14"/>
      <c r="C1195" s="15"/>
      <c r="D1195" s="16">
        <v>3077</v>
      </c>
      <c r="E1195" s="15" t="s">
        <v>9417</v>
      </c>
      <c r="F1195" s="15" t="s">
        <v>9418</v>
      </c>
      <c r="G1195" s="17" t="s">
        <v>9419</v>
      </c>
      <c r="H1195" s="17" t="s">
        <v>9420</v>
      </c>
      <c r="I1195" s="17" t="s">
        <v>86</v>
      </c>
      <c r="J1195" s="15" t="s">
        <v>9420</v>
      </c>
      <c r="K1195" s="15" t="s">
        <v>1011</v>
      </c>
      <c r="L1195" s="18" t="s">
        <v>9421</v>
      </c>
      <c r="M1195" s="15" t="s">
        <v>9412</v>
      </c>
      <c r="N1195" s="15" t="s">
        <v>9413</v>
      </c>
      <c r="O1195" s="16">
        <v>520</v>
      </c>
      <c r="P1195" s="15" t="s">
        <v>1859</v>
      </c>
      <c r="Q1195" s="15">
        <v>9900</v>
      </c>
      <c r="R1195" s="15">
        <v>121000</v>
      </c>
      <c r="S1195" s="15">
        <v>130900</v>
      </c>
      <c r="T1195" s="15">
        <v>0.252</v>
      </c>
      <c r="U1195" s="15" t="s">
        <v>3335</v>
      </c>
      <c r="V1195" s="15" t="s">
        <v>76</v>
      </c>
      <c r="W1195" s="16">
        <v>1</v>
      </c>
      <c r="X1195" s="16">
        <v>1</v>
      </c>
      <c r="Y1195" s="15">
        <v>11058</v>
      </c>
      <c r="Z1195" s="15">
        <v>0.254</v>
      </c>
      <c r="AA1195" s="15" t="s">
        <v>9414</v>
      </c>
      <c r="AB1195" s="15" t="s">
        <v>9415</v>
      </c>
      <c r="AC1195" s="15">
        <v>0</v>
      </c>
      <c r="AD1195" s="26">
        <v>37061</v>
      </c>
      <c r="AE1195" s="15" t="s">
        <v>119</v>
      </c>
      <c r="AF1195" s="15" t="s">
        <v>119</v>
      </c>
      <c r="AG1195" s="16">
        <v>1</v>
      </c>
      <c r="AH1195" s="15" t="s">
        <v>9422</v>
      </c>
      <c r="AI1195" s="15" t="s">
        <v>78</v>
      </c>
      <c r="AJ1195" s="15">
        <v>11057.8666992</v>
      </c>
      <c r="AK1195" s="15">
        <v>430.083269024</v>
      </c>
      <c r="AL1195" s="15">
        <v>3092473.3322800002</v>
      </c>
      <c r="AM1195" s="15">
        <v>1422865.10173</v>
      </c>
      <c r="AN1195" s="14"/>
      <c r="AO1195" s="14"/>
      <c r="AP1195" s="19">
        <v>0</v>
      </c>
      <c r="AQ1195" s="19">
        <v>0</v>
      </c>
      <c r="AR1195" s="19">
        <v>9900</v>
      </c>
      <c r="AS1195" s="19">
        <v>119700</v>
      </c>
      <c r="AT1195" s="19">
        <f t="shared" si="247"/>
        <v>129600</v>
      </c>
      <c r="AU1195" s="19">
        <v>0</v>
      </c>
      <c r="AV1195" s="19">
        <v>0</v>
      </c>
      <c r="AW1195" s="19">
        <v>0</v>
      </c>
      <c r="AX1195" s="19">
        <v>0</v>
      </c>
      <c r="AY1195" s="20">
        <f t="shared" si="261"/>
        <v>0</v>
      </c>
      <c r="AZ1195" s="19">
        <f t="shared" si="254"/>
        <v>129600</v>
      </c>
      <c r="BA1195" s="21">
        <v>1.4712000000000001</v>
      </c>
      <c r="BB1195" s="21">
        <v>2.0617000000000001</v>
      </c>
      <c r="BC1195" s="22"/>
      <c r="BD1195" s="19">
        <v>2592</v>
      </c>
      <c r="BE1195" s="19">
        <f t="shared" si="255"/>
        <v>1906.6752000000001</v>
      </c>
      <c r="BF1195" s="19">
        <f t="shared" si="256"/>
        <v>2671.9632000000001</v>
      </c>
      <c r="BG1195" s="23">
        <v>3.4819999999999997E-2</v>
      </c>
      <c r="BH1195" s="23">
        <f t="shared" si="257"/>
        <v>3.4819999999999997E-2</v>
      </c>
      <c r="BI1195" s="19">
        <v>0</v>
      </c>
      <c r="BJ1195" s="19">
        <v>0</v>
      </c>
      <c r="BK1195" s="19">
        <f t="shared" si="262"/>
        <v>1906.6752000000001</v>
      </c>
      <c r="BL1195" s="19">
        <f t="shared" si="262"/>
        <v>2671.9632000000001</v>
      </c>
      <c r="BM1195" s="19">
        <v>0</v>
      </c>
      <c r="BN1195" s="19">
        <v>79.963200000000143</v>
      </c>
      <c r="BO1195" s="19">
        <f t="shared" si="251"/>
        <v>79.963200000000143</v>
      </c>
      <c r="BP1195" s="24">
        <f t="shared" si="263"/>
        <v>1906.6752000000001</v>
      </c>
      <c r="BQ1195" s="24">
        <f t="shared" si="263"/>
        <v>2592</v>
      </c>
      <c r="BR1195" s="24">
        <f t="shared" si="258"/>
        <v>685.32479999999987</v>
      </c>
    </row>
    <row r="1196" spans="1:71" s="25" customFormat="1" ht="14.25" x14ac:dyDescent="0.2">
      <c r="A1196" s="14">
        <v>1564</v>
      </c>
      <c r="B1196" s="14"/>
      <c r="C1196" s="15"/>
      <c r="D1196" s="16">
        <v>33069</v>
      </c>
      <c r="E1196" s="15" t="s">
        <v>9423</v>
      </c>
      <c r="F1196" s="15" t="s">
        <v>9424</v>
      </c>
      <c r="G1196" s="17" t="s">
        <v>9425</v>
      </c>
      <c r="H1196" s="17" t="s">
        <v>9426</v>
      </c>
      <c r="I1196" s="17" t="s">
        <v>86</v>
      </c>
      <c r="J1196" s="15" t="s">
        <v>9427</v>
      </c>
      <c r="K1196" s="15" t="s">
        <v>3580</v>
      </c>
      <c r="L1196" s="18" t="s">
        <v>9428</v>
      </c>
      <c r="M1196" s="15" t="s">
        <v>9412</v>
      </c>
      <c r="N1196" s="15" t="s">
        <v>9413</v>
      </c>
      <c r="O1196" s="16">
        <v>510</v>
      </c>
      <c r="P1196" s="15" t="s">
        <v>118</v>
      </c>
      <c r="Q1196" s="15">
        <v>9900</v>
      </c>
      <c r="R1196" s="15">
        <v>73200</v>
      </c>
      <c r="S1196" s="15">
        <v>83100</v>
      </c>
      <c r="T1196" s="15">
        <v>0.252</v>
      </c>
      <c r="U1196" s="15" t="s">
        <v>3335</v>
      </c>
      <c r="V1196" s="15" t="s">
        <v>76</v>
      </c>
      <c r="W1196" s="16">
        <v>1</v>
      </c>
      <c r="X1196" s="16">
        <v>1</v>
      </c>
      <c r="Y1196" s="15">
        <v>11107</v>
      </c>
      <c r="Z1196" s="15">
        <v>0.255</v>
      </c>
      <c r="AA1196" s="15" t="s">
        <v>9414</v>
      </c>
      <c r="AB1196" s="15" t="s">
        <v>9415</v>
      </c>
      <c r="AC1196" s="15">
        <v>0</v>
      </c>
      <c r="AD1196" s="26">
        <v>41848</v>
      </c>
      <c r="AE1196" s="15" t="s">
        <v>119</v>
      </c>
      <c r="AF1196" s="15" t="s">
        <v>119</v>
      </c>
      <c r="AG1196" s="16">
        <v>1</v>
      </c>
      <c r="AH1196" s="15" t="s">
        <v>9429</v>
      </c>
      <c r="AI1196" s="15" t="s">
        <v>78</v>
      </c>
      <c r="AJ1196" s="15">
        <v>11106.6494141</v>
      </c>
      <c r="AK1196" s="15">
        <v>431.33763451599998</v>
      </c>
      <c r="AL1196" s="15">
        <v>3092476.0509500001</v>
      </c>
      <c r="AM1196" s="15">
        <v>1422780.0963600001</v>
      </c>
      <c r="AN1196" s="14"/>
      <c r="AO1196" s="14"/>
      <c r="AP1196" s="19">
        <v>9900</v>
      </c>
      <c r="AQ1196" s="19">
        <v>72400</v>
      </c>
      <c r="AR1196" s="19">
        <v>0</v>
      </c>
      <c r="AS1196" s="19">
        <v>0</v>
      </c>
      <c r="AT1196" s="19">
        <f t="shared" ref="AT1196:AT1259" si="264">SUM(AP1196:AS1196)</f>
        <v>82300</v>
      </c>
      <c r="AU1196" s="19">
        <v>45000</v>
      </c>
      <c r="AV1196" s="19">
        <v>3000</v>
      </c>
      <c r="AW1196" s="19">
        <v>13055</v>
      </c>
      <c r="AX1196" s="19">
        <v>0</v>
      </c>
      <c r="AY1196" s="20">
        <f t="shared" si="261"/>
        <v>61055</v>
      </c>
      <c r="AZ1196" s="19">
        <f t="shared" si="254"/>
        <v>21245</v>
      </c>
      <c r="BA1196" s="21">
        <v>1.4712000000000001</v>
      </c>
      <c r="BB1196" s="21">
        <v>2.0617000000000001</v>
      </c>
      <c r="BC1196" s="22"/>
      <c r="BD1196" s="19">
        <v>823</v>
      </c>
      <c r="BE1196" s="19">
        <f t="shared" si="255"/>
        <v>312.55644000000001</v>
      </c>
      <c r="BF1196" s="19">
        <f t="shared" si="256"/>
        <v>438.00816500000002</v>
      </c>
      <c r="BG1196" s="23">
        <v>3.4819999999999997E-2</v>
      </c>
      <c r="BH1196" s="23">
        <f t="shared" si="257"/>
        <v>3.4819999999999997E-2</v>
      </c>
      <c r="BI1196" s="19">
        <v>10.883215240799998</v>
      </c>
      <c r="BJ1196" s="19">
        <v>15.2514443053</v>
      </c>
      <c r="BK1196" s="19">
        <f t="shared" si="262"/>
        <v>301.67322475920002</v>
      </c>
      <c r="BL1196" s="19">
        <f t="shared" si="262"/>
        <v>422.75672069469999</v>
      </c>
      <c r="BM1196" s="19">
        <v>0</v>
      </c>
      <c r="BN1196" s="19">
        <v>0</v>
      </c>
      <c r="BO1196" s="19">
        <f t="shared" si="251"/>
        <v>0</v>
      </c>
      <c r="BP1196" s="24">
        <f t="shared" si="263"/>
        <v>301.67322475920002</v>
      </c>
      <c r="BQ1196" s="24">
        <f t="shared" si="263"/>
        <v>422.75672069469999</v>
      </c>
      <c r="BR1196" s="24">
        <f t="shared" si="258"/>
        <v>121.08349593549997</v>
      </c>
    </row>
    <row r="1197" spans="1:71" s="25" customFormat="1" ht="14.25" x14ac:dyDescent="0.2">
      <c r="A1197" s="14">
        <v>1565</v>
      </c>
      <c r="B1197" s="14"/>
      <c r="C1197" s="15" t="s">
        <v>1173</v>
      </c>
      <c r="D1197" s="16">
        <v>36175</v>
      </c>
      <c r="E1197" s="15" t="s">
        <v>9430</v>
      </c>
      <c r="F1197" s="15" t="s">
        <v>9431</v>
      </c>
      <c r="G1197" s="17" t="s">
        <v>9432</v>
      </c>
      <c r="H1197" s="17" t="s">
        <v>9433</v>
      </c>
      <c r="I1197" s="17" t="s">
        <v>88</v>
      </c>
      <c r="J1197" s="15" t="s">
        <v>9434</v>
      </c>
      <c r="K1197" s="15" t="s">
        <v>1179</v>
      </c>
      <c r="L1197" s="18" t="s">
        <v>9435</v>
      </c>
      <c r="M1197" s="15" t="s">
        <v>9412</v>
      </c>
      <c r="N1197" s="15" t="s">
        <v>9413</v>
      </c>
      <c r="O1197" s="16">
        <v>520</v>
      </c>
      <c r="P1197" s="15" t="s">
        <v>1859</v>
      </c>
      <c r="Q1197" s="15">
        <v>9900</v>
      </c>
      <c r="R1197" s="15">
        <v>121900</v>
      </c>
      <c r="S1197" s="15">
        <v>131800</v>
      </c>
      <c r="T1197" s="15">
        <v>0.252</v>
      </c>
      <c r="U1197" s="15" t="s">
        <v>3335</v>
      </c>
      <c r="V1197" s="15" t="s">
        <v>76</v>
      </c>
      <c r="W1197" s="16">
        <v>1</v>
      </c>
      <c r="X1197" s="16">
        <v>1</v>
      </c>
      <c r="Y1197" s="15">
        <v>11099</v>
      </c>
      <c r="Z1197" s="15">
        <v>0.255</v>
      </c>
      <c r="AA1197" s="15" t="s">
        <v>9414</v>
      </c>
      <c r="AB1197" s="15" t="s">
        <v>9415</v>
      </c>
      <c r="AC1197" s="15">
        <v>141500</v>
      </c>
      <c r="AD1197" s="26">
        <v>41513</v>
      </c>
      <c r="AE1197" s="15" t="s">
        <v>1056</v>
      </c>
      <c r="AF1197" s="15" t="s">
        <v>9436</v>
      </c>
      <c r="AG1197" s="16">
        <v>1</v>
      </c>
      <c r="AH1197" s="15" t="s">
        <v>9437</v>
      </c>
      <c r="AI1197" s="15" t="s">
        <v>78</v>
      </c>
      <c r="AJ1197" s="15">
        <v>11098.7817383</v>
      </c>
      <c r="AK1197" s="15">
        <v>431.11598279999998</v>
      </c>
      <c r="AL1197" s="15">
        <v>3092478.33482</v>
      </c>
      <c r="AM1197" s="15">
        <v>1422695.22324</v>
      </c>
      <c r="AN1197" s="14"/>
      <c r="AO1197" s="14"/>
      <c r="AP1197" s="19">
        <v>0</v>
      </c>
      <c r="AQ1197" s="19">
        <v>0</v>
      </c>
      <c r="AR1197" s="19">
        <v>9900</v>
      </c>
      <c r="AS1197" s="19">
        <f>119400+1200</f>
        <v>120600</v>
      </c>
      <c r="AT1197" s="19">
        <f t="shared" si="264"/>
        <v>130500</v>
      </c>
      <c r="AU1197" s="19">
        <v>0</v>
      </c>
      <c r="AV1197" s="19">
        <v>0</v>
      </c>
      <c r="AW1197" s="19">
        <v>0</v>
      </c>
      <c r="AX1197" s="19">
        <v>0</v>
      </c>
      <c r="AY1197" s="20">
        <f t="shared" si="261"/>
        <v>0</v>
      </c>
      <c r="AZ1197" s="19">
        <f t="shared" si="254"/>
        <v>130500</v>
      </c>
      <c r="BA1197" s="21">
        <v>1.4712000000000001</v>
      </c>
      <c r="BB1197" s="21">
        <v>2.0617000000000001</v>
      </c>
      <c r="BC1197" s="22"/>
      <c r="BD1197" s="19">
        <v>2622</v>
      </c>
      <c r="BE1197" s="19">
        <f t="shared" si="255"/>
        <v>1919.9160000000002</v>
      </c>
      <c r="BF1197" s="19">
        <f t="shared" si="256"/>
        <v>2690.5185000000001</v>
      </c>
      <c r="BG1197" s="23">
        <v>3.4819999999999997E-2</v>
      </c>
      <c r="BH1197" s="23">
        <f t="shared" si="257"/>
        <v>3.4819999999999997E-2</v>
      </c>
      <c r="BI1197" s="19">
        <v>0</v>
      </c>
      <c r="BJ1197" s="19">
        <v>0</v>
      </c>
      <c r="BK1197" s="19">
        <f t="shared" si="262"/>
        <v>1919.9160000000002</v>
      </c>
      <c r="BL1197" s="19">
        <f t="shared" si="262"/>
        <v>2690.5185000000001</v>
      </c>
      <c r="BM1197" s="19">
        <v>0</v>
      </c>
      <c r="BN1197" s="19">
        <v>79.778099999999995</v>
      </c>
      <c r="BO1197" s="19">
        <f t="shared" si="251"/>
        <v>79.778099999999995</v>
      </c>
      <c r="BP1197" s="24">
        <f t="shared" si="263"/>
        <v>1919.9160000000002</v>
      </c>
      <c r="BQ1197" s="24">
        <f t="shared" si="263"/>
        <v>2610.7404000000001</v>
      </c>
      <c r="BR1197" s="24">
        <f t="shared" si="258"/>
        <v>690.82439999999997</v>
      </c>
    </row>
    <row r="1198" spans="1:71" s="25" customFormat="1" x14ac:dyDescent="0.25">
      <c r="A1198" s="14">
        <v>1566</v>
      </c>
      <c r="B1198" s="14"/>
      <c r="C1198" s="15"/>
      <c r="D1198" s="16">
        <v>22999</v>
      </c>
      <c r="E1198" s="15" t="s">
        <v>9438</v>
      </c>
      <c r="F1198" s="15" t="s">
        <v>9439</v>
      </c>
      <c r="G1198" s="17" t="s">
        <v>9440</v>
      </c>
      <c r="H1198" s="17" t="s">
        <v>9441</v>
      </c>
      <c r="I1198" s="31" t="s">
        <v>88</v>
      </c>
      <c r="J1198" s="15" t="s">
        <v>2846</v>
      </c>
      <c r="K1198" s="15" t="s">
        <v>88</v>
      </c>
      <c r="L1198" s="18" t="s">
        <v>9442</v>
      </c>
      <c r="M1198" s="15" t="s">
        <v>9412</v>
      </c>
      <c r="N1198" s="15" t="s">
        <v>9413</v>
      </c>
      <c r="O1198" s="16">
        <v>510</v>
      </c>
      <c r="P1198" s="15" t="s">
        <v>118</v>
      </c>
      <c r="Q1198" s="15">
        <v>10200</v>
      </c>
      <c r="R1198" s="15">
        <v>73400</v>
      </c>
      <c r="S1198" s="15">
        <v>83600</v>
      </c>
      <c r="T1198" s="15">
        <v>0.26</v>
      </c>
      <c r="U1198" s="15" t="s">
        <v>3335</v>
      </c>
      <c r="V1198" s="15" t="s">
        <v>76</v>
      </c>
      <c r="W1198" s="16">
        <v>1</v>
      </c>
      <c r="X1198" s="16">
        <v>1</v>
      </c>
      <c r="Y1198" s="15">
        <v>11078</v>
      </c>
      <c r="Z1198" s="15">
        <v>0.254</v>
      </c>
      <c r="AA1198" s="15" t="s">
        <v>9414</v>
      </c>
      <c r="AB1198" s="15" t="s">
        <v>9415</v>
      </c>
      <c r="AC1198" s="15">
        <v>84500</v>
      </c>
      <c r="AD1198" s="26">
        <v>37041</v>
      </c>
      <c r="AE1198" s="15" t="s">
        <v>211</v>
      </c>
      <c r="AF1198" s="15" t="s">
        <v>9443</v>
      </c>
      <c r="AG1198" s="16">
        <v>1</v>
      </c>
      <c r="AH1198" s="15" t="s">
        <v>9444</v>
      </c>
      <c r="AI1198" s="15" t="s">
        <v>78</v>
      </c>
      <c r="AJ1198" s="15">
        <v>11078.4755859</v>
      </c>
      <c r="AK1198" s="15">
        <v>429.247843375</v>
      </c>
      <c r="AL1198" s="15">
        <v>3092486.9180299998</v>
      </c>
      <c r="AM1198" s="15">
        <v>1422608.4382</v>
      </c>
      <c r="AN1198" s="14"/>
      <c r="AO1198" s="14"/>
      <c r="AP1198" s="19">
        <v>0</v>
      </c>
      <c r="AQ1198" s="19">
        <v>0</v>
      </c>
      <c r="AR1198" s="19">
        <v>10200</v>
      </c>
      <c r="AS1198" s="19">
        <v>72600</v>
      </c>
      <c r="AT1198" s="19">
        <f t="shared" si="264"/>
        <v>82800</v>
      </c>
      <c r="AU1198" s="19">
        <v>0</v>
      </c>
      <c r="AV1198" s="19">
        <v>0</v>
      </c>
      <c r="AW1198" s="19">
        <v>0</v>
      </c>
      <c r="AX1198" s="19">
        <v>0</v>
      </c>
      <c r="AY1198" s="20">
        <f t="shared" si="261"/>
        <v>0</v>
      </c>
      <c r="AZ1198" s="19">
        <f t="shared" si="254"/>
        <v>82800</v>
      </c>
      <c r="BA1198" s="21">
        <v>1.4712000000000001</v>
      </c>
      <c r="BB1198" s="21">
        <v>2.0617000000000001</v>
      </c>
      <c r="BC1198" s="22"/>
      <c r="BD1198" s="19">
        <v>1656</v>
      </c>
      <c r="BE1198" s="19">
        <f t="shared" si="255"/>
        <v>1218.1536000000001</v>
      </c>
      <c r="BF1198" s="19">
        <f t="shared" si="256"/>
        <v>1707.0876000000001</v>
      </c>
      <c r="BG1198" s="23">
        <v>3.4819999999999997E-2</v>
      </c>
      <c r="BH1198" s="23">
        <f t="shared" si="257"/>
        <v>3.4819999999999997E-2</v>
      </c>
      <c r="BI1198" s="19">
        <v>0</v>
      </c>
      <c r="BJ1198" s="19">
        <v>0</v>
      </c>
      <c r="BK1198" s="19">
        <f t="shared" si="262"/>
        <v>1218.1536000000001</v>
      </c>
      <c r="BL1198" s="19">
        <f t="shared" si="262"/>
        <v>1707.0876000000001</v>
      </c>
      <c r="BM1198" s="19">
        <v>0</v>
      </c>
      <c r="BN1198" s="19">
        <v>51.087600000000066</v>
      </c>
      <c r="BO1198" s="19">
        <f t="shared" si="251"/>
        <v>51.087600000000066</v>
      </c>
      <c r="BP1198" s="24">
        <f t="shared" si="263"/>
        <v>1218.1536000000001</v>
      </c>
      <c r="BQ1198" s="24">
        <f t="shared" si="263"/>
        <v>1656</v>
      </c>
      <c r="BR1198" s="24">
        <f t="shared" si="258"/>
        <v>437.8463999999999</v>
      </c>
    </row>
    <row r="1199" spans="1:71" s="25" customFormat="1" ht="14.25" x14ac:dyDescent="0.2">
      <c r="A1199" s="14">
        <v>1567</v>
      </c>
      <c r="B1199" s="14"/>
      <c r="C1199" s="15"/>
      <c r="D1199" s="16">
        <v>16819</v>
      </c>
      <c r="E1199" s="15" t="s">
        <v>9445</v>
      </c>
      <c r="F1199" s="15" t="s">
        <v>9446</v>
      </c>
      <c r="G1199" s="17" t="s">
        <v>9440</v>
      </c>
      <c r="H1199" s="17" t="s">
        <v>9441</v>
      </c>
      <c r="I1199" s="17" t="s">
        <v>88</v>
      </c>
      <c r="J1199" s="15" t="s">
        <v>9447</v>
      </c>
      <c r="K1199" s="15" t="s">
        <v>88</v>
      </c>
      <c r="L1199" s="18" t="s">
        <v>9448</v>
      </c>
      <c r="M1199" s="15" t="s">
        <v>9412</v>
      </c>
      <c r="N1199" s="15" t="s">
        <v>9413</v>
      </c>
      <c r="O1199" s="16">
        <v>520</v>
      </c>
      <c r="P1199" s="15" t="s">
        <v>1859</v>
      </c>
      <c r="Q1199" s="15">
        <v>9300</v>
      </c>
      <c r="R1199" s="15">
        <v>115900</v>
      </c>
      <c r="S1199" s="15">
        <v>125200</v>
      </c>
      <c r="T1199" s="15">
        <v>0.22</v>
      </c>
      <c r="U1199" s="15" t="s">
        <v>3335</v>
      </c>
      <c r="V1199" s="15" t="s">
        <v>76</v>
      </c>
      <c r="W1199" s="16">
        <v>1</v>
      </c>
      <c r="X1199" s="16">
        <v>1</v>
      </c>
      <c r="Y1199" s="15">
        <v>9518</v>
      </c>
      <c r="Z1199" s="15">
        <v>0.218</v>
      </c>
      <c r="AA1199" s="15" t="s">
        <v>9414</v>
      </c>
      <c r="AB1199" s="15" t="s">
        <v>9415</v>
      </c>
      <c r="AC1199" s="15">
        <v>127000</v>
      </c>
      <c r="AD1199" s="26">
        <v>42228</v>
      </c>
      <c r="AE1199" s="15" t="s">
        <v>211</v>
      </c>
      <c r="AF1199" s="15" t="s">
        <v>9449</v>
      </c>
      <c r="AG1199" s="16">
        <v>1</v>
      </c>
      <c r="AH1199" s="15" t="s">
        <v>9450</v>
      </c>
      <c r="AI1199" s="15" t="s">
        <v>78</v>
      </c>
      <c r="AJ1199" s="15">
        <v>9517.7167968800004</v>
      </c>
      <c r="AK1199" s="15">
        <v>416.42328647900001</v>
      </c>
      <c r="AL1199" s="15">
        <v>3092458.43524</v>
      </c>
      <c r="AM1199" s="15">
        <v>1422525.95539</v>
      </c>
      <c r="AN1199" s="14"/>
      <c r="AO1199" s="14"/>
      <c r="AP1199" s="19">
        <v>0</v>
      </c>
      <c r="AQ1199" s="19">
        <v>0</v>
      </c>
      <c r="AR1199" s="19">
        <v>9300</v>
      </c>
      <c r="AS1199" s="19">
        <f>112700+2000</f>
        <v>114700</v>
      </c>
      <c r="AT1199" s="19">
        <f t="shared" si="264"/>
        <v>124000</v>
      </c>
      <c r="AU1199" s="19">
        <v>0</v>
      </c>
      <c r="AV1199" s="19">
        <v>0</v>
      </c>
      <c r="AW1199" s="19">
        <v>0</v>
      </c>
      <c r="AX1199" s="19">
        <v>0</v>
      </c>
      <c r="AY1199" s="20">
        <f t="shared" si="261"/>
        <v>0</v>
      </c>
      <c r="AZ1199" s="19">
        <f t="shared" si="254"/>
        <v>124000</v>
      </c>
      <c r="BA1199" s="21">
        <v>1.4712000000000001</v>
      </c>
      <c r="BB1199" s="21">
        <v>2.0617000000000001</v>
      </c>
      <c r="BC1199" s="22"/>
      <c r="BD1199" s="19">
        <v>2500</v>
      </c>
      <c r="BE1199" s="19">
        <f t="shared" si="255"/>
        <v>1824.288</v>
      </c>
      <c r="BF1199" s="19">
        <f t="shared" si="256"/>
        <v>2556.5080000000003</v>
      </c>
      <c r="BG1199" s="23">
        <v>3.4819999999999997E-2</v>
      </c>
      <c r="BH1199" s="23">
        <f t="shared" si="257"/>
        <v>3.4819999999999997E-2</v>
      </c>
      <c r="BI1199" s="19">
        <v>0</v>
      </c>
      <c r="BJ1199" s="19">
        <v>0</v>
      </c>
      <c r="BK1199" s="19">
        <f t="shared" si="262"/>
        <v>1824.288</v>
      </c>
      <c r="BL1199" s="19">
        <f t="shared" si="262"/>
        <v>2556.5080000000003</v>
      </c>
      <c r="BM1199" s="19">
        <v>0</v>
      </c>
      <c r="BN1199" s="19">
        <v>75.273999999999887</v>
      </c>
      <c r="BO1199" s="19">
        <f t="shared" si="251"/>
        <v>75.273999999999887</v>
      </c>
      <c r="BP1199" s="24">
        <f t="shared" si="263"/>
        <v>1824.288</v>
      </c>
      <c r="BQ1199" s="24">
        <f t="shared" si="263"/>
        <v>2481.2340000000004</v>
      </c>
      <c r="BR1199" s="24">
        <f t="shared" si="258"/>
        <v>656.94600000000037</v>
      </c>
    </row>
    <row r="1200" spans="1:71" s="25" customFormat="1" ht="14.25" x14ac:dyDescent="0.2">
      <c r="A1200" s="14">
        <v>1568</v>
      </c>
      <c r="B1200" s="14"/>
      <c r="C1200" s="15"/>
      <c r="D1200" s="16">
        <v>22438</v>
      </c>
      <c r="E1200" s="15" t="s">
        <v>9451</v>
      </c>
      <c r="F1200" s="15" t="s">
        <v>9452</v>
      </c>
      <c r="G1200" s="17" t="s">
        <v>9440</v>
      </c>
      <c r="H1200" s="17" t="s">
        <v>9441</v>
      </c>
      <c r="I1200" s="17" t="s">
        <v>88</v>
      </c>
      <c r="J1200" s="15" t="s">
        <v>9453</v>
      </c>
      <c r="K1200" s="15" t="s">
        <v>9454</v>
      </c>
      <c r="L1200" s="18" t="s">
        <v>9455</v>
      </c>
      <c r="M1200" s="15" t="s">
        <v>9456</v>
      </c>
      <c r="N1200" s="15" t="s">
        <v>9457</v>
      </c>
      <c r="O1200" s="16">
        <v>510</v>
      </c>
      <c r="P1200" s="15" t="s">
        <v>118</v>
      </c>
      <c r="Q1200" s="15">
        <v>13000</v>
      </c>
      <c r="R1200" s="15">
        <v>70700</v>
      </c>
      <c r="S1200" s="15">
        <v>83700</v>
      </c>
      <c r="T1200" s="15">
        <v>0.39</v>
      </c>
      <c r="U1200" s="15" t="s">
        <v>3335</v>
      </c>
      <c r="V1200" s="15" t="s">
        <v>76</v>
      </c>
      <c r="W1200" s="16">
        <v>1</v>
      </c>
      <c r="X1200" s="16">
        <v>1</v>
      </c>
      <c r="Y1200" s="15">
        <v>17640</v>
      </c>
      <c r="Z1200" s="15">
        <v>0.40500000000000003</v>
      </c>
      <c r="AA1200" s="15" t="s">
        <v>9414</v>
      </c>
      <c r="AB1200" s="15" t="s">
        <v>9415</v>
      </c>
      <c r="AC1200" s="15">
        <v>66090</v>
      </c>
      <c r="AD1200" s="26">
        <v>37315</v>
      </c>
      <c r="AE1200" s="15" t="s">
        <v>183</v>
      </c>
      <c r="AF1200" s="15" t="s">
        <v>9458</v>
      </c>
      <c r="AG1200" s="16">
        <v>1</v>
      </c>
      <c r="AH1200" s="15" t="s">
        <v>9459</v>
      </c>
      <c r="AI1200" s="15" t="s">
        <v>78</v>
      </c>
      <c r="AJ1200" s="15">
        <v>17639.5283203</v>
      </c>
      <c r="AK1200" s="15">
        <v>602.967276427</v>
      </c>
      <c r="AL1200" s="15">
        <v>3092459.7450899999</v>
      </c>
      <c r="AM1200" s="15">
        <v>1422373.3643</v>
      </c>
      <c r="AN1200" s="14"/>
      <c r="AO1200" s="14"/>
      <c r="AP1200" s="19">
        <v>0</v>
      </c>
      <c r="AQ1200" s="19">
        <v>0</v>
      </c>
      <c r="AR1200" s="19">
        <v>13000</v>
      </c>
      <c r="AS1200" s="19">
        <v>71600</v>
      </c>
      <c r="AT1200" s="19">
        <f t="shared" si="264"/>
        <v>84600</v>
      </c>
      <c r="AU1200" s="19">
        <v>0</v>
      </c>
      <c r="AV1200" s="19">
        <v>0</v>
      </c>
      <c r="AW1200" s="19">
        <v>0</v>
      </c>
      <c r="AX1200" s="19">
        <v>0</v>
      </c>
      <c r="AY1200" s="20">
        <f t="shared" si="261"/>
        <v>0</v>
      </c>
      <c r="AZ1200" s="19">
        <f t="shared" si="254"/>
        <v>84600</v>
      </c>
      <c r="BA1200" s="21">
        <v>1.4712000000000001</v>
      </c>
      <c r="BB1200" s="21">
        <v>2.0617000000000001</v>
      </c>
      <c r="BC1200" s="22"/>
      <c r="BD1200" s="19">
        <v>1692</v>
      </c>
      <c r="BE1200" s="19">
        <f t="shared" si="255"/>
        <v>1244.6351999999999</v>
      </c>
      <c r="BF1200" s="19">
        <f t="shared" si="256"/>
        <v>1744.1982</v>
      </c>
      <c r="BG1200" s="23">
        <v>3.4819999999999997E-2</v>
      </c>
      <c r="BH1200" s="23">
        <f t="shared" si="257"/>
        <v>3.4819999999999997E-2</v>
      </c>
      <c r="BI1200" s="19">
        <v>0</v>
      </c>
      <c r="BJ1200" s="19">
        <v>0</v>
      </c>
      <c r="BK1200" s="19">
        <f t="shared" si="262"/>
        <v>1244.6351999999999</v>
      </c>
      <c r="BL1200" s="19">
        <f t="shared" si="262"/>
        <v>1744.1982</v>
      </c>
      <c r="BM1200" s="19">
        <v>0</v>
      </c>
      <c r="BN1200" s="19">
        <v>52.198200000000043</v>
      </c>
      <c r="BO1200" s="19">
        <f t="shared" si="251"/>
        <v>52.198200000000043</v>
      </c>
      <c r="BP1200" s="24">
        <f t="shared" si="263"/>
        <v>1244.6351999999999</v>
      </c>
      <c r="BQ1200" s="24">
        <f t="shared" si="263"/>
        <v>1692</v>
      </c>
      <c r="BR1200" s="24">
        <f t="shared" si="258"/>
        <v>447.36480000000006</v>
      </c>
    </row>
    <row r="1201" spans="1:70" s="25" customFormat="1" ht="14.25" x14ac:dyDescent="0.2">
      <c r="A1201" s="14">
        <v>1569</v>
      </c>
      <c r="B1201" s="14"/>
      <c r="C1201" s="15"/>
      <c r="D1201" s="16">
        <v>33378</v>
      </c>
      <c r="E1201" s="15" t="s">
        <v>9460</v>
      </c>
      <c r="F1201" s="15" t="s">
        <v>9461</v>
      </c>
      <c r="G1201" s="17" t="s">
        <v>9440</v>
      </c>
      <c r="H1201" s="17" t="s">
        <v>9441</v>
      </c>
      <c r="I1201" s="17" t="s">
        <v>88</v>
      </c>
      <c r="J1201" s="15" t="s">
        <v>9462</v>
      </c>
      <c r="K1201" s="15" t="s">
        <v>9454</v>
      </c>
      <c r="L1201" s="18" t="s">
        <v>9463</v>
      </c>
      <c r="M1201" s="15" t="s">
        <v>9412</v>
      </c>
      <c r="N1201" s="15" t="s">
        <v>9413</v>
      </c>
      <c r="O1201" s="16">
        <v>520</v>
      </c>
      <c r="P1201" s="15" t="s">
        <v>1859</v>
      </c>
      <c r="Q1201" s="15">
        <v>10200</v>
      </c>
      <c r="R1201" s="15">
        <v>101100</v>
      </c>
      <c r="S1201" s="15">
        <v>111300</v>
      </c>
      <c r="T1201" s="15">
        <v>0.26</v>
      </c>
      <c r="U1201" s="15" t="s">
        <v>3335</v>
      </c>
      <c r="V1201" s="15" t="s">
        <v>76</v>
      </c>
      <c r="W1201" s="16">
        <v>1</v>
      </c>
      <c r="X1201" s="16">
        <v>0</v>
      </c>
      <c r="Y1201" s="15">
        <v>9976</v>
      </c>
      <c r="Z1201" s="15">
        <v>0.22900000000000001</v>
      </c>
      <c r="AA1201" s="15" t="s">
        <v>9414</v>
      </c>
      <c r="AB1201" s="15" t="s">
        <v>9415</v>
      </c>
      <c r="AC1201" s="15">
        <v>0</v>
      </c>
      <c r="AD1201" s="15"/>
      <c r="AE1201" s="15" t="s">
        <v>119</v>
      </c>
      <c r="AF1201" s="15" t="s">
        <v>119</v>
      </c>
      <c r="AG1201" s="16">
        <v>1</v>
      </c>
      <c r="AH1201" s="15" t="s">
        <v>9464</v>
      </c>
      <c r="AI1201" s="15" t="s">
        <v>78</v>
      </c>
      <c r="AJ1201" s="15">
        <v>9975.83203125</v>
      </c>
      <c r="AK1201" s="15">
        <v>427.46728801500001</v>
      </c>
      <c r="AL1201" s="15">
        <v>3092542.4143099999</v>
      </c>
      <c r="AM1201" s="15">
        <v>1422382.3148099999</v>
      </c>
      <c r="AN1201" s="14"/>
      <c r="AO1201" s="14"/>
      <c r="AP1201" s="19">
        <v>0</v>
      </c>
      <c r="AQ1201" s="19">
        <v>0</v>
      </c>
      <c r="AR1201" s="19">
        <v>10200</v>
      </c>
      <c r="AS1201" s="19">
        <v>100000</v>
      </c>
      <c r="AT1201" s="19">
        <f t="shared" si="264"/>
        <v>110200</v>
      </c>
      <c r="AU1201" s="19">
        <v>0</v>
      </c>
      <c r="AV1201" s="19">
        <v>0</v>
      </c>
      <c r="AW1201" s="19">
        <v>0</v>
      </c>
      <c r="AX1201" s="19">
        <v>0</v>
      </c>
      <c r="AY1201" s="20">
        <f t="shared" si="261"/>
        <v>0</v>
      </c>
      <c r="AZ1201" s="19">
        <f t="shared" si="254"/>
        <v>110200</v>
      </c>
      <c r="BA1201" s="21">
        <v>1.4712000000000001</v>
      </c>
      <c r="BB1201" s="21">
        <v>2.0617000000000001</v>
      </c>
      <c r="BC1201" s="22"/>
      <c r="BD1201" s="19">
        <v>2204</v>
      </c>
      <c r="BE1201" s="19">
        <f t="shared" si="255"/>
        <v>1621.2624000000001</v>
      </c>
      <c r="BF1201" s="19">
        <f t="shared" si="256"/>
        <v>2271.9934000000003</v>
      </c>
      <c r="BG1201" s="23">
        <v>3.4819999999999997E-2</v>
      </c>
      <c r="BH1201" s="23">
        <f t="shared" si="257"/>
        <v>3.4819999999999997E-2</v>
      </c>
      <c r="BI1201" s="19">
        <v>0</v>
      </c>
      <c r="BJ1201" s="19">
        <v>0</v>
      </c>
      <c r="BK1201" s="19">
        <f t="shared" si="262"/>
        <v>1621.2624000000001</v>
      </c>
      <c r="BL1201" s="19">
        <f t="shared" si="262"/>
        <v>2271.9934000000003</v>
      </c>
      <c r="BM1201" s="19">
        <v>0</v>
      </c>
      <c r="BN1201" s="19">
        <v>67.993400000000292</v>
      </c>
      <c r="BO1201" s="19">
        <f t="shared" si="251"/>
        <v>67.993400000000292</v>
      </c>
      <c r="BP1201" s="24">
        <f t="shared" si="263"/>
        <v>1621.2624000000001</v>
      </c>
      <c r="BQ1201" s="24">
        <f t="shared" si="263"/>
        <v>2204</v>
      </c>
      <c r="BR1201" s="24">
        <f t="shared" si="258"/>
        <v>582.73759999999993</v>
      </c>
    </row>
    <row r="1202" spans="1:70" s="25" customFormat="1" ht="14.25" x14ac:dyDescent="0.2">
      <c r="A1202" s="14">
        <v>1570</v>
      </c>
      <c r="B1202" s="14"/>
      <c r="C1202" s="15"/>
      <c r="D1202" s="16">
        <v>23184</v>
      </c>
      <c r="E1202" s="15" t="s">
        <v>9465</v>
      </c>
      <c r="F1202" s="15" t="s">
        <v>9466</v>
      </c>
      <c r="G1202" s="17" t="s">
        <v>9467</v>
      </c>
      <c r="H1202" s="17" t="s">
        <v>9468</v>
      </c>
      <c r="I1202" s="17" t="s">
        <v>86</v>
      </c>
      <c r="J1202" s="15" t="s">
        <v>9469</v>
      </c>
      <c r="K1202" s="15" t="s">
        <v>9470</v>
      </c>
      <c r="L1202" s="18" t="s">
        <v>9471</v>
      </c>
      <c r="M1202" s="15" t="s">
        <v>9412</v>
      </c>
      <c r="N1202" s="15" t="s">
        <v>9413</v>
      </c>
      <c r="O1202" s="16">
        <v>520</v>
      </c>
      <c r="P1202" s="15" t="s">
        <v>1859</v>
      </c>
      <c r="Q1202" s="15">
        <v>10700</v>
      </c>
      <c r="R1202" s="15">
        <v>114500</v>
      </c>
      <c r="S1202" s="15">
        <v>125200</v>
      </c>
      <c r="T1202" s="15">
        <v>0.28000000000000003</v>
      </c>
      <c r="U1202" s="15" t="s">
        <v>3335</v>
      </c>
      <c r="V1202" s="15" t="s">
        <v>76</v>
      </c>
      <c r="W1202" s="16">
        <v>1</v>
      </c>
      <c r="X1202" s="16">
        <v>0</v>
      </c>
      <c r="Y1202" s="15">
        <v>11971</v>
      </c>
      <c r="Z1202" s="15">
        <v>0.27500000000000002</v>
      </c>
      <c r="AA1202" s="15" t="s">
        <v>9414</v>
      </c>
      <c r="AB1202" s="15" t="s">
        <v>9415</v>
      </c>
      <c r="AC1202" s="15">
        <v>0</v>
      </c>
      <c r="AD1202" s="15"/>
      <c r="AE1202" s="15" t="s">
        <v>119</v>
      </c>
      <c r="AF1202" s="15" t="s">
        <v>119</v>
      </c>
      <c r="AG1202" s="16">
        <v>1</v>
      </c>
      <c r="AH1202" s="15" t="s">
        <v>9472</v>
      </c>
      <c r="AI1202" s="15" t="s">
        <v>78</v>
      </c>
      <c r="AJ1202" s="15">
        <v>11971.078125</v>
      </c>
      <c r="AK1202" s="15">
        <v>466.888592819</v>
      </c>
      <c r="AL1202" s="15">
        <v>3092623.5724399998</v>
      </c>
      <c r="AM1202" s="15">
        <v>1422449.3043</v>
      </c>
      <c r="AN1202" s="14"/>
      <c r="AO1202" s="14"/>
      <c r="AP1202" s="19">
        <v>0</v>
      </c>
      <c r="AQ1202" s="19">
        <v>0</v>
      </c>
      <c r="AR1202" s="19">
        <v>10700</v>
      </c>
      <c r="AS1202" s="19">
        <v>113300</v>
      </c>
      <c r="AT1202" s="19">
        <f t="shared" si="264"/>
        <v>124000</v>
      </c>
      <c r="AU1202" s="19">
        <v>0</v>
      </c>
      <c r="AV1202" s="19">
        <v>0</v>
      </c>
      <c r="AW1202" s="19">
        <v>0</v>
      </c>
      <c r="AX1202" s="19">
        <v>0</v>
      </c>
      <c r="AY1202" s="20">
        <f t="shared" si="261"/>
        <v>0</v>
      </c>
      <c r="AZ1202" s="19">
        <f t="shared" si="254"/>
        <v>124000</v>
      </c>
      <c r="BA1202" s="21">
        <v>1.4712000000000001</v>
      </c>
      <c r="BB1202" s="21">
        <v>2.0617000000000001</v>
      </c>
      <c r="BC1202" s="22"/>
      <c r="BD1202" s="19">
        <v>2480</v>
      </c>
      <c r="BE1202" s="19">
        <f t="shared" si="255"/>
        <v>1824.288</v>
      </c>
      <c r="BF1202" s="19">
        <f t="shared" si="256"/>
        <v>2556.5080000000003</v>
      </c>
      <c r="BG1202" s="23">
        <v>3.4819999999999997E-2</v>
      </c>
      <c r="BH1202" s="23">
        <f t="shared" si="257"/>
        <v>3.4819999999999997E-2</v>
      </c>
      <c r="BI1202" s="19">
        <v>0</v>
      </c>
      <c r="BJ1202" s="19">
        <v>0</v>
      </c>
      <c r="BK1202" s="19">
        <f t="shared" si="262"/>
        <v>1824.288</v>
      </c>
      <c r="BL1202" s="19">
        <f t="shared" si="262"/>
        <v>2556.5080000000003</v>
      </c>
      <c r="BM1202" s="19">
        <v>0</v>
      </c>
      <c r="BN1202" s="19">
        <v>76.508000000000266</v>
      </c>
      <c r="BO1202" s="19">
        <f t="shared" si="251"/>
        <v>76.508000000000266</v>
      </c>
      <c r="BP1202" s="24">
        <f t="shared" si="263"/>
        <v>1824.288</v>
      </c>
      <c r="BQ1202" s="24">
        <f t="shared" si="263"/>
        <v>2480</v>
      </c>
      <c r="BR1202" s="24">
        <f t="shared" si="258"/>
        <v>655.71199999999999</v>
      </c>
    </row>
    <row r="1203" spans="1:70" s="25" customFormat="1" ht="14.25" x14ac:dyDescent="0.2">
      <c r="A1203" s="14">
        <v>1571</v>
      </c>
      <c r="B1203" s="14"/>
      <c r="C1203" s="15"/>
      <c r="D1203" s="16">
        <v>17076</v>
      </c>
      <c r="E1203" s="15" t="s">
        <v>9473</v>
      </c>
      <c r="F1203" s="15" t="s">
        <v>9474</v>
      </c>
      <c r="G1203" s="17" t="s">
        <v>9475</v>
      </c>
      <c r="H1203" s="17" t="s">
        <v>9476</v>
      </c>
      <c r="I1203" s="17" t="s">
        <v>86</v>
      </c>
      <c r="J1203" s="15" t="s">
        <v>9476</v>
      </c>
      <c r="K1203" s="15" t="s">
        <v>1356</v>
      </c>
      <c r="L1203" s="18" t="s">
        <v>9477</v>
      </c>
      <c r="M1203" s="15" t="s">
        <v>9412</v>
      </c>
      <c r="N1203" s="15" t="s">
        <v>9413</v>
      </c>
      <c r="O1203" s="16">
        <v>520</v>
      </c>
      <c r="P1203" s="15" t="s">
        <v>1859</v>
      </c>
      <c r="Q1203" s="15">
        <v>9800</v>
      </c>
      <c r="R1203" s="15">
        <v>114500</v>
      </c>
      <c r="S1203" s="15">
        <v>124300</v>
      </c>
      <c r="T1203" s="15">
        <v>0.24399999999999999</v>
      </c>
      <c r="U1203" s="15" t="s">
        <v>3335</v>
      </c>
      <c r="V1203" s="15" t="s">
        <v>76</v>
      </c>
      <c r="W1203" s="16">
        <v>1</v>
      </c>
      <c r="X1203" s="16">
        <v>1</v>
      </c>
      <c r="Y1203" s="15">
        <v>14064</v>
      </c>
      <c r="Z1203" s="15">
        <v>0.32300000000000001</v>
      </c>
      <c r="AA1203" s="15" t="s">
        <v>9414</v>
      </c>
      <c r="AB1203" s="15" t="s">
        <v>9415</v>
      </c>
      <c r="AC1203" s="15">
        <v>540000</v>
      </c>
      <c r="AD1203" s="26">
        <v>42426</v>
      </c>
      <c r="AE1203" s="15" t="s">
        <v>147</v>
      </c>
      <c r="AF1203" s="15" t="s">
        <v>9478</v>
      </c>
      <c r="AG1203" s="16">
        <v>1</v>
      </c>
      <c r="AH1203" s="15" t="s">
        <v>9479</v>
      </c>
      <c r="AI1203" s="15" t="s">
        <v>78</v>
      </c>
      <c r="AJ1203" s="15">
        <v>14064.0932617</v>
      </c>
      <c r="AK1203" s="15">
        <v>495.34145405100003</v>
      </c>
      <c r="AL1203" s="15">
        <v>3092660.3876899998</v>
      </c>
      <c r="AM1203" s="15">
        <v>1422534.3743400001</v>
      </c>
      <c r="AN1203" s="14"/>
      <c r="AO1203" s="14"/>
      <c r="AP1203" s="19">
        <v>0</v>
      </c>
      <c r="AQ1203" s="19">
        <v>0</v>
      </c>
      <c r="AR1203" s="19">
        <v>9800</v>
      </c>
      <c r="AS1203" s="19">
        <v>113300</v>
      </c>
      <c r="AT1203" s="19">
        <f t="shared" si="264"/>
        <v>123100</v>
      </c>
      <c r="AU1203" s="19">
        <v>0</v>
      </c>
      <c r="AV1203" s="19">
        <v>0</v>
      </c>
      <c r="AW1203" s="19">
        <v>0</v>
      </c>
      <c r="AX1203" s="19">
        <v>0</v>
      </c>
      <c r="AY1203" s="20">
        <f t="shared" si="261"/>
        <v>0</v>
      </c>
      <c r="AZ1203" s="19">
        <f t="shared" si="254"/>
        <v>123100</v>
      </c>
      <c r="BA1203" s="21">
        <v>1.4712000000000001</v>
      </c>
      <c r="BB1203" s="21">
        <v>2.0617000000000001</v>
      </c>
      <c r="BC1203" s="22"/>
      <c r="BD1203" s="19">
        <v>2462</v>
      </c>
      <c r="BE1203" s="19">
        <f t="shared" si="255"/>
        <v>1811.0472</v>
      </c>
      <c r="BF1203" s="19">
        <f t="shared" si="256"/>
        <v>2537.9527000000003</v>
      </c>
      <c r="BG1203" s="23">
        <v>3.4819999999999997E-2</v>
      </c>
      <c r="BH1203" s="23">
        <f t="shared" si="257"/>
        <v>3.4819999999999997E-2</v>
      </c>
      <c r="BI1203" s="19">
        <v>0</v>
      </c>
      <c r="BJ1203" s="19">
        <v>0</v>
      </c>
      <c r="BK1203" s="19">
        <f t="shared" si="262"/>
        <v>1811.0472</v>
      </c>
      <c r="BL1203" s="19">
        <f t="shared" si="262"/>
        <v>2537.9527000000003</v>
      </c>
      <c r="BM1203" s="19">
        <v>0</v>
      </c>
      <c r="BN1203" s="19">
        <v>75.952700000000277</v>
      </c>
      <c r="BO1203" s="19">
        <f t="shared" si="251"/>
        <v>75.952700000000277</v>
      </c>
      <c r="BP1203" s="24">
        <f t="shared" si="263"/>
        <v>1811.0472</v>
      </c>
      <c r="BQ1203" s="24">
        <f t="shared" si="263"/>
        <v>2462</v>
      </c>
      <c r="BR1203" s="24">
        <f t="shared" si="258"/>
        <v>650.95280000000002</v>
      </c>
    </row>
    <row r="1204" spans="1:70" s="25" customFormat="1" ht="14.25" x14ac:dyDescent="0.2">
      <c r="A1204" s="14">
        <v>1572</v>
      </c>
      <c r="B1204" s="14"/>
      <c r="C1204" s="15" t="s">
        <v>150</v>
      </c>
      <c r="D1204" s="16">
        <v>26573</v>
      </c>
      <c r="E1204" s="15" t="s">
        <v>9480</v>
      </c>
      <c r="F1204" s="15" t="s">
        <v>9481</v>
      </c>
      <c r="G1204" s="17" t="s">
        <v>9482</v>
      </c>
      <c r="H1204" s="17" t="s">
        <v>9483</v>
      </c>
      <c r="I1204" s="17" t="s">
        <v>86</v>
      </c>
      <c r="J1204" s="15" t="s">
        <v>9484</v>
      </c>
      <c r="K1204" s="15" t="s">
        <v>86</v>
      </c>
      <c r="L1204" s="18" t="s">
        <v>9485</v>
      </c>
      <c r="M1204" s="15" t="s">
        <v>9412</v>
      </c>
      <c r="N1204" s="15" t="s">
        <v>9413</v>
      </c>
      <c r="O1204" s="16">
        <v>520</v>
      </c>
      <c r="P1204" s="15" t="s">
        <v>1859</v>
      </c>
      <c r="Q1204" s="15">
        <v>9700</v>
      </c>
      <c r="R1204" s="15">
        <v>114500</v>
      </c>
      <c r="S1204" s="15">
        <v>124200</v>
      </c>
      <c r="T1204" s="15">
        <v>0.24199999999999999</v>
      </c>
      <c r="U1204" s="15" t="s">
        <v>3335</v>
      </c>
      <c r="V1204" s="15" t="s">
        <v>76</v>
      </c>
      <c r="W1204" s="16">
        <v>1</v>
      </c>
      <c r="X1204" s="16">
        <v>1</v>
      </c>
      <c r="Y1204" s="15">
        <v>10556</v>
      </c>
      <c r="Z1204" s="15">
        <v>0.24199999999999999</v>
      </c>
      <c r="AA1204" s="15" t="s">
        <v>9414</v>
      </c>
      <c r="AB1204" s="15" t="s">
        <v>9415</v>
      </c>
      <c r="AC1204" s="15">
        <v>540000</v>
      </c>
      <c r="AD1204" s="26">
        <v>42426</v>
      </c>
      <c r="AE1204" s="15" t="s">
        <v>147</v>
      </c>
      <c r="AF1204" s="15" t="s">
        <v>9486</v>
      </c>
      <c r="AG1204" s="16">
        <v>1</v>
      </c>
      <c r="AH1204" s="15" t="s">
        <v>9487</v>
      </c>
      <c r="AI1204" s="15" t="s">
        <v>78</v>
      </c>
      <c r="AJ1204" s="15">
        <v>10556.1811523</v>
      </c>
      <c r="AK1204" s="15">
        <v>419.45955342399998</v>
      </c>
      <c r="AL1204" s="15">
        <v>3092656.6711200001</v>
      </c>
      <c r="AM1204" s="15">
        <v>1422631.4990600001</v>
      </c>
      <c r="AN1204" s="14"/>
      <c r="AO1204" s="14"/>
      <c r="AP1204" s="19">
        <v>0</v>
      </c>
      <c r="AQ1204" s="19">
        <v>0</v>
      </c>
      <c r="AR1204" s="19">
        <v>9700</v>
      </c>
      <c r="AS1204" s="19">
        <v>113300</v>
      </c>
      <c r="AT1204" s="19">
        <f t="shared" si="264"/>
        <v>123000</v>
      </c>
      <c r="AU1204" s="19">
        <v>0</v>
      </c>
      <c r="AV1204" s="19">
        <v>0</v>
      </c>
      <c r="AW1204" s="19">
        <v>0</v>
      </c>
      <c r="AX1204" s="19">
        <v>0</v>
      </c>
      <c r="AY1204" s="20">
        <f t="shared" si="261"/>
        <v>0</v>
      </c>
      <c r="AZ1204" s="19">
        <f t="shared" si="254"/>
        <v>123000</v>
      </c>
      <c r="BA1204" s="21">
        <v>1.4712000000000001</v>
      </c>
      <c r="BB1204" s="21">
        <v>2.0617000000000001</v>
      </c>
      <c r="BC1204" s="22"/>
      <c r="BD1204" s="19">
        <v>2460</v>
      </c>
      <c r="BE1204" s="19">
        <f t="shared" si="255"/>
        <v>1809.576</v>
      </c>
      <c r="BF1204" s="19">
        <f t="shared" si="256"/>
        <v>2535.8910000000001</v>
      </c>
      <c r="BG1204" s="23">
        <v>3.4819999999999997E-2</v>
      </c>
      <c r="BH1204" s="23">
        <f t="shared" si="257"/>
        <v>3.4819999999999997E-2</v>
      </c>
      <c r="BI1204" s="19">
        <v>0</v>
      </c>
      <c r="BJ1204" s="19">
        <v>0</v>
      </c>
      <c r="BK1204" s="19">
        <f t="shared" si="262"/>
        <v>1809.576</v>
      </c>
      <c r="BL1204" s="19">
        <f t="shared" si="262"/>
        <v>2535.8910000000001</v>
      </c>
      <c r="BM1204" s="19">
        <v>0</v>
      </c>
      <c r="BN1204" s="19">
        <v>75.891000000000076</v>
      </c>
      <c r="BO1204" s="19">
        <f t="shared" si="251"/>
        <v>75.891000000000076</v>
      </c>
      <c r="BP1204" s="24">
        <f t="shared" si="263"/>
        <v>1809.576</v>
      </c>
      <c r="BQ1204" s="24">
        <f t="shared" si="263"/>
        <v>2460</v>
      </c>
      <c r="BR1204" s="24">
        <f t="shared" si="258"/>
        <v>650.42399999999998</v>
      </c>
    </row>
    <row r="1205" spans="1:70" s="25" customFormat="1" ht="14.25" x14ac:dyDescent="0.2">
      <c r="A1205" s="14">
        <v>1573</v>
      </c>
      <c r="B1205" s="14"/>
      <c r="C1205" s="15"/>
      <c r="D1205" s="16">
        <v>34376</v>
      </c>
      <c r="E1205" s="15" t="s">
        <v>9488</v>
      </c>
      <c r="F1205" s="15" t="s">
        <v>9489</v>
      </c>
      <c r="G1205" s="17" t="s">
        <v>9490</v>
      </c>
      <c r="H1205" s="17" t="s">
        <v>9491</v>
      </c>
      <c r="I1205" s="17" t="s">
        <v>86</v>
      </c>
      <c r="J1205" s="15" t="s">
        <v>9492</v>
      </c>
      <c r="K1205" s="15" t="s">
        <v>6191</v>
      </c>
      <c r="L1205" s="18" t="s">
        <v>9493</v>
      </c>
      <c r="M1205" s="15" t="s">
        <v>9412</v>
      </c>
      <c r="N1205" s="15" t="s">
        <v>9413</v>
      </c>
      <c r="O1205" s="16">
        <v>520</v>
      </c>
      <c r="P1205" s="15" t="s">
        <v>1859</v>
      </c>
      <c r="Q1205" s="15">
        <v>9700</v>
      </c>
      <c r="R1205" s="15">
        <v>114000</v>
      </c>
      <c r="S1205" s="15">
        <v>123700</v>
      </c>
      <c r="T1205" s="15">
        <v>0.24199999999999999</v>
      </c>
      <c r="U1205" s="15" t="s">
        <v>3335</v>
      </c>
      <c r="V1205" s="15" t="s">
        <v>76</v>
      </c>
      <c r="W1205" s="16">
        <v>1</v>
      </c>
      <c r="X1205" s="16">
        <v>1</v>
      </c>
      <c r="Y1205" s="15">
        <v>10506</v>
      </c>
      <c r="Z1205" s="15">
        <v>0.24099999999999999</v>
      </c>
      <c r="AA1205" s="15" t="s">
        <v>9414</v>
      </c>
      <c r="AB1205" s="15" t="s">
        <v>9415</v>
      </c>
      <c r="AC1205" s="15">
        <v>540000</v>
      </c>
      <c r="AD1205" s="26">
        <v>42426</v>
      </c>
      <c r="AE1205" s="15" t="s">
        <v>147</v>
      </c>
      <c r="AF1205" s="15" t="s">
        <v>9494</v>
      </c>
      <c r="AG1205" s="16">
        <v>1</v>
      </c>
      <c r="AH1205" s="15" t="s">
        <v>9495</v>
      </c>
      <c r="AI1205" s="15" t="s">
        <v>78</v>
      </c>
      <c r="AJ1205" s="15">
        <v>10506.0253906</v>
      </c>
      <c r="AK1205" s="15">
        <v>417.52950800600001</v>
      </c>
      <c r="AL1205" s="15">
        <v>3092655.0632799999</v>
      </c>
      <c r="AM1205" s="15">
        <v>1422716.50951</v>
      </c>
      <c r="AN1205" s="14"/>
      <c r="AO1205" s="14"/>
      <c r="AP1205" s="19">
        <v>0</v>
      </c>
      <c r="AQ1205" s="19">
        <v>0</v>
      </c>
      <c r="AR1205" s="19">
        <v>9700</v>
      </c>
      <c r="AS1205" s="19">
        <v>112800</v>
      </c>
      <c r="AT1205" s="19">
        <f t="shared" si="264"/>
        <v>122500</v>
      </c>
      <c r="AU1205" s="19">
        <v>0</v>
      </c>
      <c r="AV1205" s="19">
        <v>0</v>
      </c>
      <c r="AW1205" s="19">
        <v>0</v>
      </c>
      <c r="AX1205" s="19">
        <v>0</v>
      </c>
      <c r="AY1205" s="20">
        <f t="shared" si="261"/>
        <v>0</v>
      </c>
      <c r="AZ1205" s="19">
        <f t="shared" si="254"/>
        <v>122500</v>
      </c>
      <c r="BA1205" s="21">
        <v>1.4712000000000001</v>
      </c>
      <c r="BB1205" s="21">
        <v>2.0617000000000001</v>
      </c>
      <c r="BC1205" s="22"/>
      <c r="BD1205" s="19">
        <v>2450</v>
      </c>
      <c r="BE1205" s="19">
        <f t="shared" si="255"/>
        <v>1802.22</v>
      </c>
      <c r="BF1205" s="19">
        <f t="shared" si="256"/>
        <v>2525.5825</v>
      </c>
      <c r="BG1205" s="23">
        <v>3.4819999999999997E-2</v>
      </c>
      <c r="BH1205" s="23">
        <f t="shared" si="257"/>
        <v>3.4819999999999997E-2</v>
      </c>
      <c r="BI1205" s="19">
        <v>0</v>
      </c>
      <c r="BJ1205" s="19">
        <v>0</v>
      </c>
      <c r="BK1205" s="19">
        <f t="shared" si="262"/>
        <v>1802.22</v>
      </c>
      <c r="BL1205" s="19">
        <f t="shared" si="262"/>
        <v>2525.5825</v>
      </c>
      <c r="BM1205" s="19">
        <v>0</v>
      </c>
      <c r="BN1205" s="19">
        <v>75.582499999999982</v>
      </c>
      <c r="BO1205" s="19">
        <f t="shared" si="251"/>
        <v>75.582499999999982</v>
      </c>
      <c r="BP1205" s="24">
        <f t="shared" si="263"/>
        <v>1802.22</v>
      </c>
      <c r="BQ1205" s="24">
        <f t="shared" si="263"/>
        <v>2450</v>
      </c>
      <c r="BR1205" s="24">
        <f t="shared" si="258"/>
        <v>647.78</v>
      </c>
    </row>
    <row r="1206" spans="1:70" s="25" customFormat="1" ht="14.25" x14ac:dyDescent="0.2">
      <c r="A1206" s="14">
        <v>1574</v>
      </c>
      <c r="B1206" s="14"/>
      <c r="C1206" s="15" t="s">
        <v>176</v>
      </c>
      <c r="D1206" s="16">
        <v>17911</v>
      </c>
      <c r="E1206" s="15" t="s">
        <v>9496</v>
      </c>
      <c r="F1206" s="15" t="s">
        <v>9497</v>
      </c>
      <c r="G1206" s="17" t="s">
        <v>9498</v>
      </c>
      <c r="H1206" s="17" t="s">
        <v>9499</v>
      </c>
      <c r="I1206" s="17" t="s">
        <v>86</v>
      </c>
      <c r="J1206" s="15" t="s">
        <v>9500</v>
      </c>
      <c r="K1206" s="15" t="s">
        <v>3286</v>
      </c>
      <c r="L1206" s="18" t="s">
        <v>9501</v>
      </c>
      <c r="M1206" s="15" t="s">
        <v>9412</v>
      </c>
      <c r="N1206" s="15" t="s">
        <v>9413</v>
      </c>
      <c r="O1206" s="16">
        <v>520</v>
      </c>
      <c r="P1206" s="15" t="s">
        <v>1859</v>
      </c>
      <c r="Q1206" s="15">
        <v>9800</v>
      </c>
      <c r="R1206" s="15">
        <v>102500</v>
      </c>
      <c r="S1206" s="15">
        <v>112300</v>
      </c>
      <c r="T1206" s="15">
        <v>0.24399999999999999</v>
      </c>
      <c r="U1206" s="15" t="s">
        <v>3335</v>
      </c>
      <c r="V1206" s="15" t="s">
        <v>76</v>
      </c>
      <c r="W1206" s="16">
        <v>1</v>
      </c>
      <c r="X1206" s="16">
        <v>1</v>
      </c>
      <c r="Y1206" s="15">
        <v>10559</v>
      </c>
      <c r="Z1206" s="15">
        <v>0.24199999999999999</v>
      </c>
      <c r="AA1206" s="15" t="s">
        <v>9414</v>
      </c>
      <c r="AB1206" s="15" t="s">
        <v>9415</v>
      </c>
      <c r="AC1206" s="15">
        <v>540000</v>
      </c>
      <c r="AD1206" s="26">
        <v>42426</v>
      </c>
      <c r="AE1206" s="15" t="s">
        <v>147</v>
      </c>
      <c r="AF1206" s="15" t="s">
        <v>9502</v>
      </c>
      <c r="AG1206" s="16">
        <v>1</v>
      </c>
      <c r="AH1206" s="15" t="s">
        <v>9503</v>
      </c>
      <c r="AI1206" s="15" t="s">
        <v>78</v>
      </c>
      <c r="AJ1206" s="15">
        <v>10558.9516602</v>
      </c>
      <c r="AK1206" s="15">
        <v>418.45725665499998</v>
      </c>
      <c r="AL1206" s="15">
        <v>3092652.84167</v>
      </c>
      <c r="AM1206" s="15">
        <v>1422801.5651100001</v>
      </c>
      <c r="AN1206" s="14"/>
      <c r="AO1206" s="14"/>
      <c r="AP1206" s="19">
        <v>0</v>
      </c>
      <c r="AQ1206" s="19">
        <v>0</v>
      </c>
      <c r="AR1206" s="19">
        <v>9800</v>
      </c>
      <c r="AS1206" s="19">
        <v>104100</v>
      </c>
      <c r="AT1206" s="19">
        <f t="shared" si="264"/>
        <v>113900</v>
      </c>
      <c r="AU1206" s="19">
        <v>0</v>
      </c>
      <c r="AV1206" s="19">
        <v>0</v>
      </c>
      <c r="AW1206" s="19">
        <v>0</v>
      </c>
      <c r="AX1206" s="19">
        <v>0</v>
      </c>
      <c r="AY1206" s="20">
        <f t="shared" si="261"/>
        <v>0</v>
      </c>
      <c r="AZ1206" s="19">
        <f t="shared" si="254"/>
        <v>113900</v>
      </c>
      <c r="BA1206" s="21">
        <v>1.4712000000000001</v>
      </c>
      <c r="BB1206" s="21">
        <v>2.0617000000000001</v>
      </c>
      <c r="BC1206" s="22"/>
      <c r="BD1206" s="19">
        <v>2278</v>
      </c>
      <c r="BE1206" s="19">
        <f t="shared" si="255"/>
        <v>1675.6968000000002</v>
      </c>
      <c r="BF1206" s="19">
        <f t="shared" si="256"/>
        <v>2348.2763</v>
      </c>
      <c r="BG1206" s="23">
        <v>3.4819999999999997E-2</v>
      </c>
      <c r="BH1206" s="23">
        <f t="shared" si="257"/>
        <v>3.4819999999999997E-2</v>
      </c>
      <c r="BI1206" s="19">
        <v>0</v>
      </c>
      <c r="BJ1206" s="19">
        <v>0</v>
      </c>
      <c r="BK1206" s="19">
        <f t="shared" si="262"/>
        <v>1675.6968000000002</v>
      </c>
      <c r="BL1206" s="19">
        <f t="shared" si="262"/>
        <v>2348.2763</v>
      </c>
      <c r="BM1206" s="19">
        <v>0</v>
      </c>
      <c r="BN1206" s="19">
        <v>70.276299999999992</v>
      </c>
      <c r="BO1206" s="19">
        <f t="shared" si="251"/>
        <v>70.276299999999992</v>
      </c>
      <c r="BP1206" s="24">
        <f t="shared" si="263"/>
        <v>1675.6968000000002</v>
      </c>
      <c r="BQ1206" s="24">
        <f t="shared" si="263"/>
        <v>2278</v>
      </c>
      <c r="BR1206" s="24">
        <f t="shared" si="258"/>
        <v>602.30319999999983</v>
      </c>
    </row>
    <row r="1207" spans="1:70" s="25" customFormat="1" ht="14.25" x14ac:dyDescent="0.2">
      <c r="A1207" s="14">
        <v>1575</v>
      </c>
      <c r="B1207" s="14"/>
      <c r="C1207" s="15"/>
      <c r="D1207" s="16">
        <v>21186</v>
      </c>
      <c r="E1207" s="15" t="s">
        <v>9504</v>
      </c>
      <c r="F1207" s="15" t="s">
        <v>9505</v>
      </c>
      <c r="G1207" s="17" t="s">
        <v>9506</v>
      </c>
      <c r="H1207" s="17" t="s">
        <v>9507</v>
      </c>
      <c r="I1207" s="17" t="s">
        <v>86</v>
      </c>
      <c r="J1207" s="15" t="s">
        <v>9508</v>
      </c>
      <c r="K1207" s="15" t="s">
        <v>4031</v>
      </c>
      <c r="L1207" s="18" t="s">
        <v>9509</v>
      </c>
      <c r="M1207" s="15" t="s">
        <v>9412</v>
      </c>
      <c r="N1207" s="15" t="s">
        <v>9413</v>
      </c>
      <c r="O1207" s="16">
        <v>520</v>
      </c>
      <c r="P1207" s="15" t="s">
        <v>1859</v>
      </c>
      <c r="Q1207" s="15">
        <v>9800</v>
      </c>
      <c r="R1207" s="15">
        <v>102500</v>
      </c>
      <c r="S1207" s="15">
        <v>112300</v>
      </c>
      <c r="T1207" s="15">
        <v>0.25</v>
      </c>
      <c r="U1207" s="15" t="s">
        <v>3335</v>
      </c>
      <c r="V1207" s="15" t="s">
        <v>76</v>
      </c>
      <c r="W1207" s="16">
        <v>1</v>
      </c>
      <c r="X1207" s="16">
        <v>0</v>
      </c>
      <c r="Y1207" s="15">
        <v>10656</v>
      </c>
      <c r="Z1207" s="15">
        <v>0.245</v>
      </c>
      <c r="AA1207" s="15" t="s">
        <v>9414</v>
      </c>
      <c r="AB1207" s="15" t="s">
        <v>9415</v>
      </c>
      <c r="AC1207" s="15">
        <v>0</v>
      </c>
      <c r="AD1207" s="15"/>
      <c r="AE1207" s="15" t="s">
        <v>617</v>
      </c>
      <c r="AF1207" s="15" t="s">
        <v>9510</v>
      </c>
      <c r="AG1207" s="16">
        <v>1</v>
      </c>
      <c r="AH1207" s="15" t="s">
        <v>9511</v>
      </c>
      <c r="AI1207" s="15" t="s">
        <v>78</v>
      </c>
      <c r="AJ1207" s="15">
        <v>10656.2207031</v>
      </c>
      <c r="AK1207" s="15">
        <v>420.74591520400003</v>
      </c>
      <c r="AL1207" s="15">
        <v>3092650.3585000001</v>
      </c>
      <c r="AM1207" s="15">
        <v>1422886.5264699999</v>
      </c>
      <c r="AN1207" s="14"/>
      <c r="AO1207" s="14"/>
      <c r="AP1207" s="19">
        <v>0</v>
      </c>
      <c r="AQ1207" s="19">
        <v>0</v>
      </c>
      <c r="AR1207" s="19">
        <v>9800</v>
      </c>
      <c r="AS1207" s="19">
        <v>104100</v>
      </c>
      <c r="AT1207" s="19">
        <f t="shared" si="264"/>
        <v>113900</v>
      </c>
      <c r="AU1207" s="19">
        <v>0</v>
      </c>
      <c r="AV1207" s="19">
        <v>0</v>
      </c>
      <c r="AW1207" s="19">
        <v>0</v>
      </c>
      <c r="AX1207" s="19">
        <v>0</v>
      </c>
      <c r="AY1207" s="20">
        <f t="shared" si="261"/>
        <v>0</v>
      </c>
      <c r="AZ1207" s="19">
        <f t="shared" si="254"/>
        <v>113900</v>
      </c>
      <c r="BA1207" s="21">
        <v>1.4712000000000001</v>
      </c>
      <c r="BB1207" s="21">
        <v>2.0617000000000001</v>
      </c>
      <c r="BC1207" s="22"/>
      <c r="BD1207" s="19">
        <v>2278</v>
      </c>
      <c r="BE1207" s="19">
        <f t="shared" si="255"/>
        <v>1675.6968000000002</v>
      </c>
      <c r="BF1207" s="19">
        <f t="shared" si="256"/>
        <v>2348.2763</v>
      </c>
      <c r="BG1207" s="23">
        <v>3.4819999999999997E-2</v>
      </c>
      <c r="BH1207" s="23">
        <f t="shared" si="257"/>
        <v>3.4819999999999997E-2</v>
      </c>
      <c r="BI1207" s="19">
        <v>0</v>
      </c>
      <c r="BJ1207" s="19">
        <v>0</v>
      </c>
      <c r="BK1207" s="19">
        <f t="shared" si="262"/>
        <v>1675.6968000000002</v>
      </c>
      <c r="BL1207" s="19">
        <f t="shared" si="262"/>
        <v>2348.2763</v>
      </c>
      <c r="BM1207" s="19">
        <v>0</v>
      </c>
      <c r="BN1207" s="19">
        <v>70.276299999999992</v>
      </c>
      <c r="BO1207" s="19">
        <f t="shared" si="251"/>
        <v>70.276299999999992</v>
      </c>
      <c r="BP1207" s="24">
        <f t="shared" si="263"/>
        <v>1675.6968000000002</v>
      </c>
      <c r="BQ1207" s="24">
        <f t="shared" si="263"/>
        <v>2278</v>
      </c>
      <c r="BR1207" s="24">
        <f t="shared" si="258"/>
        <v>602.30319999999983</v>
      </c>
    </row>
    <row r="1208" spans="1:70" s="25" customFormat="1" ht="14.25" x14ac:dyDescent="0.2">
      <c r="A1208" s="14">
        <v>1576</v>
      </c>
      <c r="B1208" s="14"/>
      <c r="C1208" s="15"/>
      <c r="D1208" s="16">
        <v>25194</v>
      </c>
      <c r="E1208" s="15" t="s">
        <v>9512</v>
      </c>
      <c r="F1208" s="15" t="s">
        <v>9513</v>
      </c>
      <c r="G1208" s="17" t="s">
        <v>9514</v>
      </c>
      <c r="H1208" s="17" t="s">
        <v>9515</v>
      </c>
      <c r="I1208" s="17" t="s">
        <v>86</v>
      </c>
      <c r="J1208" s="15" t="s">
        <v>9516</v>
      </c>
      <c r="K1208" s="15" t="s">
        <v>3005</v>
      </c>
      <c r="L1208" s="18" t="s">
        <v>9517</v>
      </c>
      <c r="M1208" s="15" t="s">
        <v>9412</v>
      </c>
      <c r="N1208" s="15" t="s">
        <v>9413</v>
      </c>
      <c r="O1208" s="16">
        <v>520</v>
      </c>
      <c r="P1208" s="15" t="s">
        <v>1859</v>
      </c>
      <c r="Q1208" s="15">
        <v>10600</v>
      </c>
      <c r="R1208" s="15">
        <v>102500</v>
      </c>
      <c r="S1208" s="15">
        <v>113100</v>
      </c>
      <c r="T1208" s="15">
        <v>0.27700000000000002</v>
      </c>
      <c r="U1208" s="15" t="s">
        <v>3335</v>
      </c>
      <c r="V1208" s="15" t="s">
        <v>76</v>
      </c>
      <c r="W1208" s="16">
        <v>1</v>
      </c>
      <c r="X1208" s="16">
        <v>0</v>
      </c>
      <c r="Y1208" s="15">
        <v>12025</v>
      </c>
      <c r="Z1208" s="15">
        <v>0.27600000000000002</v>
      </c>
      <c r="AA1208" s="15" t="s">
        <v>9414</v>
      </c>
      <c r="AB1208" s="15" t="s">
        <v>9415</v>
      </c>
      <c r="AC1208" s="15">
        <v>0</v>
      </c>
      <c r="AD1208" s="15"/>
      <c r="AE1208" s="15" t="s">
        <v>298</v>
      </c>
      <c r="AF1208" s="15" t="s">
        <v>9518</v>
      </c>
      <c r="AG1208" s="16">
        <v>1</v>
      </c>
      <c r="AH1208" s="15" t="s">
        <v>9519</v>
      </c>
      <c r="AI1208" s="15" t="s">
        <v>78</v>
      </c>
      <c r="AJ1208" s="15">
        <v>12025.0302734</v>
      </c>
      <c r="AK1208" s="15">
        <v>443.16985538099999</v>
      </c>
      <c r="AL1208" s="15">
        <v>3092647.7287499998</v>
      </c>
      <c r="AM1208" s="15">
        <v>1422976.50153</v>
      </c>
      <c r="AN1208" s="14"/>
      <c r="AO1208" s="14"/>
      <c r="AP1208" s="19">
        <v>0</v>
      </c>
      <c r="AQ1208" s="19">
        <v>0</v>
      </c>
      <c r="AR1208" s="19">
        <v>10600</v>
      </c>
      <c r="AS1208" s="19">
        <v>104100</v>
      </c>
      <c r="AT1208" s="19">
        <f t="shared" si="264"/>
        <v>114700</v>
      </c>
      <c r="AU1208" s="19">
        <v>0</v>
      </c>
      <c r="AV1208" s="19">
        <v>0</v>
      </c>
      <c r="AW1208" s="19">
        <v>0</v>
      </c>
      <c r="AX1208" s="19">
        <v>0</v>
      </c>
      <c r="AY1208" s="20">
        <f t="shared" si="261"/>
        <v>0</v>
      </c>
      <c r="AZ1208" s="19">
        <f t="shared" si="254"/>
        <v>114700</v>
      </c>
      <c r="BA1208" s="21">
        <v>1.4712000000000001</v>
      </c>
      <c r="BB1208" s="21">
        <v>2.0617000000000001</v>
      </c>
      <c r="BC1208" s="22"/>
      <c r="BD1208" s="19">
        <v>2294</v>
      </c>
      <c r="BE1208" s="19">
        <f t="shared" si="255"/>
        <v>1687.4664</v>
      </c>
      <c r="BF1208" s="19">
        <f t="shared" si="256"/>
        <v>2364.7699000000002</v>
      </c>
      <c r="BG1208" s="23">
        <v>3.4819999999999997E-2</v>
      </c>
      <c r="BH1208" s="23">
        <f t="shared" si="257"/>
        <v>3.4819999999999997E-2</v>
      </c>
      <c r="BI1208" s="19">
        <v>0</v>
      </c>
      <c r="BJ1208" s="19">
        <v>0</v>
      </c>
      <c r="BK1208" s="19">
        <f t="shared" si="262"/>
        <v>1687.4664</v>
      </c>
      <c r="BL1208" s="19">
        <f t="shared" si="262"/>
        <v>2364.7699000000002</v>
      </c>
      <c r="BM1208" s="19">
        <v>0</v>
      </c>
      <c r="BN1208" s="19">
        <v>70.769900000000234</v>
      </c>
      <c r="BO1208" s="19">
        <f t="shared" si="251"/>
        <v>70.769900000000234</v>
      </c>
      <c r="BP1208" s="24">
        <f t="shared" si="263"/>
        <v>1687.4664</v>
      </c>
      <c r="BQ1208" s="24">
        <f t="shared" si="263"/>
        <v>2294</v>
      </c>
      <c r="BR1208" s="24">
        <f t="shared" si="258"/>
        <v>606.53359999999998</v>
      </c>
    </row>
    <row r="1209" spans="1:70" s="25" customFormat="1" ht="14.25" x14ac:dyDescent="0.2">
      <c r="A1209" s="14">
        <v>1577</v>
      </c>
      <c r="B1209" s="14"/>
      <c r="C1209" s="15"/>
      <c r="D1209" s="16">
        <v>13405</v>
      </c>
      <c r="E1209" s="15" t="s">
        <v>9520</v>
      </c>
      <c r="F1209" s="15" t="s">
        <v>9521</v>
      </c>
      <c r="G1209" s="17" t="s">
        <v>9522</v>
      </c>
      <c r="H1209" s="17" t="s">
        <v>9523</v>
      </c>
      <c r="I1209" s="17" t="s">
        <v>3741</v>
      </c>
      <c r="J1209" s="15" t="s">
        <v>9524</v>
      </c>
      <c r="K1209" s="15" t="s">
        <v>86</v>
      </c>
      <c r="L1209" s="18" t="s">
        <v>9525</v>
      </c>
      <c r="M1209" s="15" t="s">
        <v>6425</v>
      </c>
      <c r="N1209" s="15" t="s">
        <v>6426</v>
      </c>
      <c r="O1209" s="16">
        <v>402</v>
      </c>
      <c r="P1209" s="15" t="s">
        <v>9526</v>
      </c>
      <c r="Q1209" s="15">
        <v>247700</v>
      </c>
      <c r="R1209" s="15">
        <v>1002200</v>
      </c>
      <c r="S1209" s="15">
        <v>1249900</v>
      </c>
      <c r="T1209" s="15">
        <v>3.67</v>
      </c>
      <c r="U1209" s="15" t="s">
        <v>3335</v>
      </c>
      <c r="V1209" s="15" t="s">
        <v>76</v>
      </c>
      <c r="W1209" s="16">
        <v>1</v>
      </c>
      <c r="X1209" s="16">
        <v>1</v>
      </c>
      <c r="Y1209" s="15">
        <v>154246</v>
      </c>
      <c r="Z1209" s="15">
        <v>3.5409999999999999</v>
      </c>
      <c r="AA1209" s="15" t="s">
        <v>78</v>
      </c>
      <c r="AB1209" s="15" t="s">
        <v>78</v>
      </c>
      <c r="AC1209" s="15">
        <v>0</v>
      </c>
      <c r="AD1209" s="26">
        <v>37148</v>
      </c>
      <c r="AE1209" s="15" t="s">
        <v>211</v>
      </c>
      <c r="AF1209" s="15" t="s">
        <v>4057</v>
      </c>
      <c r="AG1209" s="16">
        <v>1</v>
      </c>
      <c r="AH1209" s="15" t="s">
        <v>9527</v>
      </c>
      <c r="AI1209" s="15" t="s">
        <v>78</v>
      </c>
      <c r="AJ1209" s="15">
        <v>154245.78466800001</v>
      </c>
      <c r="AK1209" s="15">
        <v>1668.9536073300001</v>
      </c>
      <c r="AL1209" s="15">
        <v>3092866.6273500002</v>
      </c>
      <c r="AM1209" s="15">
        <v>1422803.7262200001</v>
      </c>
      <c r="AN1209" s="14"/>
      <c r="AO1209" s="14"/>
      <c r="AP1209" s="19">
        <v>0</v>
      </c>
      <c r="AQ1209" s="19">
        <v>0</v>
      </c>
      <c r="AR1209" s="19">
        <f>216700+31000</f>
        <v>247700</v>
      </c>
      <c r="AS1209" s="19">
        <f>978900+12500</f>
        <v>991400</v>
      </c>
      <c r="AT1209" s="19">
        <f t="shared" si="264"/>
        <v>1239100</v>
      </c>
      <c r="AU1209" s="19">
        <v>0</v>
      </c>
      <c r="AV1209" s="19">
        <v>0</v>
      </c>
      <c r="AW1209" s="19">
        <v>0</v>
      </c>
      <c r="AX1209" s="19">
        <v>0</v>
      </c>
      <c r="AY1209" s="20">
        <f t="shared" si="261"/>
        <v>0</v>
      </c>
      <c r="AZ1209" s="19">
        <f t="shared" si="254"/>
        <v>1239100</v>
      </c>
      <c r="BA1209" s="21">
        <v>1.4712000000000001</v>
      </c>
      <c r="BB1209" s="21">
        <v>2.0617000000000001</v>
      </c>
      <c r="BC1209" s="22"/>
      <c r="BD1209" s="19">
        <v>25217</v>
      </c>
      <c r="BE1209" s="19">
        <f t="shared" si="255"/>
        <v>18229.639200000001</v>
      </c>
      <c r="BF1209" s="19">
        <f t="shared" si="256"/>
        <v>25546.524700000002</v>
      </c>
      <c r="BG1209" s="23">
        <v>3.4819999999999997E-2</v>
      </c>
      <c r="BH1209" s="23">
        <f t="shared" si="257"/>
        <v>3.4819999999999997E-2</v>
      </c>
      <c r="BI1209" s="19">
        <v>0</v>
      </c>
      <c r="BJ1209" s="19">
        <v>0</v>
      </c>
      <c r="BK1209" s="19">
        <f t="shared" si="262"/>
        <v>18229.639200000001</v>
      </c>
      <c r="BL1209" s="19">
        <f t="shared" si="262"/>
        <v>25546.524700000002</v>
      </c>
      <c r="BM1209" s="19">
        <v>0</v>
      </c>
      <c r="BN1209" s="19">
        <v>737.6851999999999</v>
      </c>
      <c r="BO1209" s="19">
        <f t="shared" si="251"/>
        <v>737.6851999999999</v>
      </c>
      <c r="BP1209" s="24">
        <f t="shared" si="263"/>
        <v>18229.639200000001</v>
      </c>
      <c r="BQ1209" s="24">
        <f t="shared" si="263"/>
        <v>24808.839500000002</v>
      </c>
      <c r="BR1209" s="24">
        <f t="shared" si="258"/>
        <v>6579.2003000000004</v>
      </c>
    </row>
    <row r="1210" spans="1:70" s="25" customFormat="1" ht="14.25" x14ac:dyDescent="0.2">
      <c r="A1210" s="14">
        <v>1578</v>
      </c>
      <c r="B1210" s="14"/>
      <c r="C1210" s="15"/>
      <c r="D1210" s="16">
        <v>3339</v>
      </c>
      <c r="E1210" s="15" t="s">
        <v>9528</v>
      </c>
      <c r="F1210" s="15" t="s">
        <v>9529</v>
      </c>
      <c r="G1210" s="17" t="s">
        <v>9530</v>
      </c>
      <c r="H1210" s="17" t="s">
        <v>9531</v>
      </c>
      <c r="I1210" s="17" t="s">
        <v>88</v>
      </c>
      <c r="J1210" s="15" t="s">
        <v>9532</v>
      </c>
      <c r="K1210" s="15" t="s">
        <v>86</v>
      </c>
      <c r="L1210" s="18" t="s">
        <v>9533</v>
      </c>
      <c r="M1210" s="15" t="s">
        <v>7626</v>
      </c>
      <c r="N1210" s="15" t="s">
        <v>7627</v>
      </c>
      <c r="O1210" s="16">
        <v>521</v>
      </c>
      <c r="P1210" s="15" t="s">
        <v>9534</v>
      </c>
      <c r="Q1210" s="15">
        <v>9800</v>
      </c>
      <c r="R1210" s="15">
        <v>95800</v>
      </c>
      <c r="S1210" s="15">
        <v>105600</v>
      </c>
      <c r="T1210" s="15">
        <v>0.24</v>
      </c>
      <c r="U1210" s="15" t="s">
        <v>3335</v>
      </c>
      <c r="V1210" s="15" t="s">
        <v>76</v>
      </c>
      <c r="W1210" s="16">
        <v>1</v>
      </c>
      <c r="X1210" s="16">
        <v>1</v>
      </c>
      <c r="Y1210" s="15">
        <v>10602</v>
      </c>
      <c r="Z1210" s="15">
        <v>0.24299999999999999</v>
      </c>
      <c r="AA1210" s="15" t="s">
        <v>78</v>
      </c>
      <c r="AB1210" s="15" t="s">
        <v>78</v>
      </c>
      <c r="AC1210" s="15">
        <v>80000</v>
      </c>
      <c r="AD1210" s="26">
        <v>37837</v>
      </c>
      <c r="AE1210" s="15" t="s">
        <v>147</v>
      </c>
      <c r="AF1210" s="15" t="s">
        <v>9535</v>
      </c>
      <c r="AG1210" s="16">
        <v>1</v>
      </c>
      <c r="AH1210" s="15" t="s">
        <v>9536</v>
      </c>
      <c r="AI1210" s="15" t="s">
        <v>78</v>
      </c>
      <c r="AJ1210" s="15">
        <v>10602.4931641</v>
      </c>
      <c r="AK1210" s="15">
        <v>433.33017540399999</v>
      </c>
      <c r="AL1210" s="15">
        <v>3093084.5434300001</v>
      </c>
      <c r="AM1210" s="15">
        <v>1422775.7077899999</v>
      </c>
      <c r="AN1210" s="14"/>
      <c r="AO1210" s="14"/>
      <c r="AP1210" s="19">
        <v>0</v>
      </c>
      <c r="AQ1210" s="19">
        <v>0</v>
      </c>
      <c r="AR1210" s="19">
        <v>9800</v>
      </c>
      <c r="AS1210" s="19">
        <v>94800</v>
      </c>
      <c r="AT1210" s="19">
        <f t="shared" si="264"/>
        <v>104600</v>
      </c>
      <c r="AU1210" s="19">
        <v>0</v>
      </c>
      <c r="AV1210" s="19">
        <v>0</v>
      </c>
      <c r="AW1210" s="19">
        <v>0</v>
      </c>
      <c r="AX1210" s="19">
        <v>0</v>
      </c>
      <c r="AY1210" s="20">
        <f t="shared" si="261"/>
        <v>0</v>
      </c>
      <c r="AZ1210" s="19">
        <f t="shared" si="254"/>
        <v>104600</v>
      </c>
      <c r="BA1210" s="21">
        <v>1.4712000000000001</v>
      </c>
      <c r="BB1210" s="21">
        <v>2.0617000000000001</v>
      </c>
      <c r="BC1210" s="22"/>
      <c r="BD1210" s="19">
        <v>2092</v>
      </c>
      <c r="BE1210" s="19">
        <f t="shared" si="255"/>
        <v>1538.8752000000002</v>
      </c>
      <c r="BF1210" s="19">
        <f t="shared" si="256"/>
        <v>2156.5382</v>
      </c>
      <c r="BG1210" s="23">
        <v>3.4819999999999997E-2</v>
      </c>
      <c r="BH1210" s="23">
        <f t="shared" si="257"/>
        <v>3.4819999999999997E-2</v>
      </c>
      <c r="BI1210" s="19">
        <v>0</v>
      </c>
      <c r="BJ1210" s="19">
        <v>0</v>
      </c>
      <c r="BK1210" s="19">
        <f t="shared" si="262"/>
        <v>1538.8752000000002</v>
      </c>
      <c r="BL1210" s="19">
        <f t="shared" si="262"/>
        <v>2156.5382</v>
      </c>
      <c r="BM1210" s="19">
        <v>0</v>
      </c>
      <c r="BN1210" s="19">
        <v>64.538199999999961</v>
      </c>
      <c r="BO1210" s="19">
        <f t="shared" si="251"/>
        <v>64.538199999999961</v>
      </c>
      <c r="BP1210" s="24">
        <f t="shared" si="263"/>
        <v>1538.8752000000002</v>
      </c>
      <c r="BQ1210" s="24">
        <f t="shared" si="263"/>
        <v>2092</v>
      </c>
      <c r="BR1210" s="24">
        <f t="shared" si="258"/>
        <v>553.12479999999982</v>
      </c>
    </row>
    <row r="1211" spans="1:70" s="25" customFormat="1" ht="14.25" x14ac:dyDescent="0.2">
      <c r="A1211" s="14">
        <v>1579</v>
      </c>
      <c r="B1211" s="14"/>
      <c r="C1211" s="15"/>
      <c r="D1211" s="16">
        <v>3407</v>
      </c>
      <c r="E1211" s="15" t="s">
        <v>9537</v>
      </c>
      <c r="F1211" s="15" t="s">
        <v>9538</v>
      </c>
      <c r="G1211" s="17" t="s">
        <v>9539</v>
      </c>
      <c r="H1211" s="17" t="s">
        <v>9540</v>
      </c>
      <c r="I1211" s="17" t="s">
        <v>86</v>
      </c>
      <c r="J1211" s="15" t="s">
        <v>9541</v>
      </c>
      <c r="K1211" s="15" t="s">
        <v>1293</v>
      </c>
      <c r="L1211" s="18" t="s">
        <v>9542</v>
      </c>
      <c r="M1211" s="15" t="s">
        <v>7626</v>
      </c>
      <c r="N1211" s="15" t="s">
        <v>7627</v>
      </c>
      <c r="O1211" s="16">
        <v>521</v>
      </c>
      <c r="P1211" s="15" t="s">
        <v>9534</v>
      </c>
      <c r="Q1211" s="15">
        <v>8500</v>
      </c>
      <c r="R1211" s="15">
        <v>95800</v>
      </c>
      <c r="S1211" s="15">
        <v>104300</v>
      </c>
      <c r="T1211" s="15">
        <v>0.19</v>
      </c>
      <c r="U1211" s="15" t="s">
        <v>3335</v>
      </c>
      <c r="V1211" s="15" t="s">
        <v>76</v>
      </c>
      <c r="W1211" s="16">
        <v>1</v>
      </c>
      <c r="X1211" s="16">
        <v>0</v>
      </c>
      <c r="Y1211" s="15">
        <v>8481</v>
      </c>
      <c r="Z1211" s="15">
        <v>0.19500000000000001</v>
      </c>
      <c r="AA1211" s="15" t="s">
        <v>78</v>
      </c>
      <c r="AB1211" s="15" t="s">
        <v>78</v>
      </c>
      <c r="AC1211" s="15">
        <v>0</v>
      </c>
      <c r="AD1211" s="15"/>
      <c r="AE1211" s="15" t="s">
        <v>137</v>
      </c>
      <c r="AF1211" s="15" t="s">
        <v>9543</v>
      </c>
      <c r="AG1211" s="16">
        <v>1</v>
      </c>
      <c r="AH1211" s="15" t="s">
        <v>9544</v>
      </c>
      <c r="AI1211" s="15" t="s">
        <v>78</v>
      </c>
      <c r="AJ1211" s="15">
        <v>8481.1342773399992</v>
      </c>
      <c r="AK1211" s="15">
        <v>368.46385805</v>
      </c>
      <c r="AL1211" s="15">
        <v>3093089.1189600001</v>
      </c>
      <c r="AM1211" s="15">
        <v>1422881.54587</v>
      </c>
      <c r="AN1211" s="14"/>
      <c r="AO1211" s="14"/>
      <c r="AP1211" s="19">
        <v>0</v>
      </c>
      <c r="AQ1211" s="19">
        <v>0</v>
      </c>
      <c r="AR1211" s="19">
        <v>8500</v>
      </c>
      <c r="AS1211" s="19">
        <v>94800</v>
      </c>
      <c r="AT1211" s="19">
        <f t="shared" si="264"/>
        <v>103300</v>
      </c>
      <c r="AU1211" s="19">
        <v>0</v>
      </c>
      <c r="AV1211" s="19">
        <v>0</v>
      </c>
      <c r="AW1211" s="19">
        <v>0</v>
      </c>
      <c r="AX1211" s="19">
        <v>0</v>
      </c>
      <c r="AY1211" s="20">
        <f t="shared" si="261"/>
        <v>0</v>
      </c>
      <c r="AZ1211" s="19">
        <f t="shared" si="254"/>
        <v>103300</v>
      </c>
      <c r="BA1211" s="21">
        <v>1.4712000000000001</v>
      </c>
      <c r="BB1211" s="21">
        <v>2.0617000000000001</v>
      </c>
      <c r="BC1211" s="22"/>
      <c r="BD1211" s="19">
        <v>2066</v>
      </c>
      <c r="BE1211" s="19">
        <f t="shared" si="255"/>
        <v>1519.7496000000001</v>
      </c>
      <c r="BF1211" s="19">
        <f t="shared" si="256"/>
        <v>2129.7361000000001</v>
      </c>
      <c r="BG1211" s="23">
        <v>3.4819999999999997E-2</v>
      </c>
      <c r="BH1211" s="23">
        <f t="shared" si="257"/>
        <v>3.4819999999999997E-2</v>
      </c>
      <c r="BI1211" s="19">
        <v>0</v>
      </c>
      <c r="BJ1211" s="19">
        <v>0</v>
      </c>
      <c r="BK1211" s="19">
        <f t="shared" si="262"/>
        <v>1519.7496000000001</v>
      </c>
      <c r="BL1211" s="19">
        <f t="shared" si="262"/>
        <v>2129.7361000000001</v>
      </c>
      <c r="BM1211" s="19">
        <v>0</v>
      </c>
      <c r="BN1211" s="19">
        <v>63.736100000000079</v>
      </c>
      <c r="BO1211" s="19">
        <f t="shared" si="251"/>
        <v>63.736100000000079</v>
      </c>
      <c r="BP1211" s="24">
        <f t="shared" si="263"/>
        <v>1519.7496000000001</v>
      </c>
      <c r="BQ1211" s="24">
        <f t="shared" si="263"/>
        <v>2066</v>
      </c>
      <c r="BR1211" s="24">
        <f t="shared" si="258"/>
        <v>546.2503999999999</v>
      </c>
    </row>
    <row r="1212" spans="1:70" s="25" customFormat="1" ht="14.25" x14ac:dyDescent="0.2">
      <c r="A1212" s="14">
        <v>1580</v>
      </c>
      <c r="B1212" s="14"/>
      <c r="C1212" s="15" t="s">
        <v>150</v>
      </c>
      <c r="D1212" s="16">
        <v>35598</v>
      </c>
      <c r="E1212" s="15" t="s">
        <v>9545</v>
      </c>
      <c r="F1212" s="15" t="s">
        <v>9546</v>
      </c>
      <c r="G1212" s="17" t="s">
        <v>9547</v>
      </c>
      <c r="H1212" s="17" t="s">
        <v>9548</v>
      </c>
      <c r="I1212" s="17" t="s">
        <v>86</v>
      </c>
      <c r="J1212" s="15" t="s">
        <v>9549</v>
      </c>
      <c r="K1212" s="15" t="s">
        <v>86</v>
      </c>
      <c r="L1212" s="18" t="s">
        <v>9550</v>
      </c>
      <c r="M1212" s="15" t="s">
        <v>7626</v>
      </c>
      <c r="N1212" s="15" t="s">
        <v>7627</v>
      </c>
      <c r="O1212" s="16">
        <v>511</v>
      </c>
      <c r="P1212" s="15" t="s">
        <v>569</v>
      </c>
      <c r="Q1212" s="15">
        <v>11400</v>
      </c>
      <c r="R1212" s="15">
        <v>66900</v>
      </c>
      <c r="S1212" s="15">
        <v>78300</v>
      </c>
      <c r="T1212" s="15">
        <v>0.31</v>
      </c>
      <c r="U1212" s="15" t="s">
        <v>3335</v>
      </c>
      <c r="V1212" s="15" t="s">
        <v>76</v>
      </c>
      <c r="W1212" s="16">
        <v>1</v>
      </c>
      <c r="X1212" s="16">
        <v>1</v>
      </c>
      <c r="Y1212" s="15">
        <v>13607</v>
      </c>
      <c r="Z1212" s="15">
        <v>0.312</v>
      </c>
      <c r="AA1212" s="15" t="s">
        <v>78</v>
      </c>
      <c r="AB1212" s="15" t="s">
        <v>78</v>
      </c>
      <c r="AC1212" s="15">
        <v>0</v>
      </c>
      <c r="AD1212" s="26">
        <v>42432</v>
      </c>
      <c r="AE1212" s="15" t="s">
        <v>1056</v>
      </c>
      <c r="AF1212" s="15" t="s">
        <v>9551</v>
      </c>
      <c r="AG1212" s="16">
        <v>1</v>
      </c>
      <c r="AH1212" s="15" t="s">
        <v>9552</v>
      </c>
      <c r="AI1212" s="15" t="s">
        <v>78</v>
      </c>
      <c r="AJ1212" s="15">
        <v>13606.5029297</v>
      </c>
      <c r="AK1212" s="15">
        <v>482.10610942900001</v>
      </c>
      <c r="AL1212" s="15">
        <v>3093089.2127999999</v>
      </c>
      <c r="AM1212" s="15">
        <v>1423003.4413699999</v>
      </c>
      <c r="AN1212" s="14"/>
      <c r="AO1212" s="14"/>
      <c r="AP1212" s="19">
        <v>11400</v>
      </c>
      <c r="AQ1212" s="19">
        <v>66200</v>
      </c>
      <c r="AR1212" s="19">
        <v>0</v>
      </c>
      <c r="AS1212" s="19">
        <v>0</v>
      </c>
      <c r="AT1212" s="19">
        <f t="shared" si="264"/>
        <v>77600</v>
      </c>
      <c r="AU1212" s="19">
        <v>45000</v>
      </c>
      <c r="AV1212" s="19">
        <v>3000</v>
      </c>
      <c r="AW1212" s="19">
        <v>11410</v>
      </c>
      <c r="AX1212" s="19">
        <v>0</v>
      </c>
      <c r="AY1212" s="20">
        <f t="shared" si="261"/>
        <v>59410</v>
      </c>
      <c r="AZ1212" s="19">
        <f t="shared" si="254"/>
        <v>18190</v>
      </c>
      <c r="BA1212" s="21">
        <v>1.4712000000000001</v>
      </c>
      <c r="BB1212" s="21">
        <v>2.0617000000000001</v>
      </c>
      <c r="BC1212" s="22"/>
      <c r="BD1212" s="19">
        <v>776</v>
      </c>
      <c r="BE1212" s="19">
        <f t="shared" si="255"/>
        <v>267.61128000000002</v>
      </c>
      <c r="BF1212" s="19">
        <f t="shared" si="256"/>
        <v>375.02323000000001</v>
      </c>
      <c r="BG1212" s="23">
        <v>3.4819999999999997E-2</v>
      </c>
      <c r="BH1212" s="23">
        <f t="shared" si="257"/>
        <v>3.4819999999999997E-2</v>
      </c>
      <c r="BI1212" s="19">
        <v>9.3182247696000005</v>
      </c>
      <c r="BJ1212" s="19">
        <v>13.058308868599999</v>
      </c>
      <c r="BK1212" s="19">
        <f t="shared" si="262"/>
        <v>258.2930552304</v>
      </c>
      <c r="BL1212" s="19">
        <f t="shared" si="262"/>
        <v>361.96492113139999</v>
      </c>
      <c r="BM1212" s="19">
        <v>0</v>
      </c>
      <c r="BN1212" s="19">
        <v>0</v>
      </c>
      <c r="BO1212" s="19">
        <f t="shared" si="251"/>
        <v>0</v>
      </c>
      <c r="BP1212" s="24">
        <f t="shared" si="263"/>
        <v>258.2930552304</v>
      </c>
      <c r="BQ1212" s="24">
        <f t="shared" si="263"/>
        <v>361.96492113139999</v>
      </c>
      <c r="BR1212" s="24">
        <f t="shared" si="258"/>
        <v>103.67186590099999</v>
      </c>
    </row>
    <row r="1213" spans="1:70" s="25" customFormat="1" ht="14.25" x14ac:dyDescent="0.2">
      <c r="A1213" s="14">
        <v>1581</v>
      </c>
      <c r="B1213" s="14"/>
      <c r="C1213" s="15"/>
      <c r="D1213" s="16">
        <v>25627</v>
      </c>
      <c r="E1213" s="15" t="s">
        <v>9553</v>
      </c>
      <c r="F1213" s="15" t="s">
        <v>9554</v>
      </c>
      <c r="G1213" s="17" t="s">
        <v>9555</v>
      </c>
      <c r="H1213" s="17" t="s">
        <v>9556</v>
      </c>
      <c r="I1213" s="17" t="s">
        <v>86</v>
      </c>
      <c r="J1213" s="15" t="s">
        <v>9556</v>
      </c>
      <c r="K1213" s="15" t="s">
        <v>9557</v>
      </c>
      <c r="L1213" s="18" t="s">
        <v>9558</v>
      </c>
      <c r="M1213" s="15" t="s">
        <v>7626</v>
      </c>
      <c r="N1213" s="15" t="s">
        <v>7627</v>
      </c>
      <c r="O1213" s="16">
        <v>521</v>
      </c>
      <c r="P1213" s="15" t="s">
        <v>9534</v>
      </c>
      <c r="Q1213" s="15">
        <v>12000</v>
      </c>
      <c r="R1213" s="15">
        <v>83600</v>
      </c>
      <c r="S1213" s="15">
        <v>95600</v>
      </c>
      <c r="T1213" s="15">
        <v>0.34</v>
      </c>
      <c r="U1213" s="15" t="s">
        <v>3335</v>
      </c>
      <c r="V1213" s="15" t="s">
        <v>76</v>
      </c>
      <c r="W1213" s="16">
        <v>1</v>
      </c>
      <c r="X1213" s="16">
        <v>1</v>
      </c>
      <c r="Y1213" s="15">
        <v>15056</v>
      </c>
      <c r="Z1213" s="15">
        <v>0.34599999999999997</v>
      </c>
      <c r="AA1213" s="15" t="s">
        <v>78</v>
      </c>
      <c r="AB1213" s="15" t="s">
        <v>78</v>
      </c>
      <c r="AC1213" s="15">
        <v>104000</v>
      </c>
      <c r="AD1213" s="26">
        <v>41430</v>
      </c>
      <c r="AE1213" s="15" t="s">
        <v>147</v>
      </c>
      <c r="AF1213" s="15" t="s">
        <v>9559</v>
      </c>
      <c r="AG1213" s="16">
        <v>1</v>
      </c>
      <c r="AH1213" s="15" t="s">
        <v>9560</v>
      </c>
      <c r="AI1213" s="15" t="s">
        <v>78</v>
      </c>
      <c r="AJ1213" s="15">
        <v>15055.7421875</v>
      </c>
      <c r="AK1213" s="15">
        <v>500.77238549399999</v>
      </c>
      <c r="AL1213" s="15">
        <v>3093184.33549</v>
      </c>
      <c r="AM1213" s="15">
        <v>1423006.7328300001</v>
      </c>
      <c r="AN1213" s="14"/>
      <c r="AO1213" s="14"/>
      <c r="AP1213" s="19">
        <v>6000</v>
      </c>
      <c r="AQ1213" s="19">
        <v>41350</v>
      </c>
      <c r="AR1213" s="19">
        <v>6000</v>
      </c>
      <c r="AS1213" s="19">
        <v>41350</v>
      </c>
      <c r="AT1213" s="19">
        <f t="shared" si="264"/>
        <v>94700</v>
      </c>
      <c r="AU1213" s="19">
        <v>28410</v>
      </c>
      <c r="AV1213" s="19">
        <v>3000</v>
      </c>
      <c r="AW1213" s="19">
        <v>6629</v>
      </c>
      <c r="AX1213" s="19">
        <v>0</v>
      </c>
      <c r="AY1213" s="20">
        <f t="shared" si="261"/>
        <v>38039</v>
      </c>
      <c r="AZ1213" s="19">
        <f t="shared" si="254"/>
        <v>56661</v>
      </c>
      <c r="BA1213" s="21">
        <v>1.4712000000000001</v>
      </c>
      <c r="BB1213" s="21">
        <v>2.0617000000000001</v>
      </c>
      <c r="BC1213" s="22"/>
      <c r="BD1213" s="19">
        <v>1420.5</v>
      </c>
      <c r="BE1213" s="19">
        <f t="shared" si="255"/>
        <v>833.596632</v>
      </c>
      <c r="BF1213" s="19">
        <f t="shared" si="256"/>
        <v>1168.1798370000001</v>
      </c>
      <c r="BG1213" s="23">
        <v>3.4819999999999997E-2</v>
      </c>
      <c r="BH1213" s="23">
        <f t="shared" si="257"/>
        <v>3.4819999999999997E-2</v>
      </c>
      <c r="BI1213" s="19">
        <v>4.7697631022399998</v>
      </c>
      <c r="BJ1213" s="19">
        <v>6.6842173653399994</v>
      </c>
      <c r="BK1213" s="19">
        <f t="shared" si="262"/>
        <v>828.82686889776005</v>
      </c>
      <c r="BL1213" s="19">
        <f t="shared" si="262"/>
        <v>1161.4956196346602</v>
      </c>
      <c r="BM1213" s="19">
        <v>0</v>
      </c>
      <c r="BN1213" s="19">
        <v>29.214950000000044</v>
      </c>
      <c r="BO1213" s="19">
        <f t="shared" si="251"/>
        <v>29.214950000000044</v>
      </c>
      <c r="BP1213" s="24">
        <f t="shared" si="263"/>
        <v>828.82686889776005</v>
      </c>
      <c r="BQ1213" s="24">
        <f t="shared" si="263"/>
        <v>1132.2806696346602</v>
      </c>
      <c r="BR1213" s="24">
        <f t="shared" si="258"/>
        <v>303.45380073690012</v>
      </c>
    </row>
    <row r="1214" spans="1:70" s="25" customFormat="1" ht="14.25" x14ac:dyDescent="0.2">
      <c r="A1214" s="14">
        <v>1582</v>
      </c>
      <c r="B1214" s="14"/>
      <c r="C1214" s="15"/>
      <c r="D1214" s="16">
        <v>14803</v>
      </c>
      <c r="E1214" s="15" t="s">
        <v>9561</v>
      </c>
      <c r="F1214" s="15" t="s">
        <v>9562</v>
      </c>
      <c r="G1214" s="17" t="s">
        <v>9563</v>
      </c>
      <c r="H1214" s="17" t="s">
        <v>9564</v>
      </c>
      <c r="I1214" s="17" t="s">
        <v>86</v>
      </c>
      <c r="J1214" s="15" t="s">
        <v>9565</v>
      </c>
      <c r="K1214" s="15" t="s">
        <v>6628</v>
      </c>
      <c r="L1214" s="18" t="s">
        <v>9566</v>
      </c>
      <c r="M1214" s="15" t="s">
        <v>7626</v>
      </c>
      <c r="N1214" s="15" t="s">
        <v>7627</v>
      </c>
      <c r="O1214" s="16">
        <v>511</v>
      </c>
      <c r="P1214" s="15" t="s">
        <v>569</v>
      </c>
      <c r="Q1214" s="15">
        <v>13300</v>
      </c>
      <c r="R1214" s="15">
        <v>58500</v>
      </c>
      <c r="S1214" s="15">
        <v>71800</v>
      </c>
      <c r="T1214" s="15">
        <v>0.27</v>
      </c>
      <c r="U1214" s="15" t="s">
        <v>3335</v>
      </c>
      <c r="V1214" s="15" t="s">
        <v>76</v>
      </c>
      <c r="W1214" s="16">
        <v>1</v>
      </c>
      <c r="X1214" s="16">
        <v>0</v>
      </c>
      <c r="Y1214" s="15">
        <v>13102</v>
      </c>
      <c r="Z1214" s="15">
        <v>0.30099999999999999</v>
      </c>
      <c r="AA1214" s="15" t="s">
        <v>78</v>
      </c>
      <c r="AB1214" s="15" t="s">
        <v>78</v>
      </c>
      <c r="AC1214" s="15">
        <v>0</v>
      </c>
      <c r="AD1214" s="15"/>
      <c r="AE1214" s="15" t="s">
        <v>1056</v>
      </c>
      <c r="AF1214" s="15" t="s">
        <v>9567</v>
      </c>
      <c r="AG1214" s="16">
        <v>1</v>
      </c>
      <c r="AH1214" s="15" t="s">
        <v>9568</v>
      </c>
      <c r="AI1214" s="15" t="s">
        <v>78</v>
      </c>
      <c r="AJ1214" s="15">
        <v>13101.5302734</v>
      </c>
      <c r="AK1214" s="15">
        <v>489.01049685999999</v>
      </c>
      <c r="AL1214" s="15">
        <v>3093186.46013</v>
      </c>
      <c r="AM1214" s="15">
        <v>1422857.83718</v>
      </c>
      <c r="AN1214" s="14"/>
      <c r="AO1214" s="14"/>
      <c r="AP1214" s="19">
        <v>0</v>
      </c>
      <c r="AQ1214" s="19">
        <v>0</v>
      </c>
      <c r="AR1214" s="19">
        <v>13300</v>
      </c>
      <c r="AS1214" s="19">
        <v>57900</v>
      </c>
      <c r="AT1214" s="19">
        <f t="shared" si="264"/>
        <v>71200</v>
      </c>
      <c r="AU1214" s="19">
        <v>0</v>
      </c>
      <c r="AV1214" s="19">
        <v>0</v>
      </c>
      <c r="AW1214" s="19">
        <v>0</v>
      </c>
      <c r="AX1214" s="19">
        <v>0</v>
      </c>
      <c r="AY1214" s="20">
        <f t="shared" si="261"/>
        <v>0</v>
      </c>
      <c r="AZ1214" s="19">
        <f t="shared" si="254"/>
        <v>71200</v>
      </c>
      <c r="BA1214" s="21">
        <v>1.4712000000000001</v>
      </c>
      <c r="BB1214" s="21">
        <v>2.0617000000000001</v>
      </c>
      <c r="BC1214" s="22"/>
      <c r="BD1214" s="19">
        <v>1424</v>
      </c>
      <c r="BE1214" s="19">
        <f t="shared" si="255"/>
        <v>1047.4944</v>
      </c>
      <c r="BF1214" s="19">
        <f t="shared" si="256"/>
        <v>1467.9304</v>
      </c>
      <c r="BG1214" s="23">
        <v>3.4819999999999997E-2</v>
      </c>
      <c r="BH1214" s="23">
        <f t="shared" si="257"/>
        <v>3.4819999999999997E-2</v>
      </c>
      <c r="BI1214" s="19">
        <v>0</v>
      </c>
      <c r="BJ1214" s="19">
        <v>0</v>
      </c>
      <c r="BK1214" s="19">
        <f t="shared" si="262"/>
        <v>1047.4944</v>
      </c>
      <c r="BL1214" s="19">
        <f t="shared" si="262"/>
        <v>1467.9304</v>
      </c>
      <c r="BM1214" s="19">
        <v>0</v>
      </c>
      <c r="BN1214" s="19">
        <v>43.930399999999963</v>
      </c>
      <c r="BO1214" s="19">
        <f t="shared" si="251"/>
        <v>43.930399999999963</v>
      </c>
      <c r="BP1214" s="24">
        <f t="shared" si="263"/>
        <v>1047.4944</v>
      </c>
      <c r="BQ1214" s="24">
        <f t="shared" si="263"/>
        <v>1424</v>
      </c>
      <c r="BR1214" s="24">
        <f t="shared" si="258"/>
        <v>376.50559999999996</v>
      </c>
    </row>
    <row r="1215" spans="1:70" s="25" customFormat="1" ht="14.25" x14ac:dyDescent="0.2">
      <c r="A1215" s="14">
        <v>1583</v>
      </c>
      <c r="B1215" s="14"/>
      <c r="C1215" s="15"/>
      <c r="D1215" s="16">
        <v>6171</v>
      </c>
      <c r="E1215" s="15" t="s">
        <v>9569</v>
      </c>
      <c r="F1215" s="15" t="s">
        <v>9570</v>
      </c>
      <c r="G1215" s="17" t="s">
        <v>9571</v>
      </c>
      <c r="H1215" s="17" t="s">
        <v>9572</v>
      </c>
      <c r="I1215" s="17" t="s">
        <v>9573</v>
      </c>
      <c r="J1215" s="15" t="s">
        <v>9574</v>
      </c>
      <c r="K1215" s="15" t="s">
        <v>9575</v>
      </c>
      <c r="L1215" s="18" t="s">
        <v>9576</v>
      </c>
      <c r="M1215" s="15" t="s">
        <v>7626</v>
      </c>
      <c r="N1215" s="15" t="s">
        <v>7627</v>
      </c>
      <c r="O1215" s="16">
        <v>511</v>
      </c>
      <c r="P1215" s="15" t="s">
        <v>569</v>
      </c>
      <c r="Q1215" s="15">
        <v>15000</v>
      </c>
      <c r="R1215" s="15">
        <v>79700</v>
      </c>
      <c r="S1215" s="15">
        <v>94700</v>
      </c>
      <c r="T1215" s="15">
        <v>0.5</v>
      </c>
      <c r="U1215" s="15" t="s">
        <v>3335</v>
      </c>
      <c r="V1215" s="15" t="s">
        <v>76</v>
      </c>
      <c r="W1215" s="16">
        <v>1</v>
      </c>
      <c r="X1215" s="16">
        <v>0</v>
      </c>
      <c r="Y1215" s="15">
        <v>20502</v>
      </c>
      <c r="Z1215" s="15">
        <v>0.47099999999999997</v>
      </c>
      <c r="AA1215" s="15" t="s">
        <v>78</v>
      </c>
      <c r="AB1215" s="15" t="s">
        <v>78</v>
      </c>
      <c r="AC1215" s="15">
        <v>0</v>
      </c>
      <c r="AD1215" s="15"/>
      <c r="AE1215" s="15" t="s">
        <v>78</v>
      </c>
      <c r="AF1215" s="15" t="s">
        <v>78</v>
      </c>
      <c r="AG1215" s="16">
        <v>1</v>
      </c>
      <c r="AH1215" s="15" t="s">
        <v>9577</v>
      </c>
      <c r="AI1215" s="15" t="s">
        <v>78</v>
      </c>
      <c r="AJ1215" s="15">
        <v>20501.7104492</v>
      </c>
      <c r="AK1215" s="15">
        <v>629.83631593400003</v>
      </c>
      <c r="AL1215" s="15">
        <v>3093281.7289999998</v>
      </c>
      <c r="AM1215" s="15">
        <v>1422950.35296</v>
      </c>
      <c r="AN1215" s="14"/>
      <c r="AO1215" s="14"/>
      <c r="AP1215" s="19">
        <v>0</v>
      </c>
      <c r="AQ1215" s="19">
        <v>0</v>
      </c>
      <c r="AR1215" s="19">
        <v>15000</v>
      </c>
      <c r="AS1215" s="19">
        <v>83100</v>
      </c>
      <c r="AT1215" s="19">
        <f t="shared" si="264"/>
        <v>98100</v>
      </c>
      <c r="AU1215" s="19">
        <v>0</v>
      </c>
      <c r="AV1215" s="19">
        <v>0</v>
      </c>
      <c r="AW1215" s="19">
        <v>0</v>
      </c>
      <c r="AX1215" s="19">
        <v>0</v>
      </c>
      <c r="AY1215" s="20">
        <f t="shared" si="261"/>
        <v>0</v>
      </c>
      <c r="AZ1215" s="19">
        <f t="shared" si="254"/>
        <v>98100</v>
      </c>
      <c r="BA1215" s="21">
        <v>1.4712000000000001</v>
      </c>
      <c r="BB1215" s="21">
        <v>2.0617000000000001</v>
      </c>
      <c r="BC1215" s="22"/>
      <c r="BD1215" s="19">
        <v>2053</v>
      </c>
      <c r="BE1215" s="19">
        <f t="shared" si="255"/>
        <v>1443.2472</v>
      </c>
      <c r="BF1215" s="19">
        <f t="shared" si="256"/>
        <v>2022.5277000000001</v>
      </c>
      <c r="BG1215" s="23">
        <v>3.4819999999999997E-2</v>
      </c>
      <c r="BH1215" s="23">
        <f t="shared" si="257"/>
        <v>3.4819999999999997E-2</v>
      </c>
      <c r="BI1215" s="19">
        <v>0</v>
      </c>
      <c r="BJ1215" s="19">
        <v>0</v>
      </c>
      <c r="BK1215" s="19">
        <f t="shared" si="262"/>
        <v>1443.2472</v>
      </c>
      <c r="BL1215" s="19">
        <f t="shared" si="262"/>
        <v>2022.5277000000001</v>
      </c>
      <c r="BM1215" s="19">
        <v>0</v>
      </c>
      <c r="BN1215" s="19">
        <v>54.913000000000011</v>
      </c>
      <c r="BO1215" s="19">
        <f t="shared" si="251"/>
        <v>54.913000000000011</v>
      </c>
      <c r="BP1215" s="24">
        <f t="shared" si="263"/>
        <v>1443.2472</v>
      </c>
      <c r="BQ1215" s="24">
        <f t="shared" si="263"/>
        <v>1967.6147000000001</v>
      </c>
      <c r="BR1215" s="24">
        <f t="shared" si="258"/>
        <v>524.36750000000006</v>
      </c>
    </row>
    <row r="1216" spans="1:70" s="25" customFormat="1" ht="14.25" x14ac:dyDescent="0.2">
      <c r="A1216" s="14">
        <v>1584</v>
      </c>
      <c r="B1216" s="14"/>
      <c r="C1216" s="15" t="s">
        <v>150</v>
      </c>
      <c r="D1216" s="16">
        <v>35162</v>
      </c>
      <c r="E1216" s="15" t="s">
        <v>9578</v>
      </c>
      <c r="F1216" s="15" t="s">
        <v>9579</v>
      </c>
      <c r="G1216" s="17" t="s">
        <v>9580</v>
      </c>
      <c r="H1216" s="17" t="s">
        <v>9581</v>
      </c>
      <c r="I1216" s="17" t="s">
        <v>86</v>
      </c>
      <c r="J1216" s="15" t="s">
        <v>9582</v>
      </c>
      <c r="K1216" s="15" t="s">
        <v>86</v>
      </c>
      <c r="L1216" s="18" t="s">
        <v>9583</v>
      </c>
      <c r="M1216" s="15" t="s">
        <v>6425</v>
      </c>
      <c r="N1216" s="15" t="s">
        <v>6426</v>
      </c>
      <c r="O1216" s="16">
        <v>499</v>
      </c>
      <c r="P1216" s="15" t="s">
        <v>2823</v>
      </c>
      <c r="Q1216" s="15">
        <v>50400</v>
      </c>
      <c r="R1216" s="15">
        <v>153200</v>
      </c>
      <c r="S1216" s="15">
        <v>203600</v>
      </c>
      <c r="T1216" s="15">
        <v>0.56000000000000005</v>
      </c>
      <c r="U1216" s="15" t="s">
        <v>3335</v>
      </c>
      <c r="V1216" s="15" t="s">
        <v>76</v>
      </c>
      <c r="W1216" s="16">
        <v>1</v>
      </c>
      <c r="X1216" s="16">
        <v>0</v>
      </c>
      <c r="Y1216" s="15">
        <v>22942</v>
      </c>
      <c r="Z1216" s="15">
        <v>0.52700000000000002</v>
      </c>
      <c r="AA1216" s="15" t="s">
        <v>78</v>
      </c>
      <c r="AB1216" s="15" t="s">
        <v>78</v>
      </c>
      <c r="AC1216" s="15">
        <v>0</v>
      </c>
      <c r="AD1216" s="15"/>
      <c r="AE1216" s="15" t="s">
        <v>1813</v>
      </c>
      <c r="AF1216" s="15" t="s">
        <v>8452</v>
      </c>
      <c r="AG1216" s="16">
        <v>1</v>
      </c>
      <c r="AH1216" s="15" t="s">
        <v>9584</v>
      </c>
      <c r="AI1216" s="15" t="s">
        <v>78</v>
      </c>
      <c r="AJ1216" s="15">
        <v>22942.1489258</v>
      </c>
      <c r="AK1216" s="15">
        <v>755.09349123599998</v>
      </c>
      <c r="AL1216" s="15">
        <v>3093422.8778499998</v>
      </c>
      <c r="AM1216" s="15">
        <v>1422997.69924</v>
      </c>
      <c r="AN1216" s="14"/>
      <c r="AO1216" s="14"/>
      <c r="AP1216" s="19">
        <v>0</v>
      </c>
      <c r="AQ1216" s="19">
        <v>0</v>
      </c>
      <c r="AR1216" s="19">
        <f>500+49900</f>
        <v>50400</v>
      </c>
      <c r="AS1216" s="19">
        <f>51700+123500</f>
        <v>175200</v>
      </c>
      <c r="AT1216" s="19">
        <f t="shared" si="264"/>
        <v>225600</v>
      </c>
      <c r="AU1216" s="19">
        <v>0</v>
      </c>
      <c r="AV1216" s="19">
        <v>3000</v>
      </c>
      <c r="AW1216" s="19">
        <v>0</v>
      </c>
      <c r="AX1216" s="19">
        <v>0</v>
      </c>
      <c r="AY1216" s="20">
        <f t="shared" si="261"/>
        <v>3000</v>
      </c>
      <c r="AZ1216" s="19">
        <f t="shared" si="254"/>
        <v>222600</v>
      </c>
      <c r="BA1216" s="21">
        <v>1.4712000000000001</v>
      </c>
      <c r="BB1216" s="21">
        <v>2.0617000000000001</v>
      </c>
      <c r="BC1216" s="22"/>
      <c r="BD1216" s="19">
        <v>6246</v>
      </c>
      <c r="BE1216" s="19">
        <f t="shared" si="255"/>
        <v>3274.8912</v>
      </c>
      <c r="BF1216" s="19">
        <f t="shared" si="256"/>
        <v>4589.3442000000005</v>
      </c>
      <c r="BG1216" s="23">
        <v>3.4819999999999997E-2</v>
      </c>
      <c r="BH1216" s="23">
        <f t="shared" si="257"/>
        <v>3.4819999999999997E-2</v>
      </c>
      <c r="BI1216" s="19">
        <v>0</v>
      </c>
      <c r="BJ1216" s="19">
        <v>0</v>
      </c>
      <c r="BK1216" s="19">
        <f t="shared" si="262"/>
        <v>3274.8912</v>
      </c>
      <c r="BL1216" s="19">
        <f t="shared" si="262"/>
        <v>4589.3442000000005</v>
      </c>
      <c r="BM1216" s="19">
        <v>0</v>
      </c>
      <c r="BN1216" s="19">
        <v>32.207400000000007</v>
      </c>
      <c r="BO1216" s="19">
        <f t="shared" si="251"/>
        <v>32.207400000000007</v>
      </c>
      <c r="BP1216" s="24">
        <f t="shared" si="263"/>
        <v>3274.8912</v>
      </c>
      <c r="BQ1216" s="24">
        <f t="shared" si="263"/>
        <v>4557.1368000000002</v>
      </c>
      <c r="BR1216" s="24">
        <f t="shared" si="258"/>
        <v>1282.2456000000002</v>
      </c>
    </row>
    <row r="1217" spans="1:71" s="25" customFormat="1" ht="14.25" x14ac:dyDescent="0.2">
      <c r="A1217" s="14">
        <v>1585</v>
      </c>
      <c r="B1217" s="14"/>
      <c r="C1217" s="15"/>
      <c r="D1217" s="16">
        <v>251</v>
      </c>
      <c r="E1217" s="15" t="s">
        <v>9585</v>
      </c>
      <c r="F1217" s="15" t="s">
        <v>9586</v>
      </c>
      <c r="G1217" s="17" t="s">
        <v>9587</v>
      </c>
      <c r="H1217" s="17" t="s">
        <v>9588</v>
      </c>
      <c r="I1217" s="17" t="s">
        <v>86</v>
      </c>
      <c r="J1217" s="15" t="s">
        <v>9589</v>
      </c>
      <c r="K1217" s="15" t="s">
        <v>541</v>
      </c>
      <c r="L1217" s="18"/>
      <c r="M1217" s="15"/>
      <c r="N1217" s="15"/>
      <c r="O1217" s="16"/>
      <c r="P1217" s="15"/>
      <c r="Q1217" s="15"/>
      <c r="R1217" s="15"/>
      <c r="S1217" s="15"/>
      <c r="T1217" s="15"/>
      <c r="U1217" s="15"/>
      <c r="V1217" s="15"/>
      <c r="W1217" s="16"/>
      <c r="X1217" s="16"/>
      <c r="Y1217" s="15"/>
      <c r="Z1217" s="15"/>
      <c r="AA1217" s="15"/>
      <c r="AB1217" s="15"/>
      <c r="AC1217" s="15"/>
      <c r="AD1217" s="15"/>
      <c r="AE1217" s="15"/>
      <c r="AF1217" s="15"/>
      <c r="AG1217" s="16"/>
      <c r="AH1217" s="15"/>
      <c r="AI1217" s="15"/>
      <c r="AJ1217" s="15"/>
      <c r="AK1217" s="15"/>
      <c r="AL1217" s="15"/>
      <c r="AM1217" s="15"/>
      <c r="AN1217" s="14"/>
      <c r="AO1217" s="14"/>
      <c r="AP1217" s="19"/>
      <c r="AQ1217" s="19"/>
      <c r="AR1217" s="19"/>
      <c r="AS1217" s="19"/>
      <c r="AT1217" s="19">
        <f t="shared" si="264"/>
        <v>0</v>
      </c>
      <c r="AU1217" s="19"/>
      <c r="AV1217" s="19"/>
      <c r="AW1217" s="19"/>
      <c r="AX1217" s="19"/>
      <c r="AY1217" s="20">
        <f t="shared" si="261"/>
        <v>0</v>
      </c>
      <c r="AZ1217" s="19">
        <f t="shared" si="254"/>
        <v>0</v>
      </c>
      <c r="BA1217" s="21">
        <v>2.0991</v>
      </c>
      <c r="BB1217" s="21">
        <v>2.0991</v>
      </c>
      <c r="BC1217" s="22"/>
      <c r="BD1217" s="19">
        <v>0</v>
      </c>
      <c r="BE1217" s="19">
        <f t="shared" si="255"/>
        <v>0</v>
      </c>
      <c r="BF1217" s="19">
        <f t="shared" si="256"/>
        <v>0</v>
      </c>
      <c r="BG1217" s="23">
        <v>3.4819999999999997E-2</v>
      </c>
      <c r="BH1217" s="23">
        <f t="shared" si="257"/>
        <v>3.4819999999999997E-2</v>
      </c>
      <c r="BI1217" s="19">
        <v>0</v>
      </c>
      <c r="BJ1217" s="19">
        <v>0</v>
      </c>
      <c r="BK1217" s="19">
        <f t="shared" si="262"/>
        <v>0</v>
      </c>
      <c r="BL1217" s="19">
        <f t="shared" si="262"/>
        <v>0</v>
      </c>
      <c r="BM1217" s="19">
        <v>0</v>
      </c>
      <c r="BN1217" s="19">
        <v>0</v>
      </c>
      <c r="BO1217" s="19">
        <f t="shared" si="251"/>
        <v>0</v>
      </c>
      <c r="BP1217" s="24">
        <f t="shared" si="263"/>
        <v>0</v>
      </c>
      <c r="BQ1217" s="24">
        <f t="shared" si="263"/>
        <v>0</v>
      </c>
      <c r="BR1217" s="24">
        <f t="shared" si="258"/>
        <v>0</v>
      </c>
      <c r="BS1217" s="25" t="s">
        <v>292</v>
      </c>
    </row>
    <row r="1218" spans="1:71" s="25" customFormat="1" ht="14.25" x14ac:dyDescent="0.2">
      <c r="A1218" s="14">
        <v>1586</v>
      </c>
      <c r="B1218" s="14"/>
      <c r="C1218" s="15"/>
      <c r="D1218" s="16">
        <v>8797</v>
      </c>
      <c r="E1218" s="15" t="s">
        <v>9590</v>
      </c>
      <c r="F1218" s="15" t="s">
        <v>9591</v>
      </c>
      <c r="G1218" s="17" t="s">
        <v>9592</v>
      </c>
      <c r="H1218" s="17" t="s">
        <v>9593</v>
      </c>
      <c r="I1218" s="17" t="s">
        <v>86</v>
      </c>
      <c r="J1218" s="15" t="s">
        <v>9594</v>
      </c>
      <c r="K1218" s="15" t="s">
        <v>9595</v>
      </c>
      <c r="L1218" s="18"/>
      <c r="M1218" s="15"/>
      <c r="N1218" s="15"/>
      <c r="O1218" s="16"/>
      <c r="P1218" s="15"/>
      <c r="Q1218" s="15"/>
      <c r="R1218" s="15"/>
      <c r="S1218" s="15"/>
      <c r="T1218" s="15"/>
      <c r="U1218" s="15"/>
      <c r="V1218" s="15"/>
      <c r="W1218" s="16"/>
      <c r="X1218" s="16"/>
      <c r="Y1218" s="15"/>
      <c r="Z1218" s="15"/>
      <c r="AA1218" s="15"/>
      <c r="AB1218" s="15"/>
      <c r="AC1218" s="15"/>
      <c r="AD1218" s="15"/>
      <c r="AE1218" s="15"/>
      <c r="AF1218" s="15"/>
      <c r="AG1218" s="16"/>
      <c r="AH1218" s="15"/>
      <c r="AI1218" s="15"/>
      <c r="AJ1218" s="15"/>
      <c r="AK1218" s="15"/>
      <c r="AL1218" s="15"/>
      <c r="AM1218" s="15"/>
      <c r="AN1218" s="14"/>
      <c r="AO1218" s="14"/>
      <c r="AP1218" s="19">
        <v>0</v>
      </c>
      <c r="AQ1218" s="19">
        <v>0</v>
      </c>
      <c r="AR1218" s="19">
        <v>0</v>
      </c>
      <c r="AS1218" s="19">
        <v>0</v>
      </c>
      <c r="AT1218" s="19">
        <f t="shared" si="264"/>
        <v>0</v>
      </c>
      <c r="AU1218" s="19">
        <v>0</v>
      </c>
      <c r="AV1218" s="19">
        <v>0</v>
      </c>
      <c r="AW1218" s="19">
        <v>0</v>
      </c>
      <c r="AX1218" s="19">
        <v>0</v>
      </c>
      <c r="AY1218" s="20">
        <f t="shared" si="261"/>
        <v>0</v>
      </c>
      <c r="AZ1218" s="19">
        <f t="shared" si="254"/>
        <v>0</v>
      </c>
      <c r="BA1218" s="21">
        <v>2.0991</v>
      </c>
      <c r="BB1218" s="21">
        <v>2.0991</v>
      </c>
      <c r="BC1218" s="22"/>
      <c r="BD1218" s="19">
        <v>0</v>
      </c>
      <c r="BE1218" s="19">
        <f t="shared" si="255"/>
        <v>0</v>
      </c>
      <c r="BF1218" s="19">
        <f t="shared" si="256"/>
        <v>0</v>
      </c>
      <c r="BG1218" s="23">
        <v>3.4819999999999997E-2</v>
      </c>
      <c r="BH1218" s="23">
        <f t="shared" si="257"/>
        <v>3.4819999999999997E-2</v>
      </c>
      <c r="BI1218" s="19">
        <v>0</v>
      </c>
      <c r="BJ1218" s="19">
        <v>0</v>
      </c>
      <c r="BK1218" s="19">
        <f t="shared" si="262"/>
        <v>0</v>
      </c>
      <c r="BL1218" s="19">
        <f t="shared" si="262"/>
        <v>0</v>
      </c>
      <c r="BM1218" s="19">
        <v>0</v>
      </c>
      <c r="BN1218" s="19">
        <v>0</v>
      </c>
      <c r="BO1218" s="19">
        <f t="shared" si="251"/>
        <v>0</v>
      </c>
      <c r="BP1218" s="24">
        <f t="shared" si="263"/>
        <v>0</v>
      </c>
      <c r="BQ1218" s="24">
        <f t="shared" si="263"/>
        <v>0</v>
      </c>
      <c r="BR1218" s="24">
        <f t="shared" si="258"/>
        <v>0</v>
      </c>
      <c r="BS1218" s="25" t="s">
        <v>292</v>
      </c>
    </row>
    <row r="1219" spans="1:71" s="25" customFormat="1" ht="14.25" x14ac:dyDescent="0.2">
      <c r="A1219" s="14">
        <v>1587</v>
      </c>
      <c r="B1219" s="14"/>
      <c r="C1219" s="15"/>
      <c r="D1219" s="16">
        <v>17552</v>
      </c>
      <c r="E1219" s="15" t="s">
        <v>9596</v>
      </c>
      <c r="F1219" s="15" t="s">
        <v>9597</v>
      </c>
      <c r="G1219" s="17" t="s">
        <v>9598</v>
      </c>
      <c r="H1219" s="17" t="s">
        <v>9599</v>
      </c>
      <c r="I1219" s="17" t="s">
        <v>86</v>
      </c>
      <c r="J1219" s="15" t="s">
        <v>9600</v>
      </c>
      <c r="K1219" s="15" t="s">
        <v>9601</v>
      </c>
      <c r="L1219" s="18"/>
      <c r="M1219" s="15"/>
      <c r="N1219" s="15"/>
      <c r="O1219" s="16"/>
      <c r="P1219" s="15"/>
      <c r="Q1219" s="15"/>
      <c r="R1219" s="15"/>
      <c r="S1219" s="15"/>
      <c r="T1219" s="15"/>
      <c r="U1219" s="15"/>
      <c r="V1219" s="15"/>
      <c r="W1219" s="16"/>
      <c r="X1219" s="16"/>
      <c r="Y1219" s="15"/>
      <c r="Z1219" s="15"/>
      <c r="AA1219" s="15"/>
      <c r="AB1219" s="15"/>
      <c r="AC1219" s="15"/>
      <c r="AD1219" s="15"/>
      <c r="AE1219" s="15"/>
      <c r="AF1219" s="15"/>
      <c r="AG1219" s="16"/>
      <c r="AH1219" s="15"/>
      <c r="AI1219" s="15"/>
      <c r="AJ1219" s="15"/>
      <c r="AK1219" s="15"/>
      <c r="AL1219" s="15"/>
      <c r="AM1219" s="15"/>
      <c r="AN1219" s="14"/>
      <c r="AO1219" s="14"/>
      <c r="AP1219" s="19"/>
      <c r="AQ1219" s="19"/>
      <c r="AR1219" s="19"/>
      <c r="AS1219" s="19"/>
      <c r="AT1219" s="19">
        <f t="shared" si="264"/>
        <v>0</v>
      </c>
      <c r="AU1219" s="19"/>
      <c r="AV1219" s="19"/>
      <c r="AW1219" s="19"/>
      <c r="AX1219" s="19"/>
      <c r="AY1219" s="20">
        <f t="shared" si="261"/>
        <v>0</v>
      </c>
      <c r="AZ1219" s="19">
        <f t="shared" si="254"/>
        <v>0</v>
      </c>
      <c r="BA1219" s="21"/>
      <c r="BB1219" s="21"/>
      <c r="BC1219" s="22"/>
      <c r="BD1219" s="19">
        <v>0</v>
      </c>
      <c r="BE1219" s="19">
        <f t="shared" si="255"/>
        <v>0</v>
      </c>
      <c r="BF1219" s="19">
        <f t="shared" si="256"/>
        <v>0</v>
      </c>
      <c r="BG1219" s="23">
        <v>3.4819999999999997E-2</v>
      </c>
      <c r="BH1219" s="23">
        <f t="shared" si="257"/>
        <v>3.4819999999999997E-2</v>
      </c>
      <c r="BI1219" s="19">
        <v>0</v>
      </c>
      <c r="BJ1219" s="19">
        <v>0</v>
      </c>
      <c r="BK1219" s="19">
        <f t="shared" si="262"/>
        <v>0</v>
      </c>
      <c r="BL1219" s="19">
        <f t="shared" si="262"/>
        <v>0</v>
      </c>
      <c r="BM1219" s="19">
        <v>0</v>
      </c>
      <c r="BN1219" s="19">
        <v>0</v>
      </c>
      <c r="BO1219" s="19">
        <f t="shared" si="251"/>
        <v>0</v>
      </c>
      <c r="BP1219" s="24">
        <f t="shared" si="263"/>
        <v>0</v>
      </c>
      <c r="BQ1219" s="24">
        <f t="shared" si="263"/>
        <v>0</v>
      </c>
      <c r="BR1219" s="24">
        <f t="shared" si="258"/>
        <v>0</v>
      </c>
    </row>
    <row r="1220" spans="1:71" s="25" customFormat="1" ht="14.25" x14ac:dyDescent="0.2">
      <c r="A1220" s="14">
        <v>1588</v>
      </c>
      <c r="B1220" s="14"/>
      <c r="C1220" s="15" t="s">
        <v>159</v>
      </c>
      <c r="D1220" s="16">
        <v>16665</v>
      </c>
      <c r="E1220" s="15" t="s">
        <v>9602</v>
      </c>
      <c r="F1220" s="15" t="s">
        <v>9603</v>
      </c>
      <c r="G1220" s="17" t="s">
        <v>9604</v>
      </c>
      <c r="H1220" s="17" t="s">
        <v>9605</v>
      </c>
      <c r="I1220" s="17" t="s">
        <v>86</v>
      </c>
      <c r="J1220" s="15" t="s">
        <v>9606</v>
      </c>
      <c r="K1220" s="15" t="s">
        <v>4980</v>
      </c>
      <c r="L1220" s="18" t="s">
        <v>9607</v>
      </c>
      <c r="M1220" s="15" t="s">
        <v>6425</v>
      </c>
      <c r="N1220" s="15" t="s">
        <v>6426</v>
      </c>
      <c r="O1220" s="16">
        <v>400</v>
      </c>
      <c r="P1220" s="15" t="s">
        <v>254</v>
      </c>
      <c r="Q1220" s="15">
        <v>97200</v>
      </c>
      <c r="R1220" s="15">
        <v>0</v>
      </c>
      <c r="S1220" s="15">
        <v>97200</v>
      </c>
      <c r="T1220" s="15">
        <v>1.08</v>
      </c>
      <c r="U1220" s="15" t="s">
        <v>3335</v>
      </c>
      <c r="V1220" s="15" t="s">
        <v>76</v>
      </c>
      <c r="W1220" s="16">
        <v>1</v>
      </c>
      <c r="X1220" s="16">
        <v>1</v>
      </c>
      <c r="Y1220" s="15">
        <v>46681</v>
      </c>
      <c r="Z1220" s="15">
        <v>1.0720000000000001</v>
      </c>
      <c r="AA1220" s="15" t="s">
        <v>78</v>
      </c>
      <c r="AB1220" s="15" t="s">
        <v>78</v>
      </c>
      <c r="AC1220" s="15">
        <v>185000</v>
      </c>
      <c r="AD1220" s="26">
        <v>39834</v>
      </c>
      <c r="AE1220" s="15" t="s">
        <v>211</v>
      </c>
      <c r="AF1220" s="15" t="s">
        <v>4708</v>
      </c>
      <c r="AG1220" s="16">
        <v>1</v>
      </c>
      <c r="AH1220" s="15" t="s">
        <v>9608</v>
      </c>
      <c r="AI1220" s="15" t="s">
        <v>78</v>
      </c>
      <c r="AJ1220" s="15">
        <v>46680.597168</v>
      </c>
      <c r="AK1220" s="15">
        <v>895.82245789399997</v>
      </c>
      <c r="AL1220" s="15">
        <v>3094855.75507</v>
      </c>
      <c r="AM1220" s="15">
        <v>1424852.99043</v>
      </c>
      <c r="AN1220" s="14"/>
      <c r="AO1220" s="14"/>
      <c r="AP1220" s="19">
        <v>0</v>
      </c>
      <c r="AQ1220" s="19">
        <v>0</v>
      </c>
      <c r="AR1220" s="19">
        <v>97200</v>
      </c>
      <c r="AS1220" s="19">
        <v>0</v>
      </c>
      <c r="AT1220" s="19">
        <f t="shared" si="264"/>
        <v>97200</v>
      </c>
      <c r="AU1220" s="19">
        <v>0</v>
      </c>
      <c r="AV1220" s="19">
        <v>0</v>
      </c>
      <c r="AW1220" s="19">
        <v>0</v>
      </c>
      <c r="AX1220" s="19">
        <v>0</v>
      </c>
      <c r="AY1220" s="20">
        <f t="shared" si="261"/>
        <v>0</v>
      </c>
      <c r="AZ1220" s="19">
        <f t="shared" si="254"/>
        <v>97200</v>
      </c>
      <c r="BA1220" s="21">
        <v>1.4712000000000001</v>
      </c>
      <c r="BB1220" s="21">
        <v>2.0617000000000001</v>
      </c>
      <c r="BC1220" s="22"/>
      <c r="BD1220" s="19">
        <v>2916</v>
      </c>
      <c r="BE1220" s="19">
        <f t="shared" si="255"/>
        <v>1430.0064</v>
      </c>
      <c r="BF1220" s="19">
        <f t="shared" si="256"/>
        <v>2003.9724000000001</v>
      </c>
      <c r="BG1220" s="23">
        <v>3.4819999999999997E-2</v>
      </c>
      <c r="BH1220" s="23">
        <f t="shared" si="257"/>
        <v>3.4819999999999997E-2</v>
      </c>
      <c r="BI1220" s="19">
        <v>0</v>
      </c>
      <c r="BJ1220" s="19">
        <v>0</v>
      </c>
      <c r="BK1220" s="19">
        <f t="shared" si="262"/>
        <v>1430.0064</v>
      </c>
      <c r="BL1220" s="19">
        <f t="shared" si="262"/>
        <v>2003.9724000000001</v>
      </c>
      <c r="BM1220" s="19">
        <v>0</v>
      </c>
      <c r="BN1220" s="19">
        <v>0</v>
      </c>
      <c r="BO1220" s="19">
        <f t="shared" si="251"/>
        <v>0</v>
      </c>
      <c r="BP1220" s="24">
        <f t="shared" si="263"/>
        <v>1430.0064</v>
      </c>
      <c r="BQ1220" s="24">
        <f t="shared" si="263"/>
        <v>2003.9724000000001</v>
      </c>
      <c r="BR1220" s="24">
        <f t="shared" si="258"/>
        <v>573.96600000000012</v>
      </c>
    </row>
    <row r="1221" spans="1:71" s="25" customFormat="1" ht="14.25" x14ac:dyDescent="0.2">
      <c r="A1221" s="14">
        <v>1589</v>
      </c>
      <c r="B1221" s="14"/>
      <c r="C1221" s="15" t="s">
        <v>159</v>
      </c>
      <c r="D1221" s="16">
        <v>26793</v>
      </c>
      <c r="E1221" s="15" t="s">
        <v>9609</v>
      </c>
      <c r="F1221" s="15" t="s">
        <v>9610</v>
      </c>
      <c r="G1221" s="17" t="s">
        <v>9611</v>
      </c>
      <c r="H1221" s="17" t="s">
        <v>9612</v>
      </c>
      <c r="I1221" s="17" t="s">
        <v>86</v>
      </c>
      <c r="J1221" s="15" t="s">
        <v>9613</v>
      </c>
      <c r="K1221" s="15" t="s">
        <v>4980</v>
      </c>
      <c r="L1221" s="18" t="s">
        <v>9614</v>
      </c>
      <c r="M1221" s="15" t="s">
        <v>6425</v>
      </c>
      <c r="N1221" s="15" t="s">
        <v>6426</v>
      </c>
      <c r="O1221" s="16">
        <v>620</v>
      </c>
      <c r="P1221" s="15" t="s">
        <v>452</v>
      </c>
      <c r="Q1221" s="15">
        <v>0</v>
      </c>
      <c r="R1221" s="15">
        <v>0</v>
      </c>
      <c r="S1221" s="15">
        <v>0</v>
      </c>
      <c r="T1221" s="15">
        <v>0.33</v>
      </c>
      <c r="U1221" s="15" t="s">
        <v>3335</v>
      </c>
      <c r="V1221" s="15" t="s">
        <v>76</v>
      </c>
      <c r="W1221" s="16">
        <v>0</v>
      </c>
      <c r="X1221" s="16">
        <v>0</v>
      </c>
      <c r="Y1221" s="15">
        <v>15490</v>
      </c>
      <c r="Z1221" s="15">
        <v>0.35599999999999998</v>
      </c>
      <c r="AA1221" s="15" t="s">
        <v>78</v>
      </c>
      <c r="AB1221" s="15" t="s">
        <v>78</v>
      </c>
      <c r="AC1221" s="15">
        <v>0</v>
      </c>
      <c r="AD1221" s="15"/>
      <c r="AE1221" s="15" t="s">
        <v>243</v>
      </c>
      <c r="AF1221" s="15" t="s">
        <v>9615</v>
      </c>
      <c r="AG1221" s="16">
        <v>1</v>
      </c>
      <c r="AH1221" s="15" t="s">
        <v>9616</v>
      </c>
      <c r="AI1221" s="15" t="s">
        <v>78</v>
      </c>
      <c r="AJ1221" s="15">
        <v>15489.5087891</v>
      </c>
      <c r="AK1221" s="15">
        <v>763.90568216500003</v>
      </c>
      <c r="AL1221" s="15">
        <v>3094734.8202399998</v>
      </c>
      <c r="AM1221" s="15">
        <v>1425101.4137299999</v>
      </c>
      <c r="AN1221" s="14"/>
      <c r="AO1221" s="14"/>
      <c r="AP1221" s="19">
        <v>0</v>
      </c>
      <c r="AQ1221" s="19">
        <v>0</v>
      </c>
      <c r="AR1221" s="19">
        <v>0</v>
      </c>
      <c r="AS1221" s="19">
        <v>0</v>
      </c>
      <c r="AT1221" s="19">
        <f t="shared" si="264"/>
        <v>0</v>
      </c>
      <c r="AU1221" s="19">
        <v>0</v>
      </c>
      <c r="AV1221" s="19">
        <v>0</v>
      </c>
      <c r="AW1221" s="19">
        <v>0</v>
      </c>
      <c r="AX1221" s="19">
        <v>0</v>
      </c>
      <c r="AY1221" s="20">
        <f t="shared" si="261"/>
        <v>0</v>
      </c>
      <c r="AZ1221" s="19">
        <f t="shared" si="254"/>
        <v>0</v>
      </c>
      <c r="BA1221" s="21">
        <v>1.4712000000000001</v>
      </c>
      <c r="BB1221" s="21">
        <v>2.0617000000000001</v>
      </c>
      <c r="BC1221" s="22"/>
      <c r="BD1221" s="19">
        <v>0</v>
      </c>
      <c r="BE1221" s="19">
        <f t="shared" si="255"/>
        <v>0</v>
      </c>
      <c r="BF1221" s="19">
        <f t="shared" si="256"/>
        <v>0</v>
      </c>
      <c r="BG1221" s="23">
        <v>3.4819999999999997E-2</v>
      </c>
      <c r="BH1221" s="23">
        <f t="shared" si="257"/>
        <v>3.4819999999999997E-2</v>
      </c>
      <c r="BI1221" s="19">
        <v>0</v>
      </c>
      <c r="BJ1221" s="19">
        <v>0</v>
      </c>
      <c r="BK1221" s="19">
        <f t="shared" si="262"/>
        <v>0</v>
      </c>
      <c r="BL1221" s="19">
        <f t="shared" si="262"/>
        <v>0</v>
      </c>
      <c r="BM1221" s="19">
        <v>0</v>
      </c>
      <c r="BN1221" s="19">
        <v>0</v>
      </c>
      <c r="BO1221" s="19">
        <f t="shared" si="251"/>
        <v>0</v>
      </c>
      <c r="BP1221" s="24">
        <f t="shared" si="263"/>
        <v>0</v>
      </c>
      <c r="BQ1221" s="24">
        <f t="shared" si="263"/>
        <v>0</v>
      </c>
      <c r="BR1221" s="24">
        <f t="shared" si="258"/>
        <v>0</v>
      </c>
      <c r="BS1221" s="25" t="s">
        <v>292</v>
      </c>
    </row>
    <row r="1222" spans="1:71" s="25" customFormat="1" ht="14.25" x14ac:dyDescent="0.2">
      <c r="A1222" s="14">
        <v>1590</v>
      </c>
      <c r="B1222" s="14"/>
      <c r="C1222" s="15" t="s">
        <v>376</v>
      </c>
      <c r="D1222" s="16">
        <v>21206</v>
      </c>
      <c r="E1222" s="15" t="s">
        <v>9617</v>
      </c>
      <c r="F1222" s="15" t="s">
        <v>9618</v>
      </c>
      <c r="G1222" s="17" t="s">
        <v>9619</v>
      </c>
      <c r="H1222" s="17" t="s">
        <v>9620</v>
      </c>
      <c r="I1222" s="17" t="s">
        <v>86</v>
      </c>
      <c r="J1222" s="15" t="s">
        <v>9621</v>
      </c>
      <c r="K1222" s="15" t="s">
        <v>1843</v>
      </c>
      <c r="L1222" s="18" t="s">
        <v>9622</v>
      </c>
      <c r="M1222" s="15" t="s">
        <v>6425</v>
      </c>
      <c r="N1222" s="15" t="s">
        <v>6426</v>
      </c>
      <c r="O1222" s="16">
        <v>620</v>
      </c>
      <c r="P1222" s="15" t="s">
        <v>452</v>
      </c>
      <c r="Q1222" s="15">
        <v>0</v>
      </c>
      <c r="R1222" s="15">
        <v>0</v>
      </c>
      <c r="S1222" s="15">
        <v>0</v>
      </c>
      <c r="T1222" s="15">
        <v>0.16800000000000001</v>
      </c>
      <c r="U1222" s="15" t="s">
        <v>3335</v>
      </c>
      <c r="V1222" s="15" t="s">
        <v>76</v>
      </c>
      <c r="W1222" s="16">
        <v>0</v>
      </c>
      <c r="X1222" s="16">
        <v>0</v>
      </c>
      <c r="Y1222" s="15">
        <v>7064</v>
      </c>
      <c r="Z1222" s="15">
        <v>0.16200000000000001</v>
      </c>
      <c r="AA1222" s="15" t="s">
        <v>78</v>
      </c>
      <c r="AB1222" s="15" t="s">
        <v>78</v>
      </c>
      <c r="AC1222" s="15">
        <v>0</v>
      </c>
      <c r="AD1222" s="15"/>
      <c r="AE1222" s="15" t="s">
        <v>353</v>
      </c>
      <c r="AF1222" s="15" t="s">
        <v>9623</v>
      </c>
      <c r="AG1222" s="16">
        <v>1</v>
      </c>
      <c r="AH1222" s="15" t="s">
        <v>9624</v>
      </c>
      <c r="AI1222" s="15" t="s">
        <v>78</v>
      </c>
      <c r="AJ1222" s="15">
        <v>7063.8159179699996</v>
      </c>
      <c r="AK1222" s="15">
        <v>410.327790134</v>
      </c>
      <c r="AL1222" s="15">
        <v>3094731.83451</v>
      </c>
      <c r="AM1222" s="15">
        <v>1425348.9539900001</v>
      </c>
      <c r="AN1222" s="14"/>
      <c r="AO1222" s="14"/>
      <c r="AP1222" s="19">
        <v>0</v>
      </c>
      <c r="AQ1222" s="19">
        <v>0</v>
      </c>
      <c r="AR1222" s="19">
        <v>0</v>
      </c>
      <c r="AS1222" s="19">
        <v>0</v>
      </c>
      <c r="AT1222" s="19">
        <f t="shared" si="264"/>
        <v>0</v>
      </c>
      <c r="AU1222" s="19">
        <v>0</v>
      </c>
      <c r="AV1222" s="19">
        <v>0</v>
      </c>
      <c r="AW1222" s="19">
        <v>0</v>
      </c>
      <c r="AX1222" s="19">
        <v>0</v>
      </c>
      <c r="AY1222" s="20">
        <f t="shared" si="261"/>
        <v>0</v>
      </c>
      <c r="AZ1222" s="19">
        <f t="shared" si="254"/>
        <v>0</v>
      </c>
      <c r="BA1222" s="21">
        <v>1.4712000000000001</v>
      </c>
      <c r="BB1222" s="21">
        <v>2.0617000000000001</v>
      </c>
      <c r="BC1222" s="22"/>
      <c r="BD1222" s="19">
        <v>0</v>
      </c>
      <c r="BE1222" s="19">
        <f t="shared" si="255"/>
        <v>0</v>
      </c>
      <c r="BF1222" s="19">
        <f t="shared" si="256"/>
        <v>0</v>
      </c>
      <c r="BG1222" s="23">
        <v>3.4819999999999997E-2</v>
      </c>
      <c r="BH1222" s="23">
        <f t="shared" si="257"/>
        <v>3.4819999999999997E-2</v>
      </c>
      <c r="BI1222" s="19">
        <v>0</v>
      </c>
      <c r="BJ1222" s="19">
        <v>0</v>
      </c>
      <c r="BK1222" s="19">
        <f t="shared" si="262"/>
        <v>0</v>
      </c>
      <c r="BL1222" s="19">
        <f t="shared" si="262"/>
        <v>0</v>
      </c>
      <c r="BM1222" s="19">
        <v>0</v>
      </c>
      <c r="BN1222" s="19">
        <v>0</v>
      </c>
      <c r="BO1222" s="19">
        <f t="shared" si="251"/>
        <v>0</v>
      </c>
      <c r="BP1222" s="24">
        <f t="shared" si="263"/>
        <v>0</v>
      </c>
      <c r="BQ1222" s="24">
        <f t="shared" si="263"/>
        <v>0</v>
      </c>
      <c r="BR1222" s="24">
        <f t="shared" si="258"/>
        <v>0</v>
      </c>
      <c r="BS1222" s="25" t="s">
        <v>292</v>
      </c>
    </row>
    <row r="1223" spans="1:71" s="25" customFormat="1" ht="14.25" x14ac:dyDescent="0.2">
      <c r="A1223" s="14">
        <v>1591</v>
      </c>
      <c r="B1223" s="14"/>
      <c r="C1223" s="15"/>
      <c r="D1223" s="16">
        <v>6602</v>
      </c>
      <c r="E1223" s="15" t="s">
        <v>9625</v>
      </c>
      <c r="F1223" s="15" t="s">
        <v>9626</v>
      </c>
      <c r="G1223" s="17" t="s">
        <v>9627</v>
      </c>
      <c r="H1223" s="17" t="s">
        <v>9628</v>
      </c>
      <c r="I1223" s="17" t="s">
        <v>86</v>
      </c>
      <c r="J1223" s="15" t="s">
        <v>9629</v>
      </c>
      <c r="K1223" s="15" t="s">
        <v>5998</v>
      </c>
      <c r="L1223" s="18" t="s">
        <v>9630</v>
      </c>
      <c r="M1223" s="15" t="s">
        <v>6425</v>
      </c>
      <c r="N1223" s="15" t="s">
        <v>6426</v>
      </c>
      <c r="O1223" s="16">
        <v>620</v>
      </c>
      <c r="P1223" s="15" t="s">
        <v>452</v>
      </c>
      <c r="Q1223" s="15">
        <v>0</v>
      </c>
      <c r="R1223" s="15">
        <v>0</v>
      </c>
      <c r="S1223" s="15">
        <v>0</v>
      </c>
      <c r="T1223" s="15">
        <v>0.16</v>
      </c>
      <c r="U1223" s="15" t="s">
        <v>3335</v>
      </c>
      <c r="V1223" s="15" t="s">
        <v>76</v>
      </c>
      <c r="W1223" s="16">
        <v>0</v>
      </c>
      <c r="X1223" s="16">
        <v>0</v>
      </c>
      <c r="Y1223" s="15">
        <v>6251</v>
      </c>
      <c r="Z1223" s="15">
        <v>0.14399999999999999</v>
      </c>
      <c r="AA1223" s="15" t="s">
        <v>78</v>
      </c>
      <c r="AB1223" s="15" t="s">
        <v>78</v>
      </c>
      <c r="AC1223" s="15">
        <v>0</v>
      </c>
      <c r="AD1223" s="15"/>
      <c r="AE1223" s="15" t="s">
        <v>353</v>
      </c>
      <c r="AF1223" s="15" t="s">
        <v>9631</v>
      </c>
      <c r="AG1223" s="16">
        <v>1</v>
      </c>
      <c r="AH1223" s="15" t="s">
        <v>9632</v>
      </c>
      <c r="AI1223" s="15" t="s">
        <v>78</v>
      </c>
      <c r="AJ1223" s="15">
        <v>6251.2436523400002</v>
      </c>
      <c r="AK1223" s="15">
        <v>383.46380314499999</v>
      </c>
      <c r="AL1223" s="15">
        <v>3094726.0834499998</v>
      </c>
      <c r="AM1223" s="15">
        <v>1425507.7810899999</v>
      </c>
      <c r="AN1223" s="14"/>
      <c r="AO1223" s="14"/>
      <c r="AP1223" s="19">
        <v>0</v>
      </c>
      <c r="AQ1223" s="19">
        <v>0</v>
      </c>
      <c r="AR1223" s="19">
        <v>0</v>
      </c>
      <c r="AS1223" s="19">
        <v>0</v>
      </c>
      <c r="AT1223" s="19">
        <f t="shared" si="264"/>
        <v>0</v>
      </c>
      <c r="AU1223" s="19">
        <v>0</v>
      </c>
      <c r="AV1223" s="19">
        <v>0</v>
      </c>
      <c r="AW1223" s="19">
        <v>0</v>
      </c>
      <c r="AX1223" s="19">
        <v>0</v>
      </c>
      <c r="AY1223" s="20">
        <f t="shared" si="261"/>
        <v>0</v>
      </c>
      <c r="AZ1223" s="19">
        <f t="shared" si="254"/>
        <v>0</v>
      </c>
      <c r="BA1223" s="21">
        <v>1.4712000000000001</v>
      </c>
      <c r="BB1223" s="21">
        <v>2.0617000000000001</v>
      </c>
      <c r="BC1223" s="22"/>
      <c r="BD1223" s="19">
        <v>0</v>
      </c>
      <c r="BE1223" s="19">
        <f t="shared" si="255"/>
        <v>0</v>
      </c>
      <c r="BF1223" s="19">
        <f t="shared" si="256"/>
        <v>0</v>
      </c>
      <c r="BG1223" s="23">
        <v>3.4819999999999997E-2</v>
      </c>
      <c r="BH1223" s="23">
        <f t="shared" si="257"/>
        <v>3.4819999999999997E-2</v>
      </c>
      <c r="BI1223" s="19">
        <v>0</v>
      </c>
      <c r="BJ1223" s="19">
        <v>0</v>
      </c>
      <c r="BK1223" s="19">
        <f t="shared" si="262"/>
        <v>0</v>
      </c>
      <c r="BL1223" s="19">
        <f t="shared" si="262"/>
        <v>0</v>
      </c>
      <c r="BM1223" s="19">
        <v>0</v>
      </c>
      <c r="BN1223" s="19">
        <v>0</v>
      </c>
      <c r="BO1223" s="19">
        <f t="shared" si="251"/>
        <v>0</v>
      </c>
      <c r="BP1223" s="24">
        <f t="shared" si="263"/>
        <v>0</v>
      </c>
      <c r="BQ1223" s="24">
        <f t="shared" si="263"/>
        <v>0</v>
      </c>
      <c r="BR1223" s="24">
        <f t="shared" si="258"/>
        <v>0</v>
      </c>
      <c r="BS1223" s="25" t="s">
        <v>292</v>
      </c>
    </row>
    <row r="1224" spans="1:71" s="25" customFormat="1" ht="14.25" x14ac:dyDescent="0.2">
      <c r="A1224" s="14">
        <v>1592</v>
      </c>
      <c r="B1224" s="14"/>
      <c r="C1224" s="15"/>
      <c r="D1224" s="16">
        <v>3670</v>
      </c>
      <c r="E1224" s="15" t="s">
        <v>9633</v>
      </c>
      <c r="F1224" s="15" t="s">
        <v>9634</v>
      </c>
      <c r="G1224" s="17" t="s">
        <v>9635</v>
      </c>
      <c r="H1224" s="17" t="s">
        <v>9636</v>
      </c>
      <c r="I1224" s="17" t="s">
        <v>86</v>
      </c>
      <c r="J1224" s="15" t="s">
        <v>9637</v>
      </c>
      <c r="K1224" s="15" t="s">
        <v>4213</v>
      </c>
      <c r="L1224" s="18" t="s">
        <v>9638</v>
      </c>
      <c r="M1224" s="15" t="s">
        <v>3654</v>
      </c>
      <c r="N1224" s="15" t="s">
        <v>3655</v>
      </c>
      <c r="O1224" s="16">
        <v>620</v>
      </c>
      <c r="P1224" s="15" t="s">
        <v>452</v>
      </c>
      <c r="Q1224" s="15">
        <v>0</v>
      </c>
      <c r="R1224" s="15">
        <v>0</v>
      </c>
      <c r="S1224" s="15">
        <v>0</v>
      </c>
      <c r="T1224" s="15">
        <v>0.11899999999999999</v>
      </c>
      <c r="U1224" s="15" t="s">
        <v>3335</v>
      </c>
      <c r="V1224" s="15" t="s">
        <v>76</v>
      </c>
      <c r="W1224" s="16">
        <v>0</v>
      </c>
      <c r="X1224" s="16">
        <v>0</v>
      </c>
      <c r="Y1224" s="15">
        <v>5114</v>
      </c>
      <c r="Z1224" s="15">
        <v>0.11700000000000001</v>
      </c>
      <c r="AA1224" s="15" t="s">
        <v>78</v>
      </c>
      <c r="AB1224" s="15" t="s">
        <v>78</v>
      </c>
      <c r="AC1224" s="15">
        <v>0</v>
      </c>
      <c r="AD1224" s="15"/>
      <c r="AE1224" s="15" t="s">
        <v>363</v>
      </c>
      <c r="AF1224" s="15" t="s">
        <v>9639</v>
      </c>
      <c r="AG1224" s="16">
        <v>1</v>
      </c>
      <c r="AH1224" s="15" t="s">
        <v>9640</v>
      </c>
      <c r="AI1224" s="15" t="s">
        <v>78</v>
      </c>
      <c r="AJ1224" s="15">
        <v>5114.3144531300004</v>
      </c>
      <c r="AK1224" s="15">
        <v>943.10752265300005</v>
      </c>
      <c r="AL1224" s="15">
        <v>3094705.2491199998</v>
      </c>
      <c r="AM1224" s="15">
        <v>1425768.19141</v>
      </c>
      <c r="AN1224" s="14"/>
      <c r="AO1224" s="14"/>
      <c r="AP1224" s="19">
        <v>0</v>
      </c>
      <c r="AQ1224" s="19">
        <v>0</v>
      </c>
      <c r="AR1224" s="19">
        <v>0</v>
      </c>
      <c r="AS1224" s="19">
        <v>0</v>
      </c>
      <c r="AT1224" s="19">
        <f t="shared" si="264"/>
        <v>0</v>
      </c>
      <c r="AU1224" s="19">
        <v>0</v>
      </c>
      <c r="AV1224" s="19">
        <v>0</v>
      </c>
      <c r="AW1224" s="19">
        <v>0</v>
      </c>
      <c r="AX1224" s="19">
        <v>0</v>
      </c>
      <c r="AY1224" s="20">
        <f t="shared" si="261"/>
        <v>0</v>
      </c>
      <c r="AZ1224" s="19">
        <f t="shared" si="254"/>
        <v>0</v>
      </c>
      <c r="BA1224" s="21">
        <v>1.4712000000000001</v>
      </c>
      <c r="BB1224" s="21">
        <v>2.0617000000000001</v>
      </c>
      <c r="BC1224" s="22"/>
      <c r="BD1224" s="19">
        <v>0</v>
      </c>
      <c r="BE1224" s="19">
        <f t="shared" si="255"/>
        <v>0</v>
      </c>
      <c r="BF1224" s="19">
        <f t="shared" si="256"/>
        <v>0</v>
      </c>
      <c r="BG1224" s="23">
        <v>3.4819999999999997E-2</v>
      </c>
      <c r="BH1224" s="23">
        <f t="shared" si="257"/>
        <v>3.4819999999999997E-2</v>
      </c>
      <c r="BI1224" s="19">
        <v>0</v>
      </c>
      <c r="BJ1224" s="19">
        <v>0</v>
      </c>
      <c r="BK1224" s="19">
        <f t="shared" si="262"/>
        <v>0</v>
      </c>
      <c r="BL1224" s="19">
        <f t="shared" si="262"/>
        <v>0</v>
      </c>
      <c r="BM1224" s="19">
        <v>0</v>
      </c>
      <c r="BN1224" s="19">
        <v>0</v>
      </c>
      <c r="BO1224" s="19">
        <f t="shared" si="251"/>
        <v>0</v>
      </c>
      <c r="BP1224" s="24">
        <f t="shared" si="263"/>
        <v>0</v>
      </c>
      <c r="BQ1224" s="24">
        <f t="shared" si="263"/>
        <v>0</v>
      </c>
      <c r="BR1224" s="24">
        <f t="shared" si="258"/>
        <v>0</v>
      </c>
      <c r="BS1224" s="25" t="s">
        <v>292</v>
      </c>
    </row>
    <row r="1225" spans="1:71" s="25" customFormat="1" ht="14.25" x14ac:dyDescent="0.2">
      <c r="A1225" s="14">
        <v>1593</v>
      </c>
      <c r="B1225" s="14"/>
      <c r="C1225" s="15" t="s">
        <v>159</v>
      </c>
      <c r="D1225" s="16">
        <v>9107</v>
      </c>
      <c r="E1225" s="15" t="s">
        <v>9641</v>
      </c>
      <c r="F1225" s="15" t="s">
        <v>9642</v>
      </c>
      <c r="G1225" s="17" t="s">
        <v>9643</v>
      </c>
      <c r="H1225" s="17" t="s">
        <v>9644</v>
      </c>
      <c r="I1225" s="17" t="s">
        <v>86</v>
      </c>
      <c r="J1225" s="15" t="s">
        <v>9645</v>
      </c>
      <c r="K1225" s="15" t="s">
        <v>7455</v>
      </c>
      <c r="L1225" s="18" t="s">
        <v>9646</v>
      </c>
      <c r="M1225" s="15" t="s">
        <v>6425</v>
      </c>
      <c r="N1225" s="15" t="s">
        <v>6426</v>
      </c>
      <c r="O1225" s="16">
        <v>686</v>
      </c>
      <c r="P1225" s="15" t="s">
        <v>1306</v>
      </c>
      <c r="Q1225" s="15">
        <v>366000</v>
      </c>
      <c r="R1225" s="15">
        <v>1493900</v>
      </c>
      <c r="S1225" s="15">
        <v>1859900</v>
      </c>
      <c r="T1225" s="15">
        <v>10.781000000000001</v>
      </c>
      <c r="U1225" s="15" t="s">
        <v>3335</v>
      </c>
      <c r="V1225" s="15" t="s">
        <v>76</v>
      </c>
      <c r="W1225" s="16">
        <v>1</v>
      </c>
      <c r="X1225" s="16">
        <v>0</v>
      </c>
      <c r="Y1225" s="15">
        <v>133468</v>
      </c>
      <c r="Z1225" s="15">
        <v>3.0640000000000001</v>
      </c>
      <c r="AA1225" s="15" t="s">
        <v>78</v>
      </c>
      <c r="AB1225" s="15" t="s">
        <v>78</v>
      </c>
      <c r="AC1225" s="15">
        <v>0</v>
      </c>
      <c r="AD1225" s="15"/>
      <c r="AE1225" s="15" t="s">
        <v>1480</v>
      </c>
      <c r="AF1225" s="15" t="s">
        <v>9647</v>
      </c>
      <c r="AG1225" s="16">
        <v>1</v>
      </c>
      <c r="AH1225" s="15" t="s">
        <v>9648</v>
      </c>
      <c r="AI1225" s="15" t="s">
        <v>78</v>
      </c>
      <c r="AJ1225" s="15">
        <v>133468.18261700001</v>
      </c>
      <c r="AK1225" s="15">
        <v>1469.22583431</v>
      </c>
      <c r="AL1225" s="15">
        <v>3094893.9996600002</v>
      </c>
      <c r="AM1225" s="15">
        <v>1426349.0650200001</v>
      </c>
      <c r="AN1225" s="14"/>
      <c r="AO1225" s="14"/>
      <c r="AP1225" s="19">
        <v>40000</v>
      </c>
      <c r="AQ1225" s="19">
        <v>0</v>
      </c>
      <c r="AR1225" s="19">
        <v>326000</v>
      </c>
      <c r="AS1225" s="19">
        <v>1478000</v>
      </c>
      <c r="AT1225" s="19">
        <f t="shared" si="264"/>
        <v>1844000</v>
      </c>
      <c r="AU1225" s="19">
        <v>0</v>
      </c>
      <c r="AV1225" s="19">
        <v>0</v>
      </c>
      <c r="AW1225" s="19">
        <v>0</v>
      </c>
      <c r="AX1225" s="19">
        <v>1844000</v>
      </c>
      <c r="AY1225" s="20">
        <f t="shared" si="261"/>
        <v>1844000</v>
      </c>
      <c r="AZ1225" s="19">
        <f t="shared" si="254"/>
        <v>0</v>
      </c>
      <c r="BA1225" s="21">
        <v>1.4712000000000001</v>
      </c>
      <c r="BB1225" s="21">
        <v>2.0617000000000001</v>
      </c>
      <c r="BC1225" s="22"/>
      <c r="BD1225" s="19">
        <v>54520</v>
      </c>
      <c r="BE1225" s="19">
        <f t="shared" si="255"/>
        <v>0</v>
      </c>
      <c r="BF1225" s="19">
        <f t="shared" si="256"/>
        <v>0</v>
      </c>
      <c r="BG1225" s="23">
        <v>3.4819999999999997E-2</v>
      </c>
      <c r="BH1225" s="23">
        <f t="shared" si="257"/>
        <v>3.4819999999999997E-2</v>
      </c>
      <c r="BI1225" s="19">
        <v>0</v>
      </c>
      <c r="BJ1225" s="19">
        <v>0</v>
      </c>
      <c r="BK1225" s="19">
        <f t="shared" si="262"/>
        <v>0</v>
      </c>
      <c r="BL1225" s="19">
        <f t="shared" si="262"/>
        <v>0</v>
      </c>
      <c r="BM1225" s="19">
        <v>0</v>
      </c>
      <c r="BN1225" s="19">
        <v>0</v>
      </c>
      <c r="BO1225" s="19">
        <f t="shared" si="251"/>
        <v>0</v>
      </c>
      <c r="BP1225" s="24">
        <f t="shared" si="263"/>
        <v>0</v>
      </c>
      <c r="BQ1225" s="24">
        <f t="shared" si="263"/>
        <v>0</v>
      </c>
      <c r="BR1225" s="24">
        <f t="shared" si="258"/>
        <v>0</v>
      </c>
      <c r="BS1225" s="25" t="s">
        <v>292</v>
      </c>
    </row>
    <row r="1226" spans="1:71" s="25" customFormat="1" ht="14.25" x14ac:dyDescent="0.2">
      <c r="A1226" s="14">
        <v>1594</v>
      </c>
      <c r="B1226" s="14"/>
      <c r="C1226" s="15" t="s">
        <v>376</v>
      </c>
      <c r="D1226" s="16">
        <v>4940</v>
      </c>
      <c r="E1226" s="15" t="s">
        <v>9649</v>
      </c>
      <c r="F1226" s="15" t="s">
        <v>9650</v>
      </c>
      <c r="G1226" s="17" t="s">
        <v>9651</v>
      </c>
      <c r="H1226" s="17" t="s">
        <v>9652</v>
      </c>
      <c r="I1226" s="17" t="s">
        <v>86</v>
      </c>
      <c r="J1226" s="15" t="s">
        <v>9653</v>
      </c>
      <c r="K1226" s="15" t="s">
        <v>1843</v>
      </c>
      <c r="L1226" s="18" t="s">
        <v>9646</v>
      </c>
      <c r="M1226" s="15" t="s">
        <v>6425</v>
      </c>
      <c r="N1226" s="15" t="s">
        <v>6426</v>
      </c>
      <c r="O1226" s="16">
        <v>686</v>
      </c>
      <c r="P1226" s="15" t="s">
        <v>1306</v>
      </c>
      <c r="Q1226" s="15">
        <v>366000</v>
      </c>
      <c r="R1226" s="15">
        <v>1493900</v>
      </c>
      <c r="S1226" s="15">
        <v>1859900</v>
      </c>
      <c r="T1226" s="15">
        <v>10.781000000000001</v>
      </c>
      <c r="U1226" s="15" t="s">
        <v>3335</v>
      </c>
      <c r="V1226" s="15" t="s">
        <v>76</v>
      </c>
      <c r="W1226" s="16">
        <v>1</v>
      </c>
      <c r="X1226" s="16">
        <v>0</v>
      </c>
      <c r="Y1226" s="15">
        <v>118720</v>
      </c>
      <c r="Z1226" s="15">
        <v>2.7250000000000001</v>
      </c>
      <c r="AA1226" s="15" t="s">
        <v>78</v>
      </c>
      <c r="AB1226" s="15" t="s">
        <v>78</v>
      </c>
      <c r="AC1226" s="15">
        <v>0</v>
      </c>
      <c r="AD1226" s="15"/>
      <c r="AE1226" s="15" t="s">
        <v>1480</v>
      </c>
      <c r="AF1226" s="15" t="s">
        <v>9647</v>
      </c>
      <c r="AG1226" s="16">
        <v>1</v>
      </c>
      <c r="AH1226" s="15" t="s">
        <v>9648</v>
      </c>
      <c r="AI1226" s="15" t="s">
        <v>78</v>
      </c>
      <c r="AJ1226" s="15">
        <v>118720.084961</v>
      </c>
      <c r="AK1226" s="15">
        <v>1390.8657643399999</v>
      </c>
      <c r="AL1226" s="15">
        <v>3094899.5805799998</v>
      </c>
      <c r="AM1226" s="15">
        <v>1426038.37977</v>
      </c>
      <c r="AN1226" s="14"/>
      <c r="AO1226" s="14"/>
      <c r="AP1226" s="19">
        <v>40000</v>
      </c>
      <c r="AQ1226" s="19">
        <v>0</v>
      </c>
      <c r="AR1226" s="19">
        <v>326000</v>
      </c>
      <c r="AS1226" s="19">
        <v>1478000</v>
      </c>
      <c r="AT1226" s="19">
        <f t="shared" si="264"/>
        <v>1844000</v>
      </c>
      <c r="AU1226" s="19">
        <v>0</v>
      </c>
      <c r="AV1226" s="19">
        <v>0</v>
      </c>
      <c r="AW1226" s="19">
        <v>0</v>
      </c>
      <c r="AX1226" s="19">
        <v>1844000</v>
      </c>
      <c r="AY1226" s="20">
        <f t="shared" si="261"/>
        <v>1844000</v>
      </c>
      <c r="AZ1226" s="19">
        <f t="shared" si="254"/>
        <v>0</v>
      </c>
      <c r="BA1226" s="21">
        <v>1.4712000000000001</v>
      </c>
      <c r="BB1226" s="21">
        <v>2.0617000000000001</v>
      </c>
      <c r="BC1226" s="22"/>
      <c r="BD1226" s="19">
        <v>54520</v>
      </c>
      <c r="BE1226" s="19">
        <f t="shared" si="255"/>
        <v>0</v>
      </c>
      <c r="BF1226" s="19">
        <f t="shared" si="256"/>
        <v>0</v>
      </c>
      <c r="BG1226" s="23">
        <v>3.4819999999999997E-2</v>
      </c>
      <c r="BH1226" s="23">
        <f t="shared" si="257"/>
        <v>3.4819999999999997E-2</v>
      </c>
      <c r="BI1226" s="19">
        <v>0</v>
      </c>
      <c r="BJ1226" s="19">
        <v>0</v>
      </c>
      <c r="BK1226" s="19">
        <f t="shared" si="262"/>
        <v>0</v>
      </c>
      <c r="BL1226" s="19">
        <f t="shared" si="262"/>
        <v>0</v>
      </c>
      <c r="BM1226" s="19">
        <v>0</v>
      </c>
      <c r="BN1226" s="19">
        <v>0</v>
      </c>
      <c r="BO1226" s="19">
        <f t="shared" si="251"/>
        <v>0</v>
      </c>
      <c r="BP1226" s="24">
        <f t="shared" si="263"/>
        <v>0</v>
      </c>
      <c r="BQ1226" s="24">
        <f t="shared" si="263"/>
        <v>0</v>
      </c>
      <c r="BR1226" s="24">
        <f t="shared" si="258"/>
        <v>0</v>
      </c>
      <c r="BS1226" s="25" t="s">
        <v>292</v>
      </c>
    </row>
    <row r="1227" spans="1:71" s="25" customFormat="1" ht="14.25" x14ac:dyDescent="0.2">
      <c r="A1227" s="14">
        <v>1595</v>
      </c>
      <c r="B1227" s="14"/>
      <c r="C1227" s="15" t="s">
        <v>9654</v>
      </c>
      <c r="D1227" s="16">
        <v>2136</v>
      </c>
      <c r="E1227" s="15" t="s">
        <v>9655</v>
      </c>
      <c r="F1227" s="15" t="s">
        <v>9654</v>
      </c>
      <c r="G1227" s="17" t="s">
        <v>9656</v>
      </c>
      <c r="H1227" s="17" t="s">
        <v>9657</v>
      </c>
      <c r="I1227" s="17" t="s">
        <v>86</v>
      </c>
      <c r="J1227" s="15" t="s">
        <v>9658</v>
      </c>
      <c r="K1227" s="15" t="s">
        <v>9659</v>
      </c>
      <c r="L1227" s="18" t="s">
        <v>9646</v>
      </c>
      <c r="M1227" s="15" t="s">
        <v>6425</v>
      </c>
      <c r="N1227" s="15" t="s">
        <v>6426</v>
      </c>
      <c r="O1227" s="16">
        <v>686</v>
      </c>
      <c r="P1227" s="15" t="s">
        <v>1306</v>
      </c>
      <c r="Q1227" s="15">
        <v>366000</v>
      </c>
      <c r="R1227" s="15">
        <v>1493900</v>
      </c>
      <c r="S1227" s="15">
        <v>1859900</v>
      </c>
      <c r="T1227" s="15">
        <v>10.781000000000001</v>
      </c>
      <c r="U1227" s="15" t="s">
        <v>3335</v>
      </c>
      <c r="V1227" s="15" t="s">
        <v>76</v>
      </c>
      <c r="W1227" s="16">
        <v>1</v>
      </c>
      <c r="X1227" s="16">
        <v>0</v>
      </c>
      <c r="Y1227" s="15">
        <v>208985</v>
      </c>
      <c r="Z1227" s="15">
        <v>4.798</v>
      </c>
      <c r="AA1227" s="15" t="s">
        <v>78</v>
      </c>
      <c r="AB1227" s="15" t="s">
        <v>78</v>
      </c>
      <c r="AC1227" s="15">
        <v>0</v>
      </c>
      <c r="AD1227" s="15"/>
      <c r="AE1227" s="15" t="s">
        <v>1480</v>
      </c>
      <c r="AF1227" s="15" t="s">
        <v>9647</v>
      </c>
      <c r="AG1227" s="16">
        <v>1</v>
      </c>
      <c r="AH1227" s="15" t="s">
        <v>9648</v>
      </c>
      <c r="AI1227" s="15" t="s">
        <v>78</v>
      </c>
      <c r="AJ1227" s="15">
        <v>208985.38574200001</v>
      </c>
      <c r="AK1227" s="15">
        <v>1975.57582551</v>
      </c>
      <c r="AL1227" s="15">
        <v>3095050.5582400002</v>
      </c>
      <c r="AM1227" s="15">
        <v>1425736.7819999999</v>
      </c>
      <c r="AN1227" s="14"/>
      <c r="AO1227" s="14"/>
      <c r="AP1227" s="19">
        <v>40000</v>
      </c>
      <c r="AQ1227" s="19">
        <v>0</v>
      </c>
      <c r="AR1227" s="19">
        <v>326000</v>
      </c>
      <c r="AS1227" s="19">
        <v>1478000</v>
      </c>
      <c r="AT1227" s="19">
        <f t="shared" si="264"/>
        <v>1844000</v>
      </c>
      <c r="AU1227" s="19">
        <v>0</v>
      </c>
      <c r="AV1227" s="19">
        <v>0</v>
      </c>
      <c r="AW1227" s="19">
        <v>0</v>
      </c>
      <c r="AX1227" s="19">
        <v>1844000</v>
      </c>
      <c r="AY1227" s="20">
        <f t="shared" si="261"/>
        <v>1844000</v>
      </c>
      <c r="AZ1227" s="19">
        <f t="shared" si="254"/>
        <v>0</v>
      </c>
      <c r="BA1227" s="21">
        <v>1.4712000000000001</v>
      </c>
      <c r="BB1227" s="21">
        <v>2.0617000000000001</v>
      </c>
      <c r="BC1227" s="22"/>
      <c r="BD1227" s="19">
        <v>54520</v>
      </c>
      <c r="BE1227" s="19">
        <f t="shared" si="255"/>
        <v>0</v>
      </c>
      <c r="BF1227" s="19">
        <f t="shared" si="256"/>
        <v>0</v>
      </c>
      <c r="BG1227" s="23">
        <v>3.4819999999999997E-2</v>
      </c>
      <c r="BH1227" s="23">
        <f t="shared" si="257"/>
        <v>3.4819999999999997E-2</v>
      </c>
      <c r="BI1227" s="19">
        <v>0</v>
      </c>
      <c r="BJ1227" s="19">
        <v>0</v>
      </c>
      <c r="BK1227" s="19">
        <f t="shared" si="262"/>
        <v>0</v>
      </c>
      <c r="BL1227" s="19">
        <f t="shared" si="262"/>
        <v>0</v>
      </c>
      <c r="BM1227" s="19">
        <v>0</v>
      </c>
      <c r="BN1227" s="19">
        <v>0</v>
      </c>
      <c r="BO1227" s="19">
        <f t="shared" si="251"/>
        <v>0</v>
      </c>
      <c r="BP1227" s="24">
        <f t="shared" si="263"/>
        <v>0</v>
      </c>
      <c r="BQ1227" s="24">
        <f t="shared" si="263"/>
        <v>0</v>
      </c>
      <c r="BR1227" s="24">
        <f t="shared" si="258"/>
        <v>0</v>
      </c>
      <c r="BS1227" s="25" t="s">
        <v>292</v>
      </c>
    </row>
    <row r="1228" spans="1:71" s="25" customFormat="1" ht="14.25" x14ac:dyDescent="0.2">
      <c r="A1228" s="14">
        <v>1596</v>
      </c>
      <c r="B1228" s="14"/>
      <c r="C1228" s="15" t="s">
        <v>726</v>
      </c>
      <c r="D1228" s="16">
        <v>13078</v>
      </c>
      <c r="E1228" s="15" t="s">
        <v>9660</v>
      </c>
      <c r="F1228" s="15" t="s">
        <v>9661</v>
      </c>
      <c r="G1228" s="17" t="s">
        <v>9662</v>
      </c>
      <c r="H1228" s="17" t="s">
        <v>9663</v>
      </c>
      <c r="I1228" s="17" t="s">
        <v>86</v>
      </c>
      <c r="J1228" s="15" t="s">
        <v>9664</v>
      </c>
      <c r="K1228" s="15" t="s">
        <v>1745</v>
      </c>
      <c r="L1228" s="18" t="s">
        <v>9665</v>
      </c>
      <c r="M1228" s="15" t="s">
        <v>6425</v>
      </c>
      <c r="N1228" s="15" t="s">
        <v>6426</v>
      </c>
      <c r="O1228" s="16">
        <v>340</v>
      </c>
      <c r="P1228" s="15" t="s">
        <v>739</v>
      </c>
      <c r="Q1228" s="15">
        <v>2615600</v>
      </c>
      <c r="R1228" s="15">
        <v>16607800</v>
      </c>
      <c r="S1228" s="15">
        <v>19223400</v>
      </c>
      <c r="T1228" s="15">
        <v>29.06</v>
      </c>
      <c r="U1228" s="15" t="s">
        <v>3335</v>
      </c>
      <c r="V1228" s="15" t="s">
        <v>76</v>
      </c>
      <c r="W1228" s="16">
        <v>1</v>
      </c>
      <c r="X1228" s="16">
        <v>0</v>
      </c>
      <c r="Y1228" s="15">
        <v>1239910</v>
      </c>
      <c r="Z1228" s="15">
        <v>28.463999999999999</v>
      </c>
      <c r="AA1228" s="15" t="s">
        <v>78</v>
      </c>
      <c r="AB1228" s="15" t="s">
        <v>78</v>
      </c>
      <c r="AC1228" s="15">
        <v>0</v>
      </c>
      <c r="AD1228" s="15"/>
      <c r="AE1228" s="15" t="s">
        <v>147</v>
      </c>
      <c r="AF1228" s="15" t="s">
        <v>9666</v>
      </c>
      <c r="AG1228" s="16">
        <v>1</v>
      </c>
      <c r="AH1228" s="15" t="s">
        <v>9667</v>
      </c>
      <c r="AI1228" s="15" t="s">
        <v>78</v>
      </c>
      <c r="AJ1228" s="15">
        <v>1239910.25391</v>
      </c>
      <c r="AK1228" s="15">
        <v>6500.32392093</v>
      </c>
      <c r="AL1228" s="15">
        <v>3095219.8338600001</v>
      </c>
      <c r="AM1228" s="15">
        <v>1424974.2943200001</v>
      </c>
      <c r="AN1228" s="14"/>
      <c r="AO1228" s="14"/>
      <c r="AP1228" s="19">
        <v>0</v>
      </c>
      <c r="AQ1228" s="19">
        <v>0</v>
      </c>
      <c r="AR1228" s="19">
        <v>2615600</v>
      </c>
      <c r="AS1228" s="19">
        <v>16698400</v>
      </c>
      <c r="AT1228" s="19">
        <f t="shared" si="264"/>
        <v>19314000</v>
      </c>
      <c r="AU1228" s="19">
        <v>0</v>
      </c>
      <c r="AV1228" s="19">
        <v>0</v>
      </c>
      <c r="AW1228" s="19">
        <v>0</v>
      </c>
      <c r="AX1228" s="19">
        <v>0</v>
      </c>
      <c r="AY1228" s="20">
        <f t="shared" si="261"/>
        <v>0</v>
      </c>
      <c r="AZ1228" s="19">
        <f t="shared" si="254"/>
        <v>19314000</v>
      </c>
      <c r="BA1228" s="21">
        <v>1.4712000000000001</v>
      </c>
      <c r="BB1228" s="21">
        <v>2.0617000000000001</v>
      </c>
      <c r="BC1228" s="22"/>
      <c r="BD1228" s="19">
        <v>579420</v>
      </c>
      <c r="BE1228" s="19">
        <f t="shared" si="255"/>
        <v>284147.56800000003</v>
      </c>
      <c r="BF1228" s="19">
        <f t="shared" si="256"/>
        <v>398196.73800000001</v>
      </c>
      <c r="BG1228" s="23">
        <v>3.4819999999999997E-2</v>
      </c>
      <c r="BH1228" s="23">
        <f t="shared" si="257"/>
        <v>3.4819999999999997E-2</v>
      </c>
      <c r="BI1228" s="19">
        <v>0</v>
      </c>
      <c r="BJ1228" s="19">
        <v>0</v>
      </c>
      <c r="BK1228" s="19">
        <f t="shared" si="262"/>
        <v>284147.56800000003</v>
      </c>
      <c r="BL1228" s="19">
        <f t="shared" si="262"/>
        <v>398196.73800000001</v>
      </c>
      <c r="BM1228" s="19">
        <v>0</v>
      </c>
      <c r="BN1228" s="19">
        <v>0</v>
      </c>
      <c r="BO1228" s="19">
        <f t="shared" ref="BO1228:BO1259" si="265">BN1228-BM1228</f>
        <v>0</v>
      </c>
      <c r="BP1228" s="24">
        <f t="shared" si="263"/>
        <v>284147.56800000003</v>
      </c>
      <c r="BQ1228" s="24">
        <f t="shared" si="263"/>
        <v>398196.73800000001</v>
      </c>
      <c r="BR1228" s="24">
        <f t="shared" si="258"/>
        <v>114049.16999999998</v>
      </c>
    </row>
    <row r="1229" spans="1:71" s="25" customFormat="1" ht="14.25" x14ac:dyDescent="0.2">
      <c r="A1229" s="14">
        <v>1597</v>
      </c>
      <c r="B1229" s="14"/>
      <c r="C1229" s="15"/>
      <c r="D1229" s="16">
        <v>25628</v>
      </c>
      <c r="E1229" s="15" t="s">
        <v>9668</v>
      </c>
      <c r="F1229" s="15" t="s">
        <v>9669</v>
      </c>
      <c r="G1229" s="17" t="s">
        <v>9670</v>
      </c>
      <c r="H1229" s="17" t="s">
        <v>9671</v>
      </c>
      <c r="I1229" s="17" t="s">
        <v>88</v>
      </c>
      <c r="J1229" s="15" t="s">
        <v>9671</v>
      </c>
      <c r="K1229" s="15" t="s">
        <v>1954</v>
      </c>
      <c r="L1229" s="18"/>
      <c r="M1229" s="15"/>
      <c r="N1229" s="15"/>
      <c r="O1229" s="16"/>
      <c r="P1229" s="15"/>
      <c r="Q1229" s="15"/>
      <c r="R1229" s="15"/>
      <c r="S1229" s="15"/>
      <c r="T1229" s="15"/>
      <c r="U1229" s="15"/>
      <c r="V1229" s="15"/>
      <c r="W1229" s="16"/>
      <c r="X1229" s="16"/>
      <c r="Y1229" s="15"/>
      <c r="Z1229" s="15"/>
      <c r="AA1229" s="15"/>
      <c r="AB1229" s="15"/>
      <c r="AC1229" s="15"/>
      <c r="AD1229" s="15"/>
      <c r="AE1229" s="15"/>
      <c r="AF1229" s="15"/>
      <c r="AG1229" s="16"/>
      <c r="AH1229" s="15"/>
      <c r="AI1229" s="15"/>
      <c r="AJ1229" s="15"/>
      <c r="AK1229" s="15"/>
      <c r="AL1229" s="15"/>
      <c r="AM1229" s="15"/>
      <c r="AN1229" s="14"/>
      <c r="AO1229" s="14"/>
      <c r="AP1229" s="19">
        <v>0</v>
      </c>
      <c r="AQ1229" s="19">
        <v>0</v>
      </c>
      <c r="AR1229" s="19">
        <v>1269000</v>
      </c>
      <c r="AS1229" s="19">
        <v>5039800</v>
      </c>
      <c r="AT1229" s="19">
        <f t="shared" si="264"/>
        <v>6308800</v>
      </c>
      <c r="AU1229" s="19">
        <v>0</v>
      </c>
      <c r="AV1229" s="19">
        <v>0</v>
      </c>
      <c r="AW1229" s="19">
        <v>0</v>
      </c>
      <c r="AX1229" s="19">
        <v>0</v>
      </c>
      <c r="AY1229" s="20">
        <f t="shared" si="261"/>
        <v>0</v>
      </c>
      <c r="AZ1229" s="19">
        <f t="shared" si="254"/>
        <v>6308800</v>
      </c>
      <c r="BA1229" s="21">
        <v>2.0991</v>
      </c>
      <c r="BB1229" s="21">
        <v>2.0991</v>
      </c>
      <c r="BC1229" s="22"/>
      <c r="BD1229" s="19">
        <v>189264</v>
      </c>
      <c r="BE1229" s="19">
        <f t="shared" si="255"/>
        <v>132428.0208</v>
      </c>
      <c r="BF1229" s="19">
        <f t="shared" si="256"/>
        <v>132428.0208</v>
      </c>
      <c r="BG1229" s="23">
        <v>3.4819999999999997E-2</v>
      </c>
      <c r="BH1229" s="23">
        <f t="shared" si="257"/>
        <v>3.4819999999999997E-2</v>
      </c>
      <c r="BI1229" s="19">
        <v>0</v>
      </c>
      <c r="BJ1229" s="19">
        <v>0</v>
      </c>
      <c r="BK1229" s="19">
        <f t="shared" si="262"/>
        <v>132428.0208</v>
      </c>
      <c r="BL1229" s="19">
        <f t="shared" si="262"/>
        <v>132428.0208</v>
      </c>
      <c r="BM1229" s="19">
        <v>0</v>
      </c>
      <c r="BN1229" s="19">
        <v>0</v>
      </c>
      <c r="BO1229" s="19">
        <f t="shared" si="265"/>
        <v>0</v>
      </c>
      <c r="BP1229" s="24">
        <f t="shared" si="263"/>
        <v>132428.0208</v>
      </c>
      <c r="BQ1229" s="24">
        <f t="shared" si="263"/>
        <v>132428.0208</v>
      </c>
      <c r="BR1229" s="24">
        <f t="shared" si="258"/>
        <v>0</v>
      </c>
    </row>
    <row r="1230" spans="1:71" s="25" customFormat="1" ht="14.25" x14ac:dyDescent="0.2">
      <c r="A1230" s="14">
        <v>1598</v>
      </c>
      <c r="B1230" s="14"/>
      <c r="C1230" s="15"/>
      <c r="D1230" s="16">
        <v>23534</v>
      </c>
      <c r="E1230" s="15" t="s">
        <v>9672</v>
      </c>
      <c r="F1230" s="15" t="s">
        <v>9673</v>
      </c>
      <c r="G1230" s="17" t="s">
        <v>9674</v>
      </c>
      <c r="H1230" s="17" t="s">
        <v>9675</v>
      </c>
      <c r="I1230" s="17" t="s">
        <v>88</v>
      </c>
      <c r="J1230" s="15" t="s">
        <v>9676</v>
      </c>
      <c r="K1230" s="15" t="s">
        <v>2292</v>
      </c>
      <c r="L1230" s="18" t="s">
        <v>9677</v>
      </c>
      <c r="M1230" s="15" t="s">
        <v>9678</v>
      </c>
      <c r="N1230" s="15" t="s">
        <v>9679</v>
      </c>
      <c r="O1230" s="16">
        <v>400</v>
      </c>
      <c r="P1230" s="15" t="s">
        <v>254</v>
      </c>
      <c r="Q1230" s="15">
        <v>170600</v>
      </c>
      <c r="R1230" s="15">
        <v>0</v>
      </c>
      <c r="S1230" s="15">
        <v>170600</v>
      </c>
      <c r="T1230" s="15">
        <v>10.220000000000001</v>
      </c>
      <c r="U1230" s="15" t="s">
        <v>3335</v>
      </c>
      <c r="V1230" s="15" t="s">
        <v>76</v>
      </c>
      <c r="W1230" s="16">
        <v>0</v>
      </c>
      <c r="X1230" s="16">
        <v>1</v>
      </c>
      <c r="Y1230" s="15">
        <v>390512</v>
      </c>
      <c r="Z1230" s="15">
        <v>8.9649999999999999</v>
      </c>
      <c r="AA1230" s="15" t="s">
        <v>78</v>
      </c>
      <c r="AB1230" s="15" t="s">
        <v>78</v>
      </c>
      <c r="AC1230" s="15">
        <v>0</v>
      </c>
      <c r="AD1230" s="26">
        <v>37582</v>
      </c>
      <c r="AE1230" s="15" t="s">
        <v>243</v>
      </c>
      <c r="AF1230" s="15" t="s">
        <v>9680</v>
      </c>
      <c r="AG1230" s="16">
        <v>1</v>
      </c>
      <c r="AH1230" s="15" t="s">
        <v>9681</v>
      </c>
      <c r="AI1230" s="15" t="s">
        <v>78</v>
      </c>
      <c r="AJ1230" s="15">
        <v>390512.41992199997</v>
      </c>
      <c r="AK1230" s="15">
        <v>3573.3882748699998</v>
      </c>
      <c r="AL1230" s="15">
        <v>3096396.2441699998</v>
      </c>
      <c r="AM1230" s="15">
        <v>1425460.25159</v>
      </c>
      <c r="AN1230" s="14"/>
      <c r="AO1230" s="14"/>
      <c r="AP1230" s="19">
        <v>0</v>
      </c>
      <c r="AQ1230" s="19">
        <v>0</v>
      </c>
      <c r="AR1230" s="19">
        <v>162300</v>
      </c>
      <c r="AS1230" s="19">
        <v>0</v>
      </c>
      <c r="AT1230" s="19">
        <f t="shared" si="264"/>
        <v>162300</v>
      </c>
      <c r="AU1230" s="19">
        <v>0</v>
      </c>
      <c r="AV1230" s="19">
        <v>0</v>
      </c>
      <c r="AW1230" s="19">
        <v>0</v>
      </c>
      <c r="AX1230" s="19">
        <v>0</v>
      </c>
      <c r="AY1230" s="20">
        <f t="shared" si="261"/>
        <v>0</v>
      </c>
      <c r="AZ1230" s="19">
        <f t="shared" si="254"/>
        <v>162300</v>
      </c>
      <c r="BA1230" s="21">
        <v>1.4712000000000001</v>
      </c>
      <c r="BB1230" s="21">
        <v>2.0617000000000001</v>
      </c>
      <c r="BC1230" s="22"/>
      <c r="BD1230" s="19">
        <v>4869</v>
      </c>
      <c r="BE1230" s="19">
        <f t="shared" si="255"/>
        <v>2387.7575999999999</v>
      </c>
      <c r="BF1230" s="19">
        <f t="shared" si="256"/>
        <v>3346.1391000000003</v>
      </c>
      <c r="BG1230" s="23">
        <v>3.4819999999999997E-2</v>
      </c>
      <c r="BH1230" s="23">
        <f t="shared" si="257"/>
        <v>3.4819999999999997E-2</v>
      </c>
      <c r="BI1230" s="19">
        <v>0</v>
      </c>
      <c r="BJ1230" s="19">
        <v>0</v>
      </c>
      <c r="BK1230" s="19">
        <f t="shared" si="262"/>
        <v>2387.7575999999999</v>
      </c>
      <c r="BL1230" s="19">
        <f t="shared" si="262"/>
        <v>3346.1391000000003</v>
      </c>
      <c r="BM1230" s="19">
        <v>0</v>
      </c>
      <c r="BN1230" s="19">
        <v>0</v>
      </c>
      <c r="BO1230" s="19">
        <f t="shared" si="265"/>
        <v>0</v>
      </c>
      <c r="BP1230" s="24">
        <f t="shared" si="263"/>
        <v>2387.7575999999999</v>
      </c>
      <c r="BQ1230" s="24">
        <f t="shared" si="263"/>
        <v>3346.1391000000003</v>
      </c>
      <c r="BR1230" s="24">
        <f t="shared" si="258"/>
        <v>958.38150000000041</v>
      </c>
    </row>
    <row r="1231" spans="1:71" s="25" customFormat="1" ht="14.25" x14ac:dyDescent="0.2">
      <c r="A1231" s="14">
        <v>1599</v>
      </c>
      <c r="B1231" s="14"/>
      <c r="C1231" s="15"/>
      <c r="D1231" s="16">
        <v>36600</v>
      </c>
      <c r="E1231" s="15" t="s">
        <v>9682</v>
      </c>
      <c r="F1231" s="15" t="s">
        <v>9683</v>
      </c>
      <c r="G1231" s="17" t="s">
        <v>9684</v>
      </c>
      <c r="H1231" s="17" t="s">
        <v>9685</v>
      </c>
      <c r="I1231" s="17" t="s">
        <v>205</v>
      </c>
      <c r="J1231" s="15" t="s">
        <v>9686</v>
      </c>
      <c r="K1231" s="15" t="s">
        <v>86</v>
      </c>
      <c r="L1231" s="18" t="s">
        <v>9687</v>
      </c>
      <c r="M1231" s="15" t="s">
        <v>9678</v>
      </c>
      <c r="N1231" s="15" t="s">
        <v>9679</v>
      </c>
      <c r="O1231" s="16">
        <v>340</v>
      </c>
      <c r="P1231" s="15" t="s">
        <v>739</v>
      </c>
      <c r="Q1231" s="15">
        <v>889500</v>
      </c>
      <c r="R1231" s="15">
        <v>1006000</v>
      </c>
      <c r="S1231" s="15">
        <v>1895500</v>
      </c>
      <c r="T1231" s="15">
        <v>5.93</v>
      </c>
      <c r="U1231" s="15" t="s">
        <v>3335</v>
      </c>
      <c r="V1231" s="15" t="s">
        <v>76</v>
      </c>
      <c r="W1231" s="16">
        <v>1</v>
      </c>
      <c r="X1231" s="16">
        <v>0</v>
      </c>
      <c r="Y1231" s="15">
        <v>257122</v>
      </c>
      <c r="Z1231" s="15">
        <v>5.9029999999999996</v>
      </c>
      <c r="AA1231" s="15" t="s">
        <v>9688</v>
      </c>
      <c r="AB1231" s="15" t="s">
        <v>78</v>
      </c>
      <c r="AC1231" s="15">
        <v>0</v>
      </c>
      <c r="AD1231" s="15"/>
      <c r="AE1231" s="15" t="s">
        <v>79</v>
      </c>
      <c r="AF1231" s="15" t="s">
        <v>9689</v>
      </c>
      <c r="AG1231" s="16">
        <v>1</v>
      </c>
      <c r="AH1231" s="15" t="s">
        <v>9690</v>
      </c>
      <c r="AI1231" s="15" t="s">
        <v>78</v>
      </c>
      <c r="AJ1231" s="15">
        <v>257121.50146500001</v>
      </c>
      <c r="AK1231" s="15">
        <v>2003.1293907899999</v>
      </c>
      <c r="AL1231" s="15">
        <v>3095986.08574</v>
      </c>
      <c r="AM1231" s="15">
        <v>1425482.16133</v>
      </c>
      <c r="AN1231" s="14"/>
      <c r="AO1231" s="14"/>
      <c r="AP1231" s="19">
        <v>0</v>
      </c>
      <c r="AQ1231" s="19">
        <v>0</v>
      </c>
      <c r="AR1231" s="19">
        <v>889500</v>
      </c>
      <c r="AS1231" s="19">
        <v>995400</v>
      </c>
      <c r="AT1231" s="19">
        <f t="shared" si="264"/>
        <v>1884900</v>
      </c>
      <c r="AU1231" s="19">
        <v>0</v>
      </c>
      <c r="AV1231" s="19">
        <v>0</v>
      </c>
      <c r="AW1231" s="19">
        <v>0</v>
      </c>
      <c r="AX1231" s="19">
        <v>0</v>
      </c>
      <c r="AY1231" s="20">
        <f t="shared" si="261"/>
        <v>0</v>
      </c>
      <c r="AZ1231" s="19">
        <f t="shared" si="254"/>
        <v>1884900</v>
      </c>
      <c r="BA1231" s="21">
        <v>1.4712000000000001</v>
      </c>
      <c r="BB1231" s="21">
        <v>2.0617000000000001</v>
      </c>
      <c r="BC1231" s="22"/>
      <c r="BD1231" s="19">
        <v>56547</v>
      </c>
      <c r="BE1231" s="19">
        <f t="shared" si="255"/>
        <v>27730.648800000003</v>
      </c>
      <c r="BF1231" s="19">
        <f t="shared" si="256"/>
        <v>38860.9833</v>
      </c>
      <c r="BG1231" s="23">
        <v>3.4819999999999997E-2</v>
      </c>
      <c r="BH1231" s="23">
        <f t="shared" si="257"/>
        <v>3.4819999999999997E-2</v>
      </c>
      <c r="BI1231" s="19">
        <v>0</v>
      </c>
      <c r="BJ1231" s="19">
        <v>0</v>
      </c>
      <c r="BK1231" s="19">
        <f t="shared" si="262"/>
        <v>27730.648800000003</v>
      </c>
      <c r="BL1231" s="19">
        <f t="shared" si="262"/>
        <v>38860.9833</v>
      </c>
      <c r="BM1231" s="19">
        <v>0</v>
      </c>
      <c r="BN1231" s="19">
        <v>0</v>
      </c>
      <c r="BO1231" s="19">
        <f t="shared" si="265"/>
        <v>0</v>
      </c>
      <c r="BP1231" s="24">
        <f t="shared" si="263"/>
        <v>27730.648800000003</v>
      </c>
      <c r="BQ1231" s="24">
        <f t="shared" si="263"/>
        <v>38860.9833</v>
      </c>
      <c r="BR1231" s="24">
        <f t="shared" si="258"/>
        <v>11130.334499999997</v>
      </c>
    </row>
    <row r="1232" spans="1:71" s="25" customFormat="1" ht="14.25" x14ac:dyDescent="0.2">
      <c r="A1232" s="14">
        <v>1600</v>
      </c>
      <c r="B1232" s="14"/>
      <c r="C1232" s="15"/>
      <c r="D1232" s="16">
        <v>16204</v>
      </c>
      <c r="E1232" s="15" t="s">
        <v>9691</v>
      </c>
      <c r="F1232" s="15" t="s">
        <v>9692</v>
      </c>
      <c r="G1232" s="17" t="s">
        <v>9693</v>
      </c>
      <c r="H1232" s="17" t="s">
        <v>9694</v>
      </c>
      <c r="I1232" s="17" t="s">
        <v>86</v>
      </c>
      <c r="J1232" s="15" t="s">
        <v>9695</v>
      </c>
      <c r="K1232" s="15" t="s">
        <v>9696</v>
      </c>
      <c r="L1232" s="18" t="s">
        <v>9697</v>
      </c>
      <c r="M1232" s="15" t="s">
        <v>9678</v>
      </c>
      <c r="N1232" s="15" t="s">
        <v>9679</v>
      </c>
      <c r="O1232" s="16">
        <v>620</v>
      </c>
      <c r="P1232" s="15" t="s">
        <v>452</v>
      </c>
      <c r="Q1232" s="15">
        <v>207000</v>
      </c>
      <c r="R1232" s="15">
        <v>0</v>
      </c>
      <c r="S1232" s="15">
        <v>207000</v>
      </c>
      <c r="T1232" s="15">
        <v>1.38</v>
      </c>
      <c r="U1232" s="15" t="s">
        <v>3335</v>
      </c>
      <c r="V1232" s="15" t="s">
        <v>76</v>
      </c>
      <c r="W1232" s="16">
        <v>0</v>
      </c>
      <c r="X1232" s="16">
        <v>0</v>
      </c>
      <c r="Y1232" s="15">
        <v>58584</v>
      </c>
      <c r="Z1232" s="15">
        <v>1.345</v>
      </c>
      <c r="AA1232" s="15" t="s">
        <v>78</v>
      </c>
      <c r="AB1232" s="15" t="s">
        <v>78</v>
      </c>
      <c r="AC1232" s="15">
        <v>0</v>
      </c>
      <c r="AD1232" s="15"/>
      <c r="AE1232" s="15" t="s">
        <v>211</v>
      </c>
      <c r="AF1232" s="15" t="s">
        <v>5328</v>
      </c>
      <c r="AG1232" s="16">
        <v>1</v>
      </c>
      <c r="AH1232" s="15" t="s">
        <v>9698</v>
      </c>
      <c r="AI1232" s="15" t="s">
        <v>78</v>
      </c>
      <c r="AJ1232" s="15">
        <v>58584.1337891</v>
      </c>
      <c r="AK1232" s="15">
        <v>1559.38940697</v>
      </c>
      <c r="AL1232" s="15">
        <v>3095834.4055599999</v>
      </c>
      <c r="AM1232" s="15">
        <v>1425129.1479</v>
      </c>
      <c r="AN1232" s="14"/>
      <c r="AO1232" s="14"/>
      <c r="AP1232" s="19">
        <v>0</v>
      </c>
      <c r="AQ1232" s="19">
        <v>0</v>
      </c>
      <c r="AR1232" s="19">
        <v>207000</v>
      </c>
      <c r="AS1232" s="19">
        <v>0</v>
      </c>
      <c r="AT1232" s="19">
        <f t="shared" si="264"/>
        <v>207000</v>
      </c>
      <c r="AU1232" s="19">
        <v>0</v>
      </c>
      <c r="AV1232" s="19">
        <v>0</v>
      </c>
      <c r="AW1232" s="19">
        <v>0</v>
      </c>
      <c r="AX1232" s="19">
        <v>207000</v>
      </c>
      <c r="AY1232" s="20">
        <f t="shared" si="261"/>
        <v>207000</v>
      </c>
      <c r="AZ1232" s="19">
        <f t="shared" si="254"/>
        <v>0</v>
      </c>
      <c r="BA1232" s="21">
        <v>1.4712000000000001</v>
      </c>
      <c r="BB1232" s="21">
        <v>2.0617000000000001</v>
      </c>
      <c r="BC1232" s="22"/>
      <c r="BD1232" s="19">
        <v>6210</v>
      </c>
      <c r="BE1232" s="19">
        <f t="shared" si="255"/>
        <v>0</v>
      </c>
      <c r="BF1232" s="19">
        <f t="shared" si="256"/>
        <v>0</v>
      </c>
      <c r="BG1232" s="23">
        <v>3.4819999999999997E-2</v>
      </c>
      <c r="BH1232" s="23">
        <f t="shared" si="257"/>
        <v>3.4819999999999997E-2</v>
      </c>
      <c r="BI1232" s="19">
        <v>0</v>
      </c>
      <c r="BJ1232" s="19">
        <v>0</v>
      </c>
      <c r="BK1232" s="19">
        <f t="shared" si="262"/>
        <v>0</v>
      </c>
      <c r="BL1232" s="19">
        <f t="shared" si="262"/>
        <v>0</v>
      </c>
      <c r="BM1232" s="19">
        <v>0</v>
      </c>
      <c r="BN1232" s="19">
        <v>0</v>
      </c>
      <c r="BO1232" s="19">
        <f t="shared" si="265"/>
        <v>0</v>
      </c>
      <c r="BP1232" s="24">
        <f t="shared" si="263"/>
        <v>0</v>
      </c>
      <c r="BQ1232" s="24">
        <f t="shared" si="263"/>
        <v>0</v>
      </c>
      <c r="BR1232" s="24">
        <f t="shared" si="258"/>
        <v>0</v>
      </c>
      <c r="BS1232" s="25" t="s">
        <v>292</v>
      </c>
    </row>
    <row r="1233" spans="1:71" s="25" customFormat="1" ht="14.25" x14ac:dyDescent="0.2">
      <c r="A1233" s="14">
        <v>1601</v>
      </c>
      <c r="B1233" s="14"/>
      <c r="C1233" s="15"/>
      <c r="D1233" s="16">
        <v>20380</v>
      </c>
      <c r="E1233" s="15" t="s">
        <v>9699</v>
      </c>
      <c r="F1233" s="15" t="s">
        <v>9700</v>
      </c>
      <c r="G1233" s="17" t="s">
        <v>9701</v>
      </c>
      <c r="H1233" s="17" t="s">
        <v>9702</v>
      </c>
      <c r="I1233" s="17" t="s">
        <v>4662</v>
      </c>
      <c r="J1233" s="15" t="s">
        <v>9703</v>
      </c>
      <c r="K1233" s="15" t="s">
        <v>1119</v>
      </c>
      <c r="L1233" s="18" t="s">
        <v>9704</v>
      </c>
      <c r="M1233" s="15" t="s">
        <v>9678</v>
      </c>
      <c r="N1233" s="15" t="s">
        <v>9679</v>
      </c>
      <c r="O1233" s="16">
        <v>399</v>
      </c>
      <c r="P1233" s="15" t="s">
        <v>352</v>
      </c>
      <c r="Q1233" s="15">
        <v>316500</v>
      </c>
      <c r="R1233" s="15">
        <v>333300</v>
      </c>
      <c r="S1233" s="15">
        <v>649800</v>
      </c>
      <c r="T1233" s="15">
        <v>2.11</v>
      </c>
      <c r="U1233" s="15" t="s">
        <v>3335</v>
      </c>
      <c r="V1233" s="15" t="s">
        <v>76</v>
      </c>
      <c r="W1233" s="16">
        <v>1</v>
      </c>
      <c r="X1233" s="16">
        <v>1</v>
      </c>
      <c r="Y1233" s="15">
        <v>80265</v>
      </c>
      <c r="Z1233" s="15">
        <v>1.843</v>
      </c>
      <c r="AA1233" s="15" t="s">
        <v>9688</v>
      </c>
      <c r="AB1233" s="15" t="s">
        <v>9705</v>
      </c>
      <c r="AC1233" s="15">
        <v>577500</v>
      </c>
      <c r="AD1233" s="26">
        <v>41109</v>
      </c>
      <c r="AE1233" s="15" t="s">
        <v>183</v>
      </c>
      <c r="AF1233" s="15" t="s">
        <v>9706</v>
      </c>
      <c r="AG1233" s="16">
        <v>1</v>
      </c>
      <c r="AH1233" s="15" t="s">
        <v>9707</v>
      </c>
      <c r="AI1233" s="15" t="s">
        <v>78</v>
      </c>
      <c r="AJ1233" s="15">
        <v>80264.812988299993</v>
      </c>
      <c r="AK1233" s="15">
        <v>1391.22482167</v>
      </c>
      <c r="AL1233" s="15">
        <v>3095795.7969599999</v>
      </c>
      <c r="AM1233" s="15">
        <v>1424898.25058</v>
      </c>
      <c r="AN1233" s="14"/>
      <c r="AO1233" s="14"/>
      <c r="AP1233" s="19">
        <v>0</v>
      </c>
      <c r="AQ1233" s="19">
        <v>0</v>
      </c>
      <c r="AR1233" s="19">
        <v>316500</v>
      </c>
      <c r="AS1233" s="19">
        <v>329800</v>
      </c>
      <c r="AT1233" s="19">
        <f t="shared" si="264"/>
        <v>646300</v>
      </c>
      <c r="AU1233" s="19">
        <v>0</v>
      </c>
      <c r="AV1233" s="19">
        <v>0</v>
      </c>
      <c r="AW1233" s="19">
        <v>0</v>
      </c>
      <c r="AX1233" s="19">
        <v>0</v>
      </c>
      <c r="AY1233" s="20">
        <f t="shared" si="261"/>
        <v>0</v>
      </c>
      <c r="AZ1233" s="19">
        <f t="shared" ref="AZ1233:AZ1256" si="266">AT1233-AY1233</f>
        <v>646300</v>
      </c>
      <c r="BA1233" s="21">
        <v>1.4712000000000001</v>
      </c>
      <c r="BB1233" s="21">
        <v>2.0617000000000001</v>
      </c>
      <c r="BC1233" s="22"/>
      <c r="BD1233" s="19">
        <v>19389</v>
      </c>
      <c r="BE1233" s="19">
        <f t="shared" si="255"/>
        <v>9508.365600000001</v>
      </c>
      <c r="BF1233" s="19">
        <f t="shared" si="256"/>
        <v>13324.767100000001</v>
      </c>
      <c r="BG1233" s="23">
        <v>3.4819999999999997E-2</v>
      </c>
      <c r="BH1233" s="23">
        <f t="shared" si="257"/>
        <v>3.4819999999999997E-2</v>
      </c>
      <c r="BI1233" s="19">
        <v>0</v>
      </c>
      <c r="BJ1233" s="19">
        <v>0</v>
      </c>
      <c r="BK1233" s="19">
        <f t="shared" si="262"/>
        <v>9508.365600000001</v>
      </c>
      <c r="BL1233" s="19">
        <f t="shared" si="262"/>
        <v>13324.767100000001</v>
      </c>
      <c r="BM1233" s="19">
        <v>0</v>
      </c>
      <c r="BN1233" s="19">
        <v>0</v>
      </c>
      <c r="BO1233" s="19">
        <f t="shared" si="265"/>
        <v>0</v>
      </c>
      <c r="BP1233" s="24">
        <f t="shared" si="263"/>
        <v>9508.365600000001</v>
      </c>
      <c r="BQ1233" s="24">
        <f t="shared" si="263"/>
        <v>13324.767100000001</v>
      </c>
      <c r="BR1233" s="24">
        <f t="shared" si="258"/>
        <v>3816.4014999999999</v>
      </c>
    </row>
    <row r="1234" spans="1:71" s="25" customFormat="1" ht="14.25" x14ac:dyDescent="0.2">
      <c r="A1234" s="14">
        <v>1602</v>
      </c>
      <c r="B1234" s="14"/>
      <c r="C1234" s="15"/>
      <c r="D1234" s="16">
        <v>2893</v>
      </c>
      <c r="E1234" s="15" t="s">
        <v>9708</v>
      </c>
      <c r="F1234" s="15" t="s">
        <v>9709</v>
      </c>
      <c r="G1234" s="17" t="s">
        <v>9710</v>
      </c>
      <c r="H1234" s="17" t="s">
        <v>9711</v>
      </c>
      <c r="I1234" s="17" t="s">
        <v>250</v>
      </c>
      <c r="J1234" s="15" t="s">
        <v>9712</v>
      </c>
      <c r="K1234" s="15" t="s">
        <v>86</v>
      </c>
      <c r="L1234" s="18" t="s">
        <v>9713</v>
      </c>
      <c r="M1234" s="15" t="s">
        <v>9678</v>
      </c>
      <c r="N1234" s="15" t="s">
        <v>9679</v>
      </c>
      <c r="O1234" s="16">
        <v>300</v>
      </c>
      <c r="P1234" s="15" t="s">
        <v>254</v>
      </c>
      <c r="Q1234" s="15">
        <v>374400</v>
      </c>
      <c r="R1234" s="15">
        <v>0</v>
      </c>
      <c r="S1234" s="15">
        <v>374400</v>
      </c>
      <c r="T1234" s="15">
        <v>1.92</v>
      </c>
      <c r="U1234" s="15" t="s">
        <v>3335</v>
      </c>
      <c r="V1234" s="15" t="s">
        <v>76</v>
      </c>
      <c r="W1234" s="16">
        <v>1</v>
      </c>
      <c r="X1234" s="16">
        <v>1</v>
      </c>
      <c r="Y1234" s="15">
        <v>82786</v>
      </c>
      <c r="Z1234" s="15">
        <v>1.901</v>
      </c>
      <c r="AA1234" s="15" t="s">
        <v>9688</v>
      </c>
      <c r="AB1234" s="15" t="s">
        <v>9705</v>
      </c>
      <c r="AC1234" s="15">
        <v>376357</v>
      </c>
      <c r="AD1234" s="26">
        <v>41753</v>
      </c>
      <c r="AE1234" s="15" t="s">
        <v>119</v>
      </c>
      <c r="AF1234" s="15" t="s">
        <v>119</v>
      </c>
      <c r="AG1234" s="16">
        <v>1</v>
      </c>
      <c r="AH1234" s="15" t="s">
        <v>9714</v>
      </c>
      <c r="AI1234" s="15" t="s">
        <v>78</v>
      </c>
      <c r="AJ1234" s="15">
        <v>82786.1269531</v>
      </c>
      <c r="AK1234" s="15">
        <v>1207.7404272900001</v>
      </c>
      <c r="AL1234" s="15">
        <v>3096062.6006900002</v>
      </c>
      <c r="AM1234" s="15">
        <v>1425062.62748</v>
      </c>
      <c r="AN1234" s="14"/>
      <c r="AO1234" s="14"/>
      <c r="AP1234" s="19">
        <v>0</v>
      </c>
      <c r="AQ1234" s="19">
        <v>0</v>
      </c>
      <c r="AR1234" s="19">
        <v>374400</v>
      </c>
      <c r="AS1234" s="19">
        <v>0</v>
      </c>
      <c r="AT1234" s="19">
        <f t="shared" si="264"/>
        <v>374400</v>
      </c>
      <c r="AU1234" s="19">
        <v>0</v>
      </c>
      <c r="AV1234" s="19">
        <v>0</v>
      </c>
      <c r="AW1234" s="19">
        <v>0</v>
      </c>
      <c r="AX1234" s="19">
        <v>0</v>
      </c>
      <c r="AY1234" s="20">
        <f t="shared" si="261"/>
        <v>0</v>
      </c>
      <c r="AZ1234" s="19">
        <f t="shared" si="266"/>
        <v>374400</v>
      </c>
      <c r="BA1234" s="21">
        <v>1.4712000000000001</v>
      </c>
      <c r="BB1234" s="21">
        <v>2.0617000000000001</v>
      </c>
      <c r="BC1234" s="22"/>
      <c r="BD1234" s="19">
        <v>11232</v>
      </c>
      <c r="BE1234" s="19">
        <f t="shared" si="255"/>
        <v>5508.1728000000003</v>
      </c>
      <c r="BF1234" s="19">
        <f t="shared" si="256"/>
        <v>7719.0048000000006</v>
      </c>
      <c r="BG1234" s="23">
        <v>3.4819999999999997E-2</v>
      </c>
      <c r="BH1234" s="23">
        <f t="shared" si="257"/>
        <v>3.4819999999999997E-2</v>
      </c>
      <c r="BI1234" s="19">
        <v>0</v>
      </c>
      <c r="BJ1234" s="19">
        <v>0</v>
      </c>
      <c r="BK1234" s="19">
        <f t="shared" si="262"/>
        <v>5508.1728000000003</v>
      </c>
      <c r="BL1234" s="19">
        <f t="shared" si="262"/>
        <v>7719.0048000000006</v>
      </c>
      <c r="BM1234" s="19">
        <v>0</v>
      </c>
      <c r="BN1234" s="19">
        <v>0</v>
      </c>
      <c r="BO1234" s="19">
        <f t="shared" si="265"/>
        <v>0</v>
      </c>
      <c r="BP1234" s="24">
        <f t="shared" si="263"/>
        <v>5508.1728000000003</v>
      </c>
      <c r="BQ1234" s="24">
        <f t="shared" si="263"/>
        <v>7719.0048000000006</v>
      </c>
      <c r="BR1234" s="24">
        <f t="shared" si="258"/>
        <v>2210.8320000000003</v>
      </c>
    </row>
    <row r="1235" spans="1:71" s="25" customFormat="1" ht="14.25" x14ac:dyDescent="0.2">
      <c r="A1235" s="14">
        <v>1603</v>
      </c>
      <c r="B1235" s="14"/>
      <c r="C1235" s="15" t="s">
        <v>9715</v>
      </c>
      <c r="D1235" s="16">
        <v>880</v>
      </c>
      <c r="E1235" s="15" t="s">
        <v>9716</v>
      </c>
      <c r="F1235" s="15" t="s">
        <v>9715</v>
      </c>
      <c r="G1235" s="17" t="s">
        <v>9717</v>
      </c>
      <c r="H1235" s="17" t="s">
        <v>9711</v>
      </c>
      <c r="I1235" s="17" t="s">
        <v>250</v>
      </c>
      <c r="J1235" s="15" t="s">
        <v>9718</v>
      </c>
      <c r="K1235" s="15" t="s">
        <v>86</v>
      </c>
      <c r="L1235" s="18" t="s">
        <v>9687</v>
      </c>
      <c r="M1235" s="15" t="s">
        <v>9678</v>
      </c>
      <c r="N1235" s="15" t="s">
        <v>9679</v>
      </c>
      <c r="O1235" s="16">
        <v>340</v>
      </c>
      <c r="P1235" s="15" t="s">
        <v>739</v>
      </c>
      <c r="Q1235" s="15">
        <v>889500</v>
      </c>
      <c r="R1235" s="15">
        <v>1006000</v>
      </c>
      <c r="S1235" s="15">
        <v>1895500</v>
      </c>
      <c r="T1235" s="15">
        <v>5.93</v>
      </c>
      <c r="U1235" s="15" t="s">
        <v>3335</v>
      </c>
      <c r="V1235" s="15" t="s">
        <v>76</v>
      </c>
      <c r="W1235" s="16">
        <v>1</v>
      </c>
      <c r="X1235" s="16">
        <v>0</v>
      </c>
      <c r="Y1235" s="15">
        <v>19877</v>
      </c>
      <c r="Z1235" s="15">
        <v>0.45600000000000002</v>
      </c>
      <c r="AA1235" s="15" t="s">
        <v>78</v>
      </c>
      <c r="AB1235" s="15" t="s">
        <v>78</v>
      </c>
      <c r="AC1235" s="15">
        <v>0</v>
      </c>
      <c r="AD1235" s="15"/>
      <c r="AE1235" s="15" t="s">
        <v>79</v>
      </c>
      <c r="AF1235" s="15" t="s">
        <v>9689</v>
      </c>
      <c r="AG1235" s="16">
        <v>1</v>
      </c>
      <c r="AH1235" s="15" t="s">
        <v>9690</v>
      </c>
      <c r="AI1235" s="15" t="s">
        <v>78</v>
      </c>
      <c r="AJ1235" s="15">
        <v>19877.0551758</v>
      </c>
      <c r="AK1235" s="15">
        <v>761.74806239500003</v>
      </c>
      <c r="AL1235" s="15">
        <v>3095711.87849</v>
      </c>
      <c r="AM1235" s="15">
        <v>1425602.0739800001</v>
      </c>
      <c r="AN1235" s="14"/>
      <c r="AO1235" s="14"/>
      <c r="AP1235" s="19">
        <v>0</v>
      </c>
      <c r="AQ1235" s="19">
        <v>0</v>
      </c>
      <c r="AR1235" s="19">
        <v>889500</v>
      </c>
      <c r="AS1235" s="19">
        <v>995400</v>
      </c>
      <c r="AT1235" s="19">
        <f t="shared" si="264"/>
        <v>1884900</v>
      </c>
      <c r="AU1235" s="19">
        <v>0</v>
      </c>
      <c r="AV1235" s="19">
        <v>0</v>
      </c>
      <c r="AW1235" s="19">
        <v>0</v>
      </c>
      <c r="AX1235" s="19">
        <v>0</v>
      </c>
      <c r="AY1235" s="20">
        <f t="shared" si="261"/>
        <v>0</v>
      </c>
      <c r="AZ1235" s="19">
        <f t="shared" si="266"/>
        <v>1884900</v>
      </c>
      <c r="BA1235" s="21">
        <v>1.4712000000000001</v>
      </c>
      <c r="BB1235" s="21">
        <v>2.0617000000000001</v>
      </c>
      <c r="BC1235" s="22"/>
      <c r="BD1235" s="19">
        <v>56547</v>
      </c>
      <c r="BE1235" s="19">
        <f t="shared" si="255"/>
        <v>27730.648800000003</v>
      </c>
      <c r="BF1235" s="19">
        <f t="shared" si="256"/>
        <v>38860.9833</v>
      </c>
      <c r="BG1235" s="23">
        <v>3.4819999999999997E-2</v>
      </c>
      <c r="BH1235" s="23">
        <f t="shared" si="257"/>
        <v>3.4819999999999997E-2</v>
      </c>
      <c r="BI1235" s="19">
        <v>0</v>
      </c>
      <c r="BJ1235" s="19">
        <v>0</v>
      </c>
      <c r="BK1235" s="19">
        <f t="shared" si="262"/>
        <v>27730.648800000003</v>
      </c>
      <c r="BL1235" s="19">
        <f t="shared" si="262"/>
        <v>38860.9833</v>
      </c>
      <c r="BM1235" s="19">
        <v>0</v>
      </c>
      <c r="BN1235" s="19">
        <v>0</v>
      </c>
      <c r="BO1235" s="19">
        <f t="shared" si="265"/>
        <v>0</v>
      </c>
      <c r="BP1235" s="24">
        <f t="shared" si="263"/>
        <v>27730.648800000003</v>
      </c>
      <c r="BQ1235" s="24">
        <f t="shared" si="263"/>
        <v>38860.9833</v>
      </c>
      <c r="BR1235" s="24">
        <f t="shared" si="258"/>
        <v>11130.334499999997</v>
      </c>
    </row>
    <row r="1236" spans="1:71" s="25" customFormat="1" ht="14.25" x14ac:dyDescent="0.2">
      <c r="A1236" s="14">
        <v>1604</v>
      </c>
      <c r="B1236" s="14"/>
      <c r="C1236" s="15" t="s">
        <v>9719</v>
      </c>
      <c r="D1236" s="16">
        <v>23386</v>
      </c>
      <c r="E1236" s="15" t="s">
        <v>9720</v>
      </c>
      <c r="F1236" s="15" t="s">
        <v>9719</v>
      </c>
      <c r="G1236" s="17" t="s">
        <v>9717</v>
      </c>
      <c r="H1236" s="17" t="s">
        <v>9711</v>
      </c>
      <c r="I1236" s="17" t="s">
        <v>250</v>
      </c>
      <c r="J1236" s="15" t="s">
        <v>9721</v>
      </c>
      <c r="K1236" s="15" t="s">
        <v>1462</v>
      </c>
      <c r="L1236" s="18" t="s">
        <v>9722</v>
      </c>
      <c r="M1236" s="15" t="s">
        <v>9678</v>
      </c>
      <c r="N1236" s="15" t="s">
        <v>9679</v>
      </c>
      <c r="O1236" s="16">
        <v>620</v>
      </c>
      <c r="P1236" s="15" t="s">
        <v>452</v>
      </c>
      <c r="Q1236" s="15">
        <v>17500</v>
      </c>
      <c r="R1236" s="15">
        <v>0</v>
      </c>
      <c r="S1236" s="15">
        <v>17500</v>
      </c>
      <c r="T1236" s="15">
        <v>7</v>
      </c>
      <c r="U1236" s="15" t="s">
        <v>3335</v>
      </c>
      <c r="V1236" s="15" t="s">
        <v>76</v>
      </c>
      <c r="W1236" s="16">
        <v>0</v>
      </c>
      <c r="X1236" s="16">
        <v>0</v>
      </c>
      <c r="Y1236" s="15">
        <v>276333</v>
      </c>
      <c r="Z1236" s="15">
        <v>6.3440000000000003</v>
      </c>
      <c r="AA1236" s="15" t="s">
        <v>78</v>
      </c>
      <c r="AB1236" s="15" t="s">
        <v>78</v>
      </c>
      <c r="AC1236" s="15">
        <v>0</v>
      </c>
      <c r="AD1236" s="15"/>
      <c r="AE1236" s="15" t="s">
        <v>243</v>
      </c>
      <c r="AF1236" s="15" t="s">
        <v>9723</v>
      </c>
      <c r="AG1236" s="16">
        <v>1</v>
      </c>
      <c r="AH1236" s="15" t="s">
        <v>9724</v>
      </c>
      <c r="AI1236" s="15" t="s">
        <v>78</v>
      </c>
      <c r="AJ1236" s="15">
        <v>276332.51269499998</v>
      </c>
      <c r="AK1236" s="15">
        <v>2143.0947727600001</v>
      </c>
      <c r="AL1236" s="15">
        <v>3096935.2737199999</v>
      </c>
      <c r="AM1236" s="15">
        <v>1425561.7834999999</v>
      </c>
      <c r="AN1236" s="14"/>
      <c r="AO1236" s="14"/>
      <c r="AP1236" s="19">
        <v>0</v>
      </c>
      <c r="AQ1236" s="19">
        <v>0</v>
      </c>
      <c r="AR1236" s="19">
        <v>10500</v>
      </c>
      <c r="AS1236" s="19">
        <v>0</v>
      </c>
      <c r="AT1236" s="19">
        <f t="shared" si="264"/>
        <v>10500</v>
      </c>
      <c r="AU1236" s="19">
        <v>0</v>
      </c>
      <c r="AV1236" s="19">
        <v>0</v>
      </c>
      <c r="AW1236" s="19">
        <v>0</v>
      </c>
      <c r="AX1236" s="19">
        <v>10500</v>
      </c>
      <c r="AY1236" s="20">
        <f t="shared" si="261"/>
        <v>10500</v>
      </c>
      <c r="AZ1236" s="19">
        <f t="shared" si="266"/>
        <v>0</v>
      </c>
      <c r="BA1236" s="21">
        <v>1.4712000000000001</v>
      </c>
      <c r="BB1236" s="21">
        <v>2.0617000000000001</v>
      </c>
      <c r="BC1236" s="22"/>
      <c r="BD1236" s="19">
        <v>315</v>
      </c>
      <c r="BE1236" s="19">
        <f t="shared" ref="BE1236:BE1259" si="267">(AZ1236/100)*BA1236</f>
        <v>0</v>
      </c>
      <c r="BF1236" s="19">
        <f t="shared" ref="BF1236:BF1259" si="268">(AZ1236/100)*BB1236</f>
        <v>0</v>
      </c>
      <c r="BG1236" s="23">
        <v>3.4819999999999997E-2</v>
      </c>
      <c r="BH1236" s="23">
        <f t="shared" ref="BH1236:BH1259" si="269">BG1236</f>
        <v>3.4819999999999997E-2</v>
      </c>
      <c r="BI1236" s="19">
        <v>0</v>
      </c>
      <c r="BJ1236" s="19">
        <v>0</v>
      </c>
      <c r="BK1236" s="19">
        <f t="shared" si="262"/>
        <v>0</v>
      </c>
      <c r="BL1236" s="19">
        <f t="shared" si="262"/>
        <v>0</v>
      </c>
      <c r="BM1236" s="19">
        <v>0</v>
      </c>
      <c r="BN1236" s="19">
        <v>0</v>
      </c>
      <c r="BO1236" s="19">
        <f t="shared" si="265"/>
        <v>0</v>
      </c>
      <c r="BP1236" s="24">
        <f t="shared" si="263"/>
        <v>0</v>
      </c>
      <c r="BQ1236" s="24">
        <f t="shared" si="263"/>
        <v>0</v>
      </c>
      <c r="BR1236" s="24">
        <f t="shared" ref="BR1236:BR1259" si="270">BQ1236-BP1236</f>
        <v>0</v>
      </c>
      <c r="BS1236" s="25" t="s">
        <v>292</v>
      </c>
    </row>
    <row r="1237" spans="1:71" s="25" customFormat="1" ht="14.25" x14ac:dyDescent="0.2">
      <c r="A1237" s="14">
        <v>1605</v>
      </c>
      <c r="B1237" s="14"/>
      <c r="C1237" s="15" t="s">
        <v>9725</v>
      </c>
      <c r="D1237" s="16">
        <v>29643</v>
      </c>
      <c r="E1237" s="15" t="s">
        <v>9726</v>
      </c>
      <c r="F1237" s="15" t="s">
        <v>9725</v>
      </c>
      <c r="G1237" s="17" t="s">
        <v>9727</v>
      </c>
      <c r="H1237" s="17" t="s">
        <v>9711</v>
      </c>
      <c r="I1237" s="17" t="s">
        <v>250</v>
      </c>
      <c r="J1237" s="15" t="s">
        <v>9728</v>
      </c>
      <c r="K1237" s="15" t="s">
        <v>86</v>
      </c>
      <c r="L1237" s="18" t="s">
        <v>9729</v>
      </c>
      <c r="M1237" s="15" t="s">
        <v>9730</v>
      </c>
      <c r="N1237" s="15" t="s">
        <v>9731</v>
      </c>
      <c r="O1237" s="16">
        <v>610</v>
      </c>
      <c r="P1237" s="15" t="s">
        <v>272</v>
      </c>
      <c r="Q1237" s="15">
        <v>1200</v>
      </c>
      <c r="R1237" s="15">
        <v>0</v>
      </c>
      <c r="S1237" s="15">
        <v>1200</v>
      </c>
      <c r="T1237" s="15">
        <v>0.46</v>
      </c>
      <c r="U1237" s="15" t="s">
        <v>3335</v>
      </c>
      <c r="V1237" s="15" t="s">
        <v>76</v>
      </c>
      <c r="W1237" s="16">
        <v>0</v>
      </c>
      <c r="X1237" s="16">
        <v>0</v>
      </c>
      <c r="Y1237" s="15">
        <v>18432</v>
      </c>
      <c r="Z1237" s="15">
        <v>0.42299999999999999</v>
      </c>
      <c r="AA1237" s="15" t="s">
        <v>78</v>
      </c>
      <c r="AB1237" s="15" t="s">
        <v>78</v>
      </c>
      <c r="AC1237" s="15">
        <v>0</v>
      </c>
      <c r="AD1237" s="15"/>
      <c r="AE1237" s="15" t="s">
        <v>79</v>
      </c>
      <c r="AF1237" s="15" t="s">
        <v>9732</v>
      </c>
      <c r="AG1237" s="16">
        <v>1</v>
      </c>
      <c r="AH1237" s="15" t="s">
        <v>9733</v>
      </c>
      <c r="AI1237" s="15" t="s">
        <v>78</v>
      </c>
      <c r="AJ1237" s="15">
        <v>18431.5581055</v>
      </c>
      <c r="AK1237" s="15">
        <v>852.02203861199996</v>
      </c>
      <c r="AL1237" s="15">
        <v>3097253.3037</v>
      </c>
      <c r="AM1237" s="15">
        <v>1425620.7908300001</v>
      </c>
      <c r="AN1237" s="14"/>
      <c r="AO1237" s="14"/>
      <c r="AP1237" s="19">
        <v>0</v>
      </c>
      <c r="AQ1237" s="19">
        <v>0</v>
      </c>
      <c r="AR1237" s="19">
        <v>700</v>
      </c>
      <c r="AS1237" s="19">
        <v>0</v>
      </c>
      <c r="AT1237" s="19">
        <f t="shared" si="264"/>
        <v>700</v>
      </c>
      <c r="AU1237" s="19">
        <v>0</v>
      </c>
      <c r="AV1237" s="19">
        <v>0</v>
      </c>
      <c r="AW1237" s="19">
        <v>0</v>
      </c>
      <c r="AX1237" s="19">
        <v>700</v>
      </c>
      <c r="AY1237" s="20">
        <f t="shared" si="261"/>
        <v>700</v>
      </c>
      <c r="AZ1237" s="19">
        <f t="shared" si="266"/>
        <v>0</v>
      </c>
      <c r="BA1237" s="21">
        <v>2.0991</v>
      </c>
      <c r="BB1237" s="21">
        <v>2.0991</v>
      </c>
      <c r="BC1237" s="22"/>
      <c r="BD1237" s="19">
        <v>21</v>
      </c>
      <c r="BE1237" s="19">
        <f t="shared" si="267"/>
        <v>0</v>
      </c>
      <c r="BF1237" s="19">
        <f t="shared" si="268"/>
        <v>0</v>
      </c>
      <c r="BG1237" s="23">
        <v>3.4819999999999997E-2</v>
      </c>
      <c r="BH1237" s="23">
        <f t="shared" si="269"/>
        <v>3.4819999999999997E-2</v>
      </c>
      <c r="BI1237" s="19">
        <v>0</v>
      </c>
      <c r="BJ1237" s="19">
        <v>0</v>
      </c>
      <c r="BK1237" s="19">
        <f t="shared" si="262"/>
        <v>0</v>
      </c>
      <c r="BL1237" s="19">
        <f t="shared" si="262"/>
        <v>0</v>
      </c>
      <c r="BM1237" s="19">
        <v>0</v>
      </c>
      <c r="BN1237" s="19">
        <v>0</v>
      </c>
      <c r="BO1237" s="19">
        <f t="shared" si="265"/>
        <v>0</v>
      </c>
      <c r="BP1237" s="24">
        <f t="shared" si="263"/>
        <v>0</v>
      </c>
      <c r="BQ1237" s="24">
        <f t="shared" si="263"/>
        <v>0</v>
      </c>
      <c r="BR1237" s="24">
        <f t="shared" si="270"/>
        <v>0</v>
      </c>
      <c r="BS1237" s="25" t="s">
        <v>292</v>
      </c>
    </row>
    <row r="1238" spans="1:71" s="25" customFormat="1" ht="14.25" x14ac:dyDescent="0.2">
      <c r="A1238" s="14">
        <v>1606</v>
      </c>
      <c r="B1238" s="14"/>
      <c r="C1238" s="15"/>
      <c r="D1238" s="16">
        <v>25567</v>
      </c>
      <c r="E1238" s="15" t="s">
        <v>9734</v>
      </c>
      <c r="F1238" s="15" t="s">
        <v>9735</v>
      </c>
      <c r="G1238" s="17" t="s">
        <v>9736</v>
      </c>
      <c r="H1238" s="17" t="s">
        <v>9737</v>
      </c>
      <c r="I1238" s="17" t="s">
        <v>86</v>
      </c>
      <c r="J1238" s="15" t="s">
        <v>9738</v>
      </c>
      <c r="K1238" s="15" t="s">
        <v>86</v>
      </c>
      <c r="L1238" s="18"/>
      <c r="M1238" s="15"/>
      <c r="N1238" s="15"/>
      <c r="O1238" s="16"/>
      <c r="P1238" s="15"/>
      <c r="Q1238" s="15"/>
      <c r="R1238" s="15"/>
      <c r="S1238" s="15"/>
      <c r="T1238" s="15"/>
      <c r="U1238" s="15"/>
      <c r="V1238" s="15"/>
      <c r="W1238" s="16"/>
      <c r="X1238" s="16"/>
      <c r="Y1238" s="15"/>
      <c r="Z1238" s="15"/>
      <c r="AA1238" s="15"/>
      <c r="AB1238" s="15"/>
      <c r="AC1238" s="15"/>
      <c r="AD1238" s="15"/>
      <c r="AE1238" s="15"/>
      <c r="AF1238" s="15"/>
      <c r="AG1238" s="16"/>
      <c r="AH1238" s="15"/>
      <c r="AI1238" s="15"/>
      <c r="AJ1238" s="15"/>
      <c r="AK1238" s="15"/>
      <c r="AL1238" s="15"/>
      <c r="AM1238" s="15"/>
      <c r="AN1238" s="14"/>
      <c r="AO1238" s="14"/>
      <c r="AP1238" s="19">
        <v>0</v>
      </c>
      <c r="AQ1238" s="19">
        <v>0</v>
      </c>
      <c r="AR1238" s="19">
        <v>0</v>
      </c>
      <c r="AS1238" s="19">
        <v>0</v>
      </c>
      <c r="AT1238" s="19">
        <f t="shared" si="264"/>
        <v>0</v>
      </c>
      <c r="AU1238" s="19">
        <v>0</v>
      </c>
      <c r="AV1238" s="19">
        <v>0</v>
      </c>
      <c r="AW1238" s="19">
        <v>0</v>
      </c>
      <c r="AX1238" s="19">
        <v>0</v>
      </c>
      <c r="AY1238" s="20">
        <f t="shared" si="261"/>
        <v>0</v>
      </c>
      <c r="AZ1238" s="19">
        <f t="shared" si="266"/>
        <v>0</v>
      </c>
      <c r="BA1238" s="21">
        <v>2.0991</v>
      </c>
      <c r="BB1238" s="21">
        <v>2.0991</v>
      </c>
      <c r="BC1238" s="22"/>
      <c r="BD1238" s="19">
        <v>0</v>
      </c>
      <c r="BE1238" s="19">
        <f t="shared" si="267"/>
        <v>0</v>
      </c>
      <c r="BF1238" s="19">
        <f t="shared" si="268"/>
        <v>0</v>
      </c>
      <c r="BG1238" s="23">
        <v>3.4819999999999997E-2</v>
      </c>
      <c r="BH1238" s="23">
        <f t="shared" si="269"/>
        <v>3.4819999999999997E-2</v>
      </c>
      <c r="BI1238" s="19">
        <v>0</v>
      </c>
      <c r="BJ1238" s="19">
        <v>0</v>
      </c>
      <c r="BK1238" s="19">
        <f t="shared" si="262"/>
        <v>0</v>
      </c>
      <c r="BL1238" s="19">
        <f t="shared" si="262"/>
        <v>0</v>
      </c>
      <c r="BM1238" s="19">
        <v>0</v>
      </c>
      <c r="BN1238" s="19">
        <v>0</v>
      </c>
      <c r="BO1238" s="19">
        <f t="shared" si="265"/>
        <v>0</v>
      </c>
      <c r="BP1238" s="24">
        <f t="shared" si="263"/>
        <v>0</v>
      </c>
      <c r="BQ1238" s="24">
        <f t="shared" si="263"/>
        <v>0</v>
      </c>
      <c r="BR1238" s="24">
        <f t="shared" si="270"/>
        <v>0</v>
      </c>
      <c r="BS1238" s="25" t="s">
        <v>292</v>
      </c>
    </row>
    <row r="1239" spans="1:71" s="25" customFormat="1" ht="14.25" x14ac:dyDescent="0.2">
      <c r="A1239" s="14">
        <v>1607</v>
      </c>
      <c r="B1239" s="14"/>
      <c r="C1239" s="15" t="s">
        <v>9739</v>
      </c>
      <c r="D1239" s="16">
        <v>15792</v>
      </c>
      <c r="E1239" s="15" t="s">
        <v>9740</v>
      </c>
      <c r="F1239" s="15" t="s">
        <v>9739</v>
      </c>
      <c r="G1239" s="17" t="s">
        <v>9741</v>
      </c>
      <c r="H1239" s="17" t="s">
        <v>9742</v>
      </c>
      <c r="I1239" s="17" t="s">
        <v>86</v>
      </c>
      <c r="J1239" s="15" t="s">
        <v>9743</v>
      </c>
      <c r="K1239" s="15" t="s">
        <v>9744</v>
      </c>
      <c r="L1239" s="18" t="s">
        <v>9745</v>
      </c>
      <c r="M1239" s="15" t="s">
        <v>9678</v>
      </c>
      <c r="N1239" s="15" t="s">
        <v>9679</v>
      </c>
      <c r="O1239" s="16">
        <v>422</v>
      </c>
      <c r="P1239" s="15" t="s">
        <v>9746</v>
      </c>
      <c r="Q1239" s="15">
        <v>2632500</v>
      </c>
      <c r="R1239" s="15">
        <v>6559400</v>
      </c>
      <c r="S1239" s="15">
        <v>9191900</v>
      </c>
      <c r="T1239" s="15">
        <v>17.55</v>
      </c>
      <c r="U1239" s="15" t="s">
        <v>3335</v>
      </c>
      <c r="V1239" s="15" t="s">
        <v>76</v>
      </c>
      <c r="W1239" s="16">
        <v>1</v>
      </c>
      <c r="X1239" s="16">
        <v>1</v>
      </c>
      <c r="Y1239" s="15">
        <v>748212</v>
      </c>
      <c r="Z1239" s="15">
        <v>17.177</v>
      </c>
      <c r="AA1239" s="15" t="s">
        <v>9747</v>
      </c>
      <c r="AB1239" s="15" t="s">
        <v>78</v>
      </c>
      <c r="AC1239" s="15">
        <v>2618827</v>
      </c>
      <c r="AD1239" s="26">
        <v>37278</v>
      </c>
      <c r="AE1239" s="15" t="s">
        <v>183</v>
      </c>
      <c r="AF1239" s="15" t="s">
        <v>9748</v>
      </c>
      <c r="AG1239" s="16">
        <v>1</v>
      </c>
      <c r="AH1239" s="15" t="s">
        <v>9749</v>
      </c>
      <c r="AI1239" s="15" t="s">
        <v>78</v>
      </c>
      <c r="AJ1239" s="15">
        <v>748212.13964800001</v>
      </c>
      <c r="AK1239" s="15">
        <v>3703.8029799000001</v>
      </c>
      <c r="AL1239" s="15">
        <v>3096918.9934399999</v>
      </c>
      <c r="AM1239" s="15">
        <v>1424660.7319</v>
      </c>
      <c r="AN1239" s="14"/>
      <c r="AO1239" s="14"/>
      <c r="AP1239" s="19">
        <v>0</v>
      </c>
      <c r="AQ1239" s="19">
        <v>0</v>
      </c>
      <c r="AR1239" s="19">
        <v>2632500</v>
      </c>
      <c r="AS1239" s="19">
        <v>7135900</v>
      </c>
      <c r="AT1239" s="19">
        <f t="shared" si="264"/>
        <v>9768400</v>
      </c>
      <c r="AU1239" s="19">
        <v>0</v>
      </c>
      <c r="AV1239" s="19">
        <v>0</v>
      </c>
      <c r="AW1239" s="19">
        <v>0</v>
      </c>
      <c r="AX1239" s="19">
        <v>0</v>
      </c>
      <c r="AY1239" s="20">
        <f t="shared" si="261"/>
        <v>0</v>
      </c>
      <c r="AZ1239" s="19">
        <f t="shared" si="266"/>
        <v>9768400</v>
      </c>
      <c r="BA1239" s="21">
        <v>1.4712000000000001</v>
      </c>
      <c r="BB1239" s="21">
        <v>2.0617000000000001</v>
      </c>
      <c r="BC1239" s="22"/>
      <c r="BD1239" s="19">
        <v>293052</v>
      </c>
      <c r="BE1239" s="19">
        <f t="shared" si="267"/>
        <v>143712.70080000002</v>
      </c>
      <c r="BF1239" s="19">
        <f t="shared" si="268"/>
        <v>201395.10280000002</v>
      </c>
      <c r="BG1239" s="23">
        <v>3.4819999999999997E-2</v>
      </c>
      <c r="BH1239" s="23">
        <f t="shared" si="269"/>
        <v>3.4819999999999997E-2</v>
      </c>
      <c r="BI1239" s="19">
        <v>0</v>
      </c>
      <c r="BJ1239" s="19">
        <v>0</v>
      </c>
      <c r="BK1239" s="19">
        <f t="shared" si="262"/>
        <v>143712.70080000002</v>
      </c>
      <c r="BL1239" s="19">
        <f t="shared" si="262"/>
        <v>201395.10280000002</v>
      </c>
      <c r="BM1239" s="19">
        <v>0</v>
      </c>
      <c r="BN1239" s="19">
        <v>0</v>
      </c>
      <c r="BO1239" s="19">
        <f t="shared" si="265"/>
        <v>0</v>
      </c>
      <c r="BP1239" s="24">
        <f t="shared" si="263"/>
        <v>143712.70080000002</v>
      </c>
      <c r="BQ1239" s="24">
        <f t="shared" si="263"/>
        <v>201395.10280000002</v>
      </c>
      <c r="BR1239" s="24">
        <f t="shared" si="270"/>
        <v>57682.402000000002</v>
      </c>
    </row>
    <row r="1240" spans="1:71" s="25" customFormat="1" ht="14.25" x14ac:dyDescent="0.2">
      <c r="A1240" s="14">
        <v>1608</v>
      </c>
      <c r="B1240" s="14"/>
      <c r="C1240" s="15" t="s">
        <v>176</v>
      </c>
      <c r="D1240" s="16">
        <v>25863</v>
      </c>
      <c r="E1240" s="15" t="s">
        <v>9750</v>
      </c>
      <c r="F1240" s="15" t="s">
        <v>9751</v>
      </c>
      <c r="G1240" s="17" t="s">
        <v>9752</v>
      </c>
      <c r="H1240" s="17" t="s">
        <v>9753</v>
      </c>
      <c r="I1240" s="17" t="s">
        <v>86</v>
      </c>
      <c r="J1240" s="15" t="s">
        <v>9754</v>
      </c>
      <c r="K1240" s="15" t="s">
        <v>86</v>
      </c>
      <c r="L1240" s="18" t="s">
        <v>9755</v>
      </c>
      <c r="M1240" s="15" t="s">
        <v>9678</v>
      </c>
      <c r="N1240" s="15" t="s">
        <v>9679</v>
      </c>
      <c r="O1240" s="16">
        <v>400</v>
      </c>
      <c r="P1240" s="15" t="s">
        <v>254</v>
      </c>
      <c r="Q1240" s="15">
        <v>373500</v>
      </c>
      <c r="R1240" s="15">
        <v>0</v>
      </c>
      <c r="S1240" s="15">
        <v>373500</v>
      </c>
      <c r="T1240" s="15">
        <v>2.4900000000000002</v>
      </c>
      <c r="U1240" s="15" t="s">
        <v>3335</v>
      </c>
      <c r="V1240" s="15" t="s">
        <v>76</v>
      </c>
      <c r="W1240" s="16">
        <v>0</v>
      </c>
      <c r="X1240" s="16">
        <v>1</v>
      </c>
      <c r="Y1240" s="15">
        <v>96725</v>
      </c>
      <c r="Z1240" s="15">
        <v>2.2200000000000002</v>
      </c>
      <c r="AA1240" s="15" t="s">
        <v>9756</v>
      </c>
      <c r="AB1240" s="15" t="s">
        <v>9757</v>
      </c>
      <c r="AC1240" s="15">
        <v>2618827</v>
      </c>
      <c r="AD1240" s="26">
        <v>37278</v>
      </c>
      <c r="AE1240" s="15" t="s">
        <v>183</v>
      </c>
      <c r="AF1240" s="15" t="s">
        <v>9758</v>
      </c>
      <c r="AG1240" s="16">
        <v>1</v>
      </c>
      <c r="AH1240" s="15" t="s">
        <v>9759</v>
      </c>
      <c r="AI1240" s="15" t="s">
        <v>78</v>
      </c>
      <c r="AJ1240" s="15">
        <v>96724.757324200007</v>
      </c>
      <c r="AK1240" s="15">
        <v>1295.5928664800001</v>
      </c>
      <c r="AL1240" s="15">
        <v>3096327.1647800002</v>
      </c>
      <c r="AM1240" s="15">
        <v>1424644.32809</v>
      </c>
      <c r="AN1240" s="14"/>
      <c r="AO1240" s="14"/>
      <c r="AP1240" s="19">
        <v>0</v>
      </c>
      <c r="AQ1240" s="19">
        <v>0</v>
      </c>
      <c r="AR1240" s="19">
        <v>373500</v>
      </c>
      <c r="AS1240" s="19">
        <v>0</v>
      </c>
      <c r="AT1240" s="19">
        <f t="shared" si="264"/>
        <v>373500</v>
      </c>
      <c r="AU1240" s="19">
        <v>0</v>
      </c>
      <c r="AV1240" s="19">
        <v>0</v>
      </c>
      <c r="AW1240" s="19">
        <v>0</v>
      </c>
      <c r="AX1240" s="19">
        <v>0</v>
      </c>
      <c r="AY1240" s="20">
        <f t="shared" si="261"/>
        <v>0</v>
      </c>
      <c r="AZ1240" s="19">
        <f t="shared" si="266"/>
        <v>373500</v>
      </c>
      <c r="BA1240" s="21">
        <v>1.4712000000000001</v>
      </c>
      <c r="BB1240" s="21">
        <v>2.0617000000000001</v>
      </c>
      <c r="BC1240" s="22"/>
      <c r="BD1240" s="19">
        <v>11205</v>
      </c>
      <c r="BE1240" s="19">
        <f t="shared" si="267"/>
        <v>5494.9319999999998</v>
      </c>
      <c r="BF1240" s="19">
        <f t="shared" si="268"/>
        <v>7700.4495000000006</v>
      </c>
      <c r="BG1240" s="23">
        <v>3.4819999999999997E-2</v>
      </c>
      <c r="BH1240" s="23">
        <f t="shared" si="269"/>
        <v>3.4819999999999997E-2</v>
      </c>
      <c r="BI1240" s="19">
        <v>0</v>
      </c>
      <c r="BJ1240" s="19">
        <v>0</v>
      </c>
      <c r="BK1240" s="19">
        <f t="shared" si="262"/>
        <v>5494.9319999999998</v>
      </c>
      <c r="BL1240" s="19">
        <f t="shared" si="262"/>
        <v>7700.4495000000006</v>
      </c>
      <c r="BM1240" s="19">
        <v>0</v>
      </c>
      <c r="BN1240" s="19">
        <v>0</v>
      </c>
      <c r="BO1240" s="19">
        <f t="shared" si="265"/>
        <v>0</v>
      </c>
      <c r="BP1240" s="24">
        <f t="shared" si="263"/>
        <v>5494.9319999999998</v>
      </c>
      <c r="BQ1240" s="24">
        <f t="shared" si="263"/>
        <v>7700.4495000000006</v>
      </c>
      <c r="BR1240" s="24">
        <f t="shared" si="270"/>
        <v>2205.5175000000008</v>
      </c>
    </row>
    <row r="1241" spans="1:71" s="25" customFormat="1" ht="14.25" x14ac:dyDescent="0.2">
      <c r="A1241" s="14">
        <v>1609</v>
      </c>
      <c r="B1241" s="14"/>
      <c r="C1241" s="15"/>
      <c r="D1241" s="16">
        <v>9939</v>
      </c>
      <c r="E1241" s="15" t="s">
        <v>9760</v>
      </c>
      <c r="F1241" s="15" t="s">
        <v>9761</v>
      </c>
      <c r="G1241" s="17" t="s">
        <v>9762</v>
      </c>
      <c r="H1241" s="17" t="s">
        <v>9763</v>
      </c>
      <c r="I1241" s="17" t="s">
        <v>86</v>
      </c>
      <c r="J1241" s="15" t="s">
        <v>9764</v>
      </c>
      <c r="K1241" s="15" t="s">
        <v>4762</v>
      </c>
      <c r="L1241" s="18" t="s">
        <v>9765</v>
      </c>
      <c r="M1241" s="15" t="s">
        <v>9678</v>
      </c>
      <c r="N1241" s="15" t="s">
        <v>9679</v>
      </c>
      <c r="O1241" s="16">
        <v>680</v>
      </c>
      <c r="P1241" s="15" t="s">
        <v>462</v>
      </c>
      <c r="Q1241" s="15">
        <v>573000</v>
      </c>
      <c r="R1241" s="15">
        <v>633300</v>
      </c>
      <c r="S1241" s="15">
        <v>1206300</v>
      </c>
      <c r="T1241" s="15">
        <v>3.82</v>
      </c>
      <c r="U1241" s="15" t="s">
        <v>3335</v>
      </c>
      <c r="V1241" s="15" t="s">
        <v>76</v>
      </c>
      <c r="W1241" s="16">
        <v>1</v>
      </c>
      <c r="X1241" s="16">
        <v>1</v>
      </c>
      <c r="Y1241" s="15">
        <v>178936</v>
      </c>
      <c r="Z1241" s="15">
        <v>4.1079999999999997</v>
      </c>
      <c r="AA1241" s="15" t="s">
        <v>9766</v>
      </c>
      <c r="AB1241" s="15" t="s">
        <v>9757</v>
      </c>
      <c r="AC1241" s="15">
        <v>595000</v>
      </c>
      <c r="AD1241" s="26">
        <v>37642</v>
      </c>
      <c r="AE1241" s="15" t="s">
        <v>147</v>
      </c>
      <c r="AF1241" s="15" t="s">
        <v>9767</v>
      </c>
      <c r="AG1241" s="16">
        <v>1</v>
      </c>
      <c r="AH1241" s="15" t="s">
        <v>9768</v>
      </c>
      <c r="AI1241" s="15" t="s">
        <v>78</v>
      </c>
      <c r="AJ1241" s="15">
        <v>178935.804688</v>
      </c>
      <c r="AK1241" s="15">
        <v>1681.6053888599999</v>
      </c>
      <c r="AL1241" s="15">
        <v>3096457.1394600002</v>
      </c>
      <c r="AM1241" s="15">
        <v>1424119.547</v>
      </c>
      <c r="AN1241" s="14"/>
      <c r="AO1241" s="14"/>
      <c r="AP1241" s="19">
        <v>0</v>
      </c>
      <c r="AQ1241" s="19">
        <v>0</v>
      </c>
      <c r="AR1241" s="19">
        <v>573000</v>
      </c>
      <c r="AS1241" s="19">
        <v>626500</v>
      </c>
      <c r="AT1241" s="19">
        <f t="shared" si="264"/>
        <v>1199500</v>
      </c>
      <c r="AU1241" s="19">
        <v>0</v>
      </c>
      <c r="AV1241" s="19">
        <v>0</v>
      </c>
      <c r="AW1241" s="19">
        <v>0</v>
      </c>
      <c r="AX1241" s="19">
        <v>1199500</v>
      </c>
      <c r="AY1241" s="20">
        <f t="shared" si="261"/>
        <v>1199500</v>
      </c>
      <c r="AZ1241" s="19">
        <f t="shared" si="266"/>
        <v>0</v>
      </c>
      <c r="BA1241" s="21">
        <v>1.4712000000000001</v>
      </c>
      <c r="BB1241" s="21">
        <v>2.0617000000000001</v>
      </c>
      <c r="BC1241" s="22"/>
      <c r="BD1241" s="19">
        <v>35985</v>
      </c>
      <c r="BE1241" s="19">
        <f t="shared" si="267"/>
        <v>0</v>
      </c>
      <c r="BF1241" s="19">
        <f t="shared" si="268"/>
        <v>0</v>
      </c>
      <c r="BG1241" s="23">
        <v>3.4819999999999997E-2</v>
      </c>
      <c r="BH1241" s="23">
        <f t="shared" si="269"/>
        <v>3.4819999999999997E-2</v>
      </c>
      <c r="BI1241" s="19">
        <v>0</v>
      </c>
      <c r="BJ1241" s="19">
        <v>0</v>
      </c>
      <c r="BK1241" s="19">
        <f t="shared" si="262"/>
        <v>0</v>
      </c>
      <c r="BL1241" s="19">
        <f t="shared" si="262"/>
        <v>0</v>
      </c>
      <c r="BM1241" s="19">
        <v>0</v>
      </c>
      <c r="BN1241" s="19">
        <v>0</v>
      </c>
      <c r="BO1241" s="19">
        <f t="shared" si="265"/>
        <v>0</v>
      </c>
      <c r="BP1241" s="24">
        <f t="shared" si="263"/>
        <v>0</v>
      </c>
      <c r="BQ1241" s="24">
        <f t="shared" si="263"/>
        <v>0</v>
      </c>
      <c r="BR1241" s="24">
        <f t="shared" si="270"/>
        <v>0</v>
      </c>
      <c r="BS1241" s="25" t="s">
        <v>292</v>
      </c>
    </row>
    <row r="1242" spans="1:71" s="25" customFormat="1" ht="14.25" x14ac:dyDescent="0.2">
      <c r="A1242" s="14">
        <v>1610</v>
      </c>
      <c r="B1242" s="14"/>
      <c r="C1242" s="15"/>
      <c r="D1242" s="16">
        <v>7106</v>
      </c>
      <c r="E1242" s="15" t="s">
        <v>9769</v>
      </c>
      <c r="F1242" s="15" t="s">
        <v>9770</v>
      </c>
      <c r="G1242" s="17" t="s">
        <v>9771</v>
      </c>
      <c r="H1242" s="17" t="s">
        <v>9772</v>
      </c>
      <c r="I1242" s="17" t="s">
        <v>9773</v>
      </c>
      <c r="J1242" s="15" t="s">
        <v>9774</v>
      </c>
      <c r="K1242" s="15" t="s">
        <v>88</v>
      </c>
      <c r="L1242" s="18" t="s">
        <v>9775</v>
      </c>
      <c r="M1242" s="15" t="s">
        <v>9678</v>
      </c>
      <c r="N1242" s="15" t="s">
        <v>9679</v>
      </c>
      <c r="O1242" s="16">
        <v>400</v>
      </c>
      <c r="P1242" s="15" t="s">
        <v>254</v>
      </c>
      <c r="Q1242" s="15">
        <v>6200</v>
      </c>
      <c r="R1242" s="15">
        <v>0</v>
      </c>
      <c r="S1242" s="15">
        <v>6200</v>
      </c>
      <c r="T1242" s="15">
        <v>2.48</v>
      </c>
      <c r="U1242" s="15" t="s">
        <v>3335</v>
      </c>
      <c r="V1242" s="15" t="s">
        <v>76</v>
      </c>
      <c r="W1242" s="16">
        <v>0</v>
      </c>
      <c r="X1242" s="16">
        <v>0</v>
      </c>
      <c r="Y1242" s="15">
        <v>59192</v>
      </c>
      <c r="Z1242" s="15">
        <v>1.359</v>
      </c>
      <c r="AA1242" s="15" t="s">
        <v>78</v>
      </c>
      <c r="AB1242" s="15" t="s">
        <v>78</v>
      </c>
      <c r="AC1242" s="15">
        <v>0</v>
      </c>
      <c r="AD1242" s="15"/>
      <c r="AE1242" s="15" t="s">
        <v>298</v>
      </c>
      <c r="AF1242" s="15" t="s">
        <v>9776</v>
      </c>
      <c r="AG1242" s="16">
        <v>1</v>
      </c>
      <c r="AH1242" s="15" t="s">
        <v>9777</v>
      </c>
      <c r="AI1242" s="15" t="s">
        <v>78</v>
      </c>
      <c r="AJ1242" s="15">
        <v>59192.3066406</v>
      </c>
      <c r="AK1242" s="15">
        <v>1268.88764472</v>
      </c>
      <c r="AL1242" s="15">
        <v>3096556.9510499998</v>
      </c>
      <c r="AM1242" s="15">
        <v>1423884.3594800001</v>
      </c>
      <c r="AN1242" s="14"/>
      <c r="AO1242" s="14"/>
      <c r="AP1242" s="19">
        <v>0</v>
      </c>
      <c r="AQ1242" s="19">
        <v>0</v>
      </c>
      <c r="AR1242" s="19">
        <v>3700</v>
      </c>
      <c r="AS1242" s="19">
        <v>0</v>
      </c>
      <c r="AT1242" s="19">
        <f t="shared" si="264"/>
        <v>3700</v>
      </c>
      <c r="AU1242" s="19">
        <v>0</v>
      </c>
      <c r="AV1242" s="19">
        <v>0</v>
      </c>
      <c r="AW1242" s="19">
        <v>0</v>
      </c>
      <c r="AX1242" s="19">
        <v>0</v>
      </c>
      <c r="AY1242" s="20">
        <f t="shared" si="261"/>
        <v>0</v>
      </c>
      <c r="AZ1242" s="19">
        <f t="shared" si="266"/>
        <v>3700</v>
      </c>
      <c r="BA1242" s="21">
        <v>1.4712000000000001</v>
      </c>
      <c r="BB1242" s="21">
        <v>2.0617000000000001</v>
      </c>
      <c r="BC1242" s="22"/>
      <c r="BD1242" s="19">
        <v>111</v>
      </c>
      <c r="BE1242" s="19">
        <f t="shared" si="267"/>
        <v>54.434400000000004</v>
      </c>
      <c r="BF1242" s="19">
        <f t="shared" si="268"/>
        <v>76.282899999999998</v>
      </c>
      <c r="BG1242" s="23">
        <v>3.4819999999999997E-2</v>
      </c>
      <c r="BH1242" s="23">
        <f t="shared" si="269"/>
        <v>3.4819999999999997E-2</v>
      </c>
      <c r="BI1242" s="19">
        <v>0</v>
      </c>
      <c r="BJ1242" s="19">
        <v>0</v>
      </c>
      <c r="BK1242" s="19">
        <f t="shared" si="262"/>
        <v>54.434400000000004</v>
      </c>
      <c r="BL1242" s="19">
        <f t="shared" si="262"/>
        <v>76.282899999999998</v>
      </c>
      <c r="BM1242" s="19">
        <v>0</v>
      </c>
      <c r="BN1242" s="19">
        <v>0</v>
      </c>
      <c r="BO1242" s="19">
        <f t="shared" si="265"/>
        <v>0</v>
      </c>
      <c r="BP1242" s="24">
        <f t="shared" si="263"/>
        <v>54.434400000000004</v>
      </c>
      <c r="BQ1242" s="24">
        <f t="shared" si="263"/>
        <v>76.282899999999998</v>
      </c>
      <c r="BR1242" s="24">
        <f t="shared" si="270"/>
        <v>21.848499999999994</v>
      </c>
    </row>
    <row r="1243" spans="1:71" s="25" customFormat="1" ht="14.25" x14ac:dyDescent="0.2">
      <c r="A1243" s="14">
        <v>1611</v>
      </c>
      <c r="B1243" s="14"/>
      <c r="C1243" s="15"/>
      <c r="D1243" s="16">
        <v>13280</v>
      </c>
      <c r="E1243" s="15" t="s">
        <v>9778</v>
      </c>
      <c r="F1243" s="15" t="s">
        <v>9779</v>
      </c>
      <c r="G1243" s="17" t="s">
        <v>9780</v>
      </c>
      <c r="H1243" s="17" t="s">
        <v>9772</v>
      </c>
      <c r="I1243" s="17" t="s">
        <v>9773</v>
      </c>
      <c r="J1243" s="15" t="s">
        <v>1383</v>
      </c>
      <c r="K1243" s="15" t="s">
        <v>1050</v>
      </c>
      <c r="L1243" s="18" t="s">
        <v>9781</v>
      </c>
      <c r="M1243" s="15" t="s">
        <v>9678</v>
      </c>
      <c r="N1243" s="15" t="s">
        <v>9679</v>
      </c>
      <c r="O1243" s="16">
        <v>499</v>
      </c>
      <c r="P1243" s="15" t="s">
        <v>2823</v>
      </c>
      <c r="Q1243" s="15">
        <v>772500</v>
      </c>
      <c r="R1243" s="15">
        <v>1432000</v>
      </c>
      <c r="S1243" s="15">
        <v>2204500</v>
      </c>
      <c r="T1243" s="15">
        <v>5.15</v>
      </c>
      <c r="U1243" s="15" t="s">
        <v>3335</v>
      </c>
      <c r="V1243" s="15" t="s">
        <v>76</v>
      </c>
      <c r="W1243" s="16">
        <v>1</v>
      </c>
      <c r="X1243" s="16">
        <v>1</v>
      </c>
      <c r="Y1243" s="15">
        <v>222718</v>
      </c>
      <c r="Z1243" s="15">
        <v>5.1130000000000004</v>
      </c>
      <c r="AA1243" s="15" t="s">
        <v>78</v>
      </c>
      <c r="AB1243" s="15" t="s">
        <v>78</v>
      </c>
      <c r="AC1243" s="15">
        <v>2200000</v>
      </c>
      <c r="AD1243" s="26">
        <v>38008</v>
      </c>
      <c r="AE1243" s="15" t="s">
        <v>468</v>
      </c>
      <c r="AF1243" s="15" t="s">
        <v>9782</v>
      </c>
      <c r="AG1243" s="16">
        <v>1</v>
      </c>
      <c r="AH1243" s="15" t="s">
        <v>9783</v>
      </c>
      <c r="AI1243" s="15" t="s">
        <v>78</v>
      </c>
      <c r="AJ1243" s="15">
        <v>222718.25</v>
      </c>
      <c r="AK1243" s="15">
        <v>1941.98615051</v>
      </c>
      <c r="AL1243" s="15">
        <v>3096578.58537</v>
      </c>
      <c r="AM1243" s="15">
        <v>1423511.8006899999</v>
      </c>
      <c r="AN1243" s="14"/>
      <c r="AO1243" s="14"/>
      <c r="AP1243" s="19">
        <v>0</v>
      </c>
      <c r="AQ1243" s="19">
        <v>0</v>
      </c>
      <c r="AR1243" s="19">
        <v>772500</v>
      </c>
      <c r="AS1243" s="19">
        <v>1416800</v>
      </c>
      <c r="AT1243" s="19">
        <f t="shared" si="264"/>
        <v>2189300</v>
      </c>
      <c r="AU1243" s="19">
        <v>0</v>
      </c>
      <c r="AV1243" s="19">
        <v>0</v>
      </c>
      <c r="AW1243" s="19">
        <v>0</v>
      </c>
      <c r="AX1243" s="19">
        <v>0</v>
      </c>
      <c r="AY1243" s="20">
        <f t="shared" si="261"/>
        <v>0</v>
      </c>
      <c r="AZ1243" s="19">
        <f t="shared" si="266"/>
        <v>2189300</v>
      </c>
      <c r="BA1243" s="21">
        <v>1.4712000000000001</v>
      </c>
      <c r="BB1243" s="21">
        <v>2.0617000000000001</v>
      </c>
      <c r="BC1243" s="22"/>
      <c r="BD1243" s="19">
        <v>65679</v>
      </c>
      <c r="BE1243" s="19">
        <f t="shared" si="267"/>
        <v>32208.981600000003</v>
      </c>
      <c r="BF1243" s="19">
        <f t="shared" si="268"/>
        <v>45136.7981</v>
      </c>
      <c r="BG1243" s="23">
        <v>3.4819999999999997E-2</v>
      </c>
      <c r="BH1243" s="23">
        <f t="shared" si="269"/>
        <v>3.4819999999999997E-2</v>
      </c>
      <c r="BI1243" s="19">
        <v>0</v>
      </c>
      <c r="BJ1243" s="19">
        <v>0</v>
      </c>
      <c r="BK1243" s="19">
        <f t="shared" si="262"/>
        <v>32208.981600000003</v>
      </c>
      <c r="BL1243" s="19">
        <f t="shared" si="262"/>
        <v>45136.7981</v>
      </c>
      <c r="BM1243" s="19">
        <v>0</v>
      </c>
      <c r="BN1243" s="19">
        <v>0</v>
      </c>
      <c r="BO1243" s="19">
        <f t="shared" si="265"/>
        <v>0</v>
      </c>
      <c r="BP1243" s="24">
        <f t="shared" si="263"/>
        <v>32208.981600000003</v>
      </c>
      <c r="BQ1243" s="24">
        <f t="shared" si="263"/>
        <v>45136.7981</v>
      </c>
      <c r="BR1243" s="24">
        <f t="shared" si="270"/>
        <v>12927.816499999997</v>
      </c>
    </row>
    <row r="1244" spans="1:71" s="25" customFormat="1" ht="14.25" x14ac:dyDescent="0.2">
      <c r="A1244" s="14">
        <v>1612</v>
      </c>
      <c r="B1244" s="14"/>
      <c r="C1244" s="15" t="s">
        <v>571</v>
      </c>
      <c r="D1244" s="16">
        <v>6678</v>
      </c>
      <c r="E1244" s="15" t="s">
        <v>9784</v>
      </c>
      <c r="F1244" s="15" t="s">
        <v>9785</v>
      </c>
      <c r="G1244" s="17" t="s">
        <v>9786</v>
      </c>
      <c r="H1244" s="17" t="s">
        <v>9787</v>
      </c>
      <c r="I1244" s="17" t="s">
        <v>9788</v>
      </c>
      <c r="J1244" s="15" t="s">
        <v>9789</v>
      </c>
      <c r="K1244" s="15" t="s">
        <v>9790</v>
      </c>
      <c r="L1244" s="18" t="s">
        <v>9791</v>
      </c>
      <c r="M1244" s="15" t="s">
        <v>9678</v>
      </c>
      <c r="N1244" s="15" t="s">
        <v>9679</v>
      </c>
      <c r="O1244" s="16">
        <v>442</v>
      </c>
      <c r="P1244" s="15" t="s">
        <v>9792</v>
      </c>
      <c r="Q1244" s="15">
        <v>990000</v>
      </c>
      <c r="R1244" s="15">
        <v>2146900</v>
      </c>
      <c r="S1244" s="15">
        <v>3136900</v>
      </c>
      <c r="T1244" s="15">
        <v>6.6</v>
      </c>
      <c r="U1244" s="15" t="s">
        <v>3335</v>
      </c>
      <c r="V1244" s="15" t="s">
        <v>76</v>
      </c>
      <c r="W1244" s="16">
        <v>1</v>
      </c>
      <c r="X1244" s="16">
        <v>1</v>
      </c>
      <c r="Y1244" s="15">
        <v>150082</v>
      </c>
      <c r="Z1244" s="15">
        <v>3.4449999999999998</v>
      </c>
      <c r="AA1244" s="15" t="s">
        <v>9793</v>
      </c>
      <c r="AB1244" s="15" t="s">
        <v>78</v>
      </c>
      <c r="AC1244" s="15">
        <v>2250000</v>
      </c>
      <c r="AD1244" s="26">
        <v>41270</v>
      </c>
      <c r="AE1244" s="15" t="s">
        <v>183</v>
      </c>
      <c r="AF1244" s="15" t="s">
        <v>9794</v>
      </c>
      <c r="AG1244" s="16">
        <v>1</v>
      </c>
      <c r="AH1244" s="15" t="s">
        <v>9795</v>
      </c>
      <c r="AI1244" s="15" t="s">
        <v>78</v>
      </c>
      <c r="AJ1244" s="15">
        <v>150081.701172</v>
      </c>
      <c r="AK1244" s="15">
        <v>1559.9343919299999</v>
      </c>
      <c r="AL1244" s="15">
        <v>3096566.3234100002</v>
      </c>
      <c r="AM1244" s="15">
        <v>1423038.3099700001</v>
      </c>
      <c r="AN1244" s="14"/>
      <c r="AO1244" s="14"/>
      <c r="AP1244" s="19">
        <v>0</v>
      </c>
      <c r="AQ1244" s="19">
        <v>0</v>
      </c>
      <c r="AR1244" s="19">
        <v>990000</v>
      </c>
      <c r="AS1244" s="19">
        <v>2145300</v>
      </c>
      <c r="AT1244" s="19">
        <f t="shared" si="264"/>
        <v>3135300</v>
      </c>
      <c r="AU1244" s="19">
        <v>0</v>
      </c>
      <c r="AV1244" s="19">
        <v>0</v>
      </c>
      <c r="AW1244" s="19">
        <v>0</v>
      </c>
      <c r="AX1244" s="19">
        <v>0</v>
      </c>
      <c r="AY1244" s="20">
        <f t="shared" si="261"/>
        <v>0</v>
      </c>
      <c r="AZ1244" s="19">
        <f t="shared" si="266"/>
        <v>3135300</v>
      </c>
      <c r="BA1244" s="21">
        <v>1.4712000000000001</v>
      </c>
      <c r="BB1244" s="21">
        <v>2.0617000000000001</v>
      </c>
      <c r="BC1244" s="22"/>
      <c r="BD1244" s="19">
        <v>94059</v>
      </c>
      <c r="BE1244" s="19">
        <f t="shared" si="267"/>
        <v>46126.533600000002</v>
      </c>
      <c r="BF1244" s="19">
        <f t="shared" si="268"/>
        <v>64640.480100000001</v>
      </c>
      <c r="BG1244" s="23">
        <v>3.4819999999999997E-2</v>
      </c>
      <c r="BH1244" s="23">
        <f t="shared" si="269"/>
        <v>3.4819999999999997E-2</v>
      </c>
      <c r="BI1244" s="19">
        <v>0</v>
      </c>
      <c r="BJ1244" s="19">
        <v>0</v>
      </c>
      <c r="BK1244" s="19">
        <f t="shared" si="262"/>
        <v>46126.533600000002</v>
      </c>
      <c r="BL1244" s="19">
        <f t="shared" si="262"/>
        <v>64640.480100000001</v>
      </c>
      <c r="BM1244" s="19">
        <v>0</v>
      </c>
      <c r="BN1244" s="19">
        <v>0</v>
      </c>
      <c r="BO1244" s="19">
        <f t="shared" si="265"/>
        <v>0</v>
      </c>
      <c r="BP1244" s="24">
        <f t="shared" si="263"/>
        <v>46126.533600000002</v>
      </c>
      <c r="BQ1244" s="24">
        <f t="shared" si="263"/>
        <v>64640.480100000001</v>
      </c>
      <c r="BR1244" s="24">
        <f t="shared" si="270"/>
        <v>18513.946499999998</v>
      </c>
    </row>
    <row r="1245" spans="1:71" s="25" customFormat="1" ht="14.25" x14ac:dyDescent="0.2">
      <c r="A1245" s="14">
        <v>1613</v>
      </c>
      <c r="B1245" s="14"/>
      <c r="C1245" s="15" t="s">
        <v>2153</v>
      </c>
      <c r="D1245" s="16">
        <v>19177</v>
      </c>
      <c r="E1245" s="15" t="s">
        <v>9796</v>
      </c>
      <c r="F1245" s="15" t="s">
        <v>9797</v>
      </c>
      <c r="G1245" s="17" t="s">
        <v>9798</v>
      </c>
      <c r="H1245" s="17" t="s">
        <v>9799</v>
      </c>
      <c r="I1245" s="17" t="s">
        <v>86</v>
      </c>
      <c r="J1245" s="15" t="s">
        <v>9800</v>
      </c>
      <c r="K1245" s="15" t="s">
        <v>2159</v>
      </c>
      <c r="L1245" s="18" t="s">
        <v>9791</v>
      </c>
      <c r="M1245" s="15" t="s">
        <v>9678</v>
      </c>
      <c r="N1245" s="15" t="s">
        <v>9679</v>
      </c>
      <c r="O1245" s="16">
        <v>442</v>
      </c>
      <c r="P1245" s="15" t="s">
        <v>9792</v>
      </c>
      <c r="Q1245" s="15">
        <v>990000</v>
      </c>
      <c r="R1245" s="15">
        <v>2146900</v>
      </c>
      <c r="S1245" s="15">
        <v>3136900</v>
      </c>
      <c r="T1245" s="15">
        <v>6.6</v>
      </c>
      <c r="U1245" s="15" t="s">
        <v>3335</v>
      </c>
      <c r="V1245" s="15" t="s">
        <v>76</v>
      </c>
      <c r="W1245" s="16">
        <v>1</v>
      </c>
      <c r="X1245" s="16">
        <v>1</v>
      </c>
      <c r="Y1245" s="15">
        <v>97870</v>
      </c>
      <c r="Z1245" s="15">
        <v>2.2469999999999999</v>
      </c>
      <c r="AA1245" s="15" t="s">
        <v>9793</v>
      </c>
      <c r="AB1245" s="15" t="s">
        <v>78</v>
      </c>
      <c r="AC1245" s="15">
        <v>2250000</v>
      </c>
      <c r="AD1245" s="26">
        <v>41270</v>
      </c>
      <c r="AE1245" s="15" t="s">
        <v>183</v>
      </c>
      <c r="AF1245" s="15" t="s">
        <v>9794</v>
      </c>
      <c r="AG1245" s="16">
        <v>1</v>
      </c>
      <c r="AH1245" s="15" t="s">
        <v>9795</v>
      </c>
      <c r="AI1245" s="15" t="s">
        <v>78</v>
      </c>
      <c r="AJ1245" s="15">
        <v>97870.1943359</v>
      </c>
      <c r="AK1245" s="15">
        <v>1276.0507072</v>
      </c>
      <c r="AL1245" s="15">
        <v>3096550.1925499998</v>
      </c>
      <c r="AM1245" s="15">
        <v>1422743.3480700001</v>
      </c>
      <c r="AN1245" s="14"/>
      <c r="AO1245" s="14"/>
      <c r="AP1245" s="19">
        <v>0</v>
      </c>
      <c r="AQ1245" s="19">
        <v>0</v>
      </c>
      <c r="AR1245" s="19">
        <v>990000</v>
      </c>
      <c r="AS1245" s="19">
        <v>2145300</v>
      </c>
      <c r="AT1245" s="19">
        <f t="shared" si="264"/>
        <v>3135300</v>
      </c>
      <c r="AU1245" s="19">
        <v>0</v>
      </c>
      <c r="AV1245" s="19">
        <v>0</v>
      </c>
      <c r="AW1245" s="19">
        <v>0</v>
      </c>
      <c r="AX1245" s="19">
        <v>0</v>
      </c>
      <c r="AY1245" s="20">
        <f t="shared" si="261"/>
        <v>0</v>
      </c>
      <c r="AZ1245" s="19">
        <f t="shared" si="266"/>
        <v>3135300</v>
      </c>
      <c r="BA1245" s="21">
        <v>1.4712000000000001</v>
      </c>
      <c r="BB1245" s="21">
        <v>2.0617000000000001</v>
      </c>
      <c r="BC1245" s="22"/>
      <c r="BD1245" s="19">
        <v>94059</v>
      </c>
      <c r="BE1245" s="19">
        <f t="shared" si="267"/>
        <v>46126.533600000002</v>
      </c>
      <c r="BF1245" s="19">
        <f t="shared" si="268"/>
        <v>64640.480100000001</v>
      </c>
      <c r="BG1245" s="23">
        <v>3.4819999999999997E-2</v>
      </c>
      <c r="BH1245" s="23">
        <f t="shared" si="269"/>
        <v>3.4819999999999997E-2</v>
      </c>
      <c r="BI1245" s="19">
        <v>0</v>
      </c>
      <c r="BJ1245" s="19">
        <v>0</v>
      </c>
      <c r="BK1245" s="19">
        <f t="shared" si="262"/>
        <v>46126.533600000002</v>
      </c>
      <c r="BL1245" s="19">
        <f t="shared" si="262"/>
        <v>64640.480100000001</v>
      </c>
      <c r="BM1245" s="19">
        <v>0</v>
      </c>
      <c r="BN1245" s="19">
        <v>0</v>
      </c>
      <c r="BO1245" s="19">
        <f t="shared" si="265"/>
        <v>0</v>
      </c>
      <c r="BP1245" s="24">
        <f t="shared" si="263"/>
        <v>46126.533600000002</v>
      </c>
      <c r="BQ1245" s="24">
        <f t="shared" si="263"/>
        <v>64640.480100000001</v>
      </c>
      <c r="BR1245" s="24">
        <f t="shared" si="270"/>
        <v>18513.946499999998</v>
      </c>
    </row>
    <row r="1246" spans="1:71" s="25" customFormat="1" ht="14.25" x14ac:dyDescent="0.2">
      <c r="A1246" s="14">
        <v>1614</v>
      </c>
      <c r="B1246" s="14"/>
      <c r="C1246" s="15" t="s">
        <v>176</v>
      </c>
      <c r="D1246" s="16">
        <v>29856</v>
      </c>
      <c r="E1246" s="15" t="s">
        <v>9801</v>
      </c>
      <c r="F1246" s="15" t="s">
        <v>9802</v>
      </c>
      <c r="G1246" s="17" t="s">
        <v>9803</v>
      </c>
      <c r="H1246" s="17" t="s">
        <v>9804</v>
      </c>
      <c r="I1246" s="17" t="s">
        <v>86</v>
      </c>
      <c r="J1246" s="15" t="s">
        <v>9805</v>
      </c>
      <c r="K1246" s="15" t="s">
        <v>450</v>
      </c>
      <c r="L1246" s="18" t="s">
        <v>9806</v>
      </c>
      <c r="M1246" s="15" t="s">
        <v>9678</v>
      </c>
      <c r="N1246" s="15" t="s">
        <v>9679</v>
      </c>
      <c r="O1246" s="16">
        <v>422</v>
      </c>
      <c r="P1246" s="15" t="s">
        <v>9746</v>
      </c>
      <c r="Q1246" s="15">
        <v>198000</v>
      </c>
      <c r="R1246" s="15">
        <v>616400</v>
      </c>
      <c r="S1246" s="15">
        <v>814400</v>
      </c>
      <c r="T1246" s="15">
        <v>1.32</v>
      </c>
      <c r="U1246" s="15" t="s">
        <v>3335</v>
      </c>
      <c r="V1246" s="15" t="s">
        <v>76</v>
      </c>
      <c r="W1246" s="16">
        <v>1</v>
      </c>
      <c r="X1246" s="16">
        <v>1</v>
      </c>
      <c r="Y1246" s="15">
        <v>75110</v>
      </c>
      <c r="Z1246" s="15">
        <v>1.724</v>
      </c>
      <c r="AA1246" s="15" t="s">
        <v>9756</v>
      </c>
      <c r="AB1246" s="15" t="s">
        <v>9757</v>
      </c>
      <c r="AC1246" s="15">
        <v>164400</v>
      </c>
      <c r="AD1246" s="26">
        <v>37526</v>
      </c>
      <c r="AE1246" s="15" t="s">
        <v>183</v>
      </c>
      <c r="AF1246" s="15" t="s">
        <v>9807</v>
      </c>
      <c r="AG1246" s="16">
        <v>1</v>
      </c>
      <c r="AH1246" s="15" t="s">
        <v>9808</v>
      </c>
      <c r="AI1246" s="15" t="s">
        <v>78</v>
      </c>
      <c r="AJ1246" s="15">
        <v>75110.421386700007</v>
      </c>
      <c r="AK1246" s="15">
        <v>1358.8144349700001</v>
      </c>
      <c r="AL1246" s="15">
        <v>3096420.9103100002</v>
      </c>
      <c r="AM1246" s="15">
        <v>1422449.3057299999</v>
      </c>
      <c r="AN1246" s="14"/>
      <c r="AO1246" s="14"/>
      <c r="AP1246" s="19">
        <v>0</v>
      </c>
      <c r="AQ1246" s="19">
        <v>0</v>
      </c>
      <c r="AR1246" s="19">
        <v>198000</v>
      </c>
      <c r="AS1246" s="19">
        <v>661700</v>
      </c>
      <c r="AT1246" s="19">
        <f t="shared" si="264"/>
        <v>859700</v>
      </c>
      <c r="AU1246" s="19">
        <v>0</v>
      </c>
      <c r="AV1246" s="19">
        <v>0</v>
      </c>
      <c r="AW1246" s="19">
        <v>0</v>
      </c>
      <c r="AX1246" s="19">
        <v>0</v>
      </c>
      <c r="AY1246" s="20">
        <f t="shared" si="261"/>
        <v>0</v>
      </c>
      <c r="AZ1246" s="19">
        <f t="shared" si="266"/>
        <v>859700</v>
      </c>
      <c r="BA1246" s="21">
        <v>1.4712000000000001</v>
      </c>
      <c r="BB1246" s="21">
        <v>2.0617000000000001</v>
      </c>
      <c r="BC1246" s="22"/>
      <c r="BD1246" s="19">
        <v>25791</v>
      </c>
      <c r="BE1246" s="19">
        <f t="shared" si="267"/>
        <v>12647.9064</v>
      </c>
      <c r="BF1246" s="19">
        <f t="shared" si="268"/>
        <v>17724.4349</v>
      </c>
      <c r="BG1246" s="23">
        <v>3.4819999999999997E-2</v>
      </c>
      <c r="BH1246" s="23">
        <f t="shared" si="269"/>
        <v>3.4819999999999997E-2</v>
      </c>
      <c r="BI1246" s="19">
        <v>0</v>
      </c>
      <c r="BJ1246" s="19">
        <v>0</v>
      </c>
      <c r="BK1246" s="19">
        <f t="shared" si="262"/>
        <v>12647.9064</v>
      </c>
      <c r="BL1246" s="19">
        <f t="shared" si="262"/>
        <v>17724.4349</v>
      </c>
      <c r="BM1246" s="19">
        <v>0</v>
      </c>
      <c r="BN1246" s="19">
        <v>0</v>
      </c>
      <c r="BO1246" s="19">
        <f t="shared" si="265"/>
        <v>0</v>
      </c>
      <c r="BP1246" s="24">
        <f t="shared" si="263"/>
        <v>12647.9064</v>
      </c>
      <c r="BQ1246" s="24">
        <f t="shared" si="263"/>
        <v>17724.4349</v>
      </c>
      <c r="BR1246" s="24">
        <f t="shared" si="270"/>
        <v>5076.5285000000003</v>
      </c>
    </row>
    <row r="1247" spans="1:71" s="25" customFormat="1" ht="14.25" x14ac:dyDescent="0.2">
      <c r="A1247" s="14">
        <v>1615</v>
      </c>
      <c r="B1247" s="14"/>
      <c r="C1247" s="15" t="s">
        <v>2153</v>
      </c>
      <c r="D1247" s="16">
        <v>24807</v>
      </c>
      <c r="E1247" s="15" t="s">
        <v>9809</v>
      </c>
      <c r="F1247" s="15" t="s">
        <v>9810</v>
      </c>
      <c r="G1247" s="17" t="s">
        <v>9811</v>
      </c>
      <c r="H1247" s="17" t="s">
        <v>9812</v>
      </c>
      <c r="I1247" s="17" t="s">
        <v>86</v>
      </c>
      <c r="J1247" s="15" t="s">
        <v>9813</v>
      </c>
      <c r="K1247" s="15" t="s">
        <v>6875</v>
      </c>
      <c r="L1247" s="18" t="s">
        <v>9814</v>
      </c>
      <c r="M1247" s="15" t="s">
        <v>9678</v>
      </c>
      <c r="N1247" s="15" t="s">
        <v>9679</v>
      </c>
      <c r="O1247" s="16">
        <v>340</v>
      </c>
      <c r="P1247" s="15" t="s">
        <v>739</v>
      </c>
      <c r="Q1247" s="15">
        <v>156000</v>
      </c>
      <c r="R1247" s="15">
        <v>822400</v>
      </c>
      <c r="S1247" s="15">
        <v>978400</v>
      </c>
      <c r="T1247" s="15">
        <v>1.04</v>
      </c>
      <c r="U1247" s="15" t="s">
        <v>3335</v>
      </c>
      <c r="V1247" s="15" t="s">
        <v>76</v>
      </c>
      <c r="W1247" s="16">
        <v>1</v>
      </c>
      <c r="X1247" s="16">
        <v>1</v>
      </c>
      <c r="Y1247" s="15">
        <v>55107</v>
      </c>
      <c r="Z1247" s="15">
        <v>1.2649999999999999</v>
      </c>
      <c r="AA1247" s="15" t="s">
        <v>9756</v>
      </c>
      <c r="AB1247" s="15" t="s">
        <v>9757</v>
      </c>
      <c r="AC1247" s="15">
        <v>175000</v>
      </c>
      <c r="AD1247" s="26">
        <v>38057</v>
      </c>
      <c r="AE1247" s="15" t="s">
        <v>468</v>
      </c>
      <c r="AF1247" s="15" t="s">
        <v>9815</v>
      </c>
      <c r="AG1247" s="16">
        <v>1</v>
      </c>
      <c r="AH1247" s="15" t="s">
        <v>9816</v>
      </c>
      <c r="AI1247" s="15" t="s">
        <v>78</v>
      </c>
      <c r="AJ1247" s="15">
        <v>55106.6821289</v>
      </c>
      <c r="AK1247" s="15">
        <v>1122.58492789</v>
      </c>
      <c r="AL1247" s="15">
        <v>3096110.9483500002</v>
      </c>
      <c r="AM1247" s="15">
        <v>1422303.2406299999</v>
      </c>
      <c r="AN1247" s="14"/>
      <c r="AO1247" s="14"/>
      <c r="AP1247" s="19">
        <v>0</v>
      </c>
      <c r="AQ1247" s="19">
        <v>0</v>
      </c>
      <c r="AR1247" s="19">
        <v>156000</v>
      </c>
      <c r="AS1247" s="19">
        <v>818900</v>
      </c>
      <c r="AT1247" s="19">
        <f t="shared" si="264"/>
        <v>974900</v>
      </c>
      <c r="AU1247" s="19">
        <v>0</v>
      </c>
      <c r="AV1247" s="19">
        <v>0</v>
      </c>
      <c r="AW1247" s="19">
        <v>0</v>
      </c>
      <c r="AX1247" s="19">
        <v>0</v>
      </c>
      <c r="AY1247" s="20">
        <f t="shared" si="261"/>
        <v>0</v>
      </c>
      <c r="AZ1247" s="19">
        <f t="shared" si="266"/>
        <v>974900</v>
      </c>
      <c r="BA1247" s="21">
        <v>1.4712000000000001</v>
      </c>
      <c r="BB1247" s="21">
        <v>2.0617000000000001</v>
      </c>
      <c r="BC1247" s="22"/>
      <c r="BD1247" s="19">
        <v>29247</v>
      </c>
      <c r="BE1247" s="19">
        <f t="shared" si="267"/>
        <v>14342.728800000001</v>
      </c>
      <c r="BF1247" s="19">
        <f t="shared" si="268"/>
        <v>20099.513300000002</v>
      </c>
      <c r="BG1247" s="23">
        <v>3.4819999999999997E-2</v>
      </c>
      <c r="BH1247" s="23">
        <f t="shared" si="269"/>
        <v>3.4819999999999997E-2</v>
      </c>
      <c r="BI1247" s="19">
        <v>0</v>
      </c>
      <c r="BJ1247" s="19">
        <v>0</v>
      </c>
      <c r="BK1247" s="19">
        <f t="shared" si="262"/>
        <v>14342.728800000001</v>
      </c>
      <c r="BL1247" s="19">
        <f t="shared" si="262"/>
        <v>20099.513300000002</v>
      </c>
      <c r="BM1247" s="19">
        <v>0</v>
      </c>
      <c r="BN1247" s="19">
        <v>0</v>
      </c>
      <c r="BO1247" s="19">
        <f t="shared" si="265"/>
        <v>0</v>
      </c>
      <c r="BP1247" s="24">
        <f t="shared" si="263"/>
        <v>14342.728800000001</v>
      </c>
      <c r="BQ1247" s="24">
        <f t="shared" si="263"/>
        <v>20099.513300000002</v>
      </c>
      <c r="BR1247" s="24">
        <f t="shared" si="270"/>
        <v>5756.7845000000016</v>
      </c>
    </row>
    <row r="1248" spans="1:71" s="25" customFormat="1" ht="14.25" x14ac:dyDescent="0.2">
      <c r="A1248" s="14">
        <v>1616</v>
      </c>
      <c r="B1248" s="14"/>
      <c r="C1248" s="15" t="s">
        <v>376</v>
      </c>
      <c r="D1248" s="16">
        <v>28680</v>
      </c>
      <c r="E1248" s="15" t="s">
        <v>9817</v>
      </c>
      <c r="F1248" s="15" t="s">
        <v>9818</v>
      </c>
      <c r="G1248" s="17" t="s">
        <v>9819</v>
      </c>
      <c r="H1248" s="17" t="s">
        <v>9820</v>
      </c>
      <c r="I1248" s="17" t="s">
        <v>205</v>
      </c>
      <c r="J1248" s="15" t="s">
        <v>9821</v>
      </c>
      <c r="K1248" s="15" t="s">
        <v>1843</v>
      </c>
      <c r="L1248" s="18" t="s">
        <v>9822</v>
      </c>
      <c r="M1248" s="15" t="s">
        <v>9678</v>
      </c>
      <c r="N1248" s="15" t="s">
        <v>9679</v>
      </c>
      <c r="O1248" s="16">
        <v>447</v>
      </c>
      <c r="P1248" s="15" t="s">
        <v>533</v>
      </c>
      <c r="Q1248" s="15">
        <v>183200</v>
      </c>
      <c r="R1248" s="15">
        <v>490900</v>
      </c>
      <c r="S1248" s="15">
        <v>674100</v>
      </c>
      <c r="T1248" s="15">
        <v>2.21</v>
      </c>
      <c r="U1248" s="15" t="s">
        <v>3335</v>
      </c>
      <c r="V1248" s="15" t="s">
        <v>76</v>
      </c>
      <c r="W1248" s="16">
        <v>1</v>
      </c>
      <c r="X1248" s="16">
        <v>1</v>
      </c>
      <c r="Y1248" s="15">
        <v>95251</v>
      </c>
      <c r="Z1248" s="15">
        <v>2.1869999999999998</v>
      </c>
      <c r="AA1248" s="15" t="s">
        <v>9756</v>
      </c>
      <c r="AB1248" s="15" t="s">
        <v>9757</v>
      </c>
      <c r="AC1248" s="15">
        <v>175000</v>
      </c>
      <c r="AD1248" s="26">
        <v>38085</v>
      </c>
      <c r="AE1248" s="15" t="s">
        <v>298</v>
      </c>
      <c r="AF1248" s="15" t="s">
        <v>9823</v>
      </c>
      <c r="AG1248" s="16">
        <v>1</v>
      </c>
      <c r="AH1248" s="15" t="s">
        <v>9824</v>
      </c>
      <c r="AI1248" s="15" t="s">
        <v>78</v>
      </c>
      <c r="AJ1248" s="15">
        <v>95251.0019531</v>
      </c>
      <c r="AK1248" s="15">
        <v>1354.4284270400001</v>
      </c>
      <c r="AL1248" s="15">
        <v>3096217.6084799999</v>
      </c>
      <c r="AM1248" s="15">
        <v>1422105.4469000001</v>
      </c>
      <c r="AN1248" s="14"/>
      <c r="AO1248" s="14"/>
      <c r="AP1248" s="19">
        <v>0</v>
      </c>
      <c r="AQ1248" s="19">
        <v>0</v>
      </c>
      <c r="AR1248" s="19">
        <v>183200</v>
      </c>
      <c r="AS1248" s="19">
        <v>485600</v>
      </c>
      <c r="AT1248" s="19">
        <f t="shared" si="264"/>
        <v>668800</v>
      </c>
      <c r="AU1248" s="19">
        <v>0</v>
      </c>
      <c r="AV1248" s="19">
        <v>0</v>
      </c>
      <c r="AW1248" s="19">
        <v>0</v>
      </c>
      <c r="AX1248" s="19">
        <v>575300</v>
      </c>
      <c r="AY1248" s="20">
        <f t="shared" si="261"/>
        <v>575300</v>
      </c>
      <c r="AZ1248" s="19">
        <f t="shared" si="266"/>
        <v>93500</v>
      </c>
      <c r="BA1248" s="21">
        <v>1.4712000000000001</v>
      </c>
      <c r="BB1248" s="21">
        <v>2.0617000000000001</v>
      </c>
      <c r="BC1248" s="22"/>
      <c r="BD1248" s="19">
        <v>20064</v>
      </c>
      <c r="BE1248" s="19">
        <f t="shared" si="267"/>
        <v>1375.5720000000001</v>
      </c>
      <c r="BF1248" s="19">
        <f t="shared" si="268"/>
        <v>1927.6895000000002</v>
      </c>
      <c r="BG1248" s="23">
        <v>3.4819999999999997E-2</v>
      </c>
      <c r="BH1248" s="23">
        <f t="shared" si="269"/>
        <v>3.4819999999999997E-2</v>
      </c>
      <c r="BI1248" s="19">
        <v>0</v>
      </c>
      <c r="BJ1248" s="19">
        <v>0</v>
      </c>
      <c r="BK1248" s="19">
        <f t="shared" si="262"/>
        <v>1375.5720000000001</v>
      </c>
      <c r="BL1248" s="19">
        <f t="shared" si="262"/>
        <v>1927.6895000000002</v>
      </c>
      <c r="BM1248" s="19">
        <v>0</v>
      </c>
      <c r="BN1248" s="19">
        <v>0</v>
      </c>
      <c r="BO1248" s="19">
        <f t="shared" si="265"/>
        <v>0</v>
      </c>
      <c r="BP1248" s="24">
        <f t="shared" si="263"/>
        <v>1375.5720000000001</v>
      </c>
      <c r="BQ1248" s="24">
        <f t="shared" si="263"/>
        <v>1927.6895000000002</v>
      </c>
      <c r="BR1248" s="24">
        <f t="shared" si="270"/>
        <v>552.11750000000006</v>
      </c>
    </row>
    <row r="1249" spans="1:70" s="25" customFormat="1" ht="14.25" x14ac:dyDescent="0.2">
      <c r="A1249" s="14">
        <v>1617</v>
      </c>
      <c r="B1249" s="14"/>
      <c r="C1249" s="15"/>
      <c r="D1249" s="16">
        <v>22118</v>
      </c>
      <c r="E1249" s="15" t="s">
        <v>9825</v>
      </c>
      <c r="F1249" s="15" t="s">
        <v>9826</v>
      </c>
      <c r="G1249" s="17" t="s">
        <v>9827</v>
      </c>
      <c r="H1249" s="17" t="s">
        <v>9828</v>
      </c>
      <c r="I1249" s="17" t="s">
        <v>86</v>
      </c>
      <c r="J1249" s="15" t="s">
        <v>9829</v>
      </c>
      <c r="K1249" s="15" t="s">
        <v>893</v>
      </c>
      <c r="L1249" s="18" t="s">
        <v>9830</v>
      </c>
      <c r="M1249" s="15" t="s">
        <v>9678</v>
      </c>
      <c r="N1249" s="15" t="s">
        <v>9679</v>
      </c>
      <c r="O1249" s="16">
        <v>447</v>
      </c>
      <c r="P1249" s="15" t="s">
        <v>533</v>
      </c>
      <c r="Q1249" s="15">
        <v>936000</v>
      </c>
      <c r="R1249" s="15">
        <v>4006300</v>
      </c>
      <c r="S1249" s="15">
        <v>4942300</v>
      </c>
      <c r="T1249" s="15">
        <v>6.24</v>
      </c>
      <c r="U1249" s="15" t="s">
        <v>3335</v>
      </c>
      <c r="V1249" s="15" t="s">
        <v>76</v>
      </c>
      <c r="W1249" s="16">
        <v>1</v>
      </c>
      <c r="X1249" s="16">
        <v>1</v>
      </c>
      <c r="Y1249" s="15">
        <v>278138</v>
      </c>
      <c r="Z1249" s="15">
        <v>6.3849999999999998</v>
      </c>
      <c r="AA1249" s="15" t="s">
        <v>9756</v>
      </c>
      <c r="AB1249" s="15" t="s">
        <v>9757</v>
      </c>
      <c r="AC1249" s="15">
        <v>4800000</v>
      </c>
      <c r="AD1249" s="26">
        <v>41054</v>
      </c>
      <c r="AE1249" s="15" t="s">
        <v>183</v>
      </c>
      <c r="AF1249" s="15" t="s">
        <v>9831</v>
      </c>
      <c r="AG1249" s="16">
        <v>1</v>
      </c>
      <c r="AH1249" s="15" t="s">
        <v>9832</v>
      </c>
      <c r="AI1249" s="15" t="s">
        <v>78</v>
      </c>
      <c r="AJ1249" s="15">
        <v>278137.69824200001</v>
      </c>
      <c r="AK1249" s="15">
        <v>2515.3801770800001</v>
      </c>
      <c r="AL1249" s="15">
        <v>3096757.90527</v>
      </c>
      <c r="AM1249" s="15">
        <v>1422196.85023</v>
      </c>
      <c r="AN1249" s="14"/>
      <c r="AO1249" s="14"/>
      <c r="AP1249" s="19">
        <v>0</v>
      </c>
      <c r="AQ1249" s="19">
        <v>0</v>
      </c>
      <c r="AR1249" s="19">
        <v>936000</v>
      </c>
      <c r="AS1249" s="19">
        <v>3745700</v>
      </c>
      <c r="AT1249" s="19">
        <f t="shared" si="264"/>
        <v>4681700</v>
      </c>
      <c r="AU1249" s="19">
        <v>0</v>
      </c>
      <c r="AV1249" s="19">
        <v>0</v>
      </c>
      <c r="AW1249" s="19">
        <v>0</v>
      </c>
      <c r="AX1249" s="19">
        <v>0</v>
      </c>
      <c r="AY1249" s="20">
        <f t="shared" si="261"/>
        <v>0</v>
      </c>
      <c r="AZ1249" s="19">
        <f t="shared" si="266"/>
        <v>4681700</v>
      </c>
      <c r="BA1249" s="21">
        <v>1.4712000000000001</v>
      </c>
      <c r="BB1249" s="21">
        <v>2.0617000000000001</v>
      </c>
      <c r="BC1249" s="22"/>
      <c r="BD1249" s="19">
        <v>140451</v>
      </c>
      <c r="BE1249" s="19">
        <f t="shared" si="267"/>
        <v>68877.170400000003</v>
      </c>
      <c r="BF1249" s="19">
        <f t="shared" si="268"/>
        <v>96522.608900000007</v>
      </c>
      <c r="BG1249" s="23">
        <v>3.4819999999999997E-2</v>
      </c>
      <c r="BH1249" s="23">
        <f t="shared" si="269"/>
        <v>3.4819999999999997E-2</v>
      </c>
      <c r="BI1249" s="19">
        <v>0</v>
      </c>
      <c r="BJ1249" s="19">
        <v>0</v>
      </c>
      <c r="BK1249" s="19">
        <f t="shared" si="262"/>
        <v>68877.170400000003</v>
      </c>
      <c r="BL1249" s="19">
        <f t="shared" si="262"/>
        <v>96522.608900000007</v>
      </c>
      <c r="BM1249" s="19">
        <v>0</v>
      </c>
      <c r="BN1249" s="19">
        <v>0</v>
      </c>
      <c r="BO1249" s="19">
        <f t="shared" si="265"/>
        <v>0</v>
      </c>
      <c r="BP1249" s="24">
        <f t="shared" si="263"/>
        <v>68877.170400000003</v>
      </c>
      <c r="BQ1249" s="24">
        <f t="shared" si="263"/>
        <v>96522.608900000007</v>
      </c>
      <c r="BR1249" s="24">
        <f t="shared" si="270"/>
        <v>27645.438500000004</v>
      </c>
    </row>
    <row r="1250" spans="1:70" s="25" customFormat="1" ht="14.25" x14ac:dyDescent="0.2">
      <c r="A1250" s="14">
        <v>1618</v>
      </c>
      <c r="B1250" s="14"/>
      <c r="C1250" s="15" t="s">
        <v>150</v>
      </c>
      <c r="D1250" s="16">
        <v>21038</v>
      </c>
      <c r="E1250" s="15" t="s">
        <v>9833</v>
      </c>
      <c r="F1250" s="15" t="s">
        <v>9834</v>
      </c>
      <c r="G1250" s="17" t="s">
        <v>9835</v>
      </c>
      <c r="H1250" s="17" t="s">
        <v>9836</v>
      </c>
      <c r="I1250" s="17" t="s">
        <v>86</v>
      </c>
      <c r="J1250" s="15" t="s">
        <v>9837</v>
      </c>
      <c r="K1250" s="15" t="s">
        <v>86</v>
      </c>
      <c r="L1250" s="18" t="s">
        <v>9838</v>
      </c>
      <c r="M1250" s="15" t="s">
        <v>9678</v>
      </c>
      <c r="N1250" s="15" t="s">
        <v>9679</v>
      </c>
      <c r="O1250" s="16">
        <v>447</v>
      </c>
      <c r="P1250" s="15" t="s">
        <v>533</v>
      </c>
      <c r="Q1250" s="15">
        <v>954000</v>
      </c>
      <c r="R1250" s="15">
        <v>1642000</v>
      </c>
      <c r="S1250" s="15">
        <v>2596000</v>
      </c>
      <c r="T1250" s="15">
        <v>6.36</v>
      </c>
      <c r="U1250" s="15" t="s">
        <v>3335</v>
      </c>
      <c r="V1250" s="15" t="s">
        <v>76</v>
      </c>
      <c r="W1250" s="16">
        <v>1</v>
      </c>
      <c r="X1250" s="16">
        <v>1</v>
      </c>
      <c r="Y1250" s="15">
        <v>288032</v>
      </c>
      <c r="Z1250" s="15">
        <v>6.6120000000000001</v>
      </c>
      <c r="AA1250" s="15" t="s">
        <v>9756</v>
      </c>
      <c r="AB1250" s="15" t="s">
        <v>9757</v>
      </c>
      <c r="AC1250" s="15">
        <v>5073943</v>
      </c>
      <c r="AD1250" s="26">
        <v>41817</v>
      </c>
      <c r="AE1250" s="15" t="s">
        <v>119</v>
      </c>
      <c r="AF1250" s="15" t="s">
        <v>119</v>
      </c>
      <c r="AG1250" s="16">
        <v>1</v>
      </c>
      <c r="AH1250" s="15" t="s">
        <v>9839</v>
      </c>
      <c r="AI1250" s="15" t="s">
        <v>78</v>
      </c>
      <c r="AJ1250" s="15">
        <v>288032.17382800003</v>
      </c>
      <c r="AK1250" s="15">
        <v>2324.9573649200001</v>
      </c>
      <c r="AL1250" s="15">
        <v>3097085.8542800001</v>
      </c>
      <c r="AM1250" s="15">
        <v>1422457.9445400001</v>
      </c>
      <c r="AN1250" s="14"/>
      <c r="AO1250" s="14"/>
      <c r="AP1250" s="19">
        <v>0</v>
      </c>
      <c r="AQ1250" s="19">
        <v>0</v>
      </c>
      <c r="AR1250" s="19">
        <v>954000</v>
      </c>
      <c r="AS1250" s="19">
        <v>1624500</v>
      </c>
      <c r="AT1250" s="19">
        <f t="shared" si="264"/>
        <v>2578500</v>
      </c>
      <c r="AU1250" s="19">
        <v>0</v>
      </c>
      <c r="AV1250" s="19">
        <v>0</v>
      </c>
      <c r="AW1250" s="19">
        <v>0</v>
      </c>
      <c r="AX1250" s="19">
        <v>0</v>
      </c>
      <c r="AY1250" s="20">
        <f t="shared" si="261"/>
        <v>0</v>
      </c>
      <c r="AZ1250" s="19">
        <f t="shared" si="266"/>
        <v>2578500</v>
      </c>
      <c r="BA1250" s="21">
        <v>1.4712000000000001</v>
      </c>
      <c r="BB1250" s="21">
        <v>2.0617000000000001</v>
      </c>
      <c r="BC1250" s="22"/>
      <c r="BD1250" s="19">
        <v>77355</v>
      </c>
      <c r="BE1250" s="19">
        <f t="shared" si="267"/>
        <v>37934.892</v>
      </c>
      <c r="BF1250" s="19">
        <f t="shared" si="268"/>
        <v>53160.934500000003</v>
      </c>
      <c r="BG1250" s="23">
        <v>3.4819999999999997E-2</v>
      </c>
      <c r="BH1250" s="23">
        <f t="shared" si="269"/>
        <v>3.4819999999999997E-2</v>
      </c>
      <c r="BI1250" s="19">
        <v>0</v>
      </c>
      <c r="BJ1250" s="19">
        <v>0</v>
      </c>
      <c r="BK1250" s="19">
        <f t="shared" si="262"/>
        <v>37934.892</v>
      </c>
      <c r="BL1250" s="19">
        <f t="shared" si="262"/>
        <v>53160.934500000003</v>
      </c>
      <c r="BM1250" s="19">
        <v>0</v>
      </c>
      <c r="BN1250" s="19">
        <v>0</v>
      </c>
      <c r="BO1250" s="19">
        <f t="shared" si="265"/>
        <v>0</v>
      </c>
      <c r="BP1250" s="24">
        <f t="shared" si="263"/>
        <v>37934.892</v>
      </c>
      <c r="BQ1250" s="24">
        <f t="shared" si="263"/>
        <v>53160.934500000003</v>
      </c>
      <c r="BR1250" s="24">
        <f t="shared" si="270"/>
        <v>15226.042500000003</v>
      </c>
    </row>
    <row r="1251" spans="1:70" s="25" customFormat="1" ht="14.25" x14ac:dyDescent="0.2">
      <c r="A1251" s="14">
        <v>1619</v>
      </c>
      <c r="B1251" s="14"/>
      <c r="C1251" s="15"/>
      <c r="D1251" s="16">
        <v>12041</v>
      </c>
      <c r="E1251" s="15" t="s">
        <v>9840</v>
      </c>
      <c r="F1251" s="15" t="s">
        <v>9841</v>
      </c>
      <c r="G1251" s="17" t="s">
        <v>9842</v>
      </c>
      <c r="H1251" s="17" t="s">
        <v>9843</v>
      </c>
      <c r="I1251" s="17" t="s">
        <v>86</v>
      </c>
      <c r="J1251" s="15" t="s">
        <v>9844</v>
      </c>
      <c r="K1251" s="15" t="s">
        <v>86</v>
      </c>
      <c r="L1251" s="18" t="s">
        <v>9845</v>
      </c>
      <c r="M1251" s="15" t="s">
        <v>9678</v>
      </c>
      <c r="N1251" s="15" t="s">
        <v>9679</v>
      </c>
      <c r="O1251" s="16">
        <v>454</v>
      </c>
      <c r="P1251" s="15" t="s">
        <v>9846</v>
      </c>
      <c r="Q1251" s="15">
        <v>479300</v>
      </c>
      <c r="R1251" s="15">
        <v>1204700</v>
      </c>
      <c r="S1251" s="15">
        <v>1684000</v>
      </c>
      <c r="T1251" s="15">
        <v>2.13</v>
      </c>
      <c r="U1251" s="15" t="s">
        <v>3335</v>
      </c>
      <c r="V1251" s="15" t="s">
        <v>76</v>
      </c>
      <c r="W1251" s="16">
        <v>1</v>
      </c>
      <c r="X1251" s="16">
        <v>1</v>
      </c>
      <c r="Y1251" s="15">
        <v>91986</v>
      </c>
      <c r="Z1251" s="15">
        <v>2.1120000000000001</v>
      </c>
      <c r="AA1251" s="15" t="s">
        <v>9756</v>
      </c>
      <c r="AB1251" s="15" t="s">
        <v>9757</v>
      </c>
      <c r="AC1251" s="15">
        <v>6350000</v>
      </c>
      <c r="AD1251" s="26">
        <v>42430</v>
      </c>
      <c r="AE1251" s="15" t="s">
        <v>147</v>
      </c>
      <c r="AF1251" s="15" t="s">
        <v>9847</v>
      </c>
      <c r="AG1251" s="16">
        <v>1</v>
      </c>
      <c r="AH1251" s="15" t="s">
        <v>9848</v>
      </c>
      <c r="AI1251" s="15" t="s">
        <v>78</v>
      </c>
      <c r="AJ1251" s="15">
        <v>91985.703125</v>
      </c>
      <c r="AK1251" s="15">
        <v>1307.4460658999999</v>
      </c>
      <c r="AL1251" s="15">
        <v>3097067.0667400002</v>
      </c>
      <c r="AM1251" s="15">
        <v>1422888.13066</v>
      </c>
      <c r="AN1251" s="14"/>
      <c r="AO1251" s="14"/>
      <c r="AP1251" s="19">
        <v>0</v>
      </c>
      <c r="AQ1251" s="19">
        <v>0</v>
      </c>
      <c r="AR1251" s="19">
        <v>479300</v>
      </c>
      <c r="AS1251" s="19">
        <v>1191900</v>
      </c>
      <c r="AT1251" s="19">
        <f t="shared" si="264"/>
        <v>1671200</v>
      </c>
      <c r="AU1251" s="19">
        <v>0</v>
      </c>
      <c r="AV1251" s="19">
        <v>0</v>
      </c>
      <c r="AW1251" s="19">
        <v>0</v>
      </c>
      <c r="AX1251" s="19">
        <v>0</v>
      </c>
      <c r="AY1251" s="20">
        <f t="shared" si="261"/>
        <v>0</v>
      </c>
      <c r="AZ1251" s="19">
        <f t="shared" si="266"/>
        <v>1671200</v>
      </c>
      <c r="BA1251" s="21">
        <v>1.4712000000000001</v>
      </c>
      <c r="BB1251" s="21">
        <v>2.0617000000000001</v>
      </c>
      <c r="BC1251" s="22"/>
      <c r="BD1251" s="19">
        <v>50136</v>
      </c>
      <c r="BE1251" s="19">
        <f t="shared" si="267"/>
        <v>24586.6944</v>
      </c>
      <c r="BF1251" s="19">
        <f t="shared" si="268"/>
        <v>34455.130400000002</v>
      </c>
      <c r="BG1251" s="23">
        <v>3.4819999999999997E-2</v>
      </c>
      <c r="BH1251" s="23">
        <f t="shared" si="269"/>
        <v>3.4819999999999997E-2</v>
      </c>
      <c r="BI1251" s="19">
        <v>0</v>
      </c>
      <c r="BJ1251" s="19">
        <v>0</v>
      </c>
      <c r="BK1251" s="19">
        <f t="shared" si="262"/>
        <v>24586.6944</v>
      </c>
      <c r="BL1251" s="19">
        <f t="shared" si="262"/>
        <v>34455.130400000002</v>
      </c>
      <c r="BM1251" s="19">
        <v>0</v>
      </c>
      <c r="BN1251" s="19">
        <v>0</v>
      </c>
      <c r="BO1251" s="19">
        <f t="shared" si="265"/>
        <v>0</v>
      </c>
      <c r="BP1251" s="24">
        <f t="shared" si="263"/>
        <v>24586.6944</v>
      </c>
      <c r="BQ1251" s="24">
        <f t="shared" si="263"/>
        <v>34455.130400000002</v>
      </c>
      <c r="BR1251" s="24">
        <f t="shared" si="270"/>
        <v>9868.4360000000015</v>
      </c>
    </row>
    <row r="1252" spans="1:70" s="25" customFormat="1" ht="14.25" x14ac:dyDescent="0.2">
      <c r="A1252" s="14">
        <v>1620</v>
      </c>
      <c r="B1252" s="14"/>
      <c r="C1252" s="15" t="s">
        <v>159</v>
      </c>
      <c r="D1252" s="16">
        <v>20808</v>
      </c>
      <c r="E1252" s="15" t="s">
        <v>9849</v>
      </c>
      <c r="F1252" s="15" t="s">
        <v>9850</v>
      </c>
      <c r="G1252" s="17" t="s">
        <v>9851</v>
      </c>
      <c r="H1252" s="17" t="s">
        <v>9852</v>
      </c>
      <c r="I1252" s="17" t="s">
        <v>86</v>
      </c>
      <c r="J1252" s="15" t="s">
        <v>9853</v>
      </c>
      <c r="K1252" s="15" t="s">
        <v>86</v>
      </c>
      <c r="L1252" s="18" t="s">
        <v>9854</v>
      </c>
      <c r="M1252" s="15" t="s">
        <v>9678</v>
      </c>
      <c r="N1252" s="15" t="s">
        <v>9679</v>
      </c>
      <c r="O1252" s="16">
        <v>454</v>
      </c>
      <c r="P1252" s="15" t="s">
        <v>9846</v>
      </c>
      <c r="Q1252" s="15">
        <v>969800</v>
      </c>
      <c r="R1252" s="15">
        <v>1297200</v>
      </c>
      <c r="S1252" s="15">
        <v>2267000</v>
      </c>
      <c r="T1252" s="15">
        <v>4.3099999999999996</v>
      </c>
      <c r="U1252" s="15" t="s">
        <v>3335</v>
      </c>
      <c r="V1252" s="15" t="s">
        <v>76</v>
      </c>
      <c r="W1252" s="16">
        <v>1</v>
      </c>
      <c r="X1252" s="16">
        <v>1</v>
      </c>
      <c r="Y1252" s="15">
        <v>190212</v>
      </c>
      <c r="Z1252" s="15">
        <v>4.367</v>
      </c>
      <c r="AA1252" s="15" t="s">
        <v>78</v>
      </c>
      <c r="AB1252" s="15" t="s">
        <v>78</v>
      </c>
      <c r="AC1252" s="15">
        <v>6350000</v>
      </c>
      <c r="AD1252" s="26">
        <v>42430</v>
      </c>
      <c r="AE1252" s="15" t="s">
        <v>147</v>
      </c>
      <c r="AF1252" s="15" t="s">
        <v>9855</v>
      </c>
      <c r="AG1252" s="16">
        <v>1</v>
      </c>
      <c r="AH1252" s="15" t="s">
        <v>9856</v>
      </c>
      <c r="AI1252" s="15" t="s">
        <v>78</v>
      </c>
      <c r="AJ1252" s="15">
        <v>190212.18798799999</v>
      </c>
      <c r="AK1252" s="15">
        <v>1744.4849078100001</v>
      </c>
      <c r="AL1252" s="15">
        <v>3097061.8352600001</v>
      </c>
      <c r="AM1252" s="15">
        <v>1423215.84515</v>
      </c>
      <c r="AN1252" s="14"/>
      <c r="AO1252" s="14"/>
      <c r="AP1252" s="19">
        <v>0</v>
      </c>
      <c r="AQ1252" s="19">
        <v>0</v>
      </c>
      <c r="AR1252" s="19">
        <v>969800</v>
      </c>
      <c r="AS1252" s="19">
        <v>1228600</v>
      </c>
      <c r="AT1252" s="19">
        <f t="shared" si="264"/>
        <v>2198400</v>
      </c>
      <c r="AU1252" s="19">
        <v>0</v>
      </c>
      <c r="AV1252" s="19">
        <v>0</v>
      </c>
      <c r="AW1252" s="19">
        <v>0</v>
      </c>
      <c r="AX1252" s="19">
        <v>0</v>
      </c>
      <c r="AY1252" s="20">
        <f t="shared" si="261"/>
        <v>0</v>
      </c>
      <c r="AZ1252" s="19">
        <f t="shared" si="266"/>
        <v>2198400</v>
      </c>
      <c r="BA1252" s="21">
        <v>1.4712000000000001</v>
      </c>
      <c r="BB1252" s="21">
        <v>2.0617000000000001</v>
      </c>
      <c r="BC1252" s="22"/>
      <c r="BD1252" s="19">
        <v>65952</v>
      </c>
      <c r="BE1252" s="19">
        <f t="shared" si="267"/>
        <v>32342.860800000002</v>
      </c>
      <c r="BF1252" s="19">
        <f t="shared" si="268"/>
        <v>45324.412800000006</v>
      </c>
      <c r="BG1252" s="23">
        <v>3.4819999999999997E-2</v>
      </c>
      <c r="BH1252" s="23">
        <f t="shared" si="269"/>
        <v>3.4819999999999997E-2</v>
      </c>
      <c r="BI1252" s="19">
        <v>0</v>
      </c>
      <c r="BJ1252" s="19">
        <v>0</v>
      </c>
      <c r="BK1252" s="19">
        <f t="shared" si="262"/>
        <v>32342.860800000002</v>
      </c>
      <c r="BL1252" s="19">
        <f t="shared" si="262"/>
        <v>45324.412800000006</v>
      </c>
      <c r="BM1252" s="19">
        <v>0</v>
      </c>
      <c r="BN1252" s="19">
        <v>0</v>
      </c>
      <c r="BO1252" s="19">
        <f t="shared" si="265"/>
        <v>0</v>
      </c>
      <c r="BP1252" s="24">
        <f t="shared" si="263"/>
        <v>32342.860800000002</v>
      </c>
      <c r="BQ1252" s="24">
        <f t="shared" si="263"/>
        <v>45324.412800000006</v>
      </c>
      <c r="BR1252" s="24">
        <f t="shared" si="270"/>
        <v>12981.552000000003</v>
      </c>
    </row>
    <row r="1253" spans="1:70" s="25" customFormat="1" ht="14.25" x14ac:dyDescent="0.2">
      <c r="A1253" s="14">
        <v>1621</v>
      </c>
      <c r="B1253" s="14"/>
      <c r="C1253" s="15"/>
      <c r="D1253" s="16">
        <v>3573</v>
      </c>
      <c r="E1253" s="15" t="s">
        <v>9857</v>
      </c>
      <c r="F1253" s="15" t="s">
        <v>9858</v>
      </c>
      <c r="G1253" s="17" t="s">
        <v>9859</v>
      </c>
      <c r="H1253" s="17" t="s">
        <v>9860</v>
      </c>
      <c r="I1253" s="17" t="s">
        <v>88</v>
      </c>
      <c r="J1253" s="15" t="s">
        <v>9861</v>
      </c>
      <c r="K1253" s="15" t="s">
        <v>9862</v>
      </c>
      <c r="L1253" s="18" t="s">
        <v>9863</v>
      </c>
      <c r="M1253" s="15" t="s">
        <v>9678</v>
      </c>
      <c r="N1253" s="15" t="s">
        <v>9679</v>
      </c>
      <c r="O1253" s="16">
        <v>411</v>
      </c>
      <c r="P1253" s="15" t="s">
        <v>9864</v>
      </c>
      <c r="Q1253" s="15">
        <v>546100</v>
      </c>
      <c r="R1253" s="15">
        <v>3933200</v>
      </c>
      <c r="S1253" s="15">
        <v>4479300</v>
      </c>
      <c r="T1253" s="15">
        <v>2.2200000000000002</v>
      </c>
      <c r="U1253" s="15" t="s">
        <v>3335</v>
      </c>
      <c r="V1253" s="15" t="s">
        <v>76</v>
      </c>
      <c r="W1253" s="16">
        <v>1</v>
      </c>
      <c r="X1253" s="16">
        <v>1</v>
      </c>
      <c r="Y1253" s="15">
        <v>98883</v>
      </c>
      <c r="Z1253" s="15">
        <v>2.27</v>
      </c>
      <c r="AA1253" s="15" t="s">
        <v>9865</v>
      </c>
      <c r="AB1253" s="15" t="s">
        <v>9757</v>
      </c>
      <c r="AC1253" s="15">
        <v>1</v>
      </c>
      <c r="AD1253" s="26">
        <v>38506</v>
      </c>
      <c r="AE1253" s="15" t="s">
        <v>119</v>
      </c>
      <c r="AF1253" s="15" t="s">
        <v>119</v>
      </c>
      <c r="AG1253" s="16">
        <v>1</v>
      </c>
      <c r="AH1253" s="15" t="s">
        <v>9866</v>
      </c>
      <c r="AI1253" s="15" t="s">
        <v>78</v>
      </c>
      <c r="AJ1253" s="15">
        <v>98882.920410199993</v>
      </c>
      <c r="AK1253" s="15">
        <v>1408.03672906</v>
      </c>
      <c r="AL1253" s="15">
        <v>3097072.62592</v>
      </c>
      <c r="AM1253" s="15">
        <v>1423551.6463899999</v>
      </c>
      <c r="AN1253" s="14"/>
      <c r="AO1253" s="14"/>
      <c r="AP1253" s="19">
        <v>0</v>
      </c>
      <c r="AQ1253" s="19">
        <v>0</v>
      </c>
      <c r="AR1253" s="19">
        <v>546100</v>
      </c>
      <c r="AS1253" s="19">
        <v>3895600</v>
      </c>
      <c r="AT1253" s="19">
        <f t="shared" si="264"/>
        <v>4441700</v>
      </c>
      <c r="AU1253" s="19">
        <v>0</v>
      </c>
      <c r="AV1253" s="19">
        <v>0</v>
      </c>
      <c r="AW1253" s="19">
        <v>0</v>
      </c>
      <c r="AX1253" s="19">
        <v>0</v>
      </c>
      <c r="AY1253" s="20">
        <f t="shared" si="261"/>
        <v>0</v>
      </c>
      <c r="AZ1253" s="19">
        <f t="shared" si="266"/>
        <v>4441700</v>
      </c>
      <c r="BA1253" s="21">
        <v>1.4712000000000001</v>
      </c>
      <c r="BB1253" s="21">
        <v>2.0617000000000001</v>
      </c>
      <c r="BC1253" s="22"/>
      <c r="BD1253" s="19">
        <v>133251</v>
      </c>
      <c r="BE1253" s="19">
        <f t="shared" si="267"/>
        <v>65346.290400000005</v>
      </c>
      <c r="BF1253" s="19">
        <f t="shared" si="268"/>
        <v>91574.528900000005</v>
      </c>
      <c r="BG1253" s="23">
        <v>3.4819999999999997E-2</v>
      </c>
      <c r="BH1253" s="23">
        <f t="shared" si="269"/>
        <v>3.4819999999999997E-2</v>
      </c>
      <c r="BI1253" s="19">
        <v>0</v>
      </c>
      <c r="BJ1253" s="19">
        <v>0</v>
      </c>
      <c r="BK1253" s="19">
        <f t="shared" si="262"/>
        <v>65346.290400000005</v>
      </c>
      <c r="BL1253" s="19">
        <f t="shared" si="262"/>
        <v>91574.528900000005</v>
      </c>
      <c r="BM1253" s="19">
        <v>0</v>
      </c>
      <c r="BN1253" s="19">
        <v>0</v>
      </c>
      <c r="BO1253" s="19">
        <f t="shared" si="265"/>
        <v>0</v>
      </c>
      <c r="BP1253" s="24">
        <f t="shared" si="263"/>
        <v>65346.290400000005</v>
      </c>
      <c r="BQ1253" s="24">
        <f t="shared" si="263"/>
        <v>91574.528900000005</v>
      </c>
      <c r="BR1253" s="24">
        <f t="shared" si="270"/>
        <v>26228.238499999999</v>
      </c>
    </row>
    <row r="1254" spans="1:70" s="25" customFormat="1" ht="14.25" x14ac:dyDescent="0.2">
      <c r="A1254" s="14">
        <v>1622</v>
      </c>
      <c r="B1254" s="14"/>
      <c r="C1254" s="15"/>
      <c r="D1254" s="16">
        <v>352</v>
      </c>
      <c r="E1254" s="15" t="s">
        <v>9867</v>
      </c>
      <c r="F1254" s="15" t="s">
        <v>9868</v>
      </c>
      <c r="G1254" s="17" t="s">
        <v>9869</v>
      </c>
      <c r="H1254" s="17" t="s">
        <v>9870</v>
      </c>
      <c r="I1254" s="17" t="s">
        <v>88</v>
      </c>
      <c r="J1254" s="15" t="s">
        <v>9871</v>
      </c>
      <c r="K1254" s="15" t="s">
        <v>7592</v>
      </c>
      <c r="L1254" s="18" t="s">
        <v>9872</v>
      </c>
      <c r="M1254" s="15" t="s">
        <v>9678</v>
      </c>
      <c r="N1254" s="15" t="s">
        <v>9679</v>
      </c>
      <c r="O1254" s="16">
        <v>455</v>
      </c>
      <c r="P1254" s="15" t="s">
        <v>3054</v>
      </c>
      <c r="Q1254" s="15">
        <v>240000</v>
      </c>
      <c r="R1254" s="15">
        <v>172400</v>
      </c>
      <c r="S1254" s="15">
        <v>412400</v>
      </c>
      <c r="T1254" s="15">
        <v>1.6</v>
      </c>
      <c r="U1254" s="15" t="s">
        <v>3335</v>
      </c>
      <c r="V1254" s="15" t="s">
        <v>76</v>
      </c>
      <c r="W1254" s="16">
        <v>1</v>
      </c>
      <c r="X1254" s="16">
        <v>1</v>
      </c>
      <c r="Y1254" s="15">
        <v>74587</v>
      </c>
      <c r="Z1254" s="15">
        <v>1.712</v>
      </c>
      <c r="AA1254" s="15" t="s">
        <v>9865</v>
      </c>
      <c r="AB1254" s="15" t="s">
        <v>9757</v>
      </c>
      <c r="AC1254" s="15">
        <v>433000</v>
      </c>
      <c r="AD1254" s="26">
        <v>41184</v>
      </c>
      <c r="AE1254" s="15" t="s">
        <v>298</v>
      </c>
      <c r="AF1254" s="15" t="s">
        <v>9873</v>
      </c>
      <c r="AG1254" s="16">
        <v>1</v>
      </c>
      <c r="AH1254" s="15" t="s">
        <v>9874</v>
      </c>
      <c r="AI1254" s="15" t="s">
        <v>78</v>
      </c>
      <c r="AJ1254" s="15">
        <v>74586.736816400007</v>
      </c>
      <c r="AK1254" s="15">
        <v>1312.71650866</v>
      </c>
      <c r="AL1254" s="15">
        <v>3097024.9742299998</v>
      </c>
      <c r="AM1254" s="15">
        <v>1423739.2976800001</v>
      </c>
      <c r="AN1254" s="14"/>
      <c r="AO1254" s="14"/>
      <c r="AP1254" s="19">
        <v>0</v>
      </c>
      <c r="AQ1254" s="19">
        <v>0</v>
      </c>
      <c r="AR1254" s="19">
        <v>240000</v>
      </c>
      <c r="AS1254" s="19">
        <v>190500</v>
      </c>
      <c r="AT1254" s="19">
        <f t="shared" si="264"/>
        <v>430500</v>
      </c>
      <c r="AU1254" s="19">
        <v>0</v>
      </c>
      <c r="AV1254" s="19">
        <v>0</v>
      </c>
      <c r="AW1254" s="19">
        <v>0</v>
      </c>
      <c r="AX1254" s="19">
        <v>0</v>
      </c>
      <c r="AY1254" s="20">
        <f t="shared" si="261"/>
        <v>0</v>
      </c>
      <c r="AZ1254" s="19">
        <f t="shared" si="266"/>
        <v>430500</v>
      </c>
      <c r="BA1254" s="21">
        <v>1.4712000000000001</v>
      </c>
      <c r="BB1254" s="21">
        <v>2.0617000000000001</v>
      </c>
      <c r="BC1254" s="22"/>
      <c r="BD1254" s="19">
        <v>12915</v>
      </c>
      <c r="BE1254" s="19">
        <f t="shared" si="267"/>
        <v>6333.5160000000005</v>
      </c>
      <c r="BF1254" s="19">
        <f t="shared" si="268"/>
        <v>8875.6185000000005</v>
      </c>
      <c r="BG1254" s="23">
        <v>3.4819999999999997E-2</v>
      </c>
      <c r="BH1254" s="23">
        <f t="shared" si="269"/>
        <v>3.4819999999999997E-2</v>
      </c>
      <c r="BI1254" s="19">
        <v>0</v>
      </c>
      <c r="BJ1254" s="19">
        <v>0</v>
      </c>
      <c r="BK1254" s="19">
        <f t="shared" si="262"/>
        <v>6333.5160000000005</v>
      </c>
      <c r="BL1254" s="19">
        <f t="shared" si="262"/>
        <v>8875.6185000000005</v>
      </c>
      <c r="BM1254" s="19">
        <v>0</v>
      </c>
      <c r="BN1254" s="19">
        <v>0</v>
      </c>
      <c r="BO1254" s="19">
        <f t="shared" si="265"/>
        <v>0</v>
      </c>
      <c r="BP1254" s="24">
        <f t="shared" si="263"/>
        <v>6333.5160000000005</v>
      </c>
      <c r="BQ1254" s="24">
        <f t="shared" si="263"/>
        <v>8875.6185000000005</v>
      </c>
      <c r="BR1254" s="24">
        <f t="shared" si="270"/>
        <v>2542.1025</v>
      </c>
    </row>
    <row r="1255" spans="1:70" s="25" customFormat="1" ht="14.25" x14ac:dyDescent="0.2">
      <c r="A1255" s="14">
        <v>1623</v>
      </c>
      <c r="B1255" s="14"/>
      <c r="C1255" s="15" t="s">
        <v>9875</v>
      </c>
      <c r="D1255" s="16">
        <v>32422</v>
      </c>
      <c r="E1255" s="15" t="s">
        <v>9876</v>
      </c>
      <c r="F1255" s="15" t="s">
        <v>9875</v>
      </c>
      <c r="G1255" s="17" t="s">
        <v>9877</v>
      </c>
      <c r="H1255" s="17" t="s">
        <v>9878</v>
      </c>
      <c r="I1255" s="17" t="s">
        <v>86</v>
      </c>
      <c r="J1255" s="15" t="s">
        <v>9879</v>
      </c>
      <c r="K1255" s="15" t="s">
        <v>361</v>
      </c>
      <c r="L1255" s="18" t="s">
        <v>9880</v>
      </c>
      <c r="M1255" s="15" t="s">
        <v>9678</v>
      </c>
      <c r="N1255" s="15" t="s">
        <v>9679</v>
      </c>
      <c r="O1255" s="16">
        <v>400</v>
      </c>
      <c r="P1255" s="15" t="s">
        <v>254</v>
      </c>
      <c r="Q1255" s="15">
        <v>10300</v>
      </c>
      <c r="R1255" s="15">
        <v>0</v>
      </c>
      <c r="S1255" s="15">
        <v>10300</v>
      </c>
      <c r="T1255" s="15">
        <v>2.75</v>
      </c>
      <c r="U1255" s="15" t="s">
        <v>3335</v>
      </c>
      <c r="V1255" s="15" t="s">
        <v>76</v>
      </c>
      <c r="W1255" s="16">
        <v>0</v>
      </c>
      <c r="X1255" s="16">
        <v>0</v>
      </c>
      <c r="Y1255" s="15">
        <v>127516</v>
      </c>
      <c r="Z1255" s="15">
        <v>2.927</v>
      </c>
      <c r="AA1255" s="15" t="s">
        <v>9756</v>
      </c>
      <c r="AB1255" s="15" t="s">
        <v>9757</v>
      </c>
      <c r="AC1255" s="15">
        <v>0</v>
      </c>
      <c r="AD1255" s="15"/>
      <c r="AE1255" s="15" t="s">
        <v>298</v>
      </c>
      <c r="AF1255" s="15" t="s">
        <v>9881</v>
      </c>
      <c r="AG1255" s="16">
        <v>1</v>
      </c>
      <c r="AH1255" s="15" t="s">
        <v>9882</v>
      </c>
      <c r="AI1255" s="15" t="s">
        <v>78</v>
      </c>
      <c r="AJ1255" s="15">
        <v>127515.924805</v>
      </c>
      <c r="AK1255" s="15">
        <v>1479.7467408099999</v>
      </c>
      <c r="AL1255" s="15">
        <v>3097045.9251799998</v>
      </c>
      <c r="AM1255" s="15">
        <v>1423966.8060900001</v>
      </c>
      <c r="AN1255" s="14"/>
      <c r="AO1255" s="14"/>
      <c r="AP1255" s="19">
        <v>0</v>
      </c>
      <c r="AQ1255" s="19">
        <v>0</v>
      </c>
      <c r="AR1255" s="19">
        <v>6200</v>
      </c>
      <c r="AS1255" s="19">
        <v>0</v>
      </c>
      <c r="AT1255" s="19">
        <f t="shared" si="264"/>
        <v>6200</v>
      </c>
      <c r="AU1255" s="19">
        <v>0</v>
      </c>
      <c r="AV1255" s="19">
        <v>0</v>
      </c>
      <c r="AW1255" s="19">
        <v>0</v>
      </c>
      <c r="AX1255" s="19">
        <v>0</v>
      </c>
      <c r="AY1255" s="20">
        <f t="shared" si="261"/>
        <v>0</v>
      </c>
      <c r="AZ1255" s="19">
        <f t="shared" si="266"/>
        <v>6200</v>
      </c>
      <c r="BA1255" s="21">
        <v>1.4712000000000001</v>
      </c>
      <c r="BB1255" s="21">
        <v>2.0617000000000001</v>
      </c>
      <c r="BC1255" s="22"/>
      <c r="BD1255" s="19">
        <v>186</v>
      </c>
      <c r="BE1255" s="19">
        <f t="shared" si="267"/>
        <v>91.214399999999998</v>
      </c>
      <c r="BF1255" s="19">
        <f t="shared" si="268"/>
        <v>127.8254</v>
      </c>
      <c r="BG1255" s="23">
        <v>3.4819999999999997E-2</v>
      </c>
      <c r="BH1255" s="23">
        <f t="shared" si="269"/>
        <v>3.4819999999999997E-2</v>
      </c>
      <c r="BI1255" s="19">
        <v>0</v>
      </c>
      <c r="BJ1255" s="19">
        <v>0</v>
      </c>
      <c r="BK1255" s="19">
        <f t="shared" si="262"/>
        <v>91.214399999999998</v>
      </c>
      <c r="BL1255" s="19">
        <f t="shared" si="262"/>
        <v>127.8254</v>
      </c>
      <c r="BM1255" s="19">
        <v>0</v>
      </c>
      <c r="BN1255" s="19">
        <v>0</v>
      </c>
      <c r="BO1255" s="19">
        <f t="shared" si="265"/>
        <v>0</v>
      </c>
      <c r="BP1255" s="24">
        <f t="shared" si="263"/>
        <v>91.214399999999998</v>
      </c>
      <c r="BQ1255" s="24">
        <f t="shared" si="263"/>
        <v>127.8254</v>
      </c>
      <c r="BR1255" s="24">
        <f t="shared" si="270"/>
        <v>36.611000000000004</v>
      </c>
    </row>
    <row r="1256" spans="1:70" s="25" customFormat="1" ht="14.25" x14ac:dyDescent="0.2">
      <c r="A1256" s="14">
        <v>1624</v>
      </c>
      <c r="B1256" s="14"/>
      <c r="C1256" s="15"/>
      <c r="D1256" s="16">
        <v>1903</v>
      </c>
      <c r="E1256" s="15" t="s">
        <v>9883</v>
      </c>
      <c r="F1256" s="15" t="s">
        <v>9884</v>
      </c>
      <c r="G1256" s="17" t="s">
        <v>9885</v>
      </c>
      <c r="H1256" s="17" t="s">
        <v>9886</v>
      </c>
      <c r="I1256" s="17" t="s">
        <v>86</v>
      </c>
      <c r="J1256" s="15" t="s">
        <v>9887</v>
      </c>
      <c r="K1256" s="15" t="s">
        <v>671</v>
      </c>
      <c r="L1256" s="18" t="s">
        <v>9888</v>
      </c>
      <c r="M1256" s="15" t="s">
        <v>9889</v>
      </c>
      <c r="N1256" s="15" t="s">
        <v>9890</v>
      </c>
      <c r="O1256" s="16">
        <v>500</v>
      </c>
      <c r="P1256" s="15" t="s">
        <v>1055</v>
      </c>
      <c r="Q1256" s="15">
        <v>20000</v>
      </c>
      <c r="R1256" s="15">
        <v>0</v>
      </c>
      <c r="S1256" s="15">
        <v>20000</v>
      </c>
      <c r="T1256" s="15">
        <v>0</v>
      </c>
      <c r="U1256" s="15" t="s">
        <v>3335</v>
      </c>
      <c r="V1256" s="15" t="s">
        <v>76</v>
      </c>
      <c r="W1256" s="16">
        <v>0</v>
      </c>
      <c r="X1256" s="16">
        <v>0</v>
      </c>
      <c r="Y1256" s="15">
        <v>34099</v>
      </c>
      <c r="Z1256" s="15">
        <v>0.78300000000000003</v>
      </c>
      <c r="AA1256" s="15" t="s">
        <v>9891</v>
      </c>
      <c r="AB1256" s="15" t="s">
        <v>9892</v>
      </c>
      <c r="AC1256" s="15">
        <v>0</v>
      </c>
      <c r="AD1256" s="15"/>
      <c r="AE1256" s="15" t="s">
        <v>353</v>
      </c>
      <c r="AF1256" s="15" t="s">
        <v>9893</v>
      </c>
      <c r="AG1256" s="16">
        <v>1</v>
      </c>
      <c r="AH1256" s="15" t="s">
        <v>9894</v>
      </c>
      <c r="AI1256" s="15" t="s">
        <v>78</v>
      </c>
      <c r="AJ1256" s="15">
        <v>34099.1157227</v>
      </c>
      <c r="AK1256" s="15">
        <v>806.78976836799995</v>
      </c>
      <c r="AL1256" s="15">
        <v>3093607.96025</v>
      </c>
      <c r="AM1256" s="15">
        <v>1422891.8239500001</v>
      </c>
      <c r="AN1256" s="14"/>
      <c r="AO1256" s="14"/>
      <c r="AP1256" s="19">
        <v>0</v>
      </c>
      <c r="AQ1256" s="19">
        <v>0</v>
      </c>
      <c r="AR1256" s="19">
        <v>20000</v>
      </c>
      <c r="AS1256" s="19">
        <v>0</v>
      </c>
      <c r="AT1256" s="19">
        <f t="shared" si="264"/>
        <v>20000</v>
      </c>
      <c r="AU1256" s="19">
        <v>0</v>
      </c>
      <c r="AV1256" s="19">
        <v>0</v>
      </c>
      <c r="AW1256" s="19">
        <v>0</v>
      </c>
      <c r="AX1256" s="19">
        <v>0</v>
      </c>
      <c r="AY1256" s="20">
        <f t="shared" si="261"/>
        <v>0</v>
      </c>
      <c r="AZ1256" s="19">
        <f t="shared" si="266"/>
        <v>20000</v>
      </c>
      <c r="BA1256" s="21">
        <v>1.4712000000000001</v>
      </c>
      <c r="BB1256" s="21">
        <v>2.0617000000000001</v>
      </c>
      <c r="BC1256" s="22"/>
      <c r="BD1256" s="19">
        <v>600</v>
      </c>
      <c r="BE1256" s="19">
        <f t="shared" si="267"/>
        <v>294.24</v>
      </c>
      <c r="BF1256" s="19">
        <f t="shared" si="268"/>
        <v>412.34000000000003</v>
      </c>
      <c r="BG1256" s="23">
        <v>3.4819999999999997E-2</v>
      </c>
      <c r="BH1256" s="23">
        <f t="shared" si="269"/>
        <v>3.4819999999999997E-2</v>
      </c>
      <c r="BI1256" s="19">
        <v>0</v>
      </c>
      <c r="BJ1256" s="19">
        <v>0</v>
      </c>
      <c r="BK1256" s="19">
        <f t="shared" si="262"/>
        <v>294.24</v>
      </c>
      <c r="BL1256" s="19">
        <f t="shared" si="262"/>
        <v>412.34000000000003</v>
      </c>
      <c r="BM1256" s="19">
        <v>0</v>
      </c>
      <c r="BN1256" s="19">
        <v>0</v>
      </c>
      <c r="BO1256" s="19">
        <f t="shared" si="265"/>
        <v>0</v>
      </c>
      <c r="BP1256" s="24">
        <f t="shared" si="263"/>
        <v>294.24</v>
      </c>
      <c r="BQ1256" s="24">
        <f t="shared" si="263"/>
        <v>412.34000000000003</v>
      </c>
      <c r="BR1256" s="24">
        <f t="shared" si="270"/>
        <v>118.10000000000002</v>
      </c>
    </row>
    <row r="1257" spans="1:70" s="25" customFormat="1" ht="14.25" x14ac:dyDescent="0.2">
      <c r="A1257" s="14">
        <v>1625</v>
      </c>
      <c r="B1257" s="14"/>
      <c r="C1257" s="15" t="s">
        <v>9895</v>
      </c>
      <c r="D1257" s="16">
        <v>11936</v>
      </c>
      <c r="E1257" s="15" t="s">
        <v>9896</v>
      </c>
      <c r="F1257" s="15" t="s">
        <v>9895</v>
      </c>
      <c r="G1257" s="17" t="s">
        <v>9897</v>
      </c>
      <c r="H1257" s="17" t="s">
        <v>9898</v>
      </c>
      <c r="I1257" s="17" t="s">
        <v>86</v>
      </c>
      <c r="J1257" s="15" t="s">
        <v>9899</v>
      </c>
      <c r="K1257" s="15" t="s">
        <v>9900</v>
      </c>
      <c r="L1257" s="18"/>
      <c r="M1257" s="15"/>
      <c r="N1257" s="15"/>
      <c r="O1257" s="16"/>
      <c r="P1257" s="15"/>
      <c r="Q1257" s="15"/>
      <c r="R1257" s="15"/>
      <c r="S1257" s="15"/>
      <c r="T1257" s="15"/>
      <c r="U1257" s="15"/>
      <c r="V1257" s="15"/>
      <c r="W1257" s="16"/>
      <c r="X1257" s="16"/>
      <c r="Y1257" s="15"/>
      <c r="Z1257" s="15"/>
      <c r="AA1257" s="15"/>
      <c r="AB1257" s="15"/>
      <c r="AC1257" s="15"/>
      <c r="AD1257" s="15"/>
      <c r="AE1257" s="15"/>
      <c r="AF1257" s="15"/>
      <c r="AG1257" s="16"/>
      <c r="AH1257" s="15"/>
      <c r="AI1257" s="15"/>
      <c r="AJ1257" s="15"/>
      <c r="AK1257" s="15"/>
      <c r="AL1257" s="15"/>
      <c r="AM1257" s="15"/>
      <c r="AN1257" s="14"/>
      <c r="AO1257" s="14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20"/>
      <c r="AZ1257" s="19"/>
      <c r="BA1257" s="21"/>
      <c r="BB1257" s="21"/>
      <c r="BC1257" s="22"/>
      <c r="BD1257" s="19">
        <v>0</v>
      </c>
      <c r="BE1257" s="19">
        <f t="shared" si="267"/>
        <v>0</v>
      </c>
      <c r="BF1257" s="19">
        <f t="shared" si="268"/>
        <v>0</v>
      </c>
      <c r="BG1257" s="23">
        <v>3.4819999999999997E-2</v>
      </c>
      <c r="BH1257" s="23">
        <f t="shared" si="269"/>
        <v>3.4819999999999997E-2</v>
      </c>
      <c r="BI1257" s="19">
        <v>0</v>
      </c>
      <c r="BJ1257" s="19">
        <v>0</v>
      </c>
      <c r="BK1257" s="19">
        <f t="shared" ref="BK1257:BL1259" si="271">BE1257-BI1257</f>
        <v>0</v>
      </c>
      <c r="BL1257" s="19">
        <f t="shared" si="271"/>
        <v>0</v>
      </c>
      <c r="BM1257" s="19">
        <v>0</v>
      </c>
      <c r="BN1257" s="19">
        <v>0</v>
      </c>
      <c r="BO1257" s="19">
        <f t="shared" si="265"/>
        <v>0</v>
      </c>
      <c r="BP1257" s="24">
        <f t="shared" ref="BP1257:BQ1259" si="272">BK1257-BM1257</f>
        <v>0</v>
      </c>
      <c r="BQ1257" s="24">
        <f t="shared" si="272"/>
        <v>0</v>
      </c>
      <c r="BR1257" s="24">
        <f t="shared" si="270"/>
        <v>0</v>
      </c>
    </row>
    <row r="1258" spans="1:70" s="25" customFormat="1" ht="14.25" x14ac:dyDescent="0.2">
      <c r="A1258" s="14">
        <v>1628</v>
      </c>
      <c r="B1258" s="14"/>
      <c r="C1258" s="15" t="s">
        <v>159</v>
      </c>
      <c r="D1258" s="16">
        <v>5900</v>
      </c>
      <c r="E1258" s="15" t="s">
        <v>9901</v>
      </c>
      <c r="F1258" s="15" t="s">
        <v>9902</v>
      </c>
      <c r="G1258" s="17" t="s">
        <v>9903</v>
      </c>
      <c r="H1258" s="17" t="s">
        <v>9904</v>
      </c>
      <c r="I1258" s="17" t="s">
        <v>86</v>
      </c>
      <c r="J1258" s="15" t="s">
        <v>9905</v>
      </c>
      <c r="K1258" s="15" t="s">
        <v>1313</v>
      </c>
      <c r="L1258" s="18" t="s">
        <v>9906</v>
      </c>
      <c r="M1258" s="15" t="s">
        <v>6411</v>
      </c>
      <c r="N1258" s="15" t="s">
        <v>6412</v>
      </c>
      <c r="O1258" s="16">
        <v>498</v>
      </c>
      <c r="P1258" s="15" t="s">
        <v>232</v>
      </c>
      <c r="Q1258" s="15">
        <v>0</v>
      </c>
      <c r="R1258" s="15">
        <v>561800</v>
      </c>
      <c r="S1258" s="15">
        <v>561800</v>
      </c>
      <c r="T1258" s="15">
        <v>0</v>
      </c>
      <c r="U1258" s="15" t="s">
        <v>3335</v>
      </c>
      <c r="V1258" s="15" t="s">
        <v>76</v>
      </c>
      <c r="W1258" s="16">
        <v>1</v>
      </c>
      <c r="X1258" s="16">
        <v>1</v>
      </c>
      <c r="Y1258" s="15">
        <v>378</v>
      </c>
      <c r="Z1258" s="15">
        <v>8.9999999999999993E-3</v>
      </c>
      <c r="AA1258" s="15" t="s">
        <v>78</v>
      </c>
      <c r="AB1258" s="15" t="s">
        <v>78</v>
      </c>
      <c r="AC1258" s="15">
        <v>10</v>
      </c>
      <c r="AD1258" s="26">
        <v>39974</v>
      </c>
      <c r="AE1258" s="15" t="s">
        <v>243</v>
      </c>
      <c r="AF1258" s="15" t="s">
        <v>9907</v>
      </c>
      <c r="AG1258" s="16">
        <v>1</v>
      </c>
      <c r="AH1258" s="15" t="s">
        <v>9908</v>
      </c>
      <c r="AI1258" s="15" t="s">
        <v>78</v>
      </c>
      <c r="AJ1258" s="15">
        <v>378.327636719</v>
      </c>
      <c r="AK1258" s="15">
        <v>69.399301604800002</v>
      </c>
      <c r="AL1258" s="15">
        <v>3094193.3928700001</v>
      </c>
      <c r="AM1258" s="15">
        <v>1423648.2053</v>
      </c>
      <c r="AN1258" s="14"/>
      <c r="AO1258" s="14"/>
      <c r="AP1258" s="19">
        <v>0</v>
      </c>
      <c r="AQ1258" s="19">
        <v>0</v>
      </c>
      <c r="AR1258" s="19">
        <v>0</v>
      </c>
      <c r="AS1258" s="19">
        <v>555800</v>
      </c>
      <c r="AT1258" s="19">
        <f t="shared" si="264"/>
        <v>555800</v>
      </c>
      <c r="AU1258" s="19">
        <v>0</v>
      </c>
      <c r="AV1258" s="19">
        <v>0</v>
      </c>
      <c r="AW1258" s="19">
        <v>0</v>
      </c>
      <c r="AX1258" s="19">
        <v>0</v>
      </c>
      <c r="AY1258" s="20">
        <f t="shared" ref="AY1258:AY1259" si="273">SUM(AU1258:AX1258)</f>
        <v>0</v>
      </c>
      <c r="AZ1258" s="19">
        <f t="shared" ref="AZ1258:AZ1259" si="274">AT1258-AY1258</f>
        <v>555800</v>
      </c>
      <c r="BA1258" s="21">
        <v>1.4712000000000001</v>
      </c>
      <c r="BB1258" s="21">
        <v>2.0617000000000001</v>
      </c>
      <c r="BC1258" s="22"/>
      <c r="BD1258" s="19">
        <v>16674</v>
      </c>
      <c r="BE1258" s="19">
        <f t="shared" si="267"/>
        <v>8176.9296000000004</v>
      </c>
      <c r="BF1258" s="19">
        <f t="shared" si="268"/>
        <v>11458.928600000001</v>
      </c>
      <c r="BG1258" s="23">
        <v>3.4819999999999997E-2</v>
      </c>
      <c r="BH1258" s="23">
        <f t="shared" si="269"/>
        <v>3.4819999999999997E-2</v>
      </c>
      <c r="BI1258" s="19">
        <v>0</v>
      </c>
      <c r="BJ1258" s="19">
        <v>0</v>
      </c>
      <c r="BK1258" s="19">
        <f t="shared" si="271"/>
        <v>8176.9296000000004</v>
      </c>
      <c r="BL1258" s="19">
        <f t="shared" si="271"/>
        <v>11458.928600000001</v>
      </c>
      <c r="BM1258" s="19">
        <v>0</v>
      </c>
      <c r="BN1258" s="19">
        <v>0</v>
      </c>
      <c r="BO1258" s="19">
        <f t="shared" si="265"/>
        <v>0</v>
      </c>
      <c r="BP1258" s="24">
        <f t="shared" si="272"/>
        <v>8176.9296000000004</v>
      </c>
      <c r="BQ1258" s="24">
        <f t="shared" si="272"/>
        <v>11458.928600000001</v>
      </c>
      <c r="BR1258" s="24">
        <f t="shared" si="270"/>
        <v>3281.9990000000007</v>
      </c>
    </row>
    <row r="1259" spans="1:70" s="25" customFormat="1" ht="14.25" x14ac:dyDescent="0.2">
      <c r="A1259" s="14">
        <v>1640</v>
      </c>
      <c r="B1259" s="14"/>
      <c r="C1259" s="15" t="s">
        <v>9909</v>
      </c>
      <c r="D1259" s="16">
        <v>36187</v>
      </c>
      <c r="E1259" s="15" t="s">
        <v>9910</v>
      </c>
      <c r="F1259" s="15" t="s">
        <v>9911</v>
      </c>
      <c r="G1259" s="17" t="s">
        <v>9912</v>
      </c>
      <c r="H1259" s="17" t="s">
        <v>9913</v>
      </c>
      <c r="I1259" s="17" t="s">
        <v>205</v>
      </c>
      <c r="J1259" s="15" t="s">
        <v>9914</v>
      </c>
      <c r="K1259" s="15" t="s">
        <v>372</v>
      </c>
      <c r="L1259" s="18" t="s">
        <v>78</v>
      </c>
      <c r="M1259" s="15" t="s">
        <v>78</v>
      </c>
      <c r="N1259" s="15" t="s">
        <v>78</v>
      </c>
      <c r="O1259" s="16">
        <v>0</v>
      </c>
      <c r="P1259" s="15" t="s">
        <v>78</v>
      </c>
      <c r="Q1259" s="15">
        <v>0</v>
      </c>
      <c r="R1259" s="15">
        <v>0</v>
      </c>
      <c r="S1259" s="15">
        <v>0</v>
      </c>
      <c r="T1259" s="15">
        <v>0</v>
      </c>
      <c r="U1259" s="15" t="s">
        <v>3335</v>
      </c>
      <c r="V1259" s="15" t="s">
        <v>78</v>
      </c>
      <c r="W1259" s="16">
        <v>0</v>
      </c>
      <c r="X1259" s="16">
        <v>0</v>
      </c>
      <c r="Y1259" s="15">
        <v>21098</v>
      </c>
      <c r="Z1259" s="15">
        <v>0.48399999999999999</v>
      </c>
      <c r="AA1259" s="15" t="s">
        <v>78</v>
      </c>
      <c r="AB1259" s="15" t="s">
        <v>78</v>
      </c>
      <c r="AC1259" s="15">
        <v>0</v>
      </c>
      <c r="AD1259" s="15"/>
      <c r="AE1259" s="15" t="s">
        <v>78</v>
      </c>
      <c r="AF1259" s="15" t="s">
        <v>78</v>
      </c>
      <c r="AG1259" s="16">
        <v>0</v>
      </c>
      <c r="AH1259" s="15" t="s">
        <v>9915</v>
      </c>
      <c r="AI1259" s="15" t="s">
        <v>78</v>
      </c>
      <c r="AJ1259" s="15">
        <v>21098.0544434</v>
      </c>
      <c r="AK1259" s="15">
        <v>930.27374328999997</v>
      </c>
      <c r="AL1259" s="15">
        <v>3092099.1127599999</v>
      </c>
      <c r="AM1259" s="15">
        <v>1421974.15221</v>
      </c>
      <c r="AN1259" s="14"/>
      <c r="AO1259" s="14"/>
      <c r="AP1259" s="19">
        <v>0</v>
      </c>
      <c r="AQ1259" s="19">
        <v>0</v>
      </c>
      <c r="AR1259" s="19">
        <v>0</v>
      </c>
      <c r="AS1259" s="19">
        <v>0</v>
      </c>
      <c r="AT1259" s="19">
        <f t="shared" si="264"/>
        <v>0</v>
      </c>
      <c r="AU1259" s="19">
        <v>0</v>
      </c>
      <c r="AV1259" s="19">
        <v>0</v>
      </c>
      <c r="AW1259" s="19">
        <v>0</v>
      </c>
      <c r="AX1259" s="19">
        <v>0</v>
      </c>
      <c r="AY1259" s="20">
        <f t="shared" si="273"/>
        <v>0</v>
      </c>
      <c r="AZ1259" s="19">
        <f t="shared" si="274"/>
        <v>0</v>
      </c>
      <c r="BA1259" s="21">
        <v>1.4712000000000001</v>
      </c>
      <c r="BB1259" s="21">
        <v>2.0617000000000001</v>
      </c>
      <c r="BC1259" s="22"/>
      <c r="BD1259" s="19">
        <v>0</v>
      </c>
      <c r="BE1259" s="19">
        <f t="shared" si="267"/>
        <v>0</v>
      </c>
      <c r="BF1259" s="19">
        <f t="shared" si="268"/>
        <v>0</v>
      </c>
      <c r="BG1259" s="23">
        <v>3.4819999999999997E-2</v>
      </c>
      <c r="BH1259" s="23">
        <f t="shared" si="269"/>
        <v>3.4819999999999997E-2</v>
      </c>
      <c r="BI1259" s="19">
        <v>0</v>
      </c>
      <c r="BJ1259" s="19">
        <v>0</v>
      </c>
      <c r="BK1259" s="19">
        <f t="shared" si="271"/>
        <v>0</v>
      </c>
      <c r="BL1259" s="19">
        <f t="shared" si="271"/>
        <v>0</v>
      </c>
      <c r="BM1259" s="19">
        <v>0</v>
      </c>
      <c r="BN1259" s="19">
        <v>0</v>
      </c>
      <c r="BO1259" s="19">
        <f t="shared" si="265"/>
        <v>0</v>
      </c>
      <c r="BP1259" s="24">
        <f t="shared" si="272"/>
        <v>0</v>
      </c>
      <c r="BQ1259" s="24">
        <f t="shared" si="272"/>
        <v>0</v>
      </c>
      <c r="BR1259" s="24">
        <f t="shared" si="270"/>
        <v>0</v>
      </c>
    </row>
    <row r="1260" spans="1:70" s="25" customFormat="1" ht="14.25" x14ac:dyDescent="0.2">
      <c r="A1260" s="32">
        <v>1</v>
      </c>
      <c r="B1260" s="33"/>
      <c r="C1260" s="15"/>
      <c r="D1260" s="16">
        <v>22997</v>
      </c>
      <c r="E1260" s="15" t="s">
        <v>9916</v>
      </c>
      <c r="F1260" s="15" t="s">
        <v>9917</v>
      </c>
      <c r="G1260" s="17" t="s">
        <v>9918</v>
      </c>
      <c r="H1260" s="17" t="s">
        <v>9919</v>
      </c>
      <c r="I1260" s="17" t="s">
        <v>88</v>
      </c>
      <c r="J1260" s="15" t="s">
        <v>9920</v>
      </c>
      <c r="K1260" s="15" t="s">
        <v>9921</v>
      </c>
      <c r="L1260" s="18" t="s">
        <v>9922</v>
      </c>
      <c r="M1260" s="15" t="s">
        <v>3354</v>
      </c>
      <c r="N1260" s="15" t="s">
        <v>3355</v>
      </c>
      <c r="O1260" s="16">
        <v>501</v>
      </c>
      <c r="P1260" s="15" t="s">
        <v>405</v>
      </c>
      <c r="Q1260" s="15">
        <v>7400</v>
      </c>
      <c r="R1260" s="15">
        <v>0</v>
      </c>
      <c r="S1260" s="15">
        <v>7400</v>
      </c>
      <c r="T1260" s="15">
        <v>1.853</v>
      </c>
      <c r="U1260" s="15" t="s">
        <v>3335</v>
      </c>
      <c r="V1260" s="15" t="s">
        <v>76</v>
      </c>
      <c r="W1260" s="16">
        <v>0</v>
      </c>
      <c r="X1260" s="16">
        <v>1</v>
      </c>
      <c r="Y1260" s="15">
        <v>46632</v>
      </c>
      <c r="Z1260" s="15">
        <v>1.071</v>
      </c>
      <c r="AA1260" s="15" t="s">
        <v>78</v>
      </c>
      <c r="AB1260" s="15" t="s">
        <v>78</v>
      </c>
      <c r="AC1260" s="15">
        <v>40000</v>
      </c>
      <c r="AD1260" s="26">
        <v>38407</v>
      </c>
      <c r="AE1260" s="15" t="s">
        <v>119</v>
      </c>
      <c r="AF1260" s="15" t="s">
        <v>119</v>
      </c>
      <c r="AG1260" s="16">
        <v>1</v>
      </c>
      <c r="AH1260" s="15" t="s">
        <v>9923</v>
      </c>
      <c r="AI1260" s="15" t="s">
        <v>78</v>
      </c>
      <c r="AJ1260" s="15">
        <v>46632.4643555</v>
      </c>
      <c r="AK1260" s="15">
        <v>1101.5049601400001</v>
      </c>
      <c r="AL1260" s="15">
        <v>3087014.2575500002</v>
      </c>
      <c r="AM1260" s="15">
        <v>1424690.0407400001</v>
      </c>
      <c r="AN1260" s="34">
        <v>0</v>
      </c>
      <c r="AO1260" s="34">
        <v>0</v>
      </c>
      <c r="AP1260" s="34">
        <v>7400</v>
      </c>
      <c r="AQ1260" s="34">
        <v>0</v>
      </c>
      <c r="AR1260" s="34">
        <f t="shared" ref="AR1260:AR1323" si="275">SUM(AN1260:AQ1260)</f>
        <v>7400</v>
      </c>
      <c r="AS1260" s="34">
        <v>0</v>
      </c>
      <c r="AT1260" s="34">
        <v>0</v>
      </c>
      <c r="AU1260" s="34">
        <v>0</v>
      </c>
      <c r="AV1260" s="34">
        <v>0</v>
      </c>
      <c r="AW1260" s="35">
        <f t="shared" ref="AW1260:AW1323" si="276">SUM(AS1260:AV1260)</f>
        <v>0</v>
      </c>
      <c r="AX1260" s="34">
        <f t="shared" ref="AX1260:AX1323" si="277">AR1260-AW1260</f>
        <v>7400</v>
      </c>
      <c r="AY1260" s="36">
        <v>1.4712000000099998</v>
      </c>
      <c r="AZ1260" s="36">
        <v>2.0617000000000001</v>
      </c>
      <c r="BA1260" s="37"/>
      <c r="BB1260" s="34">
        <v>222</v>
      </c>
      <c r="BC1260" s="34">
        <f t="shared" ref="BC1260:BC1323" si="278">(AX1260/100)*AY1260</f>
        <v>108.86880000073999</v>
      </c>
      <c r="BD1260" s="34">
        <f t="shared" ref="BD1260:BD1323" si="279">(AX1260/100)*AZ1260</f>
        <v>152.5658</v>
      </c>
      <c r="BE1260" s="38">
        <v>3.4819999999999997E-2</v>
      </c>
      <c r="BF1260" s="38">
        <f t="shared" ref="BF1260:BF1323" si="280">BE1260</f>
        <v>3.4819999999999997E-2</v>
      </c>
      <c r="BG1260" s="34">
        <v>0</v>
      </c>
      <c r="BH1260" s="34">
        <v>0</v>
      </c>
      <c r="BI1260" s="34">
        <f t="shared" ref="BI1260:BI1323" si="281">BC1260-BG1260</f>
        <v>108.86880000073999</v>
      </c>
      <c r="BJ1260" s="34">
        <f t="shared" ref="BJ1260:BJ1323" si="282">BD1260-BH1260</f>
        <v>152.5658</v>
      </c>
      <c r="BK1260" s="34">
        <v>0</v>
      </c>
      <c r="BL1260" s="34">
        <v>0</v>
      </c>
      <c r="BM1260" s="34">
        <f t="shared" ref="BM1260:BM1323" si="283">BL1260-BK1260</f>
        <v>0</v>
      </c>
      <c r="BN1260" s="39">
        <f t="shared" ref="BN1260:BN1323" si="284">BI1260-BK1260</f>
        <v>108.86880000073999</v>
      </c>
      <c r="BO1260" s="39">
        <f t="shared" ref="BO1260:BO1323" si="285">BJ1260-BL1260</f>
        <v>152.5658</v>
      </c>
      <c r="BP1260" s="39">
        <f t="shared" ref="BP1260:BP1323" si="286">BO1260-BN1260</f>
        <v>43.696999999260001</v>
      </c>
    </row>
    <row r="1261" spans="1:70" s="25" customFormat="1" ht="14.25" x14ac:dyDescent="0.2">
      <c r="A1261" s="32">
        <v>2</v>
      </c>
      <c r="B1261" s="33"/>
      <c r="C1261" s="15" t="s">
        <v>9924</v>
      </c>
      <c r="D1261" s="16">
        <v>19619</v>
      </c>
      <c r="E1261" s="15" t="s">
        <v>9925</v>
      </c>
      <c r="F1261" s="15" t="s">
        <v>9924</v>
      </c>
      <c r="G1261" s="17" t="s">
        <v>9926</v>
      </c>
      <c r="H1261" s="17" t="s">
        <v>9927</v>
      </c>
      <c r="I1261" s="17" t="s">
        <v>250</v>
      </c>
      <c r="J1261" s="15" t="s">
        <v>9928</v>
      </c>
      <c r="K1261" s="15" t="s">
        <v>882</v>
      </c>
      <c r="L1261" s="18" t="s">
        <v>9929</v>
      </c>
      <c r="M1261" s="15" t="s">
        <v>3354</v>
      </c>
      <c r="N1261" s="15" t="s">
        <v>3355</v>
      </c>
      <c r="O1261" s="16">
        <v>501</v>
      </c>
      <c r="P1261" s="15" t="s">
        <v>405</v>
      </c>
      <c r="Q1261" s="15">
        <v>30000</v>
      </c>
      <c r="R1261" s="15">
        <v>0</v>
      </c>
      <c r="S1261" s="15">
        <v>30000</v>
      </c>
      <c r="T1261" s="15">
        <v>2.25</v>
      </c>
      <c r="U1261" s="15" t="s">
        <v>3335</v>
      </c>
      <c r="V1261" s="15" t="s">
        <v>76</v>
      </c>
      <c r="W1261" s="16">
        <v>1</v>
      </c>
      <c r="X1261" s="16">
        <v>1</v>
      </c>
      <c r="Y1261" s="15">
        <v>123372</v>
      </c>
      <c r="Z1261" s="15">
        <v>2.8319999999999999</v>
      </c>
      <c r="AA1261" s="15" t="s">
        <v>78</v>
      </c>
      <c r="AB1261" s="15" t="s">
        <v>78</v>
      </c>
      <c r="AC1261" s="15">
        <v>40000</v>
      </c>
      <c r="AD1261" s="26">
        <v>38407</v>
      </c>
      <c r="AE1261" s="15" t="s">
        <v>119</v>
      </c>
      <c r="AF1261" s="15" t="s">
        <v>119</v>
      </c>
      <c r="AG1261" s="16">
        <v>1</v>
      </c>
      <c r="AH1261" s="15" t="s">
        <v>9930</v>
      </c>
      <c r="AI1261" s="15" t="s">
        <v>78</v>
      </c>
      <c r="AJ1261" s="15">
        <v>123372.15673800001</v>
      </c>
      <c r="AK1261" s="15">
        <v>1448.04413107</v>
      </c>
      <c r="AL1261" s="15">
        <v>3087051.31519</v>
      </c>
      <c r="AM1261" s="15">
        <v>1424478.7991299999</v>
      </c>
      <c r="AN1261" s="19">
        <v>0</v>
      </c>
      <c r="AO1261" s="19">
        <v>0</v>
      </c>
      <c r="AP1261" s="19">
        <f>25000+5000</f>
        <v>30000</v>
      </c>
      <c r="AQ1261" s="19">
        <v>2500</v>
      </c>
      <c r="AR1261" s="34">
        <f t="shared" si="275"/>
        <v>32500</v>
      </c>
      <c r="AS1261" s="34">
        <v>0</v>
      </c>
      <c r="AT1261" s="34">
        <v>0</v>
      </c>
      <c r="AU1261" s="34">
        <v>0</v>
      </c>
      <c r="AV1261" s="34">
        <v>0</v>
      </c>
      <c r="AW1261" s="35">
        <f t="shared" si="276"/>
        <v>0</v>
      </c>
      <c r="AX1261" s="34">
        <f t="shared" si="277"/>
        <v>32500</v>
      </c>
      <c r="AY1261" s="36">
        <v>1.4712000000099998</v>
      </c>
      <c r="AZ1261" s="36">
        <v>2.0617000000000001</v>
      </c>
      <c r="BA1261" s="22"/>
      <c r="BB1261" s="19">
        <v>700</v>
      </c>
      <c r="BC1261" s="34">
        <f t="shared" si="278"/>
        <v>478.14000000324995</v>
      </c>
      <c r="BD1261" s="34">
        <f t="shared" si="279"/>
        <v>670.05250000000001</v>
      </c>
      <c r="BE1261" s="38">
        <v>3.4819999999999997E-2</v>
      </c>
      <c r="BF1261" s="38">
        <f t="shared" si="280"/>
        <v>3.4819999999999997E-2</v>
      </c>
      <c r="BG1261" s="34">
        <v>0</v>
      </c>
      <c r="BH1261" s="34">
        <v>0</v>
      </c>
      <c r="BI1261" s="34">
        <f t="shared" si="281"/>
        <v>478.14000000324995</v>
      </c>
      <c r="BJ1261" s="34">
        <f t="shared" si="282"/>
        <v>670.05250000000001</v>
      </c>
      <c r="BK1261" s="34">
        <v>0</v>
      </c>
      <c r="BL1261" s="34">
        <v>16.967499999999973</v>
      </c>
      <c r="BM1261" s="34">
        <f t="shared" si="283"/>
        <v>16.967499999999973</v>
      </c>
      <c r="BN1261" s="39">
        <f t="shared" si="284"/>
        <v>478.14000000324995</v>
      </c>
      <c r="BO1261" s="39">
        <f t="shared" si="285"/>
        <v>653.08500000000004</v>
      </c>
      <c r="BP1261" s="39">
        <f t="shared" si="286"/>
        <v>174.94499999675008</v>
      </c>
    </row>
    <row r="1262" spans="1:70" s="25" customFormat="1" ht="14.25" x14ac:dyDescent="0.2">
      <c r="A1262" s="14">
        <v>3</v>
      </c>
      <c r="B1262" s="40"/>
      <c r="C1262" s="15" t="s">
        <v>9931</v>
      </c>
      <c r="D1262" s="16">
        <v>31736</v>
      </c>
      <c r="E1262" s="15" t="s">
        <v>9932</v>
      </c>
      <c r="F1262" s="15" t="s">
        <v>9931</v>
      </c>
      <c r="G1262" s="17" t="s">
        <v>9933</v>
      </c>
      <c r="H1262" s="17" t="s">
        <v>9934</v>
      </c>
      <c r="I1262" s="17" t="s">
        <v>9935</v>
      </c>
      <c r="J1262" s="15" t="s">
        <v>9936</v>
      </c>
      <c r="K1262" s="15" t="s">
        <v>86</v>
      </c>
      <c r="L1262" s="18" t="s">
        <v>9937</v>
      </c>
      <c r="M1262" s="15" t="s">
        <v>6450</v>
      </c>
      <c r="N1262" s="15" t="s">
        <v>6451</v>
      </c>
      <c r="O1262" s="16">
        <v>499</v>
      </c>
      <c r="P1262" s="15" t="s">
        <v>2823</v>
      </c>
      <c r="Q1262" s="15">
        <v>26000</v>
      </c>
      <c r="R1262" s="15">
        <v>50700</v>
      </c>
      <c r="S1262" s="15">
        <v>76700</v>
      </c>
      <c r="T1262" s="15">
        <v>0.52</v>
      </c>
      <c r="U1262" s="15" t="s">
        <v>3335</v>
      </c>
      <c r="V1262" s="15" t="s">
        <v>76</v>
      </c>
      <c r="W1262" s="16">
        <v>0</v>
      </c>
      <c r="X1262" s="16">
        <v>1</v>
      </c>
      <c r="Y1262" s="15">
        <v>15747</v>
      </c>
      <c r="Z1262" s="15">
        <v>0.36199999999999999</v>
      </c>
      <c r="AA1262" s="15" t="s">
        <v>78</v>
      </c>
      <c r="AB1262" s="15" t="s">
        <v>78</v>
      </c>
      <c r="AC1262" s="15">
        <v>40000</v>
      </c>
      <c r="AD1262" s="26">
        <v>38407</v>
      </c>
      <c r="AE1262" s="15" t="s">
        <v>119</v>
      </c>
      <c r="AF1262" s="15" t="s">
        <v>119</v>
      </c>
      <c r="AG1262" s="16">
        <v>1</v>
      </c>
      <c r="AH1262" s="15" t="s">
        <v>9938</v>
      </c>
      <c r="AI1262" s="15" t="s">
        <v>78</v>
      </c>
      <c r="AJ1262" s="15">
        <v>15747.1640625</v>
      </c>
      <c r="AK1262" s="15">
        <v>581.61907131099997</v>
      </c>
      <c r="AL1262" s="15">
        <v>3087288.8872799999</v>
      </c>
      <c r="AM1262" s="15">
        <v>1424392.94205</v>
      </c>
      <c r="AN1262" s="19">
        <v>0</v>
      </c>
      <c r="AO1262" s="19">
        <v>0</v>
      </c>
      <c r="AP1262" s="19">
        <v>26000</v>
      </c>
      <c r="AQ1262" s="19">
        <v>48300</v>
      </c>
      <c r="AR1262" s="34">
        <f t="shared" si="275"/>
        <v>74300</v>
      </c>
      <c r="AS1262" s="34">
        <v>0</v>
      </c>
      <c r="AT1262" s="34">
        <v>0</v>
      </c>
      <c r="AU1262" s="34">
        <v>0</v>
      </c>
      <c r="AV1262" s="34">
        <v>0</v>
      </c>
      <c r="AW1262" s="35">
        <f t="shared" si="276"/>
        <v>0</v>
      </c>
      <c r="AX1262" s="34">
        <f t="shared" si="277"/>
        <v>74300</v>
      </c>
      <c r="AY1262" s="36">
        <v>1.4712000000099998</v>
      </c>
      <c r="AZ1262" s="36">
        <v>2.0617000000000001</v>
      </c>
      <c r="BA1262" s="22"/>
      <c r="BB1262" s="19">
        <v>2229</v>
      </c>
      <c r="BC1262" s="34">
        <f t="shared" si="278"/>
        <v>1093.1016000074299</v>
      </c>
      <c r="BD1262" s="34">
        <f t="shared" si="279"/>
        <v>1531.8431</v>
      </c>
      <c r="BE1262" s="38">
        <v>3.4819999999999997E-2</v>
      </c>
      <c r="BF1262" s="38">
        <f t="shared" si="280"/>
        <v>3.4819999999999997E-2</v>
      </c>
      <c r="BG1262" s="34">
        <v>0</v>
      </c>
      <c r="BH1262" s="34">
        <v>0</v>
      </c>
      <c r="BI1262" s="34">
        <f t="shared" si="281"/>
        <v>1093.1016000074299</v>
      </c>
      <c r="BJ1262" s="34">
        <f t="shared" si="282"/>
        <v>1531.8431</v>
      </c>
      <c r="BK1262" s="34">
        <v>0</v>
      </c>
      <c r="BL1262" s="34">
        <v>0</v>
      </c>
      <c r="BM1262" s="34">
        <f t="shared" si="283"/>
        <v>0</v>
      </c>
      <c r="BN1262" s="39">
        <f t="shared" si="284"/>
        <v>1093.1016000074299</v>
      </c>
      <c r="BO1262" s="39">
        <f t="shared" si="285"/>
        <v>1531.8431</v>
      </c>
      <c r="BP1262" s="39">
        <f t="shared" si="286"/>
        <v>438.7414999925702</v>
      </c>
    </row>
    <row r="1263" spans="1:70" s="25" customFormat="1" ht="14.25" x14ac:dyDescent="0.2">
      <c r="A1263" s="14">
        <v>4</v>
      </c>
      <c r="B1263" s="40"/>
      <c r="C1263" s="15"/>
      <c r="D1263" s="16">
        <v>20787</v>
      </c>
      <c r="E1263" s="15" t="s">
        <v>9939</v>
      </c>
      <c r="F1263" s="15" t="s">
        <v>9940</v>
      </c>
      <c r="G1263" s="17" t="s">
        <v>9941</v>
      </c>
      <c r="H1263" s="17" t="s">
        <v>9942</v>
      </c>
      <c r="I1263" s="17" t="s">
        <v>88</v>
      </c>
      <c r="J1263" s="15" t="s">
        <v>9943</v>
      </c>
      <c r="K1263" s="15" t="s">
        <v>88</v>
      </c>
      <c r="L1263" s="18" t="s">
        <v>9944</v>
      </c>
      <c r="M1263" s="15" t="s">
        <v>3363</v>
      </c>
      <c r="N1263" s="15" t="s">
        <v>3364</v>
      </c>
      <c r="O1263" s="16">
        <v>100</v>
      </c>
      <c r="P1263" s="15" t="s">
        <v>254</v>
      </c>
      <c r="Q1263" s="15">
        <v>800</v>
      </c>
      <c r="R1263" s="15">
        <v>0</v>
      </c>
      <c r="S1263" s="15">
        <v>800</v>
      </c>
      <c r="T1263" s="15">
        <v>1.1599999999999999</v>
      </c>
      <c r="U1263" s="15" t="s">
        <v>3335</v>
      </c>
      <c r="V1263" s="15" t="s">
        <v>76</v>
      </c>
      <c r="W1263" s="16">
        <v>0</v>
      </c>
      <c r="X1263" s="16">
        <v>1</v>
      </c>
      <c r="Y1263" s="15">
        <v>17054</v>
      </c>
      <c r="Z1263" s="15">
        <v>0.39100000000000001</v>
      </c>
      <c r="AA1263" s="15" t="s">
        <v>78</v>
      </c>
      <c r="AB1263" s="15" t="s">
        <v>78</v>
      </c>
      <c r="AC1263" s="15">
        <v>20000</v>
      </c>
      <c r="AD1263" s="26">
        <v>39843</v>
      </c>
      <c r="AE1263" s="15" t="s">
        <v>222</v>
      </c>
      <c r="AF1263" s="15" t="s">
        <v>8334</v>
      </c>
      <c r="AG1263" s="16">
        <v>1</v>
      </c>
      <c r="AH1263" s="15" t="s">
        <v>9945</v>
      </c>
      <c r="AI1263" s="15" t="s">
        <v>78</v>
      </c>
      <c r="AJ1263" s="15">
        <v>17053.6062012</v>
      </c>
      <c r="AK1263" s="15">
        <v>695.80711927300001</v>
      </c>
      <c r="AL1263" s="15">
        <v>3087404.9830200002</v>
      </c>
      <c r="AM1263" s="15">
        <v>1424337.24814</v>
      </c>
      <c r="AN1263" s="19">
        <v>0</v>
      </c>
      <c r="AO1263" s="19">
        <v>0</v>
      </c>
      <c r="AP1263" s="19">
        <v>900</v>
      </c>
      <c r="AQ1263" s="19">
        <v>0</v>
      </c>
      <c r="AR1263" s="34">
        <f t="shared" si="275"/>
        <v>900</v>
      </c>
      <c r="AS1263" s="34">
        <v>0</v>
      </c>
      <c r="AT1263" s="34">
        <v>0</v>
      </c>
      <c r="AU1263" s="34">
        <v>0</v>
      </c>
      <c r="AV1263" s="34">
        <v>0</v>
      </c>
      <c r="AW1263" s="35">
        <f t="shared" si="276"/>
        <v>0</v>
      </c>
      <c r="AX1263" s="34">
        <f t="shared" si="277"/>
        <v>900</v>
      </c>
      <c r="AY1263" s="36">
        <v>1.4712000000099998</v>
      </c>
      <c r="AZ1263" s="36">
        <v>2.0617000000000001</v>
      </c>
      <c r="BA1263" s="22"/>
      <c r="BB1263" s="19">
        <v>18</v>
      </c>
      <c r="BC1263" s="34">
        <f t="shared" si="278"/>
        <v>13.240800000089999</v>
      </c>
      <c r="BD1263" s="34">
        <f t="shared" si="279"/>
        <v>18.555300000000003</v>
      </c>
      <c r="BE1263" s="38">
        <v>3.4819999999999997E-2</v>
      </c>
      <c r="BF1263" s="38">
        <f t="shared" si="280"/>
        <v>3.4819999999999997E-2</v>
      </c>
      <c r="BG1263" s="34">
        <v>0</v>
      </c>
      <c r="BH1263" s="34">
        <v>0</v>
      </c>
      <c r="BI1263" s="34">
        <f t="shared" si="281"/>
        <v>13.240800000089999</v>
      </c>
      <c r="BJ1263" s="34">
        <f t="shared" si="282"/>
        <v>18.555300000000003</v>
      </c>
      <c r="BK1263" s="34">
        <v>0</v>
      </c>
      <c r="BL1263" s="34">
        <v>0.55530000000000257</v>
      </c>
      <c r="BM1263" s="34">
        <f t="shared" si="283"/>
        <v>0.55530000000000257</v>
      </c>
      <c r="BN1263" s="39">
        <f t="shared" si="284"/>
        <v>13.240800000089999</v>
      </c>
      <c r="BO1263" s="39">
        <f t="shared" si="285"/>
        <v>18</v>
      </c>
      <c r="BP1263" s="39">
        <f t="shared" si="286"/>
        <v>4.7591999999100008</v>
      </c>
    </row>
    <row r="1264" spans="1:70" s="25" customFormat="1" ht="14.25" x14ac:dyDescent="0.2">
      <c r="A1264" s="32">
        <v>5</v>
      </c>
      <c r="B1264" s="33"/>
      <c r="C1264" s="15" t="s">
        <v>9946</v>
      </c>
      <c r="D1264" s="16">
        <v>19354</v>
      </c>
      <c r="E1264" s="15" t="s">
        <v>9947</v>
      </c>
      <c r="F1264" s="15" t="s">
        <v>9946</v>
      </c>
      <c r="G1264" s="17" t="s">
        <v>9948</v>
      </c>
      <c r="H1264" s="17" t="s">
        <v>9949</v>
      </c>
      <c r="I1264" s="17" t="s">
        <v>86</v>
      </c>
      <c r="J1264" s="15" t="s">
        <v>9950</v>
      </c>
      <c r="K1264" s="15" t="s">
        <v>2125</v>
      </c>
      <c r="L1264" s="18" t="s">
        <v>9951</v>
      </c>
      <c r="M1264" s="15" t="s">
        <v>2842</v>
      </c>
      <c r="N1264" s="15" t="s">
        <v>2843</v>
      </c>
      <c r="O1264" s="16">
        <v>610</v>
      </c>
      <c r="P1264" s="15" t="s">
        <v>272</v>
      </c>
      <c r="Q1264" s="15">
        <v>0</v>
      </c>
      <c r="R1264" s="15">
        <v>0</v>
      </c>
      <c r="S1264" s="15">
        <v>0</v>
      </c>
      <c r="T1264" s="15">
        <v>0</v>
      </c>
      <c r="U1264" s="15" t="s">
        <v>75</v>
      </c>
      <c r="V1264" s="15" t="s">
        <v>76</v>
      </c>
      <c r="W1264" s="16">
        <v>0</v>
      </c>
      <c r="X1264" s="16">
        <v>0</v>
      </c>
      <c r="Y1264" s="15">
        <v>6047</v>
      </c>
      <c r="Z1264" s="15">
        <v>0.13900000000000001</v>
      </c>
      <c r="AA1264" s="15" t="s">
        <v>78</v>
      </c>
      <c r="AB1264" s="15" t="s">
        <v>78</v>
      </c>
      <c r="AC1264" s="15">
        <v>0</v>
      </c>
      <c r="AD1264" s="15"/>
      <c r="AE1264" s="15" t="s">
        <v>78</v>
      </c>
      <c r="AF1264" s="15" t="s">
        <v>78</v>
      </c>
      <c r="AG1264" s="16">
        <v>1</v>
      </c>
      <c r="AH1264" s="15" t="s">
        <v>9952</v>
      </c>
      <c r="AI1264" s="15" t="s">
        <v>78</v>
      </c>
      <c r="AJ1264" s="15">
        <v>6046.7602539099998</v>
      </c>
      <c r="AK1264" s="15">
        <v>330.763280657</v>
      </c>
      <c r="AL1264" s="15">
        <v>3102944.30369</v>
      </c>
      <c r="AM1264" s="15">
        <v>1441529.4158900001</v>
      </c>
      <c r="AN1264" s="19">
        <v>0</v>
      </c>
      <c r="AO1264" s="19">
        <v>0</v>
      </c>
      <c r="AP1264" s="19">
        <v>0</v>
      </c>
      <c r="AQ1264" s="19">
        <v>0</v>
      </c>
      <c r="AR1264" s="34">
        <f t="shared" si="275"/>
        <v>0</v>
      </c>
      <c r="AS1264" s="34">
        <v>0</v>
      </c>
      <c r="AT1264" s="34">
        <v>0</v>
      </c>
      <c r="AU1264" s="34">
        <v>0</v>
      </c>
      <c r="AV1264" s="34">
        <v>0</v>
      </c>
      <c r="AW1264" s="35">
        <f t="shared" si="276"/>
        <v>0</v>
      </c>
      <c r="AX1264" s="34">
        <f t="shared" si="277"/>
        <v>0</v>
      </c>
      <c r="AY1264" s="36">
        <v>1.4712000000099998</v>
      </c>
      <c r="AZ1264" s="36">
        <v>2.0617000000000001</v>
      </c>
      <c r="BA1264" s="22"/>
      <c r="BB1264" s="19">
        <v>0</v>
      </c>
      <c r="BC1264" s="34">
        <f t="shared" si="278"/>
        <v>0</v>
      </c>
      <c r="BD1264" s="34">
        <f t="shared" si="279"/>
        <v>0</v>
      </c>
      <c r="BE1264" s="38">
        <v>3.4819999999999997E-2</v>
      </c>
      <c r="BF1264" s="38">
        <f t="shared" si="280"/>
        <v>3.4819999999999997E-2</v>
      </c>
      <c r="BG1264" s="34">
        <v>0</v>
      </c>
      <c r="BH1264" s="34">
        <v>0</v>
      </c>
      <c r="BI1264" s="34">
        <f t="shared" si="281"/>
        <v>0</v>
      </c>
      <c r="BJ1264" s="34">
        <f t="shared" si="282"/>
        <v>0</v>
      </c>
      <c r="BK1264" s="34">
        <v>0</v>
      </c>
      <c r="BL1264" s="34">
        <v>0</v>
      </c>
      <c r="BM1264" s="34">
        <f t="shared" si="283"/>
        <v>0</v>
      </c>
      <c r="BN1264" s="39">
        <f t="shared" si="284"/>
        <v>0</v>
      </c>
      <c r="BO1264" s="39">
        <f t="shared" si="285"/>
        <v>0</v>
      </c>
      <c r="BP1264" s="39">
        <f t="shared" si="286"/>
        <v>0</v>
      </c>
    </row>
    <row r="1265" spans="1:68" s="25" customFormat="1" ht="14.25" x14ac:dyDescent="0.2">
      <c r="A1265" s="14">
        <v>6</v>
      </c>
      <c r="B1265" s="40"/>
      <c r="C1265" s="15" t="s">
        <v>176</v>
      </c>
      <c r="D1265" s="16">
        <v>16456</v>
      </c>
      <c r="E1265" s="15" t="s">
        <v>9953</v>
      </c>
      <c r="F1265" s="15" t="s">
        <v>9954</v>
      </c>
      <c r="G1265" s="17" t="s">
        <v>9955</v>
      </c>
      <c r="H1265" s="17" t="s">
        <v>9956</v>
      </c>
      <c r="I1265" s="17" t="s">
        <v>86</v>
      </c>
      <c r="J1265" s="15" t="s">
        <v>9957</v>
      </c>
      <c r="K1265" s="15" t="s">
        <v>1618</v>
      </c>
      <c r="L1265" s="18" t="s">
        <v>9958</v>
      </c>
      <c r="M1265" s="15" t="s">
        <v>9959</v>
      </c>
      <c r="N1265" s="15" t="s">
        <v>9960</v>
      </c>
      <c r="O1265" s="16">
        <v>300</v>
      </c>
      <c r="P1265" s="15" t="s">
        <v>254</v>
      </c>
      <c r="Q1265" s="15">
        <v>3600</v>
      </c>
      <c r="R1265" s="15">
        <v>0</v>
      </c>
      <c r="S1265" s="15">
        <v>3600</v>
      </c>
      <c r="T1265" s="15">
        <v>1.83</v>
      </c>
      <c r="U1265" s="15" t="s">
        <v>3335</v>
      </c>
      <c r="V1265" s="15" t="s">
        <v>76</v>
      </c>
      <c r="W1265" s="16">
        <v>0</v>
      </c>
      <c r="X1265" s="16">
        <v>0</v>
      </c>
      <c r="Y1265" s="15">
        <v>79464</v>
      </c>
      <c r="Z1265" s="15">
        <v>1.8240000000000001</v>
      </c>
      <c r="AA1265" s="15" t="s">
        <v>9961</v>
      </c>
      <c r="AB1265" s="15" t="s">
        <v>9962</v>
      </c>
      <c r="AC1265" s="15">
        <v>0</v>
      </c>
      <c r="AD1265" s="15"/>
      <c r="AE1265" s="15" t="s">
        <v>78</v>
      </c>
      <c r="AF1265" s="15" t="s">
        <v>78</v>
      </c>
      <c r="AG1265" s="16">
        <v>1</v>
      </c>
      <c r="AH1265" s="15" t="s">
        <v>9963</v>
      </c>
      <c r="AI1265" s="15" t="s">
        <v>78</v>
      </c>
      <c r="AJ1265" s="15">
        <v>79464.3925781</v>
      </c>
      <c r="AK1265" s="15">
        <v>1250.75842446</v>
      </c>
      <c r="AL1265" s="15">
        <v>3086960.56164</v>
      </c>
      <c r="AM1265" s="15">
        <v>1424060.1179200001</v>
      </c>
      <c r="AN1265" s="19">
        <v>0</v>
      </c>
      <c r="AO1265" s="19">
        <v>0</v>
      </c>
      <c r="AP1265" s="19">
        <v>1800</v>
      </c>
      <c r="AQ1265" s="19">
        <v>0</v>
      </c>
      <c r="AR1265" s="34">
        <f t="shared" si="275"/>
        <v>1800</v>
      </c>
      <c r="AS1265" s="34">
        <v>0</v>
      </c>
      <c r="AT1265" s="34">
        <v>0</v>
      </c>
      <c r="AU1265" s="34">
        <v>0</v>
      </c>
      <c r="AV1265" s="34">
        <v>0</v>
      </c>
      <c r="AW1265" s="35">
        <f t="shared" si="276"/>
        <v>0</v>
      </c>
      <c r="AX1265" s="34">
        <f t="shared" si="277"/>
        <v>1800</v>
      </c>
      <c r="AY1265" s="36">
        <v>1.4712000000099998</v>
      </c>
      <c r="AZ1265" s="36">
        <v>2.0617000000000001</v>
      </c>
      <c r="BA1265" s="22"/>
      <c r="BB1265" s="19">
        <v>54</v>
      </c>
      <c r="BC1265" s="34">
        <f t="shared" si="278"/>
        <v>26.481600000179998</v>
      </c>
      <c r="BD1265" s="34">
        <f t="shared" si="279"/>
        <v>37.110600000000005</v>
      </c>
      <c r="BE1265" s="38">
        <v>3.4819999999999997E-2</v>
      </c>
      <c r="BF1265" s="38">
        <f t="shared" si="280"/>
        <v>3.4819999999999997E-2</v>
      </c>
      <c r="BG1265" s="34">
        <v>0</v>
      </c>
      <c r="BH1265" s="34">
        <v>0</v>
      </c>
      <c r="BI1265" s="34">
        <f t="shared" si="281"/>
        <v>26.481600000179998</v>
      </c>
      <c r="BJ1265" s="34">
        <f t="shared" si="282"/>
        <v>37.110600000000005</v>
      </c>
      <c r="BK1265" s="34">
        <v>0</v>
      </c>
      <c r="BL1265" s="34">
        <v>0</v>
      </c>
      <c r="BM1265" s="34">
        <f t="shared" si="283"/>
        <v>0</v>
      </c>
      <c r="BN1265" s="39">
        <f t="shared" si="284"/>
        <v>26.481600000179998</v>
      </c>
      <c r="BO1265" s="39">
        <f t="shared" si="285"/>
        <v>37.110600000000005</v>
      </c>
      <c r="BP1265" s="39">
        <f t="shared" si="286"/>
        <v>10.628999999820007</v>
      </c>
    </row>
    <row r="1266" spans="1:68" s="25" customFormat="1" ht="14.25" x14ac:dyDescent="0.2">
      <c r="A1266" s="14">
        <v>7</v>
      </c>
      <c r="B1266" s="40"/>
      <c r="C1266" s="15"/>
      <c r="D1266" s="16">
        <v>18454</v>
      </c>
      <c r="E1266" s="15" t="s">
        <v>9964</v>
      </c>
      <c r="F1266" s="15" t="s">
        <v>9965</v>
      </c>
      <c r="G1266" s="17" t="s">
        <v>9966</v>
      </c>
      <c r="H1266" s="17" t="s">
        <v>9967</v>
      </c>
      <c r="I1266" s="17" t="s">
        <v>86</v>
      </c>
      <c r="J1266" s="15" t="s">
        <v>9967</v>
      </c>
      <c r="K1266" s="15" t="s">
        <v>972</v>
      </c>
      <c r="L1266" s="18" t="s">
        <v>9968</v>
      </c>
      <c r="M1266" s="15" t="s">
        <v>9959</v>
      </c>
      <c r="N1266" s="15" t="s">
        <v>9960</v>
      </c>
      <c r="O1266" s="16">
        <v>300</v>
      </c>
      <c r="P1266" s="15" t="s">
        <v>254</v>
      </c>
      <c r="Q1266" s="15">
        <v>3300</v>
      </c>
      <c r="R1266" s="15">
        <v>0</v>
      </c>
      <c r="S1266" s="15">
        <v>3300</v>
      </c>
      <c r="T1266" s="15">
        <v>1.67</v>
      </c>
      <c r="U1266" s="15" t="s">
        <v>3335</v>
      </c>
      <c r="V1266" s="15" t="s">
        <v>76</v>
      </c>
      <c r="W1266" s="16">
        <v>0</v>
      </c>
      <c r="X1266" s="16">
        <v>0</v>
      </c>
      <c r="Y1266" s="15">
        <v>72739</v>
      </c>
      <c r="Z1266" s="15">
        <v>1.67</v>
      </c>
      <c r="AA1266" s="15" t="s">
        <v>9961</v>
      </c>
      <c r="AB1266" s="15" t="s">
        <v>9962</v>
      </c>
      <c r="AC1266" s="15">
        <v>0</v>
      </c>
      <c r="AD1266" s="15"/>
      <c r="AE1266" s="15" t="s">
        <v>78</v>
      </c>
      <c r="AF1266" s="15" t="s">
        <v>78</v>
      </c>
      <c r="AG1266" s="16">
        <v>1</v>
      </c>
      <c r="AH1266" s="15" t="s">
        <v>9969</v>
      </c>
      <c r="AI1266" s="15" t="s">
        <v>78</v>
      </c>
      <c r="AJ1266" s="15">
        <v>72738.71875</v>
      </c>
      <c r="AK1266" s="15">
        <v>1191.9961312400001</v>
      </c>
      <c r="AL1266" s="15">
        <v>3087134.6144500002</v>
      </c>
      <c r="AM1266" s="15">
        <v>1424041.08069</v>
      </c>
      <c r="AN1266" s="19">
        <v>0</v>
      </c>
      <c r="AO1266" s="19">
        <v>0</v>
      </c>
      <c r="AP1266" s="19">
        <v>1800</v>
      </c>
      <c r="AQ1266" s="19">
        <v>0</v>
      </c>
      <c r="AR1266" s="34">
        <f t="shared" si="275"/>
        <v>1800</v>
      </c>
      <c r="AS1266" s="34">
        <v>0</v>
      </c>
      <c r="AT1266" s="34">
        <v>0</v>
      </c>
      <c r="AU1266" s="34">
        <v>0</v>
      </c>
      <c r="AV1266" s="34">
        <v>0</v>
      </c>
      <c r="AW1266" s="35">
        <f t="shared" si="276"/>
        <v>0</v>
      </c>
      <c r="AX1266" s="34">
        <f t="shared" si="277"/>
        <v>1800</v>
      </c>
      <c r="AY1266" s="36">
        <v>1.4712000000099998</v>
      </c>
      <c r="AZ1266" s="36">
        <v>2.0617000000000001</v>
      </c>
      <c r="BA1266" s="22"/>
      <c r="BB1266" s="19">
        <v>54</v>
      </c>
      <c r="BC1266" s="34">
        <f t="shared" si="278"/>
        <v>26.481600000179998</v>
      </c>
      <c r="BD1266" s="34">
        <f t="shared" si="279"/>
        <v>37.110600000000005</v>
      </c>
      <c r="BE1266" s="38">
        <v>3.4819999999999997E-2</v>
      </c>
      <c r="BF1266" s="38">
        <f t="shared" si="280"/>
        <v>3.4819999999999997E-2</v>
      </c>
      <c r="BG1266" s="34">
        <v>0</v>
      </c>
      <c r="BH1266" s="34">
        <v>0</v>
      </c>
      <c r="BI1266" s="34">
        <f t="shared" si="281"/>
        <v>26.481600000179998</v>
      </c>
      <c r="BJ1266" s="34">
        <f t="shared" si="282"/>
        <v>37.110600000000005</v>
      </c>
      <c r="BK1266" s="34">
        <v>0</v>
      </c>
      <c r="BL1266" s="34">
        <v>0</v>
      </c>
      <c r="BM1266" s="34">
        <f t="shared" si="283"/>
        <v>0</v>
      </c>
      <c r="BN1266" s="39">
        <f t="shared" si="284"/>
        <v>26.481600000179998</v>
      </c>
      <c r="BO1266" s="39">
        <f t="shared" si="285"/>
        <v>37.110600000000005</v>
      </c>
      <c r="BP1266" s="39">
        <f t="shared" si="286"/>
        <v>10.628999999820007</v>
      </c>
    </row>
    <row r="1267" spans="1:68" s="25" customFormat="1" ht="14.25" x14ac:dyDescent="0.2">
      <c r="A1267" s="32">
        <v>8</v>
      </c>
      <c r="B1267" s="33"/>
      <c r="C1267" s="15" t="s">
        <v>9970</v>
      </c>
      <c r="D1267" s="16">
        <v>21108</v>
      </c>
      <c r="E1267" s="15" t="s">
        <v>9971</v>
      </c>
      <c r="F1267" s="15" t="s">
        <v>9970</v>
      </c>
      <c r="G1267" s="17" t="s">
        <v>9972</v>
      </c>
      <c r="H1267" s="17" t="s">
        <v>9973</v>
      </c>
      <c r="I1267" s="17" t="s">
        <v>86</v>
      </c>
      <c r="J1267" s="15" t="s">
        <v>9974</v>
      </c>
      <c r="K1267" s="15" t="s">
        <v>2392</v>
      </c>
      <c r="L1267" s="18" t="s">
        <v>9975</v>
      </c>
      <c r="M1267" s="15" t="s">
        <v>9959</v>
      </c>
      <c r="N1267" s="15" t="s">
        <v>9960</v>
      </c>
      <c r="O1267" s="16">
        <v>300</v>
      </c>
      <c r="P1267" s="15" t="s">
        <v>254</v>
      </c>
      <c r="Q1267" s="15">
        <v>3000</v>
      </c>
      <c r="R1267" s="15">
        <v>0</v>
      </c>
      <c r="S1267" s="15">
        <v>3000</v>
      </c>
      <c r="T1267" s="15">
        <v>1.53</v>
      </c>
      <c r="U1267" s="15" t="s">
        <v>3335</v>
      </c>
      <c r="V1267" s="15" t="s">
        <v>76</v>
      </c>
      <c r="W1267" s="16">
        <v>0</v>
      </c>
      <c r="X1267" s="16">
        <v>0</v>
      </c>
      <c r="Y1267" s="15">
        <v>66374</v>
      </c>
      <c r="Z1267" s="15">
        <v>1.524</v>
      </c>
      <c r="AA1267" s="15" t="s">
        <v>9961</v>
      </c>
      <c r="AB1267" s="15" t="s">
        <v>9962</v>
      </c>
      <c r="AC1267" s="15">
        <v>0</v>
      </c>
      <c r="AD1267" s="15"/>
      <c r="AE1267" s="15" t="s">
        <v>78</v>
      </c>
      <c r="AF1267" s="15" t="s">
        <v>78</v>
      </c>
      <c r="AG1267" s="16">
        <v>1</v>
      </c>
      <c r="AH1267" s="15" t="s">
        <v>9976</v>
      </c>
      <c r="AI1267" s="15" t="s">
        <v>78</v>
      </c>
      <c r="AJ1267" s="15">
        <v>66373.505126999997</v>
      </c>
      <c r="AK1267" s="15">
        <v>1114.86566741</v>
      </c>
      <c r="AL1267" s="15">
        <v>3087310.8071699999</v>
      </c>
      <c r="AM1267" s="15">
        <v>1424022.67285</v>
      </c>
      <c r="AN1267" s="19">
        <v>0</v>
      </c>
      <c r="AO1267" s="19">
        <v>0</v>
      </c>
      <c r="AP1267" s="19">
        <v>1800</v>
      </c>
      <c r="AQ1267" s="19">
        <v>0</v>
      </c>
      <c r="AR1267" s="34">
        <f t="shared" si="275"/>
        <v>1800</v>
      </c>
      <c r="AS1267" s="34">
        <v>0</v>
      </c>
      <c r="AT1267" s="34">
        <v>0</v>
      </c>
      <c r="AU1267" s="34">
        <v>0</v>
      </c>
      <c r="AV1267" s="34">
        <v>0</v>
      </c>
      <c r="AW1267" s="35">
        <f t="shared" si="276"/>
        <v>0</v>
      </c>
      <c r="AX1267" s="34">
        <f t="shared" si="277"/>
        <v>1800</v>
      </c>
      <c r="AY1267" s="36">
        <v>1.4712000000099998</v>
      </c>
      <c r="AZ1267" s="36">
        <v>2.0617000000000001</v>
      </c>
      <c r="BA1267" s="22"/>
      <c r="BB1267" s="19">
        <v>54</v>
      </c>
      <c r="BC1267" s="34">
        <f t="shared" si="278"/>
        <v>26.481600000179998</v>
      </c>
      <c r="BD1267" s="34">
        <f t="shared" si="279"/>
        <v>37.110600000000005</v>
      </c>
      <c r="BE1267" s="38">
        <v>3.4819999999999997E-2</v>
      </c>
      <c r="BF1267" s="38">
        <f t="shared" si="280"/>
        <v>3.4819999999999997E-2</v>
      </c>
      <c r="BG1267" s="34">
        <v>0</v>
      </c>
      <c r="BH1267" s="34">
        <v>0</v>
      </c>
      <c r="BI1267" s="34">
        <f t="shared" si="281"/>
        <v>26.481600000179998</v>
      </c>
      <c r="BJ1267" s="34">
        <f t="shared" si="282"/>
        <v>37.110600000000005</v>
      </c>
      <c r="BK1267" s="34">
        <v>0</v>
      </c>
      <c r="BL1267" s="34">
        <v>0</v>
      </c>
      <c r="BM1267" s="34">
        <f t="shared" si="283"/>
        <v>0</v>
      </c>
      <c r="BN1267" s="39">
        <f t="shared" si="284"/>
        <v>26.481600000179998</v>
      </c>
      <c r="BO1267" s="39">
        <f t="shared" si="285"/>
        <v>37.110600000000005</v>
      </c>
      <c r="BP1267" s="39">
        <f t="shared" si="286"/>
        <v>10.628999999820007</v>
      </c>
    </row>
    <row r="1268" spans="1:68" s="25" customFormat="1" ht="14.25" x14ac:dyDescent="0.2">
      <c r="A1268" s="14">
        <v>9</v>
      </c>
      <c r="B1268" s="40"/>
      <c r="C1268" s="15" t="s">
        <v>9977</v>
      </c>
      <c r="D1268" s="16">
        <v>33196</v>
      </c>
      <c r="E1268" s="15" t="s">
        <v>9978</v>
      </c>
      <c r="F1268" s="15" t="s">
        <v>9977</v>
      </c>
      <c r="G1268" s="17" t="s">
        <v>9979</v>
      </c>
      <c r="H1268" s="17" t="s">
        <v>9980</v>
      </c>
      <c r="I1268" s="17" t="s">
        <v>86</v>
      </c>
      <c r="J1268" s="15" t="s">
        <v>9981</v>
      </c>
      <c r="K1268" s="15" t="s">
        <v>205</v>
      </c>
      <c r="L1268" s="18" t="s">
        <v>9982</v>
      </c>
      <c r="M1268" s="15" t="s">
        <v>9959</v>
      </c>
      <c r="N1268" s="15" t="s">
        <v>9960</v>
      </c>
      <c r="O1268" s="16">
        <v>300</v>
      </c>
      <c r="P1268" s="15" t="s">
        <v>254</v>
      </c>
      <c r="Q1268" s="15">
        <v>2800</v>
      </c>
      <c r="R1268" s="15">
        <v>0</v>
      </c>
      <c r="S1268" s="15">
        <v>2800</v>
      </c>
      <c r="T1268" s="15">
        <v>1.45</v>
      </c>
      <c r="U1268" s="15" t="s">
        <v>3335</v>
      </c>
      <c r="V1268" s="15" t="s">
        <v>76</v>
      </c>
      <c r="W1268" s="16">
        <v>0</v>
      </c>
      <c r="X1268" s="16">
        <v>0</v>
      </c>
      <c r="Y1268" s="15">
        <v>61444</v>
      </c>
      <c r="Z1268" s="15">
        <v>1.411</v>
      </c>
      <c r="AA1268" s="15" t="s">
        <v>9961</v>
      </c>
      <c r="AB1268" s="15" t="s">
        <v>9962</v>
      </c>
      <c r="AC1268" s="15">
        <v>0</v>
      </c>
      <c r="AD1268" s="15"/>
      <c r="AE1268" s="15" t="s">
        <v>78</v>
      </c>
      <c r="AF1268" s="15" t="s">
        <v>78</v>
      </c>
      <c r="AG1268" s="16">
        <v>1</v>
      </c>
      <c r="AH1268" s="15" t="s">
        <v>9983</v>
      </c>
      <c r="AI1268" s="15" t="s">
        <v>78</v>
      </c>
      <c r="AJ1268" s="15">
        <v>61444.0415039</v>
      </c>
      <c r="AK1268" s="15">
        <v>1063.23350891</v>
      </c>
      <c r="AL1268" s="15">
        <v>3087483.8034700002</v>
      </c>
      <c r="AM1268" s="15">
        <v>1424014.81537</v>
      </c>
      <c r="AN1268" s="19">
        <v>0</v>
      </c>
      <c r="AO1268" s="19">
        <v>0</v>
      </c>
      <c r="AP1268" s="19">
        <v>1800</v>
      </c>
      <c r="AQ1268" s="19">
        <v>0</v>
      </c>
      <c r="AR1268" s="34">
        <f t="shared" si="275"/>
        <v>1800</v>
      </c>
      <c r="AS1268" s="34">
        <v>0</v>
      </c>
      <c r="AT1268" s="34">
        <v>0</v>
      </c>
      <c r="AU1268" s="34">
        <v>0</v>
      </c>
      <c r="AV1268" s="34">
        <v>0</v>
      </c>
      <c r="AW1268" s="35">
        <f t="shared" si="276"/>
        <v>0</v>
      </c>
      <c r="AX1268" s="34">
        <f t="shared" si="277"/>
        <v>1800</v>
      </c>
      <c r="AY1268" s="36">
        <v>1.4712000000099998</v>
      </c>
      <c r="AZ1268" s="36">
        <v>2.0617000000000001</v>
      </c>
      <c r="BA1268" s="22"/>
      <c r="BB1268" s="19">
        <v>54</v>
      </c>
      <c r="BC1268" s="34">
        <f t="shared" si="278"/>
        <v>26.481600000179998</v>
      </c>
      <c r="BD1268" s="34">
        <f t="shared" si="279"/>
        <v>37.110600000000005</v>
      </c>
      <c r="BE1268" s="38">
        <v>3.4819999999999997E-2</v>
      </c>
      <c r="BF1268" s="38">
        <f t="shared" si="280"/>
        <v>3.4819999999999997E-2</v>
      </c>
      <c r="BG1268" s="34">
        <v>0</v>
      </c>
      <c r="BH1268" s="34">
        <v>0</v>
      </c>
      <c r="BI1268" s="34">
        <f t="shared" si="281"/>
        <v>26.481600000179998</v>
      </c>
      <c r="BJ1268" s="34">
        <f t="shared" si="282"/>
        <v>37.110600000000005</v>
      </c>
      <c r="BK1268" s="34">
        <v>0</v>
      </c>
      <c r="BL1268" s="34">
        <v>0</v>
      </c>
      <c r="BM1268" s="34">
        <f t="shared" si="283"/>
        <v>0</v>
      </c>
      <c r="BN1268" s="39">
        <f t="shared" si="284"/>
        <v>26.481600000179998</v>
      </c>
      <c r="BO1268" s="39">
        <f t="shared" si="285"/>
        <v>37.110600000000005</v>
      </c>
      <c r="BP1268" s="39">
        <f t="shared" si="286"/>
        <v>10.628999999820007</v>
      </c>
    </row>
    <row r="1269" spans="1:68" s="25" customFormat="1" ht="14.25" x14ac:dyDescent="0.2">
      <c r="A1269" s="14">
        <v>10</v>
      </c>
      <c r="B1269" s="40"/>
      <c r="C1269" s="15" t="s">
        <v>176</v>
      </c>
      <c r="D1269" s="16">
        <v>29727</v>
      </c>
      <c r="E1269" s="15" t="s">
        <v>9984</v>
      </c>
      <c r="F1269" s="15" t="s">
        <v>9985</v>
      </c>
      <c r="G1269" s="17" t="s">
        <v>9986</v>
      </c>
      <c r="H1269" s="17" t="s">
        <v>9987</v>
      </c>
      <c r="I1269" s="17" t="s">
        <v>86</v>
      </c>
      <c r="J1269" s="15" t="s">
        <v>9988</v>
      </c>
      <c r="K1269" s="15" t="s">
        <v>5934</v>
      </c>
      <c r="L1269" s="18" t="s">
        <v>9989</v>
      </c>
      <c r="M1269" s="15" t="s">
        <v>3354</v>
      </c>
      <c r="N1269" s="15" t="s">
        <v>3355</v>
      </c>
      <c r="O1269" s="16">
        <v>503</v>
      </c>
      <c r="P1269" s="15" t="s">
        <v>9990</v>
      </c>
      <c r="Q1269" s="15">
        <v>59200</v>
      </c>
      <c r="R1269" s="15">
        <v>0</v>
      </c>
      <c r="S1269" s="15">
        <v>59200</v>
      </c>
      <c r="T1269" s="15">
        <v>28.2</v>
      </c>
      <c r="U1269" s="15" t="s">
        <v>3335</v>
      </c>
      <c r="V1269" s="15" t="s">
        <v>76</v>
      </c>
      <c r="W1269" s="16">
        <v>0</v>
      </c>
      <c r="X1269" s="16">
        <v>1</v>
      </c>
      <c r="Y1269" s="15">
        <v>1218849</v>
      </c>
      <c r="Z1269" s="15">
        <v>27.981000000000002</v>
      </c>
      <c r="AA1269" s="15" t="s">
        <v>78</v>
      </c>
      <c r="AB1269" s="15" t="s">
        <v>78</v>
      </c>
      <c r="AC1269" s="15">
        <v>82000</v>
      </c>
      <c r="AD1269" s="26">
        <v>38037</v>
      </c>
      <c r="AE1269" s="15" t="s">
        <v>353</v>
      </c>
      <c r="AF1269" s="15" t="s">
        <v>9991</v>
      </c>
      <c r="AG1269" s="16">
        <v>1</v>
      </c>
      <c r="AH1269" s="15" t="s">
        <v>9992</v>
      </c>
      <c r="AI1269" s="15" t="s">
        <v>78</v>
      </c>
      <c r="AJ1269" s="15">
        <v>1218848.6347699999</v>
      </c>
      <c r="AK1269" s="15">
        <v>4841.24716068</v>
      </c>
      <c r="AL1269" s="15">
        <v>3087231.8574700002</v>
      </c>
      <c r="AM1269" s="15">
        <v>1422987.4492200001</v>
      </c>
      <c r="AN1269" s="19">
        <v>0</v>
      </c>
      <c r="AO1269" s="19">
        <v>0</v>
      </c>
      <c r="AP1269" s="19">
        <v>46000</v>
      </c>
      <c r="AQ1269" s="19">
        <v>0</v>
      </c>
      <c r="AR1269" s="34">
        <f t="shared" si="275"/>
        <v>46000</v>
      </c>
      <c r="AS1269" s="34">
        <v>0</v>
      </c>
      <c r="AT1269" s="34">
        <v>0</v>
      </c>
      <c r="AU1269" s="34">
        <v>0</v>
      </c>
      <c r="AV1269" s="34">
        <v>0</v>
      </c>
      <c r="AW1269" s="35">
        <f t="shared" si="276"/>
        <v>0</v>
      </c>
      <c r="AX1269" s="34">
        <f t="shared" si="277"/>
        <v>46000</v>
      </c>
      <c r="AY1269" s="36">
        <v>1.4712000000099998</v>
      </c>
      <c r="AZ1269" s="36">
        <v>2.0617000000000001</v>
      </c>
      <c r="BA1269" s="22"/>
      <c r="BB1269" s="19">
        <v>1380</v>
      </c>
      <c r="BC1269" s="34">
        <f t="shared" si="278"/>
        <v>676.75200000459995</v>
      </c>
      <c r="BD1269" s="34">
        <f t="shared" si="279"/>
        <v>948.38200000000006</v>
      </c>
      <c r="BE1269" s="38">
        <v>3.4819999999999997E-2</v>
      </c>
      <c r="BF1269" s="38">
        <f t="shared" si="280"/>
        <v>3.4819999999999997E-2</v>
      </c>
      <c r="BG1269" s="34">
        <v>0</v>
      </c>
      <c r="BH1269" s="34">
        <v>0</v>
      </c>
      <c r="BI1269" s="34">
        <f t="shared" si="281"/>
        <v>676.75200000459995</v>
      </c>
      <c r="BJ1269" s="34">
        <f t="shared" si="282"/>
        <v>948.38200000000006</v>
      </c>
      <c r="BK1269" s="34">
        <v>0</v>
      </c>
      <c r="BL1269" s="34">
        <v>0</v>
      </c>
      <c r="BM1269" s="34">
        <f t="shared" si="283"/>
        <v>0</v>
      </c>
      <c r="BN1269" s="39">
        <f t="shared" si="284"/>
        <v>676.75200000459995</v>
      </c>
      <c r="BO1269" s="39">
        <f t="shared" si="285"/>
        <v>948.38200000000006</v>
      </c>
      <c r="BP1269" s="39">
        <f t="shared" si="286"/>
        <v>271.62999999540011</v>
      </c>
    </row>
    <row r="1270" spans="1:68" s="25" customFormat="1" ht="14.25" x14ac:dyDescent="0.2">
      <c r="A1270" s="14">
        <v>11</v>
      </c>
      <c r="B1270" s="40"/>
      <c r="C1270" s="15"/>
      <c r="D1270" s="16">
        <v>21314</v>
      </c>
      <c r="E1270" s="15" t="s">
        <v>9993</v>
      </c>
      <c r="F1270" s="15" t="s">
        <v>9994</v>
      </c>
      <c r="G1270" s="17" t="s">
        <v>9995</v>
      </c>
      <c r="H1270" s="17" t="s">
        <v>9996</v>
      </c>
      <c r="I1270" s="17" t="s">
        <v>2934</v>
      </c>
      <c r="J1270" s="15" t="s">
        <v>4487</v>
      </c>
      <c r="K1270" s="15" t="s">
        <v>86</v>
      </c>
      <c r="L1270" s="18" t="s">
        <v>9997</v>
      </c>
      <c r="M1270" s="15" t="s">
        <v>7626</v>
      </c>
      <c r="N1270" s="15" t="s">
        <v>7627</v>
      </c>
      <c r="O1270" s="16">
        <v>511</v>
      </c>
      <c r="P1270" s="15" t="s">
        <v>569</v>
      </c>
      <c r="Q1270" s="15">
        <v>20700</v>
      </c>
      <c r="R1270" s="15">
        <v>344800</v>
      </c>
      <c r="S1270" s="15">
        <v>365500</v>
      </c>
      <c r="T1270" s="15">
        <v>1.35</v>
      </c>
      <c r="U1270" s="15" t="s">
        <v>3335</v>
      </c>
      <c r="V1270" s="15" t="s">
        <v>76</v>
      </c>
      <c r="W1270" s="16">
        <v>1</v>
      </c>
      <c r="X1270" s="16">
        <v>0</v>
      </c>
      <c r="Y1270" s="15">
        <v>58754</v>
      </c>
      <c r="Z1270" s="15">
        <v>1.349</v>
      </c>
      <c r="AA1270" s="15" t="s">
        <v>78</v>
      </c>
      <c r="AB1270" s="15" t="s">
        <v>78</v>
      </c>
      <c r="AC1270" s="15">
        <v>0</v>
      </c>
      <c r="AD1270" s="15"/>
      <c r="AE1270" s="15" t="s">
        <v>79</v>
      </c>
      <c r="AF1270" s="15" t="s">
        <v>9998</v>
      </c>
      <c r="AG1270" s="16">
        <v>1</v>
      </c>
      <c r="AH1270" s="15" t="s">
        <v>9999</v>
      </c>
      <c r="AI1270" s="15" t="s">
        <v>78</v>
      </c>
      <c r="AJ1270" s="15">
        <v>58754.455322299997</v>
      </c>
      <c r="AK1270" s="15">
        <v>980.09080435400006</v>
      </c>
      <c r="AL1270" s="15">
        <v>3087037.9702099999</v>
      </c>
      <c r="AM1270" s="15">
        <v>1422032.11702</v>
      </c>
      <c r="AN1270" s="19">
        <v>20000</v>
      </c>
      <c r="AO1270" s="19">
        <v>341200</v>
      </c>
      <c r="AP1270" s="19">
        <v>700</v>
      </c>
      <c r="AQ1270" s="19">
        <v>0</v>
      </c>
      <c r="AR1270" s="34">
        <f t="shared" si="275"/>
        <v>361900</v>
      </c>
      <c r="AS1270" s="34">
        <v>45000</v>
      </c>
      <c r="AT1270" s="34">
        <v>0</v>
      </c>
      <c r="AU1270" s="34">
        <v>110670</v>
      </c>
      <c r="AV1270" s="34">
        <v>0</v>
      </c>
      <c r="AW1270" s="35">
        <f t="shared" si="276"/>
        <v>155670</v>
      </c>
      <c r="AX1270" s="34">
        <f t="shared" si="277"/>
        <v>206230</v>
      </c>
      <c r="AY1270" s="36">
        <v>1.4712000000099998</v>
      </c>
      <c r="AZ1270" s="36">
        <v>2.0617000000000001</v>
      </c>
      <c r="BA1270" s="22"/>
      <c r="BB1270" s="19">
        <v>3633</v>
      </c>
      <c r="BC1270" s="34">
        <f t="shared" si="278"/>
        <v>3034.055760020623</v>
      </c>
      <c r="BD1270" s="34">
        <f t="shared" si="279"/>
        <v>4251.8439100000005</v>
      </c>
      <c r="BE1270" s="38">
        <v>3.4819999999999997E-2</v>
      </c>
      <c r="BF1270" s="38">
        <f t="shared" si="280"/>
        <v>3.4819999999999997E-2</v>
      </c>
      <c r="BG1270" s="34">
        <v>105.28723127591564</v>
      </c>
      <c r="BH1270" s="34">
        <v>147.54668618820003</v>
      </c>
      <c r="BI1270" s="34">
        <f t="shared" si="281"/>
        <v>2928.7685287447075</v>
      </c>
      <c r="BJ1270" s="34">
        <f t="shared" si="282"/>
        <v>4104.2972238118009</v>
      </c>
      <c r="BK1270" s="34">
        <v>0</v>
      </c>
      <c r="BL1270" s="34">
        <v>477.86532381180086</v>
      </c>
      <c r="BM1270" s="34">
        <f t="shared" si="283"/>
        <v>477.86532381180086</v>
      </c>
      <c r="BN1270" s="39">
        <f t="shared" si="284"/>
        <v>2928.7685287447075</v>
      </c>
      <c r="BO1270" s="39">
        <f t="shared" si="285"/>
        <v>3626.4319</v>
      </c>
      <c r="BP1270" s="39">
        <f t="shared" si="286"/>
        <v>697.66337125529253</v>
      </c>
    </row>
    <row r="1271" spans="1:68" s="25" customFormat="1" ht="14.25" x14ac:dyDescent="0.2">
      <c r="A1271" s="14">
        <v>12</v>
      </c>
      <c r="B1271" s="40"/>
      <c r="C1271" s="15"/>
      <c r="D1271" s="16">
        <v>20842</v>
      </c>
      <c r="E1271" s="15" t="s">
        <v>10000</v>
      </c>
      <c r="F1271" s="15" t="s">
        <v>10001</v>
      </c>
      <c r="G1271" s="17" t="s">
        <v>9995</v>
      </c>
      <c r="H1271" s="17" t="s">
        <v>9996</v>
      </c>
      <c r="I1271" s="17" t="s">
        <v>2934</v>
      </c>
      <c r="J1271" s="15" t="s">
        <v>10002</v>
      </c>
      <c r="K1271" s="15" t="s">
        <v>10003</v>
      </c>
      <c r="L1271" s="18" t="s">
        <v>10004</v>
      </c>
      <c r="M1271" s="15" t="s">
        <v>7626</v>
      </c>
      <c r="N1271" s="15" t="s">
        <v>7627</v>
      </c>
      <c r="O1271" s="16">
        <v>511</v>
      </c>
      <c r="P1271" s="15" t="s">
        <v>569</v>
      </c>
      <c r="Q1271" s="15">
        <v>20000</v>
      </c>
      <c r="R1271" s="15">
        <v>121100</v>
      </c>
      <c r="S1271" s="15">
        <v>141100</v>
      </c>
      <c r="T1271" s="15">
        <v>1</v>
      </c>
      <c r="U1271" s="15" t="s">
        <v>3335</v>
      </c>
      <c r="V1271" s="15" t="s">
        <v>76</v>
      </c>
      <c r="W1271" s="16">
        <v>1</v>
      </c>
      <c r="X1271" s="16">
        <v>0</v>
      </c>
      <c r="Y1271" s="15">
        <v>42012</v>
      </c>
      <c r="Z1271" s="15">
        <v>0.96399999999999997</v>
      </c>
      <c r="AA1271" s="15" t="s">
        <v>78</v>
      </c>
      <c r="AB1271" s="15" t="s">
        <v>78</v>
      </c>
      <c r="AC1271" s="15">
        <v>0</v>
      </c>
      <c r="AD1271" s="15"/>
      <c r="AE1271" s="15" t="s">
        <v>2449</v>
      </c>
      <c r="AF1271" s="15" t="s">
        <v>10005</v>
      </c>
      <c r="AG1271" s="16">
        <v>1</v>
      </c>
      <c r="AH1271" s="15" t="s">
        <v>10006</v>
      </c>
      <c r="AI1271" s="15" t="s">
        <v>78</v>
      </c>
      <c r="AJ1271" s="15">
        <v>42012.0634766</v>
      </c>
      <c r="AK1271" s="15">
        <v>820.43398368500004</v>
      </c>
      <c r="AL1271" s="15">
        <v>3087277.91823</v>
      </c>
      <c r="AM1271" s="15">
        <v>1422028.6269400001</v>
      </c>
      <c r="AN1271" s="19">
        <v>20000</v>
      </c>
      <c r="AO1271" s="19">
        <v>118600</v>
      </c>
      <c r="AP1271" s="19">
        <v>0</v>
      </c>
      <c r="AQ1271" s="19">
        <v>1200</v>
      </c>
      <c r="AR1271" s="34">
        <f t="shared" si="275"/>
        <v>139800</v>
      </c>
      <c r="AS1271" s="34">
        <v>45000</v>
      </c>
      <c r="AT1271" s="34">
        <v>0</v>
      </c>
      <c r="AU1271" s="34">
        <v>32760</v>
      </c>
      <c r="AV1271" s="34">
        <v>0</v>
      </c>
      <c r="AW1271" s="35">
        <f t="shared" si="276"/>
        <v>77760</v>
      </c>
      <c r="AX1271" s="34">
        <f t="shared" si="277"/>
        <v>62040</v>
      </c>
      <c r="AY1271" s="36">
        <v>1.4712000000099998</v>
      </c>
      <c r="AZ1271" s="36">
        <v>2.0617000000000001</v>
      </c>
      <c r="BA1271" s="22"/>
      <c r="BB1271" s="19">
        <v>1422</v>
      </c>
      <c r="BC1271" s="34">
        <f t="shared" si="278"/>
        <v>912.7324800062039</v>
      </c>
      <c r="BD1271" s="34">
        <f t="shared" si="279"/>
        <v>1279.0786800000001</v>
      </c>
      <c r="BE1271" s="38">
        <v>3.4819999999999997E-2</v>
      </c>
      <c r="BF1271" s="38">
        <f t="shared" si="280"/>
        <v>3.4819999999999997E-2</v>
      </c>
      <c r="BG1271" s="34">
        <v>31.166618745811835</v>
      </c>
      <c r="BH1271" s="34">
        <v>43.676058909599995</v>
      </c>
      <c r="BI1271" s="34">
        <f t="shared" si="281"/>
        <v>881.56586126039201</v>
      </c>
      <c r="BJ1271" s="34">
        <f t="shared" si="282"/>
        <v>1235.4026210904001</v>
      </c>
      <c r="BK1271" s="34">
        <v>0</v>
      </c>
      <c r="BL1271" s="34">
        <v>0</v>
      </c>
      <c r="BM1271" s="34">
        <f t="shared" si="283"/>
        <v>0</v>
      </c>
      <c r="BN1271" s="39">
        <f t="shared" si="284"/>
        <v>881.56586126039201</v>
      </c>
      <c r="BO1271" s="39">
        <f t="shared" si="285"/>
        <v>1235.4026210904001</v>
      </c>
      <c r="BP1271" s="39">
        <f t="shared" si="286"/>
        <v>353.83675983000808</v>
      </c>
    </row>
    <row r="1272" spans="1:68" s="25" customFormat="1" ht="14.25" x14ac:dyDescent="0.2">
      <c r="A1272" s="14">
        <v>13</v>
      </c>
      <c r="B1272" s="40"/>
      <c r="C1272" s="15"/>
      <c r="D1272" s="16">
        <v>9333</v>
      </c>
      <c r="E1272" s="15" t="s">
        <v>10007</v>
      </c>
      <c r="F1272" s="15" t="s">
        <v>10008</v>
      </c>
      <c r="G1272" s="17" t="s">
        <v>9995</v>
      </c>
      <c r="H1272" s="17" t="s">
        <v>9996</v>
      </c>
      <c r="I1272" s="17" t="s">
        <v>2934</v>
      </c>
      <c r="J1272" s="15" t="s">
        <v>10009</v>
      </c>
      <c r="K1272" s="15" t="s">
        <v>86</v>
      </c>
      <c r="L1272" s="18" t="s">
        <v>10010</v>
      </c>
      <c r="M1272" s="15" t="s">
        <v>7626</v>
      </c>
      <c r="N1272" s="15" t="s">
        <v>7627</v>
      </c>
      <c r="O1272" s="16">
        <v>511</v>
      </c>
      <c r="P1272" s="15" t="s">
        <v>569</v>
      </c>
      <c r="Q1272" s="15">
        <v>20000</v>
      </c>
      <c r="R1272" s="15">
        <v>142700</v>
      </c>
      <c r="S1272" s="15">
        <v>162700</v>
      </c>
      <c r="T1272" s="15">
        <v>1.01</v>
      </c>
      <c r="U1272" s="15" t="s">
        <v>3335</v>
      </c>
      <c r="V1272" s="15" t="s">
        <v>76</v>
      </c>
      <c r="W1272" s="16">
        <v>1</v>
      </c>
      <c r="X1272" s="16">
        <v>0</v>
      </c>
      <c r="Y1272" s="15">
        <v>44156</v>
      </c>
      <c r="Z1272" s="15">
        <v>1.014</v>
      </c>
      <c r="AA1272" s="15" t="s">
        <v>78</v>
      </c>
      <c r="AB1272" s="15" t="s">
        <v>78</v>
      </c>
      <c r="AC1272" s="15">
        <v>0</v>
      </c>
      <c r="AD1272" s="15"/>
      <c r="AE1272" s="15" t="s">
        <v>298</v>
      </c>
      <c r="AF1272" s="15" t="s">
        <v>10011</v>
      </c>
      <c r="AG1272" s="16">
        <v>1</v>
      </c>
      <c r="AH1272" s="15" t="s">
        <v>10012</v>
      </c>
      <c r="AI1272" s="15" t="s">
        <v>78</v>
      </c>
      <c r="AJ1272" s="15">
        <v>44155.900146499996</v>
      </c>
      <c r="AK1272" s="15">
        <v>840.19454316500003</v>
      </c>
      <c r="AL1272" s="15">
        <v>3087482.8746099998</v>
      </c>
      <c r="AM1272" s="15">
        <v>1422025.62289</v>
      </c>
      <c r="AN1272" s="19">
        <v>20000</v>
      </c>
      <c r="AO1272" s="19">
        <v>141200</v>
      </c>
      <c r="AP1272" s="19">
        <v>0</v>
      </c>
      <c r="AQ1272" s="19">
        <v>0</v>
      </c>
      <c r="AR1272" s="34">
        <f t="shared" si="275"/>
        <v>161200</v>
      </c>
      <c r="AS1272" s="34">
        <v>45000</v>
      </c>
      <c r="AT1272" s="34">
        <v>3000</v>
      </c>
      <c r="AU1272" s="34">
        <v>40670</v>
      </c>
      <c r="AV1272" s="34">
        <v>0</v>
      </c>
      <c r="AW1272" s="35">
        <f t="shared" si="276"/>
        <v>88670</v>
      </c>
      <c r="AX1272" s="34">
        <f t="shared" si="277"/>
        <v>72530</v>
      </c>
      <c r="AY1272" s="36">
        <v>1.4712000000099998</v>
      </c>
      <c r="AZ1272" s="36">
        <v>2.0617000000000001</v>
      </c>
      <c r="BA1272" s="22"/>
      <c r="BB1272" s="19">
        <v>1612</v>
      </c>
      <c r="BC1272" s="34">
        <f t="shared" si="278"/>
        <v>1067.0613600072529</v>
      </c>
      <c r="BD1272" s="34">
        <f t="shared" si="279"/>
        <v>1495.3510099999999</v>
      </c>
      <c r="BE1272" s="38">
        <v>3.4819999999999997E-2</v>
      </c>
      <c r="BF1272" s="38">
        <f t="shared" si="280"/>
        <v>3.4819999999999997E-2</v>
      </c>
      <c r="BG1272" s="34">
        <v>37.155076555452546</v>
      </c>
      <c r="BH1272" s="34">
        <v>52.068122168199992</v>
      </c>
      <c r="BI1272" s="34">
        <f t="shared" si="281"/>
        <v>1029.9062834518004</v>
      </c>
      <c r="BJ1272" s="34">
        <f t="shared" si="282"/>
        <v>1443.2828878317998</v>
      </c>
      <c r="BK1272" s="34">
        <v>0</v>
      </c>
      <c r="BL1272" s="34">
        <v>0</v>
      </c>
      <c r="BM1272" s="34">
        <f t="shared" si="283"/>
        <v>0</v>
      </c>
      <c r="BN1272" s="39">
        <f t="shared" si="284"/>
        <v>1029.9062834518004</v>
      </c>
      <c r="BO1272" s="39">
        <f t="shared" si="285"/>
        <v>1443.2828878317998</v>
      </c>
      <c r="BP1272" s="39">
        <f t="shared" si="286"/>
        <v>413.37660437999943</v>
      </c>
    </row>
    <row r="1273" spans="1:68" s="25" customFormat="1" ht="14.25" x14ac:dyDescent="0.2">
      <c r="A1273" s="14">
        <v>14</v>
      </c>
      <c r="B1273" s="40"/>
      <c r="C1273" s="15"/>
      <c r="D1273" s="16">
        <v>4612</v>
      </c>
      <c r="E1273" s="15" t="s">
        <v>10013</v>
      </c>
      <c r="F1273" s="15" t="s">
        <v>10014</v>
      </c>
      <c r="G1273" s="17" t="s">
        <v>9995</v>
      </c>
      <c r="H1273" s="17" t="s">
        <v>9996</v>
      </c>
      <c r="I1273" s="17" t="s">
        <v>2934</v>
      </c>
      <c r="J1273" s="15" t="s">
        <v>1947</v>
      </c>
      <c r="K1273" s="15" t="s">
        <v>88</v>
      </c>
      <c r="L1273" s="18" t="s">
        <v>10015</v>
      </c>
      <c r="M1273" s="15" t="s">
        <v>7626</v>
      </c>
      <c r="N1273" s="15" t="s">
        <v>7627</v>
      </c>
      <c r="O1273" s="16">
        <v>502</v>
      </c>
      <c r="P1273" s="15" t="s">
        <v>3158</v>
      </c>
      <c r="Q1273" s="15">
        <v>21000</v>
      </c>
      <c r="R1273" s="15">
        <v>0</v>
      </c>
      <c r="S1273" s="15">
        <v>21000</v>
      </c>
      <c r="T1273" s="15">
        <v>10</v>
      </c>
      <c r="U1273" s="15" t="s">
        <v>3335</v>
      </c>
      <c r="V1273" s="15" t="s">
        <v>76</v>
      </c>
      <c r="W1273" s="16">
        <v>0</v>
      </c>
      <c r="X1273" s="16">
        <v>1</v>
      </c>
      <c r="Y1273" s="15">
        <v>433972</v>
      </c>
      <c r="Z1273" s="15">
        <v>9.9629999999999992</v>
      </c>
      <c r="AA1273" s="15" t="s">
        <v>78</v>
      </c>
      <c r="AB1273" s="15" t="s">
        <v>78</v>
      </c>
      <c r="AC1273" s="15">
        <v>110000</v>
      </c>
      <c r="AD1273" s="26">
        <v>38476</v>
      </c>
      <c r="AE1273" s="15" t="s">
        <v>119</v>
      </c>
      <c r="AF1273" s="15" t="s">
        <v>119</v>
      </c>
      <c r="AG1273" s="16">
        <v>1</v>
      </c>
      <c r="AH1273" s="15" t="s">
        <v>10016</v>
      </c>
      <c r="AI1273" s="15" t="s">
        <v>78</v>
      </c>
      <c r="AJ1273" s="15">
        <v>433972.117188</v>
      </c>
      <c r="AK1273" s="15">
        <v>2702.8383387399999</v>
      </c>
      <c r="AL1273" s="15">
        <v>3087996.9336600001</v>
      </c>
      <c r="AM1273" s="15">
        <v>1422184.9175499999</v>
      </c>
      <c r="AN1273" s="19">
        <v>0</v>
      </c>
      <c r="AO1273" s="19">
        <v>0</v>
      </c>
      <c r="AP1273" s="19">
        <v>16300</v>
      </c>
      <c r="AQ1273" s="19">
        <v>0</v>
      </c>
      <c r="AR1273" s="34">
        <f t="shared" si="275"/>
        <v>16300</v>
      </c>
      <c r="AS1273" s="34">
        <v>0</v>
      </c>
      <c r="AT1273" s="34">
        <v>0</v>
      </c>
      <c r="AU1273" s="34">
        <v>0</v>
      </c>
      <c r="AV1273" s="34">
        <v>0</v>
      </c>
      <c r="AW1273" s="35">
        <f t="shared" si="276"/>
        <v>0</v>
      </c>
      <c r="AX1273" s="34">
        <f t="shared" si="277"/>
        <v>16300</v>
      </c>
      <c r="AY1273" s="36">
        <v>1.4712000000099998</v>
      </c>
      <c r="AZ1273" s="36">
        <v>2.0617000000000001</v>
      </c>
      <c r="BA1273" s="22"/>
      <c r="BB1273" s="19">
        <v>489</v>
      </c>
      <c r="BC1273" s="34">
        <f t="shared" si="278"/>
        <v>239.80560000162998</v>
      </c>
      <c r="BD1273" s="34">
        <f t="shared" si="279"/>
        <v>336.05709999999999</v>
      </c>
      <c r="BE1273" s="38">
        <v>3.4819999999999997E-2</v>
      </c>
      <c r="BF1273" s="38">
        <f t="shared" si="280"/>
        <v>3.4819999999999997E-2</v>
      </c>
      <c r="BG1273" s="34">
        <v>0</v>
      </c>
      <c r="BH1273" s="34">
        <v>0</v>
      </c>
      <c r="BI1273" s="34">
        <f t="shared" si="281"/>
        <v>239.80560000162998</v>
      </c>
      <c r="BJ1273" s="34">
        <f t="shared" si="282"/>
        <v>336.05709999999999</v>
      </c>
      <c r="BK1273" s="34">
        <v>0</v>
      </c>
      <c r="BL1273" s="34">
        <v>0</v>
      </c>
      <c r="BM1273" s="34">
        <f t="shared" si="283"/>
        <v>0</v>
      </c>
      <c r="BN1273" s="39">
        <f t="shared" si="284"/>
        <v>239.80560000162998</v>
      </c>
      <c r="BO1273" s="39">
        <f t="shared" si="285"/>
        <v>336.05709999999999</v>
      </c>
      <c r="BP1273" s="39">
        <f t="shared" si="286"/>
        <v>96.251499998370008</v>
      </c>
    </row>
    <row r="1274" spans="1:68" s="25" customFormat="1" ht="14.25" x14ac:dyDescent="0.2">
      <c r="A1274" s="14">
        <v>15</v>
      </c>
      <c r="B1274" s="40"/>
      <c r="C1274" s="15" t="s">
        <v>10017</v>
      </c>
      <c r="D1274" s="16">
        <v>14579</v>
      </c>
      <c r="E1274" s="15" t="s">
        <v>10018</v>
      </c>
      <c r="F1274" s="15" t="s">
        <v>10017</v>
      </c>
      <c r="G1274" s="17" t="s">
        <v>10019</v>
      </c>
      <c r="H1274" s="17" t="s">
        <v>10020</v>
      </c>
      <c r="I1274" s="17" t="s">
        <v>86</v>
      </c>
      <c r="J1274" s="15" t="s">
        <v>10021</v>
      </c>
      <c r="K1274" s="15" t="s">
        <v>3758</v>
      </c>
      <c r="L1274" s="18" t="s">
        <v>10022</v>
      </c>
      <c r="M1274" s="15" t="s">
        <v>3354</v>
      </c>
      <c r="N1274" s="15" t="s">
        <v>3355</v>
      </c>
      <c r="O1274" s="16">
        <v>100</v>
      </c>
      <c r="P1274" s="15" t="s">
        <v>254</v>
      </c>
      <c r="Q1274" s="15">
        <v>17500</v>
      </c>
      <c r="R1274" s="15">
        <v>0</v>
      </c>
      <c r="S1274" s="15">
        <v>17500</v>
      </c>
      <c r="T1274" s="15">
        <v>30.23</v>
      </c>
      <c r="U1274" s="15" t="s">
        <v>3335</v>
      </c>
      <c r="V1274" s="15" t="s">
        <v>76</v>
      </c>
      <c r="W1274" s="16">
        <v>0</v>
      </c>
      <c r="X1274" s="16">
        <v>0</v>
      </c>
      <c r="Y1274" s="15">
        <v>1277335</v>
      </c>
      <c r="Z1274" s="15">
        <v>29.324000000000002</v>
      </c>
      <c r="AA1274" s="15" t="s">
        <v>78</v>
      </c>
      <c r="AB1274" s="15" t="s">
        <v>78</v>
      </c>
      <c r="AC1274" s="15">
        <v>0</v>
      </c>
      <c r="AD1274" s="15"/>
      <c r="AE1274" s="15" t="s">
        <v>78</v>
      </c>
      <c r="AF1274" s="15" t="s">
        <v>78</v>
      </c>
      <c r="AG1274" s="16">
        <v>1</v>
      </c>
      <c r="AH1274" s="15" t="s">
        <v>10023</v>
      </c>
      <c r="AI1274" s="15" t="s">
        <v>78</v>
      </c>
      <c r="AJ1274" s="15">
        <v>1277334.9797400001</v>
      </c>
      <c r="AK1274" s="15">
        <v>5064.8368684500001</v>
      </c>
      <c r="AL1274" s="15">
        <v>3087985.5708599999</v>
      </c>
      <c r="AM1274" s="15">
        <v>1423205.45677</v>
      </c>
      <c r="AN1274" s="19">
        <v>0</v>
      </c>
      <c r="AO1274" s="19">
        <v>0</v>
      </c>
      <c r="AP1274" s="19">
        <v>18300</v>
      </c>
      <c r="AQ1274" s="19">
        <v>0</v>
      </c>
      <c r="AR1274" s="34">
        <f t="shared" si="275"/>
        <v>18300</v>
      </c>
      <c r="AS1274" s="34">
        <v>0</v>
      </c>
      <c r="AT1274" s="34">
        <v>0</v>
      </c>
      <c r="AU1274" s="34">
        <v>0</v>
      </c>
      <c r="AV1274" s="34">
        <v>0</v>
      </c>
      <c r="AW1274" s="35">
        <f t="shared" si="276"/>
        <v>0</v>
      </c>
      <c r="AX1274" s="34">
        <f t="shared" si="277"/>
        <v>18300</v>
      </c>
      <c r="AY1274" s="36">
        <v>1.4712000000099998</v>
      </c>
      <c r="AZ1274" s="36">
        <v>2.0617000000000001</v>
      </c>
      <c r="BA1274" s="22"/>
      <c r="BB1274" s="19">
        <v>366</v>
      </c>
      <c r="BC1274" s="34">
        <f t="shared" si="278"/>
        <v>269.22960000182997</v>
      </c>
      <c r="BD1274" s="34">
        <f t="shared" si="279"/>
        <v>377.29110000000003</v>
      </c>
      <c r="BE1274" s="38">
        <v>3.4819999999999997E-2</v>
      </c>
      <c r="BF1274" s="38">
        <f t="shared" si="280"/>
        <v>3.4819999999999997E-2</v>
      </c>
      <c r="BG1274" s="34">
        <v>0</v>
      </c>
      <c r="BH1274" s="34">
        <v>0</v>
      </c>
      <c r="BI1274" s="34">
        <f t="shared" si="281"/>
        <v>269.22960000182997</v>
      </c>
      <c r="BJ1274" s="34">
        <f t="shared" si="282"/>
        <v>377.29110000000003</v>
      </c>
      <c r="BK1274" s="34">
        <v>0</v>
      </c>
      <c r="BL1274" s="34">
        <v>11.291100000000029</v>
      </c>
      <c r="BM1274" s="34">
        <f t="shared" si="283"/>
        <v>11.291100000000029</v>
      </c>
      <c r="BN1274" s="39">
        <f t="shared" si="284"/>
        <v>269.22960000182997</v>
      </c>
      <c r="BO1274" s="39">
        <f t="shared" si="285"/>
        <v>366</v>
      </c>
      <c r="BP1274" s="39">
        <f t="shared" si="286"/>
        <v>96.770399998170035</v>
      </c>
    </row>
    <row r="1275" spans="1:68" s="25" customFormat="1" ht="14.25" x14ac:dyDescent="0.2">
      <c r="A1275" s="14">
        <v>16</v>
      </c>
      <c r="B1275" s="40"/>
      <c r="C1275" s="15"/>
      <c r="D1275" s="16">
        <v>5324</v>
      </c>
      <c r="E1275" s="15" t="s">
        <v>10024</v>
      </c>
      <c r="F1275" s="15" t="s">
        <v>10025</v>
      </c>
      <c r="G1275" s="17" t="s">
        <v>10026</v>
      </c>
      <c r="H1275" s="17" t="s">
        <v>10027</v>
      </c>
      <c r="I1275" s="17" t="s">
        <v>86</v>
      </c>
      <c r="J1275" s="15" t="s">
        <v>10027</v>
      </c>
      <c r="K1275" s="15" t="s">
        <v>10028</v>
      </c>
      <c r="L1275" s="18" t="s">
        <v>10029</v>
      </c>
      <c r="M1275" s="15" t="s">
        <v>7626</v>
      </c>
      <c r="N1275" s="15" t="s">
        <v>7627</v>
      </c>
      <c r="O1275" s="16">
        <v>510</v>
      </c>
      <c r="P1275" s="15" t="s">
        <v>118</v>
      </c>
      <c r="Q1275" s="15">
        <v>32400</v>
      </c>
      <c r="R1275" s="15">
        <v>186000</v>
      </c>
      <c r="S1275" s="15">
        <v>218400</v>
      </c>
      <c r="T1275" s="15">
        <v>6.92</v>
      </c>
      <c r="U1275" s="15" t="s">
        <v>3335</v>
      </c>
      <c r="V1275" s="15" t="s">
        <v>76</v>
      </c>
      <c r="W1275" s="16">
        <v>1</v>
      </c>
      <c r="X1275" s="16">
        <v>1</v>
      </c>
      <c r="Y1275" s="15">
        <v>298960</v>
      </c>
      <c r="Z1275" s="15">
        <v>6.8630000000000004</v>
      </c>
      <c r="AA1275" s="15" t="s">
        <v>10030</v>
      </c>
      <c r="AB1275" s="15" t="s">
        <v>10031</v>
      </c>
      <c r="AC1275" s="15">
        <v>244300</v>
      </c>
      <c r="AD1275" s="26">
        <v>37568</v>
      </c>
      <c r="AE1275" s="15" t="s">
        <v>183</v>
      </c>
      <c r="AF1275" s="15" t="s">
        <v>10032</v>
      </c>
      <c r="AG1275" s="16">
        <v>1</v>
      </c>
      <c r="AH1275" s="15" t="s">
        <v>10033</v>
      </c>
      <c r="AI1275" s="15" t="s">
        <v>78</v>
      </c>
      <c r="AJ1275" s="15">
        <v>298960.370605</v>
      </c>
      <c r="AK1275" s="15">
        <v>2524.5838503700002</v>
      </c>
      <c r="AL1275" s="15">
        <v>3088617.85084</v>
      </c>
      <c r="AM1275" s="15">
        <v>1422348.7522</v>
      </c>
      <c r="AN1275" s="19">
        <v>20000</v>
      </c>
      <c r="AO1275" s="19">
        <v>164700</v>
      </c>
      <c r="AP1275" s="19">
        <v>11800</v>
      </c>
      <c r="AQ1275" s="19">
        <v>24200</v>
      </c>
      <c r="AR1275" s="34">
        <f t="shared" si="275"/>
        <v>220700</v>
      </c>
      <c r="AS1275" s="34">
        <v>45000</v>
      </c>
      <c r="AT1275" s="34">
        <v>3000</v>
      </c>
      <c r="AU1275" s="34">
        <v>48895</v>
      </c>
      <c r="AV1275" s="34">
        <v>0</v>
      </c>
      <c r="AW1275" s="35">
        <f t="shared" si="276"/>
        <v>96895</v>
      </c>
      <c r="AX1275" s="34">
        <f t="shared" si="277"/>
        <v>123805</v>
      </c>
      <c r="AY1275" s="36">
        <v>1.4712000000099998</v>
      </c>
      <c r="AZ1275" s="36">
        <v>2.0617000000000001</v>
      </c>
      <c r="BA1275" s="22"/>
      <c r="BB1275" s="19">
        <v>2927</v>
      </c>
      <c r="BC1275" s="34">
        <f t="shared" si="278"/>
        <v>1821.4191600123802</v>
      </c>
      <c r="BD1275" s="34">
        <f t="shared" si="279"/>
        <v>2552.4876850000001</v>
      </c>
      <c r="BE1275" s="38">
        <v>3.4819999999999997E-2</v>
      </c>
      <c r="BF1275" s="38">
        <f t="shared" si="280"/>
        <v>3.4819999999999997E-2</v>
      </c>
      <c r="BG1275" s="34">
        <v>44.980028911505727</v>
      </c>
      <c r="BH1275" s="34">
        <v>63.033799351699997</v>
      </c>
      <c r="BI1275" s="34">
        <f t="shared" si="281"/>
        <v>1776.4391311008744</v>
      </c>
      <c r="BJ1275" s="34">
        <f t="shared" si="282"/>
        <v>2489.4538856483</v>
      </c>
      <c r="BK1275" s="34">
        <v>0</v>
      </c>
      <c r="BL1275" s="34">
        <v>0</v>
      </c>
      <c r="BM1275" s="34">
        <f t="shared" si="283"/>
        <v>0</v>
      </c>
      <c r="BN1275" s="39">
        <f t="shared" si="284"/>
        <v>1776.4391311008744</v>
      </c>
      <c r="BO1275" s="39">
        <f t="shared" si="285"/>
        <v>2489.4538856483</v>
      </c>
      <c r="BP1275" s="39">
        <f t="shared" si="286"/>
        <v>713.01475454742558</v>
      </c>
    </row>
    <row r="1276" spans="1:68" s="25" customFormat="1" ht="14.25" x14ac:dyDescent="0.2">
      <c r="A1276" s="14">
        <v>17</v>
      </c>
      <c r="B1276" s="40"/>
      <c r="C1276" s="15" t="s">
        <v>2153</v>
      </c>
      <c r="D1276" s="16">
        <v>5764</v>
      </c>
      <c r="E1276" s="15" t="s">
        <v>10034</v>
      </c>
      <c r="F1276" s="15" t="s">
        <v>10035</v>
      </c>
      <c r="G1276" s="17" t="s">
        <v>10036</v>
      </c>
      <c r="H1276" s="17" t="s">
        <v>10037</v>
      </c>
      <c r="I1276" s="17" t="s">
        <v>86</v>
      </c>
      <c r="J1276" s="15" t="s">
        <v>10038</v>
      </c>
      <c r="K1276" s="15" t="s">
        <v>8492</v>
      </c>
      <c r="L1276" s="18" t="s">
        <v>10039</v>
      </c>
      <c r="M1276" s="15" t="s">
        <v>7626</v>
      </c>
      <c r="N1276" s="15" t="s">
        <v>7627</v>
      </c>
      <c r="O1276" s="16">
        <v>510</v>
      </c>
      <c r="P1276" s="15" t="s">
        <v>118</v>
      </c>
      <c r="Q1276" s="15">
        <v>22100</v>
      </c>
      <c r="R1276" s="15">
        <v>86300</v>
      </c>
      <c r="S1276" s="15">
        <v>108400</v>
      </c>
      <c r="T1276" s="15">
        <v>2</v>
      </c>
      <c r="U1276" s="15" t="s">
        <v>3335</v>
      </c>
      <c r="V1276" s="15" t="s">
        <v>76</v>
      </c>
      <c r="W1276" s="16">
        <v>1</v>
      </c>
      <c r="X1276" s="16">
        <v>1</v>
      </c>
      <c r="Y1276" s="15">
        <v>86863</v>
      </c>
      <c r="Z1276" s="15">
        <v>1.994</v>
      </c>
      <c r="AA1276" s="15" t="s">
        <v>10030</v>
      </c>
      <c r="AB1276" s="15" t="s">
        <v>10031</v>
      </c>
      <c r="AC1276" s="15">
        <v>0</v>
      </c>
      <c r="AD1276" s="26">
        <v>42053</v>
      </c>
      <c r="AE1276" s="15" t="s">
        <v>2037</v>
      </c>
      <c r="AF1276" s="15" t="s">
        <v>10040</v>
      </c>
      <c r="AG1276" s="16">
        <v>1</v>
      </c>
      <c r="AH1276" s="15" t="s">
        <v>10041</v>
      </c>
      <c r="AI1276" s="15" t="s">
        <v>78</v>
      </c>
      <c r="AJ1276" s="15">
        <v>86863.089355499993</v>
      </c>
      <c r="AK1276" s="15">
        <v>1250.62432799</v>
      </c>
      <c r="AL1276" s="15">
        <v>3088824.1183199999</v>
      </c>
      <c r="AM1276" s="15">
        <v>1422135.1790199999</v>
      </c>
      <c r="AN1276" s="19">
        <v>20000</v>
      </c>
      <c r="AO1276" s="19">
        <v>85400</v>
      </c>
      <c r="AP1276" s="19">
        <v>2000</v>
      </c>
      <c r="AQ1276" s="19">
        <v>0</v>
      </c>
      <c r="AR1276" s="34">
        <f t="shared" si="275"/>
        <v>107400</v>
      </c>
      <c r="AS1276" s="34">
        <v>45000</v>
      </c>
      <c r="AT1276" s="34">
        <v>0</v>
      </c>
      <c r="AU1276" s="34">
        <v>21140</v>
      </c>
      <c r="AV1276" s="34">
        <v>0</v>
      </c>
      <c r="AW1276" s="35">
        <f t="shared" si="276"/>
        <v>66140</v>
      </c>
      <c r="AX1276" s="34">
        <f t="shared" si="277"/>
        <v>41260</v>
      </c>
      <c r="AY1276" s="36">
        <v>1.4712000000099998</v>
      </c>
      <c r="AZ1276" s="36">
        <v>2.0617000000000001</v>
      </c>
      <c r="BA1276" s="22"/>
      <c r="BB1276" s="19">
        <v>1114</v>
      </c>
      <c r="BC1276" s="34">
        <f t="shared" si="278"/>
        <v>607.01712000412601</v>
      </c>
      <c r="BD1276" s="34">
        <f t="shared" si="279"/>
        <v>850.65742000000012</v>
      </c>
      <c r="BE1276" s="38">
        <v>3.4819999999999997E-2</v>
      </c>
      <c r="BF1276" s="38">
        <f t="shared" si="280"/>
        <v>3.4819999999999997E-2</v>
      </c>
      <c r="BG1276" s="34">
        <v>20.1117924385367</v>
      </c>
      <c r="BH1276" s="34">
        <v>28.184123484400001</v>
      </c>
      <c r="BI1276" s="34">
        <f t="shared" si="281"/>
        <v>586.90532756558935</v>
      </c>
      <c r="BJ1276" s="34">
        <f t="shared" si="282"/>
        <v>822.47329651560017</v>
      </c>
      <c r="BK1276" s="34">
        <v>0</v>
      </c>
      <c r="BL1276" s="34">
        <v>0</v>
      </c>
      <c r="BM1276" s="34">
        <f t="shared" si="283"/>
        <v>0</v>
      </c>
      <c r="BN1276" s="39">
        <f t="shared" si="284"/>
        <v>586.90532756558935</v>
      </c>
      <c r="BO1276" s="39">
        <f t="shared" si="285"/>
        <v>822.47329651560017</v>
      </c>
      <c r="BP1276" s="39">
        <f t="shared" si="286"/>
        <v>235.56796895001082</v>
      </c>
    </row>
    <row r="1277" spans="1:68" s="25" customFormat="1" ht="14.25" x14ac:dyDescent="0.2">
      <c r="A1277" s="14">
        <v>18</v>
      </c>
      <c r="B1277" s="40"/>
      <c r="C1277" s="15" t="s">
        <v>10042</v>
      </c>
      <c r="D1277" s="16">
        <v>35058</v>
      </c>
      <c r="E1277" s="15" t="s">
        <v>10043</v>
      </c>
      <c r="F1277" s="15" t="s">
        <v>10042</v>
      </c>
      <c r="G1277" s="17" t="s">
        <v>10044</v>
      </c>
      <c r="H1277" s="17" t="s">
        <v>10045</v>
      </c>
      <c r="I1277" s="17" t="s">
        <v>86</v>
      </c>
      <c r="J1277" s="15" t="s">
        <v>10046</v>
      </c>
      <c r="K1277" s="15" t="s">
        <v>2519</v>
      </c>
      <c r="L1277" s="18" t="s">
        <v>10047</v>
      </c>
      <c r="M1277" s="15" t="s">
        <v>7626</v>
      </c>
      <c r="N1277" s="15" t="s">
        <v>7627</v>
      </c>
      <c r="O1277" s="16">
        <v>511</v>
      </c>
      <c r="P1277" s="15" t="s">
        <v>569</v>
      </c>
      <c r="Q1277" s="15">
        <v>20800</v>
      </c>
      <c r="R1277" s="15">
        <v>129900</v>
      </c>
      <c r="S1277" s="15">
        <v>150700</v>
      </c>
      <c r="T1277" s="15">
        <v>1.37</v>
      </c>
      <c r="U1277" s="15" t="s">
        <v>3335</v>
      </c>
      <c r="V1277" s="15" t="s">
        <v>76</v>
      </c>
      <c r="W1277" s="16">
        <v>1</v>
      </c>
      <c r="X1277" s="16">
        <v>0</v>
      </c>
      <c r="Y1277" s="15">
        <v>54812</v>
      </c>
      <c r="Z1277" s="15">
        <v>1.258</v>
      </c>
      <c r="AA1277" s="15" t="s">
        <v>78</v>
      </c>
      <c r="AB1277" s="15" t="s">
        <v>78</v>
      </c>
      <c r="AC1277" s="15">
        <v>0</v>
      </c>
      <c r="AD1277" s="15"/>
      <c r="AE1277" s="15" t="s">
        <v>78</v>
      </c>
      <c r="AF1277" s="15" t="s">
        <v>78</v>
      </c>
      <c r="AG1277" s="16">
        <v>1</v>
      </c>
      <c r="AH1277" s="15" t="s">
        <v>10048</v>
      </c>
      <c r="AI1277" s="15" t="s">
        <v>78</v>
      </c>
      <c r="AJ1277" s="15">
        <v>54811.894043</v>
      </c>
      <c r="AK1277" s="15">
        <v>948.90333630800001</v>
      </c>
      <c r="AL1277" s="15">
        <v>3089069.3341100002</v>
      </c>
      <c r="AM1277" s="15">
        <v>1422025.2556700001</v>
      </c>
      <c r="AN1277" s="19">
        <v>20000</v>
      </c>
      <c r="AO1277" s="19">
        <v>139300</v>
      </c>
      <c r="AP1277" s="19">
        <v>700</v>
      </c>
      <c r="AQ1277" s="19">
        <v>0</v>
      </c>
      <c r="AR1277" s="34">
        <f t="shared" si="275"/>
        <v>160000</v>
      </c>
      <c r="AS1277" s="34">
        <v>45000</v>
      </c>
      <c r="AT1277" s="34">
        <v>3000</v>
      </c>
      <c r="AU1277" s="34">
        <v>40005</v>
      </c>
      <c r="AV1277" s="34">
        <v>24960</v>
      </c>
      <c r="AW1277" s="35">
        <f t="shared" si="276"/>
        <v>112965</v>
      </c>
      <c r="AX1277" s="34">
        <f t="shared" si="277"/>
        <v>47035</v>
      </c>
      <c r="AY1277" s="36">
        <v>1.4712000000099998</v>
      </c>
      <c r="AZ1277" s="36">
        <v>2.0617000000000001</v>
      </c>
      <c r="BA1277" s="22"/>
      <c r="BB1277" s="19">
        <v>1614</v>
      </c>
      <c r="BC1277" s="34">
        <f t="shared" si="278"/>
        <v>691.97892000470347</v>
      </c>
      <c r="BD1277" s="34">
        <f t="shared" si="279"/>
        <v>969.72059500000012</v>
      </c>
      <c r="BE1277" s="38">
        <v>3.4819999999999997E-2</v>
      </c>
      <c r="BF1277" s="38">
        <f t="shared" si="280"/>
        <v>3.4819999999999997E-2</v>
      </c>
      <c r="BG1277" s="34">
        <v>23.736115706561332</v>
      </c>
      <c r="BH1277" s="34">
        <v>33.263152359899998</v>
      </c>
      <c r="BI1277" s="34">
        <f t="shared" si="281"/>
        <v>668.24280429814212</v>
      </c>
      <c r="BJ1277" s="34">
        <f t="shared" si="282"/>
        <v>936.45744264010011</v>
      </c>
      <c r="BK1277" s="34">
        <v>0</v>
      </c>
      <c r="BL1277" s="34">
        <v>0</v>
      </c>
      <c r="BM1277" s="34">
        <f t="shared" si="283"/>
        <v>0</v>
      </c>
      <c r="BN1277" s="39">
        <f t="shared" si="284"/>
        <v>668.24280429814212</v>
      </c>
      <c r="BO1277" s="39">
        <f t="shared" si="285"/>
        <v>936.45744264010011</v>
      </c>
      <c r="BP1277" s="39">
        <f t="shared" si="286"/>
        <v>268.21463834195799</v>
      </c>
    </row>
    <row r="1278" spans="1:68" s="25" customFormat="1" ht="14.25" x14ac:dyDescent="0.2">
      <c r="A1278" s="14">
        <v>19</v>
      </c>
      <c r="B1278" s="40"/>
      <c r="C1278" s="15" t="s">
        <v>150</v>
      </c>
      <c r="D1278" s="16">
        <v>35159</v>
      </c>
      <c r="E1278" s="15" t="s">
        <v>10049</v>
      </c>
      <c r="F1278" s="15" t="s">
        <v>10050</v>
      </c>
      <c r="G1278" s="17" t="s">
        <v>10051</v>
      </c>
      <c r="H1278" s="17" t="s">
        <v>10052</v>
      </c>
      <c r="I1278" s="17" t="s">
        <v>86</v>
      </c>
      <c r="J1278" s="15" t="s">
        <v>10053</v>
      </c>
      <c r="K1278" s="15" t="s">
        <v>86</v>
      </c>
      <c r="L1278" s="18" t="s">
        <v>10054</v>
      </c>
      <c r="M1278" s="15" t="s">
        <v>7626</v>
      </c>
      <c r="N1278" s="15" t="s">
        <v>7627</v>
      </c>
      <c r="O1278" s="16">
        <v>100</v>
      </c>
      <c r="P1278" s="15" t="s">
        <v>254</v>
      </c>
      <c r="Q1278" s="15">
        <v>14100</v>
      </c>
      <c r="R1278" s="15">
        <v>0</v>
      </c>
      <c r="S1278" s="15">
        <v>14100</v>
      </c>
      <c r="T1278" s="15">
        <v>17.61</v>
      </c>
      <c r="U1278" s="15" t="s">
        <v>3335</v>
      </c>
      <c r="V1278" s="15" t="s">
        <v>76</v>
      </c>
      <c r="W1278" s="16">
        <v>0</v>
      </c>
      <c r="X1278" s="16">
        <v>0</v>
      </c>
      <c r="Y1278" s="15">
        <v>733709</v>
      </c>
      <c r="Z1278" s="15">
        <v>16.844000000000001</v>
      </c>
      <c r="AA1278" s="15" t="s">
        <v>78</v>
      </c>
      <c r="AB1278" s="15" t="s">
        <v>78</v>
      </c>
      <c r="AC1278" s="15">
        <v>0</v>
      </c>
      <c r="AD1278" s="15"/>
      <c r="AE1278" s="15" t="s">
        <v>468</v>
      </c>
      <c r="AF1278" s="15" t="s">
        <v>10055</v>
      </c>
      <c r="AG1278" s="16">
        <v>1</v>
      </c>
      <c r="AH1278" s="15" t="s">
        <v>10056</v>
      </c>
      <c r="AI1278" s="15" t="s">
        <v>78</v>
      </c>
      <c r="AJ1278" s="15">
        <v>733709.13622999995</v>
      </c>
      <c r="AK1278" s="15">
        <v>5279.8682638</v>
      </c>
      <c r="AL1278" s="15">
        <v>3089000.1765800002</v>
      </c>
      <c r="AM1278" s="15">
        <v>1422811.6147100001</v>
      </c>
      <c r="AN1278" s="19">
        <v>0</v>
      </c>
      <c r="AO1278" s="19">
        <v>0</v>
      </c>
      <c r="AP1278" s="19">
        <v>14700</v>
      </c>
      <c r="AQ1278" s="19">
        <v>0</v>
      </c>
      <c r="AR1278" s="34">
        <f t="shared" si="275"/>
        <v>14700</v>
      </c>
      <c r="AS1278" s="34">
        <v>0</v>
      </c>
      <c r="AT1278" s="34">
        <v>0</v>
      </c>
      <c r="AU1278" s="34">
        <v>0</v>
      </c>
      <c r="AV1278" s="34">
        <v>0</v>
      </c>
      <c r="AW1278" s="35">
        <f t="shared" si="276"/>
        <v>0</v>
      </c>
      <c r="AX1278" s="34">
        <f t="shared" si="277"/>
        <v>14700</v>
      </c>
      <c r="AY1278" s="36">
        <v>1.4712000000099998</v>
      </c>
      <c r="AZ1278" s="36">
        <v>2.0617000000000001</v>
      </c>
      <c r="BA1278" s="22"/>
      <c r="BB1278" s="19">
        <v>294</v>
      </c>
      <c r="BC1278" s="34">
        <f t="shared" si="278"/>
        <v>216.26640000146998</v>
      </c>
      <c r="BD1278" s="34">
        <f t="shared" si="279"/>
        <v>303.06990000000002</v>
      </c>
      <c r="BE1278" s="38">
        <v>3.4819999999999997E-2</v>
      </c>
      <c r="BF1278" s="38">
        <f t="shared" si="280"/>
        <v>3.4819999999999997E-2</v>
      </c>
      <c r="BG1278" s="34">
        <v>0</v>
      </c>
      <c r="BH1278" s="34">
        <v>0</v>
      </c>
      <c r="BI1278" s="34">
        <f t="shared" si="281"/>
        <v>216.26640000146998</v>
      </c>
      <c r="BJ1278" s="34">
        <f t="shared" si="282"/>
        <v>303.06990000000002</v>
      </c>
      <c r="BK1278" s="34">
        <v>0</v>
      </c>
      <c r="BL1278" s="34">
        <v>9.0699000000000183</v>
      </c>
      <c r="BM1278" s="34">
        <f t="shared" si="283"/>
        <v>9.0699000000000183</v>
      </c>
      <c r="BN1278" s="39">
        <f t="shared" si="284"/>
        <v>216.26640000146998</v>
      </c>
      <c r="BO1278" s="39">
        <f t="shared" si="285"/>
        <v>294</v>
      </c>
      <c r="BP1278" s="39">
        <f t="shared" si="286"/>
        <v>77.733599998530025</v>
      </c>
    </row>
    <row r="1279" spans="1:68" s="25" customFormat="1" ht="14.25" x14ac:dyDescent="0.2">
      <c r="A1279" s="14">
        <v>20</v>
      </c>
      <c r="B1279" s="40"/>
      <c r="C1279" s="15" t="s">
        <v>376</v>
      </c>
      <c r="D1279" s="16">
        <v>15068</v>
      </c>
      <c r="E1279" s="15" t="s">
        <v>10057</v>
      </c>
      <c r="F1279" s="15" t="s">
        <v>10058</v>
      </c>
      <c r="G1279" s="17" t="s">
        <v>10059</v>
      </c>
      <c r="H1279" s="17" t="s">
        <v>10060</v>
      </c>
      <c r="I1279" s="17" t="s">
        <v>86</v>
      </c>
      <c r="J1279" s="15" t="s">
        <v>10061</v>
      </c>
      <c r="K1279" s="15" t="s">
        <v>1843</v>
      </c>
      <c r="L1279" s="18" t="s">
        <v>10062</v>
      </c>
      <c r="M1279" s="15" t="s">
        <v>3654</v>
      </c>
      <c r="N1279" s="15" t="s">
        <v>3655</v>
      </c>
      <c r="O1279" s="16">
        <v>400</v>
      </c>
      <c r="P1279" s="15" t="s">
        <v>254</v>
      </c>
      <c r="Q1279" s="15">
        <v>4000</v>
      </c>
      <c r="R1279" s="15">
        <v>0</v>
      </c>
      <c r="S1279" s="15">
        <v>4000</v>
      </c>
      <c r="T1279" s="15">
        <v>0.05</v>
      </c>
      <c r="U1279" s="15" t="s">
        <v>3335</v>
      </c>
      <c r="V1279" s="15" t="s">
        <v>76</v>
      </c>
      <c r="W1279" s="16">
        <v>0</v>
      </c>
      <c r="X1279" s="16">
        <v>0</v>
      </c>
      <c r="Y1279" s="15">
        <v>2624</v>
      </c>
      <c r="Z1279" s="15">
        <v>0.06</v>
      </c>
      <c r="AA1279" s="15" t="s">
        <v>78</v>
      </c>
      <c r="AB1279" s="15" t="s">
        <v>78</v>
      </c>
      <c r="AC1279" s="15">
        <v>0</v>
      </c>
      <c r="AD1279" s="15"/>
      <c r="AE1279" s="15" t="s">
        <v>137</v>
      </c>
      <c r="AF1279" s="15" t="s">
        <v>10063</v>
      </c>
      <c r="AG1279" s="16">
        <v>1</v>
      </c>
      <c r="AH1279" s="15" t="s">
        <v>10064</v>
      </c>
      <c r="AI1279" s="15" t="s">
        <v>78</v>
      </c>
      <c r="AJ1279" s="15">
        <v>2624.25</v>
      </c>
      <c r="AK1279" s="15">
        <v>211.02576495100001</v>
      </c>
      <c r="AL1279" s="15">
        <v>3089168.57766</v>
      </c>
      <c r="AM1279" s="15">
        <v>1422358.37466</v>
      </c>
      <c r="AN1279" s="19">
        <v>0</v>
      </c>
      <c r="AO1279" s="19">
        <v>0</v>
      </c>
      <c r="AP1279" s="19">
        <v>4000</v>
      </c>
      <c r="AQ1279" s="19">
        <v>0</v>
      </c>
      <c r="AR1279" s="34">
        <f t="shared" si="275"/>
        <v>4000</v>
      </c>
      <c r="AS1279" s="34">
        <v>0</v>
      </c>
      <c r="AT1279" s="34">
        <v>0</v>
      </c>
      <c r="AU1279" s="34">
        <v>0</v>
      </c>
      <c r="AV1279" s="34">
        <v>0</v>
      </c>
      <c r="AW1279" s="35">
        <f t="shared" si="276"/>
        <v>0</v>
      </c>
      <c r="AX1279" s="34">
        <f t="shared" si="277"/>
        <v>4000</v>
      </c>
      <c r="AY1279" s="36">
        <v>1.4712000000099998</v>
      </c>
      <c r="AZ1279" s="36">
        <v>2.0617000000000001</v>
      </c>
      <c r="BA1279" s="22"/>
      <c r="BB1279" s="19">
        <v>120</v>
      </c>
      <c r="BC1279" s="34">
        <f t="shared" si="278"/>
        <v>58.848000000399992</v>
      </c>
      <c r="BD1279" s="34">
        <f t="shared" si="279"/>
        <v>82.468000000000004</v>
      </c>
      <c r="BE1279" s="38">
        <v>3.4819999999999997E-2</v>
      </c>
      <c r="BF1279" s="38">
        <f t="shared" si="280"/>
        <v>3.4819999999999997E-2</v>
      </c>
      <c r="BG1279" s="34">
        <v>0</v>
      </c>
      <c r="BH1279" s="34">
        <v>0</v>
      </c>
      <c r="BI1279" s="34">
        <f t="shared" si="281"/>
        <v>58.848000000399992</v>
      </c>
      <c r="BJ1279" s="34">
        <f t="shared" si="282"/>
        <v>82.468000000000004</v>
      </c>
      <c r="BK1279" s="34">
        <v>0</v>
      </c>
      <c r="BL1279" s="34">
        <v>0</v>
      </c>
      <c r="BM1279" s="34">
        <f t="shared" si="283"/>
        <v>0</v>
      </c>
      <c r="BN1279" s="39">
        <f t="shared" si="284"/>
        <v>58.848000000399992</v>
      </c>
      <c r="BO1279" s="39">
        <f t="shared" si="285"/>
        <v>82.468000000000004</v>
      </c>
      <c r="BP1279" s="39">
        <f t="shared" si="286"/>
        <v>23.619999999600012</v>
      </c>
    </row>
    <row r="1280" spans="1:68" s="25" customFormat="1" ht="14.25" x14ac:dyDescent="0.2">
      <c r="A1280" s="14">
        <v>21</v>
      </c>
      <c r="B1280" s="40"/>
      <c r="C1280" s="15" t="s">
        <v>150</v>
      </c>
      <c r="D1280" s="16">
        <v>35207</v>
      </c>
      <c r="E1280" s="15" t="s">
        <v>10065</v>
      </c>
      <c r="F1280" s="15" t="s">
        <v>10066</v>
      </c>
      <c r="G1280" s="17" t="s">
        <v>10067</v>
      </c>
      <c r="H1280" s="17" t="s">
        <v>10068</v>
      </c>
      <c r="I1280" s="17" t="s">
        <v>86</v>
      </c>
      <c r="J1280" s="15" t="s">
        <v>10069</v>
      </c>
      <c r="K1280" s="15" t="s">
        <v>86</v>
      </c>
      <c r="L1280" s="18" t="s">
        <v>10070</v>
      </c>
      <c r="M1280" s="15" t="s">
        <v>7626</v>
      </c>
      <c r="N1280" s="15" t="s">
        <v>7627</v>
      </c>
      <c r="O1280" s="16">
        <v>500</v>
      </c>
      <c r="P1280" s="15" t="s">
        <v>1055</v>
      </c>
      <c r="Q1280" s="15">
        <v>2000</v>
      </c>
      <c r="R1280" s="15">
        <v>0</v>
      </c>
      <c r="S1280" s="15">
        <v>2000</v>
      </c>
      <c r="T1280" s="15">
        <v>0.93</v>
      </c>
      <c r="U1280" s="15" t="s">
        <v>3335</v>
      </c>
      <c r="V1280" s="15" t="s">
        <v>76</v>
      </c>
      <c r="W1280" s="16">
        <v>0</v>
      </c>
      <c r="X1280" s="16">
        <v>0</v>
      </c>
      <c r="Y1280" s="15">
        <v>41343</v>
      </c>
      <c r="Z1280" s="15">
        <v>0.94899999999999995</v>
      </c>
      <c r="AA1280" s="15" t="s">
        <v>78</v>
      </c>
      <c r="AB1280" s="15" t="s">
        <v>78</v>
      </c>
      <c r="AC1280" s="15">
        <v>0</v>
      </c>
      <c r="AD1280" s="15"/>
      <c r="AE1280" s="15" t="s">
        <v>1056</v>
      </c>
      <c r="AF1280" s="15" t="s">
        <v>10071</v>
      </c>
      <c r="AG1280" s="16">
        <v>1</v>
      </c>
      <c r="AH1280" s="15" t="s">
        <v>10072</v>
      </c>
      <c r="AI1280" s="15" t="s">
        <v>78</v>
      </c>
      <c r="AJ1280" s="15">
        <v>41343.4399414</v>
      </c>
      <c r="AK1280" s="15">
        <v>1468.1144806899999</v>
      </c>
      <c r="AL1280" s="15">
        <v>3089233.5316300001</v>
      </c>
      <c r="AM1280" s="15">
        <v>1422261.25976</v>
      </c>
      <c r="AN1280" s="19">
        <v>0</v>
      </c>
      <c r="AO1280" s="19">
        <v>0</v>
      </c>
      <c r="AP1280" s="19">
        <v>1900</v>
      </c>
      <c r="AQ1280" s="19">
        <v>0</v>
      </c>
      <c r="AR1280" s="34">
        <f t="shared" si="275"/>
        <v>1900</v>
      </c>
      <c r="AS1280" s="34">
        <v>0</v>
      </c>
      <c r="AT1280" s="34">
        <v>0</v>
      </c>
      <c r="AU1280" s="34">
        <v>0</v>
      </c>
      <c r="AV1280" s="34">
        <v>0</v>
      </c>
      <c r="AW1280" s="35">
        <f t="shared" si="276"/>
        <v>0</v>
      </c>
      <c r="AX1280" s="34">
        <f t="shared" si="277"/>
        <v>1900</v>
      </c>
      <c r="AY1280" s="36">
        <v>1.4712000000099998</v>
      </c>
      <c r="AZ1280" s="36">
        <v>2.0617000000000001</v>
      </c>
      <c r="BA1280" s="22"/>
      <c r="BB1280" s="19">
        <v>57</v>
      </c>
      <c r="BC1280" s="34">
        <f t="shared" si="278"/>
        <v>27.952800000189995</v>
      </c>
      <c r="BD1280" s="34">
        <f t="shared" si="279"/>
        <v>39.1723</v>
      </c>
      <c r="BE1280" s="38">
        <v>3.4819999999999997E-2</v>
      </c>
      <c r="BF1280" s="38">
        <f t="shared" si="280"/>
        <v>3.4819999999999997E-2</v>
      </c>
      <c r="BG1280" s="34">
        <v>0</v>
      </c>
      <c r="BH1280" s="34">
        <v>0</v>
      </c>
      <c r="BI1280" s="34">
        <f t="shared" si="281"/>
        <v>27.952800000189995</v>
      </c>
      <c r="BJ1280" s="34">
        <f t="shared" si="282"/>
        <v>39.1723</v>
      </c>
      <c r="BK1280" s="34">
        <v>0</v>
      </c>
      <c r="BL1280" s="34">
        <v>0</v>
      </c>
      <c r="BM1280" s="34">
        <f t="shared" si="283"/>
        <v>0</v>
      </c>
      <c r="BN1280" s="39">
        <f t="shared" si="284"/>
        <v>27.952800000189995</v>
      </c>
      <c r="BO1280" s="39">
        <f t="shared" si="285"/>
        <v>39.1723</v>
      </c>
      <c r="BP1280" s="39">
        <f t="shared" si="286"/>
        <v>11.219499999810004</v>
      </c>
    </row>
    <row r="1281" spans="1:68" s="25" customFormat="1" ht="14.25" x14ac:dyDescent="0.2">
      <c r="A1281" s="14">
        <v>22</v>
      </c>
      <c r="B1281" s="40"/>
      <c r="C1281" s="15" t="s">
        <v>176</v>
      </c>
      <c r="D1281" s="16">
        <v>15192</v>
      </c>
      <c r="E1281" s="15" t="s">
        <v>10073</v>
      </c>
      <c r="F1281" s="15" t="s">
        <v>10074</v>
      </c>
      <c r="G1281" s="17" t="s">
        <v>10075</v>
      </c>
      <c r="H1281" s="17" t="s">
        <v>10076</v>
      </c>
      <c r="I1281" s="17" t="s">
        <v>86</v>
      </c>
      <c r="J1281" s="15" t="s">
        <v>10077</v>
      </c>
      <c r="K1281" s="15" t="s">
        <v>86</v>
      </c>
      <c r="L1281" s="18" t="s">
        <v>10078</v>
      </c>
      <c r="M1281" s="15" t="s">
        <v>7626</v>
      </c>
      <c r="N1281" s="15" t="s">
        <v>7627</v>
      </c>
      <c r="O1281" s="16">
        <v>510</v>
      </c>
      <c r="P1281" s="15" t="s">
        <v>118</v>
      </c>
      <c r="Q1281" s="15">
        <v>20000</v>
      </c>
      <c r="R1281" s="15">
        <v>153800</v>
      </c>
      <c r="S1281" s="15">
        <v>173800</v>
      </c>
      <c r="T1281" s="15">
        <v>1</v>
      </c>
      <c r="U1281" s="15" t="s">
        <v>3335</v>
      </c>
      <c r="V1281" s="15" t="s">
        <v>76</v>
      </c>
      <c r="W1281" s="16">
        <v>1</v>
      </c>
      <c r="X1281" s="16">
        <v>0</v>
      </c>
      <c r="Y1281" s="15">
        <v>43522</v>
      </c>
      <c r="Z1281" s="15">
        <v>0.999</v>
      </c>
      <c r="AA1281" s="15" t="s">
        <v>78</v>
      </c>
      <c r="AB1281" s="15" t="s">
        <v>78</v>
      </c>
      <c r="AC1281" s="15">
        <v>0</v>
      </c>
      <c r="AD1281" s="15"/>
      <c r="AE1281" s="15" t="s">
        <v>147</v>
      </c>
      <c r="AF1281" s="15" t="s">
        <v>10079</v>
      </c>
      <c r="AG1281" s="16">
        <v>1</v>
      </c>
      <c r="AH1281" s="15" t="s">
        <v>10080</v>
      </c>
      <c r="AI1281" s="15" t="s">
        <v>78</v>
      </c>
      <c r="AJ1281" s="15">
        <v>43522.3022461</v>
      </c>
      <c r="AK1281" s="15">
        <v>932.20109206100005</v>
      </c>
      <c r="AL1281" s="15">
        <v>3089331.6704099998</v>
      </c>
      <c r="AM1281" s="15">
        <v>1422092.1952200001</v>
      </c>
      <c r="AN1281" s="19">
        <v>20000</v>
      </c>
      <c r="AO1281" s="19">
        <v>152200</v>
      </c>
      <c r="AP1281" s="19">
        <v>0</v>
      </c>
      <c r="AQ1281" s="19">
        <v>0</v>
      </c>
      <c r="AR1281" s="34">
        <f t="shared" si="275"/>
        <v>172200</v>
      </c>
      <c r="AS1281" s="34">
        <v>0</v>
      </c>
      <c r="AT1281" s="34">
        <v>3000</v>
      </c>
      <c r="AU1281" s="34">
        <v>0</v>
      </c>
      <c r="AV1281" s="34">
        <v>0</v>
      </c>
      <c r="AW1281" s="35">
        <f t="shared" si="276"/>
        <v>3000</v>
      </c>
      <c r="AX1281" s="34">
        <f t="shared" si="277"/>
        <v>169200</v>
      </c>
      <c r="AY1281" s="36">
        <v>1.4712000000099998</v>
      </c>
      <c r="AZ1281" s="36">
        <v>2.0617000000000001</v>
      </c>
      <c r="BA1281" s="22"/>
      <c r="BB1281" s="19">
        <v>3444</v>
      </c>
      <c r="BC1281" s="34">
        <f t="shared" si="278"/>
        <v>2489.2704000169197</v>
      </c>
      <c r="BD1281" s="34">
        <f t="shared" si="279"/>
        <v>3488.3964000000001</v>
      </c>
      <c r="BE1281" s="38">
        <v>3.4819999999999997E-2</v>
      </c>
      <c r="BF1281" s="38">
        <f t="shared" si="280"/>
        <v>3.4819999999999997E-2</v>
      </c>
      <c r="BG1281" s="34">
        <v>0</v>
      </c>
      <c r="BH1281" s="34">
        <v>0</v>
      </c>
      <c r="BI1281" s="34">
        <f t="shared" si="281"/>
        <v>2489.2704000169197</v>
      </c>
      <c r="BJ1281" s="34">
        <f t="shared" si="282"/>
        <v>3488.3964000000001</v>
      </c>
      <c r="BK1281" s="34">
        <v>0</v>
      </c>
      <c r="BL1281" s="34">
        <v>44.396400000000085</v>
      </c>
      <c r="BM1281" s="34">
        <f t="shared" si="283"/>
        <v>44.396400000000085</v>
      </c>
      <c r="BN1281" s="39">
        <f t="shared" si="284"/>
        <v>2489.2704000169197</v>
      </c>
      <c r="BO1281" s="39">
        <f t="shared" si="285"/>
        <v>3444</v>
      </c>
      <c r="BP1281" s="39">
        <f t="shared" si="286"/>
        <v>954.72959998308033</v>
      </c>
    </row>
    <row r="1282" spans="1:68" s="25" customFormat="1" ht="14.25" x14ac:dyDescent="0.2">
      <c r="A1282" s="14">
        <v>23</v>
      </c>
      <c r="B1282" s="40"/>
      <c r="C1282" s="15" t="s">
        <v>10081</v>
      </c>
      <c r="D1282" s="16">
        <v>12830</v>
      </c>
      <c r="E1282" s="15" t="s">
        <v>10082</v>
      </c>
      <c r="F1282" s="15" t="s">
        <v>10081</v>
      </c>
      <c r="G1282" s="17" t="s">
        <v>10083</v>
      </c>
      <c r="H1282" s="17" t="s">
        <v>10084</v>
      </c>
      <c r="I1282" s="17" t="s">
        <v>86</v>
      </c>
      <c r="J1282" s="15" t="s">
        <v>10085</v>
      </c>
      <c r="K1282" s="15" t="s">
        <v>4047</v>
      </c>
      <c r="L1282" s="18" t="s">
        <v>10086</v>
      </c>
      <c r="M1282" s="15" t="s">
        <v>7626</v>
      </c>
      <c r="N1282" s="15" t="s">
        <v>7627</v>
      </c>
      <c r="O1282" s="16">
        <v>599</v>
      </c>
      <c r="P1282" s="15" t="s">
        <v>1064</v>
      </c>
      <c r="Q1282" s="15">
        <v>15700</v>
      </c>
      <c r="R1282" s="15">
        <v>2600</v>
      </c>
      <c r="S1282" s="15">
        <v>18300</v>
      </c>
      <c r="T1282" s="15">
        <v>0.54</v>
      </c>
      <c r="U1282" s="15" t="s">
        <v>3335</v>
      </c>
      <c r="V1282" s="15" t="s">
        <v>76</v>
      </c>
      <c r="W1282" s="16">
        <v>0</v>
      </c>
      <c r="X1282" s="16">
        <v>1</v>
      </c>
      <c r="Y1282" s="15">
        <v>31005</v>
      </c>
      <c r="Z1282" s="15">
        <v>0.71199999999999997</v>
      </c>
      <c r="AA1282" s="15" t="s">
        <v>78</v>
      </c>
      <c r="AB1282" s="15" t="s">
        <v>78</v>
      </c>
      <c r="AC1282" s="15">
        <v>167800</v>
      </c>
      <c r="AD1282" s="26">
        <v>38252</v>
      </c>
      <c r="AE1282" s="15" t="s">
        <v>119</v>
      </c>
      <c r="AF1282" s="15" t="s">
        <v>119</v>
      </c>
      <c r="AG1282" s="16">
        <v>1</v>
      </c>
      <c r="AH1282" s="15" t="s">
        <v>10087</v>
      </c>
      <c r="AI1282" s="15" t="s">
        <v>78</v>
      </c>
      <c r="AJ1282" s="15">
        <v>31005.326416</v>
      </c>
      <c r="AK1282" s="15">
        <v>976.90953484199997</v>
      </c>
      <c r="AL1282" s="15">
        <v>3089454.0735999998</v>
      </c>
      <c r="AM1282" s="15">
        <v>1422134.12213</v>
      </c>
      <c r="AN1282" s="19">
        <v>0</v>
      </c>
      <c r="AO1282" s="19">
        <v>0</v>
      </c>
      <c r="AP1282" s="19">
        <v>15700</v>
      </c>
      <c r="AQ1282" s="19">
        <v>2600</v>
      </c>
      <c r="AR1282" s="34">
        <f t="shared" si="275"/>
        <v>18300</v>
      </c>
      <c r="AS1282" s="34">
        <v>0</v>
      </c>
      <c r="AT1282" s="34">
        <v>0</v>
      </c>
      <c r="AU1282" s="34">
        <v>0</v>
      </c>
      <c r="AV1282" s="34">
        <v>0</v>
      </c>
      <c r="AW1282" s="35">
        <f t="shared" si="276"/>
        <v>0</v>
      </c>
      <c r="AX1282" s="34">
        <f t="shared" si="277"/>
        <v>18300</v>
      </c>
      <c r="AY1282" s="36">
        <v>1.4712000000099998</v>
      </c>
      <c r="AZ1282" s="36">
        <v>2.0617000000000001</v>
      </c>
      <c r="BA1282" s="22"/>
      <c r="BB1282" s="19">
        <v>549</v>
      </c>
      <c r="BC1282" s="34">
        <f t="shared" si="278"/>
        <v>269.22960000182997</v>
      </c>
      <c r="BD1282" s="34">
        <f t="shared" si="279"/>
        <v>377.29110000000003</v>
      </c>
      <c r="BE1282" s="38">
        <v>3.4819999999999997E-2</v>
      </c>
      <c r="BF1282" s="38">
        <f t="shared" si="280"/>
        <v>3.4819999999999997E-2</v>
      </c>
      <c r="BG1282" s="34">
        <v>0</v>
      </c>
      <c r="BH1282" s="34">
        <v>0</v>
      </c>
      <c r="BI1282" s="34">
        <f t="shared" si="281"/>
        <v>269.22960000182997</v>
      </c>
      <c r="BJ1282" s="34">
        <f t="shared" si="282"/>
        <v>377.29110000000003</v>
      </c>
      <c r="BK1282" s="34">
        <v>0</v>
      </c>
      <c r="BL1282" s="34">
        <v>0</v>
      </c>
      <c r="BM1282" s="34">
        <f t="shared" si="283"/>
        <v>0</v>
      </c>
      <c r="BN1282" s="39">
        <f t="shared" si="284"/>
        <v>269.22960000182997</v>
      </c>
      <c r="BO1282" s="39">
        <f t="shared" si="285"/>
        <v>377.29110000000003</v>
      </c>
      <c r="BP1282" s="39">
        <f t="shared" si="286"/>
        <v>108.06149999817006</v>
      </c>
    </row>
    <row r="1283" spans="1:68" s="25" customFormat="1" ht="14.25" x14ac:dyDescent="0.2">
      <c r="A1283" s="14">
        <v>24</v>
      </c>
      <c r="B1283" s="40"/>
      <c r="C1283" s="15" t="s">
        <v>10088</v>
      </c>
      <c r="D1283" s="16">
        <v>35021</v>
      </c>
      <c r="E1283" s="15" t="s">
        <v>10089</v>
      </c>
      <c r="F1283" s="15" t="s">
        <v>10088</v>
      </c>
      <c r="G1283" s="17" t="s">
        <v>10090</v>
      </c>
      <c r="H1283" s="17" t="s">
        <v>10091</v>
      </c>
      <c r="I1283" s="17" t="s">
        <v>86</v>
      </c>
      <c r="J1283" s="15" t="s">
        <v>10092</v>
      </c>
      <c r="K1283" s="15" t="s">
        <v>2647</v>
      </c>
      <c r="L1283" s="18" t="s">
        <v>10093</v>
      </c>
      <c r="M1283" s="15" t="s">
        <v>7626</v>
      </c>
      <c r="N1283" s="15" t="s">
        <v>7627</v>
      </c>
      <c r="O1283" s="16">
        <v>511</v>
      </c>
      <c r="P1283" s="15" t="s">
        <v>569</v>
      </c>
      <c r="Q1283" s="15">
        <v>15000</v>
      </c>
      <c r="R1283" s="15">
        <v>149700</v>
      </c>
      <c r="S1283" s="15">
        <v>164700</v>
      </c>
      <c r="T1283" s="15">
        <v>0.5</v>
      </c>
      <c r="U1283" s="15" t="s">
        <v>3335</v>
      </c>
      <c r="V1283" s="15" t="s">
        <v>76</v>
      </c>
      <c r="W1283" s="16">
        <v>1</v>
      </c>
      <c r="X1283" s="16">
        <v>1</v>
      </c>
      <c r="Y1283" s="15">
        <v>19972</v>
      </c>
      <c r="Z1283" s="15">
        <v>0.45900000000000002</v>
      </c>
      <c r="AA1283" s="15" t="s">
        <v>78</v>
      </c>
      <c r="AB1283" s="15" t="s">
        <v>78</v>
      </c>
      <c r="AC1283" s="15">
        <v>167800</v>
      </c>
      <c r="AD1283" s="26">
        <v>38252</v>
      </c>
      <c r="AE1283" s="15" t="s">
        <v>119</v>
      </c>
      <c r="AF1283" s="15" t="s">
        <v>119</v>
      </c>
      <c r="AG1283" s="16">
        <v>1</v>
      </c>
      <c r="AH1283" s="15" t="s">
        <v>10094</v>
      </c>
      <c r="AI1283" s="15" t="s">
        <v>78</v>
      </c>
      <c r="AJ1283" s="15">
        <v>19972.3312988</v>
      </c>
      <c r="AK1283" s="15">
        <v>599.62802955999996</v>
      </c>
      <c r="AL1283" s="15">
        <v>3089499.4789700001</v>
      </c>
      <c r="AM1283" s="15">
        <v>1422023.3144499999</v>
      </c>
      <c r="AN1283" s="19">
        <v>15000</v>
      </c>
      <c r="AO1283" s="19">
        <v>148800</v>
      </c>
      <c r="AP1283" s="19">
        <v>0</v>
      </c>
      <c r="AQ1283" s="19">
        <v>0</v>
      </c>
      <c r="AR1283" s="34">
        <f t="shared" si="275"/>
        <v>163800</v>
      </c>
      <c r="AS1283" s="34">
        <v>45000</v>
      </c>
      <c r="AT1283" s="34">
        <v>0</v>
      </c>
      <c r="AU1283" s="34">
        <v>41580</v>
      </c>
      <c r="AV1283" s="34">
        <v>0</v>
      </c>
      <c r="AW1283" s="35">
        <f t="shared" si="276"/>
        <v>86580</v>
      </c>
      <c r="AX1283" s="34">
        <f t="shared" si="277"/>
        <v>77220</v>
      </c>
      <c r="AY1283" s="36">
        <v>1.4712000000099998</v>
      </c>
      <c r="AZ1283" s="36">
        <v>2.0617000000000001</v>
      </c>
      <c r="BA1283" s="22"/>
      <c r="BB1283" s="19">
        <v>1638</v>
      </c>
      <c r="BC1283" s="34">
        <f t="shared" si="278"/>
        <v>1136.060640007722</v>
      </c>
      <c r="BD1283" s="34">
        <f t="shared" si="279"/>
        <v>1592.0447400000003</v>
      </c>
      <c r="BE1283" s="38">
        <v>3.4819999999999997E-2</v>
      </c>
      <c r="BF1283" s="38">
        <f t="shared" si="280"/>
        <v>3.4819999999999997E-2</v>
      </c>
      <c r="BG1283" s="34">
        <v>39.557631485068875</v>
      </c>
      <c r="BH1283" s="34">
        <v>55.434997846800002</v>
      </c>
      <c r="BI1283" s="34">
        <f t="shared" si="281"/>
        <v>1096.5030085226531</v>
      </c>
      <c r="BJ1283" s="34">
        <f t="shared" si="282"/>
        <v>1536.6097421532004</v>
      </c>
      <c r="BK1283" s="34">
        <v>0</v>
      </c>
      <c r="BL1283" s="34">
        <v>0</v>
      </c>
      <c r="BM1283" s="34">
        <f t="shared" si="283"/>
        <v>0</v>
      </c>
      <c r="BN1283" s="39">
        <f t="shared" si="284"/>
        <v>1096.5030085226531</v>
      </c>
      <c r="BO1283" s="39">
        <f t="shared" si="285"/>
        <v>1536.6097421532004</v>
      </c>
      <c r="BP1283" s="39">
        <f t="shared" si="286"/>
        <v>440.1067336305473</v>
      </c>
    </row>
    <row r="1284" spans="1:68" s="25" customFormat="1" ht="14.25" x14ac:dyDescent="0.2">
      <c r="A1284" s="14">
        <v>25</v>
      </c>
      <c r="B1284" s="40"/>
      <c r="C1284" s="15" t="s">
        <v>2153</v>
      </c>
      <c r="D1284" s="16">
        <v>4921</v>
      </c>
      <c r="E1284" s="15" t="s">
        <v>10095</v>
      </c>
      <c r="F1284" s="15" t="s">
        <v>10096</v>
      </c>
      <c r="G1284" s="17" t="s">
        <v>10097</v>
      </c>
      <c r="H1284" s="17" t="s">
        <v>10098</v>
      </c>
      <c r="I1284" s="17" t="s">
        <v>86</v>
      </c>
      <c r="J1284" s="15" t="s">
        <v>10099</v>
      </c>
      <c r="K1284" s="15" t="s">
        <v>10100</v>
      </c>
      <c r="L1284" s="18" t="s">
        <v>10101</v>
      </c>
      <c r="M1284" s="15" t="s">
        <v>7626</v>
      </c>
      <c r="N1284" s="15" t="s">
        <v>7627</v>
      </c>
      <c r="O1284" s="16">
        <v>101</v>
      </c>
      <c r="P1284" s="15" t="s">
        <v>6406</v>
      </c>
      <c r="Q1284" s="15">
        <v>22800</v>
      </c>
      <c r="R1284" s="15">
        <v>78600</v>
      </c>
      <c r="S1284" s="15">
        <v>101400</v>
      </c>
      <c r="T1284" s="15">
        <v>5</v>
      </c>
      <c r="U1284" s="15" t="s">
        <v>3335</v>
      </c>
      <c r="V1284" s="15" t="s">
        <v>76</v>
      </c>
      <c r="W1284" s="16">
        <v>1</v>
      </c>
      <c r="X1284" s="16">
        <v>1</v>
      </c>
      <c r="Y1284" s="15">
        <v>221114</v>
      </c>
      <c r="Z1284" s="15">
        <v>5.0759999999999996</v>
      </c>
      <c r="AA1284" s="15" t="s">
        <v>78</v>
      </c>
      <c r="AB1284" s="15" t="s">
        <v>78</v>
      </c>
      <c r="AC1284" s="15">
        <v>190000</v>
      </c>
      <c r="AD1284" s="26">
        <v>37708</v>
      </c>
      <c r="AE1284" s="15" t="s">
        <v>147</v>
      </c>
      <c r="AF1284" s="15" t="s">
        <v>10102</v>
      </c>
      <c r="AG1284" s="16">
        <v>1</v>
      </c>
      <c r="AH1284" s="15" t="s">
        <v>10103</v>
      </c>
      <c r="AI1284" s="15" t="s">
        <v>78</v>
      </c>
      <c r="AJ1284" s="15">
        <v>221114.00878900001</v>
      </c>
      <c r="AK1284" s="15">
        <v>1990.5255344499999</v>
      </c>
      <c r="AL1284" s="15">
        <v>3089876.8568299999</v>
      </c>
      <c r="AM1284" s="15">
        <v>1422090.9162300001</v>
      </c>
      <c r="AN1284" s="19">
        <v>0</v>
      </c>
      <c r="AO1284" s="19">
        <v>0</v>
      </c>
      <c r="AP1284" s="19">
        <v>22900</v>
      </c>
      <c r="AQ1284" s="19">
        <v>77700</v>
      </c>
      <c r="AR1284" s="34">
        <f t="shared" si="275"/>
        <v>100600</v>
      </c>
      <c r="AS1284" s="34">
        <v>0</v>
      </c>
      <c r="AT1284" s="34">
        <v>3000</v>
      </c>
      <c r="AU1284" s="34">
        <v>0</v>
      </c>
      <c r="AV1284" s="34">
        <v>0</v>
      </c>
      <c r="AW1284" s="35">
        <f t="shared" si="276"/>
        <v>3000</v>
      </c>
      <c r="AX1284" s="34">
        <f t="shared" si="277"/>
        <v>97600</v>
      </c>
      <c r="AY1284" s="36">
        <v>1.4712000000099998</v>
      </c>
      <c r="AZ1284" s="36">
        <v>2.0617000000000001</v>
      </c>
      <c r="BA1284" s="22"/>
      <c r="BB1284" s="19">
        <v>2161</v>
      </c>
      <c r="BC1284" s="34">
        <f t="shared" si="278"/>
        <v>1435.8912000097598</v>
      </c>
      <c r="BD1284" s="34">
        <f t="shared" si="279"/>
        <v>2012.2192</v>
      </c>
      <c r="BE1284" s="38">
        <v>3.4819999999999997E-2</v>
      </c>
      <c r="BF1284" s="38">
        <f t="shared" si="280"/>
        <v>3.4819999999999997E-2</v>
      </c>
      <c r="BG1284" s="34">
        <v>0</v>
      </c>
      <c r="BH1284" s="34">
        <v>0</v>
      </c>
      <c r="BI1284" s="34">
        <f t="shared" si="281"/>
        <v>1435.8912000097598</v>
      </c>
      <c r="BJ1284" s="34">
        <f t="shared" si="282"/>
        <v>2012.2192</v>
      </c>
      <c r="BK1284" s="34">
        <v>0</v>
      </c>
      <c r="BL1284" s="34">
        <v>0</v>
      </c>
      <c r="BM1284" s="34">
        <f t="shared" si="283"/>
        <v>0</v>
      </c>
      <c r="BN1284" s="39">
        <f t="shared" si="284"/>
        <v>1435.8912000097598</v>
      </c>
      <c r="BO1284" s="39">
        <f t="shared" si="285"/>
        <v>2012.2192</v>
      </c>
      <c r="BP1284" s="39">
        <f t="shared" si="286"/>
        <v>576.32799999024019</v>
      </c>
    </row>
    <row r="1285" spans="1:68" s="25" customFormat="1" ht="14.25" x14ac:dyDescent="0.2">
      <c r="A1285" s="14">
        <v>26</v>
      </c>
      <c r="B1285" s="40"/>
      <c r="C1285" s="15" t="s">
        <v>10104</v>
      </c>
      <c r="D1285" s="16">
        <v>35005</v>
      </c>
      <c r="E1285" s="15" t="s">
        <v>10105</v>
      </c>
      <c r="F1285" s="15" t="s">
        <v>10104</v>
      </c>
      <c r="G1285" s="17" t="s">
        <v>10106</v>
      </c>
      <c r="H1285" s="17" t="s">
        <v>10107</v>
      </c>
      <c r="I1285" s="17" t="s">
        <v>86</v>
      </c>
      <c r="J1285" s="15" t="s">
        <v>10108</v>
      </c>
      <c r="K1285" s="15" t="s">
        <v>1718</v>
      </c>
      <c r="L1285" s="18" t="s">
        <v>10109</v>
      </c>
      <c r="M1285" s="15" t="s">
        <v>7626</v>
      </c>
      <c r="N1285" s="15" t="s">
        <v>7627</v>
      </c>
      <c r="O1285" s="16">
        <v>101</v>
      </c>
      <c r="P1285" s="15" t="s">
        <v>6406</v>
      </c>
      <c r="Q1285" s="15">
        <v>38900</v>
      </c>
      <c r="R1285" s="15">
        <v>157600</v>
      </c>
      <c r="S1285" s="15">
        <v>196500</v>
      </c>
      <c r="T1285" s="15">
        <v>15</v>
      </c>
      <c r="U1285" s="15" t="s">
        <v>3335</v>
      </c>
      <c r="V1285" s="15" t="s">
        <v>76</v>
      </c>
      <c r="W1285" s="16">
        <v>1</v>
      </c>
      <c r="X1285" s="16">
        <v>1</v>
      </c>
      <c r="Y1285" s="15">
        <v>760501</v>
      </c>
      <c r="Z1285" s="15">
        <v>17.459</v>
      </c>
      <c r="AA1285" s="15" t="s">
        <v>78</v>
      </c>
      <c r="AB1285" s="15" t="s">
        <v>78</v>
      </c>
      <c r="AC1285" s="15">
        <v>190000</v>
      </c>
      <c r="AD1285" s="26">
        <v>37708</v>
      </c>
      <c r="AE1285" s="15" t="s">
        <v>147</v>
      </c>
      <c r="AF1285" s="15" t="s">
        <v>10110</v>
      </c>
      <c r="AG1285" s="16">
        <v>1</v>
      </c>
      <c r="AH1285" s="15" t="s">
        <v>10111</v>
      </c>
      <c r="AI1285" s="15" t="s">
        <v>78</v>
      </c>
      <c r="AJ1285" s="15">
        <v>760500.91992200003</v>
      </c>
      <c r="AK1285" s="15">
        <v>3515.84213778</v>
      </c>
      <c r="AL1285" s="15">
        <v>3089812.6139699998</v>
      </c>
      <c r="AM1285" s="15">
        <v>1422749.7238799999</v>
      </c>
      <c r="AN1285" s="19">
        <v>20000</v>
      </c>
      <c r="AO1285" s="19">
        <v>156300</v>
      </c>
      <c r="AP1285" s="19">
        <v>19800</v>
      </c>
      <c r="AQ1285" s="19">
        <v>0</v>
      </c>
      <c r="AR1285" s="34">
        <f t="shared" si="275"/>
        <v>196100</v>
      </c>
      <c r="AS1285" s="34">
        <v>45000</v>
      </c>
      <c r="AT1285" s="34">
        <v>0</v>
      </c>
      <c r="AU1285" s="34">
        <v>45955</v>
      </c>
      <c r="AV1285" s="34">
        <v>0</v>
      </c>
      <c r="AW1285" s="35">
        <f t="shared" si="276"/>
        <v>90955</v>
      </c>
      <c r="AX1285" s="34">
        <f t="shared" si="277"/>
        <v>105145</v>
      </c>
      <c r="AY1285" s="36">
        <v>1.4712000000099998</v>
      </c>
      <c r="AZ1285" s="36">
        <v>2.0617000000000001</v>
      </c>
      <c r="BA1285" s="22"/>
      <c r="BB1285" s="19">
        <v>2159</v>
      </c>
      <c r="BC1285" s="34">
        <f t="shared" si="278"/>
        <v>1546.8932400105143</v>
      </c>
      <c r="BD1285" s="34">
        <f t="shared" si="279"/>
        <v>2167.774465</v>
      </c>
      <c r="BE1285" s="38">
        <v>3.4819999999999997E-2</v>
      </c>
      <c r="BF1285" s="38">
        <f t="shared" si="280"/>
        <v>3.4819999999999997E-2</v>
      </c>
      <c r="BG1285" s="34">
        <v>43.719840185097169</v>
      </c>
      <c r="BH1285" s="34">
        <v>61.2678048593</v>
      </c>
      <c r="BI1285" s="34">
        <f t="shared" si="281"/>
        <v>1503.1733998254172</v>
      </c>
      <c r="BJ1285" s="34">
        <f t="shared" si="282"/>
        <v>2106.5066601406998</v>
      </c>
      <c r="BK1285" s="34">
        <v>0</v>
      </c>
      <c r="BL1285" s="34">
        <v>12.216600000000028</v>
      </c>
      <c r="BM1285" s="34">
        <f t="shared" si="283"/>
        <v>12.216600000000028</v>
      </c>
      <c r="BN1285" s="39">
        <f t="shared" si="284"/>
        <v>1503.1733998254172</v>
      </c>
      <c r="BO1285" s="39">
        <f t="shared" si="285"/>
        <v>2094.2900601406996</v>
      </c>
      <c r="BP1285" s="39">
        <f t="shared" si="286"/>
        <v>591.11666031528239</v>
      </c>
    </row>
    <row r="1286" spans="1:68" s="25" customFormat="1" ht="14.25" x14ac:dyDescent="0.2">
      <c r="A1286" s="14">
        <v>27</v>
      </c>
      <c r="B1286" s="40"/>
      <c r="C1286" s="15"/>
      <c r="D1286" s="16">
        <v>7667</v>
      </c>
      <c r="E1286" s="15" t="s">
        <v>10112</v>
      </c>
      <c r="F1286" s="15" t="s">
        <v>10113</v>
      </c>
      <c r="G1286" s="17" t="s">
        <v>10114</v>
      </c>
      <c r="H1286" s="17" t="s">
        <v>10115</v>
      </c>
      <c r="I1286" s="17" t="s">
        <v>86</v>
      </c>
      <c r="J1286" s="15" t="s">
        <v>10116</v>
      </c>
      <c r="K1286" s="15" t="s">
        <v>1804</v>
      </c>
      <c r="L1286" s="18" t="s">
        <v>10117</v>
      </c>
      <c r="M1286" s="15" t="s">
        <v>7626</v>
      </c>
      <c r="N1286" s="15" t="s">
        <v>7627</v>
      </c>
      <c r="O1286" s="16">
        <v>511</v>
      </c>
      <c r="P1286" s="15" t="s">
        <v>569</v>
      </c>
      <c r="Q1286" s="15">
        <v>28200</v>
      </c>
      <c r="R1286" s="15">
        <v>121200</v>
      </c>
      <c r="S1286" s="15">
        <v>149400</v>
      </c>
      <c r="T1286" s="15">
        <v>4.88</v>
      </c>
      <c r="U1286" s="15" t="s">
        <v>3335</v>
      </c>
      <c r="V1286" s="15" t="s">
        <v>76</v>
      </c>
      <c r="W1286" s="16">
        <v>1</v>
      </c>
      <c r="X1286" s="16">
        <v>0</v>
      </c>
      <c r="Y1286" s="15">
        <v>214869</v>
      </c>
      <c r="Z1286" s="15">
        <v>4.9329999999999998</v>
      </c>
      <c r="AA1286" s="15" t="s">
        <v>78</v>
      </c>
      <c r="AB1286" s="15" t="s">
        <v>78</v>
      </c>
      <c r="AC1286" s="15">
        <v>0</v>
      </c>
      <c r="AD1286" s="15"/>
      <c r="AE1286" s="15" t="s">
        <v>243</v>
      </c>
      <c r="AF1286" s="15" t="s">
        <v>10118</v>
      </c>
      <c r="AG1286" s="16">
        <v>1</v>
      </c>
      <c r="AH1286" s="15" t="s">
        <v>10119</v>
      </c>
      <c r="AI1286" s="15" t="s">
        <v>78</v>
      </c>
      <c r="AJ1286" s="15">
        <v>214869.162598</v>
      </c>
      <c r="AK1286" s="15">
        <v>1955.1796692600001</v>
      </c>
      <c r="AL1286" s="15">
        <v>3090529.0496800002</v>
      </c>
      <c r="AM1286" s="15">
        <v>1422089.24122</v>
      </c>
      <c r="AN1286" s="19">
        <v>20000</v>
      </c>
      <c r="AO1286" s="19">
        <v>106100</v>
      </c>
      <c r="AP1286" s="19">
        <v>7800</v>
      </c>
      <c r="AQ1286" s="19">
        <v>17200</v>
      </c>
      <c r="AR1286" s="34">
        <f t="shared" si="275"/>
        <v>151100</v>
      </c>
      <c r="AS1286" s="34">
        <v>45000</v>
      </c>
      <c r="AT1286" s="34">
        <v>3000</v>
      </c>
      <c r="AU1286" s="34">
        <v>28385</v>
      </c>
      <c r="AV1286" s="34">
        <v>12480</v>
      </c>
      <c r="AW1286" s="35">
        <f t="shared" si="276"/>
        <v>88865</v>
      </c>
      <c r="AX1286" s="34">
        <f t="shared" si="277"/>
        <v>62235</v>
      </c>
      <c r="AY1286" s="36">
        <v>1.4712000000099998</v>
      </c>
      <c r="AZ1286" s="36">
        <v>2.0617000000000001</v>
      </c>
      <c r="BA1286" s="22"/>
      <c r="BB1286" s="19">
        <v>2011</v>
      </c>
      <c r="BC1286" s="34">
        <f t="shared" si="278"/>
        <v>915.60132000622343</v>
      </c>
      <c r="BD1286" s="34">
        <f t="shared" si="279"/>
        <v>1283.0989950000001</v>
      </c>
      <c r="BE1286" s="38">
        <v>3.4819999999999997E-2</v>
      </c>
      <c r="BF1286" s="38">
        <f t="shared" si="280"/>
        <v>3.4819999999999997E-2</v>
      </c>
      <c r="BG1286" s="34">
        <v>19.074441962529651</v>
      </c>
      <c r="BH1286" s="34">
        <v>26.730408505900002</v>
      </c>
      <c r="BI1286" s="34">
        <f t="shared" si="281"/>
        <v>896.52687804369373</v>
      </c>
      <c r="BJ1286" s="34">
        <f t="shared" si="282"/>
        <v>1256.3685864941001</v>
      </c>
      <c r="BK1286" s="34">
        <v>0</v>
      </c>
      <c r="BL1286" s="34">
        <v>0</v>
      </c>
      <c r="BM1286" s="34">
        <f t="shared" si="283"/>
        <v>0</v>
      </c>
      <c r="BN1286" s="39">
        <f t="shared" si="284"/>
        <v>896.52687804369373</v>
      </c>
      <c r="BO1286" s="39">
        <f t="shared" si="285"/>
        <v>1256.3685864941001</v>
      </c>
      <c r="BP1286" s="39">
        <f t="shared" si="286"/>
        <v>359.84170845040637</v>
      </c>
    </row>
    <row r="1287" spans="1:68" s="25" customFormat="1" ht="14.25" x14ac:dyDescent="0.2">
      <c r="A1287" s="14">
        <v>28</v>
      </c>
      <c r="B1287" s="40"/>
      <c r="C1287" s="15" t="s">
        <v>10120</v>
      </c>
      <c r="D1287" s="16">
        <v>19681</v>
      </c>
      <c r="E1287" s="15" t="s">
        <v>10121</v>
      </c>
      <c r="F1287" s="15" t="s">
        <v>10120</v>
      </c>
      <c r="G1287" s="17" t="s">
        <v>10122</v>
      </c>
      <c r="H1287" s="17" t="s">
        <v>10123</v>
      </c>
      <c r="I1287" s="17" t="s">
        <v>86</v>
      </c>
      <c r="J1287" s="15" t="s">
        <v>10124</v>
      </c>
      <c r="K1287" s="15" t="s">
        <v>341</v>
      </c>
      <c r="L1287" s="18" t="s">
        <v>10125</v>
      </c>
      <c r="M1287" s="15" t="s">
        <v>7626</v>
      </c>
      <c r="N1287" s="15" t="s">
        <v>7627</v>
      </c>
      <c r="O1287" s="16">
        <v>510</v>
      </c>
      <c r="P1287" s="15" t="s">
        <v>118</v>
      </c>
      <c r="Q1287" s="15">
        <v>23200</v>
      </c>
      <c r="R1287" s="15">
        <v>173600</v>
      </c>
      <c r="S1287" s="15">
        <v>196800</v>
      </c>
      <c r="T1287" s="15">
        <v>2.5</v>
      </c>
      <c r="U1287" s="15" t="s">
        <v>3335</v>
      </c>
      <c r="V1287" s="15" t="s">
        <v>76</v>
      </c>
      <c r="W1287" s="16">
        <v>1</v>
      </c>
      <c r="X1287" s="16">
        <v>0</v>
      </c>
      <c r="Y1287" s="15">
        <v>106802</v>
      </c>
      <c r="Z1287" s="15">
        <v>2.452</v>
      </c>
      <c r="AA1287" s="15" t="s">
        <v>10126</v>
      </c>
      <c r="AB1287" s="15" t="s">
        <v>10127</v>
      </c>
      <c r="AC1287" s="15">
        <v>0</v>
      </c>
      <c r="AD1287" s="15"/>
      <c r="AE1287" s="15" t="s">
        <v>353</v>
      </c>
      <c r="AF1287" s="15" t="s">
        <v>10128</v>
      </c>
      <c r="AG1287" s="16">
        <v>1</v>
      </c>
      <c r="AH1287" s="15" t="s">
        <v>10129</v>
      </c>
      <c r="AI1287" s="15" t="s">
        <v>78</v>
      </c>
      <c r="AJ1287" s="15">
        <v>106801.55981399999</v>
      </c>
      <c r="AK1287" s="15">
        <v>2038.4210423699999</v>
      </c>
      <c r="AL1287" s="15">
        <v>3090823.5515800002</v>
      </c>
      <c r="AM1287" s="15">
        <v>1422195.86528</v>
      </c>
      <c r="AN1287" s="19">
        <v>20000</v>
      </c>
      <c r="AO1287" s="19">
        <v>173900</v>
      </c>
      <c r="AP1287" s="19">
        <v>3000</v>
      </c>
      <c r="AQ1287" s="19">
        <v>0</v>
      </c>
      <c r="AR1287" s="34">
        <f t="shared" si="275"/>
        <v>196900</v>
      </c>
      <c r="AS1287" s="34">
        <v>45000</v>
      </c>
      <c r="AT1287" s="34">
        <v>0</v>
      </c>
      <c r="AU1287" s="34">
        <v>52115</v>
      </c>
      <c r="AV1287" s="34">
        <v>0</v>
      </c>
      <c r="AW1287" s="35">
        <f t="shared" si="276"/>
        <v>97115</v>
      </c>
      <c r="AX1287" s="34">
        <f t="shared" si="277"/>
        <v>99785</v>
      </c>
      <c r="AY1287" s="36">
        <v>1.4712000000099998</v>
      </c>
      <c r="AZ1287" s="36">
        <v>2.0617000000000001</v>
      </c>
      <c r="BA1287" s="22"/>
      <c r="BB1287" s="19">
        <v>2029</v>
      </c>
      <c r="BC1287" s="34">
        <f t="shared" si="278"/>
        <v>1468.0369200099783</v>
      </c>
      <c r="BD1287" s="34">
        <f t="shared" si="279"/>
        <v>2057.2673450000002</v>
      </c>
      <c r="BE1287" s="38">
        <v>3.4819999999999997E-2</v>
      </c>
      <c r="BF1287" s="38">
        <f t="shared" si="280"/>
        <v>3.4819999999999997E-2</v>
      </c>
      <c r="BG1287" s="34">
        <v>49.580230034736999</v>
      </c>
      <c r="BH1287" s="34">
        <v>69.480397132899995</v>
      </c>
      <c r="BI1287" s="34">
        <f t="shared" si="281"/>
        <v>1418.4566899752413</v>
      </c>
      <c r="BJ1287" s="34">
        <f t="shared" si="282"/>
        <v>1987.7869478671003</v>
      </c>
      <c r="BK1287" s="34">
        <v>0</v>
      </c>
      <c r="BL1287" s="34">
        <v>0</v>
      </c>
      <c r="BM1287" s="34">
        <f t="shared" si="283"/>
        <v>0</v>
      </c>
      <c r="BN1287" s="39">
        <f t="shared" si="284"/>
        <v>1418.4566899752413</v>
      </c>
      <c r="BO1287" s="39">
        <f t="shared" si="285"/>
        <v>1987.7869478671003</v>
      </c>
      <c r="BP1287" s="39">
        <f t="shared" si="286"/>
        <v>569.33025789185899</v>
      </c>
    </row>
    <row r="1288" spans="1:68" s="25" customFormat="1" ht="14.25" x14ac:dyDescent="0.2">
      <c r="A1288" s="14">
        <v>29</v>
      </c>
      <c r="B1288" s="40"/>
      <c r="C1288" s="15"/>
      <c r="D1288" s="16">
        <v>430</v>
      </c>
      <c r="E1288" s="15" t="s">
        <v>10130</v>
      </c>
      <c r="F1288" s="15" t="s">
        <v>10131</v>
      </c>
      <c r="G1288" s="17" t="s">
        <v>10132</v>
      </c>
      <c r="H1288" s="17" t="s">
        <v>10133</v>
      </c>
      <c r="I1288" s="17" t="s">
        <v>86</v>
      </c>
      <c r="J1288" s="15" t="s">
        <v>10134</v>
      </c>
      <c r="K1288" s="15" t="s">
        <v>10135</v>
      </c>
      <c r="L1288" s="18" t="s">
        <v>10136</v>
      </c>
      <c r="M1288" s="15" t="s">
        <v>7626</v>
      </c>
      <c r="N1288" s="15" t="s">
        <v>7627</v>
      </c>
      <c r="O1288" s="16">
        <v>520</v>
      </c>
      <c r="P1288" s="15" t="s">
        <v>1859</v>
      </c>
      <c r="Q1288" s="15">
        <v>51400</v>
      </c>
      <c r="R1288" s="15">
        <v>135400</v>
      </c>
      <c r="S1288" s="15">
        <v>186800</v>
      </c>
      <c r="T1288" s="15">
        <v>7.41</v>
      </c>
      <c r="U1288" s="15" t="s">
        <v>3335</v>
      </c>
      <c r="V1288" s="15" t="s">
        <v>76</v>
      </c>
      <c r="W1288" s="16">
        <v>1</v>
      </c>
      <c r="X1288" s="16">
        <v>0</v>
      </c>
      <c r="Y1288" s="15">
        <v>325355</v>
      </c>
      <c r="Z1288" s="15">
        <v>7.4690000000000003</v>
      </c>
      <c r="AA1288" s="15" t="s">
        <v>10126</v>
      </c>
      <c r="AB1288" s="15" t="s">
        <v>10127</v>
      </c>
      <c r="AC1288" s="15">
        <v>0</v>
      </c>
      <c r="AD1288" s="15"/>
      <c r="AE1288" s="15" t="s">
        <v>1813</v>
      </c>
      <c r="AF1288" s="15" t="s">
        <v>10137</v>
      </c>
      <c r="AG1288" s="16">
        <v>1</v>
      </c>
      <c r="AH1288" s="15" t="s">
        <v>10138</v>
      </c>
      <c r="AI1288" s="15" t="s">
        <v>78</v>
      </c>
      <c r="AJ1288" s="15">
        <v>325354.75830099999</v>
      </c>
      <c r="AK1288" s="15">
        <v>3517.5187242100001</v>
      </c>
      <c r="AL1288" s="15">
        <v>3090845.9189599999</v>
      </c>
      <c r="AM1288" s="15">
        <v>1422351.2745300001</v>
      </c>
      <c r="AN1288" s="19">
        <v>20000</v>
      </c>
      <c r="AO1288" s="19">
        <v>87100</v>
      </c>
      <c r="AP1288" s="19">
        <v>30800</v>
      </c>
      <c r="AQ1288" s="19">
        <v>56200</v>
      </c>
      <c r="AR1288" s="34">
        <f t="shared" si="275"/>
        <v>194100</v>
      </c>
      <c r="AS1288" s="34">
        <v>45000</v>
      </c>
      <c r="AT1288" s="34">
        <v>3000</v>
      </c>
      <c r="AU1288" s="34">
        <v>21735</v>
      </c>
      <c r="AV1288" s="34">
        <v>0</v>
      </c>
      <c r="AW1288" s="35">
        <f t="shared" si="276"/>
        <v>69735</v>
      </c>
      <c r="AX1288" s="34">
        <f t="shared" si="277"/>
        <v>124365</v>
      </c>
      <c r="AY1288" s="36">
        <v>1.4712000000099998</v>
      </c>
      <c r="AZ1288" s="36">
        <v>2.0617000000000001</v>
      </c>
      <c r="BA1288" s="22"/>
      <c r="BB1288" s="19">
        <v>3119</v>
      </c>
      <c r="BC1288" s="34">
        <f t="shared" si="278"/>
        <v>1829.6578800124364</v>
      </c>
      <c r="BD1288" s="34">
        <f t="shared" si="279"/>
        <v>2564.0332050000002</v>
      </c>
      <c r="BE1288" s="38">
        <v>3.4819999999999997E-2</v>
      </c>
      <c r="BF1288" s="38">
        <f t="shared" si="280"/>
        <v>3.4819999999999997E-2</v>
      </c>
      <c r="BG1288" s="34">
        <v>19.141037301730101</v>
      </c>
      <c r="BH1288" s="34">
        <v>26.823733418099998</v>
      </c>
      <c r="BI1288" s="34">
        <f t="shared" si="281"/>
        <v>1810.5168427107062</v>
      </c>
      <c r="BJ1288" s="34">
        <f t="shared" si="282"/>
        <v>2537.2094715819003</v>
      </c>
      <c r="BK1288" s="34">
        <v>0</v>
      </c>
      <c r="BL1288" s="34">
        <v>34.675400000000081</v>
      </c>
      <c r="BM1288" s="34">
        <f t="shared" si="283"/>
        <v>34.675400000000081</v>
      </c>
      <c r="BN1288" s="39">
        <f t="shared" si="284"/>
        <v>1810.5168427107062</v>
      </c>
      <c r="BO1288" s="39">
        <f t="shared" si="285"/>
        <v>2502.5340715819002</v>
      </c>
      <c r="BP1288" s="39">
        <f t="shared" si="286"/>
        <v>692.01722887119399</v>
      </c>
    </row>
    <row r="1289" spans="1:68" s="25" customFormat="1" ht="14.25" x14ac:dyDescent="0.2">
      <c r="A1289" s="14">
        <v>30</v>
      </c>
      <c r="B1289" s="40"/>
      <c r="C1289" s="15"/>
      <c r="D1289" s="16">
        <v>2042</v>
      </c>
      <c r="E1289" s="15" t="s">
        <v>10139</v>
      </c>
      <c r="F1289" s="15" t="s">
        <v>10140</v>
      </c>
      <c r="G1289" s="17" t="s">
        <v>10141</v>
      </c>
      <c r="H1289" s="17" t="s">
        <v>10142</v>
      </c>
      <c r="I1289" s="17" t="s">
        <v>86</v>
      </c>
      <c r="J1289" s="15" t="s">
        <v>10142</v>
      </c>
      <c r="K1289" s="15" t="s">
        <v>1698</v>
      </c>
      <c r="L1289" s="18" t="s">
        <v>78</v>
      </c>
      <c r="M1289" s="15" t="s">
        <v>78</v>
      </c>
      <c r="N1289" s="15" t="s">
        <v>78</v>
      </c>
      <c r="O1289" s="16">
        <v>0</v>
      </c>
      <c r="P1289" s="15" t="s">
        <v>78</v>
      </c>
      <c r="Q1289" s="15">
        <v>0</v>
      </c>
      <c r="R1289" s="15">
        <v>0</v>
      </c>
      <c r="S1289" s="15">
        <v>0</v>
      </c>
      <c r="T1289" s="15">
        <v>0</v>
      </c>
      <c r="U1289" s="15" t="s">
        <v>3335</v>
      </c>
      <c r="V1289" s="15" t="s">
        <v>78</v>
      </c>
      <c r="W1289" s="16">
        <v>0</v>
      </c>
      <c r="X1289" s="16">
        <v>0</v>
      </c>
      <c r="Y1289" s="15">
        <v>15090</v>
      </c>
      <c r="Z1289" s="15">
        <v>0.34599999999999997</v>
      </c>
      <c r="AA1289" s="15" t="s">
        <v>78</v>
      </c>
      <c r="AB1289" s="15" t="s">
        <v>78</v>
      </c>
      <c r="AC1289" s="15">
        <v>0</v>
      </c>
      <c r="AD1289" s="15"/>
      <c r="AE1289" s="15" t="s">
        <v>78</v>
      </c>
      <c r="AF1289" s="15" t="s">
        <v>78</v>
      </c>
      <c r="AG1289" s="16">
        <v>0</v>
      </c>
      <c r="AH1289" s="15" t="s">
        <v>10143</v>
      </c>
      <c r="AI1289" s="15" t="s">
        <v>78</v>
      </c>
      <c r="AJ1289" s="15">
        <v>15090.4135742</v>
      </c>
      <c r="AK1289" s="15">
        <v>941.567073327</v>
      </c>
      <c r="AL1289" s="15">
        <v>3091067.69833</v>
      </c>
      <c r="AM1289" s="15">
        <v>1421939.64237</v>
      </c>
      <c r="AN1289" s="19">
        <v>0</v>
      </c>
      <c r="AO1289" s="19">
        <v>0</v>
      </c>
      <c r="AP1289" s="19">
        <v>0</v>
      </c>
      <c r="AQ1289" s="19">
        <v>0</v>
      </c>
      <c r="AR1289" s="34">
        <f t="shared" si="275"/>
        <v>0</v>
      </c>
      <c r="AS1289" s="34">
        <v>0</v>
      </c>
      <c r="AT1289" s="34">
        <v>0</v>
      </c>
      <c r="AU1289" s="34">
        <v>0</v>
      </c>
      <c r="AV1289" s="34">
        <v>0</v>
      </c>
      <c r="AW1289" s="35">
        <f t="shared" si="276"/>
        <v>0</v>
      </c>
      <c r="AX1289" s="34">
        <f t="shared" si="277"/>
        <v>0</v>
      </c>
      <c r="AY1289" s="36">
        <v>1.4712000000099998</v>
      </c>
      <c r="AZ1289" s="36">
        <v>2.0617000000000001</v>
      </c>
      <c r="BA1289" s="22"/>
      <c r="BB1289" s="19">
        <v>0</v>
      </c>
      <c r="BC1289" s="34">
        <f t="shared" si="278"/>
        <v>0</v>
      </c>
      <c r="BD1289" s="34">
        <f t="shared" si="279"/>
        <v>0</v>
      </c>
      <c r="BE1289" s="38">
        <v>3.4819999999999997E-2</v>
      </c>
      <c r="BF1289" s="38">
        <f t="shared" si="280"/>
        <v>3.4819999999999997E-2</v>
      </c>
      <c r="BG1289" s="34">
        <v>0</v>
      </c>
      <c r="BH1289" s="34">
        <v>0</v>
      </c>
      <c r="BI1289" s="34">
        <f t="shared" si="281"/>
        <v>0</v>
      </c>
      <c r="BJ1289" s="34">
        <f t="shared" si="282"/>
        <v>0</v>
      </c>
      <c r="BK1289" s="34">
        <v>0</v>
      </c>
      <c r="BL1289" s="34">
        <v>0</v>
      </c>
      <c r="BM1289" s="34">
        <f t="shared" si="283"/>
        <v>0</v>
      </c>
      <c r="BN1289" s="39">
        <f t="shared" si="284"/>
        <v>0</v>
      </c>
      <c r="BO1289" s="39">
        <f t="shared" si="285"/>
        <v>0</v>
      </c>
      <c r="BP1289" s="39">
        <f t="shared" si="286"/>
        <v>0</v>
      </c>
    </row>
    <row r="1290" spans="1:68" s="25" customFormat="1" ht="14.25" x14ac:dyDescent="0.2">
      <c r="A1290" s="14">
        <v>31</v>
      </c>
      <c r="B1290" s="40"/>
      <c r="C1290" s="15" t="s">
        <v>726</v>
      </c>
      <c r="D1290" s="16">
        <v>16794</v>
      </c>
      <c r="E1290" s="15" t="s">
        <v>10144</v>
      </c>
      <c r="F1290" s="15" t="s">
        <v>10145</v>
      </c>
      <c r="G1290" s="17" t="s">
        <v>10146</v>
      </c>
      <c r="H1290" s="17" t="s">
        <v>10147</v>
      </c>
      <c r="I1290" s="17" t="s">
        <v>86</v>
      </c>
      <c r="J1290" s="15" t="s">
        <v>10148</v>
      </c>
      <c r="K1290" s="15" t="s">
        <v>732</v>
      </c>
      <c r="L1290" s="18" t="s">
        <v>10149</v>
      </c>
      <c r="M1290" s="15" t="s">
        <v>7626</v>
      </c>
      <c r="N1290" s="15" t="s">
        <v>7627</v>
      </c>
      <c r="O1290" s="16">
        <v>100</v>
      </c>
      <c r="P1290" s="15" t="s">
        <v>254</v>
      </c>
      <c r="Q1290" s="15">
        <v>68300</v>
      </c>
      <c r="R1290" s="15">
        <v>0</v>
      </c>
      <c r="S1290" s="15">
        <v>68300</v>
      </c>
      <c r="T1290" s="15">
        <v>38.091000000000001</v>
      </c>
      <c r="U1290" s="15" t="s">
        <v>3335</v>
      </c>
      <c r="V1290" s="15" t="s">
        <v>76</v>
      </c>
      <c r="W1290" s="16">
        <v>0</v>
      </c>
      <c r="X1290" s="16">
        <v>1</v>
      </c>
      <c r="Y1290" s="15">
        <v>1724859</v>
      </c>
      <c r="Z1290" s="15">
        <v>39.597000000000001</v>
      </c>
      <c r="AA1290" s="15" t="s">
        <v>78</v>
      </c>
      <c r="AB1290" s="15" t="s">
        <v>78</v>
      </c>
      <c r="AC1290" s="15">
        <v>41281</v>
      </c>
      <c r="AD1290" s="26">
        <v>41170</v>
      </c>
      <c r="AE1290" s="15" t="s">
        <v>222</v>
      </c>
      <c r="AF1290" s="15" t="s">
        <v>10150</v>
      </c>
      <c r="AG1290" s="16">
        <v>1</v>
      </c>
      <c r="AH1290" s="15" t="s">
        <v>10151</v>
      </c>
      <c r="AI1290" s="15" t="s">
        <v>78</v>
      </c>
      <c r="AJ1290" s="15">
        <v>1724859.2416999999</v>
      </c>
      <c r="AK1290" s="15">
        <v>6220.6306616000002</v>
      </c>
      <c r="AL1290" s="15">
        <v>3091245.44123</v>
      </c>
      <c r="AM1290" s="15">
        <v>1422689.1971799999</v>
      </c>
      <c r="AN1290" s="19">
        <v>0</v>
      </c>
      <c r="AO1290" s="19">
        <v>0</v>
      </c>
      <c r="AP1290" s="19">
        <v>71500</v>
      </c>
      <c r="AQ1290" s="19">
        <v>0</v>
      </c>
      <c r="AR1290" s="34">
        <f t="shared" si="275"/>
        <v>71500</v>
      </c>
      <c r="AS1290" s="34">
        <v>0</v>
      </c>
      <c r="AT1290" s="34">
        <v>0</v>
      </c>
      <c r="AU1290" s="34">
        <v>0</v>
      </c>
      <c r="AV1290" s="34">
        <v>0</v>
      </c>
      <c r="AW1290" s="35">
        <f t="shared" si="276"/>
        <v>0</v>
      </c>
      <c r="AX1290" s="34">
        <f t="shared" si="277"/>
        <v>71500</v>
      </c>
      <c r="AY1290" s="36">
        <v>1.4712000000099998</v>
      </c>
      <c r="AZ1290" s="36">
        <v>2.0617000000000001</v>
      </c>
      <c r="BA1290" s="22"/>
      <c r="BB1290" s="19">
        <v>1430</v>
      </c>
      <c r="BC1290" s="34">
        <f t="shared" si="278"/>
        <v>1051.9080000071499</v>
      </c>
      <c r="BD1290" s="34">
        <f t="shared" si="279"/>
        <v>1474.1155000000001</v>
      </c>
      <c r="BE1290" s="38">
        <v>3.4819999999999997E-2</v>
      </c>
      <c r="BF1290" s="38">
        <f t="shared" si="280"/>
        <v>3.4819999999999997E-2</v>
      </c>
      <c r="BG1290" s="34">
        <v>0</v>
      </c>
      <c r="BH1290" s="34">
        <v>0</v>
      </c>
      <c r="BI1290" s="34">
        <f t="shared" si="281"/>
        <v>1051.9080000071499</v>
      </c>
      <c r="BJ1290" s="34">
        <f t="shared" si="282"/>
        <v>1474.1155000000001</v>
      </c>
      <c r="BK1290" s="34">
        <v>0</v>
      </c>
      <c r="BL1290" s="34">
        <v>44.115500000000111</v>
      </c>
      <c r="BM1290" s="34">
        <f t="shared" si="283"/>
        <v>44.115500000000111</v>
      </c>
      <c r="BN1290" s="39">
        <f t="shared" si="284"/>
        <v>1051.9080000071499</v>
      </c>
      <c r="BO1290" s="39">
        <f t="shared" si="285"/>
        <v>1430</v>
      </c>
      <c r="BP1290" s="39">
        <f t="shared" si="286"/>
        <v>378.09199999285011</v>
      </c>
    </row>
    <row r="1291" spans="1:68" s="25" customFormat="1" ht="14.25" x14ac:dyDescent="0.2">
      <c r="A1291" s="14">
        <v>32</v>
      </c>
      <c r="B1291" s="40"/>
      <c r="C1291" s="15" t="s">
        <v>4010</v>
      </c>
      <c r="D1291" s="16">
        <v>23554</v>
      </c>
      <c r="E1291" s="15" t="s">
        <v>10152</v>
      </c>
      <c r="F1291" s="15" t="s">
        <v>4008</v>
      </c>
      <c r="G1291" s="17" t="s">
        <v>10153</v>
      </c>
      <c r="H1291" s="17" t="s">
        <v>10154</v>
      </c>
      <c r="I1291" s="17" t="s">
        <v>86</v>
      </c>
      <c r="J1291" s="15" t="s">
        <v>10155</v>
      </c>
      <c r="K1291" s="15" t="s">
        <v>86</v>
      </c>
      <c r="L1291" s="18" t="s">
        <v>10156</v>
      </c>
      <c r="M1291" s="15" t="s">
        <v>7626</v>
      </c>
      <c r="N1291" s="15" t="s">
        <v>7627</v>
      </c>
      <c r="O1291" s="16">
        <v>599</v>
      </c>
      <c r="P1291" s="15" t="s">
        <v>1064</v>
      </c>
      <c r="Q1291" s="15">
        <v>11200</v>
      </c>
      <c r="R1291" s="15">
        <v>40300</v>
      </c>
      <c r="S1291" s="15">
        <v>51500</v>
      </c>
      <c r="T1291" s="15">
        <v>5.33</v>
      </c>
      <c r="U1291" s="15" t="s">
        <v>3335</v>
      </c>
      <c r="V1291" s="15" t="s">
        <v>76</v>
      </c>
      <c r="W1291" s="16">
        <v>1</v>
      </c>
      <c r="X1291" s="16">
        <v>1</v>
      </c>
      <c r="Y1291" s="15">
        <v>218734</v>
      </c>
      <c r="Z1291" s="15">
        <v>5.0209999999999999</v>
      </c>
      <c r="AA1291" s="15" t="s">
        <v>78</v>
      </c>
      <c r="AB1291" s="15" t="s">
        <v>78</v>
      </c>
      <c r="AC1291" s="15">
        <v>85000</v>
      </c>
      <c r="AD1291" s="26">
        <v>37610</v>
      </c>
      <c r="AE1291" s="15" t="s">
        <v>147</v>
      </c>
      <c r="AF1291" s="15" t="s">
        <v>10157</v>
      </c>
      <c r="AG1291" s="16">
        <v>1</v>
      </c>
      <c r="AH1291" s="15" t="s">
        <v>10158</v>
      </c>
      <c r="AI1291" s="15" t="s">
        <v>78</v>
      </c>
      <c r="AJ1291" s="15">
        <v>218733.69873</v>
      </c>
      <c r="AK1291" s="15">
        <v>2080.2939195200001</v>
      </c>
      <c r="AL1291" s="15">
        <v>3091021.76028</v>
      </c>
      <c r="AM1291" s="15">
        <v>1421577.18741</v>
      </c>
      <c r="AN1291" s="19">
        <v>0</v>
      </c>
      <c r="AO1291" s="19">
        <v>0</v>
      </c>
      <c r="AP1291" s="19">
        <v>10700</v>
      </c>
      <c r="AQ1291" s="19">
        <v>40000</v>
      </c>
      <c r="AR1291" s="34">
        <f t="shared" si="275"/>
        <v>50700</v>
      </c>
      <c r="AS1291" s="34">
        <v>0</v>
      </c>
      <c r="AT1291" s="34">
        <v>0</v>
      </c>
      <c r="AU1291" s="34">
        <v>0</v>
      </c>
      <c r="AV1291" s="34">
        <v>0</v>
      </c>
      <c r="AW1291" s="35">
        <f t="shared" si="276"/>
        <v>0</v>
      </c>
      <c r="AX1291" s="34">
        <f t="shared" si="277"/>
        <v>50700</v>
      </c>
      <c r="AY1291" s="36">
        <v>1.4712000000099998</v>
      </c>
      <c r="AZ1291" s="36">
        <v>2.0617000000000001</v>
      </c>
      <c r="BA1291" s="22"/>
      <c r="BB1291" s="19">
        <v>1521</v>
      </c>
      <c r="BC1291" s="34">
        <f t="shared" si="278"/>
        <v>745.8984000050699</v>
      </c>
      <c r="BD1291" s="34">
        <f t="shared" si="279"/>
        <v>1045.2819</v>
      </c>
      <c r="BE1291" s="38">
        <v>3.4819999999999997E-2</v>
      </c>
      <c r="BF1291" s="38">
        <f t="shared" si="280"/>
        <v>3.4819999999999997E-2</v>
      </c>
      <c r="BG1291" s="34">
        <v>0</v>
      </c>
      <c r="BH1291" s="34">
        <v>0</v>
      </c>
      <c r="BI1291" s="34">
        <f t="shared" si="281"/>
        <v>745.8984000050699</v>
      </c>
      <c r="BJ1291" s="34">
        <f t="shared" si="282"/>
        <v>1045.2819</v>
      </c>
      <c r="BK1291" s="34">
        <v>0</v>
      </c>
      <c r="BL1291" s="34">
        <v>0</v>
      </c>
      <c r="BM1291" s="34">
        <f t="shared" si="283"/>
        <v>0</v>
      </c>
      <c r="BN1291" s="39">
        <f t="shared" si="284"/>
        <v>745.8984000050699</v>
      </c>
      <c r="BO1291" s="39">
        <f t="shared" si="285"/>
        <v>1045.2819</v>
      </c>
      <c r="BP1291" s="39">
        <f t="shared" si="286"/>
        <v>299.38349999493005</v>
      </c>
    </row>
    <row r="1292" spans="1:68" s="25" customFormat="1" ht="14.25" x14ac:dyDescent="0.2">
      <c r="A1292" s="14">
        <v>33</v>
      </c>
      <c r="B1292" s="40"/>
      <c r="C1292" s="15"/>
      <c r="D1292" s="16">
        <v>8964</v>
      </c>
      <c r="E1292" s="15" t="s">
        <v>10159</v>
      </c>
      <c r="F1292" s="15" t="s">
        <v>10160</v>
      </c>
      <c r="G1292" s="17" t="s">
        <v>10161</v>
      </c>
      <c r="H1292" s="17" t="s">
        <v>10162</v>
      </c>
      <c r="I1292" s="17" t="s">
        <v>86</v>
      </c>
      <c r="J1292" s="15" t="s">
        <v>10163</v>
      </c>
      <c r="K1292" s="15" t="s">
        <v>3795</v>
      </c>
      <c r="L1292" s="18" t="s">
        <v>10164</v>
      </c>
      <c r="M1292" s="15" t="s">
        <v>7626</v>
      </c>
      <c r="N1292" s="15" t="s">
        <v>7627</v>
      </c>
      <c r="O1292" s="16">
        <v>510</v>
      </c>
      <c r="P1292" s="15" t="s">
        <v>118</v>
      </c>
      <c r="Q1292" s="15">
        <v>20100</v>
      </c>
      <c r="R1292" s="15">
        <v>86800</v>
      </c>
      <c r="S1292" s="15">
        <v>106900</v>
      </c>
      <c r="T1292" s="15">
        <v>1.036</v>
      </c>
      <c r="U1292" s="15" t="s">
        <v>3335</v>
      </c>
      <c r="V1292" s="15" t="s">
        <v>76</v>
      </c>
      <c r="W1292" s="16">
        <v>1</v>
      </c>
      <c r="X1292" s="16">
        <v>0</v>
      </c>
      <c r="Y1292" s="15">
        <v>49320</v>
      </c>
      <c r="Z1292" s="15">
        <v>1.1319999999999999</v>
      </c>
      <c r="AA1292" s="15" t="s">
        <v>78</v>
      </c>
      <c r="AB1292" s="15" t="s">
        <v>78</v>
      </c>
      <c r="AC1292" s="15">
        <v>0</v>
      </c>
      <c r="AD1292" s="15"/>
      <c r="AE1292" s="15" t="s">
        <v>956</v>
      </c>
      <c r="AF1292" s="15" t="s">
        <v>10165</v>
      </c>
      <c r="AG1292" s="16">
        <v>1</v>
      </c>
      <c r="AH1292" s="15" t="s">
        <v>10166</v>
      </c>
      <c r="AI1292" s="15" t="s">
        <v>78</v>
      </c>
      <c r="AJ1292" s="15">
        <v>49320.160400399996</v>
      </c>
      <c r="AK1292" s="15">
        <v>1259.7184511800001</v>
      </c>
      <c r="AL1292" s="15">
        <v>3091236.2277500001</v>
      </c>
      <c r="AM1292" s="15">
        <v>1421631.40072</v>
      </c>
      <c r="AN1292" s="19">
        <v>20000</v>
      </c>
      <c r="AO1292" s="19">
        <v>81200</v>
      </c>
      <c r="AP1292" s="19">
        <v>100</v>
      </c>
      <c r="AQ1292" s="19">
        <v>5000</v>
      </c>
      <c r="AR1292" s="34">
        <f t="shared" si="275"/>
        <v>106300</v>
      </c>
      <c r="AS1292" s="34">
        <v>45000</v>
      </c>
      <c r="AT1292" s="34">
        <v>3000</v>
      </c>
      <c r="AU1292" s="34">
        <v>19670</v>
      </c>
      <c r="AV1292" s="34">
        <v>0</v>
      </c>
      <c r="AW1292" s="35">
        <f t="shared" si="276"/>
        <v>67670</v>
      </c>
      <c r="AX1292" s="34">
        <f t="shared" si="277"/>
        <v>38630</v>
      </c>
      <c r="AY1292" s="36">
        <v>1.4712000000099998</v>
      </c>
      <c r="AZ1292" s="36">
        <v>2.0617000000000001</v>
      </c>
      <c r="BA1292" s="22"/>
      <c r="BB1292" s="19">
        <v>1165</v>
      </c>
      <c r="BC1292" s="34">
        <f t="shared" si="278"/>
        <v>568.32456000386298</v>
      </c>
      <c r="BD1292" s="34">
        <f t="shared" si="279"/>
        <v>796.43471000000011</v>
      </c>
      <c r="BE1292" s="38">
        <v>3.4819999999999997E-2</v>
      </c>
      <c r="BF1292" s="38">
        <f t="shared" si="280"/>
        <v>3.4819999999999997E-2</v>
      </c>
      <c r="BG1292" s="34">
        <v>17.17647479531675</v>
      </c>
      <c r="BH1292" s="34">
        <v>24.070648508200001</v>
      </c>
      <c r="BI1292" s="34">
        <f t="shared" si="281"/>
        <v>551.14808520854626</v>
      </c>
      <c r="BJ1292" s="34">
        <f t="shared" si="282"/>
        <v>772.36406149180016</v>
      </c>
      <c r="BK1292" s="34">
        <v>0</v>
      </c>
      <c r="BL1292" s="34">
        <v>0</v>
      </c>
      <c r="BM1292" s="34">
        <f t="shared" si="283"/>
        <v>0</v>
      </c>
      <c r="BN1292" s="39">
        <f t="shared" si="284"/>
        <v>551.14808520854626</v>
      </c>
      <c r="BO1292" s="39">
        <f t="shared" si="285"/>
        <v>772.36406149180016</v>
      </c>
      <c r="BP1292" s="39">
        <f t="shared" si="286"/>
        <v>221.21597628325389</v>
      </c>
    </row>
    <row r="1293" spans="1:68" s="25" customFormat="1" ht="14.25" x14ac:dyDescent="0.2">
      <c r="A1293" s="14">
        <v>34</v>
      </c>
      <c r="B1293" s="40"/>
      <c r="C1293" s="15" t="s">
        <v>10167</v>
      </c>
      <c r="D1293" s="16">
        <v>7286</v>
      </c>
      <c r="E1293" s="15" t="s">
        <v>10168</v>
      </c>
      <c r="F1293" s="15" t="s">
        <v>10167</v>
      </c>
      <c r="G1293" s="17" t="s">
        <v>10169</v>
      </c>
      <c r="H1293" s="17" t="s">
        <v>10170</v>
      </c>
      <c r="I1293" s="17" t="s">
        <v>86</v>
      </c>
      <c r="J1293" s="15" t="s">
        <v>10171</v>
      </c>
      <c r="K1293" s="15" t="s">
        <v>634</v>
      </c>
      <c r="L1293" s="18" t="s">
        <v>10172</v>
      </c>
      <c r="M1293" s="15" t="s">
        <v>7626</v>
      </c>
      <c r="N1293" s="15" t="s">
        <v>7627</v>
      </c>
      <c r="O1293" s="16">
        <v>510</v>
      </c>
      <c r="P1293" s="15" t="s">
        <v>118</v>
      </c>
      <c r="Q1293" s="15">
        <v>20700</v>
      </c>
      <c r="R1293" s="15">
        <v>131200</v>
      </c>
      <c r="S1293" s="15">
        <v>151900</v>
      </c>
      <c r="T1293" s="15">
        <v>1.34</v>
      </c>
      <c r="U1293" s="15" t="s">
        <v>3335</v>
      </c>
      <c r="V1293" s="15" t="s">
        <v>76</v>
      </c>
      <c r="W1293" s="16">
        <v>1</v>
      </c>
      <c r="X1293" s="16">
        <v>0</v>
      </c>
      <c r="Y1293" s="15">
        <v>63043</v>
      </c>
      <c r="Z1293" s="15">
        <v>1.4470000000000001</v>
      </c>
      <c r="AA1293" s="15" t="s">
        <v>78</v>
      </c>
      <c r="AB1293" s="15" t="s">
        <v>78</v>
      </c>
      <c r="AC1293" s="15">
        <v>0</v>
      </c>
      <c r="AD1293" s="15"/>
      <c r="AE1293" s="15" t="s">
        <v>79</v>
      </c>
      <c r="AF1293" s="15" t="s">
        <v>10173</v>
      </c>
      <c r="AG1293" s="16">
        <v>1</v>
      </c>
      <c r="AH1293" s="15" t="s">
        <v>10174</v>
      </c>
      <c r="AI1293" s="15" t="s">
        <v>78</v>
      </c>
      <c r="AJ1293" s="15">
        <v>63043.275146499996</v>
      </c>
      <c r="AK1293" s="15">
        <v>1221.9144891999999</v>
      </c>
      <c r="AL1293" s="15">
        <v>3091347.81531</v>
      </c>
      <c r="AM1293" s="15">
        <v>1421701.3397299999</v>
      </c>
      <c r="AN1293" s="19">
        <v>20000</v>
      </c>
      <c r="AO1293" s="19">
        <v>133200</v>
      </c>
      <c r="AP1293" s="19">
        <v>700</v>
      </c>
      <c r="AQ1293" s="19">
        <v>0</v>
      </c>
      <c r="AR1293" s="34">
        <f t="shared" si="275"/>
        <v>153900</v>
      </c>
      <c r="AS1293" s="34">
        <v>45000</v>
      </c>
      <c r="AT1293" s="34">
        <v>3000</v>
      </c>
      <c r="AU1293" s="34">
        <v>37870</v>
      </c>
      <c r="AV1293" s="34">
        <v>0</v>
      </c>
      <c r="AW1293" s="35">
        <f t="shared" si="276"/>
        <v>85870</v>
      </c>
      <c r="AX1293" s="34">
        <f t="shared" si="277"/>
        <v>68030</v>
      </c>
      <c r="AY1293" s="36">
        <v>1.4712000000099998</v>
      </c>
      <c r="AZ1293" s="36">
        <v>2.0617000000000001</v>
      </c>
      <c r="BA1293" s="22"/>
      <c r="BB1293" s="19">
        <v>1553</v>
      </c>
      <c r="BC1293" s="34">
        <f t="shared" si="278"/>
        <v>1000.8573600068029</v>
      </c>
      <c r="BD1293" s="34">
        <f t="shared" si="279"/>
        <v>1402.5745099999999</v>
      </c>
      <c r="BE1293" s="38">
        <v>3.4819999999999997E-2</v>
      </c>
      <c r="BF1293" s="38">
        <f t="shared" si="280"/>
        <v>3.4819999999999997E-2</v>
      </c>
      <c r="BG1293" s="34">
        <v>34.491262987434432</v>
      </c>
      <c r="BH1293" s="34">
        <v>48.335125680199994</v>
      </c>
      <c r="BI1293" s="34">
        <f t="shared" si="281"/>
        <v>966.36609701936845</v>
      </c>
      <c r="BJ1293" s="34">
        <f t="shared" si="282"/>
        <v>1354.2393843197999</v>
      </c>
      <c r="BK1293" s="34">
        <v>0</v>
      </c>
      <c r="BL1293" s="34">
        <v>0</v>
      </c>
      <c r="BM1293" s="34">
        <f t="shared" si="283"/>
        <v>0</v>
      </c>
      <c r="BN1293" s="39">
        <f t="shared" si="284"/>
        <v>966.36609701936845</v>
      </c>
      <c r="BO1293" s="39">
        <f t="shared" si="285"/>
        <v>1354.2393843197999</v>
      </c>
      <c r="BP1293" s="39">
        <f t="shared" si="286"/>
        <v>387.87328730043146</v>
      </c>
    </row>
    <row r="1294" spans="1:68" s="25" customFormat="1" ht="14.25" x14ac:dyDescent="0.2">
      <c r="A1294" s="14">
        <v>35</v>
      </c>
      <c r="B1294" s="41"/>
      <c r="C1294" s="15"/>
      <c r="D1294" s="16">
        <v>14705</v>
      </c>
      <c r="E1294" s="15" t="s">
        <v>10175</v>
      </c>
      <c r="F1294" s="15" t="s">
        <v>10176</v>
      </c>
      <c r="G1294" s="17" t="s">
        <v>10177</v>
      </c>
      <c r="H1294" s="17" t="s">
        <v>10178</v>
      </c>
      <c r="I1294" s="17" t="s">
        <v>86</v>
      </c>
      <c r="J1294" s="15" t="s">
        <v>10179</v>
      </c>
      <c r="K1294" s="15" t="s">
        <v>10180</v>
      </c>
      <c r="L1294" s="42" t="s">
        <v>10181</v>
      </c>
      <c r="M1294" s="42" t="s">
        <v>7626</v>
      </c>
      <c r="N1294" s="42" t="s">
        <v>7627</v>
      </c>
      <c r="O1294" s="43">
        <v>511</v>
      </c>
      <c r="P1294" s="42" t="s">
        <v>569</v>
      </c>
      <c r="Q1294" s="42">
        <v>22700</v>
      </c>
      <c r="R1294" s="42">
        <v>72600</v>
      </c>
      <c r="S1294" s="42">
        <v>95300</v>
      </c>
      <c r="T1294" s="42">
        <v>2.2599999999999998</v>
      </c>
      <c r="U1294" s="42" t="s">
        <v>3335</v>
      </c>
      <c r="V1294" s="42" t="s">
        <v>76</v>
      </c>
      <c r="W1294" s="43">
        <v>1</v>
      </c>
      <c r="X1294" s="43">
        <v>0</v>
      </c>
      <c r="Y1294" s="42">
        <v>96328</v>
      </c>
      <c r="Z1294" s="42">
        <v>2.2109999999999999</v>
      </c>
      <c r="AA1294" s="42" t="s">
        <v>78</v>
      </c>
      <c r="AB1294" s="42" t="s">
        <v>78</v>
      </c>
      <c r="AC1294" s="42">
        <v>0</v>
      </c>
      <c r="AD1294" s="42"/>
      <c r="AE1294" s="42" t="s">
        <v>137</v>
      </c>
      <c r="AF1294" s="42" t="s">
        <v>10182</v>
      </c>
      <c r="AG1294" s="43">
        <v>1</v>
      </c>
      <c r="AH1294" s="42" t="s">
        <v>10183</v>
      </c>
      <c r="AI1294" s="42" t="s">
        <v>78</v>
      </c>
      <c r="AJ1294" s="42">
        <v>96327.989746099993</v>
      </c>
      <c r="AK1294" s="42">
        <v>1302.4196181299999</v>
      </c>
      <c r="AL1294" s="42">
        <v>3091563.7511900002</v>
      </c>
      <c r="AM1294" s="42">
        <v>1421778.41701</v>
      </c>
      <c r="AN1294" s="19">
        <v>20000</v>
      </c>
      <c r="AO1294" s="19">
        <v>71000</v>
      </c>
      <c r="AP1294" s="19">
        <v>2500</v>
      </c>
      <c r="AQ1294" s="19">
        <v>800</v>
      </c>
      <c r="AR1294" s="34">
        <f t="shared" si="275"/>
        <v>94300</v>
      </c>
      <c r="AS1294" s="34">
        <v>45000</v>
      </c>
      <c r="AT1294" s="34">
        <v>0</v>
      </c>
      <c r="AU1294" s="34">
        <v>16100</v>
      </c>
      <c r="AV1294" s="34">
        <v>12480</v>
      </c>
      <c r="AW1294" s="35">
        <f t="shared" si="276"/>
        <v>73580</v>
      </c>
      <c r="AX1294" s="34">
        <f t="shared" si="277"/>
        <v>20720</v>
      </c>
      <c r="AY1294" s="36">
        <v>1.4712000000099998</v>
      </c>
      <c r="AZ1294" s="36">
        <v>2.0617000000000001</v>
      </c>
      <c r="BA1294" s="22"/>
      <c r="BB1294" s="19">
        <v>1009</v>
      </c>
      <c r="BC1294" s="34">
        <f t="shared" si="278"/>
        <v>304.83264000207197</v>
      </c>
      <c r="BD1294" s="34">
        <f t="shared" si="279"/>
        <v>427.18423999999999</v>
      </c>
      <c r="BE1294" s="38">
        <v>3.4819999999999997E-2</v>
      </c>
      <c r="BF1294" s="38">
        <f t="shared" si="280"/>
        <v>3.4819999999999997E-2</v>
      </c>
      <c r="BG1294" s="34">
        <v>8.923775452860653</v>
      </c>
      <c r="BH1294" s="34">
        <v>12.505538234799999</v>
      </c>
      <c r="BI1294" s="34">
        <f t="shared" si="281"/>
        <v>295.90886454921133</v>
      </c>
      <c r="BJ1294" s="34">
        <f t="shared" si="282"/>
        <v>414.6787017652</v>
      </c>
      <c r="BK1294" s="34">
        <v>0</v>
      </c>
      <c r="BL1294" s="34">
        <v>0</v>
      </c>
      <c r="BM1294" s="34">
        <f t="shared" si="283"/>
        <v>0</v>
      </c>
      <c r="BN1294" s="39">
        <f t="shared" si="284"/>
        <v>295.90886454921133</v>
      </c>
      <c r="BO1294" s="39">
        <f t="shared" si="285"/>
        <v>414.6787017652</v>
      </c>
      <c r="BP1294" s="39">
        <f t="shared" si="286"/>
        <v>118.76983721598867</v>
      </c>
    </row>
    <row r="1295" spans="1:68" s="25" customFormat="1" ht="14.25" x14ac:dyDescent="0.2">
      <c r="A1295" s="14">
        <v>36</v>
      </c>
      <c r="B1295" s="40"/>
      <c r="C1295" s="15"/>
      <c r="D1295" s="16">
        <v>13103</v>
      </c>
      <c r="E1295" s="15" t="s">
        <v>10184</v>
      </c>
      <c r="F1295" s="15" t="s">
        <v>10185</v>
      </c>
      <c r="G1295" s="17" t="s">
        <v>10186</v>
      </c>
      <c r="H1295" s="17" t="s">
        <v>10187</v>
      </c>
      <c r="I1295" s="17" t="s">
        <v>86</v>
      </c>
      <c r="J1295" s="15" t="s">
        <v>10187</v>
      </c>
      <c r="K1295" s="15" t="s">
        <v>10188</v>
      </c>
      <c r="L1295" s="18" t="s">
        <v>10189</v>
      </c>
      <c r="M1295" s="15" t="s">
        <v>7626</v>
      </c>
      <c r="N1295" s="15" t="s">
        <v>7627</v>
      </c>
      <c r="O1295" s="16">
        <v>511</v>
      </c>
      <c r="P1295" s="15" t="s">
        <v>569</v>
      </c>
      <c r="Q1295" s="15">
        <v>13200</v>
      </c>
      <c r="R1295" s="15">
        <v>54700</v>
      </c>
      <c r="S1295" s="15">
        <v>67900</v>
      </c>
      <c r="T1295" s="15">
        <v>0.4</v>
      </c>
      <c r="U1295" s="15" t="s">
        <v>3335</v>
      </c>
      <c r="V1295" s="15" t="s">
        <v>76</v>
      </c>
      <c r="W1295" s="16">
        <v>1</v>
      </c>
      <c r="X1295" s="16">
        <v>0</v>
      </c>
      <c r="Y1295" s="15">
        <v>18161</v>
      </c>
      <c r="Z1295" s="15">
        <v>0.41699999999999998</v>
      </c>
      <c r="AA1295" s="15" t="s">
        <v>78</v>
      </c>
      <c r="AB1295" s="15" t="s">
        <v>78</v>
      </c>
      <c r="AC1295" s="15">
        <v>0</v>
      </c>
      <c r="AD1295" s="15"/>
      <c r="AE1295" s="15" t="s">
        <v>1555</v>
      </c>
      <c r="AF1295" s="15" t="s">
        <v>10190</v>
      </c>
      <c r="AG1295" s="16">
        <v>1</v>
      </c>
      <c r="AH1295" s="15" t="s">
        <v>10191</v>
      </c>
      <c r="AI1295" s="15" t="s">
        <v>78</v>
      </c>
      <c r="AJ1295" s="15">
        <v>18161.1208496</v>
      </c>
      <c r="AK1295" s="15">
        <v>654.27020561699999</v>
      </c>
      <c r="AL1295" s="15">
        <v>3091829.2678</v>
      </c>
      <c r="AM1295" s="15">
        <v>1421867.6890100001</v>
      </c>
      <c r="AN1295" s="19">
        <v>13200</v>
      </c>
      <c r="AO1295" s="19">
        <v>54100</v>
      </c>
      <c r="AP1295" s="19">
        <v>0</v>
      </c>
      <c r="AQ1295" s="19">
        <v>0</v>
      </c>
      <c r="AR1295" s="34">
        <f t="shared" si="275"/>
        <v>67300</v>
      </c>
      <c r="AS1295" s="34">
        <v>40380</v>
      </c>
      <c r="AT1295" s="34">
        <v>0</v>
      </c>
      <c r="AU1295" s="34">
        <v>9422</v>
      </c>
      <c r="AV1295" s="34">
        <v>0</v>
      </c>
      <c r="AW1295" s="35">
        <f t="shared" si="276"/>
        <v>49802</v>
      </c>
      <c r="AX1295" s="34">
        <f t="shared" si="277"/>
        <v>17498</v>
      </c>
      <c r="AY1295" s="36">
        <v>1.4712000000099998</v>
      </c>
      <c r="AZ1295" s="36">
        <v>2.0617000000000001</v>
      </c>
      <c r="BA1295" s="22"/>
      <c r="BB1295" s="19">
        <v>673</v>
      </c>
      <c r="BC1295" s="34">
        <f t="shared" si="278"/>
        <v>257.43057600174978</v>
      </c>
      <c r="BD1295" s="34">
        <f t="shared" si="279"/>
        <v>360.75626599999998</v>
      </c>
      <c r="BE1295" s="38">
        <v>3.4819999999999997E-2</v>
      </c>
      <c r="BF1295" s="38">
        <f t="shared" si="280"/>
        <v>3.4819999999999997E-2</v>
      </c>
      <c r="BG1295" s="34">
        <v>8.9637326563809268</v>
      </c>
      <c r="BH1295" s="34">
        <v>12.561533182119998</v>
      </c>
      <c r="BI1295" s="34">
        <f t="shared" si="281"/>
        <v>248.46684334536886</v>
      </c>
      <c r="BJ1295" s="34">
        <f t="shared" si="282"/>
        <v>348.19473281787998</v>
      </c>
      <c r="BK1295" s="34">
        <v>0</v>
      </c>
      <c r="BL1295" s="34">
        <v>0</v>
      </c>
      <c r="BM1295" s="34">
        <f t="shared" si="283"/>
        <v>0</v>
      </c>
      <c r="BN1295" s="39">
        <f t="shared" si="284"/>
        <v>248.46684334536886</v>
      </c>
      <c r="BO1295" s="39">
        <f t="shared" si="285"/>
        <v>348.19473281787998</v>
      </c>
      <c r="BP1295" s="39">
        <f t="shared" si="286"/>
        <v>99.727889472511123</v>
      </c>
    </row>
    <row r="1296" spans="1:68" s="25" customFormat="1" ht="14.25" x14ac:dyDescent="0.2">
      <c r="A1296" s="14">
        <v>37</v>
      </c>
      <c r="B1296" s="40"/>
      <c r="C1296" s="15"/>
      <c r="D1296" s="16">
        <v>19746</v>
      </c>
      <c r="E1296" s="15" t="s">
        <v>10192</v>
      </c>
      <c r="F1296" s="15" t="s">
        <v>10193</v>
      </c>
      <c r="G1296" s="17" t="s">
        <v>10194</v>
      </c>
      <c r="H1296" s="17" t="s">
        <v>10195</v>
      </c>
      <c r="I1296" s="17" t="s">
        <v>86</v>
      </c>
      <c r="J1296" s="15" t="s">
        <v>10196</v>
      </c>
      <c r="K1296" s="15" t="s">
        <v>10197</v>
      </c>
      <c r="L1296" s="18" t="s">
        <v>10198</v>
      </c>
      <c r="M1296" s="15" t="s">
        <v>10199</v>
      </c>
      <c r="N1296" s="15" t="s">
        <v>10200</v>
      </c>
      <c r="O1296" s="16">
        <v>501</v>
      </c>
      <c r="P1296" s="15" t="s">
        <v>405</v>
      </c>
      <c r="Q1296" s="15">
        <v>24200</v>
      </c>
      <c r="R1296" s="15">
        <v>0</v>
      </c>
      <c r="S1296" s="15">
        <v>24200</v>
      </c>
      <c r="T1296" s="15">
        <v>0.56000000000000005</v>
      </c>
      <c r="U1296" s="15" t="s">
        <v>75</v>
      </c>
      <c r="V1296" s="15" t="s">
        <v>76</v>
      </c>
      <c r="W1296" s="16">
        <v>0</v>
      </c>
      <c r="X1296" s="16">
        <v>0</v>
      </c>
      <c r="Y1296" s="15">
        <v>17580</v>
      </c>
      <c r="Z1296" s="15">
        <v>0.40400000000000003</v>
      </c>
      <c r="AA1296" s="15" t="s">
        <v>78</v>
      </c>
      <c r="AB1296" s="15" t="s">
        <v>78</v>
      </c>
      <c r="AC1296" s="15">
        <v>0</v>
      </c>
      <c r="AD1296" s="15"/>
      <c r="AE1296" s="15" t="s">
        <v>137</v>
      </c>
      <c r="AF1296" s="15" t="s">
        <v>10201</v>
      </c>
      <c r="AG1296" s="16">
        <v>1</v>
      </c>
      <c r="AH1296" s="15" t="s">
        <v>10202</v>
      </c>
      <c r="AI1296" s="15" t="s">
        <v>78</v>
      </c>
      <c r="AJ1296" s="15">
        <v>17579.9692383</v>
      </c>
      <c r="AK1296" s="15">
        <v>1202.2234812199999</v>
      </c>
      <c r="AL1296" s="15">
        <v>3101978.4377199998</v>
      </c>
      <c r="AM1296" s="15">
        <v>1442641.7443599999</v>
      </c>
      <c r="AN1296" s="19">
        <v>0</v>
      </c>
      <c r="AO1296" s="19">
        <v>0</v>
      </c>
      <c r="AP1296" s="19">
        <v>0</v>
      </c>
      <c r="AQ1296" s="19">
        <v>0</v>
      </c>
      <c r="AR1296" s="34">
        <f t="shared" si="275"/>
        <v>0</v>
      </c>
      <c r="AS1296" s="34">
        <v>0</v>
      </c>
      <c r="AT1296" s="34">
        <v>0</v>
      </c>
      <c r="AU1296" s="34">
        <v>0</v>
      </c>
      <c r="AV1296" s="34">
        <v>0</v>
      </c>
      <c r="AW1296" s="35">
        <f t="shared" si="276"/>
        <v>0</v>
      </c>
      <c r="AX1296" s="34">
        <f t="shared" si="277"/>
        <v>0</v>
      </c>
      <c r="AY1296" s="36">
        <v>1.4712000000099998</v>
      </c>
      <c r="AZ1296" s="36">
        <v>2.0617000000000001</v>
      </c>
      <c r="BA1296" s="22"/>
      <c r="BB1296" s="19">
        <v>0</v>
      </c>
      <c r="BC1296" s="34">
        <f t="shared" si="278"/>
        <v>0</v>
      </c>
      <c r="BD1296" s="34">
        <f t="shared" si="279"/>
        <v>0</v>
      </c>
      <c r="BE1296" s="38">
        <v>3.4819999999999997E-2</v>
      </c>
      <c r="BF1296" s="38">
        <f t="shared" si="280"/>
        <v>3.4819999999999997E-2</v>
      </c>
      <c r="BG1296" s="34">
        <v>0</v>
      </c>
      <c r="BH1296" s="34">
        <v>0</v>
      </c>
      <c r="BI1296" s="34">
        <f t="shared" si="281"/>
        <v>0</v>
      </c>
      <c r="BJ1296" s="34">
        <f t="shared" si="282"/>
        <v>0</v>
      </c>
      <c r="BK1296" s="34">
        <v>0</v>
      </c>
      <c r="BL1296" s="34">
        <v>0</v>
      </c>
      <c r="BM1296" s="34">
        <f t="shared" si="283"/>
        <v>0</v>
      </c>
      <c r="BN1296" s="39">
        <f t="shared" si="284"/>
        <v>0</v>
      </c>
      <c r="BO1296" s="39">
        <f t="shared" si="285"/>
        <v>0</v>
      </c>
      <c r="BP1296" s="39">
        <f t="shared" si="286"/>
        <v>0</v>
      </c>
    </row>
    <row r="1297" spans="1:68" s="25" customFormat="1" ht="14.25" x14ac:dyDescent="0.2">
      <c r="A1297" s="14">
        <v>38</v>
      </c>
      <c r="B1297" s="40"/>
      <c r="C1297" s="15"/>
      <c r="D1297" s="16">
        <v>15342</v>
      </c>
      <c r="E1297" s="15" t="s">
        <v>10203</v>
      </c>
      <c r="F1297" s="15" t="s">
        <v>10204</v>
      </c>
      <c r="G1297" s="17" t="s">
        <v>10205</v>
      </c>
      <c r="H1297" s="17" t="s">
        <v>10206</v>
      </c>
      <c r="I1297" s="17" t="s">
        <v>86</v>
      </c>
      <c r="J1297" s="15" t="s">
        <v>10206</v>
      </c>
      <c r="K1297" s="15" t="s">
        <v>1188</v>
      </c>
      <c r="L1297" s="18" t="s">
        <v>10207</v>
      </c>
      <c r="M1297" s="15" t="s">
        <v>3654</v>
      </c>
      <c r="N1297" s="15" t="s">
        <v>3655</v>
      </c>
      <c r="O1297" s="16">
        <v>685</v>
      </c>
      <c r="P1297" s="15" t="s">
        <v>1315</v>
      </c>
      <c r="Q1297" s="15">
        <v>86900</v>
      </c>
      <c r="R1297" s="15">
        <v>0</v>
      </c>
      <c r="S1297" s="15">
        <v>86900</v>
      </c>
      <c r="T1297" s="15">
        <v>49.4</v>
      </c>
      <c r="U1297" s="15" t="s">
        <v>3335</v>
      </c>
      <c r="V1297" s="15" t="s">
        <v>76</v>
      </c>
      <c r="W1297" s="16">
        <v>0</v>
      </c>
      <c r="X1297" s="16">
        <v>0</v>
      </c>
      <c r="Y1297" s="15">
        <v>2141027</v>
      </c>
      <c r="Z1297" s="15">
        <v>49.151000000000003</v>
      </c>
      <c r="AA1297" s="15" t="s">
        <v>78</v>
      </c>
      <c r="AB1297" s="15" t="s">
        <v>78</v>
      </c>
      <c r="AC1297" s="15">
        <v>0</v>
      </c>
      <c r="AD1297" s="15"/>
      <c r="AE1297" s="15" t="s">
        <v>78</v>
      </c>
      <c r="AF1297" s="15" t="s">
        <v>78</v>
      </c>
      <c r="AG1297" s="16">
        <v>1</v>
      </c>
      <c r="AH1297" s="15" t="s">
        <v>10208</v>
      </c>
      <c r="AI1297" s="15" t="s">
        <v>78</v>
      </c>
      <c r="AJ1297" s="15">
        <v>2141027.1894499999</v>
      </c>
      <c r="AK1297" s="15">
        <v>6943.6404007299998</v>
      </c>
      <c r="AL1297" s="15">
        <v>3091648.22621</v>
      </c>
      <c r="AM1297" s="15">
        <v>1420650.0687800001</v>
      </c>
      <c r="AN1297" s="19">
        <v>0</v>
      </c>
      <c r="AO1297" s="19">
        <v>0</v>
      </c>
      <c r="AP1297" s="19">
        <v>90900</v>
      </c>
      <c r="AQ1297" s="19">
        <v>0</v>
      </c>
      <c r="AR1297" s="34">
        <f t="shared" si="275"/>
        <v>90900</v>
      </c>
      <c r="AS1297" s="34">
        <v>0</v>
      </c>
      <c r="AT1297" s="34">
        <v>0</v>
      </c>
      <c r="AU1297" s="34">
        <v>0</v>
      </c>
      <c r="AV1297" s="34">
        <v>90900</v>
      </c>
      <c r="AW1297" s="35">
        <f t="shared" si="276"/>
        <v>90900</v>
      </c>
      <c r="AX1297" s="34">
        <f t="shared" si="277"/>
        <v>0</v>
      </c>
      <c r="AY1297" s="36">
        <v>1.4712000000099998</v>
      </c>
      <c r="AZ1297" s="36">
        <v>2.0617000000000001</v>
      </c>
      <c r="BA1297" s="22"/>
      <c r="BB1297" s="19">
        <v>1818</v>
      </c>
      <c r="BC1297" s="34">
        <f t="shared" si="278"/>
        <v>0</v>
      </c>
      <c r="BD1297" s="34">
        <f t="shared" si="279"/>
        <v>0</v>
      </c>
      <c r="BE1297" s="38">
        <v>3.4819999999999997E-2</v>
      </c>
      <c r="BF1297" s="38">
        <f t="shared" si="280"/>
        <v>3.4819999999999997E-2</v>
      </c>
      <c r="BG1297" s="34">
        <v>0</v>
      </c>
      <c r="BH1297" s="34">
        <v>0</v>
      </c>
      <c r="BI1297" s="34">
        <f t="shared" si="281"/>
        <v>0</v>
      </c>
      <c r="BJ1297" s="34">
        <f t="shared" si="282"/>
        <v>0</v>
      </c>
      <c r="BK1297" s="34">
        <v>0</v>
      </c>
      <c r="BL1297" s="34">
        <v>0</v>
      </c>
      <c r="BM1297" s="34">
        <f t="shared" si="283"/>
        <v>0</v>
      </c>
      <c r="BN1297" s="39">
        <f t="shared" si="284"/>
        <v>0</v>
      </c>
      <c r="BO1297" s="39">
        <f t="shared" si="285"/>
        <v>0</v>
      </c>
      <c r="BP1297" s="39">
        <f t="shared" si="286"/>
        <v>0</v>
      </c>
    </row>
    <row r="1298" spans="1:68" s="25" customFormat="1" ht="14.25" x14ac:dyDescent="0.2">
      <c r="A1298" s="14">
        <v>39</v>
      </c>
      <c r="B1298" s="40"/>
      <c r="C1298" s="15"/>
      <c r="D1298" s="16">
        <v>17047</v>
      </c>
      <c r="E1298" s="15" t="s">
        <v>10209</v>
      </c>
      <c r="F1298" s="15" t="s">
        <v>10210</v>
      </c>
      <c r="G1298" s="17" t="s">
        <v>10211</v>
      </c>
      <c r="H1298" s="17" t="s">
        <v>10212</v>
      </c>
      <c r="I1298" s="17" t="s">
        <v>86</v>
      </c>
      <c r="J1298" s="15" t="s">
        <v>10213</v>
      </c>
      <c r="K1298" s="15" t="s">
        <v>86</v>
      </c>
      <c r="L1298" s="18" t="s">
        <v>10214</v>
      </c>
      <c r="M1298" s="15" t="s">
        <v>6411</v>
      </c>
      <c r="N1298" s="15" t="s">
        <v>6412</v>
      </c>
      <c r="O1298" s="16">
        <v>415</v>
      </c>
      <c r="P1298" s="15" t="s">
        <v>2712</v>
      </c>
      <c r="Q1298" s="15">
        <v>392900</v>
      </c>
      <c r="R1298" s="15">
        <v>560600</v>
      </c>
      <c r="S1298" s="15">
        <v>953500</v>
      </c>
      <c r="T1298" s="15">
        <v>13.65</v>
      </c>
      <c r="U1298" s="15" t="s">
        <v>3335</v>
      </c>
      <c r="V1298" s="15" t="s">
        <v>76</v>
      </c>
      <c r="W1298" s="16">
        <v>1</v>
      </c>
      <c r="X1298" s="16">
        <v>0</v>
      </c>
      <c r="Y1298" s="15">
        <v>609007</v>
      </c>
      <c r="Z1298" s="15">
        <v>13.981</v>
      </c>
      <c r="AA1298" s="15" t="s">
        <v>78</v>
      </c>
      <c r="AB1298" s="15" t="s">
        <v>78</v>
      </c>
      <c r="AC1298" s="15">
        <v>0</v>
      </c>
      <c r="AD1298" s="15"/>
      <c r="AE1298" s="15" t="s">
        <v>353</v>
      </c>
      <c r="AF1298" s="15" t="s">
        <v>10215</v>
      </c>
      <c r="AG1298" s="16">
        <v>1</v>
      </c>
      <c r="AH1298" s="15" t="s">
        <v>10216</v>
      </c>
      <c r="AI1298" s="15" t="s">
        <v>78</v>
      </c>
      <c r="AJ1298" s="15">
        <v>609006.86035199999</v>
      </c>
      <c r="AK1298" s="15">
        <v>3792.5758837600001</v>
      </c>
      <c r="AL1298" s="15">
        <v>3093015.1576700001</v>
      </c>
      <c r="AM1298" s="15">
        <v>1422232.0458800001</v>
      </c>
      <c r="AN1298" s="19">
        <v>0</v>
      </c>
      <c r="AO1298" s="19">
        <v>0</v>
      </c>
      <c r="AP1298" s="19">
        <v>392900</v>
      </c>
      <c r="AQ1298" s="19">
        <v>554600</v>
      </c>
      <c r="AR1298" s="34">
        <f t="shared" si="275"/>
        <v>947500</v>
      </c>
      <c r="AS1298" s="34">
        <v>0</v>
      </c>
      <c r="AT1298" s="34">
        <v>0</v>
      </c>
      <c r="AU1298" s="34">
        <v>0</v>
      </c>
      <c r="AV1298" s="34">
        <v>0</v>
      </c>
      <c r="AW1298" s="35">
        <f t="shared" si="276"/>
        <v>0</v>
      </c>
      <c r="AX1298" s="34">
        <f t="shared" si="277"/>
        <v>947500</v>
      </c>
      <c r="AY1298" s="36">
        <v>1.4712000000099998</v>
      </c>
      <c r="AZ1298" s="36">
        <v>2.0617000000000001</v>
      </c>
      <c r="BA1298" s="22"/>
      <c r="BB1298" s="19">
        <v>18979</v>
      </c>
      <c r="BC1298" s="34">
        <f t="shared" si="278"/>
        <v>13939.620000094748</v>
      </c>
      <c r="BD1298" s="34">
        <f t="shared" si="279"/>
        <v>19534.607500000002</v>
      </c>
      <c r="BE1298" s="38">
        <v>3.4819999999999997E-2</v>
      </c>
      <c r="BF1298" s="38">
        <f t="shared" si="280"/>
        <v>3.4819999999999997E-2</v>
      </c>
      <c r="BG1298" s="34">
        <v>0</v>
      </c>
      <c r="BH1298" s="34">
        <v>0</v>
      </c>
      <c r="BI1298" s="34">
        <f t="shared" si="281"/>
        <v>13939.620000094748</v>
      </c>
      <c r="BJ1298" s="34">
        <f t="shared" si="282"/>
        <v>19534.607500000002</v>
      </c>
      <c r="BK1298" s="34">
        <v>0</v>
      </c>
      <c r="BL1298" s="34">
        <v>582.81820000000153</v>
      </c>
      <c r="BM1298" s="34">
        <f t="shared" si="283"/>
        <v>582.81820000000153</v>
      </c>
      <c r="BN1298" s="39">
        <f t="shared" si="284"/>
        <v>13939.620000094748</v>
      </c>
      <c r="BO1298" s="39">
        <f t="shared" si="285"/>
        <v>18951.7893</v>
      </c>
      <c r="BP1298" s="39">
        <f t="shared" si="286"/>
        <v>5012.169299905252</v>
      </c>
    </row>
    <row r="1299" spans="1:68" s="25" customFormat="1" ht="14.25" x14ac:dyDescent="0.2">
      <c r="A1299" s="14">
        <v>40</v>
      </c>
      <c r="B1299" s="40"/>
      <c r="C1299" s="15"/>
      <c r="D1299" s="16">
        <v>22101</v>
      </c>
      <c r="E1299" s="15" t="s">
        <v>10217</v>
      </c>
      <c r="F1299" s="15" t="s">
        <v>10218</v>
      </c>
      <c r="G1299" s="17" t="s">
        <v>10219</v>
      </c>
      <c r="H1299" s="17" t="s">
        <v>10220</v>
      </c>
      <c r="I1299" s="17" t="s">
        <v>86</v>
      </c>
      <c r="J1299" s="15" t="s">
        <v>10221</v>
      </c>
      <c r="K1299" s="15" t="s">
        <v>10222</v>
      </c>
      <c r="L1299" s="18" t="s">
        <v>10223</v>
      </c>
      <c r="M1299" s="15" t="s">
        <v>10224</v>
      </c>
      <c r="N1299" s="15" t="s">
        <v>10225</v>
      </c>
      <c r="O1299" s="16">
        <v>685</v>
      </c>
      <c r="P1299" s="15" t="s">
        <v>1315</v>
      </c>
      <c r="Q1299" s="15">
        <v>133100</v>
      </c>
      <c r="R1299" s="15">
        <v>0</v>
      </c>
      <c r="S1299" s="15">
        <v>133100</v>
      </c>
      <c r="T1299" s="15">
        <v>89.94</v>
      </c>
      <c r="U1299" s="15" t="s">
        <v>3335</v>
      </c>
      <c r="V1299" s="15" t="s">
        <v>76</v>
      </c>
      <c r="W1299" s="16">
        <v>0</v>
      </c>
      <c r="X1299" s="16">
        <v>1</v>
      </c>
      <c r="Y1299" s="15">
        <v>3923017</v>
      </c>
      <c r="Z1299" s="15">
        <v>90.06</v>
      </c>
      <c r="AA1299" s="15" t="s">
        <v>78</v>
      </c>
      <c r="AB1299" s="15" t="s">
        <v>78</v>
      </c>
      <c r="AC1299" s="15">
        <v>1490000</v>
      </c>
      <c r="AD1299" s="26">
        <v>38414</v>
      </c>
      <c r="AE1299" s="15" t="s">
        <v>119</v>
      </c>
      <c r="AF1299" s="15" t="s">
        <v>119</v>
      </c>
      <c r="AG1299" s="16">
        <v>1</v>
      </c>
      <c r="AH1299" s="15" t="s">
        <v>10226</v>
      </c>
      <c r="AI1299" s="15" t="s">
        <v>78</v>
      </c>
      <c r="AJ1299" s="15">
        <v>3923016.91016</v>
      </c>
      <c r="AK1299" s="15">
        <v>10080.1430836</v>
      </c>
      <c r="AL1299" s="15">
        <v>3092772.15435</v>
      </c>
      <c r="AM1299" s="15">
        <v>1420345.1891699999</v>
      </c>
      <c r="AN1299" s="19">
        <v>0</v>
      </c>
      <c r="AO1299" s="19">
        <v>0</v>
      </c>
      <c r="AP1299" s="19">
        <v>139200</v>
      </c>
      <c r="AQ1299" s="19">
        <v>0</v>
      </c>
      <c r="AR1299" s="34">
        <f t="shared" si="275"/>
        <v>139200</v>
      </c>
      <c r="AS1299" s="34">
        <v>0</v>
      </c>
      <c r="AT1299" s="34">
        <v>0</v>
      </c>
      <c r="AU1299" s="34">
        <v>0</v>
      </c>
      <c r="AV1299" s="34">
        <v>139200</v>
      </c>
      <c r="AW1299" s="35">
        <f t="shared" si="276"/>
        <v>139200</v>
      </c>
      <c r="AX1299" s="34">
        <f t="shared" si="277"/>
        <v>0</v>
      </c>
      <c r="AY1299" s="36">
        <v>1.4712000000099998</v>
      </c>
      <c r="AZ1299" s="36">
        <v>2.0617000000000001</v>
      </c>
      <c r="BA1299" s="22"/>
      <c r="BB1299" s="19">
        <v>2784</v>
      </c>
      <c r="BC1299" s="34">
        <f t="shared" si="278"/>
        <v>0</v>
      </c>
      <c r="BD1299" s="34">
        <f t="shared" si="279"/>
        <v>0</v>
      </c>
      <c r="BE1299" s="38">
        <v>3.4819999999999997E-2</v>
      </c>
      <c r="BF1299" s="38">
        <f t="shared" si="280"/>
        <v>3.4819999999999997E-2</v>
      </c>
      <c r="BG1299" s="34">
        <v>0</v>
      </c>
      <c r="BH1299" s="34">
        <v>0</v>
      </c>
      <c r="BI1299" s="34">
        <f t="shared" si="281"/>
        <v>0</v>
      </c>
      <c r="BJ1299" s="34">
        <f t="shared" si="282"/>
        <v>0</v>
      </c>
      <c r="BK1299" s="34">
        <v>0</v>
      </c>
      <c r="BL1299" s="34">
        <v>0</v>
      </c>
      <c r="BM1299" s="34">
        <f t="shared" si="283"/>
        <v>0</v>
      </c>
      <c r="BN1299" s="39">
        <f t="shared" si="284"/>
        <v>0</v>
      </c>
      <c r="BO1299" s="39">
        <f t="shared" si="285"/>
        <v>0</v>
      </c>
      <c r="BP1299" s="39">
        <f t="shared" si="286"/>
        <v>0</v>
      </c>
    </row>
    <row r="1300" spans="1:68" s="25" customFormat="1" ht="14.25" x14ac:dyDescent="0.2">
      <c r="A1300" s="14">
        <v>41</v>
      </c>
      <c r="B1300" s="40"/>
      <c r="C1300" s="15"/>
      <c r="D1300" s="16">
        <v>31101</v>
      </c>
      <c r="E1300" s="15" t="s">
        <v>10227</v>
      </c>
      <c r="F1300" s="15" t="s">
        <v>10228</v>
      </c>
      <c r="G1300" s="17" t="s">
        <v>10229</v>
      </c>
      <c r="H1300" s="17" t="s">
        <v>10230</v>
      </c>
      <c r="I1300" s="17" t="s">
        <v>86</v>
      </c>
      <c r="J1300" s="15" t="s">
        <v>10231</v>
      </c>
      <c r="K1300" s="15" t="s">
        <v>1293</v>
      </c>
      <c r="L1300" s="18" t="s">
        <v>10232</v>
      </c>
      <c r="M1300" s="15" t="s">
        <v>10233</v>
      </c>
      <c r="N1300" s="15" t="s">
        <v>10234</v>
      </c>
      <c r="O1300" s="16">
        <v>511</v>
      </c>
      <c r="P1300" s="15" t="s">
        <v>569</v>
      </c>
      <c r="Q1300" s="15">
        <v>47600</v>
      </c>
      <c r="R1300" s="15">
        <v>141400</v>
      </c>
      <c r="S1300" s="15">
        <v>189000</v>
      </c>
      <c r="T1300" s="15">
        <v>6.66</v>
      </c>
      <c r="U1300" s="15" t="s">
        <v>3335</v>
      </c>
      <c r="V1300" s="15" t="s">
        <v>76</v>
      </c>
      <c r="W1300" s="16">
        <v>1</v>
      </c>
      <c r="X1300" s="16">
        <v>1</v>
      </c>
      <c r="Y1300" s="15">
        <v>293294</v>
      </c>
      <c r="Z1300" s="15">
        <v>6.7329999999999997</v>
      </c>
      <c r="AA1300" s="15" t="s">
        <v>78</v>
      </c>
      <c r="AB1300" s="15" t="s">
        <v>78</v>
      </c>
      <c r="AC1300" s="15">
        <v>147500</v>
      </c>
      <c r="AD1300" s="26">
        <v>37071</v>
      </c>
      <c r="AE1300" s="15" t="s">
        <v>211</v>
      </c>
      <c r="AF1300" s="15" t="s">
        <v>10235</v>
      </c>
      <c r="AG1300" s="16">
        <v>1</v>
      </c>
      <c r="AH1300" s="15" t="s">
        <v>10236</v>
      </c>
      <c r="AI1300" s="15" t="s">
        <v>78</v>
      </c>
      <c r="AJ1300" s="15">
        <v>293294.32348600001</v>
      </c>
      <c r="AK1300" s="15">
        <v>2395.6233124700002</v>
      </c>
      <c r="AL1300" s="15">
        <v>3092923.8735600002</v>
      </c>
      <c r="AM1300" s="15">
        <v>1418233.7127100001</v>
      </c>
      <c r="AN1300" s="19">
        <v>0</v>
      </c>
      <c r="AO1300" s="19">
        <v>0</v>
      </c>
      <c r="AP1300" s="19">
        <f>25000+22600</f>
        <v>47600</v>
      </c>
      <c r="AQ1300" s="19">
        <f>124400+13200</f>
        <v>137600</v>
      </c>
      <c r="AR1300" s="34">
        <f t="shared" si="275"/>
        <v>185200</v>
      </c>
      <c r="AS1300" s="34">
        <v>0</v>
      </c>
      <c r="AT1300" s="34">
        <v>0</v>
      </c>
      <c r="AU1300" s="34">
        <v>0</v>
      </c>
      <c r="AV1300" s="34">
        <v>0</v>
      </c>
      <c r="AW1300" s="35">
        <f t="shared" si="276"/>
        <v>0</v>
      </c>
      <c r="AX1300" s="34">
        <f t="shared" si="277"/>
        <v>185200</v>
      </c>
      <c r="AY1300" s="36">
        <v>1.4712000000099998</v>
      </c>
      <c r="AZ1300" s="36">
        <v>2.0617000000000001</v>
      </c>
      <c r="BA1300" s="22"/>
      <c r="BB1300" s="19">
        <v>4062</v>
      </c>
      <c r="BC1300" s="34">
        <f t="shared" si="278"/>
        <v>2724.6624000185197</v>
      </c>
      <c r="BD1300" s="34">
        <f t="shared" si="279"/>
        <v>3818.2684000000004</v>
      </c>
      <c r="BE1300" s="38">
        <v>3.4819999999999997E-2</v>
      </c>
      <c r="BF1300" s="38">
        <f t="shared" si="280"/>
        <v>3.4819999999999997E-2</v>
      </c>
      <c r="BG1300" s="34">
        <v>0</v>
      </c>
      <c r="BH1300" s="34">
        <v>0</v>
      </c>
      <c r="BI1300" s="34">
        <f t="shared" si="281"/>
        <v>2724.6624000185197</v>
      </c>
      <c r="BJ1300" s="34">
        <f t="shared" si="282"/>
        <v>3818.2684000000004</v>
      </c>
      <c r="BK1300" s="34">
        <v>0</v>
      </c>
      <c r="BL1300" s="34">
        <v>92.179800000000341</v>
      </c>
      <c r="BM1300" s="34">
        <f t="shared" si="283"/>
        <v>92.179800000000341</v>
      </c>
      <c r="BN1300" s="39">
        <f t="shared" si="284"/>
        <v>2724.6624000185197</v>
      </c>
      <c r="BO1300" s="39">
        <f t="shared" si="285"/>
        <v>3726.0886</v>
      </c>
      <c r="BP1300" s="39">
        <f t="shared" si="286"/>
        <v>1001.4261999814803</v>
      </c>
    </row>
    <row r="1301" spans="1:68" s="25" customFormat="1" ht="14.25" x14ac:dyDescent="0.2">
      <c r="A1301" s="14">
        <v>42</v>
      </c>
      <c r="B1301" s="40"/>
      <c r="C1301" s="15" t="s">
        <v>10237</v>
      </c>
      <c r="D1301" s="16">
        <v>34985</v>
      </c>
      <c r="E1301" s="15" t="s">
        <v>10238</v>
      </c>
      <c r="F1301" s="15" t="s">
        <v>10237</v>
      </c>
      <c r="G1301" s="17" t="s">
        <v>10239</v>
      </c>
      <c r="H1301" s="17" t="s">
        <v>10240</v>
      </c>
      <c r="I1301" s="17" t="s">
        <v>86</v>
      </c>
      <c r="J1301" s="15" t="s">
        <v>10241</v>
      </c>
      <c r="K1301" s="15" t="s">
        <v>3473</v>
      </c>
      <c r="L1301" s="18" t="s">
        <v>10242</v>
      </c>
      <c r="M1301" s="15" t="s">
        <v>10233</v>
      </c>
      <c r="N1301" s="15" t="s">
        <v>10234</v>
      </c>
      <c r="O1301" s="16">
        <v>511</v>
      </c>
      <c r="P1301" s="15" t="s">
        <v>569</v>
      </c>
      <c r="Q1301" s="15">
        <v>24700</v>
      </c>
      <c r="R1301" s="15">
        <v>133800</v>
      </c>
      <c r="S1301" s="15">
        <v>158500</v>
      </c>
      <c r="T1301" s="15">
        <v>0.95</v>
      </c>
      <c r="U1301" s="15" t="s">
        <v>3335</v>
      </c>
      <c r="V1301" s="15" t="s">
        <v>76</v>
      </c>
      <c r="W1301" s="16">
        <v>1</v>
      </c>
      <c r="X1301" s="16">
        <v>1</v>
      </c>
      <c r="Y1301" s="15">
        <v>40679</v>
      </c>
      <c r="Z1301" s="15">
        <v>0.93400000000000005</v>
      </c>
      <c r="AA1301" s="15" t="s">
        <v>78</v>
      </c>
      <c r="AB1301" s="15" t="s">
        <v>78</v>
      </c>
      <c r="AC1301" s="15">
        <v>140000</v>
      </c>
      <c r="AD1301" s="26">
        <v>37882</v>
      </c>
      <c r="AE1301" s="15" t="s">
        <v>147</v>
      </c>
      <c r="AF1301" s="15" t="s">
        <v>10243</v>
      </c>
      <c r="AG1301" s="16">
        <v>1</v>
      </c>
      <c r="AH1301" s="15" t="s">
        <v>10244</v>
      </c>
      <c r="AI1301" s="15" t="s">
        <v>78</v>
      </c>
      <c r="AJ1301" s="15">
        <v>40679.115966799996</v>
      </c>
      <c r="AK1301" s="15">
        <v>880.59917055899996</v>
      </c>
      <c r="AL1301" s="15">
        <v>3093252.11344</v>
      </c>
      <c r="AM1301" s="15">
        <v>1418062.5589399999</v>
      </c>
      <c r="AN1301" s="19">
        <v>0</v>
      </c>
      <c r="AO1301" s="19">
        <v>0</v>
      </c>
      <c r="AP1301" s="19">
        <v>24700</v>
      </c>
      <c r="AQ1301" s="19">
        <v>132300</v>
      </c>
      <c r="AR1301" s="34">
        <f t="shared" si="275"/>
        <v>157000</v>
      </c>
      <c r="AS1301" s="34">
        <v>0</v>
      </c>
      <c r="AT1301" s="34">
        <v>0</v>
      </c>
      <c r="AU1301" s="34">
        <v>0</v>
      </c>
      <c r="AV1301" s="34">
        <v>0</v>
      </c>
      <c r="AW1301" s="35">
        <f t="shared" si="276"/>
        <v>0</v>
      </c>
      <c r="AX1301" s="34">
        <f t="shared" si="277"/>
        <v>157000</v>
      </c>
      <c r="AY1301" s="36">
        <v>1.4712000000099998</v>
      </c>
      <c r="AZ1301" s="36">
        <v>2.0617000000000001</v>
      </c>
      <c r="BA1301" s="22"/>
      <c r="BB1301" s="19">
        <v>3233</v>
      </c>
      <c r="BC1301" s="34">
        <f t="shared" si="278"/>
        <v>2309.7840000156998</v>
      </c>
      <c r="BD1301" s="34">
        <f t="shared" si="279"/>
        <v>3236.8690000000001</v>
      </c>
      <c r="BE1301" s="38">
        <v>3.4819999999999997E-2</v>
      </c>
      <c r="BF1301" s="38">
        <f t="shared" si="280"/>
        <v>3.4819999999999997E-2</v>
      </c>
      <c r="BG1301" s="34">
        <v>0</v>
      </c>
      <c r="BH1301" s="34">
        <v>0</v>
      </c>
      <c r="BI1301" s="34">
        <f t="shared" si="281"/>
        <v>2309.7840000156998</v>
      </c>
      <c r="BJ1301" s="34">
        <f t="shared" si="282"/>
        <v>3236.8690000000001</v>
      </c>
      <c r="BK1301" s="34">
        <v>0</v>
      </c>
      <c r="BL1301" s="34">
        <v>91.130900000000111</v>
      </c>
      <c r="BM1301" s="34">
        <f t="shared" si="283"/>
        <v>91.130900000000111</v>
      </c>
      <c r="BN1301" s="39">
        <f t="shared" si="284"/>
        <v>2309.7840000156998</v>
      </c>
      <c r="BO1301" s="39">
        <f t="shared" si="285"/>
        <v>3145.7381</v>
      </c>
      <c r="BP1301" s="39">
        <f t="shared" si="286"/>
        <v>835.95409998430023</v>
      </c>
    </row>
    <row r="1302" spans="1:68" s="25" customFormat="1" ht="14.25" x14ac:dyDescent="0.2">
      <c r="A1302" s="14">
        <v>43</v>
      </c>
      <c r="B1302" s="40"/>
      <c r="C1302" s="15" t="s">
        <v>10245</v>
      </c>
      <c r="D1302" s="16">
        <v>6954</v>
      </c>
      <c r="E1302" s="15" t="s">
        <v>10246</v>
      </c>
      <c r="F1302" s="15" t="s">
        <v>10245</v>
      </c>
      <c r="G1302" s="17" t="s">
        <v>10247</v>
      </c>
      <c r="H1302" s="17" t="s">
        <v>10248</v>
      </c>
      <c r="I1302" s="17" t="s">
        <v>86</v>
      </c>
      <c r="J1302" s="15" t="s">
        <v>10249</v>
      </c>
      <c r="K1302" s="15" t="s">
        <v>9262</v>
      </c>
      <c r="L1302" s="18" t="s">
        <v>10250</v>
      </c>
      <c r="M1302" s="15" t="s">
        <v>10233</v>
      </c>
      <c r="N1302" s="15" t="s">
        <v>10234</v>
      </c>
      <c r="O1302" s="16">
        <v>511</v>
      </c>
      <c r="P1302" s="15" t="s">
        <v>569</v>
      </c>
      <c r="Q1302" s="15">
        <v>23900</v>
      </c>
      <c r="R1302" s="15">
        <v>67800</v>
      </c>
      <c r="S1302" s="15">
        <v>91700</v>
      </c>
      <c r="T1302" s="15">
        <v>0.83</v>
      </c>
      <c r="U1302" s="15" t="s">
        <v>3335</v>
      </c>
      <c r="V1302" s="15" t="s">
        <v>76</v>
      </c>
      <c r="W1302" s="16">
        <v>1</v>
      </c>
      <c r="X1302" s="16">
        <v>1</v>
      </c>
      <c r="Y1302" s="15">
        <v>36807</v>
      </c>
      <c r="Z1302" s="15">
        <v>0.84499999999999997</v>
      </c>
      <c r="AA1302" s="15" t="s">
        <v>78</v>
      </c>
      <c r="AB1302" s="15" t="s">
        <v>78</v>
      </c>
      <c r="AC1302" s="15">
        <v>0</v>
      </c>
      <c r="AD1302" s="26">
        <v>42058</v>
      </c>
      <c r="AE1302" s="15" t="s">
        <v>119</v>
      </c>
      <c r="AF1302" s="15" t="s">
        <v>119</v>
      </c>
      <c r="AG1302" s="16">
        <v>1</v>
      </c>
      <c r="AH1302" s="15" t="s">
        <v>10251</v>
      </c>
      <c r="AI1302" s="15" t="s">
        <v>78</v>
      </c>
      <c r="AJ1302" s="15">
        <v>36807.028564499997</v>
      </c>
      <c r="AK1302" s="15">
        <v>880.19736711200005</v>
      </c>
      <c r="AL1302" s="15">
        <v>3093374.22432</v>
      </c>
      <c r="AM1302" s="15">
        <v>1418095.6502799999</v>
      </c>
      <c r="AN1302" s="19">
        <v>23900</v>
      </c>
      <c r="AO1302" s="19">
        <v>67400</v>
      </c>
      <c r="AP1302" s="19">
        <v>0</v>
      </c>
      <c r="AQ1302" s="19">
        <v>0</v>
      </c>
      <c r="AR1302" s="34">
        <f t="shared" si="275"/>
        <v>91300</v>
      </c>
      <c r="AS1302" s="34">
        <v>45000</v>
      </c>
      <c r="AT1302" s="34">
        <v>3000</v>
      </c>
      <c r="AU1302" s="34">
        <v>16205</v>
      </c>
      <c r="AV1302" s="34">
        <v>0</v>
      </c>
      <c r="AW1302" s="35">
        <f t="shared" si="276"/>
        <v>64205</v>
      </c>
      <c r="AX1302" s="34">
        <f t="shared" si="277"/>
        <v>27095</v>
      </c>
      <c r="AY1302" s="36">
        <v>1.4712000000099998</v>
      </c>
      <c r="AZ1302" s="36">
        <v>2.0617000000000001</v>
      </c>
      <c r="BA1302" s="22"/>
      <c r="BB1302" s="19">
        <v>913</v>
      </c>
      <c r="BC1302" s="34">
        <f t="shared" si="278"/>
        <v>398.62164000270946</v>
      </c>
      <c r="BD1302" s="34">
        <f t="shared" si="279"/>
        <v>558.617615</v>
      </c>
      <c r="BE1302" s="38">
        <v>3.4819999999999997E-2</v>
      </c>
      <c r="BF1302" s="38">
        <f t="shared" si="280"/>
        <v>3.4819999999999997E-2</v>
      </c>
      <c r="BG1302" s="34">
        <v>13.880005504894342</v>
      </c>
      <c r="BH1302" s="34">
        <v>19.451065354299999</v>
      </c>
      <c r="BI1302" s="34">
        <f t="shared" si="281"/>
        <v>384.74163449781508</v>
      </c>
      <c r="BJ1302" s="34">
        <f t="shared" si="282"/>
        <v>539.1665496457</v>
      </c>
      <c r="BK1302" s="34">
        <v>0</v>
      </c>
      <c r="BL1302" s="34">
        <v>0</v>
      </c>
      <c r="BM1302" s="34">
        <f t="shared" si="283"/>
        <v>0</v>
      </c>
      <c r="BN1302" s="39">
        <f t="shared" si="284"/>
        <v>384.74163449781508</v>
      </c>
      <c r="BO1302" s="39">
        <f t="shared" si="285"/>
        <v>539.1665496457</v>
      </c>
      <c r="BP1302" s="39">
        <f t="shared" si="286"/>
        <v>154.42491514788492</v>
      </c>
    </row>
    <row r="1303" spans="1:68" s="25" customFormat="1" ht="14.25" x14ac:dyDescent="0.2">
      <c r="A1303" s="14">
        <v>44</v>
      </c>
      <c r="B1303" s="40"/>
      <c r="C1303" s="15" t="s">
        <v>176</v>
      </c>
      <c r="D1303" s="16">
        <v>36998</v>
      </c>
      <c r="E1303" s="15" t="s">
        <v>10252</v>
      </c>
      <c r="F1303" s="15" t="s">
        <v>10253</v>
      </c>
      <c r="G1303" s="17" t="s">
        <v>10254</v>
      </c>
      <c r="H1303" s="17" t="s">
        <v>10255</v>
      </c>
      <c r="I1303" s="17" t="s">
        <v>86</v>
      </c>
      <c r="J1303" s="15" t="s">
        <v>10256</v>
      </c>
      <c r="K1303" s="15" t="s">
        <v>2543</v>
      </c>
      <c r="L1303" s="18" t="s">
        <v>10257</v>
      </c>
      <c r="M1303" s="15" t="s">
        <v>10258</v>
      </c>
      <c r="N1303" s="15" t="s">
        <v>10259</v>
      </c>
      <c r="O1303" s="16">
        <v>514</v>
      </c>
      <c r="P1303" s="15" t="s">
        <v>10260</v>
      </c>
      <c r="Q1303" s="15">
        <v>89100</v>
      </c>
      <c r="R1303" s="15">
        <v>60000</v>
      </c>
      <c r="S1303" s="15">
        <v>149100</v>
      </c>
      <c r="T1303" s="15">
        <v>31.5</v>
      </c>
      <c r="U1303" s="15" t="s">
        <v>3335</v>
      </c>
      <c r="V1303" s="15" t="s">
        <v>76</v>
      </c>
      <c r="W1303" s="16">
        <v>1</v>
      </c>
      <c r="X1303" s="16">
        <v>0</v>
      </c>
      <c r="Y1303" s="15">
        <v>1324014</v>
      </c>
      <c r="Z1303" s="15">
        <v>30.395</v>
      </c>
      <c r="AA1303" s="15" t="s">
        <v>78</v>
      </c>
      <c r="AB1303" s="15" t="s">
        <v>78</v>
      </c>
      <c r="AC1303" s="15">
        <v>0</v>
      </c>
      <c r="AD1303" s="15"/>
      <c r="AE1303" s="15" t="s">
        <v>222</v>
      </c>
      <c r="AF1303" s="15" t="s">
        <v>10261</v>
      </c>
      <c r="AG1303" s="16">
        <v>1</v>
      </c>
      <c r="AH1303" s="15" t="s">
        <v>10262</v>
      </c>
      <c r="AI1303" s="15" t="s">
        <v>78</v>
      </c>
      <c r="AJ1303" s="15">
        <v>1324013.9626499999</v>
      </c>
      <c r="AK1303" s="15">
        <v>5687.3730577599999</v>
      </c>
      <c r="AL1303" s="15">
        <v>3093431.9533899999</v>
      </c>
      <c r="AM1303" s="15">
        <v>1418837.7264</v>
      </c>
      <c r="AN1303" s="19">
        <v>0</v>
      </c>
      <c r="AO1303" s="19">
        <v>0</v>
      </c>
      <c r="AP1303" s="19">
        <v>74700</v>
      </c>
      <c r="AQ1303" s="19">
        <v>60000</v>
      </c>
      <c r="AR1303" s="34">
        <f t="shared" si="275"/>
        <v>134700</v>
      </c>
      <c r="AS1303" s="34">
        <v>0</v>
      </c>
      <c r="AT1303" s="34">
        <v>0</v>
      </c>
      <c r="AU1303" s="34">
        <v>0</v>
      </c>
      <c r="AV1303" s="34">
        <v>0</v>
      </c>
      <c r="AW1303" s="35">
        <f t="shared" si="276"/>
        <v>0</v>
      </c>
      <c r="AX1303" s="34">
        <f t="shared" si="277"/>
        <v>134700</v>
      </c>
      <c r="AY1303" s="36">
        <v>1.4712000000099998</v>
      </c>
      <c r="AZ1303" s="36">
        <v>2.0617000000000001</v>
      </c>
      <c r="BA1303" s="22"/>
      <c r="BB1303" s="19">
        <v>3245</v>
      </c>
      <c r="BC1303" s="34">
        <f t="shared" si="278"/>
        <v>1981.7064000134699</v>
      </c>
      <c r="BD1303" s="34">
        <f t="shared" si="279"/>
        <v>2777.1098999999999</v>
      </c>
      <c r="BE1303" s="38">
        <v>3.4819999999999997E-2</v>
      </c>
      <c r="BF1303" s="38">
        <f t="shared" si="280"/>
        <v>3.4819999999999997E-2</v>
      </c>
      <c r="BG1303" s="34">
        <v>0</v>
      </c>
      <c r="BH1303" s="34">
        <v>0</v>
      </c>
      <c r="BI1303" s="34">
        <f t="shared" si="281"/>
        <v>1981.7064000134699</v>
      </c>
      <c r="BJ1303" s="34">
        <f t="shared" si="282"/>
        <v>2777.1098999999999</v>
      </c>
      <c r="BK1303" s="34">
        <v>0</v>
      </c>
      <c r="BL1303" s="34">
        <v>49.113200000000006</v>
      </c>
      <c r="BM1303" s="34">
        <f t="shared" si="283"/>
        <v>49.113200000000006</v>
      </c>
      <c r="BN1303" s="39">
        <f t="shared" si="284"/>
        <v>1981.7064000134699</v>
      </c>
      <c r="BO1303" s="39">
        <f t="shared" si="285"/>
        <v>2727.9966999999997</v>
      </c>
      <c r="BP1303" s="39">
        <f t="shared" si="286"/>
        <v>746.29029998652982</v>
      </c>
    </row>
    <row r="1304" spans="1:68" s="25" customFormat="1" ht="14.25" x14ac:dyDescent="0.2">
      <c r="A1304" s="14">
        <v>45</v>
      </c>
      <c r="B1304" s="40"/>
      <c r="C1304" s="15" t="s">
        <v>150</v>
      </c>
      <c r="D1304" s="16">
        <v>35200</v>
      </c>
      <c r="E1304" s="15" t="s">
        <v>10263</v>
      </c>
      <c r="F1304" s="15" t="s">
        <v>10264</v>
      </c>
      <c r="G1304" s="17" t="s">
        <v>10265</v>
      </c>
      <c r="H1304" s="17" t="s">
        <v>10266</v>
      </c>
      <c r="I1304" s="17" t="s">
        <v>86</v>
      </c>
      <c r="J1304" s="15" t="s">
        <v>10267</v>
      </c>
      <c r="K1304" s="15" t="s">
        <v>86</v>
      </c>
      <c r="L1304" s="18" t="s">
        <v>10268</v>
      </c>
      <c r="M1304" s="15" t="s">
        <v>10233</v>
      </c>
      <c r="N1304" s="15" t="s">
        <v>10234</v>
      </c>
      <c r="O1304" s="16">
        <v>521</v>
      </c>
      <c r="P1304" s="15" t="s">
        <v>9534</v>
      </c>
      <c r="Q1304" s="15">
        <v>50900</v>
      </c>
      <c r="R1304" s="15">
        <v>36300</v>
      </c>
      <c r="S1304" s="15">
        <v>87200</v>
      </c>
      <c r="T1304" s="15">
        <v>2.23</v>
      </c>
      <c r="U1304" s="15" t="s">
        <v>3335</v>
      </c>
      <c r="V1304" s="15" t="s">
        <v>76</v>
      </c>
      <c r="W1304" s="16">
        <v>1</v>
      </c>
      <c r="X1304" s="16">
        <v>0</v>
      </c>
      <c r="Y1304" s="15">
        <v>109160</v>
      </c>
      <c r="Z1304" s="15">
        <v>2.5059999999999998</v>
      </c>
      <c r="AA1304" s="15" t="s">
        <v>78</v>
      </c>
      <c r="AB1304" s="15" t="s">
        <v>78</v>
      </c>
      <c r="AC1304" s="15">
        <v>0</v>
      </c>
      <c r="AD1304" s="15"/>
      <c r="AE1304" s="15" t="s">
        <v>2037</v>
      </c>
      <c r="AF1304" s="15" t="s">
        <v>10269</v>
      </c>
      <c r="AG1304" s="16">
        <v>1</v>
      </c>
      <c r="AH1304" s="15" t="s">
        <v>10270</v>
      </c>
      <c r="AI1304" s="15" t="s">
        <v>78</v>
      </c>
      <c r="AJ1304" s="15">
        <v>109160.26025399999</v>
      </c>
      <c r="AK1304" s="15">
        <v>1325.99714812</v>
      </c>
      <c r="AL1304" s="15">
        <v>3093680.6367000001</v>
      </c>
      <c r="AM1304" s="15">
        <v>1418225.3764299999</v>
      </c>
      <c r="AN1304" s="19">
        <v>25000</v>
      </c>
      <c r="AO1304" s="19">
        <v>1000</v>
      </c>
      <c r="AP1304" s="19">
        <v>25900</v>
      </c>
      <c r="AQ1304" s="19">
        <v>36300</v>
      </c>
      <c r="AR1304" s="34">
        <f t="shared" si="275"/>
        <v>88200</v>
      </c>
      <c r="AS1304" s="34">
        <v>15600</v>
      </c>
      <c r="AT1304" s="34">
        <v>0</v>
      </c>
      <c r="AU1304" s="34">
        <v>3640</v>
      </c>
      <c r="AV1304" s="34">
        <v>12480</v>
      </c>
      <c r="AW1304" s="35">
        <f t="shared" si="276"/>
        <v>31720</v>
      </c>
      <c r="AX1304" s="34">
        <f t="shared" si="277"/>
        <v>56480</v>
      </c>
      <c r="AY1304" s="36">
        <v>1.4712000000099998</v>
      </c>
      <c r="AZ1304" s="36">
        <v>2.0617000000000001</v>
      </c>
      <c r="BA1304" s="22"/>
      <c r="BB1304" s="19">
        <v>1523</v>
      </c>
      <c r="BC1304" s="34">
        <f t="shared" si="278"/>
        <v>830.93376000564785</v>
      </c>
      <c r="BD1304" s="34">
        <f t="shared" si="279"/>
        <v>1164.4481599999999</v>
      </c>
      <c r="BE1304" s="38">
        <v>3.4819999999999997E-2</v>
      </c>
      <c r="BF1304" s="38">
        <f t="shared" si="280"/>
        <v>3.4819999999999997E-2</v>
      </c>
      <c r="BG1304" s="34">
        <v>0</v>
      </c>
      <c r="BH1304" s="34">
        <v>0</v>
      </c>
      <c r="BI1304" s="34">
        <f t="shared" si="281"/>
        <v>830.93376000564785</v>
      </c>
      <c r="BJ1304" s="34">
        <f t="shared" si="282"/>
        <v>1164.4481599999999</v>
      </c>
      <c r="BK1304" s="34">
        <v>0</v>
      </c>
      <c r="BL1304" s="34">
        <v>0</v>
      </c>
      <c r="BM1304" s="34">
        <f t="shared" si="283"/>
        <v>0</v>
      </c>
      <c r="BN1304" s="39">
        <f t="shared" si="284"/>
        <v>830.93376000564785</v>
      </c>
      <c r="BO1304" s="39">
        <f t="shared" si="285"/>
        <v>1164.4481599999999</v>
      </c>
      <c r="BP1304" s="39">
        <f t="shared" si="286"/>
        <v>333.51439999435206</v>
      </c>
    </row>
    <row r="1305" spans="1:68" s="25" customFormat="1" ht="14.25" x14ac:dyDescent="0.2">
      <c r="A1305" s="14">
        <v>46</v>
      </c>
      <c r="B1305" s="40"/>
      <c r="C1305" s="15"/>
      <c r="D1305" s="16">
        <v>18878</v>
      </c>
      <c r="E1305" s="15" t="s">
        <v>10271</v>
      </c>
      <c r="F1305" s="15" t="s">
        <v>10272</v>
      </c>
      <c r="G1305" s="17" t="s">
        <v>10273</v>
      </c>
      <c r="H1305" s="17" t="s">
        <v>10274</v>
      </c>
      <c r="I1305" s="17" t="s">
        <v>86</v>
      </c>
      <c r="J1305" s="15" t="s">
        <v>10275</v>
      </c>
      <c r="K1305" s="15" t="s">
        <v>903</v>
      </c>
      <c r="L1305" s="18" t="s">
        <v>10276</v>
      </c>
      <c r="M1305" s="15" t="s">
        <v>10233</v>
      </c>
      <c r="N1305" s="15" t="s">
        <v>10234</v>
      </c>
      <c r="O1305" s="16">
        <v>511</v>
      </c>
      <c r="P1305" s="15" t="s">
        <v>569</v>
      </c>
      <c r="Q1305" s="15">
        <v>33400</v>
      </c>
      <c r="R1305" s="15">
        <v>105600</v>
      </c>
      <c r="S1305" s="15">
        <v>139000</v>
      </c>
      <c r="T1305" s="15">
        <v>3.1019999999999999</v>
      </c>
      <c r="U1305" s="15" t="s">
        <v>3335</v>
      </c>
      <c r="V1305" s="15" t="s">
        <v>76</v>
      </c>
      <c r="W1305" s="16">
        <v>1</v>
      </c>
      <c r="X1305" s="16">
        <v>0</v>
      </c>
      <c r="Y1305" s="15">
        <v>147432</v>
      </c>
      <c r="Z1305" s="15">
        <v>3.3849999999999998</v>
      </c>
      <c r="AA1305" s="15" t="s">
        <v>78</v>
      </c>
      <c r="AB1305" s="15" t="s">
        <v>78</v>
      </c>
      <c r="AC1305" s="15">
        <v>0</v>
      </c>
      <c r="AD1305" s="15"/>
      <c r="AE1305" s="15" t="s">
        <v>243</v>
      </c>
      <c r="AF1305" s="15" t="s">
        <v>10277</v>
      </c>
      <c r="AG1305" s="16">
        <v>1</v>
      </c>
      <c r="AH1305" s="15" t="s">
        <v>10278</v>
      </c>
      <c r="AI1305" s="15" t="s">
        <v>78</v>
      </c>
      <c r="AJ1305" s="15">
        <v>147432.400391</v>
      </c>
      <c r="AK1305" s="15">
        <v>1564.6035555999999</v>
      </c>
      <c r="AL1305" s="15">
        <v>3094008.0462000002</v>
      </c>
      <c r="AM1305" s="15">
        <v>1418402.18071</v>
      </c>
      <c r="AN1305" s="19">
        <v>25000</v>
      </c>
      <c r="AO1305" s="19">
        <v>102500</v>
      </c>
      <c r="AP1305" s="19">
        <v>8400</v>
      </c>
      <c r="AQ1305" s="19">
        <v>2000</v>
      </c>
      <c r="AR1305" s="34">
        <f t="shared" si="275"/>
        <v>137900</v>
      </c>
      <c r="AS1305" s="34">
        <v>45000</v>
      </c>
      <c r="AT1305" s="34">
        <v>0</v>
      </c>
      <c r="AU1305" s="34">
        <v>28875</v>
      </c>
      <c r="AV1305" s="34">
        <v>12480</v>
      </c>
      <c r="AW1305" s="35">
        <f t="shared" si="276"/>
        <v>86355</v>
      </c>
      <c r="AX1305" s="34">
        <f t="shared" si="277"/>
        <v>51545</v>
      </c>
      <c r="AY1305" s="36">
        <v>1.4712000000099998</v>
      </c>
      <c r="AZ1305" s="36">
        <v>2.0617000000000001</v>
      </c>
      <c r="BA1305" s="22"/>
      <c r="BB1305" s="19">
        <v>1587</v>
      </c>
      <c r="BC1305" s="34">
        <f t="shared" si="278"/>
        <v>758.3300400051545</v>
      </c>
      <c r="BD1305" s="34">
        <f t="shared" si="279"/>
        <v>1062.7032650000001</v>
      </c>
      <c r="BE1305" s="38">
        <v>3.4819999999999997E-2</v>
      </c>
      <c r="BF1305" s="38">
        <f t="shared" si="280"/>
        <v>3.4819999999999997E-2</v>
      </c>
      <c r="BG1305" s="34">
        <v>21.077424856943264</v>
      </c>
      <c r="BH1305" s="34">
        <v>29.537334711299998</v>
      </c>
      <c r="BI1305" s="34">
        <f t="shared" si="281"/>
        <v>737.25261514821125</v>
      </c>
      <c r="BJ1305" s="34">
        <f t="shared" si="282"/>
        <v>1033.1659302887001</v>
      </c>
      <c r="BK1305" s="34">
        <v>0</v>
      </c>
      <c r="BL1305" s="34">
        <v>0</v>
      </c>
      <c r="BM1305" s="34">
        <f t="shared" si="283"/>
        <v>0</v>
      </c>
      <c r="BN1305" s="39">
        <f t="shared" si="284"/>
        <v>737.25261514821125</v>
      </c>
      <c r="BO1305" s="39">
        <f t="shared" si="285"/>
        <v>1033.1659302887001</v>
      </c>
      <c r="BP1305" s="39">
        <f t="shared" si="286"/>
        <v>295.91331514048886</v>
      </c>
    </row>
    <row r="1306" spans="1:68" s="25" customFormat="1" ht="14.25" x14ac:dyDescent="0.2">
      <c r="A1306" s="14">
        <v>47</v>
      </c>
      <c r="B1306" s="40"/>
      <c r="C1306" s="15" t="s">
        <v>150</v>
      </c>
      <c r="D1306" s="16">
        <v>35603</v>
      </c>
      <c r="E1306" s="15" t="s">
        <v>10279</v>
      </c>
      <c r="F1306" s="15" t="s">
        <v>10280</v>
      </c>
      <c r="G1306" s="17" t="s">
        <v>10281</v>
      </c>
      <c r="H1306" s="17" t="s">
        <v>10282</v>
      </c>
      <c r="I1306" s="17" t="s">
        <v>86</v>
      </c>
      <c r="J1306" s="15" t="s">
        <v>10283</v>
      </c>
      <c r="K1306" s="15" t="s">
        <v>88</v>
      </c>
      <c r="L1306" s="18" t="s">
        <v>10284</v>
      </c>
      <c r="M1306" s="15" t="s">
        <v>10233</v>
      </c>
      <c r="N1306" s="15" t="s">
        <v>10234</v>
      </c>
      <c r="O1306" s="16">
        <v>521</v>
      </c>
      <c r="P1306" s="15" t="s">
        <v>9534</v>
      </c>
      <c r="Q1306" s="15">
        <v>24300</v>
      </c>
      <c r="R1306" s="15">
        <v>102100</v>
      </c>
      <c r="S1306" s="15">
        <v>126400</v>
      </c>
      <c r="T1306" s="15">
        <v>0.9</v>
      </c>
      <c r="U1306" s="15" t="s">
        <v>3335</v>
      </c>
      <c r="V1306" s="15" t="s">
        <v>76</v>
      </c>
      <c r="W1306" s="16">
        <v>1</v>
      </c>
      <c r="X1306" s="16">
        <v>1</v>
      </c>
      <c r="Y1306" s="15">
        <v>46979</v>
      </c>
      <c r="Z1306" s="15">
        <v>1.0780000000000001</v>
      </c>
      <c r="AA1306" s="15" t="s">
        <v>78</v>
      </c>
      <c r="AB1306" s="15" t="s">
        <v>78</v>
      </c>
      <c r="AC1306" s="15">
        <v>132000</v>
      </c>
      <c r="AD1306" s="26">
        <v>37650</v>
      </c>
      <c r="AE1306" s="15" t="s">
        <v>147</v>
      </c>
      <c r="AF1306" s="15" t="s">
        <v>10285</v>
      </c>
      <c r="AG1306" s="16">
        <v>1</v>
      </c>
      <c r="AH1306" s="15" t="s">
        <v>10286</v>
      </c>
      <c r="AI1306" s="15" t="s">
        <v>78</v>
      </c>
      <c r="AJ1306" s="15">
        <v>46978.536865200003</v>
      </c>
      <c r="AK1306" s="15">
        <v>905.52243687999999</v>
      </c>
      <c r="AL1306" s="15">
        <v>3094294.2522900002</v>
      </c>
      <c r="AM1306" s="15">
        <v>1418477.4247399999</v>
      </c>
      <c r="AN1306" s="19">
        <v>24300</v>
      </c>
      <c r="AO1306" s="19">
        <v>100000</v>
      </c>
      <c r="AP1306" s="19">
        <v>0</v>
      </c>
      <c r="AQ1306" s="19">
        <v>1000</v>
      </c>
      <c r="AR1306" s="34">
        <f t="shared" si="275"/>
        <v>125300</v>
      </c>
      <c r="AS1306" s="34">
        <v>45000</v>
      </c>
      <c r="AT1306" s="34">
        <v>3000</v>
      </c>
      <c r="AU1306" s="34">
        <v>27755</v>
      </c>
      <c r="AV1306" s="34">
        <v>0</v>
      </c>
      <c r="AW1306" s="35">
        <f t="shared" si="276"/>
        <v>75755</v>
      </c>
      <c r="AX1306" s="34">
        <f t="shared" si="277"/>
        <v>49545</v>
      </c>
      <c r="AY1306" s="36">
        <v>1.4712000000099998</v>
      </c>
      <c r="AZ1306" s="36">
        <v>2.0617000000000001</v>
      </c>
      <c r="BA1306" s="22"/>
      <c r="BB1306" s="19">
        <v>1273</v>
      </c>
      <c r="BC1306" s="34">
        <f t="shared" si="278"/>
        <v>728.90604000495443</v>
      </c>
      <c r="BD1306" s="34">
        <f t="shared" si="279"/>
        <v>1021.4692650000001</v>
      </c>
      <c r="BE1306" s="38">
        <v>3.4819999999999997E-2</v>
      </c>
      <c r="BF1306" s="38">
        <f t="shared" si="280"/>
        <v>3.4819999999999997E-2</v>
      </c>
      <c r="BG1306" s="34">
        <v>24.868236472969027</v>
      </c>
      <c r="BH1306" s="34">
        <v>34.849675867299993</v>
      </c>
      <c r="BI1306" s="34">
        <f t="shared" si="281"/>
        <v>704.03780353198545</v>
      </c>
      <c r="BJ1306" s="34">
        <f t="shared" si="282"/>
        <v>986.61958913270007</v>
      </c>
      <c r="BK1306" s="34">
        <v>0</v>
      </c>
      <c r="BL1306" s="34">
        <v>0</v>
      </c>
      <c r="BM1306" s="34">
        <f t="shared" si="283"/>
        <v>0</v>
      </c>
      <c r="BN1306" s="39">
        <f t="shared" si="284"/>
        <v>704.03780353198545</v>
      </c>
      <c r="BO1306" s="39">
        <f t="shared" si="285"/>
        <v>986.61958913270007</v>
      </c>
      <c r="BP1306" s="39">
        <f t="shared" si="286"/>
        <v>282.58178560071462</v>
      </c>
    </row>
    <row r="1307" spans="1:68" s="25" customFormat="1" ht="14.25" x14ac:dyDescent="0.2">
      <c r="A1307" s="14">
        <v>48</v>
      </c>
      <c r="B1307" s="40"/>
      <c r="C1307" s="15" t="s">
        <v>10287</v>
      </c>
      <c r="D1307" s="16">
        <v>6360</v>
      </c>
      <c r="E1307" s="15" t="s">
        <v>10288</v>
      </c>
      <c r="F1307" s="15" t="s">
        <v>10287</v>
      </c>
      <c r="G1307" s="17" t="s">
        <v>10289</v>
      </c>
      <c r="H1307" s="17" t="s">
        <v>10290</v>
      </c>
      <c r="I1307" s="17" t="s">
        <v>86</v>
      </c>
      <c r="J1307" s="15" t="s">
        <v>10291</v>
      </c>
      <c r="K1307" s="15" t="s">
        <v>86</v>
      </c>
      <c r="L1307" s="18" t="s">
        <v>10292</v>
      </c>
      <c r="M1307" s="15" t="s">
        <v>3654</v>
      </c>
      <c r="N1307" s="15" t="s">
        <v>3655</v>
      </c>
      <c r="O1307" s="16">
        <v>400</v>
      </c>
      <c r="P1307" s="15" t="s">
        <v>254</v>
      </c>
      <c r="Q1307" s="15">
        <v>520400</v>
      </c>
      <c r="R1307" s="15">
        <v>0</v>
      </c>
      <c r="S1307" s="15">
        <v>520400</v>
      </c>
      <c r="T1307" s="15">
        <v>6.51</v>
      </c>
      <c r="U1307" s="15" t="s">
        <v>3335</v>
      </c>
      <c r="V1307" s="15" t="s">
        <v>76</v>
      </c>
      <c r="W1307" s="16">
        <v>0</v>
      </c>
      <c r="X1307" s="16">
        <v>0</v>
      </c>
      <c r="Y1307" s="15">
        <v>322088</v>
      </c>
      <c r="Z1307" s="15">
        <v>7.3940000000000001</v>
      </c>
      <c r="AA1307" s="15" t="s">
        <v>78</v>
      </c>
      <c r="AB1307" s="15" t="s">
        <v>78</v>
      </c>
      <c r="AC1307" s="15">
        <v>0</v>
      </c>
      <c r="AD1307" s="15"/>
      <c r="AE1307" s="15" t="s">
        <v>119</v>
      </c>
      <c r="AF1307" s="15" t="s">
        <v>119</v>
      </c>
      <c r="AG1307" s="16">
        <v>1</v>
      </c>
      <c r="AH1307" s="15" t="s">
        <v>10293</v>
      </c>
      <c r="AI1307" s="15" t="s">
        <v>78</v>
      </c>
      <c r="AJ1307" s="15">
        <v>322087.95800799999</v>
      </c>
      <c r="AK1307" s="15">
        <v>2401.4555206099999</v>
      </c>
      <c r="AL1307" s="15">
        <v>3094479.8632700001</v>
      </c>
      <c r="AM1307" s="15">
        <v>1418827.67766</v>
      </c>
      <c r="AN1307" s="19">
        <v>0</v>
      </c>
      <c r="AO1307" s="19">
        <v>0</v>
      </c>
      <c r="AP1307" s="19">
        <v>520400</v>
      </c>
      <c r="AQ1307" s="19">
        <v>0</v>
      </c>
      <c r="AR1307" s="34">
        <f t="shared" si="275"/>
        <v>520400</v>
      </c>
      <c r="AS1307" s="34">
        <v>0</v>
      </c>
      <c r="AT1307" s="34">
        <v>0</v>
      </c>
      <c r="AU1307" s="34">
        <v>0</v>
      </c>
      <c r="AV1307" s="34">
        <v>0</v>
      </c>
      <c r="AW1307" s="35">
        <f t="shared" si="276"/>
        <v>0</v>
      </c>
      <c r="AX1307" s="34">
        <f t="shared" si="277"/>
        <v>520400</v>
      </c>
      <c r="AY1307" s="36">
        <v>1.4712000000099998</v>
      </c>
      <c r="AZ1307" s="36">
        <v>2.0617000000000001</v>
      </c>
      <c r="BA1307" s="22"/>
      <c r="BB1307" s="19">
        <v>15612</v>
      </c>
      <c r="BC1307" s="34">
        <f t="shared" si="278"/>
        <v>7656.1248000520391</v>
      </c>
      <c r="BD1307" s="34">
        <f t="shared" si="279"/>
        <v>10729.086800000001</v>
      </c>
      <c r="BE1307" s="38">
        <v>3.4819999999999997E-2</v>
      </c>
      <c r="BF1307" s="38">
        <f t="shared" si="280"/>
        <v>3.4819999999999997E-2</v>
      </c>
      <c r="BG1307" s="34">
        <v>0</v>
      </c>
      <c r="BH1307" s="34">
        <v>0</v>
      </c>
      <c r="BI1307" s="34">
        <f t="shared" si="281"/>
        <v>7656.1248000520391</v>
      </c>
      <c r="BJ1307" s="34">
        <f t="shared" si="282"/>
        <v>10729.086800000001</v>
      </c>
      <c r="BK1307" s="34">
        <v>0</v>
      </c>
      <c r="BL1307" s="34">
        <v>0</v>
      </c>
      <c r="BM1307" s="34">
        <f t="shared" si="283"/>
        <v>0</v>
      </c>
      <c r="BN1307" s="39">
        <f t="shared" si="284"/>
        <v>7656.1248000520391</v>
      </c>
      <c r="BO1307" s="39">
        <f t="shared" si="285"/>
        <v>10729.086800000001</v>
      </c>
      <c r="BP1307" s="39">
        <f t="shared" si="286"/>
        <v>3072.9619999479619</v>
      </c>
    </row>
    <row r="1308" spans="1:68" s="25" customFormat="1" ht="14.25" x14ac:dyDescent="0.2">
      <c r="A1308" s="14">
        <v>49</v>
      </c>
      <c r="B1308" s="40"/>
      <c r="C1308" s="15" t="s">
        <v>10294</v>
      </c>
      <c r="D1308" s="16">
        <v>17352</v>
      </c>
      <c r="E1308" s="15" t="s">
        <v>10295</v>
      </c>
      <c r="F1308" s="15" t="s">
        <v>10294</v>
      </c>
      <c r="G1308" s="17" t="s">
        <v>10296</v>
      </c>
      <c r="H1308" s="17" t="s">
        <v>10297</v>
      </c>
      <c r="I1308" s="17" t="s">
        <v>86</v>
      </c>
      <c r="J1308" s="15" t="s">
        <v>10298</v>
      </c>
      <c r="K1308" s="15" t="s">
        <v>341</v>
      </c>
      <c r="L1308" s="18" t="s">
        <v>10299</v>
      </c>
      <c r="M1308" s="15" t="s">
        <v>10224</v>
      </c>
      <c r="N1308" s="15" t="s">
        <v>10225</v>
      </c>
      <c r="O1308" s="16">
        <v>511</v>
      </c>
      <c r="P1308" s="15" t="s">
        <v>569</v>
      </c>
      <c r="Q1308" s="15">
        <v>30000</v>
      </c>
      <c r="R1308" s="15">
        <v>70700</v>
      </c>
      <c r="S1308" s="15">
        <v>100700</v>
      </c>
      <c r="T1308" s="15">
        <v>1</v>
      </c>
      <c r="U1308" s="15" t="s">
        <v>3335</v>
      </c>
      <c r="V1308" s="15" t="s">
        <v>76</v>
      </c>
      <c r="W1308" s="16">
        <v>1</v>
      </c>
      <c r="X1308" s="16">
        <v>0</v>
      </c>
      <c r="Y1308" s="15">
        <v>43756</v>
      </c>
      <c r="Z1308" s="15">
        <v>1.0049999999999999</v>
      </c>
      <c r="AA1308" s="15" t="s">
        <v>78</v>
      </c>
      <c r="AB1308" s="15" t="s">
        <v>78</v>
      </c>
      <c r="AC1308" s="15">
        <v>0</v>
      </c>
      <c r="AD1308" s="15"/>
      <c r="AE1308" s="15" t="s">
        <v>617</v>
      </c>
      <c r="AF1308" s="15" t="s">
        <v>10300</v>
      </c>
      <c r="AG1308" s="16">
        <v>1</v>
      </c>
      <c r="AH1308" s="15" t="s">
        <v>10301</v>
      </c>
      <c r="AI1308" s="15" t="s">
        <v>78</v>
      </c>
      <c r="AJ1308" s="15">
        <v>43756.3701172</v>
      </c>
      <c r="AK1308" s="15">
        <v>1278.01421046</v>
      </c>
      <c r="AL1308" s="15">
        <v>3094484.6137600001</v>
      </c>
      <c r="AM1308" s="15">
        <v>1419170.40441</v>
      </c>
      <c r="AN1308" s="19">
        <v>0</v>
      </c>
      <c r="AO1308" s="19">
        <v>0</v>
      </c>
      <c r="AP1308" s="19">
        <v>30000</v>
      </c>
      <c r="AQ1308" s="19">
        <v>69900</v>
      </c>
      <c r="AR1308" s="34">
        <f t="shared" si="275"/>
        <v>99900</v>
      </c>
      <c r="AS1308" s="34">
        <v>0</v>
      </c>
      <c r="AT1308" s="34">
        <v>0</v>
      </c>
      <c r="AU1308" s="34">
        <v>0</v>
      </c>
      <c r="AV1308" s="34">
        <v>0</v>
      </c>
      <c r="AW1308" s="35">
        <f t="shared" si="276"/>
        <v>0</v>
      </c>
      <c r="AX1308" s="34">
        <f t="shared" si="277"/>
        <v>99900</v>
      </c>
      <c r="AY1308" s="36">
        <v>1.4712000000099998</v>
      </c>
      <c r="AZ1308" s="36">
        <v>2.0617000000000001</v>
      </c>
      <c r="BA1308" s="22"/>
      <c r="BB1308" s="19">
        <v>2001</v>
      </c>
      <c r="BC1308" s="34">
        <f t="shared" si="278"/>
        <v>1469.7288000099898</v>
      </c>
      <c r="BD1308" s="34">
        <f t="shared" si="279"/>
        <v>2059.6383000000001</v>
      </c>
      <c r="BE1308" s="38">
        <v>3.4819999999999997E-2</v>
      </c>
      <c r="BF1308" s="38">
        <f t="shared" si="280"/>
        <v>3.4819999999999997E-2</v>
      </c>
      <c r="BG1308" s="34">
        <v>0</v>
      </c>
      <c r="BH1308" s="34">
        <v>0</v>
      </c>
      <c r="BI1308" s="34">
        <f t="shared" si="281"/>
        <v>1469.7288000099898</v>
      </c>
      <c r="BJ1308" s="34">
        <f t="shared" si="282"/>
        <v>2059.6383000000001</v>
      </c>
      <c r="BK1308" s="34">
        <v>0</v>
      </c>
      <c r="BL1308" s="34">
        <v>61.453199999999924</v>
      </c>
      <c r="BM1308" s="34">
        <f t="shared" si="283"/>
        <v>61.453199999999924</v>
      </c>
      <c r="BN1308" s="39">
        <f t="shared" si="284"/>
        <v>1469.7288000099898</v>
      </c>
      <c r="BO1308" s="39">
        <f t="shared" si="285"/>
        <v>1998.1851000000001</v>
      </c>
      <c r="BP1308" s="39">
        <f t="shared" si="286"/>
        <v>528.45629999001039</v>
      </c>
    </row>
    <row r="1309" spans="1:68" s="25" customFormat="1" ht="14.25" x14ac:dyDescent="0.2">
      <c r="A1309" s="14">
        <v>50</v>
      </c>
      <c r="B1309" s="40"/>
      <c r="C1309" s="15" t="s">
        <v>150</v>
      </c>
      <c r="D1309" s="16">
        <v>35189</v>
      </c>
      <c r="E1309" s="15" t="s">
        <v>10302</v>
      </c>
      <c r="F1309" s="15" t="s">
        <v>10303</v>
      </c>
      <c r="G1309" s="17" t="s">
        <v>10304</v>
      </c>
      <c r="H1309" s="17" t="s">
        <v>10305</v>
      </c>
      <c r="I1309" s="17" t="s">
        <v>86</v>
      </c>
      <c r="J1309" s="15" t="s">
        <v>10306</v>
      </c>
      <c r="K1309" s="15" t="s">
        <v>86</v>
      </c>
      <c r="L1309" s="18" t="s">
        <v>10307</v>
      </c>
      <c r="M1309" s="15" t="s">
        <v>10224</v>
      </c>
      <c r="N1309" s="15" t="s">
        <v>10225</v>
      </c>
      <c r="O1309" s="16">
        <v>511</v>
      </c>
      <c r="P1309" s="15" t="s">
        <v>569</v>
      </c>
      <c r="Q1309" s="15">
        <v>30000</v>
      </c>
      <c r="R1309" s="15">
        <v>48600</v>
      </c>
      <c r="S1309" s="15">
        <v>78600</v>
      </c>
      <c r="T1309" s="15">
        <v>1</v>
      </c>
      <c r="U1309" s="15" t="s">
        <v>3335</v>
      </c>
      <c r="V1309" s="15" t="s">
        <v>76</v>
      </c>
      <c r="W1309" s="16">
        <v>1</v>
      </c>
      <c r="X1309" s="16">
        <v>1</v>
      </c>
      <c r="Y1309" s="15">
        <v>46281</v>
      </c>
      <c r="Z1309" s="15">
        <v>1.0620000000000001</v>
      </c>
      <c r="AA1309" s="15" t="s">
        <v>78</v>
      </c>
      <c r="AB1309" s="15" t="s">
        <v>78</v>
      </c>
      <c r="AC1309" s="15">
        <v>21500</v>
      </c>
      <c r="AD1309" s="26">
        <v>37827</v>
      </c>
      <c r="AE1309" s="15" t="s">
        <v>147</v>
      </c>
      <c r="AF1309" s="15" t="s">
        <v>10308</v>
      </c>
      <c r="AG1309" s="16">
        <v>1</v>
      </c>
      <c r="AH1309" s="15" t="s">
        <v>10309</v>
      </c>
      <c r="AI1309" s="15" t="s">
        <v>78</v>
      </c>
      <c r="AJ1309" s="15">
        <v>46280.935302700003</v>
      </c>
      <c r="AK1309" s="15">
        <v>1287.0159029599999</v>
      </c>
      <c r="AL1309" s="15">
        <v>3094483.3608400002</v>
      </c>
      <c r="AM1309" s="15">
        <v>1419250.65273</v>
      </c>
      <c r="AN1309" s="19">
        <v>0</v>
      </c>
      <c r="AO1309" s="19">
        <v>0</v>
      </c>
      <c r="AP1309" s="19">
        <v>30000</v>
      </c>
      <c r="AQ1309" s="19">
        <v>48000</v>
      </c>
      <c r="AR1309" s="34">
        <f t="shared" si="275"/>
        <v>78000</v>
      </c>
      <c r="AS1309" s="34">
        <v>0</v>
      </c>
      <c r="AT1309" s="34">
        <v>0</v>
      </c>
      <c r="AU1309" s="34">
        <v>0</v>
      </c>
      <c r="AV1309" s="34">
        <v>0</v>
      </c>
      <c r="AW1309" s="35">
        <f t="shared" si="276"/>
        <v>0</v>
      </c>
      <c r="AX1309" s="34">
        <f t="shared" si="277"/>
        <v>78000</v>
      </c>
      <c r="AY1309" s="36">
        <v>1.4712000000099998</v>
      </c>
      <c r="AZ1309" s="36">
        <v>2.0617000000000001</v>
      </c>
      <c r="BA1309" s="22"/>
      <c r="BB1309" s="19">
        <v>1560</v>
      </c>
      <c r="BC1309" s="34">
        <f t="shared" si="278"/>
        <v>1147.5360000077999</v>
      </c>
      <c r="BD1309" s="34">
        <f t="shared" si="279"/>
        <v>1608.126</v>
      </c>
      <c r="BE1309" s="38">
        <v>3.4819999999999997E-2</v>
      </c>
      <c r="BF1309" s="38">
        <f t="shared" si="280"/>
        <v>3.4819999999999997E-2</v>
      </c>
      <c r="BG1309" s="34">
        <v>0</v>
      </c>
      <c r="BH1309" s="34">
        <v>0</v>
      </c>
      <c r="BI1309" s="34">
        <f t="shared" si="281"/>
        <v>1147.5360000077999</v>
      </c>
      <c r="BJ1309" s="34">
        <f t="shared" si="282"/>
        <v>1608.126</v>
      </c>
      <c r="BK1309" s="34">
        <v>0</v>
      </c>
      <c r="BL1309" s="34">
        <v>48.125999999999976</v>
      </c>
      <c r="BM1309" s="34">
        <f t="shared" si="283"/>
        <v>48.125999999999976</v>
      </c>
      <c r="BN1309" s="39">
        <f t="shared" si="284"/>
        <v>1147.5360000077999</v>
      </c>
      <c r="BO1309" s="39">
        <f t="shared" si="285"/>
        <v>1560</v>
      </c>
      <c r="BP1309" s="39">
        <f t="shared" si="286"/>
        <v>412.46399999220012</v>
      </c>
    </row>
    <row r="1310" spans="1:68" s="25" customFormat="1" ht="14.25" x14ac:dyDescent="0.2">
      <c r="A1310" s="14">
        <v>51</v>
      </c>
      <c r="B1310" s="40"/>
      <c r="C1310" s="15"/>
      <c r="D1310" s="16">
        <v>29185</v>
      </c>
      <c r="E1310" s="15" t="s">
        <v>10310</v>
      </c>
      <c r="F1310" s="15" t="s">
        <v>10311</v>
      </c>
      <c r="G1310" s="17" t="s">
        <v>10312</v>
      </c>
      <c r="H1310" s="17" t="s">
        <v>10313</v>
      </c>
      <c r="I1310" s="17" t="s">
        <v>10314</v>
      </c>
      <c r="J1310" s="15" t="s">
        <v>10315</v>
      </c>
      <c r="K1310" s="15" t="s">
        <v>86</v>
      </c>
      <c r="L1310" s="18" t="s">
        <v>10316</v>
      </c>
      <c r="M1310" s="15" t="s">
        <v>10317</v>
      </c>
      <c r="N1310" s="15" t="s">
        <v>10318</v>
      </c>
      <c r="O1310" s="16">
        <v>510</v>
      </c>
      <c r="P1310" s="15" t="s">
        <v>118</v>
      </c>
      <c r="Q1310" s="15">
        <v>21800</v>
      </c>
      <c r="R1310" s="15">
        <v>110600</v>
      </c>
      <c r="S1310" s="15">
        <v>132400</v>
      </c>
      <c r="T1310" s="15">
        <v>0.37</v>
      </c>
      <c r="U1310" s="15" t="s">
        <v>3335</v>
      </c>
      <c r="V1310" s="15" t="s">
        <v>76</v>
      </c>
      <c r="W1310" s="16">
        <v>1</v>
      </c>
      <c r="X1310" s="16">
        <v>0</v>
      </c>
      <c r="Y1310" s="15">
        <v>14518</v>
      </c>
      <c r="Z1310" s="15">
        <v>0.33300000000000002</v>
      </c>
      <c r="AA1310" s="15" t="s">
        <v>10319</v>
      </c>
      <c r="AB1310" s="15" t="s">
        <v>10320</v>
      </c>
      <c r="AC1310" s="15">
        <v>0</v>
      </c>
      <c r="AD1310" s="15"/>
      <c r="AE1310" s="15" t="s">
        <v>298</v>
      </c>
      <c r="AF1310" s="15" t="s">
        <v>9748</v>
      </c>
      <c r="AG1310" s="16">
        <v>1</v>
      </c>
      <c r="AH1310" s="15" t="s">
        <v>10321</v>
      </c>
      <c r="AI1310" s="15" t="s">
        <v>78</v>
      </c>
      <c r="AJ1310" s="15">
        <v>14518.076416</v>
      </c>
      <c r="AK1310" s="15">
        <v>493.61045155900001</v>
      </c>
      <c r="AL1310" s="15">
        <v>3094686.0792100001</v>
      </c>
      <c r="AM1310" s="15">
        <v>1419371.6604299999</v>
      </c>
      <c r="AN1310" s="19">
        <v>21800</v>
      </c>
      <c r="AO1310" s="19">
        <v>109500</v>
      </c>
      <c r="AP1310" s="19">
        <v>0</v>
      </c>
      <c r="AQ1310" s="19">
        <v>0</v>
      </c>
      <c r="AR1310" s="34">
        <f t="shared" si="275"/>
        <v>131300</v>
      </c>
      <c r="AS1310" s="34">
        <v>45000</v>
      </c>
      <c r="AT1310" s="34">
        <v>3000</v>
      </c>
      <c r="AU1310" s="34">
        <v>30205</v>
      </c>
      <c r="AV1310" s="34">
        <v>0</v>
      </c>
      <c r="AW1310" s="35">
        <f t="shared" si="276"/>
        <v>78205</v>
      </c>
      <c r="AX1310" s="34">
        <f t="shared" si="277"/>
        <v>53095</v>
      </c>
      <c r="AY1310" s="36">
        <v>1.4712000000099998</v>
      </c>
      <c r="AZ1310" s="36">
        <v>2.0617000000000001</v>
      </c>
      <c r="BA1310" s="22"/>
      <c r="BB1310" s="19">
        <v>1313</v>
      </c>
      <c r="BC1310" s="34">
        <f t="shared" si="278"/>
        <v>781.13364000530953</v>
      </c>
      <c r="BD1310" s="34">
        <f t="shared" si="279"/>
        <v>1094.659615</v>
      </c>
      <c r="BE1310" s="38">
        <v>3.4819999999999997E-2</v>
      </c>
      <c r="BF1310" s="38">
        <f t="shared" si="280"/>
        <v>3.4819999999999997E-2</v>
      </c>
      <c r="BG1310" s="34">
        <v>27.199073344984875</v>
      </c>
      <c r="BH1310" s="34">
        <v>38.116047794299995</v>
      </c>
      <c r="BI1310" s="34">
        <f t="shared" si="281"/>
        <v>753.93456666032466</v>
      </c>
      <c r="BJ1310" s="34">
        <f t="shared" si="282"/>
        <v>1056.5435672057001</v>
      </c>
      <c r="BK1310" s="34">
        <v>0</v>
      </c>
      <c r="BL1310" s="34">
        <v>0</v>
      </c>
      <c r="BM1310" s="34">
        <f t="shared" si="283"/>
        <v>0</v>
      </c>
      <c r="BN1310" s="39">
        <f t="shared" si="284"/>
        <v>753.93456666032466</v>
      </c>
      <c r="BO1310" s="39">
        <f t="shared" si="285"/>
        <v>1056.5435672057001</v>
      </c>
      <c r="BP1310" s="39">
        <f t="shared" si="286"/>
        <v>302.60900054537547</v>
      </c>
    </row>
    <row r="1311" spans="1:68" s="25" customFormat="1" ht="14.25" x14ac:dyDescent="0.2">
      <c r="A1311" s="14">
        <v>52</v>
      </c>
      <c r="B1311" s="40"/>
      <c r="C1311" s="15" t="s">
        <v>10322</v>
      </c>
      <c r="D1311" s="16">
        <v>16804</v>
      </c>
      <c r="E1311" s="15" t="s">
        <v>10323</v>
      </c>
      <c r="F1311" s="15" t="s">
        <v>10322</v>
      </c>
      <c r="G1311" s="17" t="s">
        <v>10324</v>
      </c>
      <c r="H1311" s="17" t="s">
        <v>10325</v>
      </c>
      <c r="I1311" s="17" t="s">
        <v>86</v>
      </c>
      <c r="J1311" s="15" t="s">
        <v>10326</v>
      </c>
      <c r="K1311" s="15" t="s">
        <v>10327</v>
      </c>
      <c r="L1311" s="18" t="s">
        <v>10328</v>
      </c>
      <c r="M1311" s="15" t="s">
        <v>10317</v>
      </c>
      <c r="N1311" s="15" t="s">
        <v>10318</v>
      </c>
      <c r="O1311" s="16">
        <v>510</v>
      </c>
      <c r="P1311" s="15" t="s">
        <v>118</v>
      </c>
      <c r="Q1311" s="15">
        <v>21800</v>
      </c>
      <c r="R1311" s="15">
        <v>107300</v>
      </c>
      <c r="S1311" s="15">
        <v>129100</v>
      </c>
      <c r="T1311" s="15">
        <v>0.36</v>
      </c>
      <c r="U1311" s="15" t="s">
        <v>3335</v>
      </c>
      <c r="V1311" s="15" t="s">
        <v>76</v>
      </c>
      <c r="W1311" s="16">
        <v>1</v>
      </c>
      <c r="X1311" s="16">
        <v>1</v>
      </c>
      <c r="Y1311" s="15">
        <v>15979</v>
      </c>
      <c r="Z1311" s="15">
        <v>0.36699999999999999</v>
      </c>
      <c r="AA1311" s="15" t="s">
        <v>10319</v>
      </c>
      <c r="AB1311" s="15" t="s">
        <v>10320</v>
      </c>
      <c r="AC1311" s="15">
        <v>119900</v>
      </c>
      <c r="AD1311" s="26">
        <v>41775</v>
      </c>
      <c r="AE1311" s="15" t="s">
        <v>243</v>
      </c>
      <c r="AF1311" s="15" t="s">
        <v>10329</v>
      </c>
      <c r="AG1311" s="16">
        <v>1</v>
      </c>
      <c r="AH1311" s="15" t="s">
        <v>10330</v>
      </c>
      <c r="AI1311" s="15" t="s">
        <v>78</v>
      </c>
      <c r="AJ1311" s="15">
        <v>15979.465332</v>
      </c>
      <c r="AK1311" s="15">
        <v>519.59965588299997</v>
      </c>
      <c r="AL1311" s="15">
        <v>3094591.0480999998</v>
      </c>
      <c r="AM1311" s="15">
        <v>1419371.71162</v>
      </c>
      <c r="AN1311" s="19">
        <v>21800</v>
      </c>
      <c r="AO1311" s="19">
        <v>106200</v>
      </c>
      <c r="AP1311" s="19">
        <v>0</v>
      </c>
      <c r="AQ1311" s="19">
        <v>0</v>
      </c>
      <c r="AR1311" s="34">
        <f t="shared" si="275"/>
        <v>128000</v>
      </c>
      <c r="AS1311" s="34">
        <v>45000</v>
      </c>
      <c r="AT1311" s="34">
        <v>3000</v>
      </c>
      <c r="AU1311" s="34">
        <v>29050</v>
      </c>
      <c r="AV1311" s="34">
        <v>0</v>
      </c>
      <c r="AW1311" s="35">
        <f t="shared" si="276"/>
        <v>77050</v>
      </c>
      <c r="AX1311" s="34">
        <f t="shared" si="277"/>
        <v>50950</v>
      </c>
      <c r="AY1311" s="36">
        <v>1.4712000000099998</v>
      </c>
      <c r="AZ1311" s="36">
        <v>2.0617000000000001</v>
      </c>
      <c r="BA1311" s="22"/>
      <c r="BB1311" s="19">
        <v>1280</v>
      </c>
      <c r="BC1311" s="34">
        <f t="shared" si="278"/>
        <v>749.57640000509491</v>
      </c>
      <c r="BD1311" s="34">
        <f t="shared" si="279"/>
        <v>1050.43615</v>
      </c>
      <c r="BE1311" s="38">
        <v>3.4819999999999997E-2</v>
      </c>
      <c r="BF1311" s="38">
        <f t="shared" si="280"/>
        <v>3.4819999999999997E-2</v>
      </c>
      <c r="BG1311" s="34">
        <v>26.100250248177403</v>
      </c>
      <c r="BH1311" s="34">
        <v>36.576186742999994</v>
      </c>
      <c r="BI1311" s="34">
        <f t="shared" si="281"/>
        <v>723.47614975691749</v>
      </c>
      <c r="BJ1311" s="34">
        <f t="shared" si="282"/>
        <v>1013.859963257</v>
      </c>
      <c r="BK1311" s="34">
        <v>0</v>
      </c>
      <c r="BL1311" s="34">
        <v>0</v>
      </c>
      <c r="BM1311" s="34">
        <f t="shared" si="283"/>
        <v>0</v>
      </c>
      <c r="BN1311" s="39">
        <f t="shared" si="284"/>
        <v>723.47614975691749</v>
      </c>
      <c r="BO1311" s="39">
        <f t="shared" si="285"/>
        <v>1013.859963257</v>
      </c>
      <c r="BP1311" s="39">
        <f t="shared" si="286"/>
        <v>290.38381350008251</v>
      </c>
    </row>
    <row r="1312" spans="1:68" s="25" customFormat="1" ht="14.25" x14ac:dyDescent="0.2">
      <c r="A1312" s="14">
        <v>53</v>
      </c>
      <c r="B1312" s="40"/>
      <c r="C1312" s="15" t="s">
        <v>10331</v>
      </c>
      <c r="D1312" s="16">
        <v>27379</v>
      </c>
      <c r="E1312" s="15" t="s">
        <v>10332</v>
      </c>
      <c r="F1312" s="15" t="s">
        <v>10331</v>
      </c>
      <c r="G1312" s="17" t="s">
        <v>10333</v>
      </c>
      <c r="H1312" s="17" t="s">
        <v>10334</v>
      </c>
      <c r="I1312" s="17" t="s">
        <v>86</v>
      </c>
      <c r="J1312" s="15" t="s">
        <v>10335</v>
      </c>
      <c r="K1312" s="15" t="s">
        <v>2647</v>
      </c>
      <c r="L1312" s="18" t="s">
        <v>10336</v>
      </c>
      <c r="M1312" s="15" t="s">
        <v>10317</v>
      </c>
      <c r="N1312" s="15" t="s">
        <v>10318</v>
      </c>
      <c r="O1312" s="16">
        <v>510</v>
      </c>
      <c r="P1312" s="15" t="s">
        <v>118</v>
      </c>
      <c r="Q1312" s="15">
        <v>21800</v>
      </c>
      <c r="R1312" s="15">
        <v>122600</v>
      </c>
      <c r="S1312" s="15">
        <v>144400</v>
      </c>
      <c r="T1312" s="15">
        <v>0.36</v>
      </c>
      <c r="U1312" s="15" t="s">
        <v>3335</v>
      </c>
      <c r="V1312" s="15" t="s">
        <v>76</v>
      </c>
      <c r="W1312" s="16">
        <v>1</v>
      </c>
      <c r="X1312" s="16">
        <v>1</v>
      </c>
      <c r="Y1312" s="15">
        <v>15815</v>
      </c>
      <c r="Z1312" s="15">
        <v>0.36299999999999999</v>
      </c>
      <c r="AA1312" s="15" t="s">
        <v>10319</v>
      </c>
      <c r="AB1312" s="15" t="s">
        <v>10320</v>
      </c>
      <c r="AC1312" s="15">
        <v>164500</v>
      </c>
      <c r="AD1312" s="26">
        <v>41065</v>
      </c>
      <c r="AE1312" s="15" t="s">
        <v>183</v>
      </c>
      <c r="AF1312" s="15" t="s">
        <v>10337</v>
      </c>
      <c r="AG1312" s="16">
        <v>1</v>
      </c>
      <c r="AH1312" s="15" t="s">
        <v>10338</v>
      </c>
      <c r="AI1312" s="15" t="s">
        <v>78</v>
      </c>
      <c r="AJ1312" s="15">
        <v>15814.8015137</v>
      </c>
      <c r="AK1312" s="15">
        <v>516.30781515299998</v>
      </c>
      <c r="AL1312" s="15">
        <v>3094491.0603900002</v>
      </c>
      <c r="AM1312" s="15">
        <v>1419370.97068</v>
      </c>
      <c r="AN1312" s="19">
        <v>21800</v>
      </c>
      <c r="AO1312" s="19">
        <v>124600</v>
      </c>
      <c r="AP1312" s="19">
        <v>0</v>
      </c>
      <c r="AQ1312" s="19">
        <v>0</v>
      </c>
      <c r="AR1312" s="34">
        <f t="shared" si="275"/>
        <v>146400</v>
      </c>
      <c r="AS1312" s="34">
        <v>45000</v>
      </c>
      <c r="AT1312" s="34">
        <v>3000</v>
      </c>
      <c r="AU1312" s="34">
        <v>35490</v>
      </c>
      <c r="AV1312" s="34">
        <v>0</v>
      </c>
      <c r="AW1312" s="35">
        <f t="shared" si="276"/>
        <v>83490</v>
      </c>
      <c r="AX1312" s="34">
        <f t="shared" si="277"/>
        <v>62910</v>
      </c>
      <c r="AY1312" s="36">
        <v>1.4712000000099998</v>
      </c>
      <c r="AZ1312" s="36">
        <v>2.0617000000000001</v>
      </c>
      <c r="BA1312" s="22"/>
      <c r="BB1312" s="19">
        <v>1464</v>
      </c>
      <c r="BC1312" s="34">
        <f t="shared" si="278"/>
        <v>925.53192000629099</v>
      </c>
      <c r="BD1312" s="34">
        <f t="shared" si="279"/>
        <v>1297.0154700000001</v>
      </c>
      <c r="BE1312" s="38">
        <v>3.4819999999999997E-2</v>
      </c>
      <c r="BF1312" s="38">
        <f t="shared" si="280"/>
        <v>3.4819999999999997E-2</v>
      </c>
      <c r="BG1312" s="34">
        <v>32.227021454619049</v>
      </c>
      <c r="BH1312" s="34">
        <v>45.162078665399996</v>
      </c>
      <c r="BI1312" s="34">
        <f t="shared" si="281"/>
        <v>893.30489855167195</v>
      </c>
      <c r="BJ1312" s="34">
        <f t="shared" si="282"/>
        <v>1251.8533913346</v>
      </c>
      <c r="BK1312" s="34">
        <v>0</v>
      </c>
      <c r="BL1312" s="34">
        <v>0</v>
      </c>
      <c r="BM1312" s="34">
        <f t="shared" si="283"/>
        <v>0</v>
      </c>
      <c r="BN1312" s="39">
        <f t="shared" si="284"/>
        <v>893.30489855167195</v>
      </c>
      <c r="BO1312" s="39">
        <f t="shared" si="285"/>
        <v>1251.8533913346</v>
      </c>
      <c r="BP1312" s="39">
        <f t="shared" si="286"/>
        <v>358.54849278292807</v>
      </c>
    </row>
    <row r="1313" spans="1:68" s="25" customFormat="1" ht="14.25" x14ac:dyDescent="0.2">
      <c r="A1313" s="14">
        <v>54</v>
      </c>
      <c r="B1313" s="40"/>
      <c r="C1313" s="15" t="s">
        <v>176</v>
      </c>
      <c r="D1313" s="16">
        <v>31489</v>
      </c>
      <c r="E1313" s="15" t="s">
        <v>10339</v>
      </c>
      <c r="F1313" s="15" t="s">
        <v>10340</v>
      </c>
      <c r="G1313" s="17" t="s">
        <v>10341</v>
      </c>
      <c r="H1313" s="17" t="s">
        <v>10342</v>
      </c>
      <c r="I1313" s="17" t="s">
        <v>86</v>
      </c>
      <c r="J1313" s="15" t="s">
        <v>10343</v>
      </c>
      <c r="K1313" s="15" t="s">
        <v>10344</v>
      </c>
      <c r="L1313" s="18" t="s">
        <v>10345</v>
      </c>
      <c r="M1313" s="15" t="s">
        <v>10317</v>
      </c>
      <c r="N1313" s="15" t="s">
        <v>10318</v>
      </c>
      <c r="O1313" s="16">
        <v>510</v>
      </c>
      <c r="P1313" s="15" t="s">
        <v>118</v>
      </c>
      <c r="Q1313" s="15">
        <v>21800</v>
      </c>
      <c r="R1313" s="15">
        <v>92200</v>
      </c>
      <c r="S1313" s="15">
        <v>114000</v>
      </c>
      <c r="T1313" s="15">
        <v>0.36</v>
      </c>
      <c r="U1313" s="15" t="s">
        <v>3335</v>
      </c>
      <c r="V1313" s="15" t="s">
        <v>76</v>
      </c>
      <c r="W1313" s="16">
        <v>1</v>
      </c>
      <c r="X1313" s="16">
        <v>0</v>
      </c>
      <c r="Y1313" s="15">
        <v>15645</v>
      </c>
      <c r="Z1313" s="15">
        <v>0.35899999999999999</v>
      </c>
      <c r="AA1313" s="15" t="s">
        <v>10319</v>
      </c>
      <c r="AB1313" s="15" t="s">
        <v>10320</v>
      </c>
      <c r="AC1313" s="15">
        <v>0</v>
      </c>
      <c r="AD1313" s="15"/>
      <c r="AE1313" s="15" t="s">
        <v>137</v>
      </c>
      <c r="AF1313" s="15" t="s">
        <v>10346</v>
      </c>
      <c r="AG1313" s="16">
        <v>1</v>
      </c>
      <c r="AH1313" s="15" t="s">
        <v>10347</v>
      </c>
      <c r="AI1313" s="15" t="s">
        <v>78</v>
      </c>
      <c r="AJ1313" s="15">
        <v>15645.2822266</v>
      </c>
      <c r="AK1313" s="15">
        <v>512.91729887899999</v>
      </c>
      <c r="AL1313" s="15">
        <v>3094391.0679199998</v>
      </c>
      <c r="AM1313" s="15">
        <v>1419370.20518</v>
      </c>
      <c r="AN1313" s="19">
        <v>21800</v>
      </c>
      <c r="AO1313" s="19">
        <v>91300</v>
      </c>
      <c r="AP1313" s="19">
        <v>0</v>
      </c>
      <c r="AQ1313" s="19">
        <v>0</v>
      </c>
      <c r="AR1313" s="34">
        <f t="shared" si="275"/>
        <v>113100</v>
      </c>
      <c r="AS1313" s="34">
        <v>45000</v>
      </c>
      <c r="AT1313" s="34">
        <v>3000</v>
      </c>
      <c r="AU1313" s="34">
        <v>23835</v>
      </c>
      <c r="AV1313" s="34">
        <v>0</v>
      </c>
      <c r="AW1313" s="35">
        <f t="shared" si="276"/>
        <v>71835</v>
      </c>
      <c r="AX1313" s="34">
        <f t="shared" si="277"/>
        <v>41265</v>
      </c>
      <c r="AY1313" s="36">
        <v>1.4712000000099998</v>
      </c>
      <c r="AZ1313" s="36">
        <v>2.0617000000000001</v>
      </c>
      <c r="BA1313" s="22"/>
      <c r="BB1313" s="19">
        <v>1131</v>
      </c>
      <c r="BC1313" s="34">
        <f t="shared" si="278"/>
        <v>607.0906800041264</v>
      </c>
      <c r="BD1313" s="34">
        <f t="shared" si="279"/>
        <v>850.76050499999997</v>
      </c>
      <c r="BE1313" s="38">
        <v>3.4819999999999997E-2</v>
      </c>
      <c r="BF1313" s="38">
        <f t="shared" si="280"/>
        <v>3.4819999999999997E-2</v>
      </c>
      <c r="BG1313" s="34">
        <v>21.138897477743679</v>
      </c>
      <c r="BH1313" s="34">
        <v>29.623480784099996</v>
      </c>
      <c r="BI1313" s="34">
        <f t="shared" si="281"/>
        <v>585.95178252638277</v>
      </c>
      <c r="BJ1313" s="34">
        <f t="shared" si="282"/>
        <v>821.13702421589994</v>
      </c>
      <c r="BK1313" s="34">
        <v>0</v>
      </c>
      <c r="BL1313" s="34">
        <v>0</v>
      </c>
      <c r="BM1313" s="34">
        <f t="shared" si="283"/>
        <v>0</v>
      </c>
      <c r="BN1313" s="39">
        <f t="shared" si="284"/>
        <v>585.95178252638277</v>
      </c>
      <c r="BO1313" s="39">
        <f t="shared" si="285"/>
        <v>821.13702421589994</v>
      </c>
      <c r="BP1313" s="39">
        <f t="shared" si="286"/>
        <v>235.18524168951717</v>
      </c>
    </row>
    <row r="1314" spans="1:68" s="25" customFormat="1" ht="14.25" x14ac:dyDescent="0.2">
      <c r="A1314" s="14">
        <v>55</v>
      </c>
      <c r="B1314" s="40"/>
      <c r="C1314" s="15"/>
      <c r="D1314" s="16">
        <v>2624</v>
      </c>
      <c r="E1314" s="15" t="s">
        <v>10348</v>
      </c>
      <c r="F1314" s="15" t="s">
        <v>10349</v>
      </c>
      <c r="G1314" s="17" t="s">
        <v>10350</v>
      </c>
      <c r="H1314" s="17" t="s">
        <v>10351</v>
      </c>
      <c r="I1314" s="17" t="s">
        <v>86</v>
      </c>
      <c r="J1314" s="15" t="s">
        <v>10352</v>
      </c>
      <c r="K1314" s="15" t="s">
        <v>9302</v>
      </c>
      <c r="L1314" s="18" t="s">
        <v>10353</v>
      </c>
      <c r="M1314" s="15" t="s">
        <v>10317</v>
      </c>
      <c r="N1314" s="15" t="s">
        <v>10318</v>
      </c>
      <c r="O1314" s="16">
        <v>510</v>
      </c>
      <c r="P1314" s="15" t="s">
        <v>118</v>
      </c>
      <c r="Q1314" s="15">
        <v>21800</v>
      </c>
      <c r="R1314" s="15">
        <v>133600</v>
      </c>
      <c r="S1314" s="15">
        <v>155400</v>
      </c>
      <c r="T1314" s="15">
        <v>0.36</v>
      </c>
      <c r="U1314" s="15" t="s">
        <v>3335</v>
      </c>
      <c r="V1314" s="15" t="s">
        <v>76</v>
      </c>
      <c r="W1314" s="16">
        <v>1</v>
      </c>
      <c r="X1314" s="16">
        <v>1</v>
      </c>
      <c r="Y1314" s="15">
        <v>15476</v>
      </c>
      <c r="Z1314" s="15">
        <v>0.35499999999999998</v>
      </c>
      <c r="AA1314" s="15" t="s">
        <v>10319</v>
      </c>
      <c r="AB1314" s="15" t="s">
        <v>10320</v>
      </c>
      <c r="AC1314" s="15">
        <v>153174</v>
      </c>
      <c r="AD1314" s="26">
        <v>40273</v>
      </c>
      <c r="AE1314" s="15" t="s">
        <v>211</v>
      </c>
      <c r="AF1314" s="15" t="s">
        <v>10354</v>
      </c>
      <c r="AG1314" s="16">
        <v>1</v>
      </c>
      <c r="AH1314" s="15" t="s">
        <v>10355</v>
      </c>
      <c r="AI1314" s="15" t="s">
        <v>78</v>
      </c>
      <c r="AJ1314" s="15">
        <v>15475.8117676</v>
      </c>
      <c r="AK1314" s="15">
        <v>509.52777213399997</v>
      </c>
      <c r="AL1314" s="15">
        <v>3094291.0754900002</v>
      </c>
      <c r="AM1314" s="15">
        <v>1419369.4397799999</v>
      </c>
      <c r="AN1314" s="19">
        <v>21800</v>
      </c>
      <c r="AO1314" s="19">
        <v>135400</v>
      </c>
      <c r="AP1314" s="19">
        <v>0</v>
      </c>
      <c r="AQ1314" s="19">
        <v>0</v>
      </c>
      <c r="AR1314" s="34">
        <f t="shared" si="275"/>
        <v>157200</v>
      </c>
      <c r="AS1314" s="34">
        <v>45000</v>
      </c>
      <c r="AT1314" s="34">
        <v>3000</v>
      </c>
      <c r="AU1314" s="34">
        <v>39270</v>
      </c>
      <c r="AV1314" s="34">
        <v>0</v>
      </c>
      <c r="AW1314" s="35">
        <f t="shared" si="276"/>
        <v>87270</v>
      </c>
      <c r="AX1314" s="34">
        <f t="shared" si="277"/>
        <v>69930</v>
      </c>
      <c r="AY1314" s="36">
        <v>1.4712000000099998</v>
      </c>
      <c r="AZ1314" s="36">
        <v>2.0617000000000001</v>
      </c>
      <c r="BA1314" s="22"/>
      <c r="BB1314" s="19">
        <v>1572</v>
      </c>
      <c r="BC1314" s="34">
        <f t="shared" si="278"/>
        <v>1028.8101600069929</v>
      </c>
      <c r="BD1314" s="34">
        <f t="shared" si="279"/>
        <v>1441.7468099999999</v>
      </c>
      <c r="BE1314" s="38">
        <v>3.4819999999999997E-2</v>
      </c>
      <c r="BF1314" s="38">
        <f t="shared" si="280"/>
        <v>3.4819999999999997E-2</v>
      </c>
      <c r="BG1314" s="34">
        <v>35.823169771443489</v>
      </c>
      <c r="BH1314" s="34">
        <v>50.201623924199993</v>
      </c>
      <c r="BI1314" s="34">
        <f t="shared" si="281"/>
        <v>992.98699023554934</v>
      </c>
      <c r="BJ1314" s="34">
        <f t="shared" si="282"/>
        <v>1391.5451860757998</v>
      </c>
      <c r="BK1314" s="34">
        <v>0</v>
      </c>
      <c r="BL1314" s="34">
        <v>0</v>
      </c>
      <c r="BM1314" s="34">
        <f t="shared" si="283"/>
        <v>0</v>
      </c>
      <c r="BN1314" s="39">
        <f t="shared" si="284"/>
        <v>992.98699023554934</v>
      </c>
      <c r="BO1314" s="39">
        <f t="shared" si="285"/>
        <v>1391.5451860757998</v>
      </c>
      <c r="BP1314" s="39">
        <f t="shared" si="286"/>
        <v>398.55819584025051</v>
      </c>
    </row>
    <row r="1315" spans="1:68" s="25" customFormat="1" ht="14.25" x14ac:dyDescent="0.2">
      <c r="A1315" s="14">
        <v>56</v>
      </c>
      <c r="B1315" s="40"/>
      <c r="C1315" s="15"/>
      <c r="D1315" s="16">
        <v>10593</v>
      </c>
      <c r="E1315" s="15" t="s">
        <v>10356</v>
      </c>
      <c r="F1315" s="15" t="s">
        <v>10357</v>
      </c>
      <c r="G1315" s="17" t="s">
        <v>10358</v>
      </c>
      <c r="H1315" s="17" t="s">
        <v>10359</v>
      </c>
      <c r="I1315" s="17" t="s">
        <v>86</v>
      </c>
      <c r="J1315" s="15" t="s">
        <v>10360</v>
      </c>
      <c r="K1315" s="15" t="s">
        <v>10361</v>
      </c>
      <c r="L1315" s="18" t="s">
        <v>10362</v>
      </c>
      <c r="M1315" s="15" t="s">
        <v>10317</v>
      </c>
      <c r="N1315" s="15" t="s">
        <v>10318</v>
      </c>
      <c r="O1315" s="16">
        <v>510</v>
      </c>
      <c r="P1315" s="15" t="s">
        <v>118</v>
      </c>
      <c r="Q1315" s="15">
        <v>21800</v>
      </c>
      <c r="R1315" s="15">
        <v>134700</v>
      </c>
      <c r="S1315" s="15">
        <v>156500</v>
      </c>
      <c r="T1315" s="15">
        <v>0.36</v>
      </c>
      <c r="U1315" s="15" t="s">
        <v>3335</v>
      </c>
      <c r="V1315" s="15" t="s">
        <v>76</v>
      </c>
      <c r="W1315" s="16">
        <v>1</v>
      </c>
      <c r="X1315" s="16">
        <v>0</v>
      </c>
      <c r="Y1315" s="15">
        <v>15306</v>
      </c>
      <c r="Z1315" s="15">
        <v>0.35099999999999998</v>
      </c>
      <c r="AA1315" s="15" t="s">
        <v>10319</v>
      </c>
      <c r="AB1315" s="15" t="s">
        <v>10320</v>
      </c>
      <c r="AC1315" s="15">
        <v>0</v>
      </c>
      <c r="AD1315" s="15"/>
      <c r="AE1315" s="15" t="s">
        <v>243</v>
      </c>
      <c r="AF1315" s="15" t="s">
        <v>10363</v>
      </c>
      <c r="AG1315" s="16">
        <v>1</v>
      </c>
      <c r="AH1315" s="15" t="s">
        <v>10364</v>
      </c>
      <c r="AI1315" s="15" t="s">
        <v>78</v>
      </c>
      <c r="AJ1315" s="15">
        <v>15306.3752441</v>
      </c>
      <c r="AK1315" s="15">
        <v>506.13857842800002</v>
      </c>
      <c r="AL1315" s="15">
        <v>3094191.0829699999</v>
      </c>
      <c r="AM1315" s="15">
        <v>1419368.6743699999</v>
      </c>
      <c r="AN1315" s="19">
        <v>21800</v>
      </c>
      <c r="AO1315" s="19">
        <v>132300</v>
      </c>
      <c r="AP1315" s="19">
        <v>0</v>
      </c>
      <c r="AQ1315" s="19">
        <v>1000</v>
      </c>
      <c r="AR1315" s="34">
        <f t="shared" si="275"/>
        <v>155100</v>
      </c>
      <c r="AS1315" s="34">
        <v>45000</v>
      </c>
      <c r="AT1315" s="34">
        <v>3000</v>
      </c>
      <c r="AU1315" s="34">
        <v>38185</v>
      </c>
      <c r="AV1315" s="34">
        <v>0</v>
      </c>
      <c r="AW1315" s="35">
        <f t="shared" si="276"/>
        <v>86185</v>
      </c>
      <c r="AX1315" s="34">
        <f t="shared" si="277"/>
        <v>68915</v>
      </c>
      <c r="AY1315" s="36">
        <v>1.4712000000099998</v>
      </c>
      <c r="AZ1315" s="36">
        <v>2.0617000000000001</v>
      </c>
      <c r="BA1315" s="22"/>
      <c r="BB1315" s="19">
        <v>1571</v>
      </c>
      <c r="BC1315" s="34">
        <f t="shared" si="278"/>
        <v>1013.8774800068913</v>
      </c>
      <c r="BD1315" s="34">
        <f t="shared" si="279"/>
        <v>1420.820555</v>
      </c>
      <c r="BE1315" s="38">
        <v>3.4819999999999997E-2</v>
      </c>
      <c r="BF1315" s="38">
        <f t="shared" si="280"/>
        <v>3.4819999999999997E-2</v>
      </c>
      <c r="BG1315" s="34">
        <v>34.790942013836471</v>
      </c>
      <c r="BH1315" s="34">
        <v>48.755087785099995</v>
      </c>
      <c r="BI1315" s="34">
        <f t="shared" si="281"/>
        <v>979.08653799305489</v>
      </c>
      <c r="BJ1315" s="34">
        <f t="shared" si="282"/>
        <v>1372.0654672149001</v>
      </c>
      <c r="BK1315" s="34">
        <v>0</v>
      </c>
      <c r="BL1315" s="34">
        <v>0</v>
      </c>
      <c r="BM1315" s="34">
        <f t="shared" si="283"/>
        <v>0</v>
      </c>
      <c r="BN1315" s="39">
        <f t="shared" si="284"/>
        <v>979.08653799305489</v>
      </c>
      <c r="BO1315" s="39">
        <f t="shared" si="285"/>
        <v>1372.0654672149001</v>
      </c>
      <c r="BP1315" s="39">
        <f t="shared" si="286"/>
        <v>392.97892922184519</v>
      </c>
    </row>
    <row r="1316" spans="1:68" s="25" customFormat="1" ht="14.25" x14ac:dyDescent="0.2">
      <c r="A1316" s="14">
        <v>57</v>
      </c>
      <c r="B1316" s="40"/>
      <c r="C1316" s="15"/>
      <c r="D1316" s="16">
        <v>8512</v>
      </c>
      <c r="E1316" s="15" t="s">
        <v>10365</v>
      </c>
      <c r="F1316" s="15" t="s">
        <v>10366</v>
      </c>
      <c r="G1316" s="17" t="s">
        <v>10367</v>
      </c>
      <c r="H1316" s="17" t="s">
        <v>10368</v>
      </c>
      <c r="I1316" s="17" t="s">
        <v>86</v>
      </c>
      <c r="J1316" s="15" t="s">
        <v>10369</v>
      </c>
      <c r="K1316" s="15" t="s">
        <v>4031</v>
      </c>
      <c r="L1316" s="18" t="s">
        <v>10370</v>
      </c>
      <c r="M1316" s="15" t="s">
        <v>10317</v>
      </c>
      <c r="N1316" s="15" t="s">
        <v>10318</v>
      </c>
      <c r="O1316" s="16">
        <v>510</v>
      </c>
      <c r="P1316" s="15" t="s">
        <v>118</v>
      </c>
      <c r="Q1316" s="15">
        <v>21600</v>
      </c>
      <c r="R1316" s="15">
        <v>85500</v>
      </c>
      <c r="S1316" s="15">
        <v>107100</v>
      </c>
      <c r="T1316" s="15">
        <v>0.35</v>
      </c>
      <c r="U1316" s="15" t="s">
        <v>3335</v>
      </c>
      <c r="V1316" s="15" t="s">
        <v>76</v>
      </c>
      <c r="W1316" s="16">
        <v>1</v>
      </c>
      <c r="X1316" s="16">
        <v>1</v>
      </c>
      <c r="Y1316" s="15">
        <v>15137</v>
      </c>
      <c r="Z1316" s="15">
        <v>0.34699999999999998</v>
      </c>
      <c r="AA1316" s="15" t="s">
        <v>10319</v>
      </c>
      <c r="AB1316" s="15" t="s">
        <v>10320</v>
      </c>
      <c r="AC1316" s="15">
        <v>103900</v>
      </c>
      <c r="AD1316" s="26">
        <v>38126</v>
      </c>
      <c r="AE1316" s="15" t="s">
        <v>119</v>
      </c>
      <c r="AF1316" s="15" t="s">
        <v>119</v>
      </c>
      <c r="AG1316" s="16">
        <v>1</v>
      </c>
      <c r="AH1316" s="15" t="s">
        <v>10371</v>
      </c>
      <c r="AI1316" s="15" t="s">
        <v>78</v>
      </c>
      <c r="AJ1316" s="15">
        <v>15136.8637695</v>
      </c>
      <c r="AK1316" s="15">
        <v>502.748397533</v>
      </c>
      <c r="AL1316" s="15">
        <v>3094091.09032</v>
      </c>
      <c r="AM1316" s="15">
        <v>1419367.90891</v>
      </c>
      <c r="AN1316" s="19">
        <v>21600</v>
      </c>
      <c r="AO1316" s="19">
        <v>82300</v>
      </c>
      <c r="AP1316" s="19">
        <v>0</v>
      </c>
      <c r="AQ1316" s="19">
        <v>100</v>
      </c>
      <c r="AR1316" s="34">
        <f t="shared" si="275"/>
        <v>104000</v>
      </c>
      <c r="AS1316" s="34">
        <v>45000</v>
      </c>
      <c r="AT1316" s="34">
        <v>3000</v>
      </c>
      <c r="AU1316" s="34">
        <v>20615</v>
      </c>
      <c r="AV1316" s="34">
        <v>0</v>
      </c>
      <c r="AW1316" s="35">
        <f t="shared" si="276"/>
        <v>68615</v>
      </c>
      <c r="AX1316" s="34">
        <f t="shared" si="277"/>
        <v>35385</v>
      </c>
      <c r="AY1316" s="36">
        <v>1.4712000000099998</v>
      </c>
      <c r="AZ1316" s="36">
        <v>2.0617000000000001</v>
      </c>
      <c r="BA1316" s="22"/>
      <c r="BB1316" s="19">
        <v>1042</v>
      </c>
      <c r="BC1316" s="34">
        <f t="shared" si="278"/>
        <v>520.58412000353849</v>
      </c>
      <c r="BD1316" s="34">
        <f t="shared" si="279"/>
        <v>729.53254500000003</v>
      </c>
      <c r="BE1316" s="38">
        <v>3.4819999999999997E-2</v>
      </c>
      <c r="BF1316" s="38">
        <f t="shared" si="280"/>
        <v>3.4819999999999997E-2</v>
      </c>
      <c r="BG1316" s="34">
        <v>18.07551187452286</v>
      </c>
      <c r="BH1316" s="34">
        <v>25.330534822899999</v>
      </c>
      <c r="BI1316" s="34">
        <f t="shared" si="281"/>
        <v>502.50860812901561</v>
      </c>
      <c r="BJ1316" s="34">
        <f t="shared" si="282"/>
        <v>704.20201017710008</v>
      </c>
      <c r="BK1316" s="34">
        <v>0</v>
      </c>
      <c r="BL1316" s="34">
        <v>0</v>
      </c>
      <c r="BM1316" s="34">
        <f t="shared" si="283"/>
        <v>0</v>
      </c>
      <c r="BN1316" s="39">
        <f t="shared" si="284"/>
        <v>502.50860812901561</v>
      </c>
      <c r="BO1316" s="39">
        <f t="shared" si="285"/>
        <v>704.20201017710008</v>
      </c>
      <c r="BP1316" s="39">
        <f t="shared" si="286"/>
        <v>201.69340204808447</v>
      </c>
    </row>
    <row r="1317" spans="1:68" s="25" customFormat="1" ht="14.25" x14ac:dyDescent="0.2">
      <c r="A1317" s="14">
        <v>58</v>
      </c>
      <c r="B1317" s="40"/>
      <c r="C1317" s="15"/>
      <c r="D1317" s="16">
        <v>9592</v>
      </c>
      <c r="E1317" s="15" t="s">
        <v>10372</v>
      </c>
      <c r="F1317" s="15" t="s">
        <v>10373</v>
      </c>
      <c r="G1317" s="17" t="s">
        <v>10374</v>
      </c>
      <c r="H1317" s="17" t="s">
        <v>10375</v>
      </c>
      <c r="I1317" s="17" t="s">
        <v>86</v>
      </c>
      <c r="J1317" s="15" t="s">
        <v>10376</v>
      </c>
      <c r="K1317" s="15" t="s">
        <v>3652</v>
      </c>
      <c r="L1317" s="18" t="s">
        <v>10377</v>
      </c>
      <c r="M1317" s="15" t="s">
        <v>10317</v>
      </c>
      <c r="N1317" s="15" t="s">
        <v>10318</v>
      </c>
      <c r="O1317" s="16">
        <v>510</v>
      </c>
      <c r="P1317" s="15" t="s">
        <v>118</v>
      </c>
      <c r="Q1317" s="15">
        <v>21600</v>
      </c>
      <c r="R1317" s="15">
        <v>125000</v>
      </c>
      <c r="S1317" s="15">
        <v>146600</v>
      </c>
      <c r="T1317" s="15">
        <v>0.35</v>
      </c>
      <c r="U1317" s="15" t="s">
        <v>3335</v>
      </c>
      <c r="V1317" s="15" t="s">
        <v>76</v>
      </c>
      <c r="W1317" s="16">
        <v>1</v>
      </c>
      <c r="X1317" s="16">
        <v>1</v>
      </c>
      <c r="Y1317" s="15">
        <v>15008</v>
      </c>
      <c r="Z1317" s="15">
        <v>0.34499999999999997</v>
      </c>
      <c r="AA1317" s="15" t="s">
        <v>10319</v>
      </c>
      <c r="AB1317" s="15" t="s">
        <v>10320</v>
      </c>
      <c r="AC1317" s="15">
        <v>0</v>
      </c>
      <c r="AD1317" s="26">
        <v>41760</v>
      </c>
      <c r="AE1317" s="15" t="s">
        <v>119</v>
      </c>
      <c r="AF1317" s="15" t="s">
        <v>119</v>
      </c>
      <c r="AG1317" s="16">
        <v>1</v>
      </c>
      <c r="AH1317" s="15" t="s">
        <v>10378</v>
      </c>
      <c r="AI1317" s="15" t="s">
        <v>78</v>
      </c>
      <c r="AJ1317" s="15">
        <v>15008.3256836</v>
      </c>
      <c r="AK1317" s="15">
        <v>500.17063661399999</v>
      </c>
      <c r="AL1317" s="15">
        <v>3093991.0501700002</v>
      </c>
      <c r="AM1317" s="15">
        <v>1419367.3463999999</v>
      </c>
      <c r="AN1317" s="19">
        <v>21600</v>
      </c>
      <c r="AO1317" s="19">
        <v>123700</v>
      </c>
      <c r="AP1317" s="19">
        <v>0</v>
      </c>
      <c r="AQ1317" s="19">
        <v>0</v>
      </c>
      <c r="AR1317" s="34">
        <f t="shared" si="275"/>
        <v>145300</v>
      </c>
      <c r="AS1317" s="34">
        <v>45000</v>
      </c>
      <c r="AT1317" s="34">
        <v>3000</v>
      </c>
      <c r="AU1317" s="34">
        <v>35105</v>
      </c>
      <c r="AV1317" s="34">
        <v>0</v>
      </c>
      <c r="AW1317" s="35">
        <f t="shared" si="276"/>
        <v>83105</v>
      </c>
      <c r="AX1317" s="34">
        <f t="shared" si="277"/>
        <v>62195</v>
      </c>
      <c r="AY1317" s="36">
        <v>1.4712000000099998</v>
      </c>
      <c r="AZ1317" s="36">
        <v>2.0617000000000001</v>
      </c>
      <c r="BA1317" s="22"/>
      <c r="BB1317" s="19">
        <v>1453</v>
      </c>
      <c r="BC1317" s="34">
        <f t="shared" si="278"/>
        <v>915.01284000621945</v>
      </c>
      <c r="BD1317" s="34">
        <f t="shared" si="279"/>
        <v>1282.2743150000001</v>
      </c>
      <c r="BE1317" s="38">
        <v>3.4819999999999997E-2</v>
      </c>
      <c r="BF1317" s="38">
        <f t="shared" si="280"/>
        <v>3.4819999999999997E-2</v>
      </c>
      <c r="BG1317" s="34">
        <v>31.860747089016559</v>
      </c>
      <c r="BH1317" s="34">
        <v>44.648791648299998</v>
      </c>
      <c r="BI1317" s="34">
        <f t="shared" si="281"/>
        <v>883.15209291720294</v>
      </c>
      <c r="BJ1317" s="34">
        <f t="shared" si="282"/>
        <v>1237.6255233517002</v>
      </c>
      <c r="BK1317" s="34">
        <v>0</v>
      </c>
      <c r="BL1317" s="34">
        <v>0</v>
      </c>
      <c r="BM1317" s="34">
        <f t="shared" si="283"/>
        <v>0</v>
      </c>
      <c r="BN1317" s="39">
        <f t="shared" si="284"/>
        <v>883.15209291720294</v>
      </c>
      <c r="BO1317" s="39">
        <f t="shared" si="285"/>
        <v>1237.6255233517002</v>
      </c>
      <c r="BP1317" s="39">
        <f t="shared" si="286"/>
        <v>354.47343043449723</v>
      </c>
    </row>
    <row r="1318" spans="1:68" s="25" customFormat="1" ht="14.25" x14ac:dyDescent="0.2">
      <c r="A1318" s="14">
        <v>59</v>
      </c>
      <c r="B1318" s="40"/>
      <c r="C1318" s="15"/>
      <c r="D1318" s="16">
        <v>64</v>
      </c>
      <c r="E1318" s="15" t="s">
        <v>10379</v>
      </c>
      <c r="F1318" s="15" t="s">
        <v>10380</v>
      </c>
      <c r="G1318" s="17" t="s">
        <v>10381</v>
      </c>
      <c r="H1318" s="17" t="s">
        <v>10382</v>
      </c>
      <c r="I1318" s="17" t="s">
        <v>86</v>
      </c>
      <c r="J1318" s="15" t="s">
        <v>10383</v>
      </c>
      <c r="K1318" s="15" t="s">
        <v>7927</v>
      </c>
      <c r="L1318" s="18" t="s">
        <v>10384</v>
      </c>
      <c r="M1318" s="15" t="s">
        <v>10317</v>
      </c>
      <c r="N1318" s="15" t="s">
        <v>10318</v>
      </c>
      <c r="O1318" s="16">
        <v>510</v>
      </c>
      <c r="P1318" s="15" t="s">
        <v>118</v>
      </c>
      <c r="Q1318" s="15">
        <v>21600</v>
      </c>
      <c r="R1318" s="15">
        <v>107900</v>
      </c>
      <c r="S1318" s="15">
        <v>129500</v>
      </c>
      <c r="T1318" s="15">
        <v>0.35</v>
      </c>
      <c r="U1318" s="15" t="s">
        <v>3335</v>
      </c>
      <c r="V1318" s="15" t="s">
        <v>76</v>
      </c>
      <c r="W1318" s="16">
        <v>1</v>
      </c>
      <c r="X1318" s="16">
        <v>1</v>
      </c>
      <c r="Y1318" s="15">
        <v>14923</v>
      </c>
      <c r="Z1318" s="15">
        <v>0.34300000000000003</v>
      </c>
      <c r="AA1318" s="15" t="s">
        <v>10319</v>
      </c>
      <c r="AB1318" s="15" t="s">
        <v>10320</v>
      </c>
      <c r="AC1318" s="15">
        <v>125000</v>
      </c>
      <c r="AD1318" s="26">
        <v>41823</v>
      </c>
      <c r="AE1318" s="15" t="s">
        <v>1813</v>
      </c>
      <c r="AF1318" s="15" t="s">
        <v>10385</v>
      </c>
      <c r="AG1318" s="16">
        <v>1</v>
      </c>
      <c r="AH1318" s="15" t="s">
        <v>10386</v>
      </c>
      <c r="AI1318" s="15" t="s">
        <v>78</v>
      </c>
      <c r="AJ1318" s="15">
        <v>14922.7287598</v>
      </c>
      <c r="AK1318" s="15">
        <v>498.45828110500003</v>
      </c>
      <c r="AL1318" s="15">
        <v>3093891.0491300002</v>
      </c>
      <c r="AM1318" s="15">
        <v>1419367.00034</v>
      </c>
      <c r="AN1318" s="19">
        <v>21600</v>
      </c>
      <c r="AO1318" s="19">
        <v>106800</v>
      </c>
      <c r="AP1318" s="19">
        <v>0</v>
      </c>
      <c r="AQ1318" s="19">
        <v>0</v>
      </c>
      <c r="AR1318" s="34">
        <f t="shared" si="275"/>
        <v>128400</v>
      </c>
      <c r="AS1318" s="34">
        <v>45000</v>
      </c>
      <c r="AT1318" s="34">
        <v>3000</v>
      </c>
      <c r="AU1318" s="34">
        <v>29190</v>
      </c>
      <c r="AV1318" s="34">
        <f>12480+24960</f>
        <v>37440</v>
      </c>
      <c r="AW1318" s="35">
        <f t="shared" si="276"/>
        <v>114630</v>
      </c>
      <c r="AX1318" s="34">
        <f t="shared" si="277"/>
        <v>13770</v>
      </c>
      <c r="AY1318" s="36">
        <v>1.4712000000099998</v>
      </c>
      <c r="AZ1318" s="36">
        <v>2.0617000000000001</v>
      </c>
      <c r="BA1318" s="22"/>
      <c r="BB1318" s="19">
        <v>1284</v>
      </c>
      <c r="BC1318" s="34">
        <f t="shared" si="278"/>
        <v>202.58424000137697</v>
      </c>
      <c r="BD1318" s="34">
        <f t="shared" si="279"/>
        <v>283.89609000000002</v>
      </c>
      <c r="BE1318" s="38">
        <v>3.4819999999999997E-2</v>
      </c>
      <c r="BF1318" s="38">
        <f t="shared" si="280"/>
        <v>3.4819999999999997E-2</v>
      </c>
      <c r="BG1318" s="34">
        <v>7.0539832368479454</v>
      </c>
      <c r="BH1318" s="34">
        <v>9.8852618537999994</v>
      </c>
      <c r="BI1318" s="34">
        <f t="shared" si="281"/>
        <v>195.53025676452901</v>
      </c>
      <c r="BJ1318" s="34">
        <f t="shared" si="282"/>
        <v>274.01082814620003</v>
      </c>
      <c r="BK1318" s="34">
        <v>0</v>
      </c>
      <c r="BL1318" s="34">
        <v>0</v>
      </c>
      <c r="BM1318" s="34">
        <f t="shared" si="283"/>
        <v>0</v>
      </c>
      <c r="BN1318" s="39">
        <f t="shared" si="284"/>
        <v>195.53025676452901</v>
      </c>
      <c r="BO1318" s="39">
        <f t="shared" si="285"/>
        <v>274.01082814620003</v>
      </c>
      <c r="BP1318" s="39">
        <f t="shared" si="286"/>
        <v>78.480571381671012</v>
      </c>
    </row>
    <row r="1319" spans="1:68" s="25" customFormat="1" ht="14.25" x14ac:dyDescent="0.2">
      <c r="A1319" s="14">
        <v>60</v>
      </c>
      <c r="B1319" s="40"/>
      <c r="C1319" s="15"/>
      <c r="D1319" s="16">
        <v>18265</v>
      </c>
      <c r="E1319" s="15" t="s">
        <v>10387</v>
      </c>
      <c r="F1319" s="15" t="s">
        <v>10388</v>
      </c>
      <c r="G1319" s="17" t="s">
        <v>10389</v>
      </c>
      <c r="H1319" s="17" t="s">
        <v>10390</v>
      </c>
      <c r="I1319" s="17" t="s">
        <v>86</v>
      </c>
      <c r="J1319" s="15" t="s">
        <v>10391</v>
      </c>
      <c r="K1319" s="15" t="s">
        <v>10392</v>
      </c>
      <c r="L1319" s="18" t="s">
        <v>10393</v>
      </c>
      <c r="M1319" s="15" t="s">
        <v>10317</v>
      </c>
      <c r="N1319" s="15" t="s">
        <v>10318</v>
      </c>
      <c r="O1319" s="16">
        <v>510</v>
      </c>
      <c r="P1319" s="15" t="s">
        <v>118</v>
      </c>
      <c r="Q1319" s="15">
        <v>21600</v>
      </c>
      <c r="R1319" s="15">
        <v>102300</v>
      </c>
      <c r="S1319" s="15">
        <v>123900</v>
      </c>
      <c r="T1319" s="15">
        <v>0.35</v>
      </c>
      <c r="U1319" s="15" t="s">
        <v>3335</v>
      </c>
      <c r="V1319" s="15" t="s">
        <v>76</v>
      </c>
      <c r="W1319" s="16">
        <v>1</v>
      </c>
      <c r="X1319" s="16">
        <v>0</v>
      </c>
      <c r="Y1319" s="15">
        <v>14707</v>
      </c>
      <c r="Z1319" s="15">
        <v>0.33800000000000002</v>
      </c>
      <c r="AA1319" s="15" t="s">
        <v>10319</v>
      </c>
      <c r="AB1319" s="15" t="s">
        <v>10320</v>
      </c>
      <c r="AC1319" s="15">
        <v>0</v>
      </c>
      <c r="AD1319" s="15"/>
      <c r="AE1319" s="15" t="s">
        <v>874</v>
      </c>
      <c r="AF1319" s="15" t="s">
        <v>10215</v>
      </c>
      <c r="AG1319" s="16">
        <v>1</v>
      </c>
      <c r="AH1319" s="15" t="s">
        <v>10394</v>
      </c>
      <c r="AI1319" s="15" t="s">
        <v>78</v>
      </c>
      <c r="AJ1319" s="15">
        <v>14707.2553711</v>
      </c>
      <c r="AK1319" s="15">
        <v>486.360803374</v>
      </c>
      <c r="AL1319" s="15">
        <v>3093791.4563699998</v>
      </c>
      <c r="AM1319" s="15">
        <v>1419366.0684199999</v>
      </c>
      <c r="AN1319" s="19">
        <v>21600</v>
      </c>
      <c r="AO1319" s="19">
        <v>100900</v>
      </c>
      <c r="AP1319" s="19">
        <v>0</v>
      </c>
      <c r="AQ1319" s="19">
        <v>300</v>
      </c>
      <c r="AR1319" s="34">
        <f t="shared" si="275"/>
        <v>122800</v>
      </c>
      <c r="AS1319" s="34">
        <v>45000</v>
      </c>
      <c r="AT1319" s="34">
        <v>3000</v>
      </c>
      <c r="AU1319" s="34">
        <v>27125</v>
      </c>
      <c r="AV1319" s="34">
        <v>0</v>
      </c>
      <c r="AW1319" s="35">
        <f t="shared" si="276"/>
        <v>75125</v>
      </c>
      <c r="AX1319" s="34">
        <f t="shared" si="277"/>
        <v>47675</v>
      </c>
      <c r="AY1319" s="36">
        <v>1.4712000000099998</v>
      </c>
      <c r="AZ1319" s="36">
        <v>2.0617000000000001</v>
      </c>
      <c r="BA1319" s="22"/>
      <c r="BB1319" s="19">
        <v>1234</v>
      </c>
      <c r="BC1319" s="34">
        <f t="shared" si="278"/>
        <v>701.39460000476743</v>
      </c>
      <c r="BD1319" s="34">
        <f t="shared" si="279"/>
        <v>982.91547500000001</v>
      </c>
      <c r="BE1319" s="38">
        <v>3.4819999999999997E-2</v>
      </c>
      <c r="BF1319" s="38">
        <f t="shared" si="280"/>
        <v>3.4819999999999997E-2</v>
      </c>
      <c r="BG1319" s="34">
        <v>24.268878420164956</v>
      </c>
      <c r="BH1319" s="34">
        <v>34.009751657499997</v>
      </c>
      <c r="BI1319" s="34">
        <f t="shared" si="281"/>
        <v>677.1257215846025</v>
      </c>
      <c r="BJ1319" s="34">
        <f t="shared" si="282"/>
        <v>948.90572334249998</v>
      </c>
      <c r="BK1319" s="34">
        <v>0</v>
      </c>
      <c r="BL1319" s="34">
        <v>0</v>
      </c>
      <c r="BM1319" s="34">
        <f t="shared" si="283"/>
        <v>0</v>
      </c>
      <c r="BN1319" s="39">
        <f t="shared" si="284"/>
        <v>677.1257215846025</v>
      </c>
      <c r="BO1319" s="39">
        <f t="shared" si="285"/>
        <v>948.90572334249998</v>
      </c>
      <c r="BP1319" s="39">
        <f t="shared" si="286"/>
        <v>271.78000175789748</v>
      </c>
    </row>
    <row r="1320" spans="1:68" s="25" customFormat="1" ht="14.25" x14ac:dyDescent="0.2">
      <c r="A1320" s="14">
        <v>61</v>
      </c>
      <c r="B1320" s="40"/>
      <c r="C1320" s="15" t="s">
        <v>176</v>
      </c>
      <c r="D1320" s="16">
        <v>21421</v>
      </c>
      <c r="E1320" s="15" t="s">
        <v>10395</v>
      </c>
      <c r="F1320" s="15" t="s">
        <v>10396</v>
      </c>
      <c r="G1320" s="17" t="s">
        <v>10397</v>
      </c>
      <c r="H1320" s="17" t="s">
        <v>10398</v>
      </c>
      <c r="I1320" s="17" t="s">
        <v>86</v>
      </c>
      <c r="J1320" s="15" t="s">
        <v>10399</v>
      </c>
      <c r="K1320" s="15" t="s">
        <v>2543</v>
      </c>
      <c r="L1320" s="18" t="s">
        <v>10400</v>
      </c>
      <c r="M1320" s="15" t="s">
        <v>10317</v>
      </c>
      <c r="N1320" s="15" t="s">
        <v>10318</v>
      </c>
      <c r="O1320" s="16">
        <v>510</v>
      </c>
      <c r="P1320" s="15" t="s">
        <v>118</v>
      </c>
      <c r="Q1320" s="15">
        <v>21600</v>
      </c>
      <c r="R1320" s="15">
        <v>90300</v>
      </c>
      <c r="S1320" s="15">
        <v>111900</v>
      </c>
      <c r="T1320" s="15">
        <v>0.35</v>
      </c>
      <c r="U1320" s="15" t="s">
        <v>3335</v>
      </c>
      <c r="V1320" s="15" t="s">
        <v>76</v>
      </c>
      <c r="W1320" s="16">
        <v>1</v>
      </c>
      <c r="X1320" s="16">
        <v>0</v>
      </c>
      <c r="Y1320" s="15">
        <v>14754</v>
      </c>
      <c r="Z1320" s="15">
        <v>0.33900000000000002</v>
      </c>
      <c r="AA1320" s="15" t="s">
        <v>10319</v>
      </c>
      <c r="AB1320" s="15" t="s">
        <v>10320</v>
      </c>
      <c r="AC1320" s="15">
        <v>0</v>
      </c>
      <c r="AD1320" s="15"/>
      <c r="AE1320" s="15" t="s">
        <v>78</v>
      </c>
      <c r="AF1320" s="15" t="s">
        <v>78</v>
      </c>
      <c r="AG1320" s="16">
        <v>1</v>
      </c>
      <c r="AH1320" s="15" t="s">
        <v>10401</v>
      </c>
      <c r="AI1320" s="15" t="s">
        <v>78</v>
      </c>
      <c r="AJ1320" s="15">
        <v>14754.3371582</v>
      </c>
      <c r="AK1320" s="15">
        <v>486.94155463800001</v>
      </c>
      <c r="AL1320" s="15">
        <v>3093630.3585399999</v>
      </c>
      <c r="AM1320" s="15">
        <v>1419366.17992</v>
      </c>
      <c r="AN1320" s="19">
        <v>21600</v>
      </c>
      <c r="AO1320" s="19">
        <v>89400</v>
      </c>
      <c r="AP1320" s="19">
        <v>0</v>
      </c>
      <c r="AQ1320" s="19">
        <v>0</v>
      </c>
      <c r="AR1320" s="34">
        <f t="shared" si="275"/>
        <v>111000</v>
      </c>
      <c r="AS1320" s="34">
        <v>45000</v>
      </c>
      <c r="AT1320" s="34">
        <v>3000</v>
      </c>
      <c r="AU1320" s="34">
        <v>23100</v>
      </c>
      <c r="AV1320" s="34">
        <v>0</v>
      </c>
      <c r="AW1320" s="35">
        <f t="shared" si="276"/>
        <v>71100</v>
      </c>
      <c r="AX1320" s="34">
        <f t="shared" si="277"/>
        <v>39900</v>
      </c>
      <c r="AY1320" s="36">
        <v>1.4712000000099998</v>
      </c>
      <c r="AZ1320" s="36">
        <v>2.0617000000000001</v>
      </c>
      <c r="BA1320" s="22"/>
      <c r="BB1320" s="19">
        <v>1110</v>
      </c>
      <c r="BC1320" s="34">
        <f t="shared" si="278"/>
        <v>587.0088000039899</v>
      </c>
      <c r="BD1320" s="34">
        <f t="shared" si="279"/>
        <v>822.61830000000009</v>
      </c>
      <c r="BE1320" s="38">
        <v>3.4819999999999997E-2</v>
      </c>
      <c r="BF1320" s="38">
        <f t="shared" si="280"/>
        <v>3.4819999999999997E-2</v>
      </c>
      <c r="BG1320" s="34">
        <v>20.439646416138928</v>
      </c>
      <c r="BH1320" s="34">
        <v>28.643569206000002</v>
      </c>
      <c r="BI1320" s="34">
        <f t="shared" si="281"/>
        <v>566.56915358785102</v>
      </c>
      <c r="BJ1320" s="34">
        <f t="shared" si="282"/>
        <v>793.97473079400004</v>
      </c>
      <c r="BK1320" s="34">
        <v>0</v>
      </c>
      <c r="BL1320" s="34">
        <v>0</v>
      </c>
      <c r="BM1320" s="34">
        <f t="shared" si="283"/>
        <v>0</v>
      </c>
      <c r="BN1320" s="39">
        <f t="shared" si="284"/>
        <v>566.56915358785102</v>
      </c>
      <c r="BO1320" s="39">
        <f t="shared" si="285"/>
        <v>793.97473079400004</v>
      </c>
      <c r="BP1320" s="39">
        <f t="shared" si="286"/>
        <v>227.40557720614902</v>
      </c>
    </row>
    <row r="1321" spans="1:68" s="25" customFormat="1" ht="14.25" x14ac:dyDescent="0.2">
      <c r="A1321" s="14">
        <v>62</v>
      </c>
      <c r="B1321" s="40"/>
      <c r="C1321" s="15" t="s">
        <v>150</v>
      </c>
      <c r="D1321" s="16">
        <v>35579</v>
      </c>
      <c r="E1321" s="15" t="s">
        <v>10402</v>
      </c>
      <c r="F1321" s="15" t="s">
        <v>10403</v>
      </c>
      <c r="G1321" s="17" t="s">
        <v>10404</v>
      </c>
      <c r="H1321" s="17" t="s">
        <v>10405</v>
      </c>
      <c r="I1321" s="17" t="s">
        <v>86</v>
      </c>
      <c r="J1321" s="15" t="s">
        <v>10406</v>
      </c>
      <c r="K1321" s="15" t="s">
        <v>88</v>
      </c>
      <c r="L1321" s="18" t="s">
        <v>10407</v>
      </c>
      <c r="M1321" s="15" t="s">
        <v>3654</v>
      </c>
      <c r="N1321" s="15" t="s">
        <v>3655</v>
      </c>
      <c r="O1321" s="16">
        <v>640</v>
      </c>
      <c r="P1321" s="15" t="s">
        <v>1042</v>
      </c>
      <c r="Q1321" s="15">
        <v>700</v>
      </c>
      <c r="R1321" s="15">
        <v>0</v>
      </c>
      <c r="S1321" s="15">
        <v>700</v>
      </c>
      <c r="T1321" s="15">
        <v>0.35</v>
      </c>
      <c r="U1321" s="15" t="s">
        <v>3335</v>
      </c>
      <c r="V1321" s="15" t="s">
        <v>76</v>
      </c>
      <c r="W1321" s="16">
        <v>0</v>
      </c>
      <c r="X1321" s="16">
        <v>0</v>
      </c>
      <c r="Y1321" s="15">
        <v>15148</v>
      </c>
      <c r="Z1321" s="15">
        <v>0.34799999999999998</v>
      </c>
      <c r="AA1321" s="15" t="s">
        <v>78</v>
      </c>
      <c r="AB1321" s="15" t="s">
        <v>78</v>
      </c>
      <c r="AC1321" s="15">
        <v>0</v>
      </c>
      <c r="AD1321" s="15"/>
      <c r="AE1321" s="15" t="s">
        <v>78</v>
      </c>
      <c r="AF1321" s="15" t="s">
        <v>78</v>
      </c>
      <c r="AG1321" s="16">
        <v>1</v>
      </c>
      <c r="AH1321" s="15" t="s">
        <v>10408</v>
      </c>
      <c r="AI1321" s="15" t="s">
        <v>78</v>
      </c>
      <c r="AJ1321" s="15">
        <v>15148.0083008</v>
      </c>
      <c r="AK1321" s="15">
        <v>501.05294516700002</v>
      </c>
      <c r="AL1321" s="15">
        <v>3093529.4912399999</v>
      </c>
      <c r="AM1321" s="15">
        <v>1419366.9378500001</v>
      </c>
      <c r="AN1321" s="19">
        <v>0</v>
      </c>
      <c r="AO1321" s="19">
        <v>0</v>
      </c>
      <c r="AP1321" s="19">
        <v>600</v>
      </c>
      <c r="AQ1321" s="19">
        <v>0</v>
      </c>
      <c r="AR1321" s="34">
        <f t="shared" si="275"/>
        <v>600</v>
      </c>
      <c r="AS1321" s="34">
        <v>0</v>
      </c>
      <c r="AT1321" s="34">
        <v>0</v>
      </c>
      <c r="AU1321" s="34">
        <v>0</v>
      </c>
      <c r="AV1321" s="34">
        <v>600</v>
      </c>
      <c r="AW1321" s="35">
        <f t="shared" si="276"/>
        <v>600</v>
      </c>
      <c r="AX1321" s="34">
        <f t="shared" si="277"/>
        <v>0</v>
      </c>
      <c r="AY1321" s="36">
        <v>1.4712000000099998</v>
      </c>
      <c r="AZ1321" s="36">
        <v>2.0617000000000001</v>
      </c>
      <c r="BA1321" s="22"/>
      <c r="BB1321" s="19">
        <v>18</v>
      </c>
      <c r="BC1321" s="34">
        <f t="shared" si="278"/>
        <v>0</v>
      </c>
      <c r="BD1321" s="34">
        <f t="shared" si="279"/>
        <v>0</v>
      </c>
      <c r="BE1321" s="38">
        <v>3.4819999999999997E-2</v>
      </c>
      <c r="BF1321" s="38">
        <f t="shared" si="280"/>
        <v>3.4819999999999997E-2</v>
      </c>
      <c r="BG1321" s="34">
        <v>0</v>
      </c>
      <c r="BH1321" s="34">
        <v>0</v>
      </c>
      <c r="BI1321" s="34">
        <f t="shared" si="281"/>
        <v>0</v>
      </c>
      <c r="BJ1321" s="34">
        <f t="shared" si="282"/>
        <v>0</v>
      </c>
      <c r="BK1321" s="34">
        <v>0</v>
      </c>
      <c r="BL1321" s="34">
        <v>0</v>
      </c>
      <c r="BM1321" s="34">
        <f t="shared" si="283"/>
        <v>0</v>
      </c>
      <c r="BN1321" s="39">
        <f t="shared" si="284"/>
        <v>0</v>
      </c>
      <c r="BO1321" s="39">
        <f t="shared" si="285"/>
        <v>0</v>
      </c>
      <c r="BP1321" s="39">
        <f t="shared" si="286"/>
        <v>0</v>
      </c>
    </row>
    <row r="1322" spans="1:68" s="25" customFormat="1" ht="14.25" x14ac:dyDescent="0.2">
      <c r="A1322" s="14">
        <v>63</v>
      </c>
      <c r="B1322" s="40"/>
      <c r="C1322" s="15" t="s">
        <v>150</v>
      </c>
      <c r="D1322" s="16">
        <v>20698</v>
      </c>
      <c r="E1322" s="15" t="s">
        <v>10409</v>
      </c>
      <c r="F1322" s="15" t="s">
        <v>10410</v>
      </c>
      <c r="G1322" s="17" t="s">
        <v>10411</v>
      </c>
      <c r="H1322" s="17" t="s">
        <v>10412</v>
      </c>
      <c r="I1322" s="17" t="s">
        <v>86</v>
      </c>
      <c r="J1322" s="15" t="s">
        <v>10413</v>
      </c>
      <c r="K1322" s="15" t="s">
        <v>86</v>
      </c>
      <c r="L1322" s="18" t="s">
        <v>78</v>
      </c>
      <c r="M1322" s="15" t="s">
        <v>78</v>
      </c>
      <c r="N1322" s="15" t="s">
        <v>78</v>
      </c>
      <c r="O1322" s="16">
        <v>0</v>
      </c>
      <c r="P1322" s="15" t="s">
        <v>78</v>
      </c>
      <c r="Q1322" s="15">
        <v>0</v>
      </c>
      <c r="R1322" s="15">
        <v>0</v>
      </c>
      <c r="S1322" s="15">
        <v>0</v>
      </c>
      <c r="T1322" s="15">
        <v>0</v>
      </c>
      <c r="U1322" s="15" t="s">
        <v>3335</v>
      </c>
      <c r="V1322" s="15" t="s">
        <v>78</v>
      </c>
      <c r="W1322" s="16">
        <v>0</v>
      </c>
      <c r="X1322" s="16">
        <v>0</v>
      </c>
      <c r="Y1322" s="15">
        <v>6121</v>
      </c>
      <c r="Z1322" s="15">
        <v>0.14099999999999999</v>
      </c>
      <c r="AA1322" s="15" t="s">
        <v>78</v>
      </c>
      <c r="AB1322" s="15" t="s">
        <v>78</v>
      </c>
      <c r="AC1322" s="15">
        <v>0</v>
      </c>
      <c r="AD1322" s="15"/>
      <c r="AE1322" s="15" t="s">
        <v>78</v>
      </c>
      <c r="AF1322" s="15" t="s">
        <v>78</v>
      </c>
      <c r="AG1322" s="16">
        <v>0</v>
      </c>
      <c r="AH1322" s="15" t="s">
        <v>10414</v>
      </c>
      <c r="AI1322" s="15" t="s">
        <v>78</v>
      </c>
      <c r="AJ1322" s="15">
        <v>6120.5527343800004</v>
      </c>
      <c r="AK1322" s="15">
        <v>324.03730314000001</v>
      </c>
      <c r="AL1322" s="15">
        <v>3093528.1896000002</v>
      </c>
      <c r="AM1322" s="15">
        <v>1419471.1950300001</v>
      </c>
      <c r="AN1322" s="19">
        <v>0</v>
      </c>
      <c r="AO1322" s="19">
        <v>0</v>
      </c>
      <c r="AP1322" s="19">
        <v>0</v>
      </c>
      <c r="AQ1322" s="19">
        <v>0</v>
      </c>
      <c r="AR1322" s="34">
        <f t="shared" si="275"/>
        <v>0</v>
      </c>
      <c r="AS1322" s="34">
        <v>0</v>
      </c>
      <c r="AT1322" s="34">
        <v>0</v>
      </c>
      <c r="AU1322" s="34">
        <v>0</v>
      </c>
      <c r="AV1322" s="34">
        <v>0</v>
      </c>
      <c r="AW1322" s="35">
        <f t="shared" si="276"/>
        <v>0</v>
      </c>
      <c r="AX1322" s="34">
        <f t="shared" si="277"/>
        <v>0</v>
      </c>
      <c r="AY1322" s="36">
        <v>1.4712000000099998</v>
      </c>
      <c r="AZ1322" s="36">
        <v>2.0617000000000001</v>
      </c>
      <c r="BA1322" s="22"/>
      <c r="BB1322" s="19">
        <v>0</v>
      </c>
      <c r="BC1322" s="34">
        <f t="shared" si="278"/>
        <v>0</v>
      </c>
      <c r="BD1322" s="34">
        <f t="shared" si="279"/>
        <v>0</v>
      </c>
      <c r="BE1322" s="38">
        <v>3.4819999999999997E-2</v>
      </c>
      <c r="BF1322" s="38">
        <f t="shared" si="280"/>
        <v>3.4819999999999997E-2</v>
      </c>
      <c r="BG1322" s="34">
        <v>0</v>
      </c>
      <c r="BH1322" s="34">
        <v>0</v>
      </c>
      <c r="BI1322" s="34">
        <f t="shared" si="281"/>
        <v>0</v>
      </c>
      <c r="BJ1322" s="34">
        <f t="shared" si="282"/>
        <v>0</v>
      </c>
      <c r="BK1322" s="34">
        <v>0</v>
      </c>
      <c r="BL1322" s="34">
        <v>0</v>
      </c>
      <c r="BM1322" s="34">
        <f t="shared" si="283"/>
        <v>0</v>
      </c>
      <c r="BN1322" s="39">
        <f t="shared" si="284"/>
        <v>0</v>
      </c>
      <c r="BO1322" s="39">
        <f t="shared" si="285"/>
        <v>0</v>
      </c>
      <c r="BP1322" s="39">
        <f t="shared" si="286"/>
        <v>0</v>
      </c>
    </row>
    <row r="1323" spans="1:68" s="25" customFormat="1" ht="14.25" x14ac:dyDescent="0.2">
      <c r="A1323" s="14">
        <v>64</v>
      </c>
      <c r="B1323" s="40"/>
      <c r="C1323" s="15" t="s">
        <v>2841</v>
      </c>
      <c r="D1323" s="16">
        <v>24667</v>
      </c>
      <c r="E1323" s="15" t="s">
        <v>10415</v>
      </c>
      <c r="F1323" s="15" t="s">
        <v>2841</v>
      </c>
      <c r="G1323" s="17" t="s">
        <v>10416</v>
      </c>
      <c r="H1323" s="17" t="s">
        <v>10417</v>
      </c>
      <c r="I1323" s="17" t="s">
        <v>86</v>
      </c>
      <c r="J1323" s="15" t="s">
        <v>10418</v>
      </c>
      <c r="K1323" s="15" t="s">
        <v>10419</v>
      </c>
      <c r="L1323" s="18" t="s">
        <v>10420</v>
      </c>
      <c r="M1323" s="15" t="s">
        <v>10224</v>
      </c>
      <c r="N1323" s="15" t="s">
        <v>10225</v>
      </c>
      <c r="O1323" s="16">
        <v>501</v>
      </c>
      <c r="P1323" s="15" t="s">
        <v>405</v>
      </c>
      <c r="Q1323" s="15">
        <v>21700</v>
      </c>
      <c r="R1323" s="15">
        <v>0</v>
      </c>
      <c r="S1323" s="15">
        <v>21700</v>
      </c>
      <c r="T1323" s="15">
        <v>0.47</v>
      </c>
      <c r="U1323" s="15" t="s">
        <v>3335</v>
      </c>
      <c r="V1323" s="15" t="s">
        <v>76</v>
      </c>
      <c r="W1323" s="16">
        <v>0</v>
      </c>
      <c r="X1323" s="16">
        <v>0</v>
      </c>
      <c r="Y1323" s="15">
        <v>20259</v>
      </c>
      <c r="Z1323" s="15">
        <v>0.46500000000000002</v>
      </c>
      <c r="AA1323" s="15" t="s">
        <v>78</v>
      </c>
      <c r="AB1323" s="15" t="s">
        <v>78</v>
      </c>
      <c r="AC1323" s="15">
        <v>0</v>
      </c>
      <c r="AD1323" s="15"/>
      <c r="AE1323" s="15" t="s">
        <v>211</v>
      </c>
      <c r="AF1323" s="15" t="s">
        <v>10421</v>
      </c>
      <c r="AG1323" s="16">
        <v>1</v>
      </c>
      <c r="AH1323" s="15" t="s">
        <v>10422</v>
      </c>
      <c r="AI1323" s="15" t="s">
        <v>78</v>
      </c>
      <c r="AJ1323" s="15">
        <v>20259.253418</v>
      </c>
      <c r="AK1323" s="15">
        <v>601.27238342299995</v>
      </c>
      <c r="AL1323" s="15">
        <v>3093526.57675</v>
      </c>
      <c r="AM1323" s="15">
        <v>1419600.5052400001</v>
      </c>
      <c r="AN1323" s="19">
        <v>0</v>
      </c>
      <c r="AO1323" s="19">
        <v>0</v>
      </c>
      <c r="AP1323" s="19">
        <v>21700</v>
      </c>
      <c r="AQ1323" s="19">
        <v>0</v>
      </c>
      <c r="AR1323" s="34">
        <f t="shared" si="275"/>
        <v>21700</v>
      </c>
      <c r="AS1323" s="34">
        <v>0</v>
      </c>
      <c r="AT1323" s="34">
        <v>0</v>
      </c>
      <c r="AU1323" s="34">
        <v>0</v>
      </c>
      <c r="AV1323" s="34">
        <v>0</v>
      </c>
      <c r="AW1323" s="35">
        <f t="shared" si="276"/>
        <v>0</v>
      </c>
      <c r="AX1323" s="34">
        <f t="shared" si="277"/>
        <v>21700</v>
      </c>
      <c r="AY1323" s="36">
        <v>1.4712000000099998</v>
      </c>
      <c r="AZ1323" s="36">
        <v>2.0617000000000001</v>
      </c>
      <c r="BA1323" s="22"/>
      <c r="BB1323" s="19">
        <v>434</v>
      </c>
      <c r="BC1323" s="34">
        <f t="shared" si="278"/>
        <v>319.25040000216995</v>
      </c>
      <c r="BD1323" s="34">
        <f t="shared" si="279"/>
        <v>447.38890000000004</v>
      </c>
      <c r="BE1323" s="38">
        <v>3.4819999999999997E-2</v>
      </c>
      <c r="BF1323" s="38">
        <f t="shared" si="280"/>
        <v>3.4819999999999997E-2</v>
      </c>
      <c r="BG1323" s="34">
        <v>0</v>
      </c>
      <c r="BH1323" s="34">
        <v>0</v>
      </c>
      <c r="BI1323" s="34">
        <f t="shared" si="281"/>
        <v>319.25040000216995</v>
      </c>
      <c r="BJ1323" s="34">
        <f t="shared" si="282"/>
        <v>447.38890000000004</v>
      </c>
      <c r="BK1323" s="34">
        <v>0</v>
      </c>
      <c r="BL1323" s="34">
        <v>13.388900000000035</v>
      </c>
      <c r="BM1323" s="34">
        <f t="shared" si="283"/>
        <v>13.388900000000035</v>
      </c>
      <c r="BN1323" s="39">
        <f t="shared" si="284"/>
        <v>319.25040000216995</v>
      </c>
      <c r="BO1323" s="39">
        <f t="shared" si="285"/>
        <v>434</v>
      </c>
      <c r="BP1323" s="39">
        <f t="shared" si="286"/>
        <v>114.74959999783005</v>
      </c>
    </row>
    <row r="1324" spans="1:68" s="25" customFormat="1" ht="14.25" x14ac:dyDescent="0.2">
      <c r="A1324" s="14">
        <v>65</v>
      </c>
      <c r="B1324" s="40"/>
      <c r="C1324" s="15"/>
      <c r="D1324" s="16">
        <v>14499</v>
      </c>
      <c r="E1324" s="15" t="s">
        <v>10423</v>
      </c>
      <c r="F1324" s="15" t="s">
        <v>10424</v>
      </c>
      <c r="G1324" s="17" t="s">
        <v>10425</v>
      </c>
      <c r="H1324" s="17" t="s">
        <v>10426</v>
      </c>
      <c r="I1324" s="17" t="s">
        <v>86</v>
      </c>
      <c r="J1324" s="15" t="s">
        <v>10427</v>
      </c>
      <c r="K1324" s="15" t="s">
        <v>5815</v>
      </c>
      <c r="L1324" s="18" t="s">
        <v>10428</v>
      </c>
      <c r="M1324" s="15" t="s">
        <v>10317</v>
      </c>
      <c r="N1324" s="15" t="s">
        <v>10318</v>
      </c>
      <c r="O1324" s="16">
        <v>510</v>
      </c>
      <c r="P1324" s="15" t="s">
        <v>118</v>
      </c>
      <c r="Q1324" s="15">
        <v>23200</v>
      </c>
      <c r="R1324" s="15">
        <v>154200</v>
      </c>
      <c r="S1324" s="15">
        <v>177400</v>
      </c>
      <c r="T1324" s="15">
        <v>0.46</v>
      </c>
      <c r="U1324" s="15" t="s">
        <v>3335</v>
      </c>
      <c r="V1324" s="15" t="s">
        <v>76</v>
      </c>
      <c r="W1324" s="16">
        <v>1</v>
      </c>
      <c r="X1324" s="16">
        <v>0</v>
      </c>
      <c r="Y1324" s="15">
        <v>19963</v>
      </c>
      <c r="Z1324" s="15">
        <v>0.45800000000000002</v>
      </c>
      <c r="AA1324" s="15" t="s">
        <v>10319</v>
      </c>
      <c r="AB1324" s="15" t="s">
        <v>10320</v>
      </c>
      <c r="AC1324" s="15">
        <v>0</v>
      </c>
      <c r="AD1324" s="15"/>
      <c r="AE1324" s="15" t="s">
        <v>211</v>
      </c>
      <c r="AF1324" s="15" t="s">
        <v>10429</v>
      </c>
      <c r="AG1324" s="16">
        <v>1</v>
      </c>
      <c r="AH1324" s="15" t="s">
        <v>10430</v>
      </c>
      <c r="AI1324" s="15" t="s">
        <v>78</v>
      </c>
      <c r="AJ1324" s="15">
        <v>19962.6518555</v>
      </c>
      <c r="AK1324" s="15">
        <v>589.76434571000004</v>
      </c>
      <c r="AL1324" s="15">
        <v>3093627.6758699999</v>
      </c>
      <c r="AM1324" s="15">
        <v>1419600.9571799999</v>
      </c>
      <c r="AN1324" s="19">
        <v>23200</v>
      </c>
      <c r="AO1324" s="19">
        <v>152600</v>
      </c>
      <c r="AP1324" s="19">
        <v>0</v>
      </c>
      <c r="AQ1324" s="19">
        <v>0</v>
      </c>
      <c r="AR1324" s="34">
        <f t="shared" ref="AR1324:AR1387" si="287">SUM(AN1324:AQ1324)</f>
        <v>175800</v>
      </c>
      <c r="AS1324" s="34">
        <v>45000</v>
      </c>
      <c r="AT1324" s="34">
        <v>0</v>
      </c>
      <c r="AU1324" s="34">
        <v>45780</v>
      </c>
      <c r="AV1324" s="34">
        <v>0</v>
      </c>
      <c r="AW1324" s="35">
        <f t="shared" ref="AW1324:AW1387" si="288">SUM(AS1324:AV1324)</f>
        <v>90780</v>
      </c>
      <c r="AX1324" s="34">
        <f t="shared" ref="AX1324:AX1387" si="289">AR1324-AW1324</f>
        <v>85020</v>
      </c>
      <c r="AY1324" s="36">
        <v>1.4712000000099998</v>
      </c>
      <c r="AZ1324" s="36">
        <v>2.0617000000000001</v>
      </c>
      <c r="BA1324" s="22"/>
      <c r="BB1324" s="19">
        <v>1758</v>
      </c>
      <c r="BC1324" s="34">
        <f t="shared" ref="BC1324:BC1387" si="290">(AX1324/100)*AY1324</f>
        <v>1250.8142400085019</v>
      </c>
      <c r="BD1324" s="34">
        <f t="shared" ref="BD1324:BD1387" si="291">(AX1324/100)*AZ1324</f>
        <v>1752.8573400000002</v>
      </c>
      <c r="BE1324" s="38">
        <v>3.4819999999999997E-2</v>
      </c>
      <c r="BF1324" s="38">
        <f t="shared" ref="BF1324:BF1387" si="292">BE1324</f>
        <v>3.4819999999999997E-2</v>
      </c>
      <c r="BG1324" s="34">
        <v>43.553351837096031</v>
      </c>
      <c r="BH1324" s="34">
        <v>61.034492578800005</v>
      </c>
      <c r="BI1324" s="34">
        <f t="shared" ref="BI1324:BI1387" si="293">BC1324-BG1324</f>
        <v>1207.2608881714059</v>
      </c>
      <c r="BJ1324" s="34">
        <f t="shared" ref="BJ1324:BJ1387" si="294">BD1324-BH1324</f>
        <v>1691.8228474212003</v>
      </c>
      <c r="BK1324" s="34">
        <v>0</v>
      </c>
      <c r="BL1324" s="34">
        <v>0</v>
      </c>
      <c r="BM1324" s="34">
        <f t="shared" ref="BM1324:BM1387" si="295">BL1324-BK1324</f>
        <v>0</v>
      </c>
      <c r="BN1324" s="39">
        <f t="shared" ref="BN1324:BN1387" si="296">BI1324-BK1324</f>
        <v>1207.2608881714059</v>
      </c>
      <c r="BO1324" s="39">
        <f t="shared" ref="BO1324:BO1387" si="297">BJ1324-BL1324</f>
        <v>1691.8228474212003</v>
      </c>
      <c r="BP1324" s="39">
        <f t="shared" ref="BP1324:BP1387" si="298">BO1324-BN1324</f>
        <v>484.56195924979443</v>
      </c>
    </row>
    <row r="1325" spans="1:68" s="25" customFormat="1" ht="14.25" x14ac:dyDescent="0.2">
      <c r="A1325" s="14">
        <v>66</v>
      </c>
      <c r="B1325" s="40"/>
      <c r="C1325" s="15"/>
      <c r="D1325" s="16">
        <v>12814</v>
      </c>
      <c r="E1325" s="15" t="s">
        <v>10431</v>
      </c>
      <c r="F1325" s="15" t="s">
        <v>10432</v>
      </c>
      <c r="G1325" s="17" t="s">
        <v>10433</v>
      </c>
      <c r="H1325" s="17" t="s">
        <v>10434</v>
      </c>
      <c r="I1325" s="17" t="s">
        <v>86</v>
      </c>
      <c r="J1325" s="15" t="s">
        <v>10435</v>
      </c>
      <c r="K1325" s="15" t="s">
        <v>1925</v>
      </c>
      <c r="L1325" s="18" t="s">
        <v>10436</v>
      </c>
      <c r="M1325" s="15" t="s">
        <v>10317</v>
      </c>
      <c r="N1325" s="15" t="s">
        <v>10318</v>
      </c>
      <c r="O1325" s="16">
        <v>510</v>
      </c>
      <c r="P1325" s="15" t="s">
        <v>118</v>
      </c>
      <c r="Q1325" s="15">
        <v>23200</v>
      </c>
      <c r="R1325" s="15">
        <v>153000</v>
      </c>
      <c r="S1325" s="15">
        <v>176200</v>
      </c>
      <c r="T1325" s="15">
        <v>0.46</v>
      </c>
      <c r="U1325" s="15" t="s">
        <v>3335</v>
      </c>
      <c r="V1325" s="15" t="s">
        <v>76</v>
      </c>
      <c r="W1325" s="16">
        <v>1</v>
      </c>
      <c r="X1325" s="16">
        <v>0</v>
      </c>
      <c r="Y1325" s="15">
        <v>19964</v>
      </c>
      <c r="Z1325" s="15">
        <v>0.45800000000000002</v>
      </c>
      <c r="AA1325" s="15" t="s">
        <v>10319</v>
      </c>
      <c r="AB1325" s="15" t="s">
        <v>10320</v>
      </c>
      <c r="AC1325" s="15">
        <v>0</v>
      </c>
      <c r="AD1325" s="15"/>
      <c r="AE1325" s="15" t="s">
        <v>1536</v>
      </c>
      <c r="AF1325" s="15" t="s">
        <v>10437</v>
      </c>
      <c r="AG1325" s="16">
        <v>1</v>
      </c>
      <c r="AH1325" s="15" t="s">
        <v>10438</v>
      </c>
      <c r="AI1325" s="15" t="s">
        <v>78</v>
      </c>
      <c r="AJ1325" s="15">
        <v>19963.7990723</v>
      </c>
      <c r="AK1325" s="15">
        <v>590.04336463799996</v>
      </c>
      <c r="AL1325" s="15">
        <v>3093788.9700500001</v>
      </c>
      <c r="AM1325" s="15">
        <v>1419601.49116</v>
      </c>
      <c r="AN1325" s="19">
        <v>23200</v>
      </c>
      <c r="AO1325" s="19">
        <v>142000</v>
      </c>
      <c r="AP1325" s="19">
        <v>0</v>
      </c>
      <c r="AQ1325" s="19">
        <v>13300</v>
      </c>
      <c r="AR1325" s="34">
        <f t="shared" si="287"/>
        <v>178500</v>
      </c>
      <c r="AS1325" s="34">
        <v>45000</v>
      </c>
      <c r="AT1325" s="34">
        <v>3000</v>
      </c>
      <c r="AU1325" s="34">
        <v>42070</v>
      </c>
      <c r="AV1325" s="34">
        <v>0</v>
      </c>
      <c r="AW1325" s="35">
        <f t="shared" si="288"/>
        <v>90070</v>
      </c>
      <c r="AX1325" s="34">
        <f t="shared" si="289"/>
        <v>88430</v>
      </c>
      <c r="AY1325" s="36">
        <v>1.4712000000099998</v>
      </c>
      <c r="AZ1325" s="36">
        <v>2.0617000000000001</v>
      </c>
      <c r="BA1325" s="22"/>
      <c r="BB1325" s="19">
        <v>2051</v>
      </c>
      <c r="BC1325" s="34">
        <f t="shared" si="290"/>
        <v>1300.9821600088428</v>
      </c>
      <c r="BD1325" s="34">
        <f t="shared" si="291"/>
        <v>1823.16131</v>
      </c>
      <c r="BE1325" s="38">
        <v>3.4819999999999997E-2</v>
      </c>
      <c r="BF1325" s="38">
        <f t="shared" si="292"/>
        <v>3.4819999999999997E-2</v>
      </c>
      <c r="BG1325" s="34">
        <v>38.486983339461588</v>
      </c>
      <c r="BH1325" s="34">
        <v>53.934620412199997</v>
      </c>
      <c r="BI1325" s="34">
        <f t="shared" si="293"/>
        <v>1262.4951766693812</v>
      </c>
      <c r="BJ1325" s="34">
        <f t="shared" si="294"/>
        <v>1769.2266895877999</v>
      </c>
      <c r="BK1325" s="34">
        <v>0</v>
      </c>
      <c r="BL1325" s="34">
        <v>0</v>
      </c>
      <c r="BM1325" s="34">
        <f t="shared" si="295"/>
        <v>0</v>
      </c>
      <c r="BN1325" s="39">
        <f t="shared" si="296"/>
        <v>1262.4951766693812</v>
      </c>
      <c r="BO1325" s="39">
        <f t="shared" si="297"/>
        <v>1769.2266895877999</v>
      </c>
      <c r="BP1325" s="39">
        <f t="shared" si="298"/>
        <v>506.73151291841873</v>
      </c>
    </row>
    <row r="1326" spans="1:68" s="25" customFormat="1" ht="14.25" x14ac:dyDescent="0.2">
      <c r="A1326" s="14">
        <v>67</v>
      </c>
      <c r="B1326" s="40"/>
      <c r="C1326" s="15"/>
      <c r="D1326" s="16">
        <v>7188</v>
      </c>
      <c r="E1326" s="15" t="s">
        <v>10439</v>
      </c>
      <c r="F1326" s="15" t="s">
        <v>10440</v>
      </c>
      <c r="G1326" s="17" t="s">
        <v>10441</v>
      </c>
      <c r="H1326" s="17" t="s">
        <v>10442</v>
      </c>
      <c r="I1326" s="17" t="s">
        <v>86</v>
      </c>
      <c r="J1326" s="15" t="s">
        <v>10443</v>
      </c>
      <c r="K1326" s="15" t="s">
        <v>1675</v>
      </c>
      <c r="L1326" s="18" t="s">
        <v>10444</v>
      </c>
      <c r="M1326" s="15" t="s">
        <v>10317</v>
      </c>
      <c r="N1326" s="15" t="s">
        <v>10318</v>
      </c>
      <c r="O1326" s="16">
        <v>510</v>
      </c>
      <c r="P1326" s="15" t="s">
        <v>118</v>
      </c>
      <c r="Q1326" s="15">
        <v>23200</v>
      </c>
      <c r="R1326" s="15">
        <v>98100</v>
      </c>
      <c r="S1326" s="15">
        <v>121300</v>
      </c>
      <c r="T1326" s="15">
        <v>0.46</v>
      </c>
      <c r="U1326" s="15" t="s">
        <v>3335</v>
      </c>
      <c r="V1326" s="15" t="s">
        <v>76</v>
      </c>
      <c r="W1326" s="16">
        <v>1</v>
      </c>
      <c r="X1326" s="16">
        <v>0</v>
      </c>
      <c r="Y1326" s="15">
        <v>20038</v>
      </c>
      <c r="Z1326" s="15">
        <v>0.46</v>
      </c>
      <c r="AA1326" s="15" t="s">
        <v>10319</v>
      </c>
      <c r="AB1326" s="15" t="s">
        <v>10320</v>
      </c>
      <c r="AC1326" s="15">
        <v>0</v>
      </c>
      <c r="AD1326" s="15"/>
      <c r="AE1326" s="15" t="s">
        <v>78</v>
      </c>
      <c r="AF1326" s="15" t="s">
        <v>78</v>
      </c>
      <c r="AG1326" s="16">
        <v>1</v>
      </c>
      <c r="AH1326" s="15" t="s">
        <v>10445</v>
      </c>
      <c r="AI1326" s="15" t="s">
        <v>78</v>
      </c>
      <c r="AJ1326" s="15">
        <v>20037.7021484</v>
      </c>
      <c r="AK1326" s="15">
        <v>600.756534665</v>
      </c>
      <c r="AL1326" s="15">
        <v>3093888.9834599998</v>
      </c>
      <c r="AM1326" s="15">
        <v>1419601.79471</v>
      </c>
      <c r="AN1326" s="19">
        <v>23200</v>
      </c>
      <c r="AO1326" s="19">
        <v>97000</v>
      </c>
      <c r="AP1326" s="19">
        <v>0</v>
      </c>
      <c r="AQ1326" s="19">
        <v>0</v>
      </c>
      <c r="AR1326" s="34">
        <f t="shared" si="287"/>
        <v>120200</v>
      </c>
      <c r="AS1326" s="34">
        <v>45000</v>
      </c>
      <c r="AT1326" s="34">
        <v>0</v>
      </c>
      <c r="AU1326" s="34">
        <v>26320</v>
      </c>
      <c r="AV1326" s="34">
        <v>0</v>
      </c>
      <c r="AW1326" s="35">
        <f t="shared" si="288"/>
        <v>71320</v>
      </c>
      <c r="AX1326" s="34">
        <f t="shared" si="289"/>
        <v>48880</v>
      </c>
      <c r="AY1326" s="36">
        <v>1.4712000000099998</v>
      </c>
      <c r="AZ1326" s="36">
        <v>2.0617000000000001</v>
      </c>
      <c r="BA1326" s="22"/>
      <c r="BB1326" s="19">
        <v>1202</v>
      </c>
      <c r="BC1326" s="34">
        <f t="shared" si="290"/>
        <v>719.12256000488799</v>
      </c>
      <c r="BD1326" s="34">
        <f t="shared" si="291"/>
        <v>1007.7589600000001</v>
      </c>
      <c r="BE1326" s="38">
        <v>3.4819999999999997E-2</v>
      </c>
      <c r="BF1326" s="38">
        <f t="shared" si="292"/>
        <v>3.4819999999999997E-2</v>
      </c>
      <c r="BG1326" s="34">
        <v>25.039847539370196</v>
      </c>
      <c r="BH1326" s="34">
        <v>35.0901669872</v>
      </c>
      <c r="BI1326" s="34">
        <f t="shared" si="293"/>
        <v>694.08271246551783</v>
      </c>
      <c r="BJ1326" s="34">
        <f t="shared" si="294"/>
        <v>972.66879301280017</v>
      </c>
      <c r="BK1326" s="34">
        <v>0</v>
      </c>
      <c r="BL1326" s="34">
        <v>0</v>
      </c>
      <c r="BM1326" s="34">
        <f t="shared" si="295"/>
        <v>0</v>
      </c>
      <c r="BN1326" s="39">
        <f t="shared" si="296"/>
        <v>694.08271246551783</v>
      </c>
      <c r="BO1326" s="39">
        <f t="shared" si="297"/>
        <v>972.66879301280017</v>
      </c>
      <c r="BP1326" s="39">
        <f t="shared" si="298"/>
        <v>278.58608054728234</v>
      </c>
    </row>
    <row r="1327" spans="1:68" s="25" customFormat="1" ht="14.25" x14ac:dyDescent="0.2">
      <c r="A1327" s="14">
        <v>68</v>
      </c>
      <c r="B1327" s="40"/>
      <c r="C1327" s="15" t="s">
        <v>10446</v>
      </c>
      <c r="D1327" s="16">
        <v>18541</v>
      </c>
      <c r="E1327" s="15" t="s">
        <v>10447</v>
      </c>
      <c r="F1327" s="15" t="s">
        <v>10446</v>
      </c>
      <c r="G1327" s="17" t="s">
        <v>10448</v>
      </c>
      <c r="H1327" s="17" t="s">
        <v>10449</v>
      </c>
      <c r="I1327" s="17" t="s">
        <v>86</v>
      </c>
      <c r="J1327" s="15" t="s">
        <v>10449</v>
      </c>
      <c r="K1327" s="15" t="s">
        <v>10450</v>
      </c>
      <c r="L1327" s="18" t="s">
        <v>10451</v>
      </c>
      <c r="M1327" s="15" t="s">
        <v>10317</v>
      </c>
      <c r="N1327" s="15" t="s">
        <v>10318</v>
      </c>
      <c r="O1327" s="16">
        <v>510</v>
      </c>
      <c r="P1327" s="15" t="s">
        <v>118</v>
      </c>
      <c r="Q1327" s="15">
        <v>23200</v>
      </c>
      <c r="R1327" s="15">
        <v>111700</v>
      </c>
      <c r="S1327" s="15">
        <v>134900</v>
      </c>
      <c r="T1327" s="15">
        <v>0.46</v>
      </c>
      <c r="U1327" s="15" t="s">
        <v>3335</v>
      </c>
      <c r="V1327" s="15" t="s">
        <v>76</v>
      </c>
      <c r="W1327" s="16">
        <v>1</v>
      </c>
      <c r="X1327" s="16">
        <v>0</v>
      </c>
      <c r="Y1327" s="15">
        <v>20099</v>
      </c>
      <c r="Z1327" s="15">
        <v>0.46100000000000002</v>
      </c>
      <c r="AA1327" s="15" t="s">
        <v>10319</v>
      </c>
      <c r="AB1327" s="15" t="s">
        <v>10320</v>
      </c>
      <c r="AC1327" s="15">
        <v>0</v>
      </c>
      <c r="AD1327" s="15"/>
      <c r="AE1327" s="15" t="s">
        <v>78</v>
      </c>
      <c r="AF1327" s="15" t="s">
        <v>78</v>
      </c>
      <c r="AG1327" s="16">
        <v>1</v>
      </c>
      <c r="AH1327" s="15" t="s">
        <v>10452</v>
      </c>
      <c r="AI1327" s="15" t="s">
        <v>78</v>
      </c>
      <c r="AJ1327" s="15">
        <v>20099.4335938</v>
      </c>
      <c r="AK1327" s="15">
        <v>601.99454216100003</v>
      </c>
      <c r="AL1327" s="15">
        <v>3093988.9738599998</v>
      </c>
      <c r="AM1327" s="15">
        <v>1419602.8796300001</v>
      </c>
      <c r="AN1327" s="19">
        <v>23200</v>
      </c>
      <c r="AO1327" s="19">
        <v>109900</v>
      </c>
      <c r="AP1327" s="19">
        <v>0</v>
      </c>
      <c r="AQ1327" s="19">
        <v>600</v>
      </c>
      <c r="AR1327" s="34">
        <f t="shared" si="287"/>
        <v>133700</v>
      </c>
      <c r="AS1327" s="34">
        <v>45000</v>
      </c>
      <c r="AT1327" s="34">
        <v>0</v>
      </c>
      <c r="AU1327" s="34">
        <v>30835</v>
      </c>
      <c r="AV1327" s="34">
        <v>12480</v>
      </c>
      <c r="AW1327" s="35">
        <f t="shared" si="288"/>
        <v>88315</v>
      </c>
      <c r="AX1327" s="34">
        <f t="shared" si="289"/>
        <v>45385</v>
      </c>
      <c r="AY1327" s="36">
        <v>1.4712000000099998</v>
      </c>
      <c r="AZ1327" s="36">
        <v>2.0617000000000001</v>
      </c>
      <c r="BA1327" s="22"/>
      <c r="BB1327" s="19">
        <v>1349</v>
      </c>
      <c r="BC1327" s="34">
        <f t="shared" si="290"/>
        <v>667.70412000453848</v>
      </c>
      <c r="BD1327" s="34">
        <f t="shared" si="291"/>
        <v>935.7025450000001</v>
      </c>
      <c r="BE1327" s="38">
        <v>3.4819999999999997E-2</v>
      </c>
      <c r="BF1327" s="38">
        <f t="shared" si="292"/>
        <v>3.4819999999999997E-2</v>
      </c>
      <c r="BG1327" s="34">
        <v>22.942094354555941</v>
      </c>
      <c r="BH1327" s="34">
        <v>32.150432252899996</v>
      </c>
      <c r="BI1327" s="34">
        <f t="shared" si="293"/>
        <v>644.76202564998255</v>
      </c>
      <c r="BJ1327" s="34">
        <f t="shared" si="294"/>
        <v>903.55211274710007</v>
      </c>
      <c r="BK1327" s="34">
        <v>0</v>
      </c>
      <c r="BL1327" s="34">
        <v>0</v>
      </c>
      <c r="BM1327" s="34">
        <f t="shared" si="295"/>
        <v>0</v>
      </c>
      <c r="BN1327" s="39">
        <f t="shared" si="296"/>
        <v>644.76202564998255</v>
      </c>
      <c r="BO1327" s="39">
        <f t="shared" si="297"/>
        <v>903.55211274710007</v>
      </c>
      <c r="BP1327" s="39">
        <f t="shared" si="298"/>
        <v>258.79008709711752</v>
      </c>
    </row>
    <row r="1328" spans="1:68" s="25" customFormat="1" ht="14.25" x14ac:dyDescent="0.2">
      <c r="A1328" s="14">
        <v>69</v>
      </c>
      <c r="B1328" s="40"/>
      <c r="C1328" s="15"/>
      <c r="D1328" s="16">
        <v>17674</v>
      </c>
      <c r="E1328" s="15" t="s">
        <v>10453</v>
      </c>
      <c r="F1328" s="15" t="s">
        <v>10454</v>
      </c>
      <c r="G1328" s="17" t="s">
        <v>10455</v>
      </c>
      <c r="H1328" s="17" t="s">
        <v>10456</v>
      </c>
      <c r="I1328" s="17" t="s">
        <v>86</v>
      </c>
      <c r="J1328" s="15" t="s">
        <v>10457</v>
      </c>
      <c r="K1328" s="15" t="s">
        <v>4371</v>
      </c>
      <c r="L1328" s="18" t="s">
        <v>10458</v>
      </c>
      <c r="M1328" s="15" t="s">
        <v>10317</v>
      </c>
      <c r="N1328" s="15" t="s">
        <v>10318</v>
      </c>
      <c r="O1328" s="16">
        <v>510</v>
      </c>
      <c r="P1328" s="15" t="s">
        <v>118</v>
      </c>
      <c r="Q1328" s="15">
        <v>23200</v>
      </c>
      <c r="R1328" s="15">
        <v>147000</v>
      </c>
      <c r="S1328" s="15">
        <v>170200</v>
      </c>
      <c r="T1328" s="15">
        <v>0.46</v>
      </c>
      <c r="U1328" s="15" t="s">
        <v>3335</v>
      </c>
      <c r="V1328" s="15" t="s">
        <v>76</v>
      </c>
      <c r="W1328" s="16">
        <v>1</v>
      </c>
      <c r="X1328" s="16">
        <v>1</v>
      </c>
      <c r="Y1328" s="15">
        <v>20119</v>
      </c>
      <c r="Z1328" s="15">
        <v>0.46200000000000002</v>
      </c>
      <c r="AA1328" s="15" t="s">
        <v>10319</v>
      </c>
      <c r="AB1328" s="15" t="s">
        <v>10320</v>
      </c>
      <c r="AC1328" s="15">
        <v>0</v>
      </c>
      <c r="AD1328" s="26">
        <v>38391</v>
      </c>
      <c r="AE1328" s="15" t="s">
        <v>119</v>
      </c>
      <c r="AF1328" s="15" t="s">
        <v>119</v>
      </c>
      <c r="AG1328" s="16">
        <v>1</v>
      </c>
      <c r="AH1328" s="15" t="s">
        <v>10459</v>
      </c>
      <c r="AI1328" s="15" t="s">
        <v>78</v>
      </c>
      <c r="AJ1328" s="15">
        <v>20118.666748</v>
      </c>
      <c r="AK1328" s="15">
        <v>602.37673405299995</v>
      </c>
      <c r="AL1328" s="15">
        <v>3094088.9312399998</v>
      </c>
      <c r="AM1328" s="15">
        <v>1419604.1803900001</v>
      </c>
      <c r="AN1328" s="19">
        <v>23200</v>
      </c>
      <c r="AO1328" s="19">
        <v>145500</v>
      </c>
      <c r="AP1328" s="19">
        <v>0</v>
      </c>
      <c r="AQ1328" s="19">
        <v>0</v>
      </c>
      <c r="AR1328" s="34">
        <f t="shared" si="287"/>
        <v>168700</v>
      </c>
      <c r="AS1328" s="34">
        <v>45000</v>
      </c>
      <c r="AT1328" s="34">
        <v>0</v>
      </c>
      <c r="AU1328" s="34">
        <v>43295</v>
      </c>
      <c r="AV1328" s="34">
        <v>12480</v>
      </c>
      <c r="AW1328" s="35">
        <f t="shared" si="288"/>
        <v>100775</v>
      </c>
      <c r="AX1328" s="34">
        <f t="shared" si="289"/>
        <v>67925</v>
      </c>
      <c r="AY1328" s="36">
        <v>1.4712000000099998</v>
      </c>
      <c r="AZ1328" s="36">
        <v>2.0617000000000001</v>
      </c>
      <c r="BA1328" s="22"/>
      <c r="BB1328" s="19">
        <v>1687</v>
      </c>
      <c r="BC1328" s="34">
        <f t="shared" si="290"/>
        <v>999.31260000679242</v>
      </c>
      <c r="BD1328" s="34">
        <f t="shared" si="291"/>
        <v>1400.409725</v>
      </c>
      <c r="BE1328" s="38">
        <v>3.4819999999999997E-2</v>
      </c>
      <c r="BF1328" s="38">
        <f t="shared" si="292"/>
        <v>3.4819999999999997E-2</v>
      </c>
      <c r="BG1328" s="34">
        <v>34.796064732236509</v>
      </c>
      <c r="BH1328" s="34">
        <v>48.762266624499993</v>
      </c>
      <c r="BI1328" s="34">
        <f t="shared" si="293"/>
        <v>964.51653527455596</v>
      </c>
      <c r="BJ1328" s="34">
        <f t="shared" si="294"/>
        <v>1351.6474583755</v>
      </c>
      <c r="BK1328" s="34">
        <v>0</v>
      </c>
      <c r="BL1328" s="34">
        <v>0</v>
      </c>
      <c r="BM1328" s="34">
        <f t="shared" si="295"/>
        <v>0</v>
      </c>
      <c r="BN1328" s="39">
        <f t="shared" si="296"/>
        <v>964.51653527455596</v>
      </c>
      <c r="BO1328" s="39">
        <f t="shared" si="297"/>
        <v>1351.6474583755</v>
      </c>
      <c r="BP1328" s="39">
        <f t="shared" si="298"/>
        <v>387.13092310094407</v>
      </c>
    </row>
    <row r="1329" spans="1:68" s="25" customFormat="1" ht="14.25" x14ac:dyDescent="0.2">
      <c r="A1329" s="14">
        <v>70</v>
      </c>
      <c r="B1329" s="40"/>
      <c r="C1329" s="15"/>
      <c r="D1329" s="16">
        <v>8073</v>
      </c>
      <c r="E1329" s="15" t="s">
        <v>10460</v>
      </c>
      <c r="F1329" s="15" t="s">
        <v>10461</v>
      </c>
      <c r="G1329" s="17" t="s">
        <v>10462</v>
      </c>
      <c r="H1329" s="17" t="s">
        <v>10463</v>
      </c>
      <c r="I1329" s="17" t="s">
        <v>86</v>
      </c>
      <c r="J1329" s="15" t="s">
        <v>10464</v>
      </c>
      <c r="K1329" s="15" t="s">
        <v>5511</v>
      </c>
      <c r="L1329" s="18" t="s">
        <v>10465</v>
      </c>
      <c r="M1329" s="15" t="s">
        <v>10317</v>
      </c>
      <c r="N1329" s="15" t="s">
        <v>10318</v>
      </c>
      <c r="O1329" s="16">
        <v>510</v>
      </c>
      <c r="P1329" s="15" t="s">
        <v>118</v>
      </c>
      <c r="Q1329" s="15">
        <v>23200</v>
      </c>
      <c r="R1329" s="15">
        <v>99500</v>
      </c>
      <c r="S1329" s="15">
        <v>122700</v>
      </c>
      <c r="T1329" s="15">
        <v>0.46</v>
      </c>
      <c r="U1329" s="15" t="s">
        <v>3335</v>
      </c>
      <c r="V1329" s="15" t="s">
        <v>76</v>
      </c>
      <c r="W1329" s="16">
        <v>1</v>
      </c>
      <c r="X1329" s="16">
        <v>1</v>
      </c>
      <c r="Y1329" s="15">
        <v>20096</v>
      </c>
      <c r="Z1329" s="15">
        <v>0.46100000000000002</v>
      </c>
      <c r="AA1329" s="15" t="s">
        <v>10319</v>
      </c>
      <c r="AB1329" s="15" t="s">
        <v>10320</v>
      </c>
      <c r="AC1329" s="15">
        <v>120000</v>
      </c>
      <c r="AD1329" s="26">
        <v>37482</v>
      </c>
      <c r="AE1329" s="15" t="s">
        <v>183</v>
      </c>
      <c r="AF1329" s="15" t="s">
        <v>10466</v>
      </c>
      <c r="AG1329" s="16">
        <v>1</v>
      </c>
      <c r="AH1329" s="15" t="s">
        <v>10467</v>
      </c>
      <c r="AI1329" s="15" t="s">
        <v>78</v>
      </c>
      <c r="AJ1329" s="15">
        <v>20096.435791</v>
      </c>
      <c r="AK1329" s="15">
        <v>601.93675104099998</v>
      </c>
      <c r="AL1329" s="15">
        <v>3094188.9204099998</v>
      </c>
      <c r="AM1329" s="15">
        <v>1419605.68441</v>
      </c>
      <c r="AN1329" s="19">
        <v>23200</v>
      </c>
      <c r="AO1329" s="19">
        <v>106000</v>
      </c>
      <c r="AP1329" s="19">
        <v>0</v>
      </c>
      <c r="AQ1329" s="19">
        <v>0</v>
      </c>
      <c r="AR1329" s="34">
        <f t="shared" si="287"/>
        <v>129200</v>
      </c>
      <c r="AS1329" s="34">
        <v>45000</v>
      </c>
      <c r="AT1329" s="34">
        <v>3000</v>
      </c>
      <c r="AU1329" s="34">
        <v>29470</v>
      </c>
      <c r="AV1329" s="34">
        <v>0</v>
      </c>
      <c r="AW1329" s="35">
        <f t="shared" si="288"/>
        <v>77470</v>
      </c>
      <c r="AX1329" s="34">
        <f t="shared" si="289"/>
        <v>51730</v>
      </c>
      <c r="AY1329" s="36">
        <v>1.4712000000099998</v>
      </c>
      <c r="AZ1329" s="36">
        <v>2.0617000000000001</v>
      </c>
      <c r="BA1329" s="22"/>
      <c r="BB1329" s="19">
        <v>1292</v>
      </c>
      <c r="BC1329" s="34">
        <f t="shared" si="290"/>
        <v>761.05176000517281</v>
      </c>
      <c r="BD1329" s="34">
        <f t="shared" si="291"/>
        <v>1066.5174099999999</v>
      </c>
      <c r="BE1329" s="38">
        <v>3.4819999999999997E-2</v>
      </c>
      <c r="BF1329" s="38">
        <f t="shared" si="292"/>
        <v>3.4819999999999997E-2</v>
      </c>
      <c r="BG1329" s="34">
        <v>26.499822283380116</v>
      </c>
      <c r="BH1329" s="34">
        <v>37.136136216199993</v>
      </c>
      <c r="BI1329" s="34">
        <f t="shared" si="293"/>
        <v>734.55193772179268</v>
      </c>
      <c r="BJ1329" s="34">
        <f t="shared" si="294"/>
        <v>1029.3812737838</v>
      </c>
      <c r="BK1329" s="34">
        <v>0</v>
      </c>
      <c r="BL1329" s="34">
        <v>0</v>
      </c>
      <c r="BM1329" s="34">
        <f t="shared" si="295"/>
        <v>0</v>
      </c>
      <c r="BN1329" s="39">
        <f t="shared" si="296"/>
        <v>734.55193772179268</v>
      </c>
      <c r="BO1329" s="39">
        <f t="shared" si="297"/>
        <v>1029.3812737838</v>
      </c>
      <c r="BP1329" s="39">
        <f t="shared" si="298"/>
        <v>294.82933606200731</v>
      </c>
    </row>
    <row r="1330" spans="1:68" s="25" customFormat="1" ht="25.5" x14ac:dyDescent="0.2">
      <c r="A1330" s="14">
        <v>71</v>
      </c>
      <c r="B1330" s="40"/>
      <c r="C1330" s="15" t="s">
        <v>10468</v>
      </c>
      <c r="D1330" s="16">
        <v>29683</v>
      </c>
      <c r="E1330" s="15" t="s">
        <v>10469</v>
      </c>
      <c r="F1330" s="15" t="s">
        <v>10468</v>
      </c>
      <c r="G1330" s="17" t="s">
        <v>10470</v>
      </c>
      <c r="H1330" s="17" t="s">
        <v>10471</v>
      </c>
      <c r="I1330" s="17" t="s">
        <v>10472</v>
      </c>
      <c r="J1330" s="15" t="s">
        <v>10473</v>
      </c>
      <c r="K1330" s="15" t="s">
        <v>10474</v>
      </c>
      <c r="L1330" s="18" t="s">
        <v>10475</v>
      </c>
      <c r="M1330" s="15" t="s">
        <v>10317</v>
      </c>
      <c r="N1330" s="15" t="s">
        <v>10318</v>
      </c>
      <c r="O1330" s="16">
        <v>510</v>
      </c>
      <c r="P1330" s="15" t="s">
        <v>118</v>
      </c>
      <c r="Q1330" s="15">
        <v>23200</v>
      </c>
      <c r="R1330" s="15">
        <v>113600</v>
      </c>
      <c r="S1330" s="15">
        <v>136800</v>
      </c>
      <c r="T1330" s="15">
        <v>0.46</v>
      </c>
      <c r="U1330" s="15" t="s">
        <v>3335</v>
      </c>
      <c r="V1330" s="15" t="s">
        <v>76</v>
      </c>
      <c r="W1330" s="16">
        <v>1</v>
      </c>
      <c r="X1330" s="16">
        <v>1</v>
      </c>
      <c r="Y1330" s="15">
        <v>20075</v>
      </c>
      <c r="Z1330" s="15">
        <v>0.46100000000000002</v>
      </c>
      <c r="AA1330" s="15" t="s">
        <v>10319</v>
      </c>
      <c r="AB1330" s="15" t="s">
        <v>10320</v>
      </c>
      <c r="AC1330" s="15">
        <v>146500</v>
      </c>
      <c r="AD1330" s="26">
        <v>41479</v>
      </c>
      <c r="AE1330" s="15" t="s">
        <v>119</v>
      </c>
      <c r="AF1330" s="15" t="s">
        <v>119</v>
      </c>
      <c r="AG1330" s="16">
        <v>1</v>
      </c>
      <c r="AH1330" s="15" t="s">
        <v>10476</v>
      </c>
      <c r="AI1330" s="15" t="s">
        <v>78</v>
      </c>
      <c r="AJ1330" s="15">
        <v>20074.6831055</v>
      </c>
      <c r="AK1330" s="15">
        <v>601.501689339</v>
      </c>
      <c r="AL1330" s="15">
        <v>3094288.9083599998</v>
      </c>
      <c r="AM1330" s="15">
        <v>1419607.18845</v>
      </c>
      <c r="AN1330" s="19">
        <v>23200</v>
      </c>
      <c r="AO1330" s="19">
        <v>112400</v>
      </c>
      <c r="AP1330" s="19">
        <v>0</v>
      </c>
      <c r="AQ1330" s="19">
        <v>0</v>
      </c>
      <c r="AR1330" s="34">
        <f t="shared" si="287"/>
        <v>135600</v>
      </c>
      <c r="AS1330" s="34">
        <v>45000</v>
      </c>
      <c r="AT1330" s="34">
        <v>3000</v>
      </c>
      <c r="AU1330" s="34">
        <v>31710</v>
      </c>
      <c r="AV1330" s="34">
        <v>0</v>
      </c>
      <c r="AW1330" s="35">
        <f t="shared" si="288"/>
        <v>79710</v>
      </c>
      <c r="AX1330" s="34">
        <f t="shared" si="289"/>
        <v>55890</v>
      </c>
      <c r="AY1330" s="36">
        <v>1.4712000000099998</v>
      </c>
      <c r="AZ1330" s="36">
        <v>2.0617000000000001</v>
      </c>
      <c r="BA1330" s="22"/>
      <c r="BB1330" s="19">
        <v>1356</v>
      </c>
      <c r="BC1330" s="34">
        <f t="shared" si="290"/>
        <v>822.25368000558888</v>
      </c>
      <c r="BD1330" s="34">
        <f t="shared" si="291"/>
        <v>1152.28413</v>
      </c>
      <c r="BE1330" s="38">
        <v>3.4819999999999997E-2</v>
      </c>
      <c r="BF1330" s="38">
        <f t="shared" si="292"/>
        <v>3.4819999999999997E-2</v>
      </c>
      <c r="BG1330" s="34">
        <v>28.630873137794602</v>
      </c>
      <c r="BH1330" s="34">
        <v>40.122533406599999</v>
      </c>
      <c r="BI1330" s="34">
        <f t="shared" si="293"/>
        <v>793.62280686779422</v>
      </c>
      <c r="BJ1330" s="34">
        <f t="shared" si="294"/>
        <v>1112.1615965934</v>
      </c>
      <c r="BK1330" s="34">
        <v>0</v>
      </c>
      <c r="BL1330" s="34">
        <v>0</v>
      </c>
      <c r="BM1330" s="34">
        <f t="shared" si="295"/>
        <v>0</v>
      </c>
      <c r="BN1330" s="39">
        <f t="shared" si="296"/>
        <v>793.62280686779422</v>
      </c>
      <c r="BO1330" s="39">
        <f t="shared" si="297"/>
        <v>1112.1615965934</v>
      </c>
      <c r="BP1330" s="39">
        <f t="shared" si="298"/>
        <v>318.53878972560574</v>
      </c>
    </row>
    <row r="1331" spans="1:68" s="25" customFormat="1" ht="14.25" x14ac:dyDescent="0.2">
      <c r="A1331" s="14">
        <v>73</v>
      </c>
      <c r="B1331" s="40"/>
      <c r="C1331" s="15" t="s">
        <v>10477</v>
      </c>
      <c r="D1331" s="16">
        <v>25151</v>
      </c>
      <c r="E1331" s="15" t="s">
        <v>10478</v>
      </c>
      <c r="F1331" s="15" t="s">
        <v>10479</v>
      </c>
      <c r="G1331" s="17" t="s">
        <v>10480</v>
      </c>
      <c r="H1331" s="17" t="s">
        <v>10481</v>
      </c>
      <c r="I1331" s="17" t="s">
        <v>205</v>
      </c>
      <c r="J1331" s="15" t="s">
        <v>10482</v>
      </c>
      <c r="K1331" s="15" t="s">
        <v>9454</v>
      </c>
      <c r="L1331" s="18" t="s">
        <v>10483</v>
      </c>
      <c r="M1331" s="15" t="s">
        <v>10317</v>
      </c>
      <c r="N1331" s="15" t="s">
        <v>10318</v>
      </c>
      <c r="O1331" s="16">
        <v>510</v>
      </c>
      <c r="P1331" s="15" t="s">
        <v>118</v>
      </c>
      <c r="Q1331" s="15">
        <v>23200</v>
      </c>
      <c r="R1331" s="15">
        <v>117300</v>
      </c>
      <c r="S1331" s="15">
        <v>140500</v>
      </c>
      <c r="T1331" s="15">
        <v>0.46</v>
      </c>
      <c r="U1331" s="15" t="s">
        <v>3335</v>
      </c>
      <c r="V1331" s="15" t="s">
        <v>76</v>
      </c>
      <c r="W1331" s="16">
        <v>1</v>
      </c>
      <c r="X1331" s="16">
        <v>1</v>
      </c>
      <c r="Y1331" s="15">
        <v>20031</v>
      </c>
      <c r="Z1331" s="15">
        <v>0.46</v>
      </c>
      <c r="AA1331" s="15" t="s">
        <v>10319</v>
      </c>
      <c r="AB1331" s="15" t="s">
        <v>10320</v>
      </c>
      <c r="AC1331" s="15">
        <v>114500</v>
      </c>
      <c r="AD1331" s="26">
        <v>37915</v>
      </c>
      <c r="AE1331" s="15" t="s">
        <v>119</v>
      </c>
      <c r="AF1331" s="15" t="s">
        <v>119</v>
      </c>
      <c r="AG1331" s="16">
        <v>1</v>
      </c>
      <c r="AH1331" s="15" t="s">
        <v>10484</v>
      </c>
      <c r="AI1331" s="15" t="s">
        <v>78</v>
      </c>
      <c r="AJ1331" s="15">
        <v>20031.1474609</v>
      </c>
      <c r="AK1331" s="15">
        <v>600.63059093899994</v>
      </c>
      <c r="AL1331" s="15">
        <v>3094488.8846200001</v>
      </c>
      <c r="AM1331" s="15">
        <v>1419610.1965699999</v>
      </c>
      <c r="AN1331" s="19">
        <v>23200</v>
      </c>
      <c r="AO1331" s="19">
        <v>116100</v>
      </c>
      <c r="AP1331" s="19">
        <v>0</v>
      </c>
      <c r="AQ1331" s="19">
        <v>0</v>
      </c>
      <c r="AR1331" s="34">
        <f t="shared" si="287"/>
        <v>139300</v>
      </c>
      <c r="AS1331" s="34">
        <v>45000</v>
      </c>
      <c r="AT1331" s="34">
        <v>3000</v>
      </c>
      <c r="AU1331" s="34">
        <v>33005</v>
      </c>
      <c r="AV1331" s="34">
        <v>0</v>
      </c>
      <c r="AW1331" s="35">
        <f t="shared" si="288"/>
        <v>81005</v>
      </c>
      <c r="AX1331" s="34">
        <f t="shared" si="289"/>
        <v>58295</v>
      </c>
      <c r="AY1331" s="36">
        <v>1.4712000000099998</v>
      </c>
      <c r="AZ1331" s="36">
        <v>2.0617000000000001</v>
      </c>
      <c r="BA1331" s="22"/>
      <c r="BB1331" s="19">
        <v>1393</v>
      </c>
      <c r="BC1331" s="34">
        <f t="shared" si="290"/>
        <v>857.6360400058295</v>
      </c>
      <c r="BD1331" s="34">
        <f t="shared" si="291"/>
        <v>1201.8680150000002</v>
      </c>
      <c r="BE1331" s="38">
        <v>3.4819999999999997E-2</v>
      </c>
      <c r="BF1331" s="38">
        <f t="shared" si="292"/>
        <v>3.4819999999999997E-2</v>
      </c>
      <c r="BG1331" s="34">
        <v>29.862886913002981</v>
      </c>
      <c r="BH1331" s="34">
        <v>41.849044282300007</v>
      </c>
      <c r="BI1331" s="34">
        <f t="shared" si="293"/>
        <v>827.77315309282653</v>
      </c>
      <c r="BJ1331" s="34">
        <f t="shared" si="294"/>
        <v>1160.0189707177003</v>
      </c>
      <c r="BK1331" s="34">
        <v>0</v>
      </c>
      <c r="BL1331" s="34">
        <v>0</v>
      </c>
      <c r="BM1331" s="34">
        <f t="shared" si="295"/>
        <v>0</v>
      </c>
      <c r="BN1331" s="39">
        <f t="shared" si="296"/>
        <v>827.77315309282653</v>
      </c>
      <c r="BO1331" s="39">
        <f t="shared" si="297"/>
        <v>1160.0189707177003</v>
      </c>
      <c r="BP1331" s="39">
        <f t="shared" si="298"/>
        <v>332.24581762487378</v>
      </c>
    </row>
    <row r="1332" spans="1:68" s="25" customFormat="1" ht="14.25" x14ac:dyDescent="0.2">
      <c r="A1332" s="14">
        <v>74</v>
      </c>
      <c r="B1332" s="40"/>
      <c r="C1332" s="15"/>
      <c r="D1332" s="16">
        <v>3332</v>
      </c>
      <c r="E1332" s="15" t="s">
        <v>10485</v>
      </c>
      <c r="F1332" s="15" t="s">
        <v>10486</v>
      </c>
      <c r="G1332" s="17" t="s">
        <v>10487</v>
      </c>
      <c r="H1332" s="17" t="s">
        <v>10488</v>
      </c>
      <c r="I1332" s="17" t="s">
        <v>86</v>
      </c>
      <c r="J1332" s="15" t="s">
        <v>10489</v>
      </c>
      <c r="K1332" s="15" t="s">
        <v>10490</v>
      </c>
      <c r="L1332" s="18" t="s">
        <v>10491</v>
      </c>
      <c r="M1332" s="15" t="s">
        <v>10317</v>
      </c>
      <c r="N1332" s="15" t="s">
        <v>10318</v>
      </c>
      <c r="O1332" s="16">
        <v>510</v>
      </c>
      <c r="P1332" s="15" t="s">
        <v>118</v>
      </c>
      <c r="Q1332" s="15">
        <v>23200</v>
      </c>
      <c r="R1332" s="15">
        <v>131300</v>
      </c>
      <c r="S1332" s="15">
        <v>154500</v>
      </c>
      <c r="T1332" s="15">
        <v>0.46</v>
      </c>
      <c r="U1332" s="15" t="s">
        <v>3335</v>
      </c>
      <c r="V1332" s="15" t="s">
        <v>76</v>
      </c>
      <c r="W1332" s="16">
        <v>1</v>
      </c>
      <c r="X1332" s="16">
        <v>1</v>
      </c>
      <c r="Y1332" s="15">
        <v>18957</v>
      </c>
      <c r="Z1332" s="15">
        <v>0.435</v>
      </c>
      <c r="AA1332" s="15" t="s">
        <v>10319</v>
      </c>
      <c r="AB1332" s="15" t="s">
        <v>10320</v>
      </c>
      <c r="AC1332" s="15">
        <v>160000</v>
      </c>
      <c r="AD1332" s="26">
        <v>41157</v>
      </c>
      <c r="AE1332" s="15" t="s">
        <v>298</v>
      </c>
      <c r="AF1332" s="15" t="s">
        <v>10492</v>
      </c>
      <c r="AG1332" s="16">
        <v>1</v>
      </c>
      <c r="AH1332" s="15" t="s">
        <v>10493</v>
      </c>
      <c r="AI1332" s="15" t="s">
        <v>78</v>
      </c>
      <c r="AJ1332" s="15">
        <v>18957.0131836</v>
      </c>
      <c r="AK1332" s="15">
        <v>571.35238087799996</v>
      </c>
      <c r="AL1332" s="15">
        <v>3094634.1605199999</v>
      </c>
      <c r="AM1332" s="15">
        <v>1419562.57381</v>
      </c>
      <c r="AN1332" s="19">
        <v>23200</v>
      </c>
      <c r="AO1332" s="19">
        <v>129800</v>
      </c>
      <c r="AP1332" s="19">
        <v>0</v>
      </c>
      <c r="AQ1332" s="19">
        <v>100</v>
      </c>
      <c r="AR1332" s="34">
        <f t="shared" si="287"/>
        <v>153100</v>
      </c>
      <c r="AS1332" s="34">
        <v>45000</v>
      </c>
      <c r="AT1332" s="34">
        <v>3000</v>
      </c>
      <c r="AU1332" s="34">
        <v>37800</v>
      </c>
      <c r="AV1332" s="34">
        <v>0</v>
      </c>
      <c r="AW1332" s="35">
        <f t="shared" si="288"/>
        <v>85800</v>
      </c>
      <c r="AX1332" s="34">
        <f t="shared" si="289"/>
        <v>67300</v>
      </c>
      <c r="AY1332" s="36">
        <v>1.4712000000099998</v>
      </c>
      <c r="AZ1332" s="36">
        <v>2.0617000000000001</v>
      </c>
      <c r="BA1332" s="22"/>
      <c r="BB1332" s="19">
        <v>1533</v>
      </c>
      <c r="BC1332" s="34">
        <f t="shared" si="290"/>
        <v>990.11760000672984</v>
      </c>
      <c r="BD1332" s="34">
        <f t="shared" si="291"/>
        <v>1387.5241000000001</v>
      </c>
      <c r="BE1332" s="38">
        <v>3.4819999999999997E-2</v>
      </c>
      <c r="BF1332" s="38">
        <f t="shared" si="292"/>
        <v>3.4819999999999997E-2</v>
      </c>
      <c r="BG1332" s="34">
        <v>34.424667648233985</v>
      </c>
      <c r="BH1332" s="34">
        <v>48.241800767999997</v>
      </c>
      <c r="BI1332" s="34">
        <f t="shared" si="293"/>
        <v>955.69293235849591</v>
      </c>
      <c r="BJ1332" s="34">
        <f t="shared" si="294"/>
        <v>1339.282299232</v>
      </c>
      <c r="BK1332" s="34">
        <v>0</v>
      </c>
      <c r="BL1332" s="34">
        <v>0</v>
      </c>
      <c r="BM1332" s="34">
        <f t="shared" si="295"/>
        <v>0</v>
      </c>
      <c r="BN1332" s="39">
        <f t="shared" si="296"/>
        <v>955.69293235849591</v>
      </c>
      <c r="BO1332" s="39">
        <f t="shared" si="297"/>
        <v>1339.282299232</v>
      </c>
      <c r="BP1332" s="39">
        <f t="shared" si="298"/>
        <v>383.5893668735041</v>
      </c>
    </row>
    <row r="1333" spans="1:68" s="25" customFormat="1" ht="14.25" x14ac:dyDescent="0.2">
      <c r="A1333" s="14">
        <v>75</v>
      </c>
      <c r="B1333" s="40"/>
      <c r="C1333" s="15" t="s">
        <v>10494</v>
      </c>
      <c r="D1333" s="16">
        <v>26351</v>
      </c>
      <c r="E1333" s="15" t="s">
        <v>10495</v>
      </c>
      <c r="F1333" s="15" t="s">
        <v>10494</v>
      </c>
      <c r="G1333" s="17" t="s">
        <v>10496</v>
      </c>
      <c r="H1333" s="17" t="s">
        <v>10497</v>
      </c>
      <c r="I1333" s="17" t="s">
        <v>86</v>
      </c>
      <c r="J1333" s="15" t="s">
        <v>10498</v>
      </c>
      <c r="K1333" s="15" t="s">
        <v>1421</v>
      </c>
      <c r="L1333" s="18" t="s">
        <v>10499</v>
      </c>
      <c r="M1333" s="15" t="s">
        <v>10317</v>
      </c>
      <c r="N1333" s="15" t="s">
        <v>10318</v>
      </c>
      <c r="O1333" s="16">
        <v>510</v>
      </c>
      <c r="P1333" s="15" t="s">
        <v>118</v>
      </c>
      <c r="Q1333" s="15">
        <v>23200</v>
      </c>
      <c r="R1333" s="15">
        <v>98600</v>
      </c>
      <c r="S1333" s="15">
        <v>121800</v>
      </c>
      <c r="T1333" s="15">
        <v>0.46</v>
      </c>
      <c r="U1333" s="15" t="s">
        <v>3335</v>
      </c>
      <c r="V1333" s="15" t="s">
        <v>76</v>
      </c>
      <c r="W1333" s="16">
        <v>1</v>
      </c>
      <c r="X1333" s="16">
        <v>1</v>
      </c>
      <c r="Y1333" s="15">
        <v>19112</v>
      </c>
      <c r="Z1333" s="15">
        <v>0.439</v>
      </c>
      <c r="AA1333" s="15" t="s">
        <v>10319</v>
      </c>
      <c r="AB1333" s="15" t="s">
        <v>10320</v>
      </c>
      <c r="AC1333" s="15">
        <v>115000</v>
      </c>
      <c r="AD1333" s="26">
        <v>41620</v>
      </c>
      <c r="AE1333" s="15" t="s">
        <v>298</v>
      </c>
      <c r="AF1333" s="15" t="s">
        <v>10500</v>
      </c>
      <c r="AG1333" s="16">
        <v>1</v>
      </c>
      <c r="AH1333" s="15" t="s">
        <v>10501</v>
      </c>
      <c r="AI1333" s="15" t="s">
        <v>78</v>
      </c>
      <c r="AJ1333" s="15">
        <v>19112.270752</v>
      </c>
      <c r="AK1333" s="15">
        <v>582.06329037099999</v>
      </c>
      <c r="AL1333" s="15">
        <v>3094633.8414099999</v>
      </c>
      <c r="AM1333" s="15">
        <v>1419662.3339199999</v>
      </c>
      <c r="AN1333" s="19">
        <v>23200</v>
      </c>
      <c r="AO1333" s="19">
        <v>97500</v>
      </c>
      <c r="AP1333" s="19">
        <v>0</v>
      </c>
      <c r="AQ1333" s="19">
        <v>0</v>
      </c>
      <c r="AR1333" s="34">
        <f t="shared" si="287"/>
        <v>120700</v>
      </c>
      <c r="AS1333" s="34">
        <v>45000</v>
      </c>
      <c r="AT1333" s="34">
        <v>3000</v>
      </c>
      <c r="AU1333" s="34">
        <v>26495</v>
      </c>
      <c r="AV1333" s="34">
        <v>0</v>
      </c>
      <c r="AW1333" s="35">
        <f t="shared" si="288"/>
        <v>74495</v>
      </c>
      <c r="AX1333" s="34">
        <f t="shared" si="289"/>
        <v>46205</v>
      </c>
      <c r="AY1333" s="36">
        <v>1.4712000000099998</v>
      </c>
      <c r="AZ1333" s="36">
        <v>2.0617000000000001</v>
      </c>
      <c r="BA1333" s="22"/>
      <c r="BB1333" s="19">
        <v>1207</v>
      </c>
      <c r="BC1333" s="34">
        <f t="shared" si="290"/>
        <v>679.76796000462048</v>
      </c>
      <c r="BD1333" s="34">
        <f t="shared" si="291"/>
        <v>952.60848500000009</v>
      </c>
      <c r="BE1333" s="38">
        <v>3.4819999999999997E-2</v>
      </c>
      <c r="BF1333" s="38">
        <f t="shared" si="292"/>
        <v>3.4819999999999997E-2</v>
      </c>
      <c r="BG1333" s="34">
        <v>23.669520367360882</v>
      </c>
      <c r="BH1333" s="34">
        <v>33.169827447700001</v>
      </c>
      <c r="BI1333" s="34">
        <f t="shared" si="293"/>
        <v>656.09843963725962</v>
      </c>
      <c r="BJ1333" s="34">
        <f t="shared" si="294"/>
        <v>919.43865755230013</v>
      </c>
      <c r="BK1333" s="34">
        <v>0</v>
      </c>
      <c r="BL1333" s="34">
        <v>0</v>
      </c>
      <c r="BM1333" s="34">
        <f t="shared" si="295"/>
        <v>0</v>
      </c>
      <c r="BN1333" s="39">
        <f t="shared" si="296"/>
        <v>656.09843963725962</v>
      </c>
      <c r="BO1333" s="39">
        <f t="shared" si="297"/>
        <v>919.43865755230013</v>
      </c>
      <c r="BP1333" s="39">
        <f t="shared" si="298"/>
        <v>263.34021791504051</v>
      </c>
    </row>
    <row r="1334" spans="1:68" s="25" customFormat="1" ht="14.25" x14ac:dyDescent="0.2">
      <c r="A1334" s="14">
        <v>76</v>
      </c>
      <c r="B1334" s="40"/>
      <c r="C1334" s="15"/>
      <c r="D1334" s="16">
        <v>18658</v>
      </c>
      <c r="E1334" s="15" t="s">
        <v>10502</v>
      </c>
      <c r="F1334" s="15" t="s">
        <v>10503</v>
      </c>
      <c r="G1334" s="17" t="s">
        <v>10504</v>
      </c>
      <c r="H1334" s="17" t="s">
        <v>10505</v>
      </c>
      <c r="I1334" s="17" t="s">
        <v>86</v>
      </c>
      <c r="J1334" s="15" t="s">
        <v>10506</v>
      </c>
      <c r="K1334" s="15" t="s">
        <v>10507</v>
      </c>
      <c r="L1334" s="18" t="s">
        <v>10508</v>
      </c>
      <c r="M1334" s="15" t="s">
        <v>10317</v>
      </c>
      <c r="N1334" s="15" t="s">
        <v>10318</v>
      </c>
      <c r="O1334" s="16">
        <v>510</v>
      </c>
      <c r="P1334" s="15" t="s">
        <v>118</v>
      </c>
      <c r="Q1334" s="15">
        <v>23200</v>
      </c>
      <c r="R1334" s="15">
        <v>103700</v>
      </c>
      <c r="S1334" s="15">
        <v>126900</v>
      </c>
      <c r="T1334" s="15">
        <v>0.46</v>
      </c>
      <c r="U1334" s="15" t="s">
        <v>3335</v>
      </c>
      <c r="V1334" s="15" t="s">
        <v>76</v>
      </c>
      <c r="W1334" s="16">
        <v>1</v>
      </c>
      <c r="X1334" s="16">
        <v>1</v>
      </c>
      <c r="Y1334" s="15">
        <v>18874</v>
      </c>
      <c r="Z1334" s="15">
        <v>0.433</v>
      </c>
      <c r="AA1334" s="15" t="s">
        <v>10319</v>
      </c>
      <c r="AB1334" s="15" t="s">
        <v>10320</v>
      </c>
      <c r="AC1334" s="15">
        <v>123000</v>
      </c>
      <c r="AD1334" s="26">
        <v>42002</v>
      </c>
      <c r="AE1334" s="15" t="s">
        <v>617</v>
      </c>
      <c r="AF1334" s="15" t="s">
        <v>10509</v>
      </c>
      <c r="AG1334" s="16">
        <v>1</v>
      </c>
      <c r="AH1334" s="15" t="s">
        <v>10510</v>
      </c>
      <c r="AI1334" s="15" t="s">
        <v>78</v>
      </c>
      <c r="AJ1334" s="15">
        <v>18873.6220703</v>
      </c>
      <c r="AK1334" s="15">
        <v>579.88511713299999</v>
      </c>
      <c r="AL1334" s="15">
        <v>3094632.8837600001</v>
      </c>
      <c r="AM1334" s="15">
        <v>1419761.7419199999</v>
      </c>
      <c r="AN1334" s="19">
        <v>23200</v>
      </c>
      <c r="AO1334" s="19">
        <v>102600</v>
      </c>
      <c r="AP1334" s="19">
        <v>0</v>
      </c>
      <c r="AQ1334" s="19">
        <v>0</v>
      </c>
      <c r="AR1334" s="34">
        <f t="shared" si="287"/>
        <v>125800</v>
      </c>
      <c r="AS1334" s="34">
        <v>45000</v>
      </c>
      <c r="AT1334" s="34">
        <v>3000</v>
      </c>
      <c r="AU1334" s="34">
        <v>28280</v>
      </c>
      <c r="AV1334" s="34">
        <v>0</v>
      </c>
      <c r="AW1334" s="35">
        <f t="shared" si="288"/>
        <v>76280</v>
      </c>
      <c r="AX1334" s="34">
        <f t="shared" si="289"/>
        <v>49520</v>
      </c>
      <c r="AY1334" s="36">
        <v>1.4712000000099998</v>
      </c>
      <c r="AZ1334" s="36">
        <v>2.0617000000000001</v>
      </c>
      <c r="BA1334" s="22"/>
      <c r="BB1334" s="19">
        <v>1258</v>
      </c>
      <c r="BC1334" s="34">
        <f t="shared" si="290"/>
        <v>728.53824000495194</v>
      </c>
      <c r="BD1334" s="34">
        <f t="shared" si="291"/>
        <v>1020.95384</v>
      </c>
      <c r="BE1334" s="38">
        <v>3.4819999999999997E-2</v>
      </c>
      <c r="BF1334" s="38">
        <f t="shared" si="292"/>
        <v>3.4819999999999997E-2</v>
      </c>
      <c r="BG1334" s="34">
        <v>25.367701516972424</v>
      </c>
      <c r="BH1334" s="34">
        <v>35.549612708799998</v>
      </c>
      <c r="BI1334" s="34">
        <f t="shared" si="293"/>
        <v>703.17053848797957</v>
      </c>
      <c r="BJ1334" s="34">
        <f t="shared" si="294"/>
        <v>985.40422729119996</v>
      </c>
      <c r="BK1334" s="34">
        <v>0</v>
      </c>
      <c r="BL1334" s="34">
        <v>0</v>
      </c>
      <c r="BM1334" s="34">
        <f t="shared" si="295"/>
        <v>0</v>
      </c>
      <c r="BN1334" s="39">
        <f t="shared" si="296"/>
        <v>703.17053848797957</v>
      </c>
      <c r="BO1334" s="39">
        <f t="shared" si="297"/>
        <v>985.40422729119996</v>
      </c>
      <c r="BP1334" s="39">
        <f t="shared" si="298"/>
        <v>282.23368880322039</v>
      </c>
    </row>
    <row r="1335" spans="1:68" s="25" customFormat="1" ht="14.25" x14ac:dyDescent="0.2">
      <c r="A1335" s="14">
        <v>77</v>
      </c>
      <c r="B1335" s="40"/>
      <c r="C1335" s="15"/>
      <c r="D1335" s="16">
        <v>13355</v>
      </c>
      <c r="E1335" s="15" t="s">
        <v>10511</v>
      </c>
      <c r="F1335" s="15" t="s">
        <v>10512</v>
      </c>
      <c r="G1335" s="17" t="s">
        <v>10513</v>
      </c>
      <c r="H1335" s="17" t="s">
        <v>10514</v>
      </c>
      <c r="I1335" s="17" t="s">
        <v>86</v>
      </c>
      <c r="J1335" s="15" t="s">
        <v>10515</v>
      </c>
      <c r="K1335" s="15" t="s">
        <v>3241</v>
      </c>
      <c r="L1335" s="18" t="s">
        <v>10516</v>
      </c>
      <c r="M1335" s="15" t="s">
        <v>10317</v>
      </c>
      <c r="N1335" s="15" t="s">
        <v>10318</v>
      </c>
      <c r="O1335" s="16">
        <v>510</v>
      </c>
      <c r="P1335" s="15" t="s">
        <v>118</v>
      </c>
      <c r="Q1335" s="15">
        <v>23200</v>
      </c>
      <c r="R1335" s="15">
        <v>80200</v>
      </c>
      <c r="S1335" s="15">
        <v>103400</v>
      </c>
      <c r="T1335" s="15">
        <v>0.46</v>
      </c>
      <c r="U1335" s="15" t="s">
        <v>3335</v>
      </c>
      <c r="V1335" s="15" t="s">
        <v>76</v>
      </c>
      <c r="W1335" s="16">
        <v>1</v>
      </c>
      <c r="X1335" s="16">
        <v>1</v>
      </c>
      <c r="Y1335" s="15">
        <v>18650</v>
      </c>
      <c r="Z1335" s="15">
        <v>0.42799999999999999</v>
      </c>
      <c r="AA1335" s="15" t="s">
        <v>10319</v>
      </c>
      <c r="AB1335" s="15" t="s">
        <v>10320</v>
      </c>
      <c r="AC1335" s="15">
        <v>0</v>
      </c>
      <c r="AD1335" s="26">
        <v>37799</v>
      </c>
      <c r="AE1335" s="15" t="s">
        <v>147</v>
      </c>
      <c r="AF1335" s="15" t="s">
        <v>10517</v>
      </c>
      <c r="AG1335" s="16">
        <v>1</v>
      </c>
      <c r="AH1335" s="15" t="s">
        <v>10518</v>
      </c>
      <c r="AI1335" s="15" t="s">
        <v>78</v>
      </c>
      <c r="AJ1335" s="15">
        <v>18649.9846191</v>
      </c>
      <c r="AK1335" s="15">
        <v>567.00108892200001</v>
      </c>
      <c r="AL1335" s="15">
        <v>3094630.4661699999</v>
      </c>
      <c r="AM1335" s="15">
        <v>1419859.81293</v>
      </c>
      <c r="AN1335" s="19">
        <v>23200</v>
      </c>
      <c r="AO1335" s="19">
        <v>79300</v>
      </c>
      <c r="AP1335" s="19">
        <v>0</v>
      </c>
      <c r="AQ1335" s="19">
        <v>0</v>
      </c>
      <c r="AR1335" s="34">
        <f t="shared" si="287"/>
        <v>102500</v>
      </c>
      <c r="AS1335" s="34">
        <v>45000</v>
      </c>
      <c r="AT1335" s="34">
        <v>0</v>
      </c>
      <c r="AU1335" s="34">
        <v>20125</v>
      </c>
      <c r="AV1335" s="34">
        <v>12480</v>
      </c>
      <c r="AW1335" s="35">
        <f t="shared" si="288"/>
        <v>77605</v>
      </c>
      <c r="AX1335" s="34">
        <f t="shared" si="289"/>
        <v>24895</v>
      </c>
      <c r="AY1335" s="36">
        <v>1.4712000000099998</v>
      </c>
      <c r="AZ1335" s="36">
        <v>2.0617000000000001</v>
      </c>
      <c r="BA1335" s="22"/>
      <c r="BB1335" s="19">
        <v>1025</v>
      </c>
      <c r="BC1335" s="34">
        <f t="shared" si="290"/>
        <v>366.25524000248947</v>
      </c>
      <c r="BD1335" s="34">
        <f t="shared" si="291"/>
        <v>513.26021500000002</v>
      </c>
      <c r="BE1335" s="38">
        <v>3.4819999999999997E-2</v>
      </c>
      <c r="BF1335" s="38">
        <f t="shared" si="292"/>
        <v>3.4819999999999997E-2</v>
      </c>
      <c r="BG1335" s="34">
        <v>12.753007456886682</v>
      </c>
      <c r="BH1335" s="34">
        <v>17.871720686299998</v>
      </c>
      <c r="BI1335" s="34">
        <f t="shared" si="293"/>
        <v>353.50223254560279</v>
      </c>
      <c r="BJ1335" s="34">
        <f t="shared" si="294"/>
        <v>495.38849431369999</v>
      </c>
      <c r="BK1335" s="34">
        <v>0</v>
      </c>
      <c r="BL1335" s="34">
        <v>0</v>
      </c>
      <c r="BM1335" s="34">
        <f t="shared" si="295"/>
        <v>0</v>
      </c>
      <c r="BN1335" s="39">
        <f t="shared" si="296"/>
        <v>353.50223254560279</v>
      </c>
      <c r="BO1335" s="39">
        <f t="shared" si="297"/>
        <v>495.38849431369999</v>
      </c>
      <c r="BP1335" s="39">
        <f t="shared" si="298"/>
        <v>141.8862617680972</v>
      </c>
    </row>
    <row r="1336" spans="1:68" s="25" customFormat="1" ht="14.25" x14ac:dyDescent="0.2">
      <c r="A1336" s="14">
        <v>78</v>
      </c>
      <c r="B1336" s="40"/>
      <c r="C1336" s="15"/>
      <c r="D1336" s="16">
        <v>34288</v>
      </c>
      <c r="E1336" s="15" t="s">
        <v>10519</v>
      </c>
      <c r="F1336" s="15" t="s">
        <v>10520</v>
      </c>
      <c r="G1336" s="17" t="s">
        <v>10521</v>
      </c>
      <c r="H1336" s="17" t="s">
        <v>10522</v>
      </c>
      <c r="I1336" s="17" t="s">
        <v>86</v>
      </c>
      <c r="J1336" s="15" t="s">
        <v>10523</v>
      </c>
      <c r="K1336" s="15" t="s">
        <v>3415</v>
      </c>
      <c r="L1336" s="18" t="s">
        <v>10524</v>
      </c>
      <c r="M1336" s="15" t="s">
        <v>10317</v>
      </c>
      <c r="N1336" s="15" t="s">
        <v>10318</v>
      </c>
      <c r="O1336" s="16">
        <v>510</v>
      </c>
      <c r="P1336" s="15" t="s">
        <v>118</v>
      </c>
      <c r="Q1336" s="15">
        <v>23200</v>
      </c>
      <c r="R1336" s="15">
        <v>120200</v>
      </c>
      <c r="S1336" s="15">
        <v>143400</v>
      </c>
      <c r="T1336" s="15">
        <v>0.46</v>
      </c>
      <c r="U1336" s="15" t="s">
        <v>3335</v>
      </c>
      <c r="V1336" s="15" t="s">
        <v>76</v>
      </c>
      <c r="W1336" s="16">
        <v>1</v>
      </c>
      <c r="X1336" s="16">
        <v>0</v>
      </c>
      <c r="Y1336" s="15">
        <v>19879</v>
      </c>
      <c r="Z1336" s="15">
        <v>0.45600000000000002</v>
      </c>
      <c r="AA1336" s="15" t="s">
        <v>10319</v>
      </c>
      <c r="AB1336" s="15" t="s">
        <v>10320</v>
      </c>
      <c r="AC1336" s="15">
        <v>0</v>
      </c>
      <c r="AD1336" s="15"/>
      <c r="AE1336" s="15" t="s">
        <v>298</v>
      </c>
      <c r="AF1336" s="15" t="s">
        <v>10525</v>
      </c>
      <c r="AG1336" s="16">
        <v>1</v>
      </c>
      <c r="AH1336" s="15" t="s">
        <v>10526</v>
      </c>
      <c r="AI1336" s="15" t="s">
        <v>78</v>
      </c>
      <c r="AJ1336" s="15">
        <v>19878.8261719</v>
      </c>
      <c r="AK1336" s="15">
        <v>597.58290212400004</v>
      </c>
      <c r="AL1336" s="15">
        <v>3094487.0333599998</v>
      </c>
      <c r="AM1336" s="15">
        <v>1419809.7416399999</v>
      </c>
      <c r="AN1336" s="19">
        <v>23200</v>
      </c>
      <c r="AO1336" s="19">
        <v>118900</v>
      </c>
      <c r="AP1336" s="19">
        <v>0</v>
      </c>
      <c r="AQ1336" s="19">
        <v>0</v>
      </c>
      <c r="AR1336" s="34">
        <f t="shared" si="287"/>
        <v>142100</v>
      </c>
      <c r="AS1336" s="34">
        <v>45000</v>
      </c>
      <c r="AT1336" s="34">
        <v>3000</v>
      </c>
      <c r="AU1336" s="34">
        <v>33985</v>
      </c>
      <c r="AV1336" s="34">
        <v>0</v>
      </c>
      <c r="AW1336" s="35">
        <f t="shared" si="288"/>
        <v>81985</v>
      </c>
      <c r="AX1336" s="34">
        <f t="shared" si="289"/>
        <v>60115</v>
      </c>
      <c r="AY1336" s="36">
        <v>1.4712000000099998</v>
      </c>
      <c r="AZ1336" s="36">
        <v>2.0617000000000001</v>
      </c>
      <c r="BA1336" s="22"/>
      <c r="BB1336" s="19">
        <v>1421</v>
      </c>
      <c r="BC1336" s="34">
        <f t="shared" si="290"/>
        <v>884.41188000601142</v>
      </c>
      <c r="BD1336" s="34">
        <f t="shared" si="291"/>
        <v>1239.3909550000001</v>
      </c>
      <c r="BE1336" s="38">
        <v>3.4819999999999997E-2</v>
      </c>
      <c r="BF1336" s="38">
        <f t="shared" si="292"/>
        <v>3.4819999999999997E-2</v>
      </c>
      <c r="BG1336" s="34">
        <v>30.795221661809315</v>
      </c>
      <c r="BH1336" s="34">
        <v>43.155593053099999</v>
      </c>
      <c r="BI1336" s="34">
        <f t="shared" si="293"/>
        <v>853.61665834420205</v>
      </c>
      <c r="BJ1336" s="34">
        <f t="shared" si="294"/>
        <v>1196.2353619469002</v>
      </c>
      <c r="BK1336" s="34">
        <v>0</v>
      </c>
      <c r="BL1336" s="34">
        <v>0</v>
      </c>
      <c r="BM1336" s="34">
        <f t="shared" si="295"/>
        <v>0</v>
      </c>
      <c r="BN1336" s="39">
        <f t="shared" si="296"/>
        <v>853.61665834420205</v>
      </c>
      <c r="BO1336" s="39">
        <f t="shared" si="297"/>
        <v>1196.2353619469002</v>
      </c>
      <c r="BP1336" s="39">
        <f t="shared" si="298"/>
        <v>342.61870360269813</v>
      </c>
    </row>
    <row r="1337" spans="1:68" s="25" customFormat="1" ht="14.25" x14ac:dyDescent="0.2">
      <c r="A1337" s="14">
        <v>79</v>
      </c>
      <c r="B1337" s="40"/>
      <c r="C1337" s="15" t="s">
        <v>10527</v>
      </c>
      <c r="D1337" s="16">
        <v>33897</v>
      </c>
      <c r="E1337" s="15" t="s">
        <v>10528</v>
      </c>
      <c r="F1337" s="15" t="s">
        <v>10529</v>
      </c>
      <c r="G1337" s="17" t="s">
        <v>10530</v>
      </c>
      <c r="H1337" s="17" t="s">
        <v>10531</v>
      </c>
      <c r="I1337" s="17" t="s">
        <v>88</v>
      </c>
      <c r="J1337" s="15" t="s">
        <v>10532</v>
      </c>
      <c r="K1337" s="15" t="s">
        <v>372</v>
      </c>
      <c r="L1337" s="18" t="s">
        <v>10533</v>
      </c>
      <c r="M1337" s="15" t="s">
        <v>10317</v>
      </c>
      <c r="N1337" s="15" t="s">
        <v>10318</v>
      </c>
      <c r="O1337" s="16">
        <v>520</v>
      </c>
      <c r="P1337" s="15" t="s">
        <v>1859</v>
      </c>
      <c r="Q1337" s="15">
        <v>23200</v>
      </c>
      <c r="R1337" s="15">
        <v>124900</v>
      </c>
      <c r="S1337" s="15">
        <v>148100</v>
      </c>
      <c r="T1337" s="15">
        <v>0.46</v>
      </c>
      <c r="U1337" s="15" t="s">
        <v>3335</v>
      </c>
      <c r="V1337" s="15" t="s">
        <v>76</v>
      </c>
      <c r="W1337" s="16">
        <v>1</v>
      </c>
      <c r="X1337" s="16">
        <v>1</v>
      </c>
      <c r="Y1337" s="15">
        <v>19863</v>
      </c>
      <c r="Z1337" s="15">
        <v>0.45600000000000002</v>
      </c>
      <c r="AA1337" s="15" t="s">
        <v>10319</v>
      </c>
      <c r="AB1337" s="15" t="s">
        <v>10320</v>
      </c>
      <c r="AC1337" s="15">
        <v>120000</v>
      </c>
      <c r="AD1337" s="26">
        <v>37652</v>
      </c>
      <c r="AE1337" s="15" t="s">
        <v>147</v>
      </c>
      <c r="AF1337" s="15" t="s">
        <v>10534</v>
      </c>
      <c r="AG1337" s="16">
        <v>1</v>
      </c>
      <c r="AH1337" s="15" t="s">
        <v>10535</v>
      </c>
      <c r="AI1337" s="15" t="s">
        <v>78</v>
      </c>
      <c r="AJ1337" s="15">
        <v>19863.3354492</v>
      </c>
      <c r="AK1337" s="15">
        <v>597.27410379699995</v>
      </c>
      <c r="AL1337" s="15">
        <v>3094387.0463700001</v>
      </c>
      <c r="AM1337" s="15">
        <v>1419808.2695299999</v>
      </c>
      <c r="AN1337" s="19">
        <v>0</v>
      </c>
      <c r="AO1337" s="19">
        <v>0</v>
      </c>
      <c r="AP1337" s="19">
        <v>23200</v>
      </c>
      <c r="AQ1337" s="19">
        <f>122900+700</f>
        <v>123600</v>
      </c>
      <c r="AR1337" s="34">
        <f t="shared" si="287"/>
        <v>146800</v>
      </c>
      <c r="AS1337" s="34">
        <v>0</v>
      </c>
      <c r="AT1337" s="34">
        <v>0</v>
      </c>
      <c r="AU1337" s="34">
        <v>0</v>
      </c>
      <c r="AV1337" s="34">
        <v>0</v>
      </c>
      <c r="AW1337" s="35">
        <f t="shared" si="288"/>
        <v>0</v>
      </c>
      <c r="AX1337" s="34">
        <f t="shared" si="289"/>
        <v>146800</v>
      </c>
      <c r="AY1337" s="36">
        <v>1.4712000000099998</v>
      </c>
      <c r="AZ1337" s="36">
        <v>2.0617000000000001</v>
      </c>
      <c r="BA1337" s="22"/>
      <c r="BB1337" s="19">
        <v>2943</v>
      </c>
      <c r="BC1337" s="34">
        <f t="shared" si="290"/>
        <v>2159.7216000146796</v>
      </c>
      <c r="BD1337" s="34">
        <f t="shared" si="291"/>
        <v>3026.5756000000001</v>
      </c>
      <c r="BE1337" s="38">
        <v>3.4819999999999997E-2</v>
      </c>
      <c r="BF1337" s="38">
        <f t="shared" si="292"/>
        <v>3.4819999999999997E-2</v>
      </c>
      <c r="BG1337" s="34">
        <v>0</v>
      </c>
      <c r="BH1337" s="34">
        <v>0</v>
      </c>
      <c r="BI1337" s="34">
        <f t="shared" si="293"/>
        <v>2159.7216000146796</v>
      </c>
      <c r="BJ1337" s="34">
        <f t="shared" si="294"/>
        <v>3026.5756000000001</v>
      </c>
      <c r="BK1337" s="34">
        <v>0</v>
      </c>
      <c r="BL1337" s="34">
        <v>90.143700000000081</v>
      </c>
      <c r="BM1337" s="34">
        <f t="shared" si="295"/>
        <v>90.143700000000081</v>
      </c>
      <c r="BN1337" s="39">
        <f t="shared" si="296"/>
        <v>2159.7216000146796</v>
      </c>
      <c r="BO1337" s="39">
        <f t="shared" si="297"/>
        <v>2936.4319</v>
      </c>
      <c r="BP1337" s="39">
        <f t="shared" si="298"/>
        <v>776.71029998532049</v>
      </c>
    </row>
    <row r="1338" spans="1:68" s="25" customFormat="1" ht="14.25" x14ac:dyDescent="0.2">
      <c r="A1338" s="14">
        <v>80</v>
      </c>
      <c r="B1338" s="40"/>
      <c r="C1338" s="15" t="s">
        <v>10536</v>
      </c>
      <c r="D1338" s="16">
        <v>9398</v>
      </c>
      <c r="E1338" s="15" t="s">
        <v>10537</v>
      </c>
      <c r="F1338" s="15" t="s">
        <v>10536</v>
      </c>
      <c r="G1338" s="17" t="s">
        <v>10538</v>
      </c>
      <c r="H1338" s="17" t="s">
        <v>10539</v>
      </c>
      <c r="I1338" s="17" t="s">
        <v>86</v>
      </c>
      <c r="J1338" s="15" t="s">
        <v>10540</v>
      </c>
      <c r="K1338" s="15" t="s">
        <v>2392</v>
      </c>
      <c r="L1338" s="18" t="s">
        <v>10541</v>
      </c>
      <c r="M1338" s="15" t="s">
        <v>10317</v>
      </c>
      <c r="N1338" s="15" t="s">
        <v>10318</v>
      </c>
      <c r="O1338" s="16">
        <v>510</v>
      </c>
      <c r="P1338" s="15" t="s">
        <v>118</v>
      </c>
      <c r="Q1338" s="15">
        <v>23200</v>
      </c>
      <c r="R1338" s="15">
        <v>136000</v>
      </c>
      <c r="S1338" s="15">
        <v>159200</v>
      </c>
      <c r="T1338" s="15">
        <v>0.46</v>
      </c>
      <c r="U1338" s="15" t="s">
        <v>3335</v>
      </c>
      <c r="V1338" s="15" t="s">
        <v>76</v>
      </c>
      <c r="W1338" s="16">
        <v>1</v>
      </c>
      <c r="X1338" s="16">
        <v>1</v>
      </c>
      <c r="Y1338" s="15">
        <v>19846</v>
      </c>
      <c r="Z1338" s="15">
        <v>0.45600000000000002</v>
      </c>
      <c r="AA1338" s="15" t="s">
        <v>10319</v>
      </c>
      <c r="AB1338" s="15" t="s">
        <v>10320</v>
      </c>
      <c r="AC1338" s="15">
        <v>155000</v>
      </c>
      <c r="AD1338" s="26">
        <v>42515</v>
      </c>
      <c r="AE1338" s="15" t="s">
        <v>363</v>
      </c>
      <c r="AF1338" s="15" t="s">
        <v>10542</v>
      </c>
      <c r="AG1338" s="16">
        <v>1</v>
      </c>
      <c r="AH1338" s="15" t="s">
        <v>10543</v>
      </c>
      <c r="AI1338" s="15" t="s">
        <v>78</v>
      </c>
      <c r="AJ1338" s="15">
        <v>19846.012207</v>
      </c>
      <c r="AK1338" s="15">
        <v>596.92730724199998</v>
      </c>
      <c r="AL1338" s="15">
        <v>3094287.05798</v>
      </c>
      <c r="AM1338" s="15">
        <v>1419806.7876899999</v>
      </c>
      <c r="AN1338" s="19">
        <v>23200</v>
      </c>
      <c r="AO1338" s="19">
        <v>126500</v>
      </c>
      <c r="AP1338" s="19">
        <v>0</v>
      </c>
      <c r="AQ1338" s="19">
        <v>8300</v>
      </c>
      <c r="AR1338" s="34">
        <f t="shared" si="287"/>
        <v>158000</v>
      </c>
      <c r="AS1338" s="34">
        <v>45000</v>
      </c>
      <c r="AT1338" s="34">
        <v>0</v>
      </c>
      <c r="AU1338" s="34">
        <v>36645</v>
      </c>
      <c r="AV1338" s="34">
        <v>0</v>
      </c>
      <c r="AW1338" s="35">
        <f t="shared" si="288"/>
        <v>81645</v>
      </c>
      <c r="AX1338" s="34">
        <f t="shared" si="289"/>
        <v>76355</v>
      </c>
      <c r="AY1338" s="36">
        <v>1.4712000000099998</v>
      </c>
      <c r="AZ1338" s="36">
        <v>2.0617000000000001</v>
      </c>
      <c r="BA1338" s="22"/>
      <c r="BB1338" s="19">
        <v>1746</v>
      </c>
      <c r="BC1338" s="34">
        <f t="shared" si="290"/>
        <v>1123.3347600076354</v>
      </c>
      <c r="BD1338" s="34">
        <f t="shared" si="291"/>
        <v>1574.211035</v>
      </c>
      <c r="BE1338" s="38">
        <v>3.4819999999999997E-2</v>
      </c>
      <c r="BF1338" s="38">
        <f t="shared" si="292"/>
        <v>3.4819999999999997E-2</v>
      </c>
      <c r="BG1338" s="34">
        <v>34.862660071436963</v>
      </c>
      <c r="BH1338" s="34">
        <v>48.855591536699997</v>
      </c>
      <c r="BI1338" s="34">
        <f t="shared" si="293"/>
        <v>1088.4720999361984</v>
      </c>
      <c r="BJ1338" s="34">
        <f t="shared" si="294"/>
        <v>1525.3554434632999</v>
      </c>
      <c r="BK1338" s="34">
        <v>0</v>
      </c>
      <c r="BL1338" s="34">
        <v>0</v>
      </c>
      <c r="BM1338" s="34">
        <f t="shared" si="295"/>
        <v>0</v>
      </c>
      <c r="BN1338" s="39">
        <f t="shared" si="296"/>
        <v>1088.4720999361984</v>
      </c>
      <c r="BO1338" s="39">
        <f t="shared" si="297"/>
        <v>1525.3554434632999</v>
      </c>
      <c r="BP1338" s="39">
        <f t="shared" si="298"/>
        <v>436.88334352710149</v>
      </c>
    </row>
    <row r="1339" spans="1:68" s="25" customFormat="1" ht="14.25" x14ac:dyDescent="0.2">
      <c r="A1339" s="14">
        <v>81</v>
      </c>
      <c r="B1339" s="40"/>
      <c r="C1339" s="15"/>
      <c r="D1339" s="16">
        <v>33953</v>
      </c>
      <c r="E1339" s="15" t="s">
        <v>10544</v>
      </c>
      <c r="F1339" s="15" t="s">
        <v>10545</v>
      </c>
      <c r="G1339" s="17" t="s">
        <v>10546</v>
      </c>
      <c r="H1339" s="17" t="s">
        <v>10547</v>
      </c>
      <c r="I1339" s="17" t="s">
        <v>10548</v>
      </c>
      <c r="J1339" s="15" t="s">
        <v>10549</v>
      </c>
      <c r="K1339" s="15" t="s">
        <v>2457</v>
      </c>
      <c r="L1339" s="18" t="s">
        <v>10550</v>
      </c>
      <c r="M1339" s="15" t="s">
        <v>10317</v>
      </c>
      <c r="N1339" s="15" t="s">
        <v>10318</v>
      </c>
      <c r="O1339" s="16">
        <v>510</v>
      </c>
      <c r="P1339" s="15" t="s">
        <v>118</v>
      </c>
      <c r="Q1339" s="15">
        <v>23200</v>
      </c>
      <c r="R1339" s="15">
        <v>187000</v>
      </c>
      <c r="S1339" s="15">
        <v>210200</v>
      </c>
      <c r="T1339" s="15">
        <v>0.46</v>
      </c>
      <c r="U1339" s="15" t="s">
        <v>3335</v>
      </c>
      <c r="V1339" s="15" t="s">
        <v>76</v>
      </c>
      <c r="W1339" s="16">
        <v>1</v>
      </c>
      <c r="X1339" s="16">
        <v>1</v>
      </c>
      <c r="Y1339" s="15">
        <v>19829</v>
      </c>
      <c r="Z1339" s="15">
        <v>0.45500000000000002</v>
      </c>
      <c r="AA1339" s="15" t="s">
        <v>10319</v>
      </c>
      <c r="AB1339" s="15" t="s">
        <v>10320</v>
      </c>
      <c r="AC1339" s="15">
        <v>188000</v>
      </c>
      <c r="AD1339" s="26">
        <v>38233</v>
      </c>
      <c r="AE1339" s="15" t="s">
        <v>119</v>
      </c>
      <c r="AF1339" s="15" t="s">
        <v>119</v>
      </c>
      <c r="AG1339" s="16">
        <v>1</v>
      </c>
      <c r="AH1339" s="15" t="s">
        <v>10551</v>
      </c>
      <c r="AI1339" s="15" t="s">
        <v>78</v>
      </c>
      <c r="AJ1339" s="15">
        <v>19828.6403809</v>
      </c>
      <c r="AK1339" s="15">
        <v>596.58018723500004</v>
      </c>
      <c r="AL1339" s="15">
        <v>3094187.0695699998</v>
      </c>
      <c r="AM1339" s="15">
        <v>1419805.30587</v>
      </c>
      <c r="AN1339" s="19">
        <v>23200</v>
      </c>
      <c r="AO1339" s="19">
        <v>189500</v>
      </c>
      <c r="AP1339" s="19">
        <v>0</v>
      </c>
      <c r="AQ1339" s="19">
        <v>500</v>
      </c>
      <c r="AR1339" s="34">
        <f t="shared" si="287"/>
        <v>213200</v>
      </c>
      <c r="AS1339" s="34">
        <v>45000</v>
      </c>
      <c r="AT1339" s="34">
        <v>3000</v>
      </c>
      <c r="AU1339" s="34">
        <v>58695</v>
      </c>
      <c r="AV1339" s="34">
        <v>0</v>
      </c>
      <c r="AW1339" s="35">
        <f t="shared" si="288"/>
        <v>106695</v>
      </c>
      <c r="AX1339" s="34">
        <f t="shared" si="289"/>
        <v>106505</v>
      </c>
      <c r="AY1339" s="36">
        <v>1.4712000000099998</v>
      </c>
      <c r="AZ1339" s="36">
        <v>2.0617000000000001</v>
      </c>
      <c r="BA1339" s="22"/>
      <c r="BB1339" s="19">
        <v>2142</v>
      </c>
      <c r="BC1339" s="34">
        <f t="shared" si="290"/>
        <v>1566.9015600106502</v>
      </c>
      <c r="BD1339" s="34">
        <f t="shared" si="291"/>
        <v>2195.8135849999999</v>
      </c>
      <c r="BE1339" s="38">
        <v>3.4819999999999997E-2</v>
      </c>
      <c r="BF1339" s="38">
        <f t="shared" si="292"/>
        <v>3.4819999999999997E-2</v>
      </c>
      <c r="BG1339" s="34">
        <v>54.303376399569096</v>
      </c>
      <c r="BH1339" s="34">
        <v>76.099287059699989</v>
      </c>
      <c r="BI1339" s="34">
        <f t="shared" si="293"/>
        <v>1512.5981836110811</v>
      </c>
      <c r="BJ1339" s="34">
        <f t="shared" si="294"/>
        <v>2119.7142979402997</v>
      </c>
      <c r="BK1339" s="34">
        <v>0</v>
      </c>
      <c r="BL1339" s="34">
        <v>0</v>
      </c>
      <c r="BM1339" s="34">
        <f t="shared" si="295"/>
        <v>0</v>
      </c>
      <c r="BN1339" s="39">
        <f t="shared" si="296"/>
        <v>1512.5981836110811</v>
      </c>
      <c r="BO1339" s="39">
        <f t="shared" si="297"/>
        <v>2119.7142979402997</v>
      </c>
      <c r="BP1339" s="39">
        <f t="shared" si="298"/>
        <v>607.11611432921859</v>
      </c>
    </row>
    <row r="1340" spans="1:68" s="25" customFormat="1" ht="14.25" x14ac:dyDescent="0.2">
      <c r="A1340" s="14">
        <v>82</v>
      </c>
      <c r="B1340" s="40"/>
      <c r="C1340" s="15" t="s">
        <v>10552</v>
      </c>
      <c r="D1340" s="16">
        <v>7773</v>
      </c>
      <c r="E1340" s="15" t="s">
        <v>10553</v>
      </c>
      <c r="F1340" s="15" t="s">
        <v>10552</v>
      </c>
      <c r="G1340" s="17" t="s">
        <v>10554</v>
      </c>
      <c r="H1340" s="17" t="s">
        <v>10555</v>
      </c>
      <c r="I1340" s="17" t="s">
        <v>86</v>
      </c>
      <c r="J1340" s="15" t="s">
        <v>10556</v>
      </c>
      <c r="K1340" s="15" t="s">
        <v>5234</v>
      </c>
      <c r="L1340" s="18" t="s">
        <v>10557</v>
      </c>
      <c r="M1340" s="15" t="s">
        <v>10317</v>
      </c>
      <c r="N1340" s="15" t="s">
        <v>10318</v>
      </c>
      <c r="O1340" s="16">
        <v>510</v>
      </c>
      <c r="P1340" s="15" t="s">
        <v>118</v>
      </c>
      <c r="Q1340" s="15">
        <v>23200</v>
      </c>
      <c r="R1340" s="15">
        <v>124800</v>
      </c>
      <c r="S1340" s="15">
        <v>148000</v>
      </c>
      <c r="T1340" s="15">
        <v>0.46</v>
      </c>
      <c r="U1340" s="15" t="s">
        <v>3335</v>
      </c>
      <c r="V1340" s="15" t="s">
        <v>76</v>
      </c>
      <c r="W1340" s="16">
        <v>1</v>
      </c>
      <c r="X1340" s="16">
        <v>0</v>
      </c>
      <c r="Y1340" s="15">
        <v>19812</v>
      </c>
      <c r="Z1340" s="15">
        <v>0.45500000000000002</v>
      </c>
      <c r="AA1340" s="15" t="s">
        <v>10319</v>
      </c>
      <c r="AB1340" s="15" t="s">
        <v>10320</v>
      </c>
      <c r="AC1340" s="15">
        <v>0</v>
      </c>
      <c r="AD1340" s="15"/>
      <c r="AE1340" s="15" t="s">
        <v>1813</v>
      </c>
      <c r="AF1340" s="15" t="s">
        <v>10558</v>
      </c>
      <c r="AG1340" s="16">
        <v>1</v>
      </c>
      <c r="AH1340" s="15" t="s">
        <v>10559</v>
      </c>
      <c r="AI1340" s="15" t="s">
        <v>78</v>
      </c>
      <c r="AJ1340" s="15">
        <v>19811.6904297</v>
      </c>
      <c r="AK1340" s="15">
        <v>596.23731963600005</v>
      </c>
      <c r="AL1340" s="15">
        <v>3094087.08029</v>
      </c>
      <c r="AM1340" s="15">
        <v>1419803.8238900001</v>
      </c>
      <c r="AN1340" s="19">
        <v>23200</v>
      </c>
      <c r="AO1340" s="19">
        <v>115600</v>
      </c>
      <c r="AP1340" s="19">
        <v>0</v>
      </c>
      <c r="AQ1340" s="19">
        <v>9400</v>
      </c>
      <c r="AR1340" s="34">
        <f t="shared" si="287"/>
        <v>148200</v>
      </c>
      <c r="AS1340" s="34">
        <v>45000</v>
      </c>
      <c r="AT1340" s="34">
        <v>3000</v>
      </c>
      <c r="AU1340" s="34">
        <v>32830</v>
      </c>
      <c r="AV1340" s="34">
        <v>0</v>
      </c>
      <c r="AW1340" s="35">
        <f t="shared" si="288"/>
        <v>80830</v>
      </c>
      <c r="AX1340" s="34">
        <f t="shared" si="289"/>
        <v>67370</v>
      </c>
      <c r="AY1340" s="36">
        <v>1.4712000000099998</v>
      </c>
      <c r="AZ1340" s="36">
        <v>2.0617000000000001</v>
      </c>
      <c r="BA1340" s="22"/>
      <c r="BB1340" s="19">
        <v>1670</v>
      </c>
      <c r="BC1340" s="34">
        <f t="shared" si="290"/>
        <v>991.14744000673693</v>
      </c>
      <c r="BD1340" s="34">
        <f t="shared" si="291"/>
        <v>1388.96729</v>
      </c>
      <c r="BE1340" s="38">
        <v>3.4819999999999997E-2</v>
      </c>
      <c r="BF1340" s="38">
        <f t="shared" si="292"/>
        <v>3.4819999999999997E-2</v>
      </c>
      <c r="BG1340" s="34">
        <v>29.69639856500185</v>
      </c>
      <c r="BH1340" s="34">
        <v>41.615732001799998</v>
      </c>
      <c r="BI1340" s="34">
        <f t="shared" si="293"/>
        <v>961.45104144173513</v>
      </c>
      <c r="BJ1340" s="34">
        <f t="shared" si="294"/>
        <v>1347.3515579982</v>
      </c>
      <c r="BK1340" s="34">
        <v>0</v>
      </c>
      <c r="BL1340" s="34">
        <v>0</v>
      </c>
      <c r="BM1340" s="34">
        <f t="shared" si="295"/>
        <v>0</v>
      </c>
      <c r="BN1340" s="39">
        <f t="shared" si="296"/>
        <v>961.45104144173513</v>
      </c>
      <c r="BO1340" s="39">
        <f t="shared" si="297"/>
        <v>1347.3515579982</v>
      </c>
      <c r="BP1340" s="39">
        <f t="shared" si="298"/>
        <v>385.90051655646482</v>
      </c>
    </row>
    <row r="1341" spans="1:68" s="25" customFormat="1" ht="14.25" x14ac:dyDescent="0.2">
      <c r="A1341" s="14">
        <v>83</v>
      </c>
      <c r="B1341" s="40"/>
      <c r="C1341" s="15" t="s">
        <v>150</v>
      </c>
      <c r="D1341" s="16">
        <v>35192</v>
      </c>
      <c r="E1341" s="15" t="s">
        <v>10560</v>
      </c>
      <c r="F1341" s="15" t="s">
        <v>10561</v>
      </c>
      <c r="G1341" s="17" t="s">
        <v>10562</v>
      </c>
      <c r="H1341" s="17" t="s">
        <v>10563</v>
      </c>
      <c r="I1341" s="17" t="s">
        <v>86</v>
      </c>
      <c r="J1341" s="15" t="s">
        <v>10564</v>
      </c>
      <c r="K1341" s="15" t="s">
        <v>86</v>
      </c>
      <c r="L1341" s="18" t="s">
        <v>10565</v>
      </c>
      <c r="M1341" s="15" t="s">
        <v>10317</v>
      </c>
      <c r="N1341" s="15" t="s">
        <v>10318</v>
      </c>
      <c r="O1341" s="16">
        <v>510</v>
      </c>
      <c r="P1341" s="15" t="s">
        <v>118</v>
      </c>
      <c r="Q1341" s="15">
        <v>23200</v>
      </c>
      <c r="R1341" s="15">
        <v>115000</v>
      </c>
      <c r="S1341" s="15">
        <v>138200</v>
      </c>
      <c r="T1341" s="15">
        <v>0.46</v>
      </c>
      <c r="U1341" s="15" t="s">
        <v>3335</v>
      </c>
      <c r="V1341" s="15" t="s">
        <v>76</v>
      </c>
      <c r="W1341" s="16">
        <v>1</v>
      </c>
      <c r="X1341" s="16">
        <v>1</v>
      </c>
      <c r="Y1341" s="15">
        <v>19798</v>
      </c>
      <c r="Z1341" s="15">
        <v>0.45400000000000001</v>
      </c>
      <c r="AA1341" s="15" t="s">
        <v>10319</v>
      </c>
      <c r="AB1341" s="15" t="s">
        <v>10320</v>
      </c>
      <c r="AC1341" s="15">
        <v>50000</v>
      </c>
      <c r="AD1341" s="26">
        <v>41050</v>
      </c>
      <c r="AE1341" s="15" t="s">
        <v>211</v>
      </c>
      <c r="AF1341" s="15" t="s">
        <v>10566</v>
      </c>
      <c r="AG1341" s="16">
        <v>1</v>
      </c>
      <c r="AH1341" s="15" t="s">
        <v>10567</v>
      </c>
      <c r="AI1341" s="15" t="s">
        <v>78</v>
      </c>
      <c r="AJ1341" s="15">
        <v>19797.8564453</v>
      </c>
      <c r="AK1341" s="15">
        <v>596.20486057799997</v>
      </c>
      <c r="AL1341" s="15">
        <v>3093987.08256</v>
      </c>
      <c r="AM1341" s="15">
        <v>1419802.36167</v>
      </c>
      <c r="AN1341" s="19">
        <v>0</v>
      </c>
      <c r="AO1341" s="19">
        <v>0</v>
      </c>
      <c r="AP1341" s="19">
        <v>23200</v>
      </c>
      <c r="AQ1341" s="19">
        <v>113700</v>
      </c>
      <c r="AR1341" s="34">
        <f t="shared" si="287"/>
        <v>136900</v>
      </c>
      <c r="AS1341" s="34">
        <v>0</v>
      </c>
      <c r="AT1341" s="34">
        <v>0</v>
      </c>
      <c r="AU1341" s="34">
        <v>0</v>
      </c>
      <c r="AV1341" s="34">
        <v>0</v>
      </c>
      <c r="AW1341" s="35">
        <f t="shared" si="288"/>
        <v>0</v>
      </c>
      <c r="AX1341" s="34">
        <f t="shared" si="289"/>
        <v>136900</v>
      </c>
      <c r="AY1341" s="36">
        <v>1.4712000000099998</v>
      </c>
      <c r="AZ1341" s="36">
        <v>2.0617000000000001</v>
      </c>
      <c r="BA1341" s="22"/>
      <c r="BB1341" s="19">
        <v>2738</v>
      </c>
      <c r="BC1341" s="34">
        <f t="shared" si="290"/>
        <v>2014.0728000136899</v>
      </c>
      <c r="BD1341" s="34">
        <f t="shared" si="291"/>
        <v>2822.4673000000003</v>
      </c>
      <c r="BE1341" s="38">
        <v>3.4819999999999997E-2</v>
      </c>
      <c r="BF1341" s="38">
        <f t="shared" si="292"/>
        <v>3.4819999999999997E-2</v>
      </c>
      <c r="BG1341" s="34">
        <v>0</v>
      </c>
      <c r="BH1341" s="34">
        <v>0</v>
      </c>
      <c r="BI1341" s="34">
        <f t="shared" si="293"/>
        <v>2014.0728000136899</v>
      </c>
      <c r="BJ1341" s="34">
        <f t="shared" si="294"/>
        <v>2822.4673000000003</v>
      </c>
      <c r="BK1341" s="34">
        <v>0</v>
      </c>
      <c r="BL1341" s="34">
        <v>84.46730000000025</v>
      </c>
      <c r="BM1341" s="34">
        <f t="shared" si="295"/>
        <v>84.46730000000025</v>
      </c>
      <c r="BN1341" s="39">
        <f t="shared" si="296"/>
        <v>2014.0728000136899</v>
      </c>
      <c r="BO1341" s="39">
        <f t="shared" si="297"/>
        <v>2738</v>
      </c>
      <c r="BP1341" s="39">
        <f t="shared" si="298"/>
        <v>723.92719998631014</v>
      </c>
    </row>
    <row r="1342" spans="1:68" s="25" customFormat="1" ht="14.25" x14ac:dyDescent="0.2">
      <c r="A1342" s="14">
        <v>84</v>
      </c>
      <c r="B1342" s="40"/>
      <c r="C1342" s="15" t="s">
        <v>10568</v>
      </c>
      <c r="D1342" s="16">
        <v>35028</v>
      </c>
      <c r="E1342" s="15" t="s">
        <v>10569</v>
      </c>
      <c r="F1342" s="15" t="s">
        <v>10568</v>
      </c>
      <c r="G1342" s="17" t="s">
        <v>10570</v>
      </c>
      <c r="H1342" s="17" t="s">
        <v>10571</v>
      </c>
      <c r="I1342" s="17" t="s">
        <v>86</v>
      </c>
      <c r="J1342" s="15" t="s">
        <v>10572</v>
      </c>
      <c r="K1342" s="15" t="s">
        <v>788</v>
      </c>
      <c r="L1342" s="18" t="s">
        <v>10573</v>
      </c>
      <c r="M1342" s="15" t="s">
        <v>10317</v>
      </c>
      <c r="N1342" s="15" t="s">
        <v>10318</v>
      </c>
      <c r="O1342" s="16">
        <v>419</v>
      </c>
      <c r="P1342" s="15" t="s">
        <v>895</v>
      </c>
      <c r="Q1342" s="15">
        <v>23200</v>
      </c>
      <c r="R1342" s="15">
        <v>80900</v>
      </c>
      <c r="S1342" s="15">
        <v>104100</v>
      </c>
      <c r="T1342" s="15">
        <v>0.46</v>
      </c>
      <c r="U1342" s="15" t="s">
        <v>3335</v>
      </c>
      <c r="V1342" s="15" t="s">
        <v>76</v>
      </c>
      <c r="W1342" s="16">
        <v>1</v>
      </c>
      <c r="X1342" s="16">
        <v>1</v>
      </c>
      <c r="Y1342" s="15">
        <v>19874</v>
      </c>
      <c r="Z1342" s="15">
        <v>0.45600000000000002</v>
      </c>
      <c r="AA1342" s="15" t="s">
        <v>10319</v>
      </c>
      <c r="AB1342" s="15" t="s">
        <v>10320</v>
      </c>
      <c r="AC1342" s="15">
        <v>0</v>
      </c>
      <c r="AD1342" s="26">
        <v>42244</v>
      </c>
      <c r="AE1342" s="15" t="s">
        <v>147</v>
      </c>
      <c r="AF1342" s="15" t="s">
        <v>10574</v>
      </c>
      <c r="AG1342" s="16">
        <v>1</v>
      </c>
      <c r="AH1342" s="15" t="s">
        <v>10575</v>
      </c>
      <c r="AI1342" s="15" t="s">
        <v>78</v>
      </c>
      <c r="AJ1342" s="15">
        <v>19873.505127</v>
      </c>
      <c r="AK1342" s="15">
        <v>597.47641586600002</v>
      </c>
      <c r="AL1342" s="15">
        <v>3093887.04336</v>
      </c>
      <c r="AM1342" s="15">
        <v>1419801.34347</v>
      </c>
      <c r="AN1342" s="19">
        <v>0</v>
      </c>
      <c r="AO1342" s="19">
        <v>0</v>
      </c>
      <c r="AP1342" s="19">
        <v>23200</v>
      </c>
      <c r="AQ1342" s="19">
        <v>80000</v>
      </c>
      <c r="AR1342" s="34">
        <f t="shared" si="287"/>
        <v>103200</v>
      </c>
      <c r="AS1342" s="34">
        <v>0</v>
      </c>
      <c r="AT1342" s="34">
        <v>0</v>
      </c>
      <c r="AU1342" s="34">
        <v>0</v>
      </c>
      <c r="AV1342" s="34">
        <v>0</v>
      </c>
      <c r="AW1342" s="35">
        <f t="shared" si="288"/>
        <v>0</v>
      </c>
      <c r="AX1342" s="34">
        <f t="shared" si="289"/>
        <v>103200</v>
      </c>
      <c r="AY1342" s="36">
        <v>1.4712000000099998</v>
      </c>
      <c r="AZ1342" s="36">
        <v>2.0617000000000001</v>
      </c>
      <c r="BA1342" s="22"/>
      <c r="BB1342" s="19">
        <v>2064</v>
      </c>
      <c r="BC1342" s="34">
        <f t="shared" si="290"/>
        <v>1518.2784000103197</v>
      </c>
      <c r="BD1342" s="34">
        <f t="shared" si="291"/>
        <v>2127.6743999999999</v>
      </c>
      <c r="BE1342" s="38">
        <v>3.4819999999999997E-2</v>
      </c>
      <c r="BF1342" s="38">
        <f t="shared" si="292"/>
        <v>3.4819999999999997E-2</v>
      </c>
      <c r="BG1342" s="34">
        <v>0</v>
      </c>
      <c r="BH1342" s="34">
        <v>0</v>
      </c>
      <c r="BI1342" s="34">
        <f t="shared" si="293"/>
        <v>1518.2784000103197</v>
      </c>
      <c r="BJ1342" s="34">
        <f t="shared" si="294"/>
        <v>2127.6743999999999</v>
      </c>
      <c r="BK1342" s="34">
        <v>0</v>
      </c>
      <c r="BL1342" s="34">
        <v>63.674399999999878</v>
      </c>
      <c r="BM1342" s="34">
        <f t="shared" si="295"/>
        <v>63.674399999999878</v>
      </c>
      <c r="BN1342" s="39">
        <f t="shared" si="296"/>
        <v>1518.2784000103197</v>
      </c>
      <c r="BO1342" s="39">
        <f t="shared" si="297"/>
        <v>2064</v>
      </c>
      <c r="BP1342" s="39">
        <f t="shared" si="298"/>
        <v>545.72159998968027</v>
      </c>
    </row>
    <row r="1343" spans="1:68" s="25" customFormat="1" ht="14.25" x14ac:dyDescent="0.2">
      <c r="A1343" s="14">
        <v>85</v>
      </c>
      <c r="B1343" s="40"/>
      <c r="C1343" s="15" t="s">
        <v>10576</v>
      </c>
      <c r="D1343" s="16">
        <v>9737</v>
      </c>
      <c r="E1343" s="15" t="s">
        <v>10577</v>
      </c>
      <c r="F1343" s="15" t="s">
        <v>10576</v>
      </c>
      <c r="G1343" s="17" t="s">
        <v>10578</v>
      </c>
      <c r="H1343" s="17" t="s">
        <v>10579</v>
      </c>
      <c r="I1343" s="17" t="s">
        <v>86</v>
      </c>
      <c r="J1343" s="15" t="s">
        <v>10580</v>
      </c>
      <c r="K1343" s="15" t="s">
        <v>391</v>
      </c>
      <c r="L1343" s="18" t="s">
        <v>10581</v>
      </c>
      <c r="M1343" s="15" t="s">
        <v>10317</v>
      </c>
      <c r="N1343" s="15" t="s">
        <v>10318</v>
      </c>
      <c r="O1343" s="16">
        <v>510</v>
      </c>
      <c r="P1343" s="15" t="s">
        <v>118</v>
      </c>
      <c r="Q1343" s="15">
        <v>23200</v>
      </c>
      <c r="R1343" s="15">
        <v>104800</v>
      </c>
      <c r="S1343" s="15">
        <v>128000</v>
      </c>
      <c r="T1343" s="15">
        <v>0.46</v>
      </c>
      <c r="U1343" s="15" t="s">
        <v>3335</v>
      </c>
      <c r="V1343" s="15" t="s">
        <v>76</v>
      </c>
      <c r="W1343" s="16">
        <v>1</v>
      </c>
      <c r="X1343" s="16">
        <v>0</v>
      </c>
      <c r="Y1343" s="15">
        <v>19938</v>
      </c>
      <c r="Z1343" s="15">
        <v>0.45800000000000002</v>
      </c>
      <c r="AA1343" s="15" t="s">
        <v>10319</v>
      </c>
      <c r="AB1343" s="15" t="s">
        <v>10320</v>
      </c>
      <c r="AC1343" s="15">
        <v>0</v>
      </c>
      <c r="AD1343" s="15"/>
      <c r="AE1343" s="15" t="s">
        <v>243</v>
      </c>
      <c r="AF1343" s="15" t="s">
        <v>10582</v>
      </c>
      <c r="AG1343" s="16">
        <v>1</v>
      </c>
      <c r="AH1343" s="15" t="s">
        <v>10583</v>
      </c>
      <c r="AI1343" s="15" t="s">
        <v>78</v>
      </c>
      <c r="AJ1343" s="15">
        <v>19938.276123</v>
      </c>
      <c r="AK1343" s="15">
        <v>590.06387528799996</v>
      </c>
      <c r="AL1343" s="15">
        <v>3093787.1390499999</v>
      </c>
      <c r="AM1343" s="15">
        <v>1419799.7502599999</v>
      </c>
      <c r="AN1343" s="19">
        <v>23200</v>
      </c>
      <c r="AO1343" s="19">
        <v>103700</v>
      </c>
      <c r="AP1343" s="19">
        <v>0</v>
      </c>
      <c r="AQ1343" s="19">
        <v>0</v>
      </c>
      <c r="AR1343" s="34">
        <f t="shared" si="287"/>
        <v>126900</v>
      </c>
      <c r="AS1343" s="34">
        <v>45000</v>
      </c>
      <c r="AT1343" s="34">
        <v>28665</v>
      </c>
      <c r="AU1343" s="34">
        <v>0</v>
      </c>
      <c r="AV1343" s="34">
        <v>0</v>
      </c>
      <c r="AW1343" s="35">
        <f t="shared" si="288"/>
        <v>73665</v>
      </c>
      <c r="AX1343" s="34">
        <f t="shared" si="289"/>
        <v>53235</v>
      </c>
      <c r="AY1343" s="36">
        <v>1.4712000000099998</v>
      </c>
      <c r="AZ1343" s="36">
        <v>2.0617000000000001</v>
      </c>
      <c r="BA1343" s="22"/>
      <c r="BB1343" s="19">
        <v>1269</v>
      </c>
      <c r="BC1343" s="34">
        <f t="shared" si="290"/>
        <v>783.19332000532347</v>
      </c>
      <c r="BD1343" s="34">
        <f t="shared" si="291"/>
        <v>1097.5459950000002</v>
      </c>
      <c r="BE1343" s="38">
        <v>3.4819999999999997E-2</v>
      </c>
      <c r="BF1343" s="38">
        <f t="shared" si="292"/>
        <v>3.4819999999999997E-2</v>
      </c>
      <c r="BG1343" s="34">
        <v>27.27079140258536</v>
      </c>
      <c r="BH1343" s="34">
        <v>38.216551545900003</v>
      </c>
      <c r="BI1343" s="34">
        <f t="shared" si="293"/>
        <v>755.92252860273811</v>
      </c>
      <c r="BJ1343" s="34">
        <f t="shared" si="294"/>
        <v>1059.3294434541001</v>
      </c>
      <c r="BK1343" s="34">
        <v>0</v>
      </c>
      <c r="BL1343" s="34">
        <v>0</v>
      </c>
      <c r="BM1343" s="34">
        <f t="shared" si="295"/>
        <v>0</v>
      </c>
      <c r="BN1343" s="39">
        <f t="shared" si="296"/>
        <v>755.92252860273811</v>
      </c>
      <c r="BO1343" s="39">
        <f t="shared" si="297"/>
        <v>1059.3294434541001</v>
      </c>
      <c r="BP1343" s="39">
        <f t="shared" si="298"/>
        <v>303.40691485136199</v>
      </c>
    </row>
    <row r="1344" spans="1:68" s="25" customFormat="1" ht="14.25" x14ac:dyDescent="0.2">
      <c r="A1344" s="14">
        <v>86</v>
      </c>
      <c r="B1344" s="40"/>
      <c r="C1344" s="15" t="s">
        <v>10584</v>
      </c>
      <c r="D1344" s="16">
        <v>18096</v>
      </c>
      <c r="E1344" s="15" t="s">
        <v>10585</v>
      </c>
      <c r="F1344" s="15" t="s">
        <v>10584</v>
      </c>
      <c r="G1344" s="17" t="s">
        <v>10586</v>
      </c>
      <c r="H1344" s="17" t="s">
        <v>10587</v>
      </c>
      <c r="I1344" s="17" t="s">
        <v>86</v>
      </c>
      <c r="J1344" s="15" t="s">
        <v>10588</v>
      </c>
      <c r="K1344" s="15" t="s">
        <v>3629</v>
      </c>
      <c r="L1344" s="18" t="s">
        <v>10589</v>
      </c>
      <c r="M1344" s="15" t="s">
        <v>10317</v>
      </c>
      <c r="N1344" s="15" t="s">
        <v>10318</v>
      </c>
      <c r="O1344" s="16">
        <v>510</v>
      </c>
      <c r="P1344" s="15" t="s">
        <v>118</v>
      </c>
      <c r="Q1344" s="15">
        <v>36400</v>
      </c>
      <c r="R1344" s="15">
        <v>122100</v>
      </c>
      <c r="S1344" s="15">
        <v>158500</v>
      </c>
      <c r="T1344" s="15">
        <v>0.46</v>
      </c>
      <c r="U1344" s="15" t="s">
        <v>3335</v>
      </c>
      <c r="V1344" s="15" t="s">
        <v>76</v>
      </c>
      <c r="W1344" s="16">
        <v>1</v>
      </c>
      <c r="X1344" s="16">
        <v>0</v>
      </c>
      <c r="Y1344" s="15">
        <v>20205</v>
      </c>
      <c r="Z1344" s="15">
        <v>0.46400000000000002</v>
      </c>
      <c r="AA1344" s="15" t="s">
        <v>10319</v>
      </c>
      <c r="AB1344" s="15" t="s">
        <v>10320</v>
      </c>
      <c r="AC1344" s="15">
        <v>0</v>
      </c>
      <c r="AD1344" s="15"/>
      <c r="AE1344" s="15" t="s">
        <v>956</v>
      </c>
      <c r="AF1344" s="15" t="s">
        <v>10590</v>
      </c>
      <c r="AG1344" s="16">
        <v>1</v>
      </c>
      <c r="AH1344" s="15" t="s">
        <v>10591</v>
      </c>
      <c r="AI1344" s="15" t="s">
        <v>78</v>
      </c>
      <c r="AJ1344" s="15">
        <v>20204.8647461</v>
      </c>
      <c r="AK1344" s="15">
        <v>592.92385217200001</v>
      </c>
      <c r="AL1344" s="15">
        <v>3093625.5537200002</v>
      </c>
      <c r="AM1344" s="15">
        <v>1419799.7061999999</v>
      </c>
      <c r="AN1344" s="19">
        <v>36400</v>
      </c>
      <c r="AO1344" s="19">
        <v>120700</v>
      </c>
      <c r="AP1344" s="19">
        <v>0</v>
      </c>
      <c r="AQ1344" s="19">
        <v>100</v>
      </c>
      <c r="AR1344" s="34">
        <f t="shared" si="287"/>
        <v>157200</v>
      </c>
      <c r="AS1344" s="34">
        <v>45000</v>
      </c>
      <c r="AT1344" s="34">
        <v>0</v>
      </c>
      <c r="AU1344" s="34">
        <v>39235</v>
      </c>
      <c r="AV1344" s="34">
        <v>24960</v>
      </c>
      <c r="AW1344" s="35">
        <f t="shared" si="288"/>
        <v>109195</v>
      </c>
      <c r="AX1344" s="34">
        <f t="shared" si="289"/>
        <v>48005</v>
      </c>
      <c r="AY1344" s="36">
        <v>1.4712000000099998</v>
      </c>
      <c r="AZ1344" s="36">
        <v>2.0617000000000001</v>
      </c>
      <c r="BA1344" s="22"/>
      <c r="BB1344" s="19">
        <v>1574</v>
      </c>
      <c r="BC1344" s="34">
        <f t="shared" si="290"/>
        <v>706.2495600048004</v>
      </c>
      <c r="BD1344" s="34">
        <f t="shared" si="291"/>
        <v>989.71908500000006</v>
      </c>
      <c r="BE1344" s="38">
        <v>3.4819999999999997E-2</v>
      </c>
      <c r="BF1344" s="38">
        <f t="shared" si="292"/>
        <v>3.4819999999999997E-2</v>
      </c>
      <c r="BG1344" s="34">
        <v>24.540382495366799</v>
      </c>
      <c r="BH1344" s="34">
        <v>34.390230145700002</v>
      </c>
      <c r="BI1344" s="34">
        <f t="shared" si="293"/>
        <v>681.70917750943363</v>
      </c>
      <c r="BJ1344" s="34">
        <f t="shared" si="294"/>
        <v>955.32885485430006</v>
      </c>
      <c r="BK1344" s="34">
        <v>0</v>
      </c>
      <c r="BL1344" s="34">
        <v>0</v>
      </c>
      <c r="BM1344" s="34">
        <f t="shared" si="295"/>
        <v>0</v>
      </c>
      <c r="BN1344" s="39">
        <f t="shared" si="296"/>
        <v>681.70917750943363</v>
      </c>
      <c r="BO1344" s="39">
        <f t="shared" si="297"/>
        <v>955.32885485430006</v>
      </c>
      <c r="BP1344" s="39">
        <f t="shared" si="298"/>
        <v>273.61967734486643</v>
      </c>
    </row>
    <row r="1345" spans="1:68" s="25" customFormat="1" ht="14.25" x14ac:dyDescent="0.2">
      <c r="A1345" s="14">
        <v>87</v>
      </c>
      <c r="B1345" s="40"/>
      <c r="C1345" s="15" t="s">
        <v>10592</v>
      </c>
      <c r="D1345" s="16">
        <v>1215</v>
      </c>
      <c r="E1345" s="15" t="s">
        <v>10593</v>
      </c>
      <c r="F1345" s="15" t="s">
        <v>10592</v>
      </c>
      <c r="G1345" s="17" t="s">
        <v>10594</v>
      </c>
      <c r="H1345" s="17" t="s">
        <v>10595</v>
      </c>
      <c r="I1345" s="17" t="s">
        <v>86</v>
      </c>
      <c r="J1345" s="15" t="s">
        <v>10596</v>
      </c>
      <c r="K1345" s="15" t="s">
        <v>8899</v>
      </c>
      <c r="L1345" s="18" t="s">
        <v>10597</v>
      </c>
      <c r="M1345" s="15" t="s">
        <v>10224</v>
      </c>
      <c r="N1345" s="15" t="s">
        <v>10225</v>
      </c>
      <c r="O1345" s="16">
        <v>501</v>
      </c>
      <c r="P1345" s="15" t="s">
        <v>405</v>
      </c>
      <c r="Q1345" s="15">
        <v>1900</v>
      </c>
      <c r="R1345" s="15">
        <v>0</v>
      </c>
      <c r="S1345" s="15">
        <v>1900</v>
      </c>
      <c r="T1345" s="15">
        <v>0.47</v>
      </c>
      <c r="U1345" s="15" t="s">
        <v>3335</v>
      </c>
      <c r="V1345" s="15" t="s">
        <v>76</v>
      </c>
      <c r="W1345" s="16">
        <v>0</v>
      </c>
      <c r="X1345" s="16">
        <v>0</v>
      </c>
      <c r="Y1345" s="15">
        <v>20400</v>
      </c>
      <c r="Z1345" s="15">
        <v>0.46800000000000003</v>
      </c>
      <c r="AA1345" s="15" t="s">
        <v>78</v>
      </c>
      <c r="AB1345" s="15" t="s">
        <v>78</v>
      </c>
      <c r="AC1345" s="15">
        <v>0</v>
      </c>
      <c r="AD1345" s="15"/>
      <c r="AE1345" s="15" t="s">
        <v>956</v>
      </c>
      <c r="AF1345" s="15" t="s">
        <v>10598</v>
      </c>
      <c r="AG1345" s="16">
        <v>1</v>
      </c>
      <c r="AH1345" s="15" t="s">
        <v>10599</v>
      </c>
      <c r="AI1345" s="15" t="s">
        <v>78</v>
      </c>
      <c r="AJ1345" s="15">
        <v>20400.220459</v>
      </c>
      <c r="AK1345" s="15">
        <v>604.02255143599996</v>
      </c>
      <c r="AL1345" s="15">
        <v>3093524.0083300001</v>
      </c>
      <c r="AM1345" s="15">
        <v>1419799.8094899999</v>
      </c>
      <c r="AN1345" s="19">
        <v>0</v>
      </c>
      <c r="AO1345" s="19">
        <v>0</v>
      </c>
      <c r="AP1345" s="19">
        <v>1900</v>
      </c>
      <c r="AQ1345" s="19">
        <v>0</v>
      </c>
      <c r="AR1345" s="34">
        <f t="shared" si="287"/>
        <v>1900</v>
      </c>
      <c r="AS1345" s="34">
        <v>0</v>
      </c>
      <c r="AT1345" s="34">
        <v>0</v>
      </c>
      <c r="AU1345" s="34">
        <v>0</v>
      </c>
      <c r="AV1345" s="34">
        <v>0</v>
      </c>
      <c r="AW1345" s="35">
        <f t="shared" si="288"/>
        <v>0</v>
      </c>
      <c r="AX1345" s="34">
        <f t="shared" si="289"/>
        <v>1900</v>
      </c>
      <c r="AY1345" s="36">
        <v>1.4712000000099998</v>
      </c>
      <c r="AZ1345" s="36">
        <v>2.0617000000000001</v>
      </c>
      <c r="BA1345" s="22"/>
      <c r="BB1345" s="19">
        <v>57</v>
      </c>
      <c r="BC1345" s="34">
        <f t="shared" si="290"/>
        <v>27.952800000189995</v>
      </c>
      <c r="BD1345" s="34">
        <f t="shared" si="291"/>
        <v>39.1723</v>
      </c>
      <c r="BE1345" s="38">
        <v>3.4819999999999997E-2</v>
      </c>
      <c r="BF1345" s="38">
        <f t="shared" si="292"/>
        <v>3.4819999999999997E-2</v>
      </c>
      <c r="BG1345" s="34">
        <v>0</v>
      </c>
      <c r="BH1345" s="34">
        <v>0</v>
      </c>
      <c r="BI1345" s="34">
        <f t="shared" si="293"/>
        <v>27.952800000189995</v>
      </c>
      <c r="BJ1345" s="34">
        <f t="shared" si="294"/>
        <v>39.1723</v>
      </c>
      <c r="BK1345" s="34">
        <v>0</v>
      </c>
      <c r="BL1345" s="34">
        <v>0</v>
      </c>
      <c r="BM1345" s="34">
        <f t="shared" si="295"/>
        <v>0</v>
      </c>
      <c r="BN1345" s="39">
        <f t="shared" si="296"/>
        <v>27.952800000189995</v>
      </c>
      <c r="BO1345" s="39">
        <f t="shared" si="297"/>
        <v>39.1723</v>
      </c>
      <c r="BP1345" s="39">
        <f t="shared" si="298"/>
        <v>11.219499999810004</v>
      </c>
    </row>
    <row r="1346" spans="1:68" s="25" customFormat="1" ht="14.25" x14ac:dyDescent="0.2">
      <c r="A1346" s="14">
        <v>88</v>
      </c>
      <c r="B1346" s="40"/>
      <c r="C1346" s="15" t="s">
        <v>10600</v>
      </c>
      <c r="D1346" s="16">
        <v>3289</v>
      </c>
      <c r="E1346" s="15" t="s">
        <v>10601</v>
      </c>
      <c r="F1346" s="15" t="s">
        <v>10600</v>
      </c>
      <c r="G1346" s="17" t="s">
        <v>10602</v>
      </c>
      <c r="H1346" s="17" t="s">
        <v>10603</v>
      </c>
      <c r="I1346" s="17" t="s">
        <v>86</v>
      </c>
      <c r="J1346" s="15" t="s">
        <v>10604</v>
      </c>
      <c r="K1346" s="15" t="s">
        <v>86</v>
      </c>
      <c r="L1346" s="18" t="s">
        <v>78</v>
      </c>
      <c r="M1346" s="15" t="s">
        <v>78</v>
      </c>
      <c r="N1346" s="15" t="s">
        <v>78</v>
      </c>
      <c r="O1346" s="16">
        <v>0</v>
      </c>
      <c r="P1346" s="15" t="s">
        <v>78</v>
      </c>
      <c r="Q1346" s="15">
        <v>0</v>
      </c>
      <c r="R1346" s="15">
        <v>0</v>
      </c>
      <c r="S1346" s="15">
        <v>0</v>
      </c>
      <c r="T1346" s="15">
        <v>0</v>
      </c>
      <c r="U1346" s="15" t="s">
        <v>3335</v>
      </c>
      <c r="V1346" s="15" t="s">
        <v>78</v>
      </c>
      <c r="W1346" s="16">
        <v>0</v>
      </c>
      <c r="X1346" s="16">
        <v>0</v>
      </c>
      <c r="Y1346" s="15">
        <v>6120</v>
      </c>
      <c r="Z1346" s="15">
        <v>0.14099999999999999</v>
      </c>
      <c r="AA1346" s="15" t="s">
        <v>78</v>
      </c>
      <c r="AB1346" s="15" t="s">
        <v>78</v>
      </c>
      <c r="AC1346" s="15">
        <v>0</v>
      </c>
      <c r="AD1346" s="15"/>
      <c r="AE1346" s="15" t="s">
        <v>78</v>
      </c>
      <c r="AF1346" s="15" t="s">
        <v>78</v>
      </c>
      <c r="AG1346" s="16">
        <v>0</v>
      </c>
      <c r="AH1346" s="15" t="s">
        <v>10605</v>
      </c>
      <c r="AI1346" s="15" t="s">
        <v>78</v>
      </c>
      <c r="AJ1346" s="15">
        <v>6120.2116699199996</v>
      </c>
      <c r="AK1346" s="15">
        <v>324.01323320199998</v>
      </c>
      <c r="AL1346" s="15">
        <v>3093522.3542200001</v>
      </c>
      <c r="AM1346" s="15">
        <v>1419929.8051799999</v>
      </c>
      <c r="AN1346" s="19">
        <v>0</v>
      </c>
      <c r="AO1346" s="19">
        <v>0</v>
      </c>
      <c r="AP1346" s="19">
        <v>0</v>
      </c>
      <c r="AQ1346" s="19">
        <v>0</v>
      </c>
      <c r="AR1346" s="34">
        <f t="shared" si="287"/>
        <v>0</v>
      </c>
      <c r="AS1346" s="34">
        <v>0</v>
      </c>
      <c r="AT1346" s="34">
        <v>0</v>
      </c>
      <c r="AU1346" s="34">
        <v>0</v>
      </c>
      <c r="AV1346" s="34">
        <v>0</v>
      </c>
      <c r="AW1346" s="35">
        <f t="shared" si="288"/>
        <v>0</v>
      </c>
      <c r="AX1346" s="34">
        <f t="shared" si="289"/>
        <v>0</v>
      </c>
      <c r="AY1346" s="36">
        <v>1.4712000000099998</v>
      </c>
      <c r="AZ1346" s="36">
        <v>2.0617000000000001</v>
      </c>
      <c r="BA1346" s="22"/>
      <c r="BB1346" s="19">
        <v>0</v>
      </c>
      <c r="BC1346" s="34">
        <f t="shared" si="290"/>
        <v>0</v>
      </c>
      <c r="BD1346" s="34">
        <f t="shared" si="291"/>
        <v>0</v>
      </c>
      <c r="BE1346" s="38">
        <v>3.4819999999999997E-2</v>
      </c>
      <c r="BF1346" s="38">
        <f t="shared" si="292"/>
        <v>3.4819999999999997E-2</v>
      </c>
      <c r="BG1346" s="34">
        <v>0</v>
      </c>
      <c r="BH1346" s="34">
        <v>0</v>
      </c>
      <c r="BI1346" s="34">
        <f t="shared" si="293"/>
        <v>0</v>
      </c>
      <c r="BJ1346" s="34">
        <f t="shared" si="294"/>
        <v>0</v>
      </c>
      <c r="BK1346" s="34">
        <v>0</v>
      </c>
      <c r="BL1346" s="34">
        <v>0</v>
      </c>
      <c r="BM1346" s="34">
        <f t="shared" si="295"/>
        <v>0</v>
      </c>
      <c r="BN1346" s="39">
        <f t="shared" si="296"/>
        <v>0</v>
      </c>
      <c r="BO1346" s="39">
        <f t="shared" si="297"/>
        <v>0</v>
      </c>
      <c r="BP1346" s="39">
        <f t="shared" si="298"/>
        <v>0</v>
      </c>
    </row>
    <row r="1347" spans="1:68" s="25" customFormat="1" ht="14.25" x14ac:dyDescent="0.2">
      <c r="A1347" s="14">
        <v>89</v>
      </c>
      <c r="B1347" s="40"/>
      <c r="C1347" s="15"/>
      <c r="D1347" s="16">
        <v>30934</v>
      </c>
      <c r="E1347" s="15" t="s">
        <v>10606</v>
      </c>
      <c r="F1347" s="15" t="s">
        <v>10607</v>
      </c>
      <c r="G1347" s="17" t="s">
        <v>10608</v>
      </c>
      <c r="H1347" s="17" t="s">
        <v>10609</v>
      </c>
      <c r="I1347" s="17" t="s">
        <v>86</v>
      </c>
      <c r="J1347" s="15" t="s">
        <v>10610</v>
      </c>
      <c r="K1347" s="15" t="s">
        <v>8150</v>
      </c>
      <c r="L1347" s="18" t="s">
        <v>10611</v>
      </c>
      <c r="M1347" s="15" t="s">
        <v>10224</v>
      </c>
      <c r="N1347" s="15" t="s">
        <v>10225</v>
      </c>
      <c r="O1347" s="16">
        <v>501</v>
      </c>
      <c r="P1347" s="15" t="s">
        <v>405</v>
      </c>
      <c r="Q1347" s="15">
        <v>1400</v>
      </c>
      <c r="R1347" s="15">
        <v>0</v>
      </c>
      <c r="S1347" s="15">
        <v>1400</v>
      </c>
      <c r="T1347" s="15">
        <v>0.35</v>
      </c>
      <c r="U1347" s="15" t="s">
        <v>3335</v>
      </c>
      <c r="V1347" s="15" t="s">
        <v>76</v>
      </c>
      <c r="W1347" s="16">
        <v>0</v>
      </c>
      <c r="X1347" s="16">
        <v>1</v>
      </c>
      <c r="Y1347" s="15">
        <v>15079</v>
      </c>
      <c r="Z1347" s="15">
        <v>0.34599999999999997</v>
      </c>
      <c r="AA1347" s="15" t="s">
        <v>78</v>
      </c>
      <c r="AB1347" s="15" t="s">
        <v>78</v>
      </c>
      <c r="AC1347" s="15">
        <v>10</v>
      </c>
      <c r="AD1347" s="26">
        <v>41466</v>
      </c>
      <c r="AE1347" s="15" t="s">
        <v>147</v>
      </c>
      <c r="AF1347" s="15" t="s">
        <v>10612</v>
      </c>
      <c r="AG1347" s="16">
        <v>1</v>
      </c>
      <c r="AH1347" s="15" t="s">
        <v>10613</v>
      </c>
      <c r="AI1347" s="15" t="s">
        <v>78</v>
      </c>
      <c r="AJ1347" s="15">
        <v>15079.0187988</v>
      </c>
      <c r="AK1347" s="15">
        <v>499.67350471499998</v>
      </c>
      <c r="AL1347" s="15">
        <v>3093521.08666</v>
      </c>
      <c r="AM1347" s="15">
        <v>1420033.7165099999</v>
      </c>
      <c r="AN1347" s="19">
        <v>0</v>
      </c>
      <c r="AO1347" s="19">
        <v>0</v>
      </c>
      <c r="AP1347" s="19">
        <v>1400</v>
      </c>
      <c r="AQ1347" s="19">
        <v>0</v>
      </c>
      <c r="AR1347" s="34">
        <f t="shared" si="287"/>
        <v>1400</v>
      </c>
      <c r="AS1347" s="34">
        <v>0</v>
      </c>
      <c r="AT1347" s="34">
        <v>0</v>
      </c>
      <c r="AU1347" s="34">
        <v>0</v>
      </c>
      <c r="AV1347" s="34">
        <v>0</v>
      </c>
      <c r="AW1347" s="35">
        <f t="shared" si="288"/>
        <v>0</v>
      </c>
      <c r="AX1347" s="34">
        <f t="shared" si="289"/>
        <v>1400</v>
      </c>
      <c r="AY1347" s="36">
        <v>1.4712000000099998</v>
      </c>
      <c r="AZ1347" s="36">
        <v>2.0617000000000001</v>
      </c>
      <c r="BA1347" s="22"/>
      <c r="BB1347" s="19">
        <v>42</v>
      </c>
      <c r="BC1347" s="34">
        <f t="shared" si="290"/>
        <v>20.596800000139996</v>
      </c>
      <c r="BD1347" s="34">
        <f t="shared" si="291"/>
        <v>28.863800000000001</v>
      </c>
      <c r="BE1347" s="38">
        <v>3.4819999999999997E-2</v>
      </c>
      <c r="BF1347" s="38">
        <f t="shared" si="292"/>
        <v>3.4819999999999997E-2</v>
      </c>
      <c r="BG1347" s="34">
        <v>0</v>
      </c>
      <c r="BH1347" s="34">
        <v>0</v>
      </c>
      <c r="BI1347" s="34">
        <f t="shared" si="293"/>
        <v>20.596800000139996</v>
      </c>
      <c r="BJ1347" s="34">
        <f t="shared" si="294"/>
        <v>28.863800000000001</v>
      </c>
      <c r="BK1347" s="34">
        <v>0</v>
      </c>
      <c r="BL1347" s="34">
        <v>0</v>
      </c>
      <c r="BM1347" s="34">
        <f t="shared" si="295"/>
        <v>0</v>
      </c>
      <c r="BN1347" s="39">
        <f t="shared" si="296"/>
        <v>20.596800000139996</v>
      </c>
      <c r="BO1347" s="39">
        <f t="shared" si="297"/>
        <v>28.863800000000001</v>
      </c>
      <c r="BP1347" s="39">
        <f t="shared" si="298"/>
        <v>8.2669999998600048</v>
      </c>
    </row>
    <row r="1348" spans="1:68" s="25" customFormat="1" ht="14.25" x14ac:dyDescent="0.2">
      <c r="A1348" s="14">
        <v>90</v>
      </c>
      <c r="B1348" s="40"/>
      <c r="C1348" s="15" t="s">
        <v>10614</v>
      </c>
      <c r="D1348" s="16">
        <v>27938</v>
      </c>
      <c r="E1348" s="15" t="s">
        <v>10615</v>
      </c>
      <c r="F1348" s="15" t="s">
        <v>10614</v>
      </c>
      <c r="G1348" s="17" t="s">
        <v>10616</v>
      </c>
      <c r="H1348" s="17" t="s">
        <v>10617</v>
      </c>
      <c r="I1348" s="17" t="s">
        <v>86</v>
      </c>
      <c r="J1348" s="15" t="s">
        <v>10618</v>
      </c>
      <c r="K1348" s="15" t="s">
        <v>341</v>
      </c>
      <c r="L1348" s="18" t="s">
        <v>10619</v>
      </c>
      <c r="M1348" s="15" t="s">
        <v>10317</v>
      </c>
      <c r="N1348" s="15" t="s">
        <v>10318</v>
      </c>
      <c r="O1348" s="16">
        <v>510</v>
      </c>
      <c r="P1348" s="15" t="s">
        <v>118</v>
      </c>
      <c r="Q1348" s="15">
        <v>21600</v>
      </c>
      <c r="R1348" s="15">
        <v>101900</v>
      </c>
      <c r="S1348" s="15">
        <v>123500</v>
      </c>
      <c r="T1348" s="15">
        <v>0.34</v>
      </c>
      <c r="U1348" s="15" t="s">
        <v>3335</v>
      </c>
      <c r="V1348" s="15" t="s">
        <v>76</v>
      </c>
      <c r="W1348" s="16">
        <v>1</v>
      </c>
      <c r="X1348" s="16">
        <v>1</v>
      </c>
      <c r="Y1348" s="15">
        <v>14871</v>
      </c>
      <c r="Z1348" s="15">
        <v>0.34100000000000003</v>
      </c>
      <c r="AA1348" s="15" t="s">
        <v>10319</v>
      </c>
      <c r="AB1348" s="15" t="s">
        <v>10320</v>
      </c>
      <c r="AC1348" s="15">
        <v>10</v>
      </c>
      <c r="AD1348" s="26">
        <v>41466</v>
      </c>
      <c r="AE1348" s="15" t="s">
        <v>147</v>
      </c>
      <c r="AF1348" s="15" t="s">
        <v>10620</v>
      </c>
      <c r="AG1348" s="16">
        <v>1</v>
      </c>
      <c r="AH1348" s="15" t="s">
        <v>10621</v>
      </c>
      <c r="AI1348" s="15" t="s">
        <v>78</v>
      </c>
      <c r="AJ1348" s="15">
        <v>14871.3496094</v>
      </c>
      <c r="AK1348" s="15">
        <v>488.29498446000002</v>
      </c>
      <c r="AL1348" s="15">
        <v>3093622.0967799998</v>
      </c>
      <c r="AM1348" s="15">
        <v>1420034.83167</v>
      </c>
      <c r="AN1348" s="19">
        <v>21600</v>
      </c>
      <c r="AO1348" s="19">
        <v>103700</v>
      </c>
      <c r="AP1348" s="19">
        <v>0</v>
      </c>
      <c r="AQ1348" s="19">
        <v>0</v>
      </c>
      <c r="AR1348" s="34">
        <f t="shared" si="287"/>
        <v>125300</v>
      </c>
      <c r="AS1348" s="34">
        <v>45000</v>
      </c>
      <c r="AT1348" s="34">
        <v>3000</v>
      </c>
      <c r="AU1348" s="34">
        <v>28105</v>
      </c>
      <c r="AV1348" s="34">
        <v>0</v>
      </c>
      <c r="AW1348" s="35">
        <f t="shared" si="288"/>
        <v>76105</v>
      </c>
      <c r="AX1348" s="34">
        <f t="shared" si="289"/>
        <v>49195</v>
      </c>
      <c r="AY1348" s="36">
        <v>1.4712000000099998</v>
      </c>
      <c r="AZ1348" s="36">
        <v>2.0617000000000001</v>
      </c>
      <c r="BA1348" s="22"/>
      <c r="BB1348" s="19">
        <v>1253</v>
      </c>
      <c r="BC1348" s="34">
        <f t="shared" si="290"/>
        <v>723.75684000491935</v>
      </c>
      <c r="BD1348" s="34">
        <f t="shared" si="291"/>
        <v>1014.253315</v>
      </c>
      <c r="BE1348" s="38">
        <v>3.4819999999999997E-2</v>
      </c>
      <c r="BF1348" s="38">
        <f t="shared" si="292"/>
        <v>3.4819999999999997E-2</v>
      </c>
      <c r="BG1348" s="34">
        <v>25.201213168971289</v>
      </c>
      <c r="BH1348" s="34">
        <v>35.316300428299996</v>
      </c>
      <c r="BI1348" s="34">
        <f t="shared" si="293"/>
        <v>698.55562683594803</v>
      </c>
      <c r="BJ1348" s="34">
        <f t="shared" si="294"/>
        <v>978.93701457170005</v>
      </c>
      <c r="BK1348" s="34">
        <v>0</v>
      </c>
      <c r="BL1348" s="34">
        <v>0</v>
      </c>
      <c r="BM1348" s="34">
        <f t="shared" si="295"/>
        <v>0</v>
      </c>
      <c r="BN1348" s="39">
        <f t="shared" si="296"/>
        <v>698.55562683594803</v>
      </c>
      <c r="BO1348" s="39">
        <f t="shared" si="297"/>
        <v>978.93701457170005</v>
      </c>
      <c r="BP1348" s="39">
        <f t="shared" si="298"/>
        <v>280.38138773575201</v>
      </c>
    </row>
    <row r="1349" spans="1:68" s="25" customFormat="1" ht="14.25" x14ac:dyDescent="0.2">
      <c r="A1349" s="14">
        <v>91</v>
      </c>
      <c r="B1349" s="40"/>
      <c r="C1349" s="15" t="s">
        <v>150</v>
      </c>
      <c r="D1349" s="16">
        <v>35212</v>
      </c>
      <c r="E1349" s="15" t="s">
        <v>10622</v>
      </c>
      <c r="F1349" s="15" t="s">
        <v>10623</v>
      </c>
      <c r="G1349" s="17" t="s">
        <v>10624</v>
      </c>
      <c r="H1349" s="17" t="s">
        <v>10625</v>
      </c>
      <c r="I1349" s="17" t="s">
        <v>86</v>
      </c>
      <c r="J1349" s="15" t="s">
        <v>10626</v>
      </c>
      <c r="K1349" s="15" t="s">
        <v>86</v>
      </c>
      <c r="L1349" s="18" t="s">
        <v>10627</v>
      </c>
      <c r="M1349" s="15" t="s">
        <v>10317</v>
      </c>
      <c r="N1349" s="15" t="s">
        <v>10318</v>
      </c>
      <c r="O1349" s="16">
        <v>510</v>
      </c>
      <c r="P1349" s="15" t="s">
        <v>118</v>
      </c>
      <c r="Q1349" s="15">
        <v>21600</v>
      </c>
      <c r="R1349" s="15">
        <v>110600</v>
      </c>
      <c r="S1349" s="15">
        <v>132200</v>
      </c>
      <c r="T1349" s="15">
        <v>0.34</v>
      </c>
      <c r="U1349" s="15" t="s">
        <v>3335</v>
      </c>
      <c r="V1349" s="15" t="s">
        <v>76</v>
      </c>
      <c r="W1349" s="16">
        <v>1</v>
      </c>
      <c r="X1349" s="16">
        <v>1</v>
      </c>
      <c r="Y1349" s="15">
        <v>14895</v>
      </c>
      <c r="Z1349" s="15">
        <v>0.34200000000000003</v>
      </c>
      <c r="AA1349" s="15" t="s">
        <v>10319</v>
      </c>
      <c r="AB1349" s="15" t="s">
        <v>10320</v>
      </c>
      <c r="AC1349" s="15">
        <v>0</v>
      </c>
      <c r="AD1349" s="26">
        <v>38215</v>
      </c>
      <c r="AE1349" s="15" t="s">
        <v>119</v>
      </c>
      <c r="AF1349" s="15" t="s">
        <v>119</v>
      </c>
      <c r="AG1349" s="16">
        <v>1</v>
      </c>
      <c r="AH1349" s="15" t="s">
        <v>10628</v>
      </c>
      <c r="AI1349" s="15" t="s">
        <v>78</v>
      </c>
      <c r="AJ1349" s="15">
        <v>14895.2695313</v>
      </c>
      <c r="AK1349" s="15">
        <v>490.48103943199999</v>
      </c>
      <c r="AL1349" s="15">
        <v>3093783.2710799999</v>
      </c>
      <c r="AM1349" s="15">
        <v>1420036.1384000001</v>
      </c>
      <c r="AN1349" s="19">
        <v>21600</v>
      </c>
      <c r="AO1349" s="19">
        <v>109500</v>
      </c>
      <c r="AP1349" s="19">
        <v>0</v>
      </c>
      <c r="AQ1349" s="19">
        <v>0</v>
      </c>
      <c r="AR1349" s="34">
        <f t="shared" si="287"/>
        <v>131100</v>
      </c>
      <c r="AS1349" s="34">
        <v>45000</v>
      </c>
      <c r="AT1349" s="34">
        <v>0</v>
      </c>
      <c r="AU1349" s="34">
        <v>30135</v>
      </c>
      <c r="AV1349" s="34">
        <v>0</v>
      </c>
      <c r="AW1349" s="35">
        <f t="shared" si="288"/>
        <v>75135</v>
      </c>
      <c r="AX1349" s="34">
        <f t="shared" si="289"/>
        <v>55965</v>
      </c>
      <c r="AY1349" s="36">
        <v>1.4712000000099998</v>
      </c>
      <c r="AZ1349" s="36">
        <v>2.0617000000000001</v>
      </c>
      <c r="BA1349" s="22"/>
      <c r="BB1349" s="19">
        <v>1311</v>
      </c>
      <c r="BC1349" s="34">
        <f t="shared" si="290"/>
        <v>823.35708000559634</v>
      </c>
      <c r="BD1349" s="34">
        <f t="shared" si="291"/>
        <v>1153.8304049999999</v>
      </c>
      <c r="BE1349" s="38">
        <v>3.4819999999999997E-2</v>
      </c>
      <c r="BF1349" s="38">
        <f t="shared" si="292"/>
        <v>3.4819999999999997E-2</v>
      </c>
      <c r="BG1349" s="34">
        <v>28.669293525794863</v>
      </c>
      <c r="BH1349" s="34">
        <v>40.176374702099992</v>
      </c>
      <c r="BI1349" s="34">
        <f t="shared" si="293"/>
        <v>794.6877864798015</v>
      </c>
      <c r="BJ1349" s="34">
        <f t="shared" si="294"/>
        <v>1113.6540302978999</v>
      </c>
      <c r="BK1349" s="34">
        <v>0</v>
      </c>
      <c r="BL1349" s="34">
        <v>0</v>
      </c>
      <c r="BM1349" s="34">
        <f t="shared" si="295"/>
        <v>0</v>
      </c>
      <c r="BN1349" s="39">
        <f t="shared" si="296"/>
        <v>794.6877864798015</v>
      </c>
      <c r="BO1349" s="39">
        <f t="shared" si="297"/>
        <v>1113.6540302978999</v>
      </c>
      <c r="BP1349" s="39">
        <f t="shared" si="298"/>
        <v>318.96624381809841</v>
      </c>
    </row>
    <row r="1350" spans="1:68" s="25" customFormat="1" ht="14.25" x14ac:dyDescent="0.2">
      <c r="A1350" s="14">
        <v>92</v>
      </c>
      <c r="B1350" s="40"/>
      <c r="C1350" s="15"/>
      <c r="D1350" s="16">
        <v>95</v>
      </c>
      <c r="E1350" s="15" t="s">
        <v>10629</v>
      </c>
      <c r="F1350" s="15" t="s">
        <v>10630</v>
      </c>
      <c r="G1350" s="17" t="s">
        <v>10631</v>
      </c>
      <c r="H1350" s="17" t="s">
        <v>10632</v>
      </c>
      <c r="I1350" s="17" t="s">
        <v>86</v>
      </c>
      <c r="J1350" s="15" t="s">
        <v>10633</v>
      </c>
      <c r="K1350" s="15" t="s">
        <v>10634</v>
      </c>
      <c r="L1350" s="18" t="s">
        <v>10635</v>
      </c>
      <c r="M1350" s="15" t="s">
        <v>10317</v>
      </c>
      <c r="N1350" s="15" t="s">
        <v>10318</v>
      </c>
      <c r="O1350" s="16">
        <v>510</v>
      </c>
      <c r="P1350" s="15" t="s">
        <v>118</v>
      </c>
      <c r="Q1350" s="15">
        <v>21600</v>
      </c>
      <c r="R1350" s="15">
        <v>99800</v>
      </c>
      <c r="S1350" s="15">
        <v>121400</v>
      </c>
      <c r="T1350" s="15">
        <v>0.34</v>
      </c>
      <c r="U1350" s="15" t="s">
        <v>3335</v>
      </c>
      <c r="V1350" s="15" t="s">
        <v>76</v>
      </c>
      <c r="W1350" s="16">
        <v>1</v>
      </c>
      <c r="X1350" s="16">
        <v>0</v>
      </c>
      <c r="Y1350" s="15">
        <v>15115</v>
      </c>
      <c r="Z1350" s="15">
        <v>0.34699999999999998</v>
      </c>
      <c r="AA1350" s="15" t="s">
        <v>10319</v>
      </c>
      <c r="AB1350" s="15" t="s">
        <v>10320</v>
      </c>
      <c r="AC1350" s="15">
        <v>0</v>
      </c>
      <c r="AD1350" s="15"/>
      <c r="AE1350" s="15" t="s">
        <v>363</v>
      </c>
      <c r="AF1350" s="15" t="s">
        <v>10636</v>
      </c>
      <c r="AG1350" s="16">
        <v>1</v>
      </c>
      <c r="AH1350" s="15" t="s">
        <v>10637</v>
      </c>
      <c r="AI1350" s="15" t="s">
        <v>78</v>
      </c>
      <c r="AJ1350" s="15">
        <v>15114.6586914</v>
      </c>
      <c r="AK1350" s="15">
        <v>502.33609223799999</v>
      </c>
      <c r="AL1350" s="15">
        <v>3093882.8875899999</v>
      </c>
      <c r="AM1350" s="15">
        <v>1420036.27034</v>
      </c>
      <c r="AN1350" s="19">
        <v>21600</v>
      </c>
      <c r="AO1350" s="19">
        <v>105100</v>
      </c>
      <c r="AP1350" s="19">
        <v>0</v>
      </c>
      <c r="AQ1350" s="19">
        <v>1100</v>
      </c>
      <c r="AR1350" s="34">
        <f t="shared" si="287"/>
        <v>127800</v>
      </c>
      <c r="AS1350" s="34">
        <v>45000</v>
      </c>
      <c r="AT1350" s="34">
        <v>3000</v>
      </c>
      <c r="AU1350" s="34">
        <v>28595</v>
      </c>
      <c r="AV1350" s="34">
        <v>0</v>
      </c>
      <c r="AW1350" s="35">
        <f t="shared" si="288"/>
        <v>76595</v>
      </c>
      <c r="AX1350" s="34">
        <f t="shared" si="289"/>
        <v>51205</v>
      </c>
      <c r="AY1350" s="36">
        <v>1.4712000000099998</v>
      </c>
      <c r="AZ1350" s="36">
        <v>2.0617000000000001</v>
      </c>
      <c r="BA1350" s="22"/>
      <c r="BB1350" s="19">
        <v>1300</v>
      </c>
      <c r="BC1350" s="34">
        <f t="shared" si="290"/>
        <v>753.3279600051203</v>
      </c>
      <c r="BD1350" s="34">
        <f t="shared" si="291"/>
        <v>1055.693485</v>
      </c>
      <c r="BE1350" s="38">
        <v>3.4819999999999997E-2</v>
      </c>
      <c r="BF1350" s="38">
        <f t="shared" si="292"/>
        <v>3.4819999999999997E-2</v>
      </c>
      <c r="BG1350" s="34">
        <v>25.66738054337446</v>
      </c>
      <c r="BH1350" s="34">
        <v>35.9695748137</v>
      </c>
      <c r="BI1350" s="34">
        <f t="shared" si="293"/>
        <v>727.6605794617459</v>
      </c>
      <c r="BJ1350" s="34">
        <f t="shared" si="294"/>
        <v>1019.7239101863</v>
      </c>
      <c r="BK1350" s="34">
        <v>0</v>
      </c>
      <c r="BL1350" s="34">
        <v>0</v>
      </c>
      <c r="BM1350" s="34">
        <f t="shared" si="295"/>
        <v>0</v>
      </c>
      <c r="BN1350" s="39">
        <f t="shared" si="296"/>
        <v>727.6605794617459</v>
      </c>
      <c r="BO1350" s="39">
        <f t="shared" si="297"/>
        <v>1019.7239101863</v>
      </c>
      <c r="BP1350" s="39">
        <f t="shared" si="298"/>
        <v>292.06333072455413</v>
      </c>
    </row>
    <row r="1351" spans="1:68" s="25" customFormat="1" ht="14.25" x14ac:dyDescent="0.2">
      <c r="A1351" s="14">
        <v>93</v>
      </c>
      <c r="B1351" s="40"/>
      <c r="C1351" s="15"/>
      <c r="D1351" s="16">
        <v>26580</v>
      </c>
      <c r="E1351" s="15" t="s">
        <v>10638</v>
      </c>
      <c r="F1351" s="15" t="s">
        <v>10639</v>
      </c>
      <c r="G1351" s="17" t="s">
        <v>10640</v>
      </c>
      <c r="H1351" s="17" t="s">
        <v>10641</v>
      </c>
      <c r="I1351" s="17" t="s">
        <v>10642</v>
      </c>
      <c r="J1351" s="15" t="s">
        <v>10643</v>
      </c>
      <c r="K1351" s="15" t="s">
        <v>86</v>
      </c>
      <c r="L1351" s="18" t="s">
        <v>10644</v>
      </c>
      <c r="M1351" s="15" t="s">
        <v>10317</v>
      </c>
      <c r="N1351" s="15" t="s">
        <v>10318</v>
      </c>
      <c r="O1351" s="16">
        <v>510</v>
      </c>
      <c r="P1351" s="15" t="s">
        <v>118</v>
      </c>
      <c r="Q1351" s="15">
        <v>21600</v>
      </c>
      <c r="R1351" s="15">
        <v>117500</v>
      </c>
      <c r="S1351" s="15">
        <v>139100</v>
      </c>
      <c r="T1351" s="15">
        <v>0.34</v>
      </c>
      <c r="U1351" s="15" t="s">
        <v>3335</v>
      </c>
      <c r="V1351" s="15" t="s">
        <v>76</v>
      </c>
      <c r="W1351" s="16">
        <v>1</v>
      </c>
      <c r="X1351" s="16">
        <v>1</v>
      </c>
      <c r="Y1351" s="15">
        <v>15169</v>
      </c>
      <c r="Z1351" s="15">
        <v>0.34799999999999998</v>
      </c>
      <c r="AA1351" s="15" t="s">
        <v>10319</v>
      </c>
      <c r="AB1351" s="15" t="s">
        <v>10320</v>
      </c>
      <c r="AC1351" s="15">
        <v>150500</v>
      </c>
      <c r="AD1351" s="26">
        <v>41873</v>
      </c>
      <c r="AE1351" s="15" t="s">
        <v>1056</v>
      </c>
      <c r="AF1351" s="15" t="s">
        <v>10645</v>
      </c>
      <c r="AG1351" s="16">
        <v>1</v>
      </c>
      <c r="AH1351" s="15" t="s">
        <v>10646</v>
      </c>
      <c r="AI1351" s="15" t="s">
        <v>78</v>
      </c>
      <c r="AJ1351" s="15">
        <v>15169.269043</v>
      </c>
      <c r="AK1351" s="15">
        <v>503.15951742200002</v>
      </c>
      <c r="AL1351" s="15">
        <v>3093982.8235999998</v>
      </c>
      <c r="AM1351" s="15">
        <v>1420037.1653700001</v>
      </c>
      <c r="AN1351" s="19">
        <v>21600</v>
      </c>
      <c r="AO1351" s="19">
        <v>123700</v>
      </c>
      <c r="AP1351" s="19">
        <v>0</v>
      </c>
      <c r="AQ1351" s="19">
        <v>1400</v>
      </c>
      <c r="AR1351" s="34">
        <f t="shared" si="287"/>
        <v>146700</v>
      </c>
      <c r="AS1351" s="34">
        <v>45000</v>
      </c>
      <c r="AT1351" s="34">
        <v>3000</v>
      </c>
      <c r="AU1351" s="34">
        <v>35105</v>
      </c>
      <c r="AV1351" s="34">
        <v>0</v>
      </c>
      <c r="AW1351" s="35">
        <f t="shared" si="288"/>
        <v>83105</v>
      </c>
      <c r="AX1351" s="34">
        <f t="shared" si="289"/>
        <v>63595</v>
      </c>
      <c r="AY1351" s="36">
        <v>1.4712000000099998</v>
      </c>
      <c r="AZ1351" s="36">
        <v>2.0617000000000001</v>
      </c>
      <c r="BA1351" s="22"/>
      <c r="BB1351" s="19">
        <v>1495</v>
      </c>
      <c r="BC1351" s="34">
        <f t="shared" si="290"/>
        <v>935.60964000635943</v>
      </c>
      <c r="BD1351" s="34">
        <f t="shared" si="291"/>
        <v>1311.1381150000002</v>
      </c>
      <c r="BE1351" s="38">
        <v>3.4819999999999997E-2</v>
      </c>
      <c r="BF1351" s="38">
        <f t="shared" si="292"/>
        <v>3.4819999999999997E-2</v>
      </c>
      <c r="BG1351" s="34">
        <v>31.860747089016559</v>
      </c>
      <c r="BH1351" s="34">
        <v>44.648791648299998</v>
      </c>
      <c r="BI1351" s="34">
        <f t="shared" si="293"/>
        <v>903.74889291734291</v>
      </c>
      <c r="BJ1351" s="34">
        <f t="shared" si="294"/>
        <v>1266.4893233517002</v>
      </c>
      <c r="BK1351" s="34">
        <v>0</v>
      </c>
      <c r="BL1351" s="34">
        <v>0</v>
      </c>
      <c r="BM1351" s="34">
        <f t="shared" si="295"/>
        <v>0</v>
      </c>
      <c r="BN1351" s="39">
        <f t="shared" si="296"/>
        <v>903.74889291734291</v>
      </c>
      <c r="BO1351" s="39">
        <f t="shared" si="297"/>
        <v>1266.4893233517002</v>
      </c>
      <c r="BP1351" s="39">
        <f t="shared" si="298"/>
        <v>362.74043043435734</v>
      </c>
    </row>
    <row r="1352" spans="1:68" s="25" customFormat="1" ht="14.25" x14ac:dyDescent="0.2">
      <c r="A1352" s="14">
        <v>94</v>
      </c>
      <c r="B1352" s="40"/>
      <c r="C1352" s="15"/>
      <c r="D1352" s="16">
        <v>14326</v>
      </c>
      <c r="E1352" s="15" t="s">
        <v>10647</v>
      </c>
      <c r="F1352" s="15" t="s">
        <v>10648</v>
      </c>
      <c r="G1352" s="17" t="s">
        <v>10649</v>
      </c>
      <c r="H1352" s="17" t="s">
        <v>10650</v>
      </c>
      <c r="I1352" s="17" t="s">
        <v>86</v>
      </c>
      <c r="J1352" s="15" t="s">
        <v>10651</v>
      </c>
      <c r="K1352" s="15" t="s">
        <v>990</v>
      </c>
      <c r="L1352" s="18" t="s">
        <v>10652</v>
      </c>
      <c r="M1352" s="15" t="s">
        <v>10317</v>
      </c>
      <c r="N1352" s="15" t="s">
        <v>10318</v>
      </c>
      <c r="O1352" s="16">
        <v>510</v>
      </c>
      <c r="P1352" s="15" t="s">
        <v>118</v>
      </c>
      <c r="Q1352" s="15">
        <v>21600</v>
      </c>
      <c r="R1352" s="15">
        <v>85300</v>
      </c>
      <c r="S1352" s="15">
        <v>106900</v>
      </c>
      <c r="T1352" s="15">
        <v>0.34</v>
      </c>
      <c r="U1352" s="15" t="s">
        <v>3335</v>
      </c>
      <c r="V1352" s="15" t="s">
        <v>76</v>
      </c>
      <c r="W1352" s="16">
        <v>1</v>
      </c>
      <c r="X1352" s="16">
        <v>1</v>
      </c>
      <c r="Y1352" s="15">
        <v>15133</v>
      </c>
      <c r="Z1352" s="15">
        <v>0.34699999999999998</v>
      </c>
      <c r="AA1352" s="15" t="s">
        <v>10319</v>
      </c>
      <c r="AB1352" s="15" t="s">
        <v>10320</v>
      </c>
      <c r="AC1352" s="15">
        <v>122500</v>
      </c>
      <c r="AD1352" s="26">
        <v>40038</v>
      </c>
      <c r="AE1352" s="15" t="s">
        <v>147</v>
      </c>
      <c r="AF1352" s="15" t="s">
        <v>10653</v>
      </c>
      <c r="AG1352" s="16">
        <v>1</v>
      </c>
      <c r="AH1352" s="15" t="s">
        <v>10654</v>
      </c>
      <c r="AI1352" s="15" t="s">
        <v>78</v>
      </c>
      <c r="AJ1352" s="15">
        <v>15133.3381348</v>
      </c>
      <c r="AK1352" s="15">
        <v>502.68156771899999</v>
      </c>
      <c r="AL1352" s="15">
        <v>3094082.8021800001</v>
      </c>
      <c r="AM1352" s="15">
        <v>1420038.5101699999</v>
      </c>
      <c r="AN1352" s="19">
        <v>21600</v>
      </c>
      <c r="AO1352" s="19">
        <v>84400</v>
      </c>
      <c r="AP1352" s="19">
        <v>0</v>
      </c>
      <c r="AQ1352" s="19">
        <v>0</v>
      </c>
      <c r="AR1352" s="34">
        <f t="shared" si="287"/>
        <v>106000</v>
      </c>
      <c r="AS1352" s="34">
        <v>45000</v>
      </c>
      <c r="AT1352" s="34">
        <v>3000</v>
      </c>
      <c r="AU1352" s="34">
        <v>21350</v>
      </c>
      <c r="AV1352" s="34">
        <v>0</v>
      </c>
      <c r="AW1352" s="35">
        <f t="shared" si="288"/>
        <v>69350</v>
      </c>
      <c r="AX1352" s="34">
        <f t="shared" si="289"/>
        <v>36650</v>
      </c>
      <c r="AY1352" s="36">
        <v>1.4712000000099998</v>
      </c>
      <c r="AZ1352" s="36">
        <v>2.0617000000000001</v>
      </c>
      <c r="BA1352" s="22"/>
      <c r="BB1352" s="19">
        <v>1060</v>
      </c>
      <c r="BC1352" s="34">
        <f t="shared" si="290"/>
        <v>539.19480000366491</v>
      </c>
      <c r="BD1352" s="34">
        <f t="shared" si="291"/>
        <v>755.61305000000004</v>
      </c>
      <c r="BE1352" s="38">
        <v>3.4819999999999997E-2</v>
      </c>
      <c r="BF1352" s="38">
        <f t="shared" si="292"/>
        <v>3.4819999999999997E-2</v>
      </c>
      <c r="BG1352" s="34">
        <v>18.774762936127612</v>
      </c>
      <c r="BH1352" s="34">
        <v>26.310446401</v>
      </c>
      <c r="BI1352" s="34">
        <f t="shared" si="293"/>
        <v>520.42003706753735</v>
      </c>
      <c r="BJ1352" s="34">
        <f t="shared" si="294"/>
        <v>729.30260359900001</v>
      </c>
      <c r="BK1352" s="34">
        <v>0</v>
      </c>
      <c r="BL1352" s="34">
        <v>0</v>
      </c>
      <c r="BM1352" s="34">
        <f t="shared" si="295"/>
        <v>0</v>
      </c>
      <c r="BN1352" s="39">
        <f t="shared" si="296"/>
        <v>520.42003706753735</v>
      </c>
      <c r="BO1352" s="39">
        <f t="shared" si="297"/>
        <v>729.30260359900001</v>
      </c>
      <c r="BP1352" s="39">
        <f t="shared" si="298"/>
        <v>208.88256653146266</v>
      </c>
    </row>
    <row r="1353" spans="1:68" s="25" customFormat="1" ht="14.25" x14ac:dyDescent="0.2">
      <c r="A1353" s="14">
        <v>95</v>
      </c>
      <c r="B1353" s="40"/>
      <c r="C1353" s="15"/>
      <c r="D1353" s="16">
        <v>1130</v>
      </c>
      <c r="E1353" s="15" t="s">
        <v>10655</v>
      </c>
      <c r="F1353" s="15" t="s">
        <v>10656</v>
      </c>
      <c r="G1353" s="17" t="s">
        <v>10657</v>
      </c>
      <c r="H1353" s="17" t="s">
        <v>10658</v>
      </c>
      <c r="I1353" s="17" t="s">
        <v>88</v>
      </c>
      <c r="J1353" s="15" t="s">
        <v>10659</v>
      </c>
      <c r="K1353" s="15" t="s">
        <v>2292</v>
      </c>
      <c r="L1353" s="18" t="s">
        <v>10660</v>
      </c>
      <c r="M1353" s="15" t="s">
        <v>10317</v>
      </c>
      <c r="N1353" s="15" t="s">
        <v>10318</v>
      </c>
      <c r="O1353" s="16">
        <v>510</v>
      </c>
      <c r="P1353" s="15" t="s">
        <v>118</v>
      </c>
      <c r="Q1353" s="15">
        <v>21600</v>
      </c>
      <c r="R1353" s="15">
        <v>103800</v>
      </c>
      <c r="S1353" s="15">
        <v>125400</v>
      </c>
      <c r="T1353" s="15">
        <v>0.34</v>
      </c>
      <c r="U1353" s="15" t="s">
        <v>3335</v>
      </c>
      <c r="V1353" s="15" t="s">
        <v>76</v>
      </c>
      <c r="W1353" s="16">
        <v>1</v>
      </c>
      <c r="X1353" s="16">
        <v>1</v>
      </c>
      <c r="Y1353" s="15">
        <v>15093</v>
      </c>
      <c r="Z1353" s="15">
        <v>0.34599999999999997</v>
      </c>
      <c r="AA1353" s="15" t="s">
        <v>10319</v>
      </c>
      <c r="AB1353" s="15" t="s">
        <v>10320</v>
      </c>
      <c r="AC1353" s="15">
        <v>120000</v>
      </c>
      <c r="AD1353" s="26">
        <v>42373</v>
      </c>
      <c r="AE1353" s="15" t="s">
        <v>119</v>
      </c>
      <c r="AF1353" s="15" t="s">
        <v>119</v>
      </c>
      <c r="AG1353" s="16">
        <v>1</v>
      </c>
      <c r="AH1353" s="15" t="s">
        <v>10661</v>
      </c>
      <c r="AI1353" s="15" t="s">
        <v>78</v>
      </c>
      <c r="AJ1353" s="15">
        <v>15092.947998</v>
      </c>
      <c r="AK1353" s="15">
        <v>501.87378766799998</v>
      </c>
      <c r="AL1353" s="15">
        <v>3094182.7925399998</v>
      </c>
      <c r="AM1353" s="15">
        <v>1420039.8766300001</v>
      </c>
      <c r="AN1353" s="19">
        <v>0</v>
      </c>
      <c r="AO1353" s="19">
        <v>0</v>
      </c>
      <c r="AP1353" s="19">
        <v>21600</v>
      </c>
      <c r="AQ1353" s="19">
        <v>100200</v>
      </c>
      <c r="AR1353" s="34">
        <f t="shared" si="287"/>
        <v>121800</v>
      </c>
      <c r="AS1353" s="34">
        <v>0</v>
      </c>
      <c r="AT1353" s="34">
        <v>0</v>
      </c>
      <c r="AU1353" s="34">
        <v>0</v>
      </c>
      <c r="AV1353" s="34">
        <v>0</v>
      </c>
      <c r="AW1353" s="35">
        <f t="shared" si="288"/>
        <v>0</v>
      </c>
      <c r="AX1353" s="34">
        <f t="shared" si="289"/>
        <v>121800</v>
      </c>
      <c r="AY1353" s="36">
        <v>1.4712000000099998</v>
      </c>
      <c r="AZ1353" s="36">
        <v>2.0617000000000001</v>
      </c>
      <c r="BA1353" s="22"/>
      <c r="BB1353" s="19">
        <v>2436</v>
      </c>
      <c r="BC1353" s="34">
        <f t="shared" si="290"/>
        <v>1791.9216000121799</v>
      </c>
      <c r="BD1353" s="34">
        <f t="shared" si="291"/>
        <v>2511.1505999999999</v>
      </c>
      <c r="BE1353" s="38">
        <v>3.4819999999999997E-2</v>
      </c>
      <c r="BF1353" s="38">
        <f t="shared" si="292"/>
        <v>3.4819999999999997E-2</v>
      </c>
      <c r="BG1353" s="34">
        <v>0</v>
      </c>
      <c r="BH1353" s="34">
        <v>0</v>
      </c>
      <c r="BI1353" s="34">
        <f t="shared" si="293"/>
        <v>1791.9216000121799</v>
      </c>
      <c r="BJ1353" s="34">
        <f t="shared" si="294"/>
        <v>2511.1505999999999</v>
      </c>
      <c r="BK1353" s="34">
        <v>0</v>
      </c>
      <c r="BL1353" s="34">
        <v>75.15059999999994</v>
      </c>
      <c r="BM1353" s="34">
        <f t="shared" si="295"/>
        <v>75.15059999999994</v>
      </c>
      <c r="BN1353" s="39">
        <f t="shared" si="296"/>
        <v>1791.9216000121799</v>
      </c>
      <c r="BO1353" s="39">
        <f t="shared" si="297"/>
        <v>2436</v>
      </c>
      <c r="BP1353" s="39">
        <f t="shared" si="298"/>
        <v>644.07839998782015</v>
      </c>
    </row>
    <row r="1354" spans="1:68" s="25" customFormat="1" ht="14.25" x14ac:dyDescent="0.2">
      <c r="A1354" s="14">
        <v>96</v>
      </c>
      <c r="B1354" s="40"/>
      <c r="C1354" s="15"/>
      <c r="D1354" s="16">
        <v>14666</v>
      </c>
      <c r="E1354" s="15" t="s">
        <v>10662</v>
      </c>
      <c r="F1354" s="15" t="s">
        <v>10663</v>
      </c>
      <c r="G1354" s="17" t="s">
        <v>10664</v>
      </c>
      <c r="H1354" s="17" t="s">
        <v>10665</v>
      </c>
      <c r="I1354" s="17" t="s">
        <v>86</v>
      </c>
      <c r="J1354" s="15" t="s">
        <v>10666</v>
      </c>
      <c r="K1354" s="15" t="s">
        <v>1412</v>
      </c>
      <c r="L1354" s="18" t="s">
        <v>10667</v>
      </c>
      <c r="M1354" s="15" t="s">
        <v>10317</v>
      </c>
      <c r="N1354" s="15" t="s">
        <v>10318</v>
      </c>
      <c r="O1354" s="16">
        <v>510</v>
      </c>
      <c r="P1354" s="15" t="s">
        <v>118</v>
      </c>
      <c r="Q1354" s="15">
        <v>21600</v>
      </c>
      <c r="R1354" s="15">
        <v>131800</v>
      </c>
      <c r="S1354" s="15">
        <v>153400</v>
      </c>
      <c r="T1354" s="15">
        <v>0.34</v>
      </c>
      <c r="U1354" s="15" t="s">
        <v>3335</v>
      </c>
      <c r="V1354" s="15" t="s">
        <v>76</v>
      </c>
      <c r="W1354" s="16">
        <v>1</v>
      </c>
      <c r="X1354" s="16">
        <v>0</v>
      </c>
      <c r="Y1354" s="15">
        <v>15053</v>
      </c>
      <c r="Z1354" s="15">
        <v>0.34599999999999997</v>
      </c>
      <c r="AA1354" s="15" t="s">
        <v>10319</v>
      </c>
      <c r="AB1354" s="15" t="s">
        <v>10320</v>
      </c>
      <c r="AC1354" s="15">
        <v>0</v>
      </c>
      <c r="AD1354" s="15"/>
      <c r="AE1354" s="15" t="s">
        <v>183</v>
      </c>
      <c r="AF1354" s="15" t="s">
        <v>10668</v>
      </c>
      <c r="AG1354" s="16">
        <v>1</v>
      </c>
      <c r="AH1354" s="15" t="s">
        <v>10669</v>
      </c>
      <c r="AI1354" s="15" t="s">
        <v>78</v>
      </c>
      <c r="AJ1354" s="15">
        <v>15052.5407715</v>
      </c>
      <c r="AK1354" s="15">
        <v>501.06568229999999</v>
      </c>
      <c r="AL1354" s="15">
        <v>3094282.7829499999</v>
      </c>
      <c r="AM1354" s="15">
        <v>1420041.24318</v>
      </c>
      <c r="AN1354" s="19">
        <v>21600</v>
      </c>
      <c r="AO1354" s="19">
        <v>130400</v>
      </c>
      <c r="AP1354" s="19">
        <v>0</v>
      </c>
      <c r="AQ1354" s="19">
        <v>0</v>
      </c>
      <c r="AR1354" s="34">
        <f t="shared" si="287"/>
        <v>152000</v>
      </c>
      <c r="AS1354" s="34">
        <v>45000</v>
      </c>
      <c r="AT1354" s="34">
        <v>3000</v>
      </c>
      <c r="AU1354" s="34">
        <v>37450</v>
      </c>
      <c r="AV1354" s="34">
        <v>0</v>
      </c>
      <c r="AW1354" s="35">
        <f t="shared" si="288"/>
        <v>85450</v>
      </c>
      <c r="AX1354" s="34">
        <f t="shared" si="289"/>
        <v>66550</v>
      </c>
      <c r="AY1354" s="36">
        <v>1.4712000000099998</v>
      </c>
      <c r="AZ1354" s="36">
        <v>2.0617000000000001</v>
      </c>
      <c r="BA1354" s="22"/>
      <c r="BB1354" s="19">
        <v>1520</v>
      </c>
      <c r="BC1354" s="34">
        <f t="shared" si="290"/>
        <v>979.08360000665493</v>
      </c>
      <c r="BD1354" s="34">
        <f t="shared" si="291"/>
        <v>1372.0613499999999</v>
      </c>
      <c r="BE1354" s="38">
        <v>3.4819999999999997E-2</v>
      </c>
      <c r="BF1354" s="38">
        <f t="shared" si="292"/>
        <v>3.4819999999999997E-2</v>
      </c>
      <c r="BG1354" s="34">
        <v>34.091690952231723</v>
      </c>
      <c r="BH1354" s="34">
        <v>47.775176206999994</v>
      </c>
      <c r="BI1354" s="34">
        <f t="shared" si="293"/>
        <v>944.99190905442322</v>
      </c>
      <c r="BJ1354" s="34">
        <f t="shared" si="294"/>
        <v>1324.286173793</v>
      </c>
      <c r="BK1354" s="34">
        <v>0</v>
      </c>
      <c r="BL1354" s="34">
        <v>0</v>
      </c>
      <c r="BM1354" s="34">
        <f t="shared" si="295"/>
        <v>0</v>
      </c>
      <c r="BN1354" s="39">
        <f t="shared" si="296"/>
        <v>944.99190905442322</v>
      </c>
      <c r="BO1354" s="39">
        <f t="shared" si="297"/>
        <v>1324.286173793</v>
      </c>
      <c r="BP1354" s="39">
        <f t="shared" si="298"/>
        <v>379.29426473857677</v>
      </c>
    </row>
    <row r="1355" spans="1:68" s="25" customFormat="1" ht="14.25" x14ac:dyDescent="0.2">
      <c r="A1355" s="14">
        <v>97</v>
      </c>
      <c r="B1355" s="40"/>
      <c r="C1355" s="15" t="s">
        <v>176</v>
      </c>
      <c r="D1355" s="16">
        <v>5744</v>
      </c>
      <c r="E1355" s="15" t="s">
        <v>10670</v>
      </c>
      <c r="F1355" s="15" t="s">
        <v>10671</v>
      </c>
      <c r="G1355" s="17" t="s">
        <v>10672</v>
      </c>
      <c r="H1355" s="17" t="s">
        <v>10673</v>
      </c>
      <c r="I1355" s="17" t="s">
        <v>86</v>
      </c>
      <c r="J1355" s="15" t="s">
        <v>10674</v>
      </c>
      <c r="K1355" s="15" t="s">
        <v>10675</v>
      </c>
      <c r="L1355" s="18" t="s">
        <v>10676</v>
      </c>
      <c r="M1355" s="15" t="s">
        <v>10317</v>
      </c>
      <c r="N1355" s="15" t="s">
        <v>10318</v>
      </c>
      <c r="O1355" s="16">
        <v>510</v>
      </c>
      <c r="P1355" s="15" t="s">
        <v>118</v>
      </c>
      <c r="Q1355" s="15">
        <v>21600</v>
      </c>
      <c r="R1355" s="15">
        <v>96300</v>
      </c>
      <c r="S1355" s="15">
        <v>117900</v>
      </c>
      <c r="T1355" s="15">
        <v>0.34</v>
      </c>
      <c r="U1355" s="15" t="s">
        <v>3335</v>
      </c>
      <c r="V1355" s="15" t="s">
        <v>76</v>
      </c>
      <c r="W1355" s="16">
        <v>1</v>
      </c>
      <c r="X1355" s="16">
        <v>0</v>
      </c>
      <c r="Y1355" s="15">
        <v>15012</v>
      </c>
      <c r="Z1355" s="15">
        <v>0.34499999999999997</v>
      </c>
      <c r="AA1355" s="15" t="s">
        <v>10319</v>
      </c>
      <c r="AB1355" s="15" t="s">
        <v>10320</v>
      </c>
      <c r="AC1355" s="15">
        <v>0</v>
      </c>
      <c r="AD1355" s="15"/>
      <c r="AE1355" s="15" t="s">
        <v>243</v>
      </c>
      <c r="AF1355" s="15" t="s">
        <v>10677</v>
      </c>
      <c r="AG1355" s="16">
        <v>1</v>
      </c>
      <c r="AH1355" s="15" t="s">
        <v>10678</v>
      </c>
      <c r="AI1355" s="15" t="s">
        <v>78</v>
      </c>
      <c r="AJ1355" s="15">
        <v>15012.1333008</v>
      </c>
      <c r="AK1355" s="15">
        <v>500.257569504</v>
      </c>
      <c r="AL1355" s="15">
        <v>3094382.7733200002</v>
      </c>
      <c r="AM1355" s="15">
        <v>1420042.6097299999</v>
      </c>
      <c r="AN1355" s="19">
        <v>21600</v>
      </c>
      <c r="AO1355" s="19">
        <v>95300</v>
      </c>
      <c r="AP1355" s="19">
        <v>0</v>
      </c>
      <c r="AQ1355" s="19">
        <v>0</v>
      </c>
      <c r="AR1355" s="34">
        <f t="shared" si="287"/>
        <v>116900</v>
      </c>
      <c r="AS1355" s="34">
        <v>45000</v>
      </c>
      <c r="AT1355" s="34">
        <v>0</v>
      </c>
      <c r="AU1355" s="34">
        <v>25165</v>
      </c>
      <c r="AV1355" s="34">
        <v>0</v>
      </c>
      <c r="AW1355" s="35">
        <f t="shared" si="288"/>
        <v>70165</v>
      </c>
      <c r="AX1355" s="34">
        <f t="shared" si="289"/>
        <v>46735</v>
      </c>
      <c r="AY1355" s="36">
        <v>1.4712000000099998</v>
      </c>
      <c r="AZ1355" s="36">
        <v>2.0617000000000001</v>
      </c>
      <c r="BA1355" s="22"/>
      <c r="BB1355" s="19">
        <v>1169</v>
      </c>
      <c r="BC1355" s="34">
        <f t="shared" si="290"/>
        <v>687.56532000467348</v>
      </c>
      <c r="BD1355" s="34">
        <f t="shared" si="291"/>
        <v>963.53549500000008</v>
      </c>
      <c r="BE1355" s="38">
        <v>3.4819999999999997E-2</v>
      </c>
      <c r="BF1355" s="38">
        <f t="shared" si="292"/>
        <v>3.4819999999999997E-2</v>
      </c>
      <c r="BG1355" s="34">
        <v>23.941024442562728</v>
      </c>
      <c r="BH1355" s="34">
        <v>33.550305935899999</v>
      </c>
      <c r="BI1355" s="34">
        <f t="shared" si="293"/>
        <v>663.62429556211077</v>
      </c>
      <c r="BJ1355" s="34">
        <f t="shared" si="294"/>
        <v>929.98518906410004</v>
      </c>
      <c r="BK1355" s="34">
        <v>0</v>
      </c>
      <c r="BL1355" s="34">
        <v>0</v>
      </c>
      <c r="BM1355" s="34">
        <f t="shared" si="295"/>
        <v>0</v>
      </c>
      <c r="BN1355" s="39">
        <f t="shared" si="296"/>
        <v>663.62429556211077</v>
      </c>
      <c r="BO1355" s="39">
        <f t="shared" si="297"/>
        <v>929.98518906410004</v>
      </c>
      <c r="BP1355" s="39">
        <f t="shared" si="298"/>
        <v>266.36089350198927</v>
      </c>
    </row>
    <row r="1356" spans="1:68" s="25" customFormat="1" ht="14.25" x14ac:dyDescent="0.2">
      <c r="A1356" s="14">
        <v>98</v>
      </c>
      <c r="B1356" s="40"/>
      <c r="C1356" s="15" t="s">
        <v>10679</v>
      </c>
      <c r="D1356" s="16">
        <v>25498</v>
      </c>
      <c r="E1356" s="15" t="s">
        <v>10680</v>
      </c>
      <c r="F1356" s="15" t="s">
        <v>10679</v>
      </c>
      <c r="G1356" s="17" t="s">
        <v>10681</v>
      </c>
      <c r="H1356" s="17" t="s">
        <v>10682</v>
      </c>
      <c r="I1356" s="17" t="s">
        <v>86</v>
      </c>
      <c r="J1356" s="15" t="s">
        <v>10683</v>
      </c>
      <c r="K1356" s="15" t="s">
        <v>913</v>
      </c>
      <c r="L1356" s="18" t="s">
        <v>10684</v>
      </c>
      <c r="M1356" s="15" t="s">
        <v>10317</v>
      </c>
      <c r="N1356" s="15" t="s">
        <v>10318</v>
      </c>
      <c r="O1356" s="16">
        <v>510</v>
      </c>
      <c r="P1356" s="15" t="s">
        <v>118</v>
      </c>
      <c r="Q1356" s="15">
        <v>21600</v>
      </c>
      <c r="R1356" s="15">
        <v>109500</v>
      </c>
      <c r="S1356" s="15">
        <v>131100</v>
      </c>
      <c r="T1356" s="15">
        <v>0.34</v>
      </c>
      <c r="U1356" s="15" t="s">
        <v>3335</v>
      </c>
      <c r="V1356" s="15" t="s">
        <v>76</v>
      </c>
      <c r="W1356" s="16">
        <v>1</v>
      </c>
      <c r="X1356" s="16">
        <v>0</v>
      </c>
      <c r="Y1356" s="15">
        <v>14972</v>
      </c>
      <c r="Z1356" s="15">
        <v>0.34399999999999997</v>
      </c>
      <c r="AA1356" s="15" t="s">
        <v>10319</v>
      </c>
      <c r="AB1356" s="15" t="s">
        <v>10320</v>
      </c>
      <c r="AC1356" s="15">
        <v>0</v>
      </c>
      <c r="AD1356" s="15"/>
      <c r="AE1356" s="15" t="s">
        <v>298</v>
      </c>
      <c r="AF1356" s="15" t="s">
        <v>10685</v>
      </c>
      <c r="AG1356" s="16">
        <v>1</v>
      </c>
      <c r="AH1356" s="15" t="s">
        <v>10686</v>
      </c>
      <c r="AI1356" s="15" t="s">
        <v>78</v>
      </c>
      <c r="AJ1356" s="15">
        <v>14971.7514648</v>
      </c>
      <c r="AK1356" s="15">
        <v>499.449800289</v>
      </c>
      <c r="AL1356" s="15">
        <v>3094482.7638099999</v>
      </c>
      <c r="AM1356" s="15">
        <v>1420043.97624</v>
      </c>
      <c r="AN1356" s="19">
        <v>21600</v>
      </c>
      <c r="AO1356" s="19">
        <v>108400</v>
      </c>
      <c r="AP1356" s="19">
        <v>0</v>
      </c>
      <c r="AQ1356" s="19">
        <v>0</v>
      </c>
      <c r="AR1356" s="34">
        <f t="shared" si="287"/>
        <v>130000</v>
      </c>
      <c r="AS1356" s="34">
        <v>45000</v>
      </c>
      <c r="AT1356" s="34">
        <v>0</v>
      </c>
      <c r="AU1356" s="34">
        <v>29750</v>
      </c>
      <c r="AV1356" s="34">
        <v>0</v>
      </c>
      <c r="AW1356" s="35">
        <f t="shared" si="288"/>
        <v>74750</v>
      </c>
      <c r="AX1356" s="34">
        <f t="shared" si="289"/>
        <v>55250</v>
      </c>
      <c r="AY1356" s="36">
        <v>1.4712000000099998</v>
      </c>
      <c r="AZ1356" s="36">
        <v>2.0617000000000001</v>
      </c>
      <c r="BA1356" s="22"/>
      <c r="BB1356" s="19">
        <v>1300</v>
      </c>
      <c r="BC1356" s="34">
        <f t="shared" si="290"/>
        <v>812.83800000552492</v>
      </c>
      <c r="BD1356" s="34">
        <f t="shared" si="291"/>
        <v>1139.08925</v>
      </c>
      <c r="BE1356" s="38">
        <v>3.4819999999999997E-2</v>
      </c>
      <c r="BF1356" s="38">
        <f t="shared" si="292"/>
        <v>3.4819999999999997E-2</v>
      </c>
      <c r="BG1356" s="34">
        <v>28.303019160192374</v>
      </c>
      <c r="BH1356" s="34">
        <v>39.663087684999994</v>
      </c>
      <c r="BI1356" s="34">
        <f t="shared" si="293"/>
        <v>784.5349808453326</v>
      </c>
      <c r="BJ1356" s="34">
        <f t="shared" si="294"/>
        <v>1099.4261623150001</v>
      </c>
      <c r="BK1356" s="34">
        <v>0</v>
      </c>
      <c r="BL1356" s="34">
        <v>0</v>
      </c>
      <c r="BM1356" s="34">
        <f t="shared" si="295"/>
        <v>0</v>
      </c>
      <c r="BN1356" s="39">
        <f t="shared" si="296"/>
        <v>784.5349808453326</v>
      </c>
      <c r="BO1356" s="39">
        <f t="shared" si="297"/>
        <v>1099.4261623150001</v>
      </c>
      <c r="BP1356" s="39">
        <f t="shared" si="298"/>
        <v>314.89118146966746</v>
      </c>
    </row>
    <row r="1357" spans="1:68" s="25" customFormat="1" ht="14.25" x14ac:dyDescent="0.2">
      <c r="A1357" s="14">
        <v>99</v>
      </c>
      <c r="B1357" s="40"/>
      <c r="C1357" s="15"/>
      <c r="D1357" s="16">
        <v>10587</v>
      </c>
      <c r="E1357" s="15" t="s">
        <v>10687</v>
      </c>
      <c r="F1357" s="15" t="s">
        <v>10688</v>
      </c>
      <c r="G1357" s="17" t="s">
        <v>10689</v>
      </c>
      <c r="H1357" s="17" t="s">
        <v>10690</v>
      </c>
      <c r="I1357" s="17" t="s">
        <v>86</v>
      </c>
      <c r="J1357" s="15" t="s">
        <v>10691</v>
      </c>
      <c r="K1357" s="15" t="s">
        <v>2069</v>
      </c>
      <c r="L1357" s="18" t="s">
        <v>10692</v>
      </c>
      <c r="M1357" s="15" t="s">
        <v>10317</v>
      </c>
      <c r="N1357" s="15" t="s">
        <v>10318</v>
      </c>
      <c r="O1357" s="16">
        <v>510</v>
      </c>
      <c r="P1357" s="15" t="s">
        <v>118</v>
      </c>
      <c r="Q1357" s="15">
        <v>21600</v>
      </c>
      <c r="R1357" s="15">
        <v>105000</v>
      </c>
      <c r="S1357" s="15">
        <v>126600</v>
      </c>
      <c r="T1357" s="15">
        <v>0.34</v>
      </c>
      <c r="U1357" s="15" t="s">
        <v>3335</v>
      </c>
      <c r="V1357" s="15" t="s">
        <v>76</v>
      </c>
      <c r="W1357" s="16">
        <v>1</v>
      </c>
      <c r="X1357" s="16">
        <v>0</v>
      </c>
      <c r="Y1357" s="15">
        <v>14936</v>
      </c>
      <c r="Z1357" s="15">
        <v>0.34300000000000003</v>
      </c>
      <c r="AA1357" s="15" t="s">
        <v>10319</v>
      </c>
      <c r="AB1357" s="15" t="s">
        <v>10320</v>
      </c>
      <c r="AC1357" s="15">
        <v>0</v>
      </c>
      <c r="AD1357" s="15"/>
      <c r="AE1357" s="15" t="s">
        <v>617</v>
      </c>
      <c r="AF1357" s="15" t="s">
        <v>10693</v>
      </c>
      <c r="AG1357" s="16">
        <v>1</v>
      </c>
      <c r="AH1357" s="15" t="s">
        <v>10694</v>
      </c>
      <c r="AI1357" s="15" t="s">
        <v>78</v>
      </c>
      <c r="AJ1357" s="15">
        <v>14935.8286133</v>
      </c>
      <c r="AK1357" s="15">
        <v>499.151358604</v>
      </c>
      <c r="AL1357" s="15">
        <v>3094582.7681200001</v>
      </c>
      <c r="AM1357" s="15">
        <v>1420045.3190599999</v>
      </c>
      <c r="AN1357" s="19">
        <v>21600</v>
      </c>
      <c r="AO1357" s="19">
        <v>106900</v>
      </c>
      <c r="AP1357" s="19">
        <v>0</v>
      </c>
      <c r="AQ1357" s="19">
        <v>0</v>
      </c>
      <c r="AR1357" s="34">
        <f t="shared" si="287"/>
        <v>128500</v>
      </c>
      <c r="AS1357" s="34">
        <v>45000</v>
      </c>
      <c r="AT1357" s="34">
        <v>3000</v>
      </c>
      <c r="AU1357" s="34">
        <v>29225</v>
      </c>
      <c r="AV1357" s="34">
        <v>0</v>
      </c>
      <c r="AW1357" s="35">
        <f t="shared" si="288"/>
        <v>77225</v>
      </c>
      <c r="AX1357" s="34">
        <f t="shared" si="289"/>
        <v>51275</v>
      </c>
      <c r="AY1357" s="36">
        <v>1.4712000000099998</v>
      </c>
      <c r="AZ1357" s="36">
        <v>2.0617000000000001</v>
      </c>
      <c r="BA1357" s="22"/>
      <c r="BB1357" s="19">
        <v>1285</v>
      </c>
      <c r="BC1357" s="34">
        <f t="shared" si="290"/>
        <v>754.35780000512739</v>
      </c>
      <c r="BD1357" s="34">
        <f t="shared" si="291"/>
        <v>1057.136675</v>
      </c>
      <c r="BE1357" s="38">
        <v>3.4819999999999997E-2</v>
      </c>
      <c r="BF1357" s="38">
        <f t="shared" si="292"/>
        <v>3.4819999999999997E-2</v>
      </c>
      <c r="BG1357" s="34">
        <v>26.266738596178534</v>
      </c>
      <c r="BH1357" s="34">
        <v>36.809499023499995</v>
      </c>
      <c r="BI1357" s="34">
        <f t="shared" si="293"/>
        <v>728.0910614089488</v>
      </c>
      <c r="BJ1357" s="34">
        <f t="shared" si="294"/>
        <v>1020.3271759765</v>
      </c>
      <c r="BK1357" s="34">
        <v>0</v>
      </c>
      <c r="BL1357" s="34">
        <v>0</v>
      </c>
      <c r="BM1357" s="34">
        <f t="shared" si="295"/>
        <v>0</v>
      </c>
      <c r="BN1357" s="39">
        <f t="shared" si="296"/>
        <v>728.0910614089488</v>
      </c>
      <c r="BO1357" s="39">
        <f t="shared" si="297"/>
        <v>1020.3271759765</v>
      </c>
      <c r="BP1357" s="39">
        <f t="shared" si="298"/>
        <v>292.23611456755123</v>
      </c>
    </row>
    <row r="1358" spans="1:68" s="25" customFormat="1" ht="14.25" x14ac:dyDescent="0.2">
      <c r="A1358" s="14">
        <v>100</v>
      </c>
      <c r="B1358" s="40"/>
      <c r="C1358" s="15" t="s">
        <v>10695</v>
      </c>
      <c r="D1358" s="16">
        <v>27397</v>
      </c>
      <c r="E1358" s="15" t="s">
        <v>10696</v>
      </c>
      <c r="F1358" s="15" t="s">
        <v>10695</v>
      </c>
      <c r="G1358" s="17" t="s">
        <v>10697</v>
      </c>
      <c r="H1358" s="17" t="s">
        <v>10698</v>
      </c>
      <c r="I1358" s="17" t="s">
        <v>86</v>
      </c>
      <c r="J1358" s="15" t="s">
        <v>10699</v>
      </c>
      <c r="K1358" s="15" t="s">
        <v>1429</v>
      </c>
      <c r="L1358" s="18" t="s">
        <v>10700</v>
      </c>
      <c r="M1358" s="15" t="s">
        <v>10317</v>
      </c>
      <c r="N1358" s="15" t="s">
        <v>10318</v>
      </c>
      <c r="O1358" s="16">
        <v>510</v>
      </c>
      <c r="P1358" s="15" t="s">
        <v>118</v>
      </c>
      <c r="Q1358" s="15">
        <v>21600</v>
      </c>
      <c r="R1358" s="15">
        <v>91300</v>
      </c>
      <c r="S1358" s="15">
        <v>112900</v>
      </c>
      <c r="T1358" s="15">
        <v>0.34</v>
      </c>
      <c r="U1358" s="15" t="s">
        <v>3335</v>
      </c>
      <c r="V1358" s="15" t="s">
        <v>76</v>
      </c>
      <c r="W1358" s="16">
        <v>1</v>
      </c>
      <c r="X1358" s="16">
        <v>1</v>
      </c>
      <c r="Y1358" s="15">
        <v>14331</v>
      </c>
      <c r="Z1358" s="15">
        <v>0.32900000000000001</v>
      </c>
      <c r="AA1358" s="15" t="s">
        <v>10319</v>
      </c>
      <c r="AB1358" s="15" t="s">
        <v>10320</v>
      </c>
      <c r="AC1358" s="15">
        <v>118000</v>
      </c>
      <c r="AD1358" s="26">
        <v>40716</v>
      </c>
      <c r="AE1358" s="15" t="s">
        <v>298</v>
      </c>
      <c r="AF1358" s="15" t="s">
        <v>9807</v>
      </c>
      <c r="AG1358" s="16">
        <v>1</v>
      </c>
      <c r="AH1358" s="15" t="s">
        <v>10701</v>
      </c>
      <c r="AI1358" s="15" t="s">
        <v>78</v>
      </c>
      <c r="AJ1358" s="15">
        <v>14331.1323242</v>
      </c>
      <c r="AK1358" s="15">
        <v>482.86613107199997</v>
      </c>
      <c r="AL1358" s="15">
        <v>3094680.6877799998</v>
      </c>
      <c r="AM1358" s="15">
        <v>1420047.7196200001</v>
      </c>
      <c r="AN1358" s="19">
        <v>21600</v>
      </c>
      <c r="AO1358" s="19">
        <v>90900</v>
      </c>
      <c r="AP1358" s="19">
        <v>0</v>
      </c>
      <c r="AQ1358" s="19">
        <v>0</v>
      </c>
      <c r="AR1358" s="34">
        <f t="shared" si="287"/>
        <v>112500</v>
      </c>
      <c r="AS1358" s="34">
        <v>45000</v>
      </c>
      <c r="AT1358" s="34">
        <v>3000</v>
      </c>
      <c r="AU1358" s="34">
        <v>19950</v>
      </c>
      <c r="AV1358" s="34">
        <v>0</v>
      </c>
      <c r="AW1358" s="35">
        <f t="shared" si="288"/>
        <v>67950</v>
      </c>
      <c r="AX1358" s="34">
        <f t="shared" si="289"/>
        <v>44550</v>
      </c>
      <c r="AY1358" s="36">
        <v>1.4712000000099998</v>
      </c>
      <c r="AZ1358" s="36">
        <v>2.0617000000000001</v>
      </c>
      <c r="BA1358" s="22"/>
      <c r="BB1358" s="19">
        <v>1125</v>
      </c>
      <c r="BC1358" s="34">
        <f t="shared" si="290"/>
        <v>655.41960000445488</v>
      </c>
      <c r="BD1358" s="34">
        <f t="shared" si="291"/>
        <v>918.48734999999999</v>
      </c>
      <c r="BE1358" s="38">
        <v>3.4819999999999997E-2</v>
      </c>
      <c r="BF1358" s="38">
        <f t="shared" si="292"/>
        <v>3.4819999999999997E-2</v>
      </c>
      <c r="BG1358" s="34">
        <v>22.821710472155118</v>
      </c>
      <c r="BH1358" s="34">
        <v>31.981729526999995</v>
      </c>
      <c r="BI1358" s="34">
        <f t="shared" si="293"/>
        <v>632.59788953229975</v>
      </c>
      <c r="BJ1358" s="34">
        <f t="shared" si="294"/>
        <v>886.50562047300002</v>
      </c>
      <c r="BK1358" s="34">
        <v>0</v>
      </c>
      <c r="BL1358" s="34">
        <v>0</v>
      </c>
      <c r="BM1358" s="34">
        <f t="shared" si="295"/>
        <v>0</v>
      </c>
      <c r="BN1358" s="39">
        <f t="shared" si="296"/>
        <v>632.59788953229975</v>
      </c>
      <c r="BO1358" s="39">
        <f t="shared" si="297"/>
        <v>886.50562047300002</v>
      </c>
      <c r="BP1358" s="39">
        <f t="shared" si="298"/>
        <v>253.90773094070028</v>
      </c>
    </row>
    <row r="1359" spans="1:68" s="25" customFormat="1" ht="14.25" x14ac:dyDescent="0.2">
      <c r="A1359" s="14">
        <v>101</v>
      </c>
      <c r="B1359" s="40"/>
      <c r="C1359" s="15" t="s">
        <v>150</v>
      </c>
      <c r="D1359" s="16">
        <v>13067</v>
      </c>
      <c r="E1359" s="15" t="s">
        <v>10702</v>
      </c>
      <c r="F1359" s="15" t="s">
        <v>10703</v>
      </c>
      <c r="G1359" s="17" t="s">
        <v>10704</v>
      </c>
      <c r="H1359" s="17" t="s">
        <v>10705</v>
      </c>
      <c r="I1359" s="17" t="s">
        <v>86</v>
      </c>
      <c r="J1359" s="15" t="s">
        <v>10706</v>
      </c>
      <c r="K1359" s="15" t="s">
        <v>86</v>
      </c>
      <c r="L1359" s="18" t="s">
        <v>10707</v>
      </c>
      <c r="M1359" s="15" t="s">
        <v>10224</v>
      </c>
      <c r="N1359" s="15" t="s">
        <v>10225</v>
      </c>
      <c r="O1359" s="16">
        <v>500</v>
      </c>
      <c r="P1359" s="15" t="s">
        <v>1055</v>
      </c>
      <c r="Q1359" s="15">
        <v>4000</v>
      </c>
      <c r="R1359" s="15">
        <v>0</v>
      </c>
      <c r="S1359" s="15">
        <v>4000</v>
      </c>
      <c r="T1359" s="15">
        <v>1</v>
      </c>
      <c r="U1359" s="15" t="s">
        <v>3335</v>
      </c>
      <c r="V1359" s="15" t="s">
        <v>76</v>
      </c>
      <c r="W1359" s="16">
        <v>0</v>
      </c>
      <c r="X1359" s="16">
        <v>1</v>
      </c>
      <c r="Y1359" s="15">
        <v>43485</v>
      </c>
      <c r="Z1359" s="15">
        <v>0.998</v>
      </c>
      <c r="AA1359" s="15" t="s">
        <v>10708</v>
      </c>
      <c r="AB1359" s="15" t="s">
        <v>78</v>
      </c>
      <c r="AC1359" s="15">
        <v>350000</v>
      </c>
      <c r="AD1359" s="26">
        <v>42387</v>
      </c>
      <c r="AE1359" s="15" t="s">
        <v>78</v>
      </c>
      <c r="AF1359" s="15" t="s">
        <v>78</v>
      </c>
      <c r="AG1359" s="16">
        <v>1</v>
      </c>
      <c r="AH1359" s="15" t="s">
        <v>10709</v>
      </c>
      <c r="AI1359" s="15" t="s">
        <v>78</v>
      </c>
      <c r="AJ1359" s="15">
        <v>43484.8286133</v>
      </c>
      <c r="AK1359" s="15">
        <v>863.358901941</v>
      </c>
      <c r="AL1359" s="15">
        <v>3094632.2728800001</v>
      </c>
      <c r="AM1359" s="15">
        <v>1420202.7008100001</v>
      </c>
      <c r="AN1359" s="19">
        <v>0</v>
      </c>
      <c r="AO1359" s="19">
        <v>0</v>
      </c>
      <c r="AP1359" s="19">
        <v>4000</v>
      </c>
      <c r="AQ1359" s="19">
        <v>0</v>
      </c>
      <c r="AR1359" s="34">
        <f t="shared" si="287"/>
        <v>4000</v>
      </c>
      <c r="AS1359" s="34">
        <v>0</v>
      </c>
      <c r="AT1359" s="34">
        <v>0</v>
      </c>
      <c r="AU1359" s="34">
        <v>0</v>
      </c>
      <c r="AV1359" s="34">
        <v>0</v>
      </c>
      <c r="AW1359" s="35">
        <f t="shared" si="288"/>
        <v>0</v>
      </c>
      <c r="AX1359" s="34">
        <f t="shared" si="289"/>
        <v>4000</v>
      </c>
      <c r="AY1359" s="36">
        <v>1.4712000000099998</v>
      </c>
      <c r="AZ1359" s="36">
        <v>2.0617000000000001</v>
      </c>
      <c r="BA1359" s="22"/>
      <c r="BB1359" s="19">
        <v>120</v>
      </c>
      <c r="BC1359" s="34">
        <f t="shared" si="290"/>
        <v>58.848000000399992</v>
      </c>
      <c r="BD1359" s="34">
        <f t="shared" si="291"/>
        <v>82.468000000000004</v>
      </c>
      <c r="BE1359" s="38">
        <v>3.4819999999999997E-2</v>
      </c>
      <c r="BF1359" s="38">
        <f t="shared" si="292"/>
        <v>3.4819999999999997E-2</v>
      </c>
      <c r="BG1359" s="34">
        <v>0</v>
      </c>
      <c r="BH1359" s="34">
        <v>0</v>
      </c>
      <c r="BI1359" s="34">
        <f t="shared" si="293"/>
        <v>58.848000000399992</v>
      </c>
      <c r="BJ1359" s="34">
        <f t="shared" si="294"/>
        <v>82.468000000000004</v>
      </c>
      <c r="BK1359" s="34">
        <v>0</v>
      </c>
      <c r="BL1359" s="34">
        <v>0</v>
      </c>
      <c r="BM1359" s="34">
        <f t="shared" si="295"/>
        <v>0</v>
      </c>
      <c r="BN1359" s="39">
        <f t="shared" si="296"/>
        <v>58.848000000399992</v>
      </c>
      <c r="BO1359" s="39">
        <f t="shared" si="297"/>
        <v>82.468000000000004</v>
      </c>
      <c r="BP1359" s="39">
        <f t="shared" si="298"/>
        <v>23.619999999600012</v>
      </c>
    </row>
    <row r="1360" spans="1:68" s="25" customFormat="1" ht="25.5" x14ac:dyDescent="0.2">
      <c r="A1360" s="14">
        <v>102</v>
      </c>
      <c r="B1360" s="40"/>
      <c r="C1360" s="15"/>
      <c r="D1360" s="16">
        <v>18119</v>
      </c>
      <c r="E1360" s="15" t="s">
        <v>10710</v>
      </c>
      <c r="F1360" s="15" t="s">
        <v>10711</v>
      </c>
      <c r="G1360" s="17" t="s">
        <v>10712</v>
      </c>
      <c r="H1360" s="17" t="s">
        <v>10713</v>
      </c>
      <c r="I1360" s="17" t="s">
        <v>86</v>
      </c>
      <c r="J1360" s="15" t="s">
        <v>10714</v>
      </c>
      <c r="K1360" s="15" t="s">
        <v>1925</v>
      </c>
      <c r="L1360" s="18" t="s">
        <v>10715</v>
      </c>
      <c r="M1360" s="15" t="s">
        <v>10224</v>
      </c>
      <c r="N1360" s="15" t="s">
        <v>10225</v>
      </c>
      <c r="O1360" s="16">
        <v>530</v>
      </c>
      <c r="P1360" s="15" t="s">
        <v>10716</v>
      </c>
      <c r="Q1360" s="15">
        <v>57000</v>
      </c>
      <c r="R1360" s="15">
        <v>389000</v>
      </c>
      <c r="S1360" s="15">
        <v>446000</v>
      </c>
      <c r="T1360" s="15">
        <v>7.76</v>
      </c>
      <c r="U1360" s="15" t="s">
        <v>3335</v>
      </c>
      <c r="V1360" s="15" t="s">
        <v>76</v>
      </c>
      <c r="W1360" s="16">
        <v>1</v>
      </c>
      <c r="X1360" s="16">
        <v>1</v>
      </c>
      <c r="Y1360" s="15">
        <v>342913</v>
      </c>
      <c r="Z1360" s="15">
        <v>7.8719999999999999</v>
      </c>
      <c r="AA1360" s="15" t="s">
        <v>10708</v>
      </c>
      <c r="AB1360" s="15" t="s">
        <v>78</v>
      </c>
      <c r="AC1360" s="15">
        <v>350000</v>
      </c>
      <c r="AD1360" s="26">
        <v>42387</v>
      </c>
      <c r="AE1360" s="15" t="s">
        <v>78</v>
      </c>
      <c r="AF1360" s="15" t="s">
        <v>78</v>
      </c>
      <c r="AG1360" s="16">
        <v>1</v>
      </c>
      <c r="AH1360" s="15" t="s">
        <v>10717</v>
      </c>
      <c r="AI1360" s="15" t="s">
        <v>78</v>
      </c>
      <c r="AJ1360" s="15">
        <v>342913.45043899998</v>
      </c>
      <c r="AK1360" s="15">
        <v>3135.27265321</v>
      </c>
      <c r="AL1360" s="15">
        <v>3094047.62316</v>
      </c>
      <c r="AM1360" s="15">
        <v>1420272.5068600001</v>
      </c>
      <c r="AN1360" s="19">
        <v>0</v>
      </c>
      <c r="AO1360" s="19">
        <v>0</v>
      </c>
      <c r="AP1360" s="19">
        <f>27000+30000</f>
        <v>57000</v>
      </c>
      <c r="AQ1360" s="19">
        <f>221700+167400</f>
        <v>389100</v>
      </c>
      <c r="AR1360" s="34">
        <f t="shared" si="287"/>
        <v>446100</v>
      </c>
      <c r="AS1360" s="34">
        <v>0</v>
      </c>
      <c r="AT1360" s="34">
        <v>0</v>
      </c>
      <c r="AU1360" s="34">
        <v>0</v>
      </c>
      <c r="AV1360" s="34">
        <v>0</v>
      </c>
      <c r="AW1360" s="35">
        <f t="shared" si="288"/>
        <v>0</v>
      </c>
      <c r="AX1360" s="34">
        <f t="shared" si="289"/>
        <v>446100</v>
      </c>
      <c r="AY1360" s="36">
        <v>1.4712000000099998</v>
      </c>
      <c r="AZ1360" s="36">
        <v>2.0617000000000001</v>
      </c>
      <c r="BA1360" s="22"/>
      <c r="BB1360" s="19">
        <v>9255</v>
      </c>
      <c r="BC1360" s="34">
        <f t="shared" si="290"/>
        <v>6563.0232000446094</v>
      </c>
      <c r="BD1360" s="34">
        <f t="shared" si="291"/>
        <v>9197.2437000000009</v>
      </c>
      <c r="BE1360" s="38">
        <v>3.4819999999999997E-2</v>
      </c>
      <c r="BF1360" s="38">
        <f t="shared" si="292"/>
        <v>3.4819999999999997E-2</v>
      </c>
      <c r="BG1360" s="34">
        <v>0</v>
      </c>
      <c r="BH1360" s="34">
        <v>0</v>
      </c>
      <c r="BI1360" s="34">
        <f t="shared" si="293"/>
        <v>6563.0232000446094</v>
      </c>
      <c r="BJ1360" s="34">
        <f t="shared" si="294"/>
        <v>9197.2437000000009</v>
      </c>
      <c r="BK1360" s="34">
        <v>0</v>
      </c>
      <c r="BL1360" s="34">
        <v>254.69759999999951</v>
      </c>
      <c r="BM1360" s="34">
        <f t="shared" si="295"/>
        <v>254.69759999999951</v>
      </c>
      <c r="BN1360" s="39">
        <f t="shared" si="296"/>
        <v>6563.0232000446094</v>
      </c>
      <c r="BO1360" s="39">
        <f t="shared" si="297"/>
        <v>8942.5461000000014</v>
      </c>
      <c r="BP1360" s="39">
        <f t="shared" si="298"/>
        <v>2379.5228999553919</v>
      </c>
    </row>
    <row r="1361" spans="1:68" s="25" customFormat="1" ht="14.25" x14ac:dyDescent="0.2">
      <c r="A1361" s="14">
        <v>103</v>
      </c>
      <c r="B1361" s="40"/>
      <c r="C1361" s="15"/>
      <c r="D1361" s="16">
        <v>1396</v>
      </c>
      <c r="E1361" s="15" t="s">
        <v>10718</v>
      </c>
      <c r="F1361" s="15" t="s">
        <v>10719</v>
      </c>
      <c r="G1361" s="17" t="s">
        <v>10720</v>
      </c>
      <c r="H1361" s="17" t="s">
        <v>10721</v>
      </c>
      <c r="I1361" s="17" t="s">
        <v>86</v>
      </c>
      <c r="J1361" s="15" t="s">
        <v>10722</v>
      </c>
      <c r="K1361" s="15" t="s">
        <v>3725</v>
      </c>
      <c r="L1361" s="18" t="s">
        <v>10723</v>
      </c>
      <c r="M1361" s="15" t="s">
        <v>10224</v>
      </c>
      <c r="N1361" s="15" t="s">
        <v>10225</v>
      </c>
      <c r="O1361" s="16">
        <v>419</v>
      </c>
      <c r="P1361" s="15" t="s">
        <v>895</v>
      </c>
      <c r="Q1361" s="15">
        <v>35200</v>
      </c>
      <c r="R1361" s="15">
        <v>43200</v>
      </c>
      <c r="S1361" s="15">
        <v>78400</v>
      </c>
      <c r="T1361" s="15">
        <v>2.2999999999999998</v>
      </c>
      <c r="U1361" s="15" t="s">
        <v>3335</v>
      </c>
      <c r="V1361" s="15" t="s">
        <v>76</v>
      </c>
      <c r="W1361" s="16">
        <v>1</v>
      </c>
      <c r="X1361" s="16">
        <v>0</v>
      </c>
      <c r="Y1361" s="15">
        <v>97828</v>
      </c>
      <c r="Z1361" s="15">
        <v>2.246</v>
      </c>
      <c r="AA1361" s="15" t="s">
        <v>78</v>
      </c>
      <c r="AB1361" s="15" t="s">
        <v>78</v>
      </c>
      <c r="AC1361" s="15">
        <v>0</v>
      </c>
      <c r="AD1361" s="15"/>
      <c r="AE1361" s="15" t="s">
        <v>1056</v>
      </c>
      <c r="AF1361" s="15" t="s">
        <v>10724</v>
      </c>
      <c r="AG1361" s="16">
        <v>1</v>
      </c>
      <c r="AH1361" s="15" t="s">
        <v>10725</v>
      </c>
      <c r="AI1361" s="15" t="s">
        <v>78</v>
      </c>
      <c r="AJ1361" s="15">
        <v>97827.955810500003</v>
      </c>
      <c r="AK1361" s="15">
        <v>2726.40324788</v>
      </c>
      <c r="AL1361" s="15">
        <v>3094115.00361</v>
      </c>
      <c r="AM1361" s="15">
        <v>1420452.77406</v>
      </c>
      <c r="AN1361" s="19">
        <v>0</v>
      </c>
      <c r="AO1361" s="19">
        <v>0</v>
      </c>
      <c r="AP1361" s="19">
        <v>35200</v>
      </c>
      <c r="AQ1361" s="19">
        <v>42700</v>
      </c>
      <c r="AR1361" s="34">
        <f t="shared" si="287"/>
        <v>77900</v>
      </c>
      <c r="AS1361" s="34">
        <v>0</v>
      </c>
      <c r="AT1361" s="34">
        <v>0</v>
      </c>
      <c r="AU1361" s="34">
        <v>0</v>
      </c>
      <c r="AV1361" s="34">
        <v>0</v>
      </c>
      <c r="AW1361" s="35">
        <f t="shared" si="288"/>
        <v>0</v>
      </c>
      <c r="AX1361" s="34">
        <f t="shared" si="289"/>
        <v>77900</v>
      </c>
      <c r="AY1361" s="36">
        <v>1.4712000000099998</v>
      </c>
      <c r="AZ1361" s="36">
        <v>2.0617000000000001</v>
      </c>
      <c r="BA1361" s="22"/>
      <c r="BB1361" s="19">
        <v>1692</v>
      </c>
      <c r="BC1361" s="34">
        <f t="shared" si="290"/>
        <v>1146.0648000077899</v>
      </c>
      <c r="BD1361" s="34">
        <f t="shared" si="291"/>
        <v>1606.0643</v>
      </c>
      <c r="BE1361" s="38">
        <v>3.4819999999999997E-2</v>
      </c>
      <c r="BF1361" s="38">
        <f t="shared" si="292"/>
        <v>3.4819999999999997E-2</v>
      </c>
      <c r="BG1361" s="34">
        <v>0</v>
      </c>
      <c r="BH1361" s="34">
        <v>0</v>
      </c>
      <c r="BI1361" s="34">
        <f t="shared" si="293"/>
        <v>1146.0648000077899</v>
      </c>
      <c r="BJ1361" s="34">
        <f t="shared" si="294"/>
        <v>1606.0643</v>
      </c>
      <c r="BK1361" s="34">
        <v>0</v>
      </c>
      <c r="BL1361" s="34">
        <v>39.796500000000151</v>
      </c>
      <c r="BM1361" s="34">
        <f t="shared" si="295"/>
        <v>39.796500000000151</v>
      </c>
      <c r="BN1361" s="39">
        <f t="shared" si="296"/>
        <v>1146.0648000077899</v>
      </c>
      <c r="BO1361" s="39">
        <f t="shared" si="297"/>
        <v>1566.2677999999999</v>
      </c>
      <c r="BP1361" s="39">
        <f t="shared" si="298"/>
        <v>420.20299999220993</v>
      </c>
    </row>
    <row r="1362" spans="1:68" s="25" customFormat="1" ht="14.25" x14ac:dyDescent="0.2">
      <c r="A1362" s="14">
        <v>104</v>
      </c>
      <c r="B1362" s="40"/>
      <c r="C1362" s="15"/>
      <c r="D1362" s="16">
        <v>4306</v>
      </c>
      <c r="E1362" s="15" t="s">
        <v>10726</v>
      </c>
      <c r="F1362" s="15" t="s">
        <v>10727</v>
      </c>
      <c r="G1362" s="17" t="s">
        <v>10728</v>
      </c>
      <c r="H1362" s="17" t="s">
        <v>10729</v>
      </c>
      <c r="I1362" s="17" t="s">
        <v>205</v>
      </c>
      <c r="J1362" s="15" t="s">
        <v>10730</v>
      </c>
      <c r="K1362" s="15" t="s">
        <v>88</v>
      </c>
      <c r="L1362" s="18" t="s">
        <v>10731</v>
      </c>
      <c r="M1362" s="15" t="s">
        <v>10224</v>
      </c>
      <c r="N1362" s="15" t="s">
        <v>10225</v>
      </c>
      <c r="O1362" s="16">
        <v>419</v>
      </c>
      <c r="P1362" s="15" t="s">
        <v>895</v>
      </c>
      <c r="Q1362" s="15">
        <v>40800</v>
      </c>
      <c r="R1362" s="15">
        <v>42100</v>
      </c>
      <c r="S1362" s="15">
        <v>82900</v>
      </c>
      <c r="T1362" s="15">
        <v>3.7</v>
      </c>
      <c r="U1362" s="15" t="s">
        <v>3335</v>
      </c>
      <c r="V1362" s="15" t="s">
        <v>76</v>
      </c>
      <c r="W1362" s="16">
        <v>1</v>
      </c>
      <c r="X1362" s="16">
        <v>1</v>
      </c>
      <c r="Y1362" s="15">
        <v>157047</v>
      </c>
      <c r="Z1362" s="15">
        <v>3.605</v>
      </c>
      <c r="AA1362" s="15" t="s">
        <v>78</v>
      </c>
      <c r="AB1362" s="15" t="s">
        <v>78</v>
      </c>
      <c r="AC1362" s="15">
        <v>90000</v>
      </c>
      <c r="AD1362" s="26">
        <v>41150</v>
      </c>
      <c r="AE1362" s="15" t="s">
        <v>211</v>
      </c>
      <c r="AF1362" s="15" t="s">
        <v>5155</v>
      </c>
      <c r="AG1362" s="16">
        <v>1</v>
      </c>
      <c r="AH1362" s="15" t="s">
        <v>10732</v>
      </c>
      <c r="AI1362" s="15" t="s">
        <v>78</v>
      </c>
      <c r="AJ1362" s="15">
        <v>157047.140869</v>
      </c>
      <c r="AK1362" s="15">
        <v>2818.5438087100001</v>
      </c>
      <c r="AL1362" s="15">
        <v>3094114.62378</v>
      </c>
      <c r="AM1362" s="15">
        <v>1420551.7745099999</v>
      </c>
      <c r="AN1362" s="19">
        <v>0</v>
      </c>
      <c r="AO1362" s="19">
        <v>0</v>
      </c>
      <c r="AP1362" s="19">
        <v>40800</v>
      </c>
      <c r="AQ1362" s="19">
        <v>42300</v>
      </c>
      <c r="AR1362" s="34">
        <f t="shared" si="287"/>
        <v>83100</v>
      </c>
      <c r="AS1362" s="34">
        <v>0</v>
      </c>
      <c r="AT1362" s="34">
        <v>0</v>
      </c>
      <c r="AU1362" s="34">
        <v>0</v>
      </c>
      <c r="AV1362" s="34">
        <v>0</v>
      </c>
      <c r="AW1362" s="35">
        <f t="shared" si="288"/>
        <v>0</v>
      </c>
      <c r="AX1362" s="34">
        <f t="shared" si="289"/>
        <v>83100</v>
      </c>
      <c r="AY1362" s="36">
        <v>1.4712000000099998</v>
      </c>
      <c r="AZ1362" s="36">
        <v>2.0617000000000001</v>
      </c>
      <c r="BA1362" s="22"/>
      <c r="BB1362" s="19">
        <v>1842</v>
      </c>
      <c r="BC1362" s="34">
        <f t="shared" si="290"/>
        <v>1222.5672000083098</v>
      </c>
      <c r="BD1362" s="34">
        <f t="shared" si="291"/>
        <v>1713.2727</v>
      </c>
      <c r="BE1362" s="38">
        <v>3.4819999999999997E-2</v>
      </c>
      <c r="BF1362" s="38">
        <f t="shared" si="292"/>
        <v>3.4819999999999997E-2</v>
      </c>
      <c r="BG1362" s="34">
        <v>0</v>
      </c>
      <c r="BH1362" s="34">
        <v>0</v>
      </c>
      <c r="BI1362" s="34">
        <f t="shared" si="293"/>
        <v>1222.5672000083098</v>
      </c>
      <c r="BJ1362" s="34">
        <f t="shared" si="294"/>
        <v>1713.2727</v>
      </c>
      <c r="BK1362" s="34">
        <v>0</v>
      </c>
      <c r="BL1362" s="34">
        <v>40.166699999999992</v>
      </c>
      <c r="BM1362" s="34">
        <f t="shared" si="295"/>
        <v>40.166699999999992</v>
      </c>
      <c r="BN1362" s="39">
        <f t="shared" si="296"/>
        <v>1222.5672000083098</v>
      </c>
      <c r="BO1362" s="39">
        <f t="shared" si="297"/>
        <v>1673.106</v>
      </c>
      <c r="BP1362" s="39">
        <f t="shared" si="298"/>
        <v>450.53879999169021</v>
      </c>
    </row>
    <row r="1363" spans="1:68" s="25" customFormat="1" ht="14.25" x14ac:dyDescent="0.2">
      <c r="A1363" s="14">
        <v>105</v>
      </c>
      <c r="B1363" s="40"/>
      <c r="C1363" s="15" t="s">
        <v>593</v>
      </c>
      <c r="D1363" s="16">
        <v>34931</v>
      </c>
      <c r="E1363" s="15" t="s">
        <v>10733</v>
      </c>
      <c r="F1363" s="15" t="s">
        <v>10734</v>
      </c>
      <c r="G1363" s="17" t="s">
        <v>10735</v>
      </c>
      <c r="H1363" s="17" t="s">
        <v>10729</v>
      </c>
      <c r="I1363" s="17" t="s">
        <v>205</v>
      </c>
      <c r="J1363" s="15" t="s">
        <v>10736</v>
      </c>
      <c r="K1363" s="15" t="s">
        <v>86</v>
      </c>
      <c r="L1363" s="18" t="s">
        <v>78</v>
      </c>
      <c r="M1363" s="15" t="s">
        <v>78</v>
      </c>
      <c r="N1363" s="15" t="s">
        <v>78</v>
      </c>
      <c r="O1363" s="16">
        <v>0</v>
      </c>
      <c r="P1363" s="15" t="s">
        <v>78</v>
      </c>
      <c r="Q1363" s="15">
        <v>0</v>
      </c>
      <c r="R1363" s="15">
        <v>0</v>
      </c>
      <c r="S1363" s="15">
        <v>0</v>
      </c>
      <c r="T1363" s="15">
        <v>0</v>
      </c>
      <c r="U1363" s="15" t="s">
        <v>3335</v>
      </c>
      <c r="V1363" s="15" t="s">
        <v>78</v>
      </c>
      <c r="W1363" s="16">
        <v>0</v>
      </c>
      <c r="X1363" s="16">
        <v>1</v>
      </c>
      <c r="Y1363" s="15">
        <v>76748</v>
      </c>
      <c r="Z1363" s="15">
        <v>1.762</v>
      </c>
      <c r="AA1363" s="15" t="s">
        <v>78</v>
      </c>
      <c r="AB1363" s="15" t="s">
        <v>78</v>
      </c>
      <c r="AC1363" s="15">
        <v>560000</v>
      </c>
      <c r="AD1363" s="26">
        <v>38633</v>
      </c>
      <c r="AE1363" s="15" t="s">
        <v>78</v>
      </c>
      <c r="AF1363" s="15" t="s">
        <v>78</v>
      </c>
      <c r="AG1363" s="16">
        <v>0</v>
      </c>
      <c r="AH1363" s="15" t="s">
        <v>10737</v>
      </c>
      <c r="AI1363" s="15" t="s">
        <v>78</v>
      </c>
      <c r="AJ1363" s="15">
        <v>76748.053466800004</v>
      </c>
      <c r="AK1363" s="15">
        <v>1483.81282315</v>
      </c>
      <c r="AL1363" s="15">
        <v>3093783.8033099999</v>
      </c>
      <c r="AM1363" s="15">
        <v>1420672.78165</v>
      </c>
      <c r="AN1363" s="19">
        <v>0</v>
      </c>
      <c r="AO1363" s="19">
        <v>0</v>
      </c>
      <c r="AP1363" s="19">
        <v>0</v>
      </c>
      <c r="AQ1363" s="19">
        <v>0</v>
      </c>
      <c r="AR1363" s="34">
        <f t="shared" si="287"/>
        <v>0</v>
      </c>
      <c r="AS1363" s="34">
        <v>0</v>
      </c>
      <c r="AT1363" s="34">
        <v>0</v>
      </c>
      <c r="AU1363" s="34">
        <v>0</v>
      </c>
      <c r="AV1363" s="34">
        <v>0</v>
      </c>
      <c r="AW1363" s="35">
        <f t="shared" si="288"/>
        <v>0</v>
      </c>
      <c r="AX1363" s="34">
        <f t="shared" si="289"/>
        <v>0</v>
      </c>
      <c r="AY1363" s="36">
        <v>1.4712000000099998</v>
      </c>
      <c r="AZ1363" s="36">
        <v>2.0617000000000001</v>
      </c>
      <c r="BA1363" s="22"/>
      <c r="BB1363" s="19">
        <v>0</v>
      </c>
      <c r="BC1363" s="34">
        <f t="shared" si="290"/>
        <v>0</v>
      </c>
      <c r="BD1363" s="34">
        <f t="shared" si="291"/>
        <v>0</v>
      </c>
      <c r="BE1363" s="38">
        <v>3.4819999999999997E-2</v>
      </c>
      <c r="BF1363" s="38">
        <f t="shared" si="292"/>
        <v>3.4819999999999997E-2</v>
      </c>
      <c r="BG1363" s="34">
        <v>0</v>
      </c>
      <c r="BH1363" s="34">
        <v>0</v>
      </c>
      <c r="BI1363" s="34">
        <f t="shared" si="293"/>
        <v>0</v>
      </c>
      <c r="BJ1363" s="34">
        <f t="shared" si="294"/>
        <v>0</v>
      </c>
      <c r="BK1363" s="34">
        <v>0</v>
      </c>
      <c r="BL1363" s="34">
        <v>0</v>
      </c>
      <c r="BM1363" s="34">
        <f t="shared" si="295"/>
        <v>0</v>
      </c>
      <c r="BN1363" s="39">
        <f t="shared" si="296"/>
        <v>0</v>
      </c>
      <c r="BO1363" s="39">
        <f t="shared" si="297"/>
        <v>0</v>
      </c>
      <c r="BP1363" s="39">
        <f t="shared" si="298"/>
        <v>0</v>
      </c>
    </row>
    <row r="1364" spans="1:68" s="25" customFormat="1" ht="14.25" x14ac:dyDescent="0.2">
      <c r="A1364" s="14">
        <v>106</v>
      </c>
      <c r="B1364" s="40"/>
      <c r="C1364" s="15" t="s">
        <v>10738</v>
      </c>
      <c r="D1364" s="16">
        <v>14248</v>
      </c>
      <c r="E1364" s="15" t="s">
        <v>10739</v>
      </c>
      <c r="F1364" s="15" t="s">
        <v>10738</v>
      </c>
      <c r="G1364" s="17" t="s">
        <v>10735</v>
      </c>
      <c r="H1364" s="17" t="s">
        <v>10740</v>
      </c>
      <c r="I1364" s="17" t="s">
        <v>205</v>
      </c>
      <c r="J1364" s="15" t="s">
        <v>10741</v>
      </c>
      <c r="K1364" s="15" t="s">
        <v>205</v>
      </c>
      <c r="L1364" s="18" t="s">
        <v>10742</v>
      </c>
      <c r="M1364" s="15" t="s">
        <v>10224</v>
      </c>
      <c r="N1364" s="15" t="s">
        <v>10225</v>
      </c>
      <c r="O1364" s="16">
        <v>521</v>
      </c>
      <c r="P1364" s="15" t="s">
        <v>9534</v>
      </c>
      <c r="Q1364" s="15">
        <v>45000</v>
      </c>
      <c r="R1364" s="15">
        <v>13700</v>
      </c>
      <c r="S1364" s="15">
        <v>58700</v>
      </c>
      <c r="T1364" s="15">
        <v>1</v>
      </c>
      <c r="U1364" s="15" t="s">
        <v>3335</v>
      </c>
      <c r="V1364" s="15" t="s">
        <v>76</v>
      </c>
      <c r="W1364" s="16">
        <v>1</v>
      </c>
      <c r="X1364" s="16">
        <v>0</v>
      </c>
      <c r="Y1364" s="15">
        <v>43532</v>
      </c>
      <c r="Z1364" s="15">
        <v>0.999</v>
      </c>
      <c r="AA1364" s="15" t="s">
        <v>78</v>
      </c>
      <c r="AB1364" s="15" t="s">
        <v>78</v>
      </c>
      <c r="AC1364" s="15">
        <v>0</v>
      </c>
      <c r="AD1364" s="15"/>
      <c r="AE1364" s="15" t="s">
        <v>617</v>
      </c>
      <c r="AF1364" s="15" t="s">
        <v>10743</v>
      </c>
      <c r="AG1364" s="16">
        <v>1</v>
      </c>
      <c r="AH1364" s="15" t="s">
        <v>10744</v>
      </c>
      <c r="AI1364" s="15" t="s">
        <v>78</v>
      </c>
      <c r="AJ1364" s="15">
        <v>43532.423095700004</v>
      </c>
      <c r="AK1364" s="15">
        <v>1469.54648752</v>
      </c>
      <c r="AL1364" s="15">
        <v>3094423.0346300001</v>
      </c>
      <c r="AM1364" s="15">
        <v>1420647.29911</v>
      </c>
      <c r="AN1364" s="19">
        <v>0</v>
      </c>
      <c r="AO1364" s="19">
        <v>0</v>
      </c>
      <c r="AP1364" s="19">
        <v>45000</v>
      </c>
      <c r="AQ1364" s="19">
        <v>13500</v>
      </c>
      <c r="AR1364" s="34">
        <f t="shared" si="287"/>
        <v>58500</v>
      </c>
      <c r="AS1364" s="34">
        <v>0</v>
      </c>
      <c r="AT1364" s="34">
        <v>0</v>
      </c>
      <c r="AU1364" s="34">
        <v>0</v>
      </c>
      <c r="AV1364" s="34">
        <v>0</v>
      </c>
      <c r="AW1364" s="35">
        <f t="shared" si="288"/>
        <v>0</v>
      </c>
      <c r="AX1364" s="34">
        <f t="shared" si="289"/>
        <v>58500</v>
      </c>
      <c r="AY1364" s="36">
        <v>1.4712000000099998</v>
      </c>
      <c r="AZ1364" s="36">
        <v>2.0617000000000001</v>
      </c>
      <c r="BA1364" s="22"/>
      <c r="BB1364" s="19">
        <v>1170</v>
      </c>
      <c r="BC1364" s="34">
        <f t="shared" si="290"/>
        <v>860.65200000584991</v>
      </c>
      <c r="BD1364" s="34">
        <f t="shared" si="291"/>
        <v>1206.0945000000002</v>
      </c>
      <c r="BE1364" s="38">
        <v>3.4819999999999997E-2</v>
      </c>
      <c r="BF1364" s="38">
        <f t="shared" si="292"/>
        <v>3.4819999999999997E-2</v>
      </c>
      <c r="BG1364" s="34">
        <v>0</v>
      </c>
      <c r="BH1364" s="34">
        <v>0</v>
      </c>
      <c r="BI1364" s="34">
        <f t="shared" si="293"/>
        <v>860.65200000584991</v>
      </c>
      <c r="BJ1364" s="34">
        <f t="shared" si="294"/>
        <v>1206.0945000000002</v>
      </c>
      <c r="BK1364" s="34">
        <v>0</v>
      </c>
      <c r="BL1364" s="34">
        <v>36.094500000000153</v>
      </c>
      <c r="BM1364" s="34">
        <f t="shared" si="295"/>
        <v>36.094500000000153</v>
      </c>
      <c r="BN1364" s="39">
        <f t="shared" si="296"/>
        <v>860.65200000584991</v>
      </c>
      <c r="BO1364" s="39">
        <f t="shared" si="297"/>
        <v>1170</v>
      </c>
      <c r="BP1364" s="39">
        <f t="shared" si="298"/>
        <v>309.34799999415009</v>
      </c>
    </row>
    <row r="1365" spans="1:68" s="25" customFormat="1" ht="14.25" x14ac:dyDescent="0.2">
      <c r="A1365" s="14">
        <v>107</v>
      </c>
      <c r="B1365" s="40"/>
      <c r="C1365" s="15" t="s">
        <v>10745</v>
      </c>
      <c r="D1365" s="16">
        <v>24165</v>
      </c>
      <c r="E1365" s="15" t="s">
        <v>10746</v>
      </c>
      <c r="F1365" s="15" t="s">
        <v>10745</v>
      </c>
      <c r="G1365" s="17" t="s">
        <v>10735</v>
      </c>
      <c r="H1365" s="17" t="s">
        <v>10740</v>
      </c>
      <c r="I1365" s="17" t="s">
        <v>205</v>
      </c>
      <c r="J1365" s="15" t="s">
        <v>10747</v>
      </c>
      <c r="K1365" s="15" t="s">
        <v>86</v>
      </c>
      <c r="L1365" s="18" t="s">
        <v>10748</v>
      </c>
      <c r="M1365" s="15" t="s">
        <v>10224</v>
      </c>
      <c r="N1365" s="15" t="s">
        <v>10225</v>
      </c>
      <c r="O1365" s="16">
        <v>419</v>
      </c>
      <c r="P1365" s="15" t="s">
        <v>895</v>
      </c>
      <c r="Q1365" s="15">
        <v>30000</v>
      </c>
      <c r="R1365" s="15">
        <v>29500</v>
      </c>
      <c r="S1365" s="15">
        <v>59500</v>
      </c>
      <c r="T1365" s="15">
        <v>1</v>
      </c>
      <c r="U1365" s="15" t="s">
        <v>3335</v>
      </c>
      <c r="V1365" s="15" t="s">
        <v>76</v>
      </c>
      <c r="W1365" s="16">
        <v>1</v>
      </c>
      <c r="X1365" s="16">
        <v>0</v>
      </c>
      <c r="Y1365" s="15">
        <v>43456</v>
      </c>
      <c r="Z1365" s="15">
        <v>0.998</v>
      </c>
      <c r="AA1365" s="15" t="s">
        <v>78</v>
      </c>
      <c r="AB1365" s="15" t="s">
        <v>78</v>
      </c>
      <c r="AC1365" s="15">
        <v>0</v>
      </c>
      <c r="AD1365" s="15"/>
      <c r="AE1365" s="15" t="s">
        <v>617</v>
      </c>
      <c r="AF1365" s="15" t="s">
        <v>10749</v>
      </c>
      <c r="AG1365" s="16">
        <v>1</v>
      </c>
      <c r="AH1365" s="15" t="s">
        <v>10750</v>
      </c>
      <c r="AI1365" s="15" t="s">
        <v>78</v>
      </c>
      <c r="AJ1365" s="15">
        <v>43456.1850586</v>
      </c>
      <c r="AK1365" s="15">
        <v>1469.3846822099999</v>
      </c>
      <c r="AL1365" s="15">
        <v>3094423.0090999999</v>
      </c>
      <c r="AM1365" s="15">
        <v>1420712.23703</v>
      </c>
      <c r="AN1365" s="19">
        <v>0</v>
      </c>
      <c r="AO1365" s="19">
        <v>0</v>
      </c>
      <c r="AP1365" s="19">
        <v>30000</v>
      </c>
      <c r="AQ1365" s="19">
        <v>29200</v>
      </c>
      <c r="AR1365" s="34">
        <f t="shared" si="287"/>
        <v>59200</v>
      </c>
      <c r="AS1365" s="34">
        <v>0</v>
      </c>
      <c r="AT1365" s="34">
        <v>0</v>
      </c>
      <c r="AU1365" s="34">
        <v>0</v>
      </c>
      <c r="AV1365" s="34">
        <v>0</v>
      </c>
      <c r="AW1365" s="35">
        <f t="shared" si="288"/>
        <v>0</v>
      </c>
      <c r="AX1365" s="34">
        <f t="shared" si="289"/>
        <v>59200</v>
      </c>
      <c r="AY1365" s="36">
        <v>1.4712000000099998</v>
      </c>
      <c r="AZ1365" s="36">
        <v>2.0617000000000001</v>
      </c>
      <c r="BA1365" s="22"/>
      <c r="BB1365" s="19">
        <v>1184</v>
      </c>
      <c r="BC1365" s="34">
        <f t="shared" si="290"/>
        <v>870.95040000591996</v>
      </c>
      <c r="BD1365" s="34">
        <f t="shared" si="291"/>
        <v>1220.5264</v>
      </c>
      <c r="BE1365" s="38">
        <v>3.4819999999999997E-2</v>
      </c>
      <c r="BF1365" s="38">
        <f t="shared" si="292"/>
        <v>3.4819999999999997E-2</v>
      </c>
      <c r="BG1365" s="34">
        <v>0</v>
      </c>
      <c r="BH1365" s="34">
        <v>0</v>
      </c>
      <c r="BI1365" s="34">
        <f t="shared" si="293"/>
        <v>870.95040000591996</v>
      </c>
      <c r="BJ1365" s="34">
        <f t="shared" si="294"/>
        <v>1220.5264</v>
      </c>
      <c r="BK1365" s="34">
        <v>0</v>
      </c>
      <c r="BL1365" s="34">
        <v>36.526399999999967</v>
      </c>
      <c r="BM1365" s="34">
        <f t="shared" si="295"/>
        <v>36.526399999999967</v>
      </c>
      <c r="BN1365" s="39">
        <f t="shared" si="296"/>
        <v>870.95040000591996</v>
      </c>
      <c r="BO1365" s="39">
        <f t="shared" si="297"/>
        <v>1184</v>
      </c>
      <c r="BP1365" s="39">
        <f t="shared" si="298"/>
        <v>313.04959999408004</v>
      </c>
    </row>
    <row r="1366" spans="1:68" s="25" customFormat="1" ht="14.25" x14ac:dyDescent="0.2">
      <c r="A1366" s="14">
        <v>108</v>
      </c>
      <c r="B1366" s="40"/>
      <c r="C1366" s="15"/>
      <c r="D1366" s="16">
        <v>10343</v>
      </c>
      <c r="E1366" s="15" t="s">
        <v>10751</v>
      </c>
      <c r="F1366" s="15" t="s">
        <v>10752</v>
      </c>
      <c r="G1366" s="17" t="s">
        <v>10753</v>
      </c>
      <c r="H1366" s="17" t="s">
        <v>10754</v>
      </c>
      <c r="I1366" s="17" t="s">
        <v>88</v>
      </c>
      <c r="J1366" s="15" t="s">
        <v>10755</v>
      </c>
      <c r="K1366" s="15" t="s">
        <v>10756</v>
      </c>
      <c r="L1366" s="18" t="s">
        <v>10757</v>
      </c>
      <c r="M1366" s="15" t="s">
        <v>10224</v>
      </c>
      <c r="N1366" s="15" t="s">
        <v>10225</v>
      </c>
      <c r="O1366" s="16">
        <v>521</v>
      </c>
      <c r="P1366" s="15" t="s">
        <v>9534</v>
      </c>
      <c r="Q1366" s="15">
        <v>45000</v>
      </c>
      <c r="R1366" s="15">
        <v>45200</v>
      </c>
      <c r="S1366" s="15">
        <v>90200</v>
      </c>
      <c r="T1366" s="15">
        <v>1</v>
      </c>
      <c r="U1366" s="15" t="s">
        <v>3335</v>
      </c>
      <c r="V1366" s="15" t="s">
        <v>76</v>
      </c>
      <c r="W1366" s="16">
        <v>1</v>
      </c>
      <c r="X1366" s="16">
        <v>0</v>
      </c>
      <c r="Y1366" s="15">
        <v>43621</v>
      </c>
      <c r="Z1366" s="15">
        <v>1.0009999999999999</v>
      </c>
      <c r="AA1366" s="15" t="s">
        <v>78</v>
      </c>
      <c r="AB1366" s="15" t="s">
        <v>78</v>
      </c>
      <c r="AC1366" s="15">
        <v>0</v>
      </c>
      <c r="AD1366" s="15"/>
      <c r="AE1366" s="15" t="s">
        <v>617</v>
      </c>
      <c r="AF1366" s="15" t="s">
        <v>10758</v>
      </c>
      <c r="AG1366" s="16">
        <v>1</v>
      </c>
      <c r="AH1366" s="15" t="s">
        <v>10759</v>
      </c>
      <c r="AI1366" s="15" t="s">
        <v>78</v>
      </c>
      <c r="AJ1366" s="15">
        <v>43621.3876953</v>
      </c>
      <c r="AK1366" s="15">
        <v>1469.9434202899999</v>
      </c>
      <c r="AL1366" s="15">
        <v>3094422.3500899998</v>
      </c>
      <c r="AM1366" s="15">
        <v>1420777.2335999999</v>
      </c>
      <c r="AN1366" s="19">
        <v>0</v>
      </c>
      <c r="AO1366" s="19">
        <v>0</v>
      </c>
      <c r="AP1366" s="19">
        <v>45000</v>
      </c>
      <c r="AQ1366" s="19">
        <v>47200</v>
      </c>
      <c r="AR1366" s="34">
        <f t="shared" si="287"/>
        <v>92200</v>
      </c>
      <c r="AS1366" s="34">
        <v>0</v>
      </c>
      <c r="AT1366" s="34">
        <v>0</v>
      </c>
      <c r="AU1366" s="34">
        <v>0</v>
      </c>
      <c r="AV1366" s="34">
        <v>0</v>
      </c>
      <c r="AW1366" s="35">
        <f t="shared" si="288"/>
        <v>0</v>
      </c>
      <c r="AX1366" s="34">
        <f t="shared" si="289"/>
        <v>92200</v>
      </c>
      <c r="AY1366" s="36">
        <v>1.4712000000099998</v>
      </c>
      <c r="AZ1366" s="36">
        <v>2.0617000000000001</v>
      </c>
      <c r="BA1366" s="22"/>
      <c r="BB1366" s="19">
        <v>1844</v>
      </c>
      <c r="BC1366" s="34">
        <f t="shared" si="290"/>
        <v>1356.4464000092198</v>
      </c>
      <c r="BD1366" s="34">
        <f t="shared" si="291"/>
        <v>1900.8874000000001</v>
      </c>
      <c r="BE1366" s="38">
        <v>3.4819999999999997E-2</v>
      </c>
      <c r="BF1366" s="38">
        <f t="shared" si="292"/>
        <v>3.4819999999999997E-2</v>
      </c>
      <c r="BG1366" s="34">
        <v>0</v>
      </c>
      <c r="BH1366" s="34">
        <v>0</v>
      </c>
      <c r="BI1366" s="34">
        <f t="shared" si="293"/>
        <v>1356.4464000092198</v>
      </c>
      <c r="BJ1366" s="34">
        <f t="shared" si="294"/>
        <v>1900.8874000000001</v>
      </c>
      <c r="BK1366" s="34">
        <v>0</v>
      </c>
      <c r="BL1366" s="34">
        <v>56.887400000000071</v>
      </c>
      <c r="BM1366" s="34">
        <f t="shared" si="295"/>
        <v>56.887400000000071</v>
      </c>
      <c r="BN1366" s="39">
        <f t="shared" si="296"/>
        <v>1356.4464000092198</v>
      </c>
      <c r="BO1366" s="39">
        <f t="shared" si="297"/>
        <v>1844</v>
      </c>
      <c r="BP1366" s="39">
        <f t="shared" si="298"/>
        <v>487.55359999078019</v>
      </c>
    </row>
    <row r="1367" spans="1:68" s="25" customFormat="1" ht="14.25" x14ac:dyDescent="0.2">
      <c r="A1367" s="14">
        <v>109</v>
      </c>
      <c r="B1367" s="40"/>
      <c r="C1367" s="15"/>
      <c r="D1367" s="16">
        <v>4035</v>
      </c>
      <c r="E1367" s="15" t="s">
        <v>10760</v>
      </c>
      <c r="F1367" s="15" t="s">
        <v>10761</v>
      </c>
      <c r="G1367" s="17" t="s">
        <v>10762</v>
      </c>
      <c r="H1367" s="17" t="s">
        <v>10763</v>
      </c>
      <c r="I1367" s="17" t="s">
        <v>205</v>
      </c>
      <c r="J1367" s="15" t="s">
        <v>10764</v>
      </c>
      <c r="K1367" s="15" t="s">
        <v>8108</v>
      </c>
      <c r="L1367" s="18" t="s">
        <v>10765</v>
      </c>
      <c r="M1367" s="15" t="s">
        <v>6411</v>
      </c>
      <c r="N1367" s="15" t="s">
        <v>6412</v>
      </c>
      <c r="O1367" s="16">
        <v>415</v>
      </c>
      <c r="P1367" s="15" t="s">
        <v>2712</v>
      </c>
      <c r="Q1367" s="15">
        <v>75000</v>
      </c>
      <c r="R1367" s="15">
        <v>107500</v>
      </c>
      <c r="S1367" s="15">
        <v>182500</v>
      </c>
      <c r="T1367" s="15">
        <v>7</v>
      </c>
      <c r="U1367" s="15" t="s">
        <v>3335</v>
      </c>
      <c r="V1367" s="15" t="s">
        <v>76</v>
      </c>
      <c r="W1367" s="16">
        <v>1</v>
      </c>
      <c r="X1367" s="16">
        <v>1</v>
      </c>
      <c r="Y1367" s="15">
        <v>220034</v>
      </c>
      <c r="Z1367" s="15">
        <v>5.0510000000000002</v>
      </c>
      <c r="AA1367" s="15" t="s">
        <v>78</v>
      </c>
      <c r="AB1367" s="15" t="s">
        <v>78</v>
      </c>
      <c r="AC1367" s="15">
        <v>560000</v>
      </c>
      <c r="AD1367" s="26">
        <v>38633</v>
      </c>
      <c r="AE1367" s="15" t="s">
        <v>119</v>
      </c>
      <c r="AF1367" s="15" t="s">
        <v>119</v>
      </c>
      <c r="AG1367" s="16">
        <v>1</v>
      </c>
      <c r="AH1367" s="15" t="s">
        <v>10766</v>
      </c>
      <c r="AI1367" s="15" t="s">
        <v>78</v>
      </c>
      <c r="AJ1367" s="15">
        <v>220034.42260699999</v>
      </c>
      <c r="AK1367" s="15">
        <v>2990.0181830400002</v>
      </c>
      <c r="AL1367" s="15">
        <v>3094045.2933899998</v>
      </c>
      <c r="AM1367" s="15">
        <v>1420855.1867500001</v>
      </c>
      <c r="AN1367" s="19">
        <v>0</v>
      </c>
      <c r="AO1367" s="19">
        <v>0</v>
      </c>
      <c r="AP1367" s="19">
        <f>45000+30000</f>
        <v>75000</v>
      </c>
      <c r="AQ1367" s="19">
        <f>15800+53400</f>
        <v>69200</v>
      </c>
      <c r="AR1367" s="34">
        <f t="shared" si="287"/>
        <v>144200</v>
      </c>
      <c r="AS1367" s="34">
        <v>0</v>
      </c>
      <c r="AT1367" s="34">
        <v>0</v>
      </c>
      <c r="AU1367" s="34">
        <v>0</v>
      </c>
      <c r="AV1367" s="34">
        <v>0</v>
      </c>
      <c r="AW1367" s="35">
        <f t="shared" si="288"/>
        <v>0</v>
      </c>
      <c r="AX1367" s="34">
        <f t="shared" si="289"/>
        <v>144200</v>
      </c>
      <c r="AY1367" s="36">
        <v>1.4712000000099998</v>
      </c>
      <c r="AZ1367" s="36">
        <v>2.0617000000000001</v>
      </c>
      <c r="BA1367" s="22"/>
      <c r="BB1367" s="19">
        <v>3072</v>
      </c>
      <c r="BC1367" s="34">
        <f t="shared" si="290"/>
        <v>2121.4704000144197</v>
      </c>
      <c r="BD1367" s="34">
        <f t="shared" si="291"/>
        <v>2972.9713999999999</v>
      </c>
      <c r="BE1367" s="38">
        <v>3.4819999999999997E-2</v>
      </c>
      <c r="BF1367" s="38">
        <f t="shared" si="292"/>
        <v>3.4819999999999997E-2</v>
      </c>
      <c r="BG1367" s="34">
        <v>0</v>
      </c>
      <c r="BH1367" s="34">
        <v>0</v>
      </c>
      <c r="BI1367" s="34">
        <f t="shared" si="293"/>
        <v>2121.4704000144197</v>
      </c>
      <c r="BJ1367" s="34">
        <f t="shared" si="294"/>
        <v>2972.9713999999999</v>
      </c>
      <c r="BK1367" s="34">
        <v>0</v>
      </c>
      <c r="BL1367" s="34">
        <v>77.371799999999894</v>
      </c>
      <c r="BM1367" s="34">
        <f t="shared" si="295"/>
        <v>77.371799999999894</v>
      </c>
      <c r="BN1367" s="39">
        <f t="shared" si="296"/>
        <v>2121.4704000144197</v>
      </c>
      <c r="BO1367" s="39">
        <f t="shared" si="297"/>
        <v>2895.5996</v>
      </c>
      <c r="BP1367" s="39">
        <f t="shared" si="298"/>
        <v>774.12919998558027</v>
      </c>
    </row>
    <row r="1368" spans="1:68" s="25" customFormat="1" ht="14.25" x14ac:dyDescent="0.2">
      <c r="A1368" s="14">
        <v>110</v>
      </c>
      <c r="B1368" s="40"/>
      <c r="C1368" s="15" t="s">
        <v>10767</v>
      </c>
      <c r="D1368" s="16">
        <v>8845</v>
      </c>
      <c r="E1368" s="15" t="s">
        <v>10768</v>
      </c>
      <c r="F1368" s="15" t="s">
        <v>10767</v>
      </c>
      <c r="G1368" s="17" t="s">
        <v>10769</v>
      </c>
      <c r="H1368" s="17" t="s">
        <v>10770</v>
      </c>
      <c r="I1368" s="17" t="s">
        <v>86</v>
      </c>
      <c r="J1368" s="15" t="s">
        <v>10771</v>
      </c>
      <c r="K1368" s="15" t="s">
        <v>86</v>
      </c>
      <c r="L1368" s="18" t="s">
        <v>10772</v>
      </c>
      <c r="M1368" s="15" t="s">
        <v>10224</v>
      </c>
      <c r="N1368" s="15" t="s">
        <v>10225</v>
      </c>
      <c r="O1368" s="16">
        <v>511</v>
      </c>
      <c r="P1368" s="15" t="s">
        <v>569</v>
      </c>
      <c r="Q1368" s="15">
        <v>21400</v>
      </c>
      <c r="R1368" s="15">
        <v>133600</v>
      </c>
      <c r="S1368" s="15">
        <v>155000</v>
      </c>
      <c r="T1368" s="15">
        <v>0.46</v>
      </c>
      <c r="U1368" s="15" t="s">
        <v>3335</v>
      </c>
      <c r="V1368" s="15" t="s">
        <v>76</v>
      </c>
      <c r="W1368" s="16">
        <v>1</v>
      </c>
      <c r="X1368" s="16">
        <v>0</v>
      </c>
      <c r="Y1368" s="15">
        <v>20000</v>
      </c>
      <c r="Z1368" s="15">
        <v>0.45900000000000002</v>
      </c>
      <c r="AA1368" s="15" t="s">
        <v>78</v>
      </c>
      <c r="AB1368" s="15" t="s">
        <v>78</v>
      </c>
      <c r="AC1368" s="15">
        <v>0</v>
      </c>
      <c r="AD1368" s="15"/>
      <c r="AE1368" s="15" t="s">
        <v>1813</v>
      </c>
      <c r="AF1368" s="15" t="s">
        <v>10773</v>
      </c>
      <c r="AG1368" s="16">
        <v>1</v>
      </c>
      <c r="AH1368" s="15" t="s">
        <v>10774</v>
      </c>
      <c r="AI1368" s="15" t="s">
        <v>78</v>
      </c>
      <c r="AJ1368" s="15">
        <v>20000.2180176</v>
      </c>
      <c r="AK1368" s="15">
        <v>600.00640762</v>
      </c>
      <c r="AL1368" s="15">
        <v>3094630.87812</v>
      </c>
      <c r="AM1368" s="15">
        <v>1420998.16463</v>
      </c>
      <c r="AN1368" s="19">
        <v>21400</v>
      </c>
      <c r="AO1368" s="19">
        <v>129200</v>
      </c>
      <c r="AP1368" s="19">
        <v>0</v>
      </c>
      <c r="AQ1368" s="19">
        <v>3000</v>
      </c>
      <c r="AR1368" s="34">
        <f t="shared" si="287"/>
        <v>153600</v>
      </c>
      <c r="AS1368" s="34">
        <v>0</v>
      </c>
      <c r="AT1368" s="34">
        <v>3000</v>
      </c>
      <c r="AU1368" s="34">
        <v>0</v>
      </c>
      <c r="AV1368" s="34">
        <v>0</v>
      </c>
      <c r="AW1368" s="35">
        <f t="shared" si="288"/>
        <v>3000</v>
      </c>
      <c r="AX1368" s="34">
        <f t="shared" si="289"/>
        <v>150600</v>
      </c>
      <c r="AY1368" s="36">
        <v>1.4712000000099998</v>
      </c>
      <c r="AZ1368" s="36">
        <v>2.0617000000000001</v>
      </c>
      <c r="BA1368" s="22"/>
      <c r="BB1368" s="19">
        <v>3102</v>
      </c>
      <c r="BC1368" s="34">
        <f t="shared" si="290"/>
        <v>2215.6272000150598</v>
      </c>
      <c r="BD1368" s="34">
        <f t="shared" si="291"/>
        <v>3104.9202</v>
      </c>
      <c r="BE1368" s="38">
        <v>3.4819999999999997E-2</v>
      </c>
      <c r="BF1368" s="38">
        <f t="shared" si="292"/>
        <v>3.4819999999999997E-2</v>
      </c>
      <c r="BG1368" s="34">
        <v>0</v>
      </c>
      <c r="BH1368" s="34">
        <v>0</v>
      </c>
      <c r="BI1368" s="34">
        <f t="shared" si="293"/>
        <v>2215.6272000150598</v>
      </c>
      <c r="BJ1368" s="34">
        <f t="shared" si="294"/>
        <v>3104.9202</v>
      </c>
      <c r="BK1368" s="34">
        <v>0</v>
      </c>
      <c r="BL1368" s="34">
        <v>31.06919999999991</v>
      </c>
      <c r="BM1368" s="34">
        <f t="shared" si="295"/>
        <v>31.06919999999991</v>
      </c>
      <c r="BN1368" s="39">
        <f t="shared" si="296"/>
        <v>2215.6272000150598</v>
      </c>
      <c r="BO1368" s="39">
        <f t="shared" si="297"/>
        <v>3073.8510000000001</v>
      </c>
      <c r="BP1368" s="39">
        <f t="shared" si="298"/>
        <v>858.22379998494034</v>
      </c>
    </row>
    <row r="1369" spans="1:68" s="25" customFormat="1" ht="14.25" x14ac:dyDescent="0.2">
      <c r="A1369" s="14">
        <v>111</v>
      </c>
      <c r="B1369" s="40"/>
      <c r="C1369" s="15" t="s">
        <v>8233</v>
      </c>
      <c r="D1369" s="16">
        <v>36198</v>
      </c>
      <c r="E1369" s="15" t="s">
        <v>10775</v>
      </c>
      <c r="F1369" s="15" t="s">
        <v>10776</v>
      </c>
      <c r="G1369" s="17" t="s">
        <v>10777</v>
      </c>
      <c r="H1369" s="17" t="s">
        <v>10778</v>
      </c>
      <c r="I1369" s="17" t="s">
        <v>10779</v>
      </c>
      <c r="J1369" s="15" t="s">
        <v>1383</v>
      </c>
      <c r="K1369" s="15" t="s">
        <v>88</v>
      </c>
      <c r="L1369" s="18" t="s">
        <v>10780</v>
      </c>
      <c r="M1369" s="15" t="s">
        <v>10781</v>
      </c>
      <c r="N1369" s="15" t="s">
        <v>10782</v>
      </c>
      <c r="O1369" s="16">
        <v>510</v>
      </c>
      <c r="P1369" s="15" t="s">
        <v>118</v>
      </c>
      <c r="Q1369" s="15">
        <v>30500</v>
      </c>
      <c r="R1369" s="15">
        <v>206700</v>
      </c>
      <c r="S1369" s="15">
        <v>237200</v>
      </c>
      <c r="T1369" s="15">
        <v>0.56999999999999995</v>
      </c>
      <c r="U1369" s="15" t="s">
        <v>75</v>
      </c>
      <c r="V1369" s="15" t="s">
        <v>76</v>
      </c>
      <c r="W1369" s="16">
        <v>1</v>
      </c>
      <c r="X1369" s="16">
        <v>0</v>
      </c>
      <c r="Y1369" s="15">
        <v>20420</v>
      </c>
      <c r="Z1369" s="15">
        <v>0.46899999999999997</v>
      </c>
      <c r="AA1369" s="15" t="s">
        <v>10783</v>
      </c>
      <c r="AB1369" s="15" t="s">
        <v>10784</v>
      </c>
      <c r="AC1369" s="15">
        <v>0</v>
      </c>
      <c r="AD1369" s="15"/>
      <c r="AE1369" s="15" t="s">
        <v>353</v>
      </c>
      <c r="AF1369" s="15" t="s">
        <v>10785</v>
      </c>
      <c r="AG1369" s="16">
        <v>1</v>
      </c>
      <c r="AH1369" s="15" t="s">
        <v>10786</v>
      </c>
      <c r="AI1369" s="15" t="s">
        <v>78</v>
      </c>
      <c r="AJ1369" s="15">
        <v>20419.8105469</v>
      </c>
      <c r="AK1369" s="15">
        <v>596.42512618399996</v>
      </c>
      <c r="AL1369" s="15">
        <v>3106024.3625599998</v>
      </c>
      <c r="AM1369" s="15">
        <v>1445516.41802</v>
      </c>
      <c r="AN1369" s="19">
        <v>0</v>
      </c>
      <c r="AO1369" s="19">
        <v>0</v>
      </c>
      <c r="AP1369" s="19">
        <v>0</v>
      </c>
      <c r="AQ1369" s="19">
        <v>0</v>
      </c>
      <c r="AR1369" s="34">
        <f t="shared" si="287"/>
        <v>0</v>
      </c>
      <c r="AS1369" s="34">
        <v>0</v>
      </c>
      <c r="AT1369" s="34">
        <v>0</v>
      </c>
      <c r="AU1369" s="34">
        <v>0</v>
      </c>
      <c r="AV1369" s="34">
        <v>0</v>
      </c>
      <c r="AW1369" s="35">
        <f t="shared" si="288"/>
        <v>0</v>
      </c>
      <c r="AX1369" s="34">
        <f t="shared" si="289"/>
        <v>0</v>
      </c>
      <c r="AY1369" s="36">
        <v>1.4712000000099998</v>
      </c>
      <c r="AZ1369" s="36">
        <v>2.0617000000000001</v>
      </c>
      <c r="BA1369" s="22"/>
      <c r="BB1369" s="19">
        <v>0</v>
      </c>
      <c r="BC1369" s="34">
        <f t="shared" si="290"/>
        <v>0</v>
      </c>
      <c r="BD1369" s="34">
        <f t="shared" si="291"/>
        <v>0</v>
      </c>
      <c r="BE1369" s="38">
        <v>3.4819999999999997E-2</v>
      </c>
      <c r="BF1369" s="38">
        <f t="shared" si="292"/>
        <v>3.4819999999999997E-2</v>
      </c>
      <c r="BG1369" s="34">
        <v>0</v>
      </c>
      <c r="BH1369" s="34">
        <v>0</v>
      </c>
      <c r="BI1369" s="34">
        <f t="shared" si="293"/>
        <v>0</v>
      </c>
      <c r="BJ1369" s="34">
        <f t="shared" si="294"/>
        <v>0</v>
      </c>
      <c r="BK1369" s="34">
        <v>0</v>
      </c>
      <c r="BL1369" s="34">
        <v>0</v>
      </c>
      <c r="BM1369" s="34">
        <f t="shared" si="295"/>
        <v>0</v>
      </c>
      <c r="BN1369" s="39">
        <f t="shared" si="296"/>
        <v>0</v>
      </c>
      <c r="BO1369" s="39">
        <f t="shared" si="297"/>
        <v>0</v>
      </c>
      <c r="BP1369" s="39">
        <f t="shared" si="298"/>
        <v>0</v>
      </c>
    </row>
    <row r="1370" spans="1:68" s="25" customFormat="1" ht="14.25" x14ac:dyDescent="0.2">
      <c r="A1370" s="14">
        <v>112</v>
      </c>
      <c r="B1370" s="40"/>
      <c r="C1370" s="15" t="s">
        <v>10787</v>
      </c>
      <c r="D1370" s="16">
        <v>2460</v>
      </c>
      <c r="E1370" s="15" t="s">
        <v>10788</v>
      </c>
      <c r="F1370" s="15" t="s">
        <v>10787</v>
      </c>
      <c r="G1370" s="17" t="s">
        <v>10789</v>
      </c>
      <c r="H1370" s="17" t="s">
        <v>10790</v>
      </c>
      <c r="I1370" s="17" t="s">
        <v>86</v>
      </c>
      <c r="J1370" s="15" t="s">
        <v>10791</v>
      </c>
      <c r="K1370" s="15" t="s">
        <v>644</v>
      </c>
      <c r="L1370" s="18" t="s">
        <v>10792</v>
      </c>
      <c r="M1370" s="15" t="s">
        <v>6411</v>
      </c>
      <c r="N1370" s="15" t="s">
        <v>6412</v>
      </c>
      <c r="O1370" s="16">
        <v>415</v>
      </c>
      <c r="P1370" s="15" t="s">
        <v>2712</v>
      </c>
      <c r="Q1370" s="15">
        <v>78700</v>
      </c>
      <c r="R1370" s="15">
        <v>41800</v>
      </c>
      <c r="S1370" s="15">
        <v>120500</v>
      </c>
      <c r="T1370" s="15">
        <v>2.839</v>
      </c>
      <c r="U1370" s="15" t="s">
        <v>3335</v>
      </c>
      <c r="V1370" s="15" t="s">
        <v>76</v>
      </c>
      <c r="W1370" s="16">
        <v>1</v>
      </c>
      <c r="X1370" s="16">
        <v>0</v>
      </c>
      <c r="Y1370" s="15">
        <v>97993</v>
      </c>
      <c r="Z1370" s="15">
        <v>2.25</v>
      </c>
      <c r="AA1370" s="15" t="s">
        <v>78</v>
      </c>
      <c r="AB1370" s="15" t="s">
        <v>78</v>
      </c>
      <c r="AC1370" s="15">
        <v>0</v>
      </c>
      <c r="AD1370" s="15"/>
      <c r="AE1370" s="15" t="s">
        <v>1813</v>
      </c>
      <c r="AF1370" s="15" t="s">
        <v>10793</v>
      </c>
      <c r="AG1370" s="16">
        <v>1</v>
      </c>
      <c r="AH1370" s="15" t="s">
        <v>10794</v>
      </c>
      <c r="AI1370" s="15" t="s">
        <v>78</v>
      </c>
      <c r="AJ1370" s="15">
        <v>97993.343994099996</v>
      </c>
      <c r="AK1370" s="15">
        <v>1995.48798272</v>
      </c>
      <c r="AL1370" s="15">
        <v>3094254.2240599999</v>
      </c>
      <c r="AM1370" s="15">
        <v>1421020.6200699999</v>
      </c>
      <c r="AN1370" s="19">
        <v>0</v>
      </c>
      <c r="AO1370" s="19">
        <v>0</v>
      </c>
      <c r="AP1370" s="19">
        <v>78700</v>
      </c>
      <c r="AQ1370" s="19">
        <v>41400</v>
      </c>
      <c r="AR1370" s="34">
        <f t="shared" si="287"/>
        <v>120100</v>
      </c>
      <c r="AS1370" s="34">
        <v>0</v>
      </c>
      <c r="AT1370" s="34">
        <v>0</v>
      </c>
      <c r="AU1370" s="34">
        <v>0</v>
      </c>
      <c r="AV1370" s="34">
        <v>0</v>
      </c>
      <c r="AW1370" s="35">
        <f t="shared" si="288"/>
        <v>0</v>
      </c>
      <c r="AX1370" s="34">
        <f t="shared" si="289"/>
        <v>120100</v>
      </c>
      <c r="AY1370" s="36">
        <v>1.4712000000099998</v>
      </c>
      <c r="AZ1370" s="36">
        <v>2.0617000000000001</v>
      </c>
      <c r="BA1370" s="22"/>
      <c r="BB1370" s="19">
        <v>2402</v>
      </c>
      <c r="BC1370" s="34">
        <f t="shared" si="290"/>
        <v>1766.9112000120099</v>
      </c>
      <c r="BD1370" s="34">
        <f t="shared" si="291"/>
        <v>2476.1017000000002</v>
      </c>
      <c r="BE1370" s="38">
        <v>3.4819999999999997E-2</v>
      </c>
      <c r="BF1370" s="38">
        <f t="shared" si="292"/>
        <v>3.4819999999999997E-2</v>
      </c>
      <c r="BG1370" s="34">
        <v>0</v>
      </c>
      <c r="BH1370" s="34">
        <v>0</v>
      </c>
      <c r="BI1370" s="34">
        <f t="shared" si="293"/>
        <v>1766.9112000120099</v>
      </c>
      <c r="BJ1370" s="34">
        <f t="shared" si="294"/>
        <v>2476.1017000000002</v>
      </c>
      <c r="BK1370" s="34">
        <v>0</v>
      </c>
      <c r="BL1370" s="34">
        <v>74.101700000000164</v>
      </c>
      <c r="BM1370" s="34">
        <f t="shared" si="295"/>
        <v>74.101700000000164</v>
      </c>
      <c r="BN1370" s="39">
        <f t="shared" si="296"/>
        <v>1766.9112000120099</v>
      </c>
      <c r="BO1370" s="39">
        <f t="shared" si="297"/>
        <v>2402</v>
      </c>
      <c r="BP1370" s="39">
        <f t="shared" si="298"/>
        <v>635.08879998799011</v>
      </c>
    </row>
    <row r="1371" spans="1:68" s="25" customFormat="1" ht="14.25" x14ac:dyDescent="0.2">
      <c r="A1371" s="14">
        <v>113</v>
      </c>
      <c r="B1371" s="40"/>
      <c r="C1371" s="15" t="s">
        <v>10795</v>
      </c>
      <c r="D1371" s="16">
        <v>36635</v>
      </c>
      <c r="E1371" s="15" t="s">
        <v>10796</v>
      </c>
      <c r="F1371" s="15" t="s">
        <v>10795</v>
      </c>
      <c r="G1371" s="17" t="s">
        <v>10797</v>
      </c>
      <c r="H1371" s="17" t="s">
        <v>10798</v>
      </c>
      <c r="I1371" s="17" t="s">
        <v>86</v>
      </c>
      <c r="J1371" s="15" t="s">
        <v>10799</v>
      </c>
      <c r="K1371" s="15" t="s">
        <v>1226</v>
      </c>
      <c r="L1371" s="18" t="s">
        <v>10800</v>
      </c>
      <c r="M1371" s="15" t="s">
        <v>6425</v>
      </c>
      <c r="N1371" s="15" t="s">
        <v>6426</v>
      </c>
      <c r="O1371" s="16">
        <v>419</v>
      </c>
      <c r="P1371" s="15" t="s">
        <v>895</v>
      </c>
      <c r="Q1371" s="15">
        <v>286200</v>
      </c>
      <c r="R1371" s="15">
        <v>741000</v>
      </c>
      <c r="S1371" s="15">
        <v>1027200</v>
      </c>
      <c r="T1371" s="15">
        <v>3.18</v>
      </c>
      <c r="U1371" s="15" t="s">
        <v>3335</v>
      </c>
      <c r="V1371" s="15" t="s">
        <v>76</v>
      </c>
      <c r="W1371" s="16">
        <v>1</v>
      </c>
      <c r="X1371" s="16">
        <v>0</v>
      </c>
      <c r="Y1371" s="15">
        <v>119771</v>
      </c>
      <c r="Z1371" s="15">
        <v>2.75</v>
      </c>
      <c r="AA1371" s="15" t="s">
        <v>78</v>
      </c>
      <c r="AB1371" s="15" t="s">
        <v>78</v>
      </c>
      <c r="AC1371" s="15">
        <v>0</v>
      </c>
      <c r="AD1371" s="15"/>
      <c r="AE1371" s="15" t="s">
        <v>363</v>
      </c>
      <c r="AF1371" s="15" t="s">
        <v>8699</v>
      </c>
      <c r="AG1371" s="16">
        <v>1</v>
      </c>
      <c r="AH1371" s="15" t="s">
        <v>10801</v>
      </c>
      <c r="AI1371" s="15" t="s">
        <v>78</v>
      </c>
      <c r="AJ1371" s="15">
        <v>119771.278809</v>
      </c>
      <c r="AK1371" s="15">
        <v>1597.9660900399999</v>
      </c>
      <c r="AL1371" s="15">
        <v>3094431.0862199999</v>
      </c>
      <c r="AM1371" s="15">
        <v>1421187.3361899999</v>
      </c>
      <c r="AN1371" s="19">
        <v>0</v>
      </c>
      <c r="AO1371" s="19">
        <v>0</v>
      </c>
      <c r="AP1371" s="19">
        <v>286200</v>
      </c>
      <c r="AQ1371" s="19">
        <v>733000</v>
      </c>
      <c r="AR1371" s="34">
        <f t="shared" si="287"/>
        <v>1019200</v>
      </c>
      <c r="AS1371" s="34">
        <v>0</v>
      </c>
      <c r="AT1371" s="34">
        <v>0</v>
      </c>
      <c r="AU1371" s="34">
        <v>0</v>
      </c>
      <c r="AV1371" s="34">
        <v>0</v>
      </c>
      <c r="AW1371" s="35">
        <f t="shared" si="288"/>
        <v>0</v>
      </c>
      <c r="AX1371" s="34">
        <f t="shared" si="289"/>
        <v>1019200</v>
      </c>
      <c r="AY1371" s="36">
        <v>1.4712000000099998</v>
      </c>
      <c r="AZ1371" s="36">
        <v>2.0617000000000001</v>
      </c>
      <c r="BA1371" s="22"/>
      <c r="BB1371" s="19">
        <v>20888</v>
      </c>
      <c r="BC1371" s="34">
        <f t="shared" si="290"/>
        <v>14994.470400101918</v>
      </c>
      <c r="BD1371" s="34">
        <f t="shared" si="291"/>
        <v>21012.846400000002</v>
      </c>
      <c r="BE1371" s="38">
        <v>3.4819999999999997E-2</v>
      </c>
      <c r="BF1371" s="38">
        <f t="shared" si="292"/>
        <v>3.4819999999999997E-2</v>
      </c>
      <c r="BG1371" s="34">
        <v>0</v>
      </c>
      <c r="BH1371" s="34">
        <v>0</v>
      </c>
      <c r="BI1371" s="34">
        <f t="shared" si="293"/>
        <v>14994.470400101918</v>
      </c>
      <c r="BJ1371" s="34">
        <f t="shared" si="294"/>
        <v>21012.846400000002</v>
      </c>
      <c r="BK1371" s="34">
        <v>0</v>
      </c>
      <c r="BL1371" s="34">
        <v>597.74959999999919</v>
      </c>
      <c r="BM1371" s="34">
        <f t="shared" si="295"/>
        <v>597.74959999999919</v>
      </c>
      <c r="BN1371" s="39">
        <f t="shared" si="296"/>
        <v>14994.470400101918</v>
      </c>
      <c r="BO1371" s="39">
        <f t="shared" si="297"/>
        <v>20415.096800000003</v>
      </c>
      <c r="BP1371" s="39">
        <f t="shared" si="298"/>
        <v>5420.6263998980849</v>
      </c>
    </row>
    <row r="1372" spans="1:68" s="25" customFormat="1" ht="14.25" x14ac:dyDescent="0.2">
      <c r="A1372" s="14">
        <v>114</v>
      </c>
      <c r="B1372" s="40"/>
      <c r="C1372" s="15"/>
      <c r="D1372" s="16">
        <v>17414</v>
      </c>
      <c r="E1372" s="15" t="s">
        <v>10802</v>
      </c>
      <c r="F1372" s="15" t="s">
        <v>10803</v>
      </c>
      <c r="G1372" s="17" t="s">
        <v>10804</v>
      </c>
      <c r="H1372" s="17" t="s">
        <v>10805</v>
      </c>
      <c r="I1372" s="17" t="s">
        <v>86</v>
      </c>
      <c r="J1372" s="15" t="s">
        <v>10806</v>
      </c>
      <c r="K1372" s="15" t="s">
        <v>5998</v>
      </c>
      <c r="L1372" s="18" t="s">
        <v>10807</v>
      </c>
      <c r="M1372" s="15" t="s">
        <v>3654</v>
      </c>
      <c r="N1372" s="15" t="s">
        <v>3655</v>
      </c>
      <c r="O1372" s="16">
        <v>400</v>
      </c>
      <c r="P1372" s="15" t="s">
        <v>254</v>
      </c>
      <c r="Q1372" s="15">
        <v>315200</v>
      </c>
      <c r="R1372" s="15">
        <v>0</v>
      </c>
      <c r="S1372" s="15">
        <v>315200</v>
      </c>
      <c r="T1372" s="15">
        <v>3.94</v>
      </c>
      <c r="U1372" s="15" t="s">
        <v>3335</v>
      </c>
      <c r="V1372" s="15" t="s">
        <v>76</v>
      </c>
      <c r="W1372" s="16">
        <v>0</v>
      </c>
      <c r="X1372" s="16">
        <v>0</v>
      </c>
      <c r="Y1372" s="15">
        <v>193357</v>
      </c>
      <c r="Z1372" s="15">
        <v>4.4390000000000001</v>
      </c>
      <c r="AA1372" s="15" t="s">
        <v>78</v>
      </c>
      <c r="AB1372" s="15" t="s">
        <v>78</v>
      </c>
      <c r="AC1372" s="15">
        <v>0</v>
      </c>
      <c r="AD1372" s="15"/>
      <c r="AE1372" s="15" t="s">
        <v>363</v>
      </c>
      <c r="AF1372" s="15" t="s">
        <v>10385</v>
      </c>
      <c r="AG1372" s="16">
        <v>1</v>
      </c>
      <c r="AH1372" s="15" t="s">
        <v>10808</v>
      </c>
      <c r="AI1372" s="15" t="s">
        <v>78</v>
      </c>
      <c r="AJ1372" s="15">
        <v>193356.59326200001</v>
      </c>
      <c r="AK1372" s="15">
        <v>2010.2485001499999</v>
      </c>
      <c r="AL1372" s="15">
        <v>3093762.91408</v>
      </c>
      <c r="AM1372" s="15">
        <v>1421129.85843</v>
      </c>
      <c r="AN1372" s="19">
        <v>0</v>
      </c>
      <c r="AO1372" s="19">
        <v>0</v>
      </c>
      <c r="AP1372" s="19">
        <v>315200</v>
      </c>
      <c r="AQ1372" s="19">
        <v>0</v>
      </c>
      <c r="AR1372" s="34">
        <f t="shared" si="287"/>
        <v>315200</v>
      </c>
      <c r="AS1372" s="34">
        <v>0</v>
      </c>
      <c r="AT1372" s="34">
        <v>0</v>
      </c>
      <c r="AU1372" s="34">
        <v>0</v>
      </c>
      <c r="AV1372" s="34">
        <v>0</v>
      </c>
      <c r="AW1372" s="35">
        <f t="shared" si="288"/>
        <v>0</v>
      </c>
      <c r="AX1372" s="34">
        <f t="shared" si="289"/>
        <v>315200</v>
      </c>
      <c r="AY1372" s="36">
        <v>1.4712000000099998</v>
      </c>
      <c r="AZ1372" s="36">
        <v>2.0617000000000001</v>
      </c>
      <c r="BA1372" s="22"/>
      <c r="BB1372" s="19">
        <v>9456</v>
      </c>
      <c r="BC1372" s="34">
        <f t="shared" si="290"/>
        <v>4637.2224000315191</v>
      </c>
      <c r="BD1372" s="34">
        <f t="shared" si="291"/>
        <v>6498.4784</v>
      </c>
      <c r="BE1372" s="38">
        <v>3.4819999999999997E-2</v>
      </c>
      <c r="BF1372" s="38">
        <f t="shared" si="292"/>
        <v>3.4819999999999997E-2</v>
      </c>
      <c r="BG1372" s="34">
        <v>0</v>
      </c>
      <c r="BH1372" s="34">
        <v>0</v>
      </c>
      <c r="BI1372" s="34">
        <f t="shared" si="293"/>
        <v>4637.2224000315191</v>
      </c>
      <c r="BJ1372" s="34">
        <f t="shared" si="294"/>
        <v>6498.4784</v>
      </c>
      <c r="BK1372" s="34">
        <v>0</v>
      </c>
      <c r="BL1372" s="34">
        <v>0</v>
      </c>
      <c r="BM1372" s="34">
        <f t="shared" si="295"/>
        <v>0</v>
      </c>
      <c r="BN1372" s="39">
        <f t="shared" si="296"/>
        <v>4637.2224000315191</v>
      </c>
      <c r="BO1372" s="39">
        <f t="shared" si="297"/>
        <v>6498.4784</v>
      </c>
      <c r="BP1372" s="39">
        <f t="shared" si="298"/>
        <v>1861.2559999684809</v>
      </c>
    </row>
    <row r="1373" spans="1:68" s="25" customFormat="1" ht="14.25" x14ac:dyDescent="0.2">
      <c r="A1373" s="14">
        <v>115</v>
      </c>
      <c r="B1373" s="40"/>
      <c r="C1373" s="15"/>
      <c r="D1373" s="16">
        <v>2874</v>
      </c>
      <c r="E1373" s="15" t="s">
        <v>10809</v>
      </c>
      <c r="F1373" s="15" t="s">
        <v>10810</v>
      </c>
      <c r="G1373" s="17" t="s">
        <v>10811</v>
      </c>
      <c r="H1373" s="17" t="s">
        <v>10812</v>
      </c>
      <c r="I1373" s="17" t="s">
        <v>10813</v>
      </c>
      <c r="J1373" s="15" t="s">
        <v>10814</v>
      </c>
      <c r="K1373" s="15" t="s">
        <v>252</v>
      </c>
      <c r="L1373" s="18" t="s">
        <v>10815</v>
      </c>
      <c r="M1373" s="15" t="s">
        <v>6425</v>
      </c>
      <c r="N1373" s="15" t="s">
        <v>6426</v>
      </c>
      <c r="O1373" s="16">
        <v>620</v>
      </c>
      <c r="P1373" s="15" t="s">
        <v>452</v>
      </c>
      <c r="Q1373" s="15">
        <v>0</v>
      </c>
      <c r="R1373" s="15">
        <v>0</v>
      </c>
      <c r="S1373" s="15">
        <v>0</v>
      </c>
      <c r="T1373" s="15">
        <v>0.03</v>
      </c>
      <c r="U1373" s="15" t="s">
        <v>3335</v>
      </c>
      <c r="V1373" s="15" t="s">
        <v>76</v>
      </c>
      <c r="W1373" s="16">
        <v>0</v>
      </c>
      <c r="X1373" s="16">
        <v>0</v>
      </c>
      <c r="Y1373" s="15">
        <v>3826</v>
      </c>
      <c r="Z1373" s="15">
        <v>8.7999999999999995E-2</v>
      </c>
      <c r="AA1373" s="15" t="s">
        <v>78</v>
      </c>
      <c r="AB1373" s="15" t="s">
        <v>78</v>
      </c>
      <c r="AC1373" s="15">
        <v>0</v>
      </c>
      <c r="AD1373" s="15"/>
      <c r="AE1373" s="15" t="s">
        <v>617</v>
      </c>
      <c r="AF1373" s="15" t="s">
        <v>8583</v>
      </c>
      <c r="AG1373" s="16">
        <v>1</v>
      </c>
      <c r="AH1373" s="15" t="s">
        <v>10816</v>
      </c>
      <c r="AI1373" s="15" t="s">
        <v>78</v>
      </c>
      <c r="AJ1373" s="15">
        <v>3826.1499023400002</v>
      </c>
      <c r="AK1373" s="15">
        <v>276.52607695299997</v>
      </c>
      <c r="AL1373" s="15">
        <v>3094731.9996600002</v>
      </c>
      <c r="AM1373" s="15">
        <v>1421440.02697</v>
      </c>
      <c r="AN1373" s="19">
        <v>0</v>
      </c>
      <c r="AO1373" s="19">
        <v>0</v>
      </c>
      <c r="AP1373" s="19">
        <v>0</v>
      </c>
      <c r="AQ1373" s="19">
        <v>0</v>
      </c>
      <c r="AR1373" s="34">
        <f t="shared" si="287"/>
        <v>0</v>
      </c>
      <c r="AS1373" s="34">
        <v>0</v>
      </c>
      <c r="AT1373" s="34">
        <v>0</v>
      </c>
      <c r="AU1373" s="34">
        <v>0</v>
      </c>
      <c r="AV1373" s="34">
        <v>0</v>
      </c>
      <c r="AW1373" s="35">
        <f t="shared" si="288"/>
        <v>0</v>
      </c>
      <c r="AX1373" s="34">
        <f t="shared" si="289"/>
        <v>0</v>
      </c>
      <c r="AY1373" s="36">
        <v>1.4712000000099998</v>
      </c>
      <c r="AZ1373" s="36">
        <v>2.0617000000000001</v>
      </c>
      <c r="BA1373" s="22"/>
      <c r="BB1373" s="19">
        <v>0</v>
      </c>
      <c r="BC1373" s="34">
        <f t="shared" si="290"/>
        <v>0</v>
      </c>
      <c r="BD1373" s="34">
        <f t="shared" si="291"/>
        <v>0</v>
      </c>
      <c r="BE1373" s="38">
        <v>3.4819999999999997E-2</v>
      </c>
      <c r="BF1373" s="38">
        <f t="shared" si="292"/>
        <v>3.4819999999999997E-2</v>
      </c>
      <c r="BG1373" s="34">
        <v>0</v>
      </c>
      <c r="BH1373" s="34">
        <v>0</v>
      </c>
      <c r="BI1373" s="34">
        <f t="shared" si="293"/>
        <v>0</v>
      </c>
      <c r="BJ1373" s="34">
        <f t="shared" si="294"/>
        <v>0</v>
      </c>
      <c r="BK1373" s="34">
        <v>0</v>
      </c>
      <c r="BL1373" s="34">
        <v>0</v>
      </c>
      <c r="BM1373" s="34">
        <f t="shared" si="295"/>
        <v>0</v>
      </c>
      <c r="BN1373" s="39">
        <f t="shared" si="296"/>
        <v>0</v>
      </c>
      <c r="BO1373" s="39">
        <f t="shared" si="297"/>
        <v>0</v>
      </c>
      <c r="BP1373" s="39">
        <f t="shared" si="298"/>
        <v>0</v>
      </c>
    </row>
    <row r="1374" spans="1:68" s="25" customFormat="1" ht="14.25" x14ac:dyDescent="0.2">
      <c r="A1374" s="14">
        <v>116</v>
      </c>
      <c r="B1374" s="40"/>
      <c r="C1374" s="15" t="s">
        <v>10817</v>
      </c>
      <c r="D1374" s="16">
        <v>1126</v>
      </c>
      <c r="E1374" s="15" t="s">
        <v>10818</v>
      </c>
      <c r="F1374" s="15" t="s">
        <v>10817</v>
      </c>
      <c r="G1374" s="17" t="s">
        <v>10819</v>
      </c>
      <c r="H1374" s="17" t="s">
        <v>10820</v>
      </c>
      <c r="I1374" s="17" t="s">
        <v>86</v>
      </c>
      <c r="J1374" s="15" t="s">
        <v>10821</v>
      </c>
      <c r="K1374" s="15" t="s">
        <v>614</v>
      </c>
      <c r="L1374" s="18" t="s">
        <v>10822</v>
      </c>
      <c r="M1374" s="15" t="s">
        <v>10224</v>
      </c>
      <c r="N1374" s="15" t="s">
        <v>10225</v>
      </c>
      <c r="O1374" s="16">
        <v>511</v>
      </c>
      <c r="P1374" s="15" t="s">
        <v>569</v>
      </c>
      <c r="Q1374" s="15">
        <v>20800</v>
      </c>
      <c r="R1374" s="15">
        <v>92800</v>
      </c>
      <c r="S1374" s="15">
        <v>113600</v>
      </c>
      <c r="T1374" s="15">
        <v>0.437</v>
      </c>
      <c r="U1374" s="15" t="s">
        <v>3335</v>
      </c>
      <c r="V1374" s="15" t="s">
        <v>76</v>
      </c>
      <c r="W1374" s="16">
        <v>1</v>
      </c>
      <c r="X1374" s="16">
        <v>1</v>
      </c>
      <c r="Y1374" s="15">
        <v>16831</v>
      </c>
      <c r="Z1374" s="15">
        <v>0.38600000000000001</v>
      </c>
      <c r="AA1374" s="15" t="s">
        <v>78</v>
      </c>
      <c r="AB1374" s="15" t="s">
        <v>78</v>
      </c>
      <c r="AC1374" s="15">
        <v>110000</v>
      </c>
      <c r="AD1374" s="26">
        <v>39688</v>
      </c>
      <c r="AE1374" s="15" t="s">
        <v>147</v>
      </c>
      <c r="AF1374" s="15" t="s">
        <v>10823</v>
      </c>
      <c r="AG1374" s="16">
        <v>1</v>
      </c>
      <c r="AH1374" s="15" t="s">
        <v>10824</v>
      </c>
      <c r="AI1374" s="15" t="s">
        <v>78</v>
      </c>
      <c r="AJ1374" s="15">
        <v>16830.7319336</v>
      </c>
      <c r="AK1374" s="15">
        <v>536.62033303600003</v>
      </c>
      <c r="AL1374" s="15">
        <v>3094628.7146200002</v>
      </c>
      <c r="AM1374" s="15">
        <v>1421439.6298100001</v>
      </c>
      <c r="AN1374" s="19">
        <v>0</v>
      </c>
      <c r="AO1374" s="19">
        <v>82300</v>
      </c>
      <c r="AP1374" s="19">
        <v>20800</v>
      </c>
      <c r="AQ1374" s="19">
        <v>9700</v>
      </c>
      <c r="AR1374" s="34">
        <f t="shared" si="287"/>
        <v>112800</v>
      </c>
      <c r="AS1374" s="34">
        <v>0</v>
      </c>
      <c r="AT1374" s="34">
        <v>0</v>
      </c>
      <c r="AU1374" s="34">
        <v>0</v>
      </c>
      <c r="AV1374" s="34">
        <v>0</v>
      </c>
      <c r="AW1374" s="35">
        <f t="shared" si="288"/>
        <v>0</v>
      </c>
      <c r="AX1374" s="34">
        <f t="shared" si="289"/>
        <v>112800</v>
      </c>
      <c r="AY1374" s="36">
        <v>1.4712000000099998</v>
      </c>
      <c r="AZ1374" s="36">
        <v>2.0617000000000001</v>
      </c>
      <c r="BA1374" s="22"/>
      <c r="BB1374" s="19">
        <v>2353</v>
      </c>
      <c r="BC1374" s="34">
        <f t="shared" si="290"/>
        <v>1659.5136000112798</v>
      </c>
      <c r="BD1374" s="34">
        <f t="shared" si="291"/>
        <v>2325.5976000000001</v>
      </c>
      <c r="BE1374" s="38">
        <v>3.4819999999999997E-2</v>
      </c>
      <c r="BF1374" s="38">
        <f t="shared" si="292"/>
        <v>3.4819999999999997E-2</v>
      </c>
      <c r="BG1374" s="34">
        <v>0</v>
      </c>
      <c r="BH1374" s="34">
        <v>0</v>
      </c>
      <c r="BI1374" s="34">
        <f t="shared" si="293"/>
        <v>1659.5136000112798</v>
      </c>
      <c r="BJ1374" s="34">
        <f t="shared" si="294"/>
        <v>2325.5976000000001</v>
      </c>
      <c r="BK1374" s="34">
        <v>0</v>
      </c>
      <c r="BL1374" s="34">
        <v>63.612700000000132</v>
      </c>
      <c r="BM1374" s="34">
        <f t="shared" si="295"/>
        <v>63.612700000000132</v>
      </c>
      <c r="BN1374" s="39">
        <f t="shared" si="296"/>
        <v>1659.5136000112798</v>
      </c>
      <c r="BO1374" s="39">
        <f t="shared" si="297"/>
        <v>2261.9848999999999</v>
      </c>
      <c r="BP1374" s="39">
        <f t="shared" si="298"/>
        <v>602.47129998872015</v>
      </c>
    </row>
    <row r="1375" spans="1:68" s="25" customFormat="1" ht="14.25" x14ac:dyDescent="0.2">
      <c r="A1375" s="14">
        <v>117</v>
      </c>
      <c r="B1375" s="40"/>
      <c r="C1375" s="15" t="s">
        <v>150</v>
      </c>
      <c r="D1375" s="16">
        <v>35149</v>
      </c>
      <c r="E1375" s="15" t="s">
        <v>10825</v>
      </c>
      <c r="F1375" s="15" t="s">
        <v>10826</v>
      </c>
      <c r="G1375" s="17" t="s">
        <v>10827</v>
      </c>
      <c r="H1375" s="17" t="s">
        <v>10828</v>
      </c>
      <c r="I1375" s="17" t="s">
        <v>86</v>
      </c>
      <c r="J1375" s="15" t="s">
        <v>10829</v>
      </c>
      <c r="K1375" s="15" t="s">
        <v>86</v>
      </c>
      <c r="L1375" s="18" t="s">
        <v>10830</v>
      </c>
      <c r="M1375" s="15" t="s">
        <v>10224</v>
      </c>
      <c r="N1375" s="15" t="s">
        <v>10225</v>
      </c>
      <c r="O1375" s="16">
        <v>511</v>
      </c>
      <c r="P1375" s="15" t="s">
        <v>569</v>
      </c>
      <c r="Q1375" s="15">
        <v>35900</v>
      </c>
      <c r="R1375" s="15">
        <v>91000</v>
      </c>
      <c r="S1375" s="15">
        <v>126900</v>
      </c>
      <c r="T1375" s="15">
        <v>2.4700000000000002</v>
      </c>
      <c r="U1375" s="15" t="s">
        <v>3335</v>
      </c>
      <c r="V1375" s="15" t="s">
        <v>76</v>
      </c>
      <c r="W1375" s="16">
        <v>1</v>
      </c>
      <c r="X1375" s="16">
        <v>1</v>
      </c>
      <c r="Y1375" s="15">
        <v>108107</v>
      </c>
      <c r="Z1375" s="15">
        <v>2.4820000000000002</v>
      </c>
      <c r="AA1375" s="15" t="s">
        <v>78</v>
      </c>
      <c r="AB1375" s="15" t="s">
        <v>78</v>
      </c>
      <c r="AC1375" s="15">
        <v>110000</v>
      </c>
      <c r="AD1375" s="26">
        <v>41598</v>
      </c>
      <c r="AE1375" s="15" t="s">
        <v>119</v>
      </c>
      <c r="AF1375" s="15" t="s">
        <v>119</v>
      </c>
      <c r="AG1375" s="16">
        <v>1</v>
      </c>
      <c r="AH1375" s="15" t="s">
        <v>10831</v>
      </c>
      <c r="AI1375" s="15" t="s">
        <v>78</v>
      </c>
      <c r="AJ1375" s="15">
        <v>108106.570068</v>
      </c>
      <c r="AK1375" s="15">
        <v>2362.1519805500002</v>
      </c>
      <c r="AL1375" s="15">
        <v>3094004.0356600001</v>
      </c>
      <c r="AM1375" s="15">
        <v>1421435.54357</v>
      </c>
      <c r="AN1375" s="19">
        <v>0</v>
      </c>
      <c r="AO1375" s="19">
        <v>0</v>
      </c>
      <c r="AP1375" s="19">
        <v>35900</v>
      </c>
      <c r="AQ1375" s="19">
        <f>78900+9100</f>
        <v>88000</v>
      </c>
      <c r="AR1375" s="34">
        <f t="shared" si="287"/>
        <v>123900</v>
      </c>
      <c r="AS1375" s="34">
        <v>0</v>
      </c>
      <c r="AT1375" s="34">
        <v>0</v>
      </c>
      <c r="AU1375" s="34">
        <v>0</v>
      </c>
      <c r="AV1375" s="34">
        <v>0</v>
      </c>
      <c r="AW1375" s="35">
        <f t="shared" si="288"/>
        <v>0</v>
      </c>
      <c r="AX1375" s="34">
        <f t="shared" si="289"/>
        <v>123900</v>
      </c>
      <c r="AY1375" s="36">
        <v>1.4712000000099998</v>
      </c>
      <c r="AZ1375" s="36">
        <v>2.0617000000000001</v>
      </c>
      <c r="BA1375" s="22"/>
      <c r="BB1375" s="19">
        <v>2628</v>
      </c>
      <c r="BC1375" s="34">
        <f t="shared" si="290"/>
        <v>1822.8168000123899</v>
      </c>
      <c r="BD1375" s="34">
        <f t="shared" si="291"/>
        <v>2554.4463000000001</v>
      </c>
      <c r="BE1375" s="38">
        <v>3.4819999999999997E-2</v>
      </c>
      <c r="BF1375" s="38">
        <f t="shared" si="292"/>
        <v>3.4819999999999997E-2</v>
      </c>
      <c r="BG1375" s="34">
        <v>0</v>
      </c>
      <c r="BH1375" s="34">
        <v>0</v>
      </c>
      <c r="BI1375" s="34">
        <f t="shared" si="293"/>
        <v>1822.8168000123899</v>
      </c>
      <c r="BJ1375" s="34">
        <f t="shared" si="294"/>
        <v>2554.4463000000001</v>
      </c>
      <c r="BK1375" s="34">
        <v>0</v>
      </c>
      <c r="BL1375" s="34">
        <v>67.191299999999956</v>
      </c>
      <c r="BM1375" s="34">
        <f t="shared" si="295"/>
        <v>67.191299999999956</v>
      </c>
      <c r="BN1375" s="39">
        <f t="shared" si="296"/>
        <v>1822.8168000123899</v>
      </c>
      <c r="BO1375" s="39">
        <f t="shared" si="297"/>
        <v>2487.2550000000001</v>
      </c>
      <c r="BP1375" s="39">
        <f t="shared" si="298"/>
        <v>664.43819998761023</v>
      </c>
    </row>
    <row r="1376" spans="1:68" s="25" customFormat="1" ht="14.25" x14ac:dyDescent="0.2">
      <c r="A1376" s="14">
        <v>118</v>
      </c>
      <c r="B1376" s="40"/>
      <c r="C1376" s="15"/>
      <c r="D1376" s="16">
        <v>2301</v>
      </c>
      <c r="E1376" s="15" t="s">
        <v>10832</v>
      </c>
      <c r="F1376" s="15" t="s">
        <v>10833</v>
      </c>
      <c r="G1376" s="17" t="s">
        <v>10834</v>
      </c>
      <c r="H1376" s="17" t="s">
        <v>10835</v>
      </c>
      <c r="I1376" s="17" t="s">
        <v>86</v>
      </c>
      <c r="J1376" s="15" t="s">
        <v>10836</v>
      </c>
      <c r="K1376" s="15" t="s">
        <v>7275</v>
      </c>
      <c r="L1376" s="18" t="s">
        <v>10837</v>
      </c>
      <c r="M1376" s="15" t="s">
        <v>10224</v>
      </c>
      <c r="N1376" s="15" t="s">
        <v>10225</v>
      </c>
      <c r="O1376" s="16">
        <v>501</v>
      </c>
      <c r="P1376" s="15" t="s">
        <v>405</v>
      </c>
      <c r="Q1376" s="15">
        <v>600</v>
      </c>
      <c r="R1376" s="15">
        <v>0</v>
      </c>
      <c r="S1376" s="15">
        <v>600</v>
      </c>
      <c r="T1376" s="15">
        <v>0.14000000000000001</v>
      </c>
      <c r="U1376" s="15" t="s">
        <v>3335</v>
      </c>
      <c r="V1376" s="15" t="s">
        <v>76</v>
      </c>
      <c r="W1376" s="16">
        <v>0</v>
      </c>
      <c r="X1376" s="16">
        <v>1</v>
      </c>
      <c r="Y1376" s="15">
        <v>5727</v>
      </c>
      <c r="Z1376" s="15">
        <v>0.13100000000000001</v>
      </c>
      <c r="AA1376" s="15" t="s">
        <v>78</v>
      </c>
      <c r="AB1376" s="15" t="s">
        <v>78</v>
      </c>
      <c r="AC1376" s="15">
        <v>110000</v>
      </c>
      <c r="AD1376" s="26">
        <v>41598</v>
      </c>
      <c r="AE1376" s="15" t="s">
        <v>119</v>
      </c>
      <c r="AF1376" s="15" t="s">
        <v>119</v>
      </c>
      <c r="AG1376" s="16">
        <v>1</v>
      </c>
      <c r="AH1376" s="15" t="s">
        <v>10838</v>
      </c>
      <c r="AI1376" s="15" t="s">
        <v>78</v>
      </c>
      <c r="AJ1376" s="15">
        <v>5726.9914550800004</v>
      </c>
      <c r="AK1376" s="15">
        <v>978.35341757900005</v>
      </c>
      <c r="AL1376" s="15">
        <v>3093701.42075</v>
      </c>
      <c r="AM1376" s="15">
        <v>1421489.5523000001</v>
      </c>
      <c r="AN1376" s="19">
        <v>0</v>
      </c>
      <c r="AO1376" s="19">
        <v>0</v>
      </c>
      <c r="AP1376" s="19">
        <v>600</v>
      </c>
      <c r="AQ1376" s="19">
        <v>0</v>
      </c>
      <c r="AR1376" s="34">
        <f t="shared" si="287"/>
        <v>600</v>
      </c>
      <c r="AS1376" s="34">
        <v>0</v>
      </c>
      <c r="AT1376" s="34">
        <v>0</v>
      </c>
      <c r="AU1376" s="34">
        <v>0</v>
      </c>
      <c r="AV1376" s="34">
        <v>0</v>
      </c>
      <c r="AW1376" s="35">
        <f t="shared" si="288"/>
        <v>0</v>
      </c>
      <c r="AX1376" s="34">
        <f t="shared" si="289"/>
        <v>600</v>
      </c>
      <c r="AY1376" s="36">
        <v>1.4712000000099998</v>
      </c>
      <c r="AZ1376" s="36">
        <v>2.0617000000000001</v>
      </c>
      <c r="BA1376" s="22"/>
      <c r="BB1376" s="19">
        <v>18</v>
      </c>
      <c r="BC1376" s="34">
        <f t="shared" si="290"/>
        <v>8.8272000000599995</v>
      </c>
      <c r="BD1376" s="34">
        <f t="shared" si="291"/>
        <v>12.370200000000001</v>
      </c>
      <c r="BE1376" s="38">
        <v>3.4819999999999997E-2</v>
      </c>
      <c r="BF1376" s="38">
        <f t="shared" si="292"/>
        <v>3.4819999999999997E-2</v>
      </c>
      <c r="BG1376" s="34">
        <v>0</v>
      </c>
      <c r="BH1376" s="34">
        <v>0</v>
      </c>
      <c r="BI1376" s="34">
        <f t="shared" si="293"/>
        <v>8.8272000000599995</v>
      </c>
      <c r="BJ1376" s="34">
        <f t="shared" si="294"/>
        <v>12.370200000000001</v>
      </c>
      <c r="BK1376" s="34">
        <v>0</v>
      </c>
      <c r="BL1376" s="34">
        <v>0</v>
      </c>
      <c r="BM1376" s="34">
        <f t="shared" si="295"/>
        <v>0</v>
      </c>
      <c r="BN1376" s="39">
        <f t="shared" si="296"/>
        <v>8.8272000000599995</v>
      </c>
      <c r="BO1376" s="39">
        <f t="shared" si="297"/>
        <v>12.370200000000001</v>
      </c>
      <c r="BP1376" s="39">
        <f t="shared" si="298"/>
        <v>3.542999999940001</v>
      </c>
    </row>
    <row r="1377" spans="1:68" s="25" customFormat="1" ht="14.25" x14ac:dyDescent="0.2">
      <c r="A1377" s="14">
        <v>119</v>
      </c>
      <c r="B1377" s="40"/>
      <c r="C1377" s="15" t="s">
        <v>176</v>
      </c>
      <c r="D1377" s="16">
        <v>9415</v>
      </c>
      <c r="E1377" s="15" t="s">
        <v>10839</v>
      </c>
      <c r="F1377" s="15" t="s">
        <v>10840</v>
      </c>
      <c r="G1377" s="17" t="s">
        <v>10841</v>
      </c>
      <c r="H1377" s="17" t="s">
        <v>10842</v>
      </c>
      <c r="I1377" s="17" t="s">
        <v>86</v>
      </c>
      <c r="J1377" s="15" t="s">
        <v>10843</v>
      </c>
      <c r="K1377" s="15" t="s">
        <v>3286</v>
      </c>
      <c r="L1377" s="18" t="s">
        <v>10844</v>
      </c>
      <c r="M1377" s="15" t="s">
        <v>10224</v>
      </c>
      <c r="N1377" s="15" t="s">
        <v>10225</v>
      </c>
      <c r="O1377" s="16">
        <v>501</v>
      </c>
      <c r="P1377" s="15" t="s">
        <v>405</v>
      </c>
      <c r="Q1377" s="15">
        <v>5200</v>
      </c>
      <c r="R1377" s="15">
        <v>0</v>
      </c>
      <c r="S1377" s="15">
        <v>5200</v>
      </c>
      <c r="T1377" s="15">
        <v>1.3</v>
      </c>
      <c r="U1377" s="15" t="s">
        <v>3335</v>
      </c>
      <c r="V1377" s="15" t="s">
        <v>76</v>
      </c>
      <c r="W1377" s="16">
        <v>0</v>
      </c>
      <c r="X1377" s="16">
        <v>1</v>
      </c>
      <c r="Y1377" s="15">
        <v>56791</v>
      </c>
      <c r="Z1377" s="15">
        <v>1.304</v>
      </c>
      <c r="AA1377" s="15" t="s">
        <v>78</v>
      </c>
      <c r="AB1377" s="15" t="s">
        <v>78</v>
      </c>
      <c r="AC1377" s="15">
        <v>110000</v>
      </c>
      <c r="AD1377" s="26">
        <v>41598</v>
      </c>
      <c r="AE1377" s="15" t="s">
        <v>119</v>
      </c>
      <c r="AF1377" s="15" t="s">
        <v>119</v>
      </c>
      <c r="AG1377" s="16">
        <v>1</v>
      </c>
      <c r="AH1377" s="15" t="s">
        <v>10845</v>
      </c>
      <c r="AI1377" s="15" t="s">
        <v>78</v>
      </c>
      <c r="AJ1377" s="15">
        <v>56791.25</v>
      </c>
      <c r="AK1377" s="15">
        <v>1192.4821750900001</v>
      </c>
      <c r="AL1377" s="15">
        <v>3093700.6644799998</v>
      </c>
      <c r="AM1377" s="15">
        <v>1421555.0490999999</v>
      </c>
      <c r="AN1377" s="19">
        <v>0</v>
      </c>
      <c r="AO1377" s="19">
        <v>0</v>
      </c>
      <c r="AP1377" s="19">
        <v>5200</v>
      </c>
      <c r="AQ1377" s="19">
        <v>0</v>
      </c>
      <c r="AR1377" s="34">
        <f t="shared" si="287"/>
        <v>5200</v>
      </c>
      <c r="AS1377" s="34">
        <v>0</v>
      </c>
      <c r="AT1377" s="34">
        <v>0</v>
      </c>
      <c r="AU1377" s="34">
        <v>0</v>
      </c>
      <c r="AV1377" s="34">
        <v>0</v>
      </c>
      <c r="AW1377" s="35">
        <f t="shared" si="288"/>
        <v>0</v>
      </c>
      <c r="AX1377" s="34">
        <f t="shared" si="289"/>
        <v>5200</v>
      </c>
      <c r="AY1377" s="36">
        <v>1.4712000000099998</v>
      </c>
      <c r="AZ1377" s="36">
        <v>2.0617000000000001</v>
      </c>
      <c r="BA1377" s="22"/>
      <c r="BB1377" s="19">
        <v>156</v>
      </c>
      <c r="BC1377" s="34">
        <f t="shared" si="290"/>
        <v>76.502400000519998</v>
      </c>
      <c r="BD1377" s="34">
        <f t="shared" si="291"/>
        <v>107.20840000000001</v>
      </c>
      <c r="BE1377" s="38">
        <v>3.4819999999999997E-2</v>
      </c>
      <c r="BF1377" s="38">
        <f t="shared" si="292"/>
        <v>3.4819999999999997E-2</v>
      </c>
      <c r="BG1377" s="34">
        <v>0</v>
      </c>
      <c r="BH1377" s="34">
        <v>0</v>
      </c>
      <c r="BI1377" s="34">
        <f t="shared" si="293"/>
        <v>76.502400000519998</v>
      </c>
      <c r="BJ1377" s="34">
        <f t="shared" si="294"/>
        <v>107.20840000000001</v>
      </c>
      <c r="BK1377" s="34">
        <v>0</v>
      </c>
      <c r="BL1377" s="34">
        <v>0</v>
      </c>
      <c r="BM1377" s="34">
        <f t="shared" si="295"/>
        <v>0</v>
      </c>
      <c r="BN1377" s="39">
        <f t="shared" si="296"/>
        <v>76.502400000519998</v>
      </c>
      <c r="BO1377" s="39">
        <f t="shared" si="297"/>
        <v>107.20840000000001</v>
      </c>
      <c r="BP1377" s="39">
        <f t="shared" si="298"/>
        <v>30.705999999480014</v>
      </c>
    </row>
    <row r="1378" spans="1:68" s="25" customFormat="1" ht="14.25" x14ac:dyDescent="0.2">
      <c r="A1378" s="14">
        <v>120</v>
      </c>
      <c r="B1378" s="40"/>
      <c r="C1378" s="15"/>
      <c r="D1378" s="16">
        <v>5847</v>
      </c>
      <c r="E1378" s="15" t="s">
        <v>10846</v>
      </c>
      <c r="F1378" s="15" t="s">
        <v>10847</v>
      </c>
      <c r="G1378" s="17" t="s">
        <v>10848</v>
      </c>
      <c r="H1378" s="17" t="s">
        <v>10849</v>
      </c>
      <c r="I1378" s="17" t="s">
        <v>205</v>
      </c>
      <c r="J1378" s="15" t="s">
        <v>10850</v>
      </c>
      <c r="K1378" s="15" t="s">
        <v>10851</v>
      </c>
      <c r="L1378" s="18" t="s">
        <v>10852</v>
      </c>
      <c r="M1378" s="15" t="s">
        <v>10224</v>
      </c>
      <c r="N1378" s="15" t="s">
        <v>10225</v>
      </c>
      <c r="O1378" s="16">
        <v>511</v>
      </c>
      <c r="P1378" s="15" t="s">
        <v>569</v>
      </c>
      <c r="Q1378" s="15">
        <v>31200</v>
      </c>
      <c r="R1378" s="15">
        <v>31100</v>
      </c>
      <c r="S1378" s="15">
        <v>62300</v>
      </c>
      <c r="T1378" s="15">
        <v>1.3</v>
      </c>
      <c r="U1378" s="15" t="s">
        <v>3335</v>
      </c>
      <c r="V1378" s="15" t="s">
        <v>76</v>
      </c>
      <c r="W1378" s="16">
        <v>1</v>
      </c>
      <c r="X1378" s="16">
        <v>1</v>
      </c>
      <c r="Y1378" s="15">
        <v>56714</v>
      </c>
      <c r="Z1378" s="15">
        <v>1.302</v>
      </c>
      <c r="AA1378" s="15" t="s">
        <v>78</v>
      </c>
      <c r="AB1378" s="15" t="s">
        <v>78</v>
      </c>
      <c r="AC1378" s="15">
        <v>120000</v>
      </c>
      <c r="AD1378" s="26">
        <v>38260</v>
      </c>
      <c r="AE1378" s="15" t="s">
        <v>119</v>
      </c>
      <c r="AF1378" s="15" t="s">
        <v>119</v>
      </c>
      <c r="AG1378" s="16">
        <v>1</v>
      </c>
      <c r="AH1378" s="15" t="s">
        <v>10853</v>
      </c>
      <c r="AI1378" s="15" t="s">
        <v>78</v>
      </c>
      <c r="AJ1378" s="15">
        <v>56714.306884799997</v>
      </c>
      <c r="AK1378" s="15">
        <v>1191.1878654499999</v>
      </c>
      <c r="AL1378" s="15">
        <v>3094177.5704600001</v>
      </c>
      <c r="AM1378" s="15">
        <v>1421558.2027700001</v>
      </c>
      <c r="AN1378" s="19">
        <v>0</v>
      </c>
      <c r="AO1378" s="19">
        <v>0</v>
      </c>
      <c r="AP1378" s="19">
        <v>31200</v>
      </c>
      <c r="AQ1378" s="19">
        <v>30800</v>
      </c>
      <c r="AR1378" s="34">
        <f t="shared" si="287"/>
        <v>62000</v>
      </c>
      <c r="AS1378" s="34">
        <v>0</v>
      </c>
      <c r="AT1378" s="34">
        <v>0</v>
      </c>
      <c r="AU1378" s="34">
        <v>0</v>
      </c>
      <c r="AV1378" s="34">
        <v>0</v>
      </c>
      <c r="AW1378" s="35">
        <f t="shared" si="288"/>
        <v>0</v>
      </c>
      <c r="AX1378" s="34">
        <f t="shared" si="289"/>
        <v>62000</v>
      </c>
      <c r="AY1378" s="36">
        <v>1.4712000000099998</v>
      </c>
      <c r="AZ1378" s="36">
        <v>2.0617000000000001</v>
      </c>
      <c r="BA1378" s="22"/>
      <c r="BB1378" s="19">
        <v>1266</v>
      </c>
      <c r="BC1378" s="34">
        <f t="shared" si="290"/>
        <v>912.14400000619992</v>
      </c>
      <c r="BD1378" s="34">
        <f t="shared" si="291"/>
        <v>1278.2540000000001</v>
      </c>
      <c r="BE1378" s="38">
        <v>3.4819999999999997E-2</v>
      </c>
      <c r="BF1378" s="38">
        <f t="shared" si="292"/>
        <v>3.4819999999999997E-2</v>
      </c>
      <c r="BG1378" s="34">
        <v>0</v>
      </c>
      <c r="BH1378" s="34">
        <v>0</v>
      </c>
      <c r="BI1378" s="34">
        <f t="shared" si="293"/>
        <v>912.14400000619992</v>
      </c>
      <c r="BJ1378" s="34">
        <f t="shared" si="294"/>
        <v>1278.2540000000001</v>
      </c>
      <c r="BK1378" s="34">
        <v>0</v>
      </c>
      <c r="BL1378" s="34">
        <v>36.649800000000141</v>
      </c>
      <c r="BM1378" s="34">
        <f t="shared" si="295"/>
        <v>36.649800000000141</v>
      </c>
      <c r="BN1378" s="39">
        <f t="shared" si="296"/>
        <v>912.14400000619992</v>
      </c>
      <c r="BO1378" s="39">
        <f t="shared" si="297"/>
        <v>1241.6042</v>
      </c>
      <c r="BP1378" s="39">
        <f t="shared" si="298"/>
        <v>329.46019999380007</v>
      </c>
    </row>
    <row r="1379" spans="1:68" s="25" customFormat="1" ht="14.25" x14ac:dyDescent="0.2">
      <c r="A1379" s="14">
        <v>121</v>
      </c>
      <c r="B1379" s="40"/>
      <c r="C1379" s="15"/>
      <c r="D1379" s="16">
        <v>12390</v>
      </c>
      <c r="E1379" s="15" t="s">
        <v>10854</v>
      </c>
      <c r="F1379" s="15" t="s">
        <v>10855</v>
      </c>
      <c r="G1379" s="17" t="s">
        <v>10856</v>
      </c>
      <c r="H1379" s="17" t="s">
        <v>10857</v>
      </c>
      <c r="I1379" s="17" t="s">
        <v>86</v>
      </c>
      <c r="J1379" s="15" t="s">
        <v>10858</v>
      </c>
      <c r="K1379" s="15" t="s">
        <v>2535</v>
      </c>
      <c r="L1379" s="18" t="s">
        <v>10859</v>
      </c>
      <c r="M1379" s="15" t="s">
        <v>10224</v>
      </c>
      <c r="N1379" s="15" t="s">
        <v>10225</v>
      </c>
      <c r="O1379" s="16">
        <v>501</v>
      </c>
      <c r="P1379" s="15" t="s">
        <v>405</v>
      </c>
      <c r="Q1379" s="15">
        <v>15700</v>
      </c>
      <c r="R1379" s="15">
        <v>0</v>
      </c>
      <c r="S1379" s="15">
        <v>15700</v>
      </c>
      <c r="T1379" s="15">
        <v>0.27</v>
      </c>
      <c r="U1379" s="15" t="s">
        <v>3335</v>
      </c>
      <c r="V1379" s="15" t="s">
        <v>76</v>
      </c>
      <c r="W1379" s="16">
        <v>0</v>
      </c>
      <c r="X1379" s="16">
        <v>1</v>
      </c>
      <c r="Y1379" s="15">
        <v>11900</v>
      </c>
      <c r="Z1379" s="15">
        <v>0.27300000000000002</v>
      </c>
      <c r="AA1379" s="15" t="s">
        <v>78</v>
      </c>
      <c r="AB1379" s="15" t="s">
        <v>78</v>
      </c>
      <c r="AC1379" s="15">
        <v>28000</v>
      </c>
      <c r="AD1379" s="26">
        <v>42496</v>
      </c>
      <c r="AE1379" s="15" t="s">
        <v>119</v>
      </c>
      <c r="AF1379" s="15" t="s">
        <v>119</v>
      </c>
      <c r="AG1379" s="16">
        <v>1</v>
      </c>
      <c r="AH1379" s="15" t="s">
        <v>10860</v>
      </c>
      <c r="AI1379" s="15" t="s">
        <v>78</v>
      </c>
      <c r="AJ1379" s="15">
        <v>11900.0327148</v>
      </c>
      <c r="AK1379" s="15">
        <v>438.00390117699999</v>
      </c>
      <c r="AL1379" s="15">
        <v>3094465.86093</v>
      </c>
      <c r="AM1379" s="15">
        <v>1421560.0656699999</v>
      </c>
      <c r="AN1379" s="19">
        <v>0</v>
      </c>
      <c r="AO1379" s="19">
        <v>0</v>
      </c>
      <c r="AP1379" s="19">
        <v>15700</v>
      </c>
      <c r="AQ1379" s="19">
        <v>0</v>
      </c>
      <c r="AR1379" s="34">
        <f t="shared" si="287"/>
        <v>15700</v>
      </c>
      <c r="AS1379" s="34">
        <v>0</v>
      </c>
      <c r="AT1379" s="34">
        <v>0</v>
      </c>
      <c r="AU1379" s="34">
        <v>0</v>
      </c>
      <c r="AV1379" s="34">
        <v>0</v>
      </c>
      <c r="AW1379" s="35">
        <f t="shared" si="288"/>
        <v>0</v>
      </c>
      <c r="AX1379" s="34">
        <f t="shared" si="289"/>
        <v>15700</v>
      </c>
      <c r="AY1379" s="36">
        <v>1.4712000000099998</v>
      </c>
      <c r="AZ1379" s="36">
        <v>2.0617000000000001</v>
      </c>
      <c r="BA1379" s="22"/>
      <c r="BB1379" s="19">
        <v>471</v>
      </c>
      <c r="BC1379" s="34">
        <f t="shared" si="290"/>
        <v>230.97840000156998</v>
      </c>
      <c r="BD1379" s="34">
        <f t="shared" si="291"/>
        <v>323.68690000000004</v>
      </c>
      <c r="BE1379" s="38">
        <v>3.4819999999999997E-2</v>
      </c>
      <c r="BF1379" s="38">
        <f t="shared" si="292"/>
        <v>3.4819999999999997E-2</v>
      </c>
      <c r="BG1379" s="34">
        <v>0</v>
      </c>
      <c r="BH1379" s="34">
        <v>0</v>
      </c>
      <c r="BI1379" s="34">
        <f t="shared" si="293"/>
        <v>230.97840000156998</v>
      </c>
      <c r="BJ1379" s="34">
        <f t="shared" si="294"/>
        <v>323.68690000000004</v>
      </c>
      <c r="BK1379" s="34">
        <v>0</v>
      </c>
      <c r="BL1379" s="34">
        <v>0</v>
      </c>
      <c r="BM1379" s="34">
        <f t="shared" si="295"/>
        <v>0</v>
      </c>
      <c r="BN1379" s="39">
        <f t="shared" si="296"/>
        <v>230.97840000156998</v>
      </c>
      <c r="BO1379" s="39">
        <f t="shared" si="297"/>
        <v>323.68690000000004</v>
      </c>
      <c r="BP1379" s="39">
        <f t="shared" si="298"/>
        <v>92.708499998430057</v>
      </c>
    </row>
    <row r="1380" spans="1:68" s="25" customFormat="1" ht="14.25" x14ac:dyDescent="0.2">
      <c r="A1380" s="14">
        <v>123</v>
      </c>
      <c r="B1380" s="40"/>
      <c r="C1380" s="15"/>
      <c r="D1380" s="16">
        <v>31451</v>
      </c>
      <c r="E1380" s="15" t="s">
        <v>10861</v>
      </c>
      <c r="F1380" s="15" t="s">
        <v>10862</v>
      </c>
      <c r="G1380" s="17" t="s">
        <v>10863</v>
      </c>
      <c r="H1380" s="17" t="s">
        <v>10864</v>
      </c>
      <c r="I1380" s="17" t="s">
        <v>86</v>
      </c>
      <c r="J1380" s="15" t="s">
        <v>10865</v>
      </c>
      <c r="K1380" s="15" t="s">
        <v>5560</v>
      </c>
      <c r="L1380" s="18" t="s">
        <v>10866</v>
      </c>
      <c r="M1380" s="15" t="s">
        <v>6425</v>
      </c>
      <c r="N1380" s="15" t="s">
        <v>6426</v>
      </c>
      <c r="O1380" s="16">
        <v>620</v>
      </c>
      <c r="P1380" s="15" t="s">
        <v>452</v>
      </c>
      <c r="Q1380" s="15">
        <v>0</v>
      </c>
      <c r="R1380" s="15">
        <v>0</v>
      </c>
      <c r="S1380" s="15">
        <v>0</v>
      </c>
      <c r="T1380" s="15">
        <v>0.04</v>
      </c>
      <c r="U1380" s="15" t="s">
        <v>3335</v>
      </c>
      <c r="V1380" s="15" t="s">
        <v>76</v>
      </c>
      <c r="W1380" s="16">
        <v>0</v>
      </c>
      <c r="X1380" s="16">
        <v>0</v>
      </c>
      <c r="Y1380" s="15">
        <v>4979</v>
      </c>
      <c r="Z1380" s="15">
        <v>0.114</v>
      </c>
      <c r="AA1380" s="15" t="s">
        <v>78</v>
      </c>
      <c r="AB1380" s="15" t="s">
        <v>78</v>
      </c>
      <c r="AC1380" s="15">
        <v>0</v>
      </c>
      <c r="AD1380" s="15"/>
      <c r="AE1380" s="15" t="s">
        <v>363</v>
      </c>
      <c r="AF1380" s="15" t="s">
        <v>7687</v>
      </c>
      <c r="AG1380" s="16">
        <v>1</v>
      </c>
      <c r="AH1380" s="15" t="s">
        <v>10867</v>
      </c>
      <c r="AI1380" s="15" t="s">
        <v>78</v>
      </c>
      <c r="AJ1380" s="15">
        <v>4979.3837890599998</v>
      </c>
      <c r="AK1380" s="15">
        <v>338.00830970599998</v>
      </c>
      <c r="AL1380" s="15">
        <v>3094730.3243300002</v>
      </c>
      <c r="AM1380" s="15">
        <v>1421555.1197599999</v>
      </c>
      <c r="AN1380" s="19">
        <v>0</v>
      </c>
      <c r="AO1380" s="19">
        <v>0</v>
      </c>
      <c r="AP1380" s="19">
        <v>0</v>
      </c>
      <c r="AQ1380" s="19">
        <v>0</v>
      </c>
      <c r="AR1380" s="34">
        <f t="shared" si="287"/>
        <v>0</v>
      </c>
      <c r="AS1380" s="34">
        <v>0</v>
      </c>
      <c r="AT1380" s="34">
        <v>0</v>
      </c>
      <c r="AU1380" s="34">
        <v>0</v>
      </c>
      <c r="AV1380" s="34">
        <v>0</v>
      </c>
      <c r="AW1380" s="35">
        <f t="shared" si="288"/>
        <v>0</v>
      </c>
      <c r="AX1380" s="34">
        <f t="shared" si="289"/>
        <v>0</v>
      </c>
      <c r="AY1380" s="36">
        <v>1.4712000000099998</v>
      </c>
      <c r="AZ1380" s="36">
        <v>2.0617000000000001</v>
      </c>
      <c r="BA1380" s="22"/>
      <c r="BB1380" s="19">
        <v>0</v>
      </c>
      <c r="BC1380" s="34">
        <f t="shared" si="290"/>
        <v>0</v>
      </c>
      <c r="BD1380" s="34">
        <f t="shared" si="291"/>
        <v>0</v>
      </c>
      <c r="BE1380" s="38">
        <v>3.4819999999999997E-2</v>
      </c>
      <c r="BF1380" s="38">
        <f t="shared" si="292"/>
        <v>3.4819999999999997E-2</v>
      </c>
      <c r="BG1380" s="34">
        <v>0</v>
      </c>
      <c r="BH1380" s="34">
        <v>0</v>
      </c>
      <c r="BI1380" s="34">
        <f t="shared" si="293"/>
        <v>0</v>
      </c>
      <c r="BJ1380" s="34">
        <f t="shared" si="294"/>
        <v>0</v>
      </c>
      <c r="BK1380" s="34">
        <v>0</v>
      </c>
      <c r="BL1380" s="34">
        <v>0</v>
      </c>
      <c r="BM1380" s="34">
        <f t="shared" si="295"/>
        <v>0</v>
      </c>
      <c r="BN1380" s="39">
        <f t="shared" si="296"/>
        <v>0</v>
      </c>
      <c r="BO1380" s="39">
        <f t="shared" si="297"/>
        <v>0</v>
      </c>
      <c r="BP1380" s="39">
        <f t="shared" si="298"/>
        <v>0</v>
      </c>
    </row>
    <row r="1381" spans="1:68" s="25" customFormat="1" ht="14.25" x14ac:dyDescent="0.2">
      <c r="A1381" s="14">
        <v>124</v>
      </c>
      <c r="B1381" s="40"/>
      <c r="C1381" s="15"/>
      <c r="D1381" s="16">
        <v>18148</v>
      </c>
      <c r="E1381" s="15" t="s">
        <v>10868</v>
      </c>
      <c r="F1381" s="15" t="s">
        <v>10869</v>
      </c>
      <c r="G1381" s="17" t="s">
        <v>10870</v>
      </c>
      <c r="H1381" s="17" t="s">
        <v>10871</v>
      </c>
      <c r="I1381" s="17" t="s">
        <v>86</v>
      </c>
      <c r="J1381" s="15" t="s">
        <v>10872</v>
      </c>
      <c r="K1381" s="15" t="s">
        <v>10873</v>
      </c>
      <c r="L1381" s="18" t="s">
        <v>10874</v>
      </c>
      <c r="M1381" s="15" t="s">
        <v>3654</v>
      </c>
      <c r="N1381" s="15" t="s">
        <v>3655</v>
      </c>
      <c r="O1381" s="16">
        <v>620</v>
      </c>
      <c r="P1381" s="15" t="s">
        <v>452</v>
      </c>
      <c r="Q1381" s="15">
        <v>0</v>
      </c>
      <c r="R1381" s="15">
        <v>0</v>
      </c>
      <c r="S1381" s="15">
        <v>0</v>
      </c>
      <c r="T1381" s="15">
        <v>0.24</v>
      </c>
      <c r="U1381" s="15" t="s">
        <v>3335</v>
      </c>
      <c r="V1381" s="15" t="s">
        <v>76</v>
      </c>
      <c r="W1381" s="16">
        <v>0</v>
      </c>
      <c r="X1381" s="16">
        <v>0</v>
      </c>
      <c r="Y1381" s="15">
        <v>15131</v>
      </c>
      <c r="Z1381" s="15">
        <v>0.34699999999999998</v>
      </c>
      <c r="AA1381" s="15" t="s">
        <v>78</v>
      </c>
      <c r="AB1381" s="15" t="s">
        <v>78</v>
      </c>
      <c r="AC1381" s="15">
        <v>0</v>
      </c>
      <c r="AD1381" s="15"/>
      <c r="AE1381" s="15" t="s">
        <v>353</v>
      </c>
      <c r="AF1381" s="15" t="s">
        <v>10875</v>
      </c>
      <c r="AG1381" s="16">
        <v>1</v>
      </c>
      <c r="AH1381" s="15" t="s">
        <v>10876</v>
      </c>
      <c r="AI1381" s="15" t="s">
        <v>78</v>
      </c>
      <c r="AJ1381" s="15">
        <v>15131.0307617</v>
      </c>
      <c r="AK1381" s="15">
        <v>1164.1924919600001</v>
      </c>
      <c r="AL1381" s="15">
        <v>3094693.97854</v>
      </c>
      <c r="AM1381" s="15">
        <v>1421811.4166999999</v>
      </c>
      <c r="AN1381" s="19">
        <v>0</v>
      </c>
      <c r="AO1381" s="19">
        <v>0</v>
      </c>
      <c r="AP1381" s="19">
        <v>0</v>
      </c>
      <c r="AQ1381" s="19">
        <v>0</v>
      </c>
      <c r="AR1381" s="34">
        <f t="shared" si="287"/>
        <v>0</v>
      </c>
      <c r="AS1381" s="34">
        <v>0</v>
      </c>
      <c r="AT1381" s="34">
        <v>0</v>
      </c>
      <c r="AU1381" s="34">
        <v>0</v>
      </c>
      <c r="AV1381" s="34">
        <v>0</v>
      </c>
      <c r="AW1381" s="35">
        <f t="shared" si="288"/>
        <v>0</v>
      </c>
      <c r="AX1381" s="34">
        <f t="shared" si="289"/>
        <v>0</v>
      </c>
      <c r="AY1381" s="36">
        <v>1.4712000000099998</v>
      </c>
      <c r="AZ1381" s="36">
        <v>2.0617000000000001</v>
      </c>
      <c r="BA1381" s="22"/>
      <c r="BB1381" s="19">
        <v>0</v>
      </c>
      <c r="BC1381" s="34">
        <f t="shared" si="290"/>
        <v>0</v>
      </c>
      <c r="BD1381" s="34">
        <f t="shared" si="291"/>
        <v>0</v>
      </c>
      <c r="BE1381" s="38">
        <v>3.4819999999999997E-2</v>
      </c>
      <c r="BF1381" s="38">
        <f t="shared" si="292"/>
        <v>3.4819999999999997E-2</v>
      </c>
      <c r="BG1381" s="34">
        <v>0</v>
      </c>
      <c r="BH1381" s="34">
        <v>0</v>
      </c>
      <c r="BI1381" s="34">
        <f t="shared" si="293"/>
        <v>0</v>
      </c>
      <c r="BJ1381" s="34">
        <f t="shared" si="294"/>
        <v>0</v>
      </c>
      <c r="BK1381" s="34">
        <v>0</v>
      </c>
      <c r="BL1381" s="34">
        <v>0</v>
      </c>
      <c r="BM1381" s="34">
        <f t="shared" si="295"/>
        <v>0</v>
      </c>
      <c r="BN1381" s="39">
        <f t="shared" si="296"/>
        <v>0</v>
      </c>
      <c r="BO1381" s="39">
        <f t="shared" si="297"/>
        <v>0</v>
      </c>
      <c r="BP1381" s="39">
        <f t="shared" si="298"/>
        <v>0</v>
      </c>
    </row>
    <row r="1382" spans="1:68" s="25" customFormat="1" ht="14.25" x14ac:dyDescent="0.2">
      <c r="A1382" s="14">
        <v>125</v>
      </c>
      <c r="B1382" s="40"/>
      <c r="C1382" s="15"/>
      <c r="D1382" s="16">
        <v>21510</v>
      </c>
      <c r="E1382" s="15" t="s">
        <v>10877</v>
      </c>
      <c r="F1382" s="15" t="s">
        <v>10878</v>
      </c>
      <c r="G1382" s="17" t="s">
        <v>10879</v>
      </c>
      <c r="H1382" s="17" t="s">
        <v>10880</v>
      </c>
      <c r="I1382" s="17" t="s">
        <v>86</v>
      </c>
      <c r="J1382" s="15" t="s">
        <v>10881</v>
      </c>
      <c r="K1382" s="15" t="s">
        <v>9470</v>
      </c>
      <c r="L1382" s="18" t="s">
        <v>10882</v>
      </c>
      <c r="M1382" s="15" t="s">
        <v>6411</v>
      </c>
      <c r="N1382" s="15" t="s">
        <v>6412</v>
      </c>
      <c r="O1382" s="16">
        <v>415</v>
      </c>
      <c r="P1382" s="15" t="s">
        <v>2712</v>
      </c>
      <c r="Q1382" s="15">
        <v>164300</v>
      </c>
      <c r="R1382" s="15">
        <v>418900</v>
      </c>
      <c r="S1382" s="15">
        <v>583200</v>
      </c>
      <c r="T1382" s="15">
        <v>9.76</v>
      </c>
      <c r="U1382" s="15" t="s">
        <v>3335</v>
      </c>
      <c r="V1382" s="15" t="s">
        <v>76</v>
      </c>
      <c r="W1382" s="16">
        <v>1</v>
      </c>
      <c r="X1382" s="16">
        <v>0</v>
      </c>
      <c r="Y1382" s="15">
        <v>394837</v>
      </c>
      <c r="Z1382" s="15">
        <v>9.0640000000000001</v>
      </c>
      <c r="AA1382" s="15" t="s">
        <v>78</v>
      </c>
      <c r="AB1382" s="15" t="s">
        <v>78</v>
      </c>
      <c r="AC1382" s="15">
        <v>0</v>
      </c>
      <c r="AD1382" s="15"/>
      <c r="AE1382" s="15" t="s">
        <v>956</v>
      </c>
      <c r="AF1382" s="15" t="s">
        <v>10883</v>
      </c>
      <c r="AG1382" s="16">
        <v>1</v>
      </c>
      <c r="AH1382" s="15" t="s">
        <v>10884</v>
      </c>
      <c r="AI1382" s="15" t="s">
        <v>78</v>
      </c>
      <c r="AJ1382" s="15">
        <v>394836.73852499999</v>
      </c>
      <c r="AK1382" s="15">
        <v>3150.6268216200001</v>
      </c>
      <c r="AL1382" s="15">
        <v>3094082.2492800001</v>
      </c>
      <c r="AM1382" s="15">
        <v>1421775.20514</v>
      </c>
      <c r="AN1382" s="19">
        <v>0</v>
      </c>
      <c r="AO1382" s="19">
        <v>0</v>
      </c>
      <c r="AP1382" s="19">
        <v>164300</v>
      </c>
      <c r="AQ1382" s="19">
        <v>414500</v>
      </c>
      <c r="AR1382" s="34">
        <f t="shared" si="287"/>
        <v>578800</v>
      </c>
      <c r="AS1382" s="34">
        <v>0</v>
      </c>
      <c r="AT1382" s="34">
        <v>0</v>
      </c>
      <c r="AU1382" s="34">
        <v>0</v>
      </c>
      <c r="AV1382" s="34">
        <v>0</v>
      </c>
      <c r="AW1382" s="35">
        <f t="shared" si="288"/>
        <v>0</v>
      </c>
      <c r="AX1382" s="34">
        <f t="shared" si="289"/>
        <v>578800</v>
      </c>
      <c r="AY1382" s="36">
        <v>1.4712000000099998</v>
      </c>
      <c r="AZ1382" s="36">
        <v>2.0617000000000001</v>
      </c>
      <c r="BA1382" s="22"/>
      <c r="BB1382" s="19">
        <v>11719</v>
      </c>
      <c r="BC1382" s="34">
        <f t="shared" si="290"/>
        <v>8515.3056000578799</v>
      </c>
      <c r="BD1382" s="34">
        <f t="shared" si="291"/>
        <v>11933.1196</v>
      </c>
      <c r="BE1382" s="38">
        <v>3.4819999999999997E-2</v>
      </c>
      <c r="BF1382" s="38">
        <f t="shared" si="292"/>
        <v>3.4819999999999997E-2</v>
      </c>
      <c r="BG1382" s="34">
        <v>0</v>
      </c>
      <c r="BH1382" s="34">
        <v>0</v>
      </c>
      <c r="BI1382" s="34">
        <f t="shared" si="293"/>
        <v>8515.3056000578799</v>
      </c>
      <c r="BJ1382" s="34">
        <f t="shared" si="294"/>
        <v>11933.1196</v>
      </c>
      <c r="BK1382" s="34">
        <v>0</v>
      </c>
      <c r="BL1382" s="34">
        <v>348.29650000000038</v>
      </c>
      <c r="BM1382" s="34">
        <f t="shared" si="295"/>
        <v>348.29650000000038</v>
      </c>
      <c r="BN1382" s="39">
        <f t="shared" si="296"/>
        <v>8515.3056000578799</v>
      </c>
      <c r="BO1382" s="39">
        <f t="shared" si="297"/>
        <v>11584.8231</v>
      </c>
      <c r="BP1382" s="39">
        <f t="shared" si="298"/>
        <v>3069.5174999421197</v>
      </c>
    </row>
    <row r="1383" spans="1:68" s="25" customFormat="1" ht="14.25" x14ac:dyDescent="0.2">
      <c r="A1383" s="14">
        <v>126</v>
      </c>
      <c r="B1383" s="40"/>
      <c r="C1383" s="15" t="s">
        <v>907</v>
      </c>
      <c r="D1383" s="16">
        <v>9112</v>
      </c>
      <c r="E1383" s="15" t="s">
        <v>10885</v>
      </c>
      <c r="F1383" s="15" t="s">
        <v>10886</v>
      </c>
      <c r="G1383" s="17" t="s">
        <v>10887</v>
      </c>
      <c r="H1383" s="17" t="s">
        <v>10888</v>
      </c>
      <c r="I1383" s="17" t="s">
        <v>86</v>
      </c>
      <c r="J1383" s="15" t="s">
        <v>10889</v>
      </c>
      <c r="K1383" s="15" t="s">
        <v>3405</v>
      </c>
      <c r="L1383" s="18" t="s">
        <v>10890</v>
      </c>
      <c r="M1383" s="15" t="s">
        <v>6425</v>
      </c>
      <c r="N1383" s="15" t="s">
        <v>6426</v>
      </c>
      <c r="O1383" s="16">
        <v>620</v>
      </c>
      <c r="P1383" s="15" t="s">
        <v>452</v>
      </c>
      <c r="Q1383" s="15">
        <v>0</v>
      </c>
      <c r="R1383" s="15">
        <v>0</v>
      </c>
      <c r="S1383" s="15">
        <v>0</v>
      </c>
      <c r="T1383" s="15">
        <v>0.27</v>
      </c>
      <c r="U1383" s="15" t="s">
        <v>3335</v>
      </c>
      <c r="V1383" s="15" t="s">
        <v>76</v>
      </c>
      <c r="W1383" s="16">
        <v>0</v>
      </c>
      <c r="X1383" s="16">
        <v>0</v>
      </c>
      <c r="Y1383" s="15">
        <v>19106</v>
      </c>
      <c r="Z1383" s="15">
        <v>0.439</v>
      </c>
      <c r="AA1383" s="15" t="s">
        <v>78</v>
      </c>
      <c r="AB1383" s="15" t="s">
        <v>78</v>
      </c>
      <c r="AC1383" s="15">
        <v>0</v>
      </c>
      <c r="AD1383" s="15"/>
      <c r="AE1383" s="15" t="s">
        <v>243</v>
      </c>
      <c r="AF1383" s="15" t="s">
        <v>10891</v>
      </c>
      <c r="AG1383" s="16">
        <v>1</v>
      </c>
      <c r="AH1383" s="15" t="s">
        <v>10892</v>
      </c>
      <c r="AI1383" s="15" t="s">
        <v>78</v>
      </c>
      <c r="AJ1383" s="15">
        <v>19105.6567383</v>
      </c>
      <c r="AK1383" s="15">
        <v>1091.6909222100001</v>
      </c>
      <c r="AL1383" s="15">
        <v>3094677.5685100001</v>
      </c>
      <c r="AM1383" s="15">
        <v>1422038.25731</v>
      </c>
      <c r="AN1383" s="19">
        <v>0</v>
      </c>
      <c r="AO1383" s="19">
        <v>0</v>
      </c>
      <c r="AP1383" s="19">
        <v>0</v>
      </c>
      <c r="AQ1383" s="19">
        <v>0</v>
      </c>
      <c r="AR1383" s="34">
        <f t="shared" si="287"/>
        <v>0</v>
      </c>
      <c r="AS1383" s="34">
        <v>0</v>
      </c>
      <c r="AT1383" s="34">
        <v>0</v>
      </c>
      <c r="AU1383" s="34">
        <v>0</v>
      </c>
      <c r="AV1383" s="34">
        <v>0</v>
      </c>
      <c r="AW1383" s="35">
        <f t="shared" si="288"/>
        <v>0</v>
      </c>
      <c r="AX1383" s="34">
        <f t="shared" si="289"/>
        <v>0</v>
      </c>
      <c r="AY1383" s="36">
        <v>1.4712000000099998</v>
      </c>
      <c r="AZ1383" s="36">
        <v>2.0617000000000001</v>
      </c>
      <c r="BA1383" s="22"/>
      <c r="BB1383" s="19">
        <v>0</v>
      </c>
      <c r="BC1383" s="34">
        <f t="shared" si="290"/>
        <v>0</v>
      </c>
      <c r="BD1383" s="34">
        <f t="shared" si="291"/>
        <v>0</v>
      </c>
      <c r="BE1383" s="38">
        <v>3.4819999999999997E-2</v>
      </c>
      <c r="BF1383" s="38">
        <f t="shared" si="292"/>
        <v>3.4819999999999997E-2</v>
      </c>
      <c r="BG1383" s="34">
        <v>0</v>
      </c>
      <c r="BH1383" s="34">
        <v>0</v>
      </c>
      <c r="BI1383" s="34">
        <f t="shared" si="293"/>
        <v>0</v>
      </c>
      <c r="BJ1383" s="34">
        <f t="shared" si="294"/>
        <v>0</v>
      </c>
      <c r="BK1383" s="34">
        <v>0</v>
      </c>
      <c r="BL1383" s="34">
        <v>0</v>
      </c>
      <c r="BM1383" s="34">
        <f t="shared" si="295"/>
        <v>0</v>
      </c>
      <c r="BN1383" s="39">
        <f t="shared" si="296"/>
        <v>0</v>
      </c>
      <c r="BO1383" s="39">
        <f t="shared" si="297"/>
        <v>0</v>
      </c>
      <c r="BP1383" s="39">
        <f t="shared" si="298"/>
        <v>0</v>
      </c>
    </row>
    <row r="1384" spans="1:68" s="25" customFormat="1" ht="14.25" x14ac:dyDescent="0.2">
      <c r="A1384" s="14">
        <v>127</v>
      </c>
      <c r="B1384" s="40"/>
      <c r="C1384" s="15" t="s">
        <v>176</v>
      </c>
      <c r="D1384" s="16">
        <v>37001</v>
      </c>
      <c r="E1384" s="15" t="s">
        <v>10893</v>
      </c>
      <c r="F1384" s="15" t="s">
        <v>10894</v>
      </c>
      <c r="G1384" s="17" t="s">
        <v>10895</v>
      </c>
      <c r="H1384" s="17" t="s">
        <v>10896</v>
      </c>
      <c r="I1384" s="17" t="s">
        <v>86</v>
      </c>
      <c r="J1384" s="15" t="s">
        <v>10897</v>
      </c>
      <c r="K1384" s="15" t="s">
        <v>2543</v>
      </c>
      <c r="L1384" s="18" t="s">
        <v>10898</v>
      </c>
      <c r="M1384" s="15" t="s">
        <v>3654</v>
      </c>
      <c r="N1384" s="15" t="s">
        <v>3655</v>
      </c>
      <c r="O1384" s="16">
        <v>402</v>
      </c>
      <c r="P1384" s="15" t="s">
        <v>9526</v>
      </c>
      <c r="Q1384" s="15">
        <v>331100</v>
      </c>
      <c r="R1384" s="15">
        <v>806700</v>
      </c>
      <c r="S1384" s="15">
        <v>1137800</v>
      </c>
      <c r="T1384" s="15">
        <v>8.4179999999999993</v>
      </c>
      <c r="U1384" s="15" t="s">
        <v>3335</v>
      </c>
      <c r="V1384" s="15" t="s">
        <v>76</v>
      </c>
      <c r="W1384" s="16">
        <v>1</v>
      </c>
      <c r="X1384" s="16">
        <v>1</v>
      </c>
      <c r="Y1384" s="15">
        <v>384002</v>
      </c>
      <c r="Z1384" s="15">
        <v>8.8149999999999995</v>
      </c>
      <c r="AA1384" s="15" t="s">
        <v>78</v>
      </c>
      <c r="AB1384" s="15" t="s">
        <v>78</v>
      </c>
      <c r="AC1384" s="15">
        <v>1050000</v>
      </c>
      <c r="AD1384" s="26">
        <v>41915</v>
      </c>
      <c r="AE1384" s="15" t="s">
        <v>298</v>
      </c>
      <c r="AF1384" s="15" t="s">
        <v>10899</v>
      </c>
      <c r="AG1384" s="16">
        <v>1</v>
      </c>
      <c r="AH1384" s="15" t="s">
        <v>10900</v>
      </c>
      <c r="AI1384" s="15" t="s">
        <v>78</v>
      </c>
      <c r="AJ1384" s="15">
        <v>384001.93603500002</v>
      </c>
      <c r="AK1384" s="15">
        <v>3111.4866604700001</v>
      </c>
      <c r="AL1384" s="15">
        <v>3094068.1213099998</v>
      </c>
      <c r="AM1384" s="15">
        <v>1422094.8343199999</v>
      </c>
      <c r="AN1384" s="19">
        <v>0</v>
      </c>
      <c r="AO1384" s="19">
        <v>0</v>
      </c>
      <c r="AP1384" s="19">
        <v>326600</v>
      </c>
      <c r="AQ1384" s="19">
        <v>800500</v>
      </c>
      <c r="AR1384" s="34">
        <f t="shared" si="287"/>
        <v>1127100</v>
      </c>
      <c r="AS1384" s="34">
        <v>0</v>
      </c>
      <c r="AT1384" s="34">
        <v>0</v>
      </c>
      <c r="AU1384" s="34">
        <v>0</v>
      </c>
      <c r="AV1384" s="34">
        <v>0</v>
      </c>
      <c r="AW1384" s="35">
        <f t="shared" si="288"/>
        <v>0</v>
      </c>
      <c r="AX1384" s="34">
        <f t="shared" si="289"/>
        <v>1127100</v>
      </c>
      <c r="AY1384" s="36">
        <v>1.4712000000099998</v>
      </c>
      <c r="AZ1384" s="36">
        <v>2.0617000000000001</v>
      </c>
      <c r="BA1384" s="22"/>
      <c r="BB1384" s="19">
        <v>22608</v>
      </c>
      <c r="BC1384" s="34">
        <f t="shared" si="290"/>
        <v>16581.895200112707</v>
      </c>
      <c r="BD1384" s="34">
        <f t="shared" si="291"/>
        <v>23237.420700000002</v>
      </c>
      <c r="BE1384" s="38">
        <v>3.4819999999999997E-2</v>
      </c>
      <c r="BF1384" s="38">
        <f t="shared" si="292"/>
        <v>3.4819999999999997E-2</v>
      </c>
      <c r="BG1384" s="34">
        <v>0</v>
      </c>
      <c r="BH1384" s="34">
        <v>0</v>
      </c>
      <c r="BI1384" s="34">
        <f t="shared" si="293"/>
        <v>16581.895200112707</v>
      </c>
      <c r="BJ1384" s="34">
        <f t="shared" si="294"/>
        <v>23237.420700000002</v>
      </c>
      <c r="BK1384" s="34">
        <v>0</v>
      </c>
      <c r="BL1384" s="34">
        <v>691.34850000000006</v>
      </c>
      <c r="BM1384" s="34">
        <f t="shared" si="295"/>
        <v>691.34850000000006</v>
      </c>
      <c r="BN1384" s="39">
        <f t="shared" si="296"/>
        <v>16581.895200112707</v>
      </c>
      <c r="BO1384" s="39">
        <f t="shared" si="297"/>
        <v>22546.072200000002</v>
      </c>
      <c r="BP1384" s="39">
        <f t="shared" si="298"/>
        <v>5964.1769998872951</v>
      </c>
    </row>
    <row r="1385" spans="1:68" s="25" customFormat="1" ht="14.25" x14ac:dyDescent="0.2">
      <c r="A1385" s="14">
        <v>128</v>
      </c>
      <c r="B1385" s="40"/>
      <c r="C1385" s="15" t="s">
        <v>10901</v>
      </c>
      <c r="D1385" s="16">
        <v>24727</v>
      </c>
      <c r="E1385" s="15" t="s">
        <v>10902</v>
      </c>
      <c r="F1385" s="15" t="s">
        <v>10901</v>
      </c>
      <c r="G1385" s="17" t="s">
        <v>10903</v>
      </c>
      <c r="H1385" s="17" t="s">
        <v>10904</v>
      </c>
      <c r="I1385" s="17" t="s">
        <v>86</v>
      </c>
      <c r="J1385" s="15" t="s">
        <v>10905</v>
      </c>
      <c r="K1385" s="15" t="s">
        <v>1339</v>
      </c>
      <c r="L1385" s="18" t="s">
        <v>10906</v>
      </c>
      <c r="M1385" s="15" t="s">
        <v>6425</v>
      </c>
      <c r="N1385" s="15" t="s">
        <v>6426</v>
      </c>
      <c r="O1385" s="16">
        <v>620</v>
      </c>
      <c r="P1385" s="15" t="s">
        <v>452</v>
      </c>
      <c r="Q1385" s="15">
        <v>0</v>
      </c>
      <c r="R1385" s="15">
        <v>0</v>
      </c>
      <c r="S1385" s="15">
        <v>0</v>
      </c>
      <c r="T1385" s="15">
        <v>1.2999999999999999E-2</v>
      </c>
      <c r="U1385" s="15" t="s">
        <v>3335</v>
      </c>
      <c r="V1385" s="15" t="s">
        <v>76</v>
      </c>
      <c r="W1385" s="16">
        <v>0</v>
      </c>
      <c r="X1385" s="16">
        <v>0</v>
      </c>
      <c r="Y1385" s="15">
        <v>2458</v>
      </c>
      <c r="Z1385" s="15">
        <v>5.6000000000000001E-2</v>
      </c>
      <c r="AA1385" s="15" t="s">
        <v>78</v>
      </c>
      <c r="AB1385" s="15" t="s">
        <v>78</v>
      </c>
      <c r="AC1385" s="15">
        <v>0</v>
      </c>
      <c r="AD1385" s="15"/>
      <c r="AE1385" s="15" t="s">
        <v>363</v>
      </c>
      <c r="AF1385" s="15" t="s">
        <v>10907</v>
      </c>
      <c r="AG1385" s="16">
        <v>1</v>
      </c>
      <c r="AH1385" s="15" t="s">
        <v>10908</v>
      </c>
      <c r="AI1385" s="15" t="s">
        <v>78</v>
      </c>
      <c r="AJ1385" s="15">
        <v>2457.9140625</v>
      </c>
      <c r="AK1385" s="15">
        <v>222.840206857</v>
      </c>
      <c r="AL1385" s="15">
        <v>3094730.0973100001</v>
      </c>
      <c r="AM1385" s="15">
        <v>1422291.7724899999</v>
      </c>
      <c r="AN1385" s="19">
        <v>0</v>
      </c>
      <c r="AO1385" s="19">
        <v>0</v>
      </c>
      <c r="AP1385" s="19">
        <v>0</v>
      </c>
      <c r="AQ1385" s="19">
        <v>0</v>
      </c>
      <c r="AR1385" s="34">
        <f t="shared" si="287"/>
        <v>0</v>
      </c>
      <c r="AS1385" s="34">
        <v>0</v>
      </c>
      <c r="AT1385" s="34">
        <v>0</v>
      </c>
      <c r="AU1385" s="34">
        <v>0</v>
      </c>
      <c r="AV1385" s="34">
        <v>0</v>
      </c>
      <c r="AW1385" s="35">
        <f t="shared" si="288"/>
        <v>0</v>
      </c>
      <c r="AX1385" s="34">
        <f t="shared" si="289"/>
        <v>0</v>
      </c>
      <c r="AY1385" s="36">
        <v>1.4712000000099998</v>
      </c>
      <c r="AZ1385" s="36">
        <v>2.0617000000000001</v>
      </c>
      <c r="BA1385" s="22"/>
      <c r="BB1385" s="19">
        <v>0</v>
      </c>
      <c r="BC1385" s="34">
        <f t="shared" si="290"/>
        <v>0</v>
      </c>
      <c r="BD1385" s="34">
        <f t="shared" si="291"/>
        <v>0</v>
      </c>
      <c r="BE1385" s="38">
        <v>3.4819999999999997E-2</v>
      </c>
      <c r="BF1385" s="38">
        <f t="shared" si="292"/>
        <v>3.4819999999999997E-2</v>
      </c>
      <c r="BG1385" s="34">
        <v>0</v>
      </c>
      <c r="BH1385" s="34">
        <v>0</v>
      </c>
      <c r="BI1385" s="34">
        <f t="shared" si="293"/>
        <v>0</v>
      </c>
      <c r="BJ1385" s="34">
        <f t="shared" si="294"/>
        <v>0</v>
      </c>
      <c r="BK1385" s="34">
        <v>0</v>
      </c>
      <c r="BL1385" s="34">
        <v>0</v>
      </c>
      <c r="BM1385" s="34">
        <f t="shared" si="295"/>
        <v>0</v>
      </c>
      <c r="BN1385" s="39">
        <f t="shared" si="296"/>
        <v>0</v>
      </c>
      <c r="BO1385" s="39">
        <f t="shared" si="297"/>
        <v>0</v>
      </c>
      <c r="BP1385" s="39">
        <f t="shared" si="298"/>
        <v>0</v>
      </c>
    </row>
    <row r="1386" spans="1:68" s="25" customFormat="1" ht="14.25" x14ac:dyDescent="0.2">
      <c r="A1386" s="14">
        <v>129</v>
      </c>
      <c r="B1386" s="40"/>
      <c r="C1386" s="15" t="s">
        <v>150</v>
      </c>
      <c r="D1386" s="16">
        <v>35580</v>
      </c>
      <c r="E1386" s="15" t="s">
        <v>10909</v>
      </c>
      <c r="F1386" s="15" t="s">
        <v>10910</v>
      </c>
      <c r="G1386" s="17" t="s">
        <v>10911</v>
      </c>
      <c r="H1386" s="17" t="s">
        <v>10912</v>
      </c>
      <c r="I1386" s="17" t="s">
        <v>86</v>
      </c>
      <c r="J1386" s="15" t="s">
        <v>10913</v>
      </c>
      <c r="K1386" s="15" t="s">
        <v>88</v>
      </c>
      <c r="L1386" s="18" t="s">
        <v>10914</v>
      </c>
      <c r="M1386" s="15" t="s">
        <v>6425</v>
      </c>
      <c r="N1386" s="15" t="s">
        <v>6426</v>
      </c>
      <c r="O1386" s="16">
        <v>620</v>
      </c>
      <c r="P1386" s="15" t="s">
        <v>452</v>
      </c>
      <c r="Q1386" s="15">
        <v>0</v>
      </c>
      <c r="R1386" s="15">
        <v>0</v>
      </c>
      <c r="S1386" s="15">
        <v>0</v>
      </c>
      <c r="T1386" s="15">
        <v>7.4999999999999997E-2</v>
      </c>
      <c r="U1386" s="15" t="s">
        <v>3335</v>
      </c>
      <c r="V1386" s="15" t="s">
        <v>76</v>
      </c>
      <c r="W1386" s="16">
        <v>0</v>
      </c>
      <c r="X1386" s="16">
        <v>0</v>
      </c>
      <c r="Y1386" s="15">
        <v>2930</v>
      </c>
      <c r="Z1386" s="15">
        <v>6.7000000000000004E-2</v>
      </c>
      <c r="AA1386" s="15" t="s">
        <v>78</v>
      </c>
      <c r="AB1386" s="15" t="s">
        <v>78</v>
      </c>
      <c r="AC1386" s="15">
        <v>0</v>
      </c>
      <c r="AD1386" s="15"/>
      <c r="AE1386" s="15" t="s">
        <v>363</v>
      </c>
      <c r="AF1386" s="15" t="s">
        <v>10915</v>
      </c>
      <c r="AG1386" s="16">
        <v>1</v>
      </c>
      <c r="AH1386" s="15" t="s">
        <v>10916</v>
      </c>
      <c r="AI1386" s="15" t="s">
        <v>78</v>
      </c>
      <c r="AJ1386" s="15">
        <v>2930.4931640599998</v>
      </c>
      <c r="AK1386" s="15">
        <v>280.20467375099997</v>
      </c>
      <c r="AL1386" s="15">
        <v>3094730.8840800002</v>
      </c>
      <c r="AM1386" s="15">
        <v>1422389.7252700001</v>
      </c>
      <c r="AN1386" s="19">
        <v>0</v>
      </c>
      <c r="AO1386" s="19">
        <v>0</v>
      </c>
      <c r="AP1386" s="19">
        <v>0</v>
      </c>
      <c r="AQ1386" s="19">
        <v>0</v>
      </c>
      <c r="AR1386" s="34">
        <f t="shared" si="287"/>
        <v>0</v>
      </c>
      <c r="AS1386" s="34">
        <v>0</v>
      </c>
      <c r="AT1386" s="34">
        <v>0</v>
      </c>
      <c r="AU1386" s="34">
        <v>0</v>
      </c>
      <c r="AV1386" s="34">
        <v>0</v>
      </c>
      <c r="AW1386" s="35">
        <f t="shared" si="288"/>
        <v>0</v>
      </c>
      <c r="AX1386" s="34">
        <f t="shared" si="289"/>
        <v>0</v>
      </c>
      <c r="AY1386" s="36">
        <v>1.4712000000099998</v>
      </c>
      <c r="AZ1386" s="36">
        <v>2.0617000000000001</v>
      </c>
      <c r="BA1386" s="22"/>
      <c r="BB1386" s="19">
        <v>0</v>
      </c>
      <c r="BC1386" s="34">
        <f t="shared" si="290"/>
        <v>0</v>
      </c>
      <c r="BD1386" s="34">
        <f t="shared" si="291"/>
        <v>0</v>
      </c>
      <c r="BE1386" s="38">
        <v>3.4819999999999997E-2</v>
      </c>
      <c r="BF1386" s="38">
        <f t="shared" si="292"/>
        <v>3.4819999999999997E-2</v>
      </c>
      <c r="BG1386" s="34">
        <v>0</v>
      </c>
      <c r="BH1386" s="34">
        <v>0</v>
      </c>
      <c r="BI1386" s="34">
        <f t="shared" si="293"/>
        <v>0</v>
      </c>
      <c r="BJ1386" s="34">
        <f t="shared" si="294"/>
        <v>0</v>
      </c>
      <c r="BK1386" s="34">
        <v>0</v>
      </c>
      <c r="BL1386" s="34">
        <v>0</v>
      </c>
      <c r="BM1386" s="34">
        <f t="shared" si="295"/>
        <v>0</v>
      </c>
      <c r="BN1386" s="39">
        <f t="shared" si="296"/>
        <v>0</v>
      </c>
      <c r="BO1386" s="39">
        <f t="shared" si="297"/>
        <v>0</v>
      </c>
      <c r="BP1386" s="39">
        <f t="shared" si="298"/>
        <v>0</v>
      </c>
    </row>
    <row r="1387" spans="1:68" s="25" customFormat="1" ht="14.25" x14ac:dyDescent="0.2">
      <c r="A1387" s="14">
        <v>130</v>
      </c>
      <c r="B1387" s="40"/>
      <c r="C1387" s="15" t="s">
        <v>176</v>
      </c>
      <c r="D1387" s="16">
        <v>14881</v>
      </c>
      <c r="E1387" s="15" t="s">
        <v>10917</v>
      </c>
      <c r="F1387" s="15" t="s">
        <v>10918</v>
      </c>
      <c r="G1387" s="17" t="s">
        <v>10919</v>
      </c>
      <c r="H1387" s="17" t="s">
        <v>10920</v>
      </c>
      <c r="I1387" s="17" t="s">
        <v>86</v>
      </c>
      <c r="J1387" s="15" t="s">
        <v>10921</v>
      </c>
      <c r="K1387" s="15" t="s">
        <v>10922</v>
      </c>
      <c r="L1387" s="18" t="s">
        <v>10923</v>
      </c>
      <c r="M1387" s="15" t="s">
        <v>10224</v>
      </c>
      <c r="N1387" s="15" t="s">
        <v>10225</v>
      </c>
      <c r="O1387" s="16">
        <v>419</v>
      </c>
      <c r="P1387" s="15" t="s">
        <v>895</v>
      </c>
      <c r="Q1387" s="15">
        <v>28500</v>
      </c>
      <c r="R1387" s="15">
        <v>72400</v>
      </c>
      <c r="S1387" s="15">
        <v>100900</v>
      </c>
      <c r="T1387" s="15">
        <v>0.79700000000000004</v>
      </c>
      <c r="U1387" s="15" t="s">
        <v>3335</v>
      </c>
      <c r="V1387" s="15" t="s">
        <v>76</v>
      </c>
      <c r="W1387" s="16">
        <v>1</v>
      </c>
      <c r="X1387" s="16">
        <v>1</v>
      </c>
      <c r="Y1387" s="15">
        <v>2417</v>
      </c>
      <c r="Z1387" s="15">
        <v>5.5E-2</v>
      </c>
      <c r="AA1387" s="15" t="s">
        <v>78</v>
      </c>
      <c r="AB1387" s="15" t="s">
        <v>78</v>
      </c>
      <c r="AC1387" s="15">
        <v>110000</v>
      </c>
      <c r="AD1387" s="26">
        <v>38518</v>
      </c>
      <c r="AE1387" s="15" t="s">
        <v>119</v>
      </c>
      <c r="AF1387" s="15" t="s">
        <v>119</v>
      </c>
      <c r="AG1387" s="16">
        <v>1</v>
      </c>
      <c r="AH1387" s="15" t="s">
        <v>10924</v>
      </c>
      <c r="AI1387" s="15" t="s">
        <v>78</v>
      </c>
      <c r="AJ1387" s="15">
        <v>2417.1328125</v>
      </c>
      <c r="AK1387" s="15">
        <v>817.73631901900001</v>
      </c>
      <c r="AL1387" s="15">
        <v>3094515.5529299998</v>
      </c>
      <c r="AM1387" s="15">
        <v>1422329.12836</v>
      </c>
      <c r="AN1387" s="19">
        <v>0</v>
      </c>
      <c r="AO1387" s="19">
        <v>0</v>
      </c>
      <c r="AP1387" s="19">
        <v>28500</v>
      </c>
      <c r="AQ1387" s="19">
        <v>71600</v>
      </c>
      <c r="AR1387" s="34">
        <f t="shared" si="287"/>
        <v>100100</v>
      </c>
      <c r="AS1387" s="34">
        <v>0</v>
      </c>
      <c r="AT1387" s="34">
        <v>0</v>
      </c>
      <c r="AU1387" s="34">
        <v>0</v>
      </c>
      <c r="AV1387" s="34">
        <v>0</v>
      </c>
      <c r="AW1387" s="35">
        <f t="shared" si="288"/>
        <v>0</v>
      </c>
      <c r="AX1387" s="34">
        <f t="shared" si="289"/>
        <v>100100</v>
      </c>
      <c r="AY1387" s="36">
        <v>1.4712000000099998</v>
      </c>
      <c r="AZ1387" s="36">
        <v>2.0617000000000001</v>
      </c>
      <c r="BA1387" s="22"/>
      <c r="BB1387" s="19">
        <v>2002</v>
      </c>
      <c r="BC1387" s="34">
        <f t="shared" si="290"/>
        <v>1472.6712000100099</v>
      </c>
      <c r="BD1387" s="34">
        <f t="shared" si="291"/>
        <v>2063.7617</v>
      </c>
      <c r="BE1387" s="38">
        <v>3.4819999999999997E-2</v>
      </c>
      <c r="BF1387" s="38">
        <f t="shared" si="292"/>
        <v>3.4819999999999997E-2</v>
      </c>
      <c r="BG1387" s="34">
        <v>0</v>
      </c>
      <c r="BH1387" s="34">
        <v>0</v>
      </c>
      <c r="BI1387" s="34">
        <f t="shared" si="293"/>
        <v>1472.6712000100099</v>
      </c>
      <c r="BJ1387" s="34">
        <f t="shared" si="294"/>
        <v>2063.7617</v>
      </c>
      <c r="BK1387" s="34">
        <v>0</v>
      </c>
      <c r="BL1387" s="34">
        <v>61.761700000000019</v>
      </c>
      <c r="BM1387" s="34">
        <f t="shared" si="295"/>
        <v>61.761700000000019</v>
      </c>
      <c r="BN1387" s="39">
        <f t="shared" si="296"/>
        <v>1472.6712000100099</v>
      </c>
      <c r="BO1387" s="39">
        <f t="shared" si="297"/>
        <v>2002</v>
      </c>
      <c r="BP1387" s="39">
        <f t="shared" si="298"/>
        <v>529.3287999899901</v>
      </c>
    </row>
    <row r="1388" spans="1:68" s="25" customFormat="1" ht="14.25" x14ac:dyDescent="0.2">
      <c r="A1388" s="14">
        <v>131</v>
      </c>
      <c r="B1388" s="40"/>
      <c r="C1388" s="15" t="s">
        <v>10925</v>
      </c>
      <c r="D1388" s="16">
        <v>3321</v>
      </c>
      <c r="E1388" s="15" t="s">
        <v>10926</v>
      </c>
      <c r="F1388" s="15" t="s">
        <v>10925</v>
      </c>
      <c r="G1388" s="17" t="s">
        <v>10927</v>
      </c>
      <c r="H1388" s="17" t="s">
        <v>10928</v>
      </c>
      <c r="I1388" s="17" t="s">
        <v>86</v>
      </c>
      <c r="J1388" s="15" t="s">
        <v>10929</v>
      </c>
      <c r="K1388" s="15" t="s">
        <v>2681</v>
      </c>
      <c r="L1388" s="18" t="s">
        <v>10923</v>
      </c>
      <c r="M1388" s="15" t="s">
        <v>10224</v>
      </c>
      <c r="N1388" s="15" t="s">
        <v>10225</v>
      </c>
      <c r="O1388" s="16">
        <v>419</v>
      </c>
      <c r="P1388" s="15" t="s">
        <v>895</v>
      </c>
      <c r="Q1388" s="15">
        <v>28500</v>
      </c>
      <c r="R1388" s="15">
        <v>72400</v>
      </c>
      <c r="S1388" s="15">
        <v>100900</v>
      </c>
      <c r="T1388" s="15">
        <v>0.79700000000000004</v>
      </c>
      <c r="U1388" s="15" t="s">
        <v>3335</v>
      </c>
      <c r="V1388" s="15" t="s">
        <v>76</v>
      </c>
      <c r="W1388" s="16">
        <v>1</v>
      </c>
      <c r="X1388" s="16">
        <v>1</v>
      </c>
      <c r="Y1388" s="15">
        <v>30007</v>
      </c>
      <c r="Z1388" s="15">
        <v>0.68899999999999995</v>
      </c>
      <c r="AA1388" s="15" t="s">
        <v>78</v>
      </c>
      <c r="AB1388" s="15" t="s">
        <v>78</v>
      </c>
      <c r="AC1388" s="15">
        <v>110000</v>
      </c>
      <c r="AD1388" s="26">
        <v>38518</v>
      </c>
      <c r="AE1388" s="15" t="s">
        <v>119</v>
      </c>
      <c r="AF1388" s="15" t="s">
        <v>119</v>
      </c>
      <c r="AG1388" s="16">
        <v>1</v>
      </c>
      <c r="AH1388" s="15" t="s">
        <v>10924</v>
      </c>
      <c r="AI1388" s="15" t="s">
        <v>78</v>
      </c>
      <c r="AJ1388" s="15">
        <v>30007.2563477</v>
      </c>
      <c r="AK1388" s="15">
        <v>950.34461474099999</v>
      </c>
      <c r="AL1388" s="15">
        <v>3094514.74119</v>
      </c>
      <c r="AM1388" s="15">
        <v>1422288.70218</v>
      </c>
      <c r="AN1388" s="19">
        <v>0</v>
      </c>
      <c r="AO1388" s="19">
        <v>0</v>
      </c>
      <c r="AP1388" s="19">
        <v>28500</v>
      </c>
      <c r="AQ1388" s="19">
        <v>71600</v>
      </c>
      <c r="AR1388" s="34">
        <f t="shared" ref="AR1388:AR1447" si="299">SUM(AN1388:AQ1388)</f>
        <v>100100</v>
      </c>
      <c r="AS1388" s="34">
        <v>0</v>
      </c>
      <c r="AT1388" s="34">
        <v>0</v>
      </c>
      <c r="AU1388" s="34">
        <v>0</v>
      </c>
      <c r="AV1388" s="34">
        <v>0</v>
      </c>
      <c r="AW1388" s="35">
        <f t="shared" ref="AW1388:AW1447" si="300">SUM(AS1388:AV1388)</f>
        <v>0</v>
      </c>
      <c r="AX1388" s="34">
        <f t="shared" ref="AX1388:AX1447" si="301">AR1388-AW1388</f>
        <v>100100</v>
      </c>
      <c r="AY1388" s="36">
        <v>1.4712000000099998</v>
      </c>
      <c r="AZ1388" s="36">
        <v>2.0617000000000001</v>
      </c>
      <c r="BA1388" s="22"/>
      <c r="BB1388" s="19">
        <v>2002</v>
      </c>
      <c r="BC1388" s="34">
        <f t="shared" ref="BC1388:BC1447" si="302">(AX1388/100)*AY1388</f>
        <v>1472.6712000100099</v>
      </c>
      <c r="BD1388" s="34">
        <f t="shared" ref="BD1388:BD1447" si="303">(AX1388/100)*AZ1388</f>
        <v>2063.7617</v>
      </c>
      <c r="BE1388" s="38">
        <v>3.4819999999999997E-2</v>
      </c>
      <c r="BF1388" s="38">
        <f t="shared" ref="BF1388:BF1447" si="304">BE1388</f>
        <v>3.4819999999999997E-2</v>
      </c>
      <c r="BG1388" s="34">
        <v>0</v>
      </c>
      <c r="BH1388" s="34">
        <v>0</v>
      </c>
      <c r="BI1388" s="34">
        <f t="shared" ref="BI1388:BI1447" si="305">BC1388-BG1388</f>
        <v>1472.6712000100099</v>
      </c>
      <c r="BJ1388" s="34">
        <f t="shared" ref="BJ1388:BJ1447" si="306">BD1388-BH1388</f>
        <v>2063.7617</v>
      </c>
      <c r="BK1388" s="34">
        <v>0</v>
      </c>
      <c r="BL1388" s="34">
        <v>61.761700000000019</v>
      </c>
      <c r="BM1388" s="34">
        <f t="shared" ref="BM1388:BM1447" si="307">BL1388-BK1388</f>
        <v>61.761700000000019</v>
      </c>
      <c r="BN1388" s="39">
        <f t="shared" ref="BN1388:BN1447" si="308">BI1388-BK1388</f>
        <v>1472.6712000100099</v>
      </c>
      <c r="BO1388" s="39">
        <f t="shared" ref="BO1388:BO1447" si="309">BJ1388-BL1388</f>
        <v>2002</v>
      </c>
      <c r="BP1388" s="39">
        <f t="shared" ref="BP1388:BP1447" si="310">BO1388-BN1388</f>
        <v>529.3287999899901</v>
      </c>
    </row>
    <row r="1389" spans="1:68" s="25" customFormat="1" ht="14.25" x14ac:dyDescent="0.2">
      <c r="A1389" s="14">
        <v>132</v>
      </c>
      <c r="B1389" s="40"/>
      <c r="C1389" s="15"/>
      <c r="D1389" s="16">
        <v>19993</v>
      </c>
      <c r="E1389" s="15" t="s">
        <v>10930</v>
      </c>
      <c r="F1389" s="15" t="s">
        <v>10931</v>
      </c>
      <c r="G1389" s="17" t="s">
        <v>10932</v>
      </c>
      <c r="H1389" s="17" t="s">
        <v>10933</v>
      </c>
      <c r="I1389" s="17" t="s">
        <v>86</v>
      </c>
      <c r="J1389" s="15" t="s">
        <v>10933</v>
      </c>
      <c r="K1389" s="15" t="s">
        <v>9180</v>
      </c>
      <c r="L1389" s="18" t="s">
        <v>10934</v>
      </c>
      <c r="M1389" s="15" t="s">
        <v>6425</v>
      </c>
      <c r="N1389" s="15" t="s">
        <v>6426</v>
      </c>
      <c r="O1389" s="16">
        <v>401</v>
      </c>
      <c r="P1389" s="15" t="s">
        <v>10935</v>
      </c>
      <c r="Q1389" s="15">
        <v>273200</v>
      </c>
      <c r="R1389" s="15">
        <v>721200</v>
      </c>
      <c r="S1389" s="15">
        <v>994400</v>
      </c>
      <c r="T1389" s="15">
        <v>4.2869999999999999</v>
      </c>
      <c r="U1389" s="15" t="s">
        <v>3335</v>
      </c>
      <c r="V1389" s="15" t="s">
        <v>76</v>
      </c>
      <c r="W1389" s="16">
        <v>1</v>
      </c>
      <c r="X1389" s="16">
        <v>0</v>
      </c>
      <c r="Y1389" s="15">
        <v>175447</v>
      </c>
      <c r="Z1389" s="15">
        <v>4.0279999999999996</v>
      </c>
      <c r="AA1389" s="15" t="s">
        <v>78</v>
      </c>
      <c r="AB1389" s="15" t="s">
        <v>78</v>
      </c>
      <c r="AC1389" s="15">
        <v>0</v>
      </c>
      <c r="AD1389" s="15"/>
      <c r="AE1389" s="15" t="s">
        <v>353</v>
      </c>
      <c r="AF1389" s="15" t="s">
        <v>10936</v>
      </c>
      <c r="AG1389" s="16">
        <v>1</v>
      </c>
      <c r="AH1389" s="15" t="s">
        <v>10937</v>
      </c>
      <c r="AI1389" s="15" t="s">
        <v>78</v>
      </c>
      <c r="AJ1389" s="15">
        <v>175447.49316400001</v>
      </c>
      <c r="AK1389" s="15">
        <v>2918.8931992399998</v>
      </c>
      <c r="AL1389" s="15">
        <v>3093911.1050800001</v>
      </c>
      <c r="AM1389" s="15">
        <v>1422344.28627</v>
      </c>
      <c r="AN1389" s="19">
        <v>0</v>
      </c>
      <c r="AO1389" s="19">
        <v>0</v>
      </c>
      <c r="AP1389" s="19">
        <v>271900</v>
      </c>
      <c r="AQ1389" s="19">
        <v>728800</v>
      </c>
      <c r="AR1389" s="34">
        <f t="shared" si="299"/>
        <v>1000700</v>
      </c>
      <c r="AS1389" s="34">
        <v>0</v>
      </c>
      <c r="AT1389" s="34">
        <v>0</v>
      </c>
      <c r="AU1389" s="34">
        <v>0</v>
      </c>
      <c r="AV1389" s="34">
        <v>0</v>
      </c>
      <c r="AW1389" s="35">
        <f t="shared" si="300"/>
        <v>0</v>
      </c>
      <c r="AX1389" s="34">
        <f t="shared" si="301"/>
        <v>1000700</v>
      </c>
      <c r="AY1389" s="36">
        <v>1.4712000000099998</v>
      </c>
      <c r="AZ1389" s="36">
        <v>2.0617000000000001</v>
      </c>
      <c r="BA1389" s="22"/>
      <c r="BB1389" s="19">
        <v>20014</v>
      </c>
      <c r="BC1389" s="34">
        <f t="shared" si="302"/>
        <v>14722.298400100068</v>
      </c>
      <c r="BD1389" s="34">
        <f t="shared" si="303"/>
        <v>20631.4319</v>
      </c>
      <c r="BE1389" s="38">
        <v>3.4819999999999997E-2</v>
      </c>
      <c r="BF1389" s="38">
        <f t="shared" si="304"/>
        <v>3.4819999999999997E-2</v>
      </c>
      <c r="BG1389" s="34">
        <v>0</v>
      </c>
      <c r="BH1389" s="34">
        <v>0</v>
      </c>
      <c r="BI1389" s="34">
        <f t="shared" si="305"/>
        <v>14722.298400100068</v>
      </c>
      <c r="BJ1389" s="34">
        <f t="shared" si="306"/>
        <v>20631.4319</v>
      </c>
      <c r="BK1389" s="34">
        <v>0</v>
      </c>
      <c r="BL1389" s="34">
        <v>617.43189999999959</v>
      </c>
      <c r="BM1389" s="34">
        <f t="shared" si="307"/>
        <v>617.43189999999959</v>
      </c>
      <c r="BN1389" s="39">
        <f t="shared" si="308"/>
        <v>14722.298400100068</v>
      </c>
      <c r="BO1389" s="39">
        <f t="shared" si="309"/>
        <v>20014</v>
      </c>
      <c r="BP1389" s="39">
        <f t="shared" si="310"/>
        <v>5291.7015998999323</v>
      </c>
    </row>
    <row r="1390" spans="1:68" s="25" customFormat="1" ht="14.25" x14ac:dyDescent="0.2">
      <c r="A1390" s="14">
        <v>133</v>
      </c>
      <c r="B1390" s="40"/>
      <c r="C1390" s="15" t="s">
        <v>150</v>
      </c>
      <c r="D1390" s="16">
        <v>35184</v>
      </c>
      <c r="E1390" s="15" t="s">
        <v>10938</v>
      </c>
      <c r="F1390" s="15" t="s">
        <v>10939</v>
      </c>
      <c r="G1390" s="17" t="s">
        <v>10940</v>
      </c>
      <c r="H1390" s="17" t="s">
        <v>10941</v>
      </c>
      <c r="I1390" s="17" t="s">
        <v>86</v>
      </c>
      <c r="J1390" s="15" t="s">
        <v>10942</v>
      </c>
      <c r="K1390" s="15" t="s">
        <v>86</v>
      </c>
      <c r="L1390" s="18" t="s">
        <v>10943</v>
      </c>
      <c r="M1390" s="15" t="s">
        <v>6425</v>
      </c>
      <c r="N1390" s="15" t="s">
        <v>6426</v>
      </c>
      <c r="O1390" s="16">
        <v>419</v>
      </c>
      <c r="P1390" s="15" t="s">
        <v>895</v>
      </c>
      <c r="Q1390" s="15">
        <v>65700</v>
      </c>
      <c r="R1390" s="15">
        <v>261100</v>
      </c>
      <c r="S1390" s="15">
        <v>326800</v>
      </c>
      <c r="T1390" s="15">
        <v>0.72799999999999998</v>
      </c>
      <c r="U1390" s="15" t="s">
        <v>3335</v>
      </c>
      <c r="V1390" s="15" t="s">
        <v>76</v>
      </c>
      <c r="W1390" s="16">
        <v>1</v>
      </c>
      <c r="X1390" s="16">
        <v>0</v>
      </c>
      <c r="Y1390" s="15">
        <v>38436</v>
      </c>
      <c r="Z1390" s="15">
        <v>0.88200000000000001</v>
      </c>
      <c r="AA1390" s="15" t="s">
        <v>78</v>
      </c>
      <c r="AB1390" s="15" t="s">
        <v>78</v>
      </c>
      <c r="AC1390" s="15">
        <v>0</v>
      </c>
      <c r="AD1390" s="15"/>
      <c r="AE1390" s="15" t="s">
        <v>353</v>
      </c>
      <c r="AF1390" s="15" t="s">
        <v>10944</v>
      </c>
      <c r="AG1390" s="16">
        <v>1</v>
      </c>
      <c r="AH1390" s="15" t="s">
        <v>10945</v>
      </c>
      <c r="AI1390" s="15" t="s">
        <v>78</v>
      </c>
      <c r="AJ1390" s="15">
        <v>38435.8476563</v>
      </c>
      <c r="AK1390" s="15">
        <v>999.73060710000004</v>
      </c>
      <c r="AL1390" s="15">
        <v>3094515.6199699999</v>
      </c>
      <c r="AM1390" s="15">
        <v>1422398.6086200001</v>
      </c>
      <c r="AN1390" s="19">
        <v>0</v>
      </c>
      <c r="AO1390" s="19">
        <v>0</v>
      </c>
      <c r="AP1390" s="19">
        <v>65700</v>
      </c>
      <c r="AQ1390" s="19">
        <v>265300</v>
      </c>
      <c r="AR1390" s="34">
        <f t="shared" si="299"/>
        <v>331000</v>
      </c>
      <c r="AS1390" s="34">
        <v>0</v>
      </c>
      <c r="AT1390" s="34">
        <v>0</v>
      </c>
      <c r="AU1390" s="34">
        <v>0</v>
      </c>
      <c r="AV1390" s="34">
        <v>0</v>
      </c>
      <c r="AW1390" s="35">
        <f t="shared" si="300"/>
        <v>0</v>
      </c>
      <c r="AX1390" s="34">
        <f t="shared" si="301"/>
        <v>331000</v>
      </c>
      <c r="AY1390" s="36">
        <v>1.4712000000099998</v>
      </c>
      <c r="AZ1390" s="36">
        <v>2.0617000000000001</v>
      </c>
      <c r="BA1390" s="22"/>
      <c r="BB1390" s="19">
        <v>6645</v>
      </c>
      <c r="BC1390" s="34">
        <f t="shared" si="302"/>
        <v>4869.6720000330997</v>
      </c>
      <c r="BD1390" s="34">
        <f t="shared" si="303"/>
        <v>6824.2269999999999</v>
      </c>
      <c r="BE1390" s="38">
        <v>3.4819999999999997E-2</v>
      </c>
      <c r="BF1390" s="38">
        <f t="shared" si="304"/>
        <v>3.4819999999999997E-2</v>
      </c>
      <c r="BG1390" s="34">
        <v>0</v>
      </c>
      <c r="BH1390" s="34">
        <v>0</v>
      </c>
      <c r="BI1390" s="34">
        <f t="shared" si="305"/>
        <v>4869.6720000330997</v>
      </c>
      <c r="BJ1390" s="34">
        <f t="shared" si="306"/>
        <v>6824.2269999999999</v>
      </c>
      <c r="BK1390" s="34">
        <v>0</v>
      </c>
      <c r="BL1390" s="34">
        <v>202.6845000000003</v>
      </c>
      <c r="BM1390" s="34">
        <f t="shared" si="307"/>
        <v>202.6845000000003</v>
      </c>
      <c r="BN1390" s="39">
        <f t="shared" si="308"/>
        <v>4869.6720000330997</v>
      </c>
      <c r="BO1390" s="39">
        <f t="shared" si="309"/>
        <v>6621.5424999999996</v>
      </c>
      <c r="BP1390" s="39">
        <f t="shared" si="310"/>
        <v>1751.8704999668998</v>
      </c>
    </row>
    <row r="1391" spans="1:68" s="25" customFormat="1" ht="14.25" x14ac:dyDescent="0.2">
      <c r="A1391" s="14">
        <v>134</v>
      </c>
      <c r="B1391" s="40"/>
      <c r="C1391" s="15" t="s">
        <v>159</v>
      </c>
      <c r="D1391" s="16">
        <v>23071</v>
      </c>
      <c r="E1391" s="15" t="s">
        <v>10946</v>
      </c>
      <c r="F1391" s="15" t="s">
        <v>10947</v>
      </c>
      <c r="G1391" s="17" t="s">
        <v>10948</v>
      </c>
      <c r="H1391" s="17" t="s">
        <v>10949</v>
      </c>
      <c r="I1391" s="17" t="s">
        <v>86</v>
      </c>
      <c r="J1391" s="15" t="s">
        <v>10950</v>
      </c>
      <c r="K1391" s="15" t="s">
        <v>7455</v>
      </c>
      <c r="L1391" s="18" t="s">
        <v>10951</v>
      </c>
      <c r="M1391" s="15" t="s">
        <v>10224</v>
      </c>
      <c r="N1391" s="15" t="s">
        <v>10225</v>
      </c>
      <c r="O1391" s="16">
        <v>521</v>
      </c>
      <c r="P1391" s="15" t="s">
        <v>9534</v>
      </c>
      <c r="Q1391" s="15">
        <v>33800</v>
      </c>
      <c r="R1391" s="15">
        <v>261100</v>
      </c>
      <c r="S1391" s="15">
        <v>294900</v>
      </c>
      <c r="T1391" s="15">
        <v>1.96</v>
      </c>
      <c r="U1391" s="15" t="s">
        <v>3335</v>
      </c>
      <c r="V1391" s="15" t="s">
        <v>76</v>
      </c>
      <c r="W1391" s="16">
        <v>1</v>
      </c>
      <c r="X1391" s="16">
        <v>0</v>
      </c>
      <c r="Y1391" s="15">
        <v>86626</v>
      </c>
      <c r="Z1391" s="15">
        <v>1.9890000000000001</v>
      </c>
      <c r="AA1391" s="15" t="s">
        <v>78</v>
      </c>
      <c r="AB1391" s="15" t="s">
        <v>78</v>
      </c>
      <c r="AC1391" s="15">
        <v>0</v>
      </c>
      <c r="AD1391" s="15"/>
      <c r="AE1391" s="15" t="s">
        <v>79</v>
      </c>
      <c r="AF1391" s="15" t="s">
        <v>10952</v>
      </c>
      <c r="AG1391" s="16">
        <v>1</v>
      </c>
      <c r="AH1391" s="15" t="s">
        <v>10953</v>
      </c>
      <c r="AI1391" s="15" t="s">
        <v>78</v>
      </c>
      <c r="AJ1391" s="15">
        <v>86626.3193359</v>
      </c>
      <c r="AK1391" s="15">
        <v>1920.5223633200001</v>
      </c>
      <c r="AL1391" s="15">
        <v>3093882.0231300001</v>
      </c>
      <c r="AM1391" s="15">
        <v>1422492.27364</v>
      </c>
      <c r="AN1391" s="19">
        <v>30000</v>
      </c>
      <c r="AO1391" s="19">
        <v>148800</v>
      </c>
      <c r="AP1391" s="19">
        <v>3800</v>
      </c>
      <c r="AQ1391" s="19">
        <v>114000</v>
      </c>
      <c r="AR1391" s="34">
        <f t="shared" si="299"/>
        <v>296600</v>
      </c>
      <c r="AS1391" s="34">
        <v>45000</v>
      </c>
      <c r="AT1391" s="34">
        <v>3000</v>
      </c>
      <c r="AU1391" s="34">
        <v>46830</v>
      </c>
      <c r="AV1391" s="34">
        <v>24960</v>
      </c>
      <c r="AW1391" s="35">
        <f t="shared" si="300"/>
        <v>119790</v>
      </c>
      <c r="AX1391" s="34">
        <f t="shared" si="301"/>
        <v>176810</v>
      </c>
      <c r="AY1391" s="36">
        <v>1.4712000000099998</v>
      </c>
      <c r="AZ1391" s="36">
        <v>2.0617000000000001</v>
      </c>
      <c r="BA1391" s="22"/>
      <c r="BB1391" s="19">
        <v>4200</v>
      </c>
      <c r="BC1391" s="34">
        <f t="shared" si="302"/>
        <v>2601.2287200176806</v>
      </c>
      <c r="BD1391" s="34">
        <f t="shared" si="303"/>
        <v>3645.2917699999998</v>
      </c>
      <c r="BE1391" s="38">
        <v>3.4819999999999997E-2</v>
      </c>
      <c r="BF1391" s="38">
        <f t="shared" si="304"/>
        <v>3.4819999999999997E-2</v>
      </c>
      <c r="BG1391" s="34">
        <v>30.229161278605467</v>
      </c>
      <c r="BH1391" s="34">
        <v>42.362331299400005</v>
      </c>
      <c r="BI1391" s="34">
        <f t="shared" si="305"/>
        <v>2570.9995587390754</v>
      </c>
      <c r="BJ1391" s="34">
        <f t="shared" si="306"/>
        <v>3602.9294387005998</v>
      </c>
      <c r="BK1391" s="34">
        <v>0</v>
      </c>
      <c r="BL1391" s="34">
        <v>69.227400000000216</v>
      </c>
      <c r="BM1391" s="34">
        <f t="shared" si="307"/>
        <v>69.227400000000216</v>
      </c>
      <c r="BN1391" s="39">
        <f t="shared" si="308"/>
        <v>2570.9995587390754</v>
      </c>
      <c r="BO1391" s="39">
        <f t="shared" si="309"/>
        <v>3533.7020387005996</v>
      </c>
      <c r="BP1391" s="39">
        <f t="shared" si="310"/>
        <v>962.7024799615242</v>
      </c>
    </row>
    <row r="1392" spans="1:68" s="25" customFormat="1" ht="14.25" x14ac:dyDescent="0.2">
      <c r="A1392" s="14">
        <v>135</v>
      </c>
      <c r="B1392" s="40"/>
      <c r="C1392" s="15"/>
      <c r="D1392" s="16">
        <v>6137</v>
      </c>
      <c r="E1392" s="15" t="s">
        <v>10954</v>
      </c>
      <c r="F1392" s="15" t="s">
        <v>10955</v>
      </c>
      <c r="G1392" s="17" t="s">
        <v>10948</v>
      </c>
      <c r="H1392" s="17" t="s">
        <v>10956</v>
      </c>
      <c r="I1392" s="17" t="s">
        <v>86</v>
      </c>
      <c r="J1392" s="15" t="s">
        <v>10957</v>
      </c>
      <c r="K1392" s="15" t="s">
        <v>7440</v>
      </c>
      <c r="L1392" s="18" t="s">
        <v>10958</v>
      </c>
      <c r="M1392" s="15" t="s">
        <v>10224</v>
      </c>
      <c r="N1392" s="15" t="s">
        <v>10225</v>
      </c>
      <c r="O1392" s="16">
        <v>511</v>
      </c>
      <c r="P1392" s="15" t="s">
        <v>569</v>
      </c>
      <c r="Q1392" s="15">
        <v>30000</v>
      </c>
      <c r="R1392" s="15">
        <v>60600</v>
      </c>
      <c r="S1392" s="15">
        <v>90600</v>
      </c>
      <c r="T1392" s="15">
        <v>1</v>
      </c>
      <c r="U1392" s="15" t="s">
        <v>3335</v>
      </c>
      <c r="V1392" s="15" t="s">
        <v>76</v>
      </c>
      <c r="W1392" s="16">
        <v>1</v>
      </c>
      <c r="X1392" s="16">
        <v>0</v>
      </c>
      <c r="Y1392" s="15">
        <v>43369</v>
      </c>
      <c r="Z1392" s="15">
        <v>0.996</v>
      </c>
      <c r="AA1392" s="15" t="s">
        <v>78</v>
      </c>
      <c r="AB1392" s="15" t="s">
        <v>78</v>
      </c>
      <c r="AC1392" s="15">
        <v>0</v>
      </c>
      <c r="AD1392" s="15"/>
      <c r="AE1392" s="15" t="s">
        <v>79</v>
      </c>
      <c r="AF1392" s="15" t="s">
        <v>10959</v>
      </c>
      <c r="AG1392" s="16">
        <v>1</v>
      </c>
      <c r="AH1392" s="15" t="s">
        <v>10960</v>
      </c>
      <c r="AI1392" s="15" t="s">
        <v>78</v>
      </c>
      <c r="AJ1392" s="15">
        <v>43369.3540039</v>
      </c>
      <c r="AK1392" s="15">
        <v>1062.1758102599999</v>
      </c>
      <c r="AL1392" s="15">
        <v>3094526.8901</v>
      </c>
      <c r="AM1392" s="15">
        <v>1422496.51211</v>
      </c>
      <c r="AN1392" s="19">
        <v>0</v>
      </c>
      <c r="AO1392" s="19">
        <v>0</v>
      </c>
      <c r="AP1392" s="19">
        <v>30000</v>
      </c>
      <c r="AQ1392" s="19">
        <f>56600+3400</f>
        <v>60000</v>
      </c>
      <c r="AR1392" s="34">
        <f t="shared" si="299"/>
        <v>90000</v>
      </c>
      <c r="AS1392" s="34">
        <v>0</v>
      </c>
      <c r="AT1392" s="34">
        <v>0</v>
      </c>
      <c r="AU1392" s="34">
        <v>0</v>
      </c>
      <c r="AV1392" s="34">
        <v>0</v>
      </c>
      <c r="AW1392" s="35">
        <f t="shared" si="300"/>
        <v>0</v>
      </c>
      <c r="AX1392" s="34">
        <f t="shared" si="301"/>
        <v>90000</v>
      </c>
      <c r="AY1392" s="36">
        <v>1.4712000000099998</v>
      </c>
      <c r="AZ1392" s="36">
        <v>2.0617000000000001</v>
      </c>
      <c r="BA1392" s="22"/>
      <c r="BB1392" s="19">
        <v>1834</v>
      </c>
      <c r="BC1392" s="34">
        <f t="shared" si="302"/>
        <v>1324.0800000089998</v>
      </c>
      <c r="BD1392" s="34">
        <f t="shared" si="303"/>
        <v>1855.53</v>
      </c>
      <c r="BE1392" s="38">
        <v>3.4819999999999997E-2</v>
      </c>
      <c r="BF1392" s="38">
        <f t="shared" si="304"/>
        <v>3.4819999999999997E-2</v>
      </c>
      <c r="BG1392" s="34">
        <v>0</v>
      </c>
      <c r="BH1392" s="34">
        <v>0</v>
      </c>
      <c r="BI1392" s="34">
        <f t="shared" si="305"/>
        <v>1324.0800000089998</v>
      </c>
      <c r="BJ1392" s="34">
        <f t="shared" si="306"/>
        <v>1855.53</v>
      </c>
      <c r="BK1392" s="34">
        <v>0</v>
      </c>
      <c r="BL1392" s="34">
        <v>53.432199999999966</v>
      </c>
      <c r="BM1392" s="34">
        <f t="shared" si="307"/>
        <v>53.432199999999966</v>
      </c>
      <c r="BN1392" s="39">
        <f t="shared" si="308"/>
        <v>1324.0800000089998</v>
      </c>
      <c r="BO1392" s="39">
        <f t="shared" si="309"/>
        <v>1802.0978</v>
      </c>
      <c r="BP1392" s="39">
        <f t="shared" si="310"/>
        <v>478.01779999100017</v>
      </c>
    </row>
    <row r="1393" spans="1:68" s="25" customFormat="1" ht="14.25" x14ac:dyDescent="0.2">
      <c r="A1393" s="14">
        <v>136</v>
      </c>
      <c r="B1393" s="40"/>
      <c r="C1393" s="15" t="s">
        <v>176</v>
      </c>
      <c r="D1393" s="16">
        <v>5235</v>
      </c>
      <c r="E1393" s="15" t="s">
        <v>10961</v>
      </c>
      <c r="F1393" s="15" t="s">
        <v>10962</v>
      </c>
      <c r="G1393" s="17" t="s">
        <v>10963</v>
      </c>
      <c r="H1393" s="17" t="s">
        <v>10964</v>
      </c>
      <c r="I1393" s="17" t="s">
        <v>88</v>
      </c>
      <c r="J1393" s="15" t="s">
        <v>10965</v>
      </c>
      <c r="K1393" s="15" t="s">
        <v>981</v>
      </c>
      <c r="L1393" s="18" t="s">
        <v>10966</v>
      </c>
      <c r="M1393" s="15" t="s">
        <v>10224</v>
      </c>
      <c r="N1393" s="15" t="s">
        <v>10225</v>
      </c>
      <c r="O1393" s="16">
        <v>511</v>
      </c>
      <c r="P1393" s="15" t="s">
        <v>569</v>
      </c>
      <c r="Q1393" s="15">
        <v>23200</v>
      </c>
      <c r="R1393" s="15">
        <v>85400</v>
      </c>
      <c r="S1393" s="15">
        <v>108600</v>
      </c>
      <c r="T1393" s="15">
        <v>0.53</v>
      </c>
      <c r="U1393" s="15" t="s">
        <v>3335</v>
      </c>
      <c r="V1393" s="15" t="s">
        <v>76</v>
      </c>
      <c r="W1393" s="16">
        <v>1</v>
      </c>
      <c r="X1393" s="16">
        <v>1</v>
      </c>
      <c r="Y1393" s="15">
        <v>26916</v>
      </c>
      <c r="Z1393" s="15">
        <v>0.61799999999999999</v>
      </c>
      <c r="AA1393" s="15" t="s">
        <v>78</v>
      </c>
      <c r="AB1393" s="15" t="s">
        <v>78</v>
      </c>
      <c r="AC1393" s="15">
        <v>108900</v>
      </c>
      <c r="AD1393" s="26">
        <v>42306</v>
      </c>
      <c r="AE1393" s="15" t="s">
        <v>363</v>
      </c>
      <c r="AF1393" s="15" t="s">
        <v>10967</v>
      </c>
      <c r="AG1393" s="16">
        <v>1</v>
      </c>
      <c r="AH1393" s="15" t="s">
        <v>10968</v>
      </c>
      <c r="AI1393" s="15" t="s">
        <v>78</v>
      </c>
      <c r="AJ1393" s="15">
        <v>26915.887207</v>
      </c>
      <c r="AK1393" s="15">
        <v>665.95175743200002</v>
      </c>
      <c r="AL1393" s="15">
        <v>3094642.7027400001</v>
      </c>
      <c r="AM1393" s="15">
        <v>1422616.6107699999</v>
      </c>
      <c r="AN1393" s="19">
        <v>23200</v>
      </c>
      <c r="AO1393" s="19">
        <v>84500</v>
      </c>
      <c r="AP1393" s="19">
        <v>0</v>
      </c>
      <c r="AQ1393" s="19">
        <v>0</v>
      </c>
      <c r="AR1393" s="34">
        <f t="shared" si="299"/>
        <v>107700</v>
      </c>
      <c r="AS1393" s="34">
        <v>45000</v>
      </c>
      <c r="AT1393" s="34">
        <v>3000</v>
      </c>
      <c r="AU1393" s="34">
        <v>21945</v>
      </c>
      <c r="AV1393" s="34">
        <v>0</v>
      </c>
      <c r="AW1393" s="35">
        <f t="shared" si="300"/>
        <v>69945</v>
      </c>
      <c r="AX1393" s="34">
        <f t="shared" si="301"/>
        <v>37755</v>
      </c>
      <c r="AY1393" s="36">
        <v>1.4712000000099998</v>
      </c>
      <c r="AZ1393" s="36">
        <v>2.0617000000000001</v>
      </c>
      <c r="BA1393" s="22"/>
      <c r="BB1393" s="19">
        <v>1077</v>
      </c>
      <c r="BC1393" s="34">
        <f t="shared" si="302"/>
        <v>555.45156000377551</v>
      </c>
      <c r="BD1393" s="34">
        <f t="shared" si="303"/>
        <v>778.39483500000006</v>
      </c>
      <c r="BE1393" s="38">
        <v>3.4819999999999997E-2</v>
      </c>
      <c r="BF1393" s="38">
        <f t="shared" si="304"/>
        <v>3.4819999999999997E-2</v>
      </c>
      <c r="BG1393" s="34">
        <v>19.340823319331463</v>
      </c>
      <c r="BH1393" s="34">
        <v>27.103708154699998</v>
      </c>
      <c r="BI1393" s="34">
        <f t="shared" si="305"/>
        <v>536.11073668444408</v>
      </c>
      <c r="BJ1393" s="34">
        <f t="shared" si="306"/>
        <v>751.29112684530003</v>
      </c>
      <c r="BK1393" s="34">
        <v>0</v>
      </c>
      <c r="BL1393" s="34">
        <v>0</v>
      </c>
      <c r="BM1393" s="34">
        <f t="shared" si="307"/>
        <v>0</v>
      </c>
      <c r="BN1393" s="39">
        <f t="shared" si="308"/>
        <v>536.11073668444408</v>
      </c>
      <c r="BO1393" s="39">
        <f t="shared" si="309"/>
        <v>751.29112684530003</v>
      </c>
      <c r="BP1393" s="39">
        <f t="shared" si="310"/>
        <v>215.18039016085595</v>
      </c>
    </row>
    <row r="1394" spans="1:68" s="25" customFormat="1" ht="14.25" x14ac:dyDescent="0.2">
      <c r="A1394" s="14">
        <v>137</v>
      </c>
      <c r="B1394" s="40"/>
      <c r="C1394" s="15"/>
      <c r="D1394" s="16">
        <v>31887</v>
      </c>
      <c r="E1394" s="15" t="s">
        <v>10969</v>
      </c>
      <c r="F1394" s="15" t="s">
        <v>10970</v>
      </c>
      <c r="G1394" s="17" t="s">
        <v>10971</v>
      </c>
      <c r="H1394" s="17" t="s">
        <v>10972</v>
      </c>
      <c r="I1394" s="17" t="s">
        <v>86</v>
      </c>
      <c r="J1394" s="15" t="s">
        <v>10973</v>
      </c>
      <c r="K1394" s="15" t="s">
        <v>10974</v>
      </c>
      <c r="L1394" s="18" t="s">
        <v>10975</v>
      </c>
      <c r="M1394" s="15" t="s">
        <v>10976</v>
      </c>
      <c r="N1394" s="15" t="s">
        <v>10977</v>
      </c>
      <c r="O1394" s="16">
        <v>556</v>
      </c>
      <c r="P1394" s="15" t="s">
        <v>90</v>
      </c>
      <c r="Q1394" s="15">
        <v>15000</v>
      </c>
      <c r="R1394" s="15">
        <v>69300</v>
      </c>
      <c r="S1394" s="15">
        <v>84300</v>
      </c>
      <c r="T1394" s="15">
        <v>0.09</v>
      </c>
      <c r="U1394" s="15" t="s">
        <v>3335</v>
      </c>
      <c r="V1394" s="15" t="s">
        <v>76</v>
      </c>
      <c r="W1394" s="16">
        <v>1</v>
      </c>
      <c r="X1394" s="16">
        <v>1</v>
      </c>
      <c r="Y1394" s="15">
        <v>4013</v>
      </c>
      <c r="Z1394" s="15">
        <v>9.1999999999999998E-2</v>
      </c>
      <c r="AA1394" s="15" t="s">
        <v>10978</v>
      </c>
      <c r="AB1394" s="15" t="s">
        <v>10979</v>
      </c>
      <c r="AC1394" s="15">
        <v>0</v>
      </c>
      <c r="AD1394" s="26">
        <v>37635</v>
      </c>
      <c r="AE1394" s="15" t="s">
        <v>147</v>
      </c>
      <c r="AF1394" s="15" t="s">
        <v>10980</v>
      </c>
      <c r="AG1394" s="16">
        <v>1</v>
      </c>
      <c r="AH1394" s="15" t="s">
        <v>10981</v>
      </c>
      <c r="AI1394" s="15" t="s">
        <v>78</v>
      </c>
      <c r="AJ1394" s="15">
        <v>4013.1489257799999</v>
      </c>
      <c r="AK1394" s="15">
        <v>329.48570769000003</v>
      </c>
      <c r="AL1394" s="15">
        <v>3094530.54397</v>
      </c>
      <c r="AM1394" s="15">
        <v>1422614.13897</v>
      </c>
      <c r="AN1394" s="19">
        <v>15000</v>
      </c>
      <c r="AO1394" s="19">
        <v>65300</v>
      </c>
      <c r="AP1394" s="19">
        <v>0</v>
      </c>
      <c r="AQ1394" s="19">
        <v>0</v>
      </c>
      <c r="AR1394" s="34">
        <f t="shared" si="299"/>
        <v>80300</v>
      </c>
      <c r="AS1394" s="34">
        <v>45000</v>
      </c>
      <c r="AT1394" s="34">
        <v>3000</v>
      </c>
      <c r="AU1394" s="34">
        <v>12355</v>
      </c>
      <c r="AV1394" s="34">
        <v>0</v>
      </c>
      <c r="AW1394" s="35">
        <f t="shared" si="300"/>
        <v>60355</v>
      </c>
      <c r="AX1394" s="34">
        <f t="shared" si="301"/>
        <v>19945</v>
      </c>
      <c r="AY1394" s="36">
        <v>1.4712000000099998</v>
      </c>
      <c r="AZ1394" s="36">
        <v>2.0617000000000001</v>
      </c>
      <c r="BA1394" s="22"/>
      <c r="BB1394" s="19">
        <v>803</v>
      </c>
      <c r="BC1394" s="34">
        <f t="shared" si="302"/>
        <v>293.43084000199445</v>
      </c>
      <c r="BD1394" s="34">
        <f t="shared" si="303"/>
        <v>411.20606499999997</v>
      </c>
      <c r="BE1394" s="38">
        <v>3.4819999999999997E-2</v>
      </c>
      <c r="BF1394" s="38">
        <f t="shared" si="304"/>
        <v>3.4819999999999997E-2</v>
      </c>
      <c r="BG1394" s="34">
        <v>10.217261848869446</v>
      </c>
      <c r="BH1394" s="34">
        <v>14.318195183299997</v>
      </c>
      <c r="BI1394" s="34">
        <f t="shared" si="305"/>
        <v>283.21357815312501</v>
      </c>
      <c r="BJ1394" s="34">
        <f t="shared" si="306"/>
        <v>396.88786981669995</v>
      </c>
      <c r="BK1394" s="34">
        <v>0</v>
      </c>
      <c r="BL1394" s="34">
        <v>0</v>
      </c>
      <c r="BM1394" s="34">
        <f t="shared" si="307"/>
        <v>0</v>
      </c>
      <c r="BN1394" s="39">
        <f t="shared" si="308"/>
        <v>283.21357815312501</v>
      </c>
      <c r="BO1394" s="39">
        <f t="shared" si="309"/>
        <v>396.88786981669995</v>
      </c>
      <c r="BP1394" s="39">
        <f t="shared" si="310"/>
        <v>113.67429166357493</v>
      </c>
    </row>
    <row r="1395" spans="1:68" s="25" customFormat="1" ht="14.25" x14ac:dyDescent="0.2">
      <c r="A1395" s="14">
        <v>138</v>
      </c>
      <c r="B1395" s="40"/>
      <c r="C1395" s="15" t="s">
        <v>10982</v>
      </c>
      <c r="D1395" s="16">
        <v>17456</v>
      </c>
      <c r="E1395" s="15" t="s">
        <v>10983</v>
      </c>
      <c r="F1395" s="15" t="s">
        <v>10982</v>
      </c>
      <c r="G1395" s="17" t="s">
        <v>10984</v>
      </c>
      <c r="H1395" s="17" t="s">
        <v>10985</v>
      </c>
      <c r="I1395" s="17" t="s">
        <v>86</v>
      </c>
      <c r="J1395" s="15" t="s">
        <v>10986</v>
      </c>
      <c r="K1395" s="15" t="s">
        <v>10361</v>
      </c>
      <c r="L1395" s="18" t="s">
        <v>10987</v>
      </c>
      <c r="M1395" s="15" t="s">
        <v>10976</v>
      </c>
      <c r="N1395" s="15" t="s">
        <v>10977</v>
      </c>
      <c r="O1395" s="16">
        <v>556</v>
      </c>
      <c r="P1395" s="15" t="s">
        <v>90</v>
      </c>
      <c r="Q1395" s="15">
        <v>15000</v>
      </c>
      <c r="R1395" s="15">
        <v>69300</v>
      </c>
      <c r="S1395" s="15">
        <v>84300</v>
      </c>
      <c r="T1395" s="15">
        <v>0.09</v>
      </c>
      <c r="U1395" s="15" t="s">
        <v>3335</v>
      </c>
      <c r="V1395" s="15" t="s">
        <v>76</v>
      </c>
      <c r="W1395" s="16">
        <v>1</v>
      </c>
      <c r="X1395" s="16">
        <v>1</v>
      </c>
      <c r="Y1395" s="15">
        <v>2494</v>
      </c>
      <c r="Z1395" s="15">
        <v>5.7000000000000002E-2</v>
      </c>
      <c r="AA1395" s="15" t="s">
        <v>10978</v>
      </c>
      <c r="AB1395" s="15" t="s">
        <v>10979</v>
      </c>
      <c r="AC1395" s="15">
        <v>68000</v>
      </c>
      <c r="AD1395" s="26">
        <v>41543</v>
      </c>
      <c r="AE1395" s="15" t="s">
        <v>119</v>
      </c>
      <c r="AF1395" s="15" t="s">
        <v>119</v>
      </c>
      <c r="AG1395" s="16">
        <v>1</v>
      </c>
      <c r="AH1395" s="15" t="s">
        <v>10988</v>
      </c>
      <c r="AI1395" s="15" t="s">
        <v>78</v>
      </c>
      <c r="AJ1395" s="15">
        <v>2493.6284179700001</v>
      </c>
      <c r="AK1395" s="15">
        <v>293.958065723</v>
      </c>
      <c r="AL1395" s="15">
        <v>3094505.7065400002</v>
      </c>
      <c r="AM1395" s="15">
        <v>1422610.1782</v>
      </c>
      <c r="AN1395" s="19">
        <v>0</v>
      </c>
      <c r="AO1395" s="19">
        <v>0</v>
      </c>
      <c r="AP1395" s="19">
        <v>15000</v>
      </c>
      <c r="AQ1395" s="19">
        <v>65300</v>
      </c>
      <c r="AR1395" s="34">
        <f t="shared" si="299"/>
        <v>80300</v>
      </c>
      <c r="AS1395" s="34">
        <v>0</v>
      </c>
      <c r="AT1395" s="34">
        <v>0</v>
      </c>
      <c r="AU1395" s="34">
        <v>0</v>
      </c>
      <c r="AV1395" s="34">
        <v>0</v>
      </c>
      <c r="AW1395" s="35">
        <f t="shared" si="300"/>
        <v>0</v>
      </c>
      <c r="AX1395" s="34">
        <f t="shared" si="301"/>
        <v>80300</v>
      </c>
      <c r="AY1395" s="36">
        <v>1.4712000000099998</v>
      </c>
      <c r="AZ1395" s="36">
        <v>2.0617000000000001</v>
      </c>
      <c r="BA1395" s="22"/>
      <c r="BB1395" s="19">
        <v>1606</v>
      </c>
      <c r="BC1395" s="34">
        <f t="shared" si="302"/>
        <v>1181.3736000080298</v>
      </c>
      <c r="BD1395" s="34">
        <f t="shared" si="303"/>
        <v>1655.5451</v>
      </c>
      <c r="BE1395" s="38">
        <v>3.4819999999999997E-2</v>
      </c>
      <c r="BF1395" s="38">
        <f t="shared" si="304"/>
        <v>3.4819999999999997E-2</v>
      </c>
      <c r="BG1395" s="34">
        <v>0</v>
      </c>
      <c r="BH1395" s="34">
        <v>0</v>
      </c>
      <c r="BI1395" s="34">
        <f t="shared" si="305"/>
        <v>1181.3736000080298</v>
      </c>
      <c r="BJ1395" s="34">
        <f t="shared" si="306"/>
        <v>1655.5451</v>
      </c>
      <c r="BK1395" s="34">
        <v>0</v>
      </c>
      <c r="BL1395" s="34">
        <v>49.545100000000048</v>
      </c>
      <c r="BM1395" s="34">
        <f t="shared" si="307"/>
        <v>49.545100000000048</v>
      </c>
      <c r="BN1395" s="39">
        <f t="shared" si="308"/>
        <v>1181.3736000080298</v>
      </c>
      <c r="BO1395" s="39">
        <f t="shared" si="309"/>
        <v>1606</v>
      </c>
      <c r="BP1395" s="39">
        <f t="shared" si="310"/>
        <v>424.62639999197017</v>
      </c>
    </row>
    <row r="1396" spans="1:68" s="25" customFormat="1" ht="14.25" x14ac:dyDescent="0.2">
      <c r="A1396" s="14">
        <v>139</v>
      </c>
      <c r="B1396" s="40"/>
      <c r="C1396" s="15" t="s">
        <v>10989</v>
      </c>
      <c r="D1396" s="16">
        <v>32624</v>
      </c>
      <c r="E1396" s="15" t="s">
        <v>10990</v>
      </c>
      <c r="F1396" s="15" t="s">
        <v>10989</v>
      </c>
      <c r="G1396" s="17" t="s">
        <v>10991</v>
      </c>
      <c r="H1396" s="17" t="s">
        <v>10992</v>
      </c>
      <c r="I1396" s="17" t="s">
        <v>86</v>
      </c>
      <c r="J1396" s="15" t="s">
        <v>10993</v>
      </c>
      <c r="K1396" s="15" t="s">
        <v>954</v>
      </c>
      <c r="L1396" s="18" t="s">
        <v>10994</v>
      </c>
      <c r="M1396" s="15" t="s">
        <v>10976</v>
      </c>
      <c r="N1396" s="15" t="s">
        <v>10977</v>
      </c>
      <c r="O1396" s="16">
        <v>556</v>
      </c>
      <c r="P1396" s="15" t="s">
        <v>90</v>
      </c>
      <c r="Q1396" s="15">
        <v>15000</v>
      </c>
      <c r="R1396" s="15">
        <v>70900</v>
      </c>
      <c r="S1396" s="15">
        <v>85900</v>
      </c>
      <c r="T1396" s="15">
        <v>0.09</v>
      </c>
      <c r="U1396" s="15" t="s">
        <v>3335</v>
      </c>
      <c r="V1396" s="15" t="s">
        <v>76</v>
      </c>
      <c r="W1396" s="16">
        <v>1</v>
      </c>
      <c r="X1396" s="16">
        <v>0</v>
      </c>
      <c r="Y1396" s="15">
        <v>3605</v>
      </c>
      <c r="Z1396" s="15">
        <v>8.3000000000000004E-2</v>
      </c>
      <c r="AA1396" s="15" t="s">
        <v>10978</v>
      </c>
      <c r="AB1396" s="15" t="s">
        <v>10979</v>
      </c>
      <c r="AC1396" s="15">
        <v>0</v>
      </c>
      <c r="AD1396" s="15"/>
      <c r="AE1396" s="15" t="s">
        <v>874</v>
      </c>
      <c r="AF1396" s="15" t="s">
        <v>10995</v>
      </c>
      <c r="AG1396" s="16">
        <v>1</v>
      </c>
      <c r="AH1396" s="15" t="s">
        <v>10996</v>
      </c>
      <c r="AI1396" s="15" t="s">
        <v>78</v>
      </c>
      <c r="AJ1396" s="15">
        <v>3605.4750976599998</v>
      </c>
      <c r="AK1396" s="15">
        <v>302.86777532399998</v>
      </c>
      <c r="AL1396" s="15">
        <v>3094480.9166199998</v>
      </c>
      <c r="AM1396" s="15">
        <v>1422607.0273899999</v>
      </c>
      <c r="AN1396" s="19">
        <v>15000</v>
      </c>
      <c r="AO1396" s="19">
        <v>66800</v>
      </c>
      <c r="AP1396" s="19">
        <v>0</v>
      </c>
      <c r="AQ1396" s="19">
        <v>0</v>
      </c>
      <c r="AR1396" s="34">
        <f t="shared" si="299"/>
        <v>81800</v>
      </c>
      <c r="AS1396" s="34">
        <v>13008</v>
      </c>
      <c r="AT1396" s="34">
        <v>3000</v>
      </c>
      <c r="AU1396" s="34">
        <v>3035</v>
      </c>
      <c r="AV1396" s="34">
        <v>0</v>
      </c>
      <c r="AW1396" s="35">
        <f t="shared" si="300"/>
        <v>19043</v>
      </c>
      <c r="AX1396" s="34">
        <f t="shared" si="301"/>
        <v>62757</v>
      </c>
      <c r="AY1396" s="36">
        <v>1.4712000000099998</v>
      </c>
      <c r="AZ1396" s="36">
        <v>2.0617000000000001</v>
      </c>
      <c r="BA1396" s="22"/>
      <c r="BB1396" s="19">
        <v>818</v>
      </c>
      <c r="BC1396" s="34">
        <f t="shared" si="302"/>
        <v>923.28098400627573</v>
      </c>
      <c r="BD1396" s="34">
        <f t="shared" si="303"/>
        <v>1293.8610690000003</v>
      </c>
      <c r="BE1396" s="38">
        <v>3.4819999999999997E-2</v>
      </c>
      <c r="BF1396" s="38">
        <f t="shared" si="304"/>
        <v>3.4819999999999997E-2</v>
      </c>
      <c r="BG1396" s="34">
        <v>32.148643863098521</v>
      </c>
      <c r="BH1396" s="34">
        <v>45.052242422580008</v>
      </c>
      <c r="BI1396" s="34">
        <f t="shared" si="305"/>
        <v>891.1323401431772</v>
      </c>
      <c r="BJ1396" s="34">
        <f t="shared" si="306"/>
        <v>1248.8088265774202</v>
      </c>
      <c r="BK1396" s="34">
        <v>0</v>
      </c>
      <c r="BL1396" s="34">
        <v>0</v>
      </c>
      <c r="BM1396" s="34">
        <f t="shared" si="307"/>
        <v>0</v>
      </c>
      <c r="BN1396" s="39">
        <f t="shared" si="308"/>
        <v>891.1323401431772</v>
      </c>
      <c r="BO1396" s="39">
        <f t="shared" si="309"/>
        <v>1248.8088265774202</v>
      </c>
      <c r="BP1396" s="39">
        <f t="shared" si="310"/>
        <v>357.67648643424297</v>
      </c>
    </row>
    <row r="1397" spans="1:68" s="25" customFormat="1" ht="14.25" x14ac:dyDescent="0.2">
      <c r="A1397" s="14">
        <v>140</v>
      </c>
      <c r="B1397" s="40"/>
      <c r="C1397" s="15" t="s">
        <v>176</v>
      </c>
      <c r="D1397" s="16">
        <v>33802</v>
      </c>
      <c r="E1397" s="15" t="s">
        <v>10997</v>
      </c>
      <c r="F1397" s="15" t="s">
        <v>10998</v>
      </c>
      <c r="G1397" s="17" t="s">
        <v>10999</v>
      </c>
      <c r="H1397" s="17" t="s">
        <v>11000</v>
      </c>
      <c r="I1397" s="17" t="s">
        <v>86</v>
      </c>
      <c r="J1397" s="15" t="s">
        <v>11001</v>
      </c>
      <c r="K1397" s="15" t="s">
        <v>86</v>
      </c>
      <c r="L1397" s="18" t="s">
        <v>11002</v>
      </c>
      <c r="M1397" s="15" t="s">
        <v>10976</v>
      </c>
      <c r="N1397" s="15" t="s">
        <v>10977</v>
      </c>
      <c r="O1397" s="16">
        <v>556</v>
      </c>
      <c r="P1397" s="15" t="s">
        <v>90</v>
      </c>
      <c r="Q1397" s="15">
        <v>15000</v>
      </c>
      <c r="R1397" s="15">
        <v>70900</v>
      </c>
      <c r="S1397" s="15">
        <v>85900</v>
      </c>
      <c r="T1397" s="15">
        <v>0.08</v>
      </c>
      <c r="U1397" s="15" t="s">
        <v>3335</v>
      </c>
      <c r="V1397" s="15" t="s">
        <v>76</v>
      </c>
      <c r="W1397" s="16">
        <v>1</v>
      </c>
      <c r="X1397" s="16">
        <v>0</v>
      </c>
      <c r="Y1397" s="15">
        <v>3570</v>
      </c>
      <c r="Z1397" s="15">
        <v>8.2000000000000003E-2</v>
      </c>
      <c r="AA1397" s="15" t="s">
        <v>10978</v>
      </c>
      <c r="AB1397" s="15" t="s">
        <v>10979</v>
      </c>
      <c r="AC1397" s="15">
        <v>0</v>
      </c>
      <c r="AD1397" s="15"/>
      <c r="AE1397" s="15" t="s">
        <v>956</v>
      </c>
      <c r="AF1397" s="15" t="s">
        <v>11003</v>
      </c>
      <c r="AG1397" s="16">
        <v>1</v>
      </c>
      <c r="AH1397" s="15" t="s">
        <v>11004</v>
      </c>
      <c r="AI1397" s="15" t="s">
        <v>78</v>
      </c>
      <c r="AJ1397" s="15">
        <v>3569.8271484400002</v>
      </c>
      <c r="AK1397" s="15">
        <v>299.01695286799998</v>
      </c>
      <c r="AL1397" s="15">
        <v>3094451.0242099999</v>
      </c>
      <c r="AM1397" s="15">
        <v>1422606.24972</v>
      </c>
      <c r="AN1397" s="19">
        <v>15000</v>
      </c>
      <c r="AO1397" s="19">
        <v>66800</v>
      </c>
      <c r="AP1397" s="19">
        <v>0</v>
      </c>
      <c r="AQ1397" s="19">
        <v>0</v>
      </c>
      <c r="AR1397" s="34">
        <f t="shared" si="299"/>
        <v>81800</v>
      </c>
      <c r="AS1397" s="34">
        <v>45000</v>
      </c>
      <c r="AT1397" s="34">
        <v>3000</v>
      </c>
      <c r="AU1397" s="34">
        <v>12880</v>
      </c>
      <c r="AV1397" s="34">
        <v>0</v>
      </c>
      <c r="AW1397" s="35">
        <f t="shared" si="300"/>
        <v>60880</v>
      </c>
      <c r="AX1397" s="34">
        <f t="shared" si="301"/>
        <v>20920</v>
      </c>
      <c r="AY1397" s="36">
        <v>1.4712000000099998</v>
      </c>
      <c r="AZ1397" s="36">
        <v>2.0617000000000001</v>
      </c>
      <c r="BA1397" s="22"/>
      <c r="BB1397" s="19">
        <v>818</v>
      </c>
      <c r="BC1397" s="34">
        <f t="shared" si="302"/>
        <v>307.77504000209194</v>
      </c>
      <c r="BD1397" s="34">
        <f t="shared" si="303"/>
        <v>431.30763999999999</v>
      </c>
      <c r="BE1397" s="38">
        <v>3.4819999999999997E-2</v>
      </c>
      <c r="BF1397" s="38">
        <f t="shared" si="304"/>
        <v>3.4819999999999997E-2</v>
      </c>
      <c r="BG1397" s="34">
        <v>10.71672689287284</v>
      </c>
      <c r="BH1397" s="34">
        <v>15.018132024799998</v>
      </c>
      <c r="BI1397" s="34">
        <f t="shared" si="305"/>
        <v>297.05831310921911</v>
      </c>
      <c r="BJ1397" s="34">
        <f t="shared" si="306"/>
        <v>416.28950797519997</v>
      </c>
      <c r="BK1397" s="34">
        <v>0</v>
      </c>
      <c r="BL1397" s="34">
        <v>0</v>
      </c>
      <c r="BM1397" s="34">
        <f t="shared" si="307"/>
        <v>0</v>
      </c>
      <c r="BN1397" s="39">
        <f t="shared" si="308"/>
        <v>297.05831310921911</v>
      </c>
      <c r="BO1397" s="39">
        <f t="shared" si="309"/>
        <v>416.28950797519997</v>
      </c>
      <c r="BP1397" s="39">
        <f t="shared" si="310"/>
        <v>119.23119486598085</v>
      </c>
    </row>
    <row r="1398" spans="1:68" s="25" customFormat="1" ht="14.25" x14ac:dyDescent="0.2">
      <c r="A1398" s="14">
        <v>143</v>
      </c>
      <c r="B1398" s="40"/>
      <c r="C1398" s="15"/>
      <c r="D1398" s="16">
        <v>11745</v>
      </c>
      <c r="E1398" s="15" t="s">
        <v>11007</v>
      </c>
      <c r="F1398" s="15" t="s">
        <v>11008</v>
      </c>
      <c r="G1398" s="17" t="s">
        <v>11005</v>
      </c>
      <c r="H1398" s="17" t="s">
        <v>11006</v>
      </c>
      <c r="I1398" s="17" t="s">
        <v>86</v>
      </c>
      <c r="J1398" s="15" t="s">
        <v>8255</v>
      </c>
      <c r="K1398" s="15" t="s">
        <v>86</v>
      </c>
      <c r="L1398" s="18" t="s">
        <v>11009</v>
      </c>
      <c r="M1398" s="15" t="s">
        <v>10976</v>
      </c>
      <c r="N1398" s="15" t="s">
        <v>10977</v>
      </c>
      <c r="O1398" s="16">
        <v>556</v>
      </c>
      <c r="P1398" s="15" t="s">
        <v>90</v>
      </c>
      <c r="Q1398" s="15">
        <v>15000</v>
      </c>
      <c r="R1398" s="15">
        <v>69300</v>
      </c>
      <c r="S1398" s="15">
        <v>84300</v>
      </c>
      <c r="T1398" s="15">
        <v>0.08</v>
      </c>
      <c r="U1398" s="15" t="s">
        <v>3335</v>
      </c>
      <c r="V1398" s="15" t="s">
        <v>76</v>
      </c>
      <c r="W1398" s="16">
        <v>1</v>
      </c>
      <c r="X1398" s="16">
        <v>1</v>
      </c>
      <c r="Y1398" s="15">
        <v>3557</v>
      </c>
      <c r="Z1398" s="15">
        <v>8.2000000000000003E-2</v>
      </c>
      <c r="AA1398" s="15" t="s">
        <v>10978</v>
      </c>
      <c r="AB1398" s="15" t="s">
        <v>10979</v>
      </c>
      <c r="AC1398" s="15">
        <v>74000</v>
      </c>
      <c r="AD1398" s="26">
        <v>37389</v>
      </c>
      <c r="AE1398" s="15" t="s">
        <v>183</v>
      </c>
      <c r="AF1398" s="15" t="s">
        <v>11010</v>
      </c>
      <c r="AG1398" s="16">
        <v>1</v>
      </c>
      <c r="AH1398" s="15" t="s">
        <v>11011</v>
      </c>
      <c r="AI1398" s="15" t="s">
        <v>78</v>
      </c>
      <c r="AJ1398" s="15">
        <v>3557.2099609400002</v>
      </c>
      <c r="AK1398" s="15">
        <v>298.156264884</v>
      </c>
      <c r="AL1398" s="15">
        <v>3094371.6754399999</v>
      </c>
      <c r="AM1398" s="15">
        <v>1422605.51566</v>
      </c>
      <c r="AN1398" s="19">
        <v>15000</v>
      </c>
      <c r="AO1398" s="19">
        <v>65300</v>
      </c>
      <c r="AP1398" s="19">
        <v>0</v>
      </c>
      <c r="AQ1398" s="19">
        <v>0</v>
      </c>
      <c r="AR1398" s="34">
        <f t="shared" si="299"/>
        <v>80300</v>
      </c>
      <c r="AS1398" s="34">
        <v>45000</v>
      </c>
      <c r="AT1398" s="34">
        <v>3000</v>
      </c>
      <c r="AU1398" s="34">
        <v>12355</v>
      </c>
      <c r="AV1398" s="34">
        <v>0</v>
      </c>
      <c r="AW1398" s="35">
        <f t="shared" si="300"/>
        <v>60355</v>
      </c>
      <c r="AX1398" s="34">
        <f t="shared" si="301"/>
        <v>19945</v>
      </c>
      <c r="AY1398" s="36">
        <v>1.4712000000099998</v>
      </c>
      <c r="AZ1398" s="36">
        <v>2.0617000000000001</v>
      </c>
      <c r="BA1398" s="22"/>
      <c r="BB1398" s="19">
        <v>803</v>
      </c>
      <c r="BC1398" s="34">
        <f t="shared" si="302"/>
        <v>293.43084000199445</v>
      </c>
      <c r="BD1398" s="34">
        <f t="shared" si="303"/>
        <v>411.20606499999997</v>
      </c>
      <c r="BE1398" s="38">
        <v>3.4819999999999997E-2</v>
      </c>
      <c r="BF1398" s="38">
        <f t="shared" si="304"/>
        <v>3.4819999999999997E-2</v>
      </c>
      <c r="BG1398" s="34">
        <v>10.217261848869446</v>
      </c>
      <c r="BH1398" s="34">
        <v>14.318195183299997</v>
      </c>
      <c r="BI1398" s="34">
        <f t="shared" si="305"/>
        <v>283.21357815312501</v>
      </c>
      <c r="BJ1398" s="34">
        <f t="shared" si="306"/>
        <v>396.88786981669995</v>
      </c>
      <c r="BK1398" s="34">
        <v>0</v>
      </c>
      <c r="BL1398" s="34">
        <v>0</v>
      </c>
      <c r="BM1398" s="34">
        <f t="shared" si="307"/>
        <v>0</v>
      </c>
      <c r="BN1398" s="39">
        <f t="shared" si="308"/>
        <v>283.21357815312501</v>
      </c>
      <c r="BO1398" s="39">
        <f t="shared" si="309"/>
        <v>396.88786981669995</v>
      </c>
      <c r="BP1398" s="39">
        <f t="shared" si="310"/>
        <v>113.67429166357493</v>
      </c>
    </row>
    <row r="1399" spans="1:68" s="25" customFormat="1" ht="14.25" x14ac:dyDescent="0.2">
      <c r="A1399" s="14">
        <v>144</v>
      </c>
      <c r="B1399" s="40"/>
      <c r="C1399" s="15"/>
      <c r="D1399" s="16">
        <v>24117</v>
      </c>
      <c r="E1399" s="15" t="s">
        <v>11012</v>
      </c>
      <c r="F1399" s="15" t="s">
        <v>11013</v>
      </c>
      <c r="G1399" s="17" t="s">
        <v>11005</v>
      </c>
      <c r="H1399" s="17" t="s">
        <v>11006</v>
      </c>
      <c r="I1399" s="17" t="s">
        <v>86</v>
      </c>
      <c r="J1399" s="15" t="s">
        <v>8255</v>
      </c>
      <c r="K1399" s="15" t="s">
        <v>86</v>
      </c>
      <c r="L1399" s="18" t="s">
        <v>11014</v>
      </c>
      <c r="M1399" s="15" t="s">
        <v>10976</v>
      </c>
      <c r="N1399" s="15" t="s">
        <v>10977</v>
      </c>
      <c r="O1399" s="16">
        <v>556</v>
      </c>
      <c r="P1399" s="15" t="s">
        <v>90</v>
      </c>
      <c r="Q1399" s="15">
        <v>15000</v>
      </c>
      <c r="R1399" s="15">
        <v>69300</v>
      </c>
      <c r="S1399" s="15">
        <v>84300</v>
      </c>
      <c r="T1399" s="15">
        <v>0.06</v>
      </c>
      <c r="U1399" s="15" t="s">
        <v>3335</v>
      </c>
      <c r="V1399" s="15" t="s">
        <v>76</v>
      </c>
      <c r="W1399" s="16">
        <v>1</v>
      </c>
      <c r="X1399" s="16">
        <v>1</v>
      </c>
      <c r="Y1399" s="15">
        <v>2528</v>
      </c>
      <c r="Z1399" s="15">
        <v>5.8000000000000003E-2</v>
      </c>
      <c r="AA1399" s="15" t="s">
        <v>10978</v>
      </c>
      <c r="AB1399" s="15" t="s">
        <v>10979</v>
      </c>
      <c r="AC1399" s="15">
        <v>88000</v>
      </c>
      <c r="AD1399" s="26">
        <v>39979</v>
      </c>
      <c r="AE1399" s="15" t="s">
        <v>363</v>
      </c>
      <c r="AF1399" s="15" t="s">
        <v>3466</v>
      </c>
      <c r="AG1399" s="16">
        <v>1</v>
      </c>
      <c r="AH1399" s="15" t="s">
        <v>11015</v>
      </c>
      <c r="AI1399" s="15" t="s">
        <v>78</v>
      </c>
      <c r="AJ1399" s="15">
        <v>2528.0415039099998</v>
      </c>
      <c r="AK1399" s="15">
        <v>280.87764622700001</v>
      </c>
      <c r="AL1399" s="15">
        <v>3094346.1586500001</v>
      </c>
      <c r="AM1399" s="15">
        <v>1422605.3525700001</v>
      </c>
      <c r="AN1399" s="19">
        <v>15000</v>
      </c>
      <c r="AO1399" s="19">
        <v>65300</v>
      </c>
      <c r="AP1399" s="19">
        <v>0</v>
      </c>
      <c r="AQ1399" s="19">
        <v>0</v>
      </c>
      <c r="AR1399" s="34">
        <f t="shared" si="299"/>
        <v>80300</v>
      </c>
      <c r="AS1399" s="34">
        <v>45000</v>
      </c>
      <c r="AT1399" s="34">
        <v>3000</v>
      </c>
      <c r="AU1399" s="34">
        <v>12355</v>
      </c>
      <c r="AV1399" s="34">
        <v>0</v>
      </c>
      <c r="AW1399" s="35">
        <f t="shared" si="300"/>
        <v>60355</v>
      </c>
      <c r="AX1399" s="34">
        <f t="shared" si="301"/>
        <v>19945</v>
      </c>
      <c r="AY1399" s="36">
        <v>1.4712000000099998</v>
      </c>
      <c r="AZ1399" s="36">
        <v>2.0617000000000001</v>
      </c>
      <c r="BA1399" s="22"/>
      <c r="BB1399" s="19">
        <v>803</v>
      </c>
      <c r="BC1399" s="34">
        <f t="shared" si="302"/>
        <v>293.43084000199445</v>
      </c>
      <c r="BD1399" s="34">
        <f t="shared" si="303"/>
        <v>411.20606499999997</v>
      </c>
      <c r="BE1399" s="38">
        <v>3.4819999999999997E-2</v>
      </c>
      <c r="BF1399" s="38">
        <f t="shared" si="304"/>
        <v>3.4819999999999997E-2</v>
      </c>
      <c r="BG1399" s="34">
        <v>10.217261848869446</v>
      </c>
      <c r="BH1399" s="34">
        <v>14.318195183299997</v>
      </c>
      <c r="BI1399" s="34">
        <f t="shared" si="305"/>
        <v>283.21357815312501</v>
      </c>
      <c r="BJ1399" s="34">
        <f t="shared" si="306"/>
        <v>396.88786981669995</v>
      </c>
      <c r="BK1399" s="34">
        <v>0</v>
      </c>
      <c r="BL1399" s="34">
        <v>0</v>
      </c>
      <c r="BM1399" s="34">
        <f t="shared" si="307"/>
        <v>0</v>
      </c>
      <c r="BN1399" s="39">
        <f t="shared" si="308"/>
        <v>283.21357815312501</v>
      </c>
      <c r="BO1399" s="39">
        <f t="shared" si="309"/>
        <v>396.88786981669995</v>
      </c>
      <c r="BP1399" s="39">
        <f t="shared" si="310"/>
        <v>113.67429166357493</v>
      </c>
    </row>
    <row r="1400" spans="1:68" s="25" customFormat="1" ht="14.25" x14ac:dyDescent="0.2">
      <c r="A1400" s="14">
        <v>145</v>
      </c>
      <c r="B1400" s="40"/>
      <c r="C1400" s="15"/>
      <c r="D1400" s="16">
        <v>5652</v>
      </c>
      <c r="E1400" s="15" t="s">
        <v>11016</v>
      </c>
      <c r="F1400" s="15" t="s">
        <v>11017</v>
      </c>
      <c r="G1400" s="17" t="s">
        <v>11018</v>
      </c>
      <c r="H1400" s="17" t="s">
        <v>11006</v>
      </c>
      <c r="I1400" s="17" t="s">
        <v>86</v>
      </c>
      <c r="J1400" s="15" t="s">
        <v>8255</v>
      </c>
      <c r="K1400" s="15" t="s">
        <v>86</v>
      </c>
      <c r="L1400" s="18" t="s">
        <v>11019</v>
      </c>
      <c r="M1400" s="15" t="s">
        <v>10976</v>
      </c>
      <c r="N1400" s="15" t="s">
        <v>10977</v>
      </c>
      <c r="O1400" s="16">
        <v>556</v>
      </c>
      <c r="P1400" s="15" t="s">
        <v>90</v>
      </c>
      <c r="Q1400" s="15">
        <v>15000</v>
      </c>
      <c r="R1400" s="15">
        <v>69300</v>
      </c>
      <c r="S1400" s="15">
        <v>84300</v>
      </c>
      <c r="T1400" s="15">
        <v>0.08</v>
      </c>
      <c r="U1400" s="15" t="s">
        <v>3335</v>
      </c>
      <c r="V1400" s="15" t="s">
        <v>76</v>
      </c>
      <c r="W1400" s="16">
        <v>1</v>
      </c>
      <c r="X1400" s="16">
        <v>1</v>
      </c>
      <c r="Y1400" s="15">
        <v>3389</v>
      </c>
      <c r="Z1400" s="15">
        <v>7.8E-2</v>
      </c>
      <c r="AA1400" s="15" t="s">
        <v>10978</v>
      </c>
      <c r="AB1400" s="15" t="s">
        <v>10979</v>
      </c>
      <c r="AC1400" s="15">
        <v>84000</v>
      </c>
      <c r="AD1400" s="26">
        <v>42181</v>
      </c>
      <c r="AE1400" s="15" t="s">
        <v>956</v>
      </c>
      <c r="AF1400" s="15" t="s">
        <v>11020</v>
      </c>
      <c r="AG1400" s="16">
        <v>1</v>
      </c>
      <c r="AH1400" s="15" t="s">
        <v>11021</v>
      </c>
      <c r="AI1400" s="15" t="s">
        <v>78</v>
      </c>
      <c r="AJ1400" s="15">
        <v>3388.6953125</v>
      </c>
      <c r="AK1400" s="15">
        <v>295.29955388899998</v>
      </c>
      <c r="AL1400" s="15">
        <v>3094321.3462700001</v>
      </c>
      <c r="AM1400" s="15">
        <v>1422605.1645599999</v>
      </c>
      <c r="AN1400" s="19">
        <v>15000</v>
      </c>
      <c r="AO1400" s="19">
        <v>65300</v>
      </c>
      <c r="AP1400" s="19">
        <v>0</v>
      </c>
      <c r="AQ1400" s="19">
        <v>0</v>
      </c>
      <c r="AR1400" s="34">
        <f t="shared" si="299"/>
        <v>80300</v>
      </c>
      <c r="AS1400" s="34">
        <v>45000</v>
      </c>
      <c r="AT1400" s="34">
        <v>3000</v>
      </c>
      <c r="AU1400" s="34">
        <v>12355</v>
      </c>
      <c r="AV1400" s="34">
        <v>0</v>
      </c>
      <c r="AW1400" s="35">
        <f t="shared" si="300"/>
        <v>60355</v>
      </c>
      <c r="AX1400" s="34">
        <f t="shared" si="301"/>
        <v>19945</v>
      </c>
      <c r="AY1400" s="36">
        <v>1.4712000000099998</v>
      </c>
      <c r="AZ1400" s="36">
        <v>2.0617000000000001</v>
      </c>
      <c r="BA1400" s="22"/>
      <c r="BB1400" s="19">
        <v>803</v>
      </c>
      <c r="BC1400" s="34">
        <f t="shared" si="302"/>
        <v>293.43084000199445</v>
      </c>
      <c r="BD1400" s="34">
        <f t="shared" si="303"/>
        <v>411.20606499999997</v>
      </c>
      <c r="BE1400" s="38">
        <v>3.4819999999999997E-2</v>
      </c>
      <c r="BF1400" s="38">
        <f t="shared" si="304"/>
        <v>3.4819999999999997E-2</v>
      </c>
      <c r="BG1400" s="34">
        <v>10.217261848869446</v>
      </c>
      <c r="BH1400" s="34">
        <v>14.318195183299997</v>
      </c>
      <c r="BI1400" s="34">
        <f t="shared" si="305"/>
        <v>283.21357815312501</v>
      </c>
      <c r="BJ1400" s="34">
        <f t="shared" si="306"/>
        <v>396.88786981669995</v>
      </c>
      <c r="BK1400" s="34">
        <v>0</v>
      </c>
      <c r="BL1400" s="34">
        <v>0</v>
      </c>
      <c r="BM1400" s="34">
        <f t="shared" si="307"/>
        <v>0</v>
      </c>
      <c r="BN1400" s="39">
        <f t="shared" si="308"/>
        <v>283.21357815312501</v>
      </c>
      <c r="BO1400" s="39">
        <f t="shared" si="309"/>
        <v>396.88786981669995</v>
      </c>
      <c r="BP1400" s="39">
        <f t="shared" si="310"/>
        <v>113.67429166357493</v>
      </c>
    </row>
    <row r="1401" spans="1:68" s="25" customFormat="1" ht="14.25" x14ac:dyDescent="0.2">
      <c r="A1401" s="14">
        <v>146</v>
      </c>
      <c r="B1401" s="40"/>
      <c r="C1401" s="15"/>
      <c r="D1401" s="16">
        <v>5918</v>
      </c>
      <c r="E1401" s="15" t="s">
        <v>11022</v>
      </c>
      <c r="F1401" s="15" t="s">
        <v>11023</v>
      </c>
      <c r="G1401" s="17" t="s">
        <v>11018</v>
      </c>
      <c r="H1401" s="17" t="s">
        <v>11006</v>
      </c>
      <c r="I1401" s="17" t="s">
        <v>86</v>
      </c>
      <c r="J1401" s="15" t="s">
        <v>11024</v>
      </c>
      <c r="K1401" s="15" t="s">
        <v>11025</v>
      </c>
      <c r="L1401" s="18" t="s">
        <v>11026</v>
      </c>
      <c r="M1401" s="15" t="s">
        <v>10976</v>
      </c>
      <c r="N1401" s="15" t="s">
        <v>10977</v>
      </c>
      <c r="O1401" s="16">
        <v>556</v>
      </c>
      <c r="P1401" s="15" t="s">
        <v>90</v>
      </c>
      <c r="Q1401" s="15">
        <v>15000</v>
      </c>
      <c r="R1401" s="15">
        <v>69300</v>
      </c>
      <c r="S1401" s="15">
        <v>84300</v>
      </c>
      <c r="T1401" s="15">
        <v>0.08</v>
      </c>
      <c r="U1401" s="15" t="s">
        <v>3335</v>
      </c>
      <c r="V1401" s="15" t="s">
        <v>76</v>
      </c>
      <c r="W1401" s="16">
        <v>1</v>
      </c>
      <c r="X1401" s="16">
        <v>1</v>
      </c>
      <c r="Y1401" s="15">
        <v>3557</v>
      </c>
      <c r="Z1401" s="15">
        <v>8.2000000000000003E-2</v>
      </c>
      <c r="AA1401" s="15" t="s">
        <v>10978</v>
      </c>
      <c r="AB1401" s="15" t="s">
        <v>10979</v>
      </c>
      <c r="AC1401" s="15">
        <v>63000</v>
      </c>
      <c r="AD1401" s="26">
        <v>38524</v>
      </c>
      <c r="AE1401" s="15" t="s">
        <v>119</v>
      </c>
      <c r="AF1401" s="15" t="s">
        <v>119</v>
      </c>
      <c r="AG1401" s="16">
        <v>1</v>
      </c>
      <c r="AH1401" s="15" t="s">
        <v>11027</v>
      </c>
      <c r="AI1401" s="15" t="s">
        <v>78</v>
      </c>
      <c r="AJ1401" s="15">
        <v>3556.5668945299999</v>
      </c>
      <c r="AK1401" s="15">
        <v>298.09855001599999</v>
      </c>
      <c r="AL1401" s="15">
        <v>3094292.2181699998</v>
      </c>
      <c r="AM1401" s="15">
        <v>1422604.9749</v>
      </c>
      <c r="AN1401" s="19">
        <v>15000</v>
      </c>
      <c r="AO1401" s="19">
        <v>65300</v>
      </c>
      <c r="AP1401" s="19">
        <v>0</v>
      </c>
      <c r="AQ1401" s="19">
        <v>0</v>
      </c>
      <c r="AR1401" s="34">
        <f t="shared" si="299"/>
        <v>80300</v>
      </c>
      <c r="AS1401" s="34">
        <v>45000</v>
      </c>
      <c r="AT1401" s="34">
        <v>3000</v>
      </c>
      <c r="AU1401" s="34">
        <v>12355</v>
      </c>
      <c r="AV1401" s="34">
        <v>0</v>
      </c>
      <c r="AW1401" s="35">
        <f t="shared" si="300"/>
        <v>60355</v>
      </c>
      <c r="AX1401" s="34">
        <f t="shared" si="301"/>
        <v>19945</v>
      </c>
      <c r="AY1401" s="36">
        <v>1.4712000000099998</v>
      </c>
      <c r="AZ1401" s="36">
        <v>2.0617000000000001</v>
      </c>
      <c r="BA1401" s="22"/>
      <c r="BB1401" s="19">
        <v>803</v>
      </c>
      <c r="BC1401" s="34">
        <f t="shared" si="302"/>
        <v>293.43084000199445</v>
      </c>
      <c r="BD1401" s="34">
        <f t="shared" si="303"/>
        <v>411.20606499999997</v>
      </c>
      <c r="BE1401" s="38">
        <v>3.4819999999999997E-2</v>
      </c>
      <c r="BF1401" s="38">
        <f t="shared" si="304"/>
        <v>3.4819999999999997E-2</v>
      </c>
      <c r="BG1401" s="34">
        <v>10.217261848869446</v>
      </c>
      <c r="BH1401" s="34">
        <v>14.318195183299997</v>
      </c>
      <c r="BI1401" s="34">
        <f t="shared" si="305"/>
        <v>283.21357815312501</v>
      </c>
      <c r="BJ1401" s="34">
        <f t="shared" si="306"/>
        <v>396.88786981669995</v>
      </c>
      <c r="BK1401" s="34">
        <v>0</v>
      </c>
      <c r="BL1401" s="34">
        <v>0</v>
      </c>
      <c r="BM1401" s="34">
        <f t="shared" si="307"/>
        <v>0</v>
      </c>
      <c r="BN1401" s="39">
        <f t="shared" si="308"/>
        <v>283.21357815312501</v>
      </c>
      <c r="BO1401" s="39">
        <f t="shared" si="309"/>
        <v>396.88786981669995</v>
      </c>
      <c r="BP1401" s="39">
        <f t="shared" si="310"/>
        <v>113.67429166357493</v>
      </c>
    </row>
    <row r="1402" spans="1:68" s="25" customFormat="1" ht="14.25" x14ac:dyDescent="0.2">
      <c r="A1402" s="14">
        <v>149</v>
      </c>
      <c r="B1402" s="40"/>
      <c r="C1402" s="15"/>
      <c r="D1402" s="16">
        <v>34164</v>
      </c>
      <c r="E1402" s="15" t="s">
        <v>11028</v>
      </c>
      <c r="F1402" s="15" t="s">
        <v>11029</v>
      </c>
      <c r="G1402" s="17" t="s">
        <v>11030</v>
      </c>
      <c r="H1402" s="17" t="s">
        <v>11031</v>
      </c>
      <c r="I1402" s="17" t="s">
        <v>86</v>
      </c>
      <c r="J1402" s="15" t="s">
        <v>11032</v>
      </c>
      <c r="K1402" s="15" t="s">
        <v>2936</v>
      </c>
      <c r="L1402" s="18" t="s">
        <v>11033</v>
      </c>
      <c r="M1402" s="15" t="s">
        <v>10976</v>
      </c>
      <c r="N1402" s="15" t="s">
        <v>10977</v>
      </c>
      <c r="O1402" s="16">
        <v>557</v>
      </c>
      <c r="P1402" s="15" t="s">
        <v>74</v>
      </c>
      <c r="Q1402" s="15">
        <v>0</v>
      </c>
      <c r="R1402" s="15">
        <v>0</v>
      </c>
      <c r="S1402" s="15">
        <v>0</v>
      </c>
      <c r="T1402" s="15">
        <v>0.16</v>
      </c>
      <c r="U1402" s="15" t="s">
        <v>3335</v>
      </c>
      <c r="V1402" s="15" t="s">
        <v>76</v>
      </c>
      <c r="W1402" s="16">
        <v>0</v>
      </c>
      <c r="X1402" s="16">
        <v>0</v>
      </c>
      <c r="Y1402" s="15">
        <v>3646</v>
      </c>
      <c r="Z1402" s="15">
        <v>8.4000000000000005E-2</v>
      </c>
      <c r="AA1402" s="15" t="s">
        <v>10978</v>
      </c>
      <c r="AB1402" s="15" t="s">
        <v>10979</v>
      </c>
      <c r="AC1402" s="15">
        <v>0</v>
      </c>
      <c r="AD1402" s="15"/>
      <c r="AE1402" s="15" t="s">
        <v>353</v>
      </c>
      <c r="AF1402" s="15" t="s">
        <v>11034</v>
      </c>
      <c r="AG1402" s="16">
        <v>1</v>
      </c>
      <c r="AH1402" s="15" t="s">
        <v>11035</v>
      </c>
      <c r="AI1402" s="15" t="s">
        <v>78</v>
      </c>
      <c r="AJ1402" s="15">
        <v>3645.9409179700001</v>
      </c>
      <c r="AK1402" s="15">
        <v>444.22972997699998</v>
      </c>
      <c r="AL1402" s="15">
        <v>3094217.4361999999</v>
      </c>
      <c r="AM1402" s="15">
        <v>1422635.4077699999</v>
      </c>
      <c r="AN1402" s="19">
        <v>0</v>
      </c>
      <c r="AO1402" s="19">
        <v>0</v>
      </c>
      <c r="AP1402" s="19">
        <v>0</v>
      </c>
      <c r="AQ1402" s="19">
        <v>0</v>
      </c>
      <c r="AR1402" s="34">
        <f t="shared" si="299"/>
        <v>0</v>
      </c>
      <c r="AS1402" s="34">
        <v>0</v>
      </c>
      <c r="AT1402" s="34">
        <v>0</v>
      </c>
      <c r="AU1402" s="34">
        <v>0</v>
      </c>
      <c r="AV1402" s="34">
        <v>0</v>
      </c>
      <c r="AW1402" s="35">
        <f t="shared" si="300"/>
        <v>0</v>
      </c>
      <c r="AX1402" s="34">
        <f t="shared" si="301"/>
        <v>0</v>
      </c>
      <c r="AY1402" s="36">
        <v>1.4712000000099998</v>
      </c>
      <c r="AZ1402" s="36">
        <v>2.0617000000000001</v>
      </c>
      <c r="BA1402" s="22"/>
      <c r="BB1402" s="19">
        <v>0</v>
      </c>
      <c r="BC1402" s="34">
        <f t="shared" si="302"/>
        <v>0</v>
      </c>
      <c r="BD1402" s="34">
        <f t="shared" si="303"/>
        <v>0</v>
      </c>
      <c r="BE1402" s="38">
        <v>3.4819999999999997E-2</v>
      </c>
      <c r="BF1402" s="38">
        <f t="shared" si="304"/>
        <v>3.4819999999999997E-2</v>
      </c>
      <c r="BG1402" s="34">
        <v>0</v>
      </c>
      <c r="BH1402" s="34">
        <v>0</v>
      </c>
      <c r="BI1402" s="34">
        <f t="shared" si="305"/>
        <v>0</v>
      </c>
      <c r="BJ1402" s="34">
        <f t="shared" si="306"/>
        <v>0</v>
      </c>
      <c r="BK1402" s="34">
        <v>0</v>
      </c>
      <c r="BL1402" s="34">
        <v>0</v>
      </c>
      <c r="BM1402" s="34">
        <f t="shared" si="307"/>
        <v>0</v>
      </c>
      <c r="BN1402" s="39">
        <f t="shared" si="308"/>
        <v>0</v>
      </c>
      <c r="BO1402" s="39">
        <f t="shared" si="309"/>
        <v>0</v>
      </c>
      <c r="BP1402" s="39">
        <f t="shared" si="310"/>
        <v>0</v>
      </c>
    </row>
    <row r="1403" spans="1:68" s="25" customFormat="1" ht="14.25" x14ac:dyDescent="0.2">
      <c r="A1403" s="14">
        <v>150</v>
      </c>
      <c r="B1403" s="40"/>
      <c r="C1403" s="15" t="s">
        <v>159</v>
      </c>
      <c r="D1403" s="16">
        <v>15376</v>
      </c>
      <c r="E1403" s="15" t="s">
        <v>11036</v>
      </c>
      <c r="F1403" s="15" t="s">
        <v>11037</v>
      </c>
      <c r="G1403" s="17" t="s">
        <v>11038</v>
      </c>
      <c r="H1403" s="17" t="s">
        <v>11039</v>
      </c>
      <c r="I1403" s="17" t="s">
        <v>86</v>
      </c>
      <c r="J1403" s="15" t="s">
        <v>11040</v>
      </c>
      <c r="K1403" s="15" t="s">
        <v>205</v>
      </c>
      <c r="L1403" s="18" t="s">
        <v>11041</v>
      </c>
      <c r="M1403" s="15" t="s">
        <v>10976</v>
      </c>
      <c r="N1403" s="15" t="s">
        <v>10977</v>
      </c>
      <c r="O1403" s="16">
        <v>556</v>
      </c>
      <c r="P1403" s="15" t="s">
        <v>90</v>
      </c>
      <c r="Q1403" s="15">
        <v>15000</v>
      </c>
      <c r="R1403" s="15">
        <v>68800</v>
      </c>
      <c r="S1403" s="15">
        <v>83800</v>
      </c>
      <c r="T1403" s="15">
        <v>0.08</v>
      </c>
      <c r="U1403" s="15" t="s">
        <v>3335</v>
      </c>
      <c r="V1403" s="15" t="s">
        <v>76</v>
      </c>
      <c r="W1403" s="16">
        <v>1</v>
      </c>
      <c r="X1403" s="16">
        <v>1</v>
      </c>
      <c r="Y1403" s="15">
        <v>3389</v>
      </c>
      <c r="Z1403" s="15">
        <v>7.8E-2</v>
      </c>
      <c r="AA1403" s="15" t="s">
        <v>10978</v>
      </c>
      <c r="AB1403" s="15" t="s">
        <v>10979</v>
      </c>
      <c r="AC1403" s="15">
        <v>75000</v>
      </c>
      <c r="AD1403" s="26">
        <v>38225</v>
      </c>
      <c r="AE1403" s="15" t="s">
        <v>119</v>
      </c>
      <c r="AF1403" s="15" t="s">
        <v>119</v>
      </c>
      <c r="AG1403" s="16">
        <v>1</v>
      </c>
      <c r="AH1403" s="15" t="s">
        <v>11042</v>
      </c>
      <c r="AI1403" s="15" t="s">
        <v>78</v>
      </c>
      <c r="AJ1403" s="15">
        <v>3388.6831054700001</v>
      </c>
      <c r="AK1403" s="15">
        <v>292.46100600199998</v>
      </c>
      <c r="AL1403" s="15">
        <v>3094192.33892</v>
      </c>
      <c r="AM1403" s="15">
        <v>1422602.41185</v>
      </c>
      <c r="AN1403" s="19">
        <v>15000</v>
      </c>
      <c r="AO1403" s="19">
        <v>66500</v>
      </c>
      <c r="AP1403" s="19">
        <v>0</v>
      </c>
      <c r="AQ1403" s="19">
        <v>0</v>
      </c>
      <c r="AR1403" s="34">
        <f t="shared" si="299"/>
        <v>81500</v>
      </c>
      <c r="AS1403" s="34">
        <v>45000</v>
      </c>
      <c r="AT1403" s="34">
        <v>0</v>
      </c>
      <c r="AU1403" s="34">
        <v>12775</v>
      </c>
      <c r="AV1403" s="34">
        <v>0</v>
      </c>
      <c r="AW1403" s="35">
        <f t="shared" si="300"/>
        <v>57775</v>
      </c>
      <c r="AX1403" s="34">
        <f t="shared" si="301"/>
        <v>23725</v>
      </c>
      <c r="AY1403" s="36">
        <v>1.4712000000099998</v>
      </c>
      <c r="AZ1403" s="36">
        <v>2.0617000000000001</v>
      </c>
      <c r="BA1403" s="22"/>
      <c r="BB1403" s="19">
        <v>815</v>
      </c>
      <c r="BC1403" s="34">
        <f t="shared" si="302"/>
        <v>349.04220000237245</v>
      </c>
      <c r="BD1403" s="34">
        <f t="shared" si="303"/>
        <v>489.13832500000001</v>
      </c>
      <c r="BE1403" s="38">
        <v>3.4819999999999997E-2</v>
      </c>
      <c r="BF1403" s="38">
        <f t="shared" si="304"/>
        <v>3.4819999999999997E-2</v>
      </c>
      <c r="BG1403" s="34">
        <v>12.153649404082607</v>
      </c>
      <c r="BH1403" s="34">
        <v>17.031796476499999</v>
      </c>
      <c r="BI1403" s="34">
        <f t="shared" si="305"/>
        <v>336.88855059828984</v>
      </c>
      <c r="BJ1403" s="34">
        <f t="shared" si="306"/>
        <v>472.1065285235</v>
      </c>
      <c r="BK1403" s="34">
        <v>0</v>
      </c>
      <c r="BL1403" s="34">
        <v>0</v>
      </c>
      <c r="BM1403" s="34">
        <f t="shared" si="307"/>
        <v>0</v>
      </c>
      <c r="BN1403" s="39">
        <f t="shared" si="308"/>
        <v>336.88855059828984</v>
      </c>
      <c r="BO1403" s="39">
        <f t="shared" si="309"/>
        <v>472.1065285235</v>
      </c>
      <c r="BP1403" s="39">
        <f t="shared" si="310"/>
        <v>135.21797792521016</v>
      </c>
    </row>
    <row r="1404" spans="1:68" s="25" customFormat="1" ht="14.25" x14ac:dyDescent="0.2">
      <c r="A1404" s="14">
        <v>151</v>
      </c>
      <c r="B1404" s="40"/>
      <c r="C1404" s="15"/>
      <c r="D1404" s="16">
        <v>6464</v>
      </c>
      <c r="E1404" s="15" t="s">
        <v>11043</v>
      </c>
      <c r="F1404" s="15" t="s">
        <v>11044</v>
      </c>
      <c r="G1404" s="17" t="s">
        <v>11045</v>
      </c>
      <c r="H1404" s="17" t="s">
        <v>11046</v>
      </c>
      <c r="I1404" s="17" t="s">
        <v>86</v>
      </c>
      <c r="J1404" s="15" t="s">
        <v>11047</v>
      </c>
      <c r="K1404" s="15" t="s">
        <v>3173</v>
      </c>
      <c r="L1404" s="18" t="s">
        <v>11048</v>
      </c>
      <c r="M1404" s="15" t="s">
        <v>10976</v>
      </c>
      <c r="N1404" s="15" t="s">
        <v>10977</v>
      </c>
      <c r="O1404" s="16">
        <v>556</v>
      </c>
      <c r="P1404" s="15" t="s">
        <v>90</v>
      </c>
      <c r="Q1404" s="15">
        <v>15000</v>
      </c>
      <c r="R1404" s="15">
        <v>68800</v>
      </c>
      <c r="S1404" s="15">
        <v>83800</v>
      </c>
      <c r="T1404" s="15">
        <v>0.05</v>
      </c>
      <c r="U1404" s="15" t="s">
        <v>3335</v>
      </c>
      <c r="V1404" s="15" t="s">
        <v>76</v>
      </c>
      <c r="W1404" s="16">
        <v>1</v>
      </c>
      <c r="X1404" s="16">
        <v>0</v>
      </c>
      <c r="Y1404" s="15">
        <v>2343</v>
      </c>
      <c r="Z1404" s="15">
        <v>5.3999999999999999E-2</v>
      </c>
      <c r="AA1404" s="15" t="s">
        <v>10978</v>
      </c>
      <c r="AB1404" s="15" t="s">
        <v>10979</v>
      </c>
      <c r="AC1404" s="15">
        <v>0</v>
      </c>
      <c r="AD1404" s="15"/>
      <c r="AE1404" s="15" t="s">
        <v>353</v>
      </c>
      <c r="AF1404" s="15" t="s">
        <v>11049</v>
      </c>
      <c r="AG1404" s="16">
        <v>1</v>
      </c>
      <c r="AH1404" s="15" t="s">
        <v>11050</v>
      </c>
      <c r="AI1404" s="15" t="s">
        <v>78</v>
      </c>
      <c r="AJ1404" s="15">
        <v>2343.3188476599998</v>
      </c>
      <c r="AK1404" s="15">
        <v>277.61278251599998</v>
      </c>
      <c r="AL1404" s="15">
        <v>3094168.1839299998</v>
      </c>
      <c r="AM1404" s="15">
        <v>1422604.12369</v>
      </c>
      <c r="AN1404" s="19">
        <v>15000</v>
      </c>
      <c r="AO1404" s="19">
        <v>66500</v>
      </c>
      <c r="AP1404" s="19">
        <v>0</v>
      </c>
      <c r="AQ1404" s="19">
        <v>0</v>
      </c>
      <c r="AR1404" s="34">
        <f t="shared" si="299"/>
        <v>81500</v>
      </c>
      <c r="AS1404" s="34">
        <v>45000</v>
      </c>
      <c r="AT1404" s="34">
        <v>3000</v>
      </c>
      <c r="AU1404" s="34">
        <v>12775</v>
      </c>
      <c r="AV1404" s="34">
        <v>20725</v>
      </c>
      <c r="AW1404" s="35">
        <f t="shared" si="300"/>
        <v>81500</v>
      </c>
      <c r="AX1404" s="34">
        <f t="shared" si="301"/>
        <v>0</v>
      </c>
      <c r="AY1404" s="36">
        <v>1.4712000000099998</v>
      </c>
      <c r="AZ1404" s="36">
        <v>2.0617000000000001</v>
      </c>
      <c r="BA1404" s="22"/>
      <c r="BB1404" s="19">
        <v>815</v>
      </c>
      <c r="BC1404" s="34">
        <f t="shared" si="302"/>
        <v>0</v>
      </c>
      <c r="BD1404" s="34">
        <f t="shared" si="303"/>
        <v>0</v>
      </c>
      <c r="BE1404" s="38">
        <v>3.4819999999999997E-2</v>
      </c>
      <c r="BF1404" s="38">
        <f t="shared" si="304"/>
        <v>3.4819999999999997E-2</v>
      </c>
      <c r="BG1404" s="34">
        <v>0</v>
      </c>
      <c r="BH1404" s="34">
        <v>0</v>
      </c>
      <c r="BI1404" s="34">
        <f t="shared" si="305"/>
        <v>0</v>
      </c>
      <c r="BJ1404" s="34">
        <f t="shared" si="306"/>
        <v>0</v>
      </c>
      <c r="BK1404" s="34">
        <v>0</v>
      </c>
      <c r="BL1404" s="34">
        <v>0</v>
      </c>
      <c r="BM1404" s="34">
        <f t="shared" si="307"/>
        <v>0</v>
      </c>
      <c r="BN1404" s="39">
        <f t="shared" si="308"/>
        <v>0</v>
      </c>
      <c r="BO1404" s="39">
        <f t="shared" si="309"/>
        <v>0</v>
      </c>
      <c r="BP1404" s="39">
        <f t="shared" si="310"/>
        <v>0</v>
      </c>
    </row>
    <row r="1405" spans="1:68" s="25" customFormat="1" ht="14.25" x14ac:dyDescent="0.2">
      <c r="A1405" s="14">
        <v>152</v>
      </c>
      <c r="B1405" s="41"/>
      <c r="C1405" s="15"/>
      <c r="D1405" s="16">
        <v>32508</v>
      </c>
      <c r="E1405" s="15" t="s">
        <v>11051</v>
      </c>
      <c r="F1405" s="15" t="s">
        <v>11052</v>
      </c>
      <c r="G1405" s="17" t="s">
        <v>11053</v>
      </c>
      <c r="H1405" s="17" t="s">
        <v>11054</v>
      </c>
      <c r="I1405" s="17" t="s">
        <v>205</v>
      </c>
      <c r="J1405" s="15" t="s">
        <v>11055</v>
      </c>
      <c r="K1405" s="15" t="s">
        <v>5234</v>
      </c>
      <c r="L1405" s="42" t="s">
        <v>11056</v>
      </c>
      <c r="M1405" s="42" t="s">
        <v>10976</v>
      </c>
      <c r="N1405" s="42" t="s">
        <v>10977</v>
      </c>
      <c r="O1405" s="43">
        <v>556</v>
      </c>
      <c r="P1405" s="42" t="s">
        <v>90</v>
      </c>
      <c r="Q1405" s="42">
        <v>15000</v>
      </c>
      <c r="R1405" s="42">
        <v>62000</v>
      </c>
      <c r="S1405" s="42">
        <v>77000</v>
      </c>
      <c r="T1405" s="42">
        <v>0.06</v>
      </c>
      <c r="U1405" s="42" t="s">
        <v>3335</v>
      </c>
      <c r="V1405" s="42" t="s">
        <v>76</v>
      </c>
      <c r="W1405" s="43">
        <v>1</v>
      </c>
      <c r="X1405" s="43">
        <v>1</v>
      </c>
      <c r="Y1405" s="42">
        <v>3587</v>
      </c>
      <c r="Z1405" s="42">
        <v>8.2000000000000003E-2</v>
      </c>
      <c r="AA1405" s="42" t="s">
        <v>10978</v>
      </c>
      <c r="AB1405" s="42" t="s">
        <v>10979</v>
      </c>
      <c r="AC1405" s="42">
        <v>82000</v>
      </c>
      <c r="AD1405" s="44">
        <v>40358</v>
      </c>
      <c r="AE1405" s="42" t="s">
        <v>617</v>
      </c>
      <c r="AF1405" s="42" t="s">
        <v>11057</v>
      </c>
      <c r="AG1405" s="43">
        <v>1</v>
      </c>
      <c r="AH1405" s="42" t="s">
        <v>11058</v>
      </c>
      <c r="AI1405" s="42" t="s">
        <v>78</v>
      </c>
      <c r="AJ1405" s="42">
        <v>3586.8144531299999</v>
      </c>
      <c r="AK1405" s="42">
        <v>298.30908154100001</v>
      </c>
      <c r="AL1405" s="42">
        <v>3094143.2829100001</v>
      </c>
      <c r="AM1405" s="42">
        <v>1422604.0925499999</v>
      </c>
      <c r="AN1405" s="19">
        <v>15000</v>
      </c>
      <c r="AO1405" s="19">
        <v>59900</v>
      </c>
      <c r="AP1405" s="19">
        <v>0</v>
      </c>
      <c r="AQ1405" s="19">
        <v>0</v>
      </c>
      <c r="AR1405" s="34">
        <f t="shared" si="299"/>
        <v>74900</v>
      </c>
      <c r="AS1405" s="34">
        <v>44940</v>
      </c>
      <c r="AT1405" s="34">
        <v>3000</v>
      </c>
      <c r="AU1405" s="34">
        <v>10486</v>
      </c>
      <c r="AV1405" s="34">
        <v>0</v>
      </c>
      <c r="AW1405" s="35">
        <f t="shared" si="300"/>
        <v>58426</v>
      </c>
      <c r="AX1405" s="34">
        <f t="shared" si="301"/>
        <v>16474</v>
      </c>
      <c r="AY1405" s="36">
        <v>1.4712000000099998</v>
      </c>
      <c r="AZ1405" s="36">
        <v>2.0617000000000001</v>
      </c>
      <c r="BA1405" s="22"/>
      <c r="BB1405" s="19">
        <v>749</v>
      </c>
      <c r="BC1405" s="34">
        <f t="shared" si="302"/>
        <v>242.36548800164738</v>
      </c>
      <c r="BD1405" s="34">
        <f t="shared" si="303"/>
        <v>339.64445800000004</v>
      </c>
      <c r="BE1405" s="38">
        <v>3.4819999999999997E-2</v>
      </c>
      <c r="BF1405" s="38">
        <f t="shared" si="304"/>
        <v>3.4819999999999997E-2</v>
      </c>
      <c r="BG1405" s="34">
        <v>8.4391662922173616</v>
      </c>
      <c r="BH1405" s="34">
        <v>11.826420027560001</v>
      </c>
      <c r="BI1405" s="34">
        <f t="shared" si="305"/>
        <v>233.92632170943003</v>
      </c>
      <c r="BJ1405" s="34">
        <f t="shared" si="306"/>
        <v>327.81803797244004</v>
      </c>
      <c r="BK1405" s="34">
        <v>0</v>
      </c>
      <c r="BL1405" s="34">
        <v>0</v>
      </c>
      <c r="BM1405" s="34">
        <f t="shared" si="307"/>
        <v>0</v>
      </c>
      <c r="BN1405" s="39">
        <f t="shared" si="308"/>
        <v>233.92632170943003</v>
      </c>
      <c r="BO1405" s="39">
        <f t="shared" si="309"/>
        <v>327.81803797244004</v>
      </c>
      <c r="BP1405" s="39">
        <f t="shared" si="310"/>
        <v>93.891716263010011</v>
      </c>
    </row>
    <row r="1406" spans="1:68" s="25" customFormat="1" ht="14.25" x14ac:dyDescent="0.2">
      <c r="A1406" s="14">
        <v>153</v>
      </c>
      <c r="B1406" s="40"/>
      <c r="C1406" s="15" t="s">
        <v>11059</v>
      </c>
      <c r="D1406" s="16">
        <v>3239</v>
      </c>
      <c r="E1406" s="15" t="s">
        <v>11060</v>
      </c>
      <c r="F1406" s="15" t="s">
        <v>11059</v>
      </c>
      <c r="G1406" s="17" t="s">
        <v>11061</v>
      </c>
      <c r="H1406" s="17" t="s">
        <v>11062</v>
      </c>
      <c r="I1406" s="17" t="s">
        <v>86</v>
      </c>
      <c r="J1406" s="15" t="s">
        <v>11063</v>
      </c>
      <c r="K1406" s="15" t="s">
        <v>11064</v>
      </c>
      <c r="L1406" s="18" t="s">
        <v>11065</v>
      </c>
      <c r="M1406" s="15" t="s">
        <v>10976</v>
      </c>
      <c r="N1406" s="15" t="s">
        <v>10977</v>
      </c>
      <c r="O1406" s="16">
        <v>556</v>
      </c>
      <c r="P1406" s="15" t="s">
        <v>90</v>
      </c>
      <c r="Q1406" s="15">
        <v>15000</v>
      </c>
      <c r="R1406" s="15">
        <v>66800</v>
      </c>
      <c r="S1406" s="15">
        <v>81800</v>
      </c>
      <c r="T1406" s="15">
        <v>0.08</v>
      </c>
      <c r="U1406" s="15" t="s">
        <v>3335</v>
      </c>
      <c r="V1406" s="15" t="s">
        <v>76</v>
      </c>
      <c r="W1406" s="16">
        <v>1</v>
      </c>
      <c r="X1406" s="16">
        <v>0</v>
      </c>
      <c r="Y1406" s="15">
        <v>3563</v>
      </c>
      <c r="Z1406" s="15">
        <v>8.2000000000000003E-2</v>
      </c>
      <c r="AA1406" s="15" t="s">
        <v>10978</v>
      </c>
      <c r="AB1406" s="15" t="s">
        <v>10979</v>
      </c>
      <c r="AC1406" s="15">
        <v>0</v>
      </c>
      <c r="AD1406" s="15"/>
      <c r="AE1406" s="15" t="s">
        <v>363</v>
      </c>
      <c r="AF1406" s="15" t="s">
        <v>3407</v>
      </c>
      <c r="AG1406" s="16">
        <v>1</v>
      </c>
      <c r="AH1406" s="15" t="s">
        <v>11066</v>
      </c>
      <c r="AI1406" s="15" t="s">
        <v>78</v>
      </c>
      <c r="AJ1406" s="15">
        <v>3562.9814453099998</v>
      </c>
      <c r="AK1406" s="15">
        <v>297.66172130299998</v>
      </c>
      <c r="AL1406" s="15">
        <v>3094113.2246099999</v>
      </c>
      <c r="AM1406" s="15">
        <v>1422603.3921000001</v>
      </c>
      <c r="AN1406" s="19">
        <v>15000</v>
      </c>
      <c r="AO1406" s="19">
        <v>64600</v>
      </c>
      <c r="AP1406" s="19">
        <v>0</v>
      </c>
      <c r="AQ1406" s="19">
        <v>0</v>
      </c>
      <c r="AR1406" s="34">
        <f t="shared" si="299"/>
        <v>79600</v>
      </c>
      <c r="AS1406" s="34">
        <v>45000</v>
      </c>
      <c r="AT1406" s="34">
        <v>3000</v>
      </c>
      <c r="AU1406" s="34">
        <v>12110</v>
      </c>
      <c r="AV1406" s="34">
        <v>12480</v>
      </c>
      <c r="AW1406" s="35">
        <f t="shared" si="300"/>
        <v>72590</v>
      </c>
      <c r="AX1406" s="34">
        <f t="shared" si="301"/>
        <v>7010</v>
      </c>
      <c r="AY1406" s="36">
        <v>1.4712000000099998</v>
      </c>
      <c r="AZ1406" s="36">
        <v>2.0617000000000001</v>
      </c>
      <c r="BA1406" s="22"/>
      <c r="BB1406" s="19">
        <v>796</v>
      </c>
      <c r="BC1406" s="34">
        <f t="shared" si="302"/>
        <v>103.13112000070097</v>
      </c>
      <c r="BD1406" s="34">
        <f t="shared" si="303"/>
        <v>144.52517</v>
      </c>
      <c r="BE1406" s="38">
        <v>3.4819999999999997E-2</v>
      </c>
      <c r="BF1406" s="38">
        <f t="shared" si="304"/>
        <v>3.4819999999999997E-2</v>
      </c>
      <c r="BG1406" s="34">
        <v>3.5910255984244075</v>
      </c>
      <c r="BH1406" s="34">
        <v>5.0323664193999997</v>
      </c>
      <c r="BI1406" s="34">
        <f t="shared" si="305"/>
        <v>99.540094402276566</v>
      </c>
      <c r="BJ1406" s="34">
        <f t="shared" si="306"/>
        <v>139.4928035806</v>
      </c>
      <c r="BK1406" s="34">
        <v>0</v>
      </c>
      <c r="BL1406" s="34">
        <v>0</v>
      </c>
      <c r="BM1406" s="34">
        <f t="shared" si="307"/>
        <v>0</v>
      </c>
      <c r="BN1406" s="39">
        <f t="shared" si="308"/>
        <v>99.540094402276566</v>
      </c>
      <c r="BO1406" s="39">
        <f t="shared" si="309"/>
        <v>139.4928035806</v>
      </c>
      <c r="BP1406" s="39">
        <f t="shared" si="310"/>
        <v>39.952709178323431</v>
      </c>
    </row>
    <row r="1407" spans="1:68" s="25" customFormat="1" ht="14.25" x14ac:dyDescent="0.2">
      <c r="A1407" s="14">
        <v>154</v>
      </c>
      <c r="B1407" s="40"/>
      <c r="C1407" s="15"/>
      <c r="D1407" s="16">
        <v>5924</v>
      </c>
      <c r="E1407" s="15" t="s">
        <v>11067</v>
      </c>
      <c r="F1407" s="15" t="s">
        <v>11068</v>
      </c>
      <c r="G1407" s="17" t="s">
        <v>11069</v>
      </c>
      <c r="H1407" s="17" t="s">
        <v>11070</v>
      </c>
      <c r="I1407" s="17" t="s">
        <v>86</v>
      </c>
      <c r="J1407" s="15" t="s">
        <v>11071</v>
      </c>
      <c r="K1407" s="15" t="s">
        <v>86</v>
      </c>
      <c r="L1407" s="18" t="s">
        <v>11072</v>
      </c>
      <c r="M1407" s="15" t="s">
        <v>10976</v>
      </c>
      <c r="N1407" s="15" t="s">
        <v>10977</v>
      </c>
      <c r="O1407" s="16">
        <v>556</v>
      </c>
      <c r="P1407" s="15" t="s">
        <v>90</v>
      </c>
      <c r="Q1407" s="15">
        <v>15000</v>
      </c>
      <c r="R1407" s="15">
        <v>67000</v>
      </c>
      <c r="S1407" s="15">
        <v>82000</v>
      </c>
      <c r="T1407" s="15">
        <v>0.06</v>
      </c>
      <c r="U1407" s="15" t="s">
        <v>3335</v>
      </c>
      <c r="V1407" s="15" t="s">
        <v>76</v>
      </c>
      <c r="W1407" s="16">
        <v>1</v>
      </c>
      <c r="X1407" s="16">
        <v>0</v>
      </c>
      <c r="Y1407" s="15">
        <v>2352</v>
      </c>
      <c r="Z1407" s="15">
        <v>5.3999999999999999E-2</v>
      </c>
      <c r="AA1407" s="15" t="s">
        <v>10978</v>
      </c>
      <c r="AB1407" s="15" t="s">
        <v>10979</v>
      </c>
      <c r="AC1407" s="15">
        <v>0</v>
      </c>
      <c r="AD1407" s="15"/>
      <c r="AE1407" s="15" t="s">
        <v>137</v>
      </c>
      <c r="AF1407" s="15" t="s">
        <v>11073</v>
      </c>
      <c r="AG1407" s="16">
        <v>1</v>
      </c>
      <c r="AH1407" s="15" t="s">
        <v>11074</v>
      </c>
      <c r="AI1407" s="15" t="s">
        <v>78</v>
      </c>
      <c r="AJ1407" s="15">
        <v>2351.7084960900002</v>
      </c>
      <c r="AK1407" s="15">
        <v>277.059390108</v>
      </c>
      <c r="AL1407" s="15">
        <v>3094088.3275600001</v>
      </c>
      <c r="AM1407" s="15">
        <v>1422603.2511700001</v>
      </c>
      <c r="AN1407" s="19">
        <v>15000</v>
      </c>
      <c r="AO1407" s="19">
        <v>64800</v>
      </c>
      <c r="AP1407" s="19">
        <v>0</v>
      </c>
      <c r="AQ1407" s="19">
        <v>0</v>
      </c>
      <c r="AR1407" s="34">
        <f t="shared" si="299"/>
        <v>79800</v>
      </c>
      <c r="AS1407" s="34">
        <v>45000</v>
      </c>
      <c r="AT1407" s="34">
        <v>3000</v>
      </c>
      <c r="AU1407" s="34">
        <v>12180</v>
      </c>
      <c r="AV1407" s="34">
        <v>0</v>
      </c>
      <c r="AW1407" s="35">
        <f t="shared" si="300"/>
        <v>60180</v>
      </c>
      <c r="AX1407" s="34">
        <f t="shared" si="301"/>
        <v>19620</v>
      </c>
      <c r="AY1407" s="36">
        <v>1.4712000000099998</v>
      </c>
      <c r="AZ1407" s="36">
        <v>2.0617000000000001</v>
      </c>
      <c r="BA1407" s="22"/>
      <c r="BB1407" s="19">
        <v>798</v>
      </c>
      <c r="BC1407" s="34">
        <f t="shared" si="302"/>
        <v>288.64944000196198</v>
      </c>
      <c r="BD1407" s="34">
        <f t="shared" si="303"/>
        <v>404.50554</v>
      </c>
      <c r="BE1407" s="38">
        <v>3.4819999999999997E-2</v>
      </c>
      <c r="BF1407" s="38">
        <f t="shared" si="304"/>
        <v>3.4819999999999997E-2</v>
      </c>
      <c r="BG1407" s="34">
        <v>10.050773500868315</v>
      </c>
      <c r="BH1407" s="34">
        <v>14.084882902799999</v>
      </c>
      <c r="BI1407" s="34">
        <f t="shared" si="305"/>
        <v>278.59866650109365</v>
      </c>
      <c r="BJ1407" s="34">
        <f t="shared" si="306"/>
        <v>390.42065709719998</v>
      </c>
      <c r="BK1407" s="34">
        <v>0</v>
      </c>
      <c r="BL1407" s="34">
        <v>0</v>
      </c>
      <c r="BM1407" s="34">
        <f t="shared" si="307"/>
        <v>0</v>
      </c>
      <c r="BN1407" s="39">
        <f t="shared" si="308"/>
        <v>278.59866650109365</v>
      </c>
      <c r="BO1407" s="39">
        <f t="shared" si="309"/>
        <v>390.42065709719998</v>
      </c>
      <c r="BP1407" s="39">
        <f t="shared" si="310"/>
        <v>111.82199059610633</v>
      </c>
    </row>
    <row r="1408" spans="1:68" s="25" customFormat="1" ht="14.25" x14ac:dyDescent="0.2">
      <c r="A1408" s="14">
        <v>155</v>
      </c>
      <c r="B1408" s="40"/>
      <c r="C1408" s="15" t="s">
        <v>11075</v>
      </c>
      <c r="D1408" s="16">
        <v>6908</v>
      </c>
      <c r="E1408" s="15" t="s">
        <v>11076</v>
      </c>
      <c r="F1408" s="15" t="s">
        <v>11075</v>
      </c>
      <c r="G1408" s="17" t="s">
        <v>11077</v>
      </c>
      <c r="H1408" s="17" t="s">
        <v>11078</v>
      </c>
      <c r="I1408" s="17" t="s">
        <v>86</v>
      </c>
      <c r="J1408" s="15" t="s">
        <v>11079</v>
      </c>
      <c r="K1408" s="15" t="s">
        <v>8606</v>
      </c>
      <c r="L1408" s="18" t="s">
        <v>11080</v>
      </c>
      <c r="M1408" s="15" t="s">
        <v>10976</v>
      </c>
      <c r="N1408" s="15" t="s">
        <v>10977</v>
      </c>
      <c r="O1408" s="16">
        <v>556</v>
      </c>
      <c r="P1408" s="15" t="s">
        <v>90</v>
      </c>
      <c r="Q1408" s="15">
        <v>15000</v>
      </c>
      <c r="R1408" s="15">
        <v>66800</v>
      </c>
      <c r="S1408" s="15">
        <v>81800</v>
      </c>
      <c r="T1408" s="15">
        <v>0.06</v>
      </c>
      <c r="U1408" s="15" t="s">
        <v>3335</v>
      </c>
      <c r="V1408" s="15" t="s">
        <v>76</v>
      </c>
      <c r="W1408" s="16">
        <v>1</v>
      </c>
      <c r="X1408" s="16">
        <v>1</v>
      </c>
      <c r="Y1408" s="15">
        <v>2365</v>
      </c>
      <c r="Z1408" s="15">
        <v>5.3999999999999999E-2</v>
      </c>
      <c r="AA1408" s="15" t="s">
        <v>10978</v>
      </c>
      <c r="AB1408" s="15" t="s">
        <v>10979</v>
      </c>
      <c r="AC1408" s="15">
        <v>0</v>
      </c>
      <c r="AD1408" s="26">
        <v>37554</v>
      </c>
      <c r="AE1408" s="15" t="s">
        <v>183</v>
      </c>
      <c r="AF1408" s="15" t="s">
        <v>11081</v>
      </c>
      <c r="AG1408" s="16">
        <v>1</v>
      </c>
      <c r="AH1408" s="15" t="s">
        <v>11082</v>
      </c>
      <c r="AI1408" s="15" t="s">
        <v>78</v>
      </c>
      <c r="AJ1408" s="15">
        <v>2365.1372070299999</v>
      </c>
      <c r="AK1408" s="15">
        <v>277.10698846000003</v>
      </c>
      <c r="AL1408" s="15">
        <v>3094068.4522600002</v>
      </c>
      <c r="AM1408" s="15">
        <v>1422603.2000299999</v>
      </c>
      <c r="AN1408" s="19">
        <v>0</v>
      </c>
      <c r="AO1408" s="19">
        <v>0</v>
      </c>
      <c r="AP1408" s="19">
        <v>15000</v>
      </c>
      <c r="AQ1408" s="19">
        <v>64600</v>
      </c>
      <c r="AR1408" s="34">
        <f t="shared" si="299"/>
        <v>79600</v>
      </c>
      <c r="AS1408" s="34">
        <v>0</v>
      </c>
      <c r="AT1408" s="34">
        <v>0</v>
      </c>
      <c r="AU1408" s="34">
        <v>0</v>
      </c>
      <c r="AV1408" s="34">
        <v>0</v>
      </c>
      <c r="AW1408" s="35">
        <f t="shared" si="300"/>
        <v>0</v>
      </c>
      <c r="AX1408" s="34">
        <f t="shared" si="301"/>
        <v>79600</v>
      </c>
      <c r="AY1408" s="36">
        <v>1.4712000000099998</v>
      </c>
      <c r="AZ1408" s="36">
        <v>2.0617000000000001</v>
      </c>
      <c r="BA1408" s="22"/>
      <c r="BB1408" s="19">
        <v>1592</v>
      </c>
      <c r="BC1408" s="34">
        <f t="shared" si="302"/>
        <v>1171.0752000079599</v>
      </c>
      <c r="BD1408" s="34">
        <f t="shared" si="303"/>
        <v>1641.1132</v>
      </c>
      <c r="BE1408" s="38">
        <v>3.4819999999999997E-2</v>
      </c>
      <c r="BF1408" s="38">
        <f t="shared" si="304"/>
        <v>3.4819999999999997E-2</v>
      </c>
      <c r="BG1408" s="34">
        <v>0</v>
      </c>
      <c r="BH1408" s="34">
        <v>0</v>
      </c>
      <c r="BI1408" s="34">
        <f t="shared" si="305"/>
        <v>1171.0752000079599</v>
      </c>
      <c r="BJ1408" s="34">
        <f t="shared" si="306"/>
        <v>1641.1132</v>
      </c>
      <c r="BK1408" s="34">
        <v>0</v>
      </c>
      <c r="BL1408" s="34">
        <v>49.113200000000006</v>
      </c>
      <c r="BM1408" s="34">
        <f t="shared" si="307"/>
        <v>49.113200000000006</v>
      </c>
      <c r="BN1408" s="39">
        <f t="shared" si="308"/>
        <v>1171.0752000079599</v>
      </c>
      <c r="BO1408" s="39">
        <f t="shared" si="309"/>
        <v>1592</v>
      </c>
      <c r="BP1408" s="39">
        <f t="shared" si="310"/>
        <v>420.92479999204011</v>
      </c>
    </row>
    <row r="1409" spans="1:68" s="25" customFormat="1" ht="14.25" x14ac:dyDescent="0.2">
      <c r="A1409" s="14">
        <v>156</v>
      </c>
      <c r="B1409" s="40"/>
      <c r="C1409" s="15"/>
      <c r="D1409" s="16">
        <v>15830</v>
      </c>
      <c r="E1409" s="15" t="s">
        <v>11083</v>
      </c>
      <c r="F1409" s="15" t="s">
        <v>11084</v>
      </c>
      <c r="G1409" s="17" t="s">
        <v>11085</v>
      </c>
      <c r="H1409" s="17" t="s">
        <v>11086</v>
      </c>
      <c r="I1409" s="17" t="s">
        <v>86</v>
      </c>
      <c r="J1409" s="15" t="s">
        <v>11087</v>
      </c>
      <c r="K1409" s="15" t="s">
        <v>3629</v>
      </c>
      <c r="L1409" s="18" t="s">
        <v>11088</v>
      </c>
      <c r="M1409" s="15" t="s">
        <v>10976</v>
      </c>
      <c r="N1409" s="15" t="s">
        <v>10977</v>
      </c>
      <c r="O1409" s="16">
        <v>556</v>
      </c>
      <c r="P1409" s="15" t="s">
        <v>90</v>
      </c>
      <c r="Q1409" s="15">
        <v>15000</v>
      </c>
      <c r="R1409" s="15">
        <v>66800</v>
      </c>
      <c r="S1409" s="15">
        <v>81800</v>
      </c>
      <c r="T1409" s="15">
        <v>0.08</v>
      </c>
      <c r="U1409" s="15" t="s">
        <v>3335</v>
      </c>
      <c r="V1409" s="15" t="s">
        <v>76</v>
      </c>
      <c r="W1409" s="16">
        <v>1</v>
      </c>
      <c r="X1409" s="16">
        <v>1</v>
      </c>
      <c r="Y1409" s="15">
        <v>3444</v>
      </c>
      <c r="Z1409" s="15">
        <v>7.9000000000000001E-2</v>
      </c>
      <c r="AA1409" s="15" t="s">
        <v>10978</v>
      </c>
      <c r="AB1409" s="15" t="s">
        <v>10979</v>
      </c>
      <c r="AC1409" s="15">
        <v>87000</v>
      </c>
      <c r="AD1409" s="26">
        <v>39856</v>
      </c>
      <c r="AE1409" s="15" t="s">
        <v>363</v>
      </c>
      <c r="AF1409" s="15" t="s">
        <v>3882</v>
      </c>
      <c r="AG1409" s="16">
        <v>1</v>
      </c>
      <c r="AH1409" s="15" t="s">
        <v>11089</v>
      </c>
      <c r="AI1409" s="15" t="s">
        <v>78</v>
      </c>
      <c r="AJ1409" s="15">
        <v>3443.9287109400002</v>
      </c>
      <c r="AK1409" s="15">
        <v>295.082131377</v>
      </c>
      <c r="AL1409" s="15">
        <v>3094043.9476999999</v>
      </c>
      <c r="AM1409" s="15">
        <v>1422603.45123</v>
      </c>
      <c r="AN1409" s="19">
        <v>15000</v>
      </c>
      <c r="AO1409" s="19">
        <v>64600</v>
      </c>
      <c r="AP1409" s="19">
        <v>0</v>
      </c>
      <c r="AQ1409" s="19">
        <v>0</v>
      </c>
      <c r="AR1409" s="34">
        <f t="shared" si="299"/>
        <v>79600</v>
      </c>
      <c r="AS1409" s="34">
        <v>45000</v>
      </c>
      <c r="AT1409" s="34">
        <v>3000</v>
      </c>
      <c r="AU1409" s="34">
        <v>12110</v>
      </c>
      <c r="AV1409" s="34">
        <v>0</v>
      </c>
      <c r="AW1409" s="35">
        <f t="shared" si="300"/>
        <v>60110</v>
      </c>
      <c r="AX1409" s="34">
        <f t="shared" si="301"/>
        <v>19490</v>
      </c>
      <c r="AY1409" s="36">
        <v>1.4712000000099998</v>
      </c>
      <c r="AZ1409" s="36">
        <v>2.0617000000000001</v>
      </c>
      <c r="BA1409" s="22"/>
      <c r="BB1409" s="19">
        <v>796</v>
      </c>
      <c r="BC1409" s="34">
        <f t="shared" si="302"/>
        <v>286.73688000194898</v>
      </c>
      <c r="BD1409" s="34">
        <f t="shared" si="303"/>
        <v>401.82533000000001</v>
      </c>
      <c r="BE1409" s="38">
        <v>3.4819999999999997E-2</v>
      </c>
      <c r="BF1409" s="38">
        <f t="shared" si="304"/>
        <v>3.4819999999999997E-2</v>
      </c>
      <c r="BG1409" s="34">
        <v>9.9841781616678631</v>
      </c>
      <c r="BH1409" s="34">
        <v>13.991557990599999</v>
      </c>
      <c r="BI1409" s="34">
        <f t="shared" si="305"/>
        <v>276.75270184028113</v>
      </c>
      <c r="BJ1409" s="34">
        <f t="shared" si="306"/>
        <v>387.83377200940004</v>
      </c>
      <c r="BK1409" s="34">
        <v>0</v>
      </c>
      <c r="BL1409" s="34">
        <v>0</v>
      </c>
      <c r="BM1409" s="34">
        <f t="shared" si="307"/>
        <v>0</v>
      </c>
      <c r="BN1409" s="39">
        <f t="shared" si="308"/>
        <v>276.75270184028113</v>
      </c>
      <c r="BO1409" s="39">
        <f t="shared" si="309"/>
        <v>387.83377200940004</v>
      </c>
      <c r="BP1409" s="39">
        <f t="shared" si="310"/>
        <v>111.0810701691189</v>
      </c>
    </row>
    <row r="1410" spans="1:68" s="25" customFormat="1" ht="25.5" x14ac:dyDescent="0.2">
      <c r="A1410" s="14">
        <v>157</v>
      </c>
      <c r="B1410" s="40"/>
      <c r="C1410" s="15"/>
      <c r="D1410" s="16">
        <v>21855</v>
      </c>
      <c r="E1410" s="15" t="s">
        <v>11090</v>
      </c>
      <c r="F1410" s="15" t="s">
        <v>11091</v>
      </c>
      <c r="G1410" s="17" t="s">
        <v>11092</v>
      </c>
      <c r="H1410" s="17" t="s">
        <v>11093</v>
      </c>
      <c r="I1410" s="17" t="s">
        <v>11094</v>
      </c>
      <c r="J1410" s="15" t="s">
        <v>11095</v>
      </c>
      <c r="K1410" s="15" t="s">
        <v>88</v>
      </c>
      <c r="L1410" s="18" t="s">
        <v>11096</v>
      </c>
      <c r="M1410" s="15" t="s">
        <v>10976</v>
      </c>
      <c r="N1410" s="15" t="s">
        <v>10977</v>
      </c>
      <c r="O1410" s="16">
        <v>556</v>
      </c>
      <c r="P1410" s="15" t="s">
        <v>90</v>
      </c>
      <c r="Q1410" s="15">
        <v>15000</v>
      </c>
      <c r="R1410" s="15">
        <v>71100</v>
      </c>
      <c r="S1410" s="15">
        <v>86100</v>
      </c>
      <c r="T1410" s="15">
        <v>0.08</v>
      </c>
      <c r="U1410" s="15" t="s">
        <v>3335</v>
      </c>
      <c r="V1410" s="15" t="s">
        <v>76</v>
      </c>
      <c r="W1410" s="16">
        <v>1</v>
      </c>
      <c r="X1410" s="16">
        <v>1</v>
      </c>
      <c r="Y1410" s="15">
        <v>3548</v>
      </c>
      <c r="Z1410" s="15">
        <v>8.1000000000000003E-2</v>
      </c>
      <c r="AA1410" s="15" t="s">
        <v>10978</v>
      </c>
      <c r="AB1410" s="15" t="s">
        <v>10979</v>
      </c>
      <c r="AC1410" s="15">
        <v>60000</v>
      </c>
      <c r="AD1410" s="26">
        <v>40569</v>
      </c>
      <c r="AE1410" s="15" t="s">
        <v>353</v>
      </c>
      <c r="AF1410" s="15" t="s">
        <v>11097</v>
      </c>
      <c r="AG1410" s="16">
        <v>1</v>
      </c>
      <c r="AH1410" s="15" t="s">
        <v>11098</v>
      </c>
      <c r="AI1410" s="15" t="s">
        <v>78</v>
      </c>
      <c r="AJ1410" s="15">
        <v>3547.7524414099998</v>
      </c>
      <c r="AK1410" s="15">
        <v>296.58015615800002</v>
      </c>
      <c r="AL1410" s="15">
        <v>3094014.4188199998</v>
      </c>
      <c r="AM1410" s="15">
        <v>1422602.59396</v>
      </c>
      <c r="AN1410" s="19">
        <v>15000</v>
      </c>
      <c r="AO1410" s="19">
        <v>68700</v>
      </c>
      <c r="AP1410" s="19">
        <v>0</v>
      </c>
      <c r="AQ1410" s="19">
        <v>0</v>
      </c>
      <c r="AR1410" s="34">
        <f t="shared" si="299"/>
        <v>83700</v>
      </c>
      <c r="AS1410" s="34">
        <v>45000</v>
      </c>
      <c r="AT1410" s="34">
        <v>0</v>
      </c>
      <c r="AU1410" s="34">
        <v>13545</v>
      </c>
      <c r="AV1410" s="34">
        <v>0</v>
      </c>
      <c r="AW1410" s="35">
        <f t="shared" si="300"/>
        <v>58545</v>
      </c>
      <c r="AX1410" s="34">
        <f t="shared" si="301"/>
        <v>25155</v>
      </c>
      <c r="AY1410" s="36">
        <v>1.4712000000099998</v>
      </c>
      <c r="AZ1410" s="36">
        <v>2.0617000000000001</v>
      </c>
      <c r="BA1410" s="22"/>
      <c r="BB1410" s="19">
        <v>837</v>
      </c>
      <c r="BC1410" s="34">
        <f t="shared" si="302"/>
        <v>370.08036000251548</v>
      </c>
      <c r="BD1410" s="34">
        <f t="shared" si="303"/>
        <v>518.62063499999999</v>
      </c>
      <c r="BE1410" s="38">
        <v>3.4819999999999997E-2</v>
      </c>
      <c r="BF1410" s="38">
        <f t="shared" si="304"/>
        <v>3.4819999999999997E-2</v>
      </c>
      <c r="BG1410" s="34">
        <v>12.886198135287588</v>
      </c>
      <c r="BH1410" s="34">
        <v>18.058370510699998</v>
      </c>
      <c r="BI1410" s="34">
        <f t="shared" si="305"/>
        <v>357.19416186722788</v>
      </c>
      <c r="BJ1410" s="34">
        <f t="shared" si="306"/>
        <v>500.56226448929999</v>
      </c>
      <c r="BK1410" s="34">
        <v>0</v>
      </c>
      <c r="BL1410" s="34">
        <v>0</v>
      </c>
      <c r="BM1410" s="34">
        <f t="shared" si="307"/>
        <v>0</v>
      </c>
      <c r="BN1410" s="39">
        <f t="shared" si="308"/>
        <v>357.19416186722788</v>
      </c>
      <c r="BO1410" s="39">
        <f t="shared" si="309"/>
        <v>500.56226448929999</v>
      </c>
      <c r="BP1410" s="39">
        <f t="shared" si="310"/>
        <v>143.36810262207212</v>
      </c>
    </row>
    <row r="1411" spans="1:68" s="25" customFormat="1" ht="25.5" x14ac:dyDescent="0.2">
      <c r="A1411" s="14">
        <v>158</v>
      </c>
      <c r="B1411" s="40"/>
      <c r="C1411" s="15"/>
      <c r="D1411" s="16">
        <v>31169</v>
      </c>
      <c r="E1411" s="15" t="s">
        <v>11099</v>
      </c>
      <c r="F1411" s="15" t="s">
        <v>11100</v>
      </c>
      <c r="G1411" s="17" t="s">
        <v>11092</v>
      </c>
      <c r="H1411" s="17" t="s">
        <v>11093</v>
      </c>
      <c r="I1411" s="17" t="s">
        <v>11094</v>
      </c>
      <c r="J1411" s="15" t="s">
        <v>11101</v>
      </c>
      <c r="K1411" s="15" t="s">
        <v>88</v>
      </c>
      <c r="L1411" s="18" t="s">
        <v>11102</v>
      </c>
      <c r="M1411" s="15" t="s">
        <v>10976</v>
      </c>
      <c r="N1411" s="15" t="s">
        <v>10977</v>
      </c>
      <c r="O1411" s="16">
        <v>556</v>
      </c>
      <c r="P1411" s="15" t="s">
        <v>90</v>
      </c>
      <c r="Q1411" s="15">
        <v>15000</v>
      </c>
      <c r="R1411" s="15">
        <v>71100</v>
      </c>
      <c r="S1411" s="15">
        <v>86100</v>
      </c>
      <c r="T1411" s="15">
        <v>0.06</v>
      </c>
      <c r="U1411" s="15" t="s">
        <v>3335</v>
      </c>
      <c r="V1411" s="15" t="s">
        <v>76</v>
      </c>
      <c r="W1411" s="16">
        <v>1</v>
      </c>
      <c r="X1411" s="16">
        <v>0</v>
      </c>
      <c r="Y1411" s="15">
        <v>2305</v>
      </c>
      <c r="Z1411" s="15">
        <v>5.2999999999999999E-2</v>
      </c>
      <c r="AA1411" s="15" t="s">
        <v>10978</v>
      </c>
      <c r="AB1411" s="15" t="s">
        <v>10979</v>
      </c>
      <c r="AC1411" s="15">
        <v>0</v>
      </c>
      <c r="AD1411" s="15"/>
      <c r="AE1411" s="15" t="s">
        <v>353</v>
      </c>
      <c r="AF1411" s="15" t="s">
        <v>11103</v>
      </c>
      <c r="AG1411" s="16">
        <v>1</v>
      </c>
      <c r="AH1411" s="15" t="s">
        <v>11104</v>
      </c>
      <c r="AI1411" s="15" t="s">
        <v>78</v>
      </c>
      <c r="AJ1411" s="15">
        <v>2305.3237304700001</v>
      </c>
      <c r="AK1411" s="15">
        <v>275.34693286599997</v>
      </c>
      <c r="AL1411" s="15">
        <v>3093989.6668500002</v>
      </c>
      <c r="AM1411" s="15">
        <v>1422602.62916</v>
      </c>
      <c r="AN1411" s="19">
        <v>15000</v>
      </c>
      <c r="AO1411" s="19">
        <v>68700</v>
      </c>
      <c r="AP1411" s="19">
        <v>0</v>
      </c>
      <c r="AQ1411" s="19">
        <v>0</v>
      </c>
      <c r="AR1411" s="34">
        <f t="shared" si="299"/>
        <v>83700</v>
      </c>
      <c r="AS1411" s="34">
        <v>45000</v>
      </c>
      <c r="AT1411" s="34">
        <v>3000</v>
      </c>
      <c r="AU1411" s="34">
        <v>13545</v>
      </c>
      <c r="AV1411" s="34">
        <v>0</v>
      </c>
      <c r="AW1411" s="35">
        <f t="shared" si="300"/>
        <v>61545</v>
      </c>
      <c r="AX1411" s="34">
        <f t="shared" si="301"/>
        <v>22155</v>
      </c>
      <c r="AY1411" s="36">
        <v>1.4712000000099998</v>
      </c>
      <c r="AZ1411" s="36">
        <v>2.0617000000000001</v>
      </c>
      <c r="BA1411" s="22"/>
      <c r="BB1411" s="19">
        <v>837</v>
      </c>
      <c r="BC1411" s="34">
        <f t="shared" si="302"/>
        <v>325.94436000221549</v>
      </c>
      <c r="BD1411" s="34">
        <f t="shared" si="303"/>
        <v>456.76963500000005</v>
      </c>
      <c r="BE1411" s="38">
        <v>3.4819999999999997E-2</v>
      </c>
      <c r="BF1411" s="38">
        <f t="shared" si="304"/>
        <v>3.4819999999999997E-2</v>
      </c>
      <c r="BG1411" s="34">
        <v>11.349382615277142</v>
      </c>
      <c r="BH1411" s="34">
        <v>15.904718690700001</v>
      </c>
      <c r="BI1411" s="34">
        <f t="shared" si="305"/>
        <v>314.59497738693835</v>
      </c>
      <c r="BJ1411" s="34">
        <f t="shared" si="306"/>
        <v>440.86491630930004</v>
      </c>
      <c r="BK1411" s="34">
        <v>0</v>
      </c>
      <c r="BL1411" s="34">
        <v>0</v>
      </c>
      <c r="BM1411" s="34">
        <f t="shared" si="307"/>
        <v>0</v>
      </c>
      <c r="BN1411" s="39">
        <f t="shared" si="308"/>
        <v>314.59497738693835</v>
      </c>
      <c r="BO1411" s="39">
        <f t="shared" si="309"/>
        <v>440.86491630930004</v>
      </c>
      <c r="BP1411" s="39">
        <f t="shared" si="310"/>
        <v>126.26993892236169</v>
      </c>
    </row>
    <row r="1412" spans="1:68" s="25" customFormat="1" ht="14.25" x14ac:dyDescent="0.2">
      <c r="A1412" s="14">
        <v>159</v>
      </c>
      <c r="B1412" s="40"/>
      <c r="C1412" s="15" t="s">
        <v>150</v>
      </c>
      <c r="D1412" s="16">
        <v>5373</v>
      </c>
      <c r="E1412" s="15" t="s">
        <v>11105</v>
      </c>
      <c r="F1412" s="15" t="s">
        <v>11106</v>
      </c>
      <c r="G1412" s="17" t="s">
        <v>11107</v>
      </c>
      <c r="H1412" s="17" t="s">
        <v>11108</v>
      </c>
      <c r="I1412" s="17" t="s">
        <v>86</v>
      </c>
      <c r="J1412" s="15" t="s">
        <v>11109</v>
      </c>
      <c r="K1412" s="15" t="s">
        <v>86</v>
      </c>
      <c r="L1412" s="18" t="s">
        <v>11110</v>
      </c>
      <c r="M1412" s="15" t="s">
        <v>10976</v>
      </c>
      <c r="N1412" s="15" t="s">
        <v>10977</v>
      </c>
      <c r="O1412" s="16">
        <v>556</v>
      </c>
      <c r="P1412" s="15" t="s">
        <v>90</v>
      </c>
      <c r="Q1412" s="15">
        <v>15000</v>
      </c>
      <c r="R1412" s="15">
        <v>73300</v>
      </c>
      <c r="S1412" s="15">
        <v>88300</v>
      </c>
      <c r="T1412" s="15">
        <v>0.08</v>
      </c>
      <c r="U1412" s="15" t="s">
        <v>3335</v>
      </c>
      <c r="V1412" s="15" t="s">
        <v>76</v>
      </c>
      <c r="W1412" s="16">
        <v>1</v>
      </c>
      <c r="X1412" s="16">
        <v>1</v>
      </c>
      <c r="Y1412" s="15">
        <v>3525</v>
      </c>
      <c r="Z1412" s="15">
        <v>8.1000000000000003E-2</v>
      </c>
      <c r="AA1412" s="15" t="s">
        <v>10978</v>
      </c>
      <c r="AB1412" s="15" t="s">
        <v>10979</v>
      </c>
      <c r="AC1412" s="15">
        <v>84000</v>
      </c>
      <c r="AD1412" s="26">
        <v>38328</v>
      </c>
      <c r="AE1412" s="15" t="s">
        <v>119</v>
      </c>
      <c r="AF1412" s="15" t="s">
        <v>119</v>
      </c>
      <c r="AG1412" s="16">
        <v>1</v>
      </c>
      <c r="AH1412" s="15" t="s">
        <v>11111</v>
      </c>
      <c r="AI1412" s="15" t="s">
        <v>78</v>
      </c>
      <c r="AJ1412" s="15">
        <v>3524.8154296900002</v>
      </c>
      <c r="AK1412" s="15">
        <v>295.782709291</v>
      </c>
      <c r="AL1412" s="15">
        <v>3093964.9832700002</v>
      </c>
      <c r="AM1412" s="15">
        <v>1422602.2539599999</v>
      </c>
      <c r="AN1412" s="19">
        <v>0</v>
      </c>
      <c r="AO1412" s="19">
        <v>0</v>
      </c>
      <c r="AP1412" s="19">
        <v>15000</v>
      </c>
      <c r="AQ1412" s="19">
        <v>70800</v>
      </c>
      <c r="AR1412" s="34">
        <f t="shared" si="299"/>
        <v>85800</v>
      </c>
      <c r="AS1412" s="34">
        <v>0</v>
      </c>
      <c r="AT1412" s="34">
        <v>0</v>
      </c>
      <c r="AU1412" s="34">
        <v>0</v>
      </c>
      <c r="AV1412" s="34">
        <v>0</v>
      </c>
      <c r="AW1412" s="35">
        <f t="shared" si="300"/>
        <v>0</v>
      </c>
      <c r="AX1412" s="34">
        <f t="shared" si="301"/>
        <v>85800</v>
      </c>
      <c r="AY1412" s="36">
        <v>1.4712000000099998</v>
      </c>
      <c r="AZ1412" s="36">
        <v>2.0617000000000001</v>
      </c>
      <c r="BA1412" s="22"/>
      <c r="BB1412" s="19">
        <v>1716</v>
      </c>
      <c r="BC1412" s="34">
        <f t="shared" si="302"/>
        <v>1262.2896000085798</v>
      </c>
      <c r="BD1412" s="34">
        <f t="shared" si="303"/>
        <v>1768.9386000000002</v>
      </c>
      <c r="BE1412" s="38">
        <v>3.4819999999999997E-2</v>
      </c>
      <c r="BF1412" s="38">
        <f t="shared" si="304"/>
        <v>3.4819999999999997E-2</v>
      </c>
      <c r="BG1412" s="34">
        <v>0</v>
      </c>
      <c r="BH1412" s="34">
        <v>0</v>
      </c>
      <c r="BI1412" s="34">
        <f t="shared" si="305"/>
        <v>1262.2896000085798</v>
      </c>
      <c r="BJ1412" s="34">
        <f t="shared" si="306"/>
        <v>1768.9386000000002</v>
      </c>
      <c r="BK1412" s="34">
        <v>0</v>
      </c>
      <c r="BL1412" s="34">
        <v>52.938600000000179</v>
      </c>
      <c r="BM1412" s="34">
        <f t="shared" si="307"/>
        <v>52.938600000000179</v>
      </c>
      <c r="BN1412" s="39">
        <f t="shared" si="308"/>
        <v>1262.2896000085798</v>
      </c>
      <c r="BO1412" s="39">
        <f t="shared" si="309"/>
        <v>1716</v>
      </c>
      <c r="BP1412" s="39">
        <f t="shared" si="310"/>
        <v>453.71039999142022</v>
      </c>
    </row>
    <row r="1413" spans="1:68" s="25" customFormat="1" ht="14.25" x14ac:dyDescent="0.2">
      <c r="A1413" s="14">
        <v>160</v>
      </c>
      <c r="B1413" s="40"/>
      <c r="C1413" s="15"/>
      <c r="D1413" s="16">
        <v>10074</v>
      </c>
      <c r="E1413" s="15" t="s">
        <v>11112</v>
      </c>
      <c r="F1413" s="15" t="s">
        <v>11113</v>
      </c>
      <c r="G1413" s="17" t="s">
        <v>11114</v>
      </c>
      <c r="H1413" s="17" t="s">
        <v>11115</v>
      </c>
      <c r="I1413" s="17" t="s">
        <v>86</v>
      </c>
      <c r="J1413" s="15" t="s">
        <v>11116</v>
      </c>
      <c r="K1413" s="15" t="s">
        <v>2876</v>
      </c>
      <c r="L1413" s="18" t="s">
        <v>11117</v>
      </c>
      <c r="M1413" s="15" t="s">
        <v>10224</v>
      </c>
      <c r="N1413" s="15" t="s">
        <v>10225</v>
      </c>
      <c r="O1413" s="16">
        <v>557</v>
      </c>
      <c r="P1413" s="15" t="s">
        <v>74</v>
      </c>
      <c r="Q1413" s="15">
        <v>0</v>
      </c>
      <c r="R1413" s="15">
        <v>0</v>
      </c>
      <c r="S1413" s="15">
        <v>0</v>
      </c>
      <c r="T1413" s="15">
        <v>3.04</v>
      </c>
      <c r="U1413" s="15" t="s">
        <v>3335</v>
      </c>
      <c r="V1413" s="15" t="s">
        <v>76</v>
      </c>
      <c r="W1413" s="16">
        <v>0</v>
      </c>
      <c r="X1413" s="16">
        <v>0</v>
      </c>
      <c r="Y1413" s="15">
        <v>146520</v>
      </c>
      <c r="Z1413" s="15">
        <v>3.3639999999999999</v>
      </c>
      <c r="AA1413" s="15" t="s">
        <v>78</v>
      </c>
      <c r="AB1413" s="15" t="s">
        <v>78</v>
      </c>
      <c r="AC1413" s="15">
        <v>0</v>
      </c>
      <c r="AD1413" s="15"/>
      <c r="AE1413" s="15" t="s">
        <v>353</v>
      </c>
      <c r="AF1413" s="15" t="s">
        <v>11118</v>
      </c>
      <c r="AG1413" s="16">
        <v>1</v>
      </c>
      <c r="AH1413" s="15" t="s">
        <v>11119</v>
      </c>
      <c r="AI1413" s="15" t="s">
        <v>78</v>
      </c>
      <c r="AJ1413" s="15">
        <v>146520.02636700001</v>
      </c>
      <c r="AK1413" s="15">
        <v>2452.7616763400001</v>
      </c>
      <c r="AL1413" s="15">
        <v>3093740.9643700002</v>
      </c>
      <c r="AM1413" s="15">
        <v>1422676.1128400001</v>
      </c>
      <c r="AN1413" s="19">
        <v>0</v>
      </c>
      <c r="AO1413" s="19">
        <v>0</v>
      </c>
      <c r="AP1413" s="19">
        <v>0</v>
      </c>
      <c r="AQ1413" s="19">
        <v>0</v>
      </c>
      <c r="AR1413" s="34">
        <f t="shared" si="299"/>
        <v>0</v>
      </c>
      <c r="AS1413" s="34">
        <v>0</v>
      </c>
      <c r="AT1413" s="34">
        <v>0</v>
      </c>
      <c r="AU1413" s="34">
        <v>0</v>
      </c>
      <c r="AV1413" s="34">
        <v>0</v>
      </c>
      <c r="AW1413" s="35">
        <f t="shared" si="300"/>
        <v>0</v>
      </c>
      <c r="AX1413" s="34">
        <f t="shared" si="301"/>
        <v>0</v>
      </c>
      <c r="AY1413" s="36">
        <v>1.4712000000099998</v>
      </c>
      <c r="AZ1413" s="36">
        <v>2.0617000000000001</v>
      </c>
      <c r="BA1413" s="22"/>
      <c r="BB1413" s="19">
        <v>0</v>
      </c>
      <c r="BC1413" s="34">
        <f t="shared" si="302"/>
        <v>0</v>
      </c>
      <c r="BD1413" s="34">
        <f t="shared" si="303"/>
        <v>0</v>
      </c>
      <c r="BE1413" s="38">
        <v>3.4819999999999997E-2</v>
      </c>
      <c r="BF1413" s="38">
        <f t="shared" si="304"/>
        <v>3.4819999999999997E-2</v>
      </c>
      <c r="BG1413" s="34">
        <v>0</v>
      </c>
      <c r="BH1413" s="34">
        <v>0</v>
      </c>
      <c r="BI1413" s="34">
        <f t="shared" si="305"/>
        <v>0</v>
      </c>
      <c r="BJ1413" s="34">
        <f t="shared" si="306"/>
        <v>0</v>
      </c>
      <c r="BK1413" s="34">
        <v>0</v>
      </c>
      <c r="BL1413" s="34">
        <v>0</v>
      </c>
      <c r="BM1413" s="34">
        <f t="shared" si="307"/>
        <v>0</v>
      </c>
      <c r="BN1413" s="39">
        <f t="shared" si="308"/>
        <v>0</v>
      </c>
      <c r="BO1413" s="39">
        <f t="shared" si="309"/>
        <v>0</v>
      </c>
      <c r="BP1413" s="39">
        <f t="shared" si="310"/>
        <v>0</v>
      </c>
    </row>
    <row r="1414" spans="1:68" s="25" customFormat="1" ht="14.25" x14ac:dyDescent="0.2">
      <c r="A1414" s="14">
        <v>161</v>
      </c>
      <c r="B1414" s="40"/>
      <c r="C1414" s="15" t="s">
        <v>11120</v>
      </c>
      <c r="D1414" s="16">
        <v>20976</v>
      </c>
      <c r="E1414" s="15" t="s">
        <v>11121</v>
      </c>
      <c r="F1414" s="15" t="s">
        <v>11120</v>
      </c>
      <c r="G1414" s="17" t="s">
        <v>11122</v>
      </c>
      <c r="H1414" s="17" t="s">
        <v>11123</v>
      </c>
      <c r="I1414" s="17" t="s">
        <v>86</v>
      </c>
      <c r="J1414" s="15" t="s">
        <v>11124</v>
      </c>
      <c r="K1414" s="15" t="s">
        <v>4706</v>
      </c>
      <c r="L1414" s="18" t="s">
        <v>11125</v>
      </c>
      <c r="M1414" s="15" t="s">
        <v>10976</v>
      </c>
      <c r="N1414" s="15" t="s">
        <v>10977</v>
      </c>
      <c r="O1414" s="16">
        <v>557</v>
      </c>
      <c r="P1414" s="15" t="s">
        <v>74</v>
      </c>
      <c r="Q1414" s="15">
        <v>0</v>
      </c>
      <c r="R1414" s="15">
        <v>0</v>
      </c>
      <c r="S1414" s="15">
        <v>0</v>
      </c>
      <c r="T1414" s="15">
        <v>0.22</v>
      </c>
      <c r="U1414" s="15" t="s">
        <v>3335</v>
      </c>
      <c r="V1414" s="15" t="s">
        <v>76</v>
      </c>
      <c r="W1414" s="16">
        <v>0</v>
      </c>
      <c r="X1414" s="16">
        <v>0</v>
      </c>
      <c r="Y1414" s="15">
        <v>10068</v>
      </c>
      <c r="Z1414" s="15">
        <v>0.23100000000000001</v>
      </c>
      <c r="AA1414" s="15" t="s">
        <v>10978</v>
      </c>
      <c r="AB1414" s="15" t="s">
        <v>10979</v>
      </c>
      <c r="AC1414" s="15">
        <v>0</v>
      </c>
      <c r="AD1414" s="15"/>
      <c r="AE1414" s="15" t="s">
        <v>353</v>
      </c>
      <c r="AF1414" s="15" t="s">
        <v>11126</v>
      </c>
      <c r="AG1414" s="16">
        <v>1</v>
      </c>
      <c r="AH1414" s="15" t="s">
        <v>11127</v>
      </c>
      <c r="AI1414" s="15" t="s">
        <v>78</v>
      </c>
      <c r="AJ1414" s="15">
        <v>10068.2612305</v>
      </c>
      <c r="AK1414" s="15">
        <v>731.22090635699999</v>
      </c>
      <c r="AL1414" s="15">
        <v>3094571.8736899998</v>
      </c>
      <c r="AM1414" s="15">
        <v>1422694.52712</v>
      </c>
      <c r="AN1414" s="19">
        <v>0</v>
      </c>
      <c r="AO1414" s="19">
        <v>0</v>
      </c>
      <c r="AP1414" s="19">
        <v>0</v>
      </c>
      <c r="AQ1414" s="19">
        <v>0</v>
      </c>
      <c r="AR1414" s="34">
        <f t="shared" si="299"/>
        <v>0</v>
      </c>
      <c r="AS1414" s="34">
        <v>0</v>
      </c>
      <c r="AT1414" s="34">
        <v>0</v>
      </c>
      <c r="AU1414" s="34">
        <v>0</v>
      </c>
      <c r="AV1414" s="34">
        <v>0</v>
      </c>
      <c r="AW1414" s="35">
        <f t="shared" si="300"/>
        <v>0</v>
      </c>
      <c r="AX1414" s="34">
        <f t="shared" si="301"/>
        <v>0</v>
      </c>
      <c r="AY1414" s="36">
        <v>1.4712000000099998</v>
      </c>
      <c r="AZ1414" s="36">
        <v>2.0617000000000001</v>
      </c>
      <c r="BA1414" s="22"/>
      <c r="BB1414" s="19">
        <v>0</v>
      </c>
      <c r="BC1414" s="34">
        <f t="shared" si="302"/>
        <v>0</v>
      </c>
      <c r="BD1414" s="34">
        <f t="shared" si="303"/>
        <v>0</v>
      </c>
      <c r="BE1414" s="38">
        <v>3.4819999999999997E-2</v>
      </c>
      <c r="BF1414" s="38">
        <f t="shared" si="304"/>
        <v>3.4819999999999997E-2</v>
      </c>
      <c r="BG1414" s="34">
        <v>0</v>
      </c>
      <c r="BH1414" s="34">
        <v>0</v>
      </c>
      <c r="BI1414" s="34">
        <f t="shared" si="305"/>
        <v>0</v>
      </c>
      <c r="BJ1414" s="34">
        <f t="shared" si="306"/>
        <v>0</v>
      </c>
      <c r="BK1414" s="34">
        <v>0</v>
      </c>
      <c r="BL1414" s="34">
        <v>0</v>
      </c>
      <c r="BM1414" s="34">
        <f t="shared" si="307"/>
        <v>0</v>
      </c>
      <c r="BN1414" s="39">
        <f t="shared" si="308"/>
        <v>0</v>
      </c>
      <c r="BO1414" s="39">
        <f t="shared" si="309"/>
        <v>0</v>
      </c>
      <c r="BP1414" s="39">
        <f t="shared" si="310"/>
        <v>0</v>
      </c>
    </row>
    <row r="1415" spans="1:68" s="25" customFormat="1" ht="14.25" x14ac:dyDescent="0.2">
      <c r="A1415" s="14">
        <v>162</v>
      </c>
      <c r="B1415" s="40"/>
      <c r="C1415" s="15"/>
      <c r="D1415" s="16">
        <v>7027</v>
      </c>
      <c r="E1415" s="15" t="s">
        <v>11128</v>
      </c>
      <c r="F1415" s="15" t="s">
        <v>11129</v>
      </c>
      <c r="G1415" s="17" t="s">
        <v>11130</v>
      </c>
      <c r="H1415" s="17" t="s">
        <v>11131</v>
      </c>
      <c r="I1415" s="17" t="s">
        <v>88</v>
      </c>
      <c r="J1415" s="15" t="s">
        <v>220</v>
      </c>
      <c r="K1415" s="15" t="s">
        <v>88</v>
      </c>
      <c r="L1415" s="18" t="s">
        <v>11132</v>
      </c>
      <c r="M1415" s="15" t="s">
        <v>10976</v>
      </c>
      <c r="N1415" s="15" t="s">
        <v>10977</v>
      </c>
      <c r="O1415" s="16">
        <v>556</v>
      </c>
      <c r="P1415" s="15" t="s">
        <v>90</v>
      </c>
      <c r="Q1415" s="15">
        <v>15000</v>
      </c>
      <c r="R1415" s="15">
        <v>68600</v>
      </c>
      <c r="S1415" s="15">
        <v>83600</v>
      </c>
      <c r="T1415" s="15">
        <v>0.08</v>
      </c>
      <c r="U1415" s="15" t="s">
        <v>3335</v>
      </c>
      <c r="V1415" s="15" t="s">
        <v>76</v>
      </c>
      <c r="W1415" s="16">
        <v>1</v>
      </c>
      <c r="X1415" s="16">
        <v>1</v>
      </c>
      <c r="Y1415" s="15">
        <v>3692</v>
      </c>
      <c r="Z1415" s="15">
        <v>8.5000000000000006E-2</v>
      </c>
      <c r="AA1415" s="15" t="s">
        <v>10978</v>
      </c>
      <c r="AB1415" s="15" t="s">
        <v>10979</v>
      </c>
      <c r="AC1415" s="15">
        <v>0</v>
      </c>
      <c r="AD1415" s="26">
        <v>42133</v>
      </c>
      <c r="AE1415" s="15" t="s">
        <v>183</v>
      </c>
      <c r="AF1415" s="15" t="s">
        <v>11133</v>
      </c>
      <c r="AG1415" s="16">
        <v>1</v>
      </c>
      <c r="AH1415" s="15" t="s">
        <v>11134</v>
      </c>
      <c r="AI1415" s="15" t="s">
        <v>78</v>
      </c>
      <c r="AJ1415" s="15">
        <v>3691.9233398400002</v>
      </c>
      <c r="AK1415" s="15">
        <v>307.132713846</v>
      </c>
      <c r="AL1415" s="15">
        <v>3093943.7038199999</v>
      </c>
      <c r="AM1415" s="15">
        <v>1422752.86672</v>
      </c>
      <c r="AN1415" s="19">
        <v>15000</v>
      </c>
      <c r="AO1415" s="19">
        <v>66200</v>
      </c>
      <c r="AP1415" s="19">
        <v>0</v>
      </c>
      <c r="AQ1415" s="19">
        <v>0</v>
      </c>
      <c r="AR1415" s="34">
        <f t="shared" si="299"/>
        <v>81200</v>
      </c>
      <c r="AS1415" s="34">
        <v>45000</v>
      </c>
      <c r="AT1415" s="34">
        <v>3000</v>
      </c>
      <c r="AU1415" s="34">
        <v>12670</v>
      </c>
      <c r="AV1415" s="34">
        <v>0</v>
      </c>
      <c r="AW1415" s="35">
        <f t="shared" si="300"/>
        <v>60670</v>
      </c>
      <c r="AX1415" s="34">
        <f t="shared" si="301"/>
        <v>20530</v>
      </c>
      <c r="AY1415" s="36">
        <v>1.4712000000099998</v>
      </c>
      <c r="AZ1415" s="36">
        <v>2.0617000000000001</v>
      </c>
      <c r="BA1415" s="22"/>
      <c r="BB1415" s="19">
        <v>812</v>
      </c>
      <c r="BC1415" s="34">
        <f t="shared" si="302"/>
        <v>302.03736000205299</v>
      </c>
      <c r="BD1415" s="34">
        <f t="shared" si="303"/>
        <v>423.26701000000003</v>
      </c>
      <c r="BE1415" s="38">
        <v>3.4819999999999997E-2</v>
      </c>
      <c r="BF1415" s="38">
        <f t="shared" si="304"/>
        <v>3.4819999999999997E-2</v>
      </c>
      <c r="BG1415" s="34">
        <v>10.516940875271484</v>
      </c>
      <c r="BH1415" s="34">
        <v>14.7381572882</v>
      </c>
      <c r="BI1415" s="34">
        <f t="shared" si="305"/>
        <v>291.52041912678152</v>
      </c>
      <c r="BJ1415" s="34">
        <f t="shared" si="306"/>
        <v>408.52885271180003</v>
      </c>
      <c r="BK1415" s="34">
        <v>0</v>
      </c>
      <c r="BL1415" s="34">
        <v>0</v>
      </c>
      <c r="BM1415" s="34">
        <f t="shared" si="307"/>
        <v>0</v>
      </c>
      <c r="BN1415" s="39">
        <f t="shared" si="308"/>
        <v>291.52041912678152</v>
      </c>
      <c r="BO1415" s="39">
        <f t="shared" si="309"/>
        <v>408.52885271180003</v>
      </c>
      <c r="BP1415" s="39">
        <f t="shared" si="310"/>
        <v>117.00843358501851</v>
      </c>
    </row>
    <row r="1416" spans="1:68" s="25" customFormat="1" ht="14.25" x14ac:dyDescent="0.2">
      <c r="A1416" s="14">
        <v>163</v>
      </c>
      <c r="B1416" s="40"/>
      <c r="C1416" s="15"/>
      <c r="D1416" s="16">
        <v>18616</v>
      </c>
      <c r="E1416" s="15" t="s">
        <v>11135</v>
      </c>
      <c r="F1416" s="15" t="s">
        <v>11136</v>
      </c>
      <c r="G1416" s="17" t="s">
        <v>11137</v>
      </c>
      <c r="H1416" s="17" t="s">
        <v>3062</v>
      </c>
      <c r="I1416" s="17" t="s">
        <v>86</v>
      </c>
      <c r="J1416" s="15" t="s">
        <v>11138</v>
      </c>
      <c r="K1416" s="15" t="s">
        <v>1675</v>
      </c>
      <c r="L1416" s="18" t="s">
        <v>11139</v>
      </c>
      <c r="M1416" s="15" t="s">
        <v>10976</v>
      </c>
      <c r="N1416" s="15" t="s">
        <v>10977</v>
      </c>
      <c r="O1416" s="16">
        <v>556</v>
      </c>
      <c r="P1416" s="15" t="s">
        <v>90</v>
      </c>
      <c r="Q1416" s="15">
        <v>15000</v>
      </c>
      <c r="R1416" s="15">
        <v>68600</v>
      </c>
      <c r="S1416" s="15">
        <v>83600</v>
      </c>
      <c r="T1416" s="15">
        <v>0.06</v>
      </c>
      <c r="U1416" s="15" t="s">
        <v>3335</v>
      </c>
      <c r="V1416" s="15" t="s">
        <v>76</v>
      </c>
      <c r="W1416" s="16">
        <v>1</v>
      </c>
      <c r="X1416" s="16">
        <v>1</v>
      </c>
      <c r="Y1416" s="15">
        <v>2431</v>
      </c>
      <c r="Z1416" s="15">
        <v>5.6000000000000001E-2</v>
      </c>
      <c r="AA1416" s="15" t="s">
        <v>10978</v>
      </c>
      <c r="AB1416" s="15" t="s">
        <v>10979</v>
      </c>
      <c r="AC1416" s="15">
        <v>85000</v>
      </c>
      <c r="AD1416" s="26">
        <v>42240</v>
      </c>
      <c r="AE1416" s="15" t="s">
        <v>363</v>
      </c>
      <c r="AF1416" s="15" t="s">
        <v>3915</v>
      </c>
      <c r="AG1416" s="16">
        <v>1</v>
      </c>
      <c r="AH1416" s="15" t="s">
        <v>11140</v>
      </c>
      <c r="AI1416" s="15" t="s">
        <v>78</v>
      </c>
      <c r="AJ1416" s="15">
        <v>2430.9741210900002</v>
      </c>
      <c r="AK1416" s="15">
        <v>286.51957501200002</v>
      </c>
      <c r="AL1416" s="15">
        <v>3093968.4592499998</v>
      </c>
      <c r="AM1416" s="15">
        <v>1422753.0975599999</v>
      </c>
      <c r="AN1416" s="19">
        <v>15000</v>
      </c>
      <c r="AO1416" s="19">
        <v>66200</v>
      </c>
      <c r="AP1416" s="19">
        <v>0</v>
      </c>
      <c r="AQ1416" s="19">
        <v>0</v>
      </c>
      <c r="AR1416" s="34">
        <f t="shared" si="299"/>
        <v>81200</v>
      </c>
      <c r="AS1416" s="34">
        <v>45000</v>
      </c>
      <c r="AT1416" s="34">
        <v>3000</v>
      </c>
      <c r="AU1416" s="34">
        <v>12670</v>
      </c>
      <c r="AV1416" s="34">
        <v>0</v>
      </c>
      <c r="AW1416" s="35">
        <f t="shared" si="300"/>
        <v>60670</v>
      </c>
      <c r="AX1416" s="34">
        <f t="shared" si="301"/>
        <v>20530</v>
      </c>
      <c r="AY1416" s="36">
        <v>1.4712000000099998</v>
      </c>
      <c r="AZ1416" s="36">
        <v>2.0617000000000001</v>
      </c>
      <c r="BA1416" s="22"/>
      <c r="BB1416" s="19">
        <v>812</v>
      </c>
      <c r="BC1416" s="34">
        <f t="shared" si="302"/>
        <v>302.03736000205299</v>
      </c>
      <c r="BD1416" s="34">
        <f t="shared" si="303"/>
        <v>423.26701000000003</v>
      </c>
      <c r="BE1416" s="38">
        <v>3.4819999999999997E-2</v>
      </c>
      <c r="BF1416" s="38">
        <f t="shared" si="304"/>
        <v>3.4819999999999997E-2</v>
      </c>
      <c r="BG1416" s="34">
        <v>10.516940875271484</v>
      </c>
      <c r="BH1416" s="34">
        <v>14.7381572882</v>
      </c>
      <c r="BI1416" s="34">
        <f t="shared" si="305"/>
        <v>291.52041912678152</v>
      </c>
      <c r="BJ1416" s="34">
        <f t="shared" si="306"/>
        <v>408.52885271180003</v>
      </c>
      <c r="BK1416" s="34">
        <v>0</v>
      </c>
      <c r="BL1416" s="34">
        <v>0</v>
      </c>
      <c r="BM1416" s="34">
        <f t="shared" si="307"/>
        <v>0</v>
      </c>
      <c r="BN1416" s="39">
        <f t="shared" si="308"/>
        <v>291.52041912678152</v>
      </c>
      <c r="BO1416" s="39">
        <f t="shared" si="309"/>
        <v>408.52885271180003</v>
      </c>
      <c r="BP1416" s="39">
        <f t="shared" si="310"/>
        <v>117.00843358501851</v>
      </c>
    </row>
    <row r="1417" spans="1:68" s="25" customFormat="1" ht="14.25" x14ac:dyDescent="0.2">
      <c r="A1417" s="14">
        <v>164</v>
      </c>
      <c r="B1417" s="40"/>
      <c r="C1417" s="15"/>
      <c r="D1417" s="16">
        <v>417</v>
      </c>
      <c r="E1417" s="15" t="s">
        <v>11141</v>
      </c>
      <c r="F1417" s="15" t="s">
        <v>11142</v>
      </c>
      <c r="G1417" s="17" t="s">
        <v>11143</v>
      </c>
      <c r="H1417" s="17" t="s">
        <v>11144</v>
      </c>
      <c r="I1417" s="17" t="s">
        <v>86</v>
      </c>
      <c r="J1417" s="15" t="s">
        <v>11145</v>
      </c>
      <c r="K1417" s="15" t="s">
        <v>11146</v>
      </c>
      <c r="L1417" s="18" t="s">
        <v>11147</v>
      </c>
      <c r="M1417" s="15" t="s">
        <v>10976</v>
      </c>
      <c r="N1417" s="15" t="s">
        <v>10977</v>
      </c>
      <c r="O1417" s="16">
        <v>556</v>
      </c>
      <c r="P1417" s="15" t="s">
        <v>90</v>
      </c>
      <c r="Q1417" s="15">
        <v>15000</v>
      </c>
      <c r="R1417" s="15">
        <v>69100</v>
      </c>
      <c r="S1417" s="15">
        <v>84100</v>
      </c>
      <c r="T1417" s="15">
        <v>0.06</v>
      </c>
      <c r="U1417" s="15" t="s">
        <v>3335</v>
      </c>
      <c r="V1417" s="15" t="s">
        <v>76</v>
      </c>
      <c r="W1417" s="16">
        <v>1</v>
      </c>
      <c r="X1417" s="16">
        <v>0</v>
      </c>
      <c r="Y1417" s="15">
        <v>2429</v>
      </c>
      <c r="Z1417" s="15">
        <v>5.6000000000000001E-2</v>
      </c>
      <c r="AA1417" s="15" t="s">
        <v>10978</v>
      </c>
      <c r="AB1417" s="15" t="s">
        <v>10979</v>
      </c>
      <c r="AC1417" s="15">
        <v>0</v>
      </c>
      <c r="AD1417" s="15"/>
      <c r="AE1417" s="15" t="s">
        <v>211</v>
      </c>
      <c r="AF1417" s="15" t="s">
        <v>11148</v>
      </c>
      <c r="AG1417" s="16">
        <v>1</v>
      </c>
      <c r="AH1417" s="15" t="s">
        <v>11149</v>
      </c>
      <c r="AI1417" s="15" t="s">
        <v>78</v>
      </c>
      <c r="AJ1417" s="15">
        <v>2428.8574218799999</v>
      </c>
      <c r="AK1417" s="15">
        <v>286.30269012700001</v>
      </c>
      <c r="AL1417" s="15">
        <v>3093988.1282600001</v>
      </c>
      <c r="AM1417" s="15">
        <v>1422753.2809599999</v>
      </c>
      <c r="AN1417" s="19">
        <v>15000</v>
      </c>
      <c r="AO1417" s="19">
        <v>66200</v>
      </c>
      <c r="AP1417" s="19">
        <v>0</v>
      </c>
      <c r="AQ1417" s="19">
        <v>500</v>
      </c>
      <c r="AR1417" s="34">
        <f t="shared" si="299"/>
        <v>81700</v>
      </c>
      <c r="AS1417" s="34">
        <v>45000</v>
      </c>
      <c r="AT1417" s="34">
        <v>3000</v>
      </c>
      <c r="AU1417" s="34">
        <v>12670</v>
      </c>
      <c r="AV1417" s="34">
        <v>0</v>
      </c>
      <c r="AW1417" s="35">
        <f t="shared" si="300"/>
        <v>60670</v>
      </c>
      <c r="AX1417" s="34">
        <f t="shared" si="301"/>
        <v>21030</v>
      </c>
      <c r="AY1417" s="36">
        <v>1.4712000000099998</v>
      </c>
      <c r="AZ1417" s="36">
        <v>2.0617000000000001</v>
      </c>
      <c r="BA1417" s="22"/>
      <c r="BB1417" s="19">
        <v>827</v>
      </c>
      <c r="BC1417" s="34">
        <f t="shared" si="302"/>
        <v>309.39336000210301</v>
      </c>
      <c r="BD1417" s="34">
        <f t="shared" si="303"/>
        <v>433.57551000000007</v>
      </c>
      <c r="BE1417" s="38">
        <v>3.4819999999999997E-2</v>
      </c>
      <c r="BF1417" s="38">
        <f t="shared" si="304"/>
        <v>3.4819999999999997E-2</v>
      </c>
      <c r="BG1417" s="34">
        <v>10.516940875271484</v>
      </c>
      <c r="BH1417" s="34">
        <v>14.7381572882</v>
      </c>
      <c r="BI1417" s="34">
        <f t="shared" si="305"/>
        <v>298.87641912683154</v>
      </c>
      <c r="BJ1417" s="34">
        <f t="shared" si="306"/>
        <v>418.83735271180007</v>
      </c>
      <c r="BK1417" s="34">
        <v>0</v>
      </c>
      <c r="BL1417" s="34">
        <v>0</v>
      </c>
      <c r="BM1417" s="34">
        <f t="shared" si="307"/>
        <v>0</v>
      </c>
      <c r="BN1417" s="39">
        <f t="shared" si="308"/>
        <v>298.87641912683154</v>
      </c>
      <c r="BO1417" s="39">
        <f t="shared" si="309"/>
        <v>418.83735271180007</v>
      </c>
      <c r="BP1417" s="39">
        <f t="shared" si="310"/>
        <v>119.96093358496853</v>
      </c>
    </row>
    <row r="1418" spans="1:68" s="25" customFormat="1" ht="14.25" x14ac:dyDescent="0.2">
      <c r="A1418" s="14">
        <v>165</v>
      </c>
      <c r="B1418" s="40"/>
      <c r="C1418" s="15"/>
      <c r="D1418" s="16">
        <v>3849</v>
      </c>
      <c r="E1418" s="15" t="s">
        <v>11150</v>
      </c>
      <c r="F1418" s="15" t="s">
        <v>11151</v>
      </c>
      <c r="G1418" s="17" t="s">
        <v>11152</v>
      </c>
      <c r="H1418" s="17" t="s">
        <v>11153</v>
      </c>
      <c r="I1418" s="17" t="s">
        <v>86</v>
      </c>
      <c r="J1418" s="15" t="s">
        <v>11154</v>
      </c>
      <c r="K1418" s="15" t="s">
        <v>4762</v>
      </c>
      <c r="L1418" s="18" t="s">
        <v>11155</v>
      </c>
      <c r="M1418" s="15" t="s">
        <v>10976</v>
      </c>
      <c r="N1418" s="15" t="s">
        <v>10977</v>
      </c>
      <c r="O1418" s="16">
        <v>556</v>
      </c>
      <c r="P1418" s="15" t="s">
        <v>90</v>
      </c>
      <c r="Q1418" s="15">
        <v>15000</v>
      </c>
      <c r="R1418" s="15">
        <v>69100</v>
      </c>
      <c r="S1418" s="15">
        <v>84100</v>
      </c>
      <c r="T1418" s="15">
        <v>0.08</v>
      </c>
      <c r="U1418" s="15" t="s">
        <v>3335</v>
      </c>
      <c r="V1418" s="15" t="s">
        <v>76</v>
      </c>
      <c r="W1418" s="16">
        <v>1</v>
      </c>
      <c r="X1418" s="16">
        <v>1</v>
      </c>
      <c r="Y1418" s="15">
        <v>3679</v>
      </c>
      <c r="Z1418" s="15">
        <v>8.4000000000000005E-2</v>
      </c>
      <c r="AA1418" s="15" t="s">
        <v>10978</v>
      </c>
      <c r="AB1418" s="15" t="s">
        <v>10979</v>
      </c>
      <c r="AC1418" s="15">
        <v>72000</v>
      </c>
      <c r="AD1418" s="26">
        <v>37610</v>
      </c>
      <c r="AE1418" s="15" t="s">
        <v>183</v>
      </c>
      <c r="AF1418" s="15" t="s">
        <v>11156</v>
      </c>
      <c r="AG1418" s="16">
        <v>1</v>
      </c>
      <c r="AH1418" s="15" t="s">
        <v>11157</v>
      </c>
      <c r="AI1418" s="15" t="s">
        <v>78</v>
      </c>
      <c r="AJ1418" s="15">
        <v>3679.2924804700001</v>
      </c>
      <c r="AK1418" s="15">
        <v>306.34888018499998</v>
      </c>
      <c r="AL1418" s="15">
        <v>3094012.8750200002</v>
      </c>
      <c r="AM1418" s="15">
        <v>1422753.5112999999</v>
      </c>
      <c r="AN1418" s="19">
        <v>15000</v>
      </c>
      <c r="AO1418" s="19">
        <v>66200</v>
      </c>
      <c r="AP1418" s="19">
        <v>0</v>
      </c>
      <c r="AQ1418" s="19">
        <v>500</v>
      </c>
      <c r="AR1418" s="34">
        <f t="shared" si="299"/>
        <v>81700</v>
      </c>
      <c r="AS1418" s="34">
        <v>45000</v>
      </c>
      <c r="AT1418" s="34">
        <v>0</v>
      </c>
      <c r="AU1418" s="34">
        <v>12670</v>
      </c>
      <c r="AV1418" s="34">
        <v>0</v>
      </c>
      <c r="AW1418" s="35">
        <f t="shared" si="300"/>
        <v>57670</v>
      </c>
      <c r="AX1418" s="34">
        <f t="shared" si="301"/>
        <v>24030</v>
      </c>
      <c r="AY1418" s="36">
        <v>1.4712000000099998</v>
      </c>
      <c r="AZ1418" s="36">
        <v>2.0617000000000001</v>
      </c>
      <c r="BA1418" s="22"/>
      <c r="BB1418" s="19">
        <v>827</v>
      </c>
      <c r="BC1418" s="34">
        <f t="shared" si="302"/>
        <v>353.529360002403</v>
      </c>
      <c r="BD1418" s="34">
        <f t="shared" si="303"/>
        <v>495.42651000000006</v>
      </c>
      <c r="BE1418" s="38">
        <v>3.4819999999999997E-2</v>
      </c>
      <c r="BF1418" s="38">
        <f t="shared" si="304"/>
        <v>3.4819999999999997E-2</v>
      </c>
      <c r="BG1418" s="34">
        <v>12.05375639528193</v>
      </c>
      <c r="BH1418" s="34">
        <v>16.8918091082</v>
      </c>
      <c r="BI1418" s="34">
        <f t="shared" si="305"/>
        <v>341.47560360712106</v>
      </c>
      <c r="BJ1418" s="34">
        <f t="shared" si="306"/>
        <v>478.53470089180007</v>
      </c>
      <c r="BK1418" s="34">
        <v>0</v>
      </c>
      <c r="BL1418" s="34">
        <v>0</v>
      </c>
      <c r="BM1418" s="34">
        <f t="shared" si="307"/>
        <v>0</v>
      </c>
      <c r="BN1418" s="39">
        <f t="shared" si="308"/>
        <v>341.47560360712106</v>
      </c>
      <c r="BO1418" s="39">
        <f t="shared" si="309"/>
        <v>478.53470089180007</v>
      </c>
      <c r="BP1418" s="39">
        <f t="shared" si="310"/>
        <v>137.05909728467901</v>
      </c>
    </row>
    <row r="1419" spans="1:68" s="25" customFormat="1" ht="14.25" x14ac:dyDescent="0.2">
      <c r="A1419" s="14">
        <v>166</v>
      </c>
      <c r="B1419" s="40"/>
      <c r="C1419" s="15" t="s">
        <v>176</v>
      </c>
      <c r="D1419" s="16">
        <v>580</v>
      </c>
      <c r="E1419" s="15" t="s">
        <v>11158</v>
      </c>
      <c r="F1419" s="15" t="s">
        <v>11159</v>
      </c>
      <c r="G1419" s="17" t="s">
        <v>11160</v>
      </c>
      <c r="H1419" s="17" t="s">
        <v>11161</v>
      </c>
      <c r="I1419" s="17" t="s">
        <v>86</v>
      </c>
      <c r="J1419" s="15" t="s">
        <v>11162</v>
      </c>
      <c r="K1419" s="15" t="s">
        <v>981</v>
      </c>
      <c r="L1419" s="18" t="s">
        <v>11163</v>
      </c>
      <c r="M1419" s="15" t="s">
        <v>10976</v>
      </c>
      <c r="N1419" s="15" t="s">
        <v>10977</v>
      </c>
      <c r="O1419" s="16">
        <v>556</v>
      </c>
      <c r="P1419" s="15" t="s">
        <v>90</v>
      </c>
      <c r="Q1419" s="15">
        <v>15000</v>
      </c>
      <c r="R1419" s="15">
        <v>69000</v>
      </c>
      <c r="S1419" s="15">
        <v>84000</v>
      </c>
      <c r="T1419" s="15">
        <v>0.08</v>
      </c>
      <c r="U1419" s="15" t="s">
        <v>3335</v>
      </c>
      <c r="V1419" s="15" t="s">
        <v>76</v>
      </c>
      <c r="W1419" s="16">
        <v>1</v>
      </c>
      <c r="X1419" s="16">
        <v>1</v>
      </c>
      <c r="Y1419" s="15">
        <v>3695</v>
      </c>
      <c r="Z1419" s="15">
        <v>8.5000000000000006E-2</v>
      </c>
      <c r="AA1419" s="15" t="s">
        <v>10978</v>
      </c>
      <c r="AB1419" s="15" t="s">
        <v>10979</v>
      </c>
      <c r="AC1419" s="15">
        <v>85000</v>
      </c>
      <c r="AD1419" s="26">
        <v>42135</v>
      </c>
      <c r="AE1419" s="15" t="s">
        <v>183</v>
      </c>
      <c r="AF1419" s="15" t="s">
        <v>11164</v>
      </c>
      <c r="AG1419" s="16">
        <v>1</v>
      </c>
      <c r="AH1419" s="15" t="s">
        <v>11165</v>
      </c>
      <c r="AI1419" s="15" t="s">
        <v>78</v>
      </c>
      <c r="AJ1419" s="15">
        <v>3694.7333984400002</v>
      </c>
      <c r="AK1419" s="15">
        <v>306.35384831499999</v>
      </c>
      <c r="AL1419" s="15">
        <v>3094042.7850799998</v>
      </c>
      <c r="AM1419" s="15">
        <v>1422754.04315</v>
      </c>
      <c r="AN1419" s="19">
        <v>15000</v>
      </c>
      <c r="AO1419" s="19">
        <v>66700</v>
      </c>
      <c r="AP1419" s="19">
        <v>0</v>
      </c>
      <c r="AQ1419" s="19">
        <v>0</v>
      </c>
      <c r="AR1419" s="34">
        <f t="shared" si="299"/>
        <v>81700</v>
      </c>
      <c r="AS1419" s="34">
        <v>45000</v>
      </c>
      <c r="AT1419" s="34">
        <v>3000</v>
      </c>
      <c r="AU1419" s="34">
        <v>12845</v>
      </c>
      <c r="AV1419" s="34">
        <v>0</v>
      </c>
      <c r="AW1419" s="35">
        <f t="shared" si="300"/>
        <v>60845</v>
      </c>
      <c r="AX1419" s="34">
        <f t="shared" si="301"/>
        <v>20855</v>
      </c>
      <c r="AY1419" s="36">
        <v>1.4712000000099998</v>
      </c>
      <c r="AZ1419" s="36">
        <v>2.0617000000000001</v>
      </c>
      <c r="BA1419" s="22"/>
      <c r="BB1419" s="19">
        <v>817</v>
      </c>
      <c r="BC1419" s="34">
        <f t="shared" si="302"/>
        <v>306.81876000208547</v>
      </c>
      <c r="BD1419" s="34">
        <f t="shared" si="303"/>
        <v>429.96753500000005</v>
      </c>
      <c r="BE1419" s="38">
        <v>3.4819999999999997E-2</v>
      </c>
      <c r="BF1419" s="38">
        <f t="shared" si="304"/>
        <v>3.4819999999999997E-2</v>
      </c>
      <c r="BG1419" s="34">
        <v>10.683429223272615</v>
      </c>
      <c r="BH1419" s="34">
        <v>14.9714695687</v>
      </c>
      <c r="BI1419" s="34">
        <f t="shared" si="305"/>
        <v>296.13533077881283</v>
      </c>
      <c r="BJ1419" s="34">
        <f t="shared" si="306"/>
        <v>414.99606543130005</v>
      </c>
      <c r="BK1419" s="34">
        <v>0</v>
      </c>
      <c r="BL1419" s="34">
        <v>0</v>
      </c>
      <c r="BM1419" s="34">
        <f t="shared" si="307"/>
        <v>0</v>
      </c>
      <c r="BN1419" s="39">
        <f t="shared" si="308"/>
        <v>296.13533077881283</v>
      </c>
      <c r="BO1419" s="39">
        <f t="shared" si="309"/>
        <v>414.99606543130005</v>
      </c>
      <c r="BP1419" s="39">
        <f t="shared" si="310"/>
        <v>118.86073465248722</v>
      </c>
    </row>
    <row r="1420" spans="1:68" s="25" customFormat="1" ht="14.25" x14ac:dyDescent="0.2">
      <c r="A1420" s="14">
        <v>167</v>
      </c>
      <c r="B1420" s="40"/>
      <c r="C1420" s="15" t="s">
        <v>176</v>
      </c>
      <c r="D1420" s="16">
        <v>7827</v>
      </c>
      <c r="E1420" s="15" t="s">
        <v>11166</v>
      </c>
      <c r="F1420" s="15" t="s">
        <v>11167</v>
      </c>
      <c r="G1420" s="17" t="s">
        <v>11168</v>
      </c>
      <c r="H1420" s="17" t="s">
        <v>11169</v>
      </c>
      <c r="I1420" s="17" t="s">
        <v>11170</v>
      </c>
      <c r="J1420" s="15" t="s">
        <v>11171</v>
      </c>
      <c r="K1420" s="15" t="s">
        <v>86</v>
      </c>
      <c r="L1420" s="18" t="s">
        <v>11172</v>
      </c>
      <c r="M1420" s="15" t="s">
        <v>10976</v>
      </c>
      <c r="N1420" s="15" t="s">
        <v>10977</v>
      </c>
      <c r="O1420" s="16">
        <v>556</v>
      </c>
      <c r="P1420" s="15" t="s">
        <v>90</v>
      </c>
      <c r="Q1420" s="15">
        <v>15000</v>
      </c>
      <c r="R1420" s="15">
        <v>66800</v>
      </c>
      <c r="S1420" s="15">
        <v>81800</v>
      </c>
      <c r="T1420" s="15">
        <v>0.06</v>
      </c>
      <c r="U1420" s="15" t="s">
        <v>3335</v>
      </c>
      <c r="V1420" s="15" t="s">
        <v>76</v>
      </c>
      <c r="W1420" s="16">
        <v>1</v>
      </c>
      <c r="X1420" s="16">
        <v>1</v>
      </c>
      <c r="Y1420" s="15">
        <v>2450</v>
      </c>
      <c r="Z1420" s="15">
        <v>5.6000000000000001E-2</v>
      </c>
      <c r="AA1420" s="15" t="s">
        <v>10978</v>
      </c>
      <c r="AB1420" s="15" t="s">
        <v>10979</v>
      </c>
      <c r="AC1420" s="15">
        <v>75000</v>
      </c>
      <c r="AD1420" s="26">
        <v>38201</v>
      </c>
      <c r="AE1420" s="15" t="s">
        <v>119</v>
      </c>
      <c r="AF1420" s="15" t="s">
        <v>119</v>
      </c>
      <c r="AG1420" s="16">
        <v>1</v>
      </c>
      <c r="AH1420" s="15" t="s">
        <v>11173</v>
      </c>
      <c r="AI1420" s="15" t="s">
        <v>78</v>
      </c>
      <c r="AJ1420" s="15">
        <v>2449.7631835900002</v>
      </c>
      <c r="AK1420" s="15">
        <v>285.91215438500001</v>
      </c>
      <c r="AL1420" s="15">
        <v>3094067.7391599999</v>
      </c>
      <c r="AM1420" s="15">
        <v>1422753.9505</v>
      </c>
      <c r="AN1420" s="19">
        <v>15000</v>
      </c>
      <c r="AO1420" s="19">
        <v>64600</v>
      </c>
      <c r="AP1420" s="19">
        <v>0</v>
      </c>
      <c r="AQ1420" s="19">
        <v>0</v>
      </c>
      <c r="AR1420" s="34">
        <f t="shared" si="299"/>
        <v>79600</v>
      </c>
      <c r="AS1420" s="34">
        <v>45000</v>
      </c>
      <c r="AT1420" s="34">
        <v>3000</v>
      </c>
      <c r="AU1420" s="34">
        <v>12110</v>
      </c>
      <c r="AV1420" s="34">
        <v>0</v>
      </c>
      <c r="AW1420" s="35">
        <f t="shared" si="300"/>
        <v>60110</v>
      </c>
      <c r="AX1420" s="34">
        <f t="shared" si="301"/>
        <v>19490</v>
      </c>
      <c r="AY1420" s="36">
        <v>1.4712000000099998</v>
      </c>
      <c r="AZ1420" s="36">
        <v>2.0617000000000001</v>
      </c>
      <c r="BA1420" s="22"/>
      <c r="BB1420" s="19">
        <v>796</v>
      </c>
      <c r="BC1420" s="34">
        <f t="shared" si="302"/>
        <v>286.73688000194898</v>
      </c>
      <c r="BD1420" s="34">
        <f t="shared" si="303"/>
        <v>401.82533000000001</v>
      </c>
      <c r="BE1420" s="38">
        <v>3.4819999999999997E-2</v>
      </c>
      <c r="BF1420" s="38">
        <f t="shared" si="304"/>
        <v>3.4819999999999997E-2</v>
      </c>
      <c r="BG1420" s="34">
        <v>9.9841781616678631</v>
      </c>
      <c r="BH1420" s="34">
        <v>13.991557990599999</v>
      </c>
      <c r="BI1420" s="34">
        <f t="shared" si="305"/>
        <v>276.75270184028113</v>
      </c>
      <c r="BJ1420" s="34">
        <f t="shared" si="306"/>
        <v>387.83377200940004</v>
      </c>
      <c r="BK1420" s="34">
        <v>0</v>
      </c>
      <c r="BL1420" s="34">
        <v>0</v>
      </c>
      <c r="BM1420" s="34">
        <f t="shared" si="307"/>
        <v>0</v>
      </c>
      <c r="BN1420" s="39">
        <f t="shared" si="308"/>
        <v>276.75270184028113</v>
      </c>
      <c r="BO1420" s="39">
        <f t="shared" si="309"/>
        <v>387.83377200940004</v>
      </c>
      <c r="BP1420" s="39">
        <f t="shared" si="310"/>
        <v>111.0810701691189</v>
      </c>
    </row>
    <row r="1421" spans="1:68" s="25" customFormat="1" ht="14.25" x14ac:dyDescent="0.2">
      <c r="A1421" s="14">
        <v>168</v>
      </c>
      <c r="B1421" s="40"/>
      <c r="C1421" s="15" t="s">
        <v>150</v>
      </c>
      <c r="D1421" s="16">
        <v>35649</v>
      </c>
      <c r="E1421" s="15" t="s">
        <v>11174</v>
      </c>
      <c r="F1421" s="15" t="s">
        <v>11175</v>
      </c>
      <c r="G1421" s="17" t="s">
        <v>11176</v>
      </c>
      <c r="H1421" s="17" t="s">
        <v>11177</v>
      </c>
      <c r="I1421" s="17" t="s">
        <v>86</v>
      </c>
      <c r="J1421" s="15" t="s">
        <v>11178</v>
      </c>
      <c r="K1421" s="15" t="s">
        <v>88</v>
      </c>
      <c r="L1421" s="18" t="s">
        <v>11179</v>
      </c>
      <c r="M1421" s="15" t="s">
        <v>10976</v>
      </c>
      <c r="N1421" s="15" t="s">
        <v>10977</v>
      </c>
      <c r="O1421" s="16">
        <v>556</v>
      </c>
      <c r="P1421" s="15" t="s">
        <v>90</v>
      </c>
      <c r="Q1421" s="15">
        <v>15000</v>
      </c>
      <c r="R1421" s="15">
        <v>67000</v>
      </c>
      <c r="S1421" s="15">
        <v>82000</v>
      </c>
      <c r="T1421" s="15">
        <v>0.06</v>
      </c>
      <c r="U1421" s="15" t="s">
        <v>3335</v>
      </c>
      <c r="V1421" s="15" t="s">
        <v>76</v>
      </c>
      <c r="W1421" s="16">
        <v>1</v>
      </c>
      <c r="X1421" s="16">
        <v>1</v>
      </c>
      <c r="Y1421" s="15">
        <v>2369</v>
      </c>
      <c r="Z1421" s="15">
        <v>5.3999999999999999E-2</v>
      </c>
      <c r="AA1421" s="15" t="s">
        <v>10978</v>
      </c>
      <c r="AB1421" s="15" t="s">
        <v>10979</v>
      </c>
      <c r="AC1421" s="15">
        <v>74000</v>
      </c>
      <c r="AD1421" s="26">
        <v>37627</v>
      </c>
      <c r="AE1421" s="15" t="s">
        <v>147</v>
      </c>
      <c r="AF1421" s="15" t="s">
        <v>11180</v>
      </c>
      <c r="AG1421" s="16">
        <v>1</v>
      </c>
      <c r="AH1421" s="15" t="s">
        <v>11181</v>
      </c>
      <c r="AI1421" s="15" t="s">
        <v>78</v>
      </c>
      <c r="AJ1421" s="15">
        <v>2369.2802734400002</v>
      </c>
      <c r="AK1421" s="15">
        <v>284.42458431699998</v>
      </c>
      <c r="AL1421" s="15">
        <v>3094087.3300399999</v>
      </c>
      <c r="AM1421" s="15">
        <v>1422754.4366899999</v>
      </c>
      <c r="AN1421" s="19">
        <v>15000</v>
      </c>
      <c r="AO1421" s="19">
        <v>64800</v>
      </c>
      <c r="AP1421" s="19">
        <v>0</v>
      </c>
      <c r="AQ1421" s="19">
        <v>0</v>
      </c>
      <c r="AR1421" s="34">
        <f t="shared" si="299"/>
        <v>79800</v>
      </c>
      <c r="AS1421" s="34">
        <v>45000</v>
      </c>
      <c r="AT1421" s="34">
        <v>3000</v>
      </c>
      <c r="AU1421" s="34">
        <v>12180</v>
      </c>
      <c r="AV1421" s="34">
        <v>0</v>
      </c>
      <c r="AW1421" s="35">
        <f t="shared" si="300"/>
        <v>60180</v>
      </c>
      <c r="AX1421" s="34">
        <f t="shared" si="301"/>
        <v>19620</v>
      </c>
      <c r="AY1421" s="36">
        <v>1.4712000000099998</v>
      </c>
      <c r="AZ1421" s="36">
        <v>2.0617000000000001</v>
      </c>
      <c r="BA1421" s="22"/>
      <c r="BB1421" s="19">
        <v>798</v>
      </c>
      <c r="BC1421" s="34">
        <f t="shared" si="302"/>
        <v>288.64944000196198</v>
      </c>
      <c r="BD1421" s="34">
        <f t="shared" si="303"/>
        <v>404.50554</v>
      </c>
      <c r="BE1421" s="38">
        <v>3.4819999999999997E-2</v>
      </c>
      <c r="BF1421" s="38">
        <f t="shared" si="304"/>
        <v>3.4819999999999997E-2</v>
      </c>
      <c r="BG1421" s="34">
        <v>10.050773500868315</v>
      </c>
      <c r="BH1421" s="34">
        <v>14.084882902799999</v>
      </c>
      <c r="BI1421" s="34">
        <f t="shared" si="305"/>
        <v>278.59866650109365</v>
      </c>
      <c r="BJ1421" s="34">
        <f t="shared" si="306"/>
        <v>390.42065709719998</v>
      </c>
      <c r="BK1421" s="34">
        <v>0</v>
      </c>
      <c r="BL1421" s="34">
        <v>0</v>
      </c>
      <c r="BM1421" s="34">
        <f t="shared" si="307"/>
        <v>0</v>
      </c>
      <c r="BN1421" s="39">
        <f t="shared" si="308"/>
        <v>278.59866650109365</v>
      </c>
      <c r="BO1421" s="39">
        <f t="shared" si="309"/>
        <v>390.42065709719998</v>
      </c>
      <c r="BP1421" s="39">
        <f t="shared" si="310"/>
        <v>111.82199059610633</v>
      </c>
    </row>
    <row r="1422" spans="1:68" s="25" customFormat="1" ht="14.25" x14ac:dyDescent="0.2">
      <c r="A1422" s="14">
        <v>169</v>
      </c>
      <c r="B1422" s="40"/>
      <c r="C1422" s="15"/>
      <c r="D1422" s="16">
        <v>11169</v>
      </c>
      <c r="E1422" s="15" t="s">
        <v>11182</v>
      </c>
      <c r="F1422" s="15" t="s">
        <v>11183</v>
      </c>
      <c r="G1422" s="17" t="s">
        <v>11184</v>
      </c>
      <c r="H1422" s="17" t="s">
        <v>11185</v>
      </c>
      <c r="I1422" s="17" t="s">
        <v>86</v>
      </c>
      <c r="J1422" s="15" t="s">
        <v>11186</v>
      </c>
      <c r="K1422" s="15" t="s">
        <v>5815</v>
      </c>
      <c r="L1422" s="18" t="s">
        <v>11187</v>
      </c>
      <c r="M1422" s="15" t="s">
        <v>10976</v>
      </c>
      <c r="N1422" s="15" t="s">
        <v>10977</v>
      </c>
      <c r="O1422" s="16">
        <v>556</v>
      </c>
      <c r="P1422" s="15" t="s">
        <v>90</v>
      </c>
      <c r="Q1422" s="15">
        <v>15000</v>
      </c>
      <c r="R1422" s="15">
        <v>62800</v>
      </c>
      <c r="S1422" s="15">
        <v>77800</v>
      </c>
      <c r="T1422" s="15">
        <v>0.08</v>
      </c>
      <c r="U1422" s="15" t="s">
        <v>3335</v>
      </c>
      <c r="V1422" s="15" t="s">
        <v>76</v>
      </c>
      <c r="W1422" s="16">
        <v>1</v>
      </c>
      <c r="X1422" s="16">
        <v>1</v>
      </c>
      <c r="Y1422" s="15">
        <v>3702</v>
      </c>
      <c r="Z1422" s="15">
        <v>8.5000000000000006E-2</v>
      </c>
      <c r="AA1422" s="15" t="s">
        <v>10978</v>
      </c>
      <c r="AB1422" s="15" t="s">
        <v>10979</v>
      </c>
      <c r="AC1422" s="15">
        <v>70000</v>
      </c>
      <c r="AD1422" s="26">
        <v>38070</v>
      </c>
      <c r="AE1422" s="15" t="s">
        <v>298</v>
      </c>
      <c r="AF1422" s="15" t="s">
        <v>11188</v>
      </c>
      <c r="AG1422" s="16">
        <v>1</v>
      </c>
      <c r="AH1422" s="15" t="s">
        <v>11189</v>
      </c>
      <c r="AI1422" s="15" t="s">
        <v>78</v>
      </c>
      <c r="AJ1422" s="15">
        <v>3701.9541015599998</v>
      </c>
      <c r="AK1422" s="15">
        <v>305.89865375199997</v>
      </c>
      <c r="AL1422" s="15">
        <v>3094112.03681</v>
      </c>
      <c r="AM1422" s="15">
        <v>1422754.2316699999</v>
      </c>
      <c r="AN1422" s="19">
        <v>0</v>
      </c>
      <c r="AO1422" s="19">
        <v>0</v>
      </c>
      <c r="AP1422" s="19">
        <v>15000</v>
      </c>
      <c r="AQ1422" s="19">
        <v>60700</v>
      </c>
      <c r="AR1422" s="34">
        <f t="shared" si="299"/>
        <v>75700</v>
      </c>
      <c r="AS1422" s="34">
        <v>0</v>
      </c>
      <c r="AT1422" s="34">
        <v>0</v>
      </c>
      <c r="AU1422" s="34">
        <v>0</v>
      </c>
      <c r="AV1422" s="34">
        <v>0</v>
      </c>
      <c r="AW1422" s="35">
        <f t="shared" si="300"/>
        <v>0</v>
      </c>
      <c r="AX1422" s="34">
        <f t="shared" si="301"/>
        <v>75700</v>
      </c>
      <c r="AY1422" s="36">
        <v>1.4712000000099998</v>
      </c>
      <c r="AZ1422" s="36">
        <v>2.0617000000000001</v>
      </c>
      <c r="BA1422" s="22"/>
      <c r="BB1422" s="19">
        <v>1514</v>
      </c>
      <c r="BC1422" s="34">
        <f t="shared" si="302"/>
        <v>1113.6984000075699</v>
      </c>
      <c r="BD1422" s="34">
        <f t="shared" si="303"/>
        <v>1560.7069000000001</v>
      </c>
      <c r="BE1422" s="38">
        <v>3.4819999999999997E-2</v>
      </c>
      <c r="BF1422" s="38">
        <f t="shared" si="304"/>
        <v>3.4819999999999997E-2</v>
      </c>
      <c r="BG1422" s="34">
        <v>0</v>
      </c>
      <c r="BH1422" s="34">
        <v>0</v>
      </c>
      <c r="BI1422" s="34">
        <f t="shared" si="305"/>
        <v>1113.6984000075699</v>
      </c>
      <c r="BJ1422" s="34">
        <f t="shared" si="306"/>
        <v>1560.7069000000001</v>
      </c>
      <c r="BK1422" s="34">
        <v>0</v>
      </c>
      <c r="BL1422" s="34">
        <v>46.706900000000132</v>
      </c>
      <c r="BM1422" s="34">
        <f t="shared" si="307"/>
        <v>46.706900000000132</v>
      </c>
      <c r="BN1422" s="39">
        <f t="shared" si="308"/>
        <v>1113.6984000075699</v>
      </c>
      <c r="BO1422" s="39">
        <f t="shared" si="309"/>
        <v>1514</v>
      </c>
      <c r="BP1422" s="39">
        <f t="shared" si="310"/>
        <v>400.30159999243006</v>
      </c>
    </row>
    <row r="1423" spans="1:68" s="25" customFormat="1" ht="14.25" x14ac:dyDescent="0.2">
      <c r="A1423" s="14">
        <v>170</v>
      </c>
      <c r="B1423" s="40"/>
      <c r="C1423" s="15" t="s">
        <v>10494</v>
      </c>
      <c r="D1423" s="16">
        <v>6816</v>
      </c>
      <c r="E1423" s="15" t="s">
        <v>11190</v>
      </c>
      <c r="F1423" s="15" t="s">
        <v>11191</v>
      </c>
      <c r="G1423" s="17" t="s">
        <v>11192</v>
      </c>
      <c r="H1423" s="17" t="s">
        <v>11193</v>
      </c>
      <c r="I1423" s="17" t="s">
        <v>86</v>
      </c>
      <c r="J1423" s="15" t="s">
        <v>11194</v>
      </c>
      <c r="K1423" s="15" t="s">
        <v>332</v>
      </c>
      <c r="L1423" s="18" t="s">
        <v>11195</v>
      </c>
      <c r="M1423" s="15" t="s">
        <v>10976</v>
      </c>
      <c r="N1423" s="15" t="s">
        <v>10977</v>
      </c>
      <c r="O1423" s="16">
        <v>556</v>
      </c>
      <c r="P1423" s="15" t="s">
        <v>90</v>
      </c>
      <c r="Q1423" s="15">
        <v>15000</v>
      </c>
      <c r="R1423" s="15">
        <v>68800</v>
      </c>
      <c r="S1423" s="15">
        <v>83800</v>
      </c>
      <c r="T1423" s="15">
        <v>0.08</v>
      </c>
      <c r="U1423" s="15" t="s">
        <v>3335</v>
      </c>
      <c r="V1423" s="15" t="s">
        <v>76</v>
      </c>
      <c r="W1423" s="16">
        <v>1</v>
      </c>
      <c r="X1423" s="16">
        <v>1</v>
      </c>
      <c r="Y1423" s="15">
        <v>3695</v>
      </c>
      <c r="Z1423" s="15">
        <v>8.5000000000000006E-2</v>
      </c>
      <c r="AA1423" s="15" t="s">
        <v>10978</v>
      </c>
      <c r="AB1423" s="15" t="s">
        <v>10979</v>
      </c>
      <c r="AC1423" s="15">
        <v>94000</v>
      </c>
      <c r="AD1423" s="26">
        <v>41141</v>
      </c>
      <c r="AE1423" s="15" t="s">
        <v>119</v>
      </c>
      <c r="AF1423" s="15" t="s">
        <v>119</v>
      </c>
      <c r="AG1423" s="16">
        <v>1</v>
      </c>
      <c r="AH1423" s="15" t="s">
        <v>11196</v>
      </c>
      <c r="AI1423" s="15" t="s">
        <v>78</v>
      </c>
      <c r="AJ1423" s="15">
        <v>3694.8427734400002</v>
      </c>
      <c r="AK1423" s="15">
        <v>305.53148881300001</v>
      </c>
      <c r="AL1423" s="15">
        <v>3094142.17405</v>
      </c>
      <c r="AM1423" s="15">
        <v>1422754.9182800001</v>
      </c>
      <c r="AN1423" s="19">
        <v>15000</v>
      </c>
      <c r="AO1423" s="19">
        <v>66500</v>
      </c>
      <c r="AP1423" s="19">
        <v>0</v>
      </c>
      <c r="AQ1423" s="19">
        <v>0</v>
      </c>
      <c r="AR1423" s="34">
        <f t="shared" si="299"/>
        <v>81500</v>
      </c>
      <c r="AS1423" s="34">
        <v>45000</v>
      </c>
      <c r="AT1423" s="34">
        <v>0</v>
      </c>
      <c r="AU1423" s="34">
        <v>12775</v>
      </c>
      <c r="AV1423" s="34">
        <v>0</v>
      </c>
      <c r="AW1423" s="35">
        <f t="shared" si="300"/>
        <v>57775</v>
      </c>
      <c r="AX1423" s="34">
        <f t="shared" si="301"/>
        <v>23725</v>
      </c>
      <c r="AY1423" s="36">
        <v>1.4712000000099998</v>
      </c>
      <c r="AZ1423" s="36">
        <v>2.0617000000000001</v>
      </c>
      <c r="BA1423" s="22"/>
      <c r="BB1423" s="19">
        <v>815</v>
      </c>
      <c r="BC1423" s="34">
        <f t="shared" si="302"/>
        <v>349.04220000237245</v>
      </c>
      <c r="BD1423" s="34">
        <f t="shared" si="303"/>
        <v>489.13832500000001</v>
      </c>
      <c r="BE1423" s="38">
        <v>3.4819999999999997E-2</v>
      </c>
      <c r="BF1423" s="38">
        <f t="shared" si="304"/>
        <v>3.4819999999999997E-2</v>
      </c>
      <c r="BG1423" s="34">
        <v>12.153649404082607</v>
      </c>
      <c r="BH1423" s="34">
        <v>17.031796476499999</v>
      </c>
      <c r="BI1423" s="34">
        <f t="shared" si="305"/>
        <v>336.88855059828984</v>
      </c>
      <c r="BJ1423" s="34">
        <f t="shared" si="306"/>
        <v>472.1065285235</v>
      </c>
      <c r="BK1423" s="34">
        <v>0</v>
      </c>
      <c r="BL1423" s="34">
        <v>0</v>
      </c>
      <c r="BM1423" s="34">
        <f t="shared" si="307"/>
        <v>0</v>
      </c>
      <c r="BN1423" s="39">
        <f t="shared" si="308"/>
        <v>336.88855059828984</v>
      </c>
      <c r="BO1423" s="39">
        <f t="shared" si="309"/>
        <v>472.1065285235</v>
      </c>
      <c r="BP1423" s="39">
        <f t="shared" si="310"/>
        <v>135.21797792521016</v>
      </c>
    </row>
    <row r="1424" spans="1:68" s="25" customFormat="1" ht="14.25" x14ac:dyDescent="0.2">
      <c r="A1424" s="14">
        <v>171</v>
      </c>
      <c r="B1424" s="40"/>
      <c r="C1424" s="15"/>
      <c r="D1424" s="16">
        <v>27898</v>
      </c>
      <c r="E1424" s="15" t="s">
        <v>11197</v>
      </c>
      <c r="F1424" s="15" t="s">
        <v>11198</v>
      </c>
      <c r="G1424" s="17" t="s">
        <v>11199</v>
      </c>
      <c r="H1424" s="17" t="s">
        <v>11200</v>
      </c>
      <c r="I1424" s="17" t="s">
        <v>86</v>
      </c>
      <c r="J1424" s="15" t="s">
        <v>11201</v>
      </c>
      <c r="K1424" s="15" t="s">
        <v>11202</v>
      </c>
      <c r="L1424" s="18" t="s">
        <v>11203</v>
      </c>
      <c r="M1424" s="15" t="s">
        <v>10976</v>
      </c>
      <c r="N1424" s="15" t="s">
        <v>10977</v>
      </c>
      <c r="O1424" s="16">
        <v>556</v>
      </c>
      <c r="P1424" s="15" t="s">
        <v>90</v>
      </c>
      <c r="Q1424" s="15">
        <v>15000</v>
      </c>
      <c r="R1424" s="15">
        <v>68800</v>
      </c>
      <c r="S1424" s="15">
        <v>83800</v>
      </c>
      <c r="T1424" s="15">
        <v>0.06</v>
      </c>
      <c r="U1424" s="15" t="s">
        <v>3335</v>
      </c>
      <c r="V1424" s="15" t="s">
        <v>76</v>
      </c>
      <c r="W1424" s="16">
        <v>1</v>
      </c>
      <c r="X1424" s="16">
        <v>1</v>
      </c>
      <c r="Y1424" s="15">
        <v>2336</v>
      </c>
      <c r="Z1424" s="15">
        <v>5.3999999999999999E-2</v>
      </c>
      <c r="AA1424" s="15" t="s">
        <v>10978</v>
      </c>
      <c r="AB1424" s="15" t="s">
        <v>10979</v>
      </c>
      <c r="AC1424" s="15">
        <v>72000</v>
      </c>
      <c r="AD1424" s="26">
        <v>37652</v>
      </c>
      <c r="AE1424" s="15" t="s">
        <v>147</v>
      </c>
      <c r="AF1424" s="15" t="s">
        <v>11204</v>
      </c>
      <c r="AG1424" s="16">
        <v>1</v>
      </c>
      <c r="AH1424" s="15" t="s">
        <v>11205</v>
      </c>
      <c r="AI1424" s="15" t="s">
        <v>78</v>
      </c>
      <c r="AJ1424" s="15">
        <v>2335.7470703099998</v>
      </c>
      <c r="AK1424" s="15">
        <v>283.16794698799998</v>
      </c>
      <c r="AL1424" s="15">
        <v>3094166.7733200002</v>
      </c>
      <c r="AM1424" s="15">
        <v>1422754.9364400001</v>
      </c>
      <c r="AN1424" s="19">
        <v>15000</v>
      </c>
      <c r="AO1424" s="19">
        <v>66500</v>
      </c>
      <c r="AP1424" s="19">
        <v>0</v>
      </c>
      <c r="AQ1424" s="19">
        <v>0</v>
      </c>
      <c r="AR1424" s="34">
        <f t="shared" si="299"/>
        <v>81500</v>
      </c>
      <c r="AS1424" s="34">
        <v>45000</v>
      </c>
      <c r="AT1424" s="34">
        <v>3000</v>
      </c>
      <c r="AU1424" s="34">
        <v>12775</v>
      </c>
      <c r="AV1424" s="34">
        <v>0</v>
      </c>
      <c r="AW1424" s="35">
        <f t="shared" si="300"/>
        <v>60775</v>
      </c>
      <c r="AX1424" s="34">
        <f t="shared" si="301"/>
        <v>20725</v>
      </c>
      <c r="AY1424" s="36">
        <v>1.4712000000099998</v>
      </c>
      <c r="AZ1424" s="36">
        <v>2.0617000000000001</v>
      </c>
      <c r="BA1424" s="22"/>
      <c r="BB1424" s="19">
        <v>815</v>
      </c>
      <c r="BC1424" s="34">
        <f t="shared" si="302"/>
        <v>304.90620000207247</v>
      </c>
      <c r="BD1424" s="34">
        <f t="shared" si="303"/>
        <v>427.28732500000001</v>
      </c>
      <c r="BE1424" s="38">
        <v>3.4819999999999997E-2</v>
      </c>
      <c r="BF1424" s="38">
        <f t="shared" si="304"/>
        <v>3.4819999999999997E-2</v>
      </c>
      <c r="BG1424" s="34">
        <v>10.616833884072163</v>
      </c>
      <c r="BH1424" s="34">
        <v>14.878144656499998</v>
      </c>
      <c r="BI1424" s="34">
        <f t="shared" si="305"/>
        <v>294.28936611800032</v>
      </c>
      <c r="BJ1424" s="34">
        <f t="shared" si="306"/>
        <v>412.4091803435</v>
      </c>
      <c r="BK1424" s="34">
        <v>0</v>
      </c>
      <c r="BL1424" s="34">
        <v>0</v>
      </c>
      <c r="BM1424" s="34">
        <f t="shared" si="307"/>
        <v>0</v>
      </c>
      <c r="BN1424" s="39">
        <f t="shared" si="308"/>
        <v>294.28936611800032</v>
      </c>
      <c r="BO1424" s="39">
        <f t="shared" si="309"/>
        <v>412.4091803435</v>
      </c>
      <c r="BP1424" s="39">
        <f t="shared" si="310"/>
        <v>118.11981422549968</v>
      </c>
    </row>
    <row r="1425" spans="1:68" s="25" customFormat="1" ht="14.25" x14ac:dyDescent="0.2">
      <c r="A1425" s="14">
        <v>172</v>
      </c>
      <c r="B1425" s="40"/>
      <c r="C1425" s="15"/>
      <c r="D1425" s="16">
        <v>18917</v>
      </c>
      <c r="E1425" s="15" t="s">
        <v>11206</v>
      </c>
      <c r="F1425" s="15" t="s">
        <v>11207</v>
      </c>
      <c r="G1425" s="17" t="s">
        <v>11208</v>
      </c>
      <c r="H1425" s="17" t="s">
        <v>11209</v>
      </c>
      <c r="I1425" s="17" t="s">
        <v>11210</v>
      </c>
      <c r="J1425" s="15" t="s">
        <v>11211</v>
      </c>
      <c r="K1425" s="15" t="s">
        <v>11212</v>
      </c>
      <c r="L1425" s="18" t="s">
        <v>11213</v>
      </c>
      <c r="M1425" s="15" t="s">
        <v>10976</v>
      </c>
      <c r="N1425" s="15" t="s">
        <v>10977</v>
      </c>
      <c r="O1425" s="16">
        <v>556</v>
      </c>
      <c r="P1425" s="15" t="s">
        <v>90</v>
      </c>
      <c r="Q1425" s="15">
        <v>15000</v>
      </c>
      <c r="R1425" s="15">
        <v>68800</v>
      </c>
      <c r="S1425" s="15">
        <v>83800</v>
      </c>
      <c r="T1425" s="15">
        <v>7.0000000000000007E-2</v>
      </c>
      <c r="U1425" s="15" t="s">
        <v>3335</v>
      </c>
      <c r="V1425" s="15" t="s">
        <v>76</v>
      </c>
      <c r="W1425" s="16">
        <v>1</v>
      </c>
      <c r="X1425" s="16">
        <v>1</v>
      </c>
      <c r="Y1425" s="15">
        <v>4580</v>
      </c>
      <c r="Z1425" s="15">
        <v>0.105</v>
      </c>
      <c r="AA1425" s="15" t="s">
        <v>10978</v>
      </c>
      <c r="AB1425" s="15" t="s">
        <v>10979</v>
      </c>
      <c r="AC1425" s="15">
        <v>82000</v>
      </c>
      <c r="AD1425" s="26">
        <v>42284</v>
      </c>
      <c r="AE1425" s="15" t="s">
        <v>617</v>
      </c>
      <c r="AF1425" s="15" t="s">
        <v>11214</v>
      </c>
      <c r="AG1425" s="16">
        <v>1</v>
      </c>
      <c r="AH1425" s="15" t="s">
        <v>11215</v>
      </c>
      <c r="AI1425" s="15" t="s">
        <v>78</v>
      </c>
      <c r="AJ1425" s="15">
        <v>4579.96875</v>
      </c>
      <c r="AK1425" s="15">
        <v>325.21916759999999</v>
      </c>
      <c r="AL1425" s="15">
        <v>3094195.7121199998</v>
      </c>
      <c r="AM1425" s="15">
        <v>1422760.35277</v>
      </c>
      <c r="AN1425" s="19">
        <v>0</v>
      </c>
      <c r="AO1425" s="19">
        <v>0</v>
      </c>
      <c r="AP1425" s="19">
        <v>15000</v>
      </c>
      <c r="AQ1425" s="19">
        <v>66500</v>
      </c>
      <c r="AR1425" s="34">
        <f t="shared" si="299"/>
        <v>81500</v>
      </c>
      <c r="AS1425" s="34">
        <v>0</v>
      </c>
      <c r="AT1425" s="34">
        <v>0</v>
      </c>
      <c r="AU1425" s="34">
        <v>0</v>
      </c>
      <c r="AV1425" s="34">
        <v>0</v>
      </c>
      <c r="AW1425" s="35">
        <f t="shared" si="300"/>
        <v>0</v>
      </c>
      <c r="AX1425" s="34">
        <f t="shared" si="301"/>
        <v>81500</v>
      </c>
      <c r="AY1425" s="36">
        <v>1.4712000000099998</v>
      </c>
      <c r="AZ1425" s="36">
        <v>2.0617000000000001</v>
      </c>
      <c r="BA1425" s="22"/>
      <c r="BB1425" s="19">
        <v>1630</v>
      </c>
      <c r="BC1425" s="34">
        <f t="shared" si="302"/>
        <v>1199.0280000081498</v>
      </c>
      <c r="BD1425" s="34">
        <f t="shared" si="303"/>
        <v>1680.2855000000002</v>
      </c>
      <c r="BE1425" s="38">
        <v>3.4819999999999997E-2</v>
      </c>
      <c r="BF1425" s="38">
        <f t="shared" si="304"/>
        <v>3.4819999999999997E-2</v>
      </c>
      <c r="BG1425" s="34">
        <v>0</v>
      </c>
      <c r="BH1425" s="34">
        <v>0</v>
      </c>
      <c r="BI1425" s="34">
        <f t="shared" si="305"/>
        <v>1199.0280000081498</v>
      </c>
      <c r="BJ1425" s="34">
        <f t="shared" si="306"/>
        <v>1680.2855000000002</v>
      </c>
      <c r="BK1425" s="34">
        <v>0</v>
      </c>
      <c r="BL1425" s="34">
        <v>50.285500000000184</v>
      </c>
      <c r="BM1425" s="34">
        <f t="shared" si="307"/>
        <v>50.285500000000184</v>
      </c>
      <c r="BN1425" s="39">
        <f t="shared" si="308"/>
        <v>1199.0280000081498</v>
      </c>
      <c r="BO1425" s="39">
        <f t="shared" si="309"/>
        <v>1630</v>
      </c>
      <c r="BP1425" s="39">
        <f t="shared" si="310"/>
        <v>430.97199999185023</v>
      </c>
    </row>
    <row r="1426" spans="1:68" s="25" customFormat="1" ht="14.25" x14ac:dyDescent="0.2">
      <c r="A1426" s="14">
        <v>173</v>
      </c>
      <c r="B1426" s="40"/>
      <c r="C1426" s="15"/>
      <c r="D1426" s="16">
        <v>15852</v>
      </c>
      <c r="E1426" s="15" t="s">
        <v>11216</v>
      </c>
      <c r="F1426" s="15" t="s">
        <v>11217</v>
      </c>
      <c r="G1426" s="17" t="s">
        <v>11218</v>
      </c>
      <c r="H1426" s="17" t="s">
        <v>11219</v>
      </c>
      <c r="I1426" s="17" t="s">
        <v>86</v>
      </c>
      <c r="J1426" s="15" t="s">
        <v>11220</v>
      </c>
      <c r="K1426" s="15" t="s">
        <v>1925</v>
      </c>
      <c r="L1426" s="18" t="s">
        <v>11221</v>
      </c>
      <c r="M1426" s="15" t="s">
        <v>10976</v>
      </c>
      <c r="N1426" s="15" t="s">
        <v>10977</v>
      </c>
      <c r="O1426" s="16">
        <v>556</v>
      </c>
      <c r="P1426" s="15" t="s">
        <v>90</v>
      </c>
      <c r="Q1426" s="15">
        <v>15000</v>
      </c>
      <c r="R1426" s="15">
        <v>61700</v>
      </c>
      <c r="S1426" s="15">
        <v>76700</v>
      </c>
      <c r="T1426" s="15">
        <v>0</v>
      </c>
      <c r="U1426" s="15" t="s">
        <v>3335</v>
      </c>
      <c r="V1426" s="15" t="s">
        <v>76</v>
      </c>
      <c r="W1426" s="16">
        <v>1</v>
      </c>
      <c r="X1426" s="16">
        <v>1</v>
      </c>
      <c r="Y1426" s="15">
        <v>4367</v>
      </c>
      <c r="Z1426" s="15">
        <v>0.1</v>
      </c>
      <c r="AA1426" s="15" t="s">
        <v>10978</v>
      </c>
      <c r="AB1426" s="15" t="s">
        <v>10979</v>
      </c>
      <c r="AC1426" s="15">
        <v>0</v>
      </c>
      <c r="AD1426" s="26">
        <v>41348</v>
      </c>
      <c r="AE1426" s="15" t="s">
        <v>147</v>
      </c>
      <c r="AF1426" s="15" t="s">
        <v>11222</v>
      </c>
      <c r="AG1426" s="16">
        <v>1</v>
      </c>
      <c r="AH1426" s="15" t="s">
        <v>11223</v>
      </c>
      <c r="AI1426" s="15" t="s">
        <v>78</v>
      </c>
      <c r="AJ1426" s="15">
        <v>4367.0107421900002</v>
      </c>
      <c r="AK1426" s="15">
        <v>317.61552389299999</v>
      </c>
      <c r="AL1426" s="15">
        <v>3094238.7889700001</v>
      </c>
      <c r="AM1426" s="15">
        <v>1422760.0444100001</v>
      </c>
      <c r="AN1426" s="19">
        <v>0</v>
      </c>
      <c r="AO1426" s="19">
        <v>0</v>
      </c>
      <c r="AP1426" s="19">
        <v>15000</v>
      </c>
      <c r="AQ1426" s="19">
        <v>58100</v>
      </c>
      <c r="AR1426" s="34">
        <f t="shared" si="299"/>
        <v>73100</v>
      </c>
      <c r="AS1426" s="34">
        <v>0</v>
      </c>
      <c r="AT1426" s="34">
        <v>0</v>
      </c>
      <c r="AU1426" s="34">
        <v>0</v>
      </c>
      <c r="AV1426" s="34">
        <v>0</v>
      </c>
      <c r="AW1426" s="35">
        <f t="shared" si="300"/>
        <v>0</v>
      </c>
      <c r="AX1426" s="34">
        <f t="shared" si="301"/>
        <v>73100</v>
      </c>
      <c r="AY1426" s="36">
        <v>1.4712000000099998</v>
      </c>
      <c r="AZ1426" s="36">
        <v>2.0617000000000001</v>
      </c>
      <c r="BA1426" s="22"/>
      <c r="BB1426" s="19">
        <v>1462</v>
      </c>
      <c r="BC1426" s="34">
        <f t="shared" si="302"/>
        <v>1075.4472000073099</v>
      </c>
      <c r="BD1426" s="34">
        <f t="shared" si="303"/>
        <v>1507.1027000000001</v>
      </c>
      <c r="BE1426" s="38">
        <v>3.4819999999999997E-2</v>
      </c>
      <c r="BF1426" s="38">
        <f t="shared" si="304"/>
        <v>3.4819999999999997E-2</v>
      </c>
      <c r="BG1426" s="34">
        <v>0</v>
      </c>
      <c r="BH1426" s="34">
        <v>0</v>
      </c>
      <c r="BI1426" s="34">
        <f t="shared" si="305"/>
        <v>1075.4472000073099</v>
      </c>
      <c r="BJ1426" s="34">
        <f t="shared" si="306"/>
        <v>1507.1027000000001</v>
      </c>
      <c r="BK1426" s="34">
        <v>0</v>
      </c>
      <c r="BL1426" s="34">
        <v>45.102700000000141</v>
      </c>
      <c r="BM1426" s="34">
        <f t="shared" si="307"/>
        <v>45.102700000000141</v>
      </c>
      <c r="BN1426" s="39">
        <f t="shared" si="308"/>
        <v>1075.4472000073099</v>
      </c>
      <c r="BO1426" s="39">
        <f t="shared" si="309"/>
        <v>1462</v>
      </c>
      <c r="BP1426" s="39">
        <f t="shared" si="310"/>
        <v>386.5527999926901</v>
      </c>
    </row>
    <row r="1427" spans="1:68" s="25" customFormat="1" ht="14.25" x14ac:dyDescent="0.2">
      <c r="A1427" s="14">
        <v>175</v>
      </c>
      <c r="B1427" s="40"/>
      <c r="C1427" s="15"/>
      <c r="D1427" s="16">
        <v>34340</v>
      </c>
      <c r="E1427" s="15" t="s">
        <v>11224</v>
      </c>
      <c r="F1427" s="15" t="s">
        <v>11225</v>
      </c>
      <c r="G1427" s="17" t="s">
        <v>11226</v>
      </c>
      <c r="H1427" s="17" t="s">
        <v>11227</v>
      </c>
      <c r="I1427" s="17" t="s">
        <v>86</v>
      </c>
      <c r="J1427" s="15" t="s">
        <v>11228</v>
      </c>
      <c r="K1427" s="15" t="s">
        <v>9048</v>
      </c>
      <c r="L1427" s="18" t="s">
        <v>11229</v>
      </c>
      <c r="M1427" s="15" t="s">
        <v>10976</v>
      </c>
      <c r="N1427" s="15" t="s">
        <v>10977</v>
      </c>
      <c r="O1427" s="16">
        <v>556</v>
      </c>
      <c r="P1427" s="15" t="s">
        <v>90</v>
      </c>
      <c r="Q1427" s="15">
        <v>15000</v>
      </c>
      <c r="R1427" s="15">
        <v>70600</v>
      </c>
      <c r="S1427" s="15">
        <v>85600</v>
      </c>
      <c r="T1427" s="15">
        <v>0.08</v>
      </c>
      <c r="U1427" s="15" t="s">
        <v>3335</v>
      </c>
      <c r="V1427" s="15" t="s">
        <v>76</v>
      </c>
      <c r="W1427" s="16">
        <v>1</v>
      </c>
      <c r="X1427" s="16">
        <v>1</v>
      </c>
      <c r="Y1427" s="15">
        <v>3651</v>
      </c>
      <c r="Z1427" s="15">
        <v>8.4000000000000005E-2</v>
      </c>
      <c r="AA1427" s="15" t="s">
        <v>10978</v>
      </c>
      <c r="AB1427" s="15" t="s">
        <v>10979</v>
      </c>
      <c r="AC1427" s="15">
        <v>72000</v>
      </c>
      <c r="AD1427" s="26">
        <v>37322</v>
      </c>
      <c r="AE1427" s="15" t="s">
        <v>183</v>
      </c>
      <c r="AF1427" s="15" t="s">
        <v>6131</v>
      </c>
      <c r="AG1427" s="16">
        <v>1</v>
      </c>
      <c r="AH1427" s="15" t="s">
        <v>11230</v>
      </c>
      <c r="AI1427" s="15" t="s">
        <v>78</v>
      </c>
      <c r="AJ1427" s="15">
        <v>3650.7875976599998</v>
      </c>
      <c r="AK1427" s="15">
        <v>304.50764239199998</v>
      </c>
      <c r="AL1427" s="15">
        <v>3094291.7148199999</v>
      </c>
      <c r="AM1427" s="15">
        <v>1422755.8053900001</v>
      </c>
      <c r="AN1427" s="19">
        <v>0</v>
      </c>
      <c r="AO1427" s="19">
        <v>0</v>
      </c>
      <c r="AP1427" s="19">
        <v>15000</v>
      </c>
      <c r="AQ1427" s="19">
        <v>66800</v>
      </c>
      <c r="AR1427" s="34">
        <f t="shared" si="299"/>
        <v>81800</v>
      </c>
      <c r="AS1427" s="34">
        <v>0</v>
      </c>
      <c r="AT1427" s="34">
        <v>0</v>
      </c>
      <c r="AU1427" s="34">
        <v>0</v>
      </c>
      <c r="AV1427" s="34">
        <v>0</v>
      </c>
      <c r="AW1427" s="35">
        <f t="shared" si="300"/>
        <v>0</v>
      </c>
      <c r="AX1427" s="34">
        <f t="shared" si="301"/>
        <v>81800</v>
      </c>
      <c r="AY1427" s="36">
        <v>1.4712000000099998</v>
      </c>
      <c r="AZ1427" s="36">
        <v>2.0617000000000001</v>
      </c>
      <c r="BA1427" s="22"/>
      <c r="BB1427" s="19">
        <v>1636</v>
      </c>
      <c r="BC1427" s="34">
        <f t="shared" si="302"/>
        <v>1203.4416000081799</v>
      </c>
      <c r="BD1427" s="34">
        <f t="shared" si="303"/>
        <v>1686.4706000000001</v>
      </c>
      <c r="BE1427" s="38">
        <v>3.4819999999999997E-2</v>
      </c>
      <c r="BF1427" s="38">
        <f t="shared" si="304"/>
        <v>3.4819999999999997E-2</v>
      </c>
      <c r="BG1427" s="34">
        <v>0</v>
      </c>
      <c r="BH1427" s="34">
        <v>0</v>
      </c>
      <c r="BI1427" s="34">
        <f t="shared" si="305"/>
        <v>1203.4416000081799</v>
      </c>
      <c r="BJ1427" s="34">
        <f t="shared" si="306"/>
        <v>1686.4706000000001</v>
      </c>
      <c r="BK1427" s="34">
        <v>0</v>
      </c>
      <c r="BL1427" s="34">
        <v>50.470600000000104</v>
      </c>
      <c r="BM1427" s="34">
        <f t="shared" si="307"/>
        <v>50.470600000000104</v>
      </c>
      <c r="BN1427" s="39">
        <f t="shared" si="308"/>
        <v>1203.4416000081799</v>
      </c>
      <c r="BO1427" s="39">
        <f t="shared" si="309"/>
        <v>1636</v>
      </c>
      <c r="BP1427" s="39">
        <f t="shared" si="310"/>
        <v>432.55839999182012</v>
      </c>
    </row>
    <row r="1428" spans="1:68" s="25" customFormat="1" ht="14.25" x14ac:dyDescent="0.2">
      <c r="A1428" s="14">
        <v>176</v>
      </c>
      <c r="B1428" s="40"/>
      <c r="C1428" s="15" t="s">
        <v>11231</v>
      </c>
      <c r="D1428" s="16">
        <v>10504</v>
      </c>
      <c r="E1428" s="15" t="s">
        <v>11232</v>
      </c>
      <c r="F1428" s="15" t="s">
        <v>11231</v>
      </c>
      <c r="G1428" s="17" t="s">
        <v>11233</v>
      </c>
      <c r="H1428" s="17" t="s">
        <v>11234</v>
      </c>
      <c r="I1428" s="17" t="s">
        <v>86</v>
      </c>
      <c r="J1428" s="15" t="s">
        <v>11235</v>
      </c>
      <c r="K1428" s="15" t="s">
        <v>7195</v>
      </c>
      <c r="L1428" s="18" t="s">
        <v>11236</v>
      </c>
      <c r="M1428" s="15" t="s">
        <v>10976</v>
      </c>
      <c r="N1428" s="15" t="s">
        <v>10977</v>
      </c>
      <c r="O1428" s="16">
        <v>556</v>
      </c>
      <c r="P1428" s="15" t="s">
        <v>90</v>
      </c>
      <c r="Q1428" s="15">
        <v>15000</v>
      </c>
      <c r="R1428" s="15">
        <v>70200</v>
      </c>
      <c r="S1428" s="15">
        <v>85200</v>
      </c>
      <c r="T1428" s="15">
        <v>0.08</v>
      </c>
      <c r="U1428" s="15" t="s">
        <v>3335</v>
      </c>
      <c r="V1428" s="15" t="s">
        <v>76</v>
      </c>
      <c r="W1428" s="16">
        <v>1</v>
      </c>
      <c r="X1428" s="16">
        <v>1</v>
      </c>
      <c r="Y1428" s="15">
        <v>3654</v>
      </c>
      <c r="Z1428" s="15">
        <v>8.4000000000000005E-2</v>
      </c>
      <c r="AA1428" s="15" t="s">
        <v>10978</v>
      </c>
      <c r="AB1428" s="15" t="s">
        <v>10979</v>
      </c>
      <c r="AC1428" s="15">
        <v>87500</v>
      </c>
      <c r="AD1428" s="26">
        <v>41757</v>
      </c>
      <c r="AE1428" s="15" t="s">
        <v>183</v>
      </c>
      <c r="AF1428" s="15" t="s">
        <v>11237</v>
      </c>
      <c r="AG1428" s="16">
        <v>1</v>
      </c>
      <c r="AH1428" s="15" t="s">
        <v>11238</v>
      </c>
      <c r="AI1428" s="15" t="s">
        <v>78</v>
      </c>
      <c r="AJ1428" s="15">
        <v>3653.5278320299999</v>
      </c>
      <c r="AK1428" s="15">
        <v>304.534564854</v>
      </c>
      <c r="AL1428" s="15">
        <v>3094321.5461200001</v>
      </c>
      <c r="AM1428" s="15">
        <v>1422755.9968999999</v>
      </c>
      <c r="AN1428" s="19">
        <v>15000</v>
      </c>
      <c r="AO1428" s="19">
        <v>65700</v>
      </c>
      <c r="AP1428" s="19">
        <v>0</v>
      </c>
      <c r="AQ1428" s="19">
        <v>500</v>
      </c>
      <c r="AR1428" s="34">
        <f t="shared" si="299"/>
        <v>81200</v>
      </c>
      <c r="AS1428" s="34">
        <v>45000</v>
      </c>
      <c r="AT1428" s="34">
        <v>3000</v>
      </c>
      <c r="AU1428" s="34">
        <v>12495</v>
      </c>
      <c r="AV1428" s="34">
        <v>0</v>
      </c>
      <c r="AW1428" s="35">
        <f t="shared" si="300"/>
        <v>60495</v>
      </c>
      <c r="AX1428" s="34">
        <f t="shared" si="301"/>
        <v>20705</v>
      </c>
      <c r="AY1428" s="36">
        <v>1.4712000000099998</v>
      </c>
      <c r="AZ1428" s="36">
        <v>2.0617000000000001</v>
      </c>
      <c r="BA1428" s="22"/>
      <c r="BB1428" s="19">
        <v>822</v>
      </c>
      <c r="BC1428" s="34">
        <f t="shared" si="302"/>
        <v>304.61196000207048</v>
      </c>
      <c r="BD1428" s="34">
        <f t="shared" si="303"/>
        <v>426.87498500000004</v>
      </c>
      <c r="BE1428" s="38">
        <v>3.4819999999999997E-2</v>
      </c>
      <c r="BF1428" s="38">
        <f t="shared" si="304"/>
        <v>3.4819999999999997E-2</v>
      </c>
      <c r="BG1428" s="34">
        <v>10.350452527270351</v>
      </c>
      <c r="BH1428" s="34">
        <v>14.5048450077</v>
      </c>
      <c r="BI1428" s="34">
        <f t="shared" si="305"/>
        <v>294.26150747480011</v>
      </c>
      <c r="BJ1428" s="34">
        <f t="shared" si="306"/>
        <v>412.37013999230004</v>
      </c>
      <c r="BK1428" s="34">
        <v>0</v>
      </c>
      <c r="BL1428" s="34">
        <v>0</v>
      </c>
      <c r="BM1428" s="34">
        <f t="shared" si="307"/>
        <v>0</v>
      </c>
      <c r="BN1428" s="39">
        <f t="shared" si="308"/>
        <v>294.26150747480011</v>
      </c>
      <c r="BO1428" s="39">
        <f t="shared" si="309"/>
        <v>412.37013999230004</v>
      </c>
      <c r="BP1428" s="39">
        <f t="shared" si="310"/>
        <v>118.10863251749993</v>
      </c>
    </row>
    <row r="1429" spans="1:68" s="25" customFormat="1" ht="14.25" x14ac:dyDescent="0.2">
      <c r="A1429" s="14">
        <v>177</v>
      </c>
      <c r="B1429" s="40"/>
      <c r="C1429" s="15"/>
      <c r="D1429" s="16">
        <v>12742</v>
      </c>
      <c r="E1429" s="15" t="s">
        <v>11239</v>
      </c>
      <c r="F1429" s="15" t="s">
        <v>11240</v>
      </c>
      <c r="G1429" s="17" t="s">
        <v>11241</v>
      </c>
      <c r="H1429" s="17" t="s">
        <v>11242</v>
      </c>
      <c r="I1429" s="17" t="s">
        <v>86</v>
      </c>
      <c r="J1429" s="15" t="s">
        <v>11243</v>
      </c>
      <c r="K1429" s="15" t="s">
        <v>3381</v>
      </c>
      <c r="L1429" s="18" t="s">
        <v>11244</v>
      </c>
      <c r="M1429" s="15" t="s">
        <v>10976</v>
      </c>
      <c r="N1429" s="15" t="s">
        <v>10977</v>
      </c>
      <c r="O1429" s="16">
        <v>556</v>
      </c>
      <c r="P1429" s="15" t="s">
        <v>90</v>
      </c>
      <c r="Q1429" s="15">
        <v>15000</v>
      </c>
      <c r="R1429" s="15">
        <v>69300</v>
      </c>
      <c r="S1429" s="15">
        <v>84300</v>
      </c>
      <c r="T1429" s="15">
        <v>0.06</v>
      </c>
      <c r="U1429" s="15" t="s">
        <v>3335</v>
      </c>
      <c r="V1429" s="15" t="s">
        <v>76</v>
      </c>
      <c r="W1429" s="16">
        <v>1</v>
      </c>
      <c r="X1429" s="16">
        <v>1</v>
      </c>
      <c r="Y1429" s="15">
        <v>2421</v>
      </c>
      <c r="Z1429" s="15">
        <v>5.6000000000000001E-2</v>
      </c>
      <c r="AA1429" s="15" t="s">
        <v>10978</v>
      </c>
      <c r="AB1429" s="15" t="s">
        <v>10979</v>
      </c>
      <c r="AC1429" s="15">
        <v>74000</v>
      </c>
      <c r="AD1429" s="26">
        <v>37979</v>
      </c>
      <c r="AE1429" s="15" t="s">
        <v>468</v>
      </c>
      <c r="AF1429" s="15" t="s">
        <v>11245</v>
      </c>
      <c r="AG1429" s="16">
        <v>1</v>
      </c>
      <c r="AH1429" s="15" t="s">
        <v>11246</v>
      </c>
      <c r="AI1429" s="15" t="s">
        <v>78</v>
      </c>
      <c r="AJ1429" s="15">
        <v>2421.2758789099998</v>
      </c>
      <c r="AK1429" s="15">
        <v>284.38648035599999</v>
      </c>
      <c r="AL1429" s="15">
        <v>3094346.35812</v>
      </c>
      <c r="AM1429" s="15">
        <v>1422756.1620199999</v>
      </c>
      <c r="AN1429" s="19">
        <v>15000</v>
      </c>
      <c r="AO1429" s="19">
        <v>65300</v>
      </c>
      <c r="AP1429" s="19">
        <v>0</v>
      </c>
      <c r="AQ1429" s="19">
        <v>0</v>
      </c>
      <c r="AR1429" s="34">
        <f t="shared" si="299"/>
        <v>80300</v>
      </c>
      <c r="AS1429" s="34">
        <v>45000</v>
      </c>
      <c r="AT1429" s="34">
        <v>3000</v>
      </c>
      <c r="AU1429" s="34">
        <v>12355</v>
      </c>
      <c r="AV1429" s="34">
        <v>0</v>
      </c>
      <c r="AW1429" s="35">
        <f t="shared" si="300"/>
        <v>60355</v>
      </c>
      <c r="AX1429" s="34">
        <f t="shared" si="301"/>
        <v>19945</v>
      </c>
      <c r="AY1429" s="36">
        <v>1.4712000000099998</v>
      </c>
      <c r="AZ1429" s="36">
        <v>2.0617000000000001</v>
      </c>
      <c r="BA1429" s="22"/>
      <c r="BB1429" s="19">
        <v>803</v>
      </c>
      <c r="BC1429" s="34">
        <f t="shared" si="302"/>
        <v>293.43084000199445</v>
      </c>
      <c r="BD1429" s="34">
        <f t="shared" si="303"/>
        <v>411.20606499999997</v>
      </c>
      <c r="BE1429" s="38">
        <v>3.4819999999999997E-2</v>
      </c>
      <c r="BF1429" s="38">
        <f t="shared" si="304"/>
        <v>3.4819999999999997E-2</v>
      </c>
      <c r="BG1429" s="34">
        <v>10.217261848869446</v>
      </c>
      <c r="BH1429" s="34">
        <v>14.318195183299997</v>
      </c>
      <c r="BI1429" s="34">
        <f t="shared" si="305"/>
        <v>283.21357815312501</v>
      </c>
      <c r="BJ1429" s="34">
        <f t="shared" si="306"/>
        <v>396.88786981669995</v>
      </c>
      <c r="BK1429" s="34">
        <v>0</v>
      </c>
      <c r="BL1429" s="34">
        <v>0</v>
      </c>
      <c r="BM1429" s="34">
        <f t="shared" si="307"/>
        <v>0</v>
      </c>
      <c r="BN1429" s="39">
        <f t="shared" si="308"/>
        <v>283.21357815312501</v>
      </c>
      <c r="BO1429" s="39">
        <f t="shared" si="309"/>
        <v>396.88786981669995</v>
      </c>
      <c r="BP1429" s="39">
        <f t="shared" si="310"/>
        <v>113.67429166357493</v>
      </c>
    </row>
    <row r="1430" spans="1:68" s="25" customFormat="1" ht="14.25" x14ac:dyDescent="0.2">
      <c r="A1430" s="14">
        <v>178</v>
      </c>
      <c r="B1430" s="40"/>
      <c r="C1430" s="15" t="s">
        <v>176</v>
      </c>
      <c r="D1430" s="16">
        <v>7150</v>
      </c>
      <c r="E1430" s="15" t="s">
        <v>11247</v>
      </c>
      <c r="F1430" s="15" t="s">
        <v>11248</v>
      </c>
      <c r="G1430" s="17" t="s">
        <v>11249</v>
      </c>
      <c r="H1430" s="17" t="s">
        <v>11250</v>
      </c>
      <c r="I1430" s="17" t="s">
        <v>86</v>
      </c>
      <c r="J1430" s="15" t="s">
        <v>11251</v>
      </c>
      <c r="K1430" s="15" t="s">
        <v>4646</v>
      </c>
      <c r="L1430" s="18" t="s">
        <v>11252</v>
      </c>
      <c r="M1430" s="15" t="s">
        <v>10976</v>
      </c>
      <c r="N1430" s="15" t="s">
        <v>10977</v>
      </c>
      <c r="O1430" s="16">
        <v>556</v>
      </c>
      <c r="P1430" s="15" t="s">
        <v>90</v>
      </c>
      <c r="Q1430" s="15">
        <v>15000</v>
      </c>
      <c r="R1430" s="15">
        <v>69800</v>
      </c>
      <c r="S1430" s="15">
        <v>84800</v>
      </c>
      <c r="T1430" s="15">
        <v>0.08</v>
      </c>
      <c r="U1430" s="15" t="s">
        <v>3335</v>
      </c>
      <c r="V1430" s="15" t="s">
        <v>76</v>
      </c>
      <c r="W1430" s="16">
        <v>1</v>
      </c>
      <c r="X1430" s="16">
        <v>1</v>
      </c>
      <c r="Y1430" s="15">
        <v>3652</v>
      </c>
      <c r="Z1430" s="15">
        <v>8.4000000000000005E-2</v>
      </c>
      <c r="AA1430" s="15" t="s">
        <v>10978</v>
      </c>
      <c r="AB1430" s="15" t="s">
        <v>10979</v>
      </c>
      <c r="AC1430" s="15">
        <v>0</v>
      </c>
      <c r="AD1430" s="26">
        <v>38481</v>
      </c>
      <c r="AE1430" s="15" t="s">
        <v>119</v>
      </c>
      <c r="AF1430" s="15" t="s">
        <v>119</v>
      </c>
      <c r="AG1430" s="16">
        <v>1</v>
      </c>
      <c r="AH1430" s="15" t="s">
        <v>11253</v>
      </c>
      <c r="AI1430" s="15" t="s">
        <v>78</v>
      </c>
      <c r="AJ1430" s="15">
        <v>3651.9233398400002</v>
      </c>
      <c r="AK1430" s="15">
        <v>304.47875847900002</v>
      </c>
      <c r="AL1430" s="15">
        <v>3094371.1656900002</v>
      </c>
      <c r="AM1430" s="15">
        <v>1422756.33794</v>
      </c>
      <c r="AN1430" s="19">
        <v>15000</v>
      </c>
      <c r="AO1430" s="19">
        <v>65800</v>
      </c>
      <c r="AP1430" s="19">
        <v>0</v>
      </c>
      <c r="AQ1430" s="19">
        <v>0</v>
      </c>
      <c r="AR1430" s="34">
        <f t="shared" si="299"/>
        <v>80800</v>
      </c>
      <c r="AS1430" s="34">
        <v>45000</v>
      </c>
      <c r="AT1430" s="34">
        <v>3000</v>
      </c>
      <c r="AU1430" s="34">
        <v>12355</v>
      </c>
      <c r="AV1430" s="34">
        <v>0</v>
      </c>
      <c r="AW1430" s="35">
        <f t="shared" si="300"/>
        <v>60355</v>
      </c>
      <c r="AX1430" s="34">
        <f t="shared" si="301"/>
        <v>20445</v>
      </c>
      <c r="AY1430" s="36">
        <v>1.4712000000099998</v>
      </c>
      <c r="AZ1430" s="36">
        <v>2.0617000000000001</v>
      </c>
      <c r="BA1430" s="22"/>
      <c r="BB1430" s="19">
        <v>808</v>
      </c>
      <c r="BC1430" s="34">
        <f t="shared" si="302"/>
        <v>300.78684000204447</v>
      </c>
      <c r="BD1430" s="34">
        <f t="shared" si="303"/>
        <v>421.514565</v>
      </c>
      <c r="BE1430" s="38">
        <v>3.4819999999999997E-2</v>
      </c>
      <c r="BF1430" s="38">
        <f t="shared" si="304"/>
        <v>3.4819999999999997E-2</v>
      </c>
      <c r="BG1430" s="34">
        <v>10.473397768871187</v>
      </c>
      <c r="BH1430" s="34">
        <v>14.677137153299999</v>
      </c>
      <c r="BI1430" s="34">
        <f t="shared" si="305"/>
        <v>290.3134422331733</v>
      </c>
      <c r="BJ1430" s="34">
        <f t="shared" si="306"/>
        <v>406.8374278467</v>
      </c>
      <c r="BK1430" s="34">
        <v>0</v>
      </c>
      <c r="BL1430" s="34">
        <v>0</v>
      </c>
      <c r="BM1430" s="34">
        <f t="shared" si="307"/>
        <v>0</v>
      </c>
      <c r="BN1430" s="39">
        <f t="shared" si="308"/>
        <v>290.3134422331733</v>
      </c>
      <c r="BO1430" s="39">
        <f t="shared" si="309"/>
        <v>406.8374278467</v>
      </c>
      <c r="BP1430" s="39">
        <f t="shared" si="310"/>
        <v>116.52398561352669</v>
      </c>
    </row>
    <row r="1431" spans="1:68" s="25" customFormat="1" ht="14.25" x14ac:dyDescent="0.2">
      <c r="A1431" s="14">
        <v>179</v>
      </c>
      <c r="B1431" s="40"/>
      <c r="C1431" s="15"/>
      <c r="D1431" s="16">
        <v>25190</v>
      </c>
      <c r="E1431" s="15" t="s">
        <v>11254</v>
      </c>
      <c r="F1431" s="15" t="s">
        <v>11255</v>
      </c>
      <c r="G1431" s="17" t="s">
        <v>11256</v>
      </c>
      <c r="H1431" s="17" t="s">
        <v>11257</v>
      </c>
      <c r="I1431" s="17" t="s">
        <v>86</v>
      </c>
      <c r="J1431" s="15" t="s">
        <v>11258</v>
      </c>
      <c r="K1431" s="15" t="s">
        <v>5964</v>
      </c>
      <c r="L1431" s="18" t="s">
        <v>11259</v>
      </c>
      <c r="M1431" s="15" t="s">
        <v>10976</v>
      </c>
      <c r="N1431" s="15" t="s">
        <v>10977</v>
      </c>
      <c r="O1431" s="16">
        <v>556</v>
      </c>
      <c r="P1431" s="15" t="s">
        <v>90</v>
      </c>
      <c r="Q1431" s="15">
        <v>15000</v>
      </c>
      <c r="R1431" s="15">
        <v>69300</v>
      </c>
      <c r="S1431" s="15">
        <v>84300</v>
      </c>
      <c r="T1431" s="15">
        <v>0.08</v>
      </c>
      <c r="U1431" s="15" t="s">
        <v>3335</v>
      </c>
      <c r="V1431" s="15" t="s">
        <v>76</v>
      </c>
      <c r="W1431" s="16">
        <v>1</v>
      </c>
      <c r="X1431" s="16">
        <v>1</v>
      </c>
      <c r="Y1431" s="15">
        <v>3652</v>
      </c>
      <c r="Z1431" s="15">
        <v>8.4000000000000005E-2</v>
      </c>
      <c r="AA1431" s="15" t="s">
        <v>10978</v>
      </c>
      <c r="AB1431" s="15" t="s">
        <v>10979</v>
      </c>
      <c r="AC1431" s="15">
        <v>91500</v>
      </c>
      <c r="AD1431" s="26">
        <v>41450</v>
      </c>
      <c r="AE1431" s="15" t="s">
        <v>147</v>
      </c>
      <c r="AF1431" s="15" t="s">
        <v>11260</v>
      </c>
      <c r="AG1431" s="16">
        <v>1</v>
      </c>
      <c r="AH1431" s="15" t="s">
        <v>11261</v>
      </c>
      <c r="AI1431" s="15" t="s">
        <v>78</v>
      </c>
      <c r="AJ1431" s="15">
        <v>3652.0717773400002</v>
      </c>
      <c r="AK1431" s="15">
        <v>304.463351488</v>
      </c>
      <c r="AL1431" s="15">
        <v>3094401.0033100001</v>
      </c>
      <c r="AM1431" s="15">
        <v>1422756.5371300001</v>
      </c>
      <c r="AN1431" s="19">
        <v>15000</v>
      </c>
      <c r="AO1431" s="19">
        <v>65300</v>
      </c>
      <c r="AP1431" s="19">
        <v>0</v>
      </c>
      <c r="AQ1431" s="19">
        <v>0</v>
      </c>
      <c r="AR1431" s="34">
        <f t="shared" si="299"/>
        <v>80300</v>
      </c>
      <c r="AS1431" s="34">
        <v>45000</v>
      </c>
      <c r="AT1431" s="34">
        <v>0</v>
      </c>
      <c r="AU1431" s="34">
        <v>12355</v>
      </c>
      <c r="AV1431" s="34">
        <v>0</v>
      </c>
      <c r="AW1431" s="35">
        <f t="shared" si="300"/>
        <v>57355</v>
      </c>
      <c r="AX1431" s="34">
        <f t="shared" si="301"/>
        <v>22945</v>
      </c>
      <c r="AY1431" s="36">
        <v>1.4712000000099998</v>
      </c>
      <c r="AZ1431" s="36">
        <v>2.0617000000000001</v>
      </c>
      <c r="BA1431" s="22"/>
      <c r="BB1431" s="19">
        <v>803</v>
      </c>
      <c r="BC1431" s="34">
        <f t="shared" si="302"/>
        <v>337.56684000229444</v>
      </c>
      <c r="BD1431" s="34">
        <f t="shared" si="303"/>
        <v>473.05706500000002</v>
      </c>
      <c r="BE1431" s="38">
        <v>3.4819999999999997E-2</v>
      </c>
      <c r="BF1431" s="38">
        <f t="shared" si="304"/>
        <v>3.4819999999999997E-2</v>
      </c>
      <c r="BG1431" s="34">
        <v>11.754077368879891</v>
      </c>
      <c r="BH1431" s="34">
        <v>16.471847003299999</v>
      </c>
      <c r="BI1431" s="34">
        <f t="shared" si="305"/>
        <v>325.81276263341454</v>
      </c>
      <c r="BJ1431" s="34">
        <f t="shared" si="306"/>
        <v>456.58521799670001</v>
      </c>
      <c r="BK1431" s="34">
        <v>0</v>
      </c>
      <c r="BL1431" s="34">
        <v>0</v>
      </c>
      <c r="BM1431" s="34">
        <f t="shared" si="307"/>
        <v>0</v>
      </c>
      <c r="BN1431" s="39">
        <f t="shared" si="308"/>
        <v>325.81276263341454</v>
      </c>
      <c r="BO1431" s="39">
        <f t="shared" si="309"/>
        <v>456.58521799670001</v>
      </c>
      <c r="BP1431" s="39">
        <f t="shared" si="310"/>
        <v>130.77245536328547</v>
      </c>
    </row>
    <row r="1432" spans="1:68" s="25" customFormat="1" ht="14.25" x14ac:dyDescent="0.2">
      <c r="A1432" s="14">
        <v>180</v>
      </c>
      <c r="B1432" s="40"/>
      <c r="C1432" s="15" t="s">
        <v>11262</v>
      </c>
      <c r="D1432" s="16">
        <v>2970</v>
      </c>
      <c r="E1432" s="15" t="s">
        <v>11263</v>
      </c>
      <c r="F1432" s="15" t="s">
        <v>11262</v>
      </c>
      <c r="G1432" s="17" t="s">
        <v>11264</v>
      </c>
      <c r="H1432" s="17" t="s">
        <v>11265</v>
      </c>
      <c r="I1432" s="17" t="s">
        <v>86</v>
      </c>
      <c r="J1432" s="15" t="s">
        <v>11266</v>
      </c>
      <c r="K1432" s="15" t="s">
        <v>644</v>
      </c>
      <c r="L1432" s="18" t="s">
        <v>11267</v>
      </c>
      <c r="M1432" s="15" t="s">
        <v>10976</v>
      </c>
      <c r="N1432" s="15" t="s">
        <v>10977</v>
      </c>
      <c r="O1432" s="16">
        <v>556</v>
      </c>
      <c r="P1432" s="15" t="s">
        <v>90</v>
      </c>
      <c r="Q1432" s="15">
        <v>15000</v>
      </c>
      <c r="R1432" s="15">
        <v>69300</v>
      </c>
      <c r="S1432" s="15">
        <v>84300</v>
      </c>
      <c r="T1432" s="15">
        <v>0.08</v>
      </c>
      <c r="U1432" s="15" t="s">
        <v>3335</v>
      </c>
      <c r="V1432" s="15" t="s">
        <v>76</v>
      </c>
      <c r="W1432" s="16">
        <v>1</v>
      </c>
      <c r="X1432" s="16">
        <v>0</v>
      </c>
      <c r="Y1432" s="15">
        <v>2405</v>
      </c>
      <c r="Z1432" s="15">
        <v>5.5E-2</v>
      </c>
      <c r="AA1432" s="15" t="s">
        <v>10978</v>
      </c>
      <c r="AB1432" s="15" t="s">
        <v>10979</v>
      </c>
      <c r="AC1432" s="15">
        <v>0</v>
      </c>
      <c r="AD1432" s="15"/>
      <c r="AE1432" s="15" t="s">
        <v>363</v>
      </c>
      <c r="AF1432" s="15" t="s">
        <v>11268</v>
      </c>
      <c r="AG1432" s="16">
        <v>1</v>
      </c>
      <c r="AH1432" s="15" t="s">
        <v>11269</v>
      </c>
      <c r="AI1432" s="15" t="s">
        <v>78</v>
      </c>
      <c r="AJ1432" s="15">
        <v>2405.3774414099998</v>
      </c>
      <c r="AK1432" s="15">
        <v>283.923638934</v>
      </c>
      <c r="AL1432" s="15">
        <v>3094425.7557100002</v>
      </c>
      <c r="AM1432" s="15">
        <v>1422756.74859</v>
      </c>
      <c r="AN1432" s="19">
        <v>0</v>
      </c>
      <c r="AO1432" s="19">
        <v>0</v>
      </c>
      <c r="AP1432" s="19">
        <v>15000</v>
      </c>
      <c r="AQ1432" s="19">
        <v>65300</v>
      </c>
      <c r="AR1432" s="34">
        <f t="shared" si="299"/>
        <v>80300</v>
      </c>
      <c r="AS1432" s="34">
        <v>0</v>
      </c>
      <c r="AT1432" s="34">
        <v>0</v>
      </c>
      <c r="AU1432" s="34">
        <v>0</v>
      </c>
      <c r="AV1432" s="34">
        <v>0</v>
      </c>
      <c r="AW1432" s="35">
        <f t="shared" si="300"/>
        <v>0</v>
      </c>
      <c r="AX1432" s="34">
        <f t="shared" si="301"/>
        <v>80300</v>
      </c>
      <c r="AY1432" s="36">
        <v>1.4712000000099998</v>
      </c>
      <c r="AZ1432" s="36">
        <v>2.0617000000000001</v>
      </c>
      <c r="BA1432" s="22"/>
      <c r="BB1432" s="19">
        <v>1606</v>
      </c>
      <c r="BC1432" s="34">
        <f t="shared" si="302"/>
        <v>1181.3736000080298</v>
      </c>
      <c r="BD1432" s="34">
        <f t="shared" si="303"/>
        <v>1655.5451</v>
      </c>
      <c r="BE1432" s="38">
        <v>3.4819999999999997E-2</v>
      </c>
      <c r="BF1432" s="38">
        <f t="shared" si="304"/>
        <v>3.4819999999999997E-2</v>
      </c>
      <c r="BG1432" s="34">
        <v>0</v>
      </c>
      <c r="BH1432" s="34">
        <v>0</v>
      </c>
      <c r="BI1432" s="34">
        <f t="shared" si="305"/>
        <v>1181.3736000080298</v>
      </c>
      <c r="BJ1432" s="34">
        <f t="shared" si="306"/>
        <v>1655.5451</v>
      </c>
      <c r="BK1432" s="34">
        <v>0</v>
      </c>
      <c r="BL1432" s="34">
        <v>49.545100000000048</v>
      </c>
      <c r="BM1432" s="34">
        <f t="shared" si="307"/>
        <v>49.545100000000048</v>
      </c>
      <c r="BN1432" s="39">
        <f t="shared" si="308"/>
        <v>1181.3736000080298</v>
      </c>
      <c r="BO1432" s="39">
        <f t="shared" si="309"/>
        <v>1606</v>
      </c>
      <c r="BP1432" s="39">
        <f t="shared" si="310"/>
        <v>424.62639999197017</v>
      </c>
    </row>
    <row r="1433" spans="1:68" s="25" customFormat="1" ht="14.25" x14ac:dyDescent="0.2">
      <c r="A1433" s="14">
        <v>181</v>
      </c>
      <c r="B1433" s="40"/>
      <c r="C1433" s="15" t="s">
        <v>11270</v>
      </c>
      <c r="D1433" s="16">
        <v>30781</v>
      </c>
      <c r="E1433" s="15" t="s">
        <v>11271</v>
      </c>
      <c r="F1433" s="15" t="s">
        <v>11270</v>
      </c>
      <c r="G1433" s="17" t="s">
        <v>11272</v>
      </c>
      <c r="H1433" s="17" t="s">
        <v>11273</v>
      </c>
      <c r="I1433" s="17" t="s">
        <v>86</v>
      </c>
      <c r="J1433" s="15" t="s">
        <v>11274</v>
      </c>
      <c r="K1433" s="15" t="s">
        <v>11275</v>
      </c>
      <c r="L1433" s="18" t="s">
        <v>11276</v>
      </c>
      <c r="M1433" s="15" t="s">
        <v>10976</v>
      </c>
      <c r="N1433" s="15" t="s">
        <v>10977</v>
      </c>
      <c r="O1433" s="16">
        <v>556</v>
      </c>
      <c r="P1433" s="15" t="s">
        <v>90</v>
      </c>
      <c r="Q1433" s="15">
        <v>15000</v>
      </c>
      <c r="R1433" s="15">
        <v>69300</v>
      </c>
      <c r="S1433" s="15">
        <v>84300</v>
      </c>
      <c r="T1433" s="15">
        <v>0.08</v>
      </c>
      <c r="U1433" s="15" t="s">
        <v>3335</v>
      </c>
      <c r="V1433" s="15" t="s">
        <v>76</v>
      </c>
      <c r="W1433" s="16">
        <v>1</v>
      </c>
      <c r="X1433" s="16">
        <v>1</v>
      </c>
      <c r="Y1433" s="15">
        <v>3638</v>
      </c>
      <c r="Z1433" s="15">
        <v>8.4000000000000005E-2</v>
      </c>
      <c r="AA1433" s="15" t="s">
        <v>10978</v>
      </c>
      <c r="AB1433" s="15" t="s">
        <v>10979</v>
      </c>
      <c r="AC1433" s="15">
        <v>78500</v>
      </c>
      <c r="AD1433" s="26">
        <v>41831</v>
      </c>
      <c r="AE1433" s="15" t="s">
        <v>183</v>
      </c>
      <c r="AF1433" s="15" t="s">
        <v>11277</v>
      </c>
      <c r="AG1433" s="16">
        <v>1</v>
      </c>
      <c r="AH1433" s="15" t="s">
        <v>11278</v>
      </c>
      <c r="AI1433" s="15" t="s">
        <v>78</v>
      </c>
      <c r="AJ1433" s="15">
        <v>3638.4785156299999</v>
      </c>
      <c r="AK1433" s="15">
        <v>303.62194124500002</v>
      </c>
      <c r="AL1433" s="15">
        <v>3094450.49914</v>
      </c>
      <c r="AM1433" s="15">
        <v>1422757.0672899999</v>
      </c>
      <c r="AN1433" s="19">
        <v>15000</v>
      </c>
      <c r="AO1433" s="19">
        <v>65300</v>
      </c>
      <c r="AP1433" s="19">
        <v>0</v>
      </c>
      <c r="AQ1433" s="19">
        <v>0</v>
      </c>
      <c r="AR1433" s="34">
        <f t="shared" si="299"/>
        <v>80300</v>
      </c>
      <c r="AS1433" s="34">
        <v>45000</v>
      </c>
      <c r="AT1433" s="34">
        <v>3000</v>
      </c>
      <c r="AU1433" s="34">
        <v>12355</v>
      </c>
      <c r="AV1433" s="34">
        <v>0</v>
      </c>
      <c r="AW1433" s="35">
        <f t="shared" si="300"/>
        <v>60355</v>
      </c>
      <c r="AX1433" s="34">
        <f t="shared" si="301"/>
        <v>19945</v>
      </c>
      <c r="AY1433" s="36">
        <v>1.4712000000099998</v>
      </c>
      <c r="AZ1433" s="36">
        <v>2.0617000000000001</v>
      </c>
      <c r="BA1433" s="22"/>
      <c r="BB1433" s="19">
        <v>803</v>
      </c>
      <c r="BC1433" s="34">
        <f t="shared" si="302"/>
        <v>293.43084000199445</v>
      </c>
      <c r="BD1433" s="34">
        <f t="shared" si="303"/>
        <v>411.20606499999997</v>
      </c>
      <c r="BE1433" s="38">
        <v>3.4819999999999997E-2</v>
      </c>
      <c r="BF1433" s="38">
        <f t="shared" si="304"/>
        <v>3.4819999999999997E-2</v>
      </c>
      <c r="BG1433" s="34">
        <v>10.217261848869446</v>
      </c>
      <c r="BH1433" s="34">
        <v>14.318195183299997</v>
      </c>
      <c r="BI1433" s="34">
        <f t="shared" si="305"/>
        <v>283.21357815312501</v>
      </c>
      <c r="BJ1433" s="34">
        <f t="shared" si="306"/>
        <v>396.88786981669995</v>
      </c>
      <c r="BK1433" s="34">
        <v>0</v>
      </c>
      <c r="BL1433" s="34">
        <v>0</v>
      </c>
      <c r="BM1433" s="34">
        <f t="shared" si="307"/>
        <v>0</v>
      </c>
      <c r="BN1433" s="39">
        <f t="shared" si="308"/>
        <v>283.21357815312501</v>
      </c>
      <c r="BO1433" s="39">
        <f t="shared" si="309"/>
        <v>396.88786981669995</v>
      </c>
      <c r="BP1433" s="39">
        <f t="shared" si="310"/>
        <v>113.67429166357493</v>
      </c>
    </row>
    <row r="1434" spans="1:68" s="25" customFormat="1" ht="14.25" x14ac:dyDescent="0.2">
      <c r="A1434" s="14">
        <v>182</v>
      </c>
      <c r="B1434" s="40"/>
      <c r="C1434" s="15"/>
      <c r="D1434" s="16">
        <v>26031</v>
      </c>
      <c r="E1434" s="15" t="s">
        <v>11279</v>
      </c>
      <c r="F1434" s="15" t="s">
        <v>11280</v>
      </c>
      <c r="G1434" s="17" t="s">
        <v>11281</v>
      </c>
      <c r="H1434" s="17" t="s">
        <v>11282</v>
      </c>
      <c r="I1434" s="17" t="s">
        <v>11283</v>
      </c>
      <c r="J1434" s="15" t="s">
        <v>11284</v>
      </c>
      <c r="K1434" s="15" t="s">
        <v>8792</v>
      </c>
      <c r="L1434" s="18" t="s">
        <v>11285</v>
      </c>
      <c r="M1434" s="15" t="s">
        <v>10976</v>
      </c>
      <c r="N1434" s="15" t="s">
        <v>10977</v>
      </c>
      <c r="O1434" s="16">
        <v>556</v>
      </c>
      <c r="P1434" s="15" t="s">
        <v>90</v>
      </c>
      <c r="Q1434" s="15">
        <v>15000</v>
      </c>
      <c r="R1434" s="15">
        <v>70900</v>
      </c>
      <c r="S1434" s="15">
        <v>85900</v>
      </c>
      <c r="T1434" s="15">
        <v>0.08</v>
      </c>
      <c r="U1434" s="15" t="s">
        <v>3335</v>
      </c>
      <c r="V1434" s="15" t="s">
        <v>76</v>
      </c>
      <c r="W1434" s="16">
        <v>1</v>
      </c>
      <c r="X1434" s="16">
        <v>0</v>
      </c>
      <c r="Y1434" s="15">
        <v>3593</v>
      </c>
      <c r="Z1434" s="15">
        <v>8.2000000000000003E-2</v>
      </c>
      <c r="AA1434" s="15" t="s">
        <v>10978</v>
      </c>
      <c r="AB1434" s="15" t="s">
        <v>10979</v>
      </c>
      <c r="AC1434" s="15">
        <v>0</v>
      </c>
      <c r="AD1434" s="15"/>
      <c r="AE1434" s="15" t="s">
        <v>78</v>
      </c>
      <c r="AF1434" s="15" t="s">
        <v>78</v>
      </c>
      <c r="AG1434" s="16">
        <v>1</v>
      </c>
      <c r="AH1434" s="15" t="s">
        <v>11286</v>
      </c>
      <c r="AI1434" s="15" t="s">
        <v>78</v>
      </c>
      <c r="AJ1434" s="15">
        <v>3592.9370117200001</v>
      </c>
      <c r="AK1434" s="15">
        <v>298.90065855900002</v>
      </c>
      <c r="AL1434" s="15">
        <v>3094480.2456299998</v>
      </c>
      <c r="AM1434" s="15">
        <v>1422758.03828</v>
      </c>
      <c r="AN1434" s="19">
        <v>0</v>
      </c>
      <c r="AO1434" s="19">
        <v>0</v>
      </c>
      <c r="AP1434" s="19">
        <v>15000</v>
      </c>
      <c r="AQ1434" s="19">
        <v>66800</v>
      </c>
      <c r="AR1434" s="34">
        <f t="shared" si="299"/>
        <v>81800</v>
      </c>
      <c r="AS1434" s="34">
        <v>0</v>
      </c>
      <c r="AT1434" s="34">
        <v>3000</v>
      </c>
      <c r="AU1434" s="34">
        <v>0</v>
      </c>
      <c r="AV1434" s="34">
        <v>0</v>
      </c>
      <c r="AW1434" s="35">
        <f t="shared" si="300"/>
        <v>3000</v>
      </c>
      <c r="AX1434" s="34">
        <f t="shared" si="301"/>
        <v>78800</v>
      </c>
      <c r="AY1434" s="36">
        <v>1.4712000000099998</v>
      </c>
      <c r="AZ1434" s="36">
        <v>2.0617000000000001</v>
      </c>
      <c r="BA1434" s="22"/>
      <c r="BB1434" s="19">
        <v>1636</v>
      </c>
      <c r="BC1434" s="34">
        <f t="shared" si="302"/>
        <v>1159.3056000078798</v>
      </c>
      <c r="BD1434" s="34">
        <f t="shared" si="303"/>
        <v>1624.6196</v>
      </c>
      <c r="BE1434" s="38">
        <v>3.4819999999999997E-2</v>
      </c>
      <c r="BF1434" s="38">
        <f t="shared" si="304"/>
        <v>3.4819999999999997E-2</v>
      </c>
      <c r="BG1434" s="34">
        <v>0</v>
      </c>
      <c r="BH1434" s="34">
        <v>0</v>
      </c>
      <c r="BI1434" s="34">
        <f t="shared" si="305"/>
        <v>1159.3056000078798</v>
      </c>
      <c r="BJ1434" s="34">
        <f t="shared" si="306"/>
        <v>1624.6196</v>
      </c>
      <c r="BK1434" s="34">
        <v>0</v>
      </c>
      <c r="BL1434" s="34">
        <v>0</v>
      </c>
      <c r="BM1434" s="34">
        <f t="shared" si="307"/>
        <v>0</v>
      </c>
      <c r="BN1434" s="39">
        <f t="shared" si="308"/>
        <v>1159.3056000078798</v>
      </c>
      <c r="BO1434" s="39">
        <f t="shared" si="309"/>
        <v>1624.6196</v>
      </c>
      <c r="BP1434" s="39">
        <f t="shared" si="310"/>
        <v>465.31399999212022</v>
      </c>
    </row>
    <row r="1435" spans="1:68" s="25" customFormat="1" ht="25.5" x14ac:dyDescent="0.2">
      <c r="A1435" s="14">
        <v>183</v>
      </c>
      <c r="B1435" s="40"/>
      <c r="C1435" s="15"/>
      <c r="D1435" s="16">
        <v>2431</v>
      </c>
      <c r="E1435" s="15" t="s">
        <v>11287</v>
      </c>
      <c r="F1435" s="15" t="s">
        <v>11288</v>
      </c>
      <c r="G1435" s="17" t="s">
        <v>11289</v>
      </c>
      <c r="H1435" s="17" t="s">
        <v>11290</v>
      </c>
      <c r="I1435" s="17" t="s">
        <v>86</v>
      </c>
      <c r="J1435" s="15" t="s">
        <v>11291</v>
      </c>
      <c r="K1435" s="15" t="s">
        <v>86</v>
      </c>
      <c r="L1435" s="18" t="s">
        <v>11292</v>
      </c>
      <c r="M1435" s="15" t="s">
        <v>10976</v>
      </c>
      <c r="N1435" s="15" t="s">
        <v>10977</v>
      </c>
      <c r="O1435" s="16">
        <v>556</v>
      </c>
      <c r="P1435" s="15" t="s">
        <v>90</v>
      </c>
      <c r="Q1435" s="15">
        <v>15000</v>
      </c>
      <c r="R1435" s="15">
        <v>69300</v>
      </c>
      <c r="S1435" s="15">
        <v>84300</v>
      </c>
      <c r="T1435" s="15">
        <v>0.05</v>
      </c>
      <c r="U1435" s="15" t="s">
        <v>3335</v>
      </c>
      <c r="V1435" s="15" t="s">
        <v>76</v>
      </c>
      <c r="W1435" s="16">
        <v>1</v>
      </c>
      <c r="X1435" s="16">
        <v>0</v>
      </c>
      <c r="Y1435" s="15">
        <v>2238</v>
      </c>
      <c r="Z1435" s="15">
        <v>5.0999999999999997E-2</v>
      </c>
      <c r="AA1435" s="15" t="s">
        <v>10978</v>
      </c>
      <c r="AB1435" s="15" t="s">
        <v>10979</v>
      </c>
      <c r="AC1435" s="15">
        <v>0</v>
      </c>
      <c r="AD1435" s="15"/>
      <c r="AE1435" s="15" t="s">
        <v>363</v>
      </c>
      <c r="AF1435" s="15" t="s">
        <v>11293</v>
      </c>
      <c r="AG1435" s="16">
        <v>1</v>
      </c>
      <c r="AH1435" s="15" t="s">
        <v>11294</v>
      </c>
      <c r="AI1435" s="15" t="s">
        <v>78</v>
      </c>
      <c r="AJ1435" s="15">
        <v>2238.4116210900002</v>
      </c>
      <c r="AK1435" s="15">
        <v>267.69491982400001</v>
      </c>
      <c r="AL1435" s="15">
        <v>3094505.0602199999</v>
      </c>
      <c r="AM1435" s="15">
        <v>1422761.83714</v>
      </c>
      <c r="AN1435" s="19">
        <v>0</v>
      </c>
      <c r="AO1435" s="19">
        <v>0</v>
      </c>
      <c r="AP1435" s="19">
        <v>15000</v>
      </c>
      <c r="AQ1435" s="19">
        <v>65300</v>
      </c>
      <c r="AR1435" s="34">
        <f t="shared" si="299"/>
        <v>80300</v>
      </c>
      <c r="AS1435" s="34">
        <v>0</v>
      </c>
      <c r="AT1435" s="34">
        <v>0</v>
      </c>
      <c r="AU1435" s="34">
        <v>0</v>
      </c>
      <c r="AV1435" s="34">
        <v>0</v>
      </c>
      <c r="AW1435" s="35">
        <f t="shared" si="300"/>
        <v>0</v>
      </c>
      <c r="AX1435" s="34">
        <f t="shared" si="301"/>
        <v>80300</v>
      </c>
      <c r="AY1435" s="36">
        <v>1.4712000000099998</v>
      </c>
      <c r="AZ1435" s="36">
        <v>2.0617000000000001</v>
      </c>
      <c r="BA1435" s="22"/>
      <c r="BB1435" s="19">
        <v>1606</v>
      </c>
      <c r="BC1435" s="34">
        <f t="shared" si="302"/>
        <v>1181.3736000080298</v>
      </c>
      <c r="BD1435" s="34">
        <f t="shared" si="303"/>
        <v>1655.5451</v>
      </c>
      <c r="BE1435" s="38">
        <v>3.4819999999999997E-2</v>
      </c>
      <c r="BF1435" s="38">
        <f t="shared" si="304"/>
        <v>3.4819999999999997E-2</v>
      </c>
      <c r="BG1435" s="34">
        <v>0</v>
      </c>
      <c r="BH1435" s="34">
        <v>0</v>
      </c>
      <c r="BI1435" s="34">
        <f t="shared" si="305"/>
        <v>1181.3736000080298</v>
      </c>
      <c r="BJ1435" s="34">
        <f t="shared" si="306"/>
        <v>1655.5451</v>
      </c>
      <c r="BK1435" s="34">
        <v>0</v>
      </c>
      <c r="BL1435" s="34">
        <v>49.545100000000048</v>
      </c>
      <c r="BM1435" s="34">
        <f t="shared" si="307"/>
        <v>49.545100000000048</v>
      </c>
      <c r="BN1435" s="39">
        <f t="shared" si="308"/>
        <v>1181.3736000080298</v>
      </c>
      <c r="BO1435" s="39">
        <f t="shared" si="309"/>
        <v>1606</v>
      </c>
      <c r="BP1435" s="39">
        <f t="shared" si="310"/>
        <v>424.62639999197017</v>
      </c>
    </row>
    <row r="1436" spans="1:68" s="25" customFormat="1" ht="14.25" x14ac:dyDescent="0.2">
      <c r="A1436" s="14">
        <v>184</v>
      </c>
      <c r="B1436" s="40"/>
      <c r="C1436" s="15" t="s">
        <v>11295</v>
      </c>
      <c r="D1436" s="16">
        <v>18364</v>
      </c>
      <c r="E1436" s="15" t="s">
        <v>11296</v>
      </c>
      <c r="F1436" s="15" t="s">
        <v>11295</v>
      </c>
      <c r="G1436" s="17" t="s">
        <v>11297</v>
      </c>
      <c r="H1436" s="17" t="s">
        <v>11298</v>
      </c>
      <c r="I1436" s="17" t="s">
        <v>11299</v>
      </c>
      <c r="J1436" s="15" t="s">
        <v>11300</v>
      </c>
      <c r="K1436" s="15" t="s">
        <v>5185</v>
      </c>
      <c r="L1436" s="18" t="s">
        <v>11301</v>
      </c>
      <c r="M1436" s="15" t="s">
        <v>10976</v>
      </c>
      <c r="N1436" s="15" t="s">
        <v>10977</v>
      </c>
      <c r="O1436" s="16">
        <v>556</v>
      </c>
      <c r="P1436" s="15" t="s">
        <v>90</v>
      </c>
      <c r="Q1436" s="15">
        <v>15000</v>
      </c>
      <c r="R1436" s="15">
        <v>69300</v>
      </c>
      <c r="S1436" s="15">
        <v>84300</v>
      </c>
      <c r="T1436" s="15">
        <v>7.0000000000000007E-2</v>
      </c>
      <c r="U1436" s="15" t="s">
        <v>3335</v>
      </c>
      <c r="V1436" s="15" t="s">
        <v>76</v>
      </c>
      <c r="W1436" s="16">
        <v>1</v>
      </c>
      <c r="X1436" s="16">
        <v>1</v>
      </c>
      <c r="Y1436" s="15">
        <v>3161</v>
      </c>
      <c r="Z1436" s="15">
        <v>7.2999999999999995E-2</v>
      </c>
      <c r="AA1436" s="15" t="s">
        <v>10978</v>
      </c>
      <c r="AB1436" s="15" t="s">
        <v>10979</v>
      </c>
      <c r="AC1436" s="15">
        <v>90000</v>
      </c>
      <c r="AD1436" s="26">
        <v>40353</v>
      </c>
      <c r="AE1436" s="15" t="s">
        <v>119</v>
      </c>
      <c r="AF1436" s="15" t="s">
        <v>119</v>
      </c>
      <c r="AG1436" s="16">
        <v>1</v>
      </c>
      <c r="AH1436" s="15" t="s">
        <v>11302</v>
      </c>
      <c r="AI1436" s="15" t="s">
        <v>78</v>
      </c>
      <c r="AJ1436" s="15">
        <v>3161.0649414099998</v>
      </c>
      <c r="AK1436" s="15">
        <v>274.174615905</v>
      </c>
      <c r="AL1436" s="15">
        <v>3094529.7020299998</v>
      </c>
      <c r="AM1436" s="15">
        <v>1422765.2959799999</v>
      </c>
      <c r="AN1436" s="19">
        <v>15000</v>
      </c>
      <c r="AO1436" s="19">
        <v>65300</v>
      </c>
      <c r="AP1436" s="19">
        <v>0</v>
      </c>
      <c r="AQ1436" s="19">
        <v>0</v>
      </c>
      <c r="AR1436" s="34">
        <f t="shared" si="299"/>
        <v>80300</v>
      </c>
      <c r="AS1436" s="34">
        <v>45000</v>
      </c>
      <c r="AT1436" s="34">
        <v>0</v>
      </c>
      <c r="AU1436" s="34">
        <v>12355</v>
      </c>
      <c r="AV1436" s="34">
        <v>0</v>
      </c>
      <c r="AW1436" s="35">
        <f t="shared" si="300"/>
        <v>57355</v>
      </c>
      <c r="AX1436" s="34">
        <f t="shared" si="301"/>
        <v>22945</v>
      </c>
      <c r="AY1436" s="36">
        <v>1.4712000000099998</v>
      </c>
      <c r="AZ1436" s="36">
        <v>2.0617000000000001</v>
      </c>
      <c r="BA1436" s="22"/>
      <c r="BB1436" s="19">
        <v>803</v>
      </c>
      <c r="BC1436" s="34">
        <f t="shared" si="302"/>
        <v>337.56684000229444</v>
      </c>
      <c r="BD1436" s="34">
        <f t="shared" si="303"/>
        <v>473.05706500000002</v>
      </c>
      <c r="BE1436" s="38">
        <v>3.4819999999999997E-2</v>
      </c>
      <c r="BF1436" s="38">
        <f t="shared" si="304"/>
        <v>3.4819999999999997E-2</v>
      </c>
      <c r="BG1436" s="34">
        <v>11.754077368879891</v>
      </c>
      <c r="BH1436" s="34">
        <v>16.471847003299999</v>
      </c>
      <c r="BI1436" s="34">
        <f t="shared" si="305"/>
        <v>325.81276263341454</v>
      </c>
      <c r="BJ1436" s="34">
        <f t="shared" si="306"/>
        <v>456.58521799670001</v>
      </c>
      <c r="BK1436" s="34">
        <v>0</v>
      </c>
      <c r="BL1436" s="34">
        <v>0</v>
      </c>
      <c r="BM1436" s="34">
        <f t="shared" si="307"/>
        <v>0</v>
      </c>
      <c r="BN1436" s="39">
        <f t="shared" si="308"/>
        <v>325.81276263341454</v>
      </c>
      <c r="BO1436" s="39">
        <f t="shared" si="309"/>
        <v>456.58521799670001</v>
      </c>
      <c r="BP1436" s="39">
        <f t="shared" si="310"/>
        <v>130.77245536328547</v>
      </c>
    </row>
    <row r="1437" spans="1:68" s="25" customFormat="1" ht="14.25" x14ac:dyDescent="0.2">
      <c r="A1437" s="14">
        <v>185</v>
      </c>
      <c r="B1437" s="40"/>
      <c r="C1437" s="15"/>
      <c r="D1437" s="16">
        <v>7637</v>
      </c>
      <c r="E1437" s="15" t="s">
        <v>11303</v>
      </c>
      <c r="F1437" s="15" t="s">
        <v>11304</v>
      </c>
      <c r="G1437" s="17" t="s">
        <v>11305</v>
      </c>
      <c r="H1437" s="17" t="s">
        <v>11306</v>
      </c>
      <c r="I1437" s="17" t="s">
        <v>86</v>
      </c>
      <c r="J1437" s="15" t="s">
        <v>11307</v>
      </c>
      <c r="K1437" s="15" t="s">
        <v>11308</v>
      </c>
      <c r="L1437" s="18" t="s">
        <v>11309</v>
      </c>
      <c r="M1437" s="15" t="s">
        <v>10224</v>
      </c>
      <c r="N1437" s="15" t="s">
        <v>10225</v>
      </c>
      <c r="O1437" s="16">
        <v>511</v>
      </c>
      <c r="P1437" s="15" t="s">
        <v>569</v>
      </c>
      <c r="Q1437" s="15">
        <v>19300</v>
      </c>
      <c r="R1437" s="15">
        <v>72900</v>
      </c>
      <c r="S1437" s="15">
        <v>92200</v>
      </c>
      <c r="T1437" s="15">
        <v>0.39</v>
      </c>
      <c r="U1437" s="15" t="s">
        <v>3335</v>
      </c>
      <c r="V1437" s="15" t="s">
        <v>76</v>
      </c>
      <c r="W1437" s="16">
        <v>1</v>
      </c>
      <c r="X1437" s="16">
        <v>1</v>
      </c>
      <c r="Y1437" s="15">
        <v>19968</v>
      </c>
      <c r="Z1437" s="15">
        <v>0.45800000000000002</v>
      </c>
      <c r="AA1437" s="15" t="s">
        <v>78</v>
      </c>
      <c r="AB1437" s="15" t="s">
        <v>78</v>
      </c>
      <c r="AC1437" s="15">
        <v>86000</v>
      </c>
      <c r="AD1437" s="26">
        <v>41961</v>
      </c>
      <c r="AE1437" s="15" t="s">
        <v>363</v>
      </c>
      <c r="AF1437" s="15" t="s">
        <v>11310</v>
      </c>
      <c r="AG1437" s="16">
        <v>1</v>
      </c>
      <c r="AH1437" s="15" t="s">
        <v>11311</v>
      </c>
      <c r="AI1437" s="15" t="s">
        <v>78</v>
      </c>
      <c r="AJ1437" s="15">
        <v>19968.4584961</v>
      </c>
      <c r="AK1437" s="15">
        <v>592.93587814099999</v>
      </c>
      <c r="AL1437" s="15">
        <v>3094641.2763899998</v>
      </c>
      <c r="AM1437" s="15">
        <v>1422767.4905300001</v>
      </c>
      <c r="AN1437" s="19">
        <v>19300</v>
      </c>
      <c r="AO1437" s="19">
        <v>72100</v>
      </c>
      <c r="AP1437" s="19">
        <v>0</v>
      </c>
      <c r="AQ1437" s="19">
        <v>0</v>
      </c>
      <c r="AR1437" s="34">
        <f t="shared" si="299"/>
        <v>91400</v>
      </c>
      <c r="AS1437" s="34">
        <v>45000</v>
      </c>
      <c r="AT1437" s="34">
        <v>3000</v>
      </c>
      <c r="AU1437" s="34">
        <v>16240</v>
      </c>
      <c r="AV1437" s="34">
        <v>12480</v>
      </c>
      <c r="AW1437" s="35">
        <f t="shared" si="300"/>
        <v>76720</v>
      </c>
      <c r="AX1437" s="34">
        <f t="shared" si="301"/>
        <v>14680</v>
      </c>
      <c r="AY1437" s="36">
        <v>1.4712000000099998</v>
      </c>
      <c r="AZ1437" s="36">
        <v>2.0617000000000001</v>
      </c>
      <c r="BA1437" s="22"/>
      <c r="BB1437" s="19">
        <v>914</v>
      </c>
      <c r="BC1437" s="34">
        <f t="shared" si="302"/>
        <v>215.97216000146798</v>
      </c>
      <c r="BD1437" s="34">
        <f t="shared" si="303"/>
        <v>302.65756000000005</v>
      </c>
      <c r="BE1437" s="38">
        <v>3.4819999999999997E-2</v>
      </c>
      <c r="BF1437" s="38">
        <f t="shared" si="304"/>
        <v>3.4819999999999997E-2</v>
      </c>
      <c r="BG1437" s="34">
        <v>7.5201506112511147</v>
      </c>
      <c r="BH1437" s="34">
        <v>10.538536239200001</v>
      </c>
      <c r="BI1437" s="34">
        <f t="shared" si="305"/>
        <v>208.45200939021686</v>
      </c>
      <c r="BJ1437" s="34">
        <f t="shared" si="306"/>
        <v>292.11902376080002</v>
      </c>
      <c r="BK1437" s="34">
        <v>0</v>
      </c>
      <c r="BL1437" s="34">
        <v>0</v>
      </c>
      <c r="BM1437" s="34">
        <f t="shared" si="307"/>
        <v>0</v>
      </c>
      <c r="BN1437" s="39">
        <f t="shared" si="308"/>
        <v>208.45200939021686</v>
      </c>
      <c r="BO1437" s="39">
        <f t="shared" si="309"/>
        <v>292.11902376080002</v>
      </c>
      <c r="BP1437" s="39">
        <f t="shared" si="310"/>
        <v>83.667014370583161</v>
      </c>
    </row>
    <row r="1438" spans="1:68" s="25" customFormat="1" ht="14.25" x14ac:dyDescent="0.2">
      <c r="A1438" s="14">
        <v>186</v>
      </c>
      <c r="B1438" s="40"/>
      <c r="C1438" s="15"/>
      <c r="D1438" s="16">
        <v>10589</v>
      </c>
      <c r="E1438" s="15" t="s">
        <v>11312</v>
      </c>
      <c r="F1438" s="15" t="s">
        <v>11313</v>
      </c>
      <c r="G1438" s="17" t="s">
        <v>11314</v>
      </c>
      <c r="H1438" s="17" t="s">
        <v>11315</v>
      </c>
      <c r="I1438" s="17" t="s">
        <v>86</v>
      </c>
      <c r="J1438" s="15" t="s">
        <v>11316</v>
      </c>
      <c r="K1438" s="15" t="s">
        <v>10135</v>
      </c>
      <c r="L1438" s="18" t="s">
        <v>11317</v>
      </c>
      <c r="M1438" s="15" t="s">
        <v>9889</v>
      </c>
      <c r="N1438" s="15" t="s">
        <v>9890</v>
      </c>
      <c r="O1438" s="16">
        <v>520</v>
      </c>
      <c r="P1438" s="15" t="s">
        <v>1859</v>
      </c>
      <c r="Q1438" s="15">
        <v>20000</v>
      </c>
      <c r="R1438" s="15">
        <v>97600</v>
      </c>
      <c r="S1438" s="15">
        <v>117600</v>
      </c>
      <c r="T1438" s="15">
        <v>0.23</v>
      </c>
      <c r="U1438" s="15" t="s">
        <v>3335</v>
      </c>
      <c r="V1438" s="15" t="s">
        <v>76</v>
      </c>
      <c r="W1438" s="16">
        <v>1</v>
      </c>
      <c r="X1438" s="16">
        <v>0</v>
      </c>
      <c r="Y1438" s="15">
        <v>11065</v>
      </c>
      <c r="Z1438" s="15">
        <v>0.254</v>
      </c>
      <c r="AA1438" s="15" t="s">
        <v>9891</v>
      </c>
      <c r="AB1438" s="15" t="s">
        <v>9892</v>
      </c>
      <c r="AC1438" s="15">
        <v>0</v>
      </c>
      <c r="AD1438" s="15"/>
      <c r="AE1438" s="15" t="s">
        <v>363</v>
      </c>
      <c r="AF1438" s="15" t="s">
        <v>5106</v>
      </c>
      <c r="AG1438" s="16">
        <v>1</v>
      </c>
      <c r="AH1438" s="15" t="s">
        <v>11318</v>
      </c>
      <c r="AI1438" s="15" t="s">
        <v>78</v>
      </c>
      <c r="AJ1438" s="15">
        <v>11064.6259766</v>
      </c>
      <c r="AK1438" s="15">
        <v>415.15622968500003</v>
      </c>
      <c r="AL1438" s="15">
        <v>3094667.6618599999</v>
      </c>
      <c r="AM1438" s="15">
        <v>1422877.59329</v>
      </c>
      <c r="AN1438" s="19">
        <v>0</v>
      </c>
      <c r="AO1438" s="19">
        <v>0</v>
      </c>
      <c r="AP1438" s="19">
        <v>20000</v>
      </c>
      <c r="AQ1438" s="19">
        <v>96700</v>
      </c>
      <c r="AR1438" s="34">
        <f t="shared" si="299"/>
        <v>116700</v>
      </c>
      <c r="AS1438" s="34">
        <v>0</v>
      </c>
      <c r="AT1438" s="34">
        <v>0</v>
      </c>
      <c r="AU1438" s="34">
        <v>0</v>
      </c>
      <c r="AV1438" s="34">
        <v>0</v>
      </c>
      <c r="AW1438" s="35">
        <f t="shared" si="300"/>
        <v>0</v>
      </c>
      <c r="AX1438" s="34">
        <f t="shared" si="301"/>
        <v>116700</v>
      </c>
      <c r="AY1438" s="36">
        <v>1.4712000000099998</v>
      </c>
      <c r="AZ1438" s="36">
        <v>2.0617000000000001</v>
      </c>
      <c r="BA1438" s="22"/>
      <c r="BB1438" s="19">
        <v>2411</v>
      </c>
      <c r="BC1438" s="34">
        <f t="shared" si="302"/>
        <v>1716.8904000116697</v>
      </c>
      <c r="BD1438" s="34">
        <f t="shared" si="303"/>
        <v>2406.0039000000002</v>
      </c>
      <c r="BE1438" s="38">
        <v>3.4819999999999997E-2</v>
      </c>
      <c r="BF1438" s="38">
        <f t="shared" si="304"/>
        <v>3.4819999999999997E-2</v>
      </c>
      <c r="BG1438" s="34">
        <v>0</v>
      </c>
      <c r="BH1438" s="34">
        <v>0</v>
      </c>
      <c r="BI1438" s="34">
        <f t="shared" si="305"/>
        <v>1716.8904000116697</v>
      </c>
      <c r="BJ1438" s="34">
        <f t="shared" si="306"/>
        <v>2406.0039000000002</v>
      </c>
      <c r="BK1438" s="34">
        <v>0</v>
      </c>
      <c r="BL1438" s="34">
        <v>67.253000000000156</v>
      </c>
      <c r="BM1438" s="34">
        <f t="shared" si="307"/>
        <v>67.253000000000156</v>
      </c>
      <c r="BN1438" s="39">
        <f t="shared" si="308"/>
        <v>1716.8904000116697</v>
      </c>
      <c r="BO1438" s="39">
        <f t="shared" si="309"/>
        <v>2338.7509</v>
      </c>
      <c r="BP1438" s="39">
        <f t="shared" si="310"/>
        <v>621.86049998833028</v>
      </c>
    </row>
    <row r="1439" spans="1:68" s="25" customFormat="1" ht="14.25" x14ac:dyDescent="0.2">
      <c r="A1439" s="14">
        <v>187</v>
      </c>
      <c r="B1439" s="40"/>
      <c r="C1439" s="15"/>
      <c r="D1439" s="16">
        <v>31</v>
      </c>
      <c r="E1439" s="15" t="s">
        <v>11319</v>
      </c>
      <c r="F1439" s="15" t="s">
        <v>11320</v>
      </c>
      <c r="G1439" s="17" t="s">
        <v>11321</v>
      </c>
      <c r="H1439" s="17" t="s">
        <v>11322</v>
      </c>
      <c r="I1439" s="17" t="s">
        <v>86</v>
      </c>
      <c r="J1439" s="15" t="s">
        <v>11323</v>
      </c>
      <c r="K1439" s="15" t="s">
        <v>8727</v>
      </c>
      <c r="L1439" s="18" t="s">
        <v>11324</v>
      </c>
      <c r="M1439" s="15" t="s">
        <v>9889</v>
      </c>
      <c r="N1439" s="15" t="s">
        <v>9890</v>
      </c>
      <c r="O1439" s="16">
        <v>520</v>
      </c>
      <c r="P1439" s="15" t="s">
        <v>1859</v>
      </c>
      <c r="Q1439" s="15">
        <v>20000</v>
      </c>
      <c r="R1439" s="15">
        <v>94800</v>
      </c>
      <c r="S1439" s="15">
        <v>114800</v>
      </c>
      <c r="T1439" s="15">
        <v>0.18</v>
      </c>
      <c r="U1439" s="15" t="s">
        <v>3335</v>
      </c>
      <c r="V1439" s="15" t="s">
        <v>76</v>
      </c>
      <c r="W1439" s="16">
        <v>1</v>
      </c>
      <c r="X1439" s="16">
        <v>1</v>
      </c>
      <c r="Y1439" s="15">
        <v>7628</v>
      </c>
      <c r="Z1439" s="15">
        <v>0.17499999999999999</v>
      </c>
      <c r="AA1439" s="15" t="s">
        <v>9891</v>
      </c>
      <c r="AB1439" s="15" t="s">
        <v>9892</v>
      </c>
      <c r="AC1439" s="15">
        <v>112500</v>
      </c>
      <c r="AD1439" s="26">
        <v>37925</v>
      </c>
      <c r="AE1439" s="15" t="s">
        <v>147</v>
      </c>
      <c r="AF1439" s="15" t="s">
        <v>11325</v>
      </c>
      <c r="AG1439" s="16">
        <v>1</v>
      </c>
      <c r="AH1439" s="15" t="s">
        <v>11326</v>
      </c>
      <c r="AI1439" s="15" t="s">
        <v>78</v>
      </c>
      <c r="AJ1439" s="15">
        <v>7628.2402343800004</v>
      </c>
      <c r="AK1439" s="15">
        <v>364.71967910500001</v>
      </c>
      <c r="AL1439" s="15">
        <v>3094587.9958799998</v>
      </c>
      <c r="AM1439" s="15">
        <v>1422877.62323</v>
      </c>
      <c r="AN1439" s="19">
        <v>20000</v>
      </c>
      <c r="AO1439" s="19">
        <v>93800</v>
      </c>
      <c r="AP1439" s="19">
        <v>0</v>
      </c>
      <c r="AQ1439" s="19">
        <v>0</v>
      </c>
      <c r="AR1439" s="34">
        <f t="shared" si="299"/>
        <v>113800</v>
      </c>
      <c r="AS1439" s="34">
        <v>45000</v>
      </c>
      <c r="AT1439" s="34">
        <v>3000</v>
      </c>
      <c r="AU1439" s="34">
        <v>24080</v>
      </c>
      <c r="AV1439" s="34">
        <v>0</v>
      </c>
      <c r="AW1439" s="35">
        <f t="shared" si="300"/>
        <v>72080</v>
      </c>
      <c r="AX1439" s="34">
        <f t="shared" si="301"/>
        <v>41720</v>
      </c>
      <c r="AY1439" s="36">
        <v>1.4712000000099998</v>
      </c>
      <c r="AZ1439" s="36">
        <v>2.0617000000000001</v>
      </c>
      <c r="BA1439" s="22"/>
      <c r="BB1439" s="19">
        <v>1138</v>
      </c>
      <c r="BC1439" s="34">
        <f t="shared" si="302"/>
        <v>613.78464000417193</v>
      </c>
      <c r="BD1439" s="34">
        <f t="shared" si="303"/>
        <v>860.14124000000004</v>
      </c>
      <c r="BE1439" s="38">
        <v>3.4819999999999997E-2</v>
      </c>
      <c r="BF1439" s="38">
        <f t="shared" si="304"/>
        <v>3.4819999999999997E-2</v>
      </c>
      <c r="BG1439" s="34">
        <v>21.371981164945264</v>
      </c>
      <c r="BH1439" s="34">
        <v>29.950117976799998</v>
      </c>
      <c r="BI1439" s="34">
        <f t="shared" si="305"/>
        <v>592.41265883922665</v>
      </c>
      <c r="BJ1439" s="34">
        <f t="shared" si="306"/>
        <v>830.19112202320002</v>
      </c>
      <c r="BK1439" s="34">
        <v>0</v>
      </c>
      <c r="BL1439" s="34">
        <v>0</v>
      </c>
      <c r="BM1439" s="34">
        <f t="shared" si="307"/>
        <v>0</v>
      </c>
      <c r="BN1439" s="39">
        <f t="shared" si="308"/>
        <v>592.41265883922665</v>
      </c>
      <c r="BO1439" s="39">
        <f t="shared" si="309"/>
        <v>830.19112202320002</v>
      </c>
      <c r="BP1439" s="39">
        <f t="shared" si="310"/>
        <v>237.77846318397337</v>
      </c>
    </row>
    <row r="1440" spans="1:68" s="25" customFormat="1" ht="14.25" x14ac:dyDescent="0.2">
      <c r="A1440" s="14">
        <v>188</v>
      </c>
      <c r="B1440" s="40"/>
      <c r="C1440" s="15"/>
      <c r="D1440" s="16">
        <v>8638</v>
      </c>
      <c r="E1440" s="15" t="s">
        <v>11327</v>
      </c>
      <c r="F1440" s="15" t="s">
        <v>11328</v>
      </c>
      <c r="G1440" s="17" t="s">
        <v>11329</v>
      </c>
      <c r="H1440" s="17" t="s">
        <v>11330</v>
      </c>
      <c r="I1440" s="17" t="s">
        <v>3741</v>
      </c>
      <c r="J1440" s="15" t="s">
        <v>11331</v>
      </c>
      <c r="K1440" s="15" t="s">
        <v>490</v>
      </c>
      <c r="L1440" s="18" t="s">
        <v>11332</v>
      </c>
      <c r="M1440" s="15" t="s">
        <v>9889</v>
      </c>
      <c r="N1440" s="15" t="s">
        <v>9890</v>
      </c>
      <c r="O1440" s="16">
        <v>510</v>
      </c>
      <c r="P1440" s="15" t="s">
        <v>118</v>
      </c>
      <c r="Q1440" s="15">
        <v>20000</v>
      </c>
      <c r="R1440" s="15">
        <v>73100</v>
      </c>
      <c r="S1440" s="15">
        <v>93100</v>
      </c>
      <c r="T1440" s="15">
        <v>0.18</v>
      </c>
      <c r="U1440" s="15" t="s">
        <v>3335</v>
      </c>
      <c r="V1440" s="15" t="s">
        <v>76</v>
      </c>
      <c r="W1440" s="16">
        <v>1</v>
      </c>
      <c r="X1440" s="16">
        <v>1</v>
      </c>
      <c r="Y1440" s="15">
        <v>7622</v>
      </c>
      <c r="Z1440" s="15">
        <v>0.17499999999999999</v>
      </c>
      <c r="AA1440" s="15" t="s">
        <v>9891</v>
      </c>
      <c r="AB1440" s="15" t="s">
        <v>9892</v>
      </c>
      <c r="AC1440" s="15">
        <v>89000</v>
      </c>
      <c r="AD1440" s="26">
        <v>38447</v>
      </c>
      <c r="AE1440" s="15" t="s">
        <v>183</v>
      </c>
      <c r="AF1440" s="15" t="s">
        <v>11333</v>
      </c>
      <c r="AG1440" s="16">
        <v>1</v>
      </c>
      <c r="AH1440" s="15" t="s">
        <v>11334</v>
      </c>
      <c r="AI1440" s="15" t="s">
        <v>78</v>
      </c>
      <c r="AJ1440" s="15">
        <v>7622.2006835900002</v>
      </c>
      <c r="AK1440" s="15">
        <v>364.53386622400001</v>
      </c>
      <c r="AL1440" s="15">
        <v>3094522.9979500002</v>
      </c>
      <c r="AM1440" s="15">
        <v>1422877.15775</v>
      </c>
      <c r="AN1440" s="19">
        <v>20000</v>
      </c>
      <c r="AO1440" s="19">
        <v>72300</v>
      </c>
      <c r="AP1440" s="19">
        <v>0</v>
      </c>
      <c r="AQ1440" s="19">
        <v>0</v>
      </c>
      <c r="AR1440" s="34">
        <f t="shared" si="299"/>
        <v>92300</v>
      </c>
      <c r="AS1440" s="34">
        <v>45000</v>
      </c>
      <c r="AT1440" s="34">
        <v>0</v>
      </c>
      <c r="AU1440" s="34">
        <v>16555</v>
      </c>
      <c r="AV1440" s="34">
        <v>0</v>
      </c>
      <c r="AW1440" s="35">
        <f t="shared" si="300"/>
        <v>61555</v>
      </c>
      <c r="AX1440" s="34">
        <f t="shared" si="301"/>
        <v>30745</v>
      </c>
      <c r="AY1440" s="36">
        <v>1.4712000000099998</v>
      </c>
      <c r="AZ1440" s="36">
        <v>2.0617000000000001</v>
      </c>
      <c r="BA1440" s="22"/>
      <c r="BB1440" s="19">
        <v>923</v>
      </c>
      <c r="BC1440" s="34">
        <f t="shared" si="302"/>
        <v>452.32044000307445</v>
      </c>
      <c r="BD1440" s="34">
        <f t="shared" si="303"/>
        <v>633.86966500000005</v>
      </c>
      <c r="BE1440" s="38">
        <v>3.4819999999999997E-2</v>
      </c>
      <c r="BF1440" s="38">
        <f t="shared" si="304"/>
        <v>3.4819999999999997E-2</v>
      </c>
      <c r="BG1440" s="34">
        <v>15.749797720907051</v>
      </c>
      <c r="BH1440" s="34">
        <v>22.071341735299999</v>
      </c>
      <c r="BI1440" s="34">
        <f t="shared" si="305"/>
        <v>436.5706422821674</v>
      </c>
      <c r="BJ1440" s="34">
        <f t="shared" si="306"/>
        <v>611.7983232647</v>
      </c>
      <c r="BK1440" s="34">
        <v>0</v>
      </c>
      <c r="BL1440" s="34">
        <v>0</v>
      </c>
      <c r="BM1440" s="34">
        <f t="shared" si="307"/>
        <v>0</v>
      </c>
      <c r="BN1440" s="39">
        <f t="shared" si="308"/>
        <v>436.5706422821674</v>
      </c>
      <c r="BO1440" s="39">
        <f t="shared" si="309"/>
        <v>611.7983232647</v>
      </c>
      <c r="BP1440" s="39">
        <f t="shared" si="310"/>
        <v>175.2276809825326</v>
      </c>
    </row>
    <row r="1441" spans="1:68" s="25" customFormat="1" ht="14.25" x14ac:dyDescent="0.2">
      <c r="A1441" s="14">
        <v>189</v>
      </c>
      <c r="B1441" s="40"/>
      <c r="C1441" s="15"/>
      <c r="D1441" s="16">
        <v>8009</v>
      </c>
      <c r="E1441" s="15" t="s">
        <v>11335</v>
      </c>
      <c r="F1441" s="15" t="s">
        <v>11336</v>
      </c>
      <c r="G1441" s="17" t="s">
        <v>11329</v>
      </c>
      <c r="H1441" s="17" t="s">
        <v>11337</v>
      </c>
      <c r="I1441" s="17" t="s">
        <v>3741</v>
      </c>
      <c r="J1441" s="15" t="s">
        <v>11338</v>
      </c>
      <c r="K1441" s="15" t="s">
        <v>11339</v>
      </c>
      <c r="L1441" s="18" t="s">
        <v>11340</v>
      </c>
      <c r="M1441" s="15" t="s">
        <v>9889</v>
      </c>
      <c r="N1441" s="15" t="s">
        <v>9890</v>
      </c>
      <c r="O1441" s="16">
        <v>510</v>
      </c>
      <c r="P1441" s="15" t="s">
        <v>118</v>
      </c>
      <c r="Q1441" s="15">
        <v>20000</v>
      </c>
      <c r="R1441" s="15">
        <v>76300</v>
      </c>
      <c r="S1441" s="15">
        <v>96300</v>
      </c>
      <c r="T1441" s="15">
        <v>0.18</v>
      </c>
      <c r="U1441" s="15" t="s">
        <v>3335</v>
      </c>
      <c r="V1441" s="15" t="s">
        <v>76</v>
      </c>
      <c r="W1441" s="16">
        <v>1</v>
      </c>
      <c r="X1441" s="16">
        <v>0</v>
      </c>
      <c r="Y1441" s="15">
        <v>7617</v>
      </c>
      <c r="Z1441" s="15">
        <v>0.17499999999999999</v>
      </c>
      <c r="AA1441" s="15" t="s">
        <v>9891</v>
      </c>
      <c r="AB1441" s="15" t="s">
        <v>9892</v>
      </c>
      <c r="AC1441" s="15">
        <v>0</v>
      </c>
      <c r="AD1441" s="15"/>
      <c r="AE1441" s="15" t="s">
        <v>79</v>
      </c>
      <c r="AF1441" s="15" t="s">
        <v>11341</v>
      </c>
      <c r="AG1441" s="16">
        <v>1</v>
      </c>
      <c r="AH1441" s="15" t="s">
        <v>11342</v>
      </c>
      <c r="AI1441" s="15" t="s">
        <v>78</v>
      </c>
      <c r="AJ1441" s="15">
        <v>7616.62109375</v>
      </c>
      <c r="AK1441" s="15">
        <v>364.36212873400001</v>
      </c>
      <c r="AL1441" s="15">
        <v>3094457.9980000001</v>
      </c>
      <c r="AM1441" s="15">
        <v>1422876.68845</v>
      </c>
      <c r="AN1441" s="19">
        <v>20000</v>
      </c>
      <c r="AO1441" s="19">
        <v>75000</v>
      </c>
      <c r="AP1441" s="19">
        <v>0</v>
      </c>
      <c r="AQ1441" s="19">
        <v>500</v>
      </c>
      <c r="AR1441" s="34">
        <f t="shared" si="299"/>
        <v>95500</v>
      </c>
      <c r="AS1441" s="34">
        <v>45000</v>
      </c>
      <c r="AT1441" s="34">
        <v>3000</v>
      </c>
      <c r="AU1441" s="34">
        <v>17500</v>
      </c>
      <c r="AV1441" s="34">
        <v>12480</v>
      </c>
      <c r="AW1441" s="35">
        <f t="shared" si="300"/>
        <v>77980</v>
      </c>
      <c r="AX1441" s="34">
        <f t="shared" si="301"/>
        <v>17520</v>
      </c>
      <c r="AY1441" s="36">
        <v>1.4712000000099998</v>
      </c>
      <c r="AZ1441" s="36">
        <v>2.0617000000000001</v>
      </c>
      <c r="BA1441" s="22"/>
      <c r="BB1441" s="19">
        <v>965</v>
      </c>
      <c r="BC1441" s="34">
        <f t="shared" si="302"/>
        <v>257.75424000175195</v>
      </c>
      <c r="BD1441" s="34">
        <f t="shared" si="303"/>
        <v>361.20983999999999</v>
      </c>
      <c r="BE1441" s="38">
        <v>3.4819999999999997E-2</v>
      </c>
      <c r="BF1441" s="38">
        <f t="shared" si="304"/>
        <v>3.4819999999999997E-2</v>
      </c>
      <c r="BG1441" s="34">
        <v>8.718866716859262</v>
      </c>
      <c r="BH1441" s="34">
        <v>12.2183846588</v>
      </c>
      <c r="BI1441" s="34">
        <f t="shared" si="305"/>
        <v>249.0353732848927</v>
      </c>
      <c r="BJ1441" s="34">
        <f t="shared" si="306"/>
        <v>348.99145534119998</v>
      </c>
      <c r="BK1441" s="34">
        <v>0</v>
      </c>
      <c r="BL1441" s="34">
        <v>0</v>
      </c>
      <c r="BM1441" s="34">
        <f t="shared" si="307"/>
        <v>0</v>
      </c>
      <c r="BN1441" s="39">
        <f t="shared" si="308"/>
        <v>249.0353732848927</v>
      </c>
      <c r="BO1441" s="39">
        <f t="shared" si="309"/>
        <v>348.99145534119998</v>
      </c>
      <c r="BP1441" s="39">
        <f t="shared" si="310"/>
        <v>99.956082056307281</v>
      </c>
    </row>
    <row r="1442" spans="1:68" s="25" customFormat="1" ht="14.25" x14ac:dyDescent="0.2">
      <c r="A1442" s="14">
        <v>190</v>
      </c>
      <c r="B1442" s="40"/>
      <c r="C1442" s="15"/>
      <c r="D1442" s="16">
        <v>21493</v>
      </c>
      <c r="E1442" s="15" t="s">
        <v>11343</v>
      </c>
      <c r="F1442" s="15" t="s">
        <v>11344</v>
      </c>
      <c r="G1442" s="17" t="s">
        <v>11345</v>
      </c>
      <c r="H1442" s="17" t="s">
        <v>11346</v>
      </c>
      <c r="I1442" s="17" t="s">
        <v>86</v>
      </c>
      <c r="J1442" s="15" t="s">
        <v>11347</v>
      </c>
      <c r="K1442" s="15" t="s">
        <v>3889</v>
      </c>
      <c r="L1442" s="18" t="s">
        <v>11348</v>
      </c>
      <c r="M1442" s="15" t="s">
        <v>9889</v>
      </c>
      <c r="N1442" s="15" t="s">
        <v>9890</v>
      </c>
      <c r="O1442" s="16">
        <v>510</v>
      </c>
      <c r="P1442" s="15" t="s">
        <v>118</v>
      </c>
      <c r="Q1442" s="15">
        <v>20000</v>
      </c>
      <c r="R1442" s="15">
        <v>71400</v>
      </c>
      <c r="S1442" s="15">
        <v>91400</v>
      </c>
      <c r="T1442" s="15">
        <v>0.18</v>
      </c>
      <c r="U1442" s="15" t="s">
        <v>3335</v>
      </c>
      <c r="V1442" s="15" t="s">
        <v>76</v>
      </c>
      <c r="W1442" s="16">
        <v>1</v>
      </c>
      <c r="X1442" s="16">
        <v>1</v>
      </c>
      <c r="Y1442" s="15">
        <v>7613</v>
      </c>
      <c r="Z1442" s="15">
        <v>0.17499999999999999</v>
      </c>
      <c r="AA1442" s="15" t="s">
        <v>9891</v>
      </c>
      <c r="AB1442" s="15" t="s">
        <v>9892</v>
      </c>
      <c r="AC1442" s="15">
        <v>135900</v>
      </c>
      <c r="AD1442" s="26">
        <v>42489</v>
      </c>
      <c r="AE1442" s="15" t="s">
        <v>211</v>
      </c>
      <c r="AF1442" s="15" t="s">
        <v>11349</v>
      </c>
      <c r="AG1442" s="16">
        <v>1</v>
      </c>
      <c r="AH1442" s="15" t="s">
        <v>11350</v>
      </c>
      <c r="AI1442" s="15" t="s">
        <v>78</v>
      </c>
      <c r="AJ1442" s="15">
        <v>7612.6064453099998</v>
      </c>
      <c r="AK1442" s="15">
        <v>364.23918492299998</v>
      </c>
      <c r="AL1442" s="15">
        <v>3094392.9985400001</v>
      </c>
      <c r="AM1442" s="15">
        <v>1422876.2311100001</v>
      </c>
      <c r="AN1442" s="19">
        <v>0</v>
      </c>
      <c r="AO1442" s="19">
        <v>0</v>
      </c>
      <c r="AP1442" s="19">
        <v>20000</v>
      </c>
      <c r="AQ1442" s="19">
        <f>70200+500</f>
        <v>70700</v>
      </c>
      <c r="AR1442" s="34">
        <f t="shared" si="299"/>
        <v>90700</v>
      </c>
      <c r="AS1442" s="34">
        <v>0</v>
      </c>
      <c r="AT1442" s="34">
        <v>0</v>
      </c>
      <c r="AU1442" s="34">
        <v>0</v>
      </c>
      <c r="AV1442" s="34">
        <v>0</v>
      </c>
      <c r="AW1442" s="35">
        <f t="shared" si="300"/>
        <v>0</v>
      </c>
      <c r="AX1442" s="34">
        <f t="shared" si="301"/>
        <v>90700</v>
      </c>
      <c r="AY1442" s="36">
        <v>1.4712000000099998</v>
      </c>
      <c r="AZ1442" s="36">
        <v>2.0617000000000001</v>
      </c>
      <c r="BA1442" s="22"/>
      <c r="BB1442" s="19">
        <v>1819</v>
      </c>
      <c r="BC1442" s="34">
        <f t="shared" si="302"/>
        <v>1334.3784000090698</v>
      </c>
      <c r="BD1442" s="34">
        <f t="shared" si="303"/>
        <v>1869.9619</v>
      </c>
      <c r="BE1442" s="38">
        <v>3.4819999999999997E-2</v>
      </c>
      <c r="BF1442" s="38">
        <f t="shared" si="304"/>
        <v>3.4819999999999997E-2</v>
      </c>
      <c r="BG1442" s="34">
        <v>0</v>
      </c>
      <c r="BH1442" s="34">
        <v>0</v>
      </c>
      <c r="BI1442" s="34">
        <f t="shared" si="305"/>
        <v>1334.3784000090698</v>
      </c>
      <c r="BJ1442" s="34">
        <f t="shared" si="306"/>
        <v>1869.9619</v>
      </c>
      <c r="BK1442" s="34">
        <v>0</v>
      </c>
      <c r="BL1442" s="34">
        <v>55.653400000000147</v>
      </c>
      <c r="BM1442" s="34">
        <f t="shared" si="307"/>
        <v>55.653400000000147</v>
      </c>
      <c r="BN1442" s="39">
        <f t="shared" si="308"/>
        <v>1334.3784000090698</v>
      </c>
      <c r="BO1442" s="39">
        <f t="shared" si="309"/>
        <v>1814.3084999999999</v>
      </c>
      <c r="BP1442" s="39">
        <f t="shared" si="310"/>
        <v>479.9300999909301</v>
      </c>
    </row>
    <row r="1443" spans="1:68" s="25" customFormat="1" ht="14.25" x14ac:dyDescent="0.2">
      <c r="A1443" s="14">
        <v>191</v>
      </c>
      <c r="B1443" s="40"/>
      <c r="C1443" s="15"/>
      <c r="D1443" s="16">
        <v>16340</v>
      </c>
      <c r="E1443" s="15" t="s">
        <v>11351</v>
      </c>
      <c r="F1443" s="15" t="s">
        <v>11352</v>
      </c>
      <c r="G1443" s="17" t="s">
        <v>11353</v>
      </c>
      <c r="H1443" s="17" t="s">
        <v>11354</v>
      </c>
      <c r="I1443" s="17" t="s">
        <v>205</v>
      </c>
      <c r="J1443" s="15" t="s">
        <v>4869</v>
      </c>
      <c r="K1443" s="15" t="s">
        <v>88</v>
      </c>
      <c r="L1443" s="18" t="s">
        <v>11355</v>
      </c>
      <c r="M1443" s="15" t="s">
        <v>9889</v>
      </c>
      <c r="N1443" s="15" t="s">
        <v>9890</v>
      </c>
      <c r="O1443" s="16">
        <v>510</v>
      </c>
      <c r="P1443" s="15" t="s">
        <v>118</v>
      </c>
      <c r="Q1443" s="15">
        <v>20000</v>
      </c>
      <c r="R1443" s="15">
        <v>81900</v>
      </c>
      <c r="S1443" s="15">
        <v>101900</v>
      </c>
      <c r="T1443" s="15">
        <v>0.18</v>
      </c>
      <c r="U1443" s="15" t="s">
        <v>3335</v>
      </c>
      <c r="V1443" s="15" t="s">
        <v>76</v>
      </c>
      <c r="W1443" s="16">
        <v>1</v>
      </c>
      <c r="X1443" s="16">
        <v>1</v>
      </c>
      <c r="Y1443" s="15">
        <v>7612</v>
      </c>
      <c r="Z1443" s="15">
        <v>0.17499999999999999</v>
      </c>
      <c r="AA1443" s="15" t="s">
        <v>9891</v>
      </c>
      <c r="AB1443" s="15" t="s">
        <v>9892</v>
      </c>
      <c r="AC1443" s="15">
        <v>0</v>
      </c>
      <c r="AD1443" s="26">
        <v>38112</v>
      </c>
      <c r="AE1443" s="15" t="s">
        <v>119</v>
      </c>
      <c r="AF1443" s="15" t="s">
        <v>119</v>
      </c>
      <c r="AG1443" s="16">
        <v>1</v>
      </c>
      <c r="AH1443" s="15" t="s">
        <v>11356</v>
      </c>
      <c r="AI1443" s="15" t="s">
        <v>78</v>
      </c>
      <c r="AJ1443" s="15">
        <v>7611.5317382800004</v>
      </c>
      <c r="AK1443" s="15">
        <v>364.20610094199998</v>
      </c>
      <c r="AL1443" s="15">
        <v>3094327.99609</v>
      </c>
      <c r="AM1443" s="15">
        <v>1422875.80378</v>
      </c>
      <c r="AN1443" s="19">
        <v>20000</v>
      </c>
      <c r="AO1443" s="19">
        <v>78100</v>
      </c>
      <c r="AP1443" s="19">
        <v>0</v>
      </c>
      <c r="AQ1443" s="19">
        <v>500</v>
      </c>
      <c r="AR1443" s="34">
        <f t="shared" si="299"/>
        <v>98600</v>
      </c>
      <c r="AS1443" s="34">
        <v>45000</v>
      </c>
      <c r="AT1443" s="34">
        <v>3000</v>
      </c>
      <c r="AU1443" s="34">
        <v>18585</v>
      </c>
      <c r="AV1443" s="34">
        <v>0</v>
      </c>
      <c r="AW1443" s="35">
        <f t="shared" si="300"/>
        <v>66585</v>
      </c>
      <c r="AX1443" s="34">
        <f t="shared" si="301"/>
        <v>32015</v>
      </c>
      <c r="AY1443" s="36">
        <v>1.4712000000099998</v>
      </c>
      <c r="AZ1443" s="36">
        <v>2.0617000000000001</v>
      </c>
      <c r="BA1443" s="22"/>
      <c r="BB1443" s="19">
        <v>996</v>
      </c>
      <c r="BC1443" s="34">
        <f t="shared" si="302"/>
        <v>471.00468000320143</v>
      </c>
      <c r="BD1443" s="34">
        <f t="shared" si="303"/>
        <v>660.05325500000004</v>
      </c>
      <c r="BE1443" s="38">
        <v>3.4819999999999997E-2</v>
      </c>
      <c r="BF1443" s="38">
        <f t="shared" si="304"/>
        <v>3.4819999999999997E-2</v>
      </c>
      <c r="BG1443" s="34">
        <v>16.144247037709732</v>
      </c>
      <c r="BH1443" s="34">
        <v>22.624112369099997</v>
      </c>
      <c r="BI1443" s="34">
        <f t="shared" si="305"/>
        <v>454.86043296549167</v>
      </c>
      <c r="BJ1443" s="34">
        <f t="shared" si="306"/>
        <v>637.42914263090006</v>
      </c>
      <c r="BK1443" s="34">
        <v>0</v>
      </c>
      <c r="BL1443" s="34">
        <v>0</v>
      </c>
      <c r="BM1443" s="34">
        <f t="shared" si="307"/>
        <v>0</v>
      </c>
      <c r="BN1443" s="39">
        <f t="shared" si="308"/>
        <v>454.86043296549167</v>
      </c>
      <c r="BO1443" s="39">
        <f t="shared" si="309"/>
        <v>637.42914263090006</v>
      </c>
      <c r="BP1443" s="39">
        <f t="shared" si="310"/>
        <v>182.56870966540839</v>
      </c>
    </row>
    <row r="1444" spans="1:68" s="25" customFormat="1" ht="14.25" x14ac:dyDescent="0.2">
      <c r="A1444" s="14">
        <v>192</v>
      </c>
      <c r="B1444" s="40"/>
      <c r="C1444" s="15" t="s">
        <v>11357</v>
      </c>
      <c r="D1444" s="16">
        <v>36012</v>
      </c>
      <c r="E1444" s="15" t="s">
        <v>11358</v>
      </c>
      <c r="F1444" s="15" t="s">
        <v>11357</v>
      </c>
      <c r="G1444" s="17" t="s">
        <v>11359</v>
      </c>
      <c r="H1444" s="17" t="s">
        <v>11354</v>
      </c>
      <c r="I1444" s="17" t="s">
        <v>205</v>
      </c>
      <c r="J1444" s="15" t="s">
        <v>11360</v>
      </c>
      <c r="K1444" s="15" t="s">
        <v>8247</v>
      </c>
      <c r="L1444" s="18" t="s">
        <v>11361</v>
      </c>
      <c r="M1444" s="15" t="s">
        <v>9889</v>
      </c>
      <c r="N1444" s="15" t="s">
        <v>9890</v>
      </c>
      <c r="O1444" s="16">
        <v>510</v>
      </c>
      <c r="P1444" s="15" t="s">
        <v>118</v>
      </c>
      <c r="Q1444" s="15">
        <v>20000</v>
      </c>
      <c r="R1444" s="15">
        <v>73100</v>
      </c>
      <c r="S1444" s="15">
        <v>93100</v>
      </c>
      <c r="T1444" s="15">
        <v>0.18</v>
      </c>
      <c r="U1444" s="15" t="s">
        <v>3335</v>
      </c>
      <c r="V1444" s="15" t="s">
        <v>76</v>
      </c>
      <c r="W1444" s="16">
        <v>1</v>
      </c>
      <c r="X1444" s="16">
        <v>0</v>
      </c>
      <c r="Y1444" s="15">
        <v>7613</v>
      </c>
      <c r="Z1444" s="15">
        <v>0.17499999999999999</v>
      </c>
      <c r="AA1444" s="15" t="s">
        <v>9891</v>
      </c>
      <c r="AB1444" s="15" t="s">
        <v>9892</v>
      </c>
      <c r="AC1444" s="15">
        <v>0</v>
      </c>
      <c r="AD1444" s="15"/>
      <c r="AE1444" s="15" t="s">
        <v>78</v>
      </c>
      <c r="AF1444" s="15" t="s">
        <v>78</v>
      </c>
      <c r="AG1444" s="16">
        <v>1</v>
      </c>
      <c r="AH1444" s="15" t="s">
        <v>11362</v>
      </c>
      <c r="AI1444" s="15" t="s">
        <v>78</v>
      </c>
      <c r="AJ1444" s="15">
        <v>7613.3105468800004</v>
      </c>
      <c r="AK1444" s="15">
        <v>364.26002939099999</v>
      </c>
      <c r="AL1444" s="15">
        <v>3094262.9958500001</v>
      </c>
      <c r="AM1444" s="15">
        <v>1422875.3829699999</v>
      </c>
      <c r="AN1444" s="19">
        <v>20000</v>
      </c>
      <c r="AO1444" s="19">
        <v>72300</v>
      </c>
      <c r="AP1444" s="19">
        <v>0</v>
      </c>
      <c r="AQ1444" s="19">
        <v>0</v>
      </c>
      <c r="AR1444" s="34">
        <f t="shared" si="299"/>
        <v>92300</v>
      </c>
      <c r="AS1444" s="34">
        <v>45000</v>
      </c>
      <c r="AT1444" s="34">
        <v>3000</v>
      </c>
      <c r="AU1444" s="34">
        <v>16555</v>
      </c>
      <c r="AV1444" s="34">
        <v>12480</v>
      </c>
      <c r="AW1444" s="35">
        <f t="shared" si="300"/>
        <v>77035</v>
      </c>
      <c r="AX1444" s="34">
        <f t="shared" si="301"/>
        <v>15265</v>
      </c>
      <c r="AY1444" s="36">
        <v>1.4712000000099998</v>
      </c>
      <c r="AZ1444" s="36">
        <v>2.0617000000000001</v>
      </c>
      <c r="BA1444" s="22"/>
      <c r="BB1444" s="19">
        <v>923</v>
      </c>
      <c r="BC1444" s="34">
        <f t="shared" si="302"/>
        <v>224.57868000152649</v>
      </c>
      <c r="BD1444" s="34">
        <f t="shared" si="303"/>
        <v>314.71850500000005</v>
      </c>
      <c r="BE1444" s="38">
        <v>3.4819999999999997E-2</v>
      </c>
      <c r="BF1444" s="38">
        <f t="shared" si="304"/>
        <v>3.4819999999999997E-2</v>
      </c>
      <c r="BG1444" s="34">
        <v>7.819829637653152</v>
      </c>
      <c r="BH1444" s="34">
        <v>10.958498344100001</v>
      </c>
      <c r="BI1444" s="34">
        <f t="shared" si="305"/>
        <v>216.75885036387334</v>
      </c>
      <c r="BJ1444" s="34">
        <f t="shared" si="306"/>
        <v>303.76000665590004</v>
      </c>
      <c r="BK1444" s="34">
        <v>0</v>
      </c>
      <c r="BL1444" s="34">
        <v>0</v>
      </c>
      <c r="BM1444" s="34">
        <f t="shared" si="307"/>
        <v>0</v>
      </c>
      <c r="BN1444" s="39">
        <f t="shared" si="308"/>
        <v>216.75885036387334</v>
      </c>
      <c r="BO1444" s="39">
        <f t="shared" si="309"/>
        <v>303.76000665590004</v>
      </c>
      <c r="BP1444" s="39">
        <f t="shared" si="310"/>
        <v>87.001156292026707</v>
      </c>
    </row>
    <row r="1445" spans="1:68" s="25" customFormat="1" ht="14.25" x14ac:dyDescent="0.2">
      <c r="A1445" s="14">
        <v>193</v>
      </c>
      <c r="B1445" s="40"/>
      <c r="C1445" s="15"/>
      <c r="D1445" s="16">
        <v>7570</v>
      </c>
      <c r="E1445" s="15" t="s">
        <v>11363</v>
      </c>
      <c r="F1445" s="15" t="s">
        <v>11364</v>
      </c>
      <c r="G1445" s="17" t="s">
        <v>11365</v>
      </c>
      <c r="H1445" s="17" t="s">
        <v>11366</v>
      </c>
      <c r="I1445" s="17" t="s">
        <v>88</v>
      </c>
      <c r="J1445" s="15" t="s">
        <v>11367</v>
      </c>
      <c r="K1445" s="15" t="s">
        <v>7592</v>
      </c>
      <c r="L1445" s="18" t="s">
        <v>11368</v>
      </c>
      <c r="M1445" s="15" t="s">
        <v>9889</v>
      </c>
      <c r="N1445" s="15" t="s">
        <v>9890</v>
      </c>
      <c r="O1445" s="16">
        <v>510</v>
      </c>
      <c r="P1445" s="15" t="s">
        <v>118</v>
      </c>
      <c r="Q1445" s="15">
        <v>20000</v>
      </c>
      <c r="R1445" s="15">
        <v>71900</v>
      </c>
      <c r="S1445" s="15">
        <v>91900</v>
      </c>
      <c r="T1445" s="15">
        <v>0.18</v>
      </c>
      <c r="U1445" s="15" t="s">
        <v>3335</v>
      </c>
      <c r="V1445" s="15" t="s">
        <v>76</v>
      </c>
      <c r="W1445" s="16">
        <v>1</v>
      </c>
      <c r="X1445" s="16">
        <v>1</v>
      </c>
      <c r="Y1445" s="15">
        <v>7615</v>
      </c>
      <c r="Z1445" s="15">
        <v>0.17499999999999999</v>
      </c>
      <c r="AA1445" s="15" t="s">
        <v>9891</v>
      </c>
      <c r="AB1445" s="15" t="s">
        <v>9892</v>
      </c>
      <c r="AC1445" s="15">
        <v>111800</v>
      </c>
      <c r="AD1445" s="26">
        <v>38546</v>
      </c>
      <c r="AE1445" s="15" t="s">
        <v>119</v>
      </c>
      <c r="AF1445" s="15" t="s">
        <v>119</v>
      </c>
      <c r="AG1445" s="16">
        <v>1</v>
      </c>
      <c r="AH1445" s="15" t="s">
        <v>11369</v>
      </c>
      <c r="AI1445" s="15" t="s">
        <v>78</v>
      </c>
      <c r="AJ1445" s="15">
        <v>7614.54296875</v>
      </c>
      <c r="AK1445" s="15">
        <v>364.298254063</v>
      </c>
      <c r="AL1445" s="15">
        <v>3094197.9974500001</v>
      </c>
      <c r="AM1445" s="15">
        <v>1422874.9661999999</v>
      </c>
      <c r="AN1445" s="19">
        <v>20000</v>
      </c>
      <c r="AO1445" s="19">
        <v>76600</v>
      </c>
      <c r="AP1445" s="19">
        <v>0</v>
      </c>
      <c r="AQ1445" s="19">
        <v>0</v>
      </c>
      <c r="AR1445" s="34">
        <f t="shared" si="299"/>
        <v>96600</v>
      </c>
      <c r="AS1445" s="34">
        <v>0</v>
      </c>
      <c r="AT1445" s="34">
        <v>0</v>
      </c>
      <c r="AU1445" s="34">
        <v>0</v>
      </c>
      <c r="AV1445" s="34">
        <v>3000</v>
      </c>
      <c r="AW1445" s="35">
        <f t="shared" si="300"/>
        <v>3000</v>
      </c>
      <c r="AX1445" s="34">
        <f t="shared" si="301"/>
        <v>93600</v>
      </c>
      <c r="AY1445" s="36">
        <v>1.4712000000099998</v>
      </c>
      <c r="AZ1445" s="36">
        <v>2.0617000000000001</v>
      </c>
      <c r="BA1445" s="22"/>
      <c r="BB1445" s="19">
        <v>1932</v>
      </c>
      <c r="BC1445" s="34">
        <f t="shared" si="302"/>
        <v>1377.0432000093599</v>
      </c>
      <c r="BD1445" s="34">
        <f t="shared" si="303"/>
        <v>1929.7512000000002</v>
      </c>
      <c r="BE1445" s="38">
        <v>3.4819999999999997E-2</v>
      </c>
      <c r="BF1445" s="38">
        <f t="shared" si="304"/>
        <v>3.4819999999999997E-2</v>
      </c>
      <c r="BG1445" s="34">
        <v>0</v>
      </c>
      <c r="BH1445" s="34">
        <v>0</v>
      </c>
      <c r="BI1445" s="34">
        <f t="shared" si="305"/>
        <v>1377.0432000093599</v>
      </c>
      <c r="BJ1445" s="34">
        <f t="shared" si="306"/>
        <v>1929.7512000000002</v>
      </c>
      <c r="BK1445" s="34">
        <v>0</v>
      </c>
      <c r="BL1445" s="34">
        <v>0</v>
      </c>
      <c r="BM1445" s="34">
        <f t="shared" si="307"/>
        <v>0</v>
      </c>
      <c r="BN1445" s="39">
        <f t="shared" si="308"/>
        <v>1377.0432000093599</v>
      </c>
      <c r="BO1445" s="39">
        <f t="shared" si="309"/>
        <v>1929.7512000000002</v>
      </c>
      <c r="BP1445" s="39">
        <f t="shared" si="310"/>
        <v>552.70799999064025</v>
      </c>
    </row>
    <row r="1446" spans="1:68" s="25" customFormat="1" ht="14.25" x14ac:dyDescent="0.2">
      <c r="A1446" s="14">
        <v>194</v>
      </c>
      <c r="B1446" s="40"/>
      <c r="C1446" s="15"/>
      <c r="D1446" s="16">
        <v>553</v>
      </c>
      <c r="E1446" s="15" t="s">
        <v>11370</v>
      </c>
      <c r="F1446" s="15" t="s">
        <v>11371</v>
      </c>
      <c r="G1446" s="17" t="s">
        <v>11372</v>
      </c>
      <c r="H1446" s="17" t="s">
        <v>11373</v>
      </c>
      <c r="I1446" s="17" t="s">
        <v>86</v>
      </c>
      <c r="J1446" s="15" t="s">
        <v>11374</v>
      </c>
      <c r="K1446" s="15" t="s">
        <v>11375</v>
      </c>
      <c r="L1446" s="18" t="s">
        <v>11376</v>
      </c>
      <c r="M1446" s="15" t="s">
        <v>11377</v>
      </c>
      <c r="N1446" s="15" t="s">
        <v>11378</v>
      </c>
      <c r="O1446" s="16">
        <v>510</v>
      </c>
      <c r="P1446" s="15" t="s">
        <v>118</v>
      </c>
      <c r="Q1446" s="15">
        <v>12300</v>
      </c>
      <c r="R1446" s="15">
        <v>66100</v>
      </c>
      <c r="S1446" s="15">
        <v>78400</v>
      </c>
      <c r="T1446" s="15">
        <v>0.18</v>
      </c>
      <c r="U1446" s="15" t="s">
        <v>3335</v>
      </c>
      <c r="V1446" s="15" t="s">
        <v>76</v>
      </c>
      <c r="W1446" s="16">
        <v>1</v>
      </c>
      <c r="X1446" s="16">
        <v>0</v>
      </c>
      <c r="Y1446" s="15">
        <v>7617</v>
      </c>
      <c r="Z1446" s="15">
        <v>0.17499999999999999</v>
      </c>
      <c r="AA1446" s="15" t="s">
        <v>9891</v>
      </c>
      <c r="AB1446" s="15" t="s">
        <v>9892</v>
      </c>
      <c r="AC1446" s="15">
        <v>0</v>
      </c>
      <c r="AD1446" s="15"/>
      <c r="AE1446" s="15" t="s">
        <v>2037</v>
      </c>
      <c r="AF1446" s="15" t="s">
        <v>11379</v>
      </c>
      <c r="AG1446" s="16">
        <v>1</v>
      </c>
      <c r="AH1446" s="15" t="s">
        <v>11380</v>
      </c>
      <c r="AI1446" s="15" t="s">
        <v>78</v>
      </c>
      <c r="AJ1446" s="15">
        <v>7617.4863281300004</v>
      </c>
      <c r="AK1446" s="15">
        <v>364.388748464</v>
      </c>
      <c r="AL1446" s="15">
        <v>3094132.9936299999</v>
      </c>
      <c r="AM1446" s="15">
        <v>1422874.5618100001</v>
      </c>
      <c r="AN1446" s="19">
        <v>12300</v>
      </c>
      <c r="AO1446" s="19">
        <v>65400</v>
      </c>
      <c r="AP1446" s="19">
        <v>0</v>
      </c>
      <c r="AQ1446" s="19">
        <v>0</v>
      </c>
      <c r="AR1446" s="34">
        <f t="shared" si="299"/>
        <v>77700</v>
      </c>
      <c r="AS1446" s="34">
        <v>45000</v>
      </c>
      <c r="AT1446" s="34">
        <v>0</v>
      </c>
      <c r="AU1446" s="34">
        <v>11445</v>
      </c>
      <c r="AV1446" s="34">
        <v>0</v>
      </c>
      <c r="AW1446" s="35">
        <f t="shared" si="300"/>
        <v>56445</v>
      </c>
      <c r="AX1446" s="34">
        <f t="shared" si="301"/>
        <v>21255</v>
      </c>
      <c r="AY1446" s="36">
        <v>1.4712000000099998</v>
      </c>
      <c r="AZ1446" s="36">
        <v>2.0617000000000001</v>
      </c>
      <c r="BA1446" s="22"/>
      <c r="BB1446" s="19">
        <v>777</v>
      </c>
      <c r="BC1446" s="34">
        <f t="shared" si="302"/>
        <v>312.70356000212547</v>
      </c>
      <c r="BD1446" s="34">
        <f t="shared" si="303"/>
        <v>438.21433500000006</v>
      </c>
      <c r="BE1446" s="38">
        <v>3.4819999999999997E-2</v>
      </c>
      <c r="BF1446" s="38">
        <f t="shared" si="304"/>
        <v>3.4819999999999997E-2</v>
      </c>
      <c r="BG1446" s="34">
        <v>10.888337959274008</v>
      </c>
      <c r="BH1446" s="34">
        <v>15.258623144700001</v>
      </c>
      <c r="BI1446" s="34">
        <f t="shared" si="305"/>
        <v>301.81522204285147</v>
      </c>
      <c r="BJ1446" s="34">
        <f t="shared" si="306"/>
        <v>422.95571185530008</v>
      </c>
      <c r="BK1446" s="34">
        <v>0</v>
      </c>
      <c r="BL1446" s="34">
        <v>0</v>
      </c>
      <c r="BM1446" s="34">
        <f t="shared" si="307"/>
        <v>0</v>
      </c>
      <c r="BN1446" s="39">
        <f t="shared" si="308"/>
        <v>301.81522204285147</v>
      </c>
      <c r="BO1446" s="39">
        <f t="shared" si="309"/>
        <v>422.95571185530008</v>
      </c>
      <c r="BP1446" s="39">
        <f t="shared" si="310"/>
        <v>121.14048981244861</v>
      </c>
    </row>
    <row r="1447" spans="1:68" s="25" customFormat="1" ht="14.25" x14ac:dyDescent="0.2">
      <c r="A1447" s="14">
        <v>195</v>
      </c>
      <c r="B1447" s="40"/>
      <c r="C1447" s="15"/>
      <c r="D1447" s="16">
        <v>23553</v>
      </c>
      <c r="E1447" s="15" t="s">
        <v>11381</v>
      </c>
      <c r="F1447" s="15" t="s">
        <v>11382</v>
      </c>
      <c r="G1447" s="17" t="s">
        <v>11383</v>
      </c>
      <c r="H1447" s="17" t="s">
        <v>11384</v>
      </c>
      <c r="I1447" s="17" t="s">
        <v>86</v>
      </c>
      <c r="J1447" s="15" t="s">
        <v>11385</v>
      </c>
      <c r="K1447" s="15" t="s">
        <v>6730</v>
      </c>
      <c r="L1447" s="18" t="s">
        <v>11386</v>
      </c>
      <c r="M1447" s="15" t="s">
        <v>9889</v>
      </c>
      <c r="N1447" s="15" t="s">
        <v>9890</v>
      </c>
      <c r="O1447" s="16">
        <v>510</v>
      </c>
      <c r="P1447" s="15" t="s">
        <v>118</v>
      </c>
      <c r="Q1447" s="15">
        <v>20000</v>
      </c>
      <c r="R1447" s="15">
        <v>102800</v>
      </c>
      <c r="S1447" s="15">
        <v>122800</v>
      </c>
      <c r="T1447" s="15">
        <v>0.18</v>
      </c>
      <c r="U1447" s="15" t="s">
        <v>3335</v>
      </c>
      <c r="V1447" s="15" t="s">
        <v>76</v>
      </c>
      <c r="W1447" s="16">
        <v>1</v>
      </c>
      <c r="X1447" s="16">
        <v>0</v>
      </c>
      <c r="Y1447" s="15">
        <v>7624</v>
      </c>
      <c r="Z1447" s="15">
        <v>0.17499999999999999</v>
      </c>
      <c r="AA1447" s="15" t="s">
        <v>9891</v>
      </c>
      <c r="AB1447" s="15" t="s">
        <v>9892</v>
      </c>
      <c r="AC1447" s="15">
        <v>0</v>
      </c>
      <c r="AD1447" s="15"/>
      <c r="AE1447" s="15" t="s">
        <v>119</v>
      </c>
      <c r="AF1447" s="15" t="s">
        <v>119</v>
      </c>
      <c r="AG1447" s="16">
        <v>1</v>
      </c>
      <c r="AH1447" s="15" t="s">
        <v>11387</v>
      </c>
      <c r="AI1447" s="15" t="s">
        <v>78</v>
      </c>
      <c r="AJ1447" s="15">
        <v>7624.0825195300004</v>
      </c>
      <c r="AK1447" s="15">
        <v>364.59301212499997</v>
      </c>
      <c r="AL1447" s="15">
        <v>3094067.9917799998</v>
      </c>
      <c r="AM1447" s="15">
        <v>1422874.18628</v>
      </c>
      <c r="AN1447" s="19">
        <v>20000</v>
      </c>
      <c r="AO1447" s="19">
        <v>101700</v>
      </c>
      <c r="AP1447" s="19">
        <v>0</v>
      </c>
      <c r="AQ1447" s="19">
        <v>0</v>
      </c>
      <c r="AR1447" s="34">
        <f t="shared" si="299"/>
        <v>121700</v>
      </c>
      <c r="AS1447" s="34">
        <v>45000</v>
      </c>
      <c r="AT1447" s="34">
        <v>3000</v>
      </c>
      <c r="AU1447" s="34">
        <v>26845</v>
      </c>
      <c r="AV1447" s="34">
        <v>0</v>
      </c>
      <c r="AW1447" s="35">
        <f t="shared" si="300"/>
        <v>74845</v>
      </c>
      <c r="AX1447" s="34">
        <f t="shared" si="301"/>
        <v>46855</v>
      </c>
      <c r="AY1447" s="36">
        <v>1.4712000000099998</v>
      </c>
      <c r="AZ1447" s="36">
        <v>2.0617000000000001</v>
      </c>
      <c r="BA1447" s="22"/>
      <c r="BB1447" s="19">
        <v>1217</v>
      </c>
      <c r="BC1447" s="34">
        <f t="shared" si="302"/>
        <v>689.33076000468543</v>
      </c>
      <c r="BD1447" s="34">
        <f t="shared" si="303"/>
        <v>966.00953500000003</v>
      </c>
      <c r="BE1447" s="38">
        <v>3.4819999999999997E-2</v>
      </c>
      <c r="BF1447" s="38">
        <f t="shared" si="304"/>
        <v>3.4819999999999997E-2</v>
      </c>
      <c r="BG1447" s="34">
        <v>24.002497063363144</v>
      </c>
      <c r="BH1447" s="34">
        <v>33.636452008699997</v>
      </c>
      <c r="BI1447" s="34">
        <f t="shared" si="305"/>
        <v>665.32826294132224</v>
      </c>
      <c r="BJ1447" s="34">
        <f t="shared" si="306"/>
        <v>932.37308299130007</v>
      </c>
      <c r="BK1447" s="34">
        <v>0</v>
      </c>
      <c r="BL1447" s="34">
        <v>0</v>
      </c>
      <c r="BM1447" s="34">
        <f t="shared" si="307"/>
        <v>0</v>
      </c>
      <c r="BN1447" s="39">
        <f t="shared" si="308"/>
        <v>665.32826294132224</v>
      </c>
      <c r="BO1447" s="39">
        <f t="shared" si="309"/>
        <v>932.37308299130007</v>
      </c>
      <c r="BP1447" s="39">
        <f t="shared" si="310"/>
        <v>267.04482004997783</v>
      </c>
    </row>
    <row r="1448" spans="1:68" s="25" customFormat="1" ht="14.25" x14ac:dyDescent="0.2">
      <c r="A1448" s="14">
        <v>196</v>
      </c>
      <c r="B1448" s="40"/>
      <c r="C1448" s="15" t="s">
        <v>11388</v>
      </c>
      <c r="D1448" s="16">
        <v>9399</v>
      </c>
      <c r="E1448" s="15" t="s">
        <v>11389</v>
      </c>
      <c r="F1448" s="15" t="s">
        <v>11388</v>
      </c>
      <c r="G1448" s="17" t="s">
        <v>11390</v>
      </c>
      <c r="H1448" s="17" t="s">
        <v>11391</v>
      </c>
      <c r="I1448" s="17" t="s">
        <v>86</v>
      </c>
      <c r="J1448" s="15" t="s">
        <v>11392</v>
      </c>
      <c r="K1448" s="15" t="s">
        <v>913</v>
      </c>
      <c r="L1448" s="18" t="s">
        <v>11393</v>
      </c>
      <c r="M1448" s="15" t="s">
        <v>9889</v>
      </c>
      <c r="N1448" s="15" t="s">
        <v>9890</v>
      </c>
      <c r="O1448" s="16">
        <v>500</v>
      </c>
      <c r="P1448" s="15" t="s">
        <v>1055</v>
      </c>
      <c r="Q1448" s="15">
        <v>20000</v>
      </c>
      <c r="R1448" s="15">
        <v>0</v>
      </c>
      <c r="S1448" s="15">
        <v>20000</v>
      </c>
      <c r="T1448" s="15">
        <v>0.22</v>
      </c>
      <c r="U1448" s="15" t="s">
        <v>3335</v>
      </c>
      <c r="V1448" s="15" t="s">
        <v>76</v>
      </c>
      <c r="W1448" s="16">
        <v>0</v>
      </c>
      <c r="X1448" s="16">
        <v>0</v>
      </c>
      <c r="Y1448" s="15">
        <v>9395</v>
      </c>
      <c r="Z1448" s="15">
        <v>0.216</v>
      </c>
      <c r="AA1448" s="15" t="s">
        <v>9891</v>
      </c>
      <c r="AB1448" s="15" t="s">
        <v>9892</v>
      </c>
      <c r="AC1448" s="15">
        <v>0</v>
      </c>
      <c r="AD1448" s="15"/>
      <c r="AE1448" s="15" t="s">
        <v>119</v>
      </c>
      <c r="AF1448" s="15" t="s">
        <v>119</v>
      </c>
      <c r="AG1448" s="16">
        <v>1</v>
      </c>
      <c r="AH1448" s="15" t="s">
        <v>11394</v>
      </c>
      <c r="AI1448" s="15" t="s">
        <v>78</v>
      </c>
      <c r="AJ1448" s="15">
        <v>9394.7841796899993</v>
      </c>
      <c r="AK1448" s="15">
        <v>394.87573922500002</v>
      </c>
      <c r="AL1448" s="15">
        <v>3093995.4872900001</v>
      </c>
      <c r="AM1448" s="15">
        <v>1422873.7885</v>
      </c>
      <c r="AN1448" s="19">
        <v>0</v>
      </c>
      <c r="AO1448" s="19">
        <v>0</v>
      </c>
      <c r="AP1448" s="19">
        <v>20000</v>
      </c>
      <c r="AQ1448" s="19">
        <v>0</v>
      </c>
      <c r="AR1448" s="34">
        <f t="shared" ref="AR1448:AR1511" si="311">SUM(AN1448:AQ1448)</f>
        <v>20000</v>
      </c>
      <c r="AS1448" s="34">
        <v>0</v>
      </c>
      <c r="AT1448" s="34">
        <v>0</v>
      </c>
      <c r="AU1448" s="34">
        <v>0</v>
      </c>
      <c r="AV1448" s="34">
        <v>0</v>
      </c>
      <c r="AW1448" s="35">
        <f t="shared" ref="AW1448:AW1511" si="312">SUM(AS1448:AV1448)</f>
        <v>0</v>
      </c>
      <c r="AX1448" s="34">
        <f t="shared" ref="AX1448:AX1511" si="313">AR1448-AW1448</f>
        <v>20000</v>
      </c>
      <c r="AY1448" s="36">
        <v>1.4712000000099998</v>
      </c>
      <c r="AZ1448" s="36">
        <v>2.0617000000000001</v>
      </c>
      <c r="BA1448" s="22"/>
      <c r="BB1448" s="19">
        <v>600</v>
      </c>
      <c r="BC1448" s="34">
        <f t="shared" ref="BC1448:BC1511" si="314">(AX1448/100)*AY1448</f>
        <v>294.24000000199999</v>
      </c>
      <c r="BD1448" s="34">
        <f t="shared" ref="BD1448:BD1511" si="315">(AX1448/100)*AZ1448</f>
        <v>412.34000000000003</v>
      </c>
      <c r="BE1448" s="38">
        <v>3.4819999999999997E-2</v>
      </c>
      <c r="BF1448" s="38">
        <f t="shared" ref="BF1448:BF1511" si="316">BE1448</f>
        <v>3.4819999999999997E-2</v>
      </c>
      <c r="BG1448" s="34">
        <v>0</v>
      </c>
      <c r="BH1448" s="34">
        <v>0</v>
      </c>
      <c r="BI1448" s="34">
        <f t="shared" ref="BI1448:BI1511" si="317">BC1448-BG1448</f>
        <v>294.24000000199999</v>
      </c>
      <c r="BJ1448" s="34">
        <f t="shared" ref="BJ1448:BJ1511" si="318">BD1448-BH1448</f>
        <v>412.34000000000003</v>
      </c>
      <c r="BK1448" s="34">
        <v>0</v>
      </c>
      <c r="BL1448" s="34">
        <v>0</v>
      </c>
      <c r="BM1448" s="34">
        <f t="shared" ref="BM1448:BM1511" si="319">BL1448-BK1448</f>
        <v>0</v>
      </c>
      <c r="BN1448" s="39">
        <f t="shared" ref="BN1448:BN1511" si="320">BI1448-BK1448</f>
        <v>294.24000000199999</v>
      </c>
      <c r="BO1448" s="39">
        <f t="shared" ref="BO1448:BO1511" si="321">BJ1448-BL1448</f>
        <v>412.34000000000003</v>
      </c>
      <c r="BP1448" s="39">
        <f t="shared" ref="BP1448:BP1511" si="322">BO1448-BN1448</f>
        <v>118.09999999800004</v>
      </c>
    </row>
    <row r="1449" spans="1:68" s="25" customFormat="1" ht="14.25" x14ac:dyDescent="0.2">
      <c r="A1449" s="14">
        <v>197</v>
      </c>
      <c r="B1449" s="40"/>
      <c r="C1449" s="15"/>
      <c r="D1449" s="16">
        <v>29718</v>
      </c>
      <c r="E1449" s="15" t="s">
        <v>11395</v>
      </c>
      <c r="F1449" s="15" t="s">
        <v>11396</v>
      </c>
      <c r="G1449" s="17" t="s">
        <v>11397</v>
      </c>
      <c r="H1449" s="17" t="s">
        <v>11398</v>
      </c>
      <c r="I1449" s="17" t="s">
        <v>86</v>
      </c>
      <c r="J1449" s="15" t="s">
        <v>11399</v>
      </c>
      <c r="K1449" s="15" t="s">
        <v>4638</v>
      </c>
      <c r="L1449" s="18" t="s">
        <v>11400</v>
      </c>
      <c r="M1449" s="15" t="s">
        <v>11401</v>
      </c>
      <c r="N1449" s="15" t="s">
        <v>11402</v>
      </c>
      <c r="O1449" s="16">
        <v>419</v>
      </c>
      <c r="P1449" s="15" t="s">
        <v>895</v>
      </c>
      <c r="Q1449" s="15">
        <v>20000</v>
      </c>
      <c r="R1449" s="15">
        <v>76900</v>
      </c>
      <c r="S1449" s="15">
        <v>96900</v>
      </c>
      <c r="T1449" s="15">
        <v>0.23</v>
      </c>
      <c r="U1449" s="15" t="s">
        <v>3335</v>
      </c>
      <c r="V1449" s="15" t="s">
        <v>76</v>
      </c>
      <c r="W1449" s="16">
        <v>1</v>
      </c>
      <c r="X1449" s="16">
        <v>1</v>
      </c>
      <c r="Y1449" s="15">
        <v>9996</v>
      </c>
      <c r="Z1449" s="15">
        <v>0.22900000000000001</v>
      </c>
      <c r="AA1449" s="15" t="s">
        <v>9891</v>
      </c>
      <c r="AB1449" s="15" t="s">
        <v>9892</v>
      </c>
      <c r="AC1449" s="15">
        <v>1</v>
      </c>
      <c r="AD1449" s="26">
        <v>38546</v>
      </c>
      <c r="AE1449" s="15" t="s">
        <v>119</v>
      </c>
      <c r="AF1449" s="15" t="s">
        <v>119</v>
      </c>
      <c r="AG1449" s="16">
        <v>1</v>
      </c>
      <c r="AH1449" s="15" t="s">
        <v>11403</v>
      </c>
      <c r="AI1449" s="15" t="s">
        <v>78</v>
      </c>
      <c r="AJ1449" s="15">
        <v>9996.4145507800004</v>
      </c>
      <c r="AK1449" s="15">
        <v>405.21618563099997</v>
      </c>
      <c r="AL1449" s="15">
        <v>3093912.9850900001</v>
      </c>
      <c r="AM1449" s="15">
        <v>1422873.3311099999</v>
      </c>
      <c r="AN1449" s="19">
        <v>0</v>
      </c>
      <c r="AO1449" s="19">
        <v>0</v>
      </c>
      <c r="AP1449" s="19">
        <v>20000</v>
      </c>
      <c r="AQ1449" s="19">
        <v>77000</v>
      </c>
      <c r="AR1449" s="34">
        <f t="shared" si="311"/>
        <v>97000</v>
      </c>
      <c r="AS1449" s="34">
        <v>0</v>
      </c>
      <c r="AT1449" s="34">
        <v>0</v>
      </c>
      <c r="AU1449" s="34">
        <v>0</v>
      </c>
      <c r="AV1449" s="34">
        <v>0</v>
      </c>
      <c r="AW1449" s="35">
        <f t="shared" si="312"/>
        <v>0</v>
      </c>
      <c r="AX1449" s="34">
        <f t="shared" si="313"/>
        <v>97000</v>
      </c>
      <c r="AY1449" s="36">
        <v>1.4712000000099998</v>
      </c>
      <c r="AZ1449" s="36">
        <v>2.0617000000000001</v>
      </c>
      <c r="BA1449" s="22"/>
      <c r="BB1449" s="19">
        <v>1940</v>
      </c>
      <c r="BC1449" s="34">
        <f t="shared" si="314"/>
        <v>1427.0640000096998</v>
      </c>
      <c r="BD1449" s="34">
        <f t="shared" si="315"/>
        <v>1999.8490000000002</v>
      </c>
      <c r="BE1449" s="38">
        <v>3.4819999999999997E-2</v>
      </c>
      <c r="BF1449" s="38">
        <f t="shared" si="316"/>
        <v>3.4819999999999997E-2</v>
      </c>
      <c r="BG1449" s="34">
        <v>0</v>
      </c>
      <c r="BH1449" s="34">
        <v>0</v>
      </c>
      <c r="BI1449" s="34">
        <f t="shared" si="317"/>
        <v>1427.0640000096998</v>
      </c>
      <c r="BJ1449" s="34">
        <f t="shared" si="318"/>
        <v>1999.8490000000002</v>
      </c>
      <c r="BK1449" s="34">
        <v>0</v>
      </c>
      <c r="BL1449" s="34">
        <v>59.84900000000016</v>
      </c>
      <c r="BM1449" s="34">
        <f t="shared" si="319"/>
        <v>59.84900000000016</v>
      </c>
      <c r="BN1449" s="39">
        <f t="shared" si="320"/>
        <v>1427.0640000096998</v>
      </c>
      <c r="BO1449" s="39">
        <f t="shared" si="321"/>
        <v>1940</v>
      </c>
      <c r="BP1449" s="39">
        <f t="shared" si="322"/>
        <v>512.93599999030016</v>
      </c>
    </row>
    <row r="1450" spans="1:68" s="25" customFormat="1" ht="14.25" x14ac:dyDescent="0.2">
      <c r="A1450" s="14">
        <v>198</v>
      </c>
      <c r="B1450" s="40"/>
      <c r="C1450" s="15"/>
      <c r="D1450" s="16">
        <v>6639</v>
      </c>
      <c r="E1450" s="15" t="s">
        <v>11404</v>
      </c>
      <c r="F1450" s="15" t="s">
        <v>11405</v>
      </c>
      <c r="G1450" s="17" t="s">
        <v>11406</v>
      </c>
      <c r="H1450" s="17" t="s">
        <v>11407</v>
      </c>
      <c r="I1450" s="17" t="s">
        <v>86</v>
      </c>
      <c r="J1450" s="15" t="s">
        <v>11408</v>
      </c>
      <c r="K1450" s="15" t="s">
        <v>11409</v>
      </c>
      <c r="L1450" s="18" t="s">
        <v>11410</v>
      </c>
      <c r="M1450" s="15" t="s">
        <v>9889</v>
      </c>
      <c r="N1450" s="15" t="s">
        <v>9890</v>
      </c>
      <c r="O1450" s="16">
        <v>500</v>
      </c>
      <c r="P1450" s="15" t="s">
        <v>1055</v>
      </c>
      <c r="Q1450" s="15">
        <v>1800</v>
      </c>
      <c r="R1450" s="15">
        <v>0</v>
      </c>
      <c r="S1450" s="15">
        <v>1800</v>
      </c>
      <c r="T1450" s="15">
        <v>0.16</v>
      </c>
      <c r="U1450" s="15" t="s">
        <v>3335</v>
      </c>
      <c r="V1450" s="15" t="s">
        <v>76</v>
      </c>
      <c r="W1450" s="16">
        <v>0</v>
      </c>
      <c r="X1450" s="16">
        <v>1</v>
      </c>
      <c r="Y1450" s="15">
        <v>7066</v>
      </c>
      <c r="Z1450" s="15">
        <v>0.16200000000000001</v>
      </c>
      <c r="AA1450" s="15" t="s">
        <v>9891</v>
      </c>
      <c r="AB1450" s="15" t="s">
        <v>9892</v>
      </c>
      <c r="AC1450" s="15">
        <v>2000</v>
      </c>
      <c r="AD1450" s="26">
        <v>42457</v>
      </c>
      <c r="AE1450" s="15" t="s">
        <v>147</v>
      </c>
      <c r="AF1450" s="15" t="s">
        <v>11411</v>
      </c>
      <c r="AG1450" s="16">
        <v>1</v>
      </c>
      <c r="AH1450" s="15" t="s">
        <v>11412</v>
      </c>
      <c r="AI1450" s="15" t="s">
        <v>78</v>
      </c>
      <c r="AJ1450" s="15">
        <v>7065.6479492199996</v>
      </c>
      <c r="AK1450" s="15">
        <v>355.526978638</v>
      </c>
      <c r="AL1450" s="15">
        <v>3093840.4893999998</v>
      </c>
      <c r="AM1450" s="15">
        <v>1422872.92579</v>
      </c>
      <c r="AN1450" s="19">
        <v>0</v>
      </c>
      <c r="AO1450" s="19">
        <v>0</v>
      </c>
      <c r="AP1450" s="19">
        <v>1800</v>
      </c>
      <c r="AQ1450" s="19">
        <v>0</v>
      </c>
      <c r="AR1450" s="34">
        <f t="shared" si="311"/>
        <v>1800</v>
      </c>
      <c r="AS1450" s="34">
        <v>0</v>
      </c>
      <c r="AT1450" s="34">
        <v>0</v>
      </c>
      <c r="AU1450" s="34">
        <v>0</v>
      </c>
      <c r="AV1450" s="34">
        <v>0</v>
      </c>
      <c r="AW1450" s="35">
        <f t="shared" si="312"/>
        <v>0</v>
      </c>
      <c r="AX1450" s="34">
        <f t="shared" si="313"/>
        <v>1800</v>
      </c>
      <c r="AY1450" s="36">
        <v>1.4712000000099998</v>
      </c>
      <c r="AZ1450" s="36">
        <v>2.0617000000000001</v>
      </c>
      <c r="BA1450" s="22"/>
      <c r="BB1450" s="19">
        <v>54</v>
      </c>
      <c r="BC1450" s="34">
        <f t="shared" si="314"/>
        <v>26.481600000179998</v>
      </c>
      <c r="BD1450" s="34">
        <f t="shared" si="315"/>
        <v>37.110600000000005</v>
      </c>
      <c r="BE1450" s="38">
        <v>3.4819999999999997E-2</v>
      </c>
      <c r="BF1450" s="38">
        <f t="shared" si="316"/>
        <v>3.4819999999999997E-2</v>
      </c>
      <c r="BG1450" s="34">
        <v>0</v>
      </c>
      <c r="BH1450" s="34">
        <v>0</v>
      </c>
      <c r="BI1450" s="34">
        <f t="shared" si="317"/>
        <v>26.481600000179998</v>
      </c>
      <c r="BJ1450" s="34">
        <f t="shared" si="318"/>
        <v>37.110600000000005</v>
      </c>
      <c r="BK1450" s="34">
        <v>0</v>
      </c>
      <c r="BL1450" s="34">
        <v>0</v>
      </c>
      <c r="BM1450" s="34">
        <f t="shared" si="319"/>
        <v>0</v>
      </c>
      <c r="BN1450" s="39">
        <f t="shared" si="320"/>
        <v>26.481600000179998</v>
      </c>
      <c r="BO1450" s="39">
        <f t="shared" si="321"/>
        <v>37.110600000000005</v>
      </c>
      <c r="BP1450" s="39">
        <f t="shared" si="322"/>
        <v>10.628999999820007</v>
      </c>
    </row>
    <row r="1451" spans="1:68" s="25" customFormat="1" ht="14.25" x14ac:dyDescent="0.2">
      <c r="A1451" s="14">
        <v>199</v>
      </c>
      <c r="B1451" s="40"/>
      <c r="C1451" s="15"/>
      <c r="D1451" s="16">
        <v>10996</v>
      </c>
      <c r="E1451" s="15" t="s">
        <v>11413</v>
      </c>
      <c r="F1451" s="15" t="s">
        <v>11414</v>
      </c>
      <c r="G1451" s="17" t="s">
        <v>11415</v>
      </c>
      <c r="H1451" s="17" t="s">
        <v>11416</v>
      </c>
      <c r="I1451" s="17" t="s">
        <v>86</v>
      </c>
      <c r="J1451" s="15" t="s">
        <v>11417</v>
      </c>
      <c r="K1451" s="15" t="s">
        <v>1925</v>
      </c>
      <c r="L1451" s="18" t="s">
        <v>11418</v>
      </c>
      <c r="M1451" s="15" t="s">
        <v>9889</v>
      </c>
      <c r="N1451" s="15" t="s">
        <v>9890</v>
      </c>
      <c r="O1451" s="16">
        <v>500</v>
      </c>
      <c r="P1451" s="15" t="s">
        <v>1055</v>
      </c>
      <c r="Q1451" s="15">
        <v>20000</v>
      </c>
      <c r="R1451" s="15">
        <v>0</v>
      </c>
      <c r="S1451" s="15">
        <v>20000</v>
      </c>
      <c r="T1451" s="15">
        <v>0.34</v>
      </c>
      <c r="U1451" s="15" t="s">
        <v>3335</v>
      </c>
      <c r="V1451" s="15" t="s">
        <v>76</v>
      </c>
      <c r="W1451" s="16">
        <v>0</v>
      </c>
      <c r="X1451" s="16">
        <v>1</v>
      </c>
      <c r="Y1451" s="15">
        <v>11475</v>
      </c>
      <c r="Z1451" s="15">
        <v>0.26300000000000001</v>
      </c>
      <c r="AA1451" s="15" t="s">
        <v>9891</v>
      </c>
      <c r="AB1451" s="15" t="s">
        <v>9892</v>
      </c>
      <c r="AC1451" s="15">
        <v>6500</v>
      </c>
      <c r="AD1451" s="26">
        <v>40345</v>
      </c>
      <c r="AE1451" s="15" t="s">
        <v>147</v>
      </c>
      <c r="AF1451" s="15" t="s">
        <v>11419</v>
      </c>
      <c r="AG1451" s="16">
        <v>1</v>
      </c>
      <c r="AH1451" s="15" t="s">
        <v>11420</v>
      </c>
      <c r="AI1451" s="15" t="s">
        <v>78</v>
      </c>
      <c r="AJ1451" s="15">
        <v>11474.6884766</v>
      </c>
      <c r="AK1451" s="15">
        <v>461.435195529</v>
      </c>
      <c r="AL1451" s="15">
        <v>3093756.2141700001</v>
      </c>
      <c r="AM1451" s="15">
        <v>1422861.57764</v>
      </c>
      <c r="AN1451" s="19">
        <v>0</v>
      </c>
      <c r="AO1451" s="19">
        <v>0</v>
      </c>
      <c r="AP1451" s="19">
        <v>20000</v>
      </c>
      <c r="AQ1451" s="19">
        <v>0</v>
      </c>
      <c r="AR1451" s="34">
        <f t="shared" si="311"/>
        <v>20000</v>
      </c>
      <c r="AS1451" s="34">
        <v>0</v>
      </c>
      <c r="AT1451" s="34">
        <v>0</v>
      </c>
      <c r="AU1451" s="34">
        <v>0</v>
      </c>
      <c r="AV1451" s="34">
        <v>0</v>
      </c>
      <c r="AW1451" s="35">
        <f t="shared" si="312"/>
        <v>0</v>
      </c>
      <c r="AX1451" s="34">
        <f t="shared" si="313"/>
        <v>20000</v>
      </c>
      <c r="AY1451" s="36">
        <v>1.4712000000099998</v>
      </c>
      <c r="AZ1451" s="36">
        <v>2.0617000000000001</v>
      </c>
      <c r="BA1451" s="22"/>
      <c r="BB1451" s="19">
        <v>600</v>
      </c>
      <c r="BC1451" s="34">
        <f t="shared" si="314"/>
        <v>294.24000000199999</v>
      </c>
      <c r="BD1451" s="34">
        <f t="shared" si="315"/>
        <v>412.34000000000003</v>
      </c>
      <c r="BE1451" s="38">
        <v>3.4819999999999997E-2</v>
      </c>
      <c r="BF1451" s="38">
        <f t="shared" si="316"/>
        <v>3.4819999999999997E-2</v>
      </c>
      <c r="BG1451" s="34">
        <v>0</v>
      </c>
      <c r="BH1451" s="34">
        <v>0</v>
      </c>
      <c r="BI1451" s="34">
        <f t="shared" si="317"/>
        <v>294.24000000199999</v>
      </c>
      <c r="BJ1451" s="34">
        <f t="shared" si="318"/>
        <v>412.34000000000003</v>
      </c>
      <c r="BK1451" s="34">
        <v>0</v>
      </c>
      <c r="BL1451" s="34">
        <v>0</v>
      </c>
      <c r="BM1451" s="34">
        <f t="shared" si="319"/>
        <v>0</v>
      </c>
      <c r="BN1451" s="39">
        <f t="shared" si="320"/>
        <v>294.24000000199999</v>
      </c>
      <c r="BO1451" s="39">
        <f t="shared" si="321"/>
        <v>412.34000000000003</v>
      </c>
      <c r="BP1451" s="39">
        <f t="shared" si="322"/>
        <v>118.09999999800004</v>
      </c>
    </row>
    <row r="1452" spans="1:68" s="25" customFormat="1" ht="14.25" x14ac:dyDescent="0.2">
      <c r="A1452" s="14">
        <v>200</v>
      </c>
      <c r="B1452" s="40"/>
      <c r="C1452" s="15"/>
      <c r="D1452" s="16">
        <v>28262</v>
      </c>
      <c r="E1452" s="15" t="s">
        <v>11421</v>
      </c>
      <c r="F1452" s="15" t="s">
        <v>11422</v>
      </c>
      <c r="G1452" s="17" t="s">
        <v>11423</v>
      </c>
      <c r="H1452" s="17" t="s">
        <v>11424</v>
      </c>
      <c r="I1452" s="17" t="s">
        <v>2934</v>
      </c>
      <c r="J1452" s="15" t="s">
        <v>11425</v>
      </c>
      <c r="K1452" s="15" t="s">
        <v>86</v>
      </c>
      <c r="L1452" s="18" t="s">
        <v>78</v>
      </c>
      <c r="M1452" s="15" t="s">
        <v>78</v>
      </c>
      <c r="N1452" s="15" t="s">
        <v>78</v>
      </c>
      <c r="O1452" s="16">
        <v>0</v>
      </c>
      <c r="P1452" s="15" t="s">
        <v>78</v>
      </c>
      <c r="Q1452" s="15">
        <v>0</v>
      </c>
      <c r="R1452" s="15">
        <v>0</v>
      </c>
      <c r="S1452" s="15">
        <v>0</v>
      </c>
      <c r="T1452" s="15">
        <v>0</v>
      </c>
      <c r="U1452" s="15" t="s">
        <v>3335</v>
      </c>
      <c r="V1452" s="15" t="s">
        <v>78</v>
      </c>
      <c r="W1452" s="16">
        <v>0</v>
      </c>
      <c r="X1452" s="16">
        <v>0</v>
      </c>
      <c r="Y1452" s="15">
        <v>48298</v>
      </c>
      <c r="Z1452" s="15">
        <v>1.109</v>
      </c>
      <c r="AA1452" s="15" t="s">
        <v>9891</v>
      </c>
      <c r="AB1452" s="15" t="s">
        <v>9892</v>
      </c>
      <c r="AC1452" s="15">
        <v>0</v>
      </c>
      <c r="AD1452" s="15"/>
      <c r="AE1452" s="15" t="s">
        <v>78</v>
      </c>
      <c r="AF1452" s="15" t="s">
        <v>78</v>
      </c>
      <c r="AG1452" s="16">
        <v>0</v>
      </c>
      <c r="AH1452" s="15" t="s">
        <v>11426</v>
      </c>
      <c r="AI1452" s="15" t="s">
        <v>78</v>
      </c>
      <c r="AJ1452" s="15">
        <v>48298.2392578</v>
      </c>
      <c r="AK1452" s="15">
        <v>2615.70814823</v>
      </c>
      <c r="AL1452" s="15">
        <v>3094254.6719399998</v>
      </c>
      <c r="AM1452" s="15">
        <v>1422954.66239</v>
      </c>
      <c r="AN1452" s="19">
        <v>0</v>
      </c>
      <c r="AO1452" s="19">
        <v>0</v>
      </c>
      <c r="AP1452" s="19">
        <v>0</v>
      </c>
      <c r="AQ1452" s="19">
        <v>0</v>
      </c>
      <c r="AR1452" s="34">
        <f t="shared" si="311"/>
        <v>0</v>
      </c>
      <c r="AS1452" s="34">
        <v>0</v>
      </c>
      <c r="AT1452" s="34">
        <v>0</v>
      </c>
      <c r="AU1452" s="34">
        <v>0</v>
      </c>
      <c r="AV1452" s="34">
        <v>0</v>
      </c>
      <c r="AW1452" s="35">
        <f t="shared" si="312"/>
        <v>0</v>
      </c>
      <c r="AX1452" s="34">
        <f t="shared" si="313"/>
        <v>0</v>
      </c>
      <c r="AY1452" s="36">
        <v>1.4712000000099998</v>
      </c>
      <c r="AZ1452" s="36">
        <v>2.0617000000000001</v>
      </c>
      <c r="BA1452" s="22"/>
      <c r="BB1452" s="19">
        <v>0</v>
      </c>
      <c r="BC1452" s="34">
        <f t="shared" si="314"/>
        <v>0</v>
      </c>
      <c r="BD1452" s="34">
        <f t="shared" si="315"/>
        <v>0</v>
      </c>
      <c r="BE1452" s="38">
        <v>3.4819999999999997E-2</v>
      </c>
      <c r="BF1452" s="38">
        <f t="shared" si="316"/>
        <v>3.4819999999999997E-2</v>
      </c>
      <c r="BG1452" s="34">
        <v>0</v>
      </c>
      <c r="BH1452" s="34">
        <v>0</v>
      </c>
      <c r="BI1452" s="34">
        <f t="shared" si="317"/>
        <v>0</v>
      </c>
      <c r="BJ1452" s="34">
        <f t="shared" si="318"/>
        <v>0</v>
      </c>
      <c r="BK1452" s="34">
        <v>0</v>
      </c>
      <c r="BL1452" s="34">
        <v>0</v>
      </c>
      <c r="BM1452" s="34">
        <f t="shared" si="319"/>
        <v>0</v>
      </c>
      <c r="BN1452" s="39">
        <f t="shared" si="320"/>
        <v>0</v>
      </c>
      <c r="BO1452" s="39">
        <f t="shared" si="321"/>
        <v>0</v>
      </c>
      <c r="BP1452" s="39">
        <f t="shared" si="322"/>
        <v>0</v>
      </c>
    </row>
    <row r="1453" spans="1:68" s="25" customFormat="1" ht="25.5" x14ac:dyDescent="0.2">
      <c r="A1453" s="14">
        <v>201</v>
      </c>
      <c r="B1453" s="40"/>
      <c r="C1453" s="15"/>
      <c r="D1453" s="16">
        <v>4802</v>
      </c>
      <c r="E1453" s="15" t="s">
        <v>11427</v>
      </c>
      <c r="F1453" s="15" t="s">
        <v>11428</v>
      </c>
      <c r="G1453" s="17" t="s">
        <v>11429</v>
      </c>
      <c r="H1453" s="17" t="s">
        <v>11430</v>
      </c>
      <c r="I1453" s="17" t="s">
        <v>86</v>
      </c>
      <c r="J1453" s="15" t="s">
        <v>5363</v>
      </c>
      <c r="K1453" s="15" t="s">
        <v>86</v>
      </c>
      <c r="L1453" s="18" t="s">
        <v>11431</v>
      </c>
      <c r="M1453" s="15" t="s">
        <v>9889</v>
      </c>
      <c r="N1453" s="15" t="s">
        <v>9890</v>
      </c>
      <c r="O1453" s="16">
        <v>500</v>
      </c>
      <c r="P1453" s="15" t="s">
        <v>1055</v>
      </c>
      <c r="Q1453" s="15">
        <v>20000</v>
      </c>
      <c r="R1453" s="15">
        <v>0</v>
      </c>
      <c r="S1453" s="15">
        <v>20000</v>
      </c>
      <c r="T1453" s="15">
        <v>0.2</v>
      </c>
      <c r="U1453" s="15" t="s">
        <v>3335</v>
      </c>
      <c r="V1453" s="15" t="s">
        <v>76</v>
      </c>
      <c r="W1453" s="16">
        <v>0</v>
      </c>
      <c r="X1453" s="16">
        <v>0</v>
      </c>
      <c r="Y1453" s="15">
        <v>11413</v>
      </c>
      <c r="Z1453" s="15">
        <v>0.26200000000000001</v>
      </c>
      <c r="AA1453" s="15" t="s">
        <v>9891</v>
      </c>
      <c r="AB1453" s="15" t="s">
        <v>9892</v>
      </c>
      <c r="AC1453" s="15">
        <v>0</v>
      </c>
      <c r="AD1453" s="15"/>
      <c r="AE1453" s="15" t="s">
        <v>147</v>
      </c>
      <c r="AF1453" s="15" t="s">
        <v>11432</v>
      </c>
      <c r="AG1453" s="16">
        <v>1</v>
      </c>
      <c r="AH1453" s="15" t="s">
        <v>11433</v>
      </c>
      <c r="AI1453" s="15" t="s">
        <v>78</v>
      </c>
      <c r="AJ1453" s="15">
        <v>11413.2246094</v>
      </c>
      <c r="AK1453" s="15">
        <v>446.699371859</v>
      </c>
      <c r="AL1453" s="15">
        <v>3093773.7127</v>
      </c>
      <c r="AM1453" s="15">
        <v>1423028.6431</v>
      </c>
      <c r="AN1453" s="19">
        <v>0</v>
      </c>
      <c r="AO1453" s="19">
        <v>0</v>
      </c>
      <c r="AP1453" s="19">
        <v>20000</v>
      </c>
      <c r="AQ1453" s="19">
        <v>0</v>
      </c>
      <c r="AR1453" s="34">
        <f t="shared" si="311"/>
        <v>20000</v>
      </c>
      <c r="AS1453" s="34">
        <v>0</v>
      </c>
      <c r="AT1453" s="34">
        <v>0</v>
      </c>
      <c r="AU1453" s="34">
        <v>0</v>
      </c>
      <c r="AV1453" s="34">
        <v>0</v>
      </c>
      <c r="AW1453" s="35">
        <f t="shared" si="312"/>
        <v>0</v>
      </c>
      <c r="AX1453" s="34">
        <f t="shared" si="313"/>
        <v>20000</v>
      </c>
      <c r="AY1453" s="36">
        <v>1.4712000000099998</v>
      </c>
      <c r="AZ1453" s="36">
        <v>2.0617000000000001</v>
      </c>
      <c r="BA1453" s="22"/>
      <c r="BB1453" s="19">
        <v>600</v>
      </c>
      <c r="BC1453" s="34">
        <f t="shared" si="314"/>
        <v>294.24000000199999</v>
      </c>
      <c r="BD1453" s="34">
        <f t="shared" si="315"/>
        <v>412.34000000000003</v>
      </c>
      <c r="BE1453" s="38">
        <v>3.4819999999999997E-2</v>
      </c>
      <c r="BF1453" s="38">
        <f t="shared" si="316"/>
        <v>3.4819999999999997E-2</v>
      </c>
      <c r="BG1453" s="34">
        <v>0</v>
      </c>
      <c r="BH1453" s="34">
        <v>0</v>
      </c>
      <c r="BI1453" s="34">
        <f t="shared" si="317"/>
        <v>294.24000000199999</v>
      </c>
      <c r="BJ1453" s="34">
        <f t="shared" si="318"/>
        <v>412.34000000000003</v>
      </c>
      <c r="BK1453" s="34">
        <v>0</v>
      </c>
      <c r="BL1453" s="34">
        <v>0</v>
      </c>
      <c r="BM1453" s="34">
        <f t="shared" si="319"/>
        <v>0</v>
      </c>
      <c r="BN1453" s="39">
        <f t="shared" si="320"/>
        <v>294.24000000199999</v>
      </c>
      <c r="BO1453" s="39">
        <f t="shared" si="321"/>
        <v>412.34000000000003</v>
      </c>
      <c r="BP1453" s="39">
        <f t="shared" si="322"/>
        <v>118.09999999800004</v>
      </c>
    </row>
    <row r="1454" spans="1:68" s="25" customFormat="1" ht="14.25" x14ac:dyDescent="0.2">
      <c r="A1454" s="14">
        <v>202</v>
      </c>
      <c r="B1454" s="40"/>
      <c r="C1454" s="15"/>
      <c r="D1454" s="16">
        <v>25382</v>
      </c>
      <c r="E1454" s="15" t="s">
        <v>11434</v>
      </c>
      <c r="F1454" s="15" t="s">
        <v>11435</v>
      </c>
      <c r="G1454" s="17" t="s">
        <v>11436</v>
      </c>
      <c r="H1454" s="17" t="s">
        <v>11437</v>
      </c>
      <c r="I1454" s="17" t="s">
        <v>86</v>
      </c>
      <c r="J1454" s="15" t="s">
        <v>11438</v>
      </c>
      <c r="K1454" s="15" t="s">
        <v>11439</v>
      </c>
      <c r="L1454" s="18" t="s">
        <v>11440</v>
      </c>
      <c r="M1454" s="15" t="s">
        <v>9889</v>
      </c>
      <c r="N1454" s="15" t="s">
        <v>9890</v>
      </c>
      <c r="O1454" s="16">
        <v>500</v>
      </c>
      <c r="P1454" s="15" t="s">
        <v>1055</v>
      </c>
      <c r="Q1454" s="15">
        <v>20000</v>
      </c>
      <c r="R1454" s="15">
        <v>0</v>
      </c>
      <c r="S1454" s="15">
        <v>20000</v>
      </c>
      <c r="T1454" s="15">
        <v>0.22</v>
      </c>
      <c r="U1454" s="15" t="s">
        <v>3335</v>
      </c>
      <c r="V1454" s="15" t="s">
        <v>76</v>
      </c>
      <c r="W1454" s="16">
        <v>0</v>
      </c>
      <c r="X1454" s="16">
        <v>1</v>
      </c>
      <c r="Y1454" s="15">
        <v>9066</v>
      </c>
      <c r="Z1454" s="15">
        <v>0.20799999999999999</v>
      </c>
      <c r="AA1454" s="15" t="s">
        <v>9891</v>
      </c>
      <c r="AB1454" s="15" t="s">
        <v>9892</v>
      </c>
      <c r="AC1454" s="15">
        <v>6500</v>
      </c>
      <c r="AD1454" s="26">
        <v>40345</v>
      </c>
      <c r="AE1454" s="15" t="s">
        <v>147</v>
      </c>
      <c r="AF1454" s="15" t="s">
        <v>11441</v>
      </c>
      <c r="AG1454" s="16">
        <v>1</v>
      </c>
      <c r="AH1454" s="15" t="s">
        <v>11442</v>
      </c>
      <c r="AI1454" s="15" t="s">
        <v>78</v>
      </c>
      <c r="AJ1454" s="15">
        <v>9065.9643554699996</v>
      </c>
      <c r="AK1454" s="15">
        <v>387.52409425600001</v>
      </c>
      <c r="AL1454" s="15">
        <v>3093868.5718899998</v>
      </c>
      <c r="AM1454" s="15">
        <v>1423029.3090600001</v>
      </c>
      <c r="AN1454" s="19">
        <v>0</v>
      </c>
      <c r="AO1454" s="19">
        <v>0</v>
      </c>
      <c r="AP1454" s="19">
        <v>20000</v>
      </c>
      <c r="AQ1454" s="19">
        <v>0</v>
      </c>
      <c r="AR1454" s="34">
        <f t="shared" si="311"/>
        <v>20000</v>
      </c>
      <c r="AS1454" s="34">
        <v>0</v>
      </c>
      <c r="AT1454" s="34">
        <v>0</v>
      </c>
      <c r="AU1454" s="34">
        <v>0</v>
      </c>
      <c r="AV1454" s="34">
        <v>0</v>
      </c>
      <c r="AW1454" s="35">
        <f t="shared" si="312"/>
        <v>0</v>
      </c>
      <c r="AX1454" s="34">
        <f t="shared" si="313"/>
        <v>20000</v>
      </c>
      <c r="AY1454" s="36">
        <v>1.4712000000099998</v>
      </c>
      <c r="AZ1454" s="36">
        <v>2.0617000000000001</v>
      </c>
      <c r="BA1454" s="22"/>
      <c r="BB1454" s="19">
        <v>600</v>
      </c>
      <c r="BC1454" s="34">
        <f t="shared" si="314"/>
        <v>294.24000000199999</v>
      </c>
      <c r="BD1454" s="34">
        <f t="shared" si="315"/>
        <v>412.34000000000003</v>
      </c>
      <c r="BE1454" s="38">
        <v>3.4819999999999997E-2</v>
      </c>
      <c r="BF1454" s="38">
        <f t="shared" si="316"/>
        <v>3.4819999999999997E-2</v>
      </c>
      <c r="BG1454" s="34">
        <v>0</v>
      </c>
      <c r="BH1454" s="34">
        <v>0</v>
      </c>
      <c r="BI1454" s="34">
        <f t="shared" si="317"/>
        <v>294.24000000199999</v>
      </c>
      <c r="BJ1454" s="34">
        <f t="shared" si="318"/>
        <v>412.34000000000003</v>
      </c>
      <c r="BK1454" s="34">
        <v>0</v>
      </c>
      <c r="BL1454" s="34">
        <v>0</v>
      </c>
      <c r="BM1454" s="34">
        <f t="shared" si="319"/>
        <v>0</v>
      </c>
      <c r="BN1454" s="39">
        <f t="shared" si="320"/>
        <v>294.24000000199999</v>
      </c>
      <c r="BO1454" s="39">
        <f t="shared" si="321"/>
        <v>412.34000000000003</v>
      </c>
      <c r="BP1454" s="39">
        <f t="shared" si="322"/>
        <v>118.09999999800004</v>
      </c>
    </row>
    <row r="1455" spans="1:68" s="25" customFormat="1" ht="14.25" x14ac:dyDescent="0.2">
      <c r="A1455" s="14">
        <v>203</v>
      </c>
      <c r="B1455" s="40"/>
      <c r="C1455" s="15"/>
      <c r="D1455" s="16">
        <v>26103</v>
      </c>
      <c r="E1455" s="15" t="s">
        <v>11443</v>
      </c>
      <c r="F1455" s="15" t="s">
        <v>11444</v>
      </c>
      <c r="G1455" s="17" t="s">
        <v>11445</v>
      </c>
      <c r="H1455" s="17" t="s">
        <v>11446</v>
      </c>
      <c r="I1455" s="17" t="s">
        <v>86</v>
      </c>
      <c r="J1455" s="15" t="s">
        <v>11447</v>
      </c>
      <c r="K1455" s="15" t="s">
        <v>86</v>
      </c>
      <c r="L1455" s="18" t="s">
        <v>11448</v>
      </c>
      <c r="M1455" s="15" t="s">
        <v>11401</v>
      </c>
      <c r="N1455" s="15" t="s">
        <v>11402</v>
      </c>
      <c r="O1455" s="16">
        <v>419</v>
      </c>
      <c r="P1455" s="15" t="s">
        <v>895</v>
      </c>
      <c r="Q1455" s="15">
        <v>20000</v>
      </c>
      <c r="R1455" s="15">
        <v>76700</v>
      </c>
      <c r="S1455" s="15">
        <v>96700</v>
      </c>
      <c r="T1455" s="15">
        <v>0.19</v>
      </c>
      <c r="U1455" s="15" t="s">
        <v>3335</v>
      </c>
      <c r="V1455" s="15" t="s">
        <v>76</v>
      </c>
      <c r="W1455" s="16">
        <v>1</v>
      </c>
      <c r="X1455" s="16">
        <v>1</v>
      </c>
      <c r="Y1455" s="15">
        <v>6820</v>
      </c>
      <c r="Z1455" s="15">
        <v>0.157</v>
      </c>
      <c r="AA1455" s="15" t="s">
        <v>9891</v>
      </c>
      <c r="AB1455" s="15" t="s">
        <v>9892</v>
      </c>
      <c r="AC1455" s="15">
        <v>1</v>
      </c>
      <c r="AD1455" s="26">
        <v>38546</v>
      </c>
      <c r="AE1455" s="15" t="s">
        <v>119</v>
      </c>
      <c r="AF1455" s="15" t="s">
        <v>119</v>
      </c>
      <c r="AG1455" s="16">
        <v>1</v>
      </c>
      <c r="AH1455" s="15" t="s">
        <v>11449</v>
      </c>
      <c r="AI1455" s="15" t="s">
        <v>78</v>
      </c>
      <c r="AJ1455" s="15">
        <v>6819.8447265599998</v>
      </c>
      <c r="AK1455" s="15">
        <v>349.34897635099998</v>
      </c>
      <c r="AL1455" s="15">
        <v>3093937.4956899998</v>
      </c>
      <c r="AM1455" s="15">
        <v>1423030.1186599999</v>
      </c>
      <c r="AN1455" s="19">
        <v>0</v>
      </c>
      <c r="AO1455" s="19">
        <v>0</v>
      </c>
      <c r="AP1455" s="19">
        <v>20000</v>
      </c>
      <c r="AQ1455" s="19">
        <v>76800</v>
      </c>
      <c r="AR1455" s="34">
        <f t="shared" si="311"/>
        <v>96800</v>
      </c>
      <c r="AS1455" s="34">
        <v>0</v>
      </c>
      <c r="AT1455" s="34">
        <v>0</v>
      </c>
      <c r="AU1455" s="34">
        <v>0</v>
      </c>
      <c r="AV1455" s="34">
        <v>0</v>
      </c>
      <c r="AW1455" s="35">
        <f t="shared" si="312"/>
        <v>0</v>
      </c>
      <c r="AX1455" s="34">
        <f t="shared" si="313"/>
        <v>96800</v>
      </c>
      <c r="AY1455" s="36">
        <v>1.4712000000099998</v>
      </c>
      <c r="AZ1455" s="36">
        <v>2.0617000000000001</v>
      </c>
      <c r="BA1455" s="22"/>
      <c r="BB1455" s="19">
        <v>1936</v>
      </c>
      <c r="BC1455" s="34">
        <f t="shared" si="314"/>
        <v>1424.1216000096799</v>
      </c>
      <c r="BD1455" s="34">
        <f t="shared" si="315"/>
        <v>1995.7256</v>
      </c>
      <c r="BE1455" s="38">
        <v>3.4819999999999997E-2</v>
      </c>
      <c r="BF1455" s="38">
        <f t="shared" si="316"/>
        <v>3.4819999999999997E-2</v>
      </c>
      <c r="BG1455" s="34">
        <v>0</v>
      </c>
      <c r="BH1455" s="34">
        <v>0</v>
      </c>
      <c r="BI1455" s="34">
        <f t="shared" si="317"/>
        <v>1424.1216000096799</v>
      </c>
      <c r="BJ1455" s="34">
        <f t="shared" si="318"/>
        <v>1995.7256</v>
      </c>
      <c r="BK1455" s="34">
        <v>0</v>
      </c>
      <c r="BL1455" s="34">
        <v>59.725599999999986</v>
      </c>
      <c r="BM1455" s="34">
        <f t="shared" si="319"/>
        <v>59.725599999999986</v>
      </c>
      <c r="BN1455" s="39">
        <f t="shared" si="320"/>
        <v>1424.1216000096799</v>
      </c>
      <c r="BO1455" s="39">
        <f t="shared" si="321"/>
        <v>1936</v>
      </c>
      <c r="BP1455" s="39">
        <f t="shared" si="322"/>
        <v>511.87839999032008</v>
      </c>
    </row>
    <row r="1456" spans="1:68" s="25" customFormat="1" ht="14.25" x14ac:dyDescent="0.2">
      <c r="A1456" s="14">
        <v>204</v>
      </c>
      <c r="B1456" s="40"/>
      <c r="C1456" s="15" t="s">
        <v>11450</v>
      </c>
      <c r="D1456" s="16">
        <v>6085</v>
      </c>
      <c r="E1456" s="15" t="s">
        <v>11451</v>
      </c>
      <c r="F1456" s="15" t="s">
        <v>11450</v>
      </c>
      <c r="G1456" s="17" t="s">
        <v>11445</v>
      </c>
      <c r="H1456" s="17" t="s">
        <v>11446</v>
      </c>
      <c r="I1456" s="17" t="s">
        <v>86</v>
      </c>
      <c r="J1456" s="15" t="s">
        <v>11452</v>
      </c>
      <c r="K1456" s="15" t="s">
        <v>11453</v>
      </c>
      <c r="L1456" s="18" t="s">
        <v>11454</v>
      </c>
      <c r="M1456" s="15" t="s">
        <v>11401</v>
      </c>
      <c r="N1456" s="15" t="s">
        <v>11402</v>
      </c>
      <c r="O1456" s="16">
        <v>419</v>
      </c>
      <c r="P1456" s="15" t="s">
        <v>895</v>
      </c>
      <c r="Q1456" s="15">
        <v>20000</v>
      </c>
      <c r="R1456" s="15">
        <v>76700</v>
      </c>
      <c r="S1456" s="15">
        <v>96700</v>
      </c>
      <c r="T1456" s="15">
        <v>0.19</v>
      </c>
      <c r="U1456" s="15" t="s">
        <v>3335</v>
      </c>
      <c r="V1456" s="15" t="s">
        <v>76</v>
      </c>
      <c r="W1456" s="16">
        <v>1</v>
      </c>
      <c r="X1456" s="16">
        <v>1</v>
      </c>
      <c r="Y1456" s="15">
        <v>7934</v>
      </c>
      <c r="Z1456" s="15">
        <v>0.182</v>
      </c>
      <c r="AA1456" s="15" t="s">
        <v>9891</v>
      </c>
      <c r="AB1456" s="15" t="s">
        <v>9892</v>
      </c>
      <c r="AC1456" s="15">
        <v>1</v>
      </c>
      <c r="AD1456" s="26">
        <v>38546</v>
      </c>
      <c r="AE1456" s="15" t="s">
        <v>119</v>
      </c>
      <c r="AF1456" s="15" t="s">
        <v>119</v>
      </c>
      <c r="AG1456" s="16">
        <v>1</v>
      </c>
      <c r="AH1456" s="15" t="s">
        <v>11455</v>
      </c>
      <c r="AI1456" s="15" t="s">
        <v>78</v>
      </c>
      <c r="AJ1456" s="15">
        <v>7933.9033203099998</v>
      </c>
      <c r="AK1456" s="15">
        <v>369.35545690499998</v>
      </c>
      <c r="AL1456" s="15">
        <v>3094000.9608300002</v>
      </c>
      <c r="AM1456" s="15">
        <v>1423030.86433</v>
      </c>
      <c r="AN1456" s="19">
        <v>0</v>
      </c>
      <c r="AO1456" s="19">
        <v>0</v>
      </c>
      <c r="AP1456" s="19">
        <v>20000</v>
      </c>
      <c r="AQ1456" s="19">
        <v>76800</v>
      </c>
      <c r="AR1456" s="34">
        <f t="shared" si="311"/>
        <v>96800</v>
      </c>
      <c r="AS1456" s="34">
        <v>0</v>
      </c>
      <c r="AT1456" s="34">
        <v>0</v>
      </c>
      <c r="AU1456" s="34">
        <v>0</v>
      </c>
      <c r="AV1456" s="34">
        <v>0</v>
      </c>
      <c r="AW1456" s="35">
        <f t="shared" si="312"/>
        <v>0</v>
      </c>
      <c r="AX1456" s="34">
        <f t="shared" si="313"/>
        <v>96800</v>
      </c>
      <c r="AY1456" s="36">
        <v>1.4712000000099998</v>
      </c>
      <c r="AZ1456" s="36">
        <v>2.0617000000000001</v>
      </c>
      <c r="BA1456" s="22"/>
      <c r="BB1456" s="19">
        <v>1936</v>
      </c>
      <c r="BC1456" s="34">
        <f t="shared" si="314"/>
        <v>1424.1216000096799</v>
      </c>
      <c r="BD1456" s="34">
        <f t="shared" si="315"/>
        <v>1995.7256</v>
      </c>
      <c r="BE1456" s="38">
        <v>3.4819999999999997E-2</v>
      </c>
      <c r="BF1456" s="38">
        <f t="shared" si="316"/>
        <v>3.4819999999999997E-2</v>
      </c>
      <c r="BG1456" s="34">
        <v>0</v>
      </c>
      <c r="BH1456" s="34">
        <v>0</v>
      </c>
      <c r="BI1456" s="34">
        <f t="shared" si="317"/>
        <v>1424.1216000096799</v>
      </c>
      <c r="BJ1456" s="34">
        <f t="shared" si="318"/>
        <v>1995.7256</v>
      </c>
      <c r="BK1456" s="34">
        <v>0</v>
      </c>
      <c r="BL1456" s="34">
        <v>59.725599999999986</v>
      </c>
      <c r="BM1456" s="34">
        <f t="shared" si="319"/>
        <v>59.725599999999986</v>
      </c>
      <c r="BN1456" s="39">
        <f t="shared" si="320"/>
        <v>1424.1216000096799</v>
      </c>
      <c r="BO1456" s="39">
        <f t="shared" si="321"/>
        <v>1936</v>
      </c>
      <c r="BP1456" s="39">
        <f t="shared" si="322"/>
        <v>511.87839999032008</v>
      </c>
    </row>
    <row r="1457" spans="1:68" s="25" customFormat="1" ht="14.25" x14ac:dyDescent="0.2">
      <c r="A1457" s="14">
        <v>205</v>
      </c>
      <c r="B1457" s="40"/>
      <c r="C1457" s="15" t="s">
        <v>11456</v>
      </c>
      <c r="D1457" s="16">
        <v>22258</v>
      </c>
      <c r="E1457" s="15" t="s">
        <v>11457</v>
      </c>
      <c r="F1457" s="15" t="s">
        <v>11456</v>
      </c>
      <c r="G1457" s="17" t="s">
        <v>11458</v>
      </c>
      <c r="H1457" s="17" t="s">
        <v>11459</v>
      </c>
      <c r="I1457" s="17" t="s">
        <v>86</v>
      </c>
      <c r="J1457" s="15" t="s">
        <v>11460</v>
      </c>
      <c r="K1457" s="15" t="s">
        <v>5964</v>
      </c>
      <c r="L1457" s="18" t="s">
        <v>11461</v>
      </c>
      <c r="M1457" s="15" t="s">
        <v>9889</v>
      </c>
      <c r="N1457" s="15" t="s">
        <v>9890</v>
      </c>
      <c r="O1457" s="16">
        <v>510</v>
      </c>
      <c r="P1457" s="15" t="s">
        <v>118</v>
      </c>
      <c r="Q1457" s="15">
        <v>20000</v>
      </c>
      <c r="R1457" s="15">
        <v>72900</v>
      </c>
      <c r="S1457" s="15">
        <v>92900</v>
      </c>
      <c r="T1457" s="15">
        <v>0.18</v>
      </c>
      <c r="U1457" s="15" t="s">
        <v>3335</v>
      </c>
      <c r="V1457" s="15" t="s">
        <v>76</v>
      </c>
      <c r="W1457" s="16">
        <v>1</v>
      </c>
      <c r="X1457" s="16">
        <v>1</v>
      </c>
      <c r="Y1457" s="15">
        <v>7646</v>
      </c>
      <c r="Z1457" s="15">
        <v>0.17599999999999999</v>
      </c>
      <c r="AA1457" s="15" t="s">
        <v>9891</v>
      </c>
      <c r="AB1457" s="15" t="s">
        <v>9892</v>
      </c>
      <c r="AC1457" s="15">
        <v>74900</v>
      </c>
      <c r="AD1457" s="26">
        <v>38282</v>
      </c>
      <c r="AE1457" s="15" t="s">
        <v>119</v>
      </c>
      <c r="AF1457" s="15" t="s">
        <v>119</v>
      </c>
      <c r="AG1457" s="16">
        <v>1</v>
      </c>
      <c r="AH1457" s="15" t="s">
        <v>11462</v>
      </c>
      <c r="AI1457" s="15" t="s">
        <v>78</v>
      </c>
      <c r="AJ1457" s="15">
        <v>7646.4194335900002</v>
      </c>
      <c r="AK1457" s="15">
        <v>365.27963671200001</v>
      </c>
      <c r="AL1457" s="15">
        <v>3094067.45205</v>
      </c>
      <c r="AM1457" s="15">
        <v>1423031.64558</v>
      </c>
      <c r="AN1457" s="19">
        <v>20000</v>
      </c>
      <c r="AO1457" s="19">
        <v>72100</v>
      </c>
      <c r="AP1457" s="19">
        <v>0</v>
      </c>
      <c r="AQ1457" s="19">
        <v>0</v>
      </c>
      <c r="AR1457" s="34">
        <f t="shared" si="311"/>
        <v>92100</v>
      </c>
      <c r="AS1457" s="34">
        <v>45000</v>
      </c>
      <c r="AT1457" s="34">
        <v>3000</v>
      </c>
      <c r="AU1457" s="34">
        <v>16485</v>
      </c>
      <c r="AV1457" s="34">
        <v>12480</v>
      </c>
      <c r="AW1457" s="35">
        <f t="shared" si="312"/>
        <v>76965</v>
      </c>
      <c r="AX1457" s="34">
        <f t="shared" si="313"/>
        <v>15135</v>
      </c>
      <c r="AY1457" s="36">
        <v>1.4712000000099998</v>
      </c>
      <c r="AZ1457" s="36">
        <v>2.0617000000000001</v>
      </c>
      <c r="BA1457" s="22"/>
      <c r="BB1457" s="19">
        <v>921</v>
      </c>
      <c r="BC1457" s="34">
        <f t="shared" si="314"/>
        <v>222.66612000151346</v>
      </c>
      <c r="BD1457" s="34">
        <f t="shared" si="315"/>
        <v>312.03829500000001</v>
      </c>
      <c r="BE1457" s="38">
        <v>3.4819999999999997E-2</v>
      </c>
      <c r="BF1457" s="38">
        <f t="shared" si="316"/>
        <v>3.4819999999999997E-2</v>
      </c>
      <c r="BG1457" s="34">
        <v>7.7532342984526981</v>
      </c>
      <c r="BH1457" s="34">
        <v>10.865173431899999</v>
      </c>
      <c r="BI1457" s="34">
        <f t="shared" si="317"/>
        <v>214.91288570306077</v>
      </c>
      <c r="BJ1457" s="34">
        <f t="shared" si="318"/>
        <v>301.17312156809999</v>
      </c>
      <c r="BK1457" s="34">
        <v>0</v>
      </c>
      <c r="BL1457" s="34">
        <v>0</v>
      </c>
      <c r="BM1457" s="34">
        <f t="shared" si="319"/>
        <v>0</v>
      </c>
      <c r="BN1457" s="39">
        <f t="shared" si="320"/>
        <v>214.91288570306077</v>
      </c>
      <c r="BO1457" s="39">
        <f t="shared" si="321"/>
        <v>301.17312156809999</v>
      </c>
      <c r="BP1457" s="39">
        <f t="shared" si="322"/>
        <v>86.26023586503922</v>
      </c>
    </row>
    <row r="1458" spans="1:68" s="25" customFormat="1" ht="14.25" x14ac:dyDescent="0.2">
      <c r="A1458" s="14">
        <v>206</v>
      </c>
      <c r="B1458" s="40"/>
      <c r="C1458" s="15"/>
      <c r="D1458" s="16">
        <v>2890</v>
      </c>
      <c r="E1458" s="15" t="s">
        <v>11463</v>
      </c>
      <c r="F1458" s="15" t="s">
        <v>11464</v>
      </c>
      <c r="G1458" s="17" t="s">
        <v>11465</v>
      </c>
      <c r="H1458" s="17" t="s">
        <v>11466</v>
      </c>
      <c r="I1458" s="17" t="s">
        <v>88</v>
      </c>
      <c r="J1458" s="15" t="s">
        <v>11467</v>
      </c>
      <c r="K1458" s="15" t="s">
        <v>3005</v>
      </c>
      <c r="L1458" s="18" t="s">
        <v>11468</v>
      </c>
      <c r="M1458" s="15" t="s">
        <v>9889</v>
      </c>
      <c r="N1458" s="15" t="s">
        <v>9890</v>
      </c>
      <c r="O1458" s="16">
        <v>510</v>
      </c>
      <c r="P1458" s="15" t="s">
        <v>118</v>
      </c>
      <c r="Q1458" s="15">
        <v>20000</v>
      </c>
      <c r="R1458" s="15">
        <v>71300</v>
      </c>
      <c r="S1458" s="15">
        <v>91300</v>
      </c>
      <c r="T1458" s="15">
        <v>0.18</v>
      </c>
      <c r="U1458" s="15" t="s">
        <v>3335</v>
      </c>
      <c r="V1458" s="15" t="s">
        <v>76</v>
      </c>
      <c r="W1458" s="16">
        <v>1</v>
      </c>
      <c r="X1458" s="16">
        <v>1</v>
      </c>
      <c r="Y1458" s="15">
        <v>7705</v>
      </c>
      <c r="Z1458" s="15">
        <v>0.17699999999999999</v>
      </c>
      <c r="AA1458" s="15" t="s">
        <v>9891</v>
      </c>
      <c r="AB1458" s="15" t="s">
        <v>9892</v>
      </c>
      <c r="AC1458" s="15">
        <v>95000</v>
      </c>
      <c r="AD1458" s="26">
        <v>38540</v>
      </c>
      <c r="AE1458" s="15" t="s">
        <v>119</v>
      </c>
      <c r="AF1458" s="15" t="s">
        <v>119</v>
      </c>
      <c r="AG1458" s="16">
        <v>1</v>
      </c>
      <c r="AH1458" s="15" t="s">
        <v>11469</v>
      </c>
      <c r="AI1458" s="15" t="s">
        <v>78</v>
      </c>
      <c r="AJ1458" s="15">
        <v>7705.4643554699996</v>
      </c>
      <c r="AK1458" s="15">
        <v>367.09510124899998</v>
      </c>
      <c r="AL1458" s="15">
        <v>3094132.4443999999</v>
      </c>
      <c r="AM1458" s="15">
        <v>1423032.4252200001</v>
      </c>
      <c r="AN1458" s="19">
        <v>20000</v>
      </c>
      <c r="AO1458" s="19">
        <v>70500</v>
      </c>
      <c r="AP1458" s="19">
        <v>0</v>
      </c>
      <c r="AQ1458" s="19">
        <v>0</v>
      </c>
      <c r="AR1458" s="34">
        <f t="shared" si="311"/>
        <v>90500</v>
      </c>
      <c r="AS1458" s="34">
        <v>45000</v>
      </c>
      <c r="AT1458" s="34">
        <v>3000</v>
      </c>
      <c r="AU1458" s="34">
        <v>15925</v>
      </c>
      <c r="AV1458" s="34">
        <v>0</v>
      </c>
      <c r="AW1458" s="35">
        <f t="shared" si="312"/>
        <v>63925</v>
      </c>
      <c r="AX1458" s="34">
        <f t="shared" si="313"/>
        <v>26575</v>
      </c>
      <c r="AY1458" s="36">
        <v>1.4712000000099998</v>
      </c>
      <c r="AZ1458" s="36">
        <v>2.0617000000000001</v>
      </c>
      <c r="BA1458" s="22"/>
      <c r="BB1458" s="19">
        <v>905</v>
      </c>
      <c r="BC1458" s="34">
        <f t="shared" si="314"/>
        <v>390.97140000265745</v>
      </c>
      <c r="BD1458" s="34">
        <f t="shared" si="315"/>
        <v>547.89677500000005</v>
      </c>
      <c r="BE1458" s="38">
        <v>3.4819999999999997E-2</v>
      </c>
      <c r="BF1458" s="38">
        <f t="shared" si="316"/>
        <v>3.4819999999999997E-2</v>
      </c>
      <c r="BG1458" s="34">
        <v>13.613624148092532</v>
      </c>
      <c r="BH1458" s="34">
        <v>19.077765705499999</v>
      </c>
      <c r="BI1458" s="34">
        <f t="shared" si="317"/>
        <v>377.35777585456492</v>
      </c>
      <c r="BJ1458" s="34">
        <f t="shared" si="318"/>
        <v>528.81900929450001</v>
      </c>
      <c r="BK1458" s="34">
        <v>0</v>
      </c>
      <c r="BL1458" s="34">
        <v>0</v>
      </c>
      <c r="BM1458" s="34">
        <f t="shared" si="319"/>
        <v>0</v>
      </c>
      <c r="BN1458" s="39">
        <f t="shared" si="320"/>
        <v>377.35777585456492</v>
      </c>
      <c r="BO1458" s="39">
        <f t="shared" si="321"/>
        <v>528.81900929450001</v>
      </c>
      <c r="BP1458" s="39">
        <f t="shared" si="322"/>
        <v>151.46123343993509</v>
      </c>
    </row>
    <row r="1459" spans="1:68" s="25" customFormat="1" ht="14.25" x14ac:dyDescent="0.2">
      <c r="A1459" s="14">
        <v>207</v>
      </c>
      <c r="B1459" s="40"/>
      <c r="C1459" s="15" t="s">
        <v>150</v>
      </c>
      <c r="D1459" s="16">
        <v>26534</v>
      </c>
      <c r="E1459" s="15" t="s">
        <v>11470</v>
      </c>
      <c r="F1459" s="15" t="s">
        <v>11471</v>
      </c>
      <c r="G1459" s="17" t="s">
        <v>11472</v>
      </c>
      <c r="H1459" s="17" t="s">
        <v>11473</v>
      </c>
      <c r="I1459" s="17" t="s">
        <v>86</v>
      </c>
      <c r="J1459" s="15" t="s">
        <v>11474</v>
      </c>
      <c r="K1459" s="15" t="s">
        <v>86</v>
      </c>
      <c r="L1459" s="18" t="s">
        <v>11475</v>
      </c>
      <c r="M1459" s="15" t="s">
        <v>9889</v>
      </c>
      <c r="N1459" s="15" t="s">
        <v>9890</v>
      </c>
      <c r="O1459" s="16">
        <v>510</v>
      </c>
      <c r="P1459" s="15" t="s">
        <v>118</v>
      </c>
      <c r="Q1459" s="15">
        <v>20000</v>
      </c>
      <c r="R1459" s="15">
        <v>69000</v>
      </c>
      <c r="S1459" s="15">
        <v>89000</v>
      </c>
      <c r="T1459" s="15">
        <v>0.18</v>
      </c>
      <c r="U1459" s="15" t="s">
        <v>3335</v>
      </c>
      <c r="V1459" s="15" t="s">
        <v>76</v>
      </c>
      <c r="W1459" s="16">
        <v>1</v>
      </c>
      <c r="X1459" s="16">
        <v>0</v>
      </c>
      <c r="Y1459" s="15">
        <v>7761</v>
      </c>
      <c r="Z1459" s="15">
        <v>0.17799999999999999</v>
      </c>
      <c r="AA1459" s="15" t="s">
        <v>9891</v>
      </c>
      <c r="AB1459" s="15" t="s">
        <v>9892</v>
      </c>
      <c r="AC1459" s="15">
        <v>0</v>
      </c>
      <c r="AD1459" s="15"/>
      <c r="AE1459" s="15" t="s">
        <v>1865</v>
      </c>
      <c r="AF1459" s="15" t="s">
        <v>11476</v>
      </c>
      <c r="AG1459" s="16">
        <v>1</v>
      </c>
      <c r="AH1459" s="15" t="s">
        <v>11477</v>
      </c>
      <c r="AI1459" s="15" t="s">
        <v>78</v>
      </c>
      <c r="AJ1459" s="15">
        <v>7760.7163085900002</v>
      </c>
      <c r="AK1459" s="15">
        <v>368.795394069</v>
      </c>
      <c r="AL1459" s="15">
        <v>3094197.43713</v>
      </c>
      <c r="AM1459" s="15">
        <v>1423033.2336299999</v>
      </c>
      <c r="AN1459" s="19">
        <v>20000</v>
      </c>
      <c r="AO1459" s="19">
        <v>68300</v>
      </c>
      <c r="AP1459" s="19">
        <v>0</v>
      </c>
      <c r="AQ1459" s="19">
        <v>0</v>
      </c>
      <c r="AR1459" s="34">
        <f t="shared" si="311"/>
        <v>88300</v>
      </c>
      <c r="AS1459" s="34">
        <v>45000</v>
      </c>
      <c r="AT1459" s="34">
        <v>3000</v>
      </c>
      <c r="AU1459" s="34">
        <v>15155</v>
      </c>
      <c r="AV1459" s="34">
        <v>0</v>
      </c>
      <c r="AW1459" s="35">
        <f t="shared" si="312"/>
        <v>63155</v>
      </c>
      <c r="AX1459" s="34">
        <f t="shared" si="313"/>
        <v>25145</v>
      </c>
      <c r="AY1459" s="36">
        <v>1.4712000000099998</v>
      </c>
      <c r="AZ1459" s="36">
        <v>2.0617000000000001</v>
      </c>
      <c r="BA1459" s="22"/>
      <c r="BB1459" s="19">
        <v>883</v>
      </c>
      <c r="BC1459" s="34">
        <f t="shared" si="314"/>
        <v>369.93324000251442</v>
      </c>
      <c r="BD1459" s="34">
        <f t="shared" si="315"/>
        <v>518.41446499999995</v>
      </c>
      <c r="BE1459" s="38">
        <v>3.4819999999999997E-2</v>
      </c>
      <c r="BF1459" s="38">
        <f t="shared" si="316"/>
        <v>3.4819999999999997E-2</v>
      </c>
      <c r="BG1459" s="34">
        <v>12.881075416887551</v>
      </c>
      <c r="BH1459" s="34">
        <v>18.051191671299996</v>
      </c>
      <c r="BI1459" s="34">
        <f t="shared" si="317"/>
        <v>357.05216458562688</v>
      </c>
      <c r="BJ1459" s="34">
        <f t="shared" si="318"/>
        <v>500.36327332869996</v>
      </c>
      <c r="BK1459" s="34">
        <v>0</v>
      </c>
      <c r="BL1459" s="34">
        <v>0</v>
      </c>
      <c r="BM1459" s="34">
        <f t="shared" si="319"/>
        <v>0</v>
      </c>
      <c r="BN1459" s="39">
        <f t="shared" si="320"/>
        <v>357.05216458562688</v>
      </c>
      <c r="BO1459" s="39">
        <f t="shared" si="321"/>
        <v>500.36327332869996</v>
      </c>
      <c r="BP1459" s="39">
        <f t="shared" si="322"/>
        <v>143.31110874307308</v>
      </c>
    </row>
    <row r="1460" spans="1:68" s="25" customFormat="1" ht="14.25" x14ac:dyDescent="0.2">
      <c r="A1460" s="14">
        <v>208</v>
      </c>
      <c r="B1460" s="40"/>
      <c r="C1460" s="15"/>
      <c r="D1460" s="16">
        <v>17002</v>
      </c>
      <c r="E1460" s="15" t="s">
        <v>11478</v>
      </c>
      <c r="F1460" s="15" t="s">
        <v>11479</v>
      </c>
      <c r="G1460" s="17" t="s">
        <v>11480</v>
      </c>
      <c r="H1460" s="17" t="s">
        <v>11481</v>
      </c>
      <c r="I1460" s="17" t="s">
        <v>86</v>
      </c>
      <c r="J1460" s="15" t="s">
        <v>11482</v>
      </c>
      <c r="K1460" s="15" t="s">
        <v>3970</v>
      </c>
      <c r="L1460" s="18" t="s">
        <v>11483</v>
      </c>
      <c r="M1460" s="15" t="s">
        <v>9889</v>
      </c>
      <c r="N1460" s="15" t="s">
        <v>9890</v>
      </c>
      <c r="O1460" s="16">
        <v>419</v>
      </c>
      <c r="P1460" s="15" t="s">
        <v>895</v>
      </c>
      <c r="Q1460" s="15">
        <v>20000</v>
      </c>
      <c r="R1460" s="15">
        <v>83600</v>
      </c>
      <c r="S1460" s="15">
        <v>103600</v>
      </c>
      <c r="T1460" s="15">
        <v>0.18</v>
      </c>
      <c r="U1460" s="15" t="s">
        <v>3335</v>
      </c>
      <c r="V1460" s="15" t="s">
        <v>76</v>
      </c>
      <c r="W1460" s="16">
        <v>1</v>
      </c>
      <c r="X1460" s="16">
        <v>0</v>
      </c>
      <c r="Y1460" s="15">
        <v>7814</v>
      </c>
      <c r="Z1460" s="15">
        <v>0.17899999999999999</v>
      </c>
      <c r="AA1460" s="15" t="s">
        <v>9891</v>
      </c>
      <c r="AB1460" s="15" t="s">
        <v>9892</v>
      </c>
      <c r="AC1460" s="15">
        <v>0</v>
      </c>
      <c r="AD1460" s="15"/>
      <c r="AE1460" s="15" t="s">
        <v>2037</v>
      </c>
      <c r="AF1460" s="15" t="s">
        <v>11484</v>
      </c>
      <c r="AG1460" s="16">
        <v>1</v>
      </c>
      <c r="AH1460" s="15" t="s">
        <v>11485</v>
      </c>
      <c r="AI1460" s="15" t="s">
        <v>78</v>
      </c>
      <c r="AJ1460" s="15">
        <v>7814.4589843800004</v>
      </c>
      <c r="AK1460" s="15">
        <v>370.44842742600002</v>
      </c>
      <c r="AL1460" s="15">
        <v>3094262.4317600001</v>
      </c>
      <c r="AM1460" s="15">
        <v>1423034.05443</v>
      </c>
      <c r="AN1460" s="19">
        <v>0</v>
      </c>
      <c r="AO1460" s="19">
        <v>0</v>
      </c>
      <c r="AP1460" s="19">
        <v>20000</v>
      </c>
      <c r="AQ1460" s="19">
        <v>82800</v>
      </c>
      <c r="AR1460" s="34">
        <f t="shared" si="311"/>
        <v>102800</v>
      </c>
      <c r="AS1460" s="34">
        <v>0</v>
      </c>
      <c r="AT1460" s="34">
        <v>0</v>
      </c>
      <c r="AU1460" s="34">
        <v>0</v>
      </c>
      <c r="AV1460" s="34">
        <v>0</v>
      </c>
      <c r="AW1460" s="35">
        <f t="shared" si="312"/>
        <v>0</v>
      </c>
      <c r="AX1460" s="34">
        <f t="shared" si="313"/>
        <v>102800</v>
      </c>
      <c r="AY1460" s="36">
        <v>1.4712000000099998</v>
      </c>
      <c r="AZ1460" s="36">
        <v>2.0617000000000001</v>
      </c>
      <c r="BA1460" s="22"/>
      <c r="BB1460" s="19">
        <v>2056</v>
      </c>
      <c r="BC1460" s="34">
        <f t="shared" si="314"/>
        <v>1512.3936000102799</v>
      </c>
      <c r="BD1460" s="34">
        <f t="shared" si="315"/>
        <v>2119.4276</v>
      </c>
      <c r="BE1460" s="38">
        <v>3.4819999999999997E-2</v>
      </c>
      <c r="BF1460" s="38">
        <f t="shared" si="316"/>
        <v>3.4819999999999997E-2</v>
      </c>
      <c r="BG1460" s="34">
        <v>0</v>
      </c>
      <c r="BH1460" s="34">
        <v>0</v>
      </c>
      <c r="BI1460" s="34">
        <f t="shared" si="317"/>
        <v>1512.3936000102799</v>
      </c>
      <c r="BJ1460" s="34">
        <f t="shared" si="318"/>
        <v>2119.4276</v>
      </c>
      <c r="BK1460" s="34">
        <v>0</v>
      </c>
      <c r="BL1460" s="34">
        <v>63.427599999999984</v>
      </c>
      <c r="BM1460" s="34">
        <f t="shared" si="319"/>
        <v>63.427599999999984</v>
      </c>
      <c r="BN1460" s="39">
        <f t="shared" si="320"/>
        <v>1512.3936000102799</v>
      </c>
      <c r="BO1460" s="39">
        <f t="shared" si="321"/>
        <v>2056</v>
      </c>
      <c r="BP1460" s="39">
        <f t="shared" si="322"/>
        <v>543.6063999897201</v>
      </c>
    </row>
    <row r="1461" spans="1:68" s="25" customFormat="1" ht="14.25" x14ac:dyDescent="0.2">
      <c r="A1461" s="14">
        <v>209</v>
      </c>
      <c r="B1461" s="40"/>
      <c r="C1461" s="15"/>
      <c r="D1461" s="16">
        <v>21785</v>
      </c>
      <c r="E1461" s="15" t="s">
        <v>11486</v>
      </c>
      <c r="F1461" s="15" t="s">
        <v>11487</v>
      </c>
      <c r="G1461" s="17" t="s">
        <v>11488</v>
      </c>
      <c r="H1461" s="17" t="s">
        <v>11489</v>
      </c>
      <c r="I1461" s="17" t="s">
        <v>86</v>
      </c>
      <c r="J1461" s="15" t="s">
        <v>11490</v>
      </c>
      <c r="K1461" s="15" t="s">
        <v>1635</v>
      </c>
      <c r="L1461" s="18" t="s">
        <v>11491</v>
      </c>
      <c r="M1461" s="15" t="s">
        <v>9889</v>
      </c>
      <c r="N1461" s="15" t="s">
        <v>9890</v>
      </c>
      <c r="O1461" s="16">
        <v>419</v>
      </c>
      <c r="P1461" s="15" t="s">
        <v>895</v>
      </c>
      <c r="Q1461" s="15">
        <v>20000</v>
      </c>
      <c r="R1461" s="15">
        <v>63900</v>
      </c>
      <c r="S1461" s="15">
        <v>83900</v>
      </c>
      <c r="T1461" s="15">
        <v>0.18</v>
      </c>
      <c r="U1461" s="15" t="s">
        <v>3335</v>
      </c>
      <c r="V1461" s="15" t="s">
        <v>76</v>
      </c>
      <c r="W1461" s="16">
        <v>1</v>
      </c>
      <c r="X1461" s="16">
        <v>0</v>
      </c>
      <c r="Y1461" s="15">
        <v>7868</v>
      </c>
      <c r="Z1461" s="15">
        <v>0.18099999999999999</v>
      </c>
      <c r="AA1461" s="15" t="s">
        <v>9891</v>
      </c>
      <c r="AB1461" s="15" t="s">
        <v>9892</v>
      </c>
      <c r="AC1461" s="15">
        <v>0</v>
      </c>
      <c r="AD1461" s="15"/>
      <c r="AE1461" s="15" t="s">
        <v>1583</v>
      </c>
      <c r="AF1461" s="15" t="s">
        <v>11492</v>
      </c>
      <c r="AG1461" s="16">
        <v>1</v>
      </c>
      <c r="AH1461" s="15" t="s">
        <v>11493</v>
      </c>
      <c r="AI1461" s="15" t="s">
        <v>78</v>
      </c>
      <c r="AJ1461" s="15">
        <v>7868.1518554699996</v>
      </c>
      <c r="AK1461" s="15">
        <v>372.10082243099998</v>
      </c>
      <c r="AL1461" s="15">
        <v>3094327.42661</v>
      </c>
      <c r="AM1461" s="15">
        <v>1423034.8748300001</v>
      </c>
      <c r="AN1461" s="19">
        <v>0</v>
      </c>
      <c r="AO1461" s="19">
        <v>0</v>
      </c>
      <c r="AP1461" s="19">
        <v>20000</v>
      </c>
      <c r="AQ1461" s="19">
        <v>63200</v>
      </c>
      <c r="AR1461" s="34">
        <f t="shared" si="311"/>
        <v>83200</v>
      </c>
      <c r="AS1461" s="34">
        <v>0</v>
      </c>
      <c r="AT1461" s="34">
        <v>0</v>
      </c>
      <c r="AU1461" s="34">
        <v>0</v>
      </c>
      <c r="AV1461" s="34">
        <v>0</v>
      </c>
      <c r="AW1461" s="35">
        <f t="shared" si="312"/>
        <v>0</v>
      </c>
      <c r="AX1461" s="34">
        <f t="shared" si="313"/>
        <v>83200</v>
      </c>
      <c r="AY1461" s="36">
        <v>1.4712000000099998</v>
      </c>
      <c r="AZ1461" s="36">
        <v>2.0617000000000001</v>
      </c>
      <c r="BA1461" s="22"/>
      <c r="BB1461" s="19">
        <v>1667</v>
      </c>
      <c r="BC1461" s="34">
        <f t="shared" si="314"/>
        <v>1224.03840000832</v>
      </c>
      <c r="BD1461" s="34">
        <f t="shared" si="315"/>
        <v>1715.3344000000002</v>
      </c>
      <c r="BE1461" s="38">
        <v>3.4819999999999997E-2</v>
      </c>
      <c r="BF1461" s="38">
        <f t="shared" si="316"/>
        <v>3.4819999999999997E-2</v>
      </c>
      <c r="BG1461" s="34">
        <v>0</v>
      </c>
      <c r="BH1461" s="34">
        <v>0</v>
      </c>
      <c r="BI1461" s="34">
        <f t="shared" si="317"/>
        <v>1224.03840000832</v>
      </c>
      <c r="BJ1461" s="34">
        <f t="shared" si="318"/>
        <v>1715.3344000000002</v>
      </c>
      <c r="BK1461" s="34">
        <v>0</v>
      </c>
      <c r="BL1461" s="34">
        <v>51.149300000000039</v>
      </c>
      <c r="BM1461" s="34">
        <f t="shared" si="319"/>
        <v>51.149300000000039</v>
      </c>
      <c r="BN1461" s="39">
        <f t="shared" si="320"/>
        <v>1224.03840000832</v>
      </c>
      <c r="BO1461" s="39">
        <f t="shared" si="321"/>
        <v>1664.1851000000001</v>
      </c>
      <c r="BP1461" s="39">
        <f t="shared" si="322"/>
        <v>440.14669999168018</v>
      </c>
    </row>
    <row r="1462" spans="1:68" s="25" customFormat="1" ht="14.25" x14ac:dyDescent="0.2">
      <c r="A1462" s="14">
        <v>210</v>
      </c>
      <c r="B1462" s="40"/>
      <c r="C1462" s="15"/>
      <c r="D1462" s="16">
        <v>32247</v>
      </c>
      <c r="E1462" s="15" t="s">
        <v>11494</v>
      </c>
      <c r="F1462" s="15" t="s">
        <v>11495</v>
      </c>
      <c r="G1462" s="17" t="s">
        <v>11496</v>
      </c>
      <c r="H1462" s="17" t="s">
        <v>11497</v>
      </c>
      <c r="I1462" s="17" t="s">
        <v>86</v>
      </c>
      <c r="J1462" s="15" t="s">
        <v>11497</v>
      </c>
      <c r="K1462" s="15" t="s">
        <v>8182</v>
      </c>
      <c r="L1462" s="18" t="s">
        <v>11498</v>
      </c>
      <c r="M1462" s="15" t="s">
        <v>9889</v>
      </c>
      <c r="N1462" s="15" t="s">
        <v>9890</v>
      </c>
      <c r="O1462" s="16">
        <v>510</v>
      </c>
      <c r="P1462" s="15" t="s">
        <v>118</v>
      </c>
      <c r="Q1462" s="15">
        <v>20000</v>
      </c>
      <c r="R1462" s="15">
        <v>56200</v>
      </c>
      <c r="S1462" s="15">
        <v>76200</v>
      </c>
      <c r="T1462" s="15">
        <v>0.18</v>
      </c>
      <c r="U1462" s="15" t="s">
        <v>3335</v>
      </c>
      <c r="V1462" s="15" t="s">
        <v>76</v>
      </c>
      <c r="W1462" s="16">
        <v>1</v>
      </c>
      <c r="X1462" s="16">
        <v>0</v>
      </c>
      <c r="Y1462" s="15">
        <v>7920</v>
      </c>
      <c r="Z1462" s="15">
        <v>0.182</v>
      </c>
      <c r="AA1462" s="15" t="s">
        <v>9891</v>
      </c>
      <c r="AB1462" s="15" t="s">
        <v>9892</v>
      </c>
      <c r="AC1462" s="15">
        <v>0</v>
      </c>
      <c r="AD1462" s="15"/>
      <c r="AE1462" s="15" t="s">
        <v>298</v>
      </c>
      <c r="AF1462" s="15" t="s">
        <v>11499</v>
      </c>
      <c r="AG1462" s="16">
        <v>1</v>
      </c>
      <c r="AH1462" s="15" t="s">
        <v>11500</v>
      </c>
      <c r="AI1462" s="15" t="s">
        <v>78</v>
      </c>
      <c r="AJ1462" s="15">
        <v>7919.9252929699996</v>
      </c>
      <c r="AK1462" s="15">
        <v>373.69357391300002</v>
      </c>
      <c r="AL1462" s="15">
        <v>3094392.4182899999</v>
      </c>
      <c r="AM1462" s="15">
        <v>1423035.7101400001</v>
      </c>
      <c r="AN1462" s="19">
        <v>20000</v>
      </c>
      <c r="AO1462" s="19">
        <v>55600</v>
      </c>
      <c r="AP1462" s="19">
        <v>0</v>
      </c>
      <c r="AQ1462" s="19">
        <v>0</v>
      </c>
      <c r="AR1462" s="34">
        <f t="shared" si="311"/>
        <v>75600</v>
      </c>
      <c r="AS1462" s="34">
        <v>45000</v>
      </c>
      <c r="AT1462" s="34">
        <v>3000</v>
      </c>
      <c r="AU1462" s="34">
        <v>10710</v>
      </c>
      <c r="AV1462" s="34">
        <v>12480</v>
      </c>
      <c r="AW1462" s="35">
        <f t="shared" si="312"/>
        <v>71190</v>
      </c>
      <c r="AX1462" s="34">
        <f t="shared" si="313"/>
        <v>4410</v>
      </c>
      <c r="AY1462" s="36">
        <v>1.4712000000099998</v>
      </c>
      <c r="AZ1462" s="36">
        <v>2.0617000000000001</v>
      </c>
      <c r="BA1462" s="22"/>
      <c r="BB1462" s="19">
        <v>756</v>
      </c>
      <c r="BC1462" s="34">
        <f t="shared" si="314"/>
        <v>64.87992000044099</v>
      </c>
      <c r="BD1462" s="34">
        <f t="shared" si="315"/>
        <v>90.920970000000011</v>
      </c>
      <c r="BE1462" s="38">
        <v>3.4819999999999997E-2</v>
      </c>
      <c r="BF1462" s="38">
        <f t="shared" si="316"/>
        <v>3.4819999999999997E-2</v>
      </c>
      <c r="BG1462" s="34">
        <v>2.2591188144153551</v>
      </c>
      <c r="BH1462" s="34">
        <v>3.1658681754</v>
      </c>
      <c r="BI1462" s="34">
        <f t="shared" si="317"/>
        <v>62.620801186025638</v>
      </c>
      <c r="BJ1462" s="34">
        <f t="shared" si="318"/>
        <v>87.755101824600018</v>
      </c>
      <c r="BK1462" s="34">
        <v>0</v>
      </c>
      <c r="BL1462" s="34">
        <v>0</v>
      </c>
      <c r="BM1462" s="34">
        <f t="shared" si="319"/>
        <v>0</v>
      </c>
      <c r="BN1462" s="39">
        <f t="shared" si="320"/>
        <v>62.620801186025638</v>
      </c>
      <c r="BO1462" s="39">
        <f t="shared" si="321"/>
        <v>87.755101824600018</v>
      </c>
      <c r="BP1462" s="39">
        <f t="shared" si="322"/>
        <v>25.134300638574381</v>
      </c>
    </row>
    <row r="1463" spans="1:68" s="25" customFormat="1" ht="14.25" x14ac:dyDescent="0.2">
      <c r="A1463" s="14">
        <v>211</v>
      </c>
      <c r="B1463" s="40"/>
      <c r="C1463" s="15"/>
      <c r="D1463" s="16">
        <v>35383</v>
      </c>
      <c r="E1463" s="15" t="s">
        <v>11501</v>
      </c>
      <c r="F1463" s="15" t="s">
        <v>11502</v>
      </c>
      <c r="G1463" s="17" t="s">
        <v>11503</v>
      </c>
      <c r="H1463" s="17" t="s">
        <v>11504</v>
      </c>
      <c r="I1463" s="17" t="s">
        <v>86</v>
      </c>
      <c r="J1463" s="15" t="s">
        <v>11505</v>
      </c>
      <c r="K1463" s="15" t="s">
        <v>86</v>
      </c>
      <c r="L1463" s="18" t="s">
        <v>11506</v>
      </c>
      <c r="M1463" s="15" t="s">
        <v>9889</v>
      </c>
      <c r="N1463" s="15" t="s">
        <v>9890</v>
      </c>
      <c r="O1463" s="16">
        <v>510</v>
      </c>
      <c r="P1463" s="15" t="s">
        <v>118</v>
      </c>
      <c r="Q1463" s="15">
        <v>20000</v>
      </c>
      <c r="R1463" s="15">
        <v>66800</v>
      </c>
      <c r="S1463" s="15">
        <v>86800</v>
      </c>
      <c r="T1463" s="15">
        <v>0.19</v>
      </c>
      <c r="U1463" s="15" t="s">
        <v>3335</v>
      </c>
      <c r="V1463" s="15" t="s">
        <v>76</v>
      </c>
      <c r="W1463" s="16">
        <v>1</v>
      </c>
      <c r="X1463" s="16">
        <v>0</v>
      </c>
      <c r="Y1463" s="15">
        <v>7968</v>
      </c>
      <c r="Z1463" s="15">
        <v>0.183</v>
      </c>
      <c r="AA1463" s="15" t="s">
        <v>9891</v>
      </c>
      <c r="AB1463" s="15" t="s">
        <v>9892</v>
      </c>
      <c r="AC1463" s="15">
        <v>0</v>
      </c>
      <c r="AD1463" s="15"/>
      <c r="AE1463" s="15" t="s">
        <v>824</v>
      </c>
      <c r="AF1463" s="15" t="s">
        <v>11507</v>
      </c>
      <c r="AG1463" s="16">
        <v>1</v>
      </c>
      <c r="AH1463" s="15" t="s">
        <v>11508</v>
      </c>
      <c r="AI1463" s="15" t="s">
        <v>78</v>
      </c>
      <c r="AJ1463" s="15">
        <v>7967.9052734400002</v>
      </c>
      <c r="AK1463" s="15">
        <v>375.17526353099998</v>
      </c>
      <c r="AL1463" s="15">
        <v>3094457.4086000002</v>
      </c>
      <c r="AM1463" s="15">
        <v>1423036.57278</v>
      </c>
      <c r="AN1463" s="19">
        <v>20000</v>
      </c>
      <c r="AO1463" s="19">
        <v>66100</v>
      </c>
      <c r="AP1463" s="19">
        <v>0</v>
      </c>
      <c r="AQ1463" s="19">
        <v>0</v>
      </c>
      <c r="AR1463" s="34">
        <f t="shared" si="311"/>
        <v>86100</v>
      </c>
      <c r="AS1463" s="34">
        <v>0</v>
      </c>
      <c r="AT1463" s="34">
        <v>0</v>
      </c>
      <c r="AU1463" s="34">
        <v>0</v>
      </c>
      <c r="AV1463" s="34">
        <v>0</v>
      </c>
      <c r="AW1463" s="35">
        <f t="shared" si="312"/>
        <v>0</v>
      </c>
      <c r="AX1463" s="34">
        <f t="shared" si="313"/>
        <v>86100</v>
      </c>
      <c r="AY1463" s="36">
        <v>1.4712000000099998</v>
      </c>
      <c r="AZ1463" s="36">
        <v>2.0617000000000001</v>
      </c>
      <c r="BA1463" s="22"/>
      <c r="BB1463" s="19">
        <v>1722</v>
      </c>
      <c r="BC1463" s="34">
        <f t="shared" si="314"/>
        <v>1266.7032000086099</v>
      </c>
      <c r="BD1463" s="34">
        <f t="shared" si="315"/>
        <v>1775.1237000000001</v>
      </c>
      <c r="BE1463" s="38">
        <v>3.4819999999999997E-2</v>
      </c>
      <c r="BF1463" s="38">
        <f t="shared" si="316"/>
        <v>3.4819999999999997E-2</v>
      </c>
      <c r="BG1463" s="34">
        <v>0</v>
      </c>
      <c r="BH1463" s="34">
        <v>0</v>
      </c>
      <c r="BI1463" s="34">
        <f t="shared" si="317"/>
        <v>1266.7032000086099</v>
      </c>
      <c r="BJ1463" s="34">
        <f t="shared" si="318"/>
        <v>1775.1237000000001</v>
      </c>
      <c r="BK1463" s="34">
        <v>0</v>
      </c>
      <c r="BL1463" s="34">
        <v>53.123700000000099</v>
      </c>
      <c r="BM1463" s="34">
        <f t="shared" si="319"/>
        <v>53.123700000000099</v>
      </c>
      <c r="BN1463" s="39">
        <f t="shared" si="320"/>
        <v>1266.7032000086099</v>
      </c>
      <c r="BO1463" s="39">
        <f t="shared" si="321"/>
        <v>1722</v>
      </c>
      <c r="BP1463" s="39">
        <f t="shared" si="322"/>
        <v>455.29679999139012</v>
      </c>
    </row>
    <row r="1464" spans="1:68" s="25" customFormat="1" ht="14.25" x14ac:dyDescent="0.2">
      <c r="A1464" s="14">
        <v>212</v>
      </c>
      <c r="B1464" s="40"/>
      <c r="C1464" s="15" t="s">
        <v>176</v>
      </c>
      <c r="D1464" s="16">
        <v>29633</v>
      </c>
      <c r="E1464" s="15" t="s">
        <v>11509</v>
      </c>
      <c r="F1464" s="15" t="s">
        <v>11510</v>
      </c>
      <c r="G1464" s="17" t="s">
        <v>11511</v>
      </c>
      <c r="H1464" s="17" t="s">
        <v>11512</v>
      </c>
      <c r="I1464" s="17" t="s">
        <v>86</v>
      </c>
      <c r="J1464" s="15" t="s">
        <v>11513</v>
      </c>
      <c r="K1464" s="15" t="s">
        <v>450</v>
      </c>
      <c r="L1464" s="18" t="s">
        <v>11514</v>
      </c>
      <c r="M1464" s="15" t="s">
        <v>9889</v>
      </c>
      <c r="N1464" s="15" t="s">
        <v>9890</v>
      </c>
      <c r="O1464" s="16">
        <v>510</v>
      </c>
      <c r="P1464" s="15" t="s">
        <v>118</v>
      </c>
      <c r="Q1464" s="15">
        <v>20000</v>
      </c>
      <c r="R1464" s="15">
        <v>83300</v>
      </c>
      <c r="S1464" s="15">
        <v>103300</v>
      </c>
      <c r="T1464" s="15">
        <v>0.37</v>
      </c>
      <c r="U1464" s="15" t="s">
        <v>3335</v>
      </c>
      <c r="V1464" s="15" t="s">
        <v>76</v>
      </c>
      <c r="W1464" s="16">
        <v>1</v>
      </c>
      <c r="X1464" s="16">
        <v>1</v>
      </c>
      <c r="Y1464" s="15">
        <v>16078</v>
      </c>
      <c r="Z1464" s="15">
        <v>0.36899999999999999</v>
      </c>
      <c r="AA1464" s="15" t="s">
        <v>9891</v>
      </c>
      <c r="AB1464" s="15" t="s">
        <v>9892</v>
      </c>
      <c r="AC1464" s="15">
        <v>119000</v>
      </c>
      <c r="AD1464" s="26">
        <v>41129</v>
      </c>
      <c r="AE1464" s="15" t="s">
        <v>183</v>
      </c>
      <c r="AF1464" s="15" t="s">
        <v>11515</v>
      </c>
      <c r="AG1464" s="16">
        <v>1</v>
      </c>
      <c r="AH1464" s="15" t="s">
        <v>11516</v>
      </c>
      <c r="AI1464" s="15" t="s">
        <v>78</v>
      </c>
      <c r="AJ1464" s="15">
        <v>16077.5556641</v>
      </c>
      <c r="AK1464" s="15">
        <v>507.35192270900001</v>
      </c>
      <c r="AL1464" s="15">
        <v>3094554.9931899998</v>
      </c>
      <c r="AM1464" s="15">
        <v>1423037.8821</v>
      </c>
      <c r="AN1464" s="19">
        <v>20000</v>
      </c>
      <c r="AO1464" s="19">
        <v>82400</v>
      </c>
      <c r="AP1464" s="19">
        <v>0</v>
      </c>
      <c r="AQ1464" s="19">
        <v>0</v>
      </c>
      <c r="AR1464" s="34">
        <f t="shared" si="311"/>
        <v>102400</v>
      </c>
      <c r="AS1464" s="34">
        <v>45000</v>
      </c>
      <c r="AT1464" s="34">
        <v>3000</v>
      </c>
      <c r="AU1464" s="34">
        <v>20090</v>
      </c>
      <c r="AV1464" s="34">
        <v>0</v>
      </c>
      <c r="AW1464" s="35">
        <f t="shared" si="312"/>
        <v>68090</v>
      </c>
      <c r="AX1464" s="34">
        <f t="shared" si="313"/>
        <v>34310</v>
      </c>
      <c r="AY1464" s="36">
        <v>1.4712000000099998</v>
      </c>
      <c r="AZ1464" s="36">
        <v>2.0617000000000001</v>
      </c>
      <c r="BA1464" s="22"/>
      <c r="BB1464" s="19">
        <v>1024</v>
      </c>
      <c r="BC1464" s="34">
        <f t="shared" si="314"/>
        <v>504.76872000343099</v>
      </c>
      <c r="BD1464" s="34">
        <f t="shared" si="315"/>
        <v>707.36927000000003</v>
      </c>
      <c r="BE1464" s="38">
        <v>3.4819999999999997E-2</v>
      </c>
      <c r="BF1464" s="38">
        <f t="shared" si="316"/>
        <v>3.4819999999999997E-2</v>
      </c>
      <c r="BG1464" s="34">
        <v>17.576046830519466</v>
      </c>
      <c r="BH1464" s="34">
        <v>24.630597981399998</v>
      </c>
      <c r="BI1464" s="34">
        <f t="shared" si="317"/>
        <v>487.1926731729115</v>
      </c>
      <c r="BJ1464" s="34">
        <f t="shared" si="318"/>
        <v>682.73867201860003</v>
      </c>
      <c r="BK1464" s="34">
        <v>0</v>
      </c>
      <c r="BL1464" s="34">
        <v>0</v>
      </c>
      <c r="BM1464" s="34">
        <f t="shared" si="319"/>
        <v>0</v>
      </c>
      <c r="BN1464" s="39">
        <f t="shared" si="320"/>
        <v>487.1926731729115</v>
      </c>
      <c r="BO1464" s="39">
        <f t="shared" si="321"/>
        <v>682.73867201860003</v>
      </c>
      <c r="BP1464" s="39">
        <f t="shared" si="322"/>
        <v>195.54599884568853</v>
      </c>
    </row>
    <row r="1465" spans="1:68" s="25" customFormat="1" ht="14.25" x14ac:dyDescent="0.2">
      <c r="A1465" s="14">
        <v>213</v>
      </c>
      <c r="B1465" s="40"/>
      <c r="C1465" s="15"/>
      <c r="D1465" s="16">
        <v>29380</v>
      </c>
      <c r="E1465" s="15" t="s">
        <v>11517</v>
      </c>
      <c r="F1465" s="15" t="s">
        <v>11518</v>
      </c>
      <c r="G1465" s="17" t="s">
        <v>11519</v>
      </c>
      <c r="H1465" s="17" t="s">
        <v>11520</v>
      </c>
      <c r="I1465" s="17" t="s">
        <v>86</v>
      </c>
      <c r="J1465" s="15" t="s">
        <v>11521</v>
      </c>
      <c r="K1465" s="15" t="s">
        <v>11522</v>
      </c>
      <c r="L1465" s="18" t="s">
        <v>11523</v>
      </c>
      <c r="M1465" s="15" t="s">
        <v>9889</v>
      </c>
      <c r="N1465" s="15" t="s">
        <v>9890</v>
      </c>
      <c r="O1465" s="16">
        <v>520</v>
      </c>
      <c r="P1465" s="15" t="s">
        <v>1859</v>
      </c>
      <c r="Q1465" s="15">
        <v>20000</v>
      </c>
      <c r="R1465" s="15">
        <v>115300</v>
      </c>
      <c r="S1465" s="15">
        <v>135300</v>
      </c>
      <c r="T1465" s="15">
        <v>0.24</v>
      </c>
      <c r="U1465" s="15" t="s">
        <v>3335</v>
      </c>
      <c r="V1465" s="15" t="s">
        <v>76</v>
      </c>
      <c r="W1465" s="16">
        <v>1</v>
      </c>
      <c r="X1465" s="16">
        <v>1</v>
      </c>
      <c r="Y1465" s="15">
        <v>11603</v>
      </c>
      <c r="Z1465" s="15">
        <v>0.26600000000000001</v>
      </c>
      <c r="AA1465" s="15" t="s">
        <v>9891</v>
      </c>
      <c r="AB1465" s="15" t="s">
        <v>9892</v>
      </c>
      <c r="AC1465" s="15">
        <v>105000</v>
      </c>
      <c r="AD1465" s="26">
        <v>37908</v>
      </c>
      <c r="AE1465" s="15" t="s">
        <v>147</v>
      </c>
      <c r="AF1465" s="15" t="s">
        <v>11524</v>
      </c>
      <c r="AG1465" s="16">
        <v>1</v>
      </c>
      <c r="AH1465" s="15" t="s">
        <v>11525</v>
      </c>
      <c r="AI1465" s="15" t="s">
        <v>78</v>
      </c>
      <c r="AJ1465" s="15">
        <v>11603.4638672</v>
      </c>
      <c r="AK1465" s="15">
        <v>427.09024070800001</v>
      </c>
      <c r="AL1465" s="15">
        <v>3094666.4136000001</v>
      </c>
      <c r="AM1465" s="15">
        <v>1423040.04908</v>
      </c>
      <c r="AN1465" s="19">
        <v>0</v>
      </c>
      <c r="AO1465" s="19">
        <v>0</v>
      </c>
      <c r="AP1465" s="19">
        <v>20000</v>
      </c>
      <c r="AQ1465" s="19">
        <v>114100</v>
      </c>
      <c r="AR1465" s="34">
        <f t="shared" si="311"/>
        <v>134100</v>
      </c>
      <c r="AS1465" s="34">
        <v>0</v>
      </c>
      <c r="AT1465" s="34">
        <v>0</v>
      </c>
      <c r="AU1465" s="34">
        <v>0</v>
      </c>
      <c r="AV1465" s="34">
        <v>0</v>
      </c>
      <c r="AW1465" s="35">
        <f t="shared" si="312"/>
        <v>0</v>
      </c>
      <c r="AX1465" s="34">
        <f t="shared" si="313"/>
        <v>134100</v>
      </c>
      <c r="AY1465" s="36">
        <v>1.4712000000099998</v>
      </c>
      <c r="AZ1465" s="36">
        <v>2.0617000000000001</v>
      </c>
      <c r="BA1465" s="22"/>
      <c r="BB1465" s="19">
        <v>2682</v>
      </c>
      <c r="BC1465" s="34">
        <f t="shared" si="314"/>
        <v>1972.8792000134099</v>
      </c>
      <c r="BD1465" s="34">
        <f t="shared" si="315"/>
        <v>2764.7397000000001</v>
      </c>
      <c r="BE1465" s="38">
        <v>3.4819999999999997E-2</v>
      </c>
      <c r="BF1465" s="38">
        <f t="shared" si="316"/>
        <v>3.4819999999999997E-2</v>
      </c>
      <c r="BG1465" s="34">
        <v>0</v>
      </c>
      <c r="BH1465" s="34">
        <v>0</v>
      </c>
      <c r="BI1465" s="34">
        <f t="shared" si="317"/>
        <v>1972.8792000134099</v>
      </c>
      <c r="BJ1465" s="34">
        <f t="shared" si="318"/>
        <v>2764.7397000000001</v>
      </c>
      <c r="BK1465" s="34">
        <v>0</v>
      </c>
      <c r="BL1465" s="34">
        <v>82.739700000000084</v>
      </c>
      <c r="BM1465" s="34">
        <f t="shared" si="319"/>
        <v>82.739700000000084</v>
      </c>
      <c r="BN1465" s="39">
        <f t="shared" si="320"/>
        <v>1972.8792000134099</v>
      </c>
      <c r="BO1465" s="39">
        <f t="shared" si="321"/>
        <v>2682</v>
      </c>
      <c r="BP1465" s="39">
        <f t="shared" si="322"/>
        <v>709.1207999865901</v>
      </c>
    </row>
    <row r="1466" spans="1:68" s="25" customFormat="1" ht="14.25" x14ac:dyDescent="0.2">
      <c r="A1466" s="14">
        <v>214</v>
      </c>
      <c r="B1466" s="40"/>
      <c r="C1466" s="15"/>
      <c r="D1466" s="16">
        <v>24092</v>
      </c>
      <c r="E1466" s="15" t="s">
        <v>11526</v>
      </c>
      <c r="F1466" s="15" t="s">
        <v>11527</v>
      </c>
      <c r="G1466" s="17" t="s">
        <v>11528</v>
      </c>
      <c r="H1466" s="17" t="s">
        <v>11529</v>
      </c>
      <c r="I1466" s="17" t="s">
        <v>88</v>
      </c>
      <c r="J1466" s="15" t="s">
        <v>11530</v>
      </c>
      <c r="K1466" s="15" t="s">
        <v>11531</v>
      </c>
      <c r="L1466" s="18" t="s">
        <v>11532</v>
      </c>
      <c r="M1466" s="15" t="s">
        <v>10224</v>
      </c>
      <c r="N1466" s="15" t="s">
        <v>10225</v>
      </c>
      <c r="O1466" s="16">
        <v>511</v>
      </c>
      <c r="P1466" s="15" t="s">
        <v>569</v>
      </c>
      <c r="Q1466" s="15">
        <v>22500</v>
      </c>
      <c r="R1466" s="15">
        <v>76000</v>
      </c>
      <c r="S1466" s="15">
        <v>98500</v>
      </c>
      <c r="T1466" s="15">
        <v>0.5</v>
      </c>
      <c r="U1466" s="15" t="s">
        <v>3335</v>
      </c>
      <c r="V1466" s="15" t="s">
        <v>76</v>
      </c>
      <c r="W1466" s="16">
        <v>1</v>
      </c>
      <c r="X1466" s="16">
        <v>0</v>
      </c>
      <c r="Y1466" s="15">
        <v>32468</v>
      </c>
      <c r="Z1466" s="15">
        <v>0.745</v>
      </c>
      <c r="AA1466" s="15" t="s">
        <v>78</v>
      </c>
      <c r="AB1466" s="15" t="s">
        <v>78</v>
      </c>
      <c r="AC1466" s="15">
        <v>0</v>
      </c>
      <c r="AD1466" s="15"/>
      <c r="AE1466" s="15" t="s">
        <v>222</v>
      </c>
      <c r="AF1466" s="15" t="s">
        <v>11533</v>
      </c>
      <c r="AG1466" s="16">
        <v>1</v>
      </c>
      <c r="AH1466" s="15" t="s">
        <v>11534</v>
      </c>
      <c r="AI1466" s="15" t="s">
        <v>78</v>
      </c>
      <c r="AJ1466" s="15">
        <v>32468.4926758</v>
      </c>
      <c r="AK1466" s="15">
        <v>731.48991731700005</v>
      </c>
      <c r="AL1466" s="15">
        <v>3094625.0428300002</v>
      </c>
      <c r="AM1466" s="15">
        <v>1423176.97233</v>
      </c>
      <c r="AN1466" s="19">
        <v>22500</v>
      </c>
      <c r="AO1466" s="19">
        <v>64000</v>
      </c>
      <c r="AP1466" s="19">
        <v>0</v>
      </c>
      <c r="AQ1466" s="19">
        <v>11600</v>
      </c>
      <c r="AR1466" s="34">
        <f t="shared" si="311"/>
        <v>98100</v>
      </c>
      <c r="AS1466" s="34">
        <v>45000</v>
      </c>
      <c r="AT1466" s="34">
        <v>0</v>
      </c>
      <c r="AU1466" s="34">
        <v>14525</v>
      </c>
      <c r="AV1466" s="34">
        <v>0</v>
      </c>
      <c r="AW1466" s="35">
        <f t="shared" si="312"/>
        <v>59525</v>
      </c>
      <c r="AX1466" s="34">
        <f t="shared" si="313"/>
        <v>38575</v>
      </c>
      <c r="AY1466" s="36">
        <v>1.4712000000099998</v>
      </c>
      <c r="AZ1466" s="36">
        <v>2.0617000000000001</v>
      </c>
      <c r="BA1466" s="22"/>
      <c r="BB1466" s="19">
        <v>1213</v>
      </c>
      <c r="BC1466" s="34">
        <f t="shared" si="314"/>
        <v>567.51540000385739</v>
      </c>
      <c r="BD1466" s="34">
        <f t="shared" si="315"/>
        <v>795.30077500000004</v>
      </c>
      <c r="BE1466" s="38">
        <v>3.4819999999999997E-2</v>
      </c>
      <c r="BF1466" s="38">
        <f t="shared" si="316"/>
        <v>3.4819999999999997E-2</v>
      </c>
      <c r="BG1466" s="34">
        <v>13.818532884093925</v>
      </c>
      <c r="BH1466" s="34">
        <v>19.364919281500001</v>
      </c>
      <c r="BI1466" s="34">
        <f t="shared" si="317"/>
        <v>553.69686711976351</v>
      </c>
      <c r="BJ1466" s="34">
        <f t="shared" si="318"/>
        <v>775.93585571850008</v>
      </c>
      <c r="BK1466" s="34">
        <v>0</v>
      </c>
      <c r="BL1466" s="34">
        <v>0</v>
      </c>
      <c r="BM1466" s="34">
        <f t="shared" si="319"/>
        <v>0</v>
      </c>
      <c r="BN1466" s="39">
        <f t="shared" si="320"/>
        <v>553.69686711976351</v>
      </c>
      <c r="BO1466" s="39">
        <f t="shared" si="321"/>
        <v>775.93585571850008</v>
      </c>
      <c r="BP1466" s="39">
        <f t="shared" si="322"/>
        <v>222.23898859873657</v>
      </c>
    </row>
    <row r="1467" spans="1:68" s="25" customFormat="1" ht="14.25" x14ac:dyDescent="0.2">
      <c r="A1467" s="14">
        <v>215</v>
      </c>
      <c r="B1467" s="40"/>
      <c r="C1467" s="15" t="s">
        <v>593</v>
      </c>
      <c r="D1467" s="16">
        <v>34958</v>
      </c>
      <c r="E1467" s="15" t="s">
        <v>11535</v>
      </c>
      <c r="F1467" s="15" t="s">
        <v>11536</v>
      </c>
      <c r="G1467" s="17" t="s">
        <v>11537</v>
      </c>
      <c r="H1467" s="17" t="s">
        <v>11538</v>
      </c>
      <c r="I1467" s="17" t="s">
        <v>86</v>
      </c>
      <c r="J1467" s="15" t="s">
        <v>11539</v>
      </c>
      <c r="K1467" s="15" t="s">
        <v>86</v>
      </c>
      <c r="L1467" s="18" t="s">
        <v>11540</v>
      </c>
      <c r="M1467" s="15" t="s">
        <v>6425</v>
      </c>
      <c r="N1467" s="15" t="s">
        <v>6426</v>
      </c>
      <c r="O1467" s="16">
        <v>419</v>
      </c>
      <c r="P1467" s="15" t="s">
        <v>895</v>
      </c>
      <c r="Q1467" s="15">
        <v>368100</v>
      </c>
      <c r="R1467" s="15">
        <v>710600</v>
      </c>
      <c r="S1467" s="15">
        <v>1078700</v>
      </c>
      <c r="T1467" s="15">
        <v>4.09</v>
      </c>
      <c r="U1467" s="15" t="s">
        <v>3335</v>
      </c>
      <c r="V1467" s="15" t="s">
        <v>76</v>
      </c>
      <c r="W1467" s="16">
        <v>1</v>
      </c>
      <c r="X1467" s="16">
        <v>1</v>
      </c>
      <c r="Y1467" s="15">
        <v>174068</v>
      </c>
      <c r="Z1467" s="15">
        <v>3.996</v>
      </c>
      <c r="AA1467" s="15" t="s">
        <v>78</v>
      </c>
      <c r="AB1467" s="15" t="s">
        <v>78</v>
      </c>
      <c r="AC1467" s="15">
        <v>0</v>
      </c>
      <c r="AD1467" s="26">
        <v>38124</v>
      </c>
      <c r="AE1467" s="15" t="s">
        <v>119</v>
      </c>
      <c r="AF1467" s="15" t="s">
        <v>119</v>
      </c>
      <c r="AG1467" s="16">
        <v>1</v>
      </c>
      <c r="AH1467" s="15" t="s">
        <v>11541</v>
      </c>
      <c r="AI1467" s="15" t="s">
        <v>78</v>
      </c>
      <c r="AJ1467" s="15">
        <v>174068.40625</v>
      </c>
      <c r="AK1467" s="15">
        <v>2336.8508375800002</v>
      </c>
      <c r="AL1467" s="15">
        <v>3094255.1001300002</v>
      </c>
      <c r="AM1467" s="15">
        <v>1423234.7773500001</v>
      </c>
      <c r="AN1467" s="19">
        <v>0</v>
      </c>
      <c r="AO1467" s="19">
        <v>0</v>
      </c>
      <c r="AP1467" s="19">
        <v>368100</v>
      </c>
      <c r="AQ1467" s="19">
        <v>703300</v>
      </c>
      <c r="AR1467" s="34">
        <f t="shared" si="311"/>
        <v>1071400</v>
      </c>
      <c r="AS1467" s="34">
        <v>0</v>
      </c>
      <c r="AT1467" s="34">
        <v>0</v>
      </c>
      <c r="AU1467" s="34">
        <v>0</v>
      </c>
      <c r="AV1467" s="34">
        <v>0</v>
      </c>
      <c r="AW1467" s="35">
        <f t="shared" si="312"/>
        <v>0</v>
      </c>
      <c r="AX1467" s="34">
        <f t="shared" si="313"/>
        <v>1071400</v>
      </c>
      <c r="AY1467" s="36">
        <v>1.4712000000099998</v>
      </c>
      <c r="AZ1467" s="36">
        <v>2.0617000000000001</v>
      </c>
      <c r="BA1467" s="22"/>
      <c r="BB1467" s="19">
        <v>23039</v>
      </c>
      <c r="BC1467" s="34">
        <f t="shared" si="314"/>
        <v>15762.436800107138</v>
      </c>
      <c r="BD1467" s="34">
        <f t="shared" si="315"/>
        <v>22089.053800000002</v>
      </c>
      <c r="BE1467" s="38">
        <v>3.4819999999999997E-2</v>
      </c>
      <c r="BF1467" s="38">
        <f t="shared" si="316"/>
        <v>3.4819999999999997E-2</v>
      </c>
      <c r="BG1467" s="34">
        <v>0</v>
      </c>
      <c r="BH1467" s="34">
        <v>0</v>
      </c>
      <c r="BI1467" s="34">
        <f t="shared" si="317"/>
        <v>15762.436800107138</v>
      </c>
      <c r="BJ1467" s="34">
        <f t="shared" si="318"/>
        <v>22089.053800000002</v>
      </c>
      <c r="BK1467" s="34">
        <v>0</v>
      </c>
      <c r="BL1467" s="34">
        <v>561.65509999999995</v>
      </c>
      <c r="BM1467" s="34">
        <f t="shared" si="319"/>
        <v>561.65509999999995</v>
      </c>
      <c r="BN1467" s="39">
        <f t="shared" si="320"/>
        <v>15762.436800107138</v>
      </c>
      <c r="BO1467" s="39">
        <f t="shared" si="321"/>
        <v>21527.398700000002</v>
      </c>
      <c r="BP1467" s="39">
        <f t="shared" si="322"/>
        <v>5764.9618998928636</v>
      </c>
    </row>
    <row r="1468" spans="1:68" s="25" customFormat="1" ht="14.25" x14ac:dyDescent="0.2">
      <c r="A1468" s="14">
        <v>216</v>
      </c>
      <c r="B1468" s="40"/>
      <c r="C1468" s="15" t="s">
        <v>11542</v>
      </c>
      <c r="D1468" s="16">
        <v>21061</v>
      </c>
      <c r="E1468" s="15" t="s">
        <v>11543</v>
      </c>
      <c r="F1468" s="15" t="s">
        <v>11542</v>
      </c>
      <c r="G1468" s="17" t="s">
        <v>11544</v>
      </c>
      <c r="H1468" s="17" t="s">
        <v>11545</v>
      </c>
      <c r="I1468" s="17" t="s">
        <v>86</v>
      </c>
      <c r="J1468" s="15" t="s">
        <v>11546</v>
      </c>
      <c r="K1468" s="15" t="s">
        <v>3213</v>
      </c>
      <c r="L1468" s="18" t="s">
        <v>11547</v>
      </c>
      <c r="M1468" s="15" t="s">
        <v>10224</v>
      </c>
      <c r="N1468" s="15" t="s">
        <v>10225</v>
      </c>
      <c r="O1468" s="16">
        <v>511</v>
      </c>
      <c r="P1468" s="15" t="s">
        <v>569</v>
      </c>
      <c r="Q1468" s="15">
        <v>20600</v>
      </c>
      <c r="R1468" s="15">
        <v>64800</v>
      </c>
      <c r="S1468" s="15">
        <v>85400</v>
      </c>
      <c r="T1468" s="15">
        <v>0.43</v>
      </c>
      <c r="U1468" s="15" t="s">
        <v>3335</v>
      </c>
      <c r="V1468" s="15" t="s">
        <v>76</v>
      </c>
      <c r="W1468" s="16">
        <v>1</v>
      </c>
      <c r="X1468" s="16">
        <v>1</v>
      </c>
      <c r="Y1468" s="15">
        <v>19271</v>
      </c>
      <c r="Z1468" s="15">
        <v>0.442</v>
      </c>
      <c r="AA1468" s="15" t="s">
        <v>78</v>
      </c>
      <c r="AB1468" s="15" t="s">
        <v>78</v>
      </c>
      <c r="AC1468" s="15">
        <v>86000</v>
      </c>
      <c r="AD1468" s="26">
        <v>40694</v>
      </c>
      <c r="AE1468" s="15" t="s">
        <v>119</v>
      </c>
      <c r="AF1468" s="15" t="s">
        <v>119</v>
      </c>
      <c r="AG1468" s="16">
        <v>1</v>
      </c>
      <c r="AH1468" s="15" t="s">
        <v>11548</v>
      </c>
      <c r="AI1468" s="15" t="s">
        <v>78</v>
      </c>
      <c r="AJ1468" s="15">
        <v>19271.4614258</v>
      </c>
      <c r="AK1468" s="15">
        <v>574.30152778900003</v>
      </c>
      <c r="AL1468" s="15">
        <v>3094615.8455599998</v>
      </c>
      <c r="AM1468" s="15">
        <v>1423325.9306600001</v>
      </c>
      <c r="AN1468" s="19">
        <v>10300</v>
      </c>
      <c r="AO1468" s="19">
        <v>31800</v>
      </c>
      <c r="AP1468" s="19">
        <v>10300</v>
      </c>
      <c r="AQ1468" s="19">
        <v>32400</v>
      </c>
      <c r="AR1468" s="34">
        <f t="shared" si="311"/>
        <v>84800</v>
      </c>
      <c r="AS1468" s="34">
        <v>25260</v>
      </c>
      <c r="AT1468" s="34">
        <v>3000</v>
      </c>
      <c r="AU1468" s="34">
        <v>5894</v>
      </c>
      <c r="AV1468" s="34">
        <v>0</v>
      </c>
      <c r="AW1468" s="35">
        <f t="shared" si="312"/>
        <v>34154</v>
      </c>
      <c r="AX1468" s="34">
        <f t="shared" si="313"/>
        <v>50646</v>
      </c>
      <c r="AY1468" s="36">
        <v>1.4712000000099998</v>
      </c>
      <c r="AZ1468" s="36">
        <v>2.0617000000000001</v>
      </c>
      <c r="BA1468" s="22"/>
      <c r="BB1468" s="19">
        <v>1281</v>
      </c>
      <c r="BC1468" s="34">
        <f t="shared" si="314"/>
        <v>745.10395200506446</v>
      </c>
      <c r="BD1468" s="34">
        <f t="shared" si="315"/>
        <v>1044.168582</v>
      </c>
      <c r="BE1468" s="38">
        <v>3.4819999999999997E-2</v>
      </c>
      <c r="BF1468" s="38">
        <f t="shared" si="316"/>
        <v>3.4819999999999997E-2</v>
      </c>
      <c r="BG1468" s="34">
        <v>4.0705120406676674</v>
      </c>
      <c r="BH1468" s="34">
        <v>5.7043057872399991</v>
      </c>
      <c r="BI1468" s="34">
        <f t="shared" si="317"/>
        <v>741.03343996439673</v>
      </c>
      <c r="BJ1468" s="34">
        <f t="shared" si="318"/>
        <v>1038.4642762127601</v>
      </c>
      <c r="BK1468" s="34">
        <v>0</v>
      </c>
      <c r="BL1468" s="34">
        <v>25.975700000000074</v>
      </c>
      <c r="BM1468" s="34">
        <f t="shared" si="319"/>
        <v>25.975700000000074</v>
      </c>
      <c r="BN1468" s="39">
        <f t="shared" si="320"/>
        <v>741.03343996439673</v>
      </c>
      <c r="BO1468" s="39">
        <f t="shared" si="321"/>
        <v>1012.48857621276</v>
      </c>
      <c r="BP1468" s="39">
        <f t="shared" si="322"/>
        <v>271.45513624836326</v>
      </c>
    </row>
    <row r="1469" spans="1:68" s="25" customFormat="1" ht="14.25" x14ac:dyDescent="0.2">
      <c r="A1469" s="14">
        <v>217</v>
      </c>
      <c r="B1469" s="40"/>
      <c r="C1469" s="15"/>
      <c r="D1469" s="16">
        <v>32893</v>
      </c>
      <c r="E1469" s="15" t="s">
        <v>11549</v>
      </c>
      <c r="F1469" s="15" t="s">
        <v>11550</v>
      </c>
      <c r="G1469" s="17" t="s">
        <v>11551</v>
      </c>
      <c r="H1469" s="17" t="s">
        <v>11552</v>
      </c>
      <c r="I1469" s="17" t="s">
        <v>88</v>
      </c>
      <c r="J1469" s="15" t="s">
        <v>11553</v>
      </c>
      <c r="K1469" s="15" t="s">
        <v>7592</v>
      </c>
      <c r="L1469" s="18" t="s">
        <v>11554</v>
      </c>
      <c r="M1469" s="15" t="s">
        <v>10224</v>
      </c>
      <c r="N1469" s="15" t="s">
        <v>10225</v>
      </c>
      <c r="O1469" s="16">
        <v>501</v>
      </c>
      <c r="P1469" s="15" t="s">
        <v>405</v>
      </c>
      <c r="Q1469" s="15">
        <v>18100</v>
      </c>
      <c r="R1469" s="15">
        <v>0</v>
      </c>
      <c r="S1469" s="15">
        <v>18100</v>
      </c>
      <c r="T1469" s="15">
        <v>0.34</v>
      </c>
      <c r="U1469" s="15" t="s">
        <v>3335</v>
      </c>
      <c r="V1469" s="15" t="s">
        <v>76</v>
      </c>
      <c r="W1469" s="16">
        <v>0</v>
      </c>
      <c r="X1469" s="16">
        <v>0</v>
      </c>
      <c r="Y1469" s="15">
        <v>15156</v>
      </c>
      <c r="Z1469" s="15">
        <v>0.34799999999999998</v>
      </c>
      <c r="AA1469" s="15" t="s">
        <v>78</v>
      </c>
      <c r="AB1469" s="15" t="s">
        <v>78</v>
      </c>
      <c r="AC1469" s="15">
        <v>0</v>
      </c>
      <c r="AD1469" s="15"/>
      <c r="AE1469" s="15" t="s">
        <v>222</v>
      </c>
      <c r="AF1469" s="15" t="s">
        <v>11118</v>
      </c>
      <c r="AG1469" s="16">
        <v>1</v>
      </c>
      <c r="AH1469" s="15" t="s">
        <v>11555</v>
      </c>
      <c r="AI1469" s="15" t="s">
        <v>78</v>
      </c>
      <c r="AJ1469" s="15">
        <v>15155.9516602</v>
      </c>
      <c r="AK1469" s="15">
        <v>527.28469156599999</v>
      </c>
      <c r="AL1469" s="15">
        <v>3094620.6303900001</v>
      </c>
      <c r="AM1469" s="15">
        <v>1423422.9511500001</v>
      </c>
      <c r="AN1469" s="19">
        <v>0</v>
      </c>
      <c r="AO1469" s="19">
        <v>0</v>
      </c>
      <c r="AP1469" s="19">
        <v>18100</v>
      </c>
      <c r="AQ1469" s="19">
        <v>0</v>
      </c>
      <c r="AR1469" s="34">
        <f t="shared" si="311"/>
        <v>18100</v>
      </c>
      <c r="AS1469" s="34">
        <v>0</v>
      </c>
      <c r="AT1469" s="34">
        <v>0</v>
      </c>
      <c r="AU1469" s="34">
        <v>0</v>
      </c>
      <c r="AV1469" s="34">
        <v>0</v>
      </c>
      <c r="AW1469" s="35">
        <f t="shared" si="312"/>
        <v>0</v>
      </c>
      <c r="AX1469" s="34">
        <f t="shared" si="313"/>
        <v>18100</v>
      </c>
      <c r="AY1469" s="36">
        <v>1.4712000000099998</v>
      </c>
      <c r="AZ1469" s="36">
        <v>2.0617000000000001</v>
      </c>
      <c r="BA1469" s="22"/>
      <c r="BB1469" s="19">
        <v>543</v>
      </c>
      <c r="BC1469" s="34">
        <f t="shared" si="314"/>
        <v>266.28720000180999</v>
      </c>
      <c r="BD1469" s="34">
        <f t="shared" si="315"/>
        <v>373.16770000000002</v>
      </c>
      <c r="BE1469" s="38">
        <v>3.4819999999999997E-2</v>
      </c>
      <c r="BF1469" s="38">
        <f t="shared" si="316"/>
        <v>3.4819999999999997E-2</v>
      </c>
      <c r="BG1469" s="34">
        <v>0</v>
      </c>
      <c r="BH1469" s="34">
        <v>0</v>
      </c>
      <c r="BI1469" s="34">
        <f t="shared" si="317"/>
        <v>266.28720000180999</v>
      </c>
      <c r="BJ1469" s="34">
        <f t="shared" si="318"/>
        <v>373.16770000000002</v>
      </c>
      <c r="BK1469" s="34">
        <v>0</v>
      </c>
      <c r="BL1469" s="34">
        <v>0</v>
      </c>
      <c r="BM1469" s="34">
        <f t="shared" si="319"/>
        <v>0</v>
      </c>
      <c r="BN1469" s="39">
        <f t="shared" si="320"/>
        <v>266.28720000180999</v>
      </c>
      <c r="BO1469" s="39">
        <f t="shared" si="321"/>
        <v>373.16770000000002</v>
      </c>
      <c r="BP1469" s="39">
        <f t="shared" si="322"/>
        <v>106.88049999819003</v>
      </c>
    </row>
    <row r="1470" spans="1:68" s="25" customFormat="1" ht="14.25" x14ac:dyDescent="0.2">
      <c r="A1470" s="14">
        <v>218</v>
      </c>
      <c r="B1470" s="40"/>
      <c r="C1470" s="15" t="s">
        <v>176</v>
      </c>
      <c r="D1470" s="16">
        <v>34580</v>
      </c>
      <c r="E1470" s="15" t="s">
        <v>11556</v>
      </c>
      <c r="F1470" s="15" t="s">
        <v>11557</v>
      </c>
      <c r="G1470" s="17" t="s">
        <v>11558</v>
      </c>
      <c r="H1470" s="17" t="s">
        <v>11559</v>
      </c>
      <c r="I1470" s="17" t="s">
        <v>86</v>
      </c>
      <c r="J1470" s="15" t="s">
        <v>11560</v>
      </c>
      <c r="K1470" s="15" t="s">
        <v>86</v>
      </c>
      <c r="L1470" s="18" t="s">
        <v>11561</v>
      </c>
      <c r="M1470" s="15" t="s">
        <v>6425</v>
      </c>
      <c r="N1470" s="15" t="s">
        <v>6426</v>
      </c>
      <c r="O1470" s="16">
        <v>620</v>
      </c>
      <c r="P1470" s="15" t="s">
        <v>452</v>
      </c>
      <c r="Q1470" s="15">
        <v>0</v>
      </c>
      <c r="R1470" s="15">
        <v>0</v>
      </c>
      <c r="S1470" s="15">
        <v>0</v>
      </c>
      <c r="T1470" s="15">
        <v>1.64</v>
      </c>
      <c r="U1470" s="15" t="s">
        <v>3335</v>
      </c>
      <c r="V1470" s="15" t="s">
        <v>76</v>
      </c>
      <c r="W1470" s="16">
        <v>0</v>
      </c>
      <c r="X1470" s="16">
        <v>0</v>
      </c>
      <c r="Y1470" s="15">
        <v>46751</v>
      </c>
      <c r="Z1470" s="15">
        <v>1.073</v>
      </c>
      <c r="AA1470" s="15" t="s">
        <v>78</v>
      </c>
      <c r="AB1470" s="15" t="s">
        <v>78</v>
      </c>
      <c r="AC1470" s="15">
        <v>0</v>
      </c>
      <c r="AD1470" s="15"/>
      <c r="AE1470" s="15" t="s">
        <v>353</v>
      </c>
      <c r="AF1470" s="15" t="s">
        <v>11562</v>
      </c>
      <c r="AG1470" s="16">
        <v>1</v>
      </c>
      <c r="AH1470" s="15" t="s">
        <v>11563</v>
      </c>
      <c r="AI1470" s="15" t="s">
        <v>78</v>
      </c>
      <c r="AJ1470" s="15">
        <v>46750.6884766</v>
      </c>
      <c r="AK1470" s="15">
        <v>3480.6525998400002</v>
      </c>
      <c r="AL1470" s="15">
        <v>3094747.60005</v>
      </c>
      <c r="AM1470" s="15">
        <v>1423197.53565</v>
      </c>
      <c r="AN1470" s="19">
        <v>0</v>
      </c>
      <c r="AO1470" s="19">
        <v>0</v>
      </c>
      <c r="AP1470" s="19">
        <v>0</v>
      </c>
      <c r="AQ1470" s="19">
        <v>0</v>
      </c>
      <c r="AR1470" s="34">
        <f t="shared" si="311"/>
        <v>0</v>
      </c>
      <c r="AS1470" s="34">
        <v>0</v>
      </c>
      <c r="AT1470" s="34">
        <v>0</v>
      </c>
      <c r="AU1470" s="34">
        <v>0</v>
      </c>
      <c r="AV1470" s="34">
        <v>0</v>
      </c>
      <c r="AW1470" s="35">
        <f t="shared" si="312"/>
        <v>0</v>
      </c>
      <c r="AX1470" s="34">
        <f t="shared" si="313"/>
        <v>0</v>
      </c>
      <c r="AY1470" s="36">
        <v>1.4712000000099998</v>
      </c>
      <c r="AZ1470" s="36">
        <v>2.0617000000000001</v>
      </c>
      <c r="BA1470" s="22"/>
      <c r="BB1470" s="19">
        <v>0</v>
      </c>
      <c r="BC1470" s="34">
        <f t="shared" si="314"/>
        <v>0</v>
      </c>
      <c r="BD1470" s="34">
        <f t="shared" si="315"/>
        <v>0</v>
      </c>
      <c r="BE1470" s="38">
        <v>3.4819999999999997E-2</v>
      </c>
      <c r="BF1470" s="38">
        <f t="shared" si="316"/>
        <v>3.4819999999999997E-2</v>
      </c>
      <c r="BG1470" s="34">
        <v>0</v>
      </c>
      <c r="BH1470" s="34">
        <v>0</v>
      </c>
      <c r="BI1470" s="34">
        <f t="shared" si="317"/>
        <v>0</v>
      </c>
      <c r="BJ1470" s="34">
        <f t="shared" si="318"/>
        <v>0</v>
      </c>
      <c r="BK1470" s="34">
        <v>0</v>
      </c>
      <c r="BL1470" s="34">
        <v>0</v>
      </c>
      <c r="BM1470" s="34">
        <f t="shared" si="319"/>
        <v>0</v>
      </c>
      <c r="BN1470" s="39">
        <f t="shared" si="320"/>
        <v>0</v>
      </c>
      <c r="BO1470" s="39">
        <f t="shared" si="321"/>
        <v>0</v>
      </c>
      <c r="BP1470" s="39">
        <f t="shared" si="322"/>
        <v>0</v>
      </c>
    </row>
    <row r="1471" spans="1:68" s="25" customFormat="1" ht="14.25" x14ac:dyDescent="0.2">
      <c r="A1471" s="14">
        <v>219</v>
      </c>
      <c r="B1471" s="40"/>
      <c r="C1471" s="15"/>
      <c r="D1471" s="16">
        <v>8643</v>
      </c>
      <c r="E1471" s="15" t="s">
        <v>11564</v>
      </c>
      <c r="F1471" s="15" t="s">
        <v>11565</v>
      </c>
      <c r="G1471" s="17" t="s">
        <v>11566</v>
      </c>
      <c r="H1471" s="17" t="s">
        <v>11567</v>
      </c>
      <c r="I1471" s="17" t="s">
        <v>88</v>
      </c>
      <c r="J1471" s="15" t="s">
        <v>11568</v>
      </c>
      <c r="K1471" s="15" t="s">
        <v>11569</v>
      </c>
      <c r="L1471" s="18" t="s">
        <v>11570</v>
      </c>
      <c r="M1471" s="15" t="s">
        <v>10224</v>
      </c>
      <c r="N1471" s="15" t="s">
        <v>10225</v>
      </c>
      <c r="O1471" s="16">
        <v>531</v>
      </c>
      <c r="P1471" s="15" t="s">
        <v>11571</v>
      </c>
      <c r="Q1471" s="15">
        <v>30200</v>
      </c>
      <c r="R1471" s="15">
        <v>172900</v>
      </c>
      <c r="S1471" s="15">
        <v>203100</v>
      </c>
      <c r="T1471" s="15">
        <v>1.0469999999999999</v>
      </c>
      <c r="U1471" s="15" t="s">
        <v>3335</v>
      </c>
      <c r="V1471" s="15" t="s">
        <v>76</v>
      </c>
      <c r="W1471" s="16">
        <v>1</v>
      </c>
      <c r="X1471" s="16">
        <v>0</v>
      </c>
      <c r="Y1471" s="15">
        <v>53579</v>
      </c>
      <c r="Z1471" s="15">
        <v>1.23</v>
      </c>
      <c r="AA1471" s="15" t="s">
        <v>78</v>
      </c>
      <c r="AB1471" s="15" t="s">
        <v>78</v>
      </c>
      <c r="AC1471" s="15">
        <v>0</v>
      </c>
      <c r="AD1471" s="15"/>
      <c r="AE1471" s="15" t="s">
        <v>617</v>
      </c>
      <c r="AF1471" s="15" t="s">
        <v>11572</v>
      </c>
      <c r="AG1471" s="16">
        <v>1</v>
      </c>
      <c r="AH1471" s="15" t="s">
        <v>11573</v>
      </c>
      <c r="AI1471" s="15" t="s">
        <v>78</v>
      </c>
      <c r="AJ1471" s="15">
        <v>53579.012207</v>
      </c>
      <c r="AK1471" s="15">
        <v>1231.1291490799999</v>
      </c>
      <c r="AL1471" s="15">
        <v>3094508.1670300001</v>
      </c>
      <c r="AM1471" s="15">
        <v>1423505.9437899999</v>
      </c>
      <c r="AN1471" s="19">
        <v>30000</v>
      </c>
      <c r="AO1471" s="19">
        <v>61108</v>
      </c>
      <c r="AP1471" s="19">
        <v>200</v>
      </c>
      <c r="AQ1471" s="19">
        <f>105592+4700</f>
        <v>110292</v>
      </c>
      <c r="AR1471" s="34">
        <f t="shared" si="311"/>
        <v>201600</v>
      </c>
      <c r="AS1471" s="34">
        <v>45000</v>
      </c>
      <c r="AT1471" s="34">
        <v>0</v>
      </c>
      <c r="AU1471" s="34">
        <v>16138</v>
      </c>
      <c r="AV1471" s="34">
        <v>0</v>
      </c>
      <c r="AW1471" s="35">
        <f t="shared" si="312"/>
        <v>61138</v>
      </c>
      <c r="AX1471" s="34">
        <f t="shared" si="313"/>
        <v>140462</v>
      </c>
      <c r="AY1471" s="36">
        <v>1.4712000000099998</v>
      </c>
      <c r="AZ1471" s="36">
        <v>2.0617000000000001</v>
      </c>
      <c r="BA1471" s="22"/>
      <c r="BB1471" s="19">
        <v>3169.92</v>
      </c>
      <c r="BC1471" s="34">
        <f t="shared" si="314"/>
        <v>2066.4769440140458</v>
      </c>
      <c r="BD1471" s="34">
        <f t="shared" si="315"/>
        <v>2895.9050539999998</v>
      </c>
      <c r="BE1471" s="38">
        <v>3.4819999999999997E-2</v>
      </c>
      <c r="BF1471" s="38">
        <f t="shared" si="316"/>
        <v>3.4819999999999997E-2</v>
      </c>
      <c r="BG1471" s="34">
        <v>15.352787044904352</v>
      </c>
      <c r="BH1471" s="34">
        <v>21.514981681799998</v>
      </c>
      <c r="BI1471" s="34">
        <f t="shared" si="317"/>
        <v>2051.1241569691415</v>
      </c>
      <c r="BJ1471" s="34">
        <f t="shared" si="318"/>
        <v>2874.3900723182001</v>
      </c>
      <c r="BK1471" s="34">
        <v>0</v>
      </c>
      <c r="BL1471" s="34">
        <v>65.150263999999879</v>
      </c>
      <c r="BM1471" s="34">
        <f t="shared" si="319"/>
        <v>65.150263999999879</v>
      </c>
      <c r="BN1471" s="39">
        <f t="shared" si="320"/>
        <v>2051.1241569691415</v>
      </c>
      <c r="BO1471" s="39">
        <f t="shared" si="321"/>
        <v>2809.2398083182002</v>
      </c>
      <c r="BP1471" s="39">
        <f t="shared" si="322"/>
        <v>758.11565134905868</v>
      </c>
    </row>
    <row r="1472" spans="1:68" s="25" customFormat="1" ht="14.25" x14ac:dyDescent="0.2">
      <c r="A1472" s="14">
        <v>220</v>
      </c>
      <c r="B1472" s="40"/>
      <c r="C1472" s="15" t="s">
        <v>417</v>
      </c>
      <c r="D1472" s="16">
        <v>26988</v>
      </c>
      <c r="E1472" s="15" t="s">
        <v>11574</v>
      </c>
      <c r="F1472" s="15" t="s">
        <v>11575</v>
      </c>
      <c r="G1472" s="17" t="s">
        <v>11576</v>
      </c>
      <c r="H1472" s="17" t="s">
        <v>11577</v>
      </c>
      <c r="I1472" s="17" t="s">
        <v>86</v>
      </c>
      <c r="J1472" s="15" t="s">
        <v>11578</v>
      </c>
      <c r="K1472" s="15" t="s">
        <v>423</v>
      </c>
      <c r="L1472" s="18" t="s">
        <v>11579</v>
      </c>
      <c r="M1472" s="15" t="s">
        <v>10224</v>
      </c>
      <c r="N1472" s="15" t="s">
        <v>10225</v>
      </c>
      <c r="O1472" s="16">
        <v>511</v>
      </c>
      <c r="P1472" s="15" t="s">
        <v>569</v>
      </c>
      <c r="Q1472" s="15">
        <v>20800</v>
      </c>
      <c r="R1472" s="15">
        <v>86300</v>
      </c>
      <c r="S1472" s="15">
        <v>107100</v>
      </c>
      <c r="T1472" s="15">
        <v>0.44</v>
      </c>
      <c r="U1472" s="15" t="s">
        <v>3335</v>
      </c>
      <c r="V1472" s="15" t="s">
        <v>76</v>
      </c>
      <c r="W1472" s="16">
        <v>1</v>
      </c>
      <c r="X1472" s="16">
        <v>0</v>
      </c>
      <c r="Y1472" s="15">
        <v>26701</v>
      </c>
      <c r="Z1472" s="15">
        <v>0.61299999999999999</v>
      </c>
      <c r="AA1472" s="15" t="s">
        <v>78</v>
      </c>
      <c r="AB1472" s="15" t="s">
        <v>78</v>
      </c>
      <c r="AC1472" s="15">
        <v>0</v>
      </c>
      <c r="AD1472" s="15"/>
      <c r="AE1472" s="15" t="s">
        <v>353</v>
      </c>
      <c r="AF1472" s="15" t="s">
        <v>11580</v>
      </c>
      <c r="AG1472" s="16">
        <v>1</v>
      </c>
      <c r="AH1472" s="15" t="s">
        <v>11581</v>
      </c>
      <c r="AI1472" s="15" t="s">
        <v>78</v>
      </c>
      <c r="AJ1472" s="15">
        <v>26701.4277344</v>
      </c>
      <c r="AK1472" s="15">
        <v>811.94583397600002</v>
      </c>
      <c r="AL1472" s="15">
        <v>3094628.81972</v>
      </c>
      <c r="AM1472" s="15">
        <v>1423654.01565</v>
      </c>
      <c r="AN1472" s="19">
        <v>20800</v>
      </c>
      <c r="AO1472" s="19">
        <v>84900</v>
      </c>
      <c r="AP1472" s="19">
        <v>0</v>
      </c>
      <c r="AQ1472" s="19">
        <v>500</v>
      </c>
      <c r="AR1472" s="34">
        <f t="shared" si="311"/>
        <v>106200</v>
      </c>
      <c r="AS1472" s="34">
        <v>45000</v>
      </c>
      <c r="AT1472" s="34">
        <v>3000</v>
      </c>
      <c r="AU1472" s="34">
        <v>21245</v>
      </c>
      <c r="AV1472" s="34">
        <f>11995+24960</f>
        <v>36955</v>
      </c>
      <c r="AW1472" s="35">
        <f t="shared" si="312"/>
        <v>106200</v>
      </c>
      <c r="AX1472" s="34">
        <f t="shared" si="313"/>
        <v>0</v>
      </c>
      <c r="AY1472" s="36">
        <v>1.4712000000099998</v>
      </c>
      <c r="AZ1472" s="36">
        <v>2.0617000000000001</v>
      </c>
      <c r="BA1472" s="22"/>
      <c r="BB1472" s="19">
        <v>1072</v>
      </c>
      <c r="BC1472" s="34">
        <f t="shared" si="314"/>
        <v>0</v>
      </c>
      <c r="BD1472" s="34">
        <f t="shared" si="315"/>
        <v>0</v>
      </c>
      <c r="BE1472" s="38">
        <v>3.4819999999999997E-2</v>
      </c>
      <c r="BF1472" s="38">
        <f t="shared" si="316"/>
        <v>3.4819999999999997E-2</v>
      </c>
      <c r="BG1472" s="34">
        <v>0</v>
      </c>
      <c r="BH1472" s="34">
        <v>0</v>
      </c>
      <c r="BI1472" s="34">
        <f t="shared" si="317"/>
        <v>0</v>
      </c>
      <c r="BJ1472" s="34">
        <f t="shared" si="318"/>
        <v>0</v>
      </c>
      <c r="BK1472" s="34">
        <v>0</v>
      </c>
      <c r="BL1472" s="34">
        <v>0</v>
      </c>
      <c r="BM1472" s="34">
        <f t="shared" si="319"/>
        <v>0</v>
      </c>
      <c r="BN1472" s="39">
        <f t="shared" si="320"/>
        <v>0</v>
      </c>
      <c r="BO1472" s="39">
        <f t="shared" si="321"/>
        <v>0</v>
      </c>
      <c r="BP1472" s="39">
        <f t="shared" si="322"/>
        <v>0</v>
      </c>
    </row>
    <row r="1473" spans="1:68" s="25" customFormat="1" ht="14.25" x14ac:dyDescent="0.2">
      <c r="A1473" s="14">
        <v>221</v>
      </c>
      <c r="B1473" s="40"/>
      <c r="C1473" s="15"/>
      <c r="D1473" s="16">
        <v>18208</v>
      </c>
      <c r="E1473" s="15" t="s">
        <v>11582</v>
      </c>
      <c r="F1473" s="15" t="s">
        <v>11583</v>
      </c>
      <c r="G1473" s="17" t="s">
        <v>11584</v>
      </c>
      <c r="H1473" s="17" t="s">
        <v>11585</v>
      </c>
      <c r="I1473" s="17" t="s">
        <v>86</v>
      </c>
      <c r="J1473" s="15" t="s">
        <v>11585</v>
      </c>
      <c r="K1473" s="15" t="s">
        <v>11586</v>
      </c>
      <c r="L1473" s="18" t="s">
        <v>11587</v>
      </c>
      <c r="M1473" s="15" t="s">
        <v>6425</v>
      </c>
      <c r="N1473" s="15" t="s">
        <v>6426</v>
      </c>
      <c r="O1473" s="16">
        <v>620</v>
      </c>
      <c r="P1473" s="15" t="s">
        <v>452</v>
      </c>
      <c r="Q1473" s="15">
        <v>0</v>
      </c>
      <c r="R1473" s="15">
        <v>0</v>
      </c>
      <c r="S1473" s="15">
        <v>0</v>
      </c>
      <c r="T1473" s="15">
        <v>5.0000000000000001E-3</v>
      </c>
      <c r="U1473" s="15" t="s">
        <v>3335</v>
      </c>
      <c r="V1473" s="15" t="s">
        <v>76</v>
      </c>
      <c r="W1473" s="16">
        <v>0</v>
      </c>
      <c r="X1473" s="16">
        <v>0</v>
      </c>
      <c r="Y1473" s="15">
        <v>5510</v>
      </c>
      <c r="Z1473" s="15">
        <v>0.126</v>
      </c>
      <c r="AA1473" s="15" t="s">
        <v>78</v>
      </c>
      <c r="AB1473" s="15" t="s">
        <v>78</v>
      </c>
      <c r="AC1473" s="15">
        <v>0</v>
      </c>
      <c r="AD1473" s="15"/>
      <c r="AE1473" s="15" t="s">
        <v>363</v>
      </c>
      <c r="AF1473" s="15" t="s">
        <v>11588</v>
      </c>
      <c r="AG1473" s="16">
        <v>1</v>
      </c>
      <c r="AH1473" s="15" t="s">
        <v>11589</v>
      </c>
      <c r="AI1473" s="15" t="s">
        <v>78</v>
      </c>
      <c r="AJ1473" s="15">
        <v>5510.3291015599998</v>
      </c>
      <c r="AK1473" s="15">
        <v>473.217361939</v>
      </c>
      <c r="AL1473" s="15">
        <v>3094741.8816999998</v>
      </c>
      <c r="AM1473" s="15">
        <v>1423699.32012</v>
      </c>
      <c r="AN1473" s="19">
        <v>0</v>
      </c>
      <c r="AO1473" s="19">
        <v>0</v>
      </c>
      <c r="AP1473" s="19">
        <v>0</v>
      </c>
      <c r="AQ1473" s="19">
        <v>0</v>
      </c>
      <c r="AR1473" s="34">
        <f t="shared" si="311"/>
        <v>0</v>
      </c>
      <c r="AS1473" s="34">
        <v>0</v>
      </c>
      <c r="AT1473" s="34">
        <v>0</v>
      </c>
      <c r="AU1473" s="34">
        <v>0</v>
      </c>
      <c r="AV1473" s="34">
        <v>0</v>
      </c>
      <c r="AW1473" s="35">
        <f t="shared" si="312"/>
        <v>0</v>
      </c>
      <c r="AX1473" s="34">
        <f t="shared" si="313"/>
        <v>0</v>
      </c>
      <c r="AY1473" s="36">
        <v>1.4712000000099998</v>
      </c>
      <c r="AZ1473" s="36">
        <v>2.0617000000000001</v>
      </c>
      <c r="BA1473" s="22"/>
      <c r="BB1473" s="19">
        <v>0</v>
      </c>
      <c r="BC1473" s="34">
        <f t="shared" si="314"/>
        <v>0</v>
      </c>
      <c r="BD1473" s="34">
        <f t="shared" si="315"/>
        <v>0</v>
      </c>
      <c r="BE1473" s="38">
        <v>3.4819999999999997E-2</v>
      </c>
      <c r="BF1473" s="38">
        <f t="shared" si="316"/>
        <v>3.4819999999999997E-2</v>
      </c>
      <c r="BG1473" s="34">
        <v>0</v>
      </c>
      <c r="BH1473" s="34">
        <v>0</v>
      </c>
      <c r="BI1473" s="34">
        <f t="shared" si="317"/>
        <v>0</v>
      </c>
      <c r="BJ1473" s="34">
        <f t="shared" si="318"/>
        <v>0</v>
      </c>
      <c r="BK1473" s="34">
        <v>0</v>
      </c>
      <c r="BL1473" s="34">
        <v>0</v>
      </c>
      <c r="BM1473" s="34">
        <f t="shared" si="319"/>
        <v>0</v>
      </c>
      <c r="BN1473" s="39">
        <f t="shared" si="320"/>
        <v>0</v>
      </c>
      <c r="BO1473" s="39">
        <f t="shared" si="321"/>
        <v>0</v>
      </c>
      <c r="BP1473" s="39">
        <f t="shared" si="322"/>
        <v>0</v>
      </c>
    </row>
    <row r="1474" spans="1:68" s="25" customFormat="1" ht="14.25" x14ac:dyDescent="0.2">
      <c r="A1474" s="14">
        <v>223</v>
      </c>
      <c r="B1474" s="40"/>
      <c r="C1474" s="15" t="s">
        <v>176</v>
      </c>
      <c r="D1474" s="16">
        <v>26218</v>
      </c>
      <c r="E1474" s="15" t="s">
        <v>11590</v>
      </c>
      <c r="F1474" s="15" t="s">
        <v>11591</v>
      </c>
      <c r="G1474" s="17" t="s">
        <v>11592</v>
      </c>
      <c r="H1474" s="17" t="s">
        <v>11593</v>
      </c>
      <c r="I1474" s="17" t="s">
        <v>86</v>
      </c>
      <c r="J1474" s="15" t="s">
        <v>11594</v>
      </c>
      <c r="K1474" s="15" t="s">
        <v>981</v>
      </c>
      <c r="L1474" s="18" t="s">
        <v>11595</v>
      </c>
      <c r="M1474" s="15" t="s">
        <v>9678</v>
      </c>
      <c r="N1474" s="15" t="s">
        <v>9679</v>
      </c>
      <c r="O1474" s="16">
        <v>499</v>
      </c>
      <c r="P1474" s="15" t="s">
        <v>2823</v>
      </c>
      <c r="Q1474" s="15">
        <v>770200</v>
      </c>
      <c r="R1474" s="15">
        <v>1699800</v>
      </c>
      <c r="S1474" s="15">
        <v>2470000</v>
      </c>
      <c r="T1474" s="15">
        <v>7.19</v>
      </c>
      <c r="U1474" s="15" t="s">
        <v>3335</v>
      </c>
      <c r="V1474" s="15" t="s">
        <v>76</v>
      </c>
      <c r="W1474" s="16">
        <v>1</v>
      </c>
      <c r="X1474" s="16">
        <v>1</v>
      </c>
      <c r="Y1474" s="15">
        <v>24782</v>
      </c>
      <c r="Z1474" s="15">
        <v>0.56899999999999995</v>
      </c>
      <c r="AA1474" s="15" t="s">
        <v>78</v>
      </c>
      <c r="AB1474" s="15" t="s">
        <v>78</v>
      </c>
      <c r="AC1474" s="15">
        <v>0</v>
      </c>
      <c r="AD1474" s="26">
        <v>38485</v>
      </c>
      <c r="AE1474" s="15" t="s">
        <v>119</v>
      </c>
      <c r="AF1474" s="15" t="s">
        <v>119</v>
      </c>
      <c r="AG1474" s="16">
        <v>1</v>
      </c>
      <c r="AH1474" s="15" t="s">
        <v>11596</v>
      </c>
      <c r="AI1474" s="15" t="s">
        <v>78</v>
      </c>
      <c r="AJ1474" s="15">
        <v>24781.6098633</v>
      </c>
      <c r="AK1474" s="15">
        <v>969.94384888299999</v>
      </c>
      <c r="AL1474" s="15">
        <v>3095636.4838999999</v>
      </c>
      <c r="AM1474" s="15">
        <v>1424130.3982899999</v>
      </c>
      <c r="AN1474" s="19">
        <v>0</v>
      </c>
      <c r="AO1474" s="19">
        <v>0</v>
      </c>
      <c r="AP1474" s="19">
        <v>769900</v>
      </c>
      <c r="AQ1474" s="19">
        <v>2071000</v>
      </c>
      <c r="AR1474" s="34">
        <f t="shared" si="311"/>
        <v>2840900</v>
      </c>
      <c r="AS1474" s="34">
        <v>0</v>
      </c>
      <c r="AT1474" s="34">
        <v>0</v>
      </c>
      <c r="AU1474" s="34">
        <v>0</v>
      </c>
      <c r="AV1474" s="34">
        <v>0</v>
      </c>
      <c r="AW1474" s="35">
        <f t="shared" si="312"/>
        <v>0</v>
      </c>
      <c r="AX1474" s="34">
        <f t="shared" si="313"/>
        <v>2840900</v>
      </c>
      <c r="AY1474" s="36">
        <v>1.4712000000099998</v>
      </c>
      <c r="AZ1474" s="36">
        <v>2.0617000000000001</v>
      </c>
      <c r="BA1474" s="22"/>
      <c r="BB1474" s="19">
        <v>85227</v>
      </c>
      <c r="BC1474" s="34">
        <f t="shared" si="314"/>
        <v>41795.320800284084</v>
      </c>
      <c r="BD1474" s="34">
        <f t="shared" si="315"/>
        <v>58570.835300000006</v>
      </c>
      <c r="BE1474" s="38">
        <v>3.4819999999999997E-2</v>
      </c>
      <c r="BF1474" s="38">
        <f t="shared" si="316"/>
        <v>3.4819999999999997E-2</v>
      </c>
      <c r="BG1474" s="34">
        <v>0</v>
      </c>
      <c r="BH1474" s="34">
        <v>0</v>
      </c>
      <c r="BI1474" s="34">
        <f t="shared" si="317"/>
        <v>41795.320800284084</v>
      </c>
      <c r="BJ1474" s="34">
        <f t="shared" si="318"/>
        <v>58570.835300000006</v>
      </c>
      <c r="BK1474" s="34">
        <v>0</v>
      </c>
      <c r="BL1474" s="34">
        <v>0</v>
      </c>
      <c r="BM1474" s="34">
        <f t="shared" si="319"/>
        <v>0</v>
      </c>
      <c r="BN1474" s="39">
        <f t="shared" si="320"/>
        <v>41795.320800284084</v>
      </c>
      <c r="BO1474" s="39">
        <f t="shared" si="321"/>
        <v>58570.835300000006</v>
      </c>
      <c r="BP1474" s="39">
        <f t="shared" si="322"/>
        <v>16775.514499715922</v>
      </c>
    </row>
    <row r="1475" spans="1:68" s="25" customFormat="1" ht="14.25" x14ac:dyDescent="0.2">
      <c r="A1475" s="14">
        <v>224</v>
      </c>
      <c r="B1475" s="40"/>
      <c r="C1475" s="15" t="s">
        <v>11597</v>
      </c>
      <c r="D1475" s="16">
        <v>12850</v>
      </c>
      <c r="E1475" s="15" t="s">
        <v>11598</v>
      </c>
      <c r="F1475" s="15" t="s">
        <v>11597</v>
      </c>
      <c r="G1475" s="17" t="s">
        <v>11599</v>
      </c>
      <c r="H1475" s="17" t="s">
        <v>11600</v>
      </c>
      <c r="I1475" s="17" t="s">
        <v>86</v>
      </c>
      <c r="J1475" s="15" t="s">
        <v>11601</v>
      </c>
      <c r="K1475" s="15" t="s">
        <v>7195</v>
      </c>
      <c r="L1475" s="18" t="s">
        <v>11595</v>
      </c>
      <c r="M1475" s="15" t="s">
        <v>9678</v>
      </c>
      <c r="N1475" s="15" t="s">
        <v>9679</v>
      </c>
      <c r="O1475" s="16">
        <v>499</v>
      </c>
      <c r="P1475" s="15" t="s">
        <v>2823</v>
      </c>
      <c r="Q1475" s="15">
        <v>770200</v>
      </c>
      <c r="R1475" s="15">
        <v>1699800</v>
      </c>
      <c r="S1475" s="15">
        <v>2470000</v>
      </c>
      <c r="T1475" s="15">
        <v>7.19</v>
      </c>
      <c r="U1475" s="15" t="s">
        <v>3335</v>
      </c>
      <c r="V1475" s="15" t="s">
        <v>76</v>
      </c>
      <c r="W1475" s="16">
        <v>1</v>
      </c>
      <c r="X1475" s="16">
        <v>1</v>
      </c>
      <c r="Y1475" s="15">
        <v>260717</v>
      </c>
      <c r="Z1475" s="15">
        <v>5.9850000000000003</v>
      </c>
      <c r="AA1475" s="15" t="s">
        <v>78</v>
      </c>
      <c r="AB1475" s="15" t="s">
        <v>78</v>
      </c>
      <c r="AC1475" s="15">
        <v>0</v>
      </c>
      <c r="AD1475" s="26">
        <v>38485</v>
      </c>
      <c r="AE1475" s="15" t="s">
        <v>119</v>
      </c>
      <c r="AF1475" s="15" t="s">
        <v>119</v>
      </c>
      <c r="AG1475" s="16">
        <v>1</v>
      </c>
      <c r="AH1475" s="15" t="s">
        <v>11596</v>
      </c>
      <c r="AI1475" s="15" t="s">
        <v>78</v>
      </c>
      <c r="AJ1475" s="15">
        <v>260717.22558599999</v>
      </c>
      <c r="AK1475" s="15">
        <v>2089.95169605</v>
      </c>
      <c r="AL1475" s="15">
        <v>3095911.7486800002</v>
      </c>
      <c r="AM1475" s="15">
        <v>1424331.91509</v>
      </c>
      <c r="AN1475" s="19">
        <v>0</v>
      </c>
      <c r="AO1475" s="19">
        <v>0</v>
      </c>
      <c r="AP1475" s="19">
        <v>769900</v>
      </c>
      <c r="AQ1475" s="19">
        <v>2071000</v>
      </c>
      <c r="AR1475" s="34">
        <f t="shared" si="311"/>
        <v>2840900</v>
      </c>
      <c r="AS1475" s="34">
        <v>0</v>
      </c>
      <c r="AT1475" s="34">
        <v>0</v>
      </c>
      <c r="AU1475" s="34">
        <v>0</v>
      </c>
      <c r="AV1475" s="34">
        <v>0</v>
      </c>
      <c r="AW1475" s="35">
        <f t="shared" si="312"/>
        <v>0</v>
      </c>
      <c r="AX1475" s="34">
        <f t="shared" si="313"/>
        <v>2840900</v>
      </c>
      <c r="AY1475" s="36">
        <v>1.4712000000099998</v>
      </c>
      <c r="AZ1475" s="36">
        <v>2.0617000000000001</v>
      </c>
      <c r="BA1475" s="22"/>
      <c r="BB1475" s="19">
        <v>85227</v>
      </c>
      <c r="BC1475" s="34">
        <f t="shared" si="314"/>
        <v>41795.320800284084</v>
      </c>
      <c r="BD1475" s="34">
        <f t="shared" si="315"/>
        <v>58570.835300000006</v>
      </c>
      <c r="BE1475" s="38">
        <v>3.4819999999999997E-2</v>
      </c>
      <c r="BF1475" s="38">
        <f t="shared" si="316"/>
        <v>3.4819999999999997E-2</v>
      </c>
      <c r="BG1475" s="34">
        <v>0</v>
      </c>
      <c r="BH1475" s="34">
        <v>0</v>
      </c>
      <c r="BI1475" s="34">
        <f t="shared" si="317"/>
        <v>41795.320800284084</v>
      </c>
      <c r="BJ1475" s="34">
        <f t="shared" si="318"/>
        <v>58570.835300000006</v>
      </c>
      <c r="BK1475" s="34">
        <v>0</v>
      </c>
      <c r="BL1475" s="34">
        <v>0</v>
      </c>
      <c r="BM1475" s="34">
        <f t="shared" si="319"/>
        <v>0</v>
      </c>
      <c r="BN1475" s="39">
        <f t="shared" si="320"/>
        <v>41795.320800284084</v>
      </c>
      <c r="BO1475" s="39">
        <f t="shared" si="321"/>
        <v>58570.835300000006</v>
      </c>
      <c r="BP1475" s="39">
        <f t="shared" si="322"/>
        <v>16775.514499715922</v>
      </c>
    </row>
    <row r="1476" spans="1:68" s="25" customFormat="1" ht="14.25" x14ac:dyDescent="0.2">
      <c r="A1476" s="14">
        <v>225</v>
      </c>
      <c r="B1476" s="40"/>
      <c r="C1476" s="15" t="s">
        <v>11602</v>
      </c>
      <c r="D1476" s="16">
        <v>4711</v>
      </c>
      <c r="E1476" s="15" t="s">
        <v>11603</v>
      </c>
      <c r="F1476" s="15" t="s">
        <v>11602</v>
      </c>
      <c r="G1476" s="17" t="s">
        <v>11604</v>
      </c>
      <c r="H1476" s="17" t="s">
        <v>11605</v>
      </c>
      <c r="I1476" s="17" t="s">
        <v>86</v>
      </c>
      <c r="J1476" s="15" t="s">
        <v>11606</v>
      </c>
      <c r="K1476" s="15" t="s">
        <v>1843</v>
      </c>
      <c r="L1476" s="18" t="s">
        <v>11607</v>
      </c>
      <c r="M1476" s="15" t="s">
        <v>6425</v>
      </c>
      <c r="N1476" s="15" t="s">
        <v>6426</v>
      </c>
      <c r="O1476" s="16">
        <v>330</v>
      </c>
      <c r="P1476" s="15" t="s">
        <v>2581</v>
      </c>
      <c r="Q1476" s="15">
        <v>415800</v>
      </c>
      <c r="R1476" s="15">
        <v>723200</v>
      </c>
      <c r="S1476" s="15">
        <v>1139000</v>
      </c>
      <c r="T1476" s="15">
        <v>23.1</v>
      </c>
      <c r="U1476" s="15" t="s">
        <v>3335</v>
      </c>
      <c r="V1476" s="15" t="s">
        <v>76</v>
      </c>
      <c r="W1476" s="16">
        <v>1</v>
      </c>
      <c r="X1476" s="16">
        <v>1</v>
      </c>
      <c r="Y1476" s="15">
        <v>47951</v>
      </c>
      <c r="Z1476" s="15">
        <v>1.101</v>
      </c>
      <c r="AA1476" s="15" t="s">
        <v>78</v>
      </c>
      <c r="AB1476" s="15" t="s">
        <v>78</v>
      </c>
      <c r="AC1476" s="15">
        <v>3200000</v>
      </c>
      <c r="AD1476" s="26">
        <v>42543</v>
      </c>
      <c r="AE1476" s="15" t="s">
        <v>119</v>
      </c>
      <c r="AF1476" s="15" t="s">
        <v>119</v>
      </c>
      <c r="AG1476" s="16">
        <v>1</v>
      </c>
      <c r="AH1476" s="15" t="s">
        <v>11608</v>
      </c>
      <c r="AI1476" s="15" t="s">
        <v>78</v>
      </c>
      <c r="AJ1476" s="15">
        <v>47950.7929688</v>
      </c>
      <c r="AK1476" s="15">
        <v>2737.3549785199998</v>
      </c>
      <c r="AL1476" s="15">
        <v>3094786.2554600001</v>
      </c>
      <c r="AM1476" s="15">
        <v>1422980.6086800001</v>
      </c>
      <c r="AN1476" s="19">
        <v>0</v>
      </c>
      <c r="AO1476" s="19">
        <v>0</v>
      </c>
      <c r="AP1476" s="19">
        <v>415800</v>
      </c>
      <c r="AQ1476" s="19">
        <v>682000</v>
      </c>
      <c r="AR1476" s="34">
        <f t="shared" si="311"/>
        <v>1097800</v>
      </c>
      <c r="AS1476" s="34">
        <v>0</v>
      </c>
      <c r="AT1476" s="34">
        <v>0</v>
      </c>
      <c r="AU1476" s="34">
        <v>0</v>
      </c>
      <c r="AV1476" s="34">
        <v>0</v>
      </c>
      <c r="AW1476" s="35">
        <f t="shared" si="312"/>
        <v>0</v>
      </c>
      <c r="AX1476" s="34">
        <f t="shared" si="313"/>
        <v>1097800</v>
      </c>
      <c r="AY1476" s="36">
        <v>1.4712000000099998</v>
      </c>
      <c r="AZ1476" s="36">
        <v>2.0617000000000001</v>
      </c>
      <c r="BA1476" s="22"/>
      <c r="BB1476" s="19">
        <v>32934</v>
      </c>
      <c r="BC1476" s="34">
        <f t="shared" si="314"/>
        <v>16150.833600109778</v>
      </c>
      <c r="BD1476" s="34">
        <f t="shared" si="315"/>
        <v>22633.3426</v>
      </c>
      <c r="BE1476" s="38">
        <v>3.4819999999999997E-2</v>
      </c>
      <c r="BF1476" s="38">
        <f t="shared" si="316"/>
        <v>3.4819999999999997E-2</v>
      </c>
      <c r="BG1476" s="34">
        <v>0</v>
      </c>
      <c r="BH1476" s="34">
        <v>0</v>
      </c>
      <c r="BI1476" s="34">
        <f t="shared" si="317"/>
        <v>16150.833600109778</v>
      </c>
      <c r="BJ1476" s="34">
        <f t="shared" si="318"/>
        <v>22633.3426</v>
      </c>
      <c r="BK1476" s="34">
        <v>0</v>
      </c>
      <c r="BL1476" s="34">
        <v>0</v>
      </c>
      <c r="BM1476" s="34">
        <f t="shared" si="319"/>
        <v>0</v>
      </c>
      <c r="BN1476" s="39">
        <f t="shared" si="320"/>
        <v>16150.833600109778</v>
      </c>
      <c r="BO1476" s="39">
        <f t="shared" si="321"/>
        <v>22633.3426</v>
      </c>
      <c r="BP1476" s="39">
        <f t="shared" si="322"/>
        <v>6482.5089998902222</v>
      </c>
    </row>
    <row r="1477" spans="1:68" s="25" customFormat="1" ht="14.25" x14ac:dyDescent="0.2">
      <c r="A1477" s="14">
        <v>226</v>
      </c>
      <c r="B1477" s="40"/>
      <c r="C1477" s="15"/>
      <c r="D1477" s="16">
        <v>18052</v>
      </c>
      <c r="E1477" s="15" t="s">
        <v>11609</v>
      </c>
      <c r="F1477" s="15" t="s">
        <v>11610</v>
      </c>
      <c r="G1477" s="17" t="s">
        <v>11611</v>
      </c>
      <c r="H1477" s="17" t="s">
        <v>11612</v>
      </c>
      <c r="I1477" s="17" t="s">
        <v>86</v>
      </c>
      <c r="J1477" s="15" t="s">
        <v>11613</v>
      </c>
      <c r="K1477" s="15" t="s">
        <v>4787</v>
      </c>
      <c r="L1477" s="18" t="s">
        <v>11614</v>
      </c>
      <c r="M1477" s="15" t="s">
        <v>6425</v>
      </c>
      <c r="N1477" s="15" t="s">
        <v>6426</v>
      </c>
      <c r="O1477" s="16">
        <v>345</v>
      </c>
      <c r="P1477" s="15" t="s">
        <v>652</v>
      </c>
      <c r="Q1477" s="15">
        <v>468900</v>
      </c>
      <c r="R1477" s="15">
        <v>1176400</v>
      </c>
      <c r="S1477" s="15">
        <v>1645300</v>
      </c>
      <c r="T1477" s="15">
        <v>5.21</v>
      </c>
      <c r="U1477" s="15" t="s">
        <v>3335</v>
      </c>
      <c r="V1477" s="15" t="s">
        <v>76</v>
      </c>
      <c r="W1477" s="16">
        <v>1</v>
      </c>
      <c r="X1477" s="16">
        <v>1</v>
      </c>
      <c r="Y1477" s="15">
        <v>226761</v>
      </c>
      <c r="Z1477" s="15">
        <v>5.2060000000000004</v>
      </c>
      <c r="AA1477" s="15" t="s">
        <v>78</v>
      </c>
      <c r="AB1477" s="15" t="s">
        <v>78</v>
      </c>
      <c r="AC1477" s="15">
        <v>0</v>
      </c>
      <c r="AD1477" s="26">
        <v>38485</v>
      </c>
      <c r="AE1477" s="15" t="s">
        <v>78</v>
      </c>
      <c r="AF1477" s="15" t="s">
        <v>78</v>
      </c>
      <c r="AG1477" s="16">
        <v>1</v>
      </c>
      <c r="AH1477" s="15" t="s">
        <v>11615</v>
      </c>
      <c r="AI1477" s="15" t="s">
        <v>78</v>
      </c>
      <c r="AJ1477" s="15">
        <v>226761.29980499999</v>
      </c>
      <c r="AK1477" s="15">
        <v>2305.52231093</v>
      </c>
      <c r="AL1477" s="15">
        <v>3094933.02874</v>
      </c>
      <c r="AM1477" s="15">
        <v>1423251.5198900001</v>
      </c>
      <c r="AN1477" s="19">
        <v>0</v>
      </c>
      <c r="AO1477" s="19">
        <v>0</v>
      </c>
      <c r="AP1477" s="19">
        <v>468900</v>
      </c>
      <c r="AQ1477" s="19">
        <v>1163900</v>
      </c>
      <c r="AR1477" s="34">
        <f t="shared" si="311"/>
        <v>1632800</v>
      </c>
      <c r="AS1477" s="34">
        <v>0</v>
      </c>
      <c r="AT1477" s="34">
        <v>0</v>
      </c>
      <c r="AU1477" s="34">
        <v>0</v>
      </c>
      <c r="AV1477" s="34">
        <v>0</v>
      </c>
      <c r="AW1477" s="35">
        <f t="shared" si="312"/>
        <v>0</v>
      </c>
      <c r="AX1477" s="34">
        <f t="shared" si="313"/>
        <v>1632800</v>
      </c>
      <c r="AY1477" s="36">
        <v>1.4712000000099998</v>
      </c>
      <c r="AZ1477" s="36">
        <v>2.0617000000000001</v>
      </c>
      <c r="BA1477" s="22"/>
      <c r="BB1477" s="19">
        <v>48984</v>
      </c>
      <c r="BC1477" s="34">
        <f t="shared" si="314"/>
        <v>24021.753600163276</v>
      </c>
      <c r="BD1477" s="34">
        <f t="shared" si="315"/>
        <v>33663.437600000005</v>
      </c>
      <c r="BE1477" s="38">
        <v>3.4819999999999997E-2</v>
      </c>
      <c r="BF1477" s="38">
        <f t="shared" si="316"/>
        <v>3.4819999999999997E-2</v>
      </c>
      <c r="BG1477" s="34">
        <v>0</v>
      </c>
      <c r="BH1477" s="34">
        <v>0</v>
      </c>
      <c r="BI1477" s="34">
        <f t="shared" si="317"/>
        <v>24021.753600163276</v>
      </c>
      <c r="BJ1477" s="34">
        <f t="shared" si="318"/>
        <v>33663.437600000005</v>
      </c>
      <c r="BK1477" s="34">
        <v>0</v>
      </c>
      <c r="BL1477" s="34">
        <v>0</v>
      </c>
      <c r="BM1477" s="34">
        <f t="shared" si="319"/>
        <v>0</v>
      </c>
      <c r="BN1477" s="39">
        <f t="shared" si="320"/>
        <v>24021.753600163276</v>
      </c>
      <c r="BO1477" s="39">
        <f t="shared" si="321"/>
        <v>33663.437600000005</v>
      </c>
      <c r="BP1477" s="39">
        <f t="shared" si="322"/>
        <v>9641.6839998367286</v>
      </c>
    </row>
    <row r="1478" spans="1:68" s="25" customFormat="1" ht="14.25" x14ac:dyDescent="0.2">
      <c r="A1478" s="14">
        <v>227</v>
      </c>
      <c r="B1478" s="40"/>
      <c r="C1478" s="15"/>
      <c r="D1478" s="16">
        <v>20203</v>
      </c>
      <c r="E1478" s="15" t="s">
        <v>11616</v>
      </c>
      <c r="F1478" s="15" t="s">
        <v>11617</v>
      </c>
      <c r="G1478" s="17" t="s">
        <v>11618</v>
      </c>
      <c r="H1478" s="17" t="s">
        <v>11619</v>
      </c>
      <c r="I1478" s="17" t="s">
        <v>86</v>
      </c>
      <c r="J1478" s="15" t="s">
        <v>11620</v>
      </c>
      <c r="K1478" s="15" t="s">
        <v>3652</v>
      </c>
      <c r="L1478" s="18" t="s">
        <v>11621</v>
      </c>
      <c r="M1478" s="15" t="s">
        <v>9678</v>
      </c>
      <c r="N1478" s="15" t="s">
        <v>9679</v>
      </c>
      <c r="O1478" s="16">
        <v>330</v>
      </c>
      <c r="P1478" s="15" t="s">
        <v>2581</v>
      </c>
      <c r="Q1478" s="15">
        <v>635800</v>
      </c>
      <c r="R1478" s="15">
        <v>503700</v>
      </c>
      <c r="S1478" s="15">
        <v>1139500</v>
      </c>
      <c r="T1478" s="15">
        <v>12.11</v>
      </c>
      <c r="U1478" s="15" t="s">
        <v>3335</v>
      </c>
      <c r="V1478" s="15" t="s">
        <v>76</v>
      </c>
      <c r="W1478" s="16">
        <v>1</v>
      </c>
      <c r="X1478" s="16">
        <v>1</v>
      </c>
      <c r="Y1478" s="15">
        <v>525641</v>
      </c>
      <c r="Z1478" s="15">
        <v>12.067</v>
      </c>
      <c r="AA1478" s="15" t="s">
        <v>11622</v>
      </c>
      <c r="AB1478" s="15" t="s">
        <v>78</v>
      </c>
      <c r="AC1478" s="15">
        <v>0</v>
      </c>
      <c r="AD1478" s="26">
        <v>38434</v>
      </c>
      <c r="AE1478" s="15" t="s">
        <v>183</v>
      </c>
      <c r="AF1478" s="15" t="s">
        <v>11499</v>
      </c>
      <c r="AG1478" s="16">
        <v>1</v>
      </c>
      <c r="AH1478" s="15" t="s">
        <v>11623</v>
      </c>
      <c r="AI1478" s="15" t="s">
        <v>78</v>
      </c>
      <c r="AJ1478" s="15">
        <v>525640.55712899996</v>
      </c>
      <c r="AK1478" s="15">
        <v>3593.0358252299998</v>
      </c>
      <c r="AL1478" s="15">
        <v>3096102.8644400002</v>
      </c>
      <c r="AM1478" s="15">
        <v>1423659.70481</v>
      </c>
      <c r="AN1478" s="19">
        <v>0</v>
      </c>
      <c r="AO1478" s="19">
        <v>0</v>
      </c>
      <c r="AP1478" s="19">
        <v>635800</v>
      </c>
      <c r="AQ1478" s="19">
        <v>510600</v>
      </c>
      <c r="AR1478" s="34">
        <f t="shared" si="311"/>
        <v>1146400</v>
      </c>
      <c r="AS1478" s="34">
        <v>0</v>
      </c>
      <c r="AT1478" s="34">
        <v>0</v>
      </c>
      <c r="AU1478" s="34">
        <v>0</v>
      </c>
      <c r="AV1478" s="34">
        <v>0</v>
      </c>
      <c r="AW1478" s="35">
        <f t="shared" si="312"/>
        <v>0</v>
      </c>
      <c r="AX1478" s="34">
        <f t="shared" si="313"/>
        <v>1146400</v>
      </c>
      <c r="AY1478" s="36">
        <v>1.4712000000099998</v>
      </c>
      <c r="AZ1478" s="36">
        <v>2.0617000000000001</v>
      </c>
      <c r="BA1478" s="22"/>
      <c r="BB1478" s="19">
        <v>34392</v>
      </c>
      <c r="BC1478" s="34">
        <f t="shared" si="314"/>
        <v>16865.836800114637</v>
      </c>
      <c r="BD1478" s="34">
        <f t="shared" si="315"/>
        <v>23635.328799999999</v>
      </c>
      <c r="BE1478" s="38">
        <v>3.4819999999999997E-2</v>
      </c>
      <c r="BF1478" s="38">
        <f t="shared" si="316"/>
        <v>3.4819999999999997E-2</v>
      </c>
      <c r="BG1478" s="34">
        <v>0</v>
      </c>
      <c r="BH1478" s="34">
        <v>0</v>
      </c>
      <c r="BI1478" s="34">
        <f t="shared" si="317"/>
        <v>16865.836800114637</v>
      </c>
      <c r="BJ1478" s="34">
        <f t="shared" si="318"/>
        <v>23635.328799999999</v>
      </c>
      <c r="BK1478" s="34">
        <v>0</v>
      </c>
      <c r="BL1478" s="34">
        <v>0</v>
      </c>
      <c r="BM1478" s="34">
        <f t="shared" si="319"/>
        <v>0</v>
      </c>
      <c r="BN1478" s="39">
        <f t="shared" si="320"/>
        <v>16865.836800114637</v>
      </c>
      <c r="BO1478" s="39">
        <f t="shared" si="321"/>
        <v>23635.328799999999</v>
      </c>
      <c r="BP1478" s="39">
        <f t="shared" si="322"/>
        <v>6769.491999885362</v>
      </c>
    </row>
    <row r="1479" spans="1:68" s="25" customFormat="1" ht="14.25" x14ac:dyDescent="0.2">
      <c r="A1479" s="14">
        <v>228</v>
      </c>
      <c r="B1479" s="40"/>
      <c r="C1479" s="15"/>
      <c r="D1479" s="16">
        <v>26881</v>
      </c>
      <c r="E1479" s="15" t="s">
        <v>11624</v>
      </c>
      <c r="F1479" s="15" t="s">
        <v>11625</v>
      </c>
      <c r="G1479" s="17" t="s">
        <v>11626</v>
      </c>
      <c r="H1479" s="17" t="s">
        <v>11627</v>
      </c>
      <c r="I1479" s="17" t="s">
        <v>86</v>
      </c>
      <c r="J1479" s="15" t="s">
        <v>11628</v>
      </c>
      <c r="K1479" s="15" t="s">
        <v>86</v>
      </c>
      <c r="L1479" s="18" t="s">
        <v>78</v>
      </c>
      <c r="M1479" s="15" t="s">
        <v>78</v>
      </c>
      <c r="N1479" s="15" t="s">
        <v>78</v>
      </c>
      <c r="O1479" s="16">
        <v>0</v>
      </c>
      <c r="P1479" s="15" t="s">
        <v>78</v>
      </c>
      <c r="Q1479" s="15">
        <v>0</v>
      </c>
      <c r="R1479" s="15">
        <v>0</v>
      </c>
      <c r="S1479" s="15">
        <v>0</v>
      </c>
      <c r="T1479" s="15">
        <v>0</v>
      </c>
      <c r="U1479" s="15" t="s">
        <v>3335</v>
      </c>
      <c r="V1479" s="15" t="s">
        <v>78</v>
      </c>
      <c r="W1479" s="16">
        <v>0</v>
      </c>
      <c r="X1479" s="16">
        <v>0</v>
      </c>
      <c r="Y1479" s="15">
        <v>19176</v>
      </c>
      <c r="Z1479" s="15">
        <v>0.44</v>
      </c>
      <c r="AA1479" s="15" t="s">
        <v>9756</v>
      </c>
      <c r="AB1479" s="15" t="s">
        <v>9757</v>
      </c>
      <c r="AC1479" s="15">
        <v>0</v>
      </c>
      <c r="AD1479" s="15"/>
      <c r="AE1479" s="15" t="s">
        <v>78</v>
      </c>
      <c r="AF1479" s="15" t="s">
        <v>78</v>
      </c>
      <c r="AG1479" s="16">
        <v>0</v>
      </c>
      <c r="AH1479" s="15" t="s">
        <v>11629</v>
      </c>
      <c r="AI1479" s="15" t="s">
        <v>78</v>
      </c>
      <c r="AJ1479" s="15">
        <v>19176.4135742</v>
      </c>
      <c r="AK1479" s="15">
        <v>1060.0291497999999</v>
      </c>
      <c r="AL1479" s="15">
        <v>3096079.2286899998</v>
      </c>
      <c r="AM1479" s="15">
        <v>1423141.7054099999</v>
      </c>
      <c r="AN1479" s="19">
        <v>0</v>
      </c>
      <c r="AO1479" s="19">
        <v>0</v>
      </c>
      <c r="AP1479" s="19">
        <v>0</v>
      </c>
      <c r="AQ1479" s="19">
        <v>0</v>
      </c>
      <c r="AR1479" s="34">
        <f t="shared" si="311"/>
        <v>0</v>
      </c>
      <c r="AS1479" s="34">
        <v>0</v>
      </c>
      <c r="AT1479" s="34">
        <v>0</v>
      </c>
      <c r="AU1479" s="34">
        <v>0</v>
      </c>
      <c r="AV1479" s="34">
        <v>0</v>
      </c>
      <c r="AW1479" s="35">
        <f t="shared" si="312"/>
        <v>0</v>
      </c>
      <c r="AX1479" s="34">
        <f t="shared" si="313"/>
        <v>0</v>
      </c>
      <c r="AY1479" s="36">
        <v>1.4712000000099998</v>
      </c>
      <c r="AZ1479" s="36">
        <v>2.0617000000000001</v>
      </c>
      <c r="BA1479" s="22"/>
      <c r="BB1479" s="19">
        <v>0</v>
      </c>
      <c r="BC1479" s="34">
        <f t="shared" si="314"/>
        <v>0</v>
      </c>
      <c r="BD1479" s="34">
        <f t="shared" si="315"/>
        <v>0</v>
      </c>
      <c r="BE1479" s="38">
        <v>3.4819999999999997E-2</v>
      </c>
      <c r="BF1479" s="38">
        <f t="shared" si="316"/>
        <v>3.4819999999999997E-2</v>
      </c>
      <c r="BG1479" s="34">
        <v>0</v>
      </c>
      <c r="BH1479" s="34">
        <v>0</v>
      </c>
      <c r="BI1479" s="34">
        <f t="shared" si="317"/>
        <v>0</v>
      </c>
      <c r="BJ1479" s="34">
        <f t="shared" si="318"/>
        <v>0</v>
      </c>
      <c r="BK1479" s="34">
        <v>0</v>
      </c>
      <c r="BL1479" s="34">
        <v>0</v>
      </c>
      <c r="BM1479" s="34">
        <f t="shared" si="319"/>
        <v>0</v>
      </c>
      <c r="BN1479" s="39">
        <f t="shared" si="320"/>
        <v>0</v>
      </c>
      <c r="BO1479" s="39">
        <f t="shared" si="321"/>
        <v>0</v>
      </c>
      <c r="BP1479" s="39">
        <f t="shared" si="322"/>
        <v>0</v>
      </c>
    </row>
    <row r="1480" spans="1:68" s="25" customFormat="1" ht="14.25" x14ac:dyDescent="0.2">
      <c r="A1480" s="14">
        <v>229</v>
      </c>
      <c r="B1480" s="40"/>
      <c r="C1480" s="15" t="s">
        <v>11630</v>
      </c>
      <c r="D1480" s="16">
        <v>22868</v>
      </c>
      <c r="E1480" s="15" t="s">
        <v>11631</v>
      </c>
      <c r="F1480" s="15" t="s">
        <v>11630</v>
      </c>
      <c r="G1480" s="17" t="s">
        <v>11632</v>
      </c>
      <c r="H1480" s="17" t="s">
        <v>11627</v>
      </c>
      <c r="I1480" s="17" t="s">
        <v>86</v>
      </c>
      <c r="J1480" s="15" t="s">
        <v>11633</v>
      </c>
      <c r="K1480" s="15" t="s">
        <v>4022</v>
      </c>
      <c r="L1480" s="18" t="s">
        <v>11634</v>
      </c>
      <c r="M1480" s="15" t="s">
        <v>9678</v>
      </c>
      <c r="N1480" s="15" t="s">
        <v>9679</v>
      </c>
      <c r="O1480" s="16">
        <v>399</v>
      </c>
      <c r="P1480" s="15" t="s">
        <v>352</v>
      </c>
      <c r="Q1480" s="15">
        <v>43500</v>
      </c>
      <c r="R1480" s="15">
        <v>26200</v>
      </c>
      <c r="S1480" s="15">
        <v>69700</v>
      </c>
      <c r="T1480" s="15">
        <v>0.28999999999999998</v>
      </c>
      <c r="U1480" s="15" t="s">
        <v>3335</v>
      </c>
      <c r="V1480" s="15" t="s">
        <v>76</v>
      </c>
      <c r="W1480" s="16">
        <v>1</v>
      </c>
      <c r="X1480" s="16">
        <v>1</v>
      </c>
      <c r="Y1480" s="15">
        <v>9157</v>
      </c>
      <c r="Z1480" s="15">
        <v>0.21</v>
      </c>
      <c r="AA1480" s="15" t="s">
        <v>11635</v>
      </c>
      <c r="AB1480" s="15" t="s">
        <v>9757</v>
      </c>
      <c r="AC1480" s="15">
        <v>5950</v>
      </c>
      <c r="AD1480" s="26">
        <v>38286</v>
      </c>
      <c r="AE1480" s="15" t="s">
        <v>119</v>
      </c>
      <c r="AF1480" s="15" t="s">
        <v>119</v>
      </c>
      <c r="AG1480" s="16">
        <v>1</v>
      </c>
      <c r="AH1480" s="15" t="s">
        <v>11636</v>
      </c>
      <c r="AI1480" s="15" t="s">
        <v>78</v>
      </c>
      <c r="AJ1480" s="15">
        <v>9156.8125</v>
      </c>
      <c r="AK1480" s="15">
        <v>495.40033837599998</v>
      </c>
      <c r="AL1480" s="15">
        <v>3095881.2089200001</v>
      </c>
      <c r="AM1480" s="15">
        <v>1422952.17949</v>
      </c>
      <c r="AN1480" s="19">
        <v>0</v>
      </c>
      <c r="AO1480" s="19">
        <v>0</v>
      </c>
      <c r="AP1480" s="19">
        <v>43500</v>
      </c>
      <c r="AQ1480" s="19">
        <v>26000</v>
      </c>
      <c r="AR1480" s="34">
        <f t="shared" si="311"/>
        <v>69500</v>
      </c>
      <c r="AS1480" s="34">
        <v>0</v>
      </c>
      <c r="AT1480" s="34">
        <v>0</v>
      </c>
      <c r="AU1480" s="34">
        <v>0</v>
      </c>
      <c r="AV1480" s="34">
        <v>0</v>
      </c>
      <c r="AW1480" s="35">
        <f t="shared" si="312"/>
        <v>0</v>
      </c>
      <c r="AX1480" s="34">
        <f t="shared" si="313"/>
        <v>69500</v>
      </c>
      <c r="AY1480" s="36">
        <v>1.4712000000099998</v>
      </c>
      <c r="AZ1480" s="36">
        <v>2.0617000000000001</v>
      </c>
      <c r="BA1480" s="22"/>
      <c r="BB1480" s="19">
        <v>2085</v>
      </c>
      <c r="BC1480" s="34">
        <f t="shared" si="314"/>
        <v>1022.4840000069499</v>
      </c>
      <c r="BD1480" s="34">
        <f t="shared" si="315"/>
        <v>1432.8815</v>
      </c>
      <c r="BE1480" s="38">
        <v>3.4819999999999997E-2</v>
      </c>
      <c r="BF1480" s="38">
        <f t="shared" si="316"/>
        <v>3.4819999999999997E-2</v>
      </c>
      <c r="BG1480" s="34">
        <v>0</v>
      </c>
      <c r="BH1480" s="34">
        <v>0</v>
      </c>
      <c r="BI1480" s="34">
        <f t="shared" si="317"/>
        <v>1022.4840000069499</v>
      </c>
      <c r="BJ1480" s="34">
        <f t="shared" si="318"/>
        <v>1432.8815</v>
      </c>
      <c r="BK1480" s="34">
        <v>0</v>
      </c>
      <c r="BL1480" s="34">
        <v>0</v>
      </c>
      <c r="BM1480" s="34">
        <f t="shared" si="319"/>
        <v>0</v>
      </c>
      <c r="BN1480" s="39">
        <f t="shared" si="320"/>
        <v>1022.4840000069499</v>
      </c>
      <c r="BO1480" s="39">
        <f t="shared" si="321"/>
        <v>1432.8815</v>
      </c>
      <c r="BP1480" s="39">
        <f t="shared" si="322"/>
        <v>410.39749999305002</v>
      </c>
    </row>
    <row r="1481" spans="1:68" s="25" customFormat="1" ht="14.25" x14ac:dyDescent="0.2">
      <c r="A1481" s="14">
        <v>230</v>
      </c>
      <c r="B1481" s="40"/>
      <c r="C1481" s="15"/>
      <c r="D1481" s="16">
        <v>241</v>
      </c>
      <c r="E1481" s="15" t="s">
        <v>11637</v>
      </c>
      <c r="F1481" s="15" t="s">
        <v>11638</v>
      </c>
      <c r="G1481" s="17" t="s">
        <v>11639</v>
      </c>
      <c r="H1481" s="17" t="s">
        <v>11640</v>
      </c>
      <c r="I1481" s="17" t="s">
        <v>86</v>
      </c>
      <c r="J1481" s="15" t="s">
        <v>11641</v>
      </c>
      <c r="K1481" s="15" t="s">
        <v>4213</v>
      </c>
      <c r="L1481" s="18" t="s">
        <v>78</v>
      </c>
      <c r="M1481" s="15" t="s">
        <v>78</v>
      </c>
      <c r="N1481" s="15" t="s">
        <v>78</v>
      </c>
      <c r="O1481" s="16">
        <v>0</v>
      </c>
      <c r="P1481" s="15" t="s">
        <v>78</v>
      </c>
      <c r="Q1481" s="15">
        <v>0</v>
      </c>
      <c r="R1481" s="15">
        <v>0</v>
      </c>
      <c r="S1481" s="15">
        <v>0</v>
      </c>
      <c r="T1481" s="15">
        <v>0</v>
      </c>
      <c r="U1481" s="15" t="s">
        <v>3335</v>
      </c>
      <c r="V1481" s="15" t="s">
        <v>78</v>
      </c>
      <c r="W1481" s="16">
        <v>0</v>
      </c>
      <c r="X1481" s="16">
        <v>0</v>
      </c>
      <c r="Y1481" s="15">
        <v>32943</v>
      </c>
      <c r="Z1481" s="15">
        <v>0.75600000000000001</v>
      </c>
      <c r="AA1481" s="15" t="s">
        <v>9756</v>
      </c>
      <c r="AB1481" s="15" t="s">
        <v>9757</v>
      </c>
      <c r="AC1481" s="15">
        <v>0</v>
      </c>
      <c r="AD1481" s="15"/>
      <c r="AE1481" s="15" t="s">
        <v>78</v>
      </c>
      <c r="AF1481" s="15" t="s">
        <v>78</v>
      </c>
      <c r="AG1481" s="16">
        <v>0</v>
      </c>
      <c r="AH1481" s="15" t="s">
        <v>11642</v>
      </c>
      <c r="AI1481" s="15" t="s">
        <v>78</v>
      </c>
      <c r="AJ1481" s="15">
        <v>32943.234375</v>
      </c>
      <c r="AK1481" s="15">
        <v>2202.0417823100001</v>
      </c>
      <c r="AL1481" s="15">
        <v>3096057.1802300001</v>
      </c>
      <c r="AM1481" s="15">
        <v>1422976.0563699999</v>
      </c>
      <c r="AN1481" s="19">
        <v>0</v>
      </c>
      <c r="AO1481" s="19">
        <v>0</v>
      </c>
      <c r="AP1481" s="19">
        <v>0</v>
      </c>
      <c r="AQ1481" s="19">
        <v>0</v>
      </c>
      <c r="AR1481" s="34">
        <f t="shared" si="311"/>
        <v>0</v>
      </c>
      <c r="AS1481" s="34">
        <v>0</v>
      </c>
      <c r="AT1481" s="34">
        <v>0</v>
      </c>
      <c r="AU1481" s="34">
        <v>0</v>
      </c>
      <c r="AV1481" s="34">
        <v>0</v>
      </c>
      <c r="AW1481" s="35">
        <f t="shared" si="312"/>
        <v>0</v>
      </c>
      <c r="AX1481" s="34">
        <f t="shared" si="313"/>
        <v>0</v>
      </c>
      <c r="AY1481" s="36">
        <v>1.4712000000099998</v>
      </c>
      <c r="AZ1481" s="36">
        <v>2.0617000000000001</v>
      </c>
      <c r="BA1481" s="22"/>
      <c r="BB1481" s="19">
        <v>0</v>
      </c>
      <c r="BC1481" s="34">
        <f t="shared" si="314"/>
        <v>0</v>
      </c>
      <c r="BD1481" s="34">
        <f t="shared" si="315"/>
        <v>0</v>
      </c>
      <c r="BE1481" s="38">
        <v>3.4819999999999997E-2</v>
      </c>
      <c r="BF1481" s="38">
        <f t="shared" si="316"/>
        <v>3.4819999999999997E-2</v>
      </c>
      <c r="BG1481" s="34">
        <v>0</v>
      </c>
      <c r="BH1481" s="34">
        <v>0</v>
      </c>
      <c r="BI1481" s="34">
        <f t="shared" si="317"/>
        <v>0</v>
      </c>
      <c r="BJ1481" s="34">
        <f t="shared" si="318"/>
        <v>0</v>
      </c>
      <c r="BK1481" s="34">
        <v>0</v>
      </c>
      <c r="BL1481" s="34">
        <v>0</v>
      </c>
      <c r="BM1481" s="34">
        <f t="shared" si="319"/>
        <v>0</v>
      </c>
      <c r="BN1481" s="39">
        <f t="shared" si="320"/>
        <v>0</v>
      </c>
      <c r="BO1481" s="39">
        <f t="shared" si="321"/>
        <v>0</v>
      </c>
      <c r="BP1481" s="39">
        <f t="shared" si="322"/>
        <v>0</v>
      </c>
    </row>
    <row r="1482" spans="1:68" s="25" customFormat="1" ht="14.25" x14ac:dyDescent="0.2">
      <c r="A1482" s="14">
        <v>231</v>
      </c>
      <c r="B1482" s="40"/>
      <c r="C1482" s="15" t="s">
        <v>176</v>
      </c>
      <c r="D1482" s="16">
        <v>34573</v>
      </c>
      <c r="E1482" s="15" t="s">
        <v>11643</v>
      </c>
      <c r="F1482" s="15" t="s">
        <v>11644</v>
      </c>
      <c r="G1482" s="17" t="s">
        <v>11645</v>
      </c>
      <c r="H1482" s="17" t="s">
        <v>11646</v>
      </c>
      <c r="I1482" s="17" t="s">
        <v>86</v>
      </c>
      <c r="J1482" s="15" t="s">
        <v>11647</v>
      </c>
      <c r="K1482" s="15" t="s">
        <v>86</v>
      </c>
      <c r="L1482" s="18" t="s">
        <v>11648</v>
      </c>
      <c r="M1482" s="15" t="s">
        <v>9678</v>
      </c>
      <c r="N1482" s="15" t="s">
        <v>9679</v>
      </c>
      <c r="O1482" s="16">
        <v>400</v>
      </c>
      <c r="P1482" s="15" t="s">
        <v>254</v>
      </c>
      <c r="Q1482" s="15">
        <v>285000</v>
      </c>
      <c r="R1482" s="15">
        <v>0</v>
      </c>
      <c r="S1482" s="15">
        <v>285000</v>
      </c>
      <c r="T1482" s="15">
        <v>3.8</v>
      </c>
      <c r="U1482" s="15" t="s">
        <v>3335</v>
      </c>
      <c r="V1482" s="15" t="s">
        <v>76</v>
      </c>
      <c r="W1482" s="16">
        <v>0</v>
      </c>
      <c r="X1482" s="16">
        <v>1</v>
      </c>
      <c r="Y1482" s="15">
        <v>111597</v>
      </c>
      <c r="Z1482" s="15">
        <v>2.5619999999999998</v>
      </c>
      <c r="AA1482" s="15" t="s">
        <v>11635</v>
      </c>
      <c r="AB1482" s="15" t="s">
        <v>9757</v>
      </c>
      <c r="AC1482" s="15">
        <v>255300</v>
      </c>
      <c r="AD1482" s="26">
        <v>41486</v>
      </c>
      <c r="AE1482" s="15" t="s">
        <v>119</v>
      </c>
      <c r="AF1482" s="15" t="s">
        <v>119</v>
      </c>
      <c r="AG1482" s="16">
        <v>1</v>
      </c>
      <c r="AH1482" s="15" t="s">
        <v>11649</v>
      </c>
      <c r="AI1482" s="15" t="s">
        <v>78</v>
      </c>
      <c r="AJ1482" s="15">
        <v>111597.382813</v>
      </c>
      <c r="AK1482" s="15">
        <v>1343.76385927</v>
      </c>
      <c r="AL1482" s="15">
        <v>3096162.5297900001</v>
      </c>
      <c r="AM1482" s="15">
        <v>1422956.64821</v>
      </c>
      <c r="AN1482" s="19">
        <v>0</v>
      </c>
      <c r="AO1482" s="19">
        <v>0</v>
      </c>
      <c r="AP1482" s="19">
        <v>285000</v>
      </c>
      <c r="AQ1482" s="19">
        <v>0</v>
      </c>
      <c r="AR1482" s="34">
        <f t="shared" si="311"/>
        <v>285000</v>
      </c>
      <c r="AS1482" s="34">
        <v>0</v>
      </c>
      <c r="AT1482" s="34">
        <v>0</v>
      </c>
      <c r="AU1482" s="34">
        <v>0</v>
      </c>
      <c r="AV1482" s="34">
        <v>0</v>
      </c>
      <c r="AW1482" s="35">
        <f t="shared" si="312"/>
        <v>0</v>
      </c>
      <c r="AX1482" s="34">
        <f t="shared" si="313"/>
        <v>285000</v>
      </c>
      <c r="AY1482" s="36">
        <v>1.4712000000099998</v>
      </c>
      <c r="AZ1482" s="36">
        <v>2.0617000000000001</v>
      </c>
      <c r="BA1482" s="22"/>
      <c r="BB1482" s="19">
        <v>8550</v>
      </c>
      <c r="BC1482" s="34">
        <f t="shared" si="314"/>
        <v>4192.9200000285</v>
      </c>
      <c r="BD1482" s="34">
        <f t="shared" si="315"/>
        <v>5875.8450000000003</v>
      </c>
      <c r="BE1482" s="38">
        <v>3.4819999999999997E-2</v>
      </c>
      <c r="BF1482" s="38">
        <f t="shared" si="316"/>
        <v>3.4819999999999997E-2</v>
      </c>
      <c r="BG1482" s="34">
        <v>0</v>
      </c>
      <c r="BH1482" s="34">
        <v>0</v>
      </c>
      <c r="BI1482" s="34">
        <f t="shared" si="317"/>
        <v>4192.9200000285</v>
      </c>
      <c r="BJ1482" s="34">
        <f t="shared" si="318"/>
        <v>5875.8450000000003</v>
      </c>
      <c r="BK1482" s="34">
        <v>0</v>
      </c>
      <c r="BL1482" s="34">
        <v>0</v>
      </c>
      <c r="BM1482" s="34">
        <f t="shared" si="319"/>
        <v>0</v>
      </c>
      <c r="BN1482" s="39">
        <f t="shared" si="320"/>
        <v>4192.9200000285</v>
      </c>
      <c r="BO1482" s="39">
        <f t="shared" si="321"/>
        <v>5875.8450000000003</v>
      </c>
      <c r="BP1482" s="39">
        <f t="shared" si="322"/>
        <v>1682.9249999715003</v>
      </c>
    </row>
    <row r="1483" spans="1:68" s="25" customFormat="1" ht="14.25" x14ac:dyDescent="0.2">
      <c r="A1483" s="14">
        <v>232</v>
      </c>
      <c r="B1483" s="40"/>
      <c r="C1483" s="15"/>
      <c r="D1483" s="16">
        <v>16960</v>
      </c>
      <c r="E1483" s="15" t="s">
        <v>11650</v>
      </c>
      <c r="F1483" s="15" t="s">
        <v>11651</v>
      </c>
      <c r="G1483" s="17" t="s">
        <v>11652</v>
      </c>
      <c r="H1483" s="17" t="s">
        <v>11653</v>
      </c>
      <c r="I1483" s="17" t="s">
        <v>86</v>
      </c>
      <c r="J1483" s="15" t="s">
        <v>11654</v>
      </c>
      <c r="K1483" s="15" t="s">
        <v>11655</v>
      </c>
      <c r="L1483" s="18" t="s">
        <v>11656</v>
      </c>
      <c r="M1483" s="15" t="s">
        <v>9678</v>
      </c>
      <c r="N1483" s="15" t="s">
        <v>9679</v>
      </c>
      <c r="O1483" s="16">
        <v>399</v>
      </c>
      <c r="P1483" s="15" t="s">
        <v>352</v>
      </c>
      <c r="Q1483" s="15">
        <v>694500</v>
      </c>
      <c r="R1483" s="15">
        <v>593700</v>
      </c>
      <c r="S1483" s="15">
        <v>1288200</v>
      </c>
      <c r="T1483" s="15">
        <v>4.63</v>
      </c>
      <c r="U1483" s="15" t="s">
        <v>3335</v>
      </c>
      <c r="V1483" s="15" t="s">
        <v>76</v>
      </c>
      <c r="W1483" s="16">
        <v>1</v>
      </c>
      <c r="X1483" s="16">
        <v>1</v>
      </c>
      <c r="Y1483" s="15">
        <v>198526</v>
      </c>
      <c r="Z1483" s="15">
        <v>4.5579999999999998</v>
      </c>
      <c r="AA1483" s="15" t="s">
        <v>9756</v>
      </c>
      <c r="AB1483" s="15" t="s">
        <v>9757</v>
      </c>
      <c r="AC1483" s="15">
        <v>1900000</v>
      </c>
      <c r="AD1483" s="26">
        <v>38208</v>
      </c>
      <c r="AE1483" s="15" t="s">
        <v>119</v>
      </c>
      <c r="AF1483" s="15" t="s">
        <v>119</v>
      </c>
      <c r="AG1483" s="16">
        <v>1</v>
      </c>
      <c r="AH1483" s="15" t="s">
        <v>11657</v>
      </c>
      <c r="AI1483" s="15" t="s">
        <v>78</v>
      </c>
      <c r="AJ1483" s="15">
        <v>198525.601563</v>
      </c>
      <c r="AK1483" s="15">
        <v>1914.8874165699999</v>
      </c>
      <c r="AL1483" s="15">
        <v>3096085.9517399999</v>
      </c>
      <c r="AM1483" s="15">
        <v>1422623.0141199999</v>
      </c>
      <c r="AN1483" s="19">
        <v>0</v>
      </c>
      <c r="AO1483" s="19">
        <v>0</v>
      </c>
      <c r="AP1483" s="19">
        <v>694500</v>
      </c>
      <c r="AQ1483" s="19">
        <v>632200</v>
      </c>
      <c r="AR1483" s="34">
        <f t="shared" si="311"/>
        <v>1326700</v>
      </c>
      <c r="AS1483" s="34">
        <v>0</v>
      </c>
      <c r="AT1483" s="34">
        <v>0</v>
      </c>
      <c r="AU1483" s="34">
        <v>0</v>
      </c>
      <c r="AV1483" s="34">
        <v>0</v>
      </c>
      <c r="AW1483" s="35">
        <f t="shared" si="312"/>
        <v>0</v>
      </c>
      <c r="AX1483" s="34">
        <f t="shared" si="313"/>
        <v>1326700</v>
      </c>
      <c r="AY1483" s="36">
        <v>1.4712000000099998</v>
      </c>
      <c r="AZ1483" s="36">
        <v>2.0617000000000001</v>
      </c>
      <c r="BA1483" s="22"/>
      <c r="BB1483" s="19">
        <v>39801</v>
      </c>
      <c r="BC1483" s="34">
        <f t="shared" si="314"/>
        <v>19518.410400132667</v>
      </c>
      <c r="BD1483" s="34">
        <f t="shared" si="315"/>
        <v>27352.573899999999</v>
      </c>
      <c r="BE1483" s="38">
        <v>3.4819999999999997E-2</v>
      </c>
      <c r="BF1483" s="38">
        <f t="shared" si="316"/>
        <v>3.4819999999999997E-2</v>
      </c>
      <c r="BG1483" s="34">
        <v>0</v>
      </c>
      <c r="BH1483" s="34">
        <v>0</v>
      </c>
      <c r="BI1483" s="34">
        <f t="shared" si="317"/>
        <v>19518.410400132667</v>
      </c>
      <c r="BJ1483" s="34">
        <f t="shared" si="318"/>
        <v>27352.573899999999</v>
      </c>
      <c r="BK1483" s="34">
        <v>0</v>
      </c>
      <c r="BL1483" s="34">
        <v>0</v>
      </c>
      <c r="BM1483" s="34">
        <f t="shared" si="319"/>
        <v>0</v>
      </c>
      <c r="BN1483" s="39">
        <f t="shared" si="320"/>
        <v>19518.410400132667</v>
      </c>
      <c r="BO1483" s="39">
        <f t="shared" si="321"/>
        <v>27352.573899999999</v>
      </c>
      <c r="BP1483" s="39">
        <f t="shared" si="322"/>
        <v>7834.1634998673326</v>
      </c>
    </row>
    <row r="1484" spans="1:68" s="25" customFormat="1" ht="14.25" x14ac:dyDescent="0.2">
      <c r="A1484" s="14">
        <v>233</v>
      </c>
      <c r="B1484" s="40"/>
      <c r="C1484" s="15" t="s">
        <v>11658</v>
      </c>
      <c r="D1484" s="16">
        <v>15977</v>
      </c>
      <c r="E1484" s="15" t="s">
        <v>11659</v>
      </c>
      <c r="F1484" s="15" t="s">
        <v>11658</v>
      </c>
      <c r="G1484" s="17" t="s">
        <v>11660</v>
      </c>
      <c r="H1484" s="17" t="s">
        <v>11661</v>
      </c>
      <c r="I1484" s="17" t="s">
        <v>86</v>
      </c>
      <c r="J1484" s="15" t="s">
        <v>11662</v>
      </c>
      <c r="K1484" s="15" t="s">
        <v>913</v>
      </c>
      <c r="L1484" s="18" t="s">
        <v>11663</v>
      </c>
      <c r="M1484" s="15" t="s">
        <v>6425</v>
      </c>
      <c r="N1484" s="15" t="s">
        <v>6426</v>
      </c>
      <c r="O1484" s="16">
        <v>300</v>
      </c>
      <c r="P1484" s="15" t="s">
        <v>254</v>
      </c>
      <c r="Q1484" s="15">
        <v>466700</v>
      </c>
      <c r="R1484" s="15">
        <v>0</v>
      </c>
      <c r="S1484" s="15">
        <v>466700</v>
      </c>
      <c r="T1484" s="15">
        <v>10.37</v>
      </c>
      <c r="U1484" s="15" t="s">
        <v>3335</v>
      </c>
      <c r="V1484" s="15" t="s">
        <v>76</v>
      </c>
      <c r="W1484" s="16">
        <v>0</v>
      </c>
      <c r="X1484" s="16">
        <v>1</v>
      </c>
      <c r="Y1484" s="15">
        <v>428209</v>
      </c>
      <c r="Z1484" s="15">
        <v>9.83</v>
      </c>
      <c r="AA1484" s="15" t="s">
        <v>78</v>
      </c>
      <c r="AB1484" s="15" t="s">
        <v>78</v>
      </c>
      <c r="AC1484" s="15">
        <v>0</v>
      </c>
      <c r="AD1484" s="26">
        <v>38485</v>
      </c>
      <c r="AE1484" s="15" t="s">
        <v>78</v>
      </c>
      <c r="AF1484" s="15" t="s">
        <v>78</v>
      </c>
      <c r="AG1484" s="16">
        <v>1</v>
      </c>
      <c r="AH1484" s="15" t="s">
        <v>11664</v>
      </c>
      <c r="AI1484" s="15" t="s">
        <v>78</v>
      </c>
      <c r="AJ1484" s="15">
        <v>428209.007813</v>
      </c>
      <c r="AK1484" s="15">
        <v>2928.9887777399999</v>
      </c>
      <c r="AL1484" s="15">
        <v>3095347.9307499998</v>
      </c>
      <c r="AM1484" s="15">
        <v>1422652.0414400001</v>
      </c>
      <c r="AN1484" s="19">
        <v>0</v>
      </c>
      <c r="AO1484" s="19">
        <v>0</v>
      </c>
      <c r="AP1484" s="19">
        <v>466700</v>
      </c>
      <c r="AQ1484" s="19">
        <v>0</v>
      </c>
      <c r="AR1484" s="34">
        <f t="shared" si="311"/>
        <v>466700</v>
      </c>
      <c r="AS1484" s="34">
        <v>0</v>
      </c>
      <c r="AT1484" s="34">
        <v>0</v>
      </c>
      <c r="AU1484" s="34">
        <v>0</v>
      </c>
      <c r="AV1484" s="34">
        <v>0</v>
      </c>
      <c r="AW1484" s="35">
        <f t="shared" si="312"/>
        <v>0</v>
      </c>
      <c r="AX1484" s="34">
        <f t="shared" si="313"/>
        <v>466700</v>
      </c>
      <c r="AY1484" s="36">
        <v>1.4712000000099998</v>
      </c>
      <c r="AZ1484" s="36">
        <v>2.0617000000000001</v>
      </c>
      <c r="BA1484" s="22"/>
      <c r="BB1484" s="19">
        <v>14001</v>
      </c>
      <c r="BC1484" s="34">
        <f t="shared" si="314"/>
        <v>6866.0904000466689</v>
      </c>
      <c r="BD1484" s="34">
        <f t="shared" si="315"/>
        <v>9621.9539000000004</v>
      </c>
      <c r="BE1484" s="38">
        <v>3.4819999999999997E-2</v>
      </c>
      <c r="BF1484" s="38">
        <f t="shared" si="316"/>
        <v>3.4819999999999997E-2</v>
      </c>
      <c r="BG1484" s="34">
        <v>0</v>
      </c>
      <c r="BH1484" s="34">
        <v>0</v>
      </c>
      <c r="BI1484" s="34">
        <f t="shared" si="317"/>
        <v>6866.0904000466689</v>
      </c>
      <c r="BJ1484" s="34">
        <f t="shared" si="318"/>
        <v>9621.9539000000004</v>
      </c>
      <c r="BK1484" s="34">
        <v>0</v>
      </c>
      <c r="BL1484" s="34">
        <v>0</v>
      </c>
      <c r="BM1484" s="34">
        <f t="shared" si="319"/>
        <v>0</v>
      </c>
      <c r="BN1484" s="39">
        <f t="shared" si="320"/>
        <v>6866.0904000466689</v>
      </c>
      <c r="BO1484" s="39">
        <f t="shared" si="321"/>
        <v>9621.9539000000004</v>
      </c>
      <c r="BP1484" s="39">
        <f t="shared" si="322"/>
        <v>2755.8634999533315</v>
      </c>
    </row>
    <row r="1485" spans="1:68" s="25" customFormat="1" ht="14.25" x14ac:dyDescent="0.2">
      <c r="A1485" s="14">
        <v>234</v>
      </c>
      <c r="B1485" s="40"/>
      <c r="C1485" s="15"/>
      <c r="D1485" s="16">
        <v>12655</v>
      </c>
      <c r="E1485" s="15" t="s">
        <v>11665</v>
      </c>
      <c r="F1485" s="15" t="s">
        <v>11666</v>
      </c>
      <c r="G1485" s="17" t="s">
        <v>11667</v>
      </c>
      <c r="H1485" s="17" t="s">
        <v>11668</v>
      </c>
      <c r="I1485" s="17" t="s">
        <v>86</v>
      </c>
      <c r="J1485" s="15" t="s">
        <v>11668</v>
      </c>
      <c r="K1485" s="15" t="s">
        <v>8182</v>
      </c>
      <c r="L1485" s="18" t="s">
        <v>11607</v>
      </c>
      <c r="M1485" s="15" t="s">
        <v>6425</v>
      </c>
      <c r="N1485" s="15" t="s">
        <v>6426</v>
      </c>
      <c r="O1485" s="16">
        <v>330</v>
      </c>
      <c r="P1485" s="15" t="s">
        <v>2581</v>
      </c>
      <c r="Q1485" s="15">
        <v>415800</v>
      </c>
      <c r="R1485" s="15">
        <v>723200</v>
      </c>
      <c r="S1485" s="15">
        <v>1139000</v>
      </c>
      <c r="T1485" s="15">
        <v>23.1</v>
      </c>
      <c r="U1485" s="15" t="s">
        <v>3335</v>
      </c>
      <c r="V1485" s="15" t="s">
        <v>76</v>
      </c>
      <c r="W1485" s="16">
        <v>1</v>
      </c>
      <c r="X1485" s="16">
        <v>1</v>
      </c>
      <c r="Y1485" s="15">
        <v>1010073</v>
      </c>
      <c r="Z1485" s="15">
        <v>23.187999999999999</v>
      </c>
      <c r="AA1485" s="15" t="s">
        <v>11622</v>
      </c>
      <c r="AB1485" s="15" t="s">
        <v>78</v>
      </c>
      <c r="AC1485" s="15">
        <v>3200000</v>
      </c>
      <c r="AD1485" s="26">
        <v>42543</v>
      </c>
      <c r="AE1485" s="15" t="s">
        <v>119</v>
      </c>
      <c r="AF1485" s="15" t="s">
        <v>119</v>
      </c>
      <c r="AG1485" s="16">
        <v>1</v>
      </c>
      <c r="AH1485" s="15" t="s">
        <v>11608</v>
      </c>
      <c r="AI1485" s="15" t="s">
        <v>78</v>
      </c>
      <c r="AJ1485" s="15">
        <v>1010072.73779</v>
      </c>
      <c r="AK1485" s="15">
        <v>4756.3559703499996</v>
      </c>
      <c r="AL1485" s="15">
        <v>3095417.7945300001</v>
      </c>
      <c r="AM1485" s="15">
        <v>1423503.7499599999</v>
      </c>
      <c r="AN1485" s="19">
        <v>0</v>
      </c>
      <c r="AO1485" s="19">
        <v>0</v>
      </c>
      <c r="AP1485" s="19">
        <v>415800</v>
      </c>
      <c r="AQ1485" s="19">
        <v>682000</v>
      </c>
      <c r="AR1485" s="34">
        <f t="shared" si="311"/>
        <v>1097800</v>
      </c>
      <c r="AS1485" s="34">
        <v>0</v>
      </c>
      <c r="AT1485" s="34">
        <v>0</v>
      </c>
      <c r="AU1485" s="34">
        <v>0</v>
      </c>
      <c r="AV1485" s="34">
        <v>0</v>
      </c>
      <c r="AW1485" s="35">
        <f t="shared" si="312"/>
        <v>0</v>
      </c>
      <c r="AX1485" s="34">
        <f t="shared" si="313"/>
        <v>1097800</v>
      </c>
      <c r="AY1485" s="36">
        <v>1.4712000000099998</v>
      </c>
      <c r="AZ1485" s="36">
        <v>2.0617000000000001</v>
      </c>
      <c r="BA1485" s="22"/>
      <c r="BB1485" s="19">
        <v>32934</v>
      </c>
      <c r="BC1485" s="34">
        <f t="shared" si="314"/>
        <v>16150.833600109778</v>
      </c>
      <c r="BD1485" s="34">
        <f t="shared" si="315"/>
        <v>22633.3426</v>
      </c>
      <c r="BE1485" s="38">
        <v>3.4819999999999997E-2</v>
      </c>
      <c r="BF1485" s="38">
        <f t="shared" si="316"/>
        <v>3.4819999999999997E-2</v>
      </c>
      <c r="BG1485" s="34">
        <v>0</v>
      </c>
      <c r="BH1485" s="34">
        <v>0</v>
      </c>
      <c r="BI1485" s="34">
        <f t="shared" si="317"/>
        <v>16150.833600109778</v>
      </c>
      <c r="BJ1485" s="34">
        <f t="shared" si="318"/>
        <v>22633.3426</v>
      </c>
      <c r="BK1485" s="34">
        <v>0</v>
      </c>
      <c r="BL1485" s="34">
        <v>0</v>
      </c>
      <c r="BM1485" s="34">
        <f t="shared" si="319"/>
        <v>0</v>
      </c>
      <c r="BN1485" s="39">
        <f t="shared" si="320"/>
        <v>16150.833600109778</v>
      </c>
      <c r="BO1485" s="39">
        <f t="shared" si="321"/>
        <v>22633.3426</v>
      </c>
      <c r="BP1485" s="39">
        <f t="shared" si="322"/>
        <v>6482.5089998902222</v>
      </c>
    </row>
    <row r="1486" spans="1:68" s="25" customFormat="1" ht="14.25" x14ac:dyDescent="0.2">
      <c r="A1486" s="14">
        <v>235</v>
      </c>
      <c r="B1486" s="40"/>
      <c r="C1486" s="15"/>
      <c r="D1486" s="16">
        <v>15311</v>
      </c>
      <c r="E1486" s="15" t="s">
        <v>11669</v>
      </c>
      <c r="F1486" s="15" t="s">
        <v>11670</v>
      </c>
      <c r="G1486" s="17" t="s">
        <v>11671</v>
      </c>
      <c r="H1486" s="17" t="s">
        <v>11672</v>
      </c>
      <c r="I1486" s="17" t="s">
        <v>86</v>
      </c>
      <c r="J1486" s="15" t="s">
        <v>11673</v>
      </c>
      <c r="K1486" s="15" t="s">
        <v>1429</v>
      </c>
      <c r="L1486" s="18" t="s">
        <v>11674</v>
      </c>
      <c r="M1486" s="15" t="s">
        <v>6425</v>
      </c>
      <c r="N1486" s="15" t="s">
        <v>6426</v>
      </c>
      <c r="O1486" s="16">
        <v>620</v>
      </c>
      <c r="P1486" s="15" t="s">
        <v>452</v>
      </c>
      <c r="Q1486" s="15">
        <v>0</v>
      </c>
      <c r="R1486" s="15">
        <v>0</v>
      </c>
      <c r="S1486" s="15">
        <v>0</v>
      </c>
      <c r="T1486" s="15">
        <v>0.11</v>
      </c>
      <c r="U1486" s="15" t="s">
        <v>3335</v>
      </c>
      <c r="V1486" s="15" t="s">
        <v>76</v>
      </c>
      <c r="W1486" s="16">
        <v>0</v>
      </c>
      <c r="X1486" s="16">
        <v>0</v>
      </c>
      <c r="Y1486" s="15">
        <v>7543</v>
      </c>
      <c r="Z1486" s="15">
        <v>0.17299999999999999</v>
      </c>
      <c r="AA1486" s="15" t="s">
        <v>78</v>
      </c>
      <c r="AB1486" s="15" t="s">
        <v>78</v>
      </c>
      <c r="AC1486" s="15">
        <v>0</v>
      </c>
      <c r="AD1486" s="15"/>
      <c r="AE1486" s="15" t="s">
        <v>363</v>
      </c>
      <c r="AF1486" s="15" t="s">
        <v>11675</v>
      </c>
      <c r="AG1486" s="16">
        <v>1</v>
      </c>
      <c r="AH1486" s="15" t="s">
        <v>11676</v>
      </c>
      <c r="AI1486" s="15" t="s">
        <v>78</v>
      </c>
      <c r="AJ1486" s="15">
        <v>7543.0854492199996</v>
      </c>
      <c r="AK1486" s="15">
        <v>490.01252914000003</v>
      </c>
      <c r="AL1486" s="15">
        <v>3094762.7499699998</v>
      </c>
      <c r="AM1486" s="15">
        <v>1422341.8384799999</v>
      </c>
      <c r="AN1486" s="19">
        <v>0</v>
      </c>
      <c r="AO1486" s="19">
        <v>0</v>
      </c>
      <c r="AP1486" s="19">
        <v>0</v>
      </c>
      <c r="AQ1486" s="19">
        <v>0</v>
      </c>
      <c r="AR1486" s="34">
        <f t="shared" si="311"/>
        <v>0</v>
      </c>
      <c r="AS1486" s="34">
        <v>0</v>
      </c>
      <c r="AT1486" s="34">
        <v>0</v>
      </c>
      <c r="AU1486" s="34">
        <v>0</v>
      </c>
      <c r="AV1486" s="34">
        <v>0</v>
      </c>
      <c r="AW1486" s="35">
        <f t="shared" si="312"/>
        <v>0</v>
      </c>
      <c r="AX1486" s="34">
        <f t="shared" si="313"/>
        <v>0</v>
      </c>
      <c r="AY1486" s="36">
        <v>1.4712000000099998</v>
      </c>
      <c r="AZ1486" s="36">
        <v>2.0617000000000001</v>
      </c>
      <c r="BA1486" s="22"/>
      <c r="BB1486" s="19">
        <v>0</v>
      </c>
      <c r="BC1486" s="34">
        <f t="shared" si="314"/>
        <v>0</v>
      </c>
      <c r="BD1486" s="34">
        <f t="shared" si="315"/>
        <v>0</v>
      </c>
      <c r="BE1486" s="38">
        <v>3.4819999999999997E-2</v>
      </c>
      <c r="BF1486" s="38">
        <f t="shared" si="316"/>
        <v>3.4819999999999997E-2</v>
      </c>
      <c r="BG1486" s="34">
        <v>0</v>
      </c>
      <c r="BH1486" s="34">
        <v>0</v>
      </c>
      <c r="BI1486" s="34">
        <f t="shared" si="317"/>
        <v>0</v>
      </c>
      <c r="BJ1486" s="34">
        <f t="shared" si="318"/>
        <v>0</v>
      </c>
      <c r="BK1486" s="34">
        <v>0</v>
      </c>
      <c r="BL1486" s="34">
        <v>0</v>
      </c>
      <c r="BM1486" s="34">
        <f t="shared" si="319"/>
        <v>0</v>
      </c>
      <c r="BN1486" s="39">
        <f t="shared" si="320"/>
        <v>0</v>
      </c>
      <c r="BO1486" s="39">
        <f t="shared" si="321"/>
        <v>0</v>
      </c>
      <c r="BP1486" s="39">
        <f t="shared" si="322"/>
        <v>0</v>
      </c>
    </row>
    <row r="1487" spans="1:68" s="25" customFormat="1" ht="14.25" x14ac:dyDescent="0.2">
      <c r="A1487" s="14">
        <v>236</v>
      </c>
      <c r="B1487" s="40"/>
      <c r="C1487" s="15"/>
      <c r="D1487" s="16">
        <v>31065</v>
      </c>
      <c r="E1487" s="15" t="s">
        <v>11677</v>
      </c>
      <c r="F1487" s="15" t="s">
        <v>11678</v>
      </c>
      <c r="G1487" s="17" t="s">
        <v>11679</v>
      </c>
      <c r="H1487" s="17" t="s">
        <v>11680</v>
      </c>
      <c r="I1487" s="17" t="s">
        <v>86</v>
      </c>
      <c r="J1487" s="15" t="s">
        <v>11681</v>
      </c>
      <c r="K1487" s="15" t="s">
        <v>990</v>
      </c>
      <c r="L1487" s="18" t="s">
        <v>11682</v>
      </c>
      <c r="M1487" s="15" t="s">
        <v>9678</v>
      </c>
      <c r="N1487" s="15" t="s">
        <v>9679</v>
      </c>
      <c r="O1487" s="16">
        <v>620</v>
      </c>
      <c r="P1487" s="15" t="s">
        <v>452</v>
      </c>
      <c r="Q1487" s="15">
        <v>0</v>
      </c>
      <c r="R1487" s="15">
        <v>0</v>
      </c>
      <c r="S1487" s="15">
        <v>0</v>
      </c>
      <c r="T1487" s="15">
        <v>0.84</v>
      </c>
      <c r="U1487" s="15" t="s">
        <v>3335</v>
      </c>
      <c r="V1487" s="15" t="s">
        <v>76</v>
      </c>
      <c r="W1487" s="16">
        <v>0</v>
      </c>
      <c r="X1487" s="16">
        <v>0</v>
      </c>
      <c r="Y1487" s="15">
        <v>37513</v>
      </c>
      <c r="Z1487" s="15">
        <v>0.86099999999999999</v>
      </c>
      <c r="AA1487" s="15" t="s">
        <v>78</v>
      </c>
      <c r="AB1487" s="15" t="s">
        <v>78</v>
      </c>
      <c r="AC1487" s="15">
        <v>0</v>
      </c>
      <c r="AD1487" s="15"/>
      <c r="AE1487" s="15" t="s">
        <v>353</v>
      </c>
      <c r="AF1487" s="15" t="s">
        <v>11293</v>
      </c>
      <c r="AG1487" s="16">
        <v>1</v>
      </c>
      <c r="AH1487" s="15" t="s">
        <v>11683</v>
      </c>
      <c r="AI1487" s="15" t="s">
        <v>78</v>
      </c>
      <c r="AJ1487" s="15">
        <v>37513.4663086</v>
      </c>
      <c r="AK1487" s="15">
        <v>1420.7450959299999</v>
      </c>
      <c r="AL1487" s="15">
        <v>3094898.6449199999</v>
      </c>
      <c r="AM1487" s="15">
        <v>1422019.6188699999</v>
      </c>
      <c r="AN1487" s="19">
        <v>0</v>
      </c>
      <c r="AO1487" s="19">
        <v>0</v>
      </c>
      <c r="AP1487" s="19">
        <v>0</v>
      </c>
      <c r="AQ1487" s="19">
        <v>0</v>
      </c>
      <c r="AR1487" s="34">
        <f t="shared" si="311"/>
        <v>0</v>
      </c>
      <c r="AS1487" s="34">
        <v>0</v>
      </c>
      <c r="AT1487" s="34">
        <v>0</v>
      </c>
      <c r="AU1487" s="34">
        <v>0</v>
      </c>
      <c r="AV1487" s="34">
        <v>0</v>
      </c>
      <c r="AW1487" s="35">
        <f t="shared" si="312"/>
        <v>0</v>
      </c>
      <c r="AX1487" s="34">
        <f t="shared" si="313"/>
        <v>0</v>
      </c>
      <c r="AY1487" s="36">
        <v>1.4712000000099998</v>
      </c>
      <c r="AZ1487" s="36">
        <v>2.0617000000000001</v>
      </c>
      <c r="BA1487" s="22"/>
      <c r="BB1487" s="19">
        <v>0</v>
      </c>
      <c r="BC1487" s="34">
        <f t="shared" si="314"/>
        <v>0</v>
      </c>
      <c r="BD1487" s="34">
        <f t="shared" si="315"/>
        <v>0</v>
      </c>
      <c r="BE1487" s="38">
        <v>3.4819999999999997E-2</v>
      </c>
      <c r="BF1487" s="38">
        <f t="shared" si="316"/>
        <v>3.4819999999999997E-2</v>
      </c>
      <c r="BG1487" s="34">
        <v>0</v>
      </c>
      <c r="BH1487" s="34">
        <v>0</v>
      </c>
      <c r="BI1487" s="34">
        <f t="shared" si="317"/>
        <v>0</v>
      </c>
      <c r="BJ1487" s="34">
        <f t="shared" si="318"/>
        <v>0</v>
      </c>
      <c r="BK1487" s="34">
        <v>0</v>
      </c>
      <c r="BL1487" s="34">
        <v>0</v>
      </c>
      <c r="BM1487" s="34">
        <f t="shared" si="319"/>
        <v>0</v>
      </c>
      <c r="BN1487" s="39">
        <f t="shared" si="320"/>
        <v>0</v>
      </c>
      <c r="BO1487" s="39">
        <f t="shared" si="321"/>
        <v>0</v>
      </c>
      <c r="BP1487" s="39">
        <f t="shared" si="322"/>
        <v>0</v>
      </c>
    </row>
    <row r="1488" spans="1:68" s="25" customFormat="1" ht="14.25" x14ac:dyDescent="0.2">
      <c r="A1488" s="14">
        <v>237</v>
      </c>
      <c r="B1488" s="40"/>
      <c r="C1488" s="15"/>
      <c r="D1488" s="16">
        <v>3154</v>
      </c>
      <c r="E1488" s="15" t="s">
        <v>11684</v>
      </c>
      <c r="F1488" s="15" t="s">
        <v>11685</v>
      </c>
      <c r="G1488" s="17" t="s">
        <v>11686</v>
      </c>
      <c r="H1488" s="17" t="s">
        <v>11687</v>
      </c>
      <c r="I1488" s="17" t="s">
        <v>86</v>
      </c>
      <c r="J1488" s="15" t="s">
        <v>11688</v>
      </c>
      <c r="K1488" s="15" t="s">
        <v>191</v>
      </c>
      <c r="L1488" s="18" t="s">
        <v>11689</v>
      </c>
      <c r="M1488" s="15" t="s">
        <v>10224</v>
      </c>
      <c r="N1488" s="15" t="s">
        <v>10225</v>
      </c>
      <c r="O1488" s="16">
        <v>511</v>
      </c>
      <c r="P1488" s="15" t="s">
        <v>569</v>
      </c>
      <c r="Q1488" s="15">
        <v>33600</v>
      </c>
      <c r="R1488" s="15">
        <v>66800</v>
      </c>
      <c r="S1488" s="15">
        <v>100400</v>
      </c>
      <c r="T1488" s="15">
        <v>1.89</v>
      </c>
      <c r="U1488" s="15" t="s">
        <v>3335</v>
      </c>
      <c r="V1488" s="15" t="s">
        <v>76</v>
      </c>
      <c r="W1488" s="16">
        <v>1</v>
      </c>
      <c r="X1488" s="16">
        <v>0</v>
      </c>
      <c r="Y1488" s="15">
        <v>81008</v>
      </c>
      <c r="Z1488" s="15">
        <v>1.86</v>
      </c>
      <c r="AA1488" s="15" t="s">
        <v>78</v>
      </c>
      <c r="AB1488" s="15" t="s">
        <v>78</v>
      </c>
      <c r="AC1488" s="15">
        <v>0</v>
      </c>
      <c r="AD1488" s="15"/>
      <c r="AE1488" s="15" t="s">
        <v>298</v>
      </c>
      <c r="AF1488" s="15" t="s">
        <v>11690</v>
      </c>
      <c r="AG1488" s="16">
        <v>1</v>
      </c>
      <c r="AH1488" s="15" t="s">
        <v>11691</v>
      </c>
      <c r="AI1488" s="15" t="s">
        <v>78</v>
      </c>
      <c r="AJ1488" s="15">
        <v>81008.236816400007</v>
      </c>
      <c r="AK1488" s="15">
        <v>1193.8663240400001</v>
      </c>
      <c r="AL1488" s="15">
        <v>3094974.7659100001</v>
      </c>
      <c r="AM1488" s="15">
        <v>1422337.09454</v>
      </c>
      <c r="AN1488" s="19">
        <v>0</v>
      </c>
      <c r="AO1488" s="19">
        <v>0</v>
      </c>
      <c r="AP1488" s="19">
        <f>30000+3600</f>
        <v>33600</v>
      </c>
      <c r="AQ1488" s="19">
        <v>66000</v>
      </c>
      <c r="AR1488" s="34">
        <f t="shared" si="311"/>
        <v>99600</v>
      </c>
      <c r="AS1488" s="34">
        <v>0</v>
      </c>
      <c r="AT1488" s="34">
        <v>0</v>
      </c>
      <c r="AU1488" s="34">
        <v>0</v>
      </c>
      <c r="AV1488" s="34">
        <v>0</v>
      </c>
      <c r="AW1488" s="35">
        <f t="shared" si="312"/>
        <v>0</v>
      </c>
      <c r="AX1488" s="34">
        <f t="shared" si="313"/>
        <v>99600</v>
      </c>
      <c r="AY1488" s="36">
        <v>1.4712000000099998</v>
      </c>
      <c r="AZ1488" s="36">
        <v>2.0617000000000001</v>
      </c>
      <c r="BA1488" s="22"/>
      <c r="BB1488" s="19">
        <v>2028</v>
      </c>
      <c r="BC1488" s="34">
        <f t="shared" si="314"/>
        <v>1465.3152000099599</v>
      </c>
      <c r="BD1488" s="34">
        <f t="shared" si="315"/>
        <v>2053.4531999999999</v>
      </c>
      <c r="BE1488" s="38">
        <v>3.4819999999999997E-2</v>
      </c>
      <c r="BF1488" s="38">
        <f t="shared" si="316"/>
        <v>3.4819999999999997E-2</v>
      </c>
      <c r="BG1488" s="34">
        <v>0</v>
      </c>
      <c r="BH1488" s="34">
        <v>0</v>
      </c>
      <c r="BI1488" s="34">
        <f t="shared" si="317"/>
        <v>1465.3152000099599</v>
      </c>
      <c r="BJ1488" s="34">
        <f t="shared" si="318"/>
        <v>2053.4531999999999</v>
      </c>
      <c r="BK1488" s="34">
        <v>0</v>
      </c>
      <c r="BL1488" s="34">
        <v>59.231999999999971</v>
      </c>
      <c r="BM1488" s="34">
        <f t="shared" si="319"/>
        <v>59.231999999999971</v>
      </c>
      <c r="BN1488" s="39">
        <f t="shared" si="320"/>
        <v>1465.3152000099599</v>
      </c>
      <c r="BO1488" s="39">
        <f t="shared" si="321"/>
        <v>1994.2212</v>
      </c>
      <c r="BP1488" s="39">
        <f t="shared" si="322"/>
        <v>528.90599999004007</v>
      </c>
    </row>
    <row r="1489" spans="1:68" s="25" customFormat="1" ht="14.25" x14ac:dyDescent="0.2">
      <c r="A1489" s="14">
        <v>238</v>
      </c>
      <c r="B1489" s="40"/>
      <c r="C1489" s="15"/>
      <c r="D1489" s="16">
        <v>13573</v>
      </c>
      <c r="E1489" s="15" t="s">
        <v>11692</v>
      </c>
      <c r="F1489" s="15" t="s">
        <v>11693</v>
      </c>
      <c r="G1489" s="17" t="s">
        <v>11694</v>
      </c>
      <c r="H1489" s="17" t="s">
        <v>11695</v>
      </c>
      <c r="I1489" s="17" t="s">
        <v>86</v>
      </c>
      <c r="J1489" s="15" t="s">
        <v>11696</v>
      </c>
      <c r="K1489" s="15" t="s">
        <v>4689</v>
      </c>
      <c r="L1489" s="18" t="s">
        <v>11697</v>
      </c>
      <c r="M1489" s="15" t="s">
        <v>9678</v>
      </c>
      <c r="N1489" s="15" t="s">
        <v>9679</v>
      </c>
      <c r="O1489" s="16">
        <v>400</v>
      </c>
      <c r="P1489" s="15" t="s">
        <v>254</v>
      </c>
      <c r="Q1489" s="15">
        <v>285000</v>
      </c>
      <c r="R1489" s="15">
        <v>0</v>
      </c>
      <c r="S1489" s="15">
        <v>285000</v>
      </c>
      <c r="T1489" s="15">
        <v>1.9</v>
      </c>
      <c r="U1489" s="15" t="s">
        <v>3335</v>
      </c>
      <c r="V1489" s="15" t="s">
        <v>76</v>
      </c>
      <c r="W1489" s="16">
        <v>0</v>
      </c>
      <c r="X1489" s="16">
        <v>0</v>
      </c>
      <c r="Y1489" s="15">
        <v>84835</v>
      </c>
      <c r="Z1489" s="15">
        <v>1.948</v>
      </c>
      <c r="AA1489" s="15" t="s">
        <v>11698</v>
      </c>
      <c r="AB1489" s="15" t="s">
        <v>11699</v>
      </c>
      <c r="AC1489" s="15">
        <v>0</v>
      </c>
      <c r="AD1489" s="15"/>
      <c r="AE1489" s="15" t="s">
        <v>363</v>
      </c>
      <c r="AF1489" s="15" t="s">
        <v>11700</v>
      </c>
      <c r="AG1489" s="16">
        <v>1</v>
      </c>
      <c r="AH1489" s="15" t="s">
        <v>11701</v>
      </c>
      <c r="AI1489" s="15" t="s">
        <v>78</v>
      </c>
      <c r="AJ1489" s="15">
        <v>84834.5146484</v>
      </c>
      <c r="AK1489" s="15">
        <v>1195.1903460399999</v>
      </c>
      <c r="AL1489" s="15">
        <v>3094981.9981399998</v>
      </c>
      <c r="AM1489" s="15">
        <v>1422119.9954299999</v>
      </c>
      <c r="AN1489" s="19">
        <v>0</v>
      </c>
      <c r="AO1489" s="19">
        <v>0</v>
      </c>
      <c r="AP1489" s="19">
        <v>285000</v>
      </c>
      <c r="AQ1489" s="19">
        <v>0</v>
      </c>
      <c r="AR1489" s="34">
        <f t="shared" si="311"/>
        <v>285000</v>
      </c>
      <c r="AS1489" s="34">
        <v>0</v>
      </c>
      <c r="AT1489" s="34">
        <v>0</v>
      </c>
      <c r="AU1489" s="34">
        <v>0</v>
      </c>
      <c r="AV1489" s="34">
        <v>0</v>
      </c>
      <c r="AW1489" s="35">
        <f t="shared" si="312"/>
        <v>0</v>
      </c>
      <c r="AX1489" s="34">
        <f t="shared" si="313"/>
        <v>285000</v>
      </c>
      <c r="AY1489" s="36">
        <v>1.4712000000099998</v>
      </c>
      <c r="AZ1489" s="36">
        <v>2.0617000000000001</v>
      </c>
      <c r="BA1489" s="22"/>
      <c r="BB1489" s="19">
        <v>8550</v>
      </c>
      <c r="BC1489" s="34">
        <f t="shared" si="314"/>
        <v>4192.9200000285</v>
      </c>
      <c r="BD1489" s="34">
        <f t="shared" si="315"/>
        <v>5875.8450000000003</v>
      </c>
      <c r="BE1489" s="38">
        <v>3.4819999999999997E-2</v>
      </c>
      <c r="BF1489" s="38">
        <f t="shared" si="316"/>
        <v>3.4819999999999997E-2</v>
      </c>
      <c r="BG1489" s="34">
        <v>0</v>
      </c>
      <c r="BH1489" s="34">
        <v>0</v>
      </c>
      <c r="BI1489" s="34">
        <f t="shared" si="317"/>
        <v>4192.9200000285</v>
      </c>
      <c r="BJ1489" s="34">
        <f t="shared" si="318"/>
        <v>5875.8450000000003</v>
      </c>
      <c r="BK1489" s="34">
        <v>0</v>
      </c>
      <c r="BL1489" s="34">
        <v>0</v>
      </c>
      <c r="BM1489" s="34">
        <f t="shared" si="319"/>
        <v>0</v>
      </c>
      <c r="BN1489" s="39">
        <f t="shared" si="320"/>
        <v>4192.9200000285</v>
      </c>
      <c r="BO1489" s="39">
        <f t="shared" si="321"/>
        <v>5875.8450000000003</v>
      </c>
      <c r="BP1489" s="39">
        <f t="shared" si="322"/>
        <v>1682.9249999715003</v>
      </c>
    </row>
    <row r="1490" spans="1:68" s="25" customFormat="1" ht="14.25" x14ac:dyDescent="0.2">
      <c r="A1490" s="14">
        <v>239</v>
      </c>
      <c r="B1490" s="40"/>
      <c r="C1490" s="15"/>
      <c r="D1490" s="16">
        <v>15903</v>
      </c>
      <c r="E1490" s="15" t="s">
        <v>11702</v>
      </c>
      <c r="F1490" s="15" t="s">
        <v>11703</v>
      </c>
      <c r="G1490" s="17" t="s">
        <v>11704</v>
      </c>
      <c r="H1490" s="17" t="s">
        <v>11695</v>
      </c>
      <c r="I1490" s="17" t="s">
        <v>86</v>
      </c>
      <c r="J1490" s="15" t="s">
        <v>11705</v>
      </c>
      <c r="K1490" s="15" t="s">
        <v>86</v>
      </c>
      <c r="L1490" s="18" t="s">
        <v>11706</v>
      </c>
      <c r="M1490" s="15" t="s">
        <v>9678</v>
      </c>
      <c r="N1490" s="15" t="s">
        <v>9679</v>
      </c>
      <c r="O1490" s="16">
        <v>340</v>
      </c>
      <c r="P1490" s="15" t="s">
        <v>739</v>
      </c>
      <c r="Q1490" s="15">
        <v>1302000</v>
      </c>
      <c r="R1490" s="15">
        <v>5480000</v>
      </c>
      <c r="S1490" s="15">
        <v>6782000</v>
      </c>
      <c r="T1490" s="15">
        <v>8.68</v>
      </c>
      <c r="U1490" s="15" t="s">
        <v>3335</v>
      </c>
      <c r="V1490" s="15" t="s">
        <v>76</v>
      </c>
      <c r="W1490" s="16">
        <v>1</v>
      </c>
      <c r="X1490" s="16">
        <v>0</v>
      </c>
      <c r="Y1490" s="15">
        <v>372873</v>
      </c>
      <c r="Z1490" s="15">
        <v>8.56</v>
      </c>
      <c r="AA1490" s="15" t="s">
        <v>11698</v>
      </c>
      <c r="AB1490" s="15" t="s">
        <v>11699</v>
      </c>
      <c r="AC1490" s="15">
        <v>0</v>
      </c>
      <c r="AD1490" s="15"/>
      <c r="AE1490" s="15" t="s">
        <v>363</v>
      </c>
      <c r="AF1490" s="15" t="s">
        <v>4972</v>
      </c>
      <c r="AG1490" s="16">
        <v>1</v>
      </c>
      <c r="AH1490" s="15" t="s">
        <v>11707</v>
      </c>
      <c r="AI1490" s="15" t="s">
        <v>78</v>
      </c>
      <c r="AJ1490" s="15">
        <v>372873.47119100002</v>
      </c>
      <c r="AK1490" s="15">
        <v>2620.9272144199999</v>
      </c>
      <c r="AL1490" s="15">
        <v>3095597.6554100001</v>
      </c>
      <c r="AM1490" s="15">
        <v>1422216.6687100001</v>
      </c>
      <c r="AN1490" s="19">
        <v>0</v>
      </c>
      <c r="AO1490" s="19">
        <v>0</v>
      </c>
      <c r="AP1490" s="19">
        <v>1302000</v>
      </c>
      <c r="AQ1490" s="19">
        <v>4793200</v>
      </c>
      <c r="AR1490" s="34">
        <f t="shared" si="311"/>
        <v>6095200</v>
      </c>
      <c r="AS1490" s="34">
        <v>0</v>
      </c>
      <c r="AT1490" s="34">
        <v>0</v>
      </c>
      <c r="AU1490" s="34">
        <v>0</v>
      </c>
      <c r="AV1490" s="34">
        <v>0</v>
      </c>
      <c r="AW1490" s="35">
        <f t="shared" si="312"/>
        <v>0</v>
      </c>
      <c r="AX1490" s="34">
        <f t="shared" si="313"/>
        <v>6095200</v>
      </c>
      <c r="AY1490" s="36">
        <v>1.4712000000099998</v>
      </c>
      <c r="AZ1490" s="36">
        <v>2.0617000000000001</v>
      </c>
      <c r="BA1490" s="22"/>
      <c r="BB1490" s="19">
        <v>182856</v>
      </c>
      <c r="BC1490" s="34">
        <f t="shared" si="314"/>
        <v>89672.582400609506</v>
      </c>
      <c r="BD1490" s="34">
        <f t="shared" si="315"/>
        <v>125664.7384</v>
      </c>
      <c r="BE1490" s="38">
        <v>3.4819999999999997E-2</v>
      </c>
      <c r="BF1490" s="38">
        <f t="shared" si="316"/>
        <v>3.4819999999999997E-2</v>
      </c>
      <c r="BG1490" s="34">
        <v>0</v>
      </c>
      <c r="BH1490" s="34">
        <v>0</v>
      </c>
      <c r="BI1490" s="34">
        <f t="shared" si="317"/>
        <v>89672.582400609506</v>
      </c>
      <c r="BJ1490" s="34">
        <f t="shared" si="318"/>
        <v>125664.7384</v>
      </c>
      <c r="BK1490" s="34">
        <v>0</v>
      </c>
      <c r="BL1490" s="34">
        <v>0</v>
      </c>
      <c r="BM1490" s="34">
        <f t="shared" si="319"/>
        <v>0</v>
      </c>
      <c r="BN1490" s="39">
        <f t="shared" si="320"/>
        <v>89672.582400609506</v>
      </c>
      <c r="BO1490" s="39">
        <f t="shared" si="321"/>
        <v>125664.7384</v>
      </c>
      <c r="BP1490" s="39">
        <f t="shared" si="322"/>
        <v>35992.155999390496</v>
      </c>
    </row>
    <row r="1491" spans="1:68" s="25" customFormat="1" ht="14.25" x14ac:dyDescent="0.2">
      <c r="A1491" s="14">
        <v>240</v>
      </c>
      <c r="B1491" s="40"/>
      <c r="C1491" s="15"/>
      <c r="D1491" s="16">
        <v>20770</v>
      </c>
      <c r="E1491" s="15" t="s">
        <v>11708</v>
      </c>
      <c r="F1491" s="15" t="s">
        <v>11709</v>
      </c>
      <c r="G1491" s="17" t="s">
        <v>11710</v>
      </c>
      <c r="H1491" s="17" t="s">
        <v>11711</v>
      </c>
      <c r="I1491" s="17" t="s">
        <v>88</v>
      </c>
      <c r="J1491" s="15" t="s">
        <v>11712</v>
      </c>
      <c r="K1491" s="15" t="s">
        <v>372</v>
      </c>
      <c r="L1491" s="18" t="s">
        <v>78</v>
      </c>
      <c r="M1491" s="15" t="s">
        <v>78</v>
      </c>
      <c r="N1491" s="15" t="s">
        <v>78</v>
      </c>
      <c r="O1491" s="16">
        <v>0</v>
      </c>
      <c r="P1491" s="15" t="s">
        <v>78</v>
      </c>
      <c r="Q1491" s="15">
        <v>0</v>
      </c>
      <c r="R1491" s="15">
        <v>0</v>
      </c>
      <c r="S1491" s="15">
        <v>0</v>
      </c>
      <c r="T1491" s="15">
        <v>0</v>
      </c>
      <c r="U1491" s="15" t="s">
        <v>3335</v>
      </c>
      <c r="V1491" s="15" t="s">
        <v>78</v>
      </c>
      <c r="W1491" s="16">
        <v>0</v>
      </c>
      <c r="X1491" s="16">
        <v>0</v>
      </c>
      <c r="Y1491" s="15">
        <v>36762</v>
      </c>
      <c r="Z1491" s="15">
        <v>0.84399999999999997</v>
      </c>
      <c r="AA1491" s="15" t="s">
        <v>78</v>
      </c>
      <c r="AB1491" s="15" t="s">
        <v>78</v>
      </c>
      <c r="AC1491" s="15">
        <v>0</v>
      </c>
      <c r="AD1491" s="15"/>
      <c r="AE1491" s="15" t="s">
        <v>78</v>
      </c>
      <c r="AF1491" s="15" t="s">
        <v>78</v>
      </c>
      <c r="AG1491" s="16">
        <v>0</v>
      </c>
      <c r="AH1491" s="15" t="s">
        <v>11713</v>
      </c>
      <c r="AI1491" s="15" t="s">
        <v>78</v>
      </c>
      <c r="AJ1491" s="15">
        <v>36761.6791992</v>
      </c>
      <c r="AK1491" s="15">
        <v>1643.8666649199999</v>
      </c>
      <c r="AL1491" s="15">
        <v>3095487.4379699999</v>
      </c>
      <c r="AM1491" s="15">
        <v>1421978.73077</v>
      </c>
      <c r="AN1491" s="19">
        <v>0</v>
      </c>
      <c r="AO1491" s="19">
        <v>0</v>
      </c>
      <c r="AP1491" s="19">
        <v>0</v>
      </c>
      <c r="AQ1491" s="19">
        <v>0</v>
      </c>
      <c r="AR1491" s="34">
        <f t="shared" si="311"/>
        <v>0</v>
      </c>
      <c r="AS1491" s="34">
        <v>0</v>
      </c>
      <c r="AT1491" s="34">
        <v>0</v>
      </c>
      <c r="AU1491" s="34">
        <v>0</v>
      </c>
      <c r="AV1491" s="34">
        <v>0</v>
      </c>
      <c r="AW1491" s="35">
        <f t="shared" si="312"/>
        <v>0</v>
      </c>
      <c r="AX1491" s="34">
        <f t="shared" si="313"/>
        <v>0</v>
      </c>
      <c r="AY1491" s="36">
        <v>1.4712000000099998</v>
      </c>
      <c r="AZ1491" s="36">
        <v>2.0617000000000001</v>
      </c>
      <c r="BA1491" s="22"/>
      <c r="BB1491" s="19">
        <v>0</v>
      </c>
      <c r="BC1491" s="34">
        <f t="shared" si="314"/>
        <v>0</v>
      </c>
      <c r="BD1491" s="34">
        <f t="shared" si="315"/>
        <v>0</v>
      </c>
      <c r="BE1491" s="38">
        <v>3.4819999999999997E-2</v>
      </c>
      <c r="BF1491" s="38">
        <f t="shared" si="316"/>
        <v>3.4819999999999997E-2</v>
      </c>
      <c r="BG1491" s="34">
        <v>0</v>
      </c>
      <c r="BH1491" s="34">
        <v>0</v>
      </c>
      <c r="BI1491" s="34">
        <f t="shared" si="317"/>
        <v>0</v>
      </c>
      <c r="BJ1491" s="34">
        <f t="shared" si="318"/>
        <v>0</v>
      </c>
      <c r="BK1491" s="34">
        <v>0</v>
      </c>
      <c r="BL1491" s="34">
        <v>0</v>
      </c>
      <c r="BM1491" s="34">
        <f t="shared" si="319"/>
        <v>0</v>
      </c>
      <c r="BN1491" s="39">
        <f t="shared" si="320"/>
        <v>0</v>
      </c>
      <c r="BO1491" s="39">
        <f t="shared" si="321"/>
        <v>0</v>
      </c>
      <c r="BP1491" s="39">
        <f t="shared" si="322"/>
        <v>0</v>
      </c>
    </row>
    <row r="1492" spans="1:68" s="25" customFormat="1" ht="14.25" x14ac:dyDescent="0.2">
      <c r="A1492" s="14">
        <v>241</v>
      </c>
      <c r="B1492" s="40"/>
      <c r="C1492" s="15" t="s">
        <v>176</v>
      </c>
      <c r="D1492" s="16">
        <v>23039</v>
      </c>
      <c r="E1492" s="15" t="s">
        <v>11714</v>
      </c>
      <c r="F1492" s="15" t="s">
        <v>11715</v>
      </c>
      <c r="G1492" s="17" t="s">
        <v>11716</v>
      </c>
      <c r="H1492" s="17" t="s">
        <v>11717</v>
      </c>
      <c r="I1492" s="17" t="s">
        <v>86</v>
      </c>
      <c r="J1492" s="15" t="s">
        <v>11718</v>
      </c>
      <c r="K1492" s="15" t="s">
        <v>450</v>
      </c>
      <c r="L1492" s="18" t="s">
        <v>11719</v>
      </c>
      <c r="M1492" s="15" t="s">
        <v>6425</v>
      </c>
      <c r="N1492" s="15" t="s">
        <v>6426</v>
      </c>
      <c r="O1492" s="16">
        <v>399</v>
      </c>
      <c r="P1492" s="15" t="s">
        <v>352</v>
      </c>
      <c r="Q1492" s="15">
        <v>423900</v>
      </c>
      <c r="R1492" s="15">
        <v>317900</v>
      </c>
      <c r="S1492" s="15">
        <v>741800</v>
      </c>
      <c r="T1492" s="15">
        <v>4.71</v>
      </c>
      <c r="U1492" s="15" t="s">
        <v>3335</v>
      </c>
      <c r="V1492" s="15" t="s">
        <v>76</v>
      </c>
      <c r="W1492" s="16">
        <v>1</v>
      </c>
      <c r="X1492" s="16">
        <v>0</v>
      </c>
      <c r="Y1492" s="15">
        <v>213605</v>
      </c>
      <c r="Z1492" s="15">
        <v>4.9039999999999999</v>
      </c>
      <c r="AA1492" s="15" t="s">
        <v>78</v>
      </c>
      <c r="AB1492" s="15" t="s">
        <v>78</v>
      </c>
      <c r="AC1492" s="15">
        <v>0</v>
      </c>
      <c r="AD1492" s="15"/>
      <c r="AE1492" s="15" t="s">
        <v>1536</v>
      </c>
      <c r="AF1492" s="15" t="s">
        <v>11720</v>
      </c>
      <c r="AG1492" s="16">
        <v>1</v>
      </c>
      <c r="AH1492" s="15" t="s">
        <v>11721</v>
      </c>
      <c r="AI1492" s="15" t="s">
        <v>78</v>
      </c>
      <c r="AJ1492" s="15">
        <v>213605.49511700001</v>
      </c>
      <c r="AK1492" s="15">
        <v>2127.31057762</v>
      </c>
      <c r="AL1492" s="15">
        <v>3095185.4244300001</v>
      </c>
      <c r="AM1492" s="15">
        <v>1421808.1200600001</v>
      </c>
      <c r="AN1492" s="19">
        <v>0</v>
      </c>
      <c r="AO1492" s="19">
        <v>0</v>
      </c>
      <c r="AP1492" s="19">
        <v>423900</v>
      </c>
      <c r="AQ1492" s="19">
        <v>314500</v>
      </c>
      <c r="AR1492" s="34">
        <f t="shared" si="311"/>
        <v>738400</v>
      </c>
      <c r="AS1492" s="34">
        <v>0</v>
      </c>
      <c r="AT1492" s="34">
        <v>0</v>
      </c>
      <c r="AU1492" s="34">
        <v>0</v>
      </c>
      <c r="AV1492" s="34">
        <v>0</v>
      </c>
      <c r="AW1492" s="35">
        <f t="shared" si="312"/>
        <v>0</v>
      </c>
      <c r="AX1492" s="34">
        <f t="shared" si="313"/>
        <v>738400</v>
      </c>
      <c r="AY1492" s="36">
        <v>1.4712000000099998</v>
      </c>
      <c r="AZ1492" s="36">
        <v>2.0617000000000001</v>
      </c>
      <c r="BA1492" s="22"/>
      <c r="BB1492" s="19">
        <v>22152</v>
      </c>
      <c r="BC1492" s="34">
        <f t="shared" si="314"/>
        <v>10863.340800073838</v>
      </c>
      <c r="BD1492" s="34">
        <f t="shared" si="315"/>
        <v>15223.5928</v>
      </c>
      <c r="BE1492" s="38">
        <v>3.4819999999999997E-2</v>
      </c>
      <c r="BF1492" s="38">
        <f t="shared" si="316"/>
        <v>3.4819999999999997E-2</v>
      </c>
      <c r="BG1492" s="34">
        <v>0</v>
      </c>
      <c r="BH1492" s="34">
        <v>0</v>
      </c>
      <c r="BI1492" s="34">
        <f t="shared" si="317"/>
        <v>10863.340800073838</v>
      </c>
      <c r="BJ1492" s="34">
        <f t="shared" si="318"/>
        <v>15223.5928</v>
      </c>
      <c r="BK1492" s="34">
        <v>0</v>
      </c>
      <c r="BL1492" s="34">
        <v>0</v>
      </c>
      <c r="BM1492" s="34">
        <f t="shared" si="319"/>
        <v>0</v>
      </c>
      <c r="BN1492" s="39">
        <f t="shared" si="320"/>
        <v>10863.340800073838</v>
      </c>
      <c r="BO1492" s="39">
        <f t="shared" si="321"/>
        <v>15223.5928</v>
      </c>
      <c r="BP1492" s="39">
        <f t="shared" si="322"/>
        <v>4360.2519999261622</v>
      </c>
    </row>
    <row r="1493" spans="1:68" s="25" customFormat="1" ht="14.25" x14ac:dyDescent="0.2">
      <c r="A1493" s="14">
        <v>242</v>
      </c>
      <c r="B1493" s="40"/>
      <c r="C1493" s="15" t="s">
        <v>593</v>
      </c>
      <c r="D1493" s="16">
        <v>34938</v>
      </c>
      <c r="E1493" s="15" t="s">
        <v>11722</v>
      </c>
      <c r="F1493" s="15" t="s">
        <v>11723</v>
      </c>
      <c r="G1493" s="17" t="s">
        <v>11724</v>
      </c>
      <c r="H1493" s="17" t="s">
        <v>11725</v>
      </c>
      <c r="I1493" s="17" t="s">
        <v>86</v>
      </c>
      <c r="J1493" s="15" t="s">
        <v>11726</v>
      </c>
      <c r="K1493" s="15" t="s">
        <v>86</v>
      </c>
      <c r="L1493" s="18" t="s">
        <v>11727</v>
      </c>
      <c r="M1493" s="15" t="s">
        <v>6425</v>
      </c>
      <c r="N1493" s="15" t="s">
        <v>6426</v>
      </c>
      <c r="O1493" s="16">
        <v>399</v>
      </c>
      <c r="P1493" s="15" t="s">
        <v>352</v>
      </c>
      <c r="Q1493" s="15">
        <v>329400</v>
      </c>
      <c r="R1493" s="15">
        <v>162800</v>
      </c>
      <c r="S1493" s="15">
        <v>492200</v>
      </c>
      <c r="T1493" s="15">
        <v>3.66</v>
      </c>
      <c r="U1493" s="15" t="s">
        <v>3335</v>
      </c>
      <c r="V1493" s="15" t="s">
        <v>76</v>
      </c>
      <c r="W1493" s="16">
        <v>1</v>
      </c>
      <c r="X1493" s="16">
        <v>0</v>
      </c>
      <c r="Y1493" s="15">
        <v>154293</v>
      </c>
      <c r="Z1493" s="15">
        <v>3.5419999999999998</v>
      </c>
      <c r="AA1493" s="15" t="s">
        <v>78</v>
      </c>
      <c r="AB1493" s="15" t="s">
        <v>78</v>
      </c>
      <c r="AC1493" s="15">
        <v>0</v>
      </c>
      <c r="AD1493" s="15"/>
      <c r="AE1493" s="15" t="s">
        <v>2037</v>
      </c>
      <c r="AF1493" s="15" t="s">
        <v>2844</v>
      </c>
      <c r="AG1493" s="16">
        <v>1</v>
      </c>
      <c r="AH1493" s="15" t="s">
        <v>11728</v>
      </c>
      <c r="AI1493" s="15" t="s">
        <v>78</v>
      </c>
      <c r="AJ1493" s="15">
        <v>154292.67480499999</v>
      </c>
      <c r="AK1493" s="15">
        <v>2153.0266895700001</v>
      </c>
      <c r="AL1493" s="15">
        <v>3095231.9649399999</v>
      </c>
      <c r="AM1493" s="15">
        <v>1421544.41267</v>
      </c>
      <c r="AN1493" s="19">
        <v>0</v>
      </c>
      <c r="AO1493" s="19">
        <v>0</v>
      </c>
      <c r="AP1493" s="19">
        <v>329400</v>
      </c>
      <c r="AQ1493" s="19">
        <v>196400</v>
      </c>
      <c r="AR1493" s="34">
        <f t="shared" si="311"/>
        <v>525800</v>
      </c>
      <c r="AS1493" s="34">
        <v>0</v>
      </c>
      <c r="AT1493" s="34">
        <v>0</v>
      </c>
      <c r="AU1493" s="34">
        <v>0</v>
      </c>
      <c r="AV1493" s="34">
        <v>0</v>
      </c>
      <c r="AW1493" s="35">
        <f t="shared" si="312"/>
        <v>0</v>
      </c>
      <c r="AX1493" s="34">
        <f t="shared" si="313"/>
        <v>525800</v>
      </c>
      <c r="AY1493" s="36">
        <v>1.4712000000099998</v>
      </c>
      <c r="AZ1493" s="36">
        <v>2.0617000000000001</v>
      </c>
      <c r="BA1493" s="22"/>
      <c r="BB1493" s="19">
        <v>15774</v>
      </c>
      <c r="BC1493" s="34">
        <f t="shared" si="314"/>
        <v>7735.5696000525795</v>
      </c>
      <c r="BD1493" s="34">
        <f t="shared" si="315"/>
        <v>10840.418600000001</v>
      </c>
      <c r="BE1493" s="38">
        <v>3.4819999999999997E-2</v>
      </c>
      <c r="BF1493" s="38">
        <f t="shared" si="316"/>
        <v>3.4819999999999997E-2</v>
      </c>
      <c r="BG1493" s="34">
        <v>0</v>
      </c>
      <c r="BH1493" s="34">
        <v>0</v>
      </c>
      <c r="BI1493" s="34">
        <f t="shared" si="317"/>
        <v>7735.5696000525795</v>
      </c>
      <c r="BJ1493" s="34">
        <f t="shared" si="318"/>
        <v>10840.418600000001</v>
      </c>
      <c r="BK1493" s="34">
        <v>0</v>
      </c>
      <c r="BL1493" s="34">
        <v>0</v>
      </c>
      <c r="BM1493" s="34">
        <f t="shared" si="319"/>
        <v>0</v>
      </c>
      <c r="BN1493" s="39">
        <f t="shared" si="320"/>
        <v>7735.5696000525795</v>
      </c>
      <c r="BO1493" s="39">
        <f t="shared" si="321"/>
        <v>10840.418600000001</v>
      </c>
      <c r="BP1493" s="39">
        <f t="shared" si="322"/>
        <v>3104.8489999474214</v>
      </c>
    </row>
    <row r="1494" spans="1:68" s="25" customFormat="1" ht="14.25" x14ac:dyDescent="0.2">
      <c r="A1494" s="14">
        <v>243</v>
      </c>
      <c r="B1494" s="40"/>
      <c r="C1494" s="15" t="s">
        <v>176</v>
      </c>
      <c r="D1494" s="16">
        <v>25270</v>
      </c>
      <c r="E1494" s="15" t="s">
        <v>11729</v>
      </c>
      <c r="F1494" s="15" t="s">
        <v>11730</v>
      </c>
      <c r="G1494" s="17" t="s">
        <v>11731</v>
      </c>
      <c r="H1494" s="17" t="s">
        <v>11732</v>
      </c>
      <c r="I1494" s="17" t="s">
        <v>86</v>
      </c>
      <c r="J1494" s="15" t="s">
        <v>11733</v>
      </c>
      <c r="K1494" s="15" t="s">
        <v>1618</v>
      </c>
      <c r="L1494" s="18" t="s">
        <v>11734</v>
      </c>
      <c r="M1494" s="15" t="s">
        <v>6425</v>
      </c>
      <c r="N1494" s="15" t="s">
        <v>6426</v>
      </c>
      <c r="O1494" s="16">
        <v>499</v>
      </c>
      <c r="P1494" s="15" t="s">
        <v>2823</v>
      </c>
      <c r="Q1494" s="15">
        <v>109800</v>
      </c>
      <c r="R1494" s="15">
        <v>299100</v>
      </c>
      <c r="S1494" s="15">
        <v>408900</v>
      </c>
      <c r="T1494" s="15">
        <v>1.22</v>
      </c>
      <c r="U1494" s="15" t="s">
        <v>3335</v>
      </c>
      <c r="V1494" s="15" t="s">
        <v>76</v>
      </c>
      <c r="W1494" s="16">
        <v>1</v>
      </c>
      <c r="X1494" s="16">
        <v>0</v>
      </c>
      <c r="Y1494" s="15">
        <v>50555</v>
      </c>
      <c r="Z1494" s="15">
        <v>1.161</v>
      </c>
      <c r="AA1494" s="15" t="s">
        <v>78</v>
      </c>
      <c r="AB1494" s="15" t="s">
        <v>78</v>
      </c>
      <c r="AC1494" s="15">
        <v>0</v>
      </c>
      <c r="AD1494" s="15"/>
      <c r="AE1494" s="15" t="s">
        <v>222</v>
      </c>
      <c r="AF1494" s="15" t="s">
        <v>11735</v>
      </c>
      <c r="AG1494" s="16">
        <v>1</v>
      </c>
      <c r="AH1494" s="15" t="s">
        <v>11736</v>
      </c>
      <c r="AI1494" s="15" t="s">
        <v>78</v>
      </c>
      <c r="AJ1494" s="15">
        <v>50554.6274414</v>
      </c>
      <c r="AK1494" s="15">
        <v>903.15027296899996</v>
      </c>
      <c r="AL1494" s="15">
        <v>3094881.4877599999</v>
      </c>
      <c r="AM1494" s="15">
        <v>1421527.1353199999</v>
      </c>
      <c r="AN1494" s="19">
        <v>0</v>
      </c>
      <c r="AO1494" s="19">
        <v>0</v>
      </c>
      <c r="AP1494" s="19">
        <v>109800</v>
      </c>
      <c r="AQ1494" s="19">
        <v>295900</v>
      </c>
      <c r="AR1494" s="34">
        <f t="shared" si="311"/>
        <v>405700</v>
      </c>
      <c r="AS1494" s="34">
        <v>0</v>
      </c>
      <c r="AT1494" s="34">
        <v>0</v>
      </c>
      <c r="AU1494" s="34">
        <v>0</v>
      </c>
      <c r="AV1494" s="34">
        <v>0</v>
      </c>
      <c r="AW1494" s="35">
        <f t="shared" si="312"/>
        <v>0</v>
      </c>
      <c r="AX1494" s="34">
        <f t="shared" si="313"/>
        <v>405700</v>
      </c>
      <c r="AY1494" s="36">
        <v>1.4712000000099998</v>
      </c>
      <c r="AZ1494" s="36">
        <v>2.0617000000000001</v>
      </c>
      <c r="BA1494" s="22"/>
      <c r="BB1494" s="19">
        <v>12171</v>
      </c>
      <c r="BC1494" s="34">
        <f t="shared" si="314"/>
        <v>5968.6584000405692</v>
      </c>
      <c r="BD1494" s="34">
        <f t="shared" si="315"/>
        <v>8364.3168999999998</v>
      </c>
      <c r="BE1494" s="38">
        <v>3.4819999999999997E-2</v>
      </c>
      <c r="BF1494" s="38">
        <f t="shared" si="316"/>
        <v>3.4819999999999997E-2</v>
      </c>
      <c r="BG1494" s="34">
        <v>0</v>
      </c>
      <c r="BH1494" s="34">
        <v>0</v>
      </c>
      <c r="BI1494" s="34">
        <f t="shared" si="317"/>
        <v>5968.6584000405692</v>
      </c>
      <c r="BJ1494" s="34">
        <f t="shared" si="318"/>
        <v>8364.3168999999998</v>
      </c>
      <c r="BK1494" s="34">
        <v>0</v>
      </c>
      <c r="BL1494" s="34">
        <v>0</v>
      </c>
      <c r="BM1494" s="34">
        <f t="shared" si="319"/>
        <v>0</v>
      </c>
      <c r="BN1494" s="39">
        <f t="shared" si="320"/>
        <v>5968.6584000405692</v>
      </c>
      <c r="BO1494" s="39">
        <f t="shared" si="321"/>
        <v>8364.3168999999998</v>
      </c>
      <c r="BP1494" s="39">
        <f t="shared" si="322"/>
        <v>2395.6584999594306</v>
      </c>
    </row>
    <row r="1495" spans="1:68" s="25" customFormat="1" ht="14.25" x14ac:dyDescent="0.2">
      <c r="A1495" s="14">
        <v>244</v>
      </c>
      <c r="B1495" s="40"/>
      <c r="C1495" s="15"/>
      <c r="D1495" s="16">
        <v>18120</v>
      </c>
      <c r="E1495" s="15" t="s">
        <v>11737</v>
      </c>
      <c r="F1495" s="15" t="s">
        <v>11738</v>
      </c>
      <c r="G1495" s="17" t="s">
        <v>11739</v>
      </c>
      <c r="H1495" s="17" t="s">
        <v>11740</v>
      </c>
      <c r="I1495" s="17" t="s">
        <v>86</v>
      </c>
      <c r="J1495" s="15" t="s">
        <v>11741</v>
      </c>
      <c r="K1495" s="15" t="s">
        <v>490</v>
      </c>
      <c r="L1495" s="18" t="s">
        <v>11742</v>
      </c>
      <c r="M1495" s="15" t="s">
        <v>6425</v>
      </c>
      <c r="N1495" s="15" t="s">
        <v>6426</v>
      </c>
      <c r="O1495" s="16">
        <v>620</v>
      </c>
      <c r="P1495" s="15" t="s">
        <v>452</v>
      </c>
      <c r="Q1495" s="15">
        <v>0</v>
      </c>
      <c r="R1495" s="15">
        <v>0</v>
      </c>
      <c r="S1495" s="15">
        <v>0</v>
      </c>
      <c r="T1495" s="15">
        <v>0.45</v>
      </c>
      <c r="U1495" s="15" t="s">
        <v>3335</v>
      </c>
      <c r="V1495" s="15" t="s">
        <v>76</v>
      </c>
      <c r="W1495" s="16">
        <v>0</v>
      </c>
      <c r="X1495" s="16">
        <v>0</v>
      </c>
      <c r="Y1495" s="15">
        <v>17129</v>
      </c>
      <c r="Z1495" s="15">
        <v>0.39300000000000002</v>
      </c>
      <c r="AA1495" s="15" t="s">
        <v>78</v>
      </c>
      <c r="AB1495" s="15" t="s">
        <v>78</v>
      </c>
      <c r="AC1495" s="15">
        <v>0</v>
      </c>
      <c r="AD1495" s="15"/>
      <c r="AE1495" s="15" t="s">
        <v>363</v>
      </c>
      <c r="AF1495" s="15" t="s">
        <v>11743</v>
      </c>
      <c r="AG1495" s="16">
        <v>1</v>
      </c>
      <c r="AH1495" s="15" t="s">
        <v>11744</v>
      </c>
      <c r="AI1495" s="15" t="s">
        <v>78</v>
      </c>
      <c r="AJ1495" s="15">
        <v>17129.1870117</v>
      </c>
      <c r="AK1495" s="15">
        <v>1157.6923720499999</v>
      </c>
      <c r="AL1495" s="15">
        <v>3094763.3991899998</v>
      </c>
      <c r="AM1495" s="15">
        <v>1421686.00865</v>
      </c>
      <c r="AN1495" s="19">
        <v>0</v>
      </c>
      <c r="AO1495" s="19">
        <v>0</v>
      </c>
      <c r="AP1495" s="19">
        <v>0</v>
      </c>
      <c r="AQ1495" s="19">
        <v>0</v>
      </c>
      <c r="AR1495" s="34">
        <f t="shared" si="311"/>
        <v>0</v>
      </c>
      <c r="AS1495" s="34">
        <v>0</v>
      </c>
      <c r="AT1495" s="34">
        <v>0</v>
      </c>
      <c r="AU1495" s="34">
        <v>0</v>
      </c>
      <c r="AV1495" s="34">
        <v>0</v>
      </c>
      <c r="AW1495" s="35">
        <f t="shared" si="312"/>
        <v>0</v>
      </c>
      <c r="AX1495" s="34">
        <f t="shared" si="313"/>
        <v>0</v>
      </c>
      <c r="AY1495" s="36">
        <v>1.4712000000099998</v>
      </c>
      <c r="AZ1495" s="36">
        <v>2.0617000000000001</v>
      </c>
      <c r="BA1495" s="22"/>
      <c r="BB1495" s="19">
        <v>0</v>
      </c>
      <c r="BC1495" s="34">
        <f t="shared" si="314"/>
        <v>0</v>
      </c>
      <c r="BD1495" s="34">
        <f t="shared" si="315"/>
        <v>0</v>
      </c>
      <c r="BE1495" s="38">
        <v>3.4819999999999997E-2</v>
      </c>
      <c r="BF1495" s="38">
        <f t="shared" si="316"/>
        <v>3.4819999999999997E-2</v>
      </c>
      <c r="BG1495" s="34">
        <v>0</v>
      </c>
      <c r="BH1495" s="34">
        <v>0</v>
      </c>
      <c r="BI1495" s="34">
        <f t="shared" si="317"/>
        <v>0</v>
      </c>
      <c r="BJ1495" s="34">
        <f t="shared" si="318"/>
        <v>0</v>
      </c>
      <c r="BK1495" s="34">
        <v>0</v>
      </c>
      <c r="BL1495" s="34">
        <v>0</v>
      </c>
      <c r="BM1495" s="34">
        <f t="shared" si="319"/>
        <v>0</v>
      </c>
      <c r="BN1495" s="39">
        <f t="shared" si="320"/>
        <v>0</v>
      </c>
      <c r="BO1495" s="39">
        <f t="shared" si="321"/>
        <v>0</v>
      </c>
      <c r="BP1495" s="39">
        <f t="shared" si="322"/>
        <v>0</v>
      </c>
    </row>
    <row r="1496" spans="1:68" s="25" customFormat="1" ht="14.25" x14ac:dyDescent="0.2">
      <c r="A1496" s="14">
        <v>245</v>
      </c>
      <c r="B1496" s="40"/>
      <c r="C1496" s="15" t="s">
        <v>726</v>
      </c>
      <c r="D1496" s="16">
        <v>33838</v>
      </c>
      <c r="E1496" s="15" t="s">
        <v>11745</v>
      </c>
      <c r="F1496" s="15" t="s">
        <v>11746</v>
      </c>
      <c r="G1496" s="17" t="s">
        <v>11747</v>
      </c>
      <c r="H1496" s="17" t="s">
        <v>11748</v>
      </c>
      <c r="I1496" s="17" t="s">
        <v>86</v>
      </c>
      <c r="J1496" s="15" t="s">
        <v>11749</v>
      </c>
      <c r="K1496" s="15" t="s">
        <v>4723</v>
      </c>
      <c r="L1496" s="18" t="s">
        <v>11750</v>
      </c>
      <c r="M1496" s="15" t="s">
        <v>6425</v>
      </c>
      <c r="N1496" s="15" t="s">
        <v>6426</v>
      </c>
      <c r="O1496" s="16">
        <v>345</v>
      </c>
      <c r="P1496" s="15" t="s">
        <v>652</v>
      </c>
      <c r="Q1496" s="15">
        <v>110700</v>
      </c>
      <c r="R1496" s="15">
        <v>37300</v>
      </c>
      <c r="S1496" s="15">
        <v>148000</v>
      </c>
      <c r="T1496" s="15">
        <v>1.23</v>
      </c>
      <c r="U1496" s="15" t="s">
        <v>3335</v>
      </c>
      <c r="V1496" s="15" t="s">
        <v>76</v>
      </c>
      <c r="W1496" s="16">
        <v>1</v>
      </c>
      <c r="X1496" s="16">
        <v>0</v>
      </c>
      <c r="Y1496" s="15">
        <v>53545</v>
      </c>
      <c r="Z1496" s="15">
        <v>1.2290000000000001</v>
      </c>
      <c r="AA1496" s="15" t="s">
        <v>78</v>
      </c>
      <c r="AB1496" s="15" t="s">
        <v>78</v>
      </c>
      <c r="AC1496" s="15">
        <v>0</v>
      </c>
      <c r="AD1496" s="15"/>
      <c r="AE1496" s="15" t="s">
        <v>617</v>
      </c>
      <c r="AF1496" s="15" t="s">
        <v>11751</v>
      </c>
      <c r="AG1496" s="16">
        <v>1</v>
      </c>
      <c r="AH1496" s="15" t="s">
        <v>11752</v>
      </c>
      <c r="AI1496" s="15" t="s">
        <v>78</v>
      </c>
      <c r="AJ1496" s="15">
        <v>53545.4545898</v>
      </c>
      <c r="AK1496" s="15">
        <v>935.46202290199994</v>
      </c>
      <c r="AL1496" s="15">
        <v>3094886.7545699999</v>
      </c>
      <c r="AM1496" s="15">
        <v>1421304.15808</v>
      </c>
      <c r="AN1496" s="19">
        <v>0</v>
      </c>
      <c r="AO1496" s="19">
        <v>0</v>
      </c>
      <c r="AP1496" s="19">
        <v>110700</v>
      </c>
      <c r="AQ1496" s="19">
        <v>36900</v>
      </c>
      <c r="AR1496" s="34">
        <f t="shared" si="311"/>
        <v>147600</v>
      </c>
      <c r="AS1496" s="34">
        <v>0</v>
      </c>
      <c r="AT1496" s="34">
        <v>0</v>
      </c>
      <c r="AU1496" s="34">
        <v>0</v>
      </c>
      <c r="AV1496" s="34">
        <v>0</v>
      </c>
      <c r="AW1496" s="35">
        <f t="shared" si="312"/>
        <v>0</v>
      </c>
      <c r="AX1496" s="34">
        <f t="shared" si="313"/>
        <v>147600</v>
      </c>
      <c r="AY1496" s="36">
        <v>1.4712000000099998</v>
      </c>
      <c r="AZ1496" s="36">
        <v>2.0617000000000001</v>
      </c>
      <c r="BA1496" s="22"/>
      <c r="BB1496" s="19">
        <v>4428</v>
      </c>
      <c r="BC1496" s="34">
        <f t="shared" si="314"/>
        <v>2171.4912000147597</v>
      </c>
      <c r="BD1496" s="34">
        <f t="shared" si="315"/>
        <v>3043.0691999999999</v>
      </c>
      <c r="BE1496" s="38">
        <v>3.4819999999999997E-2</v>
      </c>
      <c r="BF1496" s="38">
        <f t="shared" si="316"/>
        <v>3.4819999999999997E-2</v>
      </c>
      <c r="BG1496" s="34">
        <v>0</v>
      </c>
      <c r="BH1496" s="34">
        <v>0</v>
      </c>
      <c r="BI1496" s="34">
        <f t="shared" si="317"/>
        <v>2171.4912000147597</v>
      </c>
      <c r="BJ1496" s="34">
        <f t="shared" si="318"/>
        <v>3043.0691999999999</v>
      </c>
      <c r="BK1496" s="34">
        <v>0</v>
      </c>
      <c r="BL1496" s="34">
        <v>0</v>
      </c>
      <c r="BM1496" s="34">
        <f t="shared" si="319"/>
        <v>0</v>
      </c>
      <c r="BN1496" s="39">
        <f t="shared" si="320"/>
        <v>2171.4912000147597</v>
      </c>
      <c r="BO1496" s="39">
        <f t="shared" si="321"/>
        <v>3043.0691999999999</v>
      </c>
      <c r="BP1496" s="39">
        <f t="shared" si="322"/>
        <v>871.57799998524024</v>
      </c>
    </row>
    <row r="1497" spans="1:68" s="25" customFormat="1" ht="14.25" x14ac:dyDescent="0.2">
      <c r="A1497" s="14">
        <v>246</v>
      </c>
      <c r="B1497" s="40"/>
      <c r="C1497" s="15" t="s">
        <v>11753</v>
      </c>
      <c r="D1497" s="16">
        <v>30301</v>
      </c>
      <c r="E1497" s="15" t="s">
        <v>11754</v>
      </c>
      <c r="F1497" s="15" t="s">
        <v>11753</v>
      </c>
      <c r="G1497" s="17" t="s">
        <v>11755</v>
      </c>
      <c r="H1497" s="17" t="s">
        <v>11756</v>
      </c>
      <c r="I1497" s="17" t="s">
        <v>86</v>
      </c>
      <c r="J1497" s="15" t="s">
        <v>11757</v>
      </c>
      <c r="K1497" s="15" t="s">
        <v>2168</v>
      </c>
      <c r="L1497" s="18" t="s">
        <v>11758</v>
      </c>
      <c r="M1497" s="15" t="s">
        <v>6425</v>
      </c>
      <c r="N1497" s="15" t="s">
        <v>6426</v>
      </c>
      <c r="O1497" s="16">
        <v>345</v>
      </c>
      <c r="P1497" s="15" t="s">
        <v>652</v>
      </c>
      <c r="Q1497" s="15">
        <v>124200</v>
      </c>
      <c r="R1497" s="15">
        <v>190800</v>
      </c>
      <c r="S1497" s="15">
        <v>315000</v>
      </c>
      <c r="T1497" s="15">
        <v>1.38</v>
      </c>
      <c r="U1497" s="15" t="s">
        <v>3335</v>
      </c>
      <c r="V1497" s="15" t="s">
        <v>76</v>
      </c>
      <c r="W1497" s="16">
        <v>1</v>
      </c>
      <c r="X1497" s="16">
        <v>0</v>
      </c>
      <c r="Y1497" s="15">
        <v>59977</v>
      </c>
      <c r="Z1497" s="15">
        <v>1.377</v>
      </c>
      <c r="AA1497" s="15" t="s">
        <v>78</v>
      </c>
      <c r="AB1497" s="15" t="s">
        <v>78</v>
      </c>
      <c r="AC1497" s="15">
        <v>0</v>
      </c>
      <c r="AD1497" s="15"/>
      <c r="AE1497" s="15" t="s">
        <v>353</v>
      </c>
      <c r="AF1497" s="15" t="s">
        <v>11759</v>
      </c>
      <c r="AG1497" s="16">
        <v>1</v>
      </c>
      <c r="AH1497" s="15" t="s">
        <v>11760</v>
      </c>
      <c r="AI1497" s="15" t="s">
        <v>78</v>
      </c>
      <c r="AJ1497" s="15">
        <v>59976.695068399997</v>
      </c>
      <c r="AK1497" s="15">
        <v>999.87039975300002</v>
      </c>
      <c r="AL1497" s="15">
        <v>3094905.0030399999</v>
      </c>
      <c r="AM1497" s="15">
        <v>1421104.3384499999</v>
      </c>
      <c r="AN1497" s="19">
        <v>0</v>
      </c>
      <c r="AO1497" s="19">
        <v>0</v>
      </c>
      <c r="AP1497" s="19">
        <v>124200</v>
      </c>
      <c r="AQ1497" s="19">
        <v>188700</v>
      </c>
      <c r="AR1497" s="34">
        <f t="shared" si="311"/>
        <v>312900</v>
      </c>
      <c r="AS1497" s="34">
        <v>0</v>
      </c>
      <c r="AT1497" s="34">
        <v>0</v>
      </c>
      <c r="AU1497" s="34">
        <v>0</v>
      </c>
      <c r="AV1497" s="34">
        <v>0</v>
      </c>
      <c r="AW1497" s="35">
        <f t="shared" si="312"/>
        <v>0</v>
      </c>
      <c r="AX1497" s="34">
        <f t="shared" si="313"/>
        <v>312900</v>
      </c>
      <c r="AY1497" s="36">
        <v>1.4712000000099998</v>
      </c>
      <c r="AZ1497" s="36">
        <v>2.0617000000000001</v>
      </c>
      <c r="BA1497" s="22"/>
      <c r="BB1497" s="19">
        <v>9387</v>
      </c>
      <c r="BC1497" s="34">
        <f t="shared" si="314"/>
        <v>4603.3848000312892</v>
      </c>
      <c r="BD1497" s="34">
        <f t="shared" si="315"/>
        <v>6451.0592999999999</v>
      </c>
      <c r="BE1497" s="38">
        <v>3.4819999999999997E-2</v>
      </c>
      <c r="BF1497" s="38">
        <f t="shared" si="316"/>
        <v>3.4819999999999997E-2</v>
      </c>
      <c r="BG1497" s="34">
        <v>0</v>
      </c>
      <c r="BH1497" s="34">
        <v>0</v>
      </c>
      <c r="BI1497" s="34">
        <f t="shared" si="317"/>
        <v>4603.3848000312892</v>
      </c>
      <c r="BJ1497" s="34">
        <f t="shared" si="318"/>
        <v>6451.0592999999999</v>
      </c>
      <c r="BK1497" s="34">
        <v>0</v>
      </c>
      <c r="BL1497" s="34">
        <v>0</v>
      </c>
      <c r="BM1497" s="34">
        <f t="shared" si="319"/>
        <v>0</v>
      </c>
      <c r="BN1497" s="39">
        <f t="shared" si="320"/>
        <v>4603.3848000312892</v>
      </c>
      <c r="BO1497" s="39">
        <f t="shared" si="321"/>
        <v>6451.0592999999999</v>
      </c>
      <c r="BP1497" s="39">
        <f t="shared" si="322"/>
        <v>1847.6744999687107</v>
      </c>
    </row>
    <row r="1498" spans="1:68" s="25" customFormat="1" ht="14.25" x14ac:dyDescent="0.2">
      <c r="A1498" s="14">
        <v>247</v>
      </c>
      <c r="B1498" s="40"/>
      <c r="C1498" s="15"/>
      <c r="D1498" s="16">
        <v>29614</v>
      </c>
      <c r="E1498" s="15" t="s">
        <v>11761</v>
      </c>
      <c r="F1498" s="15" t="s">
        <v>11762</v>
      </c>
      <c r="G1498" s="17" t="s">
        <v>11763</v>
      </c>
      <c r="H1498" s="17" t="s">
        <v>11764</v>
      </c>
      <c r="I1498" s="17" t="s">
        <v>86</v>
      </c>
      <c r="J1498" s="15" t="s">
        <v>11765</v>
      </c>
      <c r="K1498" s="15" t="s">
        <v>7694</v>
      </c>
      <c r="L1498" s="18" t="s">
        <v>11766</v>
      </c>
      <c r="M1498" s="15" t="s">
        <v>6425</v>
      </c>
      <c r="N1498" s="15" t="s">
        <v>6426</v>
      </c>
      <c r="O1498" s="16">
        <v>399</v>
      </c>
      <c r="P1498" s="15" t="s">
        <v>352</v>
      </c>
      <c r="Q1498" s="15">
        <v>2928700</v>
      </c>
      <c r="R1498" s="15">
        <v>4079400</v>
      </c>
      <c r="S1498" s="15">
        <v>7008100</v>
      </c>
      <c r="T1498" s="15">
        <v>32.540999999999997</v>
      </c>
      <c r="U1498" s="15" t="s">
        <v>3335</v>
      </c>
      <c r="V1498" s="15" t="s">
        <v>76</v>
      </c>
      <c r="W1498" s="16">
        <v>1</v>
      </c>
      <c r="X1498" s="16">
        <v>0</v>
      </c>
      <c r="Y1498" s="15">
        <v>14430</v>
      </c>
      <c r="Z1498" s="15">
        <v>0.33100000000000002</v>
      </c>
      <c r="AA1498" s="15" t="s">
        <v>78</v>
      </c>
      <c r="AB1498" s="15" t="s">
        <v>78</v>
      </c>
      <c r="AC1498" s="15">
        <v>0</v>
      </c>
      <c r="AD1498" s="15"/>
      <c r="AE1498" s="15" t="s">
        <v>243</v>
      </c>
      <c r="AF1498" s="15" t="s">
        <v>11767</v>
      </c>
      <c r="AG1498" s="16">
        <v>1</v>
      </c>
      <c r="AH1498" s="15" t="s">
        <v>11768</v>
      </c>
      <c r="AI1498" s="15" t="s">
        <v>78</v>
      </c>
      <c r="AJ1498" s="15">
        <v>14430.1645508</v>
      </c>
      <c r="AK1498" s="15">
        <v>601.01025508500004</v>
      </c>
      <c r="AL1498" s="15">
        <v>3095436.4001099998</v>
      </c>
      <c r="AM1498" s="15">
        <v>1420480.78455</v>
      </c>
      <c r="AN1498" s="19">
        <v>0</v>
      </c>
      <c r="AO1498" s="19">
        <v>0</v>
      </c>
      <c r="AP1498" s="19">
        <v>2925900</v>
      </c>
      <c r="AQ1498" s="19">
        <v>4136400</v>
      </c>
      <c r="AR1498" s="34">
        <f t="shared" si="311"/>
        <v>7062300</v>
      </c>
      <c r="AS1498" s="34">
        <v>0</v>
      </c>
      <c r="AT1498" s="34">
        <v>0</v>
      </c>
      <c r="AU1498" s="34">
        <v>0</v>
      </c>
      <c r="AV1498" s="34">
        <v>0</v>
      </c>
      <c r="AW1498" s="35">
        <f t="shared" si="312"/>
        <v>0</v>
      </c>
      <c r="AX1498" s="34">
        <f t="shared" si="313"/>
        <v>7062300</v>
      </c>
      <c r="AY1498" s="36">
        <v>1.4712000000099998</v>
      </c>
      <c r="AZ1498" s="36">
        <v>2.0617000000000001</v>
      </c>
      <c r="BA1498" s="22"/>
      <c r="BB1498" s="19">
        <v>211869</v>
      </c>
      <c r="BC1498" s="34">
        <f t="shared" si="314"/>
        <v>103900.55760070622</v>
      </c>
      <c r="BD1498" s="34">
        <f t="shared" si="315"/>
        <v>145603.43910000002</v>
      </c>
      <c r="BE1498" s="38">
        <v>3.4819999999999997E-2</v>
      </c>
      <c r="BF1498" s="38">
        <f t="shared" si="316"/>
        <v>3.4819999999999997E-2</v>
      </c>
      <c r="BG1498" s="34">
        <v>0</v>
      </c>
      <c r="BH1498" s="34">
        <v>0</v>
      </c>
      <c r="BI1498" s="34">
        <f t="shared" si="317"/>
        <v>103900.55760070622</v>
      </c>
      <c r="BJ1498" s="34">
        <f t="shared" si="318"/>
        <v>145603.43910000002</v>
      </c>
      <c r="BK1498" s="34">
        <v>0</v>
      </c>
      <c r="BL1498" s="34">
        <v>0</v>
      </c>
      <c r="BM1498" s="34">
        <f t="shared" si="319"/>
        <v>0</v>
      </c>
      <c r="BN1498" s="39">
        <f t="shared" si="320"/>
        <v>103900.55760070622</v>
      </c>
      <c r="BO1498" s="39">
        <f t="shared" si="321"/>
        <v>145603.43910000002</v>
      </c>
      <c r="BP1498" s="39">
        <f t="shared" si="322"/>
        <v>41702.881499293799</v>
      </c>
    </row>
    <row r="1499" spans="1:68" s="25" customFormat="1" ht="14.25" x14ac:dyDescent="0.2">
      <c r="A1499" s="14">
        <v>248</v>
      </c>
      <c r="B1499" s="40"/>
      <c r="C1499" s="15" t="s">
        <v>11769</v>
      </c>
      <c r="D1499" s="16">
        <v>24492</v>
      </c>
      <c r="E1499" s="15" t="s">
        <v>11770</v>
      </c>
      <c r="F1499" s="15" t="s">
        <v>11769</v>
      </c>
      <c r="G1499" s="17" t="s">
        <v>11771</v>
      </c>
      <c r="H1499" s="17" t="s">
        <v>11772</v>
      </c>
      <c r="I1499" s="17" t="s">
        <v>86</v>
      </c>
      <c r="J1499" s="15" t="s">
        <v>11773</v>
      </c>
      <c r="K1499" s="15" t="s">
        <v>9140</v>
      </c>
      <c r="L1499" s="18" t="s">
        <v>11774</v>
      </c>
      <c r="M1499" s="15" t="s">
        <v>9678</v>
      </c>
      <c r="N1499" s="15" t="s">
        <v>9679</v>
      </c>
      <c r="O1499" s="16">
        <v>340</v>
      </c>
      <c r="P1499" s="15" t="s">
        <v>739</v>
      </c>
      <c r="Q1499" s="15">
        <v>1155000</v>
      </c>
      <c r="R1499" s="15">
        <v>1951400</v>
      </c>
      <c r="S1499" s="15">
        <v>3106400</v>
      </c>
      <c r="T1499" s="15">
        <v>7.7</v>
      </c>
      <c r="U1499" s="15" t="s">
        <v>3335</v>
      </c>
      <c r="V1499" s="15" t="s">
        <v>76</v>
      </c>
      <c r="W1499" s="16">
        <v>1</v>
      </c>
      <c r="X1499" s="16">
        <v>0</v>
      </c>
      <c r="Y1499" s="15">
        <v>337928</v>
      </c>
      <c r="Z1499" s="15">
        <v>7.758</v>
      </c>
      <c r="AA1499" s="15" t="s">
        <v>11775</v>
      </c>
      <c r="AB1499" s="15" t="s">
        <v>11776</v>
      </c>
      <c r="AC1499" s="15">
        <v>0</v>
      </c>
      <c r="AD1499" s="15"/>
      <c r="AE1499" s="15" t="s">
        <v>243</v>
      </c>
      <c r="AF1499" s="15" t="s">
        <v>11777</v>
      </c>
      <c r="AG1499" s="16">
        <v>1</v>
      </c>
      <c r="AH1499" s="15" t="s">
        <v>11778</v>
      </c>
      <c r="AI1499" s="15" t="s">
        <v>78</v>
      </c>
      <c r="AJ1499" s="15">
        <v>337927.60693399998</v>
      </c>
      <c r="AK1499" s="15">
        <v>2396.1973656800001</v>
      </c>
      <c r="AL1499" s="15">
        <v>3095921.1425100002</v>
      </c>
      <c r="AM1499" s="15">
        <v>1420750.4476900001</v>
      </c>
      <c r="AN1499" s="19">
        <v>0</v>
      </c>
      <c r="AO1499" s="19">
        <v>0</v>
      </c>
      <c r="AP1499" s="19">
        <v>1155000</v>
      </c>
      <c r="AQ1499" s="19">
        <v>1927500</v>
      </c>
      <c r="AR1499" s="34">
        <f t="shared" si="311"/>
        <v>3082500</v>
      </c>
      <c r="AS1499" s="34">
        <v>0</v>
      </c>
      <c r="AT1499" s="34">
        <v>0</v>
      </c>
      <c r="AU1499" s="34">
        <v>0</v>
      </c>
      <c r="AV1499" s="34">
        <v>0</v>
      </c>
      <c r="AW1499" s="35">
        <f t="shared" si="312"/>
        <v>0</v>
      </c>
      <c r="AX1499" s="34">
        <f t="shared" si="313"/>
        <v>3082500</v>
      </c>
      <c r="AY1499" s="36">
        <v>1.4712000000099998</v>
      </c>
      <c r="AZ1499" s="36">
        <v>2.0617000000000001</v>
      </c>
      <c r="BA1499" s="22"/>
      <c r="BB1499" s="19">
        <v>92475</v>
      </c>
      <c r="BC1499" s="34">
        <f t="shared" si="314"/>
        <v>45349.740000308244</v>
      </c>
      <c r="BD1499" s="34">
        <f t="shared" si="315"/>
        <v>63551.902500000004</v>
      </c>
      <c r="BE1499" s="38">
        <v>3.4819999999999997E-2</v>
      </c>
      <c r="BF1499" s="38">
        <f t="shared" si="316"/>
        <v>3.4819999999999997E-2</v>
      </c>
      <c r="BG1499" s="34">
        <v>0</v>
      </c>
      <c r="BH1499" s="34">
        <v>0</v>
      </c>
      <c r="BI1499" s="34">
        <f t="shared" si="317"/>
        <v>45349.740000308244</v>
      </c>
      <c r="BJ1499" s="34">
        <f t="shared" si="318"/>
        <v>63551.902500000004</v>
      </c>
      <c r="BK1499" s="34">
        <v>0</v>
      </c>
      <c r="BL1499" s="34">
        <v>0</v>
      </c>
      <c r="BM1499" s="34">
        <f t="shared" si="319"/>
        <v>0</v>
      </c>
      <c r="BN1499" s="39">
        <f t="shared" si="320"/>
        <v>45349.740000308244</v>
      </c>
      <c r="BO1499" s="39">
        <f t="shared" si="321"/>
        <v>63551.902500000004</v>
      </c>
      <c r="BP1499" s="39">
        <f t="shared" si="322"/>
        <v>18202.16249969176</v>
      </c>
    </row>
    <row r="1500" spans="1:68" s="25" customFormat="1" ht="14.25" x14ac:dyDescent="0.2">
      <c r="A1500" s="14">
        <v>249</v>
      </c>
      <c r="B1500" s="40"/>
      <c r="C1500" s="15"/>
      <c r="D1500" s="16">
        <v>30221</v>
      </c>
      <c r="E1500" s="15" t="s">
        <v>11779</v>
      </c>
      <c r="F1500" s="15" t="s">
        <v>11780</v>
      </c>
      <c r="G1500" s="17" t="s">
        <v>11781</v>
      </c>
      <c r="H1500" s="17" t="s">
        <v>11782</v>
      </c>
      <c r="I1500" s="17" t="s">
        <v>86</v>
      </c>
      <c r="J1500" s="15" t="s">
        <v>11783</v>
      </c>
      <c r="K1500" s="15" t="s">
        <v>7703</v>
      </c>
      <c r="L1500" s="18" t="s">
        <v>11766</v>
      </c>
      <c r="M1500" s="15" t="s">
        <v>6425</v>
      </c>
      <c r="N1500" s="15" t="s">
        <v>6426</v>
      </c>
      <c r="O1500" s="16">
        <v>399</v>
      </c>
      <c r="P1500" s="15" t="s">
        <v>352</v>
      </c>
      <c r="Q1500" s="15">
        <v>2928700</v>
      </c>
      <c r="R1500" s="15">
        <v>4079400</v>
      </c>
      <c r="S1500" s="15">
        <v>7008100</v>
      </c>
      <c r="T1500" s="15">
        <v>32.540999999999997</v>
      </c>
      <c r="U1500" s="15" t="s">
        <v>3335</v>
      </c>
      <c r="V1500" s="15" t="s">
        <v>76</v>
      </c>
      <c r="W1500" s="16">
        <v>1</v>
      </c>
      <c r="X1500" s="16">
        <v>0</v>
      </c>
      <c r="Y1500" s="15">
        <v>1327495</v>
      </c>
      <c r="Z1500" s="15">
        <v>30.475000000000001</v>
      </c>
      <c r="AA1500" s="15" t="s">
        <v>78</v>
      </c>
      <c r="AB1500" s="15" t="s">
        <v>78</v>
      </c>
      <c r="AC1500" s="15">
        <v>0</v>
      </c>
      <c r="AD1500" s="15"/>
      <c r="AE1500" s="15" t="s">
        <v>243</v>
      </c>
      <c r="AF1500" s="15" t="s">
        <v>11767</v>
      </c>
      <c r="AG1500" s="16">
        <v>1</v>
      </c>
      <c r="AH1500" s="15" t="s">
        <v>11768</v>
      </c>
      <c r="AI1500" s="15" t="s">
        <v>78</v>
      </c>
      <c r="AJ1500" s="15">
        <v>1327495.3698700001</v>
      </c>
      <c r="AK1500" s="15">
        <v>7996.8133624100001</v>
      </c>
      <c r="AL1500" s="15">
        <v>3095240.6932700002</v>
      </c>
      <c r="AM1500" s="15">
        <v>1420245.0989699999</v>
      </c>
      <c r="AN1500" s="19">
        <v>0</v>
      </c>
      <c r="AO1500" s="19">
        <v>0</v>
      </c>
      <c r="AP1500" s="19">
        <v>2925900</v>
      </c>
      <c r="AQ1500" s="19">
        <v>4136400</v>
      </c>
      <c r="AR1500" s="34">
        <f t="shared" si="311"/>
        <v>7062300</v>
      </c>
      <c r="AS1500" s="34">
        <v>0</v>
      </c>
      <c r="AT1500" s="34">
        <v>0</v>
      </c>
      <c r="AU1500" s="34">
        <v>0</v>
      </c>
      <c r="AV1500" s="34">
        <v>0</v>
      </c>
      <c r="AW1500" s="35">
        <f t="shared" si="312"/>
        <v>0</v>
      </c>
      <c r="AX1500" s="34">
        <f t="shared" si="313"/>
        <v>7062300</v>
      </c>
      <c r="AY1500" s="36">
        <v>1.4712000000099998</v>
      </c>
      <c r="AZ1500" s="36">
        <v>2.0617000000000001</v>
      </c>
      <c r="BA1500" s="22"/>
      <c r="BB1500" s="19">
        <v>211869</v>
      </c>
      <c r="BC1500" s="34">
        <f t="shared" si="314"/>
        <v>103900.55760070622</v>
      </c>
      <c r="BD1500" s="34">
        <f t="shared" si="315"/>
        <v>145603.43910000002</v>
      </c>
      <c r="BE1500" s="38">
        <v>3.4819999999999997E-2</v>
      </c>
      <c r="BF1500" s="38">
        <f t="shared" si="316"/>
        <v>3.4819999999999997E-2</v>
      </c>
      <c r="BG1500" s="34">
        <v>0</v>
      </c>
      <c r="BH1500" s="34">
        <v>0</v>
      </c>
      <c r="BI1500" s="34">
        <f t="shared" si="317"/>
        <v>103900.55760070622</v>
      </c>
      <c r="BJ1500" s="34">
        <f t="shared" si="318"/>
        <v>145603.43910000002</v>
      </c>
      <c r="BK1500" s="34">
        <v>0</v>
      </c>
      <c r="BL1500" s="34">
        <v>0</v>
      </c>
      <c r="BM1500" s="34">
        <f t="shared" si="319"/>
        <v>0</v>
      </c>
      <c r="BN1500" s="39">
        <f t="shared" si="320"/>
        <v>103900.55760070622</v>
      </c>
      <c r="BO1500" s="39">
        <f t="shared" si="321"/>
        <v>145603.43910000002</v>
      </c>
      <c r="BP1500" s="39">
        <f t="shared" si="322"/>
        <v>41702.881499293799</v>
      </c>
    </row>
    <row r="1501" spans="1:68" s="25" customFormat="1" ht="14.25" x14ac:dyDescent="0.2">
      <c r="A1501" s="14">
        <v>250</v>
      </c>
      <c r="B1501" s="40"/>
      <c r="C1501" s="15" t="s">
        <v>11784</v>
      </c>
      <c r="D1501" s="16">
        <v>11067</v>
      </c>
      <c r="E1501" s="15" t="s">
        <v>11785</v>
      </c>
      <c r="F1501" s="15" t="s">
        <v>11784</v>
      </c>
      <c r="G1501" s="17" t="s">
        <v>11786</v>
      </c>
      <c r="H1501" s="17" t="s">
        <v>11787</v>
      </c>
      <c r="I1501" s="17" t="s">
        <v>86</v>
      </c>
      <c r="J1501" s="15" t="s">
        <v>11788</v>
      </c>
      <c r="K1501" s="15" t="s">
        <v>9470</v>
      </c>
      <c r="L1501" s="18" t="s">
        <v>11766</v>
      </c>
      <c r="M1501" s="15" t="s">
        <v>6425</v>
      </c>
      <c r="N1501" s="15" t="s">
        <v>6426</v>
      </c>
      <c r="O1501" s="16">
        <v>399</v>
      </c>
      <c r="P1501" s="15" t="s">
        <v>352</v>
      </c>
      <c r="Q1501" s="15">
        <v>2928700</v>
      </c>
      <c r="R1501" s="15">
        <v>4079400</v>
      </c>
      <c r="S1501" s="15">
        <v>7008100</v>
      </c>
      <c r="T1501" s="15">
        <v>32.540999999999997</v>
      </c>
      <c r="U1501" s="15" t="s">
        <v>3335</v>
      </c>
      <c r="V1501" s="15" t="s">
        <v>76</v>
      </c>
      <c r="W1501" s="16">
        <v>1</v>
      </c>
      <c r="X1501" s="16">
        <v>0</v>
      </c>
      <c r="Y1501" s="15">
        <v>28638</v>
      </c>
      <c r="Z1501" s="15">
        <v>0.65700000000000003</v>
      </c>
      <c r="AA1501" s="15" t="s">
        <v>78</v>
      </c>
      <c r="AB1501" s="15" t="s">
        <v>78</v>
      </c>
      <c r="AC1501" s="15">
        <v>0</v>
      </c>
      <c r="AD1501" s="15"/>
      <c r="AE1501" s="15" t="s">
        <v>243</v>
      </c>
      <c r="AF1501" s="15" t="s">
        <v>11767</v>
      </c>
      <c r="AG1501" s="16">
        <v>1</v>
      </c>
      <c r="AH1501" s="15" t="s">
        <v>11768</v>
      </c>
      <c r="AI1501" s="15" t="s">
        <v>78</v>
      </c>
      <c r="AJ1501" s="15">
        <v>28637.5769043</v>
      </c>
      <c r="AK1501" s="15">
        <v>837.40482128199994</v>
      </c>
      <c r="AL1501" s="15">
        <v>3095613.6082700002</v>
      </c>
      <c r="AM1501" s="15">
        <v>1419522.8088700001</v>
      </c>
      <c r="AN1501" s="19">
        <v>0</v>
      </c>
      <c r="AO1501" s="19">
        <v>0</v>
      </c>
      <c r="AP1501" s="19">
        <v>2925900</v>
      </c>
      <c r="AQ1501" s="19">
        <v>4136400</v>
      </c>
      <c r="AR1501" s="34">
        <f t="shared" si="311"/>
        <v>7062300</v>
      </c>
      <c r="AS1501" s="34">
        <v>0</v>
      </c>
      <c r="AT1501" s="34">
        <v>0</v>
      </c>
      <c r="AU1501" s="34">
        <v>0</v>
      </c>
      <c r="AV1501" s="34">
        <v>0</v>
      </c>
      <c r="AW1501" s="35">
        <f t="shared" si="312"/>
        <v>0</v>
      </c>
      <c r="AX1501" s="34">
        <f t="shared" si="313"/>
        <v>7062300</v>
      </c>
      <c r="AY1501" s="36">
        <v>1.4712000000099998</v>
      </c>
      <c r="AZ1501" s="36">
        <v>2.0617000000000001</v>
      </c>
      <c r="BA1501" s="22"/>
      <c r="BB1501" s="19">
        <v>211869</v>
      </c>
      <c r="BC1501" s="34">
        <f t="shared" si="314"/>
        <v>103900.55760070622</v>
      </c>
      <c r="BD1501" s="34">
        <f t="shared" si="315"/>
        <v>145603.43910000002</v>
      </c>
      <c r="BE1501" s="38">
        <v>3.4819999999999997E-2</v>
      </c>
      <c r="BF1501" s="38">
        <f t="shared" si="316"/>
        <v>3.4819999999999997E-2</v>
      </c>
      <c r="BG1501" s="34">
        <v>0</v>
      </c>
      <c r="BH1501" s="34">
        <v>0</v>
      </c>
      <c r="BI1501" s="34">
        <f t="shared" si="317"/>
        <v>103900.55760070622</v>
      </c>
      <c r="BJ1501" s="34">
        <f t="shared" si="318"/>
        <v>145603.43910000002</v>
      </c>
      <c r="BK1501" s="34">
        <v>0</v>
      </c>
      <c r="BL1501" s="34">
        <v>0</v>
      </c>
      <c r="BM1501" s="34">
        <f t="shared" si="319"/>
        <v>0</v>
      </c>
      <c r="BN1501" s="39">
        <f t="shared" si="320"/>
        <v>103900.55760070622</v>
      </c>
      <c r="BO1501" s="39">
        <f t="shared" si="321"/>
        <v>145603.43910000002</v>
      </c>
      <c r="BP1501" s="39">
        <f t="shared" si="322"/>
        <v>41702.881499293799</v>
      </c>
    </row>
    <row r="1502" spans="1:68" s="25" customFormat="1" ht="14.25" x14ac:dyDescent="0.2">
      <c r="A1502" s="14">
        <v>251</v>
      </c>
      <c r="B1502" s="40"/>
      <c r="C1502" s="15"/>
      <c r="D1502" s="16">
        <v>30013</v>
      </c>
      <c r="E1502" s="15" t="s">
        <v>11789</v>
      </c>
      <c r="F1502" s="15" t="s">
        <v>11790</v>
      </c>
      <c r="G1502" s="17" t="s">
        <v>11791</v>
      </c>
      <c r="H1502" s="17" t="s">
        <v>11792</v>
      </c>
      <c r="I1502" s="17" t="s">
        <v>88</v>
      </c>
      <c r="J1502" s="15" t="s">
        <v>11793</v>
      </c>
      <c r="K1502" s="15" t="s">
        <v>11569</v>
      </c>
      <c r="L1502" s="18" t="s">
        <v>11794</v>
      </c>
      <c r="M1502" s="15" t="s">
        <v>6425</v>
      </c>
      <c r="N1502" s="15" t="s">
        <v>6426</v>
      </c>
      <c r="O1502" s="16">
        <v>442</v>
      </c>
      <c r="P1502" s="15" t="s">
        <v>9792</v>
      </c>
      <c r="Q1502" s="15">
        <v>136800</v>
      </c>
      <c r="R1502" s="15">
        <v>217400</v>
      </c>
      <c r="S1502" s="15">
        <v>354200</v>
      </c>
      <c r="T1502" s="15">
        <v>0.95</v>
      </c>
      <c r="U1502" s="15" t="s">
        <v>3335</v>
      </c>
      <c r="V1502" s="15" t="s">
        <v>76</v>
      </c>
      <c r="W1502" s="16">
        <v>1</v>
      </c>
      <c r="X1502" s="16">
        <v>1</v>
      </c>
      <c r="Y1502" s="15">
        <v>41527</v>
      </c>
      <c r="Z1502" s="15">
        <v>0.95299999999999996</v>
      </c>
      <c r="AA1502" s="15" t="s">
        <v>78</v>
      </c>
      <c r="AB1502" s="15" t="s">
        <v>78</v>
      </c>
      <c r="AC1502" s="15">
        <v>0</v>
      </c>
      <c r="AD1502" s="26">
        <v>37623</v>
      </c>
      <c r="AE1502" s="15" t="s">
        <v>468</v>
      </c>
      <c r="AF1502" s="15" t="s">
        <v>11795</v>
      </c>
      <c r="AG1502" s="16">
        <v>1</v>
      </c>
      <c r="AH1502" s="15" t="s">
        <v>11796</v>
      </c>
      <c r="AI1502" s="15" t="s">
        <v>78</v>
      </c>
      <c r="AJ1502" s="15">
        <v>41526.849853500004</v>
      </c>
      <c r="AK1502" s="15">
        <v>845.90818931700005</v>
      </c>
      <c r="AL1502" s="15">
        <v>3094894.2488199999</v>
      </c>
      <c r="AM1502" s="15">
        <v>1419781.3251700001</v>
      </c>
      <c r="AN1502" s="19">
        <v>0</v>
      </c>
      <c r="AO1502" s="19">
        <v>0</v>
      </c>
      <c r="AP1502" s="19">
        <v>136800</v>
      </c>
      <c r="AQ1502" s="19">
        <v>230200</v>
      </c>
      <c r="AR1502" s="34">
        <f t="shared" si="311"/>
        <v>367000</v>
      </c>
      <c r="AS1502" s="34">
        <v>0</v>
      </c>
      <c r="AT1502" s="34">
        <v>0</v>
      </c>
      <c r="AU1502" s="34">
        <v>0</v>
      </c>
      <c r="AV1502" s="34">
        <v>0</v>
      </c>
      <c r="AW1502" s="35">
        <f t="shared" si="312"/>
        <v>0</v>
      </c>
      <c r="AX1502" s="34">
        <f t="shared" si="313"/>
        <v>367000</v>
      </c>
      <c r="AY1502" s="36">
        <v>1.4712000000099998</v>
      </c>
      <c r="AZ1502" s="36">
        <v>2.0617000000000001</v>
      </c>
      <c r="BA1502" s="22"/>
      <c r="BB1502" s="19">
        <v>11010</v>
      </c>
      <c r="BC1502" s="34">
        <f t="shared" si="314"/>
        <v>5399.3040000366991</v>
      </c>
      <c r="BD1502" s="34">
        <f t="shared" si="315"/>
        <v>7566.4390000000003</v>
      </c>
      <c r="BE1502" s="38">
        <v>3.4819999999999997E-2</v>
      </c>
      <c r="BF1502" s="38">
        <f t="shared" si="316"/>
        <v>3.4819999999999997E-2</v>
      </c>
      <c r="BG1502" s="34">
        <v>0</v>
      </c>
      <c r="BH1502" s="34">
        <v>0</v>
      </c>
      <c r="BI1502" s="34">
        <f t="shared" si="317"/>
        <v>5399.3040000366991</v>
      </c>
      <c r="BJ1502" s="34">
        <f t="shared" si="318"/>
        <v>7566.4390000000003</v>
      </c>
      <c r="BK1502" s="34">
        <v>0</v>
      </c>
      <c r="BL1502" s="34">
        <v>0</v>
      </c>
      <c r="BM1502" s="34">
        <f t="shared" si="319"/>
        <v>0</v>
      </c>
      <c r="BN1502" s="39">
        <f t="shared" si="320"/>
        <v>5399.3040000366991</v>
      </c>
      <c r="BO1502" s="39">
        <f t="shared" si="321"/>
        <v>7566.4390000000003</v>
      </c>
      <c r="BP1502" s="39">
        <f t="shared" si="322"/>
        <v>2167.1349999633012</v>
      </c>
    </row>
    <row r="1503" spans="1:68" s="25" customFormat="1" ht="14.25" x14ac:dyDescent="0.2">
      <c r="A1503" s="14">
        <v>252</v>
      </c>
      <c r="B1503" s="40"/>
      <c r="C1503" s="15"/>
      <c r="D1503" s="16">
        <v>25483</v>
      </c>
      <c r="E1503" s="15" t="s">
        <v>11797</v>
      </c>
      <c r="F1503" s="15" t="s">
        <v>11798</v>
      </c>
      <c r="G1503" s="17" t="s">
        <v>11799</v>
      </c>
      <c r="H1503" s="17" t="s">
        <v>11800</v>
      </c>
      <c r="I1503" s="17" t="s">
        <v>86</v>
      </c>
      <c r="J1503" s="15" t="s">
        <v>11801</v>
      </c>
      <c r="K1503" s="15" t="s">
        <v>11802</v>
      </c>
      <c r="L1503" s="18" t="s">
        <v>11803</v>
      </c>
      <c r="M1503" s="15" t="s">
        <v>6425</v>
      </c>
      <c r="N1503" s="15" t="s">
        <v>6426</v>
      </c>
      <c r="O1503" s="16">
        <v>444</v>
      </c>
      <c r="P1503" s="15" t="s">
        <v>2379</v>
      </c>
      <c r="Q1503" s="15">
        <v>105300</v>
      </c>
      <c r="R1503" s="15">
        <v>222300</v>
      </c>
      <c r="S1503" s="15">
        <v>327600</v>
      </c>
      <c r="T1503" s="15">
        <v>1.17</v>
      </c>
      <c r="U1503" s="15" t="s">
        <v>3335</v>
      </c>
      <c r="V1503" s="15" t="s">
        <v>76</v>
      </c>
      <c r="W1503" s="16">
        <v>1</v>
      </c>
      <c r="X1503" s="16">
        <v>0</v>
      </c>
      <c r="Y1503" s="15">
        <v>26831</v>
      </c>
      <c r="Z1503" s="15">
        <v>0.61599999999999999</v>
      </c>
      <c r="AA1503" s="15" t="s">
        <v>78</v>
      </c>
      <c r="AB1503" s="15" t="s">
        <v>78</v>
      </c>
      <c r="AC1503" s="15">
        <v>0</v>
      </c>
      <c r="AD1503" s="15"/>
      <c r="AE1503" s="15" t="s">
        <v>2449</v>
      </c>
      <c r="AF1503" s="15" t="s">
        <v>11804</v>
      </c>
      <c r="AG1503" s="16">
        <v>1</v>
      </c>
      <c r="AH1503" s="15" t="s">
        <v>11805</v>
      </c>
      <c r="AI1503" s="15" t="s">
        <v>78</v>
      </c>
      <c r="AJ1503" s="15">
        <v>26831.0371094</v>
      </c>
      <c r="AK1503" s="15">
        <v>736.23295566800005</v>
      </c>
      <c r="AL1503" s="15">
        <v>3094894.1896899999</v>
      </c>
      <c r="AM1503" s="15">
        <v>1419569.02437</v>
      </c>
      <c r="AN1503" s="19">
        <v>0</v>
      </c>
      <c r="AO1503" s="19">
        <v>0</v>
      </c>
      <c r="AP1503" s="19">
        <v>105300</v>
      </c>
      <c r="AQ1503" s="19">
        <v>220100</v>
      </c>
      <c r="AR1503" s="34">
        <f t="shared" si="311"/>
        <v>325400</v>
      </c>
      <c r="AS1503" s="34">
        <v>0</v>
      </c>
      <c r="AT1503" s="34">
        <v>0</v>
      </c>
      <c r="AU1503" s="34">
        <v>0</v>
      </c>
      <c r="AV1503" s="34">
        <v>0</v>
      </c>
      <c r="AW1503" s="35">
        <f t="shared" si="312"/>
        <v>0</v>
      </c>
      <c r="AX1503" s="34">
        <f t="shared" si="313"/>
        <v>325400</v>
      </c>
      <c r="AY1503" s="36">
        <v>1.4712000000099998</v>
      </c>
      <c r="AZ1503" s="36">
        <v>2.0617000000000001</v>
      </c>
      <c r="BA1503" s="22"/>
      <c r="BB1503" s="19">
        <v>9762</v>
      </c>
      <c r="BC1503" s="34">
        <f t="shared" si="314"/>
        <v>4787.2848000325394</v>
      </c>
      <c r="BD1503" s="34">
        <f t="shared" si="315"/>
        <v>6708.7718000000004</v>
      </c>
      <c r="BE1503" s="38">
        <v>3.4819999999999997E-2</v>
      </c>
      <c r="BF1503" s="38">
        <f t="shared" si="316"/>
        <v>3.4819999999999997E-2</v>
      </c>
      <c r="BG1503" s="34">
        <v>0</v>
      </c>
      <c r="BH1503" s="34">
        <v>0</v>
      </c>
      <c r="BI1503" s="34">
        <f t="shared" si="317"/>
        <v>4787.2848000325394</v>
      </c>
      <c r="BJ1503" s="34">
        <f t="shared" si="318"/>
        <v>6708.7718000000004</v>
      </c>
      <c r="BK1503" s="34">
        <v>0</v>
      </c>
      <c r="BL1503" s="34">
        <v>0</v>
      </c>
      <c r="BM1503" s="34">
        <f t="shared" si="319"/>
        <v>0</v>
      </c>
      <c r="BN1503" s="39">
        <f t="shared" si="320"/>
        <v>4787.2848000325394</v>
      </c>
      <c r="BO1503" s="39">
        <f t="shared" si="321"/>
        <v>6708.7718000000004</v>
      </c>
      <c r="BP1503" s="39">
        <f t="shared" si="322"/>
        <v>1921.4869999674611</v>
      </c>
    </row>
    <row r="1504" spans="1:68" s="25" customFormat="1" ht="14.25" x14ac:dyDescent="0.2">
      <c r="A1504" s="14">
        <v>253</v>
      </c>
      <c r="B1504" s="40"/>
      <c r="C1504" s="15" t="s">
        <v>176</v>
      </c>
      <c r="D1504" s="16">
        <v>14393</v>
      </c>
      <c r="E1504" s="15" t="s">
        <v>11806</v>
      </c>
      <c r="F1504" s="15" t="s">
        <v>11807</v>
      </c>
      <c r="G1504" s="17" t="s">
        <v>11808</v>
      </c>
      <c r="H1504" s="17" t="s">
        <v>11809</v>
      </c>
      <c r="I1504" s="17" t="s">
        <v>86</v>
      </c>
      <c r="J1504" s="15" t="s">
        <v>11810</v>
      </c>
      <c r="K1504" s="15" t="s">
        <v>981</v>
      </c>
      <c r="L1504" s="18" t="s">
        <v>11803</v>
      </c>
      <c r="M1504" s="15" t="s">
        <v>6425</v>
      </c>
      <c r="N1504" s="15" t="s">
        <v>6426</v>
      </c>
      <c r="O1504" s="16">
        <v>444</v>
      </c>
      <c r="P1504" s="15" t="s">
        <v>2379</v>
      </c>
      <c r="Q1504" s="15">
        <v>105300</v>
      </c>
      <c r="R1504" s="15">
        <v>222300</v>
      </c>
      <c r="S1504" s="15">
        <v>327600</v>
      </c>
      <c r="T1504" s="15">
        <v>1.17</v>
      </c>
      <c r="U1504" s="15" t="s">
        <v>3335</v>
      </c>
      <c r="V1504" s="15" t="s">
        <v>76</v>
      </c>
      <c r="W1504" s="16">
        <v>1</v>
      </c>
      <c r="X1504" s="16">
        <v>0</v>
      </c>
      <c r="Y1504" s="15">
        <v>22717</v>
      </c>
      <c r="Z1504" s="15">
        <v>0.52200000000000002</v>
      </c>
      <c r="AA1504" s="15" t="s">
        <v>78</v>
      </c>
      <c r="AB1504" s="15" t="s">
        <v>78</v>
      </c>
      <c r="AC1504" s="15">
        <v>0</v>
      </c>
      <c r="AD1504" s="15"/>
      <c r="AE1504" s="15" t="s">
        <v>2449</v>
      </c>
      <c r="AF1504" s="15" t="s">
        <v>11804</v>
      </c>
      <c r="AG1504" s="16">
        <v>1</v>
      </c>
      <c r="AH1504" s="15" t="s">
        <v>11805</v>
      </c>
      <c r="AI1504" s="15" t="s">
        <v>78</v>
      </c>
      <c r="AJ1504" s="15">
        <v>22716.548584</v>
      </c>
      <c r="AK1504" s="15">
        <v>705.52793486099995</v>
      </c>
      <c r="AL1504" s="15">
        <v>3094894.3490599999</v>
      </c>
      <c r="AM1504" s="15">
        <v>1419661.4662899999</v>
      </c>
      <c r="AN1504" s="19">
        <v>0</v>
      </c>
      <c r="AO1504" s="19">
        <v>0</v>
      </c>
      <c r="AP1504" s="19">
        <v>105300</v>
      </c>
      <c r="AQ1504" s="19">
        <v>220100</v>
      </c>
      <c r="AR1504" s="34">
        <f t="shared" si="311"/>
        <v>325400</v>
      </c>
      <c r="AS1504" s="34">
        <v>0</v>
      </c>
      <c r="AT1504" s="34">
        <v>0</v>
      </c>
      <c r="AU1504" s="34">
        <v>0</v>
      </c>
      <c r="AV1504" s="34">
        <v>0</v>
      </c>
      <c r="AW1504" s="35">
        <f t="shared" si="312"/>
        <v>0</v>
      </c>
      <c r="AX1504" s="34">
        <f t="shared" si="313"/>
        <v>325400</v>
      </c>
      <c r="AY1504" s="36">
        <v>1.4712000000099998</v>
      </c>
      <c r="AZ1504" s="36">
        <v>2.0617000000000001</v>
      </c>
      <c r="BA1504" s="22"/>
      <c r="BB1504" s="19">
        <v>9762</v>
      </c>
      <c r="BC1504" s="34">
        <f t="shared" si="314"/>
        <v>4787.2848000325394</v>
      </c>
      <c r="BD1504" s="34">
        <f t="shared" si="315"/>
        <v>6708.7718000000004</v>
      </c>
      <c r="BE1504" s="38">
        <v>3.4819999999999997E-2</v>
      </c>
      <c r="BF1504" s="38">
        <f t="shared" si="316"/>
        <v>3.4819999999999997E-2</v>
      </c>
      <c r="BG1504" s="34">
        <v>0</v>
      </c>
      <c r="BH1504" s="34">
        <v>0</v>
      </c>
      <c r="BI1504" s="34">
        <f t="shared" si="317"/>
        <v>4787.2848000325394</v>
      </c>
      <c r="BJ1504" s="34">
        <f t="shared" si="318"/>
        <v>6708.7718000000004</v>
      </c>
      <c r="BK1504" s="34">
        <v>0</v>
      </c>
      <c r="BL1504" s="34">
        <v>0</v>
      </c>
      <c r="BM1504" s="34">
        <f t="shared" si="319"/>
        <v>0</v>
      </c>
      <c r="BN1504" s="39">
        <f t="shared" si="320"/>
        <v>4787.2848000325394</v>
      </c>
      <c r="BO1504" s="39">
        <f t="shared" si="321"/>
        <v>6708.7718000000004</v>
      </c>
      <c r="BP1504" s="39">
        <f t="shared" si="322"/>
        <v>1921.4869999674611</v>
      </c>
    </row>
    <row r="1505" spans="1:68" s="25" customFormat="1" ht="14.25" x14ac:dyDescent="0.2">
      <c r="A1505" s="14">
        <v>254</v>
      </c>
      <c r="B1505" s="40"/>
      <c r="C1505" s="15"/>
      <c r="D1505" s="16">
        <v>7274</v>
      </c>
      <c r="E1505" s="15" t="s">
        <v>11811</v>
      </c>
      <c r="F1505" s="15" t="s">
        <v>11812</v>
      </c>
      <c r="G1505" s="17" t="s">
        <v>11813</v>
      </c>
      <c r="H1505" s="17" t="s">
        <v>11814</v>
      </c>
      <c r="I1505" s="17" t="s">
        <v>86</v>
      </c>
      <c r="J1505" s="15" t="s">
        <v>11815</v>
      </c>
      <c r="K1505" s="15" t="s">
        <v>11816</v>
      </c>
      <c r="L1505" s="18" t="s">
        <v>11817</v>
      </c>
      <c r="M1505" s="15" t="s">
        <v>6425</v>
      </c>
      <c r="N1505" s="15" t="s">
        <v>6426</v>
      </c>
      <c r="O1505" s="16">
        <v>452</v>
      </c>
      <c r="P1505" s="15" t="s">
        <v>11818</v>
      </c>
      <c r="Q1505" s="15">
        <v>90000</v>
      </c>
      <c r="R1505" s="15">
        <v>303300</v>
      </c>
      <c r="S1505" s="15">
        <v>393300</v>
      </c>
      <c r="T1505" s="15">
        <v>1</v>
      </c>
      <c r="U1505" s="15" t="s">
        <v>3335</v>
      </c>
      <c r="V1505" s="15" t="s">
        <v>76</v>
      </c>
      <c r="W1505" s="16">
        <v>1</v>
      </c>
      <c r="X1505" s="16">
        <v>0</v>
      </c>
      <c r="Y1505" s="15">
        <v>116795</v>
      </c>
      <c r="Z1505" s="15">
        <v>2.681</v>
      </c>
      <c r="AA1505" s="15" t="s">
        <v>78</v>
      </c>
      <c r="AB1505" s="15" t="s">
        <v>78</v>
      </c>
      <c r="AC1505" s="15">
        <v>0</v>
      </c>
      <c r="AD1505" s="15"/>
      <c r="AE1505" s="15" t="s">
        <v>78</v>
      </c>
      <c r="AF1505" s="15" t="s">
        <v>78</v>
      </c>
      <c r="AG1505" s="16">
        <v>1</v>
      </c>
      <c r="AH1505" s="15" t="s">
        <v>11819</v>
      </c>
      <c r="AI1505" s="15" t="s">
        <v>78</v>
      </c>
      <c r="AJ1505" s="15">
        <v>116794.562744</v>
      </c>
      <c r="AK1505" s="15">
        <v>1544.55137311</v>
      </c>
      <c r="AL1505" s="15">
        <v>3095056.0901000001</v>
      </c>
      <c r="AM1505" s="15">
        <v>1419170.36048</v>
      </c>
      <c r="AN1505" s="19">
        <v>0</v>
      </c>
      <c r="AO1505" s="19">
        <v>0</v>
      </c>
      <c r="AP1505" s="19">
        <v>90000</v>
      </c>
      <c r="AQ1505" s="19">
        <v>327400</v>
      </c>
      <c r="AR1505" s="34">
        <f t="shared" si="311"/>
        <v>417400</v>
      </c>
      <c r="AS1505" s="34">
        <v>0</v>
      </c>
      <c r="AT1505" s="34">
        <v>0</v>
      </c>
      <c r="AU1505" s="34">
        <v>0</v>
      </c>
      <c r="AV1505" s="34">
        <v>0</v>
      </c>
      <c r="AW1505" s="35">
        <f t="shared" si="312"/>
        <v>0</v>
      </c>
      <c r="AX1505" s="34">
        <f t="shared" si="313"/>
        <v>417400</v>
      </c>
      <c r="AY1505" s="36">
        <v>1.4712000000099998</v>
      </c>
      <c r="AZ1505" s="36">
        <v>2.0617000000000001</v>
      </c>
      <c r="BA1505" s="22"/>
      <c r="BB1505" s="19">
        <v>12522</v>
      </c>
      <c r="BC1505" s="34">
        <f t="shared" si="314"/>
        <v>6140.7888000417397</v>
      </c>
      <c r="BD1505" s="34">
        <f t="shared" si="315"/>
        <v>8605.5357999999997</v>
      </c>
      <c r="BE1505" s="38">
        <v>3.4819999999999997E-2</v>
      </c>
      <c r="BF1505" s="38">
        <f t="shared" si="316"/>
        <v>3.4819999999999997E-2</v>
      </c>
      <c r="BG1505" s="34">
        <v>0</v>
      </c>
      <c r="BH1505" s="34">
        <v>0</v>
      </c>
      <c r="BI1505" s="34">
        <f t="shared" si="317"/>
        <v>6140.7888000417397</v>
      </c>
      <c r="BJ1505" s="34">
        <f t="shared" si="318"/>
        <v>8605.5357999999997</v>
      </c>
      <c r="BK1505" s="34">
        <v>0</v>
      </c>
      <c r="BL1505" s="34">
        <v>0</v>
      </c>
      <c r="BM1505" s="34">
        <f t="shared" si="319"/>
        <v>0</v>
      </c>
      <c r="BN1505" s="39">
        <f t="shared" si="320"/>
        <v>6140.7888000417397</v>
      </c>
      <c r="BO1505" s="39">
        <f t="shared" si="321"/>
        <v>8605.5357999999997</v>
      </c>
      <c r="BP1505" s="39">
        <f t="shared" si="322"/>
        <v>2464.7469999582599</v>
      </c>
    </row>
    <row r="1506" spans="1:68" s="25" customFormat="1" ht="14.25" x14ac:dyDescent="0.2">
      <c r="A1506" s="14">
        <v>255</v>
      </c>
      <c r="B1506" s="40"/>
      <c r="C1506" s="15" t="s">
        <v>176</v>
      </c>
      <c r="D1506" s="16">
        <v>26541</v>
      </c>
      <c r="E1506" s="15" t="s">
        <v>11820</v>
      </c>
      <c r="F1506" s="15" t="s">
        <v>11821</v>
      </c>
      <c r="G1506" s="17" t="s">
        <v>11822</v>
      </c>
      <c r="H1506" s="17" t="s">
        <v>11823</v>
      </c>
      <c r="I1506" s="17" t="s">
        <v>86</v>
      </c>
      <c r="J1506" s="15" t="s">
        <v>11824</v>
      </c>
      <c r="K1506" s="15" t="s">
        <v>86</v>
      </c>
      <c r="L1506" s="18" t="s">
        <v>11825</v>
      </c>
      <c r="M1506" s="15" t="s">
        <v>6425</v>
      </c>
      <c r="N1506" s="15" t="s">
        <v>6426</v>
      </c>
      <c r="O1506" s="16">
        <v>499</v>
      </c>
      <c r="P1506" s="15" t="s">
        <v>2823</v>
      </c>
      <c r="Q1506" s="15">
        <v>22500</v>
      </c>
      <c r="R1506" s="15">
        <v>19800</v>
      </c>
      <c r="S1506" s="15">
        <v>42300</v>
      </c>
      <c r="T1506" s="15">
        <v>0.25</v>
      </c>
      <c r="U1506" s="15" t="s">
        <v>3335</v>
      </c>
      <c r="V1506" s="15" t="s">
        <v>76</v>
      </c>
      <c r="W1506" s="16">
        <v>1</v>
      </c>
      <c r="X1506" s="16">
        <v>0</v>
      </c>
      <c r="Y1506" s="15">
        <v>4437</v>
      </c>
      <c r="Z1506" s="15">
        <v>0.10199999999999999</v>
      </c>
      <c r="AA1506" s="15" t="s">
        <v>78</v>
      </c>
      <c r="AB1506" s="15" t="s">
        <v>78</v>
      </c>
      <c r="AC1506" s="15">
        <v>0</v>
      </c>
      <c r="AD1506" s="15"/>
      <c r="AE1506" s="15" t="s">
        <v>1979</v>
      </c>
      <c r="AF1506" s="15" t="s">
        <v>11826</v>
      </c>
      <c r="AG1506" s="16">
        <v>1</v>
      </c>
      <c r="AH1506" s="15" t="s">
        <v>11827</v>
      </c>
      <c r="AI1506" s="15" t="s">
        <v>78</v>
      </c>
      <c r="AJ1506" s="15">
        <v>4436.8786621099998</v>
      </c>
      <c r="AK1506" s="15">
        <v>301.84647237299998</v>
      </c>
      <c r="AL1506" s="15">
        <v>3094821.5458300002</v>
      </c>
      <c r="AM1506" s="15">
        <v>1419050.42744</v>
      </c>
      <c r="AN1506" s="19">
        <v>0</v>
      </c>
      <c r="AO1506" s="19">
        <v>0</v>
      </c>
      <c r="AP1506" s="19">
        <v>22500</v>
      </c>
      <c r="AQ1506" s="19">
        <v>19600</v>
      </c>
      <c r="AR1506" s="34">
        <f t="shared" si="311"/>
        <v>42100</v>
      </c>
      <c r="AS1506" s="34">
        <v>0</v>
      </c>
      <c r="AT1506" s="34">
        <v>0</v>
      </c>
      <c r="AU1506" s="34">
        <v>0</v>
      </c>
      <c r="AV1506" s="34">
        <v>0</v>
      </c>
      <c r="AW1506" s="35">
        <f t="shared" si="312"/>
        <v>0</v>
      </c>
      <c r="AX1506" s="34">
        <f t="shared" si="313"/>
        <v>42100</v>
      </c>
      <c r="AY1506" s="36">
        <v>1.4712000000099998</v>
      </c>
      <c r="AZ1506" s="36">
        <v>2.0617000000000001</v>
      </c>
      <c r="BA1506" s="22"/>
      <c r="BB1506" s="19">
        <v>1263</v>
      </c>
      <c r="BC1506" s="34">
        <f t="shared" si="314"/>
        <v>619.37520000420989</v>
      </c>
      <c r="BD1506" s="34">
        <f t="shared" si="315"/>
        <v>867.97570000000007</v>
      </c>
      <c r="BE1506" s="38">
        <v>3.4819999999999997E-2</v>
      </c>
      <c r="BF1506" s="38">
        <f t="shared" si="316"/>
        <v>3.4819999999999997E-2</v>
      </c>
      <c r="BG1506" s="34">
        <v>0</v>
      </c>
      <c r="BH1506" s="34">
        <v>0</v>
      </c>
      <c r="BI1506" s="34">
        <f t="shared" si="317"/>
        <v>619.37520000420989</v>
      </c>
      <c r="BJ1506" s="34">
        <f t="shared" si="318"/>
        <v>867.97570000000007</v>
      </c>
      <c r="BK1506" s="34">
        <v>0</v>
      </c>
      <c r="BL1506" s="34">
        <v>0</v>
      </c>
      <c r="BM1506" s="34">
        <f t="shared" si="319"/>
        <v>0</v>
      </c>
      <c r="BN1506" s="39">
        <f t="shared" si="320"/>
        <v>619.37520000420989</v>
      </c>
      <c r="BO1506" s="39">
        <f t="shared" si="321"/>
        <v>867.97570000000007</v>
      </c>
      <c r="BP1506" s="39">
        <f t="shared" si="322"/>
        <v>248.60049999579019</v>
      </c>
    </row>
    <row r="1507" spans="1:68" s="25" customFormat="1" ht="14.25" x14ac:dyDescent="0.2">
      <c r="A1507" s="14">
        <v>256</v>
      </c>
      <c r="B1507" s="40"/>
      <c r="C1507" s="15" t="s">
        <v>11828</v>
      </c>
      <c r="D1507" s="16">
        <v>9549</v>
      </c>
      <c r="E1507" s="15" t="s">
        <v>11829</v>
      </c>
      <c r="F1507" s="15" t="s">
        <v>11828</v>
      </c>
      <c r="G1507" s="17" t="s">
        <v>11830</v>
      </c>
      <c r="H1507" s="17" t="s">
        <v>11831</v>
      </c>
      <c r="I1507" s="17" t="s">
        <v>86</v>
      </c>
      <c r="J1507" s="15" t="s">
        <v>11832</v>
      </c>
      <c r="K1507" s="15" t="s">
        <v>86</v>
      </c>
      <c r="L1507" s="18" t="s">
        <v>11833</v>
      </c>
      <c r="M1507" s="15" t="s">
        <v>10224</v>
      </c>
      <c r="N1507" s="15" t="s">
        <v>10225</v>
      </c>
      <c r="O1507" s="16">
        <v>400</v>
      </c>
      <c r="P1507" s="15" t="s">
        <v>254</v>
      </c>
      <c r="Q1507" s="15">
        <v>23000</v>
      </c>
      <c r="R1507" s="15">
        <v>0</v>
      </c>
      <c r="S1507" s="15">
        <v>23000</v>
      </c>
      <c r="T1507" s="15">
        <v>0.52600000000000002</v>
      </c>
      <c r="U1507" s="15" t="s">
        <v>3335</v>
      </c>
      <c r="V1507" s="15" t="s">
        <v>76</v>
      </c>
      <c r="W1507" s="16">
        <v>1</v>
      </c>
      <c r="X1507" s="16">
        <v>1</v>
      </c>
      <c r="Y1507" s="15">
        <v>28595</v>
      </c>
      <c r="Z1507" s="15">
        <v>0.65600000000000003</v>
      </c>
      <c r="AA1507" s="15" t="s">
        <v>78</v>
      </c>
      <c r="AB1507" s="15" t="s">
        <v>78</v>
      </c>
      <c r="AC1507" s="15">
        <v>132000</v>
      </c>
      <c r="AD1507" s="26">
        <v>41921</v>
      </c>
      <c r="AE1507" s="15" t="s">
        <v>353</v>
      </c>
      <c r="AF1507" s="15" t="s">
        <v>11214</v>
      </c>
      <c r="AG1507" s="16">
        <v>1</v>
      </c>
      <c r="AH1507" s="15" t="s">
        <v>11834</v>
      </c>
      <c r="AI1507" s="15" t="s">
        <v>78</v>
      </c>
      <c r="AJ1507" s="15">
        <v>28594.8352051</v>
      </c>
      <c r="AK1507" s="15">
        <v>830.54764366799998</v>
      </c>
      <c r="AL1507" s="15">
        <v>3094833.9134300002</v>
      </c>
      <c r="AM1507" s="15">
        <v>1418867.94356</v>
      </c>
      <c r="AN1507" s="19">
        <v>0</v>
      </c>
      <c r="AO1507" s="19">
        <v>0</v>
      </c>
      <c r="AP1507" s="19">
        <v>23000</v>
      </c>
      <c r="AQ1507" s="19">
        <v>17600</v>
      </c>
      <c r="AR1507" s="34">
        <f t="shared" si="311"/>
        <v>40600</v>
      </c>
      <c r="AS1507" s="34">
        <v>0</v>
      </c>
      <c r="AT1507" s="34">
        <v>0</v>
      </c>
      <c r="AU1507" s="34">
        <v>0</v>
      </c>
      <c r="AV1507" s="34">
        <v>0</v>
      </c>
      <c r="AW1507" s="35">
        <f t="shared" si="312"/>
        <v>0</v>
      </c>
      <c r="AX1507" s="34">
        <f t="shared" si="313"/>
        <v>40600</v>
      </c>
      <c r="AY1507" s="36">
        <v>1.4712000000099998</v>
      </c>
      <c r="AZ1507" s="36">
        <v>2.0617000000000001</v>
      </c>
      <c r="BA1507" s="22"/>
      <c r="BB1507" s="19">
        <v>812</v>
      </c>
      <c r="BC1507" s="34">
        <f t="shared" si="314"/>
        <v>597.30720000405995</v>
      </c>
      <c r="BD1507" s="34">
        <f t="shared" si="315"/>
        <v>837.05020000000002</v>
      </c>
      <c r="BE1507" s="38">
        <v>3.4819999999999997E-2</v>
      </c>
      <c r="BF1507" s="38">
        <f t="shared" si="316"/>
        <v>3.4819999999999997E-2</v>
      </c>
      <c r="BG1507" s="34">
        <v>0</v>
      </c>
      <c r="BH1507" s="34">
        <v>0</v>
      </c>
      <c r="BI1507" s="34">
        <f t="shared" si="317"/>
        <v>597.30720000405995</v>
      </c>
      <c r="BJ1507" s="34">
        <f t="shared" si="318"/>
        <v>837.05020000000002</v>
      </c>
      <c r="BK1507" s="34">
        <v>0</v>
      </c>
      <c r="BL1507" s="34">
        <v>25.050200000000018</v>
      </c>
      <c r="BM1507" s="34">
        <f t="shared" si="319"/>
        <v>25.050200000000018</v>
      </c>
      <c r="BN1507" s="39">
        <f t="shared" si="320"/>
        <v>597.30720000405995</v>
      </c>
      <c r="BO1507" s="39">
        <f t="shared" si="321"/>
        <v>812</v>
      </c>
      <c r="BP1507" s="39">
        <f t="shared" si="322"/>
        <v>214.69279999594005</v>
      </c>
    </row>
    <row r="1508" spans="1:68" s="25" customFormat="1" ht="14.25" x14ac:dyDescent="0.2">
      <c r="A1508" s="14">
        <v>257</v>
      </c>
      <c r="B1508" s="40"/>
      <c r="C1508" s="15"/>
      <c r="D1508" s="16">
        <v>27077</v>
      </c>
      <c r="E1508" s="15" t="s">
        <v>11835</v>
      </c>
      <c r="F1508" s="15" t="s">
        <v>11836</v>
      </c>
      <c r="G1508" s="17" t="s">
        <v>11837</v>
      </c>
      <c r="H1508" s="17" t="s">
        <v>11838</v>
      </c>
      <c r="I1508" s="17" t="s">
        <v>86</v>
      </c>
      <c r="J1508" s="15" t="s">
        <v>11839</v>
      </c>
      <c r="K1508" s="15" t="s">
        <v>6321</v>
      </c>
      <c r="L1508" s="18" t="s">
        <v>11840</v>
      </c>
      <c r="M1508" s="15" t="s">
        <v>6425</v>
      </c>
      <c r="N1508" s="15" t="s">
        <v>6426</v>
      </c>
      <c r="O1508" s="16">
        <v>400</v>
      </c>
      <c r="P1508" s="15" t="s">
        <v>254</v>
      </c>
      <c r="Q1508" s="15">
        <v>69300</v>
      </c>
      <c r="R1508" s="15">
        <v>0</v>
      </c>
      <c r="S1508" s="15">
        <v>69300</v>
      </c>
      <c r="T1508" s="15">
        <v>0.76900000000000002</v>
      </c>
      <c r="U1508" s="15" t="s">
        <v>3335</v>
      </c>
      <c r="V1508" s="15" t="s">
        <v>76</v>
      </c>
      <c r="W1508" s="16">
        <v>0</v>
      </c>
      <c r="X1508" s="16">
        <v>0</v>
      </c>
      <c r="Y1508" s="15">
        <v>41192</v>
      </c>
      <c r="Z1508" s="15">
        <v>0.94599999999999995</v>
      </c>
      <c r="AA1508" s="15" t="s">
        <v>78</v>
      </c>
      <c r="AB1508" s="15" t="s">
        <v>78</v>
      </c>
      <c r="AC1508" s="15">
        <v>0</v>
      </c>
      <c r="AD1508" s="15"/>
      <c r="AE1508" s="15" t="s">
        <v>363</v>
      </c>
      <c r="AF1508" s="15" t="s">
        <v>11841</v>
      </c>
      <c r="AG1508" s="16">
        <v>1</v>
      </c>
      <c r="AH1508" s="15" t="s">
        <v>11842</v>
      </c>
      <c r="AI1508" s="15" t="s">
        <v>78</v>
      </c>
      <c r="AJ1508" s="15">
        <v>41191.8110352</v>
      </c>
      <c r="AK1508" s="15">
        <v>925.14780793800003</v>
      </c>
      <c r="AL1508" s="15">
        <v>3094937.9320700001</v>
      </c>
      <c r="AM1508" s="15">
        <v>1418907.58452</v>
      </c>
      <c r="AN1508" s="19">
        <v>0</v>
      </c>
      <c r="AO1508" s="19">
        <v>0</v>
      </c>
      <c r="AP1508" s="19">
        <v>69300</v>
      </c>
      <c r="AQ1508" s="19">
        <v>0</v>
      </c>
      <c r="AR1508" s="34">
        <f t="shared" si="311"/>
        <v>69300</v>
      </c>
      <c r="AS1508" s="34">
        <v>0</v>
      </c>
      <c r="AT1508" s="34">
        <v>0</v>
      </c>
      <c r="AU1508" s="34">
        <v>0</v>
      </c>
      <c r="AV1508" s="34">
        <v>0</v>
      </c>
      <c r="AW1508" s="35">
        <f t="shared" si="312"/>
        <v>0</v>
      </c>
      <c r="AX1508" s="34">
        <f t="shared" si="313"/>
        <v>69300</v>
      </c>
      <c r="AY1508" s="36">
        <v>1.4712000000099998</v>
      </c>
      <c r="AZ1508" s="36">
        <v>2.0617000000000001</v>
      </c>
      <c r="BA1508" s="22"/>
      <c r="BB1508" s="19">
        <v>2079</v>
      </c>
      <c r="BC1508" s="34">
        <f t="shared" si="314"/>
        <v>1019.5416000069299</v>
      </c>
      <c r="BD1508" s="34">
        <f t="shared" si="315"/>
        <v>1428.7581</v>
      </c>
      <c r="BE1508" s="38">
        <v>3.4819999999999997E-2</v>
      </c>
      <c r="BF1508" s="38">
        <f t="shared" si="316"/>
        <v>3.4819999999999997E-2</v>
      </c>
      <c r="BG1508" s="34">
        <v>0</v>
      </c>
      <c r="BH1508" s="34">
        <v>0</v>
      </c>
      <c r="BI1508" s="34">
        <f t="shared" si="317"/>
        <v>1019.5416000069299</v>
      </c>
      <c r="BJ1508" s="34">
        <f t="shared" si="318"/>
        <v>1428.7581</v>
      </c>
      <c r="BK1508" s="34">
        <v>0</v>
      </c>
      <c r="BL1508" s="34">
        <v>0</v>
      </c>
      <c r="BM1508" s="34">
        <f t="shared" si="319"/>
        <v>0</v>
      </c>
      <c r="BN1508" s="39">
        <f t="shared" si="320"/>
        <v>1019.5416000069299</v>
      </c>
      <c r="BO1508" s="39">
        <f t="shared" si="321"/>
        <v>1428.7581</v>
      </c>
      <c r="BP1508" s="39">
        <f t="shared" si="322"/>
        <v>409.2164999930701</v>
      </c>
    </row>
    <row r="1509" spans="1:68" s="25" customFormat="1" ht="14.25" x14ac:dyDescent="0.2">
      <c r="A1509" s="14">
        <v>259</v>
      </c>
      <c r="B1509" s="40"/>
      <c r="C1509" s="15"/>
      <c r="D1509" s="16">
        <v>27497</v>
      </c>
      <c r="E1509" s="15" t="s">
        <v>11843</v>
      </c>
      <c r="F1509" s="15" t="s">
        <v>11844</v>
      </c>
      <c r="G1509" s="17" t="s">
        <v>11837</v>
      </c>
      <c r="H1509" s="17" t="s">
        <v>11838</v>
      </c>
      <c r="I1509" s="17" t="s">
        <v>86</v>
      </c>
      <c r="J1509" s="15" t="s">
        <v>11839</v>
      </c>
      <c r="K1509" s="15" t="s">
        <v>6321</v>
      </c>
      <c r="L1509" s="18" t="s">
        <v>11845</v>
      </c>
      <c r="M1509" s="15" t="s">
        <v>6425</v>
      </c>
      <c r="N1509" s="15" t="s">
        <v>6426</v>
      </c>
      <c r="O1509" s="16">
        <v>400</v>
      </c>
      <c r="P1509" s="15" t="s">
        <v>254</v>
      </c>
      <c r="Q1509" s="15">
        <v>31500</v>
      </c>
      <c r="R1509" s="15">
        <v>0</v>
      </c>
      <c r="S1509" s="15">
        <v>31500</v>
      </c>
      <c r="T1509" s="15">
        <v>0.35</v>
      </c>
      <c r="U1509" s="15" t="s">
        <v>3335</v>
      </c>
      <c r="V1509" s="15" t="s">
        <v>76</v>
      </c>
      <c r="W1509" s="16">
        <v>0</v>
      </c>
      <c r="X1509" s="16">
        <v>0</v>
      </c>
      <c r="Y1509" s="15">
        <v>20567</v>
      </c>
      <c r="Z1509" s="15">
        <v>0.47199999999999998</v>
      </c>
      <c r="AA1509" s="15" t="s">
        <v>78</v>
      </c>
      <c r="AB1509" s="15" t="s">
        <v>78</v>
      </c>
      <c r="AC1509" s="15">
        <v>0</v>
      </c>
      <c r="AD1509" s="15"/>
      <c r="AE1509" s="15" t="s">
        <v>1813</v>
      </c>
      <c r="AF1509" s="15" t="s">
        <v>11846</v>
      </c>
      <c r="AG1509" s="16">
        <v>1</v>
      </c>
      <c r="AH1509" s="15" t="s">
        <v>11847</v>
      </c>
      <c r="AI1509" s="15" t="s">
        <v>78</v>
      </c>
      <c r="AJ1509" s="15">
        <v>20566.5083008</v>
      </c>
      <c r="AK1509" s="15">
        <v>673.59820302699995</v>
      </c>
      <c r="AL1509" s="15">
        <v>3095198.0491599999</v>
      </c>
      <c r="AM1509" s="15">
        <v>1419013.2418200001</v>
      </c>
      <c r="AN1509" s="19">
        <v>0</v>
      </c>
      <c r="AO1509" s="19">
        <v>0</v>
      </c>
      <c r="AP1509" s="19">
        <v>31500</v>
      </c>
      <c r="AQ1509" s="19">
        <v>0</v>
      </c>
      <c r="AR1509" s="34">
        <f t="shared" si="311"/>
        <v>31500</v>
      </c>
      <c r="AS1509" s="34">
        <v>0</v>
      </c>
      <c r="AT1509" s="34">
        <v>0</v>
      </c>
      <c r="AU1509" s="34">
        <v>0</v>
      </c>
      <c r="AV1509" s="34">
        <v>0</v>
      </c>
      <c r="AW1509" s="35">
        <f t="shared" si="312"/>
        <v>0</v>
      </c>
      <c r="AX1509" s="34">
        <f t="shared" si="313"/>
        <v>31500</v>
      </c>
      <c r="AY1509" s="36">
        <v>1.4712000000099998</v>
      </c>
      <c r="AZ1509" s="36">
        <v>2.0617000000000001</v>
      </c>
      <c r="BA1509" s="22"/>
      <c r="BB1509" s="19">
        <v>945</v>
      </c>
      <c r="BC1509" s="34">
        <f t="shared" si="314"/>
        <v>463.42800000314998</v>
      </c>
      <c r="BD1509" s="34">
        <f t="shared" si="315"/>
        <v>649.43550000000005</v>
      </c>
      <c r="BE1509" s="38">
        <v>3.4819999999999997E-2</v>
      </c>
      <c r="BF1509" s="38">
        <f t="shared" si="316"/>
        <v>3.4819999999999997E-2</v>
      </c>
      <c r="BG1509" s="34">
        <v>0</v>
      </c>
      <c r="BH1509" s="34">
        <v>0</v>
      </c>
      <c r="BI1509" s="34">
        <f t="shared" si="317"/>
        <v>463.42800000314998</v>
      </c>
      <c r="BJ1509" s="34">
        <f t="shared" si="318"/>
        <v>649.43550000000005</v>
      </c>
      <c r="BK1509" s="34">
        <v>0</v>
      </c>
      <c r="BL1509" s="34">
        <v>0</v>
      </c>
      <c r="BM1509" s="34">
        <f t="shared" si="319"/>
        <v>0</v>
      </c>
      <c r="BN1509" s="39">
        <f t="shared" si="320"/>
        <v>463.42800000314998</v>
      </c>
      <c r="BO1509" s="39">
        <f t="shared" si="321"/>
        <v>649.43550000000005</v>
      </c>
      <c r="BP1509" s="39">
        <f t="shared" si="322"/>
        <v>186.00749999685007</v>
      </c>
    </row>
    <row r="1510" spans="1:68" s="25" customFormat="1" ht="14.25" x14ac:dyDescent="0.2">
      <c r="A1510" s="14">
        <v>262</v>
      </c>
      <c r="B1510" s="40"/>
      <c r="C1510" s="15" t="s">
        <v>11848</v>
      </c>
      <c r="D1510" s="16">
        <v>5389</v>
      </c>
      <c r="E1510" s="15" t="s">
        <v>11849</v>
      </c>
      <c r="F1510" s="15" t="s">
        <v>11848</v>
      </c>
      <c r="G1510" s="17" t="s">
        <v>11850</v>
      </c>
      <c r="H1510" s="17" t="s">
        <v>11851</v>
      </c>
      <c r="I1510" s="17" t="s">
        <v>86</v>
      </c>
      <c r="J1510" s="15" t="s">
        <v>11852</v>
      </c>
      <c r="K1510" s="15" t="s">
        <v>3213</v>
      </c>
      <c r="L1510" s="18" t="s">
        <v>11853</v>
      </c>
      <c r="M1510" s="15" t="s">
        <v>11854</v>
      </c>
      <c r="N1510" s="15" t="s">
        <v>11855</v>
      </c>
      <c r="O1510" s="16">
        <v>511</v>
      </c>
      <c r="P1510" s="15" t="s">
        <v>569</v>
      </c>
      <c r="Q1510" s="15">
        <v>57200</v>
      </c>
      <c r="R1510" s="15">
        <v>229400</v>
      </c>
      <c r="S1510" s="15">
        <v>286600</v>
      </c>
      <c r="T1510" s="15">
        <v>5.13</v>
      </c>
      <c r="U1510" s="15" t="s">
        <v>3335</v>
      </c>
      <c r="V1510" s="15" t="s">
        <v>76</v>
      </c>
      <c r="W1510" s="16">
        <v>1</v>
      </c>
      <c r="X1510" s="16">
        <v>1</v>
      </c>
      <c r="Y1510" s="15">
        <v>215635</v>
      </c>
      <c r="Z1510" s="15">
        <v>4.95</v>
      </c>
      <c r="AA1510" s="15" t="s">
        <v>78</v>
      </c>
      <c r="AB1510" s="15" t="s">
        <v>78</v>
      </c>
      <c r="AC1510" s="15">
        <v>57500</v>
      </c>
      <c r="AD1510" s="26">
        <v>40044</v>
      </c>
      <c r="AE1510" s="15" t="s">
        <v>78</v>
      </c>
      <c r="AF1510" s="15" t="s">
        <v>78</v>
      </c>
      <c r="AG1510" s="16">
        <v>1</v>
      </c>
      <c r="AH1510" s="15" t="s">
        <v>11856</v>
      </c>
      <c r="AI1510" s="15" t="s">
        <v>78</v>
      </c>
      <c r="AJ1510" s="15">
        <v>215635.11010699999</v>
      </c>
      <c r="AK1510" s="15">
        <v>2597.4123647000001</v>
      </c>
      <c r="AL1510" s="15">
        <v>3091138.5736799999</v>
      </c>
      <c r="AM1510" s="15">
        <v>1417921.0459100001</v>
      </c>
      <c r="AN1510" s="19">
        <v>40700</v>
      </c>
      <c r="AO1510" s="19">
        <v>208500</v>
      </c>
      <c r="AP1510" s="19">
        <v>16500</v>
      </c>
      <c r="AQ1510" s="19">
        <v>20700</v>
      </c>
      <c r="AR1510" s="34">
        <f t="shared" si="311"/>
        <v>286400</v>
      </c>
      <c r="AS1510" s="34">
        <v>45000</v>
      </c>
      <c r="AT1510" s="34">
        <v>3000</v>
      </c>
      <c r="AU1510" s="34">
        <v>71470</v>
      </c>
      <c r="AV1510" s="34">
        <v>0</v>
      </c>
      <c r="AW1510" s="35">
        <f t="shared" si="312"/>
        <v>119470</v>
      </c>
      <c r="AX1510" s="34">
        <f t="shared" si="313"/>
        <v>166930</v>
      </c>
      <c r="AY1510" s="36">
        <v>1.4712000000099998</v>
      </c>
      <c r="AZ1510" s="36">
        <v>2.0617000000000001</v>
      </c>
      <c r="BA1510" s="22"/>
      <c r="BB1510" s="19">
        <v>3608</v>
      </c>
      <c r="BC1510" s="34">
        <f t="shared" si="314"/>
        <v>2455.8741600166927</v>
      </c>
      <c r="BD1510" s="34">
        <f t="shared" si="315"/>
        <v>3441.5958100000003</v>
      </c>
      <c r="BE1510" s="38">
        <v>3.4819999999999997E-2</v>
      </c>
      <c r="BF1510" s="38">
        <f t="shared" si="316"/>
        <v>3.4819999999999997E-2</v>
      </c>
      <c r="BG1510" s="34">
        <v>66.457025803651703</v>
      </c>
      <c r="BH1510" s="34">
        <v>93.131083536199995</v>
      </c>
      <c r="BI1510" s="34">
        <f t="shared" si="317"/>
        <v>2389.4171342130412</v>
      </c>
      <c r="BJ1510" s="34">
        <f t="shared" si="318"/>
        <v>3348.4647264638002</v>
      </c>
      <c r="BK1510" s="34">
        <v>0</v>
      </c>
      <c r="BL1510" s="34">
        <v>89.512326463800036</v>
      </c>
      <c r="BM1510" s="34">
        <f t="shared" si="319"/>
        <v>89.512326463800036</v>
      </c>
      <c r="BN1510" s="39">
        <f t="shared" si="320"/>
        <v>2389.4171342130412</v>
      </c>
      <c r="BO1510" s="39">
        <f t="shared" si="321"/>
        <v>3258.9524000000001</v>
      </c>
      <c r="BP1510" s="39">
        <f t="shared" si="322"/>
        <v>869.53526578695892</v>
      </c>
    </row>
    <row r="1511" spans="1:68" s="25" customFormat="1" ht="14.25" x14ac:dyDescent="0.2">
      <c r="A1511" s="14">
        <v>263</v>
      </c>
      <c r="B1511" s="40"/>
      <c r="C1511" s="15" t="s">
        <v>593</v>
      </c>
      <c r="D1511" s="16">
        <v>34930</v>
      </c>
      <c r="E1511" s="15" t="s">
        <v>11857</v>
      </c>
      <c r="F1511" s="15" t="s">
        <v>11858</v>
      </c>
      <c r="G1511" s="17" t="s">
        <v>11859</v>
      </c>
      <c r="H1511" s="17" t="s">
        <v>11860</v>
      </c>
      <c r="I1511" s="17" t="s">
        <v>86</v>
      </c>
      <c r="J1511" s="15" t="s">
        <v>11861</v>
      </c>
      <c r="K1511" s="15" t="s">
        <v>86</v>
      </c>
      <c r="L1511" s="18" t="s">
        <v>11862</v>
      </c>
      <c r="M1511" s="15" t="s">
        <v>11854</v>
      </c>
      <c r="N1511" s="15" t="s">
        <v>11855</v>
      </c>
      <c r="O1511" s="16">
        <v>101</v>
      </c>
      <c r="P1511" s="15" t="s">
        <v>6406</v>
      </c>
      <c r="Q1511" s="15">
        <v>40500</v>
      </c>
      <c r="R1511" s="15">
        <v>144900</v>
      </c>
      <c r="S1511" s="15">
        <v>185400</v>
      </c>
      <c r="T1511" s="15">
        <v>9.24</v>
      </c>
      <c r="U1511" s="15" t="s">
        <v>3335</v>
      </c>
      <c r="V1511" s="15" t="s">
        <v>76</v>
      </c>
      <c r="W1511" s="16">
        <v>1</v>
      </c>
      <c r="X1511" s="16">
        <v>1</v>
      </c>
      <c r="Y1511" s="15">
        <v>395545</v>
      </c>
      <c r="Z1511" s="15">
        <v>9.08</v>
      </c>
      <c r="AA1511" s="15" t="s">
        <v>78</v>
      </c>
      <c r="AB1511" s="15" t="s">
        <v>78</v>
      </c>
      <c r="AC1511" s="15">
        <v>51500</v>
      </c>
      <c r="AD1511" s="26">
        <v>42095</v>
      </c>
      <c r="AE1511" s="15" t="s">
        <v>78</v>
      </c>
      <c r="AF1511" s="15" t="s">
        <v>78</v>
      </c>
      <c r="AG1511" s="16">
        <v>1</v>
      </c>
      <c r="AH1511" s="15" t="s">
        <v>11863</v>
      </c>
      <c r="AI1511" s="15" t="s">
        <v>78</v>
      </c>
      <c r="AJ1511" s="15">
        <v>395545.222412</v>
      </c>
      <c r="AK1511" s="15">
        <v>2681.2808128800002</v>
      </c>
      <c r="AL1511" s="15">
        <v>3091302.83929</v>
      </c>
      <c r="AM1511" s="15">
        <v>1417493.0358</v>
      </c>
      <c r="AN1511" s="19">
        <v>0</v>
      </c>
      <c r="AO1511" s="19">
        <v>0</v>
      </c>
      <c r="AP1511" s="19">
        <v>88700</v>
      </c>
      <c r="AQ1511" s="19">
        <v>0</v>
      </c>
      <c r="AR1511" s="34">
        <f t="shared" si="311"/>
        <v>88700</v>
      </c>
      <c r="AS1511" s="34">
        <v>0</v>
      </c>
      <c r="AT1511" s="34">
        <v>0</v>
      </c>
      <c r="AU1511" s="34">
        <v>0</v>
      </c>
      <c r="AV1511" s="34">
        <v>88700</v>
      </c>
      <c r="AW1511" s="35">
        <f t="shared" si="312"/>
        <v>88700</v>
      </c>
      <c r="AX1511" s="34">
        <f t="shared" si="313"/>
        <v>0</v>
      </c>
      <c r="AY1511" s="36">
        <v>1.4712000000099998</v>
      </c>
      <c r="AZ1511" s="36">
        <v>2.0617000000000001</v>
      </c>
      <c r="BA1511" s="22"/>
      <c r="BB1511" s="19">
        <v>0</v>
      </c>
      <c r="BC1511" s="34">
        <f t="shared" si="314"/>
        <v>0</v>
      </c>
      <c r="BD1511" s="34">
        <f t="shared" si="315"/>
        <v>0</v>
      </c>
      <c r="BE1511" s="38">
        <v>3.4819999999999997E-2</v>
      </c>
      <c r="BF1511" s="38">
        <f t="shared" si="316"/>
        <v>3.4819999999999997E-2</v>
      </c>
      <c r="BG1511" s="34">
        <v>0</v>
      </c>
      <c r="BH1511" s="34">
        <v>0</v>
      </c>
      <c r="BI1511" s="34">
        <f t="shared" si="317"/>
        <v>0</v>
      </c>
      <c r="BJ1511" s="34">
        <f t="shared" si="318"/>
        <v>0</v>
      </c>
      <c r="BK1511" s="34">
        <v>0</v>
      </c>
      <c r="BL1511" s="34">
        <v>0</v>
      </c>
      <c r="BM1511" s="34">
        <f t="shared" si="319"/>
        <v>0</v>
      </c>
      <c r="BN1511" s="39">
        <f t="shared" si="320"/>
        <v>0</v>
      </c>
      <c r="BO1511" s="39">
        <f t="shared" si="321"/>
        <v>0</v>
      </c>
      <c r="BP1511" s="39">
        <f t="shared" si="322"/>
        <v>0</v>
      </c>
    </row>
    <row r="1512" spans="1:68" s="25" customFormat="1" ht="14.25" x14ac:dyDescent="0.2">
      <c r="A1512" s="14">
        <v>264</v>
      </c>
      <c r="B1512" s="40"/>
      <c r="C1512" s="15" t="s">
        <v>11864</v>
      </c>
      <c r="D1512" s="16">
        <v>9796</v>
      </c>
      <c r="E1512" s="15" t="s">
        <v>11865</v>
      </c>
      <c r="F1512" s="15" t="s">
        <v>11864</v>
      </c>
      <c r="G1512" s="17" t="s">
        <v>11866</v>
      </c>
      <c r="H1512" s="17" t="s">
        <v>11867</v>
      </c>
      <c r="I1512" s="17" t="s">
        <v>86</v>
      </c>
      <c r="J1512" s="15" t="s">
        <v>11868</v>
      </c>
      <c r="K1512" s="15" t="s">
        <v>86</v>
      </c>
      <c r="L1512" s="18" t="s">
        <v>11869</v>
      </c>
      <c r="M1512" s="15" t="s">
        <v>3654</v>
      </c>
      <c r="N1512" s="15" t="s">
        <v>3655</v>
      </c>
      <c r="O1512" s="16">
        <v>685</v>
      </c>
      <c r="P1512" s="15" t="s">
        <v>1315</v>
      </c>
      <c r="Q1512" s="15">
        <v>97000</v>
      </c>
      <c r="R1512" s="15">
        <v>0</v>
      </c>
      <c r="S1512" s="15">
        <v>97000</v>
      </c>
      <c r="T1512" s="15">
        <v>8.08</v>
      </c>
      <c r="U1512" s="15" t="s">
        <v>3335</v>
      </c>
      <c r="V1512" s="15" t="s">
        <v>76</v>
      </c>
      <c r="W1512" s="16">
        <v>0</v>
      </c>
      <c r="X1512" s="16">
        <v>0</v>
      </c>
      <c r="Y1512" s="15">
        <v>341853</v>
      </c>
      <c r="Z1512" s="15">
        <v>7.8479999999999999</v>
      </c>
      <c r="AA1512" s="15" t="s">
        <v>78</v>
      </c>
      <c r="AB1512" s="15" t="s">
        <v>78</v>
      </c>
      <c r="AC1512" s="15">
        <v>0</v>
      </c>
      <c r="AD1512" s="15"/>
      <c r="AE1512" s="15" t="s">
        <v>78</v>
      </c>
      <c r="AF1512" s="15" t="s">
        <v>78</v>
      </c>
      <c r="AG1512" s="16">
        <v>1</v>
      </c>
      <c r="AH1512" s="15" t="s">
        <v>11870</v>
      </c>
      <c r="AI1512" s="15" t="s">
        <v>78</v>
      </c>
      <c r="AJ1512" s="15">
        <v>341852.79541000002</v>
      </c>
      <c r="AK1512" s="15">
        <v>2531.3110172500001</v>
      </c>
      <c r="AL1512" s="15">
        <v>3091316.4488599999</v>
      </c>
      <c r="AM1512" s="15">
        <v>1417071.7909599999</v>
      </c>
      <c r="AN1512" s="19">
        <v>0</v>
      </c>
      <c r="AO1512" s="19">
        <v>0</v>
      </c>
      <c r="AP1512" s="19">
        <v>97000</v>
      </c>
      <c r="AQ1512" s="19">
        <v>0</v>
      </c>
      <c r="AR1512" s="34">
        <f t="shared" ref="AR1512:AR1575" si="323">SUM(AN1512:AQ1512)</f>
        <v>97000</v>
      </c>
      <c r="AS1512" s="34">
        <v>0</v>
      </c>
      <c r="AT1512" s="34">
        <v>0</v>
      </c>
      <c r="AU1512" s="34">
        <v>0</v>
      </c>
      <c r="AV1512" s="34">
        <v>97000</v>
      </c>
      <c r="AW1512" s="35">
        <f t="shared" ref="AW1512:AW1575" si="324">SUM(AS1512:AV1512)</f>
        <v>97000</v>
      </c>
      <c r="AX1512" s="34">
        <f t="shared" ref="AX1512:AX1575" si="325">AR1512-AW1512</f>
        <v>0</v>
      </c>
      <c r="AY1512" s="36">
        <v>1.4712000000099998</v>
      </c>
      <c r="AZ1512" s="36">
        <v>2.0617000000000001</v>
      </c>
      <c r="BA1512" s="22"/>
      <c r="BB1512" s="19">
        <v>0</v>
      </c>
      <c r="BC1512" s="34">
        <f t="shared" ref="BC1512:BC1575" si="326">(AX1512/100)*AY1512</f>
        <v>0</v>
      </c>
      <c r="BD1512" s="34">
        <f t="shared" ref="BD1512:BD1575" si="327">(AX1512/100)*AZ1512</f>
        <v>0</v>
      </c>
      <c r="BE1512" s="38">
        <v>3.4819999999999997E-2</v>
      </c>
      <c r="BF1512" s="38">
        <f t="shared" ref="BF1512:BF1575" si="328">BE1512</f>
        <v>3.4819999999999997E-2</v>
      </c>
      <c r="BG1512" s="34">
        <v>0</v>
      </c>
      <c r="BH1512" s="34">
        <v>0</v>
      </c>
      <c r="BI1512" s="34">
        <f t="shared" ref="BI1512:BI1575" si="329">BC1512-BG1512</f>
        <v>0</v>
      </c>
      <c r="BJ1512" s="34">
        <f t="shared" ref="BJ1512:BJ1575" si="330">BD1512-BH1512</f>
        <v>0</v>
      </c>
      <c r="BK1512" s="34">
        <v>0</v>
      </c>
      <c r="BL1512" s="34">
        <v>0</v>
      </c>
      <c r="BM1512" s="34">
        <f t="shared" ref="BM1512:BM1575" si="331">BL1512-BK1512</f>
        <v>0</v>
      </c>
      <c r="BN1512" s="39">
        <f t="shared" ref="BN1512:BN1556" si="332">BI1512-BK1512</f>
        <v>0</v>
      </c>
      <c r="BO1512" s="39">
        <f t="shared" ref="BO1512:BO1556" si="333">BJ1512-BL1512</f>
        <v>0</v>
      </c>
      <c r="BP1512" s="39">
        <f t="shared" ref="BP1512:BP1575" si="334">BO1512-BN1512</f>
        <v>0</v>
      </c>
    </row>
    <row r="1513" spans="1:68" s="25" customFormat="1" ht="14.25" x14ac:dyDescent="0.2">
      <c r="A1513" s="14">
        <v>265</v>
      </c>
      <c r="B1513" s="40"/>
      <c r="C1513" s="15"/>
      <c r="D1513" s="16">
        <v>13151</v>
      </c>
      <c r="E1513" s="15" t="s">
        <v>11871</v>
      </c>
      <c r="F1513" s="15" t="s">
        <v>11872</v>
      </c>
      <c r="G1513" s="17" t="s">
        <v>11873</v>
      </c>
      <c r="H1513" s="17" t="s">
        <v>11874</v>
      </c>
      <c r="I1513" s="17" t="s">
        <v>86</v>
      </c>
      <c r="J1513" s="15" t="s">
        <v>11875</v>
      </c>
      <c r="K1513" s="15" t="s">
        <v>86</v>
      </c>
      <c r="L1513" s="18" t="s">
        <v>11876</v>
      </c>
      <c r="M1513" s="15" t="s">
        <v>11854</v>
      </c>
      <c r="N1513" s="15" t="s">
        <v>11855</v>
      </c>
      <c r="O1513" s="16">
        <v>511</v>
      </c>
      <c r="P1513" s="15" t="s">
        <v>569</v>
      </c>
      <c r="Q1513" s="15">
        <v>37900</v>
      </c>
      <c r="R1513" s="15">
        <v>99400</v>
      </c>
      <c r="S1513" s="15">
        <v>137300</v>
      </c>
      <c r="T1513" s="15">
        <v>3.6</v>
      </c>
      <c r="U1513" s="15" t="s">
        <v>3335</v>
      </c>
      <c r="V1513" s="15" t="s">
        <v>76</v>
      </c>
      <c r="W1513" s="16">
        <v>1</v>
      </c>
      <c r="X1513" s="16">
        <v>1</v>
      </c>
      <c r="Y1513" s="15">
        <v>158629</v>
      </c>
      <c r="Z1513" s="15">
        <v>3.6419999999999999</v>
      </c>
      <c r="AA1513" s="15" t="s">
        <v>78</v>
      </c>
      <c r="AB1513" s="15" t="s">
        <v>78</v>
      </c>
      <c r="AC1513" s="15">
        <v>0</v>
      </c>
      <c r="AD1513" s="26">
        <v>38457</v>
      </c>
      <c r="AE1513" s="15" t="s">
        <v>119</v>
      </c>
      <c r="AF1513" s="15" t="s">
        <v>119</v>
      </c>
      <c r="AG1513" s="16">
        <v>1</v>
      </c>
      <c r="AH1513" s="15" t="s">
        <v>11877</v>
      </c>
      <c r="AI1513" s="15" t="s">
        <v>78</v>
      </c>
      <c r="AJ1513" s="15">
        <v>158628.72534199999</v>
      </c>
      <c r="AK1513" s="15">
        <v>2206.3965169200001</v>
      </c>
      <c r="AL1513" s="15">
        <v>3091302.1486800001</v>
      </c>
      <c r="AM1513" s="15">
        <v>1416783.22373</v>
      </c>
      <c r="AN1513" s="19">
        <v>0</v>
      </c>
      <c r="AO1513" s="19">
        <v>0</v>
      </c>
      <c r="AP1513" s="19">
        <v>37900</v>
      </c>
      <c r="AQ1513" s="19">
        <v>98400</v>
      </c>
      <c r="AR1513" s="34">
        <f t="shared" si="323"/>
        <v>136300</v>
      </c>
      <c r="AS1513" s="34">
        <v>0</v>
      </c>
      <c r="AT1513" s="34">
        <v>0</v>
      </c>
      <c r="AU1513" s="34">
        <v>0</v>
      </c>
      <c r="AV1513" s="34">
        <v>0</v>
      </c>
      <c r="AW1513" s="35">
        <f t="shared" si="324"/>
        <v>0</v>
      </c>
      <c r="AX1513" s="34">
        <f t="shared" si="325"/>
        <v>136300</v>
      </c>
      <c r="AY1513" s="36">
        <v>1.4712000000099998</v>
      </c>
      <c r="AZ1513" s="36">
        <v>2.0617000000000001</v>
      </c>
      <c r="BA1513" s="22"/>
      <c r="BB1513" s="19">
        <v>2830</v>
      </c>
      <c r="BC1513" s="34">
        <f t="shared" si="326"/>
        <v>2005.2456000136299</v>
      </c>
      <c r="BD1513" s="34">
        <f t="shared" si="327"/>
        <v>2810.0971</v>
      </c>
      <c r="BE1513" s="38">
        <v>3.4819999999999997E-2</v>
      </c>
      <c r="BF1513" s="38">
        <f t="shared" si="328"/>
        <v>3.4819999999999997E-2</v>
      </c>
      <c r="BG1513" s="34">
        <v>0</v>
      </c>
      <c r="BH1513" s="34">
        <v>0</v>
      </c>
      <c r="BI1513" s="34">
        <f t="shared" si="329"/>
        <v>2005.2456000136299</v>
      </c>
      <c r="BJ1513" s="34">
        <f t="shared" si="330"/>
        <v>2810.0971</v>
      </c>
      <c r="BK1513" s="34">
        <v>0</v>
      </c>
      <c r="BL1513" s="34">
        <v>77.680299999999988</v>
      </c>
      <c r="BM1513" s="34">
        <f t="shared" si="331"/>
        <v>77.680299999999988</v>
      </c>
      <c r="BN1513" s="39">
        <f t="shared" si="332"/>
        <v>2005.2456000136299</v>
      </c>
      <c r="BO1513" s="39">
        <f t="shared" si="333"/>
        <v>2732.4168</v>
      </c>
      <c r="BP1513" s="39">
        <f t="shared" si="334"/>
        <v>727.17119998637008</v>
      </c>
    </row>
    <row r="1514" spans="1:68" s="25" customFormat="1" ht="14.25" x14ac:dyDescent="0.2">
      <c r="A1514" s="14">
        <v>266</v>
      </c>
      <c r="B1514" s="40"/>
      <c r="C1514" s="15" t="s">
        <v>11878</v>
      </c>
      <c r="D1514" s="16">
        <v>33628</v>
      </c>
      <c r="E1514" s="15" t="s">
        <v>11879</v>
      </c>
      <c r="F1514" s="15" t="s">
        <v>11878</v>
      </c>
      <c r="G1514" s="17" t="s">
        <v>11880</v>
      </c>
      <c r="H1514" s="17" t="s">
        <v>11881</v>
      </c>
      <c r="I1514" s="17" t="s">
        <v>86</v>
      </c>
      <c r="J1514" s="15" t="s">
        <v>11882</v>
      </c>
      <c r="K1514" s="15" t="s">
        <v>391</v>
      </c>
      <c r="L1514" s="18" t="s">
        <v>11883</v>
      </c>
      <c r="M1514" s="15" t="s">
        <v>3654</v>
      </c>
      <c r="N1514" s="15" t="s">
        <v>3655</v>
      </c>
      <c r="O1514" s="16">
        <v>610</v>
      </c>
      <c r="P1514" s="15" t="s">
        <v>272</v>
      </c>
      <c r="Q1514" s="15">
        <v>200</v>
      </c>
      <c r="R1514" s="15">
        <v>0</v>
      </c>
      <c r="S1514" s="15">
        <v>200</v>
      </c>
      <c r="T1514" s="15">
        <v>0.626</v>
      </c>
      <c r="U1514" s="15" t="s">
        <v>3335</v>
      </c>
      <c r="V1514" s="15" t="s">
        <v>76</v>
      </c>
      <c r="W1514" s="16">
        <v>0</v>
      </c>
      <c r="X1514" s="16">
        <v>0</v>
      </c>
      <c r="Y1514" s="15">
        <v>31622</v>
      </c>
      <c r="Z1514" s="15">
        <v>0.72599999999999998</v>
      </c>
      <c r="AA1514" s="15" t="s">
        <v>78</v>
      </c>
      <c r="AB1514" s="15" t="s">
        <v>78</v>
      </c>
      <c r="AC1514" s="15">
        <v>0</v>
      </c>
      <c r="AD1514" s="15"/>
      <c r="AE1514" s="15" t="s">
        <v>222</v>
      </c>
      <c r="AF1514" s="15" t="s">
        <v>11884</v>
      </c>
      <c r="AG1514" s="16">
        <v>1</v>
      </c>
      <c r="AH1514" s="15" t="s">
        <v>11885</v>
      </c>
      <c r="AI1514" s="15" t="s">
        <v>78</v>
      </c>
      <c r="AJ1514" s="15">
        <v>31621.9902344</v>
      </c>
      <c r="AK1514" s="15">
        <v>1779.18894006</v>
      </c>
      <c r="AL1514" s="15">
        <v>3091320.7112199999</v>
      </c>
      <c r="AM1514" s="15">
        <v>1416705.26382</v>
      </c>
      <c r="AN1514" s="19">
        <v>0</v>
      </c>
      <c r="AO1514" s="19">
        <v>0</v>
      </c>
      <c r="AP1514" s="19">
        <v>200</v>
      </c>
      <c r="AQ1514" s="19">
        <v>0</v>
      </c>
      <c r="AR1514" s="34">
        <f t="shared" si="323"/>
        <v>200</v>
      </c>
      <c r="AS1514" s="34">
        <v>0</v>
      </c>
      <c r="AT1514" s="34">
        <v>0</v>
      </c>
      <c r="AU1514" s="34">
        <v>0</v>
      </c>
      <c r="AV1514" s="34">
        <v>200</v>
      </c>
      <c r="AW1514" s="35">
        <f t="shared" si="324"/>
        <v>200</v>
      </c>
      <c r="AX1514" s="34">
        <f t="shared" si="325"/>
        <v>0</v>
      </c>
      <c r="AY1514" s="36">
        <v>1.4712000000099998</v>
      </c>
      <c r="AZ1514" s="36">
        <v>2.0617000000000001</v>
      </c>
      <c r="BA1514" s="22"/>
      <c r="BB1514" s="19">
        <v>0</v>
      </c>
      <c r="BC1514" s="34">
        <f t="shared" si="326"/>
        <v>0</v>
      </c>
      <c r="BD1514" s="34">
        <f t="shared" si="327"/>
        <v>0</v>
      </c>
      <c r="BE1514" s="38">
        <v>3.4819999999999997E-2</v>
      </c>
      <c r="BF1514" s="38">
        <f t="shared" si="328"/>
        <v>3.4819999999999997E-2</v>
      </c>
      <c r="BG1514" s="34">
        <v>0</v>
      </c>
      <c r="BH1514" s="34">
        <v>0</v>
      </c>
      <c r="BI1514" s="34">
        <f t="shared" si="329"/>
        <v>0</v>
      </c>
      <c r="BJ1514" s="34">
        <f t="shared" si="330"/>
        <v>0</v>
      </c>
      <c r="BK1514" s="34">
        <v>0</v>
      </c>
      <c r="BL1514" s="34">
        <v>0</v>
      </c>
      <c r="BM1514" s="34">
        <f t="shared" si="331"/>
        <v>0</v>
      </c>
      <c r="BN1514" s="39">
        <f t="shared" si="332"/>
        <v>0</v>
      </c>
      <c r="BO1514" s="39">
        <f t="shared" si="333"/>
        <v>0</v>
      </c>
      <c r="BP1514" s="39">
        <f t="shared" si="334"/>
        <v>0</v>
      </c>
    </row>
    <row r="1515" spans="1:68" s="25" customFormat="1" ht="14.25" x14ac:dyDescent="0.2">
      <c r="A1515" s="14">
        <v>267</v>
      </c>
      <c r="B1515" s="40"/>
      <c r="C1515" s="15"/>
      <c r="D1515" s="16">
        <v>25777</v>
      </c>
      <c r="E1515" s="15" t="s">
        <v>11886</v>
      </c>
      <c r="F1515" s="15" t="s">
        <v>11887</v>
      </c>
      <c r="G1515" s="17" t="s">
        <v>11888</v>
      </c>
      <c r="H1515" s="17" t="s">
        <v>11889</v>
      </c>
      <c r="I1515" s="17" t="s">
        <v>86</v>
      </c>
      <c r="J1515" s="15" t="s">
        <v>11890</v>
      </c>
      <c r="K1515" s="15" t="s">
        <v>5551</v>
      </c>
      <c r="L1515" s="18" t="s">
        <v>11891</v>
      </c>
      <c r="M1515" s="15" t="s">
        <v>6450</v>
      </c>
      <c r="N1515" s="15" t="s">
        <v>6451</v>
      </c>
      <c r="O1515" s="16">
        <v>610</v>
      </c>
      <c r="P1515" s="15" t="s">
        <v>272</v>
      </c>
      <c r="Q1515" s="15">
        <v>47500</v>
      </c>
      <c r="R1515" s="15">
        <v>0</v>
      </c>
      <c r="S1515" s="15">
        <v>47500</v>
      </c>
      <c r="T1515" s="15">
        <v>1</v>
      </c>
      <c r="U1515" s="15" t="s">
        <v>3335</v>
      </c>
      <c r="V1515" s="15" t="s">
        <v>76</v>
      </c>
      <c r="W1515" s="16">
        <v>0</v>
      </c>
      <c r="X1515" s="16">
        <v>0</v>
      </c>
      <c r="Y1515" s="15">
        <v>41742</v>
      </c>
      <c r="Z1515" s="15">
        <v>0.95799999999999996</v>
      </c>
      <c r="AA1515" s="15" t="s">
        <v>78</v>
      </c>
      <c r="AB1515" s="15" t="s">
        <v>78</v>
      </c>
      <c r="AC1515" s="15">
        <v>0</v>
      </c>
      <c r="AD1515" s="15"/>
      <c r="AE1515" s="15" t="s">
        <v>222</v>
      </c>
      <c r="AF1515" s="15" t="s">
        <v>11892</v>
      </c>
      <c r="AG1515" s="16">
        <v>1</v>
      </c>
      <c r="AH1515" s="15" t="s">
        <v>11893</v>
      </c>
      <c r="AI1515" s="15" t="s">
        <v>78</v>
      </c>
      <c r="AJ1515" s="15">
        <v>41741.6806641</v>
      </c>
      <c r="AK1515" s="15">
        <v>940.50766008000005</v>
      </c>
      <c r="AL1515" s="15">
        <v>3091394.0834300001</v>
      </c>
      <c r="AM1515" s="15">
        <v>1416566.4310300001</v>
      </c>
      <c r="AN1515" s="19">
        <v>0</v>
      </c>
      <c r="AO1515" s="19">
        <v>0</v>
      </c>
      <c r="AP1515" s="19">
        <v>47500</v>
      </c>
      <c r="AQ1515" s="19">
        <v>0</v>
      </c>
      <c r="AR1515" s="34">
        <f t="shared" si="323"/>
        <v>47500</v>
      </c>
      <c r="AS1515" s="34">
        <v>0</v>
      </c>
      <c r="AT1515" s="34">
        <v>0</v>
      </c>
      <c r="AU1515" s="34">
        <v>0</v>
      </c>
      <c r="AV1515" s="34">
        <v>47500</v>
      </c>
      <c r="AW1515" s="35">
        <f t="shared" si="324"/>
        <v>47500</v>
      </c>
      <c r="AX1515" s="34">
        <f t="shared" si="325"/>
        <v>0</v>
      </c>
      <c r="AY1515" s="36">
        <v>1.4712000000099998</v>
      </c>
      <c r="AZ1515" s="36">
        <v>2.0617000000000001</v>
      </c>
      <c r="BA1515" s="22"/>
      <c r="BB1515" s="19">
        <v>0</v>
      </c>
      <c r="BC1515" s="34">
        <f t="shared" si="326"/>
        <v>0</v>
      </c>
      <c r="BD1515" s="34">
        <f t="shared" si="327"/>
        <v>0</v>
      </c>
      <c r="BE1515" s="38">
        <v>3.4819999999999997E-2</v>
      </c>
      <c r="BF1515" s="38">
        <f t="shared" si="328"/>
        <v>3.4819999999999997E-2</v>
      </c>
      <c r="BG1515" s="34">
        <v>0</v>
      </c>
      <c r="BH1515" s="34">
        <v>0</v>
      </c>
      <c r="BI1515" s="34">
        <f t="shared" si="329"/>
        <v>0</v>
      </c>
      <c r="BJ1515" s="34">
        <f t="shared" si="330"/>
        <v>0</v>
      </c>
      <c r="BK1515" s="34">
        <v>0</v>
      </c>
      <c r="BL1515" s="34">
        <v>0</v>
      </c>
      <c r="BM1515" s="34">
        <f t="shared" si="331"/>
        <v>0</v>
      </c>
      <c r="BN1515" s="39">
        <f t="shared" si="332"/>
        <v>0</v>
      </c>
      <c r="BO1515" s="39">
        <f t="shared" si="333"/>
        <v>0</v>
      </c>
      <c r="BP1515" s="39">
        <f t="shared" si="334"/>
        <v>0</v>
      </c>
    </row>
    <row r="1516" spans="1:68" s="25" customFormat="1" ht="14.25" x14ac:dyDescent="0.2">
      <c r="A1516" s="14">
        <v>268</v>
      </c>
      <c r="B1516" s="40"/>
      <c r="C1516" s="15"/>
      <c r="D1516" s="16">
        <v>25530</v>
      </c>
      <c r="E1516" s="15" t="s">
        <v>11894</v>
      </c>
      <c r="F1516" s="15" t="s">
        <v>11895</v>
      </c>
      <c r="G1516" s="17" t="s">
        <v>11896</v>
      </c>
      <c r="H1516" s="17" t="s">
        <v>11897</v>
      </c>
      <c r="I1516" s="17" t="s">
        <v>86</v>
      </c>
      <c r="J1516" s="15" t="s">
        <v>11898</v>
      </c>
      <c r="K1516" s="15" t="s">
        <v>5551</v>
      </c>
      <c r="L1516" s="18" t="s">
        <v>11899</v>
      </c>
      <c r="M1516" s="15" t="s">
        <v>3654</v>
      </c>
      <c r="N1516" s="15" t="s">
        <v>3655</v>
      </c>
      <c r="O1516" s="16">
        <v>685</v>
      </c>
      <c r="P1516" s="15" t="s">
        <v>1315</v>
      </c>
      <c r="Q1516" s="15">
        <v>550700</v>
      </c>
      <c r="R1516" s="15">
        <v>1651700</v>
      </c>
      <c r="S1516" s="15">
        <v>2202400</v>
      </c>
      <c r="T1516" s="15">
        <v>65.28</v>
      </c>
      <c r="U1516" s="15" t="s">
        <v>3335</v>
      </c>
      <c r="V1516" s="15" t="s">
        <v>76</v>
      </c>
      <c r="W1516" s="16">
        <v>1</v>
      </c>
      <c r="X1516" s="16">
        <v>1</v>
      </c>
      <c r="Y1516" s="15">
        <v>2866598</v>
      </c>
      <c r="Z1516" s="15">
        <v>65.808000000000007</v>
      </c>
      <c r="AA1516" s="15" t="s">
        <v>78</v>
      </c>
      <c r="AB1516" s="15" t="s">
        <v>78</v>
      </c>
      <c r="AC1516" s="15">
        <v>1490000</v>
      </c>
      <c r="AD1516" s="26">
        <v>38414</v>
      </c>
      <c r="AE1516" s="15" t="s">
        <v>119</v>
      </c>
      <c r="AF1516" s="15" t="s">
        <v>119</v>
      </c>
      <c r="AG1516" s="16">
        <v>1</v>
      </c>
      <c r="AH1516" s="15" t="s">
        <v>11900</v>
      </c>
      <c r="AI1516" s="15" t="s">
        <v>78</v>
      </c>
      <c r="AJ1516" s="15">
        <v>2866597.7883299999</v>
      </c>
      <c r="AK1516" s="15">
        <v>8325.0557260900005</v>
      </c>
      <c r="AL1516" s="15">
        <v>3091568.6678399998</v>
      </c>
      <c r="AM1516" s="15">
        <v>1418703.3898</v>
      </c>
      <c r="AN1516" s="19">
        <v>0</v>
      </c>
      <c r="AO1516" s="19">
        <v>0</v>
      </c>
      <c r="AP1516" s="19">
        <v>490400</v>
      </c>
      <c r="AQ1516" s="19">
        <v>1634200</v>
      </c>
      <c r="AR1516" s="34">
        <f t="shared" si="323"/>
        <v>2124600</v>
      </c>
      <c r="AS1516" s="34">
        <v>0</v>
      </c>
      <c r="AT1516" s="34">
        <v>0</v>
      </c>
      <c r="AU1516" s="34">
        <v>0</v>
      </c>
      <c r="AV1516" s="34">
        <v>2124600</v>
      </c>
      <c r="AW1516" s="35">
        <f t="shared" si="324"/>
        <v>2124600</v>
      </c>
      <c r="AX1516" s="34">
        <f t="shared" si="325"/>
        <v>0</v>
      </c>
      <c r="AY1516" s="36">
        <v>1.4712000000099998</v>
      </c>
      <c r="AZ1516" s="36">
        <v>2.0617000000000001</v>
      </c>
      <c r="BA1516" s="22"/>
      <c r="BB1516" s="19">
        <v>0</v>
      </c>
      <c r="BC1516" s="34">
        <f t="shared" si="326"/>
        <v>0</v>
      </c>
      <c r="BD1516" s="34">
        <f t="shared" si="327"/>
        <v>0</v>
      </c>
      <c r="BE1516" s="38">
        <v>3.4819999999999997E-2</v>
      </c>
      <c r="BF1516" s="38">
        <f t="shared" si="328"/>
        <v>3.4819999999999997E-2</v>
      </c>
      <c r="BG1516" s="34">
        <v>0</v>
      </c>
      <c r="BH1516" s="34">
        <v>0</v>
      </c>
      <c r="BI1516" s="34">
        <f t="shared" si="329"/>
        <v>0</v>
      </c>
      <c r="BJ1516" s="34">
        <f t="shared" si="330"/>
        <v>0</v>
      </c>
      <c r="BK1516" s="34">
        <v>0</v>
      </c>
      <c r="BL1516" s="34">
        <v>0</v>
      </c>
      <c r="BM1516" s="34">
        <f t="shared" si="331"/>
        <v>0</v>
      </c>
      <c r="BN1516" s="39">
        <f t="shared" si="332"/>
        <v>0</v>
      </c>
      <c r="BO1516" s="39">
        <f t="shared" si="333"/>
        <v>0</v>
      </c>
      <c r="BP1516" s="39">
        <f t="shared" si="334"/>
        <v>0</v>
      </c>
    </row>
    <row r="1517" spans="1:68" s="25" customFormat="1" ht="14.25" x14ac:dyDescent="0.2">
      <c r="A1517" s="14">
        <v>269</v>
      </c>
      <c r="B1517" s="40"/>
      <c r="C1517" s="15" t="s">
        <v>11901</v>
      </c>
      <c r="D1517" s="16">
        <v>14789</v>
      </c>
      <c r="E1517" s="15" t="s">
        <v>11902</v>
      </c>
      <c r="F1517" s="15" t="s">
        <v>11901</v>
      </c>
      <c r="G1517" s="17" t="s">
        <v>11903</v>
      </c>
      <c r="H1517" s="17" t="s">
        <v>11904</v>
      </c>
      <c r="I1517" s="17" t="s">
        <v>86</v>
      </c>
      <c r="J1517" s="15" t="s">
        <v>11904</v>
      </c>
      <c r="K1517" s="15" t="s">
        <v>3644</v>
      </c>
      <c r="L1517" s="18" t="s">
        <v>11905</v>
      </c>
      <c r="M1517" s="15" t="s">
        <v>10233</v>
      </c>
      <c r="N1517" s="15" t="s">
        <v>10234</v>
      </c>
      <c r="O1517" s="16">
        <v>511</v>
      </c>
      <c r="P1517" s="15" t="s">
        <v>569</v>
      </c>
      <c r="Q1517" s="15">
        <v>25000</v>
      </c>
      <c r="R1517" s="15">
        <v>101100</v>
      </c>
      <c r="S1517" s="15">
        <v>126100</v>
      </c>
      <c r="T1517" s="15">
        <v>1</v>
      </c>
      <c r="U1517" s="15" t="s">
        <v>3335</v>
      </c>
      <c r="V1517" s="15" t="s">
        <v>76</v>
      </c>
      <c r="W1517" s="16">
        <v>1</v>
      </c>
      <c r="X1517" s="16">
        <v>1</v>
      </c>
      <c r="Y1517" s="15">
        <v>52626</v>
      </c>
      <c r="Z1517" s="15">
        <v>1.208</v>
      </c>
      <c r="AA1517" s="15" t="s">
        <v>78</v>
      </c>
      <c r="AB1517" s="15" t="s">
        <v>78</v>
      </c>
      <c r="AC1517" s="15">
        <v>95000</v>
      </c>
      <c r="AD1517" s="26">
        <v>41755</v>
      </c>
      <c r="AE1517" s="15" t="s">
        <v>147</v>
      </c>
      <c r="AF1517" s="15" t="s">
        <v>11906</v>
      </c>
      <c r="AG1517" s="16">
        <v>1</v>
      </c>
      <c r="AH1517" s="15" t="s">
        <v>11907</v>
      </c>
      <c r="AI1517" s="15" t="s">
        <v>78</v>
      </c>
      <c r="AJ1517" s="15">
        <v>52625.7270508</v>
      </c>
      <c r="AK1517" s="15">
        <v>1054.8002293899999</v>
      </c>
      <c r="AL1517" s="15">
        <v>3092263.2874599998</v>
      </c>
      <c r="AM1517" s="15">
        <v>1417399.7838999999</v>
      </c>
      <c r="AN1517" s="19">
        <v>25000</v>
      </c>
      <c r="AO1517" s="19">
        <v>100100</v>
      </c>
      <c r="AP1517" s="19">
        <v>0</v>
      </c>
      <c r="AQ1517" s="19">
        <v>0</v>
      </c>
      <c r="AR1517" s="34">
        <f t="shared" si="323"/>
        <v>125100</v>
      </c>
      <c r="AS1517" s="34">
        <v>45000</v>
      </c>
      <c r="AT1517" s="34">
        <v>3000</v>
      </c>
      <c r="AU1517" s="34">
        <v>28035</v>
      </c>
      <c r="AV1517" s="34">
        <v>0</v>
      </c>
      <c r="AW1517" s="35">
        <f t="shared" si="324"/>
        <v>76035</v>
      </c>
      <c r="AX1517" s="34">
        <f t="shared" si="325"/>
        <v>49065</v>
      </c>
      <c r="AY1517" s="36">
        <v>1.4712000000099998</v>
      </c>
      <c r="AZ1517" s="36">
        <v>2.0617000000000001</v>
      </c>
      <c r="BA1517" s="22"/>
      <c r="BB1517" s="19">
        <v>1251</v>
      </c>
      <c r="BC1517" s="34">
        <f t="shared" si="326"/>
        <v>721.84428000490641</v>
      </c>
      <c r="BD1517" s="34">
        <f t="shared" si="327"/>
        <v>1011.5731049999999</v>
      </c>
      <c r="BE1517" s="38">
        <v>3.4819999999999997E-2</v>
      </c>
      <c r="BF1517" s="38">
        <f t="shared" si="328"/>
        <v>3.4819999999999997E-2</v>
      </c>
      <c r="BG1517" s="34">
        <v>25.134617829770839</v>
      </c>
      <c r="BH1517" s="34">
        <v>35.222975516099993</v>
      </c>
      <c r="BI1517" s="34">
        <f t="shared" si="329"/>
        <v>696.70966217513558</v>
      </c>
      <c r="BJ1517" s="34">
        <f t="shared" si="330"/>
        <v>976.35012948389999</v>
      </c>
      <c r="BK1517" s="34">
        <v>0</v>
      </c>
      <c r="BL1517" s="34">
        <v>0</v>
      </c>
      <c r="BM1517" s="34">
        <f t="shared" si="331"/>
        <v>0</v>
      </c>
      <c r="BN1517" s="39">
        <f t="shared" si="332"/>
        <v>696.70966217513558</v>
      </c>
      <c r="BO1517" s="39">
        <f t="shared" si="333"/>
        <v>976.35012948389999</v>
      </c>
      <c r="BP1517" s="39">
        <f t="shared" si="334"/>
        <v>279.64046730876441</v>
      </c>
    </row>
    <row r="1518" spans="1:68" s="25" customFormat="1" ht="14.25" x14ac:dyDescent="0.2">
      <c r="A1518" s="14">
        <v>270</v>
      </c>
      <c r="B1518" s="40"/>
      <c r="C1518" s="15"/>
      <c r="D1518" s="16">
        <v>4942</v>
      </c>
      <c r="E1518" s="15" t="s">
        <v>11908</v>
      </c>
      <c r="F1518" s="15" t="s">
        <v>11909</v>
      </c>
      <c r="G1518" s="17" t="s">
        <v>11910</v>
      </c>
      <c r="H1518" s="17" t="s">
        <v>11911</v>
      </c>
      <c r="I1518" s="17" t="s">
        <v>86</v>
      </c>
      <c r="J1518" s="15" t="s">
        <v>11912</v>
      </c>
      <c r="K1518" s="15" t="s">
        <v>4031</v>
      </c>
      <c r="L1518" s="18" t="s">
        <v>11913</v>
      </c>
      <c r="M1518" s="15" t="s">
        <v>10233</v>
      </c>
      <c r="N1518" s="15" t="s">
        <v>10234</v>
      </c>
      <c r="O1518" s="16">
        <v>511</v>
      </c>
      <c r="P1518" s="15" t="s">
        <v>569</v>
      </c>
      <c r="Q1518" s="15">
        <v>25600</v>
      </c>
      <c r="R1518" s="15">
        <v>67200</v>
      </c>
      <c r="S1518" s="15">
        <v>92800</v>
      </c>
      <c r="T1518" s="15">
        <v>1.1399999999999999</v>
      </c>
      <c r="U1518" s="15" t="s">
        <v>3335</v>
      </c>
      <c r="V1518" s="15" t="s">
        <v>76</v>
      </c>
      <c r="W1518" s="16">
        <v>1</v>
      </c>
      <c r="X1518" s="16">
        <v>1</v>
      </c>
      <c r="Y1518" s="15">
        <v>51752</v>
      </c>
      <c r="Z1518" s="15">
        <v>1.1879999999999999</v>
      </c>
      <c r="AA1518" s="15" t="s">
        <v>78</v>
      </c>
      <c r="AB1518" s="15" t="s">
        <v>78</v>
      </c>
      <c r="AC1518" s="15">
        <v>101000</v>
      </c>
      <c r="AD1518" s="26">
        <v>40099</v>
      </c>
      <c r="AE1518" s="15" t="s">
        <v>243</v>
      </c>
      <c r="AF1518" s="15" t="s">
        <v>11914</v>
      </c>
      <c r="AG1518" s="16">
        <v>1</v>
      </c>
      <c r="AH1518" s="15" t="s">
        <v>11915</v>
      </c>
      <c r="AI1518" s="15" t="s">
        <v>78</v>
      </c>
      <c r="AJ1518" s="15">
        <v>51752.1645508</v>
      </c>
      <c r="AK1518" s="15">
        <v>977.70881295799995</v>
      </c>
      <c r="AL1518" s="15">
        <v>3092433.2446099999</v>
      </c>
      <c r="AM1518" s="15">
        <v>1417491.0848900001</v>
      </c>
      <c r="AN1518" s="19">
        <v>25000</v>
      </c>
      <c r="AO1518" s="19">
        <v>66100</v>
      </c>
      <c r="AP1518" s="19">
        <v>600</v>
      </c>
      <c r="AQ1518" s="19">
        <v>500</v>
      </c>
      <c r="AR1518" s="34">
        <f t="shared" si="323"/>
        <v>92200</v>
      </c>
      <c r="AS1518" s="34">
        <v>45000</v>
      </c>
      <c r="AT1518" s="34">
        <v>3000</v>
      </c>
      <c r="AU1518" s="34">
        <v>16135</v>
      </c>
      <c r="AV1518" s="34">
        <v>0</v>
      </c>
      <c r="AW1518" s="35">
        <f t="shared" si="324"/>
        <v>64135</v>
      </c>
      <c r="AX1518" s="34">
        <f t="shared" si="325"/>
        <v>28065</v>
      </c>
      <c r="AY1518" s="36">
        <v>1.4712000000099998</v>
      </c>
      <c r="AZ1518" s="36">
        <v>2.0617000000000001</v>
      </c>
      <c r="BA1518" s="22"/>
      <c r="BB1518" s="19">
        <v>944</v>
      </c>
      <c r="BC1518" s="34">
        <f t="shared" si="326"/>
        <v>412.89228000280644</v>
      </c>
      <c r="BD1518" s="34">
        <f t="shared" si="327"/>
        <v>578.61610499999995</v>
      </c>
      <c r="BE1518" s="38">
        <v>3.4819999999999997E-2</v>
      </c>
      <c r="BF1518" s="38">
        <f t="shared" si="328"/>
        <v>3.4819999999999997E-2</v>
      </c>
      <c r="BG1518" s="34">
        <v>13.813410165693886</v>
      </c>
      <c r="BH1518" s="34">
        <v>19.357740442099999</v>
      </c>
      <c r="BI1518" s="34">
        <f t="shared" si="329"/>
        <v>399.07886983711256</v>
      </c>
      <c r="BJ1518" s="34">
        <f t="shared" si="330"/>
        <v>559.25836455789999</v>
      </c>
      <c r="BK1518" s="34">
        <v>0</v>
      </c>
      <c r="BL1518" s="34">
        <v>0</v>
      </c>
      <c r="BM1518" s="34">
        <f t="shared" si="331"/>
        <v>0</v>
      </c>
      <c r="BN1518" s="39">
        <f t="shared" si="332"/>
        <v>399.07886983711256</v>
      </c>
      <c r="BO1518" s="39">
        <f t="shared" si="333"/>
        <v>559.25836455789999</v>
      </c>
      <c r="BP1518" s="39">
        <f t="shared" si="334"/>
        <v>160.17949472078743</v>
      </c>
    </row>
    <row r="1519" spans="1:68" s="25" customFormat="1" ht="14.25" x14ac:dyDescent="0.2">
      <c r="A1519" s="14">
        <v>271</v>
      </c>
      <c r="B1519" s="40"/>
      <c r="C1519" s="15" t="s">
        <v>593</v>
      </c>
      <c r="D1519" s="16">
        <v>34929</v>
      </c>
      <c r="E1519" s="15" t="s">
        <v>11916</v>
      </c>
      <c r="F1519" s="15" t="s">
        <v>11917</v>
      </c>
      <c r="G1519" s="17" t="s">
        <v>11918</v>
      </c>
      <c r="H1519" s="17" t="s">
        <v>11919</v>
      </c>
      <c r="I1519" s="17" t="s">
        <v>86</v>
      </c>
      <c r="J1519" s="15" t="s">
        <v>11920</v>
      </c>
      <c r="K1519" s="15" t="s">
        <v>86</v>
      </c>
      <c r="L1519" s="18" t="s">
        <v>11921</v>
      </c>
      <c r="M1519" s="15" t="s">
        <v>10233</v>
      </c>
      <c r="N1519" s="15" t="s">
        <v>10234</v>
      </c>
      <c r="O1519" s="16">
        <v>501</v>
      </c>
      <c r="P1519" s="15" t="s">
        <v>405</v>
      </c>
      <c r="Q1519" s="15">
        <v>16900</v>
      </c>
      <c r="R1519" s="15">
        <v>0</v>
      </c>
      <c r="S1519" s="15">
        <v>16900</v>
      </c>
      <c r="T1519" s="15">
        <v>4.22</v>
      </c>
      <c r="U1519" s="15" t="s">
        <v>3335</v>
      </c>
      <c r="V1519" s="15" t="s">
        <v>76</v>
      </c>
      <c r="W1519" s="16">
        <v>0</v>
      </c>
      <c r="X1519" s="16">
        <v>1</v>
      </c>
      <c r="Y1519" s="15">
        <v>187259</v>
      </c>
      <c r="Z1519" s="15">
        <v>4.2990000000000004</v>
      </c>
      <c r="AA1519" s="15" t="s">
        <v>78</v>
      </c>
      <c r="AB1519" s="15" t="s">
        <v>78</v>
      </c>
      <c r="AC1519" s="15">
        <v>101000</v>
      </c>
      <c r="AD1519" s="26">
        <v>40099</v>
      </c>
      <c r="AE1519" s="15" t="s">
        <v>353</v>
      </c>
      <c r="AF1519" s="15" t="s">
        <v>11922</v>
      </c>
      <c r="AG1519" s="16">
        <v>1</v>
      </c>
      <c r="AH1519" s="15" t="s">
        <v>11923</v>
      </c>
      <c r="AI1519" s="15" t="s">
        <v>78</v>
      </c>
      <c r="AJ1519" s="15">
        <v>187259.408203</v>
      </c>
      <c r="AK1519" s="15">
        <v>2208.1317497300001</v>
      </c>
      <c r="AL1519" s="15">
        <v>3092355.2324999999</v>
      </c>
      <c r="AM1519" s="15">
        <v>1417855.09613</v>
      </c>
      <c r="AN1519" s="19">
        <v>0</v>
      </c>
      <c r="AO1519" s="19">
        <v>0</v>
      </c>
      <c r="AP1519" s="19">
        <v>16900</v>
      </c>
      <c r="AQ1519" s="19">
        <v>0</v>
      </c>
      <c r="AR1519" s="34">
        <f t="shared" si="323"/>
        <v>16900</v>
      </c>
      <c r="AS1519" s="34">
        <v>0</v>
      </c>
      <c r="AT1519" s="34">
        <v>0</v>
      </c>
      <c r="AU1519" s="34">
        <v>0</v>
      </c>
      <c r="AV1519" s="34">
        <v>0</v>
      </c>
      <c r="AW1519" s="35">
        <f t="shared" si="324"/>
        <v>0</v>
      </c>
      <c r="AX1519" s="34">
        <f t="shared" si="325"/>
        <v>16900</v>
      </c>
      <c r="AY1519" s="36">
        <v>1.4712000000099998</v>
      </c>
      <c r="AZ1519" s="36">
        <v>2.0617000000000001</v>
      </c>
      <c r="BA1519" s="22"/>
      <c r="BB1519" s="19">
        <v>507</v>
      </c>
      <c r="BC1519" s="34">
        <f t="shared" si="326"/>
        <v>248.63280000168999</v>
      </c>
      <c r="BD1519" s="34">
        <f t="shared" si="327"/>
        <v>348.4273</v>
      </c>
      <c r="BE1519" s="38">
        <v>3.4819999999999997E-2</v>
      </c>
      <c r="BF1519" s="38">
        <f t="shared" si="328"/>
        <v>3.4819999999999997E-2</v>
      </c>
      <c r="BG1519" s="34">
        <v>0</v>
      </c>
      <c r="BH1519" s="34">
        <v>0</v>
      </c>
      <c r="BI1519" s="34">
        <f t="shared" si="329"/>
        <v>248.63280000168999</v>
      </c>
      <c r="BJ1519" s="34">
        <f t="shared" si="330"/>
        <v>348.4273</v>
      </c>
      <c r="BK1519" s="34">
        <v>0</v>
      </c>
      <c r="BL1519" s="34">
        <v>0</v>
      </c>
      <c r="BM1519" s="34">
        <f t="shared" si="331"/>
        <v>0</v>
      </c>
      <c r="BN1519" s="39">
        <f t="shared" si="332"/>
        <v>248.63280000168999</v>
      </c>
      <c r="BO1519" s="39">
        <f t="shared" si="333"/>
        <v>348.4273</v>
      </c>
      <c r="BP1519" s="39">
        <f t="shared" si="334"/>
        <v>99.794499998310016</v>
      </c>
    </row>
    <row r="1520" spans="1:68" s="25" customFormat="1" ht="14.25" x14ac:dyDescent="0.2">
      <c r="A1520" s="14">
        <v>272</v>
      </c>
      <c r="B1520" s="40"/>
      <c r="C1520" s="15"/>
      <c r="D1520" s="16">
        <v>1487</v>
      </c>
      <c r="E1520" s="15" t="s">
        <v>11924</v>
      </c>
      <c r="F1520" s="15" t="s">
        <v>11925</v>
      </c>
      <c r="G1520" s="17" t="s">
        <v>11926</v>
      </c>
      <c r="H1520" s="17" t="s">
        <v>11927</v>
      </c>
      <c r="I1520" s="17" t="s">
        <v>88</v>
      </c>
      <c r="J1520" s="15" t="s">
        <v>11928</v>
      </c>
      <c r="K1520" s="15" t="s">
        <v>11569</v>
      </c>
      <c r="L1520" s="18" t="s">
        <v>11929</v>
      </c>
      <c r="M1520" s="15" t="s">
        <v>10233</v>
      </c>
      <c r="N1520" s="15" t="s">
        <v>10234</v>
      </c>
      <c r="O1520" s="16">
        <v>511</v>
      </c>
      <c r="P1520" s="15" t="s">
        <v>569</v>
      </c>
      <c r="Q1520" s="15">
        <v>33000</v>
      </c>
      <c r="R1520" s="15">
        <v>1000</v>
      </c>
      <c r="S1520" s="15">
        <v>34000</v>
      </c>
      <c r="T1520" s="15">
        <v>3</v>
      </c>
      <c r="U1520" s="15" t="s">
        <v>3335</v>
      </c>
      <c r="V1520" s="15" t="s">
        <v>76</v>
      </c>
      <c r="W1520" s="16">
        <v>1</v>
      </c>
      <c r="X1520" s="16">
        <v>0</v>
      </c>
      <c r="Y1520" s="15">
        <v>144396</v>
      </c>
      <c r="Z1520" s="15">
        <v>3.3149999999999999</v>
      </c>
      <c r="AA1520" s="15" t="s">
        <v>78</v>
      </c>
      <c r="AB1520" s="15" t="s">
        <v>78</v>
      </c>
      <c r="AC1520" s="15">
        <v>0</v>
      </c>
      <c r="AD1520" s="15"/>
      <c r="AE1520" s="15" t="s">
        <v>222</v>
      </c>
      <c r="AF1520" s="15" t="s">
        <v>11930</v>
      </c>
      <c r="AG1520" s="16">
        <v>1</v>
      </c>
      <c r="AH1520" s="15" t="s">
        <v>11931</v>
      </c>
      <c r="AI1520" s="15" t="s">
        <v>78</v>
      </c>
      <c r="AJ1520" s="15">
        <v>144395.62402300001</v>
      </c>
      <c r="AK1520" s="15">
        <v>1749.22876557</v>
      </c>
      <c r="AL1520" s="15">
        <v>3092626.8223999999</v>
      </c>
      <c r="AM1520" s="15">
        <v>1417862.1388600001</v>
      </c>
      <c r="AN1520" s="19">
        <v>0</v>
      </c>
      <c r="AO1520" s="19">
        <v>0</v>
      </c>
      <c r="AP1520" s="19">
        <v>33000</v>
      </c>
      <c r="AQ1520" s="19">
        <v>1000</v>
      </c>
      <c r="AR1520" s="34">
        <f t="shared" si="323"/>
        <v>34000</v>
      </c>
      <c r="AS1520" s="34">
        <v>0</v>
      </c>
      <c r="AT1520" s="34">
        <v>3000</v>
      </c>
      <c r="AU1520" s="34">
        <v>0</v>
      </c>
      <c r="AV1520" s="34">
        <v>0</v>
      </c>
      <c r="AW1520" s="35">
        <f t="shared" si="324"/>
        <v>3000</v>
      </c>
      <c r="AX1520" s="34">
        <f t="shared" si="325"/>
        <v>31000</v>
      </c>
      <c r="AY1520" s="36">
        <v>1.4712000000099998</v>
      </c>
      <c r="AZ1520" s="36">
        <v>2.0617000000000001</v>
      </c>
      <c r="BA1520" s="22"/>
      <c r="BB1520" s="19">
        <v>760</v>
      </c>
      <c r="BC1520" s="34">
        <f t="shared" si="326"/>
        <v>456.07200000309996</v>
      </c>
      <c r="BD1520" s="34">
        <f t="shared" si="327"/>
        <v>639.12700000000007</v>
      </c>
      <c r="BE1520" s="38">
        <v>3.4819999999999997E-2</v>
      </c>
      <c r="BF1520" s="38">
        <f t="shared" si="328"/>
        <v>3.4819999999999997E-2</v>
      </c>
      <c r="BG1520" s="34">
        <v>0</v>
      </c>
      <c r="BH1520" s="34">
        <v>0</v>
      </c>
      <c r="BI1520" s="34">
        <f t="shared" si="329"/>
        <v>456.07200000309996</v>
      </c>
      <c r="BJ1520" s="34">
        <f t="shared" si="330"/>
        <v>639.12700000000007</v>
      </c>
      <c r="BK1520" s="34">
        <v>0</v>
      </c>
      <c r="BL1520" s="34">
        <v>0</v>
      </c>
      <c r="BM1520" s="34">
        <f t="shared" si="331"/>
        <v>0</v>
      </c>
      <c r="BN1520" s="39">
        <f t="shared" si="332"/>
        <v>456.07200000309996</v>
      </c>
      <c r="BO1520" s="39">
        <f t="shared" si="333"/>
        <v>639.12700000000007</v>
      </c>
      <c r="BP1520" s="39">
        <f t="shared" si="334"/>
        <v>183.05499999690011</v>
      </c>
    </row>
    <row r="1521" spans="1:68" s="25" customFormat="1" ht="14.25" x14ac:dyDescent="0.2">
      <c r="A1521" s="14">
        <v>273</v>
      </c>
      <c r="B1521" s="40"/>
      <c r="C1521" s="15"/>
      <c r="D1521" s="16">
        <v>8897</v>
      </c>
      <c r="E1521" s="15" t="s">
        <v>11932</v>
      </c>
      <c r="F1521" s="15" t="s">
        <v>11933</v>
      </c>
      <c r="G1521" s="17" t="s">
        <v>11934</v>
      </c>
      <c r="H1521" s="17" t="s">
        <v>11935</v>
      </c>
      <c r="I1521" s="17" t="s">
        <v>88</v>
      </c>
      <c r="J1521" s="15" t="s">
        <v>11936</v>
      </c>
      <c r="K1521" s="15" t="s">
        <v>1119</v>
      </c>
      <c r="L1521" s="18" t="s">
        <v>11937</v>
      </c>
      <c r="M1521" s="15" t="s">
        <v>10233</v>
      </c>
      <c r="N1521" s="15" t="s">
        <v>10234</v>
      </c>
      <c r="O1521" s="16">
        <v>511</v>
      </c>
      <c r="P1521" s="15" t="s">
        <v>569</v>
      </c>
      <c r="Q1521" s="15">
        <v>27200</v>
      </c>
      <c r="R1521" s="15">
        <v>148800</v>
      </c>
      <c r="S1521" s="15">
        <v>176000</v>
      </c>
      <c r="T1521" s="15">
        <v>1.56</v>
      </c>
      <c r="U1521" s="15" t="s">
        <v>3335</v>
      </c>
      <c r="V1521" s="15" t="s">
        <v>76</v>
      </c>
      <c r="W1521" s="16">
        <v>1</v>
      </c>
      <c r="X1521" s="16">
        <v>1</v>
      </c>
      <c r="Y1521" s="15">
        <v>63049</v>
      </c>
      <c r="Z1521" s="15">
        <v>1.4470000000000001</v>
      </c>
      <c r="AA1521" s="15" t="s">
        <v>78</v>
      </c>
      <c r="AB1521" s="15" t="s">
        <v>78</v>
      </c>
      <c r="AC1521" s="15">
        <v>180000</v>
      </c>
      <c r="AD1521" s="26">
        <v>41968</v>
      </c>
      <c r="AE1521" s="15" t="s">
        <v>1480</v>
      </c>
      <c r="AF1521" s="15" t="s">
        <v>11938</v>
      </c>
      <c r="AG1521" s="16">
        <v>1</v>
      </c>
      <c r="AH1521" s="15" t="s">
        <v>11939</v>
      </c>
      <c r="AI1521" s="15" t="s">
        <v>78</v>
      </c>
      <c r="AJ1521" s="15">
        <v>63048.619873000003</v>
      </c>
      <c r="AK1521" s="15">
        <v>1395.4543978900001</v>
      </c>
      <c r="AL1521" s="15">
        <v>3092829.9845699999</v>
      </c>
      <c r="AM1521" s="15">
        <v>1417870.81287</v>
      </c>
      <c r="AN1521" s="19">
        <v>25000</v>
      </c>
      <c r="AO1521" s="19">
        <v>146700</v>
      </c>
      <c r="AP1521" s="19">
        <v>2200</v>
      </c>
      <c r="AQ1521" s="19">
        <v>500</v>
      </c>
      <c r="AR1521" s="34">
        <f t="shared" si="323"/>
        <v>174400</v>
      </c>
      <c r="AS1521" s="34">
        <v>0</v>
      </c>
      <c r="AT1521" s="34">
        <v>0</v>
      </c>
      <c r="AU1521" s="34">
        <v>0</v>
      </c>
      <c r="AV1521" s="34">
        <v>0</v>
      </c>
      <c r="AW1521" s="35">
        <f t="shared" si="324"/>
        <v>0</v>
      </c>
      <c r="AX1521" s="34">
        <f t="shared" si="325"/>
        <v>174400</v>
      </c>
      <c r="AY1521" s="36">
        <v>1.4712000000099998</v>
      </c>
      <c r="AZ1521" s="36">
        <v>2.0617000000000001</v>
      </c>
      <c r="BA1521" s="22"/>
      <c r="BB1521" s="19">
        <v>3515</v>
      </c>
      <c r="BC1521" s="34">
        <f t="shared" si="326"/>
        <v>2565.7728000174397</v>
      </c>
      <c r="BD1521" s="34">
        <f t="shared" si="327"/>
        <v>3595.6048000000001</v>
      </c>
      <c r="BE1521" s="38">
        <v>3.4819999999999997E-2</v>
      </c>
      <c r="BF1521" s="38">
        <f t="shared" si="328"/>
        <v>3.4819999999999997E-2</v>
      </c>
      <c r="BG1521" s="34">
        <v>0</v>
      </c>
      <c r="BH1521" s="34">
        <v>0</v>
      </c>
      <c r="BI1521" s="34">
        <f t="shared" si="329"/>
        <v>2565.7728000174397</v>
      </c>
      <c r="BJ1521" s="34">
        <f t="shared" si="330"/>
        <v>3595.6048000000001</v>
      </c>
      <c r="BK1521" s="34">
        <v>0</v>
      </c>
      <c r="BL1521" s="34">
        <v>105.9389000000001</v>
      </c>
      <c r="BM1521" s="34">
        <f t="shared" si="331"/>
        <v>105.9389000000001</v>
      </c>
      <c r="BN1521" s="39">
        <f t="shared" si="332"/>
        <v>2565.7728000174397</v>
      </c>
      <c r="BO1521" s="39">
        <f t="shared" si="333"/>
        <v>3489.6659</v>
      </c>
      <c r="BP1521" s="39">
        <f t="shared" si="334"/>
        <v>923.89309998256022</v>
      </c>
    </row>
    <row r="1522" spans="1:68" s="25" customFormat="1" ht="14.25" x14ac:dyDescent="0.2">
      <c r="A1522" s="14">
        <v>274</v>
      </c>
      <c r="B1522" s="40"/>
      <c r="C1522" s="15" t="s">
        <v>11940</v>
      </c>
      <c r="D1522" s="16">
        <v>15848</v>
      </c>
      <c r="E1522" s="15" t="s">
        <v>11941</v>
      </c>
      <c r="F1522" s="15" t="s">
        <v>11940</v>
      </c>
      <c r="G1522" s="17" t="s">
        <v>11942</v>
      </c>
      <c r="H1522" s="17" t="s">
        <v>11943</v>
      </c>
      <c r="I1522" s="17" t="s">
        <v>86</v>
      </c>
      <c r="J1522" s="15" t="s">
        <v>11944</v>
      </c>
      <c r="K1522" s="15" t="s">
        <v>11945</v>
      </c>
      <c r="L1522" s="18" t="s">
        <v>11946</v>
      </c>
      <c r="M1522" s="15" t="s">
        <v>9678</v>
      </c>
      <c r="N1522" s="15" t="s">
        <v>9679</v>
      </c>
      <c r="O1522" s="16">
        <v>450</v>
      </c>
      <c r="P1522" s="15" t="s">
        <v>11947</v>
      </c>
      <c r="Q1522" s="15">
        <v>438100</v>
      </c>
      <c r="R1522" s="15">
        <v>125100</v>
      </c>
      <c r="S1522" s="15">
        <v>563200</v>
      </c>
      <c r="T1522" s="15">
        <v>1.298</v>
      </c>
      <c r="U1522" s="15" t="s">
        <v>3335</v>
      </c>
      <c r="V1522" s="15" t="s">
        <v>76</v>
      </c>
      <c r="W1522" s="16">
        <v>1</v>
      </c>
      <c r="X1522" s="16">
        <v>0</v>
      </c>
      <c r="Y1522" s="15">
        <v>56451</v>
      </c>
      <c r="Z1522" s="15">
        <v>1.296</v>
      </c>
      <c r="AA1522" s="15" t="s">
        <v>11948</v>
      </c>
      <c r="AB1522" s="15" t="s">
        <v>78</v>
      </c>
      <c r="AC1522" s="15">
        <v>0</v>
      </c>
      <c r="AD1522" s="15"/>
      <c r="AE1522" s="15" t="s">
        <v>78</v>
      </c>
      <c r="AF1522" s="15" t="s">
        <v>78</v>
      </c>
      <c r="AG1522" s="16">
        <v>1</v>
      </c>
      <c r="AH1522" s="15" t="s">
        <v>11949</v>
      </c>
      <c r="AI1522" s="15" t="s">
        <v>78</v>
      </c>
      <c r="AJ1522" s="15">
        <v>56451.4399414</v>
      </c>
      <c r="AK1522" s="15">
        <v>949.115259014</v>
      </c>
      <c r="AL1522" s="15">
        <v>3095772.1988300001</v>
      </c>
      <c r="AM1522" s="15">
        <v>1419182.5216000001</v>
      </c>
      <c r="AN1522" s="19">
        <v>0</v>
      </c>
      <c r="AO1522" s="19">
        <v>0</v>
      </c>
      <c r="AP1522" s="19">
        <v>438100</v>
      </c>
      <c r="AQ1522" s="19">
        <v>123700</v>
      </c>
      <c r="AR1522" s="34">
        <f t="shared" si="323"/>
        <v>561800</v>
      </c>
      <c r="AS1522" s="34">
        <v>0</v>
      </c>
      <c r="AT1522" s="34">
        <v>0</v>
      </c>
      <c r="AU1522" s="34">
        <v>0</v>
      </c>
      <c r="AV1522" s="34">
        <v>0</v>
      </c>
      <c r="AW1522" s="35">
        <f t="shared" si="324"/>
        <v>0</v>
      </c>
      <c r="AX1522" s="34">
        <f t="shared" si="325"/>
        <v>561800</v>
      </c>
      <c r="AY1522" s="36">
        <v>1.4712000000099998</v>
      </c>
      <c r="AZ1522" s="36">
        <v>2.0617000000000001</v>
      </c>
      <c r="BA1522" s="22"/>
      <c r="BB1522" s="19">
        <v>16854</v>
      </c>
      <c r="BC1522" s="34">
        <f t="shared" si="326"/>
        <v>8265.2016000561798</v>
      </c>
      <c r="BD1522" s="34">
        <f t="shared" si="327"/>
        <v>11582.6306</v>
      </c>
      <c r="BE1522" s="38">
        <v>3.4819999999999997E-2</v>
      </c>
      <c r="BF1522" s="38">
        <f t="shared" si="328"/>
        <v>3.4819999999999997E-2</v>
      </c>
      <c r="BG1522" s="34">
        <v>0</v>
      </c>
      <c r="BH1522" s="34">
        <v>0</v>
      </c>
      <c r="BI1522" s="34">
        <f t="shared" si="329"/>
        <v>8265.2016000561798</v>
      </c>
      <c r="BJ1522" s="34">
        <f t="shared" si="330"/>
        <v>11582.6306</v>
      </c>
      <c r="BK1522" s="34">
        <v>0</v>
      </c>
      <c r="BL1522" s="34">
        <v>0</v>
      </c>
      <c r="BM1522" s="34">
        <f t="shared" si="331"/>
        <v>0</v>
      </c>
      <c r="BN1522" s="39">
        <f t="shared" si="332"/>
        <v>8265.2016000561798</v>
      </c>
      <c r="BO1522" s="39">
        <f t="shared" si="333"/>
        <v>11582.6306</v>
      </c>
      <c r="BP1522" s="39">
        <f t="shared" si="334"/>
        <v>3317.4289999438206</v>
      </c>
    </row>
    <row r="1523" spans="1:68" s="25" customFormat="1" ht="14.25" x14ac:dyDescent="0.2">
      <c r="A1523" s="14">
        <v>275</v>
      </c>
      <c r="B1523" s="40"/>
      <c r="C1523" s="15"/>
      <c r="D1523" s="16">
        <v>7472</v>
      </c>
      <c r="E1523" s="15" t="s">
        <v>11950</v>
      </c>
      <c r="F1523" s="15" t="s">
        <v>11951</v>
      </c>
      <c r="G1523" s="17" t="s">
        <v>11952</v>
      </c>
      <c r="H1523" s="17" t="s">
        <v>11943</v>
      </c>
      <c r="I1523" s="17" t="s">
        <v>86</v>
      </c>
      <c r="J1523" s="15" t="s">
        <v>11953</v>
      </c>
      <c r="K1523" s="15" t="s">
        <v>2505</v>
      </c>
      <c r="L1523" s="18" t="s">
        <v>11954</v>
      </c>
      <c r="M1523" s="15" t="s">
        <v>9678</v>
      </c>
      <c r="N1523" s="15" t="s">
        <v>9679</v>
      </c>
      <c r="O1523" s="16">
        <v>422</v>
      </c>
      <c r="P1523" s="15" t="s">
        <v>9746</v>
      </c>
      <c r="Q1523" s="15">
        <v>3744900</v>
      </c>
      <c r="R1523" s="15">
        <v>12394700</v>
      </c>
      <c r="S1523" s="15">
        <v>16139600</v>
      </c>
      <c r="T1523" s="15">
        <v>24.966000000000001</v>
      </c>
      <c r="U1523" s="15" t="s">
        <v>3335</v>
      </c>
      <c r="V1523" s="15" t="s">
        <v>76</v>
      </c>
      <c r="W1523" s="16">
        <v>1</v>
      </c>
      <c r="X1523" s="16">
        <v>1</v>
      </c>
      <c r="Y1523" s="15">
        <v>1080448</v>
      </c>
      <c r="Z1523" s="15">
        <v>24.803999999999998</v>
      </c>
      <c r="AA1523" s="15" t="s">
        <v>11948</v>
      </c>
      <c r="AB1523" s="15" t="s">
        <v>78</v>
      </c>
      <c r="AC1523" s="15">
        <v>5125000</v>
      </c>
      <c r="AD1523" s="26">
        <v>38244</v>
      </c>
      <c r="AE1523" s="15" t="s">
        <v>119</v>
      </c>
      <c r="AF1523" s="15" t="s">
        <v>119</v>
      </c>
      <c r="AG1523" s="16">
        <v>1</v>
      </c>
      <c r="AH1523" s="15" t="s">
        <v>11955</v>
      </c>
      <c r="AI1523" s="15" t="s">
        <v>78</v>
      </c>
      <c r="AJ1523" s="15">
        <v>1080447.7416999999</v>
      </c>
      <c r="AK1523" s="15">
        <v>5215.62983927</v>
      </c>
      <c r="AL1523" s="15">
        <v>3095532.8779199999</v>
      </c>
      <c r="AM1523" s="15">
        <v>1418518.3251400001</v>
      </c>
      <c r="AN1523" s="19">
        <v>0</v>
      </c>
      <c r="AO1523" s="19">
        <v>0</v>
      </c>
      <c r="AP1523" s="19">
        <v>3744900</v>
      </c>
      <c r="AQ1523" s="19">
        <v>12262800</v>
      </c>
      <c r="AR1523" s="34">
        <f t="shared" si="323"/>
        <v>16007700</v>
      </c>
      <c r="AS1523" s="34">
        <v>0</v>
      </c>
      <c r="AT1523" s="34">
        <v>0</v>
      </c>
      <c r="AU1523" s="34">
        <v>0</v>
      </c>
      <c r="AV1523" s="34">
        <v>0</v>
      </c>
      <c r="AW1523" s="35">
        <f t="shared" si="324"/>
        <v>0</v>
      </c>
      <c r="AX1523" s="34">
        <f t="shared" si="325"/>
        <v>16007700</v>
      </c>
      <c r="AY1523" s="36">
        <v>1.4712000000099998</v>
      </c>
      <c r="AZ1523" s="36">
        <v>2.0617000000000001</v>
      </c>
      <c r="BA1523" s="22"/>
      <c r="BB1523" s="19">
        <v>480231</v>
      </c>
      <c r="BC1523" s="34">
        <f t="shared" si="326"/>
        <v>235505.28240160074</v>
      </c>
      <c r="BD1523" s="34">
        <f t="shared" si="327"/>
        <v>330030.75090000004</v>
      </c>
      <c r="BE1523" s="38">
        <v>3.4819999999999997E-2</v>
      </c>
      <c r="BF1523" s="38">
        <f t="shared" si="328"/>
        <v>3.4819999999999997E-2</v>
      </c>
      <c r="BG1523" s="34">
        <v>0</v>
      </c>
      <c r="BH1523" s="34">
        <v>0</v>
      </c>
      <c r="BI1523" s="34">
        <f t="shared" si="329"/>
        <v>235505.28240160074</v>
      </c>
      <c r="BJ1523" s="34">
        <f t="shared" si="330"/>
        <v>330030.75090000004</v>
      </c>
      <c r="BK1523" s="34">
        <v>0</v>
      </c>
      <c r="BL1523" s="34">
        <v>0</v>
      </c>
      <c r="BM1523" s="34">
        <f t="shared" si="331"/>
        <v>0</v>
      </c>
      <c r="BN1523" s="39">
        <f t="shared" si="332"/>
        <v>235505.28240160074</v>
      </c>
      <c r="BO1523" s="39">
        <f t="shared" si="333"/>
        <v>330030.75090000004</v>
      </c>
      <c r="BP1523" s="39">
        <f t="shared" si="334"/>
        <v>94525.468498399307</v>
      </c>
    </row>
    <row r="1524" spans="1:68" s="25" customFormat="1" ht="14.25" x14ac:dyDescent="0.2">
      <c r="A1524" s="14">
        <v>276</v>
      </c>
      <c r="B1524" s="40"/>
      <c r="C1524" s="15" t="s">
        <v>176</v>
      </c>
      <c r="D1524" s="16">
        <v>10212</v>
      </c>
      <c r="E1524" s="15" t="s">
        <v>11956</v>
      </c>
      <c r="F1524" s="15" t="s">
        <v>11957</v>
      </c>
      <c r="G1524" s="17" t="s">
        <v>11958</v>
      </c>
      <c r="H1524" s="17" t="s">
        <v>11959</v>
      </c>
      <c r="I1524" s="17" t="s">
        <v>86</v>
      </c>
      <c r="J1524" s="15" t="s">
        <v>11960</v>
      </c>
      <c r="K1524" s="15" t="s">
        <v>86</v>
      </c>
      <c r="L1524" s="18" t="s">
        <v>11961</v>
      </c>
      <c r="M1524" s="15" t="s">
        <v>9678</v>
      </c>
      <c r="N1524" s="15" t="s">
        <v>9679</v>
      </c>
      <c r="O1524" s="16">
        <v>499</v>
      </c>
      <c r="P1524" s="15" t="s">
        <v>2823</v>
      </c>
      <c r="Q1524" s="15">
        <v>116900</v>
      </c>
      <c r="R1524" s="15">
        <v>37600</v>
      </c>
      <c r="S1524" s="15">
        <v>154500</v>
      </c>
      <c r="T1524" s="15">
        <v>0.77900000000000003</v>
      </c>
      <c r="U1524" s="15" t="s">
        <v>3335</v>
      </c>
      <c r="V1524" s="15" t="s">
        <v>76</v>
      </c>
      <c r="W1524" s="16">
        <v>1</v>
      </c>
      <c r="X1524" s="16">
        <v>0</v>
      </c>
      <c r="Y1524" s="15">
        <v>2579</v>
      </c>
      <c r="Z1524" s="15">
        <v>5.8999999999999997E-2</v>
      </c>
      <c r="AA1524" s="15" t="s">
        <v>78</v>
      </c>
      <c r="AB1524" s="15" t="s">
        <v>78</v>
      </c>
      <c r="AC1524" s="15">
        <v>0</v>
      </c>
      <c r="AD1524" s="15"/>
      <c r="AE1524" s="15" t="s">
        <v>1480</v>
      </c>
      <c r="AF1524" s="15" t="s">
        <v>11962</v>
      </c>
      <c r="AG1524" s="16">
        <v>1</v>
      </c>
      <c r="AH1524" s="15" t="s">
        <v>11963</v>
      </c>
      <c r="AI1524" s="15" t="s">
        <v>78</v>
      </c>
      <c r="AJ1524" s="15">
        <v>2578.74487305</v>
      </c>
      <c r="AK1524" s="15">
        <v>252.96116601099999</v>
      </c>
      <c r="AL1524" s="15">
        <v>3094927.3646200001</v>
      </c>
      <c r="AM1524" s="15">
        <v>1418566.12344</v>
      </c>
      <c r="AN1524" s="19">
        <v>0</v>
      </c>
      <c r="AO1524" s="19">
        <v>0</v>
      </c>
      <c r="AP1524" s="19">
        <v>116900</v>
      </c>
      <c r="AQ1524" s="19">
        <v>43800</v>
      </c>
      <c r="AR1524" s="34">
        <f t="shared" si="323"/>
        <v>160700</v>
      </c>
      <c r="AS1524" s="34">
        <v>0</v>
      </c>
      <c r="AT1524" s="34">
        <v>0</v>
      </c>
      <c r="AU1524" s="34">
        <v>0</v>
      </c>
      <c r="AV1524" s="34">
        <v>0</v>
      </c>
      <c r="AW1524" s="35">
        <f t="shared" si="324"/>
        <v>0</v>
      </c>
      <c r="AX1524" s="34">
        <f t="shared" si="325"/>
        <v>160700</v>
      </c>
      <c r="AY1524" s="36">
        <v>1.4712000000099998</v>
      </c>
      <c r="AZ1524" s="36">
        <v>2.0617000000000001</v>
      </c>
      <c r="BA1524" s="22"/>
      <c r="BB1524" s="19">
        <v>4821</v>
      </c>
      <c r="BC1524" s="34">
        <f t="shared" si="326"/>
        <v>2364.2184000160696</v>
      </c>
      <c r="BD1524" s="34">
        <f t="shared" si="327"/>
        <v>3313.1519000000003</v>
      </c>
      <c r="BE1524" s="38">
        <v>3.4819999999999997E-2</v>
      </c>
      <c r="BF1524" s="38">
        <f t="shared" si="328"/>
        <v>3.4819999999999997E-2</v>
      </c>
      <c r="BG1524" s="34">
        <v>0</v>
      </c>
      <c r="BH1524" s="34">
        <v>0</v>
      </c>
      <c r="BI1524" s="34">
        <f t="shared" si="329"/>
        <v>2364.2184000160696</v>
      </c>
      <c r="BJ1524" s="34">
        <f t="shared" si="330"/>
        <v>3313.1519000000003</v>
      </c>
      <c r="BK1524" s="34">
        <v>0</v>
      </c>
      <c r="BL1524" s="34">
        <v>0</v>
      </c>
      <c r="BM1524" s="34">
        <f t="shared" si="331"/>
        <v>0</v>
      </c>
      <c r="BN1524" s="39">
        <f t="shared" si="332"/>
        <v>2364.2184000160696</v>
      </c>
      <c r="BO1524" s="39">
        <f t="shared" si="333"/>
        <v>3313.1519000000003</v>
      </c>
      <c r="BP1524" s="39">
        <f t="shared" si="334"/>
        <v>948.93349998393069</v>
      </c>
    </row>
    <row r="1525" spans="1:68" s="25" customFormat="1" ht="14.25" x14ac:dyDescent="0.2">
      <c r="A1525" s="14">
        <v>277</v>
      </c>
      <c r="B1525" s="40"/>
      <c r="C1525" s="15" t="s">
        <v>11964</v>
      </c>
      <c r="D1525" s="16">
        <v>24171</v>
      </c>
      <c r="E1525" s="15" t="s">
        <v>11965</v>
      </c>
      <c r="F1525" s="15" t="s">
        <v>11964</v>
      </c>
      <c r="G1525" s="17" t="s">
        <v>11966</v>
      </c>
      <c r="H1525" s="17" t="s">
        <v>11967</v>
      </c>
      <c r="I1525" s="17" t="s">
        <v>88</v>
      </c>
      <c r="J1525" s="15" t="s">
        <v>11968</v>
      </c>
      <c r="K1525" s="15" t="s">
        <v>4047</v>
      </c>
      <c r="L1525" s="18" t="s">
        <v>11961</v>
      </c>
      <c r="M1525" s="15" t="s">
        <v>9678</v>
      </c>
      <c r="N1525" s="15" t="s">
        <v>9679</v>
      </c>
      <c r="O1525" s="16">
        <v>499</v>
      </c>
      <c r="P1525" s="15" t="s">
        <v>2823</v>
      </c>
      <c r="Q1525" s="15">
        <v>116900</v>
      </c>
      <c r="R1525" s="15">
        <v>37600</v>
      </c>
      <c r="S1525" s="15">
        <v>154500</v>
      </c>
      <c r="T1525" s="15">
        <v>0.77900000000000003</v>
      </c>
      <c r="U1525" s="15" t="s">
        <v>3335</v>
      </c>
      <c r="V1525" s="15" t="s">
        <v>76</v>
      </c>
      <c r="W1525" s="16">
        <v>1</v>
      </c>
      <c r="X1525" s="16">
        <v>0</v>
      </c>
      <c r="Y1525" s="15">
        <v>26038</v>
      </c>
      <c r="Z1525" s="15">
        <v>0.59799999999999998</v>
      </c>
      <c r="AA1525" s="15" t="s">
        <v>78</v>
      </c>
      <c r="AB1525" s="15" t="s">
        <v>78</v>
      </c>
      <c r="AC1525" s="15">
        <v>0</v>
      </c>
      <c r="AD1525" s="15"/>
      <c r="AE1525" s="15" t="s">
        <v>1480</v>
      </c>
      <c r="AF1525" s="15" t="s">
        <v>11962</v>
      </c>
      <c r="AG1525" s="16">
        <v>1</v>
      </c>
      <c r="AH1525" s="15" t="s">
        <v>11963</v>
      </c>
      <c r="AI1525" s="15" t="s">
        <v>78</v>
      </c>
      <c r="AJ1525" s="15">
        <v>26037.8398438</v>
      </c>
      <c r="AK1525" s="15">
        <v>807.28671448700004</v>
      </c>
      <c r="AL1525" s="15">
        <v>3094986.1712000002</v>
      </c>
      <c r="AM1525" s="15">
        <v>1418515.54901</v>
      </c>
      <c r="AN1525" s="19">
        <v>0</v>
      </c>
      <c r="AO1525" s="19">
        <v>0</v>
      </c>
      <c r="AP1525" s="19">
        <v>116900</v>
      </c>
      <c r="AQ1525" s="19">
        <v>43800</v>
      </c>
      <c r="AR1525" s="34">
        <f t="shared" si="323"/>
        <v>160700</v>
      </c>
      <c r="AS1525" s="34">
        <v>0</v>
      </c>
      <c r="AT1525" s="34">
        <v>0</v>
      </c>
      <c r="AU1525" s="34">
        <v>0</v>
      </c>
      <c r="AV1525" s="34">
        <v>0</v>
      </c>
      <c r="AW1525" s="35">
        <f t="shared" si="324"/>
        <v>0</v>
      </c>
      <c r="AX1525" s="34">
        <f t="shared" si="325"/>
        <v>160700</v>
      </c>
      <c r="AY1525" s="36">
        <v>1.4712000000099998</v>
      </c>
      <c r="AZ1525" s="36">
        <v>2.0617000000000001</v>
      </c>
      <c r="BA1525" s="22"/>
      <c r="BB1525" s="19">
        <v>4821</v>
      </c>
      <c r="BC1525" s="34">
        <f t="shared" si="326"/>
        <v>2364.2184000160696</v>
      </c>
      <c r="BD1525" s="34">
        <f t="shared" si="327"/>
        <v>3313.1519000000003</v>
      </c>
      <c r="BE1525" s="38">
        <v>3.4819999999999997E-2</v>
      </c>
      <c r="BF1525" s="38">
        <f t="shared" si="328"/>
        <v>3.4819999999999997E-2</v>
      </c>
      <c r="BG1525" s="34">
        <v>0</v>
      </c>
      <c r="BH1525" s="34">
        <v>0</v>
      </c>
      <c r="BI1525" s="34">
        <f t="shared" si="329"/>
        <v>2364.2184000160696</v>
      </c>
      <c r="BJ1525" s="34">
        <f t="shared" si="330"/>
        <v>3313.1519000000003</v>
      </c>
      <c r="BK1525" s="34">
        <v>0</v>
      </c>
      <c r="BL1525" s="34">
        <v>0</v>
      </c>
      <c r="BM1525" s="34">
        <f t="shared" si="331"/>
        <v>0</v>
      </c>
      <c r="BN1525" s="39">
        <f t="shared" si="332"/>
        <v>2364.2184000160696</v>
      </c>
      <c r="BO1525" s="39">
        <f t="shared" si="333"/>
        <v>3313.1519000000003</v>
      </c>
      <c r="BP1525" s="39">
        <f t="shared" si="334"/>
        <v>948.93349998393069</v>
      </c>
    </row>
    <row r="1526" spans="1:68" s="25" customFormat="1" ht="14.25" x14ac:dyDescent="0.2">
      <c r="A1526" s="14">
        <v>278</v>
      </c>
      <c r="B1526" s="40"/>
      <c r="C1526" s="15" t="s">
        <v>11969</v>
      </c>
      <c r="D1526" s="16">
        <v>17729</v>
      </c>
      <c r="E1526" s="15" t="s">
        <v>11970</v>
      </c>
      <c r="F1526" s="15" t="s">
        <v>11969</v>
      </c>
      <c r="G1526" s="17" t="s">
        <v>11971</v>
      </c>
      <c r="H1526" s="17" t="s">
        <v>11972</v>
      </c>
      <c r="I1526" s="17" t="s">
        <v>86</v>
      </c>
      <c r="J1526" s="15" t="s">
        <v>11973</v>
      </c>
      <c r="K1526" s="15" t="s">
        <v>3013</v>
      </c>
      <c r="L1526" s="18" t="s">
        <v>11974</v>
      </c>
      <c r="M1526" s="15" t="s">
        <v>9678</v>
      </c>
      <c r="N1526" s="15" t="s">
        <v>9679</v>
      </c>
      <c r="O1526" s="16">
        <v>428</v>
      </c>
      <c r="P1526" s="15" t="s">
        <v>11975</v>
      </c>
      <c r="Q1526" s="15">
        <v>277800</v>
      </c>
      <c r="R1526" s="15">
        <v>173100</v>
      </c>
      <c r="S1526" s="15">
        <v>450900</v>
      </c>
      <c r="T1526" s="15">
        <v>1.022</v>
      </c>
      <c r="U1526" s="15" t="s">
        <v>3335</v>
      </c>
      <c r="V1526" s="15" t="s">
        <v>76</v>
      </c>
      <c r="W1526" s="16">
        <v>1</v>
      </c>
      <c r="X1526" s="16">
        <v>0</v>
      </c>
      <c r="Y1526" s="15">
        <v>14754</v>
      </c>
      <c r="Z1526" s="15">
        <v>0.33900000000000002</v>
      </c>
      <c r="AA1526" s="15" t="s">
        <v>78</v>
      </c>
      <c r="AB1526" s="15" t="s">
        <v>78</v>
      </c>
      <c r="AC1526" s="15">
        <v>0</v>
      </c>
      <c r="AD1526" s="15"/>
      <c r="AE1526" s="15" t="s">
        <v>211</v>
      </c>
      <c r="AF1526" s="15" t="s">
        <v>11976</v>
      </c>
      <c r="AG1526" s="16">
        <v>1</v>
      </c>
      <c r="AH1526" s="15" t="s">
        <v>11977</v>
      </c>
      <c r="AI1526" s="15" t="s">
        <v>78</v>
      </c>
      <c r="AJ1526" s="15">
        <v>14754.2792969</v>
      </c>
      <c r="AK1526" s="15">
        <v>553.55248679099998</v>
      </c>
      <c r="AL1526" s="15">
        <v>3094667.33972</v>
      </c>
      <c r="AM1526" s="15">
        <v>1418227.38769</v>
      </c>
      <c r="AN1526" s="19">
        <v>0</v>
      </c>
      <c r="AO1526" s="19">
        <v>0</v>
      </c>
      <c r="AP1526" s="19">
        <v>277800</v>
      </c>
      <c r="AQ1526" s="19">
        <v>171300</v>
      </c>
      <c r="AR1526" s="34">
        <f t="shared" si="323"/>
        <v>449100</v>
      </c>
      <c r="AS1526" s="34">
        <v>0</v>
      </c>
      <c r="AT1526" s="34">
        <v>0</v>
      </c>
      <c r="AU1526" s="34">
        <v>0</v>
      </c>
      <c r="AV1526" s="34">
        <v>0</v>
      </c>
      <c r="AW1526" s="35">
        <f t="shared" si="324"/>
        <v>0</v>
      </c>
      <c r="AX1526" s="34">
        <f t="shared" si="325"/>
        <v>449100</v>
      </c>
      <c r="AY1526" s="36">
        <v>1.4712000000099998</v>
      </c>
      <c r="AZ1526" s="36">
        <v>2.0617000000000001</v>
      </c>
      <c r="BA1526" s="22"/>
      <c r="BB1526" s="19">
        <v>13473</v>
      </c>
      <c r="BC1526" s="34">
        <f t="shared" si="326"/>
        <v>6607.1592000449091</v>
      </c>
      <c r="BD1526" s="34">
        <f t="shared" si="327"/>
        <v>9259.0946999999996</v>
      </c>
      <c r="BE1526" s="38">
        <v>3.4819999999999997E-2</v>
      </c>
      <c r="BF1526" s="38">
        <f t="shared" si="328"/>
        <v>3.4819999999999997E-2</v>
      </c>
      <c r="BG1526" s="34">
        <v>0</v>
      </c>
      <c r="BH1526" s="34">
        <v>0</v>
      </c>
      <c r="BI1526" s="34">
        <f t="shared" si="329"/>
        <v>6607.1592000449091</v>
      </c>
      <c r="BJ1526" s="34">
        <f t="shared" si="330"/>
        <v>9259.0946999999996</v>
      </c>
      <c r="BK1526" s="34">
        <v>0</v>
      </c>
      <c r="BL1526" s="34">
        <v>0</v>
      </c>
      <c r="BM1526" s="34">
        <f t="shared" si="331"/>
        <v>0</v>
      </c>
      <c r="BN1526" s="39">
        <f t="shared" si="332"/>
        <v>6607.1592000449091</v>
      </c>
      <c r="BO1526" s="39">
        <f t="shared" si="333"/>
        <v>9259.0946999999996</v>
      </c>
      <c r="BP1526" s="39">
        <f t="shared" si="334"/>
        <v>2651.9354999550906</v>
      </c>
    </row>
    <row r="1527" spans="1:68" s="25" customFormat="1" ht="14.25" x14ac:dyDescent="0.2">
      <c r="A1527" s="14">
        <v>280</v>
      </c>
      <c r="B1527" s="40"/>
      <c r="C1527" s="15" t="s">
        <v>11978</v>
      </c>
      <c r="D1527" s="16">
        <v>28702</v>
      </c>
      <c r="E1527" s="15" t="s">
        <v>11979</v>
      </c>
      <c r="F1527" s="15" t="s">
        <v>11980</v>
      </c>
      <c r="G1527" s="17" t="s">
        <v>11981</v>
      </c>
      <c r="H1527" s="17" t="s">
        <v>11982</v>
      </c>
      <c r="I1527" s="17" t="s">
        <v>11983</v>
      </c>
      <c r="J1527" s="15" t="s">
        <v>11984</v>
      </c>
      <c r="K1527" s="15" t="s">
        <v>88</v>
      </c>
      <c r="L1527" s="18" t="s">
        <v>11985</v>
      </c>
      <c r="M1527" s="15" t="s">
        <v>11986</v>
      </c>
      <c r="N1527" s="15" t="s">
        <v>11987</v>
      </c>
      <c r="O1527" s="16">
        <v>511</v>
      </c>
      <c r="P1527" s="15" t="s">
        <v>569</v>
      </c>
      <c r="Q1527" s="15">
        <v>21000</v>
      </c>
      <c r="R1527" s="15">
        <v>95600</v>
      </c>
      <c r="S1527" s="15">
        <v>116600</v>
      </c>
      <c r="T1527" s="15">
        <v>0.5</v>
      </c>
      <c r="U1527" s="15" t="s">
        <v>3335</v>
      </c>
      <c r="V1527" s="15" t="s">
        <v>76</v>
      </c>
      <c r="W1527" s="16">
        <v>1</v>
      </c>
      <c r="X1527" s="16">
        <v>1</v>
      </c>
      <c r="Y1527" s="15">
        <v>20978</v>
      </c>
      <c r="Z1527" s="15">
        <v>0.48199999999999998</v>
      </c>
      <c r="AA1527" s="15" t="s">
        <v>78</v>
      </c>
      <c r="AB1527" s="15" t="s">
        <v>78</v>
      </c>
      <c r="AC1527" s="15">
        <v>114500</v>
      </c>
      <c r="AD1527" s="26">
        <v>42118</v>
      </c>
      <c r="AE1527" s="15" t="s">
        <v>1555</v>
      </c>
      <c r="AF1527" s="15" t="s">
        <v>11988</v>
      </c>
      <c r="AG1527" s="16">
        <v>1</v>
      </c>
      <c r="AH1527" s="15" t="s">
        <v>11989</v>
      </c>
      <c r="AI1527" s="15" t="s">
        <v>78</v>
      </c>
      <c r="AJ1527" s="15">
        <v>20977.6435547</v>
      </c>
      <c r="AK1527" s="15">
        <v>666.12185217700005</v>
      </c>
      <c r="AL1527" s="15">
        <v>3094867.8701499999</v>
      </c>
      <c r="AM1527" s="15">
        <v>1417978.7732200001</v>
      </c>
      <c r="AN1527" s="19">
        <v>21000</v>
      </c>
      <c r="AO1527" s="19">
        <v>97900</v>
      </c>
      <c r="AP1527" s="19">
        <v>0</v>
      </c>
      <c r="AQ1527" s="19">
        <v>0</v>
      </c>
      <c r="AR1527" s="34">
        <f t="shared" si="323"/>
        <v>118900</v>
      </c>
      <c r="AS1527" s="34">
        <v>45000</v>
      </c>
      <c r="AT1527" s="34">
        <v>3000</v>
      </c>
      <c r="AU1527" s="34">
        <v>25865</v>
      </c>
      <c r="AV1527" s="34">
        <v>0</v>
      </c>
      <c r="AW1527" s="35">
        <f t="shared" si="324"/>
        <v>73865</v>
      </c>
      <c r="AX1527" s="34">
        <f t="shared" si="325"/>
        <v>45035</v>
      </c>
      <c r="AY1527" s="36">
        <v>1.4712000000099998</v>
      </c>
      <c r="AZ1527" s="36">
        <v>2.0617000000000001</v>
      </c>
      <c r="BA1527" s="22"/>
      <c r="BB1527" s="19">
        <v>1189</v>
      </c>
      <c r="BC1527" s="34">
        <f t="shared" si="326"/>
        <v>662.55492000450351</v>
      </c>
      <c r="BD1527" s="34">
        <f t="shared" si="327"/>
        <v>928.48659500000008</v>
      </c>
      <c r="BE1527" s="38">
        <v>3.4819999999999997E-2</v>
      </c>
      <c r="BF1527" s="38">
        <f t="shared" si="328"/>
        <v>3.4819999999999997E-2</v>
      </c>
      <c r="BG1527" s="34">
        <v>23.070162314556811</v>
      </c>
      <c r="BH1527" s="34">
        <v>32.329903237899998</v>
      </c>
      <c r="BI1527" s="34">
        <f t="shared" si="329"/>
        <v>639.48475768994672</v>
      </c>
      <c r="BJ1527" s="34">
        <f t="shared" si="330"/>
        <v>896.15669176210008</v>
      </c>
      <c r="BK1527" s="34">
        <v>0</v>
      </c>
      <c r="BL1527" s="34">
        <v>0</v>
      </c>
      <c r="BM1527" s="34">
        <f t="shared" si="331"/>
        <v>0</v>
      </c>
      <c r="BN1527" s="39">
        <f t="shared" si="332"/>
        <v>639.48475768994672</v>
      </c>
      <c r="BO1527" s="39">
        <f t="shared" si="333"/>
        <v>896.15669176210008</v>
      </c>
      <c r="BP1527" s="39">
        <f t="shared" si="334"/>
        <v>256.67193407215336</v>
      </c>
    </row>
    <row r="1528" spans="1:68" s="25" customFormat="1" ht="14.25" x14ac:dyDescent="0.2">
      <c r="A1528" s="14">
        <v>281</v>
      </c>
      <c r="B1528" s="40"/>
      <c r="C1528" s="15"/>
      <c r="D1528" s="16">
        <v>30290</v>
      </c>
      <c r="E1528" s="15" t="s">
        <v>11990</v>
      </c>
      <c r="F1528" s="15" t="s">
        <v>11991</v>
      </c>
      <c r="G1528" s="17" t="s">
        <v>11992</v>
      </c>
      <c r="H1528" s="17" t="s">
        <v>11993</v>
      </c>
      <c r="I1528" s="17" t="s">
        <v>86</v>
      </c>
      <c r="J1528" s="15" t="s">
        <v>11994</v>
      </c>
      <c r="K1528" s="15" t="s">
        <v>8468</v>
      </c>
      <c r="L1528" s="18" t="s">
        <v>11995</v>
      </c>
      <c r="M1528" s="15" t="s">
        <v>11996</v>
      </c>
      <c r="N1528" s="15" t="s">
        <v>11997</v>
      </c>
      <c r="O1528" s="16">
        <v>510</v>
      </c>
      <c r="P1528" s="15" t="s">
        <v>118</v>
      </c>
      <c r="Q1528" s="15">
        <v>18600</v>
      </c>
      <c r="R1528" s="15">
        <v>80100</v>
      </c>
      <c r="S1528" s="15">
        <v>98700</v>
      </c>
      <c r="T1528" s="15">
        <v>0.23</v>
      </c>
      <c r="U1528" s="15" t="s">
        <v>3335</v>
      </c>
      <c r="V1528" s="15" t="s">
        <v>76</v>
      </c>
      <c r="W1528" s="16">
        <v>1</v>
      </c>
      <c r="X1528" s="16">
        <v>1</v>
      </c>
      <c r="Y1528" s="15">
        <v>17412</v>
      </c>
      <c r="Z1528" s="15">
        <v>0.4</v>
      </c>
      <c r="AA1528" s="15" t="s">
        <v>11998</v>
      </c>
      <c r="AB1528" s="15" t="s">
        <v>11999</v>
      </c>
      <c r="AC1528" s="15">
        <v>102000</v>
      </c>
      <c r="AD1528" s="26">
        <v>41565</v>
      </c>
      <c r="AE1528" s="15" t="s">
        <v>468</v>
      </c>
      <c r="AF1528" s="15" t="s">
        <v>12000</v>
      </c>
      <c r="AG1528" s="16">
        <v>1</v>
      </c>
      <c r="AH1528" s="15" t="s">
        <v>12001</v>
      </c>
      <c r="AI1528" s="15" t="s">
        <v>78</v>
      </c>
      <c r="AJ1528" s="15">
        <v>17411.5795898</v>
      </c>
      <c r="AK1528" s="15">
        <v>538.19620701899998</v>
      </c>
      <c r="AL1528" s="15">
        <v>3095045.24</v>
      </c>
      <c r="AM1528" s="15">
        <v>1417961.60491</v>
      </c>
      <c r="AN1528" s="19">
        <v>18600</v>
      </c>
      <c r="AO1528" s="19">
        <v>79200</v>
      </c>
      <c r="AP1528" s="19">
        <v>0</v>
      </c>
      <c r="AQ1528" s="19">
        <v>0</v>
      </c>
      <c r="AR1528" s="34">
        <f t="shared" si="323"/>
        <v>97800</v>
      </c>
      <c r="AS1528" s="34">
        <v>45000</v>
      </c>
      <c r="AT1528" s="34">
        <v>0</v>
      </c>
      <c r="AU1528" s="34">
        <v>18480</v>
      </c>
      <c r="AV1528" s="34">
        <v>0</v>
      </c>
      <c r="AW1528" s="35">
        <f t="shared" si="324"/>
        <v>63480</v>
      </c>
      <c r="AX1528" s="34">
        <f t="shared" si="325"/>
        <v>34320</v>
      </c>
      <c r="AY1528" s="36">
        <v>1.4712000000099998</v>
      </c>
      <c r="AZ1528" s="36">
        <v>2.0617000000000001</v>
      </c>
      <c r="BA1528" s="22"/>
      <c r="BB1528" s="19">
        <v>978</v>
      </c>
      <c r="BC1528" s="34">
        <f t="shared" si="326"/>
        <v>504.91584000343192</v>
      </c>
      <c r="BD1528" s="34">
        <f t="shared" si="327"/>
        <v>707.57543999999996</v>
      </c>
      <c r="BE1528" s="38">
        <v>3.4819999999999997E-2</v>
      </c>
      <c r="BF1528" s="38">
        <f t="shared" si="328"/>
        <v>3.4819999999999997E-2</v>
      </c>
      <c r="BG1528" s="34">
        <v>17.581169548919497</v>
      </c>
      <c r="BH1528" s="34">
        <v>24.637776820799996</v>
      </c>
      <c r="BI1528" s="34">
        <f t="shared" si="329"/>
        <v>487.33467045451243</v>
      </c>
      <c r="BJ1528" s="34">
        <f t="shared" si="330"/>
        <v>682.93766317919994</v>
      </c>
      <c r="BK1528" s="34">
        <v>0</v>
      </c>
      <c r="BL1528" s="34">
        <v>0</v>
      </c>
      <c r="BM1528" s="34">
        <f t="shared" si="331"/>
        <v>0</v>
      </c>
      <c r="BN1528" s="39">
        <f t="shared" si="332"/>
        <v>487.33467045451243</v>
      </c>
      <c r="BO1528" s="39">
        <f t="shared" si="333"/>
        <v>682.93766317919994</v>
      </c>
      <c r="BP1528" s="39">
        <f t="shared" si="334"/>
        <v>195.60299272468751</v>
      </c>
    </row>
    <row r="1529" spans="1:68" s="25" customFormat="1" ht="14.25" x14ac:dyDescent="0.2">
      <c r="A1529" s="14">
        <v>282</v>
      </c>
      <c r="B1529" s="40"/>
      <c r="C1529" s="15" t="s">
        <v>1173</v>
      </c>
      <c r="D1529" s="16">
        <v>36181</v>
      </c>
      <c r="E1529" s="15" t="s">
        <v>12002</v>
      </c>
      <c r="F1529" s="15" t="s">
        <v>12003</v>
      </c>
      <c r="G1529" s="17" t="s">
        <v>12004</v>
      </c>
      <c r="H1529" s="17" t="s">
        <v>12005</v>
      </c>
      <c r="I1529" s="17" t="s">
        <v>88</v>
      </c>
      <c r="J1529" s="15" t="s">
        <v>12006</v>
      </c>
      <c r="K1529" s="15" t="s">
        <v>88</v>
      </c>
      <c r="L1529" s="18" t="s">
        <v>12007</v>
      </c>
      <c r="M1529" s="15" t="s">
        <v>11996</v>
      </c>
      <c r="N1529" s="15" t="s">
        <v>11997</v>
      </c>
      <c r="O1529" s="16">
        <v>510</v>
      </c>
      <c r="P1529" s="15" t="s">
        <v>118</v>
      </c>
      <c r="Q1529" s="15">
        <v>23200</v>
      </c>
      <c r="R1529" s="15">
        <v>53600</v>
      </c>
      <c r="S1529" s="15">
        <v>76800</v>
      </c>
      <c r="T1529" s="15">
        <v>0.37</v>
      </c>
      <c r="U1529" s="15" t="s">
        <v>3335</v>
      </c>
      <c r="V1529" s="15" t="s">
        <v>76</v>
      </c>
      <c r="W1529" s="16">
        <v>1</v>
      </c>
      <c r="X1529" s="16">
        <v>0</v>
      </c>
      <c r="Y1529" s="15">
        <v>15750</v>
      </c>
      <c r="Z1529" s="15">
        <v>0.36199999999999999</v>
      </c>
      <c r="AA1529" s="15" t="s">
        <v>11998</v>
      </c>
      <c r="AB1529" s="15" t="s">
        <v>11999</v>
      </c>
      <c r="AC1529" s="15">
        <v>0</v>
      </c>
      <c r="AD1529" s="15"/>
      <c r="AE1529" s="15" t="s">
        <v>147</v>
      </c>
      <c r="AF1529" s="15" t="s">
        <v>12008</v>
      </c>
      <c r="AG1529" s="16">
        <v>1</v>
      </c>
      <c r="AH1529" s="15" t="s">
        <v>12009</v>
      </c>
      <c r="AI1529" s="15" t="s">
        <v>78</v>
      </c>
      <c r="AJ1529" s="15">
        <v>15750.1120605</v>
      </c>
      <c r="AK1529" s="15">
        <v>512.54029301100002</v>
      </c>
      <c r="AL1529" s="15">
        <v>3095158.94019</v>
      </c>
      <c r="AM1529" s="15">
        <v>1417947.40815</v>
      </c>
      <c r="AN1529" s="19">
        <v>23200</v>
      </c>
      <c r="AO1529" s="19">
        <v>53100</v>
      </c>
      <c r="AP1529" s="19">
        <v>0</v>
      </c>
      <c r="AQ1529" s="19">
        <v>0</v>
      </c>
      <c r="AR1529" s="34">
        <f t="shared" si="323"/>
        <v>76300</v>
      </c>
      <c r="AS1529" s="34">
        <v>45000</v>
      </c>
      <c r="AT1529" s="34">
        <v>3000</v>
      </c>
      <c r="AU1529" s="34">
        <v>10955</v>
      </c>
      <c r="AV1529" s="34">
        <v>0</v>
      </c>
      <c r="AW1529" s="35">
        <f t="shared" si="324"/>
        <v>58955</v>
      </c>
      <c r="AX1529" s="34">
        <f t="shared" si="325"/>
        <v>17345</v>
      </c>
      <c r="AY1529" s="36">
        <v>1.4712000000099998</v>
      </c>
      <c r="AZ1529" s="36">
        <v>2.0617000000000001</v>
      </c>
      <c r="BA1529" s="22"/>
      <c r="BB1529" s="19">
        <v>763</v>
      </c>
      <c r="BC1529" s="34">
        <f t="shared" si="326"/>
        <v>255.17964000173447</v>
      </c>
      <c r="BD1529" s="34">
        <f t="shared" si="327"/>
        <v>357.60186499999998</v>
      </c>
      <c r="BE1529" s="38">
        <v>3.4819999999999997E-2</v>
      </c>
      <c r="BF1529" s="38">
        <f t="shared" si="328"/>
        <v>3.4819999999999997E-2</v>
      </c>
      <c r="BG1529" s="34">
        <v>8.8853550648603932</v>
      </c>
      <c r="BH1529" s="34">
        <v>12.451696939299998</v>
      </c>
      <c r="BI1529" s="34">
        <f t="shared" si="329"/>
        <v>246.29428493687408</v>
      </c>
      <c r="BJ1529" s="34">
        <f t="shared" si="330"/>
        <v>345.15016806069997</v>
      </c>
      <c r="BK1529" s="34">
        <v>0</v>
      </c>
      <c r="BL1529" s="34">
        <v>0</v>
      </c>
      <c r="BM1529" s="34">
        <f t="shared" si="331"/>
        <v>0</v>
      </c>
      <c r="BN1529" s="39">
        <f t="shared" si="332"/>
        <v>246.29428493687408</v>
      </c>
      <c r="BO1529" s="39">
        <f t="shared" si="333"/>
        <v>345.15016806069997</v>
      </c>
      <c r="BP1529" s="39">
        <f t="shared" si="334"/>
        <v>98.85588312382589</v>
      </c>
    </row>
    <row r="1530" spans="1:68" s="25" customFormat="1" ht="14.25" x14ac:dyDescent="0.2">
      <c r="A1530" s="14">
        <v>283</v>
      </c>
      <c r="B1530" s="40"/>
      <c r="C1530" s="15"/>
      <c r="D1530" s="16">
        <v>22674</v>
      </c>
      <c r="E1530" s="15" t="s">
        <v>12010</v>
      </c>
      <c r="F1530" s="15" t="s">
        <v>12011</v>
      </c>
      <c r="G1530" s="17" t="s">
        <v>12012</v>
      </c>
      <c r="H1530" s="17" t="s">
        <v>12013</v>
      </c>
      <c r="I1530" s="17" t="s">
        <v>86</v>
      </c>
      <c r="J1530" s="15" t="s">
        <v>12014</v>
      </c>
      <c r="K1530" s="15" t="s">
        <v>3241</v>
      </c>
      <c r="L1530" s="18" t="s">
        <v>12015</v>
      </c>
      <c r="M1530" s="15" t="s">
        <v>11996</v>
      </c>
      <c r="N1530" s="15" t="s">
        <v>11997</v>
      </c>
      <c r="O1530" s="16">
        <v>510</v>
      </c>
      <c r="P1530" s="15" t="s">
        <v>118</v>
      </c>
      <c r="Q1530" s="15">
        <v>23200</v>
      </c>
      <c r="R1530" s="15">
        <v>44200</v>
      </c>
      <c r="S1530" s="15">
        <v>67400</v>
      </c>
      <c r="T1530" s="15">
        <v>0.37</v>
      </c>
      <c r="U1530" s="15" t="s">
        <v>3335</v>
      </c>
      <c r="V1530" s="15" t="s">
        <v>76</v>
      </c>
      <c r="W1530" s="16">
        <v>1</v>
      </c>
      <c r="X1530" s="16">
        <v>0</v>
      </c>
      <c r="Y1530" s="15">
        <v>15823</v>
      </c>
      <c r="Z1530" s="15">
        <v>0.36299999999999999</v>
      </c>
      <c r="AA1530" s="15" t="s">
        <v>78</v>
      </c>
      <c r="AB1530" s="15" t="s">
        <v>78</v>
      </c>
      <c r="AC1530" s="15">
        <v>0</v>
      </c>
      <c r="AD1530" s="15"/>
      <c r="AE1530" s="15" t="s">
        <v>824</v>
      </c>
      <c r="AF1530" s="15" t="s">
        <v>3182</v>
      </c>
      <c r="AG1530" s="16">
        <v>1</v>
      </c>
      <c r="AH1530" s="15" t="s">
        <v>12016</v>
      </c>
      <c r="AI1530" s="15" t="s">
        <v>78</v>
      </c>
      <c r="AJ1530" s="15">
        <v>15822.5197754</v>
      </c>
      <c r="AK1530" s="15">
        <v>516.45739381099997</v>
      </c>
      <c r="AL1530" s="15">
        <v>3095258.8932099999</v>
      </c>
      <c r="AM1530" s="15">
        <v>1417947.1898699999</v>
      </c>
      <c r="AN1530" s="19">
        <v>23200</v>
      </c>
      <c r="AO1530" s="19">
        <v>43800</v>
      </c>
      <c r="AP1530" s="19">
        <v>0</v>
      </c>
      <c r="AQ1530" s="19">
        <v>0</v>
      </c>
      <c r="AR1530" s="34">
        <f t="shared" si="323"/>
        <v>67000</v>
      </c>
      <c r="AS1530" s="34">
        <v>40200</v>
      </c>
      <c r="AT1530" s="34">
        <v>3000</v>
      </c>
      <c r="AU1530" s="34">
        <v>9380</v>
      </c>
      <c r="AV1530" s="34">
        <v>0</v>
      </c>
      <c r="AW1530" s="35">
        <f t="shared" si="324"/>
        <v>52580</v>
      </c>
      <c r="AX1530" s="34">
        <f t="shared" si="325"/>
        <v>14420</v>
      </c>
      <c r="AY1530" s="36">
        <v>1.4712000000099998</v>
      </c>
      <c r="AZ1530" s="36">
        <v>2.0617000000000001</v>
      </c>
      <c r="BA1530" s="22"/>
      <c r="BB1530" s="19">
        <v>670</v>
      </c>
      <c r="BC1530" s="34">
        <f t="shared" si="326"/>
        <v>212.14704000144195</v>
      </c>
      <c r="BD1530" s="34">
        <f t="shared" si="327"/>
        <v>297.29714000000001</v>
      </c>
      <c r="BE1530" s="38">
        <v>3.4819999999999997E-2</v>
      </c>
      <c r="BF1530" s="38">
        <f t="shared" si="328"/>
        <v>3.4819999999999997E-2</v>
      </c>
      <c r="BG1530" s="34">
        <v>7.3869599328502078</v>
      </c>
      <c r="BH1530" s="34">
        <v>10.351886414799999</v>
      </c>
      <c r="BI1530" s="34">
        <f t="shared" si="329"/>
        <v>204.76008006859175</v>
      </c>
      <c r="BJ1530" s="34">
        <f t="shared" si="330"/>
        <v>286.94525358520002</v>
      </c>
      <c r="BK1530" s="34">
        <v>0</v>
      </c>
      <c r="BL1530" s="34">
        <v>0</v>
      </c>
      <c r="BM1530" s="34">
        <f t="shared" si="331"/>
        <v>0</v>
      </c>
      <c r="BN1530" s="39">
        <f t="shared" si="332"/>
        <v>204.76008006859175</v>
      </c>
      <c r="BO1530" s="39">
        <f t="shared" si="333"/>
        <v>286.94525358520002</v>
      </c>
      <c r="BP1530" s="39">
        <f t="shared" si="334"/>
        <v>82.185173516608273</v>
      </c>
    </row>
    <row r="1531" spans="1:68" s="25" customFormat="1" ht="14.25" x14ac:dyDescent="0.2">
      <c r="A1531" s="14">
        <v>284</v>
      </c>
      <c r="B1531" s="40"/>
      <c r="C1531" s="15" t="s">
        <v>12017</v>
      </c>
      <c r="D1531" s="16">
        <v>13395</v>
      </c>
      <c r="E1531" s="15" t="s">
        <v>12018</v>
      </c>
      <c r="F1531" s="15" t="s">
        <v>12017</v>
      </c>
      <c r="G1531" s="17" t="s">
        <v>12019</v>
      </c>
      <c r="H1531" s="17" t="s">
        <v>12020</v>
      </c>
      <c r="I1531" s="17" t="s">
        <v>86</v>
      </c>
      <c r="J1531" s="15" t="s">
        <v>12021</v>
      </c>
      <c r="K1531" s="15" t="s">
        <v>1917</v>
      </c>
      <c r="L1531" s="18" t="s">
        <v>12022</v>
      </c>
      <c r="M1531" s="15" t="s">
        <v>11996</v>
      </c>
      <c r="N1531" s="15" t="s">
        <v>11997</v>
      </c>
      <c r="O1531" s="16">
        <v>510</v>
      </c>
      <c r="P1531" s="15" t="s">
        <v>118</v>
      </c>
      <c r="Q1531" s="15">
        <v>23200</v>
      </c>
      <c r="R1531" s="15">
        <v>76100</v>
      </c>
      <c r="S1531" s="15">
        <v>99300</v>
      </c>
      <c r="T1531" s="15">
        <v>0.37</v>
      </c>
      <c r="U1531" s="15" t="s">
        <v>3335</v>
      </c>
      <c r="V1531" s="15" t="s">
        <v>76</v>
      </c>
      <c r="W1531" s="16">
        <v>1</v>
      </c>
      <c r="X1531" s="16">
        <v>1</v>
      </c>
      <c r="Y1531" s="15">
        <v>15880</v>
      </c>
      <c r="Z1531" s="15">
        <v>0.36499999999999999</v>
      </c>
      <c r="AA1531" s="15" t="s">
        <v>78</v>
      </c>
      <c r="AB1531" s="15" t="s">
        <v>78</v>
      </c>
      <c r="AC1531" s="15">
        <v>53000</v>
      </c>
      <c r="AD1531" s="26">
        <v>40112</v>
      </c>
      <c r="AE1531" s="15" t="s">
        <v>2037</v>
      </c>
      <c r="AF1531" s="15" t="s">
        <v>12023</v>
      </c>
      <c r="AG1531" s="16">
        <v>1</v>
      </c>
      <c r="AH1531" s="15" t="s">
        <v>12024</v>
      </c>
      <c r="AI1531" s="15" t="s">
        <v>78</v>
      </c>
      <c r="AJ1531" s="15">
        <v>15880.1398926</v>
      </c>
      <c r="AK1531" s="15">
        <v>517.60964765400001</v>
      </c>
      <c r="AL1531" s="15">
        <v>3095358.8912</v>
      </c>
      <c r="AM1531" s="15">
        <v>1417947.04449</v>
      </c>
      <c r="AN1531" s="19">
        <v>23200</v>
      </c>
      <c r="AO1531" s="19">
        <v>79900</v>
      </c>
      <c r="AP1531" s="19">
        <v>0</v>
      </c>
      <c r="AQ1531" s="19">
        <v>0</v>
      </c>
      <c r="AR1531" s="34">
        <f t="shared" si="323"/>
        <v>103100</v>
      </c>
      <c r="AS1531" s="34">
        <v>45000</v>
      </c>
      <c r="AT1531" s="34">
        <v>3000</v>
      </c>
      <c r="AU1531" s="34">
        <v>20335</v>
      </c>
      <c r="AV1531" s="34">
        <v>0</v>
      </c>
      <c r="AW1531" s="35">
        <f t="shared" si="324"/>
        <v>68335</v>
      </c>
      <c r="AX1531" s="34">
        <f t="shared" si="325"/>
        <v>34765</v>
      </c>
      <c r="AY1531" s="36">
        <v>1.4712000000099998</v>
      </c>
      <c r="AZ1531" s="36">
        <v>2.0617000000000001</v>
      </c>
      <c r="BA1531" s="22"/>
      <c r="BB1531" s="19">
        <v>1031</v>
      </c>
      <c r="BC1531" s="34">
        <f t="shared" si="326"/>
        <v>511.46268000347641</v>
      </c>
      <c r="BD1531" s="34">
        <f t="shared" si="327"/>
        <v>716.75000499999999</v>
      </c>
      <c r="BE1531" s="38">
        <v>3.4819999999999997E-2</v>
      </c>
      <c r="BF1531" s="38">
        <f t="shared" si="328"/>
        <v>3.4819999999999997E-2</v>
      </c>
      <c r="BG1531" s="34">
        <v>17.809130517721048</v>
      </c>
      <c r="BH1531" s="34">
        <v>24.957235174099996</v>
      </c>
      <c r="BI1531" s="34">
        <f t="shared" si="329"/>
        <v>493.65354948575538</v>
      </c>
      <c r="BJ1531" s="34">
        <f t="shared" si="330"/>
        <v>691.7927698259</v>
      </c>
      <c r="BK1531" s="34">
        <v>0</v>
      </c>
      <c r="BL1531" s="34">
        <v>0</v>
      </c>
      <c r="BM1531" s="34">
        <f t="shared" si="331"/>
        <v>0</v>
      </c>
      <c r="BN1531" s="39">
        <f t="shared" si="332"/>
        <v>493.65354948575538</v>
      </c>
      <c r="BO1531" s="39">
        <f t="shared" si="333"/>
        <v>691.7927698259</v>
      </c>
      <c r="BP1531" s="39">
        <f t="shared" si="334"/>
        <v>198.13922034014462</v>
      </c>
    </row>
    <row r="1532" spans="1:68" s="25" customFormat="1" ht="14.25" x14ac:dyDescent="0.2">
      <c r="A1532" s="14">
        <v>285</v>
      </c>
      <c r="B1532" s="40"/>
      <c r="C1532" s="15" t="s">
        <v>12025</v>
      </c>
      <c r="D1532" s="16">
        <v>31330</v>
      </c>
      <c r="E1532" s="15" t="s">
        <v>12026</v>
      </c>
      <c r="F1532" s="15" t="s">
        <v>12025</v>
      </c>
      <c r="G1532" s="17" t="s">
        <v>12027</v>
      </c>
      <c r="H1532" s="17" t="s">
        <v>12028</v>
      </c>
      <c r="I1532" s="17" t="s">
        <v>12029</v>
      </c>
      <c r="J1532" s="15" t="s">
        <v>12030</v>
      </c>
      <c r="K1532" s="15" t="s">
        <v>1843</v>
      </c>
      <c r="L1532" s="18" t="s">
        <v>12031</v>
      </c>
      <c r="M1532" s="15" t="s">
        <v>11996</v>
      </c>
      <c r="N1532" s="15" t="s">
        <v>11997</v>
      </c>
      <c r="O1532" s="16">
        <v>510</v>
      </c>
      <c r="P1532" s="15" t="s">
        <v>118</v>
      </c>
      <c r="Q1532" s="15">
        <v>23200</v>
      </c>
      <c r="R1532" s="15">
        <v>78600</v>
      </c>
      <c r="S1532" s="15">
        <v>101800</v>
      </c>
      <c r="T1532" s="15">
        <v>0.37</v>
      </c>
      <c r="U1532" s="15" t="s">
        <v>3335</v>
      </c>
      <c r="V1532" s="15" t="s">
        <v>76</v>
      </c>
      <c r="W1532" s="16">
        <v>1</v>
      </c>
      <c r="X1532" s="16">
        <v>0</v>
      </c>
      <c r="Y1532" s="15">
        <v>15938</v>
      </c>
      <c r="Z1532" s="15">
        <v>0.36599999999999999</v>
      </c>
      <c r="AA1532" s="15" t="s">
        <v>11998</v>
      </c>
      <c r="AB1532" s="15" t="s">
        <v>11999</v>
      </c>
      <c r="AC1532" s="15">
        <v>0</v>
      </c>
      <c r="AD1532" s="15"/>
      <c r="AE1532" s="15" t="s">
        <v>1056</v>
      </c>
      <c r="AF1532" s="15" t="s">
        <v>12032</v>
      </c>
      <c r="AG1532" s="16">
        <v>1</v>
      </c>
      <c r="AH1532" s="15" t="s">
        <v>12033</v>
      </c>
      <c r="AI1532" s="15" t="s">
        <v>78</v>
      </c>
      <c r="AJ1532" s="15">
        <v>15937.7409668</v>
      </c>
      <c r="AK1532" s="15">
        <v>518.761901481</v>
      </c>
      <c r="AL1532" s="15">
        <v>3095458.8891799999</v>
      </c>
      <c r="AM1532" s="15">
        <v>1417946.8991799999</v>
      </c>
      <c r="AN1532" s="19">
        <v>23200</v>
      </c>
      <c r="AO1532" s="19">
        <v>77800</v>
      </c>
      <c r="AP1532" s="19">
        <v>0</v>
      </c>
      <c r="AQ1532" s="19">
        <v>0</v>
      </c>
      <c r="AR1532" s="34">
        <f t="shared" si="323"/>
        <v>101000</v>
      </c>
      <c r="AS1532" s="34">
        <v>45000</v>
      </c>
      <c r="AT1532" s="34">
        <v>0</v>
      </c>
      <c r="AU1532" s="34">
        <v>19600</v>
      </c>
      <c r="AV1532" s="34">
        <v>0</v>
      </c>
      <c r="AW1532" s="35">
        <f t="shared" si="324"/>
        <v>64600</v>
      </c>
      <c r="AX1532" s="34">
        <f t="shared" si="325"/>
        <v>36400</v>
      </c>
      <c r="AY1532" s="36">
        <v>1.4712000000099998</v>
      </c>
      <c r="AZ1532" s="36">
        <v>2.0617000000000001</v>
      </c>
      <c r="BA1532" s="22"/>
      <c r="BB1532" s="19">
        <v>1010</v>
      </c>
      <c r="BC1532" s="34">
        <f t="shared" si="326"/>
        <v>535.5168000036399</v>
      </c>
      <c r="BD1532" s="34">
        <f t="shared" si="327"/>
        <v>750.4588</v>
      </c>
      <c r="BE1532" s="38">
        <v>3.4819999999999997E-2</v>
      </c>
      <c r="BF1532" s="38">
        <f t="shared" si="328"/>
        <v>3.4819999999999997E-2</v>
      </c>
      <c r="BG1532" s="34">
        <v>18.646694976126739</v>
      </c>
      <c r="BH1532" s="34">
        <v>26.130975415999998</v>
      </c>
      <c r="BI1532" s="34">
        <f t="shared" si="329"/>
        <v>516.8701050275132</v>
      </c>
      <c r="BJ1532" s="34">
        <f t="shared" si="330"/>
        <v>724.32782458400004</v>
      </c>
      <c r="BK1532" s="34">
        <v>0</v>
      </c>
      <c r="BL1532" s="34">
        <v>0</v>
      </c>
      <c r="BM1532" s="34">
        <f t="shared" si="331"/>
        <v>0</v>
      </c>
      <c r="BN1532" s="39">
        <f t="shared" si="332"/>
        <v>516.8701050275132</v>
      </c>
      <c r="BO1532" s="39">
        <f t="shared" si="333"/>
        <v>724.32782458400004</v>
      </c>
      <c r="BP1532" s="39">
        <f t="shared" si="334"/>
        <v>207.45771955648684</v>
      </c>
    </row>
    <row r="1533" spans="1:68" s="25" customFormat="1" ht="14.25" x14ac:dyDescent="0.2">
      <c r="A1533" s="14">
        <v>286</v>
      </c>
      <c r="B1533" s="40"/>
      <c r="C1533" s="15"/>
      <c r="D1533" s="16">
        <v>24632</v>
      </c>
      <c r="E1533" s="15" t="s">
        <v>12034</v>
      </c>
      <c r="F1533" s="15" t="s">
        <v>12035</v>
      </c>
      <c r="G1533" s="17" t="s">
        <v>12036</v>
      </c>
      <c r="H1533" s="17" t="s">
        <v>12037</v>
      </c>
      <c r="I1533" s="17" t="s">
        <v>88</v>
      </c>
      <c r="J1533" s="15" t="s">
        <v>12037</v>
      </c>
      <c r="K1533" s="15" t="s">
        <v>6947</v>
      </c>
      <c r="L1533" s="18" t="s">
        <v>12038</v>
      </c>
      <c r="M1533" s="15" t="s">
        <v>11996</v>
      </c>
      <c r="N1533" s="15" t="s">
        <v>11997</v>
      </c>
      <c r="O1533" s="16">
        <v>510</v>
      </c>
      <c r="P1533" s="15" t="s">
        <v>118</v>
      </c>
      <c r="Q1533" s="15">
        <v>23500</v>
      </c>
      <c r="R1533" s="15">
        <v>63800</v>
      </c>
      <c r="S1533" s="15">
        <v>87300</v>
      </c>
      <c r="T1533" s="15">
        <v>0.37</v>
      </c>
      <c r="U1533" s="15" t="s">
        <v>3335</v>
      </c>
      <c r="V1533" s="15" t="s">
        <v>76</v>
      </c>
      <c r="W1533" s="16">
        <v>1</v>
      </c>
      <c r="X1533" s="16">
        <v>1</v>
      </c>
      <c r="Y1533" s="15">
        <v>15996</v>
      </c>
      <c r="Z1533" s="15">
        <v>0.36699999999999999</v>
      </c>
      <c r="AA1533" s="15" t="s">
        <v>11998</v>
      </c>
      <c r="AB1533" s="15" t="s">
        <v>11999</v>
      </c>
      <c r="AC1533" s="15">
        <v>99950</v>
      </c>
      <c r="AD1533" s="26">
        <v>38163</v>
      </c>
      <c r="AE1533" s="15" t="s">
        <v>119</v>
      </c>
      <c r="AF1533" s="15" t="s">
        <v>119</v>
      </c>
      <c r="AG1533" s="16">
        <v>1</v>
      </c>
      <c r="AH1533" s="15" t="s">
        <v>12039</v>
      </c>
      <c r="AI1533" s="15" t="s">
        <v>78</v>
      </c>
      <c r="AJ1533" s="15">
        <v>15995.5092773</v>
      </c>
      <c r="AK1533" s="15">
        <v>519.91610757599994</v>
      </c>
      <c r="AL1533" s="15">
        <v>3095558.8875299999</v>
      </c>
      <c r="AM1533" s="15">
        <v>1417946.75358</v>
      </c>
      <c r="AN1533" s="19">
        <v>0</v>
      </c>
      <c r="AO1533" s="19">
        <v>0</v>
      </c>
      <c r="AP1533" s="19">
        <v>23500</v>
      </c>
      <c r="AQ1533" s="19">
        <v>63100</v>
      </c>
      <c r="AR1533" s="34">
        <f t="shared" si="323"/>
        <v>86600</v>
      </c>
      <c r="AS1533" s="34">
        <v>0</v>
      </c>
      <c r="AT1533" s="34">
        <v>3000</v>
      </c>
      <c r="AU1533" s="34">
        <v>0</v>
      </c>
      <c r="AV1533" s="34">
        <v>0</v>
      </c>
      <c r="AW1533" s="35">
        <f t="shared" si="324"/>
        <v>3000</v>
      </c>
      <c r="AX1533" s="34">
        <f t="shared" si="325"/>
        <v>83600</v>
      </c>
      <c r="AY1533" s="36">
        <v>1.4712000000099998</v>
      </c>
      <c r="AZ1533" s="36">
        <v>2.0617000000000001</v>
      </c>
      <c r="BA1533" s="22"/>
      <c r="BB1533" s="19">
        <v>1732</v>
      </c>
      <c r="BC1533" s="34">
        <f t="shared" si="326"/>
        <v>1229.9232000083598</v>
      </c>
      <c r="BD1533" s="34">
        <f t="shared" si="327"/>
        <v>1723.5812000000001</v>
      </c>
      <c r="BE1533" s="38">
        <v>3.4819999999999997E-2</v>
      </c>
      <c r="BF1533" s="38">
        <f t="shared" si="328"/>
        <v>3.4819999999999997E-2</v>
      </c>
      <c r="BG1533" s="34">
        <v>0</v>
      </c>
      <c r="BH1533" s="34">
        <v>0</v>
      </c>
      <c r="BI1533" s="34">
        <f t="shared" si="329"/>
        <v>1229.9232000083598</v>
      </c>
      <c r="BJ1533" s="34">
        <f t="shared" si="330"/>
        <v>1723.5812000000001</v>
      </c>
      <c r="BK1533" s="34">
        <v>0</v>
      </c>
      <c r="BL1533" s="34">
        <v>0</v>
      </c>
      <c r="BM1533" s="34">
        <f t="shared" si="331"/>
        <v>0</v>
      </c>
      <c r="BN1533" s="39">
        <f t="shared" si="332"/>
        <v>1229.9232000083598</v>
      </c>
      <c r="BO1533" s="39">
        <f t="shared" si="333"/>
        <v>1723.5812000000001</v>
      </c>
      <c r="BP1533" s="39">
        <f t="shared" si="334"/>
        <v>493.65799999164028</v>
      </c>
    </row>
    <row r="1534" spans="1:68" s="25" customFormat="1" ht="14.25" x14ac:dyDescent="0.2">
      <c r="A1534" s="14">
        <v>287</v>
      </c>
      <c r="B1534" s="40"/>
      <c r="C1534" s="15" t="s">
        <v>176</v>
      </c>
      <c r="D1534" s="16">
        <v>34584</v>
      </c>
      <c r="E1534" s="15" t="s">
        <v>12040</v>
      </c>
      <c r="F1534" s="15" t="s">
        <v>12041</v>
      </c>
      <c r="G1534" s="17" t="s">
        <v>12042</v>
      </c>
      <c r="H1534" s="17" t="s">
        <v>12043</v>
      </c>
      <c r="I1534" s="17" t="s">
        <v>86</v>
      </c>
      <c r="J1534" s="15" t="s">
        <v>12044</v>
      </c>
      <c r="K1534" s="15" t="s">
        <v>86</v>
      </c>
      <c r="L1534" s="18" t="s">
        <v>12045</v>
      </c>
      <c r="M1534" s="15" t="s">
        <v>11996</v>
      </c>
      <c r="N1534" s="15" t="s">
        <v>11997</v>
      </c>
      <c r="O1534" s="16">
        <v>510</v>
      </c>
      <c r="P1534" s="15" t="s">
        <v>118</v>
      </c>
      <c r="Q1534" s="15">
        <v>29400</v>
      </c>
      <c r="R1534" s="15">
        <v>92300</v>
      </c>
      <c r="S1534" s="15">
        <v>121700</v>
      </c>
      <c r="T1534" s="15">
        <v>0.46</v>
      </c>
      <c r="U1534" s="15" t="s">
        <v>3335</v>
      </c>
      <c r="V1534" s="15" t="s">
        <v>76</v>
      </c>
      <c r="W1534" s="16">
        <v>1</v>
      </c>
      <c r="X1534" s="16">
        <v>1</v>
      </c>
      <c r="Y1534" s="15">
        <v>20035</v>
      </c>
      <c r="Z1534" s="15">
        <v>0.46</v>
      </c>
      <c r="AA1534" s="15" t="s">
        <v>11998</v>
      </c>
      <c r="AB1534" s="15" t="s">
        <v>11999</v>
      </c>
      <c r="AC1534" s="15">
        <v>94000</v>
      </c>
      <c r="AD1534" s="26">
        <v>39762</v>
      </c>
      <c r="AE1534" s="15" t="s">
        <v>183</v>
      </c>
      <c r="AF1534" s="15" t="s">
        <v>12046</v>
      </c>
      <c r="AG1534" s="16">
        <v>1</v>
      </c>
      <c r="AH1534" s="15" t="s">
        <v>12047</v>
      </c>
      <c r="AI1534" s="15" t="s">
        <v>78</v>
      </c>
      <c r="AJ1534" s="15">
        <v>20035.0656738</v>
      </c>
      <c r="AK1534" s="15">
        <v>570.71258334200002</v>
      </c>
      <c r="AL1534" s="15">
        <v>3095671.2781600002</v>
      </c>
      <c r="AM1534" s="15">
        <v>1417946.6441599999</v>
      </c>
      <c r="AN1534" s="19">
        <v>29400</v>
      </c>
      <c r="AO1534" s="19">
        <v>93900</v>
      </c>
      <c r="AP1534" s="19">
        <v>0</v>
      </c>
      <c r="AQ1534" s="19">
        <v>0</v>
      </c>
      <c r="AR1534" s="34">
        <f t="shared" si="323"/>
        <v>123300</v>
      </c>
      <c r="AS1534" s="34">
        <v>45000</v>
      </c>
      <c r="AT1534" s="34">
        <v>3000</v>
      </c>
      <c r="AU1534" s="34">
        <v>27405</v>
      </c>
      <c r="AV1534" s="34">
        <v>0</v>
      </c>
      <c r="AW1534" s="35">
        <f t="shared" si="324"/>
        <v>75405</v>
      </c>
      <c r="AX1534" s="34">
        <f t="shared" si="325"/>
        <v>47895</v>
      </c>
      <c r="AY1534" s="36">
        <v>1.4712000000099998</v>
      </c>
      <c r="AZ1534" s="36">
        <v>2.0617000000000001</v>
      </c>
      <c r="BA1534" s="22"/>
      <c r="BB1534" s="19">
        <v>1233</v>
      </c>
      <c r="BC1534" s="34">
        <f t="shared" si="326"/>
        <v>704.63124000478945</v>
      </c>
      <c r="BD1534" s="34">
        <f t="shared" si="327"/>
        <v>987.45121500000005</v>
      </c>
      <c r="BE1534" s="38">
        <v>3.4819999999999997E-2</v>
      </c>
      <c r="BF1534" s="38">
        <f t="shared" si="328"/>
        <v>3.4819999999999997E-2</v>
      </c>
      <c r="BG1534" s="34">
        <v>24.535259776966765</v>
      </c>
      <c r="BH1534" s="34">
        <v>34.383051306299997</v>
      </c>
      <c r="BI1534" s="34">
        <f t="shared" si="329"/>
        <v>680.09598022782268</v>
      </c>
      <c r="BJ1534" s="34">
        <f t="shared" si="330"/>
        <v>953.06816369370006</v>
      </c>
      <c r="BK1534" s="34">
        <v>0</v>
      </c>
      <c r="BL1534" s="34">
        <v>0</v>
      </c>
      <c r="BM1534" s="34">
        <f t="shared" si="331"/>
        <v>0</v>
      </c>
      <c r="BN1534" s="39">
        <f t="shared" si="332"/>
        <v>680.09598022782268</v>
      </c>
      <c r="BO1534" s="39">
        <f t="shared" si="333"/>
        <v>953.06816369370006</v>
      </c>
      <c r="BP1534" s="39">
        <f t="shared" si="334"/>
        <v>272.97218346587738</v>
      </c>
    </row>
    <row r="1535" spans="1:68" s="25" customFormat="1" ht="14.25" x14ac:dyDescent="0.2">
      <c r="A1535" s="14">
        <v>288</v>
      </c>
      <c r="B1535" s="40"/>
      <c r="C1535" s="15"/>
      <c r="D1535" s="16">
        <v>561</v>
      </c>
      <c r="E1535" s="15" t="s">
        <v>12048</v>
      </c>
      <c r="F1535" s="15" t="s">
        <v>12049</v>
      </c>
      <c r="G1535" s="17" t="s">
        <v>12050</v>
      </c>
      <c r="H1535" s="17" t="s">
        <v>12051</v>
      </c>
      <c r="I1535" s="17" t="s">
        <v>86</v>
      </c>
      <c r="J1535" s="15" t="s">
        <v>12052</v>
      </c>
      <c r="K1535" s="15" t="s">
        <v>7049</v>
      </c>
      <c r="L1535" s="18" t="s">
        <v>12053</v>
      </c>
      <c r="M1535" s="15" t="s">
        <v>11996</v>
      </c>
      <c r="N1535" s="15" t="s">
        <v>11997</v>
      </c>
      <c r="O1535" s="16">
        <v>510</v>
      </c>
      <c r="P1535" s="15" t="s">
        <v>118</v>
      </c>
      <c r="Q1535" s="15">
        <v>24800</v>
      </c>
      <c r="R1535" s="15">
        <v>142900</v>
      </c>
      <c r="S1535" s="15">
        <v>167700</v>
      </c>
      <c r="T1535" s="15">
        <v>0.47</v>
      </c>
      <c r="U1535" s="15" t="s">
        <v>3335</v>
      </c>
      <c r="V1535" s="15" t="s">
        <v>76</v>
      </c>
      <c r="W1535" s="16">
        <v>1</v>
      </c>
      <c r="X1535" s="16">
        <v>1</v>
      </c>
      <c r="Y1535" s="15">
        <v>20485</v>
      </c>
      <c r="Z1535" s="15">
        <v>0.47</v>
      </c>
      <c r="AA1535" s="15" t="s">
        <v>11998</v>
      </c>
      <c r="AB1535" s="15" t="s">
        <v>11999</v>
      </c>
      <c r="AC1535" s="15">
        <v>165000</v>
      </c>
      <c r="AD1535" s="26">
        <v>41738</v>
      </c>
      <c r="AE1535" s="15" t="s">
        <v>183</v>
      </c>
      <c r="AF1535" s="15" t="s">
        <v>12054</v>
      </c>
      <c r="AG1535" s="16">
        <v>1</v>
      </c>
      <c r="AH1535" s="15" t="s">
        <v>12055</v>
      </c>
      <c r="AI1535" s="15" t="s">
        <v>78</v>
      </c>
      <c r="AJ1535" s="15">
        <v>20484.9550781</v>
      </c>
      <c r="AK1535" s="15">
        <v>617.80035691399996</v>
      </c>
      <c r="AL1535" s="15">
        <v>3095890.91726</v>
      </c>
      <c r="AM1535" s="15">
        <v>1417979.0041700001</v>
      </c>
      <c r="AN1535" s="19">
        <v>24800</v>
      </c>
      <c r="AO1535" s="19">
        <v>133900</v>
      </c>
      <c r="AP1535" s="19">
        <v>0</v>
      </c>
      <c r="AQ1535" s="19">
        <v>7500</v>
      </c>
      <c r="AR1535" s="34">
        <f t="shared" si="323"/>
        <v>166200</v>
      </c>
      <c r="AS1535" s="34">
        <v>45000</v>
      </c>
      <c r="AT1535" s="34">
        <v>3000</v>
      </c>
      <c r="AU1535" s="34">
        <v>39795</v>
      </c>
      <c r="AV1535" s="34">
        <v>0</v>
      </c>
      <c r="AW1535" s="35">
        <f t="shared" si="324"/>
        <v>87795</v>
      </c>
      <c r="AX1535" s="34">
        <f t="shared" si="325"/>
        <v>78405</v>
      </c>
      <c r="AY1535" s="36">
        <v>1.4712000000099998</v>
      </c>
      <c r="AZ1535" s="36">
        <v>2.0617000000000001</v>
      </c>
      <c r="BA1535" s="22"/>
      <c r="BB1535" s="19">
        <v>1812</v>
      </c>
      <c r="BC1535" s="34">
        <f t="shared" si="326"/>
        <v>1153.4943600078402</v>
      </c>
      <c r="BD1535" s="34">
        <f t="shared" si="327"/>
        <v>1616.4758850000001</v>
      </c>
      <c r="BE1535" s="38">
        <v>3.4819999999999997E-2</v>
      </c>
      <c r="BF1535" s="38">
        <f t="shared" si="328"/>
        <v>3.4819999999999997E-2</v>
      </c>
      <c r="BG1535" s="34">
        <v>36.322634815446882</v>
      </c>
      <c r="BH1535" s="34">
        <v>50.901560765699998</v>
      </c>
      <c r="BI1535" s="34">
        <f t="shared" si="329"/>
        <v>1117.1717251923933</v>
      </c>
      <c r="BJ1535" s="34">
        <f t="shared" si="330"/>
        <v>1565.5743242343001</v>
      </c>
      <c r="BK1535" s="34">
        <v>0</v>
      </c>
      <c r="BL1535" s="34">
        <v>0</v>
      </c>
      <c r="BM1535" s="34">
        <f t="shared" si="331"/>
        <v>0</v>
      </c>
      <c r="BN1535" s="39">
        <f t="shared" si="332"/>
        <v>1117.1717251923933</v>
      </c>
      <c r="BO1535" s="39">
        <f t="shared" si="333"/>
        <v>1565.5743242343001</v>
      </c>
      <c r="BP1535" s="39">
        <f t="shared" si="334"/>
        <v>448.4025990419068</v>
      </c>
    </row>
    <row r="1536" spans="1:68" s="25" customFormat="1" ht="14.25" x14ac:dyDescent="0.2">
      <c r="A1536" s="14">
        <v>289</v>
      </c>
      <c r="B1536" s="40"/>
      <c r="C1536" s="15"/>
      <c r="D1536" s="16">
        <v>16369</v>
      </c>
      <c r="E1536" s="15" t="s">
        <v>12056</v>
      </c>
      <c r="F1536" s="15" t="s">
        <v>12057</v>
      </c>
      <c r="G1536" s="17" t="s">
        <v>12058</v>
      </c>
      <c r="H1536" s="17" t="s">
        <v>12059</v>
      </c>
      <c r="I1536" s="17" t="s">
        <v>86</v>
      </c>
      <c r="J1536" s="15" t="s">
        <v>12060</v>
      </c>
      <c r="K1536" s="15" t="s">
        <v>2936</v>
      </c>
      <c r="L1536" s="18" t="s">
        <v>12061</v>
      </c>
      <c r="M1536" s="15" t="s">
        <v>11996</v>
      </c>
      <c r="N1536" s="15" t="s">
        <v>11997</v>
      </c>
      <c r="O1536" s="16">
        <v>510</v>
      </c>
      <c r="P1536" s="15" t="s">
        <v>118</v>
      </c>
      <c r="Q1536" s="15">
        <v>25800</v>
      </c>
      <c r="R1536" s="15">
        <v>90500</v>
      </c>
      <c r="S1536" s="15">
        <v>116300</v>
      </c>
      <c r="T1536" s="15">
        <v>0.49</v>
      </c>
      <c r="U1536" s="15" t="s">
        <v>3335</v>
      </c>
      <c r="V1536" s="15" t="s">
        <v>76</v>
      </c>
      <c r="W1536" s="16">
        <v>1</v>
      </c>
      <c r="X1536" s="16">
        <v>0</v>
      </c>
      <c r="Y1536" s="15">
        <v>21250</v>
      </c>
      <c r="Z1536" s="15">
        <v>0.48799999999999999</v>
      </c>
      <c r="AA1536" s="15" t="s">
        <v>11998</v>
      </c>
      <c r="AB1536" s="15" t="s">
        <v>11999</v>
      </c>
      <c r="AC1536" s="15">
        <v>0</v>
      </c>
      <c r="AD1536" s="15"/>
      <c r="AE1536" s="15" t="s">
        <v>1862</v>
      </c>
      <c r="AF1536" s="15" t="s">
        <v>12062</v>
      </c>
      <c r="AG1536" s="16">
        <v>1</v>
      </c>
      <c r="AH1536" s="15" t="s">
        <v>12063</v>
      </c>
      <c r="AI1536" s="15" t="s">
        <v>78</v>
      </c>
      <c r="AJ1536" s="15">
        <v>21249.9963379</v>
      </c>
      <c r="AK1536" s="15">
        <v>625.00083684599997</v>
      </c>
      <c r="AL1536" s="15">
        <v>3095891.2276300001</v>
      </c>
      <c r="AM1536" s="15">
        <v>1417880.8048</v>
      </c>
      <c r="AN1536" s="19">
        <v>25800</v>
      </c>
      <c r="AO1536" s="19">
        <v>91600</v>
      </c>
      <c r="AP1536" s="19">
        <v>0</v>
      </c>
      <c r="AQ1536" s="19">
        <v>500</v>
      </c>
      <c r="AR1536" s="34">
        <f t="shared" si="323"/>
        <v>117900</v>
      </c>
      <c r="AS1536" s="34">
        <v>45000</v>
      </c>
      <c r="AT1536" s="34">
        <v>0</v>
      </c>
      <c r="AU1536" s="34">
        <v>25340</v>
      </c>
      <c r="AV1536" s="34">
        <v>0</v>
      </c>
      <c r="AW1536" s="35">
        <f t="shared" si="324"/>
        <v>70340</v>
      </c>
      <c r="AX1536" s="34">
        <f t="shared" si="325"/>
        <v>47560</v>
      </c>
      <c r="AY1536" s="36">
        <v>1.4712000000099998</v>
      </c>
      <c r="AZ1536" s="36">
        <v>2.0617000000000001</v>
      </c>
      <c r="BA1536" s="22"/>
      <c r="BB1536" s="19">
        <v>1189</v>
      </c>
      <c r="BC1536" s="34">
        <f t="shared" si="326"/>
        <v>699.70272000475597</v>
      </c>
      <c r="BD1536" s="34">
        <f t="shared" si="327"/>
        <v>980.54452000000003</v>
      </c>
      <c r="BE1536" s="38">
        <v>3.4819999999999997E-2</v>
      </c>
      <c r="BF1536" s="38">
        <f t="shared" si="328"/>
        <v>3.4819999999999997E-2</v>
      </c>
      <c r="BG1536" s="34">
        <v>24.10751279056386</v>
      </c>
      <c r="BH1536" s="34">
        <v>33.783618216400001</v>
      </c>
      <c r="BI1536" s="34">
        <f t="shared" si="329"/>
        <v>675.5952072141921</v>
      </c>
      <c r="BJ1536" s="34">
        <f t="shared" si="330"/>
        <v>946.76090178360005</v>
      </c>
      <c r="BK1536" s="34">
        <v>0</v>
      </c>
      <c r="BL1536" s="34">
        <v>0</v>
      </c>
      <c r="BM1536" s="34">
        <f t="shared" si="331"/>
        <v>0</v>
      </c>
      <c r="BN1536" s="39">
        <f t="shared" si="332"/>
        <v>675.5952072141921</v>
      </c>
      <c r="BO1536" s="39">
        <f t="shared" si="333"/>
        <v>946.76090178360005</v>
      </c>
      <c r="BP1536" s="39">
        <f t="shared" si="334"/>
        <v>271.16569456940795</v>
      </c>
    </row>
    <row r="1537" spans="1:68" s="25" customFormat="1" ht="14.25" x14ac:dyDescent="0.2">
      <c r="A1537" s="14">
        <v>290</v>
      </c>
      <c r="B1537" s="40"/>
      <c r="C1537" s="15"/>
      <c r="D1537" s="16">
        <v>18448</v>
      </c>
      <c r="E1537" s="15" t="s">
        <v>12064</v>
      </c>
      <c r="F1537" s="15" t="s">
        <v>12065</v>
      </c>
      <c r="G1537" s="17" t="s">
        <v>12066</v>
      </c>
      <c r="H1537" s="17" t="s">
        <v>12067</v>
      </c>
      <c r="I1537" s="17" t="s">
        <v>86</v>
      </c>
      <c r="J1537" s="15" t="s">
        <v>12068</v>
      </c>
      <c r="K1537" s="15" t="s">
        <v>86</v>
      </c>
      <c r="L1537" s="18" t="s">
        <v>12069</v>
      </c>
      <c r="M1537" s="15" t="s">
        <v>11996</v>
      </c>
      <c r="N1537" s="15" t="s">
        <v>11997</v>
      </c>
      <c r="O1537" s="16">
        <v>510</v>
      </c>
      <c r="P1537" s="15" t="s">
        <v>118</v>
      </c>
      <c r="Q1537" s="15">
        <v>25800</v>
      </c>
      <c r="R1537" s="15">
        <v>109900</v>
      </c>
      <c r="S1537" s="15">
        <v>135700</v>
      </c>
      <c r="T1537" s="15">
        <v>0.49</v>
      </c>
      <c r="U1537" s="15" t="s">
        <v>3335</v>
      </c>
      <c r="V1537" s="15" t="s">
        <v>76</v>
      </c>
      <c r="W1537" s="16">
        <v>1</v>
      </c>
      <c r="X1537" s="16">
        <v>1</v>
      </c>
      <c r="Y1537" s="15">
        <v>21250</v>
      </c>
      <c r="Z1537" s="15">
        <v>0.48799999999999999</v>
      </c>
      <c r="AA1537" s="15" t="s">
        <v>11998</v>
      </c>
      <c r="AB1537" s="15" t="s">
        <v>11999</v>
      </c>
      <c r="AC1537" s="15">
        <v>128000</v>
      </c>
      <c r="AD1537" s="26">
        <v>41164</v>
      </c>
      <c r="AE1537" s="15" t="s">
        <v>119</v>
      </c>
      <c r="AF1537" s="15" t="s">
        <v>119</v>
      </c>
      <c r="AG1537" s="16">
        <v>1</v>
      </c>
      <c r="AH1537" s="15" t="s">
        <v>12070</v>
      </c>
      <c r="AI1537" s="15" t="s">
        <v>78</v>
      </c>
      <c r="AJ1537" s="15">
        <v>21250.0263672</v>
      </c>
      <c r="AK1537" s="15">
        <v>625.00116803799995</v>
      </c>
      <c r="AL1537" s="15">
        <v>3095891.5438899999</v>
      </c>
      <c r="AM1537" s="15">
        <v>1417780.80532</v>
      </c>
      <c r="AN1537" s="19">
        <v>25800</v>
      </c>
      <c r="AO1537" s="19">
        <v>108700</v>
      </c>
      <c r="AP1537" s="19">
        <v>0</v>
      </c>
      <c r="AQ1537" s="19">
        <v>100</v>
      </c>
      <c r="AR1537" s="34">
        <f t="shared" si="323"/>
        <v>134600</v>
      </c>
      <c r="AS1537" s="34">
        <v>45000</v>
      </c>
      <c r="AT1537" s="34">
        <v>3000</v>
      </c>
      <c r="AU1537" s="34">
        <v>31325</v>
      </c>
      <c r="AV1537" s="34">
        <v>0</v>
      </c>
      <c r="AW1537" s="35">
        <f t="shared" si="324"/>
        <v>79325</v>
      </c>
      <c r="AX1537" s="34">
        <f t="shared" si="325"/>
        <v>55275</v>
      </c>
      <c r="AY1537" s="36">
        <v>1.4712000000099998</v>
      </c>
      <c r="AZ1537" s="36">
        <v>2.0617000000000001</v>
      </c>
      <c r="BA1537" s="22"/>
      <c r="BB1537" s="19">
        <v>1348</v>
      </c>
      <c r="BC1537" s="34">
        <f t="shared" si="326"/>
        <v>813.20580000552741</v>
      </c>
      <c r="BD1537" s="34">
        <f t="shared" si="327"/>
        <v>1139.604675</v>
      </c>
      <c r="BE1537" s="38">
        <v>3.4819999999999997E-2</v>
      </c>
      <c r="BF1537" s="38">
        <f t="shared" si="328"/>
        <v>3.4819999999999997E-2</v>
      </c>
      <c r="BG1537" s="34">
        <v>28.264598772192116</v>
      </c>
      <c r="BH1537" s="34">
        <v>39.609246389500001</v>
      </c>
      <c r="BI1537" s="34">
        <f t="shared" si="329"/>
        <v>784.94120123333528</v>
      </c>
      <c r="BJ1537" s="34">
        <f t="shared" si="330"/>
        <v>1099.9954286105001</v>
      </c>
      <c r="BK1537" s="34">
        <v>0</v>
      </c>
      <c r="BL1537" s="34">
        <v>0</v>
      </c>
      <c r="BM1537" s="34">
        <f t="shared" si="331"/>
        <v>0</v>
      </c>
      <c r="BN1537" s="39">
        <f t="shared" si="332"/>
        <v>784.94120123333528</v>
      </c>
      <c r="BO1537" s="39">
        <f t="shared" si="333"/>
        <v>1099.9954286105001</v>
      </c>
      <c r="BP1537" s="39">
        <f t="shared" si="334"/>
        <v>315.05422737716481</v>
      </c>
    </row>
    <row r="1538" spans="1:68" s="25" customFormat="1" ht="14.25" x14ac:dyDescent="0.2">
      <c r="A1538" s="14">
        <v>291</v>
      </c>
      <c r="B1538" s="40"/>
      <c r="C1538" s="15" t="s">
        <v>12071</v>
      </c>
      <c r="D1538" s="16">
        <v>19547</v>
      </c>
      <c r="E1538" s="15" t="s">
        <v>12072</v>
      </c>
      <c r="F1538" s="15" t="s">
        <v>12071</v>
      </c>
      <c r="G1538" s="17" t="s">
        <v>12073</v>
      </c>
      <c r="H1538" s="17" t="s">
        <v>12074</v>
      </c>
      <c r="I1538" s="17" t="s">
        <v>12075</v>
      </c>
      <c r="J1538" s="15" t="s">
        <v>12076</v>
      </c>
      <c r="K1538" s="15" t="s">
        <v>4988</v>
      </c>
      <c r="L1538" s="18" t="s">
        <v>12077</v>
      </c>
      <c r="M1538" s="15" t="s">
        <v>11996</v>
      </c>
      <c r="N1538" s="15" t="s">
        <v>11997</v>
      </c>
      <c r="O1538" s="16">
        <v>510</v>
      </c>
      <c r="P1538" s="15" t="s">
        <v>118</v>
      </c>
      <c r="Q1538" s="15">
        <v>25800</v>
      </c>
      <c r="R1538" s="15">
        <v>70600</v>
      </c>
      <c r="S1538" s="15">
        <v>96400</v>
      </c>
      <c r="T1538" s="15">
        <v>0.49</v>
      </c>
      <c r="U1538" s="15" t="s">
        <v>3335</v>
      </c>
      <c r="V1538" s="15" t="s">
        <v>76</v>
      </c>
      <c r="W1538" s="16">
        <v>1</v>
      </c>
      <c r="X1538" s="16">
        <v>0</v>
      </c>
      <c r="Y1538" s="15">
        <v>21250</v>
      </c>
      <c r="Z1538" s="15">
        <v>0.48799999999999999</v>
      </c>
      <c r="AA1538" s="15" t="s">
        <v>11998</v>
      </c>
      <c r="AB1538" s="15" t="s">
        <v>11999</v>
      </c>
      <c r="AC1538" s="15">
        <v>0</v>
      </c>
      <c r="AD1538" s="15"/>
      <c r="AE1538" s="15" t="s">
        <v>1979</v>
      </c>
      <c r="AF1538" s="15" t="s">
        <v>12078</v>
      </c>
      <c r="AG1538" s="16">
        <v>1</v>
      </c>
      <c r="AH1538" s="15" t="s">
        <v>12079</v>
      </c>
      <c r="AI1538" s="15" t="s">
        <v>78</v>
      </c>
      <c r="AJ1538" s="15">
        <v>21250.0124512</v>
      </c>
      <c r="AK1538" s="15">
        <v>625.00116595099996</v>
      </c>
      <c r="AL1538" s="15">
        <v>3095891.8600900001</v>
      </c>
      <c r="AM1538" s="15">
        <v>1417680.80587</v>
      </c>
      <c r="AN1538" s="19">
        <v>25800</v>
      </c>
      <c r="AO1538" s="19">
        <v>72900</v>
      </c>
      <c r="AP1538" s="19">
        <v>0</v>
      </c>
      <c r="AQ1538" s="19">
        <v>2600</v>
      </c>
      <c r="AR1538" s="34">
        <f t="shared" si="323"/>
        <v>101300</v>
      </c>
      <c r="AS1538" s="34">
        <v>45000</v>
      </c>
      <c r="AT1538" s="34">
        <v>0</v>
      </c>
      <c r="AU1538" s="34">
        <v>18795</v>
      </c>
      <c r="AV1538" s="34">
        <v>0</v>
      </c>
      <c r="AW1538" s="35">
        <f t="shared" si="324"/>
        <v>63795</v>
      </c>
      <c r="AX1538" s="34">
        <f t="shared" si="325"/>
        <v>37505</v>
      </c>
      <c r="AY1538" s="36">
        <v>1.4712000000099998</v>
      </c>
      <c r="AZ1538" s="36">
        <v>2.0617000000000001</v>
      </c>
      <c r="BA1538" s="22"/>
      <c r="BB1538" s="19">
        <v>1065</v>
      </c>
      <c r="BC1538" s="34">
        <f t="shared" si="326"/>
        <v>551.7735600037505</v>
      </c>
      <c r="BD1538" s="34">
        <f t="shared" si="327"/>
        <v>773.24058500000001</v>
      </c>
      <c r="BE1538" s="38">
        <v>3.4819999999999997E-2</v>
      </c>
      <c r="BF1538" s="38">
        <f t="shared" si="328"/>
        <v>3.4819999999999997E-2</v>
      </c>
      <c r="BG1538" s="34">
        <v>17.880848575321536</v>
      </c>
      <c r="BH1538" s="34">
        <v>25.057738925699997</v>
      </c>
      <c r="BI1538" s="34">
        <f t="shared" si="329"/>
        <v>533.89271142842892</v>
      </c>
      <c r="BJ1538" s="34">
        <f t="shared" si="330"/>
        <v>748.18284607429996</v>
      </c>
      <c r="BK1538" s="34">
        <v>0</v>
      </c>
      <c r="BL1538" s="34">
        <v>0</v>
      </c>
      <c r="BM1538" s="34">
        <f t="shared" si="331"/>
        <v>0</v>
      </c>
      <c r="BN1538" s="39">
        <f t="shared" si="332"/>
        <v>533.89271142842892</v>
      </c>
      <c r="BO1538" s="39">
        <f t="shared" si="333"/>
        <v>748.18284607429996</v>
      </c>
      <c r="BP1538" s="39">
        <f t="shared" si="334"/>
        <v>214.29013464587103</v>
      </c>
    </row>
    <row r="1539" spans="1:68" s="25" customFormat="1" ht="14.25" x14ac:dyDescent="0.2">
      <c r="A1539" s="14">
        <v>294</v>
      </c>
      <c r="B1539" s="40"/>
      <c r="C1539" s="15"/>
      <c r="D1539" s="16">
        <v>22849</v>
      </c>
      <c r="E1539" s="15" t="s">
        <v>12080</v>
      </c>
      <c r="F1539" s="15" t="s">
        <v>12081</v>
      </c>
      <c r="G1539" s="17" t="s">
        <v>12082</v>
      </c>
      <c r="H1539" s="17" t="s">
        <v>12083</v>
      </c>
      <c r="I1539" s="17" t="s">
        <v>86</v>
      </c>
      <c r="J1539" s="15" t="s">
        <v>12084</v>
      </c>
      <c r="K1539" s="15" t="s">
        <v>5212</v>
      </c>
      <c r="L1539" s="18" t="s">
        <v>12085</v>
      </c>
      <c r="M1539" s="15" t="s">
        <v>11996</v>
      </c>
      <c r="N1539" s="15" t="s">
        <v>11997</v>
      </c>
      <c r="O1539" s="16">
        <v>510</v>
      </c>
      <c r="P1539" s="15" t="s">
        <v>118</v>
      </c>
      <c r="Q1539" s="15">
        <v>25800</v>
      </c>
      <c r="R1539" s="15">
        <v>85800</v>
      </c>
      <c r="S1539" s="15">
        <v>111600</v>
      </c>
      <c r="T1539" s="15">
        <v>0.49</v>
      </c>
      <c r="U1539" s="15" t="s">
        <v>3335</v>
      </c>
      <c r="V1539" s="15" t="s">
        <v>76</v>
      </c>
      <c r="W1539" s="16">
        <v>1</v>
      </c>
      <c r="X1539" s="16">
        <v>0</v>
      </c>
      <c r="Y1539" s="15">
        <v>21250</v>
      </c>
      <c r="Z1539" s="15">
        <v>0.48799999999999999</v>
      </c>
      <c r="AA1539" s="15" t="s">
        <v>11998</v>
      </c>
      <c r="AB1539" s="15" t="s">
        <v>11999</v>
      </c>
      <c r="AC1539" s="15">
        <v>0</v>
      </c>
      <c r="AD1539" s="15"/>
      <c r="AE1539" s="15" t="s">
        <v>78</v>
      </c>
      <c r="AF1539" s="15" t="s">
        <v>78</v>
      </c>
      <c r="AG1539" s="16">
        <v>1</v>
      </c>
      <c r="AH1539" s="15" t="s">
        <v>12086</v>
      </c>
      <c r="AI1539" s="15" t="s">
        <v>78</v>
      </c>
      <c r="AJ1539" s="15">
        <v>21250.0310059</v>
      </c>
      <c r="AK1539" s="15">
        <v>625.00116446000004</v>
      </c>
      <c r="AL1539" s="15">
        <v>3096103.72792</v>
      </c>
      <c r="AM1539" s="15">
        <v>1417881.1078699999</v>
      </c>
      <c r="AN1539" s="19">
        <v>25800</v>
      </c>
      <c r="AO1539" s="19">
        <v>90800</v>
      </c>
      <c r="AP1539" s="19">
        <v>0</v>
      </c>
      <c r="AQ1539" s="19">
        <v>0</v>
      </c>
      <c r="AR1539" s="34">
        <f t="shared" si="323"/>
        <v>116600</v>
      </c>
      <c r="AS1539" s="34">
        <v>45000</v>
      </c>
      <c r="AT1539" s="34">
        <v>0</v>
      </c>
      <c r="AU1539" s="34">
        <v>25060</v>
      </c>
      <c r="AV1539" s="34">
        <v>0</v>
      </c>
      <c r="AW1539" s="35">
        <f t="shared" si="324"/>
        <v>70060</v>
      </c>
      <c r="AX1539" s="34">
        <f t="shared" si="325"/>
        <v>46540</v>
      </c>
      <c r="AY1539" s="36">
        <v>1.4712000000099998</v>
      </c>
      <c r="AZ1539" s="36">
        <v>2.0617000000000001</v>
      </c>
      <c r="BA1539" s="22"/>
      <c r="BB1539" s="19">
        <v>1166</v>
      </c>
      <c r="BC1539" s="34">
        <f t="shared" si="326"/>
        <v>684.69648000465395</v>
      </c>
      <c r="BD1539" s="34">
        <f t="shared" si="327"/>
        <v>959.51517999999999</v>
      </c>
      <c r="BE1539" s="38">
        <v>3.4819999999999997E-2</v>
      </c>
      <c r="BF1539" s="38">
        <f t="shared" si="328"/>
        <v>3.4819999999999997E-2</v>
      </c>
      <c r="BG1539" s="34">
        <v>23.841131433762047</v>
      </c>
      <c r="BH1539" s="34">
        <v>33.410318567599994</v>
      </c>
      <c r="BI1539" s="34">
        <f t="shared" si="329"/>
        <v>660.85534857089192</v>
      </c>
      <c r="BJ1539" s="34">
        <f t="shared" si="330"/>
        <v>926.10486143239996</v>
      </c>
      <c r="BK1539" s="34">
        <v>0</v>
      </c>
      <c r="BL1539" s="34">
        <v>0</v>
      </c>
      <c r="BM1539" s="34">
        <f t="shared" si="331"/>
        <v>0</v>
      </c>
      <c r="BN1539" s="39">
        <f t="shared" si="332"/>
        <v>660.85534857089192</v>
      </c>
      <c r="BO1539" s="39">
        <f t="shared" si="333"/>
        <v>926.10486143239996</v>
      </c>
      <c r="BP1539" s="39">
        <f t="shared" si="334"/>
        <v>265.24951286150804</v>
      </c>
    </row>
    <row r="1540" spans="1:68" s="25" customFormat="1" ht="14.25" x14ac:dyDescent="0.2">
      <c r="A1540" s="14">
        <v>295</v>
      </c>
      <c r="B1540" s="40"/>
      <c r="C1540" s="15" t="s">
        <v>150</v>
      </c>
      <c r="D1540" s="16">
        <v>35635</v>
      </c>
      <c r="E1540" s="15" t="s">
        <v>12087</v>
      </c>
      <c r="F1540" s="15" t="s">
        <v>12088</v>
      </c>
      <c r="G1540" s="17" t="s">
        <v>12089</v>
      </c>
      <c r="H1540" s="17" t="s">
        <v>12090</v>
      </c>
      <c r="I1540" s="17" t="s">
        <v>86</v>
      </c>
      <c r="J1540" s="15" t="s">
        <v>12091</v>
      </c>
      <c r="K1540" s="15" t="s">
        <v>88</v>
      </c>
      <c r="L1540" s="18" t="s">
        <v>12092</v>
      </c>
      <c r="M1540" s="15" t="s">
        <v>11996</v>
      </c>
      <c r="N1540" s="15" t="s">
        <v>11997</v>
      </c>
      <c r="O1540" s="16">
        <v>510</v>
      </c>
      <c r="P1540" s="15" t="s">
        <v>118</v>
      </c>
      <c r="Q1540" s="15">
        <v>24800</v>
      </c>
      <c r="R1540" s="15">
        <v>32100</v>
      </c>
      <c r="S1540" s="15">
        <v>56900</v>
      </c>
      <c r="T1540" s="15">
        <v>0.47</v>
      </c>
      <c r="U1540" s="15" t="s">
        <v>3335</v>
      </c>
      <c r="V1540" s="15" t="s">
        <v>76</v>
      </c>
      <c r="W1540" s="16">
        <v>1</v>
      </c>
      <c r="X1540" s="16">
        <v>0</v>
      </c>
      <c r="Y1540" s="15">
        <v>20485</v>
      </c>
      <c r="Z1540" s="15">
        <v>0.47</v>
      </c>
      <c r="AA1540" s="15" t="s">
        <v>11998</v>
      </c>
      <c r="AB1540" s="15" t="s">
        <v>11999</v>
      </c>
      <c r="AC1540" s="15">
        <v>0</v>
      </c>
      <c r="AD1540" s="15"/>
      <c r="AE1540" s="15" t="s">
        <v>468</v>
      </c>
      <c r="AF1540" s="15" t="s">
        <v>12093</v>
      </c>
      <c r="AG1540" s="16">
        <v>1</v>
      </c>
      <c r="AH1540" s="15" t="s">
        <v>12094</v>
      </c>
      <c r="AI1540" s="15" t="s">
        <v>78</v>
      </c>
      <c r="AJ1540" s="15">
        <v>20484.9257813</v>
      </c>
      <c r="AK1540" s="15">
        <v>617.800029301</v>
      </c>
      <c r="AL1540" s="15">
        <v>3096103.41757</v>
      </c>
      <c r="AM1540" s="15">
        <v>1417979.30724</v>
      </c>
      <c r="AN1540" s="19">
        <v>24800</v>
      </c>
      <c r="AO1540" s="19">
        <v>31700</v>
      </c>
      <c r="AP1540" s="19">
        <v>0</v>
      </c>
      <c r="AQ1540" s="19">
        <v>0</v>
      </c>
      <c r="AR1540" s="34">
        <f t="shared" si="323"/>
        <v>56500</v>
      </c>
      <c r="AS1540" s="34">
        <v>33900</v>
      </c>
      <c r="AT1540" s="34">
        <v>0</v>
      </c>
      <c r="AU1540" s="34">
        <v>7910</v>
      </c>
      <c r="AV1540" s="34">
        <v>12480</v>
      </c>
      <c r="AW1540" s="35">
        <f t="shared" si="324"/>
        <v>54290</v>
      </c>
      <c r="AX1540" s="34">
        <f t="shared" si="325"/>
        <v>2210</v>
      </c>
      <c r="AY1540" s="36">
        <v>1.4712000000099998</v>
      </c>
      <c r="AZ1540" s="36">
        <v>2.0617000000000001</v>
      </c>
      <c r="BA1540" s="22"/>
      <c r="BB1540" s="19">
        <v>565</v>
      </c>
      <c r="BC1540" s="34">
        <f t="shared" si="326"/>
        <v>32.513520000221</v>
      </c>
      <c r="BD1540" s="34">
        <f t="shared" si="327"/>
        <v>45.563570000000006</v>
      </c>
      <c r="BE1540" s="38">
        <v>3.4819999999999997E-2</v>
      </c>
      <c r="BF1540" s="38">
        <f t="shared" si="328"/>
        <v>3.4819999999999997E-2</v>
      </c>
      <c r="BG1540" s="34">
        <v>1.1321207664076951</v>
      </c>
      <c r="BH1540" s="34">
        <v>1.5865235074000001</v>
      </c>
      <c r="BI1540" s="34">
        <f t="shared" si="329"/>
        <v>31.381399233813305</v>
      </c>
      <c r="BJ1540" s="34">
        <f t="shared" si="330"/>
        <v>43.977046492600003</v>
      </c>
      <c r="BK1540" s="34">
        <v>0</v>
      </c>
      <c r="BL1540" s="34">
        <v>0</v>
      </c>
      <c r="BM1540" s="34">
        <f t="shared" si="331"/>
        <v>0</v>
      </c>
      <c r="BN1540" s="39">
        <f t="shared" si="332"/>
        <v>31.381399233813305</v>
      </c>
      <c r="BO1540" s="39">
        <f t="shared" si="333"/>
        <v>43.977046492600003</v>
      </c>
      <c r="BP1540" s="39">
        <f t="shared" si="334"/>
        <v>12.595647258786698</v>
      </c>
    </row>
    <row r="1541" spans="1:68" s="25" customFormat="1" ht="14.25" x14ac:dyDescent="0.2">
      <c r="A1541" s="14">
        <v>296</v>
      </c>
      <c r="B1541" s="40"/>
      <c r="C1541" s="15" t="s">
        <v>726</v>
      </c>
      <c r="D1541" s="16">
        <v>20653</v>
      </c>
      <c r="E1541" s="15" t="s">
        <v>12095</v>
      </c>
      <c r="F1541" s="15" t="s">
        <v>12096</v>
      </c>
      <c r="G1541" s="17" t="s">
        <v>12097</v>
      </c>
      <c r="H1541" s="17" t="s">
        <v>12098</v>
      </c>
      <c r="I1541" s="17" t="s">
        <v>86</v>
      </c>
      <c r="J1541" s="15" t="s">
        <v>12099</v>
      </c>
      <c r="K1541" s="15" t="s">
        <v>4723</v>
      </c>
      <c r="L1541" s="18" t="s">
        <v>12100</v>
      </c>
      <c r="M1541" s="15" t="s">
        <v>11996</v>
      </c>
      <c r="N1541" s="15" t="s">
        <v>11997</v>
      </c>
      <c r="O1541" s="16">
        <v>510</v>
      </c>
      <c r="P1541" s="15" t="s">
        <v>118</v>
      </c>
      <c r="Q1541" s="15">
        <v>25700</v>
      </c>
      <c r="R1541" s="15">
        <v>97200</v>
      </c>
      <c r="S1541" s="15">
        <v>122900</v>
      </c>
      <c r="T1541" s="15">
        <v>0.39</v>
      </c>
      <c r="U1541" s="15" t="s">
        <v>3335</v>
      </c>
      <c r="V1541" s="15" t="s">
        <v>76</v>
      </c>
      <c r="W1541" s="16">
        <v>1</v>
      </c>
      <c r="X1541" s="16">
        <v>1</v>
      </c>
      <c r="Y1541" s="15">
        <v>17233</v>
      </c>
      <c r="Z1541" s="15">
        <v>0.39600000000000002</v>
      </c>
      <c r="AA1541" s="15" t="s">
        <v>11998</v>
      </c>
      <c r="AB1541" s="15" t="s">
        <v>11999</v>
      </c>
      <c r="AC1541" s="15">
        <v>129900</v>
      </c>
      <c r="AD1541" s="26">
        <v>42507</v>
      </c>
      <c r="AE1541" s="15" t="s">
        <v>147</v>
      </c>
      <c r="AF1541" s="15" t="s">
        <v>12101</v>
      </c>
      <c r="AG1541" s="16">
        <v>1</v>
      </c>
      <c r="AH1541" s="15" t="s">
        <v>12102</v>
      </c>
      <c r="AI1541" s="15" t="s">
        <v>78</v>
      </c>
      <c r="AJ1541" s="15">
        <v>17232.5153809</v>
      </c>
      <c r="AK1541" s="15">
        <v>531.00103258199999</v>
      </c>
      <c r="AL1541" s="15">
        <v>3096133.0865199999</v>
      </c>
      <c r="AM1541" s="15">
        <v>1418084.04941</v>
      </c>
      <c r="AN1541" s="19">
        <v>25700</v>
      </c>
      <c r="AO1541" s="19">
        <v>98800</v>
      </c>
      <c r="AP1541" s="19">
        <v>0</v>
      </c>
      <c r="AQ1541" s="19">
        <v>0</v>
      </c>
      <c r="AR1541" s="34">
        <f t="shared" si="323"/>
        <v>124500</v>
      </c>
      <c r="AS1541" s="34">
        <v>0</v>
      </c>
      <c r="AT1541" s="34">
        <v>0</v>
      </c>
      <c r="AU1541" s="34">
        <v>0</v>
      </c>
      <c r="AV1541" s="34">
        <v>124500</v>
      </c>
      <c r="AW1541" s="35">
        <f t="shared" si="324"/>
        <v>124500</v>
      </c>
      <c r="AX1541" s="34">
        <f t="shared" si="325"/>
        <v>0</v>
      </c>
      <c r="AY1541" s="36">
        <v>1.4712000000099998</v>
      </c>
      <c r="AZ1541" s="36">
        <v>2.0617000000000001</v>
      </c>
      <c r="BA1541" s="22"/>
      <c r="BB1541" s="19">
        <v>0</v>
      </c>
      <c r="BC1541" s="34">
        <f t="shared" si="326"/>
        <v>0</v>
      </c>
      <c r="BD1541" s="34">
        <f t="shared" si="327"/>
        <v>0</v>
      </c>
      <c r="BE1541" s="38">
        <v>3.4819999999999997E-2</v>
      </c>
      <c r="BF1541" s="38">
        <f t="shared" si="328"/>
        <v>3.4819999999999997E-2</v>
      </c>
      <c r="BG1541" s="34">
        <v>0</v>
      </c>
      <c r="BH1541" s="34">
        <v>0</v>
      </c>
      <c r="BI1541" s="34">
        <f t="shared" si="329"/>
        <v>0</v>
      </c>
      <c r="BJ1541" s="34">
        <f t="shared" si="330"/>
        <v>0</v>
      </c>
      <c r="BK1541" s="34">
        <v>0</v>
      </c>
      <c r="BL1541" s="34">
        <v>0</v>
      </c>
      <c r="BM1541" s="34">
        <f t="shared" si="331"/>
        <v>0</v>
      </c>
      <c r="BN1541" s="39">
        <f t="shared" si="332"/>
        <v>0</v>
      </c>
      <c r="BO1541" s="39">
        <f t="shared" si="333"/>
        <v>0</v>
      </c>
      <c r="BP1541" s="39">
        <f t="shared" si="334"/>
        <v>0</v>
      </c>
    </row>
    <row r="1542" spans="1:68" s="25" customFormat="1" ht="14.25" x14ac:dyDescent="0.2">
      <c r="A1542" s="14">
        <v>297</v>
      </c>
      <c r="B1542" s="40"/>
      <c r="C1542" s="15" t="s">
        <v>12103</v>
      </c>
      <c r="D1542" s="16">
        <v>30809</v>
      </c>
      <c r="E1542" s="15" t="s">
        <v>12104</v>
      </c>
      <c r="F1542" s="15" t="s">
        <v>12103</v>
      </c>
      <c r="G1542" s="17" t="s">
        <v>12105</v>
      </c>
      <c r="H1542" s="17" t="s">
        <v>12106</v>
      </c>
      <c r="I1542" s="17" t="s">
        <v>86</v>
      </c>
      <c r="J1542" s="15" t="s">
        <v>12107</v>
      </c>
      <c r="K1542" s="15" t="s">
        <v>2392</v>
      </c>
      <c r="L1542" s="18" t="s">
        <v>12108</v>
      </c>
      <c r="M1542" s="15" t="s">
        <v>11996</v>
      </c>
      <c r="N1542" s="15" t="s">
        <v>11997</v>
      </c>
      <c r="O1542" s="16">
        <v>510</v>
      </c>
      <c r="P1542" s="15" t="s">
        <v>118</v>
      </c>
      <c r="Q1542" s="15">
        <v>25700</v>
      </c>
      <c r="R1542" s="15">
        <v>94700</v>
      </c>
      <c r="S1542" s="15">
        <v>120400</v>
      </c>
      <c r="T1542" s="15">
        <v>0.39</v>
      </c>
      <c r="U1542" s="15" t="s">
        <v>3335</v>
      </c>
      <c r="V1542" s="15" t="s">
        <v>76</v>
      </c>
      <c r="W1542" s="16">
        <v>1</v>
      </c>
      <c r="X1542" s="16">
        <v>1</v>
      </c>
      <c r="Y1542" s="15">
        <v>17233</v>
      </c>
      <c r="Z1542" s="15">
        <v>0.39600000000000002</v>
      </c>
      <c r="AA1542" s="15" t="s">
        <v>11998</v>
      </c>
      <c r="AB1542" s="15" t="s">
        <v>11999</v>
      </c>
      <c r="AC1542" s="15">
        <v>107500</v>
      </c>
      <c r="AD1542" s="26">
        <v>40471</v>
      </c>
      <c r="AE1542" s="15" t="s">
        <v>243</v>
      </c>
      <c r="AF1542" s="15" t="s">
        <v>12109</v>
      </c>
      <c r="AG1542" s="16">
        <v>1</v>
      </c>
      <c r="AH1542" s="15" t="s">
        <v>12110</v>
      </c>
      <c r="AI1542" s="15" t="s">
        <v>78</v>
      </c>
      <c r="AJ1542" s="15">
        <v>17232.6518555</v>
      </c>
      <c r="AK1542" s="15">
        <v>531.00285040999995</v>
      </c>
      <c r="AL1542" s="15">
        <v>3096132.7418</v>
      </c>
      <c r="AM1542" s="15">
        <v>1418197.04896</v>
      </c>
      <c r="AN1542" s="19">
        <v>25700</v>
      </c>
      <c r="AO1542" s="19">
        <v>101200</v>
      </c>
      <c r="AP1542" s="19">
        <v>0</v>
      </c>
      <c r="AQ1542" s="19">
        <v>300</v>
      </c>
      <c r="AR1542" s="34">
        <f t="shared" si="323"/>
        <v>127200</v>
      </c>
      <c r="AS1542" s="34">
        <v>45000</v>
      </c>
      <c r="AT1542" s="34">
        <v>3000</v>
      </c>
      <c r="AU1542" s="34">
        <v>28665</v>
      </c>
      <c r="AV1542" s="34">
        <v>0</v>
      </c>
      <c r="AW1542" s="35">
        <f t="shared" si="324"/>
        <v>76665</v>
      </c>
      <c r="AX1542" s="34">
        <f t="shared" si="325"/>
        <v>50535</v>
      </c>
      <c r="AY1542" s="36">
        <v>1.4712000000099998</v>
      </c>
      <c r="AZ1542" s="36">
        <v>2.0617000000000001</v>
      </c>
      <c r="BA1542" s="22"/>
      <c r="BB1542" s="19">
        <v>1278</v>
      </c>
      <c r="BC1542" s="34">
        <f t="shared" si="326"/>
        <v>743.47092000505347</v>
      </c>
      <c r="BD1542" s="34">
        <f t="shared" si="327"/>
        <v>1041.880095</v>
      </c>
      <c r="BE1542" s="38">
        <v>3.4819999999999997E-2</v>
      </c>
      <c r="BF1542" s="38">
        <f t="shared" si="328"/>
        <v>3.4819999999999997E-2</v>
      </c>
      <c r="BG1542" s="34">
        <v>25.733975882574914</v>
      </c>
      <c r="BH1542" s="34">
        <v>36.062899725899996</v>
      </c>
      <c r="BI1542" s="34">
        <f t="shared" si="329"/>
        <v>717.73694412247858</v>
      </c>
      <c r="BJ1542" s="34">
        <f t="shared" si="330"/>
        <v>1005.8171952741</v>
      </c>
      <c r="BK1542" s="34">
        <v>0</v>
      </c>
      <c r="BL1542" s="34">
        <v>0</v>
      </c>
      <c r="BM1542" s="34">
        <f t="shared" si="331"/>
        <v>0</v>
      </c>
      <c r="BN1542" s="39">
        <f t="shared" si="332"/>
        <v>717.73694412247858</v>
      </c>
      <c r="BO1542" s="39">
        <f t="shared" si="333"/>
        <v>1005.8171952741</v>
      </c>
      <c r="BP1542" s="39">
        <f t="shared" si="334"/>
        <v>288.08025115162138</v>
      </c>
    </row>
    <row r="1543" spans="1:68" s="25" customFormat="1" ht="14.25" x14ac:dyDescent="0.2">
      <c r="A1543" s="14">
        <v>298</v>
      </c>
      <c r="B1543" s="40"/>
      <c r="C1543" s="15"/>
      <c r="D1543" s="16">
        <v>8243</v>
      </c>
      <c r="E1543" s="15" t="s">
        <v>12111</v>
      </c>
      <c r="F1543" s="15" t="s">
        <v>12112</v>
      </c>
      <c r="G1543" s="17" t="s">
        <v>12113</v>
      </c>
      <c r="H1543" s="17" t="s">
        <v>12114</v>
      </c>
      <c r="I1543" s="17" t="s">
        <v>86</v>
      </c>
      <c r="J1543" s="15" t="s">
        <v>12115</v>
      </c>
      <c r="K1543" s="15" t="s">
        <v>12116</v>
      </c>
      <c r="L1543" s="18" t="s">
        <v>12117</v>
      </c>
      <c r="M1543" s="15" t="s">
        <v>11996</v>
      </c>
      <c r="N1543" s="15" t="s">
        <v>11997</v>
      </c>
      <c r="O1543" s="16">
        <v>510</v>
      </c>
      <c r="P1543" s="15" t="s">
        <v>118</v>
      </c>
      <c r="Q1543" s="15">
        <v>25700</v>
      </c>
      <c r="R1543" s="15">
        <v>110500</v>
      </c>
      <c r="S1543" s="15">
        <v>136200</v>
      </c>
      <c r="T1543" s="15">
        <v>0.39</v>
      </c>
      <c r="U1543" s="15" t="s">
        <v>3335</v>
      </c>
      <c r="V1543" s="15" t="s">
        <v>76</v>
      </c>
      <c r="W1543" s="16">
        <v>1</v>
      </c>
      <c r="X1543" s="16">
        <v>0</v>
      </c>
      <c r="Y1543" s="15">
        <v>17233</v>
      </c>
      <c r="Z1543" s="15">
        <v>0.39600000000000002</v>
      </c>
      <c r="AA1543" s="15" t="s">
        <v>11998</v>
      </c>
      <c r="AB1543" s="15" t="s">
        <v>11999</v>
      </c>
      <c r="AC1543" s="15">
        <v>0</v>
      </c>
      <c r="AD1543" s="15"/>
      <c r="AE1543" s="15" t="s">
        <v>183</v>
      </c>
      <c r="AF1543" s="15" t="s">
        <v>12118</v>
      </c>
      <c r="AG1543" s="16">
        <v>1</v>
      </c>
      <c r="AH1543" s="15" t="s">
        <v>12119</v>
      </c>
      <c r="AI1543" s="15" t="s">
        <v>78</v>
      </c>
      <c r="AJ1543" s="15">
        <v>17232.6096191</v>
      </c>
      <c r="AK1543" s="15">
        <v>531.00220696999997</v>
      </c>
      <c r="AL1543" s="15">
        <v>3096132.5632000002</v>
      </c>
      <c r="AM1543" s="15">
        <v>1418310.04874</v>
      </c>
      <c r="AN1543" s="19">
        <v>25700</v>
      </c>
      <c r="AO1543" s="19">
        <v>109300</v>
      </c>
      <c r="AP1543" s="19">
        <v>0</v>
      </c>
      <c r="AQ1543" s="19">
        <v>0</v>
      </c>
      <c r="AR1543" s="34">
        <f t="shared" si="323"/>
        <v>135000</v>
      </c>
      <c r="AS1543" s="34">
        <v>45000</v>
      </c>
      <c r="AT1543" s="34">
        <v>0</v>
      </c>
      <c r="AU1543" s="34">
        <v>31500</v>
      </c>
      <c r="AV1543" s="34">
        <v>0</v>
      </c>
      <c r="AW1543" s="35">
        <f t="shared" si="324"/>
        <v>76500</v>
      </c>
      <c r="AX1543" s="34">
        <f t="shared" si="325"/>
        <v>58500</v>
      </c>
      <c r="AY1543" s="36">
        <v>1.4712000000099998</v>
      </c>
      <c r="AZ1543" s="36">
        <v>2.0617000000000001</v>
      </c>
      <c r="BA1543" s="22"/>
      <c r="BB1543" s="19">
        <v>1350</v>
      </c>
      <c r="BC1543" s="34">
        <f t="shared" si="326"/>
        <v>860.65200000584991</v>
      </c>
      <c r="BD1543" s="34">
        <f t="shared" si="327"/>
        <v>1206.0945000000002</v>
      </c>
      <c r="BE1543" s="38">
        <v>3.4819999999999997E-2</v>
      </c>
      <c r="BF1543" s="38">
        <f t="shared" si="328"/>
        <v>3.4819999999999997E-2</v>
      </c>
      <c r="BG1543" s="34">
        <v>29.96790264020369</v>
      </c>
      <c r="BH1543" s="34">
        <v>41.996210490000003</v>
      </c>
      <c r="BI1543" s="34">
        <f t="shared" si="329"/>
        <v>830.68409736564627</v>
      </c>
      <c r="BJ1543" s="34">
        <f t="shared" si="330"/>
        <v>1164.0982895100001</v>
      </c>
      <c r="BK1543" s="34">
        <v>0</v>
      </c>
      <c r="BL1543" s="34">
        <v>0</v>
      </c>
      <c r="BM1543" s="34">
        <f t="shared" si="331"/>
        <v>0</v>
      </c>
      <c r="BN1543" s="39">
        <f t="shared" si="332"/>
        <v>830.68409736564627</v>
      </c>
      <c r="BO1543" s="39">
        <f t="shared" si="333"/>
        <v>1164.0982895100001</v>
      </c>
      <c r="BP1543" s="39">
        <f t="shared" si="334"/>
        <v>333.41419214435382</v>
      </c>
    </row>
    <row r="1544" spans="1:68" s="25" customFormat="1" ht="14.25" x14ac:dyDescent="0.2">
      <c r="A1544" s="14">
        <v>299</v>
      </c>
      <c r="B1544" s="40"/>
      <c r="C1544" s="15" t="s">
        <v>12120</v>
      </c>
      <c r="D1544" s="16">
        <v>2597</v>
      </c>
      <c r="E1544" s="15" t="s">
        <v>12121</v>
      </c>
      <c r="F1544" s="15" t="s">
        <v>12120</v>
      </c>
      <c r="G1544" s="17" t="s">
        <v>12122</v>
      </c>
      <c r="H1544" s="17" t="s">
        <v>12123</v>
      </c>
      <c r="I1544" s="17" t="s">
        <v>86</v>
      </c>
      <c r="J1544" s="15" t="s">
        <v>12124</v>
      </c>
      <c r="K1544" s="15" t="s">
        <v>12125</v>
      </c>
      <c r="L1544" s="18" t="s">
        <v>12126</v>
      </c>
      <c r="M1544" s="15" t="s">
        <v>11996</v>
      </c>
      <c r="N1544" s="15" t="s">
        <v>11997</v>
      </c>
      <c r="O1544" s="16">
        <v>510</v>
      </c>
      <c r="P1544" s="15" t="s">
        <v>118</v>
      </c>
      <c r="Q1544" s="15">
        <v>42200</v>
      </c>
      <c r="R1544" s="15">
        <v>128200</v>
      </c>
      <c r="S1544" s="15">
        <v>170400</v>
      </c>
      <c r="T1544" s="15">
        <v>0.65</v>
      </c>
      <c r="U1544" s="15" t="s">
        <v>3335</v>
      </c>
      <c r="V1544" s="15" t="s">
        <v>76</v>
      </c>
      <c r="W1544" s="16">
        <v>1</v>
      </c>
      <c r="X1544" s="16">
        <v>0</v>
      </c>
      <c r="Y1544" s="15">
        <v>26624</v>
      </c>
      <c r="Z1544" s="15">
        <v>0.61099999999999999</v>
      </c>
      <c r="AA1544" s="15" t="s">
        <v>78</v>
      </c>
      <c r="AB1544" s="15" t="s">
        <v>78</v>
      </c>
      <c r="AC1544" s="15">
        <v>0</v>
      </c>
      <c r="AD1544" s="15"/>
      <c r="AE1544" s="15" t="s">
        <v>243</v>
      </c>
      <c r="AF1544" s="15" t="s">
        <v>12127</v>
      </c>
      <c r="AG1544" s="16">
        <v>1</v>
      </c>
      <c r="AH1544" s="15" t="s">
        <v>12128</v>
      </c>
      <c r="AI1544" s="15" t="s">
        <v>78</v>
      </c>
      <c r="AJ1544" s="15">
        <v>26624.3012695</v>
      </c>
      <c r="AK1544" s="15">
        <v>672.37856955500001</v>
      </c>
      <c r="AL1544" s="15">
        <v>3096096.9580700002</v>
      </c>
      <c r="AM1544" s="15">
        <v>1418448.57669</v>
      </c>
      <c r="AN1544" s="19">
        <v>42200</v>
      </c>
      <c r="AO1544" s="19">
        <v>125900</v>
      </c>
      <c r="AP1544" s="19">
        <v>0</v>
      </c>
      <c r="AQ1544" s="19">
        <v>1000</v>
      </c>
      <c r="AR1544" s="34">
        <f t="shared" si="323"/>
        <v>169100</v>
      </c>
      <c r="AS1544" s="34">
        <v>45000</v>
      </c>
      <c r="AT1544" s="34">
        <v>0</v>
      </c>
      <c r="AU1544" s="34">
        <v>43085</v>
      </c>
      <c r="AV1544" s="34">
        <v>0</v>
      </c>
      <c r="AW1544" s="35">
        <f t="shared" si="324"/>
        <v>88085</v>
      </c>
      <c r="AX1544" s="34">
        <f t="shared" si="325"/>
        <v>81015</v>
      </c>
      <c r="AY1544" s="36">
        <v>1.4712000000099998</v>
      </c>
      <c r="AZ1544" s="36">
        <v>2.0617000000000001</v>
      </c>
      <c r="BA1544" s="22"/>
      <c r="BB1544" s="19">
        <v>1711</v>
      </c>
      <c r="BC1544" s="34">
        <f t="shared" si="326"/>
        <v>1191.8926800081013</v>
      </c>
      <c r="BD1544" s="34">
        <f t="shared" si="327"/>
        <v>1670.286255</v>
      </c>
      <c r="BE1544" s="38">
        <v>3.4819999999999997E-2</v>
      </c>
      <c r="BF1544" s="38">
        <f t="shared" si="328"/>
        <v>3.4819999999999997E-2</v>
      </c>
      <c r="BG1544" s="34">
        <v>40.989431277878609</v>
      </c>
      <c r="BH1544" s="34">
        <v>57.441483459099999</v>
      </c>
      <c r="BI1544" s="34">
        <f t="shared" si="329"/>
        <v>1150.9032487302227</v>
      </c>
      <c r="BJ1544" s="34">
        <f t="shared" si="330"/>
        <v>1612.8447715409</v>
      </c>
      <c r="BK1544" s="34">
        <v>0</v>
      </c>
      <c r="BL1544" s="34">
        <v>0</v>
      </c>
      <c r="BM1544" s="34">
        <f t="shared" si="331"/>
        <v>0</v>
      </c>
      <c r="BN1544" s="39">
        <f t="shared" si="332"/>
        <v>1150.9032487302227</v>
      </c>
      <c r="BO1544" s="39">
        <f t="shared" si="333"/>
        <v>1612.8447715409</v>
      </c>
      <c r="BP1544" s="39">
        <f t="shared" si="334"/>
        <v>461.94152281067727</v>
      </c>
    </row>
    <row r="1545" spans="1:68" s="25" customFormat="1" ht="14.25" x14ac:dyDescent="0.2">
      <c r="A1545" s="14">
        <v>300</v>
      </c>
      <c r="B1545" s="40"/>
      <c r="C1545" s="15"/>
      <c r="D1545" s="16">
        <v>33687</v>
      </c>
      <c r="E1545" s="15" t="s">
        <v>12129</v>
      </c>
      <c r="F1545" s="15" t="s">
        <v>12130</v>
      </c>
      <c r="G1545" s="17" t="s">
        <v>12131</v>
      </c>
      <c r="H1545" s="17" t="s">
        <v>12132</v>
      </c>
      <c r="I1545" s="17" t="s">
        <v>86</v>
      </c>
      <c r="J1545" s="15" t="s">
        <v>12133</v>
      </c>
      <c r="K1545" s="15" t="s">
        <v>791</v>
      </c>
      <c r="L1545" s="18" t="s">
        <v>12134</v>
      </c>
      <c r="M1545" s="15" t="s">
        <v>11996</v>
      </c>
      <c r="N1545" s="15" t="s">
        <v>11997</v>
      </c>
      <c r="O1545" s="16">
        <v>500</v>
      </c>
      <c r="P1545" s="15" t="s">
        <v>1055</v>
      </c>
      <c r="Q1545" s="15">
        <v>25800</v>
      </c>
      <c r="R1545" s="15">
        <v>0</v>
      </c>
      <c r="S1545" s="15">
        <v>25800</v>
      </c>
      <c r="T1545" s="15">
        <v>0.48</v>
      </c>
      <c r="U1545" s="15" t="s">
        <v>3335</v>
      </c>
      <c r="V1545" s="15" t="s">
        <v>76</v>
      </c>
      <c r="W1545" s="16">
        <v>0</v>
      </c>
      <c r="X1545" s="16">
        <v>0</v>
      </c>
      <c r="Y1545" s="15">
        <v>20975</v>
      </c>
      <c r="Z1545" s="15">
        <v>0.48199999999999998</v>
      </c>
      <c r="AA1545" s="15" t="s">
        <v>12135</v>
      </c>
      <c r="AB1545" s="15" t="s">
        <v>78</v>
      </c>
      <c r="AC1545" s="15">
        <v>0</v>
      </c>
      <c r="AD1545" s="15"/>
      <c r="AE1545" s="15" t="s">
        <v>363</v>
      </c>
      <c r="AF1545" s="15" t="s">
        <v>12136</v>
      </c>
      <c r="AG1545" s="16">
        <v>1</v>
      </c>
      <c r="AH1545" s="15" t="s">
        <v>12137</v>
      </c>
      <c r="AI1545" s="15" t="s">
        <v>78</v>
      </c>
      <c r="AJ1545" s="15">
        <v>20974.7675781</v>
      </c>
      <c r="AK1545" s="15">
        <v>582.53193164899994</v>
      </c>
      <c r="AL1545" s="15">
        <v>3096083.03425</v>
      </c>
      <c r="AM1545" s="15">
        <v>1418621.69083</v>
      </c>
      <c r="AN1545" s="19">
        <v>0</v>
      </c>
      <c r="AO1545" s="19">
        <v>0</v>
      </c>
      <c r="AP1545" s="19">
        <v>25800</v>
      </c>
      <c r="AQ1545" s="19">
        <v>0</v>
      </c>
      <c r="AR1545" s="34">
        <f t="shared" si="323"/>
        <v>25800</v>
      </c>
      <c r="AS1545" s="34">
        <v>0</v>
      </c>
      <c r="AT1545" s="34">
        <v>0</v>
      </c>
      <c r="AU1545" s="34">
        <v>0</v>
      </c>
      <c r="AV1545" s="34">
        <v>0</v>
      </c>
      <c r="AW1545" s="35">
        <f t="shared" si="324"/>
        <v>0</v>
      </c>
      <c r="AX1545" s="34">
        <f t="shared" si="325"/>
        <v>25800</v>
      </c>
      <c r="AY1545" s="36">
        <v>1.4712000000099998</v>
      </c>
      <c r="AZ1545" s="36">
        <v>2.0617000000000001</v>
      </c>
      <c r="BA1545" s="22"/>
      <c r="BB1545" s="19">
        <v>774</v>
      </c>
      <c r="BC1545" s="34">
        <f t="shared" si="326"/>
        <v>379.56960000257993</v>
      </c>
      <c r="BD1545" s="34">
        <f t="shared" si="327"/>
        <v>531.91859999999997</v>
      </c>
      <c r="BE1545" s="38">
        <v>3.4819999999999997E-2</v>
      </c>
      <c r="BF1545" s="38">
        <f t="shared" si="328"/>
        <v>3.4819999999999997E-2</v>
      </c>
      <c r="BG1545" s="34">
        <v>0</v>
      </c>
      <c r="BH1545" s="34">
        <v>0</v>
      </c>
      <c r="BI1545" s="34">
        <f t="shared" si="329"/>
        <v>379.56960000257993</v>
      </c>
      <c r="BJ1545" s="34">
        <f t="shared" si="330"/>
        <v>531.91859999999997</v>
      </c>
      <c r="BK1545" s="34">
        <v>0</v>
      </c>
      <c r="BL1545" s="34">
        <v>0</v>
      </c>
      <c r="BM1545" s="34">
        <f t="shared" si="331"/>
        <v>0</v>
      </c>
      <c r="BN1545" s="39">
        <f t="shared" si="332"/>
        <v>379.56960000257993</v>
      </c>
      <c r="BO1545" s="39">
        <f t="shared" si="333"/>
        <v>531.91859999999997</v>
      </c>
      <c r="BP1545" s="39">
        <f t="shared" si="334"/>
        <v>152.34899999742004</v>
      </c>
    </row>
    <row r="1546" spans="1:68" s="25" customFormat="1" ht="14.25" x14ac:dyDescent="0.2">
      <c r="A1546" s="14">
        <v>301</v>
      </c>
      <c r="B1546" s="40"/>
      <c r="C1546" s="15" t="s">
        <v>12138</v>
      </c>
      <c r="D1546" s="16">
        <v>4974</v>
      </c>
      <c r="E1546" s="15" t="s">
        <v>12139</v>
      </c>
      <c r="F1546" s="15" t="s">
        <v>12138</v>
      </c>
      <c r="G1546" s="17" t="s">
        <v>12140</v>
      </c>
      <c r="H1546" s="17" t="s">
        <v>12141</v>
      </c>
      <c r="I1546" s="17" t="s">
        <v>250</v>
      </c>
      <c r="J1546" s="15" t="s">
        <v>12142</v>
      </c>
      <c r="K1546" s="15" t="s">
        <v>2045</v>
      </c>
      <c r="L1546" s="18" t="s">
        <v>12143</v>
      </c>
      <c r="M1546" s="15" t="s">
        <v>11996</v>
      </c>
      <c r="N1546" s="15" t="s">
        <v>11997</v>
      </c>
      <c r="O1546" s="16">
        <v>510</v>
      </c>
      <c r="P1546" s="15" t="s">
        <v>118</v>
      </c>
      <c r="Q1546" s="15">
        <v>30200</v>
      </c>
      <c r="R1546" s="15">
        <v>129900</v>
      </c>
      <c r="S1546" s="15">
        <v>160100</v>
      </c>
      <c r="T1546" s="15">
        <v>0.56999999999999995</v>
      </c>
      <c r="U1546" s="15" t="s">
        <v>3335</v>
      </c>
      <c r="V1546" s="15" t="s">
        <v>76</v>
      </c>
      <c r="W1546" s="16">
        <v>1</v>
      </c>
      <c r="X1546" s="16">
        <v>0</v>
      </c>
      <c r="Y1546" s="15">
        <v>28274</v>
      </c>
      <c r="Z1546" s="15">
        <v>0.64900000000000002</v>
      </c>
      <c r="AA1546" s="15" t="s">
        <v>12135</v>
      </c>
      <c r="AB1546" s="15" t="s">
        <v>78</v>
      </c>
      <c r="AC1546" s="15">
        <v>0</v>
      </c>
      <c r="AD1546" s="15"/>
      <c r="AE1546" s="15" t="s">
        <v>363</v>
      </c>
      <c r="AF1546" s="15" t="s">
        <v>12144</v>
      </c>
      <c r="AG1546" s="16">
        <v>1</v>
      </c>
      <c r="AH1546" s="15" t="s">
        <v>12145</v>
      </c>
      <c r="AI1546" s="15" t="s">
        <v>78</v>
      </c>
      <c r="AJ1546" s="15">
        <v>28274.4372559</v>
      </c>
      <c r="AK1546" s="15">
        <v>692.79277268400006</v>
      </c>
      <c r="AL1546" s="15">
        <v>3096080.88326</v>
      </c>
      <c r="AM1546" s="15">
        <v>1418809.0803799999</v>
      </c>
      <c r="AN1546" s="19">
        <v>30200</v>
      </c>
      <c r="AO1546" s="19">
        <v>122200</v>
      </c>
      <c r="AP1546" s="19">
        <v>0</v>
      </c>
      <c r="AQ1546" s="19">
        <v>6800</v>
      </c>
      <c r="AR1546" s="34">
        <f t="shared" si="323"/>
        <v>159200</v>
      </c>
      <c r="AS1546" s="34">
        <v>45000</v>
      </c>
      <c r="AT1546" s="34">
        <v>0</v>
      </c>
      <c r="AU1546" s="34">
        <v>37590</v>
      </c>
      <c r="AV1546" s="34">
        <v>12480</v>
      </c>
      <c r="AW1546" s="35">
        <f t="shared" si="324"/>
        <v>95070</v>
      </c>
      <c r="AX1546" s="34">
        <f t="shared" si="325"/>
        <v>64130</v>
      </c>
      <c r="AY1546" s="36">
        <v>1.4712000000099998</v>
      </c>
      <c r="AZ1546" s="36">
        <v>2.0617000000000001</v>
      </c>
      <c r="BA1546" s="22"/>
      <c r="BB1546" s="19">
        <v>1728</v>
      </c>
      <c r="BC1546" s="34">
        <f t="shared" si="326"/>
        <v>943.48056000641282</v>
      </c>
      <c r="BD1546" s="34">
        <f t="shared" si="327"/>
        <v>1322.16821</v>
      </c>
      <c r="BE1546" s="38">
        <v>3.4819999999999997E-2</v>
      </c>
      <c r="BF1546" s="38">
        <f t="shared" si="328"/>
        <v>3.4819999999999997E-2</v>
      </c>
      <c r="BG1546" s="34">
        <v>29.368544587399615</v>
      </c>
      <c r="BH1546" s="34">
        <v>41.1562862802</v>
      </c>
      <c r="BI1546" s="34">
        <f t="shared" si="329"/>
        <v>914.11201541901323</v>
      </c>
      <c r="BJ1546" s="34">
        <f t="shared" si="330"/>
        <v>1281.0119237198001</v>
      </c>
      <c r="BK1546" s="34">
        <v>0</v>
      </c>
      <c r="BL1546" s="34">
        <v>0</v>
      </c>
      <c r="BM1546" s="34">
        <f t="shared" si="331"/>
        <v>0</v>
      </c>
      <c r="BN1546" s="39">
        <f t="shared" si="332"/>
        <v>914.11201541901323</v>
      </c>
      <c r="BO1546" s="39">
        <f t="shared" si="333"/>
        <v>1281.0119237198001</v>
      </c>
      <c r="BP1546" s="39">
        <f t="shared" si="334"/>
        <v>366.89990830078682</v>
      </c>
    </row>
    <row r="1547" spans="1:68" s="25" customFormat="1" ht="14.25" x14ac:dyDescent="0.2">
      <c r="A1547" s="14">
        <v>302</v>
      </c>
      <c r="B1547" s="40"/>
      <c r="C1547" s="15" t="s">
        <v>12146</v>
      </c>
      <c r="D1547" s="16">
        <v>22855</v>
      </c>
      <c r="E1547" s="15" t="s">
        <v>12147</v>
      </c>
      <c r="F1547" s="15" t="s">
        <v>12146</v>
      </c>
      <c r="G1547" s="17" t="s">
        <v>12140</v>
      </c>
      <c r="H1547" s="17" t="s">
        <v>12141</v>
      </c>
      <c r="I1547" s="17" t="s">
        <v>250</v>
      </c>
      <c r="J1547" s="15" t="s">
        <v>12148</v>
      </c>
      <c r="K1547" s="15" t="s">
        <v>2045</v>
      </c>
      <c r="L1547" s="18" t="s">
        <v>78</v>
      </c>
      <c r="M1547" s="15" t="s">
        <v>78</v>
      </c>
      <c r="N1547" s="15" t="s">
        <v>78</v>
      </c>
      <c r="O1547" s="16">
        <v>0</v>
      </c>
      <c r="P1547" s="15" t="s">
        <v>78</v>
      </c>
      <c r="Q1547" s="15">
        <v>0</v>
      </c>
      <c r="R1547" s="15">
        <v>0</v>
      </c>
      <c r="S1547" s="15">
        <v>0</v>
      </c>
      <c r="T1547" s="15">
        <v>0</v>
      </c>
      <c r="U1547" s="15" t="s">
        <v>3335</v>
      </c>
      <c r="V1547" s="15" t="s">
        <v>78</v>
      </c>
      <c r="W1547" s="16">
        <v>0</v>
      </c>
      <c r="X1547" s="16">
        <v>0</v>
      </c>
      <c r="Y1547" s="15">
        <v>1310</v>
      </c>
      <c r="Z1547" s="15">
        <v>0.03</v>
      </c>
      <c r="AA1547" s="15" t="s">
        <v>78</v>
      </c>
      <c r="AB1547" s="15" t="s">
        <v>78</v>
      </c>
      <c r="AC1547" s="15">
        <v>0</v>
      </c>
      <c r="AD1547" s="15"/>
      <c r="AE1547" s="15" t="s">
        <v>78</v>
      </c>
      <c r="AF1547" s="15" t="s">
        <v>78</v>
      </c>
      <c r="AG1547" s="16">
        <v>0</v>
      </c>
      <c r="AH1547" s="15" t="s">
        <v>12149</v>
      </c>
      <c r="AI1547" s="15" t="s">
        <v>78</v>
      </c>
      <c r="AJ1547" s="15">
        <v>1310.2336425799999</v>
      </c>
      <c r="AK1547" s="15">
        <v>282.05190175500002</v>
      </c>
      <c r="AL1547" s="15">
        <v>3096079.2970699999</v>
      </c>
      <c r="AM1547" s="15">
        <v>1418921.7208</v>
      </c>
      <c r="AN1547" s="19">
        <v>0</v>
      </c>
      <c r="AO1547" s="19">
        <v>0</v>
      </c>
      <c r="AP1547" s="19">
        <v>0</v>
      </c>
      <c r="AQ1547" s="19">
        <v>0</v>
      </c>
      <c r="AR1547" s="34">
        <f t="shared" si="323"/>
        <v>0</v>
      </c>
      <c r="AS1547" s="34">
        <v>0</v>
      </c>
      <c r="AT1547" s="34">
        <v>0</v>
      </c>
      <c r="AU1547" s="34">
        <v>0</v>
      </c>
      <c r="AV1547" s="34">
        <v>0</v>
      </c>
      <c r="AW1547" s="35">
        <f t="shared" si="324"/>
        <v>0</v>
      </c>
      <c r="AX1547" s="34">
        <f t="shared" si="325"/>
        <v>0</v>
      </c>
      <c r="AY1547" s="36">
        <v>1.4712000000099998</v>
      </c>
      <c r="AZ1547" s="36">
        <v>2.0617000000000001</v>
      </c>
      <c r="BA1547" s="22"/>
      <c r="BB1547" s="19">
        <v>0</v>
      </c>
      <c r="BC1547" s="34">
        <f t="shared" si="326"/>
        <v>0</v>
      </c>
      <c r="BD1547" s="34">
        <f t="shared" si="327"/>
        <v>0</v>
      </c>
      <c r="BE1547" s="38">
        <v>3.4819999999999997E-2</v>
      </c>
      <c r="BF1547" s="38">
        <f t="shared" si="328"/>
        <v>3.4819999999999997E-2</v>
      </c>
      <c r="BG1547" s="34">
        <v>0</v>
      </c>
      <c r="BH1547" s="34">
        <v>0</v>
      </c>
      <c r="BI1547" s="34">
        <f t="shared" si="329"/>
        <v>0</v>
      </c>
      <c r="BJ1547" s="34">
        <f t="shared" si="330"/>
        <v>0</v>
      </c>
      <c r="BK1547" s="34">
        <v>0</v>
      </c>
      <c r="BL1547" s="34">
        <v>0</v>
      </c>
      <c r="BM1547" s="34">
        <f t="shared" si="331"/>
        <v>0</v>
      </c>
      <c r="BN1547" s="39">
        <f t="shared" si="332"/>
        <v>0</v>
      </c>
      <c r="BO1547" s="39">
        <f t="shared" si="333"/>
        <v>0</v>
      </c>
      <c r="BP1547" s="39">
        <f t="shared" si="334"/>
        <v>0</v>
      </c>
    </row>
    <row r="1548" spans="1:68" s="25" customFormat="1" ht="14.25" x14ac:dyDescent="0.2">
      <c r="A1548" s="14">
        <v>303</v>
      </c>
      <c r="B1548" s="40"/>
      <c r="C1548" s="15"/>
      <c r="D1548" s="16">
        <v>33785</v>
      </c>
      <c r="E1548" s="15" t="s">
        <v>12150</v>
      </c>
      <c r="F1548" s="15" t="s">
        <v>12151</v>
      </c>
      <c r="G1548" s="17" t="s">
        <v>12152</v>
      </c>
      <c r="H1548" s="17" t="s">
        <v>12153</v>
      </c>
      <c r="I1548" s="17" t="s">
        <v>86</v>
      </c>
      <c r="J1548" s="15" t="s">
        <v>12154</v>
      </c>
      <c r="K1548" s="15" t="s">
        <v>2439</v>
      </c>
      <c r="L1548" s="18" t="s">
        <v>12155</v>
      </c>
      <c r="M1548" s="15" t="s">
        <v>11996</v>
      </c>
      <c r="N1548" s="15" t="s">
        <v>11997</v>
      </c>
      <c r="O1548" s="16">
        <v>510</v>
      </c>
      <c r="P1548" s="15" t="s">
        <v>118</v>
      </c>
      <c r="Q1548" s="15">
        <v>42800</v>
      </c>
      <c r="R1548" s="15">
        <v>124200</v>
      </c>
      <c r="S1548" s="15">
        <v>167000</v>
      </c>
      <c r="T1548" s="15">
        <v>0.60099999999999998</v>
      </c>
      <c r="U1548" s="15" t="s">
        <v>3335</v>
      </c>
      <c r="V1548" s="15" t="s">
        <v>76</v>
      </c>
      <c r="W1548" s="16">
        <v>1</v>
      </c>
      <c r="X1548" s="16">
        <v>0</v>
      </c>
      <c r="Y1548" s="15">
        <v>26246</v>
      </c>
      <c r="Z1548" s="15">
        <v>0.60299999999999998</v>
      </c>
      <c r="AA1548" s="15" t="s">
        <v>78</v>
      </c>
      <c r="AB1548" s="15" t="s">
        <v>78</v>
      </c>
      <c r="AC1548" s="15">
        <v>0</v>
      </c>
      <c r="AD1548" s="15"/>
      <c r="AE1548" s="15" t="s">
        <v>353</v>
      </c>
      <c r="AF1548" s="15" t="s">
        <v>12156</v>
      </c>
      <c r="AG1548" s="16">
        <v>1</v>
      </c>
      <c r="AH1548" s="15" t="s">
        <v>12157</v>
      </c>
      <c r="AI1548" s="15" t="s">
        <v>78</v>
      </c>
      <c r="AJ1548" s="15">
        <v>26245.739502</v>
      </c>
      <c r="AK1548" s="15">
        <v>662.47429278799996</v>
      </c>
      <c r="AL1548" s="15">
        <v>3096077.4421000001</v>
      </c>
      <c r="AM1548" s="15">
        <v>1419026.7557999999</v>
      </c>
      <c r="AN1548" s="19">
        <v>42800</v>
      </c>
      <c r="AO1548" s="19">
        <v>109500</v>
      </c>
      <c r="AP1548" s="19">
        <v>0</v>
      </c>
      <c r="AQ1548" s="19">
        <v>13500</v>
      </c>
      <c r="AR1548" s="34">
        <f t="shared" si="323"/>
        <v>165800</v>
      </c>
      <c r="AS1548" s="34">
        <v>45000</v>
      </c>
      <c r="AT1548" s="34">
        <v>3000</v>
      </c>
      <c r="AU1548" s="34">
        <v>37555</v>
      </c>
      <c r="AV1548" s="34">
        <v>0</v>
      </c>
      <c r="AW1548" s="35">
        <f t="shared" si="324"/>
        <v>85555</v>
      </c>
      <c r="AX1548" s="34">
        <f t="shared" si="325"/>
        <v>80245</v>
      </c>
      <c r="AY1548" s="36">
        <v>1.4712000000099998</v>
      </c>
      <c r="AZ1548" s="36">
        <v>2.0617000000000001</v>
      </c>
      <c r="BA1548" s="22"/>
      <c r="BB1548" s="19">
        <v>1928</v>
      </c>
      <c r="BC1548" s="34">
        <f t="shared" si="326"/>
        <v>1180.5644400080243</v>
      </c>
      <c r="BD1548" s="34">
        <f t="shared" si="327"/>
        <v>1654.4111650000002</v>
      </c>
      <c r="BE1548" s="38">
        <v>3.4819999999999997E-2</v>
      </c>
      <c r="BF1548" s="38">
        <f t="shared" si="328"/>
        <v>3.4819999999999997E-2</v>
      </c>
      <c r="BG1548" s="34">
        <v>34.1915839610324</v>
      </c>
      <c r="BH1548" s="34">
        <v>47.915163575299999</v>
      </c>
      <c r="BI1548" s="34">
        <f t="shared" si="329"/>
        <v>1146.372856046992</v>
      </c>
      <c r="BJ1548" s="34">
        <f t="shared" si="330"/>
        <v>1606.4960014247001</v>
      </c>
      <c r="BK1548" s="34">
        <v>0</v>
      </c>
      <c r="BL1548" s="34">
        <v>0</v>
      </c>
      <c r="BM1548" s="34">
        <f t="shared" si="331"/>
        <v>0</v>
      </c>
      <c r="BN1548" s="39">
        <f t="shared" si="332"/>
        <v>1146.372856046992</v>
      </c>
      <c r="BO1548" s="39">
        <f t="shared" si="333"/>
        <v>1606.4960014247001</v>
      </c>
      <c r="BP1548" s="39">
        <f t="shared" si="334"/>
        <v>460.12314537770817</v>
      </c>
    </row>
    <row r="1549" spans="1:68" s="25" customFormat="1" ht="14.25" x14ac:dyDescent="0.2">
      <c r="A1549" s="14">
        <v>304</v>
      </c>
      <c r="B1549" s="40"/>
      <c r="C1549" s="15" t="s">
        <v>571</v>
      </c>
      <c r="D1549" s="16">
        <v>17567</v>
      </c>
      <c r="E1549" s="15" t="s">
        <v>12158</v>
      </c>
      <c r="F1549" s="15" t="s">
        <v>12159</v>
      </c>
      <c r="G1549" s="17" t="s">
        <v>12160</v>
      </c>
      <c r="H1549" s="17" t="s">
        <v>12161</v>
      </c>
      <c r="I1549" s="17" t="s">
        <v>86</v>
      </c>
      <c r="J1549" s="15" t="s">
        <v>12162</v>
      </c>
      <c r="K1549" s="15" t="s">
        <v>9790</v>
      </c>
      <c r="L1549" s="18" t="s">
        <v>12163</v>
      </c>
      <c r="M1549" s="15" t="s">
        <v>11996</v>
      </c>
      <c r="N1549" s="15" t="s">
        <v>11997</v>
      </c>
      <c r="O1549" s="16">
        <v>510</v>
      </c>
      <c r="P1549" s="15" t="s">
        <v>118</v>
      </c>
      <c r="Q1549" s="15">
        <v>37500</v>
      </c>
      <c r="R1549" s="15">
        <v>45100</v>
      </c>
      <c r="S1549" s="15">
        <v>82600</v>
      </c>
      <c r="T1549" s="15">
        <v>0.53</v>
      </c>
      <c r="U1549" s="15" t="s">
        <v>3335</v>
      </c>
      <c r="V1549" s="15" t="s">
        <v>76</v>
      </c>
      <c r="W1549" s="16">
        <v>1</v>
      </c>
      <c r="X1549" s="16">
        <v>0</v>
      </c>
      <c r="Y1549" s="15">
        <v>22952</v>
      </c>
      <c r="Z1549" s="15">
        <v>0.52700000000000002</v>
      </c>
      <c r="AA1549" s="15" t="s">
        <v>12164</v>
      </c>
      <c r="AB1549" s="15" t="s">
        <v>12165</v>
      </c>
      <c r="AC1549" s="15">
        <v>0</v>
      </c>
      <c r="AD1549" s="15"/>
      <c r="AE1549" s="15" t="s">
        <v>1404</v>
      </c>
      <c r="AF1549" s="15" t="s">
        <v>12166</v>
      </c>
      <c r="AG1549" s="16">
        <v>1</v>
      </c>
      <c r="AH1549" s="15" t="s">
        <v>12167</v>
      </c>
      <c r="AI1549" s="15" t="s">
        <v>78</v>
      </c>
      <c r="AJ1549" s="15">
        <v>22951.5244141</v>
      </c>
      <c r="AK1549" s="15">
        <v>613.45103811599995</v>
      </c>
      <c r="AL1549" s="15">
        <v>3096074.6380799999</v>
      </c>
      <c r="AM1549" s="15">
        <v>1419214.16713</v>
      </c>
      <c r="AN1549" s="19">
        <v>37500</v>
      </c>
      <c r="AO1549" s="19">
        <v>44600</v>
      </c>
      <c r="AP1549" s="19">
        <v>0</v>
      </c>
      <c r="AQ1549" s="19">
        <v>0</v>
      </c>
      <c r="AR1549" s="34">
        <f t="shared" si="323"/>
        <v>82100</v>
      </c>
      <c r="AS1549" s="34">
        <v>45000</v>
      </c>
      <c r="AT1549" s="34">
        <v>3000</v>
      </c>
      <c r="AU1549" s="34">
        <v>12985</v>
      </c>
      <c r="AV1549" s="34">
        <v>12480</v>
      </c>
      <c r="AW1549" s="35">
        <f t="shared" si="324"/>
        <v>73465</v>
      </c>
      <c r="AX1549" s="34">
        <f t="shared" si="325"/>
        <v>8635</v>
      </c>
      <c r="AY1549" s="36">
        <v>1.4712000000099998</v>
      </c>
      <c r="AZ1549" s="36">
        <v>2.0617000000000001</v>
      </c>
      <c r="BA1549" s="22"/>
      <c r="BB1549" s="19">
        <v>821</v>
      </c>
      <c r="BC1549" s="34">
        <f t="shared" si="326"/>
        <v>127.03812000086347</v>
      </c>
      <c r="BD1549" s="34">
        <f t="shared" si="327"/>
        <v>178.027795</v>
      </c>
      <c r="BE1549" s="38">
        <v>3.4819999999999997E-2</v>
      </c>
      <c r="BF1549" s="38">
        <f t="shared" si="328"/>
        <v>3.4819999999999997E-2</v>
      </c>
      <c r="BG1549" s="34">
        <v>4.4234673384300658</v>
      </c>
      <c r="BH1549" s="34">
        <v>6.198927821899999</v>
      </c>
      <c r="BI1549" s="34">
        <f t="shared" si="329"/>
        <v>122.6146526624334</v>
      </c>
      <c r="BJ1549" s="34">
        <f t="shared" si="330"/>
        <v>171.82886717810001</v>
      </c>
      <c r="BK1549" s="34">
        <v>0</v>
      </c>
      <c r="BL1549" s="34">
        <v>0</v>
      </c>
      <c r="BM1549" s="34">
        <f t="shared" si="331"/>
        <v>0</v>
      </c>
      <c r="BN1549" s="39">
        <f t="shared" si="332"/>
        <v>122.6146526624334</v>
      </c>
      <c r="BO1549" s="39">
        <f t="shared" si="333"/>
        <v>171.82886717810001</v>
      </c>
      <c r="BP1549" s="39">
        <f t="shared" si="334"/>
        <v>49.214214515666612</v>
      </c>
    </row>
    <row r="1550" spans="1:68" s="25" customFormat="1" ht="14.25" x14ac:dyDescent="0.2">
      <c r="A1550" s="14">
        <v>305</v>
      </c>
      <c r="B1550" s="40"/>
      <c r="C1550" s="15"/>
      <c r="D1550" s="16">
        <v>10256</v>
      </c>
      <c r="E1550" s="15" t="s">
        <v>12168</v>
      </c>
      <c r="F1550" s="15" t="s">
        <v>12169</v>
      </c>
      <c r="G1550" s="17" t="s">
        <v>12170</v>
      </c>
      <c r="H1550" s="17" t="s">
        <v>12171</v>
      </c>
      <c r="I1550" s="17" t="s">
        <v>86</v>
      </c>
      <c r="J1550" s="15" t="s">
        <v>12172</v>
      </c>
      <c r="K1550" s="15" t="s">
        <v>6940</v>
      </c>
      <c r="L1550" s="18" t="s">
        <v>12173</v>
      </c>
      <c r="M1550" s="15" t="s">
        <v>11996</v>
      </c>
      <c r="N1550" s="15" t="s">
        <v>11997</v>
      </c>
      <c r="O1550" s="16">
        <v>510</v>
      </c>
      <c r="P1550" s="15" t="s">
        <v>118</v>
      </c>
      <c r="Q1550" s="15">
        <v>33200</v>
      </c>
      <c r="R1550" s="15">
        <v>86800</v>
      </c>
      <c r="S1550" s="15">
        <v>120000</v>
      </c>
      <c r="T1550" s="15">
        <v>0.5</v>
      </c>
      <c r="U1550" s="15" t="s">
        <v>3335</v>
      </c>
      <c r="V1550" s="15" t="s">
        <v>76</v>
      </c>
      <c r="W1550" s="16">
        <v>1</v>
      </c>
      <c r="X1550" s="16">
        <v>0</v>
      </c>
      <c r="Y1550" s="15">
        <v>20523</v>
      </c>
      <c r="Z1550" s="15">
        <v>0.47099999999999997</v>
      </c>
      <c r="AA1550" s="15" t="s">
        <v>12164</v>
      </c>
      <c r="AB1550" s="15" t="s">
        <v>12165</v>
      </c>
      <c r="AC1550" s="15">
        <v>0</v>
      </c>
      <c r="AD1550" s="15"/>
      <c r="AE1550" s="15" t="s">
        <v>243</v>
      </c>
      <c r="AF1550" s="15" t="s">
        <v>12174</v>
      </c>
      <c r="AG1550" s="16">
        <v>1</v>
      </c>
      <c r="AH1550" s="15" t="s">
        <v>12175</v>
      </c>
      <c r="AI1550" s="15" t="s">
        <v>78</v>
      </c>
      <c r="AJ1550" s="15">
        <v>20522.8845215</v>
      </c>
      <c r="AK1550" s="15">
        <v>581.17446519999999</v>
      </c>
      <c r="AL1550" s="15">
        <v>3096079.0131100002</v>
      </c>
      <c r="AM1550" s="15">
        <v>1419375.45783</v>
      </c>
      <c r="AN1550" s="19">
        <v>32900</v>
      </c>
      <c r="AO1550" s="19">
        <v>84100</v>
      </c>
      <c r="AP1550" s="19">
        <v>0</v>
      </c>
      <c r="AQ1550" s="19">
        <v>2300</v>
      </c>
      <c r="AR1550" s="34">
        <f t="shared" si="323"/>
        <v>119300</v>
      </c>
      <c r="AS1550" s="34">
        <v>45000</v>
      </c>
      <c r="AT1550" s="34">
        <v>0</v>
      </c>
      <c r="AU1550" s="34">
        <v>25200</v>
      </c>
      <c r="AV1550" s="34">
        <f>12480+24960</f>
        <v>37440</v>
      </c>
      <c r="AW1550" s="35">
        <f t="shared" si="324"/>
        <v>107640</v>
      </c>
      <c r="AX1550" s="34">
        <f t="shared" si="325"/>
        <v>11660</v>
      </c>
      <c r="AY1550" s="36">
        <v>1.4712000000099998</v>
      </c>
      <c r="AZ1550" s="36">
        <v>2.0617000000000001</v>
      </c>
      <c r="BA1550" s="22"/>
      <c r="BB1550" s="19">
        <v>1239</v>
      </c>
      <c r="BC1550" s="34">
        <f t="shared" si="326"/>
        <v>171.54192000116598</v>
      </c>
      <c r="BD1550" s="34">
        <f t="shared" si="327"/>
        <v>240.39421999999999</v>
      </c>
      <c r="BE1550" s="38">
        <v>3.4819999999999997E-2</v>
      </c>
      <c r="BF1550" s="38">
        <f t="shared" si="328"/>
        <v>3.4819999999999997E-2</v>
      </c>
      <c r="BG1550" s="34">
        <v>4.7948644224325907</v>
      </c>
      <c r="BH1550" s="34">
        <v>6.7193936783999995</v>
      </c>
      <c r="BI1550" s="34">
        <f t="shared" si="329"/>
        <v>166.74705557873338</v>
      </c>
      <c r="BJ1550" s="34">
        <f t="shared" si="330"/>
        <v>233.67482632159999</v>
      </c>
      <c r="BK1550" s="34">
        <v>0</v>
      </c>
      <c r="BL1550" s="34">
        <v>0</v>
      </c>
      <c r="BM1550" s="34">
        <f t="shared" si="331"/>
        <v>0</v>
      </c>
      <c r="BN1550" s="39">
        <f t="shared" si="332"/>
        <v>166.74705557873338</v>
      </c>
      <c r="BO1550" s="39">
        <f t="shared" si="333"/>
        <v>233.67482632159999</v>
      </c>
      <c r="BP1550" s="39">
        <f t="shared" si="334"/>
        <v>66.927770742866613</v>
      </c>
    </row>
    <row r="1551" spans="1:68" s="25" customFormat="1" ht="14.25" x14ac:dyDescent="0.2">
      <c r="A1551" s="14">
        <v>306</v>
      </c>
      <c r="B1551" s="40"/>
      <c r="C1551" s="15"/>
      <c r="D1551" s="16">
        <v>4937</v>
      </c>
      <c r="E1551" s="15" t="s">
        <v>12176</v>
      </c>
      <c r="F1551" s="15" t="s">
        <v>12177</v>
      </c>
      <c r="G1551" s="17" t="s">
        <v>12178</v>
      </c>
      <c r="H1551" s="17" t="s">
        <v>12179</v>
      </c>
      <c r="I1551" s="17" t="s">
        <v>86</v>
      </c>
      <c r="J1551" s="15" t="s">
        <v>12180</v>
      </c>
      <c r="K1551" s="15" t="s">
        <v>12181</v>
      </c>
      <c r="L1551" s="18" t="s">
        <v>12182</v>
      </c>
      <c r="M1551" s="15" t="s">
        <v>9678</v>
      </c>
      <c r="N1551" s="15" t="s">
        <v>9679</v>
      </c>
      <c r="O1551" s="16">
        <v>420</v>
      </c>
      <c r="P1551" s="15" t="s">
        <v>2832</v>
      </c>
      <c r="Q1551" s="15">
        <v>72000</v>
      </c>
      <c r="R1551" s="15">
        <v>99600</v>
      </c>
      <c r="S1551" s="15">
        <v>171600</v>
      </c>
      <c r="T1551" s="15">
        <v>0.48</v>
      </c>
      <c r="U1551" s="15" t="s">
        <v>3335</v>
      </c>
      <c r="V1551" s="15" t="s">
        <v>76</v>
      </c>
      <c r="W1551" s="16">
        <v>1</v>
      </c>
      <c r="X1551" s="16">
        <v>1</v>
      </c>
      <c r="Y1551" s="15">
        <v>7266</v>
      </c>
      <c r="Z1551" s="15">
        <v>0.16700000000000001</v>
      </c>
      <c r="AA1551" s="15" t="s">
        <v>12164</v>
      </c>
      <c r="AB1551" s="15" t="s">
        <v>12165</v>
      </c>
      <c r="AC1551" s="15">
        <v>0</v>
      </c>
      <c r="AD1551" s="26">
        <v>37943</v>
      </c>
      <c r="AE1551" s="15" t="s">
        <v>119</v>
      </c>
      <c r="AF1551" s="15" t="s">
        <v>119</v>
      </c>
      <c r="AG1551" s="16">
        <v>1</v>
      </c>
      <c r="AH1551" s="15" t="s">
        <v>12183</v>
      </c>
      <c r="AI1551" s="15" t="s">
        <v>78</v>
      </c>
      <c r="AJ1551" s="15">
        <v>7266.32299805</v>
      </c>
      <c r="AK1551" s="15">
        <v>353.73791014699998</v>
      </c>
      <c r="AL1551" s="15">
        <v>3096049.4624600001</v>
      </c>
      <c r="AM1551" s="15">
        <v>1419491.5863000001</v>
      </c>
      <c r="AN1551" s="19">
        <v>0</v>
      </c>
      <c r="AO1551" s="19">
        <v>0</v>
      </c>
      <c r="AP1551" s="19">
        <v>72000</v>
      </c>
      <c r="AQ1551" s="19">
        <v>98600</v>
      </c>
      <c r="AR1551" s="34">
        <f t="shared" si="323"/>
        <v>170600</v>
      </c>
      <c r="AS1551" s="34">
        <v>0</v>
      </c>
      <c r="AT1551" s="34">
        <v>0</v>
      </c>
      <c r="AU1551" s="34">
        <v>0</v>
      </c>
      <c r="AV1551" s="34">
        <v>0</v>
      </c>
      <c r="AW1551" s="35">
        <f t="shared" si="324"/>
        <v>0</v>
      </c>
      <c r="AX1551" s="34">
        <f t="shared" si="325"/>
        <v>170600</v>
      </c>
      <c r="AY1551" s="36">
        <v>1.4712000000099998</v>
      </c>
      <c r="AZ1551" s="36">
        <v>2.0617000000000001</v>
      </c>
      <c r="BA1551" s="22"/>
      <c r="BB1551" s="19">
        <v>5118</v>
      </c>
      <c r="BC1551" s="34">
        <f t="shared" si="326"/>
        <v>2509.8672000170595</v>
      </c>
      <c r="BD1551" s="34">
        <f t="shared" si="327"/>
        <v>3517.2602000000002</v>
      </c>
      <c r="BE1551" s="38">
        <v>3.4819999999999997E-2</v>
      </c>
      <c r="BF1551" s="38">
        <f t="shared" si="328"/>
        <v>3.4819999999999997E-2</v>
      </c>
      <c r="BG1551" s="34">
        <v>0</v>
      </c>
      <c r="BH1551" s="34">
        <v>0</v>
      </c>
      <c r="BI1551" s="34">
        <f t="shared" si="329"/>
        <v>2509.8672000170595</v>
      </c>
      <c r="BJ1551" s="34">
        <f t="shared" si="330"/>
        <v>3517.2602000000002</v>
      </c>
      <c r="BK1551" s="34">
        <v>0</v>
      </c>
      <c r="BL1551" s="34">
        <v>0</v>
      </c>
      <c r="BM1551" s="34">
        <f t="shared" si="331"/>
        <v>0</v>
      </c>
      <c r="BN1551" s="39">
        <f t="shared" si="332"/>
        <v>2509.8672000170595</v>
      </c>
      <c r="BO1551" s="39">
        <f t="shared" si="333"/>
        <v>3517.2602000000002</v>
      </c>
      <c r="BP1551" s="39">
        <f t="shared" si="334"/>
        <v>1007.3929999829406</v>
      </c>
    </row>
    <row r="1552" spans="1:68" s="25" customFormat="1" ht="14.25" x14ac:dyDescent="0.2">
      <c r="A1552" s="14">
        <v>307</v>
      </c>
      <c r="B1552" s="40"/>
      <c r="C1552" s="15" t="s">
        <v>12184</v>
      </c>
      <c r="D1552" s="16">
        <v>831</v>
      </c>
      <c r="E1552" s="15" t="s">
        <v>12185</v>
      </c>
      <c r="F1552" s="15" t="s">
        <v>12184</v>
      </c>
      <c r="G1552" s="17" t="s">
        <v>12186</v>
      </c>
      <c r="H1552" s="17" t="s">
        <v>12187</v>
      </c>
      <c r="I1552" s="17" t="s">
        <v>86</v>
      </c>
      <c r="J1552" s="15" t="s">
        <v>12188</v>
      </c>
      <c r="K1552" s="15" t="s">
        <v>1160</v>
      </c>
      <c r="L1552" s="18" t="s">
        <v>12182</v>
      </c>
      <c r="M1552" s="15" t="s">
        <v>9678</v>
      </c>
      <c r="N1552" s="15" t="s">
        <v>9679</v>
      </c>
      <c r="O1552" s="16">
        <v>420</v>
      </c>
      <c r="P1552" s="15" t="s">
        <v>2832</v>
      </c>
      <c r="Q1552" s="15">
        <v>72000</v>
      </c>
      <c r="R1552" s="15">
        <v>99600</v>
      </c>
      <c r="S1552" s="15">
        <v>171600</v>
      </c>
      <c r="T1552" s="15">
        <v>0.48</v>
      </c>
      <c r="U1552" s="15" t="s">
        <v>3335</v>
      </c>
      <c r="V1552" s="15" t="s">
        <v>76</v>
      </c>
      <c r="W1552" s="16">
        <v>1</v>
      </c>
      <c r="X1552" s="16">
        <v>1</v>
      </c>
      <c r="Y1552" s="15">
        <v>12704</v>
      </c>
      <c r="Z1552" s="15">
        <v>0.29199999999999998</v>
      </c>
      <c r="AA1552" s="15" t="s">
        <v>78</v>
      </c>
      <c r="AB1552" s="15" t="s">
        <v>78</v>
      </c>
      <c r="AC1552" s="15">
        <v>0</v>
      </c>
      <c r="AD1552" s="26">
        <v>37943</v>
      </c>
      <c r="AE1552" s="15" t="s">
        <v>119</v>
      </c>
      <c r="AF1552" s="15" t="s">
        <v>119</v>
      </c>
      <c r="AG1552" s="16">
        <v>1</v>
      </c>
      <c r="AH1552" s="15" t="s">
        <v>12183</v>
      </c>
      <c r="AI1552" s="15" t="s">
        <v>78</v>
      </c>
      <c r="AJ1552" s="15">
        <v>12704.3771973</v>
      </c>
      <c r="AK1552" s="15">
        <v>443.331269314</v>
      </c>
      <c r="AL1552" s="15">
        <v>3096132.9958299999</v>
      </c>
      <c r="AM1552" s="15">
        <v>1419514.0218799999</v>
      </c>
      <c r="AN1552" s="19">
        <v>0</v>
      </c>
      <c r="AO1552" s="19">
        <v>0</v>
      </c>
      <c r="AP1552" s="19">
        <v>72000</v>
      </c>
      <c r="AQ1552" s="19">
        <v>98600</v>
      </c>
      <c r="AR1552" s="34">
        <f t="shared" si="323"/>
        <v>170600</v>
      </c>
      <c r="AS1552" s="34">
        <v>0</v>
      </c>
      <c r="AT1552" s="34">
        <v>0</v>
      </c>
      <c r="AU1552" s="34">
        <v>0</v>
      </c>
      <c r="AV1552" s="34">
        <v>0</v>
      </c>
      <c r="AW1552" s="35">
        <f t="shared" si="324"/>
        <v>0</v>
      </c>
      <c r="AX1552" s="34">
        <f t="shared" si="325"/>
        <v>170600</v>
      </c>
      <c r="AY1552" s="36">
        <v>1.4712000000099998</v>
      </c>
      <c r="AZ1552" s="36">
        <v>2.0617000000000001</v>
      </c>
      <c r="BA1552" s="22"/>
      <c r="BB1552" s="19">
        <v>5118</v>
      </c>
      <c r="BC1552" s="34">
        <f t="shared" si="326"/>
        <v>2509.8672000170595</v>
      </c>
      <c r="BD1552" s="34">
        <f t="shared" si="327"/>
        <v>3517.2602000000002</v>
      </c>
      <c r="BE1552" s="38">
        <v>3.4819999999999997E-2</v>
      </c>
      <c r="BF1552" s="38">
        <f t="shared" si="328"/>
        <v>3.4819999999999997E-2</v>
      </c>
      <c r="BG1552" s="34">
        <v>0</v>
      </c>
      <c r="BH1552" s="34">
        <v>0</v>
      </c>
      <c r="BI1552" s="34">
        <f t="shared" si="329"/>
        <v>2509.8672000170595</v>
      </c>
      <c r="BJ1552" s="34">
        <f t="shared" si="330"/>
        <v>3517.2602000000002</v>
      </c>
      <c r="BK1552" s="34">
        <v>0</v>
      </c>
      <c r="BL1552" s="34">
        <v>0</v>
      </c>
      <c r="BM1552" s="34">
        <f t="shared" si="331"/>
        <v>0</v>
      </c>
      <c r="BN1552" s="39">
        <f t="shared" si="332"/>
        <v>2509.8672000170595</v>
      </c>
      <c r="BO1552" s="39">
        <f t="shared" si="333"/>
        <v>3517.2602000000002</v>
      </c>
      <c r="BP1552" s="39">
        <f t="shared" si="334"/>
        <v>1007.3929999829406</v>
      </c>
    </row>
    <row r="1553" spans="1:68" s="25" customFormat="1" ht="14.25" x14ac:dyDescent="0.2">
      <c r="A1553" s="14">
        <v>308</v>
      </c>
      <c r="B1553" s="40"/>
      <c r="C1553" s="15"/>
      <c r="D1553" s="16">
        <v>10513</v>
      </c>
      <c r="E1553" s="15" t="s">
        <v>12189</v>
      </c>
      <c r="F1553" s="15" t="s">
        <v>12190</v>
      </c>
      <c r="G1553" s="17" t="s">
        <v>12191</v>
      </c>
      <c r="H1553" s="17" t="s">
        <v>12192</v>
      </c>
      <c r="I1553" s="17" t="s">
        <v>12193</v>
      </c>
      <c r="J1553" s="15" t="s">
        <v>12194</v>
      </c>
      <c r="K1553" s="15" t="s">
        <v>88</v>
      </c>
      <c r="L1553" s="18" t="s">
        <v>12195</v>
      </c>
      <c r="M1553" s="15" t="s">
        <v>9678</v>
      </c>
      <c r="N1553" s="15" t="s">
        <v>9679</v>
      </c>
      <c r="O1553" s="16">
        <v>610</v>
      </c>
      <c r="P1553" s="15" t="s">
        <v>272</v>
      </c>
      <c r="Q1553" s="15">
        <v>0</v>
      </c>
      <c r="R1553" s="15">
        <v>0</v>
      </c>
      <c r="S1553" s="15">
        <v>0</v>
      </c>
      <c r="T1553" s="15">
        <v>0.01</v>
      </c>
      <c r="U1553" s="15" t="s">
        <v>3335</v>
      </c>
      <c r="V1553" s="15" t="s">
        <v>76</v>
      </c>
      <c r="W1553" s="16">
        <v>0</v>
      </c>
      <c r="X1553" s="16">
        <v>0</v>
      </c>
      <c r="Y1553" s="15">
        <v>3111</v>
      </c>
      <c r="Z1553" s="15">
        <v>7.0999999999999994E-2</v>
      </c>
      <c r="AA1553" s="15" t="s">
        <v>78</v>
      </c>
      <c r="AB1553" s="15" t="s">
        <v>78</v>
      </c>
      <c r="AC1553" s="15">
        <v>0</v>
      </c>
      <c r="AD1553" s="15"/>
      <c r="AE1553" s="15" t="s">
        <v>79</v>
      </c>
      <c r="AF1553" s="15" t="s">
        <v>12196</v>
      </c>
      <c r="AG1553" s="16">
        <v>1</v>
      </c>
      <c r="AH1553" s="15" t="s">
        <v>12197</v>
      </c>
      <c r="AI1553" s="15" t="s">
        <v>78</v>
      </c>
      <c r="AJ1553" s="15">
        <v>3111.3813476599998</v>
      </c>
      <c r="AK1553" s="15">
        <v>410.41417584300001</v>
      </c>
      <c r="AL1553" s="15">
        <v>3096084.2467100001</v>
      </c>
      <c r="AM1553" s="15">
        <v>1419568.8473799999</v>
      </c>
      <c r="AN1553" s="19">
        <v>0</v>
      </c>
      <c r="AO1553" s="19">
        <v>0</v>
      </c>
      <c r="AP1553" s="19">
        <v>0</v>
      </c>
      <c r="AQ1553" s="19">
        <v>0</v>
      </c>
      <c r="AR1553" s="34">
        <f t="shared" si="323"/>
        <v>0</v>
      </c>
      <c r="AS1553" s="34">
        <v>0</v>
      </c>
      <c r="AT1553" s="34">
        <v>0</v>
      </c>
      <c r="AU1553" s="34">
        <v>0</v>
      </c>
      <c r="AV1553" s="34">
        <v>0</v>
      </c>
      <c r="AW1553" s="35">
        <f t="shared" si="324"/>
        <v>0</v>
      </c>
      <c r="AX1553" s="34">
        <f t="shared" si="325"/>
        <v>0</v>
      </c>
      <c r="AY1553" s="36">
        <v>1.4712000000099998</v>
      </c>
      <c r="AZ1553" s="36">
        <v>2.0617000000000001</v>
      </c>
      <c r="BA1553" s="22"/>
      <c r="BB1553" s="19">
        <v>0</v>
      </c>
      <c r="BC1553" s="34">
        <f t="shared" si="326"/>
        <v>0</v>
      </c>
      <c r="BD1553" s="34">
        <f t="shared" si="327"/>
        <v>0</v>
      </c>
      <c r="BE1553" s="38">
        <v>3.4819999999999997E-2</v>
      </c>
      <c r="BF1553" s="38">
        <f t="shared" si="328"/>
        <v>3.4819999999999997E-2</v>
      </c>
      <c r="BG1553" s="34">
        <v>0</v>
      </c>
      <c r="BH1553" s="34">
        <v>0</v>
      </c>
      <c r="BI1553" s="34">
        <f t="shared" si="329"/>
        <v>0</v>
      </c>
      <c r="BJ1553" s="34">
        <f t="shared" si="330"/>
        <v>0</v>
      </c>
      <c r="BK1553" s="34">
        <v>0</v>
      </c>
      <c r="BL1553" s="34">
        <v>0</v>
      </c>
      <c r="BM1553" s="34">
        <f t="shared" si="331"/>
        <v>0</v>
      </c>
      <c r="BN1553" s="39">
        <f t="shared" si="332"/>
        <v>0</v>
      </c>
      <c r="BO1553" s="39">
        <f t="shared" si="333"/>
        <v>0</v>
      </c>
      <c r="BP1553" s="39">
        <f t="shared" si="334"/>
        <v>0</v>
      </c>
    </row>
    <row r="1554" spans="1:68" s="25" customFormat="1" ht="14.25" x14ac:dyDescent="0.2">
      <c r="A1554" s="14">
        <v>309</v>
      </c>
      <c r="B1554" s="40"/>
      <c r="C1554" s="15"/>
      <c r="D1554" s="16">
        <v>26417</v>
      </c>
      <c r="E1554" s="15" t="s">
        <v>12198</v>
      </c>
      <c r="F1554" s="15" t="s">
        <v>12199</v>
      </c>
      <c r="G1554" s="17" t="s">
        <v>12200</v>
      </c>
      <c r="H1554" s="17" t="s">
        <v>12201</v>
      </c>
      <c r="I1554" s="17" t="s">
        <v>86</v>
      </c>
      <c r="J1554" s="15" t="s">
        <v>12202</v>
      </c>
      <c r="K1554" s="15" t="s">
        <v>10634</v>
      </c>
      <c r="L1554" s="18" t="s">
        <v>12203</v>
      </c>
      <c r="M1554" s="15" t="s">
        <v>9678</v>
      </c>
      <c r="N1554" s="15" t="s">
        <v>9679</v>
      </c>
      <c r="O1554" s="16">
        <v>610</v>
      </c>
      <c r="P1554" s="15" t="s">
        <v>272</v>
      </c>
      <c r="Q1554" s="15">
        <v>0</v>
      </c>
      <c r="R1554" s="15">
        <v>0</v>
      </c>
      <c r="S1554" s="15">
        <v>0</v>
      </c>
      <c r="T1554" s="15">
        <v>0.7</v>
      </c>
      <c r="U1554" s="15" t="s">
        <v>3335</v>
      </c>
      <c r="V1554" s="15" t="s">
        <v>76</v>
      </c>
      <c r="W1554" s="16">
        <v>0</v>
      </c>
      <c r="X1554" s="16">
        <v>0</v>
      </c>
      <c r="Y1554" s="15">
        <v>29935</v>
      </c>
      <c r="Z1554" s="15">
        <v>0.68700000000000006</v>
      </c>
      <c r="AA1554" s="15" t="s">
        <v>78</v>
      </c>
      <c r="AB1554" s="15" t="s">
        <v>78</v>
      </c>
      <c r="AC1554" s="15">
        <v>0</v>
      </c>
      <c r="AD1554" s="15"/>
      <c r="AE1554" s="15" t="s">
        <v>1056</v>
      </c>
      <c r="AF1554" s="15" t="s">
        <v>12204</v>
      </c>
      <c r="AG1554" s="16">
        <v>1</v>
      </c>
      <c r="AH1554" s="15" t="s">
        <v>12205</v>
      </c>
      <c r="AI1554" s="15" t="s">
        <v>78</v>
      </c>
      <c r="AJ1554" s="15">
        <v>29934.5566406</v>
      </c>
      <c r="AK1554" s="15">
        <v>1027.7596510000001</v>
      </c>
      <c r="AL1554" s="15">
        <v>3096284.4409099999</v>
      </c>
      <c r="AM1554" s="15">
        <v>1419590.2225599999</v>
      </c>
      <c r="AN1554" s="19">
        <v>0</v>
      </c>
      <c r="AO1554" s="19">
        <v>0</v>
      </c>
      <c r="AP1554" s="19">
        <v>0</v>
      </c>
      <c r="AQ1554" s="19">
        <v>0</v>
      </c>
      <c r="AR1554" s="34">
        <f t="shared" si="323"/>
        <v>0</v>
      </c>
      <c r="AS1554" s="34">
        <v>0</v>
      </c>
      <c r="AT1554" s="34">
        <v>0</v>
      </c>
      <c r="AU1554" s="34">
        <v>0</v>
      </c>
      <c r="AV1554" s="34">
        <v>0</v>
      </c>
      <c r="AW1554" s="35">
        <f t="shared" si="324"/>
        <v>0</v>
      </c>
      <c r="AX1554" s="34">
        <f t="shared" si="325"/>
        <v>0</v>
      </c>
      <c r="AY1554" s="36">
        <v>1.4712000000099998</v>
      </c>
      <c r="AZ1554" s="36">
        <v>2.0617000000000001</v>
      </c>
      <c r="BA1554" s="22"/>
      <c r="BB1554" s="19">
        <v>0</v>
      </c>
      <c r="BC1554" s="34">
        <f t="shared" si="326"/>
        <v>0</v>
      </c>
      <c r="BD1554" s="34">
        <f t="shared" si="327"/>
        <v>0</v>
      </c>
      <c r="BE1554" s="38">
        <v>3.4819999999999997E-2</v>
      </c>
      <c r="BF1554" s="38">
        <f t="shared" si="328"/>
        <v>3.4819999999999997E-2</v>
      </c>
      <c r="BG1554" s="34">
        <v>0</v>
      </c>
      <c r="BH1554" s="34">
        <v>0</v>
      </c>
      <c r="BI1554" s="34">
        <f t="shared" si="329"/>
        <v>0</v>
      </c>
      <c r="BJ1554" s="34">
        <f t="shared" si="330"/>
        <v>0</v>
      </c>
      <c r="BK1554" s="34">
        <v>0</v>
      </c>
      <c r="BL1554" s="34">
        <v>0</v>
      </c>
      <c r="BM1554" s="34">
        <f t="shared" si="331"/>
        <v>0</v>
      </c>
      <c r="BN1554" s="39">
        <f t="shared" si="332"/>
        <v>0</v>
      </c>
      <c r="BO1554" s="39">
        <f t="shared" si="333"/>
        <v>0</v>
      </c>
      <c r="BP1554" s="39">
        <f t="shared" si="334"/>
        <v>0</v>
      </c>
    </row>
    <row r="1555" spans="1:68" s="25" customFormat="1" ht="14.25" x14ac:dyDescent="0.2">
      <c r="A1555" s="14">
        <v>310</v>
      </c>
      <c r="B1555" s="40"/>
      <c r="C1555" s="15" t="s">
        <v>176</v>
      </c>
      <c r="D1555" s="16">
        <v>15770</v>
      </c>
      <c r="E1555" s="15" t="s">
        <v>12206</v>
      </c>
      <c r="F1555" s="15" t="s">
        <v>12207</v>
      </c>
      <c r="G1555" s="17" t="s">
        <v>12208</v>
      </c>
      <c r="H1555" s="17" t="s">
        <v>12209</v>
      </c>
      <c r="I1555" s="17" t="s">
        <v>86</v>
      </c>
      <c r="J1555" s="15" t="s">
        <v>12210</v>
      </c>
      <c r="K1555" s="15" t="s">
        <v>86</v>
      </c>
      <c r="L1555" s="18" t="s">
        <v>12211</v>
      </c>
      <c r="M1555" s="15" t="s">
        <v>9678</v>
      </c>
      <c r="N1555" s="15" t="s">
        <v>9679</v>
      </c>
      <c r="O1555" s="16">
        <v>610</v>
      </c>
      <c r="P1555" s="15" t="s">
        <v>272</v>
      </c>
      <c r="Q1555" s="15">
        <v>0</v>
      </c>
      <c r="R1555" s="15">
        <v>0</v>
      </c>
      <c r="S1555" s="15">
        <v>0</v>
      </c>
      <c r="T1555" s="15">
        <v>0.02</v>
      </c>
      <c r="U1555" s="15" t="s">
        <v>3335</v>
      </c>
      <c r="V1555" s="15" t="s">
        <v>76</v>
      </c>
      <c r="W1555" s="16">
        <v>0</v>
      </c>
      <c r="X1555" s="16">
        <v>0</v>
      </c>
      <c r="Y1555" s="15">
        <v>1072</v>
      </c>
      <c r="Z1555" s="15">
        <v>2.5000000000000001E-2</v>
      </c>
      <c r="AA1555" s="15" t="s">
        <v>12164</v>
      </c>
      <c r="AB1555" s="15" t="s">
        <v>12165</v>
      </c>
      <c r="AC1555" s="15">
        <v>0</v>
      </c>
      <c r="AD1555" s="15"/>
      <c r="AE1555" s="15" t="s">
        <v>1056</v>
      </c>
      <c r="AF1555" s="15" t="s">
        <v>12212</v>
      </c>
      <c r="AG1555" s="16">
        <v>1</v>
      </c>
      <c r="AH1555" s="15" t="s">
        <v>12213</v>
      </c>
      <c r="AI1555" s="15" t="s">
        <v>78</v>
      </c>
      <c r="AJ1555" s="15">
        <v>1072.4631347699999</v>
      </c>
      <c r="AK1555" s="15">
        <v>193.85908496499999</v>
      </c>
      <c r="AL1555" s="15">
        <v>3096227.1541499998</v>
      </c>
      <c r="AM1555" s="15">
        <v>1419416.4417099999</v>
      </c>
      <c r="AN1555" s="19">
        <v>0</v>
      </c>
      <c r="AO1555" s="19">
        <v>0</v>
      </c>
      <c r="AP1555" s="19">
        <v>0</v>
      </c>
      <c r="AQ1555" s="19">
        <v>0</v>
      </c>
      <c r="AR1555" s="34">
        <f t="shared" si="323"/>
        <v>0</v>
      </c>
      <c r="AS1555" s="34">
        <v>0</v>
      </c>
      <c r="AT1555" s="34">
        <v>0</v>
      </c>
      <c r="AU1555" s="34">
        <v>0</v>
      </c>
      <c r="AV1555" s="34">
        <v>0</v>
      </c>
      <c r="AW1555" s="35">
        <f t="shared" si="324"/>
        <v>0</v>
      </c>
      <c r="AX1555" s="34">
        <f t="shared" si="325"/>
        <v>0</v>
      </c>
      <c r="AY1555" s="36">
        <v>1.4712000000099998</v>
      </c>
      <c r="AZ1555" s="36">
        <v>2.0617000000000001</v>
      </c>
      <c r="BA1555" s="22"/>
      <c r="BB1555" s="19">
        <v>0</v>
      </c>
      <c r="BC1555" s="34">
        <f t="shared" si="326"/>
        <v>0</v>
      </c>
      <c r="BD1555" s="34">
        <f t="shared" si="327"/>
        <v>0</v>
      </c>
      <c r="BE1555" s="38">
        <v>3.4819999999999997E-2</v>
      </c>
      <c r="BF1555" s="38">
        <f t="shared" si="328"/>
        <v>3.4819999999999997E-2</v>
      </c>
      <c r="BG1555" s="34">
        <v>0</v>
      </c>
      <c r="BH1555" s="34">
        <v>0</v>
      </c>
      <c r="BI1555" s="34">
        <f t="shared" si="329"/>
        <v>0</v>
      </c>
      <c r="BJ1555" s="34">
        <f t="shared" si="330"/>
        <v>0</v>
      </c>
      <c r="BK1555" s="34">
        <v>0</v>
      </c>
      <c r="BL1555" s="34">
        <v>0</v>
      </c>
      <c r="BM1555" s="34">
        <f t="shared" si="331"/>
        <v>0</v>
      </c>
      <c r="BN1555" s="39">
        <f t="shared" si="332"/>
        <v>0</v>
      </c>
      <c r="BO1555" s="39">
        <f t="shared" si="333"/>
        <v>0</v>
      </c>
      <c r="BP1555" s="39">
        <f t="shared" si="334"/>
        <v>0</v>
      </c>
    </row>
    <row r="1556" spans="1:68" s="25" customFormat="1" ht="14.25" x14ac:dyDescent="0.2">
      <c r="A1556" s="14">
        <v>311</v>
      </c>
      <c r="B1556" s="40"/>
      <c r="C1556" s="15"/>
      <c r="D1556" s="16">
        <v>5728</v>
      </c>
      <c r="E1556" s="15" t="s">
        <v>12214</v>
      </c>
      <c r="F1556" s="15" t="s">
        <v>12215</v>
      </c>
      <c r="G1556" s="17" t="s">
        <v>12216</v>
      </c>
      <c r="H1556" s="17" t="s">
        <v>12217</v>
      </c>
      <c r="I1556" s="17" t="s">
        <v>86</v>
      </c>
      <c r="J1556" s="15" t="s">
        <v>12218</v>
      </c>
      <c r="K1556" s="15" t="s">
        <v>86</v>
      </c>
      <c r="L1556" s="18" t="s">
        <v>12219</v>
      </c>
      <c r="M1556" s="15" t="s">
        <v>11996</v>
      </c>
      <c r="N1556" s="15" t="s">
        <v>11997</v>
      </c>
      <c r="O1556" s="16">
        <v>510</v>
      </c>
      <c r="P1556" s="15" t="s">
        <v>118</v>
      </c>
      <c r="Q1556" s="15">
        <v>21400</v>
      </c>
      <c r="R1556" s="15">
        <v>114800</v>
      </c>
      <c r="S1556" s="15">
        <v>136200</v>
      </c>
      <c r="T1556" s="15">
        <v>0.26</v>
      </c>
      <c r="U1556" s="15" t="s">
        <v>3335</v>
      </c>
      <c r="V1556" s="15" t="s">
        <v>76</v>
      </c>
      <c r="W1556" s="16">
        <v>1</v>
      </c>
      <c r="X1556" s="16">
        <v>0</v>
      </c>
      <c r="Y1556" s="15">
        <v>15380</v>
      </c>
      <c r="Z1556" s="15">
        <v>0.35299999999999998</v>
      </c>
      <c r="AA1556" s="15" t="s">
        <v>12164</v>
      </c>
      <c r="AB1556" s="15" t="s">
        <v>12165</v>
      </c>
      <c r="AC1556" s="15">
        <v>0</v>
      </c>
      <c r="AD1556" s="15"/>
      <c r="AE1556" s="15" t="s">
        <v>222</v>
      </c>
      <c r="AF1556" s="15" t="s">
        <v>12220</v>
      </c>
      <c r="AG1556" s="16">
        <v>1</v>
      </c>
      <c r="AH1556" s="15" t="s">
        <v>12221</v>
      </c>
      <c r="AI1556" s="15" t="s">
        <v>78</v>
      </c>
      <c r="AJ1556" s="15">
        <v>15380.2255859</v>
      </c>
      <c r="AK1556" s="15">
        <v>500.01517337600001</v>
      </c>
      <c r="AL1556" s="15">
        <v>3096267.8960899999</v>
      </c>
      <c r="AM1556" s="15">
        <v>1419366.4418599999</v>
      </c>
      <c r="AN1556" s="19">
        <v>21400</v>
      </c>
      <c r="AO1556" s="19">
        <v>101500</v>
      </c>
      <c r="AP1556" s="19">
        <v>0</v>
      </c>
      <c r="AQ1556" s="19">
        <v>15100</v>
      </c>
      <c r="AR1556" s="34">
        <f t="shared" si="323"/>
        <v>138000</v>
      </c>
      <c r="AS1556" s="34">
        <v>45000</v>
      </c>
      <c r="AT1556" s="34">
        <v>0</v>
      </c>
      <c r="AU1556" s="34">
        <v>27265</v>
      </c>
      <c r="AV1556" s="34">
        <v>12480</v>
      </c>
      <c r="AW1556" s="35">
        <f t="shared" si="324"/>
        <v>84745</v>
      </c>
      <c r="AX1556" s="34">
        <f t="shared" si="325"/>
        <v>53255</v>
      </c>
      <c r="AY1556" s="36">
        <v>1.4712000000099998</v>
      </c>
      <c r="AZ1556" s="36">
        <v>2.0617000000000001</v>
      </c>
      <c r="BA1556" s="22"/>
      <c r="BB1556" s="19">
        <v>1682</v>
      </c>
      <c r="BC1556" s="34">
        <f t="shared" si="326"/>
        <v>783.48756000532535</v>
      </c>
      <c r="BD1556" s="34">
        <f t="shared" si="327"/>
        <v>1097.958335</v>
      </c>
      <c r="BE1556" s="38">
        <v>3.4819999999999997E-2</v>
      </c>
      <c r="BF1556" s="38">
        <f t="shared" si="328"/>
        <v>3.4819999999999997E-2</v>
      </c>
      <c r="BG1556" s="34">
        <v>19.545732055332852</v>
      </c>
      <c r="BH1556" s="34">
        <v>27.390861730699999</v>
      </c>
      <c r="BI1556" s="34">
        <f t="shared" si="329"/>
        <v>763.94182794999244</v>
      </c>
      <c r="BJ1556" s="34">
        <f t="shared" si="330"/>
        <v>1070.5674732693001</v>
      </c>
      <c r="BK1556" s="34">
        <v>0</v>
      </c>
      <c r="BL1556" s="34">
        <v>0</v>
      </c>
      <c r="BM1556" s="34">
        <f t="shared" si="331"/>
        <v>0</v>
      </c>
      <c r="BN1556" s="39">
        <f t="shared" si="332"/>
        <v>763.94182794999244</v>
      </c>
      <c r="BO1556" s="39">
        <f t="shared" si="333"/>
        <v>1070.5674732693001</v>
      </c>
      <c r="BP1556" s="39">
        <f t="shared" si="334"/>
        <v>306.62564531930764</v>
      </c>
    </row>
    <row r="1557" spans="1:68" s="25" customFormat="1" ht="14.25" x14ac:dyDescent="0.2">
      <c r="A1557" s="14">
        <v>312</v>
      </c>
      <c r="B1557" s="40"/>
      <c r="C1557" s="15"/>
      <c r="D1557" s="16">
        <v>23602</v>
      </c>
      <c r="E1557" s="15" t="s">
        <v>12222</v>
      </c>
      <c r="F1557" s="15" t="s">
        <v>12223</v>
      </c>
      <c r="G1557" s="17" t="s">
        <v>12224</v>
      </c>
      <c r="H1557" s="17" t="s">
        <v>12225</v>
      </c>
      <c r="I1557" s="17" t="s">
        <v>86</v>
      </c>
      <c r="J1557" s="15" t="s">
        <v>12226</v>
      </c>
      <c r="K1557" s="15" t="s">
        <v>12227</v>
      </c>
      <c r="L1557" s="18" t="s">
        <v>12228</v>
      </c>
      <c r="M1557" s="15" t="s">
        <v>10233</v>
      </c>
      <c r="N1557" s="15" t="s">
        <v>10234</v>
      </c>
      <c r="O1557" s="16">
        <v>501</v>
      </c>
      <c r="P1557" s="15" t="s">
        <v>405</v>
      </c>
      <c r="Q1557" s="15">
        <v>200</v>
      </c>
      <c r="R1557" s="15">
        <v>0</v>
      </c>
      <c r="S1557" s="15">
        <v>200</v>
      </c>
      <c r="T1557" s="15">
        <v>0.05</v>
      </c>
      <c r="U1557" s="15" t="s">
        <v>3335</v>
      </c>
      <c r="V1557" s="15" t="s">
        <v>76</v>
      </c>
      <c r="W1557" s="16">
        <v>0</v>
      </c>
      <c r="X1557" s="16">
        <v>0</v>
      </c>
      <c r="Y1557" s="15">
        <v>1701</v>
      </c>
      <c r="Z1557" s="15">
        <v>3.9E-2</v>
      </c>
      <c r="AA1557" s="15" t="s">
        <v>78</v>
      </c>
      <c r="AB1557" s="15" t="s">
        <v>78</v>
      </c>
      <c r="AC1557" s="15">
        <v>0</v>
      </c>
      <c r="AD1557" s="15"/>
      <c r="AE1557" s="15" t="s">
        <v>222</v>
      </c>
      <c r="AF1557" s="15" t="s">
        <v>12229</v>
      </c>
      <c r="AG1557" s="16">
        <v>1</v>
      </c>
      <c r="AH1557" s="15" t="s">
        <v>12230</v>
      </c>
      <c r="AI1557" s="15" t="s">
        <v>78</v>
      </c>
      <c r="AJ1557" s="15">
        <v>1701.22363281</v>
      </c>
      <c r="AK1557" s="15">
        <v>176.40258559399999</v>
      </c>
      <c r="AL1557" s="15">
        <v>3096342.9452800001</v>
      </c>
      <c r="AM1557" s="15">
        <v>1419322.04963</v>
      </c>
      <c r="AN1557" s="19">
        <v>0</v>
      </c>
      <c r="AO1557" s="19">
        <v>0</v>
      </c>
      <c r="AP1557" s="19">
        <v>200</v>
      </c>
      <c r="AQ1557" s="19">
        <v>0</v>
      </c>
      <c r="AR1557" s="34">
        <f t="shared" si="323"/>
        <v>200</v>
      </c>
      <c r="AS1557" s="34">
        <v>0</v>
      </c>
      <c r="AT1557" s="34">
        <v>0</v>
      </c>
      <c r="AU1557" s="34">
        <v>0</v>
      </c>
      <c r="AV1557" s="34">
        <v>0</v>
      </c>
      <c r="AW1557" s="35">
        <f t="shared" si="324"/>
        <v>0</v>
      </c>
      <c r="AX1557" s="34">
        <f t="shared" si="325"/>
        <v>200</v>
      </c>
      <c r="AY1557" s="36">
        <v>1.4712000000099998</v>
      </c>
      <c r="AZ1557" s="36">
        <v>2.0617000000000001</v>
      </c>
      <c r="BA1557" s="22"/>
      <c r="BB1557" s="19">
        <v>6</v>
      </c>
      <c r="BC1557" s="34">
        <f t="shared" si="326"/>
        <v>2.9424000000199997</v>
      </c>
      <c r="BD1557" s="34">
        <f t="shared" si="327"/>
        <v>4.1234000000000002</v>
      </c>
      <c r="BE1557" s="38">
        <v>3.4819999999999997E-2</v>
      </c>
      <c r="BF1557" s="38">
        <f t="shared" si="328"/>
        <v>3.4819999999999997E-2</v>
      </c>
      <c r="BG1557" s="34">
        <v>0</v>
      </c>
      <c r="BH1557" s="34">
        <v>0</v>
      </c>
      <c r="BI1557" s="34">
        <f t="shared" si="329"/>
        <v>2.9424000000199997</v>
      </c>
      <c r="BJ1557" s="34">
        <f t="shared" si="330"/>
        <v>4.1234000000000002</v>
      </c>
      <c r="BK1557" s="34">
        <v>0</v>
      </c>
      <c r="BL1557" s="34">
        <v>0</v>
      </c>
      <c r="BM1557" s="34">
        <f t="shared" si="331"/>
        <v>0</v>
      </c>
      <c r="BN1557" s="39">
        <v>5</v>
      </c>
      <c r="BO1557" s="39">
        <v>5</v>
      </c>
      <c r="BP1557" s="39">
        <f t="shared" si="334"/>
        <v>0</v>
      </c>
    </row>
    <row r="1558" spans="1:68" s="25" customFormat="1" ht="14.25" x14ac:dyDescent="0.2">
      <c r="A1558" s="14">
        <v>313</v>
      </c>
      <c r="B1558" s="40"/>
      <c r="C1558" s="15"/>
      <c r="D1558" s="16">
        <v>35373</v>
      </c>
      <c r="E1558" s="15" t="s">
        <v>12231</v>
      </c>
      <c r="F1558" s="15" t="s">
        <v>12232</v>
      </c>
      <c r="G1558" s="17" t="s">
        <v>12233</v>
      </c>
      <c r="H1558" s="17" t="s">
        <v>12234</v>
      </c>
      <c r="I1558" s="17" t="s">
        <v>12235</v>
      </c>
      <c r="J1558" s="15" t="s">
        <v>12236</v>
      </c>
      <c r="K1558" s="15" t="s">
        <v>86</v>
      </c>
      <c r="L1558" s="18" t="s">
        <v>12237</v>
      </c>
      <c r="M1558" s="15" t="s">
        <v>10233</v>
      </c>
      <c r="N1558" s="15" t="s">
        <v>10234</v>
      </c>
      <c r="O1558" s="16">
        <v>501</v>
      </c>
      <c r="P1558" s="15" t="s">
        <v>405</v>
      </c>
      <c r="Q1558" s="15">
        <v>1900</v>
      </c>
      <c r="R1558" s="15">
        <v>0</v>
      </c>
      <c r="S1558" s="15">
        <v>1900</v>
      </c>
      <c r="T1558" s="15">
        <v>0.47</v>
      </c>
      <c r="U1558" s="15" t="s">
        <v>3335</v>
      </c>
      <c r="V1558" s="15" t="s">
        <v>76</v>
      </c>
      <c r="W1558" s="16">
        <v>0</v>
      </c>
      <c r="X1558" s="16">
        <v>0</v>
      </c>
      <c r="Y1558" s="15">
        <v>19323</v>
      </c>
      <c r="Z1558" s="15">
        <v>0.44400000000000001</v>
      </c>
      <c r="AA1558" s="15" t="s">
        <v>78</v>
      </c>
      <c r="AB1558" s="15" t="s">
        <v>78</v>
      </c>
      <c r="AC1558" s="15">
        <v>0</v>
      </c>
      <c r="AD1558" s="15"/>
      <c r="AE1558" s="15" t="s">
        <v>78</v>
      </c>
      <c r="AF1558" s="15" t="s">
        <v>78</v>
      </c>
      <c r="AG1558" s="16">
        <v>1</v>
      </c>
      <c r="AH1558" s="15" t="s">
        <v>12238</v>
      </c>
      <c r="AI1558" s="15" t="s">
        <v>78</v>
      </c>
      <c r="AJ1558" s="15">
        <v>19323.4680176</v>
      </c>
      <c r="AK1558" s="15">
        <v>577.10146251100002</v>
      </c>
      <c r="AL1558" s="15">
        <v>3096383.7963999999</v>
      </c>
      <c r="AM1558" s="15">
        <v>1419201.45475</v>
      </c>
      <c r="AN1558" s="19">
        <v>0</v>
      </c>
      <c r="AO1558" s="19">
        <v>0</v>
      </c>
      <c r="AP1558" s="19">
        <v>1900</v>
      </c>
      <c r="AQ1558" s="19">
        <v>0</v>
      </c>
      <c r="AR1558" s="34">
        <f t="shared" si="323"/>
        <v>1900</v>
      </c>
      <c r="AS1558" s="34">
        <v>0</v>
      </c>
      <c r="AT1558" s="34">
        <v>0</v>
      </c>
      <c r="AU1558" s="34">
        <v>0</v>
      </c>
      <c r="AV1558" s="34">
        <v>0</v>
      </c>
      <c r="AW1558" s="35">
        <f t="shared" si="324"/>
        <v>0</v>
      </c>
      <c r="AX1558" s="34">
        <f t="shared" si="325"/>
        <v>1900</v>
      </c>
      <c r="AY1558" s="36">
        <v>1.4712000000099998</v>
      </c>
      <c r="AZ1558" s="36">
        <v>2.0617000000000001</v>
      </c>
      <c r="BA1558" s="22"/>
      <c r="BB1558" s="19">
        <v>57</v>
      </c>
      <c r="BC1558" s="34">
        <f t="shared" si="326"/>
        <v>27.952800000189995</v>
      </c>
      <c r="BD1558" s="34">
        <f t="shared" si="327"/>
        <v>39.1723</v>
      </c>
      <c r="BE1558" s="38">
        <v>3.4819999999999997E-2</v>
      </c>
      <c r="BF1558" s="38">
        <f t="shared" si="328"/>
        <v>3.4819999999999997E-2</v>
      </c>
      <c r="BG1558" s="34">
        <v>0</v>
      </c>
      <c r="BH1558" s="34">
        <v>0</v>
      </c>
      <c r="BI1558" s="34">
        <f t="shared" si="329"/>
        <v>27.952800000189995</v>
      </c>
      <c r="BJ1558" s="34">
        <f t="shared" si="330"/>
        <v>39.1723</v>
      </c>
      <c r="BK1558" s="34">
        <v>0</v>
      </c>
      <c r="BL1558" s="34">
        <v>0</v>
      </c>
      <c r="BM1558" s="34">
        <f t="shared" si="331"/>
        <v>0</v>
      </c>
      <c r="BN1558" s="39">
        <f t="shared" ref="BN1558:BN1567" si="335">BI1558-BK1558</f>
        <v>27.952800000189995</v>
      </c>
      <c r="BO1558" s="39">
        <f t="shared" ref="BO1558:BO1567" si="336">BJ1558-BL1558</f>
        <v>39.1723</v>
      </c>
      <c r="BP1558" s="39">
        <f t="shared" si="334"/>
        <v>11.219499999810004</v>
      </c>
    </row>
    <row r="1559" spans="1:68" s="25" customFormat="1" ht="14.25" x14ac:dyDescent="0.2">
      <c r="A1559" s="14">
        <v>314</v>
      </c>
      <c r="B1559" s="40"/>
      <c r="C1559" s="15" t="s">
        <v>12239</v>
      </c>
      <c r="D1559" s="16">
        <v>12820</v>
      </c>
      <c r="E1559" s="15" t="s">
        <v>12240</v>
      </c>
      <c r="F1559" s="15" t="s">
        <v>12239</v>
      </c>
      <c r="G1559" s="17" t="s">
        <v>12241</v>
      </c>
      <c r="H1559" s="17" t="s">
        <v>12242</v>
      </c>
      <c r="I1559" s="17" t="s">
        <v>86</v>
      </c>
      <c r="J1559" s="15" t="s">
        <v>12243</v>
      </c>
      <c r="K1559" s="15" t="s">
        <v>4689</v>
      </c>
      <c r="L1559" s="18" t="s">
        <v>12244</v>
      </c>
      <c r="M1559" s="15" t="s">
        <v>11996</v>
      </c>
      <c r="N1559" s="15" t="s">
        <v>11997</v>
      </c>
      <c r="O1559" s="16">
        <v>510</v>
      </c>
      <c r="P1559" s="15" t="s">
        <v>118</v>
      </c>
      <c r="Q1559" s="15">
        <v>36200</v>
      </c>
      <c r="R1559" s="15">
        <v>124000</v>
      </c>
      <c r="S1559" s="15">
        <v>160200</v>
      </c>
      <c r="T1559" s="15">
        <v>0.49</v>
      </c>
      <c r="U1559" s="15" t="s">
        <v>3335</v>
      </c>
      <c r="V1559" s="15" t="s">
        <v>76</v>
      </c>
      <c r="W1559" s="16">
        <v>1</v>
      </c>
      <c r="X1559" s="16">
        <v>0</v>
      </c>
      <c r="Y1559" s="15">
        <v>22584</v>
      </c>
      <c r="Z1559" s="15">
        <v>0.51800000000000002</v>
      </c>
      <c r="AA1559" s="15" t="s">
        <v>12164</v>
      </c>
      <c r="AB1559" s="15" t="s">
        <v>12165</v>
      </c>
      <c r="AC1559" s="15">
        <v>0</v>
      </c>
      <c r="AD1559" s="15"/>
      <c r="AE1559" s="15" t="s">
        <v>222</v>
      </c>
      <c r="AF1559" s="15" t="s">
        <v>12245</v>
      </c>
      <c r="AG1559" s="16">
        <v>1</v>
      </c>
      <c r="AH1559" s="15" t="s">
        <v>12246</v>
      </c>
      <c r="AI1559" s="15" t="s">
        <v>78</v>
      </c>
      <c r="AJ1559" s="15">
        <v>22584.3879395</v>
      </c>
      <c r="AK1559" s="15">
        <v>607.00791551999998</v>
      </c>
      <c r="AL1559" s="15">
        <v>3096259.7527299998</v>
      </c>
      <c r="AM1559" s="15">
        <v>1419214.2978300001</v>
      </c>
      <c r="AN1559" s="19">
        <v>36200</v>
      </c>
      <c r="AO1559" s="19">
        <v>132900</v>
      </c>
      <c r="AP1559" s="19">
        <v>0</v>
      </c>
      <c r="AQ1559" s="19">
        <v>0</v>
      </c>
      <c r="AR1559" s="34">
        <f t="shared" si="323"/>
        <v>169100</v>
      </c>
      <c r="AS1559" s="34">
        <v>45000</v>
      </c>
      <c r="AT1559" s="34">
        <v>0</v>
      </c>
      <c r="AU1559" s="34">
        <v>43435</v>
      </c>
      <c r="AV1559" s="34">
        <v>0</v>
      </c>
      <c r="AW1559" s="35">
        <f t="shared" si="324"/>
        <v>88435</v>
      </c>
      <c r="AX1559" s="34">
        <f t="shared" si="325"/>
        <v>80665</v>
      </c>
      <c r="AY1559" s="36">
        <v>1.4712000000099998</v>
      </c>
      <c r="AZ1559" s="36">
        <v>2.0617000000000001</v>
      </c>
      <c r="BA1559" s="22"/>
      <c r="BB1559" s="19">
        <v>1691</v>
      </c>
      <c r="BC1559" s="34">
        <f t="shared" si="326"/>
        <v>1186.7434800080664</v>
      </c>
      <c r="BD1559" s="34">
        <f t="shared" si="327"/>
        <v>1663.070305</v>
      </c>
      <c r="BE1559" s="38">
        <v>3.4819999999999997E-2</v>
      </c>
      <c r="BF1559" s="38">
        <f t="shared" si="328"/>
        <v>3.4819999999999997E-2</v>
      </c>
      <c r="BG1559" s="34">
        <v>41.322407973880871</v>
      </c>
      <c r="BH1559" s="34">
        <v>57.908108020099995</v>
      </c>
      <c r="BI1559" s="34">
        <f t="shared" si="329"/>
        <v>1145.4210720341855</v>
      </c>
      <c r="BJ1559" s="34">
        <f t="shared" si="330"/>
        <v>1605.1621969799</v>
      </c>
      <c r="BK1559" s="34">
        <v>0</v>
      </c>
      <c r="BL1559" s="34">
        <v>0</v>
      </c>
      <c r="BM1559" s="34">
        <f t="shared" si="331"/>
        <v>0</v>
      </c>
      <c r="BN1559" s="39">
        <f t="shared" si="335"/>
        <v>1145.4210720341855</v>
      </c>
      <c r="BO1559" s="39">
        <f t="shared" si="336"/>
        <v>1605.1621969799</v>
      </c>
      <c r="BP1559" s="39">
        <f t="shared" si="334"/>
        <v>459.74112494571455</v>
      </c>
    </row>
    <row r="1560" spans="1:68" s="25" customFormat="1" ht="14.25" x14ac:dyDescent="0.2">
      <c r="A1560" s="14">
        <v>315</v>
      </c>
      <c r="B1560" s="40"/>
      <c r="C1560" s="15"/>
      <c r="D1560" s="16">
        <v>28319</v>
      </c>
      <c r="E1560" s="15" t="s">
        <v>12247</v>
      </c>
      <c r="F1560" s="15" t="s">
        <v>12248</v>
      </c>
      <c r="G1560" s="17" t="s">
        <v>12249</v>
      </c>
      <c r="H1560" s="17" t="s">
        <v>12250</v>
      </c>
      <c r="I1560" s="17" t="s">
        <v>86</v>
      </c>
      <c r="J1560" s="15" t="s">
        <v>12251</v>
      </c>
      <c r="K1560" s="15" t="s">
        <v>4689</v>
      </c>
      <c r="L1560" s="18" t="s">
        <v>12252</v>
      </c>
      <c r="M1560" s="15" t="s">
        <v>11996</v>
      </c>
      <c r="N1560" s="15" t="s">
        <v>11997</v>
      </c>
      <c r="O1560" s="16">
        <v>510</v>
      </c>
      <c r="P1560" s="15" t="s">
        <v>118</v>
      </c>
      <c r="Q1560" s="15">
        <v>41400</v>
      </c>
      <c r="R1560" s="15">
        <v>90700</v>
      </c>
      <c r="S1560" s="15">
        <v>132100</v>
      </c>
      <c r="T1560" s="15">
        <v>0.56999999999999995</v>
      </c>
      <c r="U1560" s="15" t="s">
        <v>3335</v>
      </c>
      <c r="V1560" s="15" t="s">
        <v>76</v>
      </c>
      <c r="W1560" s="16">
        <v>1</v>
      </c>
      <c r="X1560" s="16">
        <v>0</v>
      </c>
      <c r="Y1560" s="15">
        <v>25545</v>
      </c>
      <c r="Z1560" s="15">
        <v>0.58599999999999997</v>
      </c>
      <c r="AA1560" s="15" t="s">
        <v>12164</v>
      </c>
      <c r="AB1560" s="15" t="s">
        <v>12165</v>
      </c>
      <c r="AC1560" s="15">
        <v>0</v>
      </c>
      <c r="AD1560" s="15"/>
      <c r="AE1560" s="15" t="s">
        <v>1979</v>
      </c>
      <c r="AF1560" s="15" t="s">
        <v>12253</v>
      </c>
      <c r="AG1560" s="16">
        <v>1</v>
      </c>
      <c r="AH1560" s="15" t="s">
        <v>12254</v>
      </c>
      <c r="AI1560" s="15" t="s">
        <v>78</v>
      </c>
      <c r="AJ1560" s="15">
        <v>25544.9755859</v>
      </c>
      <c r="AK1560" s="15">
        <v>655.46224234099998</v>
      </c>
      <c r="AL1560" s="15">
        <v>3096261.9394299998</v>
      </c>
      <c r="AM1560" s="15">
        <v>1419026.9728099999</v>
      </c>
      <c r="AN1560" s="19">
        <v>41400</v>
      </c>
      <c r="AO1560" s="19">
        <v>97200</v>
      </c>
      <c r="AP1560" s="19">
        <v>0</v>
      </c>
      <c r="AQ1560" s="19">
        <v>0</v>
      </c>
      <c r="AR1560" s="34">
        <f t="shared" si="323"/>
        <v>138600</v>
      </c>
      <c r="AS1560" s="34">
        <v>45000</v>
      </c>
      <c r="AT1560" s="34">
        <v>0</v>
      </c>
      <c r="AU1560" s="34">
        <v>32760</v>
      </c>
      <c r="AV1560" s="34">
        <v>12480</v>
      </c>
      <c r="AW1560" s="35">
        <f t="shared" si="324"/>
        <v>90240</v>
      </c>
      <c r="AX1560" s="34">
        <f t="shared" si="325"/>
        <v>48360</v>
      </c>
      <c r="AY1560" s="36">
        <v>1.4712000000099998</v>
      </c>
      <c r="AZ1560" s="36">
        <v>2.0617000000000001</v>
      </c>
      <c r="BA1560" s="22"/>
      <c r="BB1560" s="19">
        <v>1386</v>
      </c>
      <c r="BC1560" s="34">
        <f t="shared" si="326"/>
        <v>711.47232000483598</v>
      </c>
      <c r="BD1560" s="34">
        <f t="shared" si="327"/>
        <v>997.03812000000005</v>
      </c>
      <c r="BE1560" s="38">
        <v>3.4819999999999997E-2</v>
      </c>
      <c r="BF1560" s="38">
        <f t="shared" si="328"/>
        <v>3.4819999999999997E-2</v>
      </c>
      <c r="BG1560" s="34">
        <v>24.773466182568388</v>
      </c>
      <c r="BH1560" s="34">
        <v>34.7168673384</v>
      </c>
      <c r="BI1560" s="34">
        <f t="shared" si="329"/>
        <v>686.69885382226755</v>
      </c>
      <c r="BJ1560" s="34">
        <f t="shared" si="330"/>
        <v>962.32125266160006</v>
      </c>
      <c r="BK1560" s="34">
        <v>0</v>
      </c>
      <c r="BL1560" s="34">
        <v>0</v>
      </c>
      <c r="BM1560" s="34">
        <f t="shared" si="331"/>
        <v>0</v>
      </c>
      <c r="BN1560" s="39">
        <f t="shared" si="335"/>
        <v>686.69885382226755</v>
      </c>
      <c r="BO1560" s="39">
        <f t="shared" si="336"/>
        <v>962.32125266160006</v>
      </c>
      <c r="BP1560" s="39">
        <f t="shared" si="334"/>
        <v>275.6223988393325</v>
      </c>
    </row>
    <row r="1561" spans="1:68" s="25" customFormat="1" ht="14.25" x14ac:dyDescent="0.2">
      <c r="A1561" s="14">
        <v>316</v>
      </c>
      <c r="B1561" s="40"/>
      <c r="C1561" s="15"/>
      <c r="D1561" s="16">
        <v>12868</v>
      </c>
      <c r="E1561" s="15" t="s">
        <v>12255</v>
      </c>
      <c r="F1561" s="15" t="s">
        <v>12256</v>
      </c>
      <c r="G1561" s="17" t="s">
        <v>12257</v>
      </c>
      <c r="H1561" s="17" t="s">
        <v>12258</v>
      </c>
      <c r="I1561" s="17" t="s">
        <v>88</v>
      </c>
      <c r="J1561" s="15" t="s">
        <v>12259</v>
      </c>
      <c r="K1561" s="15" t="s">
        <v>70</v>
      </c>
      <c r="L1561" s="18" t="s">
        <v>78</v>
      </c>
      <c r="M1561" s="15" t="s">
        <v>78</v>
      </c>
      <c r="N1561" s="15" t="s">
        <v>78</v>
      </c>
      <c r="O1561" s="16">
        <v>0</v>
      </c>
      <c r="P1561" s="15" t="s">
        <v>78</v>
      </c>
      <c r="Q1561" s="15">
        <v>0</v>
      </c>
      <c r="R1561" s="15">
        <v>0</v>
      </c>
      <c r="S1561" s="15">
        <v>0</v>
      </c>
      <c r="T1561" s="15">
        <v>0</v>
      </c>
      <c r="U1561" s="15" t="s">
        <v>3335</v>
      </c>
      <c r="V1561" s="15" t="s">
        <v>78</v>
      </c>
      <c r="W1561" s="16">
        <v>0</v>
      </c>
      <c r="X1561" s="16">
        <v>0</v>
      </c>
      <c r="Y1561" s="15">
        <v>1268</v>
      </c>
      <c r="Z1561" s="15">
        <v>2.9000000000000001E-2</v>
      </c>
      <c r="AA1561" s="15" t="s">
        <v>12164</v>
      </c>
      <c r="AB1561" s="15" t="s">
        <v>12165</v>
      </c>
      <c r="AC1561" s="15">
        <v>0</v>
      </c>
      <c r="AD1561" s="15"/>
      <c r="AE1561" s="15" t="s">
        <v>78</v>
      </c>
      <c r="AF1561" s="15" t="s">
        <v>78</v>
      </c>
      <c r="AG1561" s="16">
        <v>0</v>
      </c>
      <c r="AH1561" s="15" t="s">
        <v>12260</v>
      </c>
      <c r="AI1561" s="15" t="s">
        <v>78</v>
      </c>
      <c r="AJ1561" s="15">
        <v>1268.3183593799999</v>
      </c>
      <c r="AK1561" s="15">
        <v>273.66332487300002</v>
      </c>
      <c r="AL1561" s="15">
        <v>3096263.24217</v>
      </c>
      <c r="AM1561" s="15">
        <v>1418921.75694</v>
      </c>
      <c r="AN1561" s="19">
        <v>0</v>
      </c>
      <c r="AO1561" s="19">
        <v>0</v>
      </c>
      <c r="AP1561" s="19">
        <v>0</v>
      </c>
      <c r="AQ1561" s="19">
        <v>0</v>
      </c>
      <c r="AR1561" s="34">
        <f t="shared" si="323"/>
        <v>0</v>
      </c>
      <c r="AS1561" s="34">
        <v>0</v>
      </c>
      <c r="AT1561" s="34">
        <v>0</v>
      </c>
      <c r="AU1561" s="34">
        <v>0</v>
      </c>
      <c r="AV1561" s="34">
        <v>0</v>
      </c>
      <c r="AW1561" s="35">
        <f t="shared" si="324"/>
        <v>0</v>
      </c>
      <c r="AX1561" s="34">
        <f t="shared" si="325"/>
        <v>0</v>
      </c>
      <c r="AY1561" s="36">
        <v>1.4712000000099998</v>
      </c>
      <c r="AZ1561" s="36">
        <v>2.0617000000000001</v>
      </c>
      <c r="BA1561" s="22"/>
      <c r="BB1561" s="19">
        <v>0</v>
      </c>
      <c r="BC1561" s="34">
        <f t="shared" si="326"/>
        <v>0</v>
      </c>
      <c r="BD1561" s="34">
        <f t="shared" si="327"/>
        <v>0</v>
      </c>
      <c r="BE1561" s="38">
        <v>3.4819999999999997E-2</v>
      </c>
      <c r="BF1561" s="38">
        <f t="shared" si="328"/>
        <v>3.4819999999999997E-2</v>
      </c>
      <c r="BG1561" s="34">
        <v>0</v>
      </c>
      <c r="BH1561" s="34">
        <v>0</v>
      </c>
      <c r="BI1561" s="34">
        <f t="shared" si="329"/>
        <v>0</v>
      </c>
      <c r="BJ1561" s="34">
        <f t="shared" si="330"/>
        <v>0</v>
      </c>
      <c r="BK1561" s="34">
        <v>0</v>
      </c>
      <c r="BL1561" s="34">
        <v>0</v>
      </c>
      <c r="BM1561" s="34">
        <f t="shared" si="331"/>
        <v>0</v>
      </c>
      <c r="BN1561" s="39">
        <f t="shared" si="335"/>
        <v>0</v>
      </c>
      <c r="BO1561" s="39">
        <f t="shared" si="336"/>
        <v>0</v>
      </c>
      <c r="BP1561" s="39">
        <f t="shared" si="334"/>
        <v>0</v>
      </c>
    </row>
    <row r="1562" spans="1:68" s="25" customFormat="1" ht="14.25" x14ac:dyDescent="0.2">
      <c r="A1562" s="14">
        <v>317</v>
      </c>
      <c r="B1562" s="40"/>
      <c r="C1562" s="15" t="s">
        <v>176</v>
      </c>
      <c r="D1562" s="16">
        <v>14818</v>
      </c>
      <c r="E1562" s="15" t="s">
        <v>12261</v>
      </c>
      <c r="F1562" s="15" t="s">
        <v>12262</v>
      </c>
      <c r="G1562" s="17" t="s">
        <v>12263</v>
      </c>
      <c r="H1562" s="17" t="s">
        <v>12264</v>
      </c>
      <c r="I1562" s="17" t="s">
        <v>86</v>
      </c>
      <c r="J1562" s="15" t="s">
        <v>12265</v>
      </c>
      <c r="K1562" s="15" t="s">
        <v>86</v>
      </c>
      <c r="L1562" s="18" t="s">
        <v>12266</v>
      </c>
      <c r="M1562" s="15" t="s">
        <v>10233</v>
      </c>
      <c r="N1562" s="15" t="s">
        <v>10234</v>
      </c>
      <c r="O1562" s="16">
        <v>501</v>
      </c>
      <c r="P1562" s="15" t="s">
        <v>405</v>
      </c>
      <c r="Q1562" s="15">
        <v>2800</v>
      </c>
      <c r="R1562" s="15">
        <v>0</v>
      </c>
      <c r="S1562" s="15">
        <v>2800</v>
      </c>
      <c r="T1562" s="15">
        <v>0.7</v>
      </c>
      <c r="U1562" s="15" t="s">
        <v>3335</v>
      </c>
      <c r="V1562" s="15" t="s">
        <v>76</v>
      </c>
      <c r="W1562" s="16">
        <v>0</v>
      </c>
      <c r="X1562" s="16">
        <v>0</v>
      </c>
      <c r="Y1562" s="15">
        <v>30738</v>
      </c>
      <c r="Z1562" s="15">
        <v>0.70599999999999996</v>
      </c>
      <c r="AA1562" s="15" t="s">
        <v>78</v>
      </c>
      <c r="AB1562" s="15" t="s">
        <v>78</v>
      </c>
      <c r="AC1562" s="15">
        <v>0</v>
      </c>
      <c r="AD1562" s="15"/>
      <c r="AE1562" s="15" t="s">
        <v>78</v>
      </c>
      <c r="AF1562" s="15" t="s">
        <v>78</v>
      </c>
      <c r="AG1562" s="16">
        <v>1</v>
      </c>
      <c r="AH1562" s="15" t="s">
        <v>12267</v>
      </c>
      <c r="AI1562" s="15" t="s">
        <v>78</v>
      </c>
      <c r="AJ1562" s="15">
        <v>30738.4482422</v>
      </c>
      <c r="AK1562" s="15">
        <v>712.75886930900003</v>
      </c>
      <c r="AL1562" s="15">
        <v>3096399.03064</v>
      </c>
      <c r="AM1562" s="15">
        <v>1419022.50129</v>
      </c>
      <c r="AN1562" s="19">
        <v>0</v>
      </c>
      <c r="AO1562" s="19">
        <v>0</v>
      </c>
      <c r="AP1562" s="19">
        <v>2800</v>
      </c>
      <c r="AQ1562" s="19">
        <v>0</v>
      </c>
      <c r="AR1562" s="34">
        <f t="shared" si="323"/>
        <v>2800</v>
      </c>
      <c r="AS1562" s="34">
        <v>0</v>
      </c>
      <c r="AT1562" s="34">
        <v>0</v>
      </c>
      <c r="AU1562" s="34">
        <v>0</v>
      </c>
      <c r="AV1562" s="34">
        <v>0</v>
      </c>
      <c r="AW1562" s="35">
        <f t="shared" si="324"/>
        <v>0</v>
      </c>
      <c r="AX1562" s="34">
        <f t="shared" si="325"/>
        <v>2800</v>
      </c>
      <c r="AY1562" s="36">
        <v>1.4712000000099998</v>
      </c>
      <c r="AZ1562" s="36">
        <v>2.0617000000000001</v>
      </c>
      <c r="BA1562" s="22"/>
      <c r="BB1562" s="19">
        <v>84</v>
      </c>
      <c r="BC1562" s="34">
        <f t="shared" si="326"/>
        <v>41.193600000279993</v>
      </c>
      <c r="BD1562" s="34">
        <f t="shared" si="327"/>
        <v>57.727600000000002</v>
      </c>
      <c r="BE1562" s="38">
        <v>3.4819999999999997E-2</v>
      </c>
      <c r="BF1562" s="38">
        <f t="shared" si="328"/>
        <v>3.4819999999999997E-2</v>
      </c>
      <c r="BG1562" s="34">
        <v>0</v>
      </c>
      <c r="BH1562" s="34">
        <v>0</v>
      </c>
      <c r="BI1562" s="34">
        <f t="shared" si="329"/>
        <v>41.193600000279993</v>
      </c>
      <c r="BJ1562" s="34">
        <f t="shared" si="330"/>
        <v>57.727600000000002</v>
      </c>
      <c r="BK1562" s="34">
        <v>0</v>
      </c>
      <c r="BL1562" s="34">
        <v>0</v>
      </c>
      <c r="BM1562" s="34">
        <f t="shared" si="331"/>
        <v>0</v>
      </c>
      <c r="BN1562" s="39">
        <f t="shared" si="335"/>
        <v>41.193600000279993</v>
      </c>
      <c r="BO1562" s="39">
        <f t="shared" si="336"/>
        <v>57.727600000000002</v>
      </c>
      <c r="BP1562" s="39">
        <f t="shared" si="334"/>
        <v>16.53399999972001</v>
      </c>
    </row>
    <row r="1563" spans="1:68" s="25" customFormat="1" ht="14.25" x14ac:dyDescent="0.2">
      <c r="A1563" s="14">
        <v>318</v>
      </c>
      <c r="B1563" s="40"/>
      <c r="C1563" s="15" t="s">
        <v>12268</v>
      </c>
      <c r="D1563" s="16">
        <v>28676</v>
      </c>
      <c r="E1563" s="15" t="s">
        <v>12269</v>
      </c>
      <c r="F1563" s="15" t="s">
        <v>12268</v>
      </c>
      <c r="G1563" s="17" t="s">
        <v>12270</v>
      </c>
      <c r="H1563" s="17" t="s">
        <v>12271</v>
      </c>
      <c r="I1563" s="17" t="s">
        <v>86</v>
      </c>
      <c r="J1563" s="15" t="s">
        <v>12272</v>
      </c>
      <c r="K1563" s="15" t="s">
        <v>913</v>
      </c>
      <c r="L1563" s="18" t="s">
        <v>12273</v>
      </c>
      <c r="M1563" s="15" t="s">
        <v>10233</v>
      </c>
      <c r="N1563" s="15" t="s">
        <v>10234</v>
      </c>
      <c r="O1563" s="16">
        <v>501</v>
      </c>
      <c r="P1563" s="15" t="s">
        <v>405</v>
      </c>
      <c r="Q1563" s="15">
        <v>3700</v>
      </c>
      <c r="R1563" s="15">
        <v>0</v>
      </c>
      <c r="S1563" s="15">
        <v>3700</v>
      </c>
      <c r="T1563" s="15">
        <v>0.93</v>
      </c>
      <c r="U1563" s="15" t="s">
        <v>3335</v>
      </c>
      <c r="V1563" s="15" t="s">
        <v>76</v>
      </c>
      <c r="W1563" s="16">
        <v>0</v>
      </c>
      <c r="X1563" s="16">
        <v>0</v>
      </c>
      <c r="Y1563" s="15">
        <v>36763</v>
      </c>
      <c r="Z1563" s="15">
        <v>0.84399999999999997</v>
      </c>
      <c r="AA1563" s="15" t="s">
        <v>78</v>
      </c>
      <c r="AB1563" s="15" t="s">
        <v>78</v>
      </c>
      <c r="AC1563" s="15">
        <v>0</v>
      </c>
      <c r="AD1563" s="15"/>
      <c r="AE1563" s="15" t="s">
        <v>78</v>
      </c>
      <c r="AF1563" s="15" t="s">
        <v>78</v>
      </c>
      <c r="AG1563" s="16">
        <v>1</v>
      </c>
      <c r="AH1563" s="15" t="s">
        <v>12274</v>
      </c>
      <c r="AI1563" s="15" t="s">
        <v>78</v>
      </c>
      <c r="AJ1563" s="15">
        <v>36762.702392599997</v>
      </c>
      <c r="AK1563" s="15">
        <v>939.66430587100001</v>
      </c>
      <c r="AL1563" s="15">
        <v>3096434.2384199998</v>
      </c>
      <c r="AM1563" s="15">
        <v>1418808.3904500001</v>
      </c>
      <c r="AN1563" s="19">
        <v>0</v>
      </c>
      <c r="AO1563" s="19">
        <v>0</v>
      </c>
      <c r="AP1563" s="19">
        <v>3700</v>
      </c>
      <c r="AQ1563" s="19">
        <v>0</v>
      </c>
      <c r="AR1563" s="34">
        <f t="shared" si="323"/>
        <v>3700</v>
      </c>
      <c r="AS1563" s="34">
        <v>0</v>
      </c>
      <c r="AT1563" s="34">
        <v>0</v>
      </c>
      <c r="AU1563" s="34">
        <v>0</v>
      </c>
      <c r="AV1563" s="34">
        <v>0</v>
      </c>
      <c r="AW1563" s="35">
        <f t="shared" si="324"/>
        <v>0</v>
      </c>
      <c r="AX1563" s="34">
        <f t="shared" si="325"/>
        <v>3700</v>
      </c>
      <c r="AY1563" s="36">
        <v>1.4712000000099998</v>
      </c>
      <c r="AZ1563" s="36">
        <v>2.0617000000000001</v>
      </c>
      <c r="BA1563" s="22"/>
      <c r="BB1563" s="19">
        <v>111</v>
      </c>
      <c r="BC1563" s="34">
        <f t="shared" si="326"/>
        <v>54.434400000369997</v>
      </c>
      <c r="BD1563" s="34">
        <f t="shared" si="327"/>
        <v>76.282899999999998</v>
      </c>
      <c r="BE1563" s="38">
        <v>3.4819999999999997E-2</v>
      </c>
      <c r="BF1563" s="38">
        <f t="shared" si="328"/>
        <v>3.4819999999999997E-2</v>
      </c>
      <c r="BG1563" s="34">
        <v>0</v>
      </c>
      <c r="BH1563" s="34">
        <v>0</v>
      </c>
      <c r="BI1563" s="34">
        <f t="shared" si="329"/>
        <v>54.434400000369997</v>
      </c>
      <c r="BJ1563" s="34">
        <f t="shared" si="330"/>
        <v>76.282899999999998</v>
      </c>
      <c r="BK1563" s="34">
        <v>0</v>
      </c>
      <c r="BL1563" s="34">
        <v>0</v>
      </c>
      <c r="BM1563" s="34">
        <f t="shared" si="331"/>
        <v>0</v>
      </c>
      <c r="BN1563" s="39">
        <f t="shared" si="335"/>
        <v>54.434400000369997</v>
      </c>
      <c r="BO1563" s="39">
        <f t="shared" si="336"/>
        <v>76.282899999999998</v>
      </c>
      <c r="BP1563" s="39">
        <f t="shared" si="334"/>
        <v>21.84849999963</v>
      </c>
    </row>
    <row r="1564" spans="1:68" s="25" customFormat="1" ht="14.25" x14ac:dyDescent="0.2">
      <c r="A1564" s="14">
        <v>319</v>
      </c>
      <c r="B1564" s="40"/>
      <c r="C1564" s="15" t="s">
        <v>176</v>
      </c>
      <c r="D1564" s="16">
        <v>12418</v>
      </c>
      <c r="E1564" s="15" t="s">
        <v>12275</v>
      </c>
      <c r="F1564" s="15" t="s">
        <v>12276</v>
      </c>
      <c r="G1564" s="17" t="s">
        <v>12277</v>
      </c>
      <c r="H1564" s="17" t="s">
        <v>12278</v>
      </c>
      <c r="I1564" s="17" t="s">
        <v>86</v>
      </c>
      <c r="J1564" s="15" t="s">
        <v>12279</v>
      </c>
      <c r="K1564" s="15" t="s">
        <v>86</v>
      </c>
      <c r="L1564" s="18" t="s">
        <v>12280</v>
      </c>
      <c r="M1564" s="15" t="s">
        <v>11996</v>
      </c>
      <c r="N1564" s="15" t="s">
        <v>11997</v>
      </c>
      <c r="O1564" s="16">
        <v>510</v>
      </c>
      <c r="P1564" s="15" t="s">
        <v>118</v>
      </c>
      <c r="Q1564" s="15">
        <v>39300</v>
      </c>
      <c r="R1564" s="15">
        <v>100600</v>
      </c>
      <c r="S1564" s="15">
        <v>139900</v>
      </c>
      <c r="T1564" s="15">
        <v>0.54</v>
      </c>
      <c r="U1564" s="15" t="s">
        <v>3335</v>
      </c>
      <c r="V1564" s="15" t="s">
        <v>76</v>
      </c>
      <c r="W1564" s="16">
        <v>1</v>
      </c>
      <c r="X1564" s="16">
        <v>0</v>
      </c>
      <c r="Y1564" s="15">
        <v>23950</v>
      </c>
      <c r="Z1564" s="15">
        <v>0.55000000000000004</v>
      </c>
      <c r="AA1564" s="15" t="s">
        <v>12164</v>
      </c>
      <c r="AB1564" s="15" t="s">
        <v>12165</v>
      </c>
      <c r="AC1564" s="15">
        <v>0</v>
      </c>
      <c r="AD1564" s="15"/>
      <c r="AE1564" s="15" t="s">
        <v>78</v>
      </c>
      <c r="AF1564" s="15" t="s">
        <v>78</v>
      </c>
      <c r="AG1564" s="16">
        <v>1</v>
      </c>
      <c r="AH1564" s="15" t="s">
        <v>12281</v>
      </c>
      <c r="AI1564" s="15" t="s">
        <v>78</v>
      </c>
      <c r="AJ1564" s="15">
        <v>23949.6899414</v>
      </c>
      <c r="AK1564" s="15">
        <v>632.40267511900004</v>
      </c>
      <c r="AL1564" s="15">
        <v>3096264.4439500002</v>
      </c>
      <c r="AM1564" s="15">
        <v>1418821.92349</v>
      </c>
      <c r="AN1564" s="19">
        <v>39300</v>
      </c>
      <c r="AO1564" s="19">
        <v>99500</v>
      </c>
      <c r="AP1564" s="19">
        <v>0</v>
      </c>
      <c r="AQ1564" s="19">
        <v>0</v>
      </c>
      <c r="AR1564" s="34">
        <f t="shared" si="323"/>
        <v>138800</v>
      </c>
      <c r="AS1564" s="34">
        <v>0</v>
      </c>
      <c r="AT1564" s="34">
        <v>0</v>
      </c>
      <c r="AU1564" s="34">
        <v>0</v>
      </c>
      <c r="AV1564" s="34">
        <v>0</v>
      </c>
      <c r="AW1564" s="35">
        <f t="shared" si="324"/>
        <v>0</v>
      </c>
      <c r="AX1564" s="34">
        <f t="shared" si="325"/>
        <v>138800</v>
      </c>
      <c r="AY1564" s="36">
        <v>1.4712000000099998</v>
      </c>
      <c r="AZ1564" s="36">
        <v>2.0617000000000001</v>
      </c>
      <c r="BA1564" s="22"/>
      <c r="BB1564" s="19">
        <v>2776</v>
      </c>
      <c r="BC1564" s="34">
        <f t="shared" si="326"/>
        <v>2042.0256000138797</v>
      </c>
      <c r="BD1564" s="34">
        <f t="shared" si="327"/>
        <v>2861.6396</v>
      </c>
      <c r="BE1564" s="38">
        <v>3.4819999999999997E-2</v>
      </c>
      <c r="BF1564" s="38">
        <f t="shared" si="328"/>
        <v>3.4819999999999997E-2</v>
      </c>
      <c r="BG1564" s="34">
        <v>0</v>
      </c>
      <c r="BH1564" s="34">
        <v>0</v>
      </c>
      <c r="BI1564" s="34">
        <f t="shared" si="329"/>
        <v>2042.0256000138797</v>
      </c>
      <c r="BJ1564" s="34">
        <f t="shared" si="330"/>
        <v>2861.6396</v>
      </c>
      <c r="BK1564" s="34">
        <v>0</v>
      </c>
      <c r="BL1564" s="34">
        <v>85.639599999999973</v>
      </c>
      <c r="BM1564" s="34">
        <f t="shared" si="331"/>
        <v>85.639599999999973</v>
      </c>
      <c r="BN1564" s="39">
        <f t="shared" si="335"/>
        <v>2042.0256000138797</v>
      </c>
      <c r="BO1564" s="39">
        <f t="shared" si="336"/>
        <v>2776</v>
      </c>
      <c r="BP1564" s="39">
        <f t="shared" si="334"/>
        <v>733.97439998612026</v>
      </c>
    </row>
    <row r="1565" spans="1:68" s="25" customFormat="1" ht="14.25" x14ac:dyDescent="0.2">
      <c r="A1565" s="14">
        <v>320</v>
      </c>
      <c r="B1565" s="40"/>
      <c r="C1565" s="15" t="s">
        <v>176</v>
      </c>
      <c r="D1565" s="16">
        <v>31734</v>
      </c>
      <c r="E1565" s="15" t="s">
        <v>12282</v>
      </c>
      <c r="F1565" s="15" t="s">
        <v>12283</v>
      </c>
      <c r="G1565" s="17" t="s">
        <v>12284</v>
      </c>
      <c r="H1565" s="17" t="s">
        <v>12285</v>
      </c>
      <c r="I1565" s="17" t="s">
        <v>86</v>
      </c>
      <c r="J1565" s="15" t="s">
        <v>12286</v>
      </c>
      <c r="K1565" s="15" t="s">
        <v>2782</v>
      </c>
      <c r="L1565" s="18" t="s">
        <v>12287</v>
      </c>
      <c r="M1565" s="15" t="s">
        <v>11996</v>
      </c>
      <c r="N1565" s="15" t="s">
        <v>11997</v>
      </c>
      <c r="O1565" s="16">
        <v>510</v>
      </c>
      <c r="P1565" s="15" t="s">
        <v>118</v>
      </c>
      <c r="Q1565" s="15">
        <v>36200</v>
      </c>
      <c r="R1565" s="15">
        <v>98600</v>
      </c>
      <c r="S1565" s="15">
        <v>134800</v>
      </c>
      <c r="T1565" s="15">
        <v>0.5</v>
      </c>
      <c r="U1565" s="15" t="s">
        <v>3335</v>
      </c>
      <c r="V1565" s="15" t="s">
        <v>76</v>
      </c>
      <c r="W1565" s="16">
        <v>1</v>
      </c>
      <c r="X1565" s="16">
        <v>0</v>
      </c>
      <c r="Y1565" s="15">
        <v>21955</v>
      </c>
      <c r="Z1565" s="15">
        <v>0.504</v>
      </c>
      <c r="AA1565" s="15" t="s">
        <v>12164</v>
      </c>
      <c r="AB1565" s="15" t="s">
        <v>12165</v>
      </c>
      <c r="AC1565" s="15">
        <v>0</v>
      </c>
      <c r="AD1565" s="15"/>
      <c r="AE1565" s="15" t="s">
        <v>353</v>
      </c>
      <c r="AF1565" s="15" t="s">
        <v>12288</v>
      </c>
      <c r="AG1565" s="16">
        <v>1</v>
      </c>
      <c r="AH1565" s="15" t="s">
        <v>12289</v>
      </c>
      <c r="AI1565" s="15" t="s">
        <v>78</v>
      </c>
      <c r="AJ1565" s="15">
        <v>21955.213623</v>
      </c>
      <c r="AK1565" s="15">
        <v>600.61060828500001</v>
      </c>
      <c r="AL1565" s="15">
        <v>3096266.2255199999</v>
      </c>
      <c r="AM1565" s="15">
        <v>1418639.31174</v>
      </c>
      <c r="AN1565" s="19">
        <v>36200</v>
      </c>
      <c r="AO1565" s="19">
        <v>97500</v>
      </c>
      <c r="AP1565" s="19">
        <v>0</v>
      </c>
      <c r="AQ1565" s="19">
        <v>0</v>
      </c>
      <c r="AR1565" s="34">
        <f t="shared" si="323"/>
        <v>133700</v>
      </c>
      <c r="AS1565" s="34">
        <v>45000</v>
      </c>
      <c r="AT1565" s="34">
        <v>3000</v>
      </c>
      <c r="AU1565" s="34">
        <v>31045</v>
      </c>
      <c r="AV1565" s="34">
        <v>12480</v>
      </c>
      <c r="AW1565" s="35">
        <f t="shared" si="324"/>
        <v>91525</v>
      </c>
      <c r="AX1565" s="34">
        <f t="shared" si="325"/>
        <v>42175</v>
      </c>
      <c r="AY1565" s="36">
        <v>1.4712000000099998</v>
      </c>
      <c r="AZ1565" s="36">
        <v>2.0617000000000001</v>
      </c>
      <c r="BA1565" s="22"/>
      <c r="BB1565" s="19">
        <v>1337</v>
      </c>
      <c r="BC1565" s="34">
        <f t="shared" si="326"/>
        <v>620.47860000421747</v>
      </c>
      <c r="BD1565" s="34">
        <f t="shared" si="327"/>
        <v>869.521975</v>
      </c>
      <c r="BE1565" s="38">
        <v>3.4819999999999997E-2</v>
      </c>
      <c r="BF1565" s="38">
        <f t="shared" si="328"/>
        <v>3.4819999999999997E-2</v>
      </c>
      <c r="BG1565" s="34">
        <v>21.60506485214685</v>
      </c>
      <c r="BH1565" s="34">
        <v>30.276755169499996</v>
      </c>
      <c r="BI1565" s="34">
        <f t="shared" si="329"/>
        <v>598.87353515207064</v>
      </c>
      <c r="BJ1565" s="34">
        <f t="shared" si="330"/>
        <v>839.24521983049999</v>
      </c>
      <c r="BK1565" s="34">
        <v>0</v>
      </c>
      <c r="BL1565" s="34">
        <v>0</v>
      </c>
      <c r="BM1565" s="34">
        <f t="shared" si="331"/>
        <v>0</v>
      </c>
      <c r="BN1565" s="39">
        <f t="shared" si="335"/>
        <v>598.87353515207064</v>
      </c>
      <c r="BO1565" s="39">
        <f t="shared" si="336"/>
        <v>839.24521983049999</v>
      </c>
      <c r="BP1565" s="39">
        <f t="shared" si="334"/>
        <v>240.37168467842935</v>
      </c>
    </row>
    <row r="1566" spans="1:68" s="25" customFormat="1" ht="14.25" x14ac:dyDescent="0.2">
      <c r="A1566" s="14">
        <v>321</v>
      </c>
      <c r="B1566" s="40"/>
      <c r="C1566" s="15"/>
      <c r="D1566" s="16">
        <v>17789</v>
      </c>
      <c r="E1566" s="15" t="s">
        <v>12290</v>
      </c>
      <c r="F1566" s="15" t="s">
        <v>12291</v>
      </c>
      <c r="G1566" s="17" t="s">
        <v>12292</v>
      </c>
      <c r="H1566" s="17" t="s">
        <v>12293</v>
      </c>
      <c r="I1566" s="17" t="s">
        <v>86</v>
      </c>
      <c r="J1566" s="15" t="s">
        <v>12294</v>
      </c>
      <c r="K1566" s="15" t="s">
        <v>12295</v>
      </c>
      <c r="L1566" s="18" t="s">
        <v>12296</v>
      </c>
      <c r="M1566" s="15" t="s">
        <v>10233</v>
      </c>
      <c r="N1566" s="15" t="s">
        <v>10234</v>
      </c>
      <c r="O1566" s="16">
        <v>501</v>
      </c>
      <c r="P1566" s="15" t="s">
        <v>405</v>
      </c>
      <c r="Q1566" s="15">
        <v>3600</v>
      </c>
      <c r="R1566" s="15">
        <v>0</v>
      </c>
      <c r="S1566" s="15">
        <v>3600</v>
      </c>
      <c r="T1566" s="15">
        <v>0.91</v>
      </c>
      <c r="U1566" s="15" t="s">
        <v>3335</v>
      </c>
      <c r="V1566" s="15" t="s">
        <v>76</v>
      </c>
      <c r="W1566" s="16">
        <v>0</v>
      </c>
      <c r="X1566" s="16">
        <v>0</v>
      </c>
      <c r="Y1566" s="15">
        <v>39708</v>
      </c>
      <c r="Z1566" s="15">
        <v>0.91200000000000003</v>
      </c>
      <c r="AA1566" s="15" t="s">
        <v>78</v>
      </c>
      <c r="AB1566" s="15" t="s">
        <v>78</v>
      </c>
      <c r="AC1566" s="15">
        <v>0</v>
      </c>
      <c r="AD1566" s="15"/>
      <c r="AE1566" s="15" t="s">
        <v>353</v>
      </c>
      <c r="AF1566" s="15" t="s">
        <v>12297</v>
      </c>
      <c r="AG1566" s="16">
        <v>1</v>
      </c>
      <c r="AH1566" s="15" t="s">
        <v>12298</v>
      </c>
      <c r="AI1566" s="15" t="s">
        <v>78</v>
      </c>
      <c r="AJ1566" s="15">
        <v>39708.307373000003</v>
      </c>
      <c r="AK1566" s="15">
        <v>803.82481630200004</v>
      </c>
      <c r="AL1566" s="15">
        <v>3096442.4062899998</v>
      </c>
      <c r="AM1566" s="15">
        <v>1418640.1732900001</v>
      </c>
      <c r="AN1566" s="19">
        <v>0</v>
      </c>
      <c r="AO1566" s="19">
        <v>0</v>
      </c>
      <c r="AP1566" s="19">
        <v>3600</v>
      </c>
      <c r="AQ1566" s="19">
        <v>0</v>
      </c>
      <c r="AR1566" s="34">
        <f t="shared" si="323"/>
        <v>3600</v>
      </c>
      <c r="AS1566" s="34">
        <v>0</v>
      </c>
      <c r="AT1566" s="34">
        <v>0</v>
      </c>
      <c r="AU1566" s="34">
        <v>0</v>
      </c>
      <c r="AV1566" s="34">
        <v>0</v>
      </c>
      <c r="AW1566" s="35">
        <f t="shared" si="324"/>
        <v>0</v>
      </c>
      <c r="AX1566" s="34">
        <f t="shared" si="325"/>
        <v>3600</v>
      </c>
      <c r="AY1566" s="36">
        <v>1.4712000000099998</v>
      </c>
      <c r="AZ1566" s="36">
        <v>2.0617000000000001</v>
      </c>
      <c r="BA1566" s="22"/>
      <c r="BB1566" s="19">
        <v>108</v>
      </c>
      <c r="BC1566" s="34">
        <f t="shared" si="326"/>
        <v>52.963200000359997</v>
      </c>
      <c r="BD1566" s="34">
        <f t="shared" si="327"/>
        <v>74.22120000000001</v>
      </c>
      <c r="BE1566" s="38">
        <v>3.4819999999999997E-2</v>
      </c>
      <c r="BF1566" s="38">
        <f t="shared" si="328"/>
        <v>3.4819999999999997E-2</v>
      </c>
      <c r="BG1566" s="34">
        <v>0</v>
      </c>
      <c r="BH1566" s="34">
        <v>0</v>
      </c>
      <c r="BI1566" s="34">
        <f t="shared" si="329"/>
        <v>52.963200000359997</v>
      </c>
      <c r="BJ1566" s="34">
        <f t="shared" si="330"/>
        <v>74.22120000000001</v>
      </c>
      <c r="BK1566" s="34">
        <v>0</v>
      </c>
      <c r="BL1566" s="34">
        <v>0</v>
      </c>
      <c r="BM1566" s="34">
        <f t="shared" si="331"/>
        <v>0</v>
      </c>
      <c r="BN1566" s="39">
        <f t="shared" si="335"/>
        <v>52.963200000359997</v>
      </c>
      <c r="BO1566" s="39">
        <f t="shared" si="336"/>
        <v>74.22120000000001</v>
      </c>
      <c r="BP1566" s="39">
        <f t="shared" si="334"/>
        <v>21.257999999640013</v>
      </c>
    </row>
    <row r="1567" spans="1:68" s="25" customFormat="1" ht="14.25" x14ac:dyDescent="0.2">
      <c r="A1567" s="14">
        <v>322</v>
      </c>
      <c r="B1567" s="40"/>
      <c r="C1567" s="15"/>
      <c r="D1567" s="16">
        <v>23836</v>
      </c>
      <c r="E1567" s="15" t="s">
        <v>12299</v>
      </c>
      <c r="F1567" s="15" t="s">
        <v>12300</v>
      </c>
      <c r="G1567" s="17" t="s">
        <v>12301</v>
      </c>
      <c r="H1567" s="17" t="s">
        <v>12302</v>
      </c>
      <c r="I1567" s="17" t="s">
        <v>86</v>
      </c>
      <c r="J1567" s="15" t="s">
        <v>12303</v>
      </c>
      <c r="K1567" s="15" t="s">
        <v>1293</v>
      </c>
      <c r="L1567" s="18" t="s">
        <v>12304</v>
      </c>
      <c r="M1567" s="15" t="s">
        <v>10233</v>
      </c>
      <c r="N1567" s="15" t="s">
        <v>10234</v>
      </c>
      <c r="O1567" s="16">
        <v>501</v>
      </c>
      <c r="P1567" s="15" t="s">
        <v>405</v>
      </c>
      <c r="Q1567" s="15">
        <v>800</v>
      </c>
      <c r="R1567" s="15">
        <v>0</v>
      </c>
      <c r="S1567" s="15">
        <v>800</v>
      </c>
      <c r="T1567" s="15">
        <v>0.2</v>
      </c>
      <c r="U1567" s="15" t="s">
        <v>3335</v>
      </c>
      <c r="V1567" s="15" t="s">
        <v>76</v>
      </c>
      <c r="W1567" s="16">
        <v>0</v>
      </c>
      <c r="X1567" s="16">
        <v>0</v>
      </c>
      <c r="Y1567" s="15">
        <v>8943</v>
      </c>
      <c r="Z1567" s="15">
        <v>0.20499999999999999</v>
      </c>
      <c r="AA1567" s="15" t="s">
        <v>78</v>
      </c>
      <c r="AB1567" s="15" t="s">
        <v>78</v>
      </c>
      <c r="AC1567" s="15">
        <v>0</v>
      </c>
      <c r="AD1567" s="15"/>
      <c r="AE1567" s="15" t="s">
        <v>353</v>
      </c>
      <c r="AF1567" s="15" t="s">
        <v>12305</v>
      </c>
      <c r="AG1567" s="16">
        <v>1</v>
      </c>
      <c r="AH1567" s="15" t="s">
        <v>12306</v>
      </c>
      <c r="AI1567" s="15" t="s">
        <v>78</v>
      </c>
      <c r="AJ1567" s="15">
        <v>8943.4016113300004</v>
      </c>
      <c r="AK1567" s="15">
        <v>452.225206512</v>
      </c>
      <c r="AL1567" s="15">
        <v>3096581.40717</v>
      </c>
      <c r="AM1567" s="15">
        <v>1418641.2385799999</v>
      </c>
      <c r="AN1567" s="19">
        <v>0</v>
      </c>
      <c r="AO1567" s="19">
        <v>0</v>
      </c>
      <c r="AP1567" s="19">
        <v>800</v>
      </c>
      <c r="AQ1567" s="19">
        <v>0</v>
      </c>
      <c r="AR1567" s="34">
        <f t="shared" si="323"/>
        <v>800</v>
      </c>
      <c r="AS1567" s="34">
        <v>0</v>
      </c>
      <c r="AT1567" s="34">
        <v>0</v>
      </c>
      <c r="AU1567" s="34">
        <v>0</v>
      </c>
      <c r="AV1567" s="34">
        <v>0</v>
      </c>
      <c r="AW1567" s="35">
        <f t="shared" si="324"/>
        <v>0</v>
      </c>
      <c r="AX1567" s="34">
        <f t="shared" si="325"/>
        <v>800</v>
      </c>
      <c r="AY1567" s="36">
        <v>1.4712000000099998</v>
      </c>
      <c r="AZ1567" s="36">
        <v>2.0617000000000001</v>
      </c>
      <c r="BA1567" s="22"/>
      <c r="BB1567" s="19">
        <v>24</v>
      </c>
      <c r="BC1567" s="34">
        <f t="shared" si="326"/>
        <v>11.769600000079999</v>
      </c>
      <c r="BD1567" s="34">
        <f t="shared" si="327"/>
        <v>16.493600000000001</v>
      </c>
      <c r="BE1567" s="38">
        <v>3.4819999999999997E-2</v>
      </c>
      <c r="BF1567" s="38">
        <f t="shared" si="328"/>
        <v>3.4819999999999997E-2</v>
      </c>
      <c r="BG1567" s="34">
        <v>0</v>
      </c>
      <c r="BH1567" s="34">
        <v>0</v>
      </c>
      <c r="BI1567" s="34">
        <f t="shared" si="329"/>
        <v>11.769600000079999</v>
      </c>
      <c r="BJ1567" s="34">
        <f t="shared" si="330"/>
        <v>16.493600000000001</v>
      </c>
      <c r="BK1567" s="34">
        <v>0</v>
      </c>
      <c r="BL1567" s="34">
        <v>0</v>
      </c>
      <c r="BM1567" s="34">
        <f t="shared" si="331"/>
        <v>0</v>
      </c>
      <c r="BN1567" s="39">
        <f t="shared" si="335"/>
        <v>11.769600000079999</v>
      </c>
      <c r="BO1567" s="39">
        <f t="shared" si="336"/>
        <v>16.493600000000001</v>
      </c>
      <c r="BP1567" s="39">
        <f t="shared" si="334"/>
        <v>4.723999999920002</v>
      </c>
    </row>
    <row r="1568" spans="1:68" s="25" customFormat="1" ht="14.25" x14ac:dyDescent="0.2">
      <c r="A1568" s="14">
        <v>323</v>
      </c>
      <c r="B1568" s="40"/>
      <c r="C1568" s="15" t="s">
        <v>12307</v>
      </c>
      <c r="D1568" s="16">
        <v>19765</v>
      </c>
      <c r="E1568" s="15" t="s">
        <v>12308</v>
      </c>
      <c r="F1568" s="15" t="s">
        <v>12307</v>
      </c>
      <c r="G1568" s="17" t="s">
        <v>12309</v>
      </c>
      <c r="H1568" s="17" t="s">
        <v>12310</v>
      </c>
      <c r="I1568" s="17" t="s">
        <v>86</v>
      </c>
      <c r="J1568" s="15" t="s">
        <v>12310</v>
      </c>
      <c r="K1568" s="15" t="s">
        <v>2125</v>
      </c>
      <c r="L1568" s="18" t="s">
        <v>12311</v>
      </c>
      <c r="M1568" s="15" t="s">
        <v>10233</v>
      </c>
      <c r="N1568" s="15" t="s">
        <v>10234</v>
      </c>
      <c r="O1568" s="16">
        <v>501</v>
      </c>
      <c r="P1568" s="15" t="s">
        <v>405</v>
      </c>
      <c r="Q1568" s="15">
        <v>200</v>
      </c>
      <c r="R1568" s="15">
        <v>0</v>
      </c>
      <c r="S1568" s="15">
        <v>200</v>
      </c>
      <c r="T1568" s="15">
        <v>0.04</v>
      </c>
      <c r="U1568" s="15" t="s">
        <v>3335</v>
      </c>
      <c r="V1568" s="15" t="s">
        <v>76</v>
      </c>
      <c r="W1568" s="16">
        <v>0</v>
      </c>
      <c r="X1568" s="16">
        <v>0</v>
      </c>
      <c r="Y1568" s="15">
        <v>1778</v>
      </c>
      <c r="Z1568" s="15">
        <v>4.1000000000000002E-2</v>
      </c>
      <c r="AA1568" s="15" t="s">
        <v>78</v>
      </c>
      <c r="AB1568" s="15" t="s">
        <v>78</v>
      </c>
      <c r="AC1568" s="15">
        <v>0</v>
      </c>
      <c r="AD1568" s="15"/>
      <c r="AE1568" s="15" t="s">
        <v>211</v>
      </c>
      <c r="AF1568" s="15" t="s">
        <v>12312</v>
      </c>
      <c r="AG1568" s="16">
        <v>1</v>
      </c>
      <c r="AH1568" s="15" t="s">
        <v>12313</v>
      </c>
      <c r="AI1568" s="15" t="s">
        <v>78</v>
      </c>
      <c r="AJ1568" s="15">
        <v>1777.98730469</v>
      </c>
      <c r="AK1568" s="15">
        <v>171.60478776400001</v>
      </c>
      <c r="AL1568" s="15">
        <v>3096583.19857</v>
      </c>
      <c r="AM1568" s="15">
        <v>1418536.1110100001</v>
      </c>
      <c r="AN1568" s="19">
        <v>0</v>
      </c>
      <c r="AO1568" s="19">
        <v>0</v>
      </c>
      <c r="AP1568" s="19">
        <v>200</v>
      </c>
      <c r="AQ1568" s="19">
        <v>0</v>
      </c>
      <c r="AR1568" s="34">
        <f t="shared" si="323"/>
        <v>200</v>
      </c>
      <c r="AS1568" s="34">
        <v>0</v>
      </c>
      <c r="AT1568" s="34">
        <v>0</v>
      </c>
      <c r="AU1568" s="34">
        <v>0</v>
      </c>
      <c r="AV1568" s="34">
        <v>0</v>
      </c>
      <c r="AW1568" s="35">
        <f t="shared" si="324"/>
        <v>0</v>
      </c>
      <c r="AX1568" s="34">
        <f t="shared" si="325"/>
        <v>200</v>
      </c>
      <c r="AY1568" s="36">
        <v>1.4712000000099998</v>
      </c>
      <c r="AZ1568" s="36">
        <v>2.0617000000000001</v>
      </c>
      <c r="BA1568" s="22"/>
      <c r="BB1568" s="19">
        <v>6</v>
      </c>
      <c r="BC1568" s="34">
        <f t="shared" si="326"/>
        <v>2.9424000000199997</v>
      </c>
      <c r="BD1568" s="34">
        <f t="shared" si="327"/>
        <v>4.1234000000000002</v>
      </c>
      <c r="BE1568" s="38">
        <v>3.4819999999999997E-2</v>
      </c>
      <c r="BF1568" s="38">
        <f t="shared" si="328"/>
        <v>3.4819999999999997E-2</v>
      </c>
      <c r="BG1568" s="34">
        <v>0</v>
      </c>
      <c r="BH1568" s="34">
        <v>0</v>
      </c>
      <c r="BI1568" s="34">
        <f t="shared" si="329"/>
        <v>2.9424000000199997</v>
      </c>
      <c r="BJ1568" s="34">
        <f t="shared" si="330"/>
        <v>4.1234000000000002</v>
      </c>
      <c r="BK1568" s="34">
        <v>0</v>
      </c>
      <c r="BL1568" s="34">
        <v>0</v>
      </c>
      <c r="BM1568" s="34">
        <f t="shared" si="331"/>
        <v>0</v>
      </c>
      <c r="BN1568" s="39">
        <v>5</v>
      </c>
      <c r="BO1568" s="39">
        <v>5</v>
      </c>
      <c r="BP1568" s="39">
        <f t="shared" si="334"/>
        <v>0</v>
      </c>
    </row>
    <row r="1569" spans="1:68" s="25" customFormat="1" ht="14.25" x14ac:dyDescent="0.2">
      <c r="A1569" s="14">
        <v>324</v>
      </c>
      <c r="B1569" s="40"/>
      <c r="C1569" s="15"/>
      <c r="D1569" s="16">
        <v>23586</v>
      </c>
      <c r="E1569" s="15" t="s">
        <v>12314</v>
      </c>
      <c r="F1569" s="15" t="s">
        <v>12315</v>
      </c>
      <c r="G1569" s="17" t="s">
        <v>12316</v>
      </c>
      <c r="H1569" s="17" t="s">
        <v>12317</v>
      </c>
      <c r="I1569" s="17" t="s">
        <v>86</v>
      </c>
      <c r="J1569" s="15" t="s">
        <v>12318</v>
      </c>
      <c r="K1569" s="15" t="s">
        <v>1675</v>
      </c>
      <c r="L1569" s="18" t="s">
        <v>12319</v>
      </c>
      <c r="M1569" s="15" t="s">
        <v>10233</v>
      </c>
      <c r="N1569" s="15" t="s">
        <v>10234</v>
      </c>
      <c r="O1569" s="16">
        <v>501</v>
      </c>
      <c r="P1569" s="15" t="s">
        <v>405</v>
      </c>
      <c r="Q1569" s="15">
        <v>1400</v>
      </c>
      <c r="R1569" s="15">
        <v>0</v>
      </c>
      <c r="S1569" s="15">
        <v>1400</v>
      </c>
      <c r="T1569" s="15">
        <v>0.34</v>
      </c>
      <c r="U1569" s="15" t="s">
        <v>3335</v>
      </c>
      <c r="V1569" s="15" t="s">
        <v>76</v>
      </c>
      <c r="W1569" s="16">
        <v>0</v>
      </c>
      <c r="X1569" s="16">
        <v>0</v>
      </c>
      <c r="Y1569" s="15">
        <v>15056</v>
      </c>
      <c r="Z1569" s="15">
        <v>0.34599999999999997</v>
      </c>
      <c r="AA1569" s="15" t="s">
        <v>78</v>
      </c>
      <c r="AB1569" s="15" t="s">
        <v>78</v>
      </c>
      <c r="AC1569" s="15">
        <v>0</v>
      </c>
      <c r="AD1569" s="15"/>
      <c r="AE1569" s="15" t="s">
        <v>78</v>
      </c>
      <c r="AF1569" s="15" t="s">
        <v>78</v>
      </c>
      <c r="AG1569" s="16">
        <v>1</v>
      </c>
      <c r="AH1569" s="15" t="s">
        <v>12320</v>
      </c>
      <c r="AI1569" s="15" t="s">
        <v>78</v>
      </c>
      <c r="AJ1569" s="15">
        <v>15056.1762695</v>
      </c>
      <c r="AK1569" s="15">
        <v>500.76447546700001</v>
      </c>
      <c r="AL1569" s="15">
        <v>3096609.6944900001</v>
      </c>
      <c r="AM1569" s="15">
        <v>1418443.85237</v>
      </c>
      <c r="AN1569" s="19">
        <v>0</v>
      </c>
      <c r="AO1569" s="19">
        <v>0</v>
      </c>
      <c r="AP1569" s="19">
        <v>1400</v>
      </c>
      <c r="AQ1569" s="19">
        <v>0</v>
      </c>
      <c r="AR1569" s="34">
        <f t="shared" si="323"/>
        <v>1400</v>
      </c>
      <c r="AS1569" s="34">
        <v>0</v>
      </c>
      <c r="AT1569" s="34">
        <v>0</v>
      </c>
      <c r="AU1569" s="34">
        <v>0</v>
      </c>
      <c r="AV1569" s="34">
        <v>0</v>
      </c>
      <c r="AW1569" s="35">
        <f t="shared" si="324"/>
        <v>0</v>
      </c>
      <c r="AX1569" s="34">
        <f t="shared" si="325"/>
        <v>1400</v>
      </c>
      <c r="AY1569" s="36">
        <v>1.4712000000099998</v>
      </c>
      <c r="AZ1569" s="36">
        <v>2.0617000000000001</v>
      </c>
      <c r="BA1569" s="22"/>
      <c r="BB1569" s="19">
        <v>42</v>
      </c>
      <c r="BC1569" s="34">
        <f t="shared" si="326"/>
        <v>20.596800000139996</v>
      </c>
      <c r="BD1569" s="34">
        <f t="shared" si="327"/>
        <v>28.863800000000001</v>
      </c>
      <c r="BE1569" s="38">
        <v>3.4819999999999997E-2</v>
      </c>
      <c r="BF1569" s="38">
        <f t="shared" si="328"/>
        <v>3.4819999999999997E-2</v>
      </c>
      <c r="BG1569" s="34">
        <v>0</v>
      </c>
      <c r="BH1569" s="34">
        <v>0</v>
      </c>
      <c r="BI1569" s="34">
        <f t="shared" si="329"/>
        <v>20.596800000139996</v>
      </c>
      <c r="BJ1569" s="34">
        <f t="shared" si="330"/>
        <v>28.863800000000001</v>
      </c>
      <c r="BK1569" s="34">
        <v>0</v>
      </c>
      <c r="BL1569" s="34">
        <v>0</v>
      </c>
      <c r="BM1569" s="34">
        <f t="shared" si="331"/>
        <v>0</v>
      </c>
      <c r="BN1569" s="39">
        <f t="shared" ref="BN1569:BN1632" si="337">BI1569-BK1569</f>
        <v>20.596800000139996</v>
      </c>
      <c r="BO1569" s="39">
        <f t="shared" ref="BO1569:BO1632" si="338">BJ1569-BL1569</f>
        <v>28.863800000000001</v>
      </c>
      <c r="BP1569" s="39">
        <f t="shared" si="334"/>
        <v>8.2669999998600048</v>
      </c>
    </row>
    <row r="1570" spans="1:68" s="25" customFormat="1" ht="14.25" x14ac:dyDescent="0.2">
      <c r="A1570" s="14">
        <v>325</v>
      </c>
      <c r="B1570" s="40"/>
      <c r="C1570" s="15"/>
      <c r="D1570" s="16">
        <v>12482</v>
      </c>
      <c r="E1570" s="15" t="s">
        <v>12321</v>
      </c>
      <c r="F1570" s="15" t="s">
        <v>12322</v>
      </c>
      <c r="G1570" s="17" t="s">
        <v>12323</v>
      </c>
      <c r="H1570" s="17" t="s">
        <v>12324</v>
      </c>
      <c r="I1570" s="17" t="s">
        <v>86</v>
      </c>
      <c r="J1570" s="15" t="s">
        <v>12325</v>
      </c>
      <c r="K1570" s="15" t="s">
        <v>2976</v>
      </c>
      <c r="L1570" s="18" t="s">
        <v>12326</v>
      </c>
      <c r="M1570" s="15" t="s">
        <v>10233</v>
      </c>
      <c r="N1570" s="15" t="s">
        <v>10234</v>
      </c>
      <c r="O1570" s="16">
        <v>501</v>
      </c>
      <c r="P1570" s="15" t="s">
        <v>405</v>
      </c>
      <c r="Q1570" s="15">
        <v>3800</v>
      </c>
      <c r="R1570" s="15">
        <v>0</v>
      </c>
      <c r="S1570" s="15">
        <v>3800</v>
      </c>
      <c r="T1570" s="15">
        <v>0.96</v>
      </c>
      <c r="U1570" s="15" t="s">
        <v>3335</v>
      </c>
      <c r="V1570" s="15" t="s">
        <v>76</v>
      </c>
      <c r="W1570" s="16">
        <v>0</v>
      </c>
      <c r="X1570" s="16">
        <v>0</v>
      </c>
      <c r="Y1570" s="15">
        <v>42323</v>
      </c>
      <c r="Z1570" s="15">
        <v>0.97199999999999998</v>
      </c>
      <c r="AA1570" s="15" t="s">
        <v>78</v>
      </c>
      <c r="AB1570" s="15" t="s">
        <v>78</v>
      </c>
      <c r="AC1570" s="15">
        <v>0</v>
      </c>
      <c r="AD1570" s="15"/>
      <c r="AE1570" s="15" t="s">
        <v>211</v>
      </c>
      <c r="AF1570" s="15" t="s">
        <v>11188</v>
      </c>
      <c r="AG1570" s="16">
        <v>1</v>
      </c>
      <c r="AH1570" s="15" t="s">
        <v>12327</v>
      </c>
      <c r="AI1570" s="15" t="s">
        <v>78</v>
      </c>
      <c r="AJ1570" s="15">
        <v>42322.8354492</v>
      </c>
      <c r="AK1570" s="15">
        <v>827.55953245000001</v>
      </c>
      <c r="AL1570" s="15">
        <v>3096444.80277</v>
      </c>
      <c r="AM1570" s="15">
        <v>1418460.1723100001</v>
      </c>
      <c r="AN1570" s="19">
        <v>0</v>
      </c>
      <c r="AO1570" s="19">
        <v>0</v>
      </c>
      <c r="AP1570" s="19">
        <v>3800</v>
      </c>
      <c r="AQ1570" s="19">
        <v>0</v>
      </c>
      <c r="AR1570" s="34">
        <f t="shared" si="323"/>
        <v>3800</v>
      </c>
      <c r="AS1570" s="34">
        <v>0</v>
      </c>
      <c r="AT1570" s="34">
        <v>0</v>
      </c>
      <c r="AU1570" s="34">
        <v>0</v>
      </c>
      <c r="AV1570" s="34">
        <v>0</v>
      </c>
      <c r="AW1570" s="35">
        <f t="shared" si="324"/>
        <v>0</v>
      </c>
      <c r="AX1570" s="34">
        <f t="shared" si="325"/>
        <v>3800</v>
      </c>
      <c r="AY1570" s="36">
        <v>1.4712000000099998</v>
      </c>
      <c r="AZ1570" s="36">
        <v>2.0617000000000001</v>
      </c>
      <c r="BA1570" s="22"/>
      <c r="BB1570" s="19">
        <v>114</v>
      </c>
      <c r="BC1570" s="34">
        <f t="shared" si="326"/>
        <v>55.905600000379991</v>
      </c>
      <c r="BD1570" s="34">
        <f t="shared" si="327"/>
        <v>78.3446</v>
      </c>
      <c r="BE1570" s="38">
        <v>3.4819999999999997E-2</v>
      </c>
      <c r="BF1570" s="38">
        <f t="shared" si="328"/>
        <v>3.4819999999999997E-2</v>
      </c>
      <c r="BG1570" s="34">
        <v>0</v>
      </c>
      <c r="BH1570" s="34">
        <v>0</v>
      </c>
      <c r="BI1570" s="34">
        <f t="shared" si="329"/>
        <v>55.905600000379991</v>
      </c>
      <c r="BJ1570" s="34">
        <f t="shared" si="330"/>
        <v>78.3446</v>
      </c>
      <c r="BK1570" s="34">
        <v>0</v>
      </c>
      <c r="BL1570" s="34">
        <v>0</v>
      </c>
      <c r="BM1570" s="34">
        <f t="shared" si="331"/>
        <v>0</v>
      </c>
      <c r="BN1570" s="39">
        <f t="shared" si="337"/>
        <v>55.905600000379991</v>
      </c>
      <c r="BO1570" s="39">
        <f t="shared" si="338"/>
        <v>78.3446</v>
      </c>
      <c r="BP1570" s="39">
        <f t="shared" si="334"/>
        <v>22.438999999620009</v>
      </c>
    </row>
    <row r="1571" spans="1:68" s="25" customFormat="1" ht="14.25" x14ac:dyDescent="0.2">
      <c r="A1571" s="14">
        <v>326</v>
      </c>
      <c r="B1571" s="40"/>
      <c r="C1571" s="15" t="s">
        <v>12328</v>
      </c>
      <c r="D1571" s="16">
        <v>32232</v>
      </c>
      <c r="E1571" s="15" t="s">
        <v>12329</v>
      </c>
      <c r="F1571" s="15" t="s">
        <v>12328</v>
      </c>
      <c r="G1571" s="17" t="s">
        <v>12330</v>
      </c>
      <c r="H1571" s="17" t="s">
        <v>12331</v>
      </c>
      <c r="I1571" s="17" t="s">
        <v>86</v>
      </c>
      <c r="J1571" s="15" t="s">
        <v>12332</v>
      </c>
      <c r="K1571" s="15" t="s">
        <v>6854</v>
      </c>
      <c r="L1571" s="18" t="s">
        <v>12333</v>
      </c>
      <c r="M1571" s="15" t="s">
        <v>11996</v>
      </c>
      <c r="N1571" s="15" t="s">
        <v>11997</v>
      </c>
      <c r="O1571" s="16">
        <v>510</v>
      </c>
      <c r="P1571" s="15" t="s">
        <v>118</v>
      </c>
      <c r="Q1571" s="15">
        <v>33500</v>
      </c>
      <c r="R1571" s="15">
        <v>109600</v>
      </c>
      <c r="S1571" s="15">
        <v>143100</v>
      </c>
      <c r="T1571" s="15">
        <v>0.42</v>
      </c>
      <c r="U1571" s="15" t="s">
        <v>3335</v>
      </c>
      <c r="V1571" s="15" t="s">
        <v>76</v>
      </c>
      <c r="W1571" s="16">
        <v>1</v>
      </c>
      <c r="X1571" s="16">
        <v>0</v>
      </c>
      <c r="Y1571" s="15">
        <v>18854</v>
      </c>
      <c r="Z1571" s="15">
        <v>0.433</v>
      </c>
      <c r="AA1571" s="15" t="s">
        <v>78</v>
      </c>
      <c r="AB1571" s="15" t="s">
        <v>78</v>
      </c>
      <c r="AC1571" s="15">
        <v>0</v>
      </c>
      <c r="AD1571" s="15"/>
      <c r="AE1571" s="15" t="s">
        <v>211</v>
      </c>
      <c r="AF1571" s="15" t="s">
        <v>12334</v>
      </c>
      <c r="AG1571" s="16">
        <v>1</v>
      </c>
      <c r="AH1571" s="15" t="s">
        <v>12335</v>
      </c>
      <c r="AI1571" s="15" t="s">
        <v>78</v>
      </c>
      <c r="AJ1571" s="15">
        <v>18854.4865723</v>
      </c>
      <c r="AK1571" s="15">
        <v>576.27715858099998</v>
      </c>
      <c r="AL1571" s="15">
        <v>3096277.7387199998</v>
      </c>
      <c r="AM1571" s="15">
        <v>1418468.82131</v>
      </c>
      <c r="AN1571" s="19">
        <v>33500</v>
      </c>
      <c r="AO1571" s="19">
        <v>108400</v>
      </c>
      <c r="AP1571" s="19">
        <v>0</v>
      </c>
      <c r="AQ1571" s="19">
        <v>0</v>
      </c>
      <c r="AR1571" s="34">
        <f t="shared" si="323"/>
        <v>141900</v>
      </c>
      <c r="AS1571" s="34">
        <v>45000</v>
      </c>
      <c r="AT1571" s="34">
        <v>0</v>
      </c>
      <c r="AU1571" s="34">
        <v>33915</v>
      </c>
      <c r="AV1571" s="34">
        <v>0</v>
      </c>
      <c r="AW1571" s="35">
        <f t="shared" si="324"/>
        <v>78915</v>
      </c>
      <c r="AX1571" s="34">
        <f t="shared" si="325"/>
        <v>62985</v>
      </c>
      <c r="AY1571" s="36">
        <v>1.4712000000099998</v>
      </c>
      <c r="AZ1571" s="36">
        <v>2.0617000000000001</v>
      </c>
      <c r="BA1571" s="22"/>
      <c r="BB1571" s="19">
        <v>1419</v>
      </c>
      <c r="BC1571" s="34">
        <f t="shared" si="326"/>
        <v>926.63532000629846</v>
      </c>
      <c r="BD1571" s="34">
        <f t="shared" si="327"/>
        <v>1298.5617450000002</v>
      </c>
      <c r="BE1571" s="38">
        <v>3.4819999999999997E-2</v>
      </c>
      <c r="BF1571" s="38">
        <f t="shared" si="328"/>
        <v>3.4819999999999997E-2</v>
      </c>
      <c r="BG1571" s="34">
        <v>32.26544184261931</v>
      </c>
      <c r="BH1571" s="34">
        <v>45.215919960900003</v>
      </c>
      <c r="BI1571" s="34">
        <f t="shared" si="329"/>
        <v>894.36987816367912</v>
      </c>
      <c r="BJ1571" s="34">
        <f t="shared" si="330"/>
        <v>1253.3458250391002</v>
      </c>
      <c r="BK1571" s="34">
        <v>0</v>
      </c>
      <c r="BL1571" s="34">
        <v>0</v>
      </c>
      <c r="BM1571" s="34">
        <f t="shared" si="331"/>
        <v>0</v>
      </c>
      <c r="BN1571" s="39">
        <f t="shared" si="337"/>
        <v>894.36987816367912</v>
      </c>
      <c r="BO1571" s="39">
        <f t="shared" si="338"/>
        <v>1253.3458250391002</v>
      </c>
      <c r="BP1571" s="39">
        <f t="shared" si="334"/>
        <v>358.97594687542107</v>
      </c>
    </row>
    <row r="1572" spans="1:68" s="25" customFormat="1" ht="14.25" x14ac:dyDescent="0.2">
      <c r="A1572" s="14">
        <v>328</v>
      </c>
      <c r="B1572" s="40"/>
      <c r="C1572" s="15"/>
      <c r="D1572" s="16">
        <v>31064</v>
      </c>
      <c r="E1572" s="15" t="s">
        <v>12336</v>
      </c>
      <c r="F1572" s="15" t="s">
        <v>12337</v>
      </c>
      <c r="G1572" s="17" t="s">
        <v>12338</v>
      </c>
      <c r="H1572" s="17" t="s">
        <v>12339</v>
      </c>
      <c r="I1572" s="17" t="s">
        <v>12340</v>
      </c>
      <c r="J1572" s="15" t="s">
        <v>12341</v>
      </c>
      <c r="K1572" s="15" t="s">
        <v>88</v>
      </c>
      <c r="L1572" s="18" t="s">
        <v>12342</v>
      </c>
      <c r="M1572" s="15" t="s">
        <v>11996</v>
      </c>
      <c r="N1572" s="15" t="s">
        <v>11997</v>
      </c>
      <c r="O1572" s="16">
        <v>510</v>
      </c>
      <c r="P1572" s="15" t="s">
        <v>118</v>
      </c>
      <c r="Q1572" s="15">
        <v>27000</v>
      </c>
      <c r="R1572" s="15">
        <v>92100</v>
      </c>
      <c r="S1572" s="15">
        <v>119100</v>
      </c>
      <c r="T1572" s="15">
        <v>0.59</v>
      </c>
      <c r="U1572" s="15" t="s">
        <v>3335</v>
      </c>
      <c r="V1572" s="15" t="s">
        <v>76</v>
      </c>
      <c r="W1572" s="16">
        <v>1</v>
      </c>
      <c r="X1572" s="16">
        <v>0</v>
      </c>
      <c r="Y1572" s="15">
        <v>24349</v>
      </c>
      <c r="Z1572" s="15">
        <v>0.55900000000000005</v>
      </c>
      <c r="AA1572" s="15" t="s">
        <v>11998</v>
      </c>
      <c r="AB1572" s="15" t="s">
        <v>11999</v>
      </c>
      <c r="AC1572" s="15">
        <v>0</v>
      </c>
      <c r="AD1572" s="15"/>
      <c r="AE1572" s="15" t="s">
        <v>874</v>
      </c>
      <c r="AF1572" s="15" t="s">
        <v>11126</v>
      </c>
      <c r="AG1572" s="16">
        <v>1</v>
      </c>
      <c r="AH1572" s="15" t="s">
        <v>12343</v>
      </c>
      <c r="AI1572" s="15" t="s">
        <v>78</v>
      </c>
      <c r="AJ1572" s="15">
        <v>24348.9675293</v>
      </c>
      <c r="AK1572" s="15">
        <v>686.98455511199995</v>
      </c>
      <c r="AL1572" s="15">
        <v>3096410.6841699998</v>
      </c>
      <c r="AM1572" s="15">
        <v>1418245.8558799999</v>
      </c>
      <c r="AN1572" s="19">
        <v>27000</v>
      </c>
      <c r="AO1572" s="19">
        <v>88900</v>
      </c>
      <c r="AP1572" s="19">
        <v>0</v>
      </c>
      <c r="AQ1572" s="19">
        <v>0</v>
      </c>
      <c r="AR1572" s="34">
        <f t="shared" si="323"/>
        <v>115900</v>
      </c>
      <c r="AS1572" s="34">
        <v>45000</v>
      </c>
      <c r="AT1572" s="34">
        <v>3000</v>
      </c>
      <c r="AU1572" s="34">
        <v>24815</v>
      </c>
      <c r="AV1572" s="34">
        <v>12480</v>
      </c>
      <c r="AW1572" s="35">
        <f t="shared" si="324"/>
        <v>85295</v>
      </c>
      <c r="AX1572" s="34">
        <f t="shared" si="325"/>
        <v>30605</v>
      </c>
      <c r="AY1572" s="36">
        <v>1.4712000000099998</v>
      </c>
      <c r="AZ1572" s="36">
        <v>2.0617000000000001</v>
      </c>
      <c r="BA1572" s="22"/>
      <c r="BB1572" s="19">
        <v>1159</v>
      </c>
      <c r="BC1572" s="34">
        <f t="shared" si="326"/>
        <v>450.26076000306045</v>
      </c>
      <c r="BD1572" s="34">
        <f t="shared" si="327"/>
        <v>630.98328500000002</v>
      </c>
      <c r="BE1572" s="38">
        <v>3.4819999999999997E-2</v>
      </c>
      <c r="BF1572" s="38">
        <f t="shared" si="328"/>
        <v>3.4819999999999997E-2</v>
      </c>
      <c r="BG1572" s="34">
        <v>15.678079663306564</v>
      </c>
      <c r="BH1572" s="34">
        <v>21.970837983699997</v>
      </c>
      <c r="BI1572" s="34">
        <f t="shared" si="329"/>
        <v>434.58268033975389</v>
      </c>
      <c r="BJ1572" s="34">
        <f t="shared" si="330"/>
        <v>609.01244701630003</v>
      </c>
      <c r="BK1572" s="34">
        <v>0</v>
      </c>
      <c r="BL1572" s="34">
        <v>0</v>
      </c>
      <c r="BM1572" s="34">
        <f t="shared" si="331"/>
        <v>0</v>
      </c>
      <c r="BN1572" s="39">
        <f t="shared" si="337"/>
        <v>434.58268033975389</v>
      </c>
      <c r="BO1572" s="39">
        <f t="shared" si="338"/>
        <v>609.01244701630003</v>
      </c>
      <c r="BP1572" s="39">
        <f t="shared" si="334"/>
        <v>174.42976667654614</v>
      </c>
    </row>
    <row r="1573" spans="1:68" s="25" customFormat="1" ht="14.25" x14ac:dyDescent="0.2">
      <c r="A1573" s="14">
        <v>329</v>
      </c>
      <c r="B1573" s="40"/>
      <c r="C1573" s="15"/>
      <c r="D1573" s="16">
        <v>311</v>
      </c>
      <c r="E1573" s="15" t="s">
        <v>12344</v>
      </c>
      <c r="F1573" s="15" t="s">
        <v>12345</v>
      </c>
      <c r="G1573" s="17" t="s">
        <v>12346</v>
      </c>
      <c r="H1573" s="17" t="s">
        <v>12347</v>
      </c>
      <c r="I1573" s="17" t="s">
        <v>250</v>
      </c>
      <c r="J1573" s="15" t="s">
        <v>12348</v>
      </c>
      <c r="K1573" s="15" t="s">
        <v>12349</v>
      </c>
      <c r="L1573" s="18" t="s">
        <v>12350</v>
      </c>
      <c r="M1573" s="15" t="s">
        <v>11996</v>
      </c>
      <c r="N1573" s="15" t="s">
        <v>11997</v>
      </c>
      <c r="O1573" s="16">
        <v>510</v>
      </c>
      <c r="P1573" s="15" t="s">
        <v>118</v>
      </c>
      <c r="Q1573" s="15">
        <v>27000</v>
      </c>
      <c r="R1573" s="15">
        <v>110000</v>
      </c>
      <c r="S1573" s="15">
        <v>137000</v>
      </c>
      <c r="T1573" s="15">
        <v>0.59</v>
      </c>
      <c r="U1573" s="15" t="s">
        <v>3335</v>
      </c>
      <c r="V1573" s="15" t="s">
        <v>76</v>
      </c>
      <c r="W1573" s="16">
        <v>1</v>
      </c>
      <c r="X1573" s="16">
        <v>1</v>
      </c>
      <c r="Y1573" s="15">
        <v>24382</v>
      </c>
      <c r="Z1573" s="15">
        <v>0.56000000000000005</v>
      </c>
      <c r="AA1573" s="15" t="s">
        <v>11998</v>
      </c>
      <c r="AB1573" s="15" t="s">
        <v>11999</v>
      </c>
      <c r="AC1573" s="15">
        <v>120000</v>
      </c>
      <c r="AD1573" s="26">
        <v>40833</v>
      </c>
      <c r="AE1573" s="15" t="s">
        <v>119</v>
      </c>
      <c r="AF1573" s="15" t="s">
        <v>119</v>
      </c>
      <c r="AG1573" s="16">
        <v>1</v>
      </c>
      <c r="AH1573" s="15" t="s">
        <v>12351</v>
      </c>
      <c r="AI1573" s="15" t="s">
        <v>78</v>
      </c>
      <c r="AJ1573" s="15">
        <v>24381.8410645</v>
      </c>
      <c r="AK1573" s="15">
        <v>687.64203683599999</v>
      </c>
      <c r="AL1573" s="15">
        <v>3096510.6831399999</v>
      </c>
      <c r="AM1573" s="15">
        <v>1418246.2721899999</v>
      </c>
      <c r="AN1573" s="19">
        <v>27000</v>
      </c>
      <c r="AO1573" s="19">
        <v>117800</v>
      </c>
      <c r="AP1573" s="19">
        <v>0</v>
      </c>
      <c r="AQ1573" s="19">
        <v>0</v>
      </c>
      <c r="AR1573" s="34">
        <f t="shared" si="323"/>
        <v>144800</v>
      </c>
      <c r="AS1573" s="34">
        <v>45000</v>
      </c>
      <c r="AT1573" s="34">
        <v>3000</v>
      </c>
      <c r="AU1573" s="34">
        <v>34930</v>
      </c>
      <c r="AV1573" s="34">
        <v>0</v>
      </c>
      <c r="AW1573" s="35">
        <f t="shared" si="324"/>
        <v>82930</v>
      </c>
      <c r="AX1573" s="34">
        <f t="shared" si="325"/>
        <v>61870</v>
      </c>
      <c r="AY1573" s="36">
        <v>1.4712000000099998</v>
      </c>
      <c r="AZ1573" s="36">
        <v>2.0617000000000001</v>
      </c>
      <c r="BA1573" s="22"/>
      <c r="BB1573" s="19">
        <v>1448</v>
      </c>
      <c r="BC1573" s="34">
        <f t="shared" si="326"/>
        <v>910.23144000618697</v>
      </c>
      <c r="BD1573" s="34">
        <f t="shared" si="327"/>
        <v>1275.5737900000001</v>
      </c>
      <c r="BE1573" s="38">
        <v>3.4819999999999997E-2</v>
      </c>
      <c r="BF1573" s="38">
        <f t="shared" si="328"/>
        <v>3.4819999999999997E-2</v>
      </c>
      <c r="BG1573" s="34">
        <v>31.694258741015428</v>
      </c>
      <c r="BH1573" s="34">
        <v>44.415479367800003</v>
      </c>
      <c r="BI1573" s="34">
        <f t="shared" si="329"/>
        <v>878.53718126517151</v>
      </c>
      <c r="BJ1573" s="34">
        <f t="shared" si="330"/>
        <v>1231.1583106322</v>
      </c>
      <c r="BK1573" s="34">
        <v>0</v>
      </c>
      <c r="BL1573" s="34">
        <v>0</v>
      </c>
      <c r="BM1573" s="34">
        <f t="shared" si="331"/>
        <v>0</v>
      </c>
      <c r="BN1573" s="39">
        <f t="shared" si="337"/>
        <v>878.53718126517151</v>
      </c>
      <c r="BO1573" s="39">
        <f t="shared" si="338"/>
        <v>1231.1583106322</v>
      </c>
      <c r="BP1573" s="39">
        <f t="shared" si="334"/>
        <v>352.62112936702852</v>
      </c>
    </row>
    <row r="1574" spans="1:68" s="25" customFormat="1" ht="14.25" x14ac:dyDescent="0.2">
      <c r="A1574" s="14">
        <v>330</v>
      </c>
      <c r="B1574" s="40"/>
      <c r="C1574" s="15" t="s">
        <v>176</v>
      </c>
      <c r="D1574" s="16">
        <v>34572</v>
      </c>
      <c r="E1574" s="15" t="s">
        <v>12352</v>
      </c>
      <c r="F1574" s="15" t="s">
        <v>12353</v>
      </c>
      <c r="G1574" s="17" t="s">
        <v>12354</v>
      </c>
      <c r="H1574" s="17" t="s">
        <v>12355</v>
      </c>
      <c r="I1574" s="17" t="s">
        <v>86</v>
      </c>
      <c r="J1574" s="15" t="s">
        <v>12356</v>
      </c>
      <c r="K1574" s="15" t="s">
        <v>86</v>
      </c>
      <c r="L1574" s="18" t="s">
        <v>12357</v>
      </c>
      <c r="M1574" s="15" t="s">
        <v>11996</v>
      </c>
      <c r="N1574" s="15" t="s">
        <v>11997</v>
      </c>
      <c r="O1574" s="16">
        <v>510</v>
      </c>
      <c r="P1574" s="15" t="s">
        <v>118</v>
      </c>
      <c r="Q1574" s="15">
        <v>26800</v>
      </c>
      <c r="R1574" s="15">
        <v>136900</v>
      </c>
      <c r="S1574" s="15">
        <v>163700</v>
      </c>
      <c r="T1574" s="15">
        <v>0.57999999999999996</v>
      </c>
      <c r="U1574" s="15" t="s">
        <v>3335</v>
      </c>
      <c r="V1574" s="15" t="s">
        <v>76</v>
      </c>
      <c r="W1574" s="16">
        <v>1</v>
      </c>
      <c r="X1574" s="16">
        <v>1</v>
      </c>
      <c r="Y1574" s="15">
        <v>24415</v>
      </c>
      <c r="Z1574" s="15">
        <v>0.56000000000000005</v>
      </c>
      <c r="AA1574" s="15" t="s">
        <v>11998</v>
      </c>
      <c r="AB1574" s="15" t="s">
        <v>11999</v>
      </c>
      <c r="AC1574" s="15">
        <v>165000</v>
      </c>
      <c r="AD1574" s="26">
        <v>38540</v>
      </c>
      <c r="AE1574" s="15" t="s">
        <v>119</v>
      </c>
      <c r="AF1574" s="15" t="s">
        <v>119</v>
      </c>
      <c r="AG1574" s="16">
        <v>1</v>
      </c>
      <c r="AH1574" s="15" t="s">
        <v>12358</v>
      </c>
      <c r="AI1574" s="15" t="s">
        <v>78</v>
      </c>
      <c r="AJ1574" s="15">
        <v>24414.829834</v>
      </c>
      <c r="AK1574" s="15">
        <v>688.30182578200004</v>
      </c>
      <c r="AL1574" s="15">
        <v>3096610.68218</v>
      </c>
      <c r="AM1574" s="15">
        <v>1418246.68897</v>
      </c>
      <c r="AN1574" s="19">
        <v>26800</v>
      </c>
      <c r="AO1574" s="19">
        <v>135400</v>
      </c>
      <c r="AP1574" s="19">
        <v>0</v>
      </c>
      <c r="AQ1574" s="19">
        <v>0</v>
      </c>
      <c r="AR1574" s="34">
        <f t="shared" si="323"/>
        <v>162200</v>
      </c>
      <c r="AS1574" s="34">
        <v>45000</v>
      </c>
      <c r="AT1574" s="34">
        <v>3000</v>
      </c>
      <c r="AU1574" s="34">
        <v>41020</v>
      </c>
      <c r="AV1574" s="34">
        <v>0</v>
      </c>
      <c r="AW1574" s="35">
        <f t="shared" si="324"/>
        <v>89020</v>
      </c>
      <c r="AX1574" s="34">
        <f t="shared" si="325"/>
        <v>73180</v>
      </c>
      <c r="AY1574" s="36">
        <v>1.4712000000099998</v>
      </c>
      <c r="AZ1574" s="36">
        <v>2.0617000000000001</v>
      </c>
      <c r="BA1574" s="22"/>
      <c r="BB1574" s="19">
        <v>1622</v>
      </c>
      <c r="BC1574" s="34">
        <f t="shared" si="326"/>
        <v>1076.6241600073179</v>
      </c>
      <c r="BD1574" s="34">
        <f t="shared" si="327"/>
        <v>1508.75206</v>
      </c>
      <c r="BE1574" s="38">
        <v>3.4819999999999997E-2</v>
      </c>
      <c r="BF1574" s="38">
        <f t="shared" si="328"/>
        <v>3.4819999999999997E-2</v>
      </c>
      <c r="BG1574" s="34">
        <v>37.488053251454808</v>
      </c>
      <c r="BH1574" s="34">
        <v>52.534746729199995</v>
      </c>
      <c r="BI1574" s="34">
        <f t="shared" si="329"/>
        <v>1039.136106755863</v>
      </c>
      <c r="BJ1574" s="34">
        <f t="shared" si="330"/>
        <v>1456.2173132708001</v>
      </c>
      <c r="BK1574" s="34">
        <v>0</v>
      </c>
      <c r="BL1574" s="34">
        <v>0</v>
      </c>
      <c r="BM1574" s="34">
        <f t="shared" si="331"/>
        <v>0</v>
      </c>
      <c r="BN1574" s="39">
        <f t="shared" si="337"/>
        <v>1039.136106755863</v>
      </c>
      <c r="BO1574" s="39">
        <f t="shared" si="338"/>
        <v>1456.2173132708001</v>
      </c>
      <c r="BP1574" s="39">
        <f t="shared" si="334"/>
        <v>417.08120651493709</v>
      </c>
    </row>
    <row r="1575" spans="1:68" s="25" customFormat="1" ht="14.25" x14ac:dyDescent="0.2">
      <c r="A1575" s="14">
        <v>331</v>
      </c>
      <c r="B1575" s="40"/>
      <c r="C1575" s="15"/>
      <c r="D1575" s="16">
        <v>8011</v>
      </c>
      <c r="E1575" s="15" t="s">
        <v>12359</v>
      </c>
      <c r="F1575" s="15" t="s">
        <v>12360</v>
      </c>
      <c r="G1575" s="17" t="s">
        <v>12361</v>
      </c>
      <c r="H1575" s="17" t="s">
        <v>12362</v>
      </c>
      <c r="I1575" s="17" t="s">
        <v>86</v>
      </c>
      <c r="J1575" s="15" t="s">
        <v>12363</v>
      </c>
      <c r="K1575" s="15" t="s">
        <v>8092</v>
      </c>
      <c r="L1575" s="18" t="s">
        <v>12364</v>
      </c>
      <c r="M1575" s="15" t="s">
        <v>10233</v>
      </c>
      <c r="N1575" s="15" t="s">
        <v>10234</v>
      </c>
      <c r="O1575" s="16">
        <v>501</v>
      </c>
      <c r="P1575" s="15" t="s">
        <v>405</v>
      </c>
      <c r="Q1575" s="15">
        <v>1400</v>
      </c>
      <c r="R1575" s="15">
        <v>0</v>
      </c>
      <c r="S1575" s="15">
        <v>1400</v>
      </c>
      <c r="T1575" s="15">
        <v>0.34</v>
      </c>
      <c r="U1575" s="15" t="s">
        <v>3335</v>
      </c>
      <c r="V1575" s="15" t="s">
        <v>76</v>
      </c>
      <c r="W1575" s="16">
        <v>0</v>
      </c>
      <c r="X1575" s="16">
        <v>0</v>
      </c>
      <c r="Y1575" s="15">
        <v>15000</v>
      </c>
      <c r="Z1575" s="15">
        <v>0.34399999999999997</v>
      </c>
      <c r="AA1575" s="15" t="s">
        <v>78</v>
      </c>
      <c r="AB1575" s="15" t="s">
        <v>78</v>
      </c>
      <c r="AC1575" s="15">
        <v>0</v>
      </c>
      <c r="AD1575" s="15"/>
      <c r="AE1575" s="15" t="s">
        <v>78</v>
      </c>
      <c r="AF1575" s="15" t="s">
        <v>78</v>
      </c>
      <c r="AG1575" s="16">
        <v>1</v>
      </c>
      <c r="AH1575" s="15" t="s">
        <v>12365</v>
      </c>
      <c r="AI1575" s="15" t="s">
        <v>78</v>
      </c>
      <c r="AJ1575" s="15">
        <v>14999.927002</v>
      </c>
      <c r="AK1575" s="15">
        <v>500.00639138499997</v>
      </c>
      <c r="AL1575" s="15">
        <v>3096709.8826199998</v>
      </c>
      <c r="AM1575" s="15">
        <v>1418444.34194</v>
      </c>
      <c r="AN1575" s="19">
        <v>0</v>
      </c>
      <c r="AO1575" s="19">
        <v>0</v>
      </c>
      <c r="AP1575" s="19">
        <v>1400</v>
      </c>
      <c r="AQ1575" s="19">
        <v>0</v>
      </c>
      <c r="AR1575" s="34">
        <f t="shared" si="323"/>
        <v>1400</v>
      </c>
      <c r="AS1575" s="34">
        <v>0</v>
      </c>
      <c r="AT1575" s="34">
        <v>0</v>
      </c>
      <c r="AU1575" s="34">
        <v>0</v>
      </c>
      <c r="AV1575" s="34">
        <v>0</v>
      </c>
      <c r="AW1575" s="35">
        <f t="shared" si="324"/>
        <v>0</v>
      </c>
      <c r="AX1575" s="34">
        <f t="shared" si="325"/>
        <v>1400</v>
      </c>
      <c r="AY1575" s="36">
        <v>1.4712000000099998</v>
      </c>
      <c r="AZ1575" s="36">
        <v>2.0617000000000001</v>
      </c>
      <c r="BA1575" s="22"/>
      <c r="BB1575" s="19">
        <v>42</v>
      </c>
      <c r="BC1575" s="34">
        <f t="shared" si="326"/>
        <v>20.596800000139996</v>
      </c>
      <c r="BD1575" s="34">
        <f t="shared" si="327"/>
        <v>28.863800000000001</v>
      </c>
      <c r="BE1575" s="38">
        <v>3.4819999999999997E-2</v>
      </c>
      <c r="BF1575" s="38">
        <f t="shared" si="328"/>
        <v>3.4819999999999997E-2</v>
      </c>
      <c r="BG1575" s="34">
        <v>0</v>
      </c>
      <c r="BH1575" s="34">
        <v>0</v>
      </c>
      <c r="BI1575" s="34">
        <f t="shared" si="329"/>
        <v>20.596800000139996</v>
      </c>
      <c r="BJ1575" s="34">
        <f t="shared" si="330"/>
        <v>28.863800000000001</v>
      </c>
      <c r="BK1575" s="34">
        <v>0</v>
      </c>
      <c r="BL1575" s="34">
        <v>0</v>
      </c>
      <c r="BM1575" s="34">
        <f t="shared" si="331"/>
        <v>0</v>
      </c>
      <c r="BN1575" s="39">
        <f t="shared" si="337"/>
        <v>20.596800000139996</v>
      </c>
      <c r="BO1575" s="39">
        <f t="shared" si="338"/>
        <v>28.863800000000001</v>
      </c>
      <c r="BP1575" s="39">
        <f t="shared" si="334"/>
        <v>8.2669999998600048</v>
      </c>
    </row>
    <row r="1576" spans="1:68" s="25" customFormat="1" ht="14.25" x14ac:dyDescent="0.2">
      <c r="A1576" s="14">
        <v>332</v>
      </c>
      <c r="B1576" s="40"/>
      <c r="C1576" s="15"/>
      <c r="D1576" s="16">
        <v>20195</v>
      </c>
      <c r="E1576" s="15" t="s">
        <v>12366</v>
      </c>
      <c r="F1576" s="15" t="s">
        <v>12367</v>
      </c>
      <c r="G1576" s="17" t="s">
        <v>12368</v>
      </c>
      <c r="H1576" s="17" t="s">
        <v>12369</v>
      </c>
      <c r="I1576" s="17" t="s">
        <v>86</v>
      </c>
      <c r="J1576" s="15" t="s">
        <v>12370</v>
      </c>
      <c r="K1576" s="15" t="s">
        <v>2325</v>
      </c>
      <c r="L1576" s="18" t="s">
        <v>12371</v>
      </c>
      <c r="M1576" s="15" t="s">
        <v>11996</v>
      </c>
      <c r="N1576" s="15" t="s">
        <v>11997</v>
      </c>
      <c r="O1576" s="16">
        <v>510</v>
      </c>
      <c r="P1576" s="15" t="s">
        <v>118</v>
      </c>
      <c r="Q1576" s="15">
        <v>26800</v>
      </c>
      <c r="R1576" s="15">
        <v>113800</v>
      </c>
      <c r="S1576" s="15">
        <v>140600</v>
      </c>
      <c r="T1576" s="15">
        <v>0.57999999999999996</v>
      </c>
      <c r="U1576" s="15" t="s">
        <v>3335</v>
      </c>
      <c r="V1576" s="15" t="s">
        <v>76</v>
      </c>
      <c r="W1576" s="16">
        <v>1</v>
      </c>
      <c r="X1576" s="16">
        <v>0</v>
      </c>
      <c r="Y1576" s="15">
        <v>24448</v>
      </c>
      <c r="Z1576" s="15">
        <v>0.56100000000000005</v>
      </c>
      <c r="AA1576" s="15" t="s">
        <v>11998</v>
      </c>
      <c r="AB1576" s="15" t="s">
        <v>11999</v>
      </c>
      <c r="AC1576" s="15">
        <v>0</v>
      </c>
      <c r="AD1576" s="15"/>
      <c r="AE1576" s="15" t="s">
        <v>78</v>
      </c>
      <c r="AF1576" s="15" t="s">
        <v>78</v>
      </c>
      <c r="AG1576" s="16">
        <v>1</v>
      </c>
      <c r="AH1576" s="15" t="s">
        <v>12372</v>
      </c>
      <c r="AI1576" s="15" t="s">
        <v>78</v>
      </c>
      <c r="AJ1576" s="15">
        <v>24447.8508301</v>
      </c>
      <c r="AK1576" s="15">
        <v>688.962247972</v>
      </c>
      <c r="AL1576" s="15">
        <v>3096710.6810900001</v>
      </c>
      <c r="AM1576" s="15">
        <v>1418247.1061799999</v>
      </c>
      <c r="AN1576" s="19">
        <v>26800</v>
      </c>
      <c r="AO1576" s="19">
        <v>119400</v>
      </c>
      <c r="AP1576" s="19">
        <v>0</v>
      </c>
      <c r="AQ1576" s="19">
        <v>0</v>
      </c>
      <c r="AR1576" s="34">
        <f t="shared" ref="AR1576:AR1639" si="339">SUM(AN1576:AQ1576)</f>
        <v>146200</v>
      </c>
      <c r="AS1576" s="34">
        <v>45000</v>
      </c>
      <c r="AT1576" s="34">
        <v>0</v>
      </c>
      <c r="AU1576" s="34">
        <v>35420</v>
      </c>
      <c r="AV1576" s="34">
        <v>12480</v>
      </c>
      <c r="AW1576" s="35">
        <f t="shared" ref="AW1576:AW1639" si="340">SUM(AS1576:AV1576)</f>
        <v>92900</v>
      </c>
      <c r="AX1576" s="34">
        <f t="shared" ref="AX1576:AX1639" si="341">AR1576-AW1576</f>
        <v>53300</v>
      </c>
      <c r="AY1576" s="36">
        <v>1.4712000000099998</v>
      </c>
      <c r="AZ1576" s="36">
        <v>2.0617000000000001</v>
      </c>
      <c r="BA1576" s="22"/>
      <c r="BB1576" s="19">
        <v>1462</v>
      </c>
      <c r="BC1576" s="34">
        <f t="shared" ref="BC1576:BC1639" si="342">(AX1576/100)*AY1576</f>
        <v>784.14960000532994</v>
      </c>
      <c r="BD1576" s="34">
        <f t="shared" ref="BD1576:BD1639" si="343">(AX1576/100)*AZ1576</f>
        <v>1098.8860999999999</v>
      </c>
      <c r="BE1576" s="38">
        <v>3.4819999999999997E-2</v>
      </c>
      <c r="BF1576" s="38">
        <f t="shared" ref="BF1576:BF1639" si="344">BE1576</f>
        <v>3.4819999999999997E-2</v>
      </c>
      <c r="BG1576" s="34">
        <v>27.304089072185587</v>
      </c>
      <c r="BH1576" s="34">
        <v>38.263214001999998</v>
      </c>
      <c r="BI1576" s="34">
        <f t="shared" ref="BI1576:BI1639" si="345">BC1576-BG1576</f>
        <v>756.8455109331444</v>
      </c>
      <c r="BJ1576" s="34">
        <f t="shared" ref="BJ1576:BJ1639" si="346">BD1576-BH1576</f>
        <v>1060.6228859979999</v>
      </c>
      <c r="BK1576" s="34">
        <v>0</v>
      </c>
      <c r="BL1576" s="34">
        <v>0</v>
      </c>
      <c r="BM1576" s="34">
        <f t="shared" ref="BM1576:BM1639" si="347">BL1576-BK1576</f>
        <v>0</v>
      </c>
      <c r="BN1576" s="39">
        <f t="shared" si="337"/>
        <v>756.8455109331444</v>
      </c>
      <c r="BO1576" s="39">
        <f t="shared" si="338"/>
        <v>1060.6228859979999</v>
      </c>
      <c r="BP1576" s="39">
        <f t="shared" ref="BP1576:BP1639" si="348">BO1576-BN1576</f>
        <v>303.77737506485551</v>
      </c>
    </row>
    <row r="1577" spans="1:68" s="25" customFormat="1" ht="14.25" x14ac:dyDescent="0.2">
      <c r="A1577" s="14">
        <v>333</v>
      </c>
      <c r="B1577" s="40"/>
      <c r="C1577" s="15"/>
      <c r="D1577" s="16">
        <v>22739</v>
      </c>
      <c r="E1577" s="15" t="s">
        <v>12373</v>
      </c>
      <c r="F1577" s="15" t="s">
        <v>12374</v>
      </c>
      <c r="G1577" s="17" t="s">
        <v>12375</v>
      </c>
      <c r="H1577" s="17" t="s">
        <v>12376</v>
      </c>
      <c r="I1577" s="17" t="s">
        <v>86</v>
      </c>
      <c r="J1577" s="15" t="s">
        <v>12377</v>
      </c>
      <c r="K1577" s="15" t="s">
        <v>9048</v>
      </c>
      <c r="L1577" s="18" t="s">
        <v>12378</v>
      </c>
      <c r="M1577" s="15" t="s">
        <v>11996</v>
      </c>
      <c r="N1577" s="15" t="s">
        <v>11997</v>
      </c>
      <c r="O1577" s="16">
        <v>510</v>
      </c>
      <c r="P1577" s="15" t="s">
        <v>118</v>
      </c>
      <c r="Q1577" s="15">
        <v>26800</v>
      </c>
      <c r="R1577" s="15">
        <v>161800</v>
      </c>
      <c r="S1577" s="15">
        <v>188600</v>
      </c>
      <c r="T1577" s="15">
        <v>0.56999999999999995</v>
      </c>
      <c r="U1577" s="15" t="s">
        <v>3335</v>
      </c>
      <c r="V1577" s="15" t="s">
        <v>76</v>
      </c>
      <c r="W1577" s="16">
        <v>1</v>
      </c>
      <c r="X1577" s="16">
        <v>0</v>
      </c>
      <c r="Y1577" s="15">
        <v>24481</v>
      </c>
      <c r="Z1577" s="15">
        <v>0.56200000000000006</v>
      </c>
      <c r="AA1577" s="15" t="s">
        <v>11998</v>
      </c>
      <c r="AB1577" s="15" t="s">
        <v>11999</v>
      </c>
      <c r="AC1577" s="15">
        <v>0</v>
      </c>
      <c r="AD1577" s="15"/>
      <c r="AE1577" s="15" t="s">
        <v>137</v>
      </c>
      <c r="AF1577" s="15" t="s">
        <v>12379</v>
      </c>
      <c r="AG1577" s="16">
        <v>1</v>
      </c>
      <c r="AH1577" s="15" t="s">
        <v>12380</v>
      </c>
      <c r="AI1577" s="15" t="s">
        <v>78</v>
      </c>
      <c r="AJ1577" s="15">
        <v>24480.8706055</v>
      </c>
      <c r="AK1577" s="15">
        <v>689.62169545500001</v>
      </c>
      <c r="AL1577" s="15">
        <v>3096810.68022</v>
      </c>
      <c r="AM1577" s="15">
        <v>1418247.5227099999</v>
      </c>
      <c r="AN1577" s="19">
        <v>26800</v>
      </c>
      <c r="AO1577" s="19">
        <v>160400</v>
      </c>
      <c r="AP1577" s="19">
        <v>0</v>
      </c>
      <c r="AQ1577" s="19">
        <v>0</v>
      </c>
      <c r="AR1577" s="34">
        <f t="shared" si="339"/>
        <v>187200</v>
      </c>
      <c r="AS1577" s="34">
        <v>45000</v>
      </c>
      <c r="AT1577" s="34">
        <v>0</v>
      </c>
      <c r="AU1577" s="34">
        <v>49770</v>
      </c>
      <c r="AV1577" s="34">
        <v>0</v>
      </c>
      <c r="AW1577" s="35">
        <f t="shared" si="340"/>
        <v>94770</v>
      </c>
      <c r="AX1577" s="34">
        <f t="shared" si="341"/>
        <v>92430</v>
      </c>
      <c r="AY1577" s="36">
        <v>1.4712000000099998</v>
      </c>
      <c r="AZ1577" s="36">
        <v>2.0617000000000001</v>
      </c>
      <c r="BA1577" s="22"/>
      <c r="BB1577" s="19">
        <v>1872</v>
      </c>
      <c r="BC1577" s="34">
        <f t="shared" si="342"/>
        <v>1359.8301600092427</v>
      </c>
      <c r="BD1577" s="34">
        <f t="shared" si="343"/>
        <v>1905.62931</v>
      </c>
      <c r="BE1577" s="38">
        <v>3.4819999999999997E-2</v>
      </c>
      <c r="BF1577" s="38">
        <f t="shared" si="344"/>
        <v>3.4819999999999997E-2</v>
      </c>
      <c r="BG1577" s="34">
        <v>47.349286171521825</v>
      </c>
      <c r="BH1577" s="34">
        <v>66.354012574199999</v>
      </c>
      <c r="BI1577" s="34">
        <f t="shared" si="345"/>
        <v>1312.480873837721</v>
      </c>
      <c r="BJ1577" s="34">
        <f t="shared" si="346"/>
        <v>1839.2752974258001</v>
      </c>
      <c r="BK1577" s="34">
        <v>0</v>
      </c>
      <c r="BL1577" s="34">
        <v>0</v>
      </c>
      <c r="BM1577" s="34">
        <f t="shared" si="347"/>
        <v>0</v>
      </c>
      <c r="BN1577" s="39">
        <f t="shared" si="337"/>
        <v>1312.480873837721</v>
      </c>
      <c r="BO1577" s="39">
        <f t="shared" si="338"/>
        <v>1839.2752974258001</v>
      </c>
      <c r="BP1577" s="39">
        <f t="shared" si="348"/>
        <v>526.7944235880791</v>
      </c>
    </row>
    <row r="1578" spans="1:68" s="25" customFormat="1" ht="14.25" x14ac:dyDescent="0.2">
      <c r="A1578" s="14">
        <v>334</v>
      </c>
      <c r="B1578" s="40"/>
      <c r="C1578" s="15" t="s">
        <v>12381</v>
      </c>
      <c r="D1578" s="16">
        <v>31295</v>
      </c>
      <c r="E1578" s="15" t="s">
        <v>12382</v>
      </c>
      <c r="F1578" s="15" t="s">
        <v>12381</v>
      </c>
      <c r="G1578" s="17" t="s">
        <v>12383</v>
      </c>
      <c r="H1578" s="17" t="s">
        <v>1860</v>
      </c>
      <c r="I1578" s="17" t="s">
        <v>88</v>
      </c>
      <c r="J1578" s="15" t="s">
        <v>12384</v>
      </c>
      <c r="K1578" s="15" t="s">
        <v>12385</v>
      </c>
      <c r="L1578" s="18" t="s">
        <v>12386</v>
      </c>
      <c r="M1578" s="15" t="s">
        <v>10233</v>
      </c>
      <c r="N1578" s="15" t="s">
        <v>10234</v>
      </c>
      <c r="O1578" s="16">
        <v>501</v>
      </c>
      <c r="P1578" s="15" t="s">
        <v>405</v>
      </c>
      <c r="Q1578" s="15">
        <v>1400</v>
      </c>
      <c r="R1578" s="15">
        <v>0</v>
      </c>
      <c r="S1578" s="15">
        <v>1400</v>
      </c>
      <c r="T1578" s="15">
        <v>0.34</v>
      </c>
      <c r="U1578" s="15" t="s">
        <v>3335</v>
      </c>
      <c r="V1578" s="15" t="s">
        <v>76</v>
      </c>
      <c r="W1578" s="16">
        <v>0</v>
      </c>
      <c r="X1578" s="16">
        <v>0</v>
      </c>
      <c r="Y1578" s="15">
        <v>15000</v>
      </c>
      <c r="Z1578" s="15">
        <v>0.34399999999999997</v>
      </c>
      <c r="AA1578" s="15" t="s">
        <v>78</v>
      </c>
      <c r="AB1578" s="15" t="s">
        <v>78</v>
      </c>
      <c r="AC1578" s="15">
        <v>0</v>
      </c>
      <c r="AD1578" s="15"/>
      <c r="AE1578" s="15" t="s">
        <v>137</v>
      </c>
      <c r="AF1578" s="15" t="s">
        <v>12387</v>
      </c>
      <c r="AG1578" s="16">
        <v>1</v>
      </c>
      <c r="AH1578" s="15" t="s">
        <v>12388</v>
      </c>
      <c r="AI1578" s="15" t="s">
        <v>78</v>
      </c>
      <c r="AJ1578" s="15">
        <v>14999.8779297</v>
      </c>
      <c r="AK1578" s="15">
        <v>500.00573523100002</v>
      </c>
      <c r="AL1578" s="15">
        <v>3096809.8817699999</v>
      </c>
      <c r="AM1578" s="15">
        <v>1418444.92322</v>
      </c>
      <c r="AN1578" s="19">
        <v>0</v>
      </c>
      <c r="AO1578" s="19">
        <v>0</v>
      </c>
      <c r="AP1578" s="19">
        <v>1400</v>
      </c>
      <c r="AQ1578" s="19">
        <v>0</v>
      </c>
      <c r="AR1578" s="34">
        <f t="shared" si="339"/>
        <v>1400</v>
      </c>
      <c r="AS1578" s="34">
        <v>0</v>
      </c>
      <c r="AT1578" s="34">
        <v>0</v>
      </c>
      <c r="AU1578" s="34">
        <v>0</v>
      </c>
      <c r="AV1578" s="34">
        <v>0</v>
      </c>
      <c r="AW1578" s="35">
        <f t="shared" si="340"/>
        <v>0</v>
      </c>
      <c r="AX1578" s="34">
        <f t="shared" si="341"/>
        <v>1400</v>
      </c>
      <c r="AY1578" s="36">
        <v>1.4712000000099998</v>
      </c>
      <c r="AZ1578" s="36">
        <v>2.0617000000000001</v>
      </c>
      <c r="BA1578" s="22"/>
      <c r="BB1578" s="19">
        <v>42</v>
      </c>
      <c r="BC1578" s="34">
        <f t="shared" si="342"/>
        <v>20.596800000139996</v>
      </c>
      <c r="BD1578" s="34">
        <f t="shared" si="343"/>
        <v>28.863800000000001</v>
      </c>
      <c r="BE1578" s="38">
        <v>3.4819999999999997E-2</v>
      </c>
      <c r="BF1578" s="38">
        <f t="shared" si="344"/>
        <v>3.4819999999999997E-2</v>
      </c>
      <c r="BG1578" s="34">
        <v>0</v>
      </c>
      <c r="BH1578" s="34">
        <v>0</v>
      </c>
      <c r="BI1578" s="34">
        <f t="shared" si="345"/>
        <v>20.596800000139996</v>
      </c>
      <c r="BJ1578" s="34">
        <f t="shared" si="346"/>
        <v>28.863800000000001</v>
      </c>
      <c r="BK1578" s="34">
        <v>0</v>
      </c>
      <c r="BL1578" s="34">
        <v>0</v>
      </c>
      <c r="BM1578" s="34">
        <f t="shared" si="347"/>
        <v>0</v>
      </c>
      <c r="BN1578" s="39">
        <f t="shared" si="337"/>
        <v>20.596800000139996</v>
      </c>
      <c r="BO1578" s="39">
        <f t="shared" si="338"/>
        <v>28.863800000000001</v>
      </c>
      <c r="BP1578" s="39">
        <f t="shared" si="348"/>
        <v>8.2669999998600048</v>
      </c>
    </row>
    <row r="1579" spans="1:68" s="25" customFormat="1" ht="14.25" x14ac:dyDescent="0.2">
      <c r="A1579" s="14">
        <v>335</v>
      </c>
      <c r="B1579" s="40"/>
      <c r="C1579" s="15" t="s">
        <v>12389</v>
      </c>
      <c r="D1579" s="16">
        <v>4174</v>
      </c>
      <c r="E1579" s="15" t="s">
        <v>12390</v>
      </c>
      <c r="F1579" s="15" t="s">
        <v>12389</v>
      </c>
      <c r="G1579" s="17" t="s">
        <v>12391</v>
      </c>
      <c r="H1579" s="17" t="s">
        <v>12392</v>
      </c>
      <c r="I1579" s="17" t="s">
        <v>12393</v>
      </c>
      <c r="J1579" s="15" t="s">
        <v>12394</v>
      </c>
      <c r="K1579" s="15" t="s">
        <v>4094</v>
      </c>
      <c r="L1579" s="18" t="s">
        <v>12395</v>
      </c>
      <c r="M1579" s="15" t="s">
        <v>10233</v>
      </c>
      <c r="N1579" s="15" t="s">
        <v>10234</v>
      </c>
      <c r="O1579" s="16">
        <v>501</v>
      </c>
      <c r="P1579" s="15" t="s">
        <v>405</v>
      </c>
      <c r="Q1579" s="15">
        <v>1400</v>
      </c>
      <c r="R1579" s="15">
        <v>0</v>
      </c>
      <c r="S1579" s="15">
        <v>1400</v>
      </c>
      <c r="T1579" s="15">
        <v>0.34</v>
      </c>
      <c r="U1579" s="15" t="s">
        <v>3335</v>
      </c>
      <c r="V1579" s="15" t="s">
        <v>76</v>
      </c>
      <c r="W1579" s="16">
        <v>0</v>
      </c>
      <c r="X1579" s="16">
        <v>1</v>
      </c>
      <c r="Y1579" s="15">
        <v>14984</v>
      </c>
      <c r="Z1579" s="15">
        <v>0.34399999999999997</v>
      </c>
      <c r="AA1579" s="15" t="s">
        <v>78</v>
      </c>
      <c r="AB1579" s="15" t="s">
        <v>78</v>
      </c>
      <c r="AC1579" s="15">
        <v>163000</v>
      </c>
      <c r="AD1579" s="26">
        <v>38064</v>
      </c>
      <c r="AE1579" s="15" t="s">
        <v>119</v>
      </c>
      <c r="AF1579" s="15" t="s">
        <v>119</v>
      </c>
      <c r="AG1579" s="16">
        <v>1</v>
      </c>
      <c r="AH1579" s="15" t="s">
        <v>12396</v>
      </c>
      <c r="AI1579" s="15" t="s">
        <v>78</v>
      </c>
      <c r="AJ1579" s="15">
        <v>14984.2580566</v>
      </c>
      <c r="AK1579" s="15">
        <v>499.79604456499999</v>
      </c>
      <c r="AL1579" s="15">
        <v>3096909.82834</v>
      </c>
      <c r="AM1579" s="15">
        <v>1418445.5304099999</v>
      </c>
      <c r="AN1579" s="19">
        <v>0</v>
      </c>
      <c r="AO1579" s="19">
        <v>0</v>
      </c>
      <c r="AP1579" s="19">
        <v>1400</v>
      </c>
      <c r="AQ1579" s="19">
        <v>0</v>
      </c>
      <c r="AR1579" s="34">
        <f t="shared" si="339"/>
        <v>1400</v>
      </c>
      <c r="AS1579" s="34">
        <v>0</v>
      </c>
      <c r="AT1579" s="34">
        <v>0</v>
      </c>
      <c r="AU1579" s="34">
        <v>0</v>
      </c>
      <c r="AV1579" s="34">
        <v>0</v>
      </c>
      <c r="AW1579" s="35">
        <f t="shared" si="340"/>
        <v>0</v>
      </c>
      <c r="AX1579" s="34">
        <f t="shared" si="341"/>
        <v>1400</v>
      </c>
      <c r="AY1579" s="36">
        <v>1.4712000000099998</v>
      </c>
      <c r="AZ1579" s="36">
        <v>2.0617000000000001</v>
      </c>
      <c r="BA1579" s="22"/>
      <c r="BB1579" s="19">
        <v>42</v>
      </c>
      <c r="BC1579" s="34">
        <f t="shared" si="342"/>
        <v>20.596800000139996</v>
      </c>
      <c r="BD1579" s="34">
        <f t="shared" si="343"/>
        <v>28.863800000000001</v>
      </c>
      <c r="BE1579" s="38">
        <v>3.4819999999999997E-2</v>
      </c>
      <c r="BF1579" s="38">
        <f t="shared" si="344"/>
        <v>3.4819999999999997E-2</v>
      </c>
      <c r="BG1579" s="34">
        <v>0</v>
      </c>
      <c r="BH1579" s="34">
        <v>0</v>
      </c>
      <c r="BI1579" s="34">
        <f t="shared" si="345"/>
        <v>20.596800000139996</v>
      </c>
      <c r="BJ1579" s="34">
        <f t="shared" si="346"/>
        <v>28.863800000000001</v>
      </c>
      <c r="BK1579" s="34">
        <v>0</v>
      </c>
      <c r="BL1579" s="34">
        <v>0</v>
      </c>
      <c r="BM1579" s="34">
        <f t="shared" si="347"/>
        <v>0</v>
      </c>
      <c r="BN1579" s="39">
        <f t="shared" si="337"/>
        <v>20.596800000139996</v>
      </c>
      <c r="BO1579" s="39">
        <f t="shared" si="338"/>
        <v>28.863800000000001</v>
      </c>
      <c r="BP1579" s="39">
        <f t="shared" si="348"/>
        <v>8.2669999998600048</v>
      </c>
    </row>
    <row r="1580" spans="1:68" s="25" customFormat="1" ht="14.25" x14ac:dyDescent="0.2">
      <c r="A1580" s="14">
        <v>336</v>
      </c>
      <c r="B1580" s="40"/>
      <c r="C1580" s="15" t="s">
        <v>12397</v>
      </c>
      <c r="D1580" s="16">
        <v>17547</v>
      </c>
      <c r="E1580" s="15" t="s">
        <v>12398</v>
      </c>
      <c r="F1580" s="15" t="s">
        <v>12397</v>
      </c>
      <c r="G1580" s="17" t="s">
        <v>12399</v>
      </c>
      <c r="H1580" s="17" t="s">
        <v>12400</v>
      </c>
      <c r="I1580" s="17" t="s">
        <v>86</v>
      </c>
      <c r="J1580" s="15" t="s">
        <v>12401</v>
      </c>
      <c r="K1580" s="15" t="s">
        <v>12402</v>
      </c>
      <c r="L1580" s="18" t="s">
        <v>12403</v>
      </c>
      <c r="M1580" s="15" t="s">
        <v>11996</v>
      </c>
      <c r="N1580" s="15" t="s">
        <v>11997</v>
      </c>
      <c r="O1580" s="16">
        <v>510</v>
      </c>
      <c r="P1580" s="15" t="s">
        <v>118</v>
      </c>
      <c r="Q1580" s="15">
        <v>26800</v>
      </c>
      <c r="R1580" s="15">
        <v>136500</v>
      </c>
      <c r="S1580" s="15">
        <v>163300</v>
      </c>
      <c r="T1580" s="15">
        <v>0.56999999999999995</v>
      </c>
      <c r="U1580" s="15" t="s">
        <v>3335</v>
      </c>
      <c r="V1580" s="15" t="s">
        <v>76</v>
      </c>
      <c r="W1580" s="16">
        <v>1</v>
      </c>
      <c r="X1580" s="16">
        <v>1</v>
      </c>
      <c r="Y1580" s="15">
        <v>24514</v>
      </c>
      <c r="Z1580" s="15">
        <v>0.56299999999999994</v>
      </c>
      <c r="AA1580" s="15" t="s">
        <v>11998</v>
      </c>
      <c r="AB1580" s="15" t="s">
        <v>11999</v>
      </c>
      <c r="AC1580" s="15">
        <v>163000</v>
      </c>
      <c r="AD1580" s="26">
        <v>38064</v>
      </c>
      <c r="AE1580" s="15" t="s">
        <v>147</v>
      </c>
      <c r="AF1580" s="15" t="s">
        <v>12404</v>
      </c>
      <c r="AG1580" s="16">
        <v>1</v>
      </c>
      <c r="AH1580" s="15" t="s">
        <v>12405</v>
      </c>
      <c r="AI1580" s="15" t="s">
        <v>78</v>
      </c>
      <c r="AJ1580" s="15">
        <v>24513.6728516</v>
      </c>
      <c r="AK1580" s="15">
        <v>690.27917250600001</v>
      </c>
      <c r="AL1580" s="15">
        <v>3096910.67925</v>
      </c>
      <c r="AM1580" s="15">
        <v>1418247.93936</v>
      </c>
      <c r="AN1580" s="19">
        <v>26800</v>
      </c>
      <c r="AO1580" s="19">
        <v>146300</v>
      </c>
      <c r="AP1580" s="19">
        <v>0</v>
      </c>
      <c r="AQ1580" s="19">
        <v>0</v>
      </c>
      <c r="AR1580" s="34">
        <f t="shared" si="339"/>
        <v>173100</v>
      </c>
      <c r="AS1580" s="34">
        <v>45000</v>
      </c>
      <c r="AT1580" s="34">
        <v>3000</v>
      </c>
      <c r="AU1580" s="34">
        <v>44835</v>
      </c>
      <c r="AV1580" s="34">
        <v>0</v>
      </c>
      <c r="AW1580" s="35">
        <f t="shared" si="340"/>
        <v>92835</v>
      </c>
      <c r="AX1580" s="34">
        <f t="shared" si="341"/>
        <v>80265</v>
      </c>
      <c r="AY1580" s="36">
        <v>1.4712000000099998</v>
      </c>
      <c r="AZ1580" s="36">
        <v>2.0617000000000001</v>
      </c>
      <c r="BA1580" s="22"/>
      <c r="BB1580" s="19">
        <v>1731</v>
      </c>
      <c r="BC1580" s="34">
        <f t="shared" si="342"/>
        <v>1180.8586800080263</v>
      </c>
      <c r="BD1580" s="34">
        <f t="shared" si="343"/>
        <v>1654.8235050000001</v>
      </c>
      <c r="BE1580" s="38">
        <v>3.4819999999999997E-2</v>
      </c>
      <c r="BF1580" s="38">
        <f t="shared" si="344"/>
        <v>3.4819999999999997E-2</v>
      </c>
      <c r="BG1580" s="34">
        <v>41.117499237879471</v>
      </c>
      <c r="BH1580" s="34">
        <v>57.620954444100001</v>
      </c>
      <c r="BI1580" s="34">
        <f t="shared" si="345"/>
        <v>1139.7411807701469</v>
      </c>
      <c r="BJ1580" s="34">
        <f t="shared" si="346"/>
        <v>1597.2025505559</v>
      </c>
      <c r="BK1580" s="34">
        <v>0</v>
      </c>
      <c r="BL1580" s="34">
        <v>0</v>
      </c>
      <c r="BM1580" s="34">
        <f t="shared" si="347"/>
        <v>0</v>
      </c>
      <c r="BN1580" s="39">
        <f t="shared" si="337"/>
        <v>1139.7411807701469</v>
      </c>
      <c r="BO1580" s="39">
        <f t="shared" si="338"/>
        <v>1597.2025505559</v>
      </c>
      <c r="BP1580" s="39">
        <f t="shared" si="348"/>
        <v>457.46136978575305</v>
      </c>
    </row>
    <row r="1581" spans="1:68" s="25" customFormat="1" ht="14.25" x14ac:dyDescent="0.2">
      <c r="A1581" s="14">
        <v>337</v>
      </c>
      <c r="B1581" s="40"/>
      <c r="C1581" s="15" t="s">
        <v>12406</v>
      </c>
      <c r="D1581" s="16">
        <v>6800</v>
      </c>
      <c r="E1581" s="15" t="s">
        <v>12407</v>
      </c>
      <c r="F1581" s="15" t="s">
        <v>12406</v>
      </c>
      <c r="G1581" s="17" t="s">
        <v>12408</v>
      </c>
      <c r="H1581" s="17" t="s">
        <v>12409</v>
      </c>
      <c r="I1581" s="17" t="s">
        <v>86</v>
      </c>
      <c r="J1581" s="15" t="s">
        <v>12410</v>
      </c>
      <c r="K1581" s="15" t="s">
        <v>11064</v>
      </c>
      <c r="L1581" s="18" t="s">
        <v>12411</v>
      </c>
      <c r="M1581" s="15" t="s">
        <v>11996</v>
      </c>
      <c r="N1581" s="15" t="s">
        <v>11997</v>
      </c>
      <c r="O1581" s="16">
        <v>510</v>
      </c>
      <c r="P1581" s="15" t="s">
        <v>118</v>
      </c>
      <c r="Q1581" s="15">
        <v>26800</v>
      </c>
      <c r="R1581" s="15">
        <v>116900</v>
      </c>
      <c r="S1581" s="15">
        <v>143700</v>
      </c>
      <c r="T1581" s="15">
        <v>0.56999999999999995</v>
      </c>
      <c r="U1581" s="15" t="s">
        <v>3335</v>
      </c>
      <c r="V1581" s="15" t="s">
        <v>76</v>
      </c>
      <c r="W1581" s="16">
        <v>1</v>
      </c>
      <c r="X1581" s="16">
        <v>1</v>
      </c>
      <c r="Y1581" s="15">
        <v>24547</v>
      </c>
      <c r="Z1581" s="15">
        <v>0.56399999999999995</v>
      </c>
      <c r="AA1581" s="15" t="s">
        <v>11998</v>
      </c>
      <c r="AB1581" s="15" t="s">
        <v>11999</v>
      </c>
      <c r="AC1581" s="15">
        <v>107777</v>
      </c>
      <c r="AD1581" s="26">
        <v>41458</v>
      </c>
      <c r="AE1581" s="15" t="s">
        <v>119</v>
      </c>
      <c r="AF1581" s="15" t="s">
        <v>119</v>
      </c>
      <c r="AG1581" s="16">
        <v>1</v>
      </c>
      <c r="AH1581" s="15" t="s">
        <v>12412</v>
      </c>
      <c r="AI1581" s="15" t="s">
        <v>78</v>
      </c>
      <c r="AJ1581" s="15">
        <v>24546.7324219</v>
      </c>
      <c r="AK1581" s="15">
        <v>690.93894919700006</v>
      </c>
      <c r="AL1581" s="15">
        <v>3097010.6783199999</v>
      </c>
      <c r="AM1581" s="15">
        <v>1418248.3559300001</v>
      </c>
      <c r="AN1581" s="19">
        <v>26800</v>
      </c>
      <c r="AO1581" s="19">
        <v>123900</v>
      </c>
      <c r="AP1581" s="19">
        <v>0</v>
      </c>
      <c r="AQ1581" s="19">
        <v>0</v>
      </c>
      <c r="AR1581" s="34">
        <f t="shared" si="339"/>
        <v>150700</v>
      </c>
      <c r="AS1581" s="34">
        <v>45000</v>
      </c>
      <c r="AT1581" s="34">
        <v>3000</v>
      </c>
      <c r="AU1581" s="34">
        <v>36995</v>
      </c>
      <c r="AV1581" s="34">
        <v>0</v>
      </c>
      <c r="AW1581" s="35">
        <f t="shared" si="340"/>
        <v>84995</v>
      </c>
      <c r="AX1581" s="34">
        <f t="shared" si="341"/>
        <v>65705</v>
      </c>
      <c r="AY1581" s="36">
        <v>1.4712000000099998</v>
      </c>
      <c r="AZ1581" s="36">
        <v>2.0617000000000001</v>
      </c>
      <c r="BA1581" s="22"/>
      <c r="BB1581" s="19">
        <v>1507</v>
      </c>
      <c r="BC1581" s="34">
        <f t="shared" si="342"/>
        <v>966.65196000657033</v>
      </c>
      <c r="BD1581" s="34">
        <f t="shared" si="343"/>
        <v>1354.639985</v>
      </c>
      <c r="BE1581" s="38">
        <v>3.4819999999999997E-2</v>
      </c>
      <c r="BF1581" s="38">
        <f t="shared" si="344"/>
        <v>3.4819999999999997E-2</v>
      </c>
      <c r="BG1581" s="34">
        <v>33.658821247428776</v>
      </c>
      <c r="BH1581" s="34">
        <v>47.1685642777</v>
      </c>
      <c r="BI1581" s="34">
        <f t="shared" si="345"/>
        <v>932.99313875914152</v>
      </c>
      <c r="BJ1581" s="34">
        <f t="shared" si="346"/>
        <v>1307.4714207223001</v>
      </c>
      <c r="BK1581" s="34">
        <v>0</v>
      </c>
      <c r="BL1581" s="34">
        <v>0</v>
      </c>
      <c r="BM1581" s="34">
        <f t="shared" si="347"/>
        <v>0</v>
      </c>
      <c r="BN1581" s="39">
        <f t="shared" si="337"/>
        <v>932.99313875914152</v>
      </c>
      <c r="BO1581" s="39">
        <f t="shared" si="338"/>
        <v>1307.4714207223001</v>
      </c>
      <c r="BP1581" s="39">
        <f t="shared" si="348"/>
        <v>374.47828196315857</v>
      </c>
    </row>
    <row r="1582" spans="1:68" s="25" customFormat="1" ht="14.25" x14ac:dyDescent="0.2">
      <c r="A1582" s="14">
        <v>338</v>
      </c>
      <c r="B1582" s="40"/>
      <c r="C1582" s="15"/>
      <c r="D1582" s="16">
        <v>23435</v>
      </c>
      <c r="E1582" s="15" t="s">
        <v>12413</v>
      </c>
      <c r="F1582" s="15" t="s">
        <v>12414</v>
      </c>
      <c r="G1582" s="17" t="s">
        <v>12415</v>
      </c>
      <c r="H1582" s="17" t="s">
        <v>12416</v>
      </c>
      <c r="I1582" s="17" t="s">
        <v>86</v>
      </c>
      <c r="J1582" s="15" t="s">
        <v>12417</v>
      </c>
      <c r="K1582" s="15" t="s">
        <v>12418</v>
      </c>
      <c r="L1582" s="18" t="s">
        <v>12419</v>
      </c>
      <c r="M1582" s="15" t="s">
        <v>10233</v>
      </c>
      <c r="N1582" s="15" t="s">
        <v>10234</v>
      </c>
      <c r="O1582" s="16">
        <v>501</v>
      </c>
      <c r="P1582" s="15" t="s">
        <v>405</v>
      </c>
      <c r="Q1582" s="15">
        <v>1400</v>
      </c>
      <c r="R1582" s="15">
        <v>0</v>
      </c>
      <c r="S1582" s="15">
        <v>1400</v>
      </c>
      <c r="T1582" s="15">
        <v>0.34</v>
      </c>
      <c r="U1582" s="15" t="s">
        <v>3335</v>
      </c>
      <c r="V1582" s="15" t="s">
        <v>76</v>
      </c>
      <c r="W1582" s="16">
        <v>0</v>
      </c>
      <c r="X1582" s="16">
        <v>1</v>
      </c>
      <c r="Y1582" s="15">
        <v>15000</v>
      </c>
      <c r="Z1582" s="15">
        <v>0.34399999999999997</v>
      </c>
      <c r="AA1582" s="15" t="s">
        <v>78</v>
      </c>
      <c r="AB1582" s="15" t="s">
        <v>78</v>
      </c>
      <c r="AC1582" s="15">
        <v>107777</v>
      </c>
      <c r="AD1582" s="26">
        <v>41458</v>
      </c>
      <c r="AE1582" s="15" t="s">
        <v>119</v>
      </c>
      <c r="AF1582" s="15" t="s">
        <v>119</v>
      </c>
      <c r="AG1582" s="16">
        <v>1</v>
      </c>
      <c r="AH1582" s="15" t="s">
        <v>12420</v>
      </c>
      <c r="AI1582" s="15" t="s">
        <v>78</v>
      </c>
      <c r="AJ1582" s="15">
        <v>15000.1169434</v>
      </c>
      <c r="AK1582" s="15">
        <v>500.005946542</v>
      </c>
      <c r="AL1582" s="15">
        <v>3097009.77636</v>
      </c>
      <c r="AM1582" s="15">
        <v>1418446.0855399999</v>
      </c>
      <c r="AN1582" s="19">
        <v>0</v>
      </c>
      <c r="AO1582" s="19">
        <v>0</v>
      </c>
      <c r="AP1582" s="19">
        <v>1400</v>
      </c>
      <c r="AQ1582" s="19">
        <v>0</v>
      </c>
      <c r="AR1582" s="34">
        <f t="shared" si="339"/>
        <v>1400</v>
      </c>
      <c r="AS1582" s="34">
        <v>0</v>
      </c>
      <c r="AT1582" s="34">
        <v>0</v>
      </c>
      <c r="AU1582" s="34">
        <v>0</v>
      </c>
      <c r="AV1582" s="34">
        <v>0</v>
      </c>
      <c r="AW1582" s="35">
        <f t="shared" si="340"/>
        <v>0</v>
      </c>
      <c r="AX1582" s="34">
        <f t="shared" si="341"/>
        <v>1400</v>
      </c>
      <c r="AY1582" s="36">
        <v>1.4712000000099998</v>
      </c>
      <c r="AZ1582" s="36">
        <v>2.0617000000000001</v>
      </c>
      <c r="BA1582" s="22"/>
      <c r="BB1582" s="19">
        <v>42</v>
      </c>
      <c r="BC1582" s="34">
        <f t="shared" si="342"/>
        <v>20.596800000139996</v>
      </c>
      <c r="BD1582" s="34">
        <f t="shared" si="343"/>
        <v>28.863800000000001</v>
      </c>
      <c r="BE1582" s="38">
        <v>3.4819999999999997E-2</v>
      </c>
      <c r="BF1582" s="38">
        <f t="shared" si="344"/>
        <v>3.4819999999999997E-2</v>
      </c>
      <c r="BG1582" s="34">
        <v>0</v>
      </c>
      <c r="BH1582" s="34">
        <v>0</v>
      </c>
      <c r="BI1582" s="34">
        <f t="shared" si="345"/>
        <v>20.596800000139996</v>
      </c>
      <c r="BJ1582" s="34">
        <f t="shared" si="346"/>
        <v>28.863800000000001</v>
      </c>
      <c r="BK1582" s="34">
        <v>0</v>
      </c>
      <c r="BL1582" s="34">
        <v>0</v>
      </c>
      <c r="BM1582" s="34">
        <f t="shared" si="347"/>
        <v>0</v>
      </c>
      <c r="BN1582" s="39">
        <f t="shared" si="337"/>
        <v>20.596800000139996</v>
      </c>
      <c r="BO1582" s="39">
        <f t="shared" si="338"/>
        <v>28.863800000000001</v>
      </c>
      <c r="BP1582" s="39">
        <f t="shared" si="348"/>
        <v>8.2669999998600048</v>
      </c>
    </row>
    <row r="1583" spans="1:68" s="25" customFormat="1" ht="14.25" x14ac:dyDescent="0.2">
      <c r="A1583" s="14">
        <v>339</v>
      </c>
      <c r="B1583" s="40"/>
      <c r="C1583" s="15" t="s">
        <v>12421</v>
      </c>
      <c r="D1583" s="16">
        <v>23885</v>
      </c>
      <c r="E1583" s="15" t="s">
        <v>12422</v>
      </c>
      <c r="F1583" s="15" t="s">
        <v>12421</v>
      </c>
      <c r="G1583" s="17" t="s">
        <v>12423</v>
      </c>
      <c r="H1583" s="17" t="s">
        <v>12424</v>
      </c>
      <c r="I1583" s="17" t="s">
        <v>86</v>
      </c>
      <c r="J1583" s="15" t="s">
        <v>12425</v>
      </c>
      <c r="K1583" s="15" t="s">
        <v>12426</v>
      </c>
      <c r="L1583" s="18" t="s">
        <v>12427</v>
      </c>
      <c r="M1583" s="15" t="s">
        <v>10233</v>
      </c>
      <c r="N1583" s="15" t="s">
        <v>10234</v>
      </c>
      <c r="O1583" s="16">
        <v>501</v>
      </c>
      <c r="P1583" s="15" t="s">
        <v>405</v>
      </c>
      <c r="Q1583" s="15">
        <v>1400</v>
      </c>
      <c r="R1583" s="15">
        <v>0</v>
      </c>
      <c r="S1583" s="15">
        <v>1400</v>
      </c>
      <c r="T1583" s="15">
        <v>0.34</v>
      </c>
      <c r="U1583" s="15" t="s">
        <v>3335</v>
      </c>
      <c r="V1583" s="15" t="s">
        <v>76</v>
      </c>
      <c r="W1583" s="16">
        <v>0</v>
      </c>
      <c r="X1583" s="16">
        <v>1</v>
      </c>
      <c r="Y1583" s="15">
        <v>14996</v>
      </c>
      <c r="Z1583" s="15">
        <v>0.34399999999999997</v>
      </c>
      <c r="AA1583" s="15" t="s">
        <v>78</v>
      </c>
      <c r="AB1583" s="15" t="s">
        <v>78</v>
      </c>
      <c r="AC1583" s="15">
        <v>131000</v>
      </c>
      <c r="AD1583" s="26">
        <v>38586</v>
      </c>
      <c r="AE1583" s="15" t="s">
        <v>119</v>
      </c>
      <c r="AF1583" s="15" t="s">
        <v>119</v>
      </c>
      <c r="AG1583" s="16">
        <v>1</v>
      </c>
      <c r="AH1583" s="15" t="s">
        <v>12428</v>
      </c>
      <c r="AI1583" s="15" t="s">
        <v>78</v>
      </c>
      <c r="AJ1583" s="15">
        <v>14995.956543</v>
      </c>
      <c r="AK1583" s="15">
        <v>499.95005535400003</v>
      </c>
      <c r="AL1583" s="15">
        <v>3097109.7631600001</v>
      </c>
      <c r="AM1583" s="15">
        <v>1418446.6709199999</v>
      </c>
      <c r="AN1583" s="19">
        <v>0</v>
      </c>
      <c r="AO1583" s="19">
        <v>0</v>
      </c>
      <c r="AP1583" s="19">
        <v>1400</v>
      </c>
      <c r="AQ1583" s="19">
        <v>0</v>
      </c>
      <c r="AR1583" s="34">
        <f t="shared" si="339"/>
        <v>1400</v>
      </c>
      <c r="AS1583" s="34">
        <v>0</v>
      </c>
      <c r="AT1583" s="34">
        <v>0</v>
      </c>
      <c r="AU1583" s="34">
        <v>0</v>
      </c>
      <c r="AV1583" s="34">
        <v>0</v>
      </c>
      <c r="AW1583" s="35">
        <f t="shared" si="340"/>
        <v>0</v>
      </c>
      <c r="AX1583" s="34">
        <f t="shared" si="341"/>
        <v>1400</v>
      </c>
      <c r="AY1583" s="36">
        <v>1.4712000000099998</v>
      </c>
      <c r="AZ1583" s="36">
        <v>2.0617000000000001</v>
      </c>
      <c r="BA1583" s="22"/>
      <c r="BB1583" s="19">
        <v>42</v>
      </c>
      <c r="BC1583" s="34">
        <f t="shared" si="342"/>
        <v>20.596800000139996</v>
      </c>
      <c r="BD1583" s="34">
        <f t="shared" si="343"/>
        <v>28.863800000000001</v>
      </c>
      <c r="BE1583" s="38">
        <v>3.4819999999999997E-2</v>
      </c>
      <c r="BF1583" s="38">
        <f t="shared" si="344"/>
        <v>3.4819999999999997E-2</v>
      </c>
      <c r="BG1583" s="34">
        <v>0</v>
      </c>
      <c r="BH1583" s="34">
        <v>0</v>
      </c>
      <c r="BI1583" s="34">
        <f t="shared" si="345"/>
        <v>20.596800000139996</v>
      </c>
      <c r="BJ1583" s="34">
        <f t="shared" si="346"/>
        <v>28.863800000000001</v>
      </c>
      <c r="BK1583" s="34">
        <v>0</v>
      </c>
      <c r="BL1583" s="34">
        <v>0</v>
      </c>
      <c r="BM1583" s="34">
        <f t="shared" si="347"/>
        <v>0</v>
      </c>
      <c r="BN1583" s="39">
        <f t="shared" si="337"/>
        <v>20.596800000139996</v>
      </c>
      <c r="BO1583" s="39">
        <f t="shared" si="338"/>
        <v>28.863800000000001</v>
      </c>
      <c r="BP1583" s="39">
        <f t="shared" si="348"/>
        <v>8.2669999998600048</v>
      </c>
    </row>
    <row r="1584" spans="1:68" s="25" customFormat="1" ht="14.25" x14ac:dyDescent="0.2">
      <c r="A1584" s="14">
        <v>340</v>
      </c>
      <c r="B1584" s="40"/>
      <c r="C1584" s="15" t="s">
        <v>12429</v>
      </c>
      <c r="D1584" s="16">
        <v>21708</v>
      </c>
      <c r="E1584" s="15" t="s">
        <v>12430</v>
      </c>
      <c r="F1584" s="15" t="s">
        <v>12429</v>
      </c>
      <c r="G1584" s="17" t="s">
        <v>12431</v>
      </c>
      <c r="H1584" s="17" t="s">
        <v>12432</v>
      </c>
      <c r="I1584" s="17" t="s">
        <v>86</v>
      </c>
      <c r="J1584" s="15" t="s">
        <v>12433</v>
      </c>
      <c r="K1584" s="15" t="s">
        <v>1429</v>
      </c>
      <c r="L1584" s="18" t="s">
        <v>12434</v>
      </c>
      <c r="M1584" s="15" t="s">
        <v>11996</v>
      </c>
      <c r="N1584" s="15" t="s">
        <v>11997</v>
      </c>
      <c r="O1584" s="16">
        <v>510</v>
      </c>
      <c r="P1584" s="15" t="s">
        <v>118</v>
      </c>
      <c r="Q1584" s="15">
        <v>26800</v>
      </c>
      <c r="R1584" s="15">
        <v>113800</v>
      </c>
      <c r="S1584" s="15">
        <v>140600</v>
      </c>
      <c r="T1584" s="15">
        <v>0.56999999999999995</v>
      </c>
      <c r="U1584" s="15" t="s">
        <v>3335</v>
      </c>
      <c r="V1584" s="15" t="s">
        <v>76</v>
      </c>
      <c r="W1584" s="16">
        <v>1</v>
      </c>
      <c r="X1584" s="16">
        <v>1</v>
      </c>
      <c r="Y1584" s="15">
        <v>24574</v>
      </c>
      <c r="Z1584" s="15">
        <v>0.56399999999999995</v>
      </c>
      <c r="AA1584" s="15" t="s">
        <v>11998</v>
      </c>
      <c r="AB1584" s="15" t="s">
        <v>11999</v>
      </c>
      <c r="AC1584" s="15">
        <v>131000</v>
      </c>
      <c r="AD1584" s="26">
        <v>38586</v>
      </c>
      <c r="AE1584" s="15" t="s">
        <v>119</v>
      </c>
      <c r="AF1584" s="15" t="s">
        <v>119</v>
      </c>
      <c r="AG1584" s="16">
        <v>1</v>
      </c>
      <c r="AH1584" s="15" t="s">
        <v>12435</v>
      </c>
      <c r="AI1584" s="15" t="s">
        <v>78</v>
      </c>
      <c r="AJ1584" s="15">
        <v>24574.213623</v>
      </c>
      <c r="AK1584" s="15">
        <v>691.55344892200003</v>
      </c>
      <c r="AL1584" s="15">
        <v>3097110.6664499999</v>
      </c>
      <c r="AM1584" s="15">
        <v>1418248.7636500001</v>
      </c>
      <c r="AN1584" s="19">
        <v>26800</v>
      </c>
      <c r="AO1584" s="19">
        <v>112500</v>
      </c>
      <c r="AP1584" s="19">
        <v>0</v>
      </c>
      <c r="AQ1584" s="19">
        <v>0</v>
      </c>
      <c r="AR1584" s="34">
        <f t="shared" si="339"/>
        <v>139300</v>
      </c>
      <c r="AS1584" s="34">
        <v>45000</v>
      </c>
      <c r="AT1584" s="34">
        <v>3000</v>
      </c>
      <c r="AU1584" s="34">
        <v>33005</v>
      </c>
      <c r="AV1584" s="34">
        <v>0</v>
      </c>
      <c r="AW1584" s="35">
        <f t="shared" si="340"/>
        <v>81005</v>
      </c>
      <c r="AX1584" s="34">
        <f t="shared" si="341"/>
        <v>58295</v>
      </c>
      <c r="AY1584" s="36">
        <v>1.4712000000099998</v>
      </c>
      <c r="AZ1584" s="36">
        <v>2.0617000000000001</v>
      </c>
      <c r="BA1584" s="22"/>
      <c r="BB1584" s="19">
        <v>1393</v>
      </c>
      <c r="BC1584" s="34">
        <f t="shared" si="342"/>
        <v>857.6360400058295</v>
      </c>
      <c r="BD1584" s="34">
        <f t="shared" si="343"/>
        <v>1201.8680150000002</v>
      </c>
      <c r="BE1584" s="38">
        <v>3.4819999999999997E-2</v>
      </c>
      <c r="BF1584" s="38">
        <f t="shared" si="344"/>
        <v>3.4819999999999997E-2</v>
      </c>
      <c r="BG1584" s="34">
        <v>29.862886913002981</v>
      </c>
      <c r="BH1584" s="34">
        <v>41.849044282300007</v>
      </c>
      <c r="BI1584" s="34">
        <f t="shared" si="345"/>
        <v>827.77315309282653</v>
      </c>
      <c r="BJ1584" s="34">
        <f t="shared" si="346"/>
        <v>1160.0189707177003</v>
      </c>
      <c r="BK1584" s="34">
        <v>0</v>
      </c>
      <c r="BL1584" s="34">
        <v>0</v>
      </c>
      <c r="BM1584" s="34">
        <f t="shared" si="347"/>
        <v>0</v>
      </c>
      <c r="BN1584" s="39">
        <f t="shared" si="337"/>
        <v>827.77315309282653</v>
      </c>
      <c r="BO1584" s="39">
        <f t="shared" si="338"/>
        <v>1160.0189707177003</v>
      </c>
      <c r="BP1584" s="39">
        <f t="shared" si="348"/>
        <v>332.24581762487378</v>
      </c>
    </row>
    <row r="1585" spans="1:69" s="25" customFormat="1" ht="14.25" x14ac:dyDescent="0.2">
      <c r="A1585" s="14">
        <v>341</v>
      </c>
      <c r="B1585" s="40"/>
      <c r="C1585" s="15" t="s">
        <v>12436</v>
      </c>
      <c r="D1585" s="16">
        <v>8632</v>
      </c>
      <c r="E1585" s="15" t="s">
        <v>12437</v>
      </c>
      <c r="F1585" s="15" t="s">
        <v>12436</v>
      </c>
      <c r="G1585" s="17" t="s">
        <v>12438</v>
      </c>
      <c r="H1585" s="17" t="s">
        <v>12439</v>
      </c>
      <c r="I1585" s="17" t="s">
        <v>86</v>
      </c>
      <c r="J1585" s="15" t="s">
        <v>12440</v>
      </c>
      <c r="K1585" s="15" t="s">
        <v>585</v>
      </c>
      <c r="L1585" s="18" t="s">
        <v>12441</v>
      </c>
      <c r="M1585" s="15" t="s">
        <v>11996</v>
      </c>
      <c r="N1585" s="15" t="s">
        <v>11997</v>
      </c>
      <c r="O1585" s="16">
        <v>610</v>
      </c>
      <c r="P1585" s="15" t="s">
        <v>272</v>
      </c>
      <c r="Q1585" s="15">
        <v>31000</v>
      </c>
      <c r="R1585" s="15">
        <v>101600</v>
      </c>
      <c r="S1585" s="15">
        <v>132600</v>
      </c>
      <c r="T1585" s="15">
        <v>0.59</v>
      </c>
      <c r="U1585" s="15" t="s">
        <v>3335</v>
      </c>
      <c r="V1585" s="15" t="s">
        <v>76</v>
      </c>
      <c r="W1585" s="16">
        <v>1</v>
      </c>
      <c r="X1585" s="16">
        <v>1</v>
      </c>
      <c r="Y1585" s="15">
        <v>27318</v>
      </c>
      <c r="Z1585" s="15">
        <v>0.627</v>
      </c>
      <c r="AA1585" s="15" t="s">
        <v>11998</v>
      </c>
      <c r="AB1585" s="15" t="s">
        <v>11999</v>
      </c>
      <c r="AC1585" s="15">
        <v>112793.8</v>
      </c>
      <c r="AD1585" s="26">
        <v>41631</v>
      </c>
      <c r="AE1585" s="15" t="s">
        <v>147</v>
      </c>
      <c r="AF1585" s="15" t="s">
        <v>12442</v>
      </c>
      <c r="AG1585" s="16">
        <v>1</v>
      </c>
      <c r="AH1585" s="15" t="s">
        <v>12443</v>
      </c>
      <c r="AI1585" s="15" t="s">
        <v>78</v>
      </c>
      <c r="AJ1585" s="15">
        <v>27318.293457</v>
      </c>
      <c r="AK1585" s="15">
        <v>698.56721621099996</v>
      </c>
      <c r="AL1585" s="15">
        <v>3097223.67123</v>
      </c>
      <c r="AM1585" s="15">
        <v>1418270.0591599999</v>
      </c>
      <c r="AN1585" s="19">
        <v>0</v>
      </c>
      <c r="AO1585" s="19">
        <v>0</v>
      </c>
      <c r="AP1585" s="19">
        <v>31000</v>
      </c>
      <c r="AQ1585" s="19">
        <v>100500</v>
      </c>
      <c r="AR1585" s="34">
        <f t="shared" si="339"/>
        <v>131500</v>
      </c>
      <c r="AS1585" s="34">
        <v>0</v>
      </c>
      <c r="AT1585" s="34">
        <v>0</v>
      </c>
      <c r="AU1585" s="34">
        <v>0</v>
      </c>
      <c r="AV1585" s="34">
        <v>131500</v>
      </c>
      <c r="AW1585" s="35">
        <f t="shared" si="340"/>
        <v>131500</v>
      </c>
      <c r="AX1585" s="34">
        <f t="shared" si="341"/>
        <v>0</v>
      </c>
      <c r="AY1585" s="36">
        <v>1.4712000000099998</v>
      </c>
      <c r="AZ1585" s="36">
        <v>2.0617000000000001</v>
      </c>
      <c r="BA1585" s="22"/>
      <c r="BB1585" s="19">
        <v>2630</v>
      </c>
      <c r="BC1585" s="34">
        <f t="shared" si="342"/>
        <v>0</v>
      </c>
      <c r="BD1585" s="34">
        <f t="shared" si="343"/>
        <v>0</v>
      </c>
      <c r="BE1585" s="38">
        <v>3.4819999999999997E-2</v>
      </c>
      <c r="BF1585" s="38">
        <f t="shared" si="344"/>
        <v>3.4819999999999997E-2</v>
      </c>
      <c r="BG1585" s="34">
        <v>0</v>
      </c>
      <c r="BH1585" s="34">
        <v>0</v>
      </c>
      <c r="BI1585" s="34">
        <f t="shared" si="345"/>
        <v>0</v>
      </c>
      <c r="BJ1585" s="34">
        <f t="shared" si="346"/>
        <v>0</v>
      </c>
      <c r="BK1585" s="34">
        <v>0</v>
      </c>
      <c r="BL1585" s="34">
        <v>0</v>
      </c>
      <c r="BM1585" s="34">
        <f t="shared" si="347"/>
        <v>0</v>
      </c>
      <c r="BN1585" s="39">
        <f t="shared" si="337"/>
        <v>0</v>
      </c>
      <c r="BO1585" s="39">
        <f t="shared" si="338"/>
        <v>0</v>
      </c>
      <c r="BP1585" s="39">
        <f t="shared" si="348"/>
        <v>0</v>
      </c>
      <c r="BQ1585" s="25" t="s">
        <v>292</v>
      </c>
    </row>
    <row r="1586" spans="1:69" s="25" customFormat="1" ht="14.25" x14ac:dyDescent="0.2">
      <c r="A1586" s="14">
        <v>342</v>
      </c>
      <c r="B1586" s="40"/>
      <c r="C1586" s="15"/>
      <c r="D1586" s="16">
        <v>18130</v>
      </c>
      <c r="E1586" s="15" t="s">
        <v>12444</v>
      </c>
      <c r="F1586" s="15" t="s">
        <v>12445</v>
      </c>
      <c r="G1586" s="17" t="s">
        <v>12446</v>
      </c>
      <c r="H1586" s="17" t="s">
        <v>12447</v>
      </c>
      <c r="I1586" s="17" t="s">
        <v>86</v>
      </c>
      <c r="J1586" s="15" t="s">
        <v>12448</v>
      </c>
      <c r="K1586" s="15" t="s">
        <v>1091</v>
      </c>
      <c r="L1586" s="18" t="s">
        <v>12449</v>
      </c>
      <c r="M1586" s="15" t="s">
        <v>10233</v>
      </c>
      <c r="N1586" s="15" t="s">
        <v>10234</v>
      </c>
      <c r="O1586" s="16">
        <v>610</v>
      </c>
      <c r="P1586" s="15" t="s">
        <v>272</v>
      </c>
      <c r="Q1586" s="15">
        <v>16400</v>
      </c>
      <c r="R1586" s="15">
        <v>0</v>
      </c>
      <c r="S1586" s="15">
        <v>16400</v>
      </c>
      <c r="T1586" s="15">
        <v>0.39800000000000002</v>
      </c>
      <c r="U1586" s="15" t="s">
        <v>3335</v>
      </c>
      <c r="V1586" s="15" t="s">
        <v>76</v>
      </c>
      <c r="W1586" s="16">
        <v>0</v>
      </c>
      <c r="X1586" s="16">
        <v>1</v>
      </c>
      <c r="Y1586" s="15">
        <v>17791</v>
      </c>
      <c r="Z1586" s="15">
        <v>0.40799999999999997</v>
      </c>
      <c r="AA1586" s="15" t="s">
        <v>78</v>
      </c>
      <c r="AB1586" s="15" t="s">
        <v>78</v>
      </c>
      <c r="AC1586" s="15">
        <v>112793.8</v>
      </c>
      <c r="AD1586" s="26">
        <v>41631</v>
      </c>
      <c r="AE1586" s="15" t="s">
        <v>147</v>
      </c>
      <c r="AF1586" s="15" t="s">
        <v>12450</v>
      </c>
      <c r="AG1586" s="16">
        <v>1</v>
      </c>
      <c r="AH1586" s="15" t="s">
        <v>12451</v>
      </c>
      <c r="AI1586" s="15" t="s">
        <v>78</v>
      </c>
      <c r="AJ1586" s="15">
        <v>17791.2966309</v>
      </c>
      <c r="AK1586" s="15">
        <v>539.33199700499995</v>
      </c>
      <c r="AL1586" s="15">
        <v>3097219.3386499998</v>
      </c>
      <c r="AM1586" s="15">
        <v>1418444.7616399999</v>
      </c>
      <c r="AN1586" s="19">
        <v>0</v>
      </c>
      <c r="AO1586" s="19">
        <v>0</v>
      </c>
      <c r="AP1586" s="19">
        <v>16400</v>
      </c>
      <c r="AQ1586" s="19">
        <v>0</v>
      </c>
      <c r="AR1586" s="34">
        <f t="shared" si="339"/>
        <v>16400</v>
      </c>
      <c r="AS1586" s="34">
        <v>0</v>
      </c>
      <c r="AT1586" s="34">
        <v>0</v>
      </c>
      <c r="AU1586" s="34">
        <v>0</v>
      </c>
      <c r="AV1586" s="34">
        <v>16400</v>
      </c>
      <c r="AW1586" s="35">
        <f t="shared" si="340"/>
        <v>16400</v>
      </c>
      <c r="AX1586" s="34">
        <f t="shared" si="341"/>
        <v>0</v>
      </c>
      <c r="AY1586" s="36">
        <v>1.4712000000099998</v>
      </c>
      <c r="AZ1586" s="36">
        <v>2.0617000000000001</v>
      </c>
      <c r="BA1586" s="22"/>
      <c r="BB1586" s="19">
        <v>492</v>
      </c>
      <c r="BC1586" s="34">
        <f t="shared" si="342"/>
        <v>0</v>
      </c>
      <c r="BD1586" s="34">
        <f t="shared" si="343"/>
        <v>0</v>
      </c>
      <c r="BE1586" s="38">
        <v>3.4819999999999997E-2</v>
      </c>
      <c r="BF1586" s="38">
        <f t="shared" si="344"/>
        <v>3.4819999999999997E-2</v>
      </c>
      <c r="BG1586" s="34">
        <v>0</v>
      </c>
      <c r="BH1586" s="34">
        <v>0</v>
      </c>
      <c r="BI1586" s="34">
        <f t="shared" si="345"/>
        <v>0</v>
      </c>
      <c r="BJ1586" s="34">
        <f t="shared" si="346"/>
        <v>0</v>
      </c>
      <c r="BK1586" s="34">
        <v>0</v>
      </c>
      <c r="BL1586" s="34">
        <v>0</v>
      </c>
      <c r="BM1586" s="34">
        <f t="shared" si="347"/>
        <v>0</v>
      </c>
      <c r="BN1586" s="39">
        <f t="shared" si="337"/>
        <v>0</v>
      </c>
      <c r="BO1586" s="39">
        <f t="shared" si="338"/>
        <v>0</v>
      </c>
      <c r="BP1586" s="39">
        <f t="shared" si="348"/>
        <v>0</v>
      </c>
      <c r="BQ1586" s="25" t="s">
        <v>292</v>
      </c>
    </row>
    <row r="1587" spans="1:69" s="25" customFormat="1" ht="14.25" x14ac:dyDescent="0.2">
      <c r="A1587" s="14">
        <v>343</v>
      </c>
      <c r="B1587" s="40"/>
      <c r="C1587" s="15"/>
      <c r="D1587" s="16">
        <v>32820</v>
      </c>
      <c r="E1587" s="15" t="s">
        <v>12452</v>
      </c>
      <c r="F1587" s="15" t="s">
        <v>12453</v>
      </c>
      <c r="G1587" s="17" t="s">
        <v>12454</v>
      </c>
      <c r="H1587" s="17" t="s">
        <v>12455</v>
      </c>
      <c r="I1587" s="17" t="s">
        <v>88</v>
      </c>
      <c r="J1587" s="15" t="s">
        <v>12455</v>
      </c>
      <c r="K1587" s="15" t="s">
        <v>88</v>
      </c>
      <c r="L1587" s="18"/>
      <c r="M1587" s="15"/>
      <c r="N1587" s="15"/>
      <c r="O1587" s="16"/>
      <c r="P1587" s="15"/>
      <c r="Q1587" s="15"/>
      <c r="R1587" s="15"/>
      <c r="S1587" s="15"/>
      <c r="T1587" s="15"/>
      <c r="U1587" s="15"/>
      <c r="V1587" s="15"/>
      <c r="W1587" s="16"/>
      <c r="X1587" s="16"/>
      <c r="Y1587" s="15"/>
      <c r="Z1587" s="15"/>
      <c r="AA1587" s="15"/>
      <c r="AB1587" s="15"/>
      <c r="AC1587" s="15"/>
      <c r="AD1587" s="15"/>
      <c r="AE1587" s="15"/>
      <c r="AF1587" s="15"/>
      <c r="AG1587" s="16"/>
      <c r="AH1587" s="15"/>
      <c r="AI1587" s="15"/>
      <c r="AJ1587" s="15"/>
      <c r="AK1587" s="15"/>
      <c r="AL1587" s="15"/>
      <c r="AM1587" s="15"/>
      <c r="AN1587" s="19">
        <v>0</v>
      </c>
      <c r="AO1587" s="19">
        <v>0</v>
      </c>
      <c r="AP1587" s="19">
        <v>0</v>
      </c>
      <c r="AQ1587" s="19">
        <v>0</v>
      </c>
      <c r="AR1587" s="34">
        <f t="shared" si="339"/>
        <v>0</v>
      </c>
      <c r="AS1587" s="34">
        <v>0</v>
      </c>
      <c r="AT1587" s="34">
        <v>0</v>
      </c>
      <c r="AU1587" s="34">
        <v>0</v>
      </c>
      <c r="AV1587" s="34">
        <v>0</v>
      </c>
      <c r="AW1587" s="35">
        <f t="shared" si="340"/>
        <v>0</v>
      </c>
      <c r="AX1587" s="34">
        <f t="shared" si="341"/>
        <v>0</v>
      </c>
      <c r="AY1587" s="36">
        <v>1.4712000000099998</v>
      </c>
      <c r="AZ1587" s="36">
        <v>2.0617000000000001</v>
      </c>
      <c r="BA1587" s="22"/>
      <c r="BB1587" s="19">
        <v>0</v>
      </c>
      <c r="BC1587" s="34">
        <f t="shared" si="342"/>
        <v>0</v>
      </c>
      <c r="BD1587" s="34">
        <f t="shared" si="343"/>
        <v>0</v>
      </c>
      <c r="BE1587" s="38">
        <v>3.4819999999999997E-2</v>
      </c>
      <c r="BF1587" s="38">
        <f t="shared" si="344"/>
        <v>3.4819999999999997E-2</v>
      </c>
      <c r="BG1587" s="34">
        <v>0</v>
      </c>
      <c r="BH1587" s="34">
        <v>0</v>
      </c>
      <c r="BI1587" s="34">
        <f t="shared" si="345"/>
        <v>0</v>
      </c>
      <c r="BJ1587" s="34">
        <f t="shared" si="346"/>
        <v>0</v>
      </c>
      <c r="BK1587" s="34">
        <v>0</v>
      </c>
      <c r="BL1587" s="34">
        <v>0</v>
      </c>
      <c r="BM1587" s="34">
        <f t="shared" si="347"/>
        <v>0</v>
      </c>
      <c r="BN1587" s="39">
        <f t="shared" si="337"/>
        <v>0</v>
      </c>
      <c r="BO1587" s="39">
        <f t="shared" si="338"/>
        <v>0</v>
      </c>
      <c r="BP1587" s="39">
        <f t="shared" si="348"/>
        <v>0</v>
      </c>
    </row>
    <row r="1588" spans="1:69" s="25" customFormat="1" ht="14.25" x14ac:dyDescent="0.2">
      <c r="A1588" s="14">
        <v>344</v>
      </c>
      <c r="B1588" s="40"/>
      <c r="C1588" s="15"/>
      <c r="D1588" s="16">
        <v>5636</v>
      </c>
      <c r="E1588" s="15" t="s">
        <v>12456</v>
      </c>
      <c r="F1588" s="15" t="s">
        <v>12457</v>
      </c>
      <c r="G1588" s="17" t="s">
        <v>12454</v>
      </c>
      <c r="H1588" s="17" t="s">
        <v>12455</v>
      </c>
      <c r="I1588" s="17" t="s">
        <v>88</v>
      </c>
      <c r="J1588" s="15" t="s">
        <v>12458</v>
      </c>
      <c r="K1588" s="15" t="s">
        <v>12459</v>
      </c>
      <c r="L1588" s="18"/>
      <c r="M1588" s="15"/>
      <c r="N1588" s="15"/>
      <c r="O1588" s="16"/>
      <c r="P1588" s="15"/>
      <c r="Q1588" s="15"/>
      <c r="R1588" s="15"/>
      <c r="S1588" s="15"/>
      <c r="T1588" s="15"/>
      <c r="U1588" s="15"/>
      <c r="V1588" s="15"/>
      <c r="W1588" s="16"/>
      <c r="X1588" s="16"/>
      <c r="Y1588" s="15"/>
      <c r="Z1588" s="15"/>
      <c r="AA1588" s="15"/>
      <c r="AB1588" s="15"/>
      <c r="AC1588" s="15"/>
      <c r="AD1588" s="15"/>
      <c r="AE1588" s="15"/>
      <c r="AF1588" s="15"/>
      <c r="AG1588" s="16"/>
      <c r="AH1588" s="15"/>
      <c r="AI1588" s="15"/>
      <c r="AJ1588" s="15"/>
      <c r="AK1588" s="15"/>
      <c r="AL1588" s="15"/>
      <c r="AM1588" s="15"/>
      <c r="AN1588" s="19">
        <v>0</v>
      </c>
      <c r="AO1588" s="19">
        <v>0</v>
      </c>
      <c r="AP1588" s="19">
        <v>0</v>
      </c>
      <c r="AQ1588" s="19">
        <v>0</v>
      </c>
      <c r="AR1588" s="34">
        <f t="shared" si="339"/>
        <v>0</v>
      </c>
      <c r="AS1588" s="34">
        <v>0</v>
      </c>
      <c r="AT1588" s="34">
        <v>0</v>
      </c>
      <c r="AU1588" s="34">
        <v>0</v>
      </c>
      <c r="AV1588" s="34">
        <v>0</v>
      </c>
      <c r="AW1588" s="35">
        <f t="shared" si="340"/>
        <v>0</v>
      </c>
      <c r="AX1588" s="34">
        <f t="shared" si="341"/>
        <v>0</v>
      </c>
      <c r="AY1588" s="36">
        <v>1.4712000000099998</v>
      </c>
      <c r="AZ1588" s="36">
        <v>2.0617000000000001</v>
      </c>
      <c r="BA1588" s="22"/>
      <c r="BB1588" s="19">
        <v>0</v>
      </c>
      <c r="BC1588" s="34">
        <f t="shared" si="342"/>
        <v>0</v>
      </c>
      <c r="BD1588" s="34">
        <f t="shared" si="343"/>
        <v>0</v>
      </c>
      <c r="BE1588" s="38">
        <v>3.4819999999999997E-2</v>
      </c>
      <c r="BF1588" s="38">
        <f t="shared" si="344"/>
        <v>3.4819999999999997E-2</v>
      </c>
      <c r="BG1588" s="34">
        <v>0</v>
      </c>
      <c r="BH1588" s="34">
        <v>0</v>
      </c>
      <c r="BI1588" s="34">
        <f t="shared" si="345"/>
        <v>0</v>
      </c>
      <c r="BJ1588" s="34">
        <f t="shared" si="346"/>
        <v>0</v>
      </c>
      <c r="BK1588" s="34">
        <v>0</v>
      </c>
      <c r="BL1588" s="34">
        <v>0</v>
      </c>
      <c r="BM1588" s="34">
        <f t="shared" si="347"/>
        <v>0</v>
      </c>
      <c r="BN1588" s="39">
        <f t="shared" si="337"/>
        <v>0</v>
      </c>
      <c r="BO1588" s="39">
        <f t="shared" si="338"/>
        <v>0</v>
      </c>
      <c r="BP1588" s="39">
        <f t="shared" si="348"/>
        <v>0</v>
      </c>
    </row>
    <row r="1589" spans="1:69" s="25" customFormat="1" ht="14.25" x14ac:dyDescent="0.2">
      <c r="A1589" s="14">
        <v>345</v>
      </c>
      <c r="B1589" s="40"/>
      <c r="C1589" s="15"/>
      <c r="D1589" s="16">
        <v>20924</v>
      </c>
      <c r="E1589" s="15" t="s">
        <v>12460</v>
      </c>
      <c r="F1589" s="15" t="s">
        <v>12461</v>
      </c>
      <c r="G1589" s="17" t="s">
        <v>12462</v>
      </c>
      <c r="H1589" s="17" t="s">
        <v>12463</v>
      </c>
      <c r="I1589" s="17" t="s">
        <v>88</v>
      </c>
      <c r="J1589" s="15" t="s">
        <v>12464</v>
      </c>
      <c r="K1589" s="15" t="s">
        <v>12465</v>
      </c>
      <c r="L1589" s="18" t="s">
        <v>12466</v>
      </c>
      <c r="M1589" s="15" t="s">
        <v>6612</v>
      </c>
      <c r="N1589" s="15" t="s">
        <v>6613</v>
      </c>
      <c r="O1589" s="16">
        <v>610</v>
      </c>
      <c r="P1589" s="15" t="s">
        <v>272</v>
      </c>
      <c r="Q1589" s="15">
        <v>0</v>
      </c>
      <c r="R1589" s="15">
        <v>0</v>
      </c>
      <c r="S1589" s="15">
        <v>0</v>
      </c>
      <c r="T1589" s="15">
        <v>0</v>
      </c>
      <c r="U1589" s="15" t="s">
        <v>3335</v>
      </c>
      <c r="V1589" s="15" t="s">
        <v>76</v>
      </c>
      <c r="W1589" s="16">
        <v>0</v>
      </c>
      <c r="X1589" s="16">
        <v>0</v>
      </c>
      <c r="Y1589" s="15">
        <v>5886</v>
      </c>
      <c r="Z1589" s="15">
        <v>0.13500000000000001</v>
      </c>
      <c r="AA1589" s="15" t="s">
        <v>11998</v>
      </c>
      <c r="AB1589" s="15" t="s">
        <v>11999</v>
      </c>
      <c r="AC1589" s="15">
        <v>0</v>
      </c>
      <c r="AD1589" s="15"/>
      <c r="AE1589" s="15" t="s">
        <v>78</v>
      </c>
      <c r="AF1589" s="15" t="s">
        <v>78</v>
      </c>
      <c r="AG1589" s="16">
        <v>1</v>
      </c>
      <c r="AH1589" s="15" t="s">
        <v>12467</v>
      </c>
      <c r="AI1589" s="15" t="s">
        <v>78</v>
      </c>
      <c r="AJ1589" s="15">
        <v>5885.9868164099998</v>
      </c>
      <c r="AK1589" s="15">
        <v>541.71118883600002</v>
      </c>
      <c r="AL1589" s="15">
        <v>3097348.5594700002</v>
      </c>
      <c r="AM1589" s="15">
        <v>1418250.05834</v>
      </c>
      <c r="AN1589" s="19">
        <v>0</v>
      </c>
      <c r="AO1589" s="19">
        <v>0</v>
      </c>
      <c r="AP1589" s="19">
        <v>0</v>
      </c>
      <c r="AQ1589" s="19">
        <v>0</v>
      </c>
      <c r="AR1589" s="34">
        <f t="shared" si="339"/>
        <v>0</v>
      </c>
      <c r="AS1589" s="34">
        <v>0</v>
      </c>
      <c r="AT1589" s="34">
        <v>0</v>
      </c>
      <c r="AU1589" s="34">
        <v>0</v>
      </c>
      <c r="AV1589" s="34">
        <v>0</v>
      </c>
      <c r="AW1589" s="35">
        <f t="shared" si="340"/>
        <v>0</v>
      </c>
      <c r="AX1589" s="34">
        <f t="shared" si="341"/>
        <v>0</v>
      </c>
      <c r="AY1589" s="36">
        <v>1.4712000000099998</v>
      </c>
      <c r="AZ1589" s="36">
        <v>2.0617000000000001</v>
      </c>
      <c r="BA1589" s="22"/>
      <c r="BB1589" s="19">
        <v>0</v>
      </c>
      <c r="BC1589" s="34">
        <f t="shared" si="342"/>
        <v>0</v>
      </c>
      <c r="BD1589" s="34">
        <f t="shared" si="343"/>
        <v>0</v>
      </c>
      <c r="BE1589" s="38">
        <v>3.4819999999999997E-2</v>
      </c>
      <c r="BF1589" s="38">
        <f t="shared" si="344"/>
        <v>3.4819999999999997E-2</v>
      </c>
      <c r="BG1589" s="34">
        <v>0</v>
      </c>
      <c r="BH1589" s="34">
        <v>0</v>
      </c>
      <c r="BI1589" s="34">
        <f t="shared" si="345"/>
        <v>0</v>
      </c>
      <c r="BJ1589" s="34">
        <f t="shared" si="346"/>
        <v>0</v>
      </c>
      <c r="BK1589" s="34">
        <v>0</v>
      </c>
      <c r="BL1589" s="34">
        <v>0</v>
      </c>
      <c r="BM1589" s="34">
        <f t="shared" si="347"/>
        <v>0</v>
      </c>
      <c r="BN1589" s="39">
        <f t="shared" si="337"/>
        <v>0</v>
      </c>
      <c r="BO1589" s="39">
        <f t="shared" si="338"/>
        <v>0</v>
      </c>
      <c r="BP1589" s="39">
        <f t="shared" si="348"/>
        <v>0</v>
      </c>
      <c r="BQ1589" s="25" t="s">
        <v>292</v>
      </c>
    </row>
    <row r="1590" spans="1:69" s="25" customFormat="1" ht="14.25" x14ac:dyDescent="0.2">
      <c r="A1590" s="14">
        <v>346</v>
      </c>
      <c r="B1590" s="40"/>
      <c r="C1590" s="15"/>
      <c r="D1590" s="16">
        <v>9833</v>
      </c>
      <c r="E1590" s="15" t="s">
        <v>12468</v>
      </c>
      <c r="F1590" s="15" t="s">
        <v>12469</v>
      </c>
      <c r="G1590" s="17" t="s">
        <v>12462</v>
      </c>
      <c r="H1590" s="17" t="s">
        <v>12463</v>
      </c>
      <c r="I1590" s="17" t="s">
        <v>88</v>
      </c>
      <c r="J1590" s="15" t="s">
        <v>12470</v>
      </c>
      <c r="K1590" s="15" t="s">
        <v>70</v>
      </c>
      <c r="L1590" s="18"/>
      <c r="M1590" s="15"/>
      <c r="N1590" s="15"/>
      <c r="O1590" s="16"/>
      <c r="P1590" s="15"/>
      <c r="Q1590" s="15"/>
      <c r="R1590" s="15"/>
      <c r="S1590" s="15"/>
      <c r="T1590" s="15"/>
      <c r="U1590" s="15"/>
      <c r="V1590" s="15"/>
      <c r="W1590" s="16"/>
      <c r="X1590" s="16"/>
      <c r="Y1590" s="15"/>
      <c r="Z1590" s="15"/>
      <c r="AA1590" s="15"/>
      <c r="AB1590" s="15"/>
      <c r="AC1590" s="15"/>
      <c r="AD1590" s="15"/>
      <c r="AE1590" s="15"/>
      <c r="AF1590" s="15"/>
      <c r="AG1590" s="16"/>
      <c r="AH1590" s="15"/>
      <c r="AI1590" s="15"/>
      <c r="AJ1590" s="15"/>
      <c r="AK1590" s="15"/>
      <c r="AL1590" s="15"/>
      <c r="AM1590" s="15"/>
      <c r="AN1590" s="19"/>
      <c r="AO1590" s="19"/>
      <c r="AP1590" s="19"/>
      <c r="AQ1590" s="19"/>
      <c r="AR1590" s="34">
        <f t="shared" si="339"/>
        <v>0</v>
      </c>
      <c r="AS1590" s="34"/>
      <c r="AT1590" s="34"/>
      <c r="AU1590" s="34"/>
      <c r="AV1590" s="34"/>
      <c r="AW1590" s="35">
        <f t="shared" si="340"/>
        <v>0</v>
      </c>
      <c r="AX1590" s="34">
        <f t="shared" si="341"/>
        <v>0</v>
      </c>
      <c r="AY1590" s="36">
        <v>2.0638999999999998</v>
      </c>
      <c r="AZ1590" s="36">
        <v>2.0638999999999998</v>
      </c>
      <c r="BA1590" s="22"/>
      <c r="BB1590" s="19">
        <v>0</v>
      </c>
      <c r="BC1590" s="34">
        <f t="shared" si="342"/>
        <v>0</v>
      </c>
      <c r="BD1590" s="34">
        <f t="shared" si="343"/>
        <v>0</v>
      </c>
      <c r="BE1590" s="38">
        <v>3.4819999999999997E-2</v>
      </c>
      <c r="BF1590" s="38">
        <f t="shared" si="344"/>
        <v>3.4819999999999997E-2</v>
      </c>
      <c r="BG1590" s="34">
        <v>0</v>
      </c>
      <c r="BH1590" s="34">
        <v>0</v>
      </c>
      <c r="BI1590" s="34">
        <f t="shared" si="345"/>
        <v>0</v>
      </c>
      <c r="BJ1590" s="34">
        <f t="shared" si="346"/>
        <v>0</v>
      </c>
      <c r="BK1590" s="34">
        <v>0</v>
      </c>
      <c r="BL1590" s="34">
        <v>0</v>
      </c>
      <c r="BM1590" s="34">
        <f t="shared" si="347"/>
        <v>0</v>
      </c>
      <c r="BN1590" s="39">
        <f t="shared" si="337"/>
        <v>0</v>
      </c>
      <c r="BO1590" s="39">
        <f t="shared" si="338"/>
        <v>0</v>
      </c>
      <c r="BP1590" s="39">
        <f t="shared" si="348"/>
        <v>0</v>
      </c>
    </row>
    <row r="1591" spans="1:69" s="25" customFormat="1" ht="14.25" x14ac:dyDescent="0.2">
      <c r="A1591" s="14">
        <v>347</v>
      </c>
      <c r="B1591" s="40"/>
      <c r="C1591" s="15" t="s">
        <v>176</v>
      </c>
      <c r="D1591" s="16">
        <v>10392</v>
      </c>
      <c r="E1591" s="15" t="s">
        <v>12471</v>
      </c>
      <c r="F1591" s="15" t="s">
        <v>12472</v>
      </c>
      <c r="G1591" s="17" t="s">
        <v>12473</v>
      </c>
      <c r="H1591" s="17" t="s">
        <v>12474</v>
      </c>
      <c r="I1591" s="17" t="s">
        <v>86</v>
      </c>
      <c r="J1591" s="15" t="s">
        <v>12475</v>
      </c>
      <c r="K1591" s="15" t="s">
        <v>790</v>
      </c>
      <c r="L1591" s="18" t="s">
        <v>12476</v>
      </c>
      <c r="M1591" s="15" t="s">
        <v>6612</v>
      </c>
      <c r="N1591" s="15" t="s">
        <v>6613</v>
      </c>
      <c r="O1591" s="16">
        <v>610</v>
      </c>
      <c r="P1591" s="15" t="s">
        <v>272</v>
      </c>
      <c r="Q1591" s="15">
        <v>0</v>
      </c>
      <c r="R1591" s="15">
        <v>0</v>
      </c>
      <c r="S1591" s="15">
        <v>0</v>
      </c>
      <c r="T1591" s="15">
        <v>0</v>
      </c>
      <c r="U1591" s="15" t="s">
        <v>3335</v>
      </c>
      <c r="V1591" s="15" t="s">
        <v>76</v>
      </c>
      <c r="W1591" s="16">
        <v>0</v>
      </c>
      <c r="X1591" s="16">
        <v>0</v>
      </c>
      <c r="Y1591" s="15">
        <v>6248</v>
      </c>
      <c r="Z1591" s="15">
        <v>0.14299999999999999</v>
      </c>
      <c r="AA1591" s="15" t="s">
        <v>11998</v>
      </c>
      <c r="AB1591" s="15" t="s">
        <v>11999</v>
      </c>
      <c r="AC1591" s="15">
        <v>0</v>
      </c>
      <c r="AD1591" s="15"/>
      <c r="AE1591" s="15" t="s">
        <v>78</v>
      </c>
      <c r="AF1591" s="15" t="s">
        <v>78</v>
      </c>
      <c r="AG1591" s="16">
        <v>1</v>
      </c>
      <c r="AH1591" s="15" t="s">
        <v>12477</v>
      </c>
      <c r="AI1591" s="15" t="s">
        <v>78</v>
      </c>
      <c r="AJ1591" s="15">
        <v>6247.5759277300003</v>
      </c>
      <c r="AK1591" s="15">
        <v>500.29258677399997</v>
      </c>
      <c r="AL1591" s="15">
        <v>3097349.0264900001</v>
      </c>
      <c r="AM1591" s="15">
        <v>1417967.18964</v>
      </c>
      <c r="AN1591" s="19">
        <v>0</v>
      </c>
      <c r="AO1591" s="19">
        <v>0</v>
      </c>
      <c r="AP1591" s="19">
        <v>0</v>
      </c>
      <c r="AQ1591" s="19">
        <v>0</v>
      </c>
      <c r="AR1591" s="34">
        <f t="shared" si="339"/>
        <v>0</v>
      </c>
      <c r="AS1591" s="34">
        <v>0</v>
      </c>
      <c r="AT1591" s="34">
        <v>0</v>
      </c>
      <c r="AU1591" s="34">
        <v>0</v>
      </c>
      <c r="AV1591" s="34">
        <v>0</v>
      </c>
      <c r="AW1591" s="35">
        <f t="shared" si="340"/>
        <v>0</v>
      </c>
      <c r="AX1591" s="34">
        <f t="shared" si="341"/>
        <v>0</v>
      </c>
      <c r="AY1591" s="36">
        <v>1.4712000000099998</v>
      </c>
      <c r="AZ1591" s="36">
        <v>2.0617000000000001</v>
      </c>
      <c r="BA1591" s="22"/>
      <c r="BB1591" s="19">
        <v>0</v>
      </c>
      <c r="BC1591" s="34">
        <f t="shared" si="342"/>
        <v>0</v>
      </c>
      <c r="BD1591" s="34">
        <f t="shared" si="343"/>
        <v>0</v>
      </c>
      <c r="BE1591" s="38">
        <v>3.4819999999999997E-2</v>
      </c>
      <c r="BF1591" s="38">
        <f t="shared" si="344"/>
        <v>3.4819999999999997E-2</v>
      </c>
      <c r="BG1591" s="34">
        <v>0</v>
      </c>
      <c r="BH1591" s="34">
        <v>0</v>
      </c>
      <c r="BI1591" s="34">
        <f t="shared" si="345"/>
        <v>0</v>
      </c>
      <c r="BJ1591" s="34">
        <f t="shared" si="346"/>
        <v>0</v>
      </c>
      <c r="BK1591" s="34">
        <v>0</v>
      </c>
      <c r="BL1591" s="34">
        <v>0</v>
      </c>
      <c r="BM1591" s="34">
        <f t="shared" si="347"/>
        <v>0</v>
      </c>
      <c r="BN1591" s="39">
        <f t="shared" si="337"/>
        <v>0</v>
      </c>
      <c r="BO1591" s="39">
        <f t="shared" si="338"/>
        <v>0</v>
      </c>
      <c r="BP1591" s="39">
        <f t="shared" si="348"/>
        <v>0</v>
      </c>
      <c r="BQ1591" s="25" t="s">
        <v>292</v>
      </c>
    </row>
    <row r="1592" spans="1:69" s="25" customFormat="1" ht="14.25" x14ac:dyDescent="0.2">
      <c r="A1592" s="14">
        <v>348</v>
      </c>
      <c r="B1592" s="40"/>
      <c r="C1592" s="15" t="s">
        <v>176</v>
      </c>
      <c r="D1592" s="16">
        <v>7906</v>
      </c>
      <c r="E1592" s="15" t="s">
        <v>12478</v>
      </c>
      <c r="F1592" s="15" t="s">
        <v>12479</v>
      </c>
      <c r="G1592" s="17" t="s">
        <v>12480</v>
      </c>
      <c r="H1592" s="17" t="s">
        <v>12481</v>
      </c>
      <c r="I1592" s="17" t="s">
        <v>12482</v>
      </c>
      <c r="J1592" s="15" t="s">
        <v>12483</v>
      </c>
      <c r="K1592" s="15" t="s">
        <v>12484</v>
      </c>
      <c r="L1592" s="18" t="s">
        <v>12485</v>
      </c>
      <c r="M1592" s="15" t="s">
        <v>11996</v>
      </c>
      <c r="N1592" s="15" t="s">
        <v>11997</v>
      </c>
      <c r="O1592" s="16">
        <v>610</v>
      </c>
      <c r="P1592" s="15" t="s">
        <v>272</v>
      </c>
      <c r="Q1592" s="15">
        <v>51200</v>
      </c>
      <c r="R1592" s="15">
        <v>127400</v>
      </c>
      <c r="S1592" s="15">
        <v>178600</v>
      </c>
      <c r="T1592" s="15">
        <v>1</v>
      </c>
      <c r="U1592" s="15" t="s">
        <v>3335</v>
      </c>
      <c r="V1592" s="15" t="s">
        <v>76</v>
      </c>
      <c r="W1592" s="16">
        <v>1</v>
      </c>
      <c r="X1592" s="16">
        <v>1</v>
      </c>
      <c r="Y1592" s="15">
        <v>38685</v>
      </c>
      <c r="Z1592" s="15">
        <v>0.88800000000000001</v>
      </c>
      <c r="AA1592" s="15" t="s">
        <v>11998</v>
      </c>
      <c r="AB1592" s="15" t="s">
        <v>11999</v>
      </c>
      <c r="AC1592" s="15">
        <v>209700</v>
      </c>
      <c r="AD1592" s="26">
        <v>41828</v>
      </c>
      <c r="AE1592" s="15" t="s">
        <v>243</v>
      </c>
      <c r="AF1592" s="15" t="s">
        <v>12486</v>
      </c>
      <c r="AG1592" s="16">
        <v>1</v>
      </c>
      <c r="AH1592" s="15" t="s">
        <v>12487</v>
      </c>
      <c r="AI1592" s="15" t="s">
        <v>78</v>
      </c>
      <c r="AJ1592" s="15">
        <v>38685.307861300003</v>
      </c>
      <c r="AK1592" s="15">
        <v>792.52193337699998</v>
      </c>
      <c r="AL1592" s="15">
        <v>3097247.8276399998</v>
      </c>
      <c r="AM1592" s="15">
        <v>1417966.66258</v>
      </c>
      <c r="AN1592" s="19">
        <v>0</v>
      </c>
      <c r="AO1592" s="19">
        <v>0</v>
      </c>
      <c r="AP1592" s="19">
        <v>51200</v>
      </c>
      <c r="AQ1592" s="19">
        <v>126100</v>
      </c>
      <c r="AR1592" s="34">
        <f t="shared" si="339"/>
        <v>177300</v>
      </c>
      <c r="AS1592" s="34">
        <v>0</v>
      </c>
      <c r="AT1592" s="34">
        <v>0</v>
      </c>
      <c r="AU1592" s="34">
        <v>0</v>
      </c>
      <c r="AV1592" s="34">
        <v>177300</v>
      </c>
      <c r="AW1592" s="35">
        <f t="shared" si="340"/>
        <v>177300</v>
      </c>
      <c r="AX1592" s="34">
        <f t="shared" si="341"/>
        <v>0</v>
      </c>
      <c r="AY1592" s="36">
        <v>1.4712000000099998</v>
      </c>
      <c r="AZ1592" s="36">
        <v>2.0617000000000001</v>
      </c>
      <c r="BA1592" s="22"/>
      <c r="BB1592" s="19">
        <v>3547</v>
      </c>
      <c r="BC1592" s="34">
        <f t="shared" si="342"/>
        <v>0</v>
      </c>
      <c r="BD1592" s="34">
        <f t="shared" si="343"/>
        <v>0</v>
      </c>
      <c r="BE1592" s="38">
        <v>3.4819999999999997E-2</v>
      </c>
      <c r="BF1592" s="38">
        <f t="shared" si="344"/>
        <v>3.4819999999999997E-2</v>
      </c>
      <c r="BG1592" s="34">
        <v>0</v>
      </c>
      <c r="BH1592" s="34">
        <v>0</v>
      </c>
      <c r="BI1592" s="34">
        <f t="shared" si="345"/>
        <v>0</v>
      </c>
      <c r="BJ1592" s="34">
        <f t="shared" si="346"/>
        <v>0</v>
      </c>
      <c r="BK1592" s="34">
        <v>0</v>
      </c>
      <c r="BL1592" s="34">
        <v>0</v>
      </c>
      <c r="BM1592" s="34">
        <f t="shared" si="347"/>
        <v>0</v>
      </c>
      <c r="BN1592" s="39">
        <f t="shared" si="337"/>
        <v>0</v>
      </c>
      <c r="BO1592" s="39">
        <f t="shared" si="338"/>
        <v>0</v>
      </c>
      <c r="BP1592" s="39">
        <f t="shared" si="348"/>
        <v>0</v>
      </c>
      <c r="BQ1592" s="25" t="s">
        <v>292</v>
      </c>
    </row>
    <row r="1593" spans="1:69" s="25" customFormat="1" ht="14.25" x14ac:dyDescent="0.2">
      <c r="A1593" s="14">
        <v>350</v>
      </c>
      <c r="B1593" s="40"/>
      <c r="C1593" s="15" t="s">
        <v>176</v>
      </c>
      <c r="D1593" s="16">
        <v>21536</v>
      </c>
      <c r="E1593" s="15" t="s">
        <v>12488</v>
      </c>
      <c r="F1593" s="15" t="s">
        <v>12489</v>
      </c>
      <c r="G1593" s="17" t="s">
        <v>12480</v>
      </c>
      <c r="H1593" s="17" t="s">
        <v>12490</v>
      </c>
      <c r="I1593" s="17" t="s">
        <v>68</v>
      </c>
      <c r="J1593" s="15" t="s">
        <v>12491</v>
      </c>
      <c r="K1593" s="15" t="s">
        <v>86</v>
      </c>
      <c r="L1593" s="18" t="s">
        <v>12492</v>
      </c>
      <c r="M1593" s="15" t="s">
        <v>11996</v>
      </c>
      <c r="N1593" s="15" t="s">
        <v>11997</v>
      </c>
      <c r="O1593" s="16">
        <v>510</v>
      </c>
      <c r="P1593" s="15" t="s">
        <v>118</v>
      </c>
      <c r="Q1593" s="15">
        <v>26000</v>
      </c>
      <c r="R1593" s="15">
        <v>117200</v>
      </c>
      <c r="S1593" s="15">
        <v>143200</v>
      </c>
      <c r="T1593" s="15">
        <v>0.51</v>
      </c>
      <c r="U1593" s="15" t="s">
        <v>3335</v>
      </c>
      <c r="V1593" s="15" t="s">
        <v>76</v>
      </c>
      <c r="W1593" s="16">
        <v>1</v>
      </c>
      <c r="X1593" s="16">
        <v>1</v>
      </c>
      <c r="Y1593" s="15">
        <v>22200</v>
      </c>
      <c r="Z1593" s="15">
        <v>0.51</v>
      </c>
      <c r="AA1593" s="15" t="s">
        <v>11998</v>
      </c>
      <c r="AB1593" s="15" t="s">
        <v>11999</v>
      </c>
      <c r="AC1593" s="15">
        <v>0</v>
      </c>
      <c r="AD1593" s="26">
        <v>38461</v>
      </c>
      <c r="AE1593" s="15" t="s">
        <v>243</v>
      </c>
      <c r="AF1593" s="15" t="s">
        <v>12493</v>
      </c>
      <c r="AG1593" s="16">
        <v>1</v>
      </c>
      <c r="AH1593" s="15" t="s">
        <v>12494</v>
      </c>
      <c r="AI1593" s="15" t="s">
        <v>78</v>
      </c>
      <c r="AJ1593" s="15">
        <v>22200.0625</v>
      </c>
      <c r="AK1593" s="15">
        <v>644.00135823699998</v>
      </c>
      <c r="AL1593" s="15">
        <v>3097010.6967099998</v>
      </c>
      <c r="AM1593" s="15">
        <v>1417966.2716600001</v>
      </c>
      <c r="AN1593" s="19">
        <v>26000</v>
      </c>
      <c r="AO1593" s="19">
        <v>116400</v>
      </c>
      <c r="AP1593" s="19">
        <v>0</v>
      </c>
      <c r="AQ1593" s="19">
        <v>0</v>
      </c>
      <c r="AR1593" s="34">
        <f t="shared" si="339"/>
        <v>142400</v>
      </c>
      <c r="AS1593" s="34">
        <v>45000</v>
      </c>
      <c r="AT1593" s="34">
        <v>0</v>
      </c>
      <c r="AU1593" s="34">
        <v>34090</v>
      </c>
      <c r="AV1593" s="34">
        <v>0</v>
      </c>
      <c r="AW1593" s="35">
        <f t="shared" si="340"/>
        <v>79090</v>
      </c>
      <c r="AX1593" s="34">
        <f t="shared" si="341"/>
        <v>63310</v>
      </c>
      <c r="AY1593" s="36">
        <v>1.4712000000099998</v>
      </c>
      <c r="AZ1593" s="36">
        <v>2.0617000000000001</v>
      </c>
      <c r="BA1593" s="22"/>
      <c r="BB1593" s="19">
        <v>1424</v>
      </c>
      <c r="BC1593" s="34">
        <f t="shared" si="342"/>
        <v>931.41672000633093</v>
      </c>
      <c r="BD1593" s="34">
        <f t="shared" si="343"/>
        <v>1305.2622700000002</v>
      </c>
      <c r="BE1593" s="38">
        <v>3.4819999999999997E-2</v>
      </c>
      <c r="BF1593" s="38">
        <f t="shared" si="344"/>
        <v>3.4819999999999997E-2</v>
      </c>
      <c r="BG1593" s="34">
        <v>32.431930190620442</v>
      </c>
      <c r="BH1593" s="34">
        <v>45.449232241400004</v>
      </c>
      <c r="BI1593" s="34">
        <f t="shared" si="345"/>
        <v>898.98478981571054</v>
      </c>
      <c r="BJ1593" s="34">
        <f t="shared" si="346"/>
        <v>1259.8130377586001</v>
      </c>
      <c r="BK1593" s="34">
        <v>0</v>
      </c>
      <c r="BL1593" s="34">
        <v>0</v>
      </c>
      <c r="BM1593" s="34">
        <f t="shared" si="347"/>
        <v>0</v>
      </c>
      <c r="BN1593" s="39">
        <f t="shared" si="337"/>
        <v>898.98478981571054</v>
      </c>
      <c r="BO1593" s="39">
        <f t="shared" si="338"/>
        <v>1259.8130377586001</v>
      </c>
      <c r="BP1593" s="39">
        <f t="shared" si="348"/>
        <v>360.82824794288956</v>
      </c>
    </row>
    <row r="1594" spans="1:69" s="25" customFormat="1" ht="14.25" x14ac:dyDescent="0.2">
      <c r="A1594" s="14">
        <v>351</v>
      </c>
      <c r="B1594" s="40"/>
      <c r="C1594" s="15" t="s">
        <v>176</v>
      </c>
      <c r="D1594" s="16">
        <v>36593</v>
      </c>
      <c r="E1594" s="15" t="s">
        <v>12495</v>
      </c>
      <c r="F1594" s="15" t="s">
        <v>12496</v>
      </c>
      <c r="G1594" s="17" t="s">
        <v>12480</v>
      </c>
      <c r="H1594" s="17" t="s">
        <v>12481</v>
      </c>
      <c r="I1594" s="17" t="s">
        <v>12482</v>
      </c>
      <c r="J1594" s="15" t="s">
        <v>12497</v>
      </c>
      <c r="K1594" s="15" t="s">
        <v>86</v>
      </c>
      <c r="L1594" s="18" t="s">
        <v>12498</v>
      </c>
      <c r="M1594" s="15" t="s">
        <v>11996</v>
      </c>
      <c r="N1594" s="15" t="s">
        <v>11997</v>
      </c>
      <c r="O1594" s="16">
        <v>510</v>
      </c>
      <c r="P1594" s="15" t="s">
        <v>118</v>
      </c>
      <c r="Q1594" s="15">
        <v>26000</v>
      </c>
      <c r="R1594" s="15">
        <v>169600</v>
      </c>
      <c r="S1594" s="15">
        <v>195600</v>
      </c>
      <c r="T1594" s="15">
        <v>0.51</v>
      </c>
      <c r="U1594" s="15" t="s">
        <v>3335</v>
      </c>
      <c r="V1594" s="15" t="s">
        <v>76</v>
      </c>
      <c r="W1594" s="16">
        <v>1</v>
      </c>
      <c r="X1594" s="16">
        <v>0</v>
      </c>
      <c r="Y1594" s="15">
        <v>22200</v>
      </c>
      <c r="Z1594" s="15">
        <v>0.51</v>
      </c>
      <c r="AA1594" s="15" t="s">
        <v>11998</v>
      </c>
      <c r="AB1594" s="15" t="s">
        <v>11999</v>
      </c>
      <c r="AC1594" s="15">
        <v>0</v>
      </c>
      <c r="AD1594" s="15"/>
      <c r="AE1594" s="15" t="s">
        <v>298</v>
      </c>
      <c r="AF1594" s="15" t="s">
        <v>12499</v>
      </c>
      <c r="AG1594" s="16">
        <v>1</v>
      </c>
      <c r="AH1594" s="15" t="s">
        <v>12500</v>
      </c>
      <c r="AI1594" s="15" t="s">
        <v>78</v>
      </c>
      <c r="AJ1594" s="15">
        <v>22200.2409668</v>
      </c>
      <c r="AK1594" s="15">
        <v>644.003325034</v>
      </c>
      <c r="AL1594" s="15">
        <v>3096910.6962799998</v>
      </c>
      <c r="AM1594" s="15">
        <v>1417966.0136200001</v>
      </c>
      <c r="AN1594" s="19">
        <v>26000</v>
      </c>
      <c r="AO1594" s="19">
        <v>173200</v>
      </c>
      <c r="AP1594" s="19">
        <v>0</v>
      </c>
      <c r="AQ1594" s="19">
        <v>7700</v>
      </c>
      <c r="AR1594" s="34">
        <f t="shared" si="339"/>
        <v>206900</v>
      </c>
      <c r="AS1594" s="34">
        <v>45000</v>
      </c>
      <c r="AT1594" s="34">
        <v>0</v>
      </c>
      <c r="AU1594" s="34">
        <v>53970</v>
      </c>
      <c r="AV1594" s="34">
        <v>0</v>
      </c>
      <c r="AW1594" s="35">
        <f t="shared" si="340"/>
        <v>98970</v>
      </c>
      <c r="AX1594" s="34">
        <f t="shared" si="341"/>
        <v>107930</v>
      </c>
      <c r="AY1594" s="36">
        <v>1.4712000000099998</v>
      </c>
      <c r="AZ1594" s="36">
        <v>2.0617000000000001</v>
      </c>
      <c r="BA1594" s="22"/>
      <c r="BB1594" s="19">
        <v>2223</v>
      </c>
      <c r="BC1594" s="34">
        <f t="shared" si="342"/>
        <v>1587.8661600107928</v>
      </c>
      <c r="BD1594" s="34">
        <f t="shared" si="343"/>
        <v>2225.19281</v>
      </c>
      <c r="BE1594" s="38">
        <v>3.4819999999999997E-2</v>
      </c>
      <c r="BF1594" s="38">
        <f t="shared" si="344"/>
        <v>3.4819999999999997E-2</v>
      </c>
      <c r="BG1594" s="34">
        <v>51.345006523548989</v>
      </c>
      <c r="BH1594" s="34">
        <v>71.953507306199995</v>
      </c>
      <c r="BI1594" s="34">
        <f t="shared" si="345"/>
        <v>1536.5211534872437</v>
      </c>
      <c r="BJ1594" s="34">
        <f t="shared" si="346"/>
        <v>2153.2393026937998</v>
      </c>
      <c r="BK1594" s="34">
        <v>0</v>
      </c>
      <c r="BL1594" s="34">
        <v>2.4884026938000261</v>
      </c>
      <c r="BM1594" s="34">
        <f t="shared" si="347"/>
        <v>2.4884026938000261</v>
      </c>
      <c r="BN1594" s="39">
        <f t="shared" si="337"/>
        <v>1536.5211534872437</v>
      </c>
      <c r="BO1594" s="39">
        <f t="shared" si="338"/>
        <v>2150.7509</v>
      </c>
      <c r="BP1594" s="39">
        <f t="shared" si="348"/>
        <v>614.22974651275626</v>
      </c>
    </row>
    <row r="1595" spans="1:69" s="25" customFormat="1" ht="14.25" x14ac:dyDescent="0.2">
      <c r="A1595" s="14">
        <v>352</v>
      </c>
      <c r="B1595" s="40"/>
      <c r="C1595" s="15" t="s">
        <v>176</v>
      </c>
      <c r="D1595" s="16">
        <v>3860</v>
      </c>
      <c r="E1595" s="15" t="s">
        <v>12501</v>
      </c>
      <c r="F1595" s="15" t="s">
        <v>12502</v>
      </c>
      <c r="G1595" s="17" t="s">
        <v>12480</v>
      </c>
      <c r="H1595" s="17" t="s">
        <v>12503</v>
      </c>
      <c r="I1595" s="17" t="s">
        <v>250</v>
      </c>
      <c r="J1595" s="15" t="s">
        <v>12491</v>
      </c>
      <c r="K1595" s="15" t="s">
        <v>86</v>
      </c>
      <c r="L1595" s="18" t="s">
        <v>12504</v>
      </c>
      <c r="M1595" s="15" t="s">
        <v>11996</v>
      </c>
      <c r="N1595" s="15" t="s">
        <v>11997</v>
      </c>
      <c r="O1595" s="16">
        <v>510</v>
      </c>
      <c r="P1595" s="15" t="s">
        <v>118</v>
      </c>
      <c r="Q1595" s="15">
        <v>26000</v>
      </c>
      <c r="R1595" s="15">
        <v>95300</v>
      </c>
      <c r="S1595" s="15">
        <v>121300</v>
      </c>
      <c r="T1595" s="15">
        <v>0.51</v>
      </c>
      <c r="U1595" s="15" t="s">
        <v>3335</v>
      </c>
      <c r="V1595" s="15" t="s">
        <v>76</v>
      </c>
      <c r="W1595" s="16">
        <v>1</v>
      </c>
      <c r="X1595" s="16">
        <v>0</v>
      </c>
      <c r="Y1595" s="15">
        <v>22200</v>
      </c>
      <c r="Z1595" s="15">
        <v>0.51</v>
      </c>
      <c r="AA1595" s="15" t="s">
        <v>11998</v>
      </c>
      <c r="AB1595" s="15" t="s">
        <v>11999</v>
      </c>
      <c r="AC1595" s="15">
        <v>0</v>
      </c>
      <c r="AD1595" s="15"/>
      <c r="AE1595" s="15" t="s">
        <v>243</v>
      </c>
      <c r="AF1595" s="15" t="s">
        <v>12505</v>
      </c>
      <c r="AG1595" s="16">
        <v>1</v>
      </c>
      <c r="AH1595" s="15" t="s">
        <v>12506</v>
      </c>
      <c r="AI1595" s="15" t="s">
        <v>78</v>
      </c>
      <c r="AJ1595" s="15">
        <v>22200.1643066</v>
      </c>
      <c r="AK1595" s="15">
        <v>644.00299872599999</v>
      </c>
      <c r="AL1595" s="15">
        <v>3096810.6957200002</v>
      </c>
      <c r="AM1595" s="15">
        <v>1417965.7556499999</v>
      </c>
      <c r="AN1595" s="19">
        <v>26000</v>
      </c>
      <c r="AO1595" s="19">
        <v>94300</v>
      </c>
      <c r="AP1595" s="19">
        <v>0</v>
      </c>
      <c r="AQ1595" s="19">
        <v>0</v>
      </c>
      <c r="AR1595" s="34">
        <f t="shared" si="339"/>
        <v>120300</v>
      </c>
      <c r="AS1595" s="34">
        <v>45000</v>
      </c>
      <c r="AT1595" s="34">
        <v>3000</v>
      </c>
      <c r="AU1595" s="34">
        <v>26355</v>
      </c>
      <c r="AV1595" s="34">
        <v>0</v>
      </c>
      <c r="AW1595" s="35">
        <f t="shared" si="340"/>
        <v>74355</v>
      </c>
      <c r="AX1595" s="34">
        <f t="shared" si="341"/>
        <v>45945</v>
      </c>
      <c r="AY1595" s="36">
        <v>1.4712000000099998</v>
      </c>
      <c r="AZ1595" s="36">
        <v>2.0617000000000001</v>
      </c>
      <c r="BA1595" s="22"/>
      <c r="BB1595" s="19">
        <v>1203</v>
      </c>
      <c r="BC1595" s="34">
        <f t="shared" si="342"/>
        <v>675.94284000459436</v>
      </c>
      <c r="BD1595" s="34">
        <f t="shared" si="343"/>
        <v>947.248065</v>
      </c>
      <c r="BE1595" s="38">
        <v>3.4819999999999997E-2</v>
      </c>
      <c r="BF1595" s="38">
        <f t="shared" si="344"/>
        <v>3.4819999999999997E-2</v>
      </c>
      <c r="BG1595" s="34">
        <v>23.536329688959974</v>
      </c>
      <c r="BH1595" s="34">
        <v>32.983177623299994</v>
      </c>
      <c r="BI1595" s="34">
        <f t="shared" si="345"/>
        <v>652.40651031563436</v>
      </c>
      <c r="BJ1595" s="34">
        <f t="shared" si="346"/>
        <v>914.26488737670002</v>
      </c>
      <c r="BK1595" s="34">
        <v>0</v>
      </c>
      <c r="BL1595" s="34">
        <v>0</v>
      </c>
      <c r="BM1595" s="34">
        <f t="shared" si="347"/>
        <v>0</v>
      </c>
      <c r="BN1595" s="39">
        <f t="shared" si="337"/>
        <v>652.40651031563436</v>
      </c>
      <c r="BO1595" s="39">
        <f t="shared" si="338"/>
        <v>914.26488737670002</v>
      </c>
      <c r="BP1595" s="39">
        <f t="shared" si="348"/>
        <v>261.85837706106565</v>
      </c>
    </row>
    <row r="1596" spans="1:69" s="25" customFormat="1" ht="14.25" x14ac:dyDescent="0.2">
      <c r="A1596" s="14">
        <v>354</v>
      </c>
      <c r="B1596" s="40"/>
      <c r="C1596" s="15" t="s">
        <v>176</v>
      </c>
      <c r="D1596" s="16">
        <v>9548</v>
      </c>
      <c r="E1596" s="15" t="s">
        <v>12507</v>
      </c>
      <c r="F1596" s="15" t="s">
        <v>12508</v>
      </c>
      <c r="G1596" s="17" t="s">
        <v>12480</v>
      </c>
      <c r="H1596" s="17" t="s">
        <v>12503</v>
      </c>
      <c r="I1596" s="17" t="s">
        <v>250</v>
      </c>
      <c r="J1596" s="15" t="s">
        <v>12491</v>
      </c>
      <c r="K1596" s="15" t="s">
        <v>86</v>
      </c>
      <c r="L1596" s="18" t="s">
        <v>12509</v>
      </c>
      <c r="M1596" s="15" t="s">
        <v>11996</v>
      </c>
      <c r="N1596" s="15" t="s">
        <v>11997</v>
      </c>
      <c r="O1596" s="16">
        <v>510</v>
      </c>
      <c r="P1596" s="15" t="s">
        <v>118</v>
      </c>
      <c r="Q1596" s="15">
        <v>26000</v>
      </c>
      <c r="R1596" s="15">
        <v>99000</v>
      </c>
      <c r="S1596" s="15">
        <v>125000</v>
      </c>
      <c r="T1596" s="15">
        <v>0.51</v>
      </c>
      <c r="U1596" s="15" t="s">
        <v>3335</v>
      </c>
      <c r="V1596" s="15" t="s">
        <v>76</v>
      </c>
      <c r="W1596" s="16">
        <v>1</v>
      </c>
      <c r="X1596" s="16">
        <v>1</v>
      </c>
      <c r="Y1596" s="15">
        <v>22200</v>
      </c>
      <c r="Z1596" s="15">
        <v>0.51</v>
      </c>
      <c r="AA1596" s="15" t="s">
        <v>11998</v>
      </c>
      <c r="AB1596" s="15" t="s">
        <v>11999</v>
      </c>
      <c r="AC1596" s="15">
        <v>119000</v>
      </c>
      <c r="AD1596" s="26">
        <v>40114</v>
      </c>
      <c r="AE1596" s="15" t="s">
        <v>363</v>
      </c>
      <c r="AF1596" s="15" t="s">
        <v>12510</v>
      </c>
      <c r="AG1596" s="16">
        <v>1</v>
      </c>
      <c r="AH1596" s="15" t="s">
        <v>12511</v>
      </c>
      <c r="AI1596" s="15" t="s">
        <v>78</v>
      </c>
      <c r="AJ1596" s="15">
        <v>22200.2697754</v>
      </c>
      <c r="AK1596" s="15">
        <v>644.00431106200006</v>
      </c>
      <c r="AL1596" s="15">
        <v>3096610.6949700001</v>
      </c>
      <c r="AM1596" s="15">
        <v>1417965.2397400001</v>
      </c>
      <c r="AN1596" s="19">
        <v>26000</v>
      </c>
      <c r="AO1596" s="19">
        <v>97900</v>
      </c>
      <c r="AP1596" s="19">
        <v>0</v>
      </c>
      <c r="AQ1596" s="19">
        <v>100</v>
      </c>
      <c r="AR1596" s="34">
        <f t="shared" si="339"/>
        <v>124000</v>
      </c>
      <c r="AS1596" s="34">
        <v>45000</v>
      </c>
      <c r="AT1596" s="34">
        <v>0</v>
      </c>
      <c r="AU1596" s="34">
        <v>27615</v>
      </c>
      <c r="AV1596" s="34">
        <v>0</v>
      </c>
      <c r="AW1596" s="35">
        <f t="shared" si="340"/>
        <v>72615</v>
      </c>
      <c r="AX1596" s="34">
        <f t="shared" si="341"/>
        <v>51385</v>
      </c>
      <c r="AY1596" s="36">
        <v>1.4712000000099998</v>
      </c>
      <c r="AZ1596" s="36">
        <v>2.0617000000000001</v>
      </c>
      <c r="BA1596" s="22"/>
      <c r="BB1596" s="19">
        <v>1242</v>
      </c>
      <c r="BC1596" s="34">
        <f t="shared" si="342"/>
        <v>755.97612000513845</v>
      </c>
      <c r="BD1596" s="34">
        <f t="shared" si="343"/>
        <v>1059.4045450000001</v>
      </c>
      <c r="BE1596" s="38">
        <v>3.4819999999999997E-2</v>
      </c>
      <c r="BF1596" s="38">
        <f t="shared" si="344"/>
        <v>3.4819999999999997E-2</v>
      </c>
      <c r="BG1596" s="34">
        <v>26.271861314578572</v>
      </c>
      <c r="BH1596" s="34">
        <v>36.816677862900001</v>
      </c>
      <c r="BI1596" s="34">
        <f t="shared" si="345"/>
        <v>729.70425869055987</v>
      </c>
      <c r="BJ1596" s="34">
        <f t="shared" si="346"/>
        <v>1022.5878671371001</v>
      </c>
      <c r="BK1596" s="34">
        <v>0</v>
      </c>
      <c r="BL1596" s="34">
        <v>0</v>
      </c>
      <c r="BM1596" s="34">
        <f t="shared" si="347"/>
        <v>0</v>
      </c>
      <c r="BN1596" s="39">
        <f t="shared" si="337"/>
        <v>729.70425869055987</v>
      </c>
      <c r="BO1596" s="39">
        <f t="shared" si="338"/>
        <v>1022.5878671371001</v>
      </c>
      <c r="BP1596" s="39">
        <f t="shared" si="348"/>
        <v>292.88360844654028</v>
      </c>
    </row>
    <row r="1597" spans="1:69" s="25" customFormat="1" ht="14.25" x14ac:dyDescent="0.2">
      <c r="A1597" s="14">
        <v>355</v>
      </c>
      <c r="B1597" s="40"/>
      <c r="C1597" s="15" t="s">
        <v>176</v>
      </c>
      <c r="D1597" s="16">
        <v>25202</v>
      </c>
      <c r="E1597" s="15" t="s">
        <v>12512</v>
      </c>
      <c r="F1597" s="15" t="s">
        <v>12513</v>
      </c>
      <c r="G1597" s="17" t="s">
        <v>12480</v>
      </c>
      <c r="H1597" s="17" t="s">
        <v>12481</v>
      </c>
      <c r="I1597" s="17" t="s">
        <v>12482</v>
      </c>
      <c r="J1597" s="15" t="s">
        <v>12514</v>
      </c>
      <c r="K1597" s="15" t="s">
        <v>86</v>
      </c>
      <c r="L1597" s="18" t="s">
        <v>12515</v>
      </c>
      <c r="M1597" s="15" t="s">
        <v>11996</v>
      </c>
      <c r="N1597" s="15" t="s">
        <v>11997</v>
      </c>
      <c r="O1597" s="16">
        <v>510</v>
      </c>
      <c r="P1597" s="15" t="s">
        <v>118</v>
      </c>
      <c r="Q1597" s="15">
        <v>26000</v>
      </c>
      <c r="R1597" s="15">
        <v>91400</v>
      </c>
      <c r="S1597" s="15">
        <v>117400</v>
      </c>
      <c r="T1597" s="15">
        <v>0.51</v>
      </c>
      <c r="U1597" s="15" t="s">
        <v>3335</v>
      </c>
      <c r="V1597" s="15" t="s">
        <v>76</v>
      </c>
      <c r="W1597" s="16">
        <v>1</v>
      </c>
      <c r="X1597" s="16">
        <v>0</v>
      </c>
      <c r="Y1597" s="15">
        <v>22200</v>
      </c>
      <c r="Z1597" s="15">
        <v>0.51</v>
      </c>
      <c r="AA1597" s="15" t="s">
        <v>11998</v>
      </c>
      <c r="AB1597" s="15" t="s">
        <v>11999</v>
      </c>
      <c r="AC1597" s="15">
        <v>0</v>
      </c>
      <c r="AD1597" s="15"/>
      <c r="AE1597" s="15" t="s">
        <v>363</v>
      </c>
      <c r="AF1597" s="15" t="s">
        <v>11572</v>
      </c>
      <c r="AG1597" s="16">
        <v>1</v>
      </c>
      <c r="AH1597" s="15" t="s">
        <v>12516</v>
      </c>
      <c r="AI1597" s="15" t="s">
        <v>78</v>
      </c>
      <c r="AJ1597" s="15">
        <v>22200.2102051</v>
      </c>
      <c r="AK1597" s="15">
        <v>644.00431028699995</v>
      </c>
      <c r="AL1597" s="15">
        <v>3096510.6946100001</v>
      </c>
      <c r="AM1597" s="15">
        <v>1417964.98156</v>
      </c>
      <c r="AN1597" s="19">
        <v>26000</v>
      </c>
      <c r="AO1597" s="19">
        <v>98000</v>
      </c>
      <c r="AP1597" s="19">
        <v>0</v>
      </c>
      <c r="AQ1597" s="19">
        <v>0</v>
      </c>
      <c r="AR1597" s="34">
        <f t="shared" si="339"/>
        <v>124000</v>
      </c>
      <c r="AS1597" s="34">
        <v>45000</v>
      </c>
      <c r="AT1597" s="34">
        <v>0</v>
      </c>
      <c r="AU1597" s="34">
        <v>27650</v>
      </c>
      <c r="AV1597" s="34">
        <v>0</v>
      </c>
      <c r="AW1597" s="35">
        <f t="shared" si="340"/>
        <v>72650</v>
      </c>
      <c r="AX1597" s="34">
        <f t="shared" si="341"/>
        <v>51350</v>
      </c>
      <c r="AY1597" s="36">
        <v>1.4712000000099998</v>
      </c>
      <c r="AZ1597" s="36">
        <v>2.0617000000000001</v>
      </c>
      <c r="BA1597" s="22"/>
      <c r="BB1597" s="19">
        <v>1240</v>
      </c>
      <c r="BC1597" s="34">
        <f t="shared" si="342"/>
        <v>755.46120000513497</v>
      </c>
      <c r="BD1597" s="34">
        <f t="shared" si="343"/>
        <v>1058.6829500000001</v>
      </c>
      <c r="BE1597" s="38">
        <v>3.4819999999999997E-2</v>
      </c>
      <c r="BF1597" s="38">
        <f t="shared" si="344"/>
        <v>3.4819999999999997E-2</v>
      </c>
      <c r="BG1597" s="34">
        <v>26.305158984178796</v>
      </c>
      <c r="BH1597" s="34">
        <v>36.863340319000002</v>
      </c>
      <c r="BI1597" s="34">
        <f t="shared" si="345"/>
        <v>729.1560410209562</v>
      </c>
      <c r="BJ1597" s="34">
        <f t="shared" si="346"/>
        <v>1021.8196096810001</v>
      </c>
      <c r="BK1597" s="34">
        <v>0</v>
      </c>
      <c r="BL1597" s="34">
        <v>0</v>
      </c>
      <c r="BM1597" s="34">
        <f t="shared" si="347"/>
        <v>0</v>
      </c>
      <c r="BN1597" s="39">
        <f t="shared" si="337"/>
        <v>729.1560410209562</v>
      </c>
      <c r="BO1597" s="39">
        <f t="shared" si="338"/>
        <v>1021.8196096810001</v>
      </c>
      <c r="BP1597" s="39">
        <f t="shared" si="348"/>
        <v>292.66356866004389</v>
      </c>
    </row>
    <row r="1598" spans="1:69" s="25" customFormat="1" ht="14.25" x14ac:dyDescent="0.2">
      <c r="A1598" s="14">
        <v>356</v>
      </c>
      <c r="B1598" s="40"/>
      <c r="C1598" s="15" t="s">
        <v>176</v>
      </c>
      <c r="D1598" s="16">
        <v>36302</v>
      </c>
      <c r="E1598" s="15" t="s">
        <v>12517</v>
      </c>
      <c r="F1598" s="15" t="s">
        <v>726</v>
      </c>
      <c r="G1598" s="17" t="s">
        <v>12480</v>
      </c>
      <c r="H1598" s="17" t="s">
        <v>12481</v>
      </c>
      <c r="I1598" s="17" t="s">
        <v>12482</v>
      </c>
      <c r="J1598" s="15" t="s">
        <v>12514</v>
      </c>
      <c r="K1598" s="15" t="s">
        <v>86</v>
      </c>
      <c r="L1598" s="18" t="s">
        <v>12518</v>
      </c>
      <c r="M1598" s="15" t="s">
        <v>11996</v>
      </c>
      <c r="N1598" s="15" t="s">
        <v>11997</v>
      </c>
      <c r="O1598" s="16">
        <v>510</v>
      </c>
      <c r="P1598" s="15" t="s">
        <v>118</v>
      </c>
      <c r="Q1598" s="15">
        <v>26000</v>
      </c>
      <c r="R1598" s="15">
        <v>122400</v>
      </c>
      <c r="S1598" s="15">
        <v>148400</v>
      </c>
      <c r="T1598" s="15">
        <v>0.51</v>
      </c>
      <c r="U1598" s="15" t="s">
        <v>3335</v>
      </c>
      <c r="V1598" s="15" t="s">
        <v>76</v>
      </c>
      <c r="W1598" s="16">
        <v>1</v>
      </c>
      <c r="X1598" s="16">
        <v>1</v>
      </c>
      <c r="Y1598" s="15">
        <v>22200</v>
      </c>
      <c r="Z1598" s="15">
        <v>0.51</v>
      </c>
      <c r="AA1598" s="15" t="s">
        <v>11998</v>
      </c>
      <c r="AB1598" s="15" t="s">
        <v>11999</v>
      </c>
      <c r="AC1598" s="15">
        <v>160000</v>
      </c>
      <c r="AD1598" s="26">
        <v>42538</v>
      </c>
      <c r="AE1598" s="15" t="s">
        <v>119</v>
      </c>
      <c r="AF1598" s="15" t="s">
        <v>119</v>
      </c>
      <c r="AG1598" s="16">
        <v>1</v>
      </c>
      <c r="AH1598" s="15" t="s">
        <v>12519</v>
      </c>
      <c r="AI1598" s="15" t="s">
        <v>78</v>
      </c>
      <c r="AJ1598" s="15">
        <v>22200.315918</v>
      </c>
      <c r="AK1598" s="15">
        <v>644.00562261599998</v>
      </c>
      <c r="AL1598" s="15">
        <v>3096410.6943199998</v>
      </c>
      <c r="AM1598" s="15">
        <v>1417964.72352</v>
      </c>
      <c r="AN1598" s="19">
        <v>26000</v>
      </c>
      <c r="AO1598" s="19">
        <v>124600</v>
      </c>
      <c r="AP1598" s="19">
        <v>0</v>
      </c>
      <c r="AQ1598" s="19">
        <v>0</v>
      </c>
      <c r="AR1598" s="34">
        <f t="shared" si="339"/>
        <v>150600</v>
      </c>
      <c r="AS1598" s="34">
        <v>45000</v>
      </c>
      <c r="AT1598" s="34">
        <v>3000</v>
      </c>
      <c r="AU1598" s="34">
        <v>36960</v>
      </c>
      <c r="AV1598" s="34">
        <v>0</v>
      </c>
      <c r="AW1598" s="35">
        <f t="shared" si="340"/>
        <v>84960</v>
      </c>
      <c r="AX1598" s="34">
        <f t="shared" si="341"/>
        <v>65640</v>
      </c>
      <c r="AY1598" s="36">
        <v>1.4712000000099998</v>
      </c>
      <c r="AZ1598" s="36">
        <v>2.0617000000000001</v>
      </c>
      <c r="BA1598" s="22"/>
      <c r="BB1598" s="19">
        <v>1506</v>
      </c>
      <c r="BC1598" s="34">
        <f t="shared" si="342"/>
        <v>965.69568000656386</v>
      </c>
      <c r="BD1598" s="34">
        <f t="shared" si="343"/>
        <v>1353.29988</v>
      </c>
      <c r="BE1598" s="38">
        <v>3.4819999999999997E-2</v>
      </c>
      <c r="BF1598" s="38">
        <f t="shared" si="344"/>
        <v>3.4819999999999997E-2</v>
      </c>
      <c r="BG1598" s="34">
        <v>33.625523577828552</v>
      </c>
      <c r="BH1598" s="34">
        <v>47.121901821599998</v>
      </c>
      <c r="BI1598" s="34">
        <f t="shared" si="345"/>
        <v>932.07015642873534</v>
      </c>
      <c r="BJ1598" s="34">
        <f t="shared" si="346"/>
        <v>1306.1779781784001</v>
      </c>
      <c r="BK1598" s="34">
        <v>0</v>
      </c>
      <c r="BL1598" s="34">
        <v>0</v>
      </c>
      <c r="BM1598" s="34">
        <f t="shared" si="347"/>
        <v>0</v>
      </c>
      <c r="BN1598" s="39">
        <f t="shared" si="337"/>
        <v>932.07015642873534</v>
      </c>
      <c r="BO1598" s="39">
        <f t="shared" si="338"/>
        <v>1306.1779781784001</v>
      </c>
      <c r="BP1598" s="39">
        <f t="shared" si="348"/>
        <v>374.10782174966471</v>
      </c>
    </row>
    <row r="1599" spans="1:69" s="25" customFormat="1" ht="14.25" x14ac:dyDescent="0.2">
      <c r="A1599" s="14">
        <v>357</v>
      </c>
      <c r="B1599" s="40"/>
      <c r="C1599" s="15" t="s">
        <v>12520</v>
      </c>
      <c r="D1599" s="16">
        <v>15198</v>
      </c>
      <c r="E1599" s="15" t="s">
        <v>12521</v>
      </c>
      <c r="F1599" s="15" t="s">
        <v>12520</v>
      </c>
      <c r="G1599" s="17" t="s">
        <v>12522</v>
      </c>
      <c r="H1599" s="17" t="s">
        <v>12523</v>
      </c>
      <c r="I1599" s="17" t="s">
        <v>86</v>
      </c>
      <c r="J1599" s="15" t="s">
        <v>12524</v>
      </c>
      <c r="K1599" s="15" t="s">
        <v>86</v>
      </c>
      <c r="L1599" s="18" t="s">
        <v>12525</v>
      </c>
      <c r="M1599" s="15" t="s">
        <v>11996</v>
      </c>
      <c r="N1599" s="15" t="s">
        <v>11997</v>
      </c>
      <c r="O1599" s="16">
        <v>510</v>
      </c>
      <c r="P1599" s="15" t="s">
        <v>118</v>
      </c>
      <c r="Q1599" s="15">
        <v>26000</v>
      </c>
      <c r="R1599" s="15">
        <v>95700</v>
      </c>
      <c r="S1599" s="15">
        <v>121700</v>
      </c>
      <c r="T1599" s="15">
        <v>0.51</v>
      </c>
      <c r="U1599" s="15" t="s">
        <v>3335</v>
      </c>
      <c r="V1599" s="15" t="s">
        <v>76</v>
      </c>
      <c r="W1599" s="16">
        <v>1</v>
      </c>
      <c r="X1599" s="16">
        <v>1</v>
      </c>
      <c r="Y1599" s="15">
        <v>22200</v>
      </c>
      <c r="Z1599" s="15">
        <v>0.51</v>
      </c>
      <c r="AA1599" s="15" t="s">
        <v>11998</v>
      </c>
      <c r="AB1599" s="15" t="s">
        <v>11999</v>
      </c>
      <c r="AC1599" s="15">
        <v>0</v>
      </c>
      <c r="AD1599" s="26">
        <v>38198</v>
      </c>
      <c r="AE1599" s="15" t="s">
        <v>147</v>
      </c>
      <c r="AF1599" s="15" t="s">
        <v>12526</v>
      </c>
      <c r="AG1599" s="16">
        <v>1</v>
      </c>
      <c r="AH1599" s="15" t="s">
        <v>12527</v>
      </c>
      <c r="AI1599" s="15" t="s">
        <v>78</v>
      </c>
      <c r="AJ1599" s="15">
        <v>22200.3125</v>
      </c>
      <c r="AK1599" s="15">
        <v>644.005950622</v>
      </c>
      <c r="AL1599" s="15">
        <v>3096310.6939400001</v>
      </c>
      <c r="AM1599" s="15">
        <v>1417964.46542</v>
      </c>
      <c r="AN1599" s="19">
        <v>26000</v>
      </c>
      <c r="AO1599" s="19">
        <v>94700</v>
      </c>
      <c r="AP1599" s="19">
        <v>0</v>
      </c>
      <c r="AQ1599" s="19">
        <v>0</v>
      </c>
      <c r="AR1599" s="34">
        <f t="shared" si="339"/>
        <v>120700</v>
      </c>
      <c r="AS1599" s="34">
        <v>45000</v>
      </c>
      <c r="AT1599" s="34">
        <v>0</v>
      </c>
      <c r="AU1599" s="34">
        <v>26495</v>
      </c>
      <c r="AV1599" s="34">
        <v>0</v>
      </c>
      <c r="AW1599" s="35">
        <f t="shared" si="340"/>
        <v>71495</v>
      </c>
      <c r="AX1599" s="34">
        <f t="shared" si="341"/>
        <v>49205</v>
      </c>
      <c r="AY1599" s="36">
        <v>1.4712000000099998</v>
      </c>
      <c r="AZ1599" s="36">
        <v>2.0617000000000001</v>
      </c>
      <c r="BA1599" s="22"/>
      <c r="BB1599" s="19">
        <v>1207</v>
      </c>
      <c r="BC1599" s="34">
        <f t="shared" si="342"/>
        <v>723.90396000492046</v>
      </c>
      <c r="BD1599" s="34">
        <f t="shared" si="343"/>
        <v>1014.4594850000001</v>
      </c>
      <c r="BE1599" s="38">
        <v>3.4819999999999997E-2</v>
      </c>
      <c r="BF1599" s="38">
        <f t="shared" si="344"/>
        <v>3.4819999999999997E-2</v>
      </c>
      <c r="BG1599" s="34">
        <v>25.206335887371328</v>
      </c>
      <c r="BH1599" s="34">
        <v>35.323479267700002</v>
      </c>
      <c r="BI1599" s="34">
        <f t="shared" si="345"/>
        <v>698.69762411754914</v>
      </c>
      <c r="BJ1599" s="34">
        <f t="shared" si="346"/>
        <v>979.13600573230008</v>
      </c>
      <c r="BK1599" s="34">
        <v>0</v>
      </c>
      <c r="BL1599" s="34">
        <v>0</v>
      </c>
      <c r="BM1599" s="34">
        <f t="shared" si="347"/>
        <v>0</v>
      </c>
      <c r="BN1599" s="39">
        <f t="shared" si="337"/>
        <v>698.69762411754914</v>
      </c>
      <c r="BO1599" s="39">
        <f t="shared" si="338"/>
        <v>979.13600573230008</v>
      </c>
      <c r="BP1599" s="39">
        <f t="shared" si="348"/>
        <v>280.43838161475094</v>
      </c>
    </row>
    <row r="1600" spans="1:69" s="25" customFormat="1" ht="14.25" x14ac:dyDescent="0.2">
      <c r="A1600" s="14">
        <v>358</v>
      </c>
      <c r="B1600" s="40"/>
      <c r="C1600" s="15"/>
      <c r="D1600" s="16">
        <v>20308</v>
      </c>
      <c r="E1600" s="15" t="s">
        <v>12528</v>
      </c>
      <c r="F1600" s="15" t="s">
        <v>12529</v>
      </c>
      <c r="G1600" s="17" t="s">
        <v>12530</v>
      </c>
      <c r="H1600" s="17" t="s">
        <v>12531</v>
      </c>
      <c r="I1600" s="17" t="s">
        <v>86</v>
      </c>
      <c r="J1600" s="15" t="s">
        <v>12532</v>
      </c>
      <c r="K1600" s="15" t="s">
        <v>4996</v>
      </c>
      <c r="L1600" s="18" t="s">
        <v>12533</v>
      </c>
      <c r="M1600" s="15" t="s">
        <v>11996</v>
      </c>
      <c r="N1600" s="15" t="s">
        <v>11997</v>
      </c>
      <c r="O1600" s="16">
        <v>510</v>
      </c>
      <c r="P1600" s="15" t="s">
        <v>118</v>
      </c>
      <c r="Q1600" s="15">
        <v>26000</v>
      </c>
      <c r="R1600" s="15">
        <v>84500</v>
      </c>
      <c r="S1600" s="15">
        <v>110500</v>
      </c>
      <c r="T1600" s="15">
        <v>0.51</v>
      </c>
      <c r="U1600" s="15" t="s">
        <v>3335</v>
      </c>
      <c r="V1600" s="15" t="s">
        <v>76</v>
      </c>
      <c r="W1600" s="16">
        <v>1</v>
      </c>
      <c r="X1600" s="16">
        <v>0</v>
      </c>
      <c r="Y1600" s="15">
        <v>22200</v>
      </c>
      <c r="Z1600" s="15">
        <v>0.51</v>
      </c>
      <c r="AA1600" s="15" t="s">
        <v>11998</v>
      </c>
      <c r="AB1600" s="15" t="s">
        <v>11999</v>
      </c>
      <c r="AC1600" s="15">
        <v>0</v>
      </c>
      <c r="AD1600" s="15"/>
      <c r="AE1600" s="15" t="s">
        <v>147</v>
      </c>
      <c r="AF1600" s="15" t="s">
        <v>12534</v>
      </c>
      <c r="AG1600" s="16">
        <v>1</v>
      </c>
      <c r="AH1600" s="15" t="s">
        <v>12535</v>
      </c>
      <c r="AI1600" s="15" t="s">
        <v>78</v>
      </c>
      <c r="AJ1600" s="15">
        <v>22200.4467773</v>
      </c>
      <c r="AK1600" s="15">
        <v>644.00824883099995</v>
      </c>
      <c r="AL1600" s="15">
        <v>3096310.7435699999</v>
      </c>
      <c r="AM1600" s="15">
        <v>1417742.46264</v>
      </c>
      <c r="AN1600" s="19">
        <v>26000</v>
      </c>
      <c r="AO1600" s="19">
        <v>83700</v>
      </c>
      <c r="AP1600" s="19">
        <v>0</v>
      </c>
      <c r="AQ1600" s="19">
        <v>6300</v>
      </c>
      <c r="AR1600" s="34">
        <f t="shared" si="339"/>
        <v>116000</v>
      </c>
      <c r="AS1600" s="34">
        <v>45000</v>
      </c>
      <c r="AT1600" s="34">
        <v>3000</v>
      </c>
      <c r="AU1600" s="34">
        <v>22645</v>
      </c>
      <c r="AV1600" s="34">
        <v>12480</v>
      </c>
      <c r="AW1600" s="35">
        <f t="shared" si="340"/>
        <v>83125</v>
      </c>
      <c r="AX1600" s="34">
        <f t="shared" si="341"/>
        <v>32875</v>
      </c>
      <c r="AY1600" s="36">
        <v>1.4712000000099998</v>
      </c>
      <c r="AZ1600" s="36">
        <v>2.0617000000000001</v>
      </c>
      <c r="BA1600" s="22"/>
      <c r="BB1600" s="19">
        <v>1286</v>
      </c>
      <c r="BC1600" s="34">
        <f t="shared" si="342"/>
        <v>483.65700000328746</v>
      </c>
      <c r="BD1600" s="34">
        <f t="shared" si="343"/>
        <v>677.78387500000008</v>
      </c>
      <c r="BE1600" s="38">
        <v>3.4819999999999997E-2</v>
      </c>
      <c r="BF1600" s="38">
        <f t="shared" si="344"/>
        <v>3.4819999999999997E-2</v>
      </c>
      <c r="BG1600" s="34">
        <v>13.613624148092532</v>
      </c>
      <c r="BH1600" s="34">
        <v>19.077765705499999</v>
      </c>
      <c r="BI1600" s="34">
        <f t="shared" si="345"/>
        <v>470.04337585519494</v>
      </c>
      <c r="BJ1600" s="34">
        <f t="shared" si="346"/>
        <v>658.70610929450004</v>
      </c>
      <c r="BK1600" s="34">
        <v>0</v>
      </c>
      <c r="BL1600" s="34">
        <v>0</v>
      </c>
      <c r="BM1600" s="34">
        <f t="shared" si="347"/>
        <v>0</v>
      </c>
      <c r="BN1600" s="39">
        <f t="shared" si="337"/>
        <v>470.04337585519494</v>
      </c>
      <c r="BO1600" s="39">
        <f t="shared" si="338"/>
        <v>658.70610929450004</v>
      </c>
      <c r="BP1600" s="39">
        <f t="shared" si="348"/>
        <v>188.6627334393051</v>
      </c>
    </row>
    <row r="1601" spans="1:69" s="25" customFormat="1" ht="14.25" x14ac:dyDescent="0.2">
      <c r="A1601" s="14">
        <v>359</v>
      </c>
      <c r="B1601" s="40"/>
      <c r="C1601" s="15" t="s">
        <v>12536</v>
      </c>
      <c r="D1601" s="16">
        <v>23669</v>
      </c>
      <c r="E1601" s="15" t="s">
        <v>12537</v>
      </c>
      <c r="F1601" s="15" t="s">
        <v>12536</v>
      </c>
      <c r="G1601" s="17" t="s">
        <v>12538</v>
      </c>
      <c r="H1601" s="17" t="s">
        <v>12539</v>
      </c>
      <c r="I1601" s="17" t="s">
        <v>86</v>
      </c>
      <c r="J1601" s="15" t="s">
        <v>12540</v>
      </c>
      <c r="K1601" s="15" t="s">
        <v>12227</v>
      </c>
      <c r="L1601" s="18" t="s">
        <v>12541</v>
      </c>
      <c r="M1601" s="15" t="s">
        <v>11996</v>
      </c>
      <c r="N1601" s="15" t="s">
        <v>11997</v>
      </c>
      <c r="O1601" s="16">
        <v>510</v>
      </c>
      <c r="P1601" s="15" t="s">
        <v>118</v>
      </c>
      <c r="Q1601" s="15">
        <v>26000</v>
      </c>
      <c r="R1601" s="15">
        <v>96600</v>
      </c>
      <c r="S1601" s="15">
        <v>122600</v>
      </c>
      <c r="T1601" s="15">
        <v>0.51</v>
      </c>
      <c r="U1601" s="15" t="s">
        <v>3335</v>
      </c>
      <c r="V1601" s="15" t="s">
        <v>76</v>
      </c>
      <c r="W1601" s="16">
        <v>1</v>
      </c>
      <c r="X1601" s="16">
        <v>0</v>
      </c>
      <c r="Y1601" s="15">
        <v>22200</v>
      </c>
      <c r="Z1601" s="15">
        <v>0.51</v>
      </c>
      <c r="AA1601" s="15" t="s">
        <v>11998</v>
      </c>
      <c r="AB1601" s="15" t="s">
        <v>11999</v>
      </c>
      <c r="AC1601" s="15">
        <v>0</v>
      </c>
      <c r="AD1601" s="15"/>
      <c r="AE1601" s="15" t="s">
        <v>243</v>
      </c>
      <c r="AF1601" s="15" t="s">
        <v>12542</v>
      </c>
      <c r="AG1601" s="16">
        <v>1</v>
      </c>
      <c r="AH1601" s="15" t="s">
        <v>12543</v>
      </c>
      <c r="AI1601" s="15" t="s">
        <v>78</v>
      </c>
      <c r="AJ1601" s="15">
        <v>22200.4140625</v>
      </c>
      <c r="AK1601" s="15">
        <v>644.00759265800002</v>
      </c>
      <c r="AL1601" s="15">
        <v>3096410.7440200001</v>
      </c>
      <c r="AM1601" s="15">
        <v>1417742.72101</v>
      </c>
      <c r="AN1601" s="19">
        <v>26000</v>
      </c>
      <c r="AO1601" s="19">
        <v>93600</v>
      </c>
      <c r="AP1601" s="19">
        <v>0</v>
      </c>
      <c r="AQ1601" s="19">
        <v>2000</v>
      </c>
      <c r="AR1601" s="34">
        <f t="shared" si="339"/>
        <v>121600</v>
      </c>
      <c r="AS1601" s="34">
        <v>45000</v>
      </c>
      <c r="AT1601" s="34">
        <v>0</v>
      </c>
      <c r="AU1601" s="34">
        <v>26110</v>
      </c>
      <c r="AV1601" s="34">
        <v>12480</v>
      </c>
      <c r="AW1601" s="35">
        <f t="shared" si="340"/>
        <v>83590</v>
      </c>
      <c r="AX1601" s="34">
        <f t="shared" si="341"/>
        <v>38010</v>
      </c>
      <c r="AY1601" s="36">
        <v>1.4712000000099998</v>
      </c>
      <c r="AZ1601" s="36">
        <v>2.0617000000000001</v>
      </c>
      <c r="BA1601" s="22"/>
      <c r="BB1601" s="19">
        <v>1256</v>
      </c>
      <c r="BC1601" s="34">
        <f t="shared" si="342"/>
        <v>559.20312000380102</v>
      </c>
      <c r="BD1601" s="34">
        <f t="shared" si="343"/>
        <v>783.65217000000007</v>
      </c>
      <c r="BE1601" s="38">
        <v>3.4819999999999997E-2</v>
      </c>
      <c r="BF1601" s="38">
        <f t="shared" si="344"/>
        <v>3.4819999999999997E-2</v>
      </c>
      <c r="BG1601" s="34">
        <v>18.446908958525384</v>
      </c>
      <c r="BH1601" s="34">
        <v>25.851000679399998</v>
      </c>
      <c r="BI1601" s="34">
        <f t="shared" si="345"/>
        <v>540.75621104527568</v>
      </c>
      <c r="BJ1601" s="34">
        <f t="shared" si="346"/>
        <v>757.80116932060002</v>
      </c>
      <c r="BK1601" s="34">
        <v>0</v>
      </c>
      <c r="BL1601" s="34">
        <v>0</v>
      </c>
      <c r="BM1601" s="34">
        <f t="shared" si="347"/>
        <v>0</v>
      </c>
      <c r="BN1601" s="39">
        <f t="shared" si="337"/>
        <v>540.75621104527568</v>
      </c>
      <c r="BO1601" s="39">
        <f t="shared" si="338"/>
        <v>757.80116932060002</v>
      </c>
      <c r="BP1601" s="39">
        <f t="shared" si="348"/>
        <v>217.04495827532435</v>
      </c>
    </row>
    <row r="1602" spans="1:69" s="25" customFormat="1" ht="14.25" x14ac:dyDescent="0.2">
      <c r="A1602" s="14">
        <v>360</v>
      </c>
      <c r="B1602" s="40"/>
      <c r="C1602" s="15" t="s">
        <v>159</v>
      </c>
      <c r="D1602" s="16">
        <v>13743</v>
      </c>
      <c r="E1602" s="15" t="s">
        <v>12544</v>
      </c>
      <c r="F1602" s="15" t="s">
        <v>12545</v>
      </c>
      <c r="G1602" s="17" t="s">
        <v>12546</v>
      </c>
      <c r="H1602" s="17" t="s">
        <v>12547</v>
      </c>
      <c r="I1602" s="17" t="s">
        <v>86</v>
      </c>
      <c r="J1602" s="15" t="s">
        <v>12548</v>
      </c>
      <c r="K1602" s="15" t="s">
        <v>4926</v>
      </c>
      <c r="L1602" s="18" t="s">
        <v>12549</v>
      </c>
      <c r="M1602" s="15" t="s">
        <v>11996</v>
      </c>
      <c r="N1602" s="15" t="s">
        <v>11997</v>
      </c>
      <c r="O1602" s="16">
        <v>510</v>
      </c>
      <c r="P1602" s="15" t="s">
        <v>118</v>
      </c>
      <c r="Q1602" s="15">
        <v>26000</v>
      </c>
      <c r="R1602" s="15">
        <v>83200</v>
      </c>
      <c r="S1602" s="15">
        <v>109200</v>
      </c>
      <c r="T1602" s="15">
        <v>0.51</v>
      </c>
      <c r="U1602" s="15" t="s">
        <v>3335</v>
      </c>
      <c r="V1602" s="15" t="s">
        <v>76</v>
      </c>
      <c r="W1602" s="16">
        <v>1</v>
      </c>
      <c r="X1602" s="16">
        <v>1</v>
      </c>
      <c r="Y1602" s="15">
        <v>22200</v>
      </c>
      <c r="Z1602" s="15">
        <v>0.51</v>
      </c>
      <c r="AA1602" s="15" t="s">
        <v>11998</v>
      </c>
      <c r="AB1602" s="15" t="s">
        <v>11999</v>
      </c>
      <c r="AC1602" s="15">
        <v>116000</v>
      </c>
      <c r="AD1602" s="26">
        <v>42412</v>
      </c>
      <c r="AE1602" s="15" t="s">
        <v>147</v>
      </c>
      <c r="AF1602" s="15" t="s">
        <v>12550</v>
      </c>
      <c r="AG1602" s="16">
        <v>1</v>
      </c>
      <c r="AH1602" s="15" t="s">
        <v>12551</v>
      </c>
      <c r="AI1602" s="15" t="s">
        <v>78</v>
      </c>
      <c r="AJ1602" s="15">
        <v>22200.2922363</v>
      </c>
      <c r="AK1602" s="15">
        <v>644.00595309300002</v>
      </c>
      <c r="AL1602" s="15">
        <v>3096510.7442999999</v>
      </c>
      <c r="AM1602" s="15">
        <v>1417742.9794600001</v>
      </c>
      <c r="AN1602" s="19">
        <v>26000</v>
      </c>
      <c r="AO1602" s="19">
        <v>82300</v>
      </c>
      <c r="AP1602" s="19">
        <v>0</v>
      </c>
      <c r="AQ1602" s="19">
        <v>0</v>
      </c>
      <c r="AR1602" s="34">
        <f t="shared" si="339"/>
        <v>108300</v>
      </c>
      <c r="AS1602" s="34">
        <v>45000</v>
      </c>
      <c r="AT1602" s="34">
        <v>0</v>
      </c>
      <c r="AU1602" s="34">
        <v>22155</v>
      </c>
      <c r="AV1602" s="34">
        <v>0</v>
      </c>
      <c r="AW1602" s="35">
        <f t="shared" si="340"/>
        <v>67155</v>
      </c>
      <c r="AX1602" s="34">
        <f t="shared" si="341"/>
        <v>41145</v>
      </c>
      <c r="AY1602" s="36">
        <v>1.4712000000099998</v>
      </c>
      <c r="AZ1602" s="36">
        <v>2.0617000000000001</v>
      </c>
      <c r="BA1602" s="22"/>
      <c r="BB1602" s="19">
        <v>1083</v>
      </c>
      <c r="BC1602" s="34">
        <f t="shared" si="342"/>
        <v>605.32524000411445</v>
      </c>
      <c r="BD1602" s="34">
        <f t="shared" si="343"/>
        <v>848.28646500000002</v>
      </c>
      <c r="BE1602" s="38">
        <v>3.4819999999999997E-2</v>
      </c>
      <c r="BF1602" s="38">
        <f t="shared" si="344"/>
        <v>3.4819999999999997E-2</v>
      </c>
      <c r="BG1602" s="34">
        <v>21.077424856943264</v>
      </c>
      <c r="BH1602" s="34">
        <v>29.537334711299998</v>
      </c>
      <c r="BI1602" s="34">
        <f t="shared" si="345"/>
        <v>584.2478151471712</v>
      </c>
      <c r="BJ1602" s="34">
        <f t="shared" si="346"/>
        <v>818.74913028870003</v>
      </c>
      <c r="BK1602" s="34">
        <v>0</v>
      </c>
      <c r="BL1602" s="34">
        <v>0</v>
      </c>
      <c r="BM1602" s="34">
        <f t="shared" si="347"/>
        <v>0</v>
      </c>
      <c r="BN1602" s="39">
        <f t="shared" si="337"/>
        <v>584.2478151471712</v>
      </c>
      <c r="BO1602" s="39">
        <f t="shared" si="338"/>
        <v>818.74913028870003</v>
      </c>
      <c r="BP1602" s="39">
        <f t="shared" si="348"/>
        <v>234.50131514152883</v>
      </c>
    </row>
    <row r="1603" spans="1:69" s="25" customFormat="1" ht="14.25" x14ac:dyDescent="0.2">
      <c r="A1603" s="14">
        <v>361</v>
      </c>
      <c r="B1603" s="40"/>
      <c r="C1603" s="15"/>
      <c r="D1603" s="16">
        <v>20919</v>
      </c>
      <c r="E1603" s="15" t="s">
        <v>12552</v>
      </c>
      <c r="F1603" s="15" t="s">
        <v>12553</v>
      </c>
      <c r="G1603" s="17" t="s">
        <v>12554</v>
      </c>
      <c r="H1603" s="17" t="s">
        <v>12555</v>
      </c>
      <c r="I1603" s="17" t="s">
        <v>88</v>
      </c>
      <c r="J1603" s="15" t="s">
        <v>12556</v>
      </c>
      <c r="K1603" s="15" t="s">
        <v>882</v>
      </c>
      <c r="L1603" s="18" t="s">
        <v>12557</v>
      </c>
      <c r="M1603" s="15" t="s">
        <v>11996</v>
      </c>
      <c r="N1603" s="15" t="s">
        <v>11997</v>
      </c>
      <c r="O1603" s="16">
        <v>510</v>
      </c>
      <c r="P1603" s="15" t="s">
        <v>118</v>
      </c>
      <c r="Q1603" s="15">
        <v>26000</v>
      </c>
      <c r="R1603" s="15">
        <v>111400</v>
      </c>
      <c r="S1603" s="15">
        <v>137400</v>
      </c>
      <c r="T1603" s="15">
        <v>0.51</v>
      </c>
      <c r="U1603" s="15" t="s">
        <v>3335</v>
      </c>
      <c r="V1603" s="15" t="s">
        <v>76</v>
      </c>
      <c r="W1603" s="16">
        <v>1</v>
      </c>
      <c r="X1603" s="16">
        <v>1</v>
      </c>
      <c r="Y1603" s="15">
        <v>22200</v>
      </c>
      <c r="Z1603" s="15">
        <v>0.51</v>
      </c>
      <c r="AA1603" s="15" t="s">
        <v>11998</v>
      </c>
      <c r="AB1603" s="15" t="s">
        <v>11999</v>
      </c>
      <c r="AC1603" s="15">
        <v>123500</v>
      </c>
      <c r="AD1603" s="26">
        <v>38009</v>
      </c>
      <c r="AE1603" s="15" t="s">
        <v>468</v>
      </c>
      <c r="AF1603" s="15" t="s">
        <v>12558</v>
      </c>
      <c r="AG1603" s="16">
        <v>1</v>
      </c>
      <c r="AH1603" s="15" t="s">
        <v>12559</v>
      </c>
      <c r="AI1603" s="15" t="s">
        <v>78</v>
      </c>
      <c r="AJ1603" s="15">
        <v>22200.3686523</v>
      </c>
      <c r="AK1603" s="15">
        <v>644.00628125200001</v>
      </c>
      <c r="AL1603" s="15">
        <v>3096610.7447000002</v>
      </c>
      <c r="AM1603" s="15">
        <v>1417743.2379300001</v>
      </c>
      <c r="AN1603" s="19">
        <v>26000</v>
      </c>
      <c r="AO1603" s="19">
        <v>119300</v>
      </c>
      <c r="AP1603" s="19">
        <v>0</v>
      </c>
      <c r="AQ1603" s="19">
        <v>100</v>
      </c>
      <c r="AR1603" s="34">
        <f t="shared" si="339"/>
        <v>145400</v>
      </c>
      <c r="AS1603" s="34">
        <v>45000</v>
      </c>
      <c r="AT1603" s="34">
        <v>0</v>
      </c>
      <c r="AU1603" s="34">
        <v>35105</v>
      </c>
      <c r="AV1603" s="34">
        <v>0</v>
      </c>
      <c r="AW1603" s="35">
        <f t="shared" si="340"/>
        <v>80105</v>
      </c>
      <c r="AX1603" s="34">
        <f t="shared" si="341"/>
        <v>65295</v>
      </c>
      <c r="AY1603" s="36">
        <v>1.4712000000099998</v>
      </c>
      <c r="AZ1603" s="36">
        <v>2.0617000000000001</v>
      </c>
      <c r="BA1603" s="22"/>
      <c r="BB1603" s="19">
        <v>1456</v>
      </c>
      <c r="BC1603" s="34">
        <f t="shared" si="342"/>
        <v>960.62004000652951</v>
      </c>
      <c r="BD1603" s="34">
        <f t="shared" si="343"/>
        <v>1346.1870150000002</v>
      </c>
      <c r="BE1603" s="38">
        <v>3.4819999999999997E-2</v>
      </c>
      <c r="BF1603" s="38">
        <f t="shared" si="344"/>
        <v>3.4819999999999997E-2</v>
      </c>
      <c r="BG1603" s="34">
        <v>33.397562609027005</v>
      </c>
      <c r="BH1603" s="34">
        <v>46.802443468300005</v>
      </c>
      <c r="BI1603" s="34">
        <f t="shared" si="345"/>
        <v>927.22247739750253</v>
      </c>
      <c r="BJ1603" s="34">
        <f t="shared" si="346"/>
        <v>1299.3845715317002</v>
      </c>
      <c r="BK1603" s="34">
        <v>0</v>
      </c>
      <c r="BL1603" s="34">
        <v>0</v>
      </c>
      <c r="BM1603" s="34">
        <f t="shared" si="347"/>
        <v>0</v>
      </c>
      <c r="BN1603" s="39">
        <f t="shared" si="337"/>
        <v>927.22247739750253</v>
      </c>
      <c r="BO1603" s="39">
        <f t="shared" si="338"/>
        <v>1299.3845715317002</v>
      </c>
      <c r="BP1603" s="39">
        <f t="shared" si="348"/>
        <v>372.16209413419767</v>
      </c>
    </row>
    <row r="1604" spans="1:69" s="25" customFormat="1" ht="14.25" x14ac:dyDescent="0.2">
      <c r="A1604" s="14">
        <v>362</v>
      </c>
      <c r="B1604" s="40"/>
      <c r="C1604" s="15"/>
      <c r="D1604" s="16">
        <v>26254</v>
      </c>
      <c r="E1604" s="15" t="s">
        <v>12560</v>
      </c>
      <c r="F1604" s="15" t="s">
        <v>12561</v>
      </c>
      <c r="G1604" s="17" t="s">
        <v>12562</v>
      </c>
      <c r="H1604" s="17" t="s">
        <v>12563</v>
      </c>
      <c r="I1604" s="17" t="s">
        <v>86</v>
      </c>
      <c r="J1604" s="15" t="s">
        <v>12564</v>
      </c>
      <c r="K1604" s="15" t="s">
        <v>2360</v>
      </c>
      <c r="L1604" s="18" t="s">
        <v>12565</v>
      </c>
      <c r="M1604" s="15" t="s">
        <v>11996</v>
      </c>
      <c r="N1604" s="15" t="s">
        <v>11997</v>
      </c>
      <c r="O1604" s="16">
        <v>510</v>
      </c>
      <c r="P1604" s="15" t="s">
        <v>118</v>
      </c>
      <c r="Q1604" s="15">
        <v>26000</v>
      </c>
      <c r="R1604" s="15">
        <v>115500</v>
      </c>
      <c r="S1604" s="15">
        <v>141500</v>
      </c>
      <c r="T1604" s="15">
        <v>0.51</v>
      </c>
      <c r="U1604" s="15" t="s">
        <v>3335</v>
      </c>
      <c r="V1604" s="15" t="s">
        <v>76</v>
      </c>
      <c r="W1604" s="16">
        <v>1</v>
      </c>
      <c r="X1604" s="16">
        <v>1</v>
      </c>
      <c r="Y1604" s="15">
        <v>22200</v>
      </c>
      <c r="Z1604" s="15">
        <v>0.51</v>
      </c>
      <c r="AA1604" s="15" t="s">
        <v>11998</v>
      </c>
      <c r="AB1604" s="15" t="s">
        <v>11999</v>
      </c>
      <c r="AC1604" s="15">
        <v>143000</v>
      </c>
      <c r="AD1604" s="26">
        <v>41562</v>
      </c>
      <c r="AE1604" s="15" t="s">
        <v>222</v>
      </c>
      <c r="AF1604" s="15" t="s">
        <v>12566</v>
      </c>
      <c r="AG1604" s="16">
        <v>1</v>
      </c>
      <c r="AH1604" s="15" t="s">
        <v>12567</v>
      </c>
      <c r="AI1604" s="15" t="s">
        <v>78</v>
      </c>
      <c r="AJ1604" s="15">
        <v>22200.2631836</v>
      </c>
      <c r="AK1604" s="15">
        <v>644.00496552100003</v>
      </c>
      <c r="AL1604" s="15">
        <v>3096710.7451300002</v>
      </c>
      <c r="AM1604" s="15">
        <v>1417743.4962500001</v>
      </c>
      <c r="AN1604" s="19">
        <v>26000</v>
      </c>
      <c r="AO1604" s="19">
        <v>122000</v>
      </c>
      <c r="AP1604" s="19">
        <v>0</v>
      </c>
      <c r="AQ1604" s="19">
        <v>1000</v>
      </c>
      <c r="AR1604" s="34">
        <f t="shared" si="339"/>
        <v>149000</v>
      </c>
      <c r="AS1604" s="34">
        <v>45000</v>
      </c>
      <c r="AT1604" s="34">
        <v>3000</v>
      </c>
      <c r="AU1604" s="34">
        <v>36050</v>
      </c>
      <c r="AV1604" s="34">
        <v>0</v>
      </c>
      <c r="AW1604" s="35">
        <f t="shared" si="340"/>
        <v>84050</v>
      </c>
      <c r="AX1604" s="34">
        <f t="shared" si="341"/>
        <v>64950</v>
      </c>
      <c r="AY1604" s="36">
        <v>1.4712000000099998</v>
      </c>
      <c r="AZ1604" s="36">
        <v>2.0617000000000001</v>
      </c>
      <c r="BA1604" s="22"/>
      <c r="BB1604" s="19">
        <v>1510</v>
      </c>
      <c r="BC1604" s="34">
        <f t="shared" si="342"/>
        <v>955.54440000649493</v>
      </c>
      <c r="BD1604" s="34">
        <f t="shared" si="343"/>
        <v>1339.0741500000001</v>
      </c>
      <c r="BE1604" s="38">
        <v>3.4819999999999997E-2</v>
      </c>
      <c r="BF1604" s="38">
        <f t="shared" si="344"/>
        <v>3.4819999999999997E-2</v>
      </c>
      <c r="BG1604" s="34">
        <v>32.759784168222666</v>
      </c>
      <c r="BH1604" s="34">
        <v>45.908677962999995</v>
      </c>
      <c r="BI1604" s="34">
        <f t="shared" si="345"/>
        <v>922.7846158382722</v>
      </c>
      <c r="BJ1604" s="34">
        <f t="shared" si="346"/>
        <v>1293.1654720370002</v>
      </c>
      <c r="BK1604" s="34">
        <v>0</v>
      </c>
      <c r="BL1604" s="34">
        <v>0</v>
      </c>
      <c r="BM1604" s="34">
        <f t="shared" si="347"/>
        <v>0</v>
      </c>
      <c r="BN1604" s="39">
        <f t="shared" si="337"/>
        <v>922.7846158382722</v>
      </c>
      <c r="BO1604" s="39">
        <f t="shared" si="338"/>
        <v>1293.1654720370002</v>
      </c>
      <c r="BP1604" s="39">
        <f t="shared" si="348"/>
        <v>370.380856198728</v>
      </c>
    </row>
    <row r="1605" spans="1:69" s="25" customFormat="1" ht="14.25" x14ac:dyDescent="0.2">
      <c r="A1605" s="14">
        <v>363</v>
      </c>
      <c r="B1605" s="40"/>
      <c r="C1605" s="15"/>
      <c r="D1605" s="16">
        <v>8349</v>
      </c>
      <c r="E1605" s="15" t="s">
        <v>12568</v>
      </c>
      <c r="F1605" s="15" t="s">
        <v>12569</v>
      </c>
      <c r="G1605" s="17" t="s">
        <v>12570</v>
      </c>
      <c r="H1605" s="17" t="s">
        <v>12571</v>
      </c>
      <c r="I1605" s="17" t="s">
        <v>86</v>
      </c>
      <c r="J1605" s="15" t="s">
        <v>12572</v>
      </c>
      <c r="K1605" s="15" t="s">
        <v>9386</v>
      </c>
      <c r="L1605" s="18" t="s">
        <v>12573</v>
      </c>
      <c r="M1605" s="15" t="s">
        <v>11996</v>
      </c>
      <c r="N1605" s="15" t="s">
        <v>11997</v>
      </c>
      <c r="O1605" s="16">
        <v>510</v>
      </c>
      <c r="P1605" s="15" t="s">
        <v>118</v>
      </c>
      <c r="Q1605" s="15">
        <v>26000</v>
      </c>
      <c r="R1605" s="15">
        <v>87400</v>
      </c>
      <c r="S1605" s="15">
        <v>113400</v>
      </c>
      <c r="T1605" s="15">
        <v>0.51</v>
      </c>
      <c r="U1605" s="15" t="s">
        <v>3335</v>
      </c>
      <c r="V1605" s="15" t="s">
        <v>76</v>
      </c>
      <c r="W1605" s="16">
        <v>1</v>
      </c>
      <c r="X1605" s="16">
        <v>0</v>
      </c>
      <c r="Y1605" s="15">
        <v>22200</v>
      </c>
      <c r="Z1605" s="15">
        <v>0.51</v>
      </c>
      <c r="AA1605" s="15" t="s">
        <v>11998</v>
      </c>
      <c r="AB1605" s="15" t="s">
        <v>11999</v>
      </c>
      <c r="AC1605" s="15">
        <v>0</v>
      </c>
      <c r="AD1605" s="15"/>
      <c r="AE1605" s="15" t="s">
        <v>211</v>
      </c>
      <c r="AF1605" s="15" t="s">
        <v>12574</v>
      </c>
      <c r="AG1605" s="16">
        <v>1</v>
      </c>
      <c r="AH1605" s="15" t="s">
        <v>12575</v>
      </c>
      <c r="AI1605" s="15" t="s">
        <v>78</v>
      </c>
      <c r="AJ1605" s="15">
        <v>22200.2299805</v>
      </c>
      <c r="AK1605" s="15">
        <v>644.004312744</v>
      </c>
      <c r="AL1605" s="15">
        <v>3096810.7454499998</v>
      </c>
      <c r="AM1605" s="15">
        <v>1417743.7543299999</v>
      </c>
      <c r="AN1605" s="19">
        <v>26000</v>
      </c>
      <c r="AO1605" s="19">
        <v>86400</v>
      </c>
      <c r="AP1605" s="19">
        <v>0</v>
      </c>
      <c r="AQ1605" s="19">
        <v>0</v>
      </c>
      <c r="AR1605" s="34">
        <f t="shared" si="339"/>
        <v>112400</v>
      </c>
      <c r="AS1605" s="34">
        <v>45000</v>
      </c>
      <c r="AT1605" s="34">
        <v>3000</v>
      </c>
      <c r="AU1605" s="34">
        <v>23590</v>
      </c>
      <c r="AV1605" s="34">
        <v>0</v>
      </c>
      <c r="AW1605" s="35">
        <f t="shared" si="340"/>
        <v>71590</v>
      </c>
      <c r="AX1605" s="34">
        <f t="shared" si="341"/>
        <v>40810</v>
      </c>
      <c r="AY1605" s="36">
        <v>1.4712000000099998</v>
      </c>
      <c r="AZ1605" s="36">
        <v>2.0617000000000001</v>
      </c>
      <c r="BA1605" s="22"/>
      <c r="BB1605" s="19">
        <v>1124</v>
      </c>
      <c r="BC1605" s="34">
        <f t="shared" si="342"/>
        <v>600.39672000408098</v>
      </c>
      <c r="BD1605" s="34">
        <f t="shared" si="343"/>
        <v>841.37977000000012</v>
      </c>
      <c r="BE1605" s="38">
        <v>3.4819999999999997E-2</v>
      </c>
      <c r="BF1605" s="38">
        <f t="shared" si="344"/>
        <v>3.4819999999999997E-2</v>
      </c>
      <c r="BG1605" s="34">
        <v>20.905813790542098</v>
      </c>
      <c r="BH1605" s="34">
        <v>29.296843591400002</v>
      </c>
      <c r="BI1605" s="34">
        <f t="shared" si="345"/>
        <v>579.49090621353889</v>
      </c>
      <c r="BJ1605" s="34">
        <f t="shared" si="346"/>
        <v>812.08292640860009</v>
      </c>
      <c r="BK1605" s="34">
        <v>0</v>
      </c>
      <c r="BL1605" s="34">
        <v>0</v>
      </c>
      <c r="BM1605" s="34">
        <f t="shared" si="347"/>
        <v>0</v>
      </c>
      <c r="BN1605" s="39">
        <f t="shared" si="337"/>
        <v>579.49090621353889</v>
      </c>
      <c r="BO1605" s="39">
        <f t="shared" si="338"/>
        <v>812.08292640860009</v>
      </c>
      <c r="BP1605" s="39">
        <f t="shared" si="348"/>
        <v>232.5920201950612</v>
      </c>
    </row>
    <row r="1606" spans="1:69" s="25" customFormat="1" ht="14.25" x14ac:dyDescent="0.2">
      <c r="A1606" s="14">
        <v>364</v>
      </c>
      <c r="B1606" s="40"/>
      <c r="C1606" s="15" t="s">
        <v>150</v>
      </c>
      <c r="D1606" s="16">
        <v>15049</v>
      </c>
      <c r="E1606" s="15" t="s">
        <v>12576</v>
      </c>
      <c r="F1606" s="15" t="s">
        <v>12577</v>
      </c>
      <c r="G1606" s="17" t="s">
        <v>12578</v>
      </c>
      <c r="H1606" s="17" t="s">
        <v>12579</v>
      </c>
      <c r="I1606" s="17" t="s">
        <v>86</v>
      </c>
      <c r="J1606" s="15" t="s">
        <v>12580</v>
      </c>
      <c r="K1606" s="15" t="s">
        <v>86</v>
      </c>
      <c r="L1606" s="18" t="s">
        <v>12581</v>
      </c>
      <c r="M1606" s="15" t="s">
        <v>11996</v>
      </c>
      <c r="N1606" s="15" t="s">
        <v>11997</v>
      </c>
      <c r="O1606" s="16">
        <v>510</v>
      </c>
      <c r="P1606" s="15" t="s">
        <v>118</v>
      </c>
      <c r="Q1606" s="15">
        <v>26000</v>
      </c>
      <c r="R1606" s="15">
        <v>96000</v>
      </c>
      <c r="S1606" s="15">
        <v>122000</v>
      </c>
      <c r="T1606" s="15">
        <v>0.51</v>
      </c>
      <c r="U1606" s="15" t="s">
        <v>3335</v>
      </c>
      <c r="V1606" s="15" t="s">
        <v>76</v>
      </c>
      <c r="W1606" s="16">
        <v>1</v>
      </c>
      <c r="X1606" s="16">
        <v>0</v>
      </c>
      <c r="Y1606" s="15">
        <v>22200</v>
      </c>
      <c r="Z1606" s="15">
        <v>0.51</v>
      </c>
      <c r="AA1606" s="15" t="s">
        <v>11998</v>
      </c>
      <c r="AB1606" s="15" t="s">
        <v>11999</v>
      </c>
      <c r="AC1606" s="15">
        <v>0</v>
      </c>
      <c r="AD1606" s="15"/>
      <c r="AE1606" s="15" t="s">
        <v>183</v>
      </c>
      <c r="AF1606" s="15" t="s">
        <v>12582</v>
      </c>
      <c r="AG1606" s="16">
        <v>1</v>
      </c>
      <c r="AH1606" s="15" t="s">
        <v>12583</v>
      </c>
      <c r="AI1606" s="15" t="s">
        <v>78</v>
      </c>
      <c r="AJ1606" s="15">
        <v>22200.2700195</v>
      </c>
      <c r="AK1606" s="15">
        <v>644.00431105500002</v>
      </c>
      <c r="AL1606" s="15">
        <v>3096910.7458799998</v>
      </c>
      <c r="AM1606" s="15">
        <v>1417744.0128200001</v>
      </c>
      <c r="AN1606" s="19">
        <v>26000</v>
      </c>
      <c r="AO1606" s="19">
        <v>94500</v>
      </c>
      <c r="AP1606" s="19">
        <v>0</v>
      </c>
      <c r="AQ1606" s="19">
        <v>500</v>
      </c>
      <c r="AR1606" s="34">
        <f t="shared" si="339"/>
        <v>121000</v>
      </c>
      <c r="AS1606" s="34">
        <v>45000</v>
      </c>
      <c r="AT1606" s="34">
        <v>0</v>
      </c>
      <c r="AU1606" s="34">
        <v>26425</v>
      </c>
      <c r="AV1606" s="34">
        <v>0</v>
      </c>
      <c r="AW1606" s="35">
        <f t="shared" si="340"/>
        <v>71425</v>
      </c>
      <c r="AX1606" s="34">
        <f t="shared" si="341"/>
        <v>49575</v>
      </c>
      <c r="AY1606" s="36">
        <v>1.4712000000099998</v>
      </c>
      <c r="AZ1606" s="36">
        <v>2.0617000000000001</v>
      </c>
      <c r="BA1606" s="22"/>
      <c r="BB1606" s="19">
        <v>1220</v>
      </c>
      <c r="BC1606" s="34">
        <f t="shared" si="342"/>
        <v>729.34740000495742</v>
      </c>
      <c r="BD1606" s="34">
        <f t="shared" si="343"/>
        <v>1022.0877750000001</v>
      </c>
      <c r="BE1606" s="38">
        <v>3.4819999999999997E-2</v>
      </c>
      <c r="BF1606" s="38">
        <f t="shared" si="344"/>
        <v>3.4819999999999997E-2</v>
      </c>
      <c r="BG1606" s="34">
        <v>25.139740548170874</v>
      </c>
      <c r="BH1606" s="34">
        <v>35.230154355499998</v>
      </c>
      <c r="BI1606" s="34">
        <f t="shared" si="345"/>
        <v>704.20765945678659</v>
      </c>
      <c r="BJ1606" s="34">
        <f t="shared" si="346"/>
        <v>986.85762064450012</v>
      </c>
      <c r="BK1606" s="34">
        <v>0</v>
      </c>
      <c r="BL1606" s="34">
        <v>0</v>
      </c>
      <c r="BM1606" s="34">
        <f t="shared" si="347"/>
        <v>0</v>
      </c>
      <c r="BN1606" s="39">
        <f t="shared" si="337"/>
        <v>704.20765945678659</v>
      </c>
      <c r="BO1606" s="39">
        <f t="shared" si="338"/>
        <v>986.85762064450012</v>
      </c>
      <c r="BP1606" s="39">
        <f t="shared" si="348"/>
        <v>282.64996118771353</v>
      </c>
    </row>
    <row r="1607" spans="1:69" s="25" customFormat="1" ht="14.25" x14ac:dyDescent="0.2">
      <c r="A1607" s="14">
        <v>365</v>
      </c>
      <c r="B1607" s="40"/>
      <c r="C1607" s="15" t="s">
        <v>12584</v>
      </c>
      <c r="D1607" s="16">
        <v>10658</v>
      </c>
      <c r="E1607" s="15" t="s">
        <v>12585</v>
      </c>
      <c r="F1607" s="15" t="s">
        <v>12584</v>
      </c>
      <c r="G1607" s="17" t="s">
        <v>12586</v>
      </c>
      <c r="H1607" s="17" t="s">
        <v>12587</v>
      </c>
      <c r="I1607" s="17" t="s">
        <v>86</v>
      </c>
      <c r="J1607" s="15" t="s">
        <v>12588</v>
      </c>
      <c r="K1607" s="15" t="s">
        <v>88</v>
      </c>
      <c r="L1607" s="18" t="s">
        <v>12589</v>
      </c>
      <c r="M1607" s="15" t="s">
        <v>11996</v>
      </c>
      <c r="N1607" s="15" t="s">
        <v>11997</v>
      </c>
      <c r="O1607" s="16">
        <v>510</v>
      </c>
      <c r="P1607" s="15" t="s">
        <v>118</v>
      </c>
      <c r="Q1607" s="15">
        <v>26000</v>
      </c>
      <c r="R1607" s="15">
        <v>141900</v>
      </c>
      <c r="S1607" s="15">
        <v>167900</v>
      </c>
      <c r="T1607" s="15">
        <v>0.51</v>
      </c>
      <c r="U1607" s="15" t="s">
        <v>3335</v>
      </c>
      <c r="V1607" s="15" t="s">
        <v>76</v>
      </c>
      <c r="W1607" s="16">
        <v>1</v>
      </c>
      <c r="X1607" s="16">
        <v>1</v>
      </c>
      <c r="Y1607" s="15">
        <v>22200</v>
      </c>
      <c r="Z1607" s="15">
        <v>0.51</v>
      </c>
      <c r="AA1607" s="15" t="s">
        <v>11998</v>
      </c>
      <c r="AB1607" s="15" t="s">
        <v>11999</v>
      </c>
      <c r="AC1607" s="15">
        <v>180000</v>
      </c>
      <c r="AD1607" s="26">
        <v>37777</v>
      </c>
      <c r="AE1607" s="15" t="s">
        <v>147</v>
      </c>
      <c r="AF1607" s="15" t="s">
        <v>12590</v>
      </c>
      <c r="AG1607" s="16">
        <v>1</v>
      </c>
      <c r="AH1607" s="15" t="s">
        <v>12591</v>
      </c>
      <c r="AI1607" s="15" t="s">
        <v>78</v>
      </c>
      <c r="AJ1607" s="15">
        <v>22200.1645508</v>
      </c>
      <c r="AK1607" s="15">
        <v>644.003000413</v>
      </c>
      <c r="AL1607" s="15">
        <v>3097010.7463600002</v>
      </c>
      <c r="AM1607" s="15">
        <v>1417744.2710599999</v>
      </c>
      <c r="AN1607" s="19">
        <v>26000</v>
      </c>
      <c r="AO1607" s="19">
        <v>130400</v>
      </c>
      <c r="AP1607" s="19">
        <v>0</v>
      </c>
      <c r="AQ1607" s="19">
        <v>10000</v>
      </c>
      <c r="AR1607" s="34">
        <f t="shared" si="339"/>
        <v>166400</v>
      </c>
      <c r="AS1607" s="34">
        <v>45000</v>
      </c>
      <c r="AT1607" s="34">
        <v>3000</v>
      </c>
      <c r="AU1607" s="34">
        <v>38990</v>
      </c>
      <c r="AV1607" s="34">
        <v>0</v>
      </c>
      <c r="AW1607" s="35">
        <f t="shared" si="340"/>
        <v>86990</v>
      </c>
      <c r="AX1607" s="34">
        <f t="shared" si="341"/>
        <v>79410</v>
      </c>
      <c r="AY1607" s="36">
        <v>1.4712000000099998</v>
      </c>
      <c r="AZ1607" s="36">
        <v>2.0617000000000001</v>
      </c>
      <c r="BA1607" s="22"/>
      <c r="BB1607" s="19">
        <v>1864</v>
      </c>
      <c r="BC1607" s="34">
        <f t="shared" si="342"/>
        <v>1168.279920007941</v>
      </c>
      <c r="BD1607" s="34">
        <f t="shared" si="343"/>
        <v>1637.1959700000002</v>
      </c>
      <c r="BE1607" s="38">
        <v>3.4819999999999997E-2</v>
      </c>
      <c r="BF1607" s="38">
        <f t="shared" si="344"/>
        <v>3.4819999999999997E-2</v>
      </c>
      <c r="BG1607" s="34">
        <v>35.55678841464168</v>
      </c>
      <c r="BH1607" s="34">
        <v>49.8283242754</v>
      </c>
      <c r="BI1607" s="34">
        <f t="shared" si="345"/>
        <v>1132.7231315932993</v>
      </c>
      <c r="BJ1607" s="34">
        <f t="shared" si="346"/>
        <v>1587.3676457246002</v>
      </c>
      <c r="BK1607" s="34">
        <v>0</v>
      </c>
      <c r="BL1607" s="34">
        <v>0</v>
      </c>
      <c r="BM1607" s="34">
        <f t="shared" si="347"/>
        <v>0</v>
      </c>
      <c r="BN1607" s="39">
        <f t="shared" si="337"/>
        <v>1132.7231315932993</v>
      </c>
      <c r="BO1607" s="39">
        <f t="shared" si="338"/>
        <v>1587.3676457246002</v>
      </c>
      <c r="BP1607" s="39">
        <f t="shared" si="348"/>
        <v>454.64451413130087</v>
      </c>
    </row>
    <row r="1608" spans="1:69" s="25" customFormat="1" ht="14.25" x14ac:dyDescent="0.2">
      <c r="A1608" s="14">
        <v>366</v>
      </c>
      <c r="B1608" s="40"/>
      <c r="C1608" s="15" t="s">
        <v>12592</v>
      </c>
      <c r="D1608" s="16">
        <v>16579</v>
      </c>
      <c r="E1608" s="15" t="s">
        <v>12593</v>
      </c>
      <c r="F1608" s="15" t="s">
        <v>12592</v>
      </c>
      <c r="G1608" s="17" t="s">
        <v>12594</v>
      </c>
      <c r="H1608" s="17" t="s">
        <v>12595</v>
      </c>
      <c r="I1608" s="17" t="s">
        <v>86</v>
      </c>
      <c r="J1608" s="15" t="s">
        <v>12596</v>
      </c>
      <c r="K1608" s="15" t="s">
        <v>4250</v>
      </c>
      <c r="L1608" s="18" t="s">
        <v>12597</v>
      </c>
      <c r="M1608" s="15" t="s">
        <v>11996</v>
      </c>
      <c r="N1608" s="15" t="s">
        <v>11997</v>
      </c>
      <c r="O1608" s="16">
        <v>510</v>
      </c>
      <c r="P1608" s="15" t="s">
        <v>118</v>
      </c>
      <c r="Q1608" s="15">
        <v>26000</v>
      </c>
      <c r="R1608" s="15">
        <v>86800</v>
      </c>
      <c r="S1608" s="15">
        <v>112800</v>
      </c>
      <c r="T1608" s="15">
        <v>0.51</v>
      </c>
      <c r="U1608" s="15" t="s">
        <v>3335</v>
      </c>
      <c r="V1608" s="15" t="s">
        <v>76</v>
      </c>
      <c r="W1608" s="16">
        <v>1</v>
      </c>
      <c r="X1608" s="16">
        <v>0</v>
      </c>
      <c r="Y1608" s="15">
        <v>22200</v>
      </c>
      <c r="Z1608" s="15">
        <v>0.51</v>
      </c>
      <c r="AA1608" s="15" t="s">
        <v>11998</v>
      </c>
      <c r="AB1608" s="15" t="s">
        <v>11999</v>
      </c>
      <c r="AC1608" s="15">
        <v>0</v>
      </c>
      <c r="AD1608" s="15"/>
      <c r="AE1608" s="15" t="s">
        <v>183</v>
      </c>
      <c r="AF1608" s="15" t="s">
        <v>12598</v>
      </c>
      <c r="AG1608" s="16">
        <v>1</v>
      </c>
      <c r="AH1608" s="15" t="s">
        <v>12599</v>
      </c>
      <c r="AI1608" s="15" t="s">
        <v>78</v>
      </c>
      <c r="AJ1608" s="15">
        <v>22200.2043457</v>
      </c>
      <c r="AK1608" s="15">
        <v>644.00299872400001</v>
      </c>
      <c r="AL1608" s="15">
        <v>3097110.7467899998</v>
      </c>
      <c r="AM1608" s="15">
        <v>1417744.5295500001</v>
      </c>
      <c r="AN1608" s="19">
        <v>26000</v>
      </c>
      <c r="AO1608" s="19">
        <v>85900</v>
      </c>
      <c r="AP1608" s="19">
        <v>0</v>
      </c>
      <c r="AQ1608" s="19">
        <v>0</v>
      </c>
      <c r="AR1608" s="34">
        <f t="shared" si="339"/>
        <v>111900</v>
      </c>
      <c r="AS1608" s="34">
        <v>45000</v>
      </c>
      <c r="AT1608" s="34">
        <v>0</v>
      </c>
      <c r="AU1608" s="34">
        <v>23415</v>
      </c>
      <c r="AV1608" s="34">
        <v>0</v>
      </c>
      <c r="AW1608" s="35">
        <f t="shared" si="340"/>
        <v>68415</v>
      </c>
      <c r="AX1608" s="34">
        <f t="shared" si="341"/>
        <v>43485</v>
      </c>
      <c r="AY1608" s="36">
        <v>1.4712000000099998</v>
      </c>
      <c r="AZ1608" s="36">
        <v>2.0617000000000001</v>
      </c>
      <c r="BA1608" s="22"/>
      <c r="BB1608" s="19">
        <v>1119</v>
      </c>
      <c r="BC1608" s="34">
        <f t="shared" si="342"/>
        <v>639.75132000434849</v>
      </c>
      <c r="BD1608" s="34">
        <f t="shared" si="343"/>
        <v>896.53024500000004</v>
      </c>
      <c r="BE1608" s="38">
        <v>3.4819999999999997E-2</v>
      </c>
      <c r="BF1608" s="38">
        <f t="shared" si="344"/>
        <v>3.4819999999999997E-2</v>
      </c>
      <c r="BG1608" s="34">
        <v>22.276140962551413</v>
      </c>
      <c r="BH1608" s="34">
        <v>31.217183130899997</v>
      </c>
      <c r="BI1608" s="34">
        <f t="shared" si="345"/>
        <v>617.47517904179711</v>
      </c>
      <c r="BJ1608" s="34">
        <f t="shared" si="346"/>
        <v>865.31306186910001</v>
      </c>
      <c r="BK1608" s="34">
        <v>0</v>
      </c>
      <c r="BL1608" s="34">
        <v>0</v>
      </c>
      <c r="BM1608" s="34">
        <f t="shared" si="347"/>
        <v>0</v>
      </c>
      <c r="BN1608" s="39">
        <f t="shared" si="337"/>
        <v>617.47517904179711</v>
      </c>
      <c r="BO1608" s="39">
        <f t="shared" si="338"/>
        <v>865.31306186910001</v>
      </c>
      <c r="BP1608" s="39">
        <f t="shared" si="348"/>
        <v>247.83788282730291</v>
      </c>
    </row>
    <row r="1609" spans="1:69" s="25" customFormat="1" ht="14.25" x14ac:dyDescent="0.2">
      <c r="A1609" s="14">
        <v>367</v>
      </c>
      <c r="B1609" s="40"/>
      <c r="C1609" s="15"/>
      <c r="D1609" s="16">
        <v>2498</v>
      </c>
      <c r="E1609" s="15" t="s">
        <v>12600</v>
      </c>
      <c r="F1609" s="15" t="s">
        <v>12601</v>
      </c>
      <c r="G1609" s="17" t="s">
        <v>12602</v>
      </c>
      <c r="H1609" s="17" t="s">
        <v>12603</v>
      </c>
      <c r="I1609" s="17" t="s">
        <v>86</v>
      </c>
      <c r="J1609" s="15" t="s">
        <v>12604</v>
      </c>
      <c r="K1609" s="15" t="s">
        <v>2552</v>
      </c>
      <c r="L1609" s="18" t="s">
        <v>12605</v>
      </c>
      <c r="M1609" s="15" t="s">
        <v>11996</v>
      </c>
      <c r="N1609" s="15" t="s">
        <v>11997</v>
      </c>
      <c r="O1609" s="16">
        <v>610</v>
      </c>
      <c r="P1609" s="15" t="s">
        <v>272</v>
      </c>
      <c r="Q1609" s="15">
        <v>28100</v>
      </c>
      <c r="R1609" s="15">
        <v>111100</v>
      </c>
      <c r="S1609" s="15">
        <v>139200</v>
      </c>
      <c r="T1609" s="15">
        <v>0.51</v>
      </c>
      <c r="U1609" s="15" t="s">
        <v>3335</v>
      </c>
      <c r="V1609" s="15" t="s">
        <v>76</v>
      </c>
      <c r="W1609" s="16">
        <v>1</v>
      </c>
      <c r="X1609" s="16">
        <v>1</v>
      </c>
      <c r="Y1609" s="15">
        <v>19094</v>
      </c>
      <c r="Z1609" s="15">
        <v>0.438</v>
      </c>
      <c r="AA1609" s="15" t="s">
        <v>11998</v>
      </c>
      <c r="AB1609" s="15" t="s">
        <v>11999</v>
      </c>
      <c r="AC1609" s="15">
        <v>135425</v>
      </c>
      <c r="AD1609" s="26">
        <v>41642</v>
      </c>
      <c r="AE1609" s="15" t="s">
        <v>147</v>
      </c>
      <c r="AF1609" s="15" t="s">
        <v>12606</v>
      </c>
      <c r="AG1609" s="16">
        <v>1</v>
      </c>
      <c r="AH1609" s="15" t="s">
        <v>12607</v>
      </c>
      <c r="AI1609" s="15" t="s">
        <v>78</v>
      </c>
      <c r="AJ1609" s="15">
        <v>19094.427002</v>
      </c>
      <c r="AK1609" s="15">
        <v>613.84822988899998</v>
      </c>
      <c r="AL1609" s="15">
        <v>3097209.4943200001</v>
      </c>
      <c r="AM1609" s="15">
        <v>1417760.4289299999</v>
      </c>
      <c r="AN1609" s="19">
        <v>0</v>
      </c>
      <c r="AO1609" s="19">
        <v>0</v>
      </c>
      <c r="AP1609" s="19">
        <v>28100</v>
      </c>
      <c r="AQ1609" s="19">
        <v>113000</v>
      </c>
      <c r="AR1609" s="34">
        <f t="shared" si="339"/>
        <v>141100</v>
      </c>
      <c r="AS1609" s="34">
        <v>0</v>
      </c>
      <c r="AT1609" s="34">
        <v>0</v>
      </c>
      <c r="AU1609" s="34">
        <v>0</v>
      </c>
      <c r="AV1609" s="34">
        <v>141100</v>
      </c>
      <c r="AW1609" s="35">
        <f t="shared" si="340"/>
        <v>141100</v>
      </c>
      <c r="AX1609" s="34">
        <f t="shared" si="341"/>
        <v>0</v>
      </c>
      <c r="AY1609" s="36">
        <v>1.4712000000099998</v>
      </c>
      <c r="AZ1609" s="36">
        <v>2.0617000000000001</v>
      </c>
      <c r="BA1609" s="22"/>
      <c r="BB1609" s="19">
        <v>2822</v>
      </c>
      <c r="BC1609" s="34">
        <f t="shared" si="342"/>
        <v>0</v>
      </c>
      <c r="BD1609" s="34">
        <f t="shared" si="343"/>
        <v>0</v>
      </c>
      <c r="BE1609" s="38">
        <v>3.4819999999999997E-2</v>
      </c>
      <c r="BF1609" s="38">
        <f t="shared" si="344"/>
        <v>3.4819999999999997E-2</v>
      </c>
      <c r="BG1609" s="34">
        <v>0</v>
      </c>
      <c r="BH1609" s="34">
        <v>0</v>
      </c>
      <c r="BI1609" s="34">
        <f t="shared" si="345"/>
        <v>0</v>
      </c>
      <c r="BJ1609" s="34">
        <f t="shared" si="346"/>
        <v>0</v>
      </c>
      <c r="BK1609" s="34">
        <v>0</v>
      </c>
      <c r="BL1609" s="34">
        <v>0</v>
      </c>
      <c r="BM1609" s="34">
        <f t="shared" si="347"/>
        <v>0</v>
      </c>
      <c r="BN1609" s="39">
        <f t="shared" si="337"/>
        <v>0</v>
      </c>
      <c r="BO1609" s="39">
        <f t="shared" si="338"/>
        <v>0</v>
      </c>
      <c r="BP1609" s="39">
        <f t="shared" si="348"/>
        <v>0</v>
      </c>
      <c r="BQ1609" s="25" t="s">
        <v>292</v>
      </c>
    </row>
    <row r="1610" spans="1:69" s="25" customFormat="1" ht="14.25" x14ac:dyDescent="0.2">
      <c r="A1610" s="14">
        <v>368</v>
      </c>
      <c r="B1610" s="40"/>
      <c r="C1610" s="15"/>
      <c r="D1610" s="16">
        <v>16298</v>
      </c>
      <c r="E1610" s="15" t="s">
        <v>12608</v>
      </c>
      <c r="F1610" s="15" t="s">
        <v>12609</v>
      </c>
      <c r="G1610" s="17" t="s">
        <v>12610</v>
      </c>
      <c r="H1610" s="17" t="s">
        <v>12611</v>
      </c>
      <c r="I1610" s="17" t="s">
        <v>86</v>
      </c>
      <c r="J1610" s="15" t="s">
        <v>12612</v>
      </c>
      <c r="K1610" s="15" t="s">
        <v>7994</v>
      </c>
      <c r="L1610" s="18"/>
      <c r="M1610" s="15"/>
      <c r="N1610" s="15"/>
      <c r="O1610" s="16"/>
      <c r="P1610" s="15"/>
      <c r="Q1610" s="15"/>
      <c r="R1610" s="15"/>
      <c r="S1610" s="15"/>
      <c r="T1610" s="15"/>
      <c r="U1610" s="15"/>
      <c r="V1610" s="15"/>
      <c r="W1610" s="16"/>
      <c r="X1610" s="16"/>
      <c r="Y1610" s="15"/>
      <c r="Z1610" s="15"/>
      <c r="AA1610" s="15"/>
      <c r="AB1610" s="15"/>
      <c r="AC1610" s="15"/>
      <c r="AD1610" s="15"/>
      <c r="AE1610" s="15"/>
      <c r="AF1610" s="15"/>
      <c r="AG1610" s="16"/>
      <c r="AH1610" s="15"/>
      <c r="AI1610" s="15"/>
      <c r="AJ1610" s="15"/>
      <c r="AK1610" s="15"/>
      <c r="AL1610" s="15"/>
      <c r="AM1610" s="15"/>
      <c r="AN1610" s="19">
        <v>0</v>
      </c>
      <c r="AO1610" s="19">
        <v>0</v>
      </c>
      <c r="AP1610" s="19">
        <v>0</v>
      </c>
      <c r="AQ1610" s="19">
        <v>0</v>
      </c>
      <c r="AR1610" s="34">
        <f t="shared" si="339"/>
        <v>0</v>
      </c>
      <c r="AS1610" s="34">
        <v>0</v>
      </c>
      <c r="AT1610" s="34">
        <v>0</v>
      </c>
      <c r="AU1610" s="34">
        <v>0</v>
      </c>
      <c r="AV1610" s="34">
        <v>0</v>
      </c>
      <c r="AW1610" s="35">
        <f t="shared" si="340"/>
        <v>0</v>
      </c>
      <c r="AX1610" s="34">
        <f t="shared" si="341"/>
        <v>0</v>
      </c>
      <c r="AY1610" s="36">
        <v>1.4712000000099998</v>
      </c>
      <c r="AZ1610" s="36">
        <v>2.0617000000000001</v>
      </c>
      <c r="BA1610" s="22"/>
      <c r="BB1610" s="19">
        <v>0</v>
      </c>
      <c r="BC1610" s="34">
        <f t="shared" si="342"/>
        <v>0</v>
      </c>
      <c r="BD1610" s="34">
        <f t="shared" si="343"/>
        <v>0</v>
      </c>
      <c r="BE1610" s="38">
        <v>3.4819999999999997E-2</v>
      </c>
      <c r="BF1610" s="38">
        <f t="shared" si="344"/>
        <v>3.4819999999999997E-2</v>
      </c>
      <c r="BG1610" s="34">
        <v>0</v>
      </c>
      <c r="BH1610" s="34">
        <v>0</v>
      </c>
      <c r="BI1610" s="34">
        <f t="shared" si="345"/>
        <v>0</v>
      </c>
      <c r="BJ1610" s="34">
        <f t="shared" si="346"/>
        <v>0</v>
      </c>
      <c r="BK1610" s="34">
        <v>0</v>
      </c>
      <c r="BL1610" s="34">
        <v>0</v>
      </c>
      <c r="BM1610" s="34">
        <f t="shared" si="347"/>
        <v>0</v>
      </c>
      <c r="BN1610" s="39">
        <f t="shared" si="337"/>
        <v>0</v>
      </c>
      <c r="BO1610" s="39">
        <f t="shared" si="338"/>
        <v>0</v>
      </c>
      <c r="BP1610" s="39">
        <f t="shared" si="348"/>
        <v>0</v>
      </c>
    </row>
    <row r="1611" spans="1:69" s="25" customFormat="1" ht="14.25" x14ac:dyDescent="0.2">
      <c r="A1611" s="14">
        <v>369</v>
      </c>
      <c r="B1611" s="40"/>
      <c r="C1611" s="15" t="s">
        <v>176</v>
      </c>
      <c r="D1611" s="16">
        <v>18396</v>
      </c>
      <c r="E1611" s="15" t="s">
        <v>12613</v>
      </c>
      <c r="F1611" s="15" t="s">
        <v>12614</v>
      </c>
      <c r="G1611" s="17" t="s">
        <v>12615</v>
      </c>
      <c r="H1611" s="17" t="s">
        <v>12616</v>
      </c>
      <c r="I1611" s="17" t="s">
        <v>86</v>
      </c>
      <c r="J1611" s="15" t="s">
        <v>12617</v>
      </c>
      <c r="K1611" s="15" t="s">
        <v>981</v>
      </c>
      <c r="L1611" s="18" t="s">
        <v>12618</v>
      </c>
      <c r="M1611" s="15" t="s">
        <v>6612</v>
      </c>
      <c r="N1611" s="15" t="s">
        <v>6613</v>
      </c>
      <c r="O1611" s="16">
        <v>610</v>
      </c>
      <c r="P1611" s="15" t="s">
        <v>272</v>
      </c>
      <c r="Q1611" s="15">
        <v>0</v>
      </c>
      <c r="R1611" s="15">
        <v>0</v>
      </c>
      <c r="S1611" s="15">
        <v>0</v>
      </c>
      <c r="T1611" s="15">
        <v>0</v>
      </c>
      <c r="U1611" s="15" t="s">
        <v>3335</v>
      </c>
      <c r="V1611" s="15" t="s">
        <v>76</v>
      </c>
      <c r="W1611" s="16">
        <v>0</v>
      </c>
      <c r="X1611" s="16">
        <v>0</v>
      </c>
      <c r="Y1611" s="15">
        <v>6232</v>
      </c>
      <c r="Z1611" s="15">
        <v>0.14299999999999999</v>
      </c>
      <c r="AA1611" s="15" t="s">
        <v>11998</v>
      </c>
      <c r="AB1611" s="15" t="s">
        <v>11999</v>
      </c>
      <c r="AC1611" s="15">
        <v>0</v>
      </c>
      <c r="AD1611" s="15"/>
      <c r="AE1611" s="15" t="s">
        <v>78</v>
      </c>
      <c r="AF1611" s="15" t="s">
        <v>78</v>
      </c>
      <c r="AG1611" s="16">
        <v>1</v>
      </c>
      <c r="AH1611" s="15" t="s">
        <v>12619</v>
      </c>
      <c r="AI1611" s="15" t="s">
        <v>78</v>
      </c>
      <c r="AJ1611" s="15">
        <v>6232.2541503900002</v>
      </c>
      <c r="AK1611" s="15">
        <v>500.154790026</v>
      </c>
      <c r="AL1611" s="15">
        <v>3097351.1215599999</v>
      </c>
      <c r="AM1611" s="15">
        <v>1417745.1959200001</v>
      </c>
      <c r="AN1611" s="19">
        <v>0</v>
      </c>
      <c r="AO1611" s="19">
        <v>0</v>
      </c>
      <c r="AP1611" s="19">
        <v>0</v>
      </c>
      <c r="AQ1611" s="19">
        <v>0</v>
      </c>
      <c r="AR1611" s="34">
        <f t="shared" si="339"/>
        <v>0</v>
      </c>
      <c r="AS1611" s="34">
        <v>0</v>
      </c>
      <c r="AT1611" s="34">
        <v>0</v>
      </c>
      <c r="AU1611" s="34">
        <v>0</v>
      </c>
      <c r="AV1611" s="34">
        <v>0</v>
      </c>
      <c r="AW1611" s="35">
        <f t="shared" si="340"/>
        <v>0</v>
      </c>
      <c r="AX1611" s="34">
        <f t="shared" si="341"/>
        <v>0</v>
      </c>
      <c r="AY1611" s="36">
        <v>1.4712000000099998</v>
      </c>
      <c r="AZ1611" s="36">
        <v>2.0617000000000001</v>
      </c>
      <c r="BA1611" s="22"/>
      <c r="BB1611" s="19">
        <v>0</v>
      </c>
      <c r="BC1611" s="34">
        <f t="shared" si="342"/>
        <v>0</v>
      </c>
      <c r="BD1611" s="34">
        <f t="shared" si="343"/>
        <v>0</v>
      </c>
      <c r="BE1611" s="38">
        <v>3.4819999999999997E-2</v>
      </c>
      <c r="BF1611" s="38">
        <f t="shared" si="344"/>
        <v>3.4819999999999997E-2</v>
      </c>
      <c r="BG1611" s="34">
        <v>0</v>
      </c>
      <c r="BH1611" s="34">
        <v>0</v>
      </c>
      <c r="BI1611" s="34">
        <f t="shared" si="345"/>
        <v>0</v>
      </c>
      <c r="BJ1611" s="34">
        <f t="shared" si="346"/>
        <v>0</v>
      </c>
      <c r="BK1611" s="34">
        <v>0</v>
      </c>
      <c r="BL1611" s="34">
        <v>0</v>
      </c>
      <c r="BM1611" s="34">
        <f t="shared" si="347"/>
        <v>0</v>
      </c>
      <c r="BN1611" s="39">
        <f t="shared" si="337"/>
        <v>0</v>
      </c>
      <c r="BO1611" s="39">
        <f t="shared" si="338"/>
        <v>0</v>
      </c>
      <c r="BP1611" s="39">
        <f t="shared" si="348"/>
        <v>0</v>
      </c>
      <c r="BQ1611" s="25" t="s">
        <v>292</v>
      </c>
    </row>
    <row r="1612" spans="1:69" s="25" customFormat="1" ht="14.25" x14ac:dyDescent="0.2">
      <c r="A1612" s="14">
        <v>370</v>
      </c>
      <c r="B1612" s="40"/>
      <c r="C1612" s="15" t="s">
        <v>12620</v>
      </c>
      <c r="D1612" s="16">
        <v>5101</v>
      </c>
      <c r="E1612" s="15" t="s">
        <v>12621</v>
      </c>
      <c r="F1612" s="15" t="s">
        <v>12620</v>
      </c>
      <c r="G1612" s="17" t="s">
        <v>12615</v>
      </c>
      <c r="H1612" s="17" t="s">
        <v>12622</v>
      </c>
      <c r="I1612" s="17" t="s">
        <v>86</v>
      </c>
      <c r="J1612" s="15" t="s">
        <v>12623</v>
      </c>
      <c r="K1612" s="15" t="s">
        <v>1019</v>
      </c>
      <c r="L1612" s="18"/>
      <c r="M1612" s="15"/>
      <c r="N1612" s="15"/>
      <c r="O1612" s="16"/>
      <c r="P1612" s="15"/>
      <c r="Q1612" s="15"/>
      <c r="R1612" s="15"/>
      <c r="S1612" s="15"/>
      <c r="T1612" s="15"/>
      <c r="U1612" s="15"/>
      <c r="V1612" s="15"/>
      <c r="W1612" s="16"/>
      <c r="X1612" s="16"/>
      <c r="Y1612" s="15"/>
      <c r="Z1612" s="15"/>
      <c r="AA1612" s="15"/>
      <c r="AB1612" s="15"/>
      <c r="AC1612" s="15"/>
      <c r="AD1612" s="15"/>
      <c r="AE1612" s="15"/>
      <c r="AF1612" s="15"/>
      <c r="AG1612" s="16"/>
      <c r="AH1612" s="15"/>
      <c r="AI1612" s="15"/>
      <c r="AJ1612" s="15"/>
      <c r="AK1612" s="15"/>
      <c r="AL1612" s="15"/>
      <c r="AM1612" s="15"/>
      <c r="AN1612" s="19">
        <v>0</v>
      </c>
      <c r="AO1612" s="19">
        <v>0</v>
      </c>
      <c r="AP1612" s="19">
        <v>0</v>
      </c>
      <c r="AQ1612" s="19">
        <v>0</v>
      </c>
      <c r="AR1612" s="34">
        <f t="shared" si="339"/>
        <v>0</v>
      </c>
      <c r="AS1612" s="34">
        <v>0</v>
      </c>
      <c r="AT1612" s="34">
        <v>0</v>
      </c>
      <c r="AU1612" s="34">
        <v>0</v>
      </c>
      <c r="AV1612" s="34">
        <v>0</v>
      </c>
      <c r="AW1612" s="35">
        <f t="shared" si="340"/>
        <v>0</v>
      </c>
      <c r="AX1612" s="34">
        <f t="shared" si="341"/>
        <v>0</v>
      </c>
      <c r="AY1612" s="36">
        <v>2.0638999999999998</v>
      </c>
      <c r="AZ1612" s="36">
        <v>2.0638999999999998</v>
      </c>
      <c r="BA1612" s="22"/>
      <c r="BB1612" s="19">
        <v>0</v>
      </c>
      <c r="BC1612" s="34">
        <f t="shared" si="342"/>
        <v>0</v>
      </c>
      <c r="BD1612" s="34">
        <f t="shared" si="343"/>
        <v>0</v>
      </c>
      <c r="BE1612" s="38">
        <v>3.4819999999999997E-2</v>
      </c>
      <c r="BF1612" s="38">
        <f t="shared" si="344"/>
        <v>3.4819999999999997E-2</v>
      </c>
      <c r="BG1612" s="34">
        <v>0</v>
      </c>
      <c r="BH1612" s="34">
        <v>0</v>
      </c>
      <c r="BI1612" s="34">
        <f t="shared" si="345"/>
        <v>0</v>
      </c>
      <c r="BJ1612" s="34">
        <f t="shared" si="346"/>
        <v>0</v>
      </c>
      <c r="BK1612" s="34">
        <v>0</v>
      </c>
      <c r="BL1612" s="34">
        <v>0</v>
      </c>
      <c r="BM1612" s="34">
        <f t="shared" si="347"/>
        <v>0</v>
      </c>
      <c r="BN1612" s="39">
        <f t="shared" si="337"/>
        <v>0</v>
      </c>
      <c r="BO1612" s="39">
        <f t="shared" si="338"/>
        <v>0</v>
      </c>
      <c r="BP1612" s="39">
        <f t="shared" si="348"/>
        <v>0</v>
      </c>
    </row>
    <row r="1613" spans="1:69" s="25" customFormat="1" ht="14.25" x14ac:dyDescent="0.2">
      <c r="A1613" s="14">
        <v>371</v>
      </c>
      <c r="B1613" s="40"/>
      <c r="C1613" s="15"/>
      <c r="D1613" s="16">
        <v>23379</v>
      </c>
      <c r="E1613" s="15" t="s">
        <v>12624</v>
      </c>
      <c r="F1613" s="15" t="s">
        <v>12625</v>
      </c>
      <c r="G1613" s="17" t="s">
        <v>12626</v>
      </c>
      <c r="H1613" s="17" t="s">
        <v>12627</v>
      </c>
      <c r="I1613" s="17" t="s">
        <v>86</v>
      </c>
      <c r="J1613" s="15" t="s">
        <v>12627</v>
      </c>
      <c r="K1613" s="15" t="s">
        <v>1011</v>
      </c>
      <c r="L1613" s="18"/>
      <c r="M1613" s="15"/>
      <c r="N1613" s="15"/>
      <c r="O1613" s="16"/>
      <c r="P1613" s="15"/>
      <c r="Q1613" s="15"/>
      <c r="R1613" s="15"/>
      <c r="S1613" s="15"/>
      <c r="T1613" s="15"/>
      <c r="U1613" s="15"/>
      <c r="V1613" s="15"/>
      <c r="W1613" s="16"/>
      <c r="X1613" s="16"/>
      <c r="Y1613" s="15"/>
      <c r="Z1613" s="15"/>
      <c r="AA1613" s="15"/>
      <c r="AB1613" s="15"/>
      <c r="AC1613" s="15"/>
      <c r="AD1613" s="15"/>
      <c r="AE1613" s="15"/>
      <c r="AF1613" s="15"/>
      <c r="AG1613" s="16"/>
      <c r="AH1613" s="15"/>
      <c r="AI1613" s="15"/>
      <c r="AJ1613" s="15"/>
      <c r="AK1613" s="15"/>
      <c r="AL1613" s="15"/>
      <c r="AM1613" s="15"/>
      <c r="AN1613" s="19">
        <v>0</v>
      </c>
      <c r="AO1613" s="19">
        <v>0</v>
      </c>
      <c r="AP1613" s="19">
        <v>0</v>
      </c>
      <c r="AQ1613" s="19">
        <v>0</v>
      </c>
      <c r="AR1613" s="34">
        <f t="shared" si="339"/>
        <v>0</v>
      </c>
      <c r="AS1613" s="34">
        <v>0</v>
      </c>
      <c r="AT1613" s="34">
        <v>0</v>
      </c>
      <c r="AU1613" s="34">
        <v>0</v>
      </c>
      <c r="AV1613" s="34">
        <v>0</v>
      </c>
      <c r="AW1613" s="35">
        <f t="shared" si="340"/>
        <v>0</v>
      </c>
      <c r="AX1613" s="34">
        <f t="shared" si="341"/>
        <v>0</v>
      </c>
      <c r="AY1613" s="36">
        <v>1.4712000000099998</v>
      </c>
      <c r="AZ1613" s="36">
        <v>2.0617000000000001</v>
      </c>
      <c r="BA1613" s="22"/>
      <c r="BB1613" s="19">
        <v>0</v>
      </c>
      <c r="BC1613" s="34">
        <f t="shared" si="342"/>
        <v>0</v>
      </c>
      <c r="BD1613" s="34">
        <f t="shared" si="343"/>
        <v>0</v>
      </c>
      <c r="BE1613" s="38">
        <v>3.4819999999999997E-2</v>
      </c>
      <c r="BF1613" s="38">
        <f t="shared" si="344"/>
        <v>3.4819999999999997E-2</v>
      </c>
      <c r="BG1613" s="34">
        <v>0</v>
      </c>
      <c r="BH1613" s="34">
        <v>0</v>
      </c>
      <c r="BI1613" s="34">
        <f t="shared" si="345"/>
        <v>0</v>
      </c>
      <c r="BJ1613" s="34">
        <f t="shared" si="346"/>
        <v>0</v>
      </c>
      <c r="BK1613" s="34">
        <v>0</v>
      </c>
      <c r="BL1613" s="34">
        <v>0</v>
      </c>
      <c r="BM1613" s="34">
        <f t="shared" si="347"/>
        <v>0</v>
      </c>
      <c r="BN1613" s="39">
        <f t="shared" si="337"/>
        <v>0</v>
      </c>
      <c r="BO1613" s="39">
        <f t="shared" si="338"/>
        <v>0</v>
      </c>
      <c r="BP1613" s="39">
        <f t="shared" si="348"/>
        <v>0</v>
      </c>
    </row>
    <row r="1614" spans="1:69" s="25" customFormat="1" ht="14.25" x14ac:dyDescent="0.2">
      <c r="A1614" s="14">
        <v>372</v>
      </c>
      <c r="B1614" s="40"/>
      <c r="C1614" s="15" t="s">
        <v>12628</v>
      </c>
      <c r="D1614" s="16">
        <v>7753</v>
      </c>
      <c r="E1614" s="15" t="s">
        <v>12629</v>
      </c>
      <c r="F1614" s="15" t="s">
        <v>12628</v>
      </c>
      <c r="G1614" s="17" t="s">
        <v>12630</v>
      </c>
      <c r="H1614" s="17" t="s">
        <v>12631</v>
      </c>
      <c r="I1614" s="17" t="s">
        <v>86</v>
      </c>
      <c r="J1614" s="15" t="s">
        <v>12632</v>
      </c>
      <c r="K1614" s="15" t="s">
        <v>12633</v>
      </c>
      <c r="L1614" s="18" t="s">
        <v>12634</v>
      </c>
      <c r="M1614" s="15" t="s">
        <v>6612</v>
      </c>
      <c r="N1614" s="15" t="s">
        <v>6613</v>
      </c>
      <c r="O1614" s="16">
        <v>610</v>
      </c>
      <c r="P1614" s="15" t="s">
        <v>272</v>
      </c>
      <c r="Q1614" s="15">
        <v>0</v>
      </c>
      <c r="R1614" s="15">
        <v>0</v>
      </c>
      <c r="S1614" s="15">
        <v>0</v>
      </c>
      <c r="T1614" s="15">
        <v>0</v>
      </c>
      <c r="U1614" s="15" t="s">
        <v>3335</v>
      </c>
      <c r="V1614" s="15" t="s">
        <v>76</v>
      </c>
      <c r="W1614" s="16">
        <v>0</v>
      </c>
      <c r="X1614" s="16">
        <v>0</v>
      </c>
      <c r="Y1614" s="15">
        <v>26162</v>
      </c>
      <c r="Z1614" s="15">
        <v>0.60099999999999998</v>
      </c>
      <c r="AA1614" s="15" t="s">
        <v>78</v>
      </c>
      <c r="AB1614" s="15" t="s">
        <v>78</v>
      </c>
      <c r="AC1614" s="15">
        <v>0</v>
      </c>
      <c r="AD1614" s="15"/>
      <c r="AE1614" s="15" t="s">
        <v>78</v>
      </c>
      <c r="AF1614" s="15" t="s">
        <v>78</v>
      </c>
      <c r="AG1614" s="16">
        <v>1</v>
      </c>
      <c r="AH1614" s="15" t="s">
        <v>12635</v>
      </c>
      <c r="AI1614" s="15" t="s">
        <v>78</v>
      </c>
      <c r="AJ1614" s="15">
        <v>26162.0229492</v>
      </c>
      <c r="AK1614" s="15">
        <v>1834.2928634899999</v>
      </c>
      <c r="AL1614" s="15">
        <v>3097356.1685000001</v>
      </c>
      <c r="AM1614" s="15">
        <v>1417092.4370899999</v>
      </c>
      <c r="AN1614" s="19">
        <v>0</v>
      </c>
      <c r="AO1614" s="19">
        <v>0</v>
      </c>
      <c r="AP1614" s="19">
        <v>0</v>
      </c>
      <c r="AQ1614" s="19">
        <v>0</v>
      </c>
      <c r="AR1614" s="34">
        <f t="shared" si="339"/>
        <v>0</v>
      </c>
      <c r="AS1614" s="34">
        <v>0</v>
      </c>
      <c r="AT1614" s="34">
        <v>0</v>
      </c>
      <c r="AU1614" s="34">
        <v>0</v>
      </c>
      <c r="AV1614" s="34">
        <v>0</v>
      </c>
      <c r="AW1614" s="35">
        <f t="shared" si="340"/>
        <v>0</v>
      </c>
      <c r="AX1614" s="34">
        <f t="shared" si="341"/>
        <v>0</v>
      </c>
      <c r="AY1614" s="36">
        <v>1.4712000000099998</v>
      </c>
      <c r="AZ1614" s="36">
        <v>2.0617000000000001</v>
      </c>
      <c r="BA1614" s="22"/>
      <c r="BB1614" s="19">
        <v>0</v>
      </c>
      <c r="BC1614" s="34">
        <f t="shared" si="342"/>
        <v>0</v>
      </c>
      <c r="BD1614" s="34">
        <f t="shared" si="343"/>
        <v>0</v>
      </c>
      <c r="BE1614" s="38">
        <v>3.4819999999999997E-2</v>
      </c>
      <c r="BF1614" s="38">
        <f t="shared" si="344"/>
        <v>3.4819999999999997E-2</v>
      </c>
      <c r="BG1614" s="34">
        <v>0</v>
      </c>
      <c r="BH1614" s="34">
        <v>0</v>
      </c>
      <c r="BI1614" s="34">
        <f t="shared" si="345"/>
        <v>0</v>
      </c>
      <c r="BJ1614" s="34">
        <f t="shared" si="346"/>
        <v>0</v>
      </c>
      <c r="BK1614" s="34">
        <v>0</v>
      </c>
      <c r="BL1614" s="34">
        <v>0</v>
      </c>
      <c r="BM1614" s="34">
        <f t="shared" si="347"/>
        <v>0</v>
      </c>
      <c r="BN1614" s="39">
        <f t="shared" si="337"/>
        <v>0</v>
      </c>
      <c r="BO1614" s="39">
        <f t="shared" si="338"/>
        <v>0</v>
      </c>
      <c r="BP1614" s="39">
        <f t="shared" si="348"/>
        <v>0</v>
      </c>
      <c r="BQ1614" s="25" t="s">
        <v>292</v>
      </c>
    </row>
    <row r="1615" spans="1:69" s="25" customFormat="1" ht="14.25" x14ac:dyDescent="0.2">
      <c r="A1615" s="14">
        <v>373</v>
      </c>
      <c r="B1615" s="40"/>
      <c r="C1615" s="15"/>
      <c r="D1615" s="16">
        <v>31490</v>
      </c>
      <c r="E1615" s="15" t="s">
        <v>12636</v>
      </c>
      <c r="F1615" s="15" t="s">
        <v>12637</v>
      </c>
      <c r="G1615" s="17" t="s">
        <v>12638</v>
      </c>
      <c r="H1615" s="17" t="s">
        <v>12639</v>
      </c>
      <c r="I1615" s="17" t="s">
        <v>86</v>
      </c>
      <c r="J1615" s="15" t="s">
        <v>12640</v>
      </c>
      <c r="K1615" s="15" t="s">
        <v>10634</v>
      </c>
      <c r="L1615" s="18"/>
      <c r="M1615" s="15"/>
      <c r="N1615" s="15"/>
      <c r="O1615" s="16"/>
      <c r="P1615" s="15"/>
      <c r="Q1615" s="15"/>
      <c r="R1615" s="15"/>
      <c r="S1615" s="15"/>
      <c r="T1615" s="15"/>
      <c r="U1615" s="15"/>
      <c r="V1615" s="15"/>
      <c r="W1615" s="16"/>
      <c r="X1615" s="16"/>
      <c r="Y1615" s="15"/>
      <c r="Z1615" s="15"/>
      <c r="AA1615" s="15"/>
      <c r="AB1615" s="15"/>
      <c r="AC1615" s="15"/>
      <c r="AD1615" s="15"/>
      <c r="AE1615" s="15"/>
      <c r="AF1615" s="15"/>
      <c r="AG1615" s="16"/>
      <c r="AH1615" s="15"/>
      <c r="AI1615" s="15"/>
      <c r="AJ1615" s="15"/>
      <c r="AK1615" s="15"/>
      <c r="AL1615" s="15"/>
      <c r="AM1615" s="15"/>
      <c r="AN1615" s="19">
        <v>0</v>
      </c>
      <c r="AO1615" s="19">
        <v>0</v>
      </c>
      <c r="AP1615" s="19">
        <v>0</v>
      </c>
      <c r="AQ1615" s="19">
        <v>0</v>
      </c>
      <c r="AR1615" s="34">
        <f t="shared" si="339"/>
        <v>0</v>
      </c>
      <c r="AS1615" s="34">
        <v>0</v>
      </c>
      <c r="AT1615" s="34">
        <v>0</v>
      </c>
      <c r="AU1615" s="34">
        <v>0</v>
      </c>
      <c r="AV1615" s="34">
        <v>0</v>
      </c>
      <c r="AW1615" s="35">
        <f t="shared" si="340"/>
        <v>0</v>
      </c>
      <c r="AX1615" s="34">
        <f t="shared" si="341"/>
        <v>0</v>
      </c>
      <c r="AY1615" s="36">
        <v>1.4712000000099998</v>
      </c>
      <c r="AZ1615" s="36">
        <v>2.0617000000000001</v>
      </c>
      <c r="BA1615" s="22"/>
      <c r="BB1615" s="19">
        <v>0</v>
      </c>
      <c r="BC1615" s="34">
        <f t="shared" si="342"/>
        <v>0</v>
      </c>
      <c r="BD1615" s="34">
        <f t="shared" si="343"/>
        <v>0</v>
      </c>
      <c r="BE1615" s="38">
        <v>3.4819999999999997E-2</v>
      </c>
      <c r="BF1615" s="38">
        <f t="shared" si="344"/>
        <v>3.4819999999999997E-2</v>
      </c>
      <c r="BG1615" s="34">
        <v>0</v>
      </c>
      <c r="BH1615" s="34">
        <v>0</v>
      </c>
      <c r="BI1615" s="34">
        <f t="shared" si="345"/>
        <v>0</v>
      </c>
      <c r="BJ1615" s="34">
        <f t="shared" si="346"/>
        <v>0</v>
      </c>
      <c r="BK1615" s="34">
        <v>0</v>
      </c>
      <c r="BL1615" s="34">
        <v>0</v>
      </c>
      <c r="BM1615" s="34">
        <f t="shared" si="347"/>
        <v>0</v>
      </c>
      <c r="BN1615" s="39">
        <f t="shared" si="337"/>
        <v>0</v>
      </c>
      <c r="BO1615" s="39">
        <f t="shared" si="338"/>
        <v>0</v>
      </c>
      <c r="BP1615" s="39">
        <f t="shared" si="348"/>
        <v>0</v>
      </c>
    </row>
    <row r="1616" spans="1:69" s="25" customFormat="1" ht="14.25" x14ac:dyDescent="0.2">
      <c r="A1616" s="14">
        <v>374</v>
      </c>
      <c r="B1616" s="40"/>
      <c r="C1616" s="15"/>
      <c r="D1616" s="16">
        <v>368</v>
      </c>
      <c r="E1616" s="15" t="s">
        <v>12641</v>
      </c>
      <c r="F1616" s="15" t="s">
        <v>12642</v>
      </c>
      <c r="G1616" s="17" t="s">
        <v>12643</v>
      </c>
      <c r="H1616" s="17" t="s">
        <v>12644</v>
      </c>
      <c r="I1616" s="17" t="s">
        <v>86</v>
      </c>
      <c r="J1616" s="15" t="s">
        <v>12645</v>
      </c>
      <c r="K1616" s="15" t="s">
        <v>86</v>
      </c>
      <c r="L1616" s="18"/>
      <c r="M1616" s="15"/>
      <c r="N1616" s="15"/>
      <c r="O1616" s="16"/>
      <c r="P1616" s="15"/>
      <c r="Q1616" s="15"/>
      <c r="R1616" s="15"/>
      <c r="S1616" s="15"/>
      <c r="T1616" s="15"/>
      <c r="U1616" s="15"/>
      <c r="V1616" s="15"/>
      <c r="W1616" s="16"/>
      <c r="X1616" s="16"/>
      <c r="Y1616" s="15"/>
      <c r="Z1616" s="15"/>
      <c r="AA1616" s="15"/>
      <c r="AB1616" s="15"/>
      <c r="AC1616" s="15"/>
      <c r="AD1616" s="15"/>
      <c r="AE1616" s="15"/>
      <c r="AF1616" s="15"/>
      <c r="AG1616" s="16"/>
      <c r="AH1616" s="15"/>
      <c r="AI1616" s="15"/>
      <c r="AJ1616" s="15"/>
      <c r="AK1616" s="15"/>
      <c r="AL1616" s="15"/>
      <c r="AM1616" s="15"/>
      <c r="AN1616" s="19">
        <v>0</v>
      </c>
      <c r="AO1616" s="19">
        <v>0</v>
      </c>
      <c r="AP1616" s="19">
        <v>0</v>
      </c>
      <c r="AQ1616" s="19">
        <v>0</v>
      </c>
      <c r="AR1616" s="34">
        <f t="shared" si="339"/>
        <v>0</v>
      </c>
      <c r="AS1616" s="34">
        <v>0</v>
      </c>
      <c r="AT1616" s="34">
        <v>0</v>
      </c>
      <c r="AU1616" s="34">
        <v>0</v>
      </c>
      <c r="AV1616" s="34">
        <v>0</v>
      </c>
      <c r="AW1616" s="35">
        <f t="shared" si="340"/>
        <v>0</v>
      </c>
      <c r="AX1616" s="34">
        <f t="shared" si="341"/>
        <v>0</v>
      </c>
      <c r="AY1616" s="36">
        <v>1.4712000000099998</v>
      </c>
      <c r="AZ1616" s="36">
        <v>2.0617000000000001</v>
      </c>
      <c r="BA1616" s="22"/>
      <c r="BB1616" s="19">
        <v>0</v>
      </c>
      <c r="BC1616" s="34">
        <f t="shared" si="342"/>
        <v>0</v>
      </c>
      <c r="BD1616" s="34">
        <f t="shared" si="343"/>
        <v>0</v>
      </c>
      <c r="BE1616" s="38">
        <v>3.4819999999999997E-2</v>
      </c>
      <c r="BF1616" s="38">
        <f t="shared" si="344"/>
        <v>3.4819999999999997E-2</v>
      </c>
      <c r="BG1616" s="34">
        <v>0</v>
      </c>
      <c r="BH1616" s="34">
        <v>0</v>
      </c>
      <c r="BI1616" s="34">
        <f t="shared" si="345"/>
        <v>0</v>
      </c>
      <c r="BJ1616" s="34">
        <f t="shared" si="346"/>
        <v>0</v>
      </c>
      <c r="BK1616" s="34">
        <v>0</v>
      </c>
      <c r="BL1616" s="34">
        <v>0</v>
      </c>
      <c r="BM1616" s="34">
        <f t="shared" si="347"/>
        <v>0</v>
      </c>
      <c r="BN1616" s="39">
        <f t="shared" si="337"/>
        <v>0</v>
      </c>
      <c r="BO1616" s="39">
        <f t="shared" si="338"/>
        <v>0</v>
      </c>
      <c r="BP1616" s="39">
        <f t="shared" si="348"/>
        <v>0</v>
      </c>
    </row>
    <row r="1617" spans="1:68" s="25" customFormat="1" ht="14.25" x14ac:dyDescent="0.2">
      <c r="A1617" s="14">
        <v>375</v>
      </c>
      <c r="B1617" s="40"/>
      <c r="C1617" s="15"/>
      <c r="D1617" s="16">
        <v>19814</v>
      </c>
      <c r="E1617" s="15" t="s">
        <v>12646</v>
      </c>
      <c r="F1617" s="15" t="s">
        <v>12647</v>
      </c>
      <c r="G1617" s="17" t="s">
        <v>12648</v>
      </c>
      <c r="H1617" s="17" t="s">
        <v>12649</v>
      </c>
      <c r="I1617" s="17" t="s">
        <v>86</v>
      </c>
      <c r="J1617" s="15" t="s">
        <v>12650</v>
      </c>
      <c r="K1617" s="15" t="s">
        <v>199</v>
      </c>
      <c r="L1617" s="18" t="s">
        <v>12651</v>
      </c>
      <c r="M1617" s="15" t="s">
        <v>12652</v>
      </c>
      <c r="N1617" s="15" t="s">
        <v>12653</v>
      </c>
      <c r="O1617" s="16">
        <v>610</v>
      </c>
      <c r="P1617" s="15" t="s">
        <v>272</v>
      </c>
      <c r="Q1617" s="15">
        <v>3700</v>
      </c>
      <c r="R1617" s="15">
        <v>0</v>
      </c>
      <c r="S1617" s="15">
        <v>3700</v>
      </c>
      <c r="T1617" s="15">
        <v>4.62</v>
      </c>
      <c r="U1617" s="15" t="s">
        <v>3335</v>
      </c>
      <c r="V1617" s="15" t="s">
        <v>76</v>
      </c>
      <c r="W1617" s="16">
        <v>0</v>
      </c>
      <c r="X1617" s="16">
        <v>1</v>
      </c>
      <c r="Y1617" s="15">
        <v>64734</v>
      </c>
      <c r="Z1617" s="15">
        <v>1.486</v>
      </c>
      <c r="AA1617" s="15" t="s">
        <v>78</v>
      </c>
      <c r="AB1617" s="15" t="s">
        <v>78</v>
      </c>
      <c r="AC1617" s="15">
        <v>0</v>
      </c>
      <c r="AD1617" s="26">
        <v>42152</v>
      </c>
      <c r="AE1617" s="15" t="s">
        <v>119</v>
      </c>
      <c r="AF1617" s="15" t="s">
        <v>119</v>
      </c>
      <c r="AG1617" s="16">
        <v>1</v>
      </c>
      <c r="AH1617" s="15" t="s">
        <v>12654</v>
      </c>
      <c r="AI1617" s="15" t="s">
        <v>78</v>
      </c>
      <c r="AJ1617" s="15">
        <v>64734.008544900003</v>
      </c>
      <c r="AK1617" s="15">
        <v>1685.1448487499999</v>
      </c>
      <c r="AL1617" s="15">
        <v>3097175.2701599998</v>
      </c>
      <c r="AM1617" s="15">
        <v>1417258.0336500001</v>
      </c>
      <c r="AN1617" s="19">
        <v>0</v>
      </c>
      <c r="AO1617" s="19">
        <v>0</v>
      </c>
      <c r="AP1617" s="19">
        <v>3700</v>
      </c>
      <c r="AQ1617" s="19">
        <v>0</v>
      </c>
      <c r="AR1617" s="34">
        <f t="shared" si="339"/>
        <v>3700</v>
      </c>
      <c r="AS1617" s="34">
        <v>0</v>
      </c>
      <c r="AT1617" s="34">
        <v>0</v>
      </c>
      <c r="AU1617" s="34">
        <v>0</v>
      </c>
      <c r="AV1617" s="34">
        <v>3700</v>
      </c>
      <c r="AW1617" s="35">
        <f t="shared" si="340"/>
        <v>3700</v>
      </c>
      <c r="AX1617" s="34">
        <f t="shared" si="341"/>
        <v>0</v>
      </c>
      <c r="AY1617" s="36">
        <v>1.4712000000099998</v>
      </c>
      <c r="AZ1617" s="36">
        <v>2.0617000000000001</v>
      </c>
      <c r="BA1617" s="22"/>
      <c r="BB1617" s="19">
        <v>111</v>
      </c>
      <c r="BC1617" s="34">
        <f t="shared" si="342"/>
        <v>0</v>
      </c>
      <c r="BD1617" s="34">
        <f t="shared" si="343"/>
        <v>0</v>
      </c>
      <c r="BE1617" s="38">
        <v>3.4819999999999997E-2</v>
      </c>
      <c r="BF1617" s="38">
        <f t="shared" si="344"/>
        <v>3.4819999999999997E-2</v>
      </c>
      <c r="BG1617" s="34">
        <v>0</v>
      </c>
      <c r="BH1617" s="34">
        <v>0</v>
      </c>
      <c r="BI1617" s="34">
        <f t="shared" si="345"/>
        <v>0</v>
      </c>
      <c r="BJ1617" s="34">
        <f t="shared" si="346"/>
        <v>0</v>
      </c>
      <c r="BK1617" s="34">
        <v>0</v>
      </c>
      <c r="BL1617" s="34">
        <v>0</v>
      </c>
      <c r="BM1617" s="34">
        <f t="shared" si="347"/>
        <v>0</v>
      </c>
      <c r="BN1617" s="39">
        <f t="shared" si="337"/>
        <v>0</v>
      </c>
      <c r="BO1617" s="39">
        <f t="shared" si="338"/>
        <v>0</v>
      </c>
      <c r="BP1617" s="39">
        <f t="shared" si="348"/>
        <v>0</v>
      </c>
    </row>
    <row r="1618" spans="1:68" s="25" customFormat="1" ht="14.25" x14ac:dyDescent="0.2">
      <c r="A1618" s="14">
        <v>376</v>
      </c>
      <c r="B1618" s="40"/>
      <c r="C1618" s="15"/>
      <c r="D1618" s="16">
        <v>34840</v>
      </c>
      <c r="E1618" s="15" t="s">
        <v>12655</v>
      </c>
      <c r="F1618" s="15" t="s">
        <v>12656</v>
      </c>
      <c r="G1618" s="17" t="s">
        <v>12657</v>
      </c>
      <c r="H1618" s="17" t="s">
        <v>12658</v>
      </c>
      <c r="I1618" s="17" t="s">
        <v>250</v>
      </c>
      <c r="J1618" s="15" t="s">
        <v>497</v>
      </c>
      <c r="K1618" s="15" t="s">
        <v>88</v>
      </c>
      <c r="L1618" s="18" t="s">
        <v>12659</v>
      </c>
      <c r="M1618" s="15" t="s">
        <v>11986</v>
      </c>
      <c r="N1618" s="15" t="s">
        <v>11987</v>
      </c>
      <c r="O1618" s="16">
        <v>610</v>
      </c>
      <c r="P1618" s="15" t="s">
        <v>272</v>
      </c>
      <c r="Q1618" s="15">
        <v>200</v>
      </c>
      <c r="R1618" s="15">
        <v>0</v>
      </c>
      <c r="S1618" s="15">
        <v>200</v>
      </c>
      <c r="T1618" s="15">
        <v>6.4000000000000001E-2</v>
      </c>
      <c r="U1618" s="15" t="s">
        <v>3335</v>
      </c>
      <c r="V1618" s="15" t="s">
        <v>76</v>
      </c>
      <c r="W1618" s="16">
        <v>0</v>
      </c>
      <c r="X1618" s="16">
        <v>1</v>
      </c>
      <c r="Y1618" s="15">
        <v>651</v>
      </c>
      <c r="Z1618" s="15">
        <v>1.4999999999999999E-2</v>
      </c>
      <c r="AA1618" s="15" t="s">
        <v>78</v>
      </c>
      <c r="AB1618" s="15" t="s">
        <v>78</v>
      </c>
      <c r="AC1618" s="15">
        <v>135425</v>
      </c>
      <c r="AD1618" s="26">
        <v>41642</v>
      </c>
      <c r="AE1618" s="15" t="s">
        <v>137</v>
      </c>
      <c r="AF1618" s="15" t="s">
        <v>12660</v>
      </c>
      <c r="AG1618" s="16">
        <v>1</v>
      </c>
      <c r="AH1618" s="15" t="s">
        <v>12661</v>
      </c>
      <c r="AI1618" s="15" t="s">
        <v>78</v>
      </c>
      <c r="AJ1618" s="15">
        <v>650.68872070299994</v>
      </c>
      <c r="AK1618" s="15">
        <v>108.548891533</v>
      </c>
      <c r="AL1618" s="15">
        <v>3097140.3529099999</v>
      </c>
      <c r="AM1618" s="15">
        <v>1417574.34421</v>
      </c>
      <c r="AN1618" s="19">
        <v>0</v>
      </c>
      <c r="AO1618" s="19">
        <v>0</v>
      </c>
      <c r="AP1618" s="19">
        <v>200</v>
      </c>
      <c r="AQ1618" s="19">
        <v>0</v>
      </c>
      <c r="AR1618" s="34">
        <f t="shared" si="339"/>
        <v>200</v>
      </c>
      <c r="AS1618" s="34">
        <v>0</v>
      </c>
      <c r="AT1618" s="34">
        <v>0</v>
      </c>
      <c r="AU1618" s="34">
        <v>0</v>
      </c>
      <c r="AV1618" s="34">
        <v>200</v>
      </c>
      <c r="AW1618" s="35">
        <f t="shared" si="340"/>
        <v>200</v>
      </c>
      <c r="AX1618" s="34">
        <f t="shared" si="341"/>
        <v>0</v>
      </c>
      <c r="AY1618" s="36">
        <v>1.4712000000099998</v>
      </c>
      <c r="AZ1618" s="36">
        <v>2.0617000000000001</v>
      </c>
      <c r="BA1618" s="22"/>
      <c r="BB1618" s="19">
        <v>6</v>
      </c>
      <c r="BC1618" s="34">
        <f t="shared" si="342"/>
        <v>0</v>
      </c>
      <c r="BD1618" s="34">
        <f t="shared" si="343"/>
        <v>0</v>
      </c>
      <c r="BE1618" s="38">
        <v>3.4819999999999997E-2</v>
      </c>
      <c r="BF1618" s="38">
        <f t="shared" si="344"/>
        <v>3.4819999999999997E-2</v>
      </c>
      <c r="BG1618" s="34">
        <v>0</v>
      </c>
      <c r="BH1618" s="34">
        <v>0</v>
      </c>
      <c r="BI1618" s="34">
        <f t="shared" si="345"/>
        <v>0</v>
      </c>
      <c r="BJ1618" s="34">
        <f t="shared" si="346"/>
        <v>0</v>
      </c>
      <c r="BK1618" s="34">
        <v>0</v>
      </c>
      <c r="BL1618" s="34">
        <v>0</v>
      </c>
      <c r="BM1618" s="34">
        <f t="shared" si="347"/>
        <v>0</v>
      </c>
      <c r="BN1618" s="39">
        <f t="shared" si="337"/>
        <v>0</v>
      </c>
      <c r="BO1618" s="39">
        <f t="shared" si="338"/>
        <v>0</v>
      </c>
      <c r="BP1618" s="39">
        <f t="shared" si="348"/>
        <v>0</v>
      </c>
    </row>
    <row r="1619" spans="1:68" s="25" customFormat="1" ht="14.25" x14ac:dyDescent="0.2">
      <c r="A1619" s="14">
        <v>377</v>
      </c>
      <c r="B1619" s="40"/>
      <c r="C1619" s="15"/>
      <c r="D1619" s="16">
        <v>13631</v>
      </c>
      <c r="E1619" s="15" t="s">
        <v>12662</v>
      </c>
      <c r="F1619" s="15" t="s">
        <v>12663</v>
      </c>
      <c r="G1619" s="17" t="s">
        <v>12664</v>
      </c>
      <c r="H1619" s="17" t="s">
        <v>12658</v>
      </c>
      <c r="I1619" s="17" t="s">
        <v>250</v>
      </c>
      <c r="J1619" s="15" t="s">
        <v>12665</v>
      </c>
      <c r="K1619" s="15" t="s">
        <v>1050</v>
      </c>
      <c r="L1619" s="18" t="s">
        <v>12666</v>
      </c>
      <c r="M1619" s="15" t="s">
        <v>11986</v>
      </c>
      <c r="N1619" s="15" t="s">
        <v>11987</v>
      </c>
      <c r="O1619" s="16">
        <v>500</v>
      </c>
      <c r="P1619" s="15" t="s">
        <v>1055</v>
      </c>
      <c r="Q1619" s="15">
        <v>400</v>
      </c>
      <c r="R1619" s="15">
        <v>0</v>
      </c>
      <c r="S1619" s="15">
        <v>400</v>
      </c>
      <c r="T1619" s="15">
        <v>0.13</v>
      </c>
      <c r="U1619" s="15" t="s">
        <v>3335</v>
      </c>
      <c r="V1619" s="15" t="s">
        <v>76</v>
      </c>
      <c r="W1619" s="16">
        <v>0</v>
      </c>
      <c r="X1619" s="16">
        <v>0</v>
      </c>
      <c r="Y1619" s="15">
        <v>5577</v>
      </c>
      <c r="Z1619" s="15">
        <v>0.128</v>
      </c>
      <c r="AA1619" s="15" t="s">
        <v>78</v>
      </c>
      <c r="AB1619" s="15" t="s">
        <v>78</v>
      </c>
      <c r="AC1619" s="15">
        <v>0</v>
      </c>
      <c r="AD1619" s="15"/>
      <c r="AE1619" s="15" t="s">
        <v>183</v>
      </c>
      <c r="AF1619" s="15" t="s">
        <v>12667</v>
      </c>
      <c r="AG1619" s="16">
        <v>1</v>
      </c>
      <c r="AH1619" s="15" t="s">
        <v>12668</v>
      </c>
      <c r="AI1619" s="15" t="s">
        <v>78</v>
      </c>
      <c r="AJ1619" s="15">
        <v>5576.6027832</v>
      </c>
      <c r="AK1619" s="15">
        <v>655.97005981500001</v>
      </c>
      <c r="AL1619" s="15">
        <v>3096970.2259200001</v>
      </c>
      <c r="AM1619" s="15">
        <v>1417574.3931799999</v>
      </c>
      <c r="AN1619" s="19">
        <v>0</v>
      </c>
      <c r="AO1619" s="19">
        <v>0</v>
      </c>
      <c r="AP1619" s="19">
        <v>400</v>
      </c>
      <c r="AQ1619" s="19">
        <v>0</v>
      </c>
      <c r="AR1619" s="34">
        <f t="shared" si="339"/>
        <v>400</v>
      </c>
      <c r="AS1619" s="34">
        <v>0</v>
      </c>
      <c r="AT1619" s="34">
        <v>0</v>
      </c>
      <c r="AU1619" s="34">
        <v>0</v>
      </c>
      <c r="AV1619" s="34">
        <v>0</v>
      </c>
      <c r="AW1619" s="35">
        <f t="shared" si="340"/>
        <v>0</v>
      </c>
      <c r="AX1619" s="34">
        <f t="shared" si="341"/>
        <v>400</v>
      </c>
      <c r="AY1619" s="36">
        <v>1.4712000000099998</v>
      </c>
      <c r="AZ1619" s="36">
        <v>2.0617000000000001</v>
      </c>
      <c r="BA1619" s="22"/>
      <c r="BB1619" s="19">
        <v>12</v>
      </c>
      <c r="BC1619" s="34">
        <f t="shared" si="342"/>
        <v>5.8848000000399994</v>
      </c>
      <c r="BD1619" s="34">
        <f t="shared" si="343"/>
        <v>8.2468000000000004</v>
      </c>
      <c r="BE1619" s="38">
        <v>3.4819999999999997E-2</v>
      </c>
      <c r="BF1619" s="38">
        <f t="shared" si="344"/>
        <v>3.4819999999999997E-2</v>
      </c>
      <c r="BG1619" s="34">
        <v>0</v>
      </c>
      <c r="BH1619" s="34">
        <v>0</v>
      </c>
      <c r="BI1619" s="34">
        <f t="shared" si="345"/>
        <v>5.8848000000399994</v>
      </c>
      <c r="BJ1619" s="34">
        <f t="shared" si="346"/>
        <v>8.2468000000000004</v>
      </c>
      <c r="BK1619" s="34">
        <v>0</v>
      </c>
      <c r="BL1619" s="34">
        <v>0</v>
      </c>
      <c r="BM1619" s="34">
        <f t="shared" si="347"/>
        <v>0</v>
      </c>
      <c r="BN1619" s="39">
        <f t="shared" si="337"/>
        <v>5.8848000000399994</v>
      </c>
      <c r="BO1619" s="39">
        <f t="shared" si="338"/>
        <v>8.2468000000000004</v>
      </c>
      <c r="BP1619" s="39">
        <f t="shared" si="348"/>
        <v>2.361999999960001</v>
      </c>
    </row>
    <row r="1620" spans="1:68" s="25" customFormat="1" ht="14.25" x14ac:dyDescent="0.2">
      <c r="A1620" s="14">
        <v>379</v>
      </c>
      <c r="B1620" s="40"/>
      <c r="C1620" s="15"/>
      <c r="D1620" s="16">
        <v>28820</v>
      </c>
      <c r="E1620" s="15" t="s">
        <v>12669</v>
      </c>
      <c r="F1620" s="15" t="s">
        <v>12670</v>
      </c>
      <c r="G1620" s="17" t="s">
        <v>12664</v>
      </c>
      <c r="H1620" s="17" t="s">
        <v>12658</v>
      </c>
      <c r="I1620" s="17" t="s">
        <v>250</v>
      </c>
      <c r="J1620" s="15" t="s">
        <v>497</v>
      </c>
      <c r="K1620" s="15" t="s">
        <v>88</v>
      </c>
      <c r="L1620" s="18" t="s">
        <v>12671</v>
      </c>
      <c r="M1620" s="15" t="s">
        <v>12652</v>
      </c>
      <c r="N1620" s="15" t="s">
        <v>12653</v>
      </c>
      <c r="O1620" s="16">
        <v>610</v>
      </c>
      <c r="P1620" s="15" t="s">
        <v>272</v>
      </c>
      <c r="Q1620" s="15">
        <v>12800</v>
      </c>
      <c r="R1620" s="15">
        <v>209600</v>
      </c>
      <c r="S1620" s="15">
        <v>222400</v>
      </c>
      <c r="T1620" s="15">
        <v>0.26400000000000001</v>
      </c>
      <c r="U1620" s="15" t="s">
        <v>3335</v>
      </c>
      <c r="V1620" s="15" t="s">
        <v>76</v>
      </c>
      <c r="W1620" s="16">
        <v>1</v>
      </c>
      <c r="X1620" s="16">
        <v>1</v>
      </c>
      <c r="Y1620" s="15">
        <v>9121</v>
      </c>
      <c r="Z1620" s="15">
        <v>0.20899999999999999</v>
      </c>
      <c r="AA1620" s="15" t="s">
        <v>78</v>
      </c>
      <c r="AB1620" s="15" t="s">
        <v>78</v>
      </c>
      <c r="AC1620" s="15">
        <v>215000</v>
      </c>
      <c r="AD1620" s="26">
        <v>41617</v>
      </c>
      <c r="AE1620" s="15" t="s">
        <v>1056</v>
      </c>
      <c r="AF1620" s="15" t="s">
        <v>12672</v>
      </c>
      <c r="AG1620" s="16">
        <v>1</v>
      </c>
      <c r="AH1620" s="15" t="s">
        <v>12673</v>
      </c>
      <c r="AI1620" s="15" t="s">
        <v>78</v>
      </c>
      <c r="AJ1620" s="15">
        <v>9120.9033203100007</v>
      </c>
      <c r="AK1620" s="15">
        <v>382.25175064899997</v>
      </c>
      <c r="AL1620" s="15">
        <v>3097039.6986199999</v>
      </c>
      <c r="AM1620" s="15">
        <v>1416836.4603200001</v>
      </c>
      <c r="AN1620" s="19">
        <v>12800</v>
      </c>
      <c r="AO1620" s="19">
        <v>67900</v>
      </c>
      <c r="AP1620" s="19">
        <v>0</v>
      </c>
      <c r="AQ1620" s="19">
        <v>139400</v>
      </c>
      <c r="AR1620" s="34">
        <f t="shared" si="339"/>
        <v>220100</v>
      </c>
      <c r="AS1620" s="34">
        <v>0</v>
      </c>
      <c r="AT1620" s="34">
        <v>0</v>
      </c>
      <c r="AU1620" s="34">
        <v>0</v>
      </c>
      <c r="AV1620" s="34">
        <v>220100</v>
      </c>
      <c r="AW1620" s="35">
        <f t="shared" si="340"/>
        <v>220100</v>
      </c>
      <c r="AX1620" s="34">
        <f t="shared" si="341"/>
        <v>0</v>
      </c>
      <c r="AY1620" s="36">
        <v>1.4712000000099998</v>
      </c>
      <c r="AZ1620" s="36">
        <v>2.0617000000000001</v>
      </c>
      <c r="BA1620" s="22"/>
      <c r="BB1620" s="19">
        <v>3615</v>
      </c>
      <c r="BC1620" s="34">
        <f t="shared" si="342"/>
        <v>0</v>
      </c>
      <c r="BD1620" s="34">
        <f t="shared" si="343"/>
        <v>0</v>
      </c>
      <c r="BE1620" s="38">
        <v>3.4819999999999997E-2</v>
      </c>
      <c r="BF1620" s="38">
        <f t="shared" si="344"/>
        <v>3.4819999999999997E-2</v>
      </c>
      <c r="BG1620" s="34">
        <v>0</v>
      </c>
      <c r="BH1620" s="34">
        <v>0</v>
      </c>
      <c r="BI1620" s="34">
        <f t="shared" si="345"/>
        <v>0</v>
      </c>
      <c r="BJ1620" s="34">
        <f t="shared" si="346"/>
        <v>0</v>
      </c>
      <c r="BK1620" s="34">
        <v>0</v>
      </c>
      <c r="BL1620" s="34">
        <v>0</v>
      </c>
      <c r="BM1620" s="34">
        <f t="shared" si="347"/>
        <v>0</v>
      </c>
      <c r="BN1620" s="39">
        <f t="shared" si="337"/>
        <v>0</v>
      </c>
      <c r="BO1620" s="39">
        <f t="shared" si="338"/>
        <v>0</v>
      </c>
      <c r="BP1620" s="39">
        <f t="shared" si="348"/>
        <v>0</v>
      </c>
    </row>
    <row r="1621" spans="1:68" s="25" customFormat="1" ht="14.25" x14ac:dyDescent="0.2">
      <c r="A1621" s="14">
        <v>380</v>
      </c>
      <c r="B1621" s="40"/>
      <c r="C1621" s="15"/>
      <c r="D1621" s="16">
        <v>18260</v>
      </c>
      <c r="E1621" s="15" t="s">
        <v>12674</v>
      </c>
      <c r="F1621" s="15" t="s">
        <v>12675</v>
      </c>
      <c r="G1621" s="17" t="s">
        <v>12664</v>
      </c>
      <c r="H1621" s="17" t="s">
        <v>12658</v>
      </c>
      <c r="I1621" s="17" t="s">
        <v>250</v>
      </c>
      <c r="J1621" s="15" t="s">
        <v>12676</v>
      </c>
      <c r="K1621" s="15" t="s">
        <v>3846</v>
      </c>
      <c r="L1621" s="18" t="s">
        <v>12677</v>
      </c>
      <c r="M1621" s="15" t="s">
        <v>12652</v>
      </c>
      <c r="N1621" s="15" t="s">
        <v>12653</v>
      </c>
      <c r="O1621" s="16">
        <v>610</v>
      </c>
      <c r="P1621" s="15" t="s">
        <v>272</v>
      </c>
      <c r="Q1621" s="15">
        <v>19600</v>
      </c>
      <c r="R1621" s="15">
        <v>88100</v>
      </c>
      <c r="S1621" s="15">
        <v>107700</v>
      </c>
      <c r="T1621" s="15">
        <v>0.54300000000000004</v>
      </c>
      <c r="U1621" s="15" t="s">
        <v>3335</v>
      </c>
      <c r="V1621" s="15" t="s">
        <v>76</v>
      </c>
      <c r="W1621" s="16">
        <v>1</v>
      </c>
      <c r="X1621" s="16">
        <v>1</v>
      </c>
      <c r="Y1621" s="15">
        <v>7499</v>
      </c>
      <c r="Z1621" s="15">
        <v>0.17199999999999999</v>
      </c>
      <c r="AA1621" s="15" t="s">
        <v>78</v>
      </c>
      <c r="AB1621" s="15" t="s">
        <v>78</v>
      </c>
      <c r="AC1621" s="15">
        <v>117580</v>
      </c>
      <c r="AD1621" s="26">
        <v>41597</v>
      </c>
      <c r="AE1621" s="15" t="s">
        <v>1056</v>
      </c>
      <c r="AF1621" s="15" t="s">
        <v>12678</v>
      </c>
      <c r="AG1621" s="16">
        <v>1</v>
      </c>
      <c r="AH1621" s="15" t="s">
        <v>12679</v>
      </c>
      <c r="AI1621" s="15" t="s">
        <v>78</v>
      </c>
      <c r="AJ1621" s="15">
        <v>7499.0646972699997</v>
      </c>
      <c r="AK1621" s="15">
        <v>350.084116145</v>
      </c>
      <c r="AL1621" s="15">
        <v>3096842.3114100001</v>
      </c>
      <c r="AM1621" s="15">
        <v>1416836.4920699999</v>
      </c>
      <c r="AN1621" s="19">
        <v>19600</v>
      </c>
      <c r="AO1621" s="19">
        <v>85000</v>
      </c>
      <c r="AP1621" s="19">
        <v>0</v>
      </c>
      <c r="AQ1621" s="19">
        <v>0</v>
      </c>
      <c r="AR1621" s="34">
        <f t="shared" si="339"/>
        <v>104600</v>
      </c>
      <c r="AS1621" s="34">
        <v>0</v>
      </c>
      <c r="AT1621" s="34">
        <v>0</v>
      </c>
      <c r="AU1621" s="34">
        <v>0</v>
      </c>
      <c r="AV1621" s="34">
        <v>104600</v>
      </c>
      <c r="AW1621" s="35">
        <f t="shared" si="340"/>
        <v>104600</v>
      </c>
      <c r="AX1621" s="34">
        <f t="shared" si="341"/>
        <v>0</v>
      </c>
      <c r="AY1621" s="36">
        <v>1.4712000000099998</v>
      </c>
      <c r="AZ1621" s="36">
        <v>2.0617000000000001</v>
      </c>
      <c r="BA1621" s="22"/>
      <c r="BB1621" s="19">
        <v>1046</v>
      </c>
      <c r="BC1621" s="34">
        <f t="shared" si="342"/>
        <v>0</v>
      </c>
      <c r="BD1621" s="34">
        <f t="shared" si="343"/>
        <v>0</v>
      </c>
      <c r="BE1621" s="38">
        <v>3.4819999999999997E-2</v>
      </c>
      <c r="BF1621" s="38">
        <f t="shared" si="344"/>
        <v>3.4819999999999997E-2</v>
      </c>
      <c r="BG1621" s="34">
        <v>0</v>
      </c>
      <c r="BH1621" s="34">
        <v>0</v>
      </c>
      <c r="BI1621" s="34">
        <f t="shared" si="345"/>
        <v>0</v>
      </c>
      <c r="BJ1621" s="34">
        <f t="shared" si="346"/>
        <v>0</v>
      </c>
      <c r="BK1621" s="34">
        <v>0</v>
      </c>
      <c r="BL1621" s="34">
        <v>0</v>
      </c>
      <c r="BM1621" s="34">
        <f t="shared" si="347"/>
        <v>0</v>
      </c>
      <c r="BN1621" s="39">
        <f t="shared" si="337"/>
        <v>0</v>
      </c>
      <c r="BO1621" s="39">
        <f t="shared" si="338"/>
        <v>0</v>
      </c>
      <c r="BP1621" s="39">
        <f t="shared" si="348"/>
        <v>0</v>
      </c>
    </row>
    <row r="1622" spans="1:68" s="25" customFormat="1" ht="14.25" x14ac:dyDescent="0.2">
      <c r="A1622" s="14">
        <v>381</v>
      </c>
      <c r="B1622" s="40"/>
      <c r="C1622" s="15"/>
      <c r="D1622" s="16">
        <v>6699</v>
      </c>
      <c r="E1622" s="15" t="s">
        <v>12680</v>
      </c>
      <c r="F1622" s="15" t="s">
        <v>12681</v>
      </c>
      <c r="G1622" s="17" t="s">
        <v>12664</v>
      </c>
      <c r="H1622" s="17" t="s">
        <v>12658</v>
      </c>
      <c r="I1622" s="17" t="s">
        <v>250</v>
      </c>
      <c r="J1622" s="15" t="s">
        <v>497</v>
      </c>
      <c r="K1622" s="15" t="s">
        <v>1050</v>
      </c>
      <c r="L1622" s="18" t="s">
        <v>12677</v>
      </c>
      <c r="M1622" s="15" t="s">
        <v>12652</v>
      </c>
      <c r="N1622" s="15" t="s">
        <v>12653</v>
      </c>
      <c r="O1622" s="16">
        <v>610</v>
      </c>
      <c r="P1622" s="15" t="s">
        <v>272</v>
      </c>
      <c r="Q1622" s="15">
        <v>19600</v>
      </c>
      <c r="R1622" s="15">
        <v>88100</v>
      </c>
      <c r="S1622" s="15">
        <v>107700</v>
      </c>
      <c r="T1622" s="15">
        <v>0.54300000000000004</v>
      </c>
      <c r="U1622" s="15" t="s">
        <v>3335</v>
      </c>
      <c r="V1622" s="15" t="s">
        <v>76</v>
      </c>
      <c r="W1622" s="16">
        <v>1</v>
      </c>
      <c r="X1622" s="16">
        <v>1</v>
      </c>
      <c r="Y1622" s="15">
        <v>9893</v>
      </c>
      <c r="Z1622" s="15">
        <v>0.22700000000000001</v>
      </c>
      <c r="AA1622" s="15" t="s">
        <v>78</v>
      </c>
      <c r="AB1622" s="15" t="s">
        <v>78</v>
      </c>
      <c r="AC1622" s="15">
        <v>117580</v>
      </c>
      <c r="AD1622" s="26">
        <v>41597</v>
      </c>
      <c r="AE1622" s="15" t="s">
        <v>1056</v>
      </c>
      <c r="AF1622" s="15" t="s">
        <v>12678</v>
      </c>
      <c r="AG1622" s="16">
        <v>1</v>
      </c>
      <c r="AH1622" s="15" t="s">
        <v>12679</v>
      </c>
      <c r="AI1622" s="15" t="s">
        <v>78</v>
      </c>
      <c r="AJ1622" s="15">
        <v>9892.7944335899992</v>
      </c>
      <c r="AK1622" s="15">
        <v>398.97978568600001</v>
      </c>
      <c r="AL1622" s="15">
        <v>3096936.6787200002</v>
      </c>
      <c r="AM1622" s="15">
        <v>1416836.5095599999</v>
      </c>
      <c r="AN1622" s="19">
        <v>19600</v>
      </c>
      <c r="AO1622" s="19">
        <v>85000</v>
      </c>
      <c r="AP1622" s="19">
        <v>0</v>
      </c>
      <c r="AQ1622" s="19">
        <v>0</v>
      </c>
      <c r="AR1622" s="34">
        <f t="shared" si="339"/>
        <v>104600</v>
      </c>
      <c r="AS1622" s="34">
        <v>0</v>
      </c>
      <c r="AT1622" s="34">
        <v>0</v>
      </c>
      <c r="AU1622" s="34">
        <v>0</v>
      </c>
      <c r="AV1622" s="34">
        <v>104600</v>
      </c>
      <c r="AW1622" s="35">
        <f t="shared" si="340"/>
        <v>104600</v>
      </c>
      <c r="AX1622" s="34">
        <f t="shared" si="341"/>
        <v>0</v>
      </c>
      <c r="AY1622" s="36">
        <v>1.4712000000099998</v>
      </c>
      <c r="AZ1622" s="36">
        <v>2.0617000000000001</v>
      </c>
      <c r="BA1622" s="22"/>
      <c r="BB1622" s="19">
        <v>1046</v>
      </c>
      <c r="BC1622" s="34">
        <f t="shared" si="342"/>
        <v>0</v>
      </c>
      <c r="BD1622" s="34">
        <f t="shared" si="343"/>
        <v>0</v>
      </c>
      <c r="BE1622" s="38">
        <v>3.4819999999999997E-2</v>
      </c>
      <c r="BF1622" s="38">
        <f t="shared" si="344"/>
        <v>3.4819999999999997E-2</v>
      </c>
      <c r="BG1622" s="34">
        <v>0</v>
      </c>
      <c r="BH1622" s="34">
        <v>0</v>
      </c>
      <c r="BI1622" s="34">
        <f t="shared" si="345"/>
        <v>0</v>
      </c>
      <c r="BJ1622" s="34">
        <f t="shared" si="346"/>
        <v>0</v>
      </c>
      <c r="BK1622" s="34">
        <v>0</v>
      </c>
      <c r="BL1622" s="34">
        <v>0</v>
      </c>
      <c r="BM1622" s="34">
        <f t="shared" si="347"/>
        <v>0</v>
      </c>
      <c r="BN1622" s="39">
        <f t="shared" si="337"/>
        <v>0</v>
      </c>
      <c r="BO1622" s="39">
        <f t="shared" si="338"/>
        <v>0</v>
      </c>
      <c r="BP1622" s="39">
        <f t="shared" si="348"/>
        <v>0</v>
      </c>
    </row>
    <row r="1623" spans="1:68" s="25" customFormat="1" ht="14.25" x14ac:dyDescent="0.2">
      <c r="A1623" s="14">
        <v>382</v>
      </c>
      <c r="B1623" s="40"/>
      <c r="C1623" s="15" t="s">
        <v>150</v>
      </c>
      <c r="D1623" s="16">
        <v>35136</v>
      </c>
      <c r="E1623" s="15" t="s">
        <v>12682</v>
      </c>
      <c r="F1623" s="15" t="s">
        <v>12683</v>
      </c>
      <c r="G1623" s="17" t="s">
        <v>12684</v>
      </c>
      <c r="H1623" s="17" t="s">
        <v>12685</v>
      </c>
      <c r="I1623" s="17" t="s">
        <v>86</v>
      </c>
      <c r="J1623" s="15" t="s">
        <v>12686</v>
      </c>
      <c r="K1623" s="15" t="s">
        <v>86</v>
      </c>
      <c r="L1623" s="18" t="s">
        <v>12687</v>
      </c>
      <c r="M1623" s="15" t="s">
        <v>12688</v>
      </c>
      <c r="N1623" s="15" t="s">
        <v>12689</v>
      </c>
      <c r="O1623" s="16">
        <v>610</v>
      </c>
      <c r="P1623" s="15" t="s">
        <v>272</v>
      </c>
      <c r="Q1623" s="15">
        <v>17800</v>
      </c>
      <c r="R1623" s="15">
        <v>146800</v>
      </c>
      <c r="S1623" s="15">
        <v>164600</v>
      </c>
      <c r="T1623" s="15">
        <v>0.14000000000000001</v>
      </c>
      <c r="U1623" s="15" t="s">
        <v>3335</v>
      </c>
      <c r="V1623" s="15" t="s">
        <v>76</v>
      </c>
      <c r="W1623" s="16">
        <v>1</v>
      </c>
      <c r="X1623" s="16">
        <v>1</v>
      </c>
      <c r="Y1623" s="15">
        <v>6767</v>
      </c>
      <c r="Z1623" s="15">
        <v>0.155</v>
      </c>
      <c r="AA1623" s="15" t="s">
        <v>78</v>
      </c>
      <c r="AB1623" s="15" t="s">
        <v>78</v>
      </c>
      <c r="AC1623" s="15">
        <v>170000</v>
      </c>
      <c r="AD1623" s="26">
        <v>41563</v>
      </c>
      <c r="AE1623" s="15" t="s">
        <v>119</v>
      </c>
      <c r="AF1623" s="15" t="s">
        <v>119</v>
      </c>
      <c r="AG1623" s="16">
        <v>1</v>
      </c>
      <c r="AH1623" s="15" t="s">
        <v>12690</v>
      </c>
      <c r="AI1623" s="15" t="s">
        <v>78</v>
      </c>
      <c r="AJ1623" s="15">
        <v>6766.9267578099998</v>
      </c>
      <c r="AK1623" s="15">
        <v>347.766474813</v>
      </c>
      <c r="AL1623" s="15">
        <v>3096724.0667500002</v>
      </c>
      <c r="AM1623" s="15">
        <v>1416752.92701</v>
      </c>
      <c r="AN1623" s="19">
        <v>17800</v>
      </c>
      <c r="AO1623" s="19">
        <v>146900</v>
      </c>
      <c r="AP1623" s="19">
        <v>0</v>
      </c>
      <c r="AQ1623" s="19">
        <v>0</v>
      </c>
      <c r="AR1623" s="34">
        <f t="shared" si="339"/>
        <v>164700</v>
      </c>
      <c r="AS1623" s="34">
        <v>0</v>
      </c>
      <c r="AT1623" s="34">
        <v>0</v>
      </c>
      <c r="AU1623" s="34">
        <v>0</v>
      </c>
      <c r="AV1623" s="34">
        <v>164700</v>
      </c>
      <c r="AW1623" s="35">
        <f t="shared" si="340"/>
        <v>164700</v>
      </c>
      <c r="AX1623" s="34">
        <f t="shared" si="341"/>
        <v>0</v>
      </c>
      <c r="AY1623" s="36">
        <v>1.4712000000099998</v>
      </c>
      <c r="AZ1623" s="36">
        <v>2.0617000000000001</v>
      </c>
      <c r="BA1623" s="22"/>
      <c r="BB1623" s="19">
        <v>1647</v>
      </c>
      <c r="BC1623" s="34">
        <f t="shared" si="342"/>
        <v>0</v>
      </c>
      <c r="BD1623" s="34">
        <f t="shared" si="343"/>
        <v>0</v>
      </c>
      <c r="BE1623" s="38">
        <v>3.4819999999999997E-2</v>
      </c>
      <c r="BF1623" s="38">
        <f t="shared" si="344"/>
        <v>3.4819999999999997E-2</v>
      </c>
      <c r="BG1623" s="34">
        <v>0</v>
      </c>
      <c r="BH1623" s="34">
        <v>0</v>
      </c>
      <c r="BI1623" s="34">
        <f t="shared" si="345"/>
        <v>0</v>
      </c>
      <c r="BJ1623" s="34">
        <f t="shared" si="346"/>
        <v>0</v>
      </c>
      <c r="BK1623" s="34">
        <v>0</v>
      </c>
      <c r="BL1623" s="34">
        <v>0</v>
      </c>
      <c r="BM1623" s="34">
        <f t="shared" si="347"/>
        <v>0</v>
      </c>
      <c r="BN1623" s="39">
        <f t="shared" si="337"/>
        <v>0</v>
      </c>
      <c r="BO1623" s="39">
        <f t="shared" si="338"/>
        <v>0</v>
      </c>
      <c r="BP1623" s="39">
        <f t="shared" si="348"/>
        <v>0</v>
      </c>
    </row>
    <row r="1624" spans="1:68" s="25" customFormat="1" ht="14.25" x14ac:dyDescent="0.2">
      <c r="A1624" s="14">
        <v>383</v>
      </c>
      <c r="B1624" s="40"/>
      <c r="C1624" s="15"/>
      <c r="D1624" s="16">
        <v>22826</v>
      </c>
      <c r="E1624" s="15" t="s">
        <v>12691</v>
      </c>
      <c r="F1624" s="15" t="s">
        <v>12692</v>
      </c>
      <c r="G1624" s="17" t="s">
        <v>12693</v>
      </c>
      <c r="H1624" s="17" t="s">
        <v>12694</v>
      </c>
      <c r="I1624" s="17" t="s">
        <v>86</v>
      </c>
      <c r="J1624" s="15" t="s">
        <v>12695</v>
      </c>
      <c r="K1624" s="15" t="s">
        <v>12696</v>
      </c>
      <c r="L1624" s="18" t="s">
        <v>12697</v>
      </c>
      <c r="M1624" s="15" t="s">
        <v>12688</v>
      </c>
      <c r="N1624" s="15" t="s">
        <v>12689</v>
      </c>
      <c r="O1624" s="16">
        <v>510</v>
      </c>
      <c r="P1624" s="15" t="s">
        <v>118</v>
      </c>
      <c r="Q1624" s="15">
        <v>28100</v>
      </c>
      <c r="R1624" s="15">
        <v>143500</v>
      </c>
      <c r="S1624" s="15">
        <v>171600</v>
      </c>
      <c r="T1624" s="15">
        <v>0.24</v>
      </c>
      <c r="U1624" s="15" t="s">
        <v>3335</v>
      </c>
      <c r="V1624" s="15" t="s">
        <v>76</v>
      </c>
      <c r="W1624" s="16">
        <v>1</v>
      </c>
      <c r="X1624" s="16">
        <v>1</v>
      </c>
      <c r="Y1624" s="15">
        <v>5313</v>
      </c>
      <c r="Z1624" s="15">
        <v>0.122</v>
      </c>
      <c r="AA1624" s="15" t="s">
        <v>78</v>
      </c>
      <c r="AB1624" s="15" t="s">
        <v>78</v>
      </c>
      <c r="AC1624" s="15">
        <v>107900</v>
      </c>
      <c r="AD1624" s="26">
        <v>42045</v>
      </c>
      <c r="AE1624" s="15" t="s">
        <v>119</v>
      </c>
      <c r="AF1624" s="15" t="s">
        <v>119</v>
      </c>
      <c r="AG1624" s="16">
        <v>1</v>
      </c>
      <c r="AH1624" s="15" t="s">
        <v>12698</v>
      </c>
      <c r="AI1624" s="15" t="s">
        <v>78</v>
      </c>
      <c r="AJ1624" s="15">
        <v>5312.8950195300004</v>
      </c>
      <c r="AK1624" s="15">
        <v>332.668838005</v>
      </c>
      <c r="AL1624" s="15">
        <v>3096714.7730299998</v>
      </c>
      <c r="AM1624" s="15">
        <v>1416803.2358500001</v>
      </c>
      <c r="AN1624" s="19">
        <v>28100</v>
      </c>
      <c r="AO1624" s="19">
        <v>143600</v>
      </c>
      <c r="AP1624" s="19">
        <v>0</v>
      </c>
      <c r="AQ1624" s="19">
        <v>0</v>
      </c>
      <c r="AR1624" s="34">
        <f t="shared" si="339"/>
        <v>171700</v>
      </c>
      <c r="AS1624" s="34">
        <v>45000</v>
      </c>
      <c r="AT1624" s="34">
        <v>3000</v>
      </c>
      <c r="AU1624" s="34">
        <v>44345</v>
      </c>
      <c r="AV1624" s="34">
        <v>0</v>
      </c>
      <c r="AW1624" s="35">
        <f t="shared" si="340"/>
        <v>92345</v>
      </c>
      <c r="AX1624" s="34">
        <f t="shared" si="341"/>
        <v>79355</v>
      </c>
      <c r="AY1624" s="36">
        <v>1.4712000000099998</v>
      </c>
      <c r="AZ1624" s="36">
        <v>2.0617000000000001</v>
      </c>
      <c r="BA1624" s="22"/>
      <c r="BB1624" s="19">
        <v>1717</v>
      </c>
      <c r="BC1624" s="34">
        <f t="shared" si="342"/>
        <v>1167.4707600079353</v>
      </c>
      <c r="BD1624" s="34">
        <f t="shared" si="343"/>
        <v>1636.0620349999999</v>
      </c>
      <c r="BE1624" s="38">
        <v>3.4819999999999997E-2</v>
      </c>
      <c r="BF1624" s="38">
        <f t="shared" si="344"/>
        <v>3.4819999999999997E-2</v>
      </c>
      <c r="BG1624" s="34">
        <v>40.651331863476301</v>
      </c>
      <c r="BH1624" s="34">
        <v>56.96768005869999</v>
      </c>
      <c r="BI1624" s="34">
        <f t="shared" si="345"/>
        <v>1126.8194281444589</v>
      </c>
      <c r="BJ1624" s="34">
        <f t="shared" si="346"/>
        <v>1579.0943549413</v>
      </c>
      <c r="BK1624" s="34">
        <v>0</v>
      </c>
      <c r="BL1624" s="34">
        <v>0</v>
      </c>
      <c r="BM1624" s="34">
        <f t="shared" si="347"/>
        <v>0</v>
      </c>
      <c r="BN1624" s="39">
        <f t="shared" si="337"/>
        <v>1126.8194281444589</v>
      </c>
      <c r="BO1624" s="39">
        <f t="shared" si="338"/>
        <v>1579.0943549413</v>
      </c>
      <c r="BP1624" s="39">
        <f t="shared" si="348"/>
        <v>452.2749267968411</v>
      </c>
    </row>
    <row r="1625" spans="1:68" s="25" customFormat="1" ht="14.25" x14ac:dyDescent="0.2">
      <c r="A1625" s="14">
        <v>384</v>
      </c>
      <c r="B1625" s="40"/>
      <c r="C1625" s="15" t="s">
        <v>150</v>
      </c>
      <c r="D1625" s="16">
        <v>35608</v>
      </c>
      <c r="E1625" s="15" t="s">
        <v>12699</v>
      </c>
      <c r="F1625" s="15" t="s">
        <v>12700</v>
      </c>
      <c r="G1625" s="17" t="s">
        <v>12701</v>
      </c>
      <c r="H1625" s="17" t="s">
        <v>12702</v>
      </c>
      <c r="I1625" s="17" t="s">
        <v>86</v>
      </c>
      <c r="J1625" s="15" t="s">
        <v>12703</v>
      </c>
      <c r="K1625" s="15" t="s">
        <v>88</v>
      </c>
      <c r="L1625" s="18" t="s">
        <v>12704</v>
      </c>
      <c r="M1625" s="15" t="s">
        <v>12688</v>
      </c>
      <c r="N1625" s="15" t="s">
        <v>12689</v>
      </c>
      <c r="O1625" s="16">
        <v>510</v>
      </c>
      <c r="P1625" s="15" t="s">
        <v>118</v>
      </c>
      <c r="Q1625" s="15">
        <v>20600</v>
      </c>
      <c r="R1625" s="15">
        <v>131300</v>
      </c>
      <c r="S1625" s="15">
        <v>151900</v>
      </c>
      <c r="T1625" s="15">
        <v>0.17</v>
      </c>
      <c r="U1625" s="15" t="s">
        <v>3335</v>
      </c>
      <c r="V1625" s="15" t="s">
        <v>76</v>
      </c>
      <c r="W1625" s="16">
        <v>1</v>
      </c>
      <c r="X1625" s="16">
        <v>1</v>
      </c>
      <c r="Y1625" s="15">
        <v>5417</v>
      </c>
      <c r="Z1625" s="15">
        <v>0.124</v>
      </c>
      <c r="AA1625" s="15" t="s">
        <v>78</v>
      </c>
      <c r="AB1625" s="15" t="s">
        <v>78</v>
      </c>
      <c r="AC1625" s="15">
        <v>152000</v>
      </c>
      <c r="AD1625" s="26">
        <v>39720</v>
      </c>
      <c r="AE1625" s="15" t="s">
        <v>147</v>
      </c>
      <c r="AF1625" s="15" t="s">
        <v>12705</v>
      </c>
      <c r="AG1625" s="16">
        <v>1</v>
      </c>
      <c r="AH1625" s="15" t="s">
        <v>12706</v>
      </c>
      <c r="AI1625" s="15" t="s">
        <v>78</v>
      </c>
      <c r="AJ1625" s="15">
        <v>5416.7670898400002</v>
      </c>
      <c r="AK1625" s="15">
        <v>326.11214863700002</v>
      </c>
      <c r="AL1625" s="15">
        <v>3096725.7679900001</v>
      </c>
      <c r="AM1625" s="15">
        <v>1416847.32382</v>
      </c>
      <c r="AN1625" s="19">
        <v>20600</v>
      </c>
      <c r="AO1625" s="19">
        <v>131500</v>
      </c>
      <c r="AP1625" s="19">
        <v>0</v>
      </c>
      <c r="AQ1625" s="19">
        <v>0</v>
      </c>
      <c r="AR1625" s="34">
        <f t="shared" si="339"/>
        <v>152100</v>
      </c>
      <c r="AS1625" s="34">
        <v>45000</v>
      </c>
      <c r="AT1625" s="34">
        <v>3000</v>
      </c>
      <c r="AU1625" s="34">
        <v>37485</v>
      </c>
      <c r="AV1625" s="34">
        <v>0</v>
      </c>
      <c r="AW1625" s="35">
        <f t="shared" si="340"/>
        <v>85485</v>
      </c>
      <c r="AX1625" s="34">
        <f t="shared" si="341"/>
        <v>66615</v>
      </c>
      <c r="AY1625" s="36">
        <v>1.4712000000099998</v>
      </c>
      <c r="AZ1625" s="36">
        <v>2.0617000000000001</v>
      </c>
      <c r="BA1625" s="22"/>
      <c r="BB1625" s="19">
        <v>1521</v>
      </c>
      <c r="BC1625" s="34">
        <f t="shared" si="342"/>
        <v>980.03988000666141</v>
      </c>
      <c r="BD1625" s="34">
        <f t="shared" si="343"/>
        <v>1373.4014549999999</v>
      </c>
      <c r="BE1625" s="38">
        <v>3.4819999999999997E-2</v>
      </c>
      <c r="BF1625" s="38">
        <f t="shared" si="344"/>
        <v>3.4819999999999997E-2</v>
      </c>
      <c r="BG1625" s="34">
        <v>34.124988621599996</v>
      </c>
      <c r="BH1625" s="34">
        <v>47.821838663099996</v>
      </c>
      <c r="BI1625" s="34">
        <f t="shared" si="345"/>
        <v>945.91489138506142</v>
      </c>
      <c r="BJ1625" s="34">
        <f t="shared" si="346"/>
        <v>1325.5796163369</v>
      </c>
      <c r="BK1625" s="34">
        <v>0</v>
      </c>
      <c r="BL1625" s="34">
        <v>0</v>
      </c>
      <c r="BM1625" s="34">
        <f t="shared" si="347"/>
        <v>0</v>
      </c>
      <c r="BN1625" s="39">
        <f t="shared" si="337"/>
        <v>945.91489138506142</v>
      </c>
      <c r="BO1625" s="39">
        <f t="shared" si="338"/>
        <v>1325.5796163369</v>
      </c>
      <c r="BP1625" s="39">
        <f t="shared" si="348"/>
        <v>379.66472495183859</v>
      </c>
    </row>
    <row r="1626" spans="1:68" s="25" customFormat="1" ht="14.25" x14ac:dyDescent="0.2">
      <c r="A1626" s="14">
        <v>385</v>
      </c>
      <c r="B1626" s="40"/>
      <c r="C1626" s="15"/>
      <c r="D1626" s="16">
        <v>16660</v>
      </c>
      <c r="E1626" s="15" t="s">
        <v>12707</v>
      </c>
      <c r="F1626" s="15" t="s">
        <v>12708</v>
      </c>
      <c r="G1626" s="17" t="s">
        <v>12709</v>
      </c>
      <c r="H1626" s="17" t="s">
        <v>12710</v>
      </c>
      <c r="I1626" s="17" t="s">
        <v>88</v>
      </c>
      <c r="J1626" s="15" t="s">
        <v>12711</v>
      </c>
      <c r="K1626" s="15" t="s">
        <v>7592</v>
      </c>
      <c r="L1626" s="18" t="s">
        <v>12712</v>
      </c>
      <c r="M1626" s="15" t="s">
        <v>12688</v>
      </c>
      <c r="N1626" s="15" t="s">
        <v>12689</v>
      </c>
      <c r="O1626" s="16">
        <v>510</v>
      </c>
      <c r="P1626" s="15" t="s">
        <v>118</v>
      </c>
      <c r="Q1626" s="15">
        <v>18000</v>
      </c>
      <c r="R1626" s="15">
        <v>152000</v>
      </c>
      <c r="S1626" s="15">
        <v>170000</v>
      </c>
      <c r="T1626" s="15">
        <v>0.15</v>
      </c>
      <c r="U1626" s="15" t="s">
        <v>3335</v>
      </c>
      <c r="V1626" s="15" t="s">
        <v>76</v>
      </c>
      <c r="W1626" s="16">
        <v>1</v>
      </c>
      <c r="X1626" s="16">
        <v>1</v>
      </c>
      <c r="Y1626" s="15">
        <v>6820</v>
      </c>
      <c r="Z1626" s="15">
        <v>0.157</v>
      </c>
      <c r="AA1626" s="15" t="s">
        <v>78</v>
      </c>
      <c r="AB1626" s="15" t="s">
        <v>78</v>
      </c>
      <c r="AC1626" s="15">
        <v>52500</v>
      </c>
      <c r="AD1626" s="26">
        <v>41660</v>
      </c>
      <c r="AE1626" s="15" t="s">
        <v>119</v>
      </c>
      <c r="AF1626" s="15" t="s">
        <v>119</v>
      </c>
      <c r="AG1626" s="16">
        <v>1</v>
      </c>
      <c r="AH1626" s="15" t="s">
        <v>12713</v>
      </c>
      <c r="AI1626" s="15" t="s">
        <v>78</v>
      </c>
      <c r="AJ1626" s="15">
        <v>6820.21606445</v>
      </c>
      <c r="AK1626" s="15">
        <v>348.55737181199999</v>
      </c>
      <c r="AL1626" s="15">
        <v>3096747.9193199999</v>
      </c>
      <c r="AM1626" s="15">
        <v>1416906.4715499999</v>
      </c>
      <c r="AN1626" s="19">
        <v>18000</v>
      </c>
      <c r="AO1626" s="19">
        <v>152100</v>
      </c>
      <c r="AP1626" s="19">
        <v>0</v>
      </c>
      <c r="AQ1626" s="19">
        <v>0</v>
      </c>
      <c r="AR1626" s="34">
        <f t="shared" si="339"/>
        <v>170100</v>
      </c>
      <c r="AS1626" s="34">
        <v>45000</v>
      </c>
      <c r="AT1626" s="34">
        <v>3000</v>
      </c>
      <c r="AU1626" s="34">
        <v>43785</v>
      </c>
      <c r="AV1626" s="34">
        <v>0</v>
      </c>
      <c r="AW1626" s="35">
        <f t="shared" si="340"/>
        <v>91785</v>
      </c>
      <c r="AX1626" s="34">
        <f t="shared" si="341"/>
        <v>78315</v>
      </c>
      <c r="AY1626" s="36">
        <v>1.4712000000099998</v>
      </c>
      <c r="AZ1626" s="36">
        <v>2.0617000000000001</v>
      </c>
      <c r="BA1626" s="22"/>
      <c r="BB1626" s="19">
        <v>1701</v>
      </c>
      <c r="BC1626" s="34">
        <f t="shared" si="342"/>
        <v>1152.1702800078313</v>
      </c>
      <c r="BD1626" s="34">
        <f t="shared" si="343"/>
        <v>1614.620355</v>
      </c>
      <c r="BE1626" s="38">
        <v>3.4819999999999997E-2</v>
      </c>
      <c r="BF1626" s="38">
        <f t="shared" si="344"/>
        <v>3.4819999999999997E-2</v>
      </c>
      <c r="BG1626" s="34">
        <v>40.118569149872684</v>
      </c>
      <c r="BH1626" s="34">
        <v>56.221080761099998</v>
      </c>
      <c r="BI1626" s="34">
        <f t="shared" si="345"/>
        <v>1112.0517108579586</v>
      </c>
      <c r="BJ1626" s="34">
        <f t="shared" si="346"/>
        <v>1558.3992742389</v>
      </c>
      <c r="BK1626" s="34">
        <v>0</v>
      </c>
      <c r="BL1626" s="34">
        <v>0</v>
      </c>
      <c r="BM1626" s="34">
        <f t="shared" si="347"/>
        <v>0</v>
      </c>
      <c r="BN1626" s="39">
        <f t="shared" si="337"/>
        <v>1112.0517108579586</v>
      </c>
      <c r="BO1626" s="39">
        <f t="shared" si="338"/>
        <v>1558.3992742389</v>
      </c>
      <c r="BP1626" s="39">
        <f t="shared" si="348"/>
        <v>446.34756338094144</v>
      </c>
    </row>
    <row r="1627" spans="1:68" s="25" customFormat="1" ht="14.25" x14ac:dyDescent="0.2">
      <c r="A1627" s="14">
        <v>386</v>
      </c>
      <c r="B1627" s="40"/>
      <c r="C1627" s="15" t="s">
        <v>417</v>
      </c>
      <c r="D1627" s="16">
        <v>26669</v>
      </c>
      <c r="E1627" s="15" t="s">
        <v>12714</v>
      </c>
      <c r="F1627" s="15" t="s">
        <v>12715</v>
      </c>
      <c r="G1627" s="17" t="s">
        <v>12716</v>
      </c>
      <c r="H1627" s="17" t="s">
        <v>12717</v>
      </c>
      <c r="I1627" s="17" t="s">
        <v>86</v>
      </c>
      <c r="J1627" s="15" t="s">
        <v>12718</v>
      </c>
      <c r="K1627" s="15" t="s">
        <v>423</v>
      </c>
      <c r="L1627" s="18"/>
      <c r="M1627" s="15"/>
      <c r="N1627" s="15"/>
      <c r="O1627" s="16"/>
      <c r="P1627" s="15"/>
      <c r="Q1627" s="15"/>
      <c r="R1627" s="15"/>
      <c r="S1627" s="15"/>
      <c r="T1627" s="15"/>
      <c r="U1627" s="15"/>
      <c r="V1627" s="15"/>
      <c r="W1627" s="16"/>
      <c r="X1627" s="16"/>
      <c r="Y1627" s="15"/>
      <c r="Z1627" s="15"/>
      <c r="AA1627" s="15"/>
      <c r="AB1627" s="15"/>
      <c r="AC1627" s="15"/>
      <c r="AD1627" s="15"/>
      <c r="AE1627" s="15"/>
      <c r="AF1627" s="15"/>
      <c r="AG1627" s="16"/>
      <c r="AH1627" s="15"/>
      <c r="AI1627" s="15"/>
      <c r="AJ1627" s="15"/>
      <c r="AK1627" s="15"/>
      <c r="AL1627" s="15"/>
      <c r="AM1627" s="15"/>
      <c r="AN1627" s="19">
        <v>0</v>
      </c>
      <c r="AO1627" s="19">
        <v>0</v>
      </c>
      <c r="AP1627" s="19">
        <v>0</v>
      </c>
      <c r="AQ1627" s="19">
        <v>0</v>
      </c>
      <c r="AR1627" s="34">
        <f t="shared" si="339"/>
        <v>0</v>
      </c>
      <c r="AS1627" s="34">
        <v>0</v>
      </c>
      <c r="AT1627" s="34">
        <v>0</v>
      </c>
      <c r="AU1627" s="34">
        <v>0</v>
      </c>
      <c r="AV1627" s="34">
        <v>0</v>
      </c>
      <c r="AW1627" s="35">
        <f t="shared" si="340"/>
        <v>0</v>
      </c>
      <c r="AX1627" s="34">
        <f t="shared" si="341"/>
        <v>0</v>
      </c>
      <c r="AY1627" s="36">
        <v>1.4712000000099998</v>
      </c>
      <c r="AZ1627" s="36">
        <v>2.0617000000000001</v>
      </c>
      <c r="BA1627" s="22"/>
      <c r="BB1627" s="19">
        <v>0</v>
      </c>
      <c r="BC1627" s="34">
        <f t="shared" si="342"/>
        <v>0</v>
      </c>
      <c r="BD1627" s="34">
        <f t="shared" si="343"/>
        <v>0</v>
      </c>
      <c r="BE1627" s="38">
        <v>3.4819999999999997E-2</v>
      </c>
      <c r="BF1627" s="38">
        <f t="shared" si="344"/>
        <v>3.4819999999999997E-2</v>
      </c>
      <c r="BG1627" s="34">
        <v>0</v>
      </c>
      <c r="BH1627" s="34">
        <v>0</v>
      </c>
      <c r="BI1627" s="34">
        <f t="shared" si="345"/>
        <v>0</v>
      </c>
      <c r="BJ1627" s="34">
        <f t="shared" si="346"/>
        <v>0</v>
      </c>
      <c r="BK1627" s="34">
        <v>0</v>
      </c>
      <c r="BL1627" s="34">
        <v>0</v>
      </c>
      <c r="BM1627" s="34">
        <f t="shared" si="347"/>
        <v>0</v>
      </c>
      <c r="BN1627" s="39">
        <f t="shared" si="337"/>
        <v>0</v>
      </c>
      <c r="BO1627" s="39">
        <f t="shared" si="338"/>
        <v>0</v>
      </c>
      <c r="BP1627" s="39">
        <f t="shared" si="348"/>
        <v>0</v>
      </c>
    </row>
    <row r="1628" spans="1:68" s="25" customFormat="1" ht="14.25" x14ac:dyDescent="0.2">
      <c r="A1628" s="14">
        <v>387</v>
      </c>
      <c r="B1628" s="40"/>
      <c r="C1628" s="15" t="s">
        <v>176</v>
      </c>
      <c r="D1628" s="16">
        <v>5881</v>
      </c>
      <c r="E1628" s="15" t="s">
        <v>12719</v>
      </c>
      <c r="F1628" s="15" t="s">
        <v>12720</v>
      </c>
      <c r="G1628" s="17" t="s">
        <v>12721</v>
      </c>
      <c r="H1628" s="17" t="s">
        <v>12722</v>
      </c>
      <c r="I1628" s="17" t="s">
        <v>86</v>
      </c>
      <c r="J1628" s="15" t="s">
        <v>12723</v>
      </c>
      <c r="K1628" s="15" t="s">
        <v>86</v>
      </c>
      <c r="L1628" s="18" t="s">
        <v>12724</v>
      </c>
      <c r="M1628" s="15" t="s">
        <v>12652</v>
      </c>
      <c r="N1628" s="15" t="s">
        <v>12653</v>
      </c>
      <c r="O1628" s="16">
        <v>501</v>
      </c>
      <c r="P1628" s="15" t="s">
        <v>405</v>
      </c>
      <c r="Q1628" s="15">
        <v>400</v>
      </c>
      <c r="R1628" s="15">
        <v>0</v>
      </c>
      <c r="S1628" s="15">
        <v>400</v>
      </c>
      <c r="T1628" s="15">
        <v>0.16900000000000001</v>
      </c>
      <c r="U1628" s="15" t="s">
        <v>3335</v>
      </c>
      <c r="V1628" s="15" t="s">
        <v>76</v>
      </c>
      <c r="W1628" s="16">
        <v>0</v>
      </c>
      <c r="X1628" s="16">
        <v>1</v>
      </c>
      <c r="Y1628" s="15">
        <v>12972</v>
      </c>
      <c r="Z1628" s="15">
        <v>0.29799999999999999</v>
      </c>
      <c r="AA1628" s="15" t="s">
        <v>78</v>
      </c>
      <c r="AB1628" s="15" t="s">
        <v>78</v>
      </c>
      <c r="AC1628" s="15">
        <v>9500</v>
      </c>
      <c r="AD1628" s="26">
        <v>41618</v>
      </c>
      <c r="AE1628" s="15" t="s">
        <v>79</v>
      </c>
      <c r="AF1628" s="15" t="s">
        <v>12725</v>
      </c>
      <c r="AG1628" s="16">
        <v>1</v>
      </c>
      <c r="AH1628" s="15" t="s">
        <v>12726</v>
      </c>
      <c r="AI1628" s="15" t="s">
        <v>78</v>
      </c>
      <c r="AJ1628" s="15">
        <v>12972.4501953</v>
      </c>
      <c r="AK1628" s="15">
        <v>1484.1510810299999</v>
      </c>
      <c r="AL1628" s="15">
        <v>3096789.68738</v>
      </c>
      <c r="AM1628" s="15">
        <v>1417196.3106</v>
      </c>
      <c r="AN1628" s="19">
        <v>0</v>
      </c>
      <c r="AO1628" s="19">
        <v>0</v>
      </c>
      <c r="AP1628" s="19">
        <v>400</v>
      </c>
      <c r="AQ1628" s="19">
        <v>0</v>
      </c>
      <c r="AR1628" s="34">
        <f t="shared" si="339"/>
        <v>400</v>
      </c>
      <c r="AS1628" s="34">
        <v>0</v>
      </c>
      <c r="AT1628" s="34">
        <v>0</v>
      </c>
      <c r="AU1628" s="34">
        <v>0</v>
      </c>
      <c r="AV1628" s="34">
        <v>0</v>
      </c>
      <c r="AW1628" s="35">
        <f t="shared" si="340"/>
        <v>0</v>
      </c>
      <c r="AX1628" s="34">
        <f t="shared" si="341"/>
        <v>400</v>
      </c>
      <c r="AY1628" s="36">
        <v>1.4712000000099998</v>
      </c>
      <c r="AZ1628" s="36">
        <v>2.0617000000000001</v>
      </c>
      <c r="BA1628" s="22"/>
      <c r="BB1628" s="19">
        <v>12</v>
      </c>
      <c r="BC1628" s="34">
        <f t="shared" si="342"/>
        <v>5.8848000000399994</v>
      </c>
      <c r="BD1628" s="34">
        <f t="shared" si="343"/>
        <v>8.2468000000000004</v>
      </c>
      <c r="BE1628" s="38">
        <v>3.4819999999999997E-2</v>
      </c>
      <c r="BF1628" s="38">
        <f t="shared" si="344"/>
        <v>3.4819999999999997E-2</v>
      </c>
      <c r="BG1628" s="34">
        <v>0</v>
      </c>
      <c r="BH1628" s="34">
        <v>0</v>
      </c>
      <c r="BI1628" s="34">
        <f t="shared" si="345"/>
        <v>5.8848000000399994</v>
      </c>
      <c r="BJ1628" s="34">
        <f t="shared" si="346"/>
        <v>8.2468000000000004</v>
      </c>
      <c r="BK1628" s="34">
        <v>0</v>
      </c>
      <c r="BL1628" s="34">
        <v>0</v>
      </c>
      <c r="BM1628" s="34">
        <f t="shared" si="347"/>
        <v>0</v>
      </c>
      <c r="BN1628" s="39">
        <f t="shared" si="337"/>
        <v>5.8848000000399994</v>
      </c>
      <c r="BO1628" s="39">
        <f t="shared" si="338"/>
        <v>8.2468000000000004</v>
      </c>
      <c r="BP1628" s="39">
        <f t="shared" si="348"/>
        <v>2.361999999960001</v>
      </c>
    </row>
    <row r="1629" spans="1:68" s="25" customFormat="1" ht="14.25" x14ac:dyDescent="0.2">
      <c r="A1629" s="14">
        <v>388</v>
      </c>
      <c r="B1629" s="40"/>
      <c r="C1629" s="15"/>
      <c r="D1629" s="16">
        <v>27515</v>
      </c>
      <c r="E1629" s="15" t="s">
        <v>12727</v>
      </c>
      <c r="F1629" s="15" t="s">
        <v>12728</v>
      </c>
      <c r="G1629" s="17" t="s">
        <v>12729</v>
      </c>
      <c r="H1629" s="17" t="s">
        <v>12730</v>
      </c>
      <c r="I1629" s="17" t="s">
        <v>86</v>
      </c>
      <c r="J1629" s="15" t="s">
        <v>12731</v>
      </c>
      <c r="K1629" s="15" t="s">
        <v>12732</v>
      </c>
      <c r="L1629" s="18" t="s">
        <v>78</v>
      </c>
      <c r="M1629" s="15" t="s">
        <v>78</v>
      </c>
      <c r="N1629" s="15" t="s">
        <v>78</v>
      </c>
      <c r="O1629" s="16">
        <v>0</v>
      </c>
      <c r="P1629" s="15" t="s">
        <v>78</v>
      </c>
      <c r="Q1629" s="15">
        <v>0</v>
      </c>
      <c r="R1629" s="15">
        <v>0</v>
      </c>
      <c r="S1629" s="15">
        <v>0</v>
      </c>
      <c r="T1629" s="15">
        <v>0</v>
      </c>
      <c r="U1629" s="15" t="s">
        <v>3335</v>
      </c>
      <c r="V1629" s="15" t="s">
        <v>78</v>
      </c>
      <c r="W1629" s="16">
        <v>0</v>
      </c>
      <c r="X1629" s="16">
        <v>0</v>
      </c>
      <c r="Y1629" s="15">
        <v>53795</v>
      </c>
      <c r="Z1629" s="15">
        <v>1.2350000000000001</v>
      </c>
      <c r="AA1629" s="15" t="s">
        <v>78</v>
      </c>
      <c r="AB1629" s="15" t="s">
        <v>78</v>
      </c>
      <c r="AC1629" s="15">
        <v>0</v>
      </c>
      <c r="AD1629" s="15"/>
      <c r="AE1629" s="15" t="s">
        <v>78</v>
      </c>
      <c r="AF1629" s="15" t="s">
        <v>78</v>
      </c>
      <c r="AG1629" s="16">
        <v>0</v>
      </c>
      <c r="AH1629" s="15" t="s">
        <v>12733</v>
      </c>
      <c r="AI1629" s="15" t="s">
        <v>78</v>
      </c>
      <c r="AJ1629" s="15">
        <v>53795.276123000003</v>
      </c>
      <c r="AK1629" s="15">
        <v>2207.1357892000001</v>
      </c>
      <c r="AL1629" s="15">
        <v>3096718.25544</v>
      </c>
      <c r="AM1629" s="15">
        <v>1417085.3226900001</v>
      </c>
      <c r="AN1629" s="19">
        <v>0</v>
      </c>
      <c r="AO1629" s="19">
        <v>0</v>
      </c>
      <c r="AP1629" s="19">
        <v>0</v>
      </c>
      <c r="AQ1629" s="19">
        <v>0</v>
      </c>
      <c r="AR1629" s="34">
        <f t="shared" si="339"/>
        <v>0</v>
      </c>
      <c r="AS1629" s="34">
        <v>0</v>
      </c>
      <c r="AT1629" s="34">
        <v>0</v>
      </c>
      <c r="AU1629" s="34">
        <v>0</v>
      </c>
      <c r="AV1629" s="34">
        <v>0</v>
      </c>
      <c r="AW1629" s="35">
        <f t="shared" si="340"/>
        <v>0</v>
      </c>
      <c r="AX1629" s="34">
        <f t="shared" si="341"/>
        <v>0</v>
      </c>
      <c r="AY1629" s="36">
        <v>1.4712000000099998</v>
      </c>
      <c r="AZ1629" s="36">
        <v>2.0617000000000001</v>
      </c>
      <c r="BA1629" s="22"/>
      <c r="BB1629" s="19">
        <v>0</v>
      </c>
      <c r="BC1629" s="34">
        <f t="shared" si="342"/>
        <v>0</v>
      </c>
      <c r="BD1629" s="34">
        <f t="shared" si="343"/>
        <v>0</v>
      </c>
      <c r="BE1629" s="38">
        <v>3.4819999999999997E-2</v>
      </c>
      <c r="BF1629" s="38">
        <f t="shared" si="344"/>
        <v>3.4819999999999997E-2</v>
      </c>
      <c r="BG1629" s="34">
        <v>0</v>
      </c>
      <c r="BH1629" s="34">
        <v>0</v>
      </c>
      <c r="BI1629" s="34">
        <f t="shared" si="345"/>
        <v>0</v>
      </c>
      <c r="BJ1629" s="34">
        <f t="shared" si="346"/>
        <v>0</v>
      </c>
      <c r="BK1629" s="34">
        <v>0</v>
      </c>
      <c r="BL1629" s="34">
        <v>0</v>
      </c>
      <c r="BM1629" s="34">
        <f t="shared" si="347"/>
        <v>0</v>
      </c>
      <c r="BN1629" s="39">
        <f t="shared" si="337"/>
        <v>0</v>
      </c>
      <c r="BO1629" s="39">
        <f t="shared" si="338"/>
        <v>0</v>
      </c>
      <c r="BP1629" s="39">
        <f t="shared" si="348"/>
        <v>0</v>
      </c>
    </row>
    <row r="1630" spans="1:68" s="25" customFormat="1" ht="14.25" x14ac:dyDescent="0.2">
      <c r="A1630" s="14">
        <v>389</v>
      </c>
      <c r="B1630" s="40"/>
      <c r="C1630" s="15"/>
      <c r="D1630" s="16">
        <v>21288</v>
      </c>
      <c r="E1630" s="15" t="s">
        <v>12734</v>
      </c>
      <c r="F1630" s="15" t="s">
        <v>12735</v>
      </c>
      <c r="G1630" s="17" t="s">
        <v>12736</v>
      </c>
      <c r="H1630" s="17" t="s">
        <v>12737</v>
      </c>
      <c r="I1630" s="17" t="s">
        <v>86</v>
      </c>
      <c r="J1630" s="15" t="s">
        <v>12738</v>
      </c>
      <c r="K1630" s="15" t="s">
        <v>86</v>
      </c>
      <c r="L1630" s="18" t="s">
        <v>12739</v>
      </c>
      <c r="M1630" s="15" t="s">
        <v>12688</v>
      </c>
      <c r="N1630" s="15" t="s">
        <v>12689</v>
      </c>
      <c r="O1630" s="16">
        <v>510</v>
      </c>
      <c r="P1630" s="15" t="s">
        <v>118</v>
      </c>
      <c r="Q1630" s="15">
        <v>15800</v>
      </c>
      <c r="R1630" s="15">
        <v>104700</v>
      </c>
      <c r="S1630" s="15">
        <v>120500</v>
      </c>
      <c r="T1630" s="15">
        <v>0.12</v>
      </c>
      <c r="U1630" s="15" t="s">
        <v>3335</v>
      </c>
      <c r="V1630" s="15" t="s">
        <v>76</v>
      </c>
      <c r="W1630" s="16">
        <v>1</v>
      </c>
      <c r="X1630" s="16">
        <v>1</v>
      </c>
      <c r="Y1630" s="15">
        <v>5097</v>
      </c>
      <c r="Z1630" s="15">
        <v>0.11700000000000001</v>
      </c>
      <c r="AA1630" s="15" t="s">
        <v>78</v>
      </c>
      <c r="AB1630" s="15" t="s">
        <v>78</v>
      </c>
      <c r="AC1630" s="15">
        <v>107000</v>
      </c>
      <c r="AD1630" s="26">
        <v>37187</v>
      </c>
      <c r="AE1630" s="15" t="s">
        <v>211</v>
      </c>
      <c r="AF1630" s="15" t="s">
        <v>12740</v>
      </c>
      <c r="AG1630" s="16">
        <v>1</v>
      </c>
      <c r="AH1630" s="15" t="s">
        <v>12741</v>
      </c>
      <c r="AI1630" s="15" t="s">
        <v>78</v>
      </c>
      <c r="AJ1630" s="15">
        <v>5096.9055175800004</v>
      </c>
      <c r="AK1630" s="15">
        <v>341.793241921</v>
      </c>
      <c r="AL1630" s="15">
        <v>3096654.0007600002</v>
      </c>
      <c r="AM1630" s="15">
        <v>1417541.1700899999</v>
      </c>
      <c r="AN1630" s="19">
        <v>15800</v>
      </c>
      <c r="AO1630" s="19">
        <v>104800</v>
      </c>
      <c r="AP1630" s="19">
        <v>0</v>
      </c>
      <c r="AQ1630" s="19">
        <v>0</v>
      </c>
      <c r="AR1630" s="34">
        <f t="shared" si="339"/>
        <v>120600</v>
      </c>
      <c r="AS1630" s="34">
        <v>45000</v>
      </c>
      <c r="AT1630" s="34">
        <v>3000</v>
      </c>
      <c r="AU1630" s="34">
        <v>26460</v>
      </c>
      <c r="AV1630" s="34">
        <v>12480</v>
      </c>
      <c r="AW1630" s="35">
        <f t="shared" si="340"/>
        <v>86940</v>
      </c>
      <c r="AX1630" s="34">
        <f t="shared" si="341"/>
        <v>33660</v>
      </c>
      <c r="AY1630" s="36">
        <v>1.4712000000099998</v>
      </c>
      <c r="AZ1630" s="36">
        <v>2.0617000000000001</v>
      </c>
      <c r="BA1630" s="22"/>
      <c r="BB1630" s="19">
        <v>1206</v>
      </c>
      <c r="BC1630" s="34">
        <f t="shared" si="342"/>
        <v>495.20592000336597</v>
      </c>
      <c r="BD1630" s="34">
        <f t="shared" si="343"/>
        <v>693.96822000000009</v>
      </c>
      <c r="BE1630" s="38">
        <v>3.4819999999999997E-2</v>
      </c>
      <c r="BF1630" s="38">
        <f t="shared" si="344"/>
        <v>3.4819999999999997E-2</v>
      </c>
      <c r="BG1630" s="34">
        <v>17.2430701345172</v>
      </c>
      <c r="BH1630" s="34">
        <v>24.163973420400001</v>
      </c>
      <c r="BI1630" s="34">
        <f t="shared" si="345"/>
        <v>477.96284986884876</v>
      </c>
      <c r="BJ1630" s="34">
        <f t="shared" si="346"/>
        <v>669.80424657960009</v>
      </c>
      <c r="BK1630" s="34">
        <v>0</v>
      </c>
      <c r="BL1630" s="34">
        <v>0</v>
      </c>
      <c r="BM1630" s="34">
        <f t="shared" si="347"/>
        <v>0</v>
      </c>
      <c r="BN1630" s="39">
        <f t="shared" si="337"/>
        <v>477.96284986884876</v>
      </c>
      <c r="BO1630" s="39">
        <f t="shared" si="338"/>
        <v>669.80424657960009</v>
      </c>
      <c r="BP1630" s="39">
        <f t="shared" si="348"/>
        <v>191.84139671075133</v>
      </c>
    </row>
    <row r="1631" spans="1:68" s="25" customFormat="1" ht="14.25" x14ac:dyDescent="0.2">
      <c r="A1631" s="14">
        <v>390</v>
      </c>
      <c r="B1631" s="40"/>
      <c r="C1631" s="15" t="s">
        <v>726</v>
      </c>
      <c r="D1631" s="16">
        <v>1321</v>
      </c>
      <c r="E1631" s="15" t="s">
        <v>12742</v>
      </c>
      <c r="F1631" s="15" t="s">
        <v>12743</v>
      </c>
      <c r="G1631" s="17" t="s">
        <v>12744</v>
      </c>
      <c r="H1631" s="17" t="s">
        <v>12745</v>
      </c>
      <c r="I1631" s="17" t="s">
        <v>86</v>
      </c>
      <c r="J1631" s="15" t="s">
        <v>12746</v>
      </c>
      <c r="K1631" s="15" t="s">
        <v>4723</v>
      </c>
      <c r="L1631" s="18" t="s">
        <v>12747</v>
      </c>
      <c r="M1631" s="15" t="s">
        <v>12688</v>
      </c>
      <c r="N1631" s="15" t="s">
        <v>12689</v>
      </c>
      <c r="O1631" s="16">
        <v>510</v>
      </c>
      <c r="P1631" s="15" t="s">
        <v>118</v>
      </c>
      <c r="Q1631" s="15">
        <v>16700</v>
      </c>
      <c r="R1631" s="15">
        <v>111500</v>
      </c>
      <c r="S1631" s="15">
        <v>128200</v>
      </c>
      <c r="T1631" s="15">
        <v>0.13</v>
      </c>
      <c r="U1631" s="15" t="s">
        <v>3335</v>
      </c>
      <c r="V1631" s="15" t="s">
        <v>76</v>
      </c>
      <c r="W1631" s="16">
        <v>1</v>
      </c>
      <c r="X1631" s="16">
        <v>1</v>
      </c>
      <c r="Y1631" s="15">
        <v>5628</v>
      </c>
      <c r="Z1631" s="15">
        <v>0.129</v>
      </c>
      <c r="AA1631" s="15" t="s">
        <v>78</v>
      </c>
      <c r="AB1631" s="15" t="s">
        <v>78</v>
      </c>
      <c r="AC1631" s="15">
        <v>130000</v>
      </c>
      <c r="AD1631" s="26">
        <v>42321</v>
      </c>
      <c r="AE1631" s="15" t="s">
        <v>119</v>
      </c>
      <c r="AF1631" s="15" t="s">
        <v>119</v>
      </c>
      <c r="AG1631" s="16">
        <v>1</v>
      </c>
      <c r="AH1631" s="15" t="s">
        <v>12748</v>
      </c>
      <c r="AI1631" s="15" t="s">
        <v>78</v>
      </c>
      <c r="AJ1631" s="15">
        <v>5628.0075683599998</v>
      </c>
      <c r="AK1631" s="15">
        <v>338.99566226799999</v>
      </c>
      <c r="AL1631" s="15">
        <v>3096657.0439599999</v>
      </c>
      <c r="AM1631" s="15">
        <v>1417483.78207</v>
      </c>
      <c r="AN1631" s="19">
        <v>16700</v>
      </c>
      <c r="AO1631" s="19">
        <v>111500</v>
      </c>
      <c r="AP1631" s="19">
        <v>0</v>
      </c>
      <c r="AQ1631" s="19">
        <v>0</v>
      </c>
      <c r="AR1631" s="34">
        <f t="shared" si="339"/>
        <v>128200</v>
      </c>
      <c r="AS1631" s="34">
        <v>45000</v>
      </c>
      <c r="AT1631" s="34">
        <v>3000</v>
      </c>
      <c r="AU1631" s="34">
        <v>29120</v>
      </c>
      <c r="AV1631" s="34">
        <v>0</v>
      </c>
      <c r="AW1631" s="35">
        <f t="shared" si="340"/>
        <v>77120</v>
      </c>
      <c r="AX1631" s="34">
        <f t="shared" si="341"/>
        <v>51080</v>
      </c>
      <c r="AY1631" s="36">
        <v>1.4712000000099998</v>
      </c>
      <c r="AZ1631" s="36">
        <v>2.0617000000000001</v>
      </c>
      <c r="BA1631" s="22"/>
      <c r="BB1631" s="19">
        <v>1282</v>
      </c>
      <c r="BC1631" s="34">
        <f t="shared" si="342"/>
        <v>751.48896000510797</v>
      </c>
      <c r="BD1631" s="34">
        <f t="shared" si="343"/>
        <v>1053.11636</v>
      </c>
      <c r="BE1631" s="38">
        <v>3.4819999999999997E-2</v>
      </c>
      <c r="BF1631" s="38">
        <f t="shared" si="344"/>
        <v>3.4819999999999997E-2</v>
      </c>
      <c r="BG1631" s="34">
        <v>26.166845587199997</v>
      </c>
      <c r="BH1631" s="34">
        <v>36.669511655199997</v>
      </c>
      <c r="BI1631" s="34">
        <f t="shared" si="345"/>
        <v>725.32211441790798</v>
      </c>
      <c r="BJ1631" s="34">
        <f t="shared" si="346"/>
        <v>1016.4468483447999</v>
      </c>
      <c r="BK1631" s="34">
        <v>0</v>
      </c>
      <c r="BL1631" s="34">
        <v>0</v>
      </c>
      <c r="BM1631" s="34">
        <f t="shared" si="347"/>
        <v>0</v>
      </c>
      <c r="BN1631" s="39">
        <f t="shared" si="337"/>
        <v>725.32211441790798</v>
      </c>
      <c r="BO1631" s="39">
        <f t="shared" si="338"/>
        <v>1016.4468483447999</v>
      </c>
      <c r="BP1631" s="39">
        <f t="shared" si="348"/>
        <v>291.12473392689196</v>
      </c>
    </row>
    <row r="1632" spans="1:68" s="25" customFormat="1" ht="14.25" x14ac:dyDescent="0.2">
      <c r="A1632" s="14">
        <v>391</v>
      </c>
      <c r="B1632" s="40"/>
      <c r="C1632" s="15" t="s">
        <v>176</v>
      </c>
      <c r="D1632" s="16">
        <v>4886</v>
      </c>
      <c r="E1632" s="15" t="s">
        <v>12749</v>
      </c>
      <c r="F1632" s="15" t="s">
        <v>12750</v>
      </c>
      <c r="G1632" s="17" t="s">
        <v>12751</v>
      </c>
      <c r="H1632" s="17" t="s">
        <v>12752</v>
      </c>
      <c r="I1632" s="17" t="s">
        <v>205</v>
      </c>
      <c r="J1632" s="15" t="s">
        <v>12753</v>
      </c>
      <c r="K1632" s="15" t="s">
        <v>86</v>
      </c>
      <c r="L1632" s="18" t="s">
        <v>12754</v>
      </c>
      <c r="M1632" s="15" t="s">
        <v>12688</v>
      </c>
      <c r="N1632" s="15" t="s">
        <v>12689</v>
      </c>
      <c r="O1632" s="16">
        <v>510</v>
      </c>
      <c r="P1632" s="15" t="s">
        <v>118</v>
      </c>
      <c r="Q1632" s="15">
        <v>18000</v>
      </c>
      <c r="R1632" s="15">
        <v>111400</v>
      </c>
      <c r="S1632" s="15">
        <v>129400</v>
      </c>
      <c r="T1632" s="15">
        <v>0.15</v>
      </c>
      <c r="U1632" s="15" t="s">
        <v>3335</v>
      </c>
      <c r="V1632" s="15" t="s">
        <v>76</v>
      </c>
      <c r="W1632" s="16">
        <v>1</v>
      </c>
      <c r="X1632" s="16">
        <v>1</v>
      </c>
      <c r="Y1632" s="15">
        <v>6800</v>
      </c>
      <c r="Z1632" s="15">
        <v>0.156</v>
      </c>
      <c r="AA1632" s="15" t="s">
        <v>78</v>
      </c>
      <c r="AB1632" s="15" t="s">
        <v>78</v>
      </c>
      <c r="AC1632" s="15">
        <v>125000</v>
      </c>
      <c r="AD1632" s="26">
        <v>42003</v>
      </c>
      <c r="AE1632" s="15" t="s">
        <v>119</v>
      </c>
      <c r="AF1632" s="15" t="s">
        <v>119</v>
      </c>
      <c r="AG1632" s="16">
        <v>1</v>
      </c>
      <c r="AH1632" s="15" t="s">
        <v>12755</v>
      </c>
      <c r="AI1632" s="15" t="s">
        <v>78</v>
      </c>
      <c r="AJ1632" s="15">
        <v>6799.8461914099998</v>
      </c>
      <c r="AK1632" s="15">
        <v>359.82600418800001</v>
      </c>
      <c r="AL1632" s="15">
        <v>3096668.37047</v>
      </c>
      <c r="AM1632" s="15">
        <v>1417431.4127700001</v>
      </c>
      <c r="AN1632" s="19">
        <v>18000</v>
      </c>
      <c r="AO1632" s="19">
        <v>111400</v>
      </c>
      <c r="AP1632" s="19">
        <v>0</v>
      </c>
      <c r="AQ1632" s="19">
        <v>0</v>
      </c>
      <c r="AR1632" s="34">
        <f t="shared" si="339"/>
        <v>129400</v>
      </c>
      <c r="AS1632" s="34">
        <v>45000</v>
      </c>
      <c r="AT1632" s="34">
        <v>3000</v>
      </c>
      <c r="AU1632" s="34">
        <v>29540</v>
      </c>
      <c r="AV1632" s="34">
        <v>0</v>
      </c>
      <c r="AW1632" s="35">
        <f t="shared" si="340"/>
        <v>77540</v>
      </c>
      <c r="AX1632" s="34">
        <f t="shared" si="341"/>
        <v>51860</v>
      </c>
      <c r="AY1632" s="36">
        <v>1.4712000000099998</v>
      </c>
      <c r="AZ1632" s="36">
        <v>2.0617000000000001</v>
      </c>
      <c r="BA1632" s="22"/>
      <c r="BB1632" s="19">
        <v>1294</v>
      </c>
      <c r="BC1632" s="34">
        <f t="shared" si="342"/>
        <v>762.96432000518598</v>
      </c>
      <c r="BD1632" s="34">
        <f t="shared" si="343"/>
        <v>1069.1976200000001</v>
      </c>
      <c r="BE1632" s="38">
        <v>3.4819999999999997E-2</v>
      </c>
      <c r="BF1632" s="38">
        <f t="shared" si="344"/>
        <v>3.4819999999999997E-2</v>
      </c>
      <c r="BG1632" s="34">
        <v>26.566417622580573</v>
      </c>
      <c r="BH1632" s="34">
        <v>37.229461128400004</v>
      </c>
      <c r="BI1632" s="34">
        <f t="shared" si="345"/>
        <v>736.39790238260537</v>
      </c>
      <c r="BJ1632" s="34">
        <f t="shared" si="346"/>
        <v>1031.9681588716001</v>
      </c>
      <c r="BK1632" s="34">
        <v>0</v>
      </c>
      <c r="BL1632" s="34">
        <v>0</v>
      </c>
      <c r="BM1632" s="34">
        <f t="shared" si="347"/>
        <v>0</v>
      </c>
      <c r="BN1632" s="39">
        <f t="shared" si="337"/>
        <v>736.39790238260537</v>
      </c>
      <c r="BO1632" s="39">
        <f t="shared" si="338"/>
        <v>1031.9681588716001</v>
      </c>
      <c r="BP1632" s="39">
        <f t="shared" si="348"/>
        <v>295.57025648899469</v>
      </c>
    </row>
    <row r="1633" spans="1:68" s="25" customFormat="1" ht="14.25" x14ac:dyDescent="0.2">
      <c r="A1633" s="14">
        <v>392</v>
      </c>
      <c r="B1633" s="40"/>
      <c r="C1633" s="15" t="s">
        <v>12756</v>
      </c>
      <c r="D1633" s="16">
        <v>21621</v>
      </c>
      <c r="E1633" s="15" t="s">
        <v>12757</v>
      </c>
      <c r="F1633" s="15" t="s">
        <v>12756</v>
      </c>
      <c r="G1633" s="17" t="s">
        <v>12758</v>
      </c>
      <c r="H1633" s="17" t="s">
        <v>12759</v>
      </c>
      <c r="I1633" s="17" t="s">
        <v>86</v>
      </c>
      <c r="J1633" s="15" t="s">
        <v>12760</v>
      </c>
      <c r="K1633" s="15" t="s">
        <v>9900</v>
      </c>
      <c r="L1633" s="18" t="s">
        <v>12761</v>
      </c>
      <c r="M1633" s="15" t="s">
        <v>12688</v>
      </c>
      <c r="N1633" s="15" t="s">
        <v>12689</v>
      </c>
      <c r="O1633" s="16">
        <v>510</v>
      </c>
      <c r="P1633" s="15" t="s">
        <v>118</v>
      </c>
      <c r="Q1633" s="15">
        <v>18000</v>
      </c>
      <c r="R1633" s="15">
        <v>109300</v>
      </c>
      <c r="S1633" s="15">
        <v>127300</v>
      </c>
      <c r="T1633" s="15">
        <v>0.15</v>
      </c>
      <c r="U1633" s="15" t="s">
        <v>3335</v>
      </c>
      <c r="V1633" s="15" t="s">
        <v>76</v>
      </c>
      <c r="W1633" s="16">
        <v>1</v>
      </c>
      <c r="X1633" s="16">
        <v>1</v>
      </c>
      <c r="Y1633" s="15">
        <v>6775</v>
      </c>
      <c r="Z1633" s="15">
        <v>0.156</v>
      </c>
      <c r="AA1633" s="15" t="s">
        <v>78</v>
      </c>
      <c r="AB1633" s="15" t="s">
        <v>78</v>
      </c>
      <c r="AC1633" s="15">
        <v>125000</v>
      </c>
      <c r="AD1633" s="26">
        <v>39983</v>
      </c>
      <c r="AE1633" s="15" t="s">
        <v>147</v>
      </c>
      <c r="AF1633" s="15" t="s">
        <v>12762</v>
      </c>
      <c r="AG1633" s="16">
        <v>1</v>
      </c>
      <c r="AH1633" s="15" t="s">
        <v>12763</v>
      </c>
      <c r="AI1633" s="15" t="s">
        <v>78</v>
      </c>
      <c r="AJ1633" s="15">
        <v>6774.7558593800004</v>
      </c>
      <c r="AK1633" s="15">
        <v>359.042302361</v>
      </c>
      <c r="AL1633" s="15">
        <v>3096668.6228100001</v>
      </c>
      <c r="AM1633" s="15">
        <v>1417377.4645100001</v>
      </c>
      <c r="AN1633" s="19">
        <v>18000</v>
      </c>
      <c r="AO1633" s="19">
        <v>109400</v>
      </c>
      <c r="AP1633" s="19">
        <v>0</v>
      </c>
      <c r="AQ1633" s="19">
        <v>0</v>
      </c>
      <c r="AR1633" s="34">
        <f t="shared" si="339"/>
        <v>127400</v>
      </c>
      <c r="AS1633" s="34">
        <v>45000</v>
      </c>
      <c r="AT1633" s="34">
        <v>3000</v>
      </c>
      <c r="AU1633" s="34">
        <v>28840</v>
      </c>
      <c r="AV1633" s="34">
        <v>0</v>
      </c>
      <c r="AW1633" s="35">
        <f t="shared" si="340"/>
        <v>76840</v>
      </c>
      <c r="AX1633" s="34">
        <f t="shared" si="341"/>
        <v>50560</v>
      </c>
      <c r="AY1633" s="36">
        <v>1.4712000000099998</v>
      </c>
      <c r="AZ1633" s="36">
        <v>2.0617000000000001</v>
      </c>
      <c r="BA1633" s="22"/>
      <c r="BB1633" s="19">
        <v>1274</v>
      </c>
      <c r="BC1633" s="34">
        <f t="shared" si="342"/>
        <v>743.83872000505596</v>
      </c>
      <c r="BD1633" s="34">
        <f t="shared" si="343"/>
        <v>1042.39552</v>
      </c>
      <c r="BE1633" s="38">
        <v>3.4819999999999997E-2</v>
      </c>
      <c r="BF1633" s="38">
        <f t="shared" si="344"/>
        <v>3.4819999999999997E-2</v>
      </c>
      <c r="BG1633" s="34">
        <v>25.900464230400001</v>
      </c>
      <c r="BH1633" s="34">
        <v>36.296212006399998</v>
      </c>
      <c r="BI1633" s="34">
        <f t="shared" si="345"/>
        <v>717.938255774656</v>
      </c>
      <c r="BJ1633" s="34">
        <f t="shared" si="346"/>
        <v>1006.0993079936001</v>
      </c>
      <c r="BK1633" s="34">
        <v>0</v>
      </c>
      <c r="BL1633" s="34">
        <v>0</v>
      </c>
      <c r="BM1633" s="34">
        <f t="shared" si="347"/>
        <v>0</v>
      </c>
      <c r="BN1633" s="39">
        <f t="shared" ref="BN1633:BN1696" si="349">BI1633-BK1633</f>
        <v>717.938255774656</v>
      </c>
      <c r="BO1633" s="39">
        <f t="shared" ref="BO1633:BO1696" si="350">BJ1633-BL1633</f>
        <v>1006.0993079936001</v>
      </c>
      <c r="BP1633" s="39">
        <f t="shared" si="348"/>
        <v>288.16105221894406</v>
      </c>
    </row>
    <row r="1634" spans="1:68" s="25" customFormat="1" ht="14.25" x14ac:dyDescent="0.2">
      <c r="A1634" s="14">
        <v>393</v>
      </c>
      <c r="B1634" s="40"/>
      <c r="C1634" s="15"/>
      <c r="D1634" s="16">
        <v>12519</v>
      </c>
      <c r="E1634" s="15" t="s">
        <v>12764</v>
      </c>
      <c r="F1634" s="15" t="s">
        <v>12765</v>
      </c>
      <c r="G1634" s="17" t="s">
        <v>12766</v>
      </c>
      <c r="H1634" s="17" t="s">
        <v>12767</v>
      </c>
      <c r="I1634" s="17" t="s">
        <v>86</v>
      </c>
      <c r="J1634" s="15" t="s">
        <v>12768</v>
      </c>
      <c r="K1634" s="15" t="s">
        <v>7275</v>
      </c>
      <c r="L1634" s="18" t="s">
        <v>12769</v>
      </c>
      <c r="M1634" s="15" t="s">
        <v>12688</v>
      </c>
      <c r="N1634" s="15" t="s">
        <v>12689</v>
      </c>
      <c r="O1634" s="16">
        <v>510</v>
      </c>
      <c r="P1634" s="15" t="s">
        <v>118</v>
      </c>
      <c r="Q1634" s="15">
        <v>18300</v>
      </c>
      <c r="R1634" s="15">
        <v>109100</v>
      </c>
      <c r="S1634" s="15">
        <v>127400</v>
      </c>
      <c r="T1634" s="15">
        <v>0.16</v>
      </c>
      <c r="U1634" s="15" t="s">
        <v>3335</v>
      </c>
      <c r="V1634" s="15" t="s">
        <v>76</v>
      </c>
      <c r="W1634" s="16">
        <v>1</v>
      </c>
      <c r="X1634" s="16">
        <v>1</v>
      </c>
      <c r="Y1634" s="15">
        <v>6884</v>
      </c>
      <c r="Z1634" s="15">
        <v>0.158</v>
      </c>
      <c r="AA1634" s="15" t="s">
        <v>78</v>
      </c>
      <c r="AB1634" s="15" t="s">
        <v>78</v>
      </c>
      <c r="AC1634" s="15">
        <v>125000</v>
      </c>
      <c r="AD1634" s="26">
        <v>38527</v>
      </c>
      <c r="AE1634" s="15" t="s">
        <v>119</v>
      </c>
      <c r="AF1634" s="15" t="s">
        <v>119</v>
      </c>
      <c r="AG1634" s="16">
        <v>1</v>
      </c>
      <c r="AH1634" s="15" t="s">
        <v>12770</v>
      </c>
      <c r="AI1634" s="15" t="s">
        <v>78</v>
      </c>
      <c r="AJ1634" s="15">
        <v>6883.7871093800004</v>
      </c>
      <c r="AK1634" s="15">
        <v>360.21887474300001</v>
      </c>
      <c r="AL1634" s="15">
        <v>3096668.90558</v>
      </c>
      <c r="AM1634" s="15">
        <v>1417322.9673200001</v>
      </c>
      <c r="AN1634" s="19">
        <v>18300</v>
      </c>
      <c r="AO1634" s="19">
        <v>109200</v>
      </c>
      <c r="AP1634" s="19">
        <v>0</v>
      </c>
      <c r="AQ1634" s="19">
        <v>0</v>
      </c>
      <c r="AR1634" s="34">
        <f t="shared" si="339"/>
        <v>127500</v>
      </c>
      <c r="AS1634" s="34">
        <v>45000</v>
      </c>
      <c r="AT1634" s="34">
        <v>3000</v>
      </c>
      <c r="AU1634" s="34">
        <v>28875</v>
      </c>
      <c r="AV1634" s="34">
        <v>0</v>
      </c>
      <c r="AW1634" s="35">
        <f t="shared" si="340"/>
        <v>76875</v>
      </c>
      <c r="AX1634" s="34">
        <f t="shared" si="341"/>
        <v>50625</v>
      </c>
      <c r="AY1634" s="36">
        <v>1.4712000000099998</v>
      </c>
      <c r="AZ1634" s="36">
        <v>2.0617000000000001</v>
      </c>
      <c r="BA1634" s="22"/>
      <c r="BB1634" s="19">
        <v>1275</v>
      </c>
      <c r="BC1634" s="34">
        <f t="shared" si="342"/>
        <v>744.79500000506243</v>
      </c>
      <c r="BD1634" s="34">
        <f t="shared" si="343"/>
        <v>1043.735625</v>
      </c>
      <c r="BE1634" s="38">
        <v>3.4819999999999997E-2</v>
      </c>
      <c r="BF1634" s="38">
        <f t="shared" si="344"/>
        <v>3.4819999999999997E-2</v>
      </c>
      <c r="BG1634" s="34">
        <v>25.933761900176272</v>
      </c>
      <c r="BH1634" s="34">
        <v>36.342874462499999</v>
      </c>
      <c r="BI1634" s="34">
        <f t="shared" si="345"/>
        <v>718.86123810488618</v>
      </c>
      <c r="BJ1634" s="34">
        <f t="shared" si="346"/>
        <v>1007.3927505375</v>
      </c>
      <c r="BK1634" s="34">
        <v>0</v>
      </c>
      <c r="BL1634" s="34">
        <v>0</v>
      </c>
      <c r="BM1634" s="34">
        <f t="shared" si="347"/>
        <v>0</v>
      </c>
      <c r="BN1634" s="39">
        <f t="shared" si="349"/>
        <v>718.86123810488618</v>
      </c>
      <c r="BO1634" s="39">
        <f t="shared" si="350"/>
        <v>1007.3927505375</v>
      </c>
      <c r="BP1634" s="39">
        <f t="shared" si="348"/>
        <v>288.53151243261379</v>
      </c>
    </row>
    <row r="1635" spans="1:68" s="25" customFormat="1" ht="14.25" x14ac:dyDescent="0.2">
      <c r="A1635" s="14">
        <v>394</v>
      </c>
      <c r="B1635" s="40"/>
      <c r="C1635" s="15"/>
      <c r="D1635" s="16">
        <v>401</v>
      </c>
      <c r="E1635" s="15" t="s">
        <v>12771</v>
      </c>
      <c r="F1635" s="15" t="s">
        <v>12772</v>
      </c>
      <c r="G1635" s="17" t="s">
        <v>12773</v>
      </c>
      <c r="H1635" s="17" t="s">
        <v>12774</v>
      </c>
      <c r="I1635" s="17" t="s">
        <v>86</v>
      </c>
      <c r="J1635" s="15" t="s">
        <v>12775</v>
      </c>
      <c r="K1635" s="15" t="s">
        <v>2457</v>
      </c>
      <c r="L1635" s="18" t="s">
        <v>12776</v>
      </c>
      <c r="M1635" s="15" t="s">
        <v>12688</v>
      </c>
      <c r="N1635" s="15" t="s">
        <v>12689</v>
      </c>
      <c r="O1635" s="16">
        <v>510</v>
      </c>
      <c r="P1635" s="15" t="s">
        <v>118</v>
      </c>
      <c r="Q1635" s="15">
        <v>18300</v>
      </c>
      <c r="R1635" s="15">
        <v>110000</v>
      </c>
      <c r="S1635" s="15">
        <v>128300</v>
      </c>
      <c r="T1635" s="15">
        <v>0.16</v>
      </c>
      <c r="U1635" s="15" t="s">
        <v>3335</v>
      </c>
      <c r="V1635" s="15" t="s">
        <v>76</v>
      </c>
      <c r="W1635" s="16">
        <v>1</v>
      </c>
      <c r="X1635" s="16">
        <v>1</v>
      </c>
      <c r="Y1635" s="15">
        <v>6844</v>
      </c>
      <c r="Z1635" s="15">
        <v>0.157</v>
      </c>
      <c r="AA1635" s="15" t="s">
        <v>78</v>
      </c>
      <c r="AB1635" s="15" t="s">
        <v>78</v>
      </c>
      <c r="AC1635" s="15">
        <v>123500</v>
      </c>
      <c r="AD1635" s="26">
        <v>38430</v>
      </c>
      <c r="AE1635" s="15" t="s">
        <v>119</v>
      </c>
      <c r="AF1635" s="15" t="s">
        <v>119</v>
      </c>
      <c r="AG1635" s="16">
        <v>1</v>
      </c>
      <c r="AH1635" s="15" t="s">
        <v>12777</v>
      </c>
      <c r="AI1635" s="15" t="s">
        <v>78</v>
      </c>
      <c r="AJ1635" s="15">
        <v>6843.7050781300004</v>
      </c>
      <c r="AK1635" s="15">
        <v>359.013477481</v>
      </c>
      <c r="AL1635" s="15">
        <v>3096669.11962</v>
      </c>
      <c r="AM1635" s="15">
        <v>1417267.9757099999</v>
      </c>
      <c r="AN1635" s="19">
        <v>18300</v>
      </c>
      <c r="AO1635" s="19">
        <v>110100</v>
      </c>
      <c r="AP1635" s="19">
        <v>0</v>
      </c>
      <c r="AQ1635" s="19">
        <v>0</v>
      </c>
      <c r="AR1635" s="34">
        <f t="shared" si="339"/>
        <v>128400</v>
      </c>
      <c r="AS1635" s="34">
        <v>45000</v>
      </c>
      <c r="AT1635" s="34">
        <v>3000</v>
      </c>
      <c r="AU1635" s="34">
        <v>29190</v>
      </c>
      <c r="AV1635" s="34">
        <v>0</v>
      </c>
      <c r="AW1635" s="35">
        <f t="shared" si="340"/>
        <v>77190</v>
      </c>
      <c r="AX1635" s="34">
        <f t="shared" si="341"/>
        <v>51210</v>
      </c>
      <c r="AY1635" s="36">
        <v>1.4712000000099998</v>
      </c>
      <c r="AZ1635" s="36">
        <v>2.0617000000000001</v>
      </c>
      <c r="BA1635" s="22"/>
      <c r="BB1635" s="19">
        <v>1284</v>
      </c>
      <c r="BC1635" s="34">
        <f t="shared" si="342"/>
        <v>753.40152000512091</v>
      </c>
      <c r="BD1635" s="34">
        <f t="shared" si="343"/>
        <v>1055.7965700000002</v>
      </c>
      <c r="BE1635" s="38">
        <v>3.4819999999999997E-2</v>
      </c>
      <c r="BF1635" s="38">
        <f t="shared" si="344"/>
        <v>3.4819999999999997E-2</v>
      </c>
      <c r="BG1635" s="34">
        <v>26.2334409264</v>
      </c>
      <c r="BH1635" s="34">
        <v>36.762836567400001</v>
      </c>
      <c r="BI1635" s="34">
        <f t="shared" si="345"/>
        <v>727.16807907872089</v>
      </c>
      <c r="BJ1635" s="34">
        <f t="shared" si="346"/>
        <v>1019.0337334326002</v>
      </c>
      <c r="BK1635" s="34">
        <v>0</v>
      </c>
      <c r="BL1635" s="34">
        <v>0</v>
      </c>
      <c r="BM1635" s="34">
        <f t="shared" si="347"/>
        <v>0</v>
      </c>
      <c r="BN1635" s="39">
        <f t="shared" si="349"/>
        <v>727.16807907872089</v>
      </c>
      <c r="BO1635" s="39">
        <f t="shared" si="350"/>
        <v>1019.0337334326002</v>
      </c>
      <c r="BP1635" s="39">
        <f t="shared" si="348"/>
        <v>291.86565435387934</v>
      </c>
    </row>
    <row r="1636" spans="1:68" s="25" customFormat="1" ht="14.25" x14ac:dyDescent="0.2">
      <c r="A1636" s="14">
        <v>395</v>
      </c>
      <c r="B1636" s="40"/>
      <c r="C1636" s="15" t="s">
        <v>12778</v>
      </c>
      <c r="D1636" s="16">
        <v>35034</v>
      </c>
      <c r="E1636" s="15" t="s">
        <v>12779</v>
      </c>
      <c r="F1636" s="15" t="s">
        <v>12778</v>
      </c>
      <c r="G1636" s="17" t="s">
        <v>12780</v>
      </c>
      <c r="H1636" s="17" t="s">
        <v>12781</v>
      </c>
      <c r="I1636" s="17" t="s">
        <v>86</v>
      </c>
      <c r="J1636" s="15" t="s">
        <v>12782</v>
      </c>
      <c r="K1636" s="15" t="s">
        <v>772</v>
      </c>
      <c r="L1636" s="18" t="s">
        <v>12783</v>
      </c>
      <c r="M1636" s="15" t="s">
        <v>12688</v>
      </c>
      <c r="N1636" s="15" t="s">
        <v>12689</v>
      </c>
      <c r="O1636" s="16">
        <v>510</v>
      </c>
      <c r="P1636" s="15" t="s">
        <v>118</v>
      </c>
      <c r="Q1636" s="15">
        <v>18300</v>
      </c>
      <c r="R1636" s="15">
        <v>112900</v>
      </c>
      <c r="S1636" s="15">
        <v>131200</v>
      </c>
      <c r="T1636" s="15">
        <v>0.16</v>
      </c>
      <c r="U1636" s="15" t="s">
        <v>3335</v>
      </c>
      <c r="V1636" s="15" t="s">
        <v>76</v>
      </c>
      <c r="W1636" s="16">
        <v>1</v>
      </c>
      <c r="X1636" s="16">
        <v>1</v>
      </c>
      <c r="Y1636" s="15">
        <v>6821</v>
      </c>
      <c r="Z1636" s="15">
        <v>0.157</v>
      </c>
      <c r="AA1636" s="15" t="s">
        <v>78</v>
      </c>
      <c r="AB1636" s="15" t="s">
        <v>78</v>
      </c>
      <c r="AC1636" s="15">
        <v>108000</v>
      </c>
      <c r="AD1636" s="26">
        <v>37428</v>
      </c>
      <c r="AE1636" s="15" t="s">
        <v>183</v>
      </c>
      <c r="AF1636" s="15" t="s">
        <v>12784</v>
      </c>
      <c r="AG1636" s="16">
        <v>1</v>
      </c>
      <c r="AH1636" s="15" t="s">
        <v>12785</v>
      </c>
      <c r="AI1636" s="15" t="s">
        <v>78</v>
      </c>
      <c r="AJ1636" s="15">
        <v>6820.8737793</v>
      </c>
      <c r="AK1636" s="15">
        <v>358.084122202</v>
      </c>
      <c r="AL1636" s="15">
        <v>3096669.3857300002</v>
      </c>
      <c r="AM1636" s="15">
        <v>1417213.0144400001</v>
      </c>
      <c r="AN1636" s="19">
        <v>18300</v>
      </c>
      <c r="AO1636" s="19">
        <v>113000</v>
      </c>
      <c r="AP1636" s="19">
        <v>0</v>
      </c>
      <c r="AQ1636" s="19">
        <v>0</v>
      </c>
      <c r="AR1636" s="34">
        <f t="shared" si="339"/>
        <v>131300</v>
      </c>
      <c r="AS1636" s="34">
        <v>45000</v>
      </c>
      <c r="AT1636" s="34">
        <v>3000</v>
      </c>
      <c r="AU1636" s="34">
        <v>30205</v>
      </c>
      <c r="AV1636" s="34">
        <v>0</v>
      </c>
      <c r="AW1636" s="35">
        <f t="shared" si="340"/>
        <v>78205</v>
      </c>
      <c r="AX1636" s="34">
        <f t="shared" si="341"/>
        <v>53095</v>
      </c>
      <c r="AY1636" s="36">
        <v>1.4712000000099998</v>
      </c>
      <c r="AZ1636" s="36">
        <v>2.0617000000000001</v>
      </c>
      <c r="BA1636" s="22"/>
      <c r="BB1636" s="19">
        <v>1313</v>
      </c>
      <c r="BC1636" s="34">
        <f t="shared" si="342"/>
        <v>781.13364000530953</v>
      </c>
      <c r="BD1636" s="34">
        <f t="shared" si="343"/>
        <v>1094.659615</v>
      </c>
      <c r="BE1636" s="38">
        <v>3.4819999999999997E-2</v>
      </c>
      <c r="BF1636" s="38">
        <f t="shared" si="344"/>
        <v>3.4819999999999997E-2</v>
      </c>
      <c r="BG1636" s="34">
        <v>27.199073344984875</v>
      </c>
      <c r="BH1636" s="34">
        <v>38.116047794299995</v>
      </c>
      <c r="BI1636" s="34">
        <f t="shared" si="345"/>
        <v>753.93456666032466</v>
      </c>
      <c r="BJ1636" s="34">
        <f t="shared" si="346"/>
        <v>1056.5435672057001</v>
      </c>
      <c r="BK1636" s="34">
        <v>0</v>
      </c>
      <c r="BL1636" s="34">
        <v>0</v>
      </c>
      <c r="BM1636" s="34">
        <f t="shared" si="347"/>
        <v>0</v>
      </c>
      <c r="BN1636" s="39">
        <f t="shared" si="349"/>
        <v>753.93456666032466</v>
      </c>
      <c r="BO1636" s="39">
        <f t="shared" si="350"/>
        <v>1056.5435672057001</v>
      </c>
      <c r="BP1636" s="39">
        <f t="shared" si="348"/>
        <v>302.60900054537547</v>
      </c>
    </row>
    <row r="1637" spans="1:68" s="25" customFormat="1" ht="14.25" x14ac:dyDescent="0.2">
      <c r="A1637" s="14">
        <v>396</v>
      </c>
      <c r="B1637" s="40"/>
      <c r="C1637" s="15"/>
      <c r="D1637" s="16">
        <v>23754</v>
      </c>
      <c r="E1637" s="15" t="s">
        <v>12786</v>
      </c>
      <c r="F1637" s="15" t="s">
        <v>12787</v>
      </c>
      <c r="G1637" s="17" t="s">
        <v>12788</v>
      </c>
      <c r="H1637" s="17" t="s">
        <v>12789</v>
      </c>
      <c r="I1637" s="17" t="s">
        <v>86</v>
      </c>
      <c r="J1637" s="15" t="s">
        <v>12790</v>
      </c>
      <c r="K1637" s="15" t="s">
        <v>2409</v>
      </c>
      <c r="L1637" s="18" t="s">
        <v>12791</v>
      </c>
      <c r="M1637" s="15" t="s">
        <v>12688</v>
      </c>
      <c r="N1637" s="15" t="s">
        <v>12689</v>
      </c>
      <c r="O1637" s="16">
        <v>510</v>
      </c>
      <c r="P1637" s="15" t="s">
        <v>118</v>
      </c>
      <c r="Q1637" s="15">
        <v>18300</v>
      </c>
      <c r="R1637" s="15">
        <v>111100</v>
      </c>
      <c r="S1637" s="15">
        <v>129400</v>
      </c>
      <c r="T1637" s="15">
        <v>0.16</v>
      </c>
      <c r="U1637" s="15" t="s">
        <v>3335</v>
      </c>
      <c r="V1637" s="15" t="s">
        <v>76</v>
      </c>
      <c r="W1637" s="16">
        <v>1</v>
      </c>
      <c r="X1637" s="16">
        <v>1</v>
      </c>
      <c r="Y1637" s="15">
        <v>6803</v>
      </c>
      <c r="Z1637" s="15">
        <v>0.156</v>
      </c>
      <c r="AA1637" s="15" t="s">
        <v>78</v>
      </c>
      <c r="AB1637" s="15" t="s">
        <v>78</v>
      </c>
      <c r="AC1637" s="15">
        <v>128000</v>
      </c>
      <c r="AD1637" s="26">
        <v>40451</v>
      </c>
      <c r="AE1637" s="15" t="s">
        <v>119</v>
      </c>
      <c r="AF1637" s="15" t="s">
        <v>119</v>
      </c>
      <c r="AG1637" s="16">
        <v>1</v>
      </c>
      <c r="AH1637" s="15" t="s">
        <v>12792</v>
      </c>
      <c r="AI1637" s="15" t="s">
        <v>78</v>
      </c>
      <c r="AJ1637" s="15">
        <v>6803.1735839800003</v>
      </c>
      <c r="AK1637" s="15">
        <v>357.23916621000001</v>
      </c>
      <c r="AL1637" s="15">
        <v>3096669.6680200002</v>
      </c>
      <c r="AM1637" s="15">
        <v>1417157.9934100001</v>
      </c>
      <c r="AN1637" s="19">
        <v>18300</v>
      </c>
      <c r="AO1637" s="19">
        <v>111200</v>
      </c>
      <c r="AP1637" s="19">
        <v>0</v>
      </c>
      <c r="AQ1637" s="19">
        <v>0</v>
      </c>
      <c r="AR1637" s="34">
        <f t="shared" si="339"/>
        <v>129500</v>
      </c>
      <c r="AS1637" s="34">
        <v>45000</v>
      </c>
      <c r="AT1637" s="34">
        <v>3000</v>
      </c>
      <c r="AU1637" s="34">
        <v>29575</v>
      </c>
      <c r="AV1637" s="34">
        <v>0</v>
      </c>
      <c r="AW1637" s="35">
        <f t="shared" si="340"/>
        <v>77575</v>
      </c>
      <c r="AX1637" s="34">
        <f t="shared" si="341"/>
        <v>51925</v>
      </c>
      <c r="AY1637" s="36">
        <v>1.4712000000099998</v>
      </c>
      <c r="AZ1637" s="36">
        <v>2.0617000000000001</v>
      </c>
      <c r="BA1637" s="22"/>
      <c r="BB1637" s="19">
        <v>1295</v>
      </c>
      <c r="BC1637" s="34">
        <f t="shared" si="342"/>
        <v>763.92060000519245</v>
      </c>
      <c r="BD1637" s="34">
        <f t="shared" si="343"/>
        <v>1070.5377250000001</v>
      </c>
      <c r="BE1637" s="38">
        <v>3.4819999999999997E-2</v>
      </c>
      <c r="BF1637" s="38">
        <f t="shared" si="344"/>
        <v>3.4819999999999997E-2</v>
      </c>
      <c r="BG1637" s="34">
        <v>26.599715291999999</v>
      </c>
      <c r="BH1637" s="34">
        <v>37.276123584499999</v>
      </c>
      <c r="BI1637" s="34">
        <f t="shared" si="345"/>
        <v>737.32088471319241</v>
      </c>
      <c r="BJ1637" s="34">
        <f t="shared" si="346"/>
        <v>1033.2616014155001</v>
      </c>
      <c r="BK1637" s="34">
        <v>0</v>
      </c>
      <c r="BL1637" s="34">
        <v>0</v>
      </c>
      <c r="BM1637" s="34">
        <f t="shared" si="347"/>
        <v>0</v>
      </c>
      <c r="BN1637" s="39">
        <f t="shared" si="349"/>
        <v>737.32088471319241</v>
      </c>
      <c r="BO1637" s="39">
        <f t="shared" si="350"/>
        <v>1033.2616014155001</v>
      </c>
      <c r="BP1637" s="39">
        <f t="shared" si="348"/>
        <v>295.94071670230767</v>
      </c>
    </row>
    <row r="1638" spans="1:68" s="25" customFormat="1" ht="14.25" x14ac:dyDescent="0.2">
      <c r="A1638" s="14">
        <v>397</v>
      </c>
      <c r="B1638" s="40"/>
      <c r="C1638" s="15"/>
      <c r="D1638" s="16">
        <v>25242</v>
      </c>
      <c r="E1638" s="15" t="s">
        <v>12793</v>
      </c>
      <c r="F1638" s="15" t="s">
        <v>12794</v>
      </c>
      <c r="G1638" s="17" t="s">
        <v>12795</v>
      </c>
      <c r="H1638" s="17" t="s">
        <v>12796</v>
      </c>
      <c r="I1638" s="17" t="s">
        <v>86</v>
      </c>
      <c r="J1638" s="15" t="s">
        <v>12797</v>
      </c>
      <c r="K1638" s="15" t="s">
        <v>5137</v>
      </c>
      <c r="L1638" s="18" t="s">
        <v>12798</v>
      </c>
      <c r="M1638" s="15" t="s">
        <v>12688</v>
      </c>
      <c r="N1638" s="15" t="s">
        <v>12689</v>
      </c>
      <c r="O1638" s="16">
        <v>510</v>
      </c>
      <c r="P1638" s="15" t="s">
        <v>118</v>
      </c>
      <c r="Q1638" s="15">
        <v>25600</v>
      </c>
      <c r="R1638" s="15">
        <v>138300</v>
      </c>
      <c r="S1638" s="15">
        <v>163900</v>
      </c>
      <c r="T1638" s="15">
        <v>0.22</v>
      </c>
      <c r="U1638" s="15" t="s">
        <v>3335</v>
      </c>
      <c r="V1638" s="15" t="s">
        <v>76</v>
      </c>
      <c r="W1638" s="16">
        <v>1</v>
      </c>
      <c r="X1638" s="16">
        <v>1</v>
      </c>
      <c r="Y1638" s="15">
        <v>5764</v>
      </c>
      <c r="Z1638" s="15">
        <v>0.13200000000000001</v>
      </c>
      <c r="AA1638" s="15" t="s">
        <v>78</v>
      </c>
      <c r="AB1638" s="15" t="s">
        <v>78</v>
      </c>
      <c r="AC1638" s="15">
        <v>136000</v>
      </c>
      <c r="AD1638" s="26">
        <v>39654</v>
      </c>
      <c r="AE1638" s="15" t="s">
        <v>147</v>
      </c>
      <c r="AF1638" s="15" t="s">
        <v>12799</v>
      </c>
      <c r="AG1638" s="16">
        <v>1</v>
      </c>
      <c r="AH1638" s="15" t="s">
        <v>12800</v>
      </c>
      <c r="AI1638" s="15" t="s">
        <v>78</v>
      </c>
      <c r="AJ1638" s="15">
        <v>5764.47265625</v>
      </c>
      <c r="AK1638" s="15">
        <v>341.46604005400002</v>
      </c>
      <c r="AL1638" s="15">
        <v>3096675.4461300001</v>
      </c>
      <c r="AM1638" s="15">
        <v>1417106.4518500001</v>
      </c>
      <c r="AN1638" s="19">
        <v>25600</v>
      </c>
      <c r="AO1638" s="19">
        <v>138400</v>
      </c>
      <c r="AP1638" s="19">
        <v>0</v>
      </c>
      <c r="AQ1638" s="19">
        <v>0</v>
      </c>
      <c r="AR1638" s="34">
        <f t="shared" si="339"/>
        <v>164000</v>
      </c>
      <c r="AS1638" s="34">
        <v>45000</v>
      </c>
      <c r="AT1638" s="34">
        <v>3000</v>
      </c>
      <c r="AU1638" s="34">
        <v>41650</v>
      </c>
      <c r="AV1638" s="34">
        <v>24960</v>
      </c>
      <c r="AW1638" s="35">
        <f t="shared" si="340"/>
        <v>114610</v>
      </c>
      <c r="AX1638" s="34">
        <f t="shared" si="341"/>
        <v>49390</v>
      </c>
      <c r="AY1638" s="36">
        <v>1.4712000000099998</v>
      </c>
      <c r="AZ1638" s="36">
        <v>2.0617000000000001</v>
      </c>
      <c r="BA1638" s="22"/>
      <c r="BB1638" s="19">
        <v>1640</v>
      </c>
      <c r="BC1638" s="34">
        <f t="shared" si="342"/>
        <v>726.62568000493889</v>
      </c>
      <c r="BD1638" s="34">
        <f t="shared" si="343"/>
        <v>1018.27363</v>
      </c>
      <c r="BE1638" s="38">
        <v>3.4819999999999997E-2</v>
      </c>
      <c r="BF1638" s="38">
        <f t="shared" si="344"/>
        <v>3.4819999999999997E-2</v>
      </c>
      <c r="BG1638" s="34">
        <v>25.30110617777197</v>
      </c>
      <c r="BH1638" s="34">
        <v>35.456287796599995</v>
      </c>
      <c r="BI1638" s="34">
        <f t="shared" si="345"/>
        <v>701.32457382716689</v>
      </c>
      <c r="BJ1638" s="34">
        <f t="shared" si="346"/>
        <v>982.81734220340002</v>
      </c>
      <c r="BK1638" s="34">
        <v>0</v>
      </c>
      <c r="BL1638" s="34">
        <v>0</v>
      </c>
      <c r="BM1638" s="34">
        <f t="shared" si="347"/>
        <v>0</v>
      </c>
      <c r="BN1638" s="39">
        <f t="shared" si="349"/>
        <v>701.32457382716689</v>
      </c>
      <c r="BO1638" s="39">
        <f t="shared" si="350"/>
        <v>982.81734220340002</v>
      </c>
      <c r="BP1638" s="39">
        <f t="shared" si="348"/>
        <v>281.49276837623313</v>
      </c>
    </row>
    <row r="1639" spans="1:68" s="25" customFormat="1" ht="14.25" x14ac:dyDescent="0.2">
      <c r="A1639" s="14">
        <v>398</v>
      </c>
      <c r="B1639" s="40"/>
      <c r="C1639" s="15"/>
      <c r="D1639" s="16">
        <v>19690</v>
      </c>
      <c r="E1639" s="15" t="s">
        <v>12801</v>
      </c>
      <c r="F1639" s="15" t="s">
        <v>12802</v>
      </c>
      <c r="G1639" s="17" t="s">
        <v>12803</v>
      </c>
      <c r="H1639" s="17" t="s">
        <v>12804</v>
      </c>
      <c r="I1639" s="17" t="s">
        <v>12805</v>
      </c>
      <c r="J1639" s="15" t="s">
        <v>12806</v>
      </c>
      <c r="K1639" s="15" t="s">
        <v>1727</v>
      </c>
      <c r="L1639" s="18" t="s">
        <v>12807</v>
      </c>
      <c r="M1639" s="15" t="s">
        <v>12688</v>
      </c>
      <c r="N1639" s="15" t="s">
        <v>12689</v>
      </c>
      <c r="O1639" s="16">
        <v>510</v>
      </c>
      <c r="P1639" s="15" t="s">
        <v>118</v>
      </c>
      <c r="Q1639" s="15">
        <v>26100</v>
      </c>
      <c r="R1639" s="15">
        <v>134400</v>
      </c>
      <c r="S1639" s="15">
        <v>160500</v>
      </c>
      <c r="T1639" s="15">
        <v>0.22</v>
      </c>
      <c r="U1639" s="15" t="s">
        <v>3335</v>
      </c>
      <c r="V1639" s="15" t="s">
        <v>76</v>
      </c>
      <c r="W1639" s="16">
        <v>1</v>
      </c>
      <c r="X1639" s="16">
        <v>1</v>
      </c>
      <c r="Y1639" s="15">
        <v>5775</v>
      </c>
      <c r="Z1639" s="15">
        <v>0.13300000000000001</v>
      </c>
      <c r="AA1639" s="15" t="s">
        <v>78</v>
      </c>
      <c r="AB1639" s="15" t="s">
        <v>78</v>
      </c>
      <c r="AC1639" s="15">
        <v>0</v>
      </c>
      <c r="AD1639" s="26">
        <v>38659</v>
      </c>
      <c r="AE1639" s="15" t="s">
        <v>119</v>
      </c>
      <c r="AF1639" s="15" t="s">
        <v>119</v>
      </c>
      <c r="AG1639" s="16">
        <v>1</v>
      </c>
      <c r="AH1639" s="15" t="s">
        <v>12808</v>
      </c>
      <c r="AI1639" s="15" t="s">
        <v>78</v>
      </c>
      <c r="AJ1639" s="15">
        <v>5774.8144531300004</v>
      </c>
      <c r="AK1639" s="15">
        <v>338.54123511</v>
      </c>
      <c r="AL1639" s="15">
        <v>3096672.9365900001</v>
      </c>
      <c r="AM1639" s="15">
        <v>1417057.6505100001</v>
      </c>
      <c r="AN1639" s="19">
        <v>26100</v>
      </c>
      <c r="AO1639" s="19">
        <v>134400</v>
      </c>
      <c r="AP1639" s="19">
        <v>0</v>
      </c>
      <c r="AQ1639" s="19">
        <v>0</v>
      </c>
      <c r="AR1639" s="34">
        <f t="shared" si="339"/>
        <v>160500</v>
      </c>
      <c r="AS1639" s="34">
        <v>45000</v>
      </c>
      <c r="AT1639" s="34">
        <v>3000</v>
      </c>
      <c r="AU1639" s="34">
        <v>40425</v>
      </c>
      <c r="AV1639" s="34">
        <v>0</v>
      </c>
      <c r="AW1639" s="35">
        <f t="shared" si="340"/>
        <v>88425</v>
      </c>
      <c r="AX1639" s="34">
        <f t="shared" si="341"/>
        <v>72075</v>
      </c>
      <c r="AY1639" s="36">
        <v>1.4712000000099998</v>
      </c>
      <c r="AZ1639" s="36">
        <v>2.0617000000000001</v>
      </c>
      <c r="BA1639" s="22"/>
      <c r="BB1639" s="19">
        <v>1605</v>
      </c>
      <c r="BC1639" s="34">
        <f t="shared" si="342"/>
        <v>1060.3674000072074</v>
      </c>
      <c r="BD1639" s="34">
        <f t="shared" si="343"/>
        <v>1485.9702750000001</v>
      </c>
      <c r="BE1639" s="38">
        <v>3.4819999999999997E-2</v>
      </c>
      <c r="BF1639" s="38">
        <f t="shared" si="344"/>
        <v>3.4819999999999997E-2</v>
      </c>
      <c r="BG1639" s="34">
        <v>36.921992867999997</v>
      </c>
      <c r="BH1639" s="34">
        <v>51.741484975500001</v>
      </c>
      <c r="BI1639" s="34">
        <f t="shared" si="345"/>
        <v>1023.4454071392074</v>
      </c>
      <c r="BJ1639" s="34">
        <f t="shared" si="346"/>
        <v>1434.2287900245001</v>
      </c>
      <c r="BK1639" s="34">
        <v>0</v>
      </c>
      <c r="BL1639" s="34">
        <v>0</v>
      </c>
      <c r="BM1639" s="34">
        <f t="shared" si="347"/>
        <v>0</v>
      </c>
      <c r="BN1639" s="39">
        <f t="shared" si="349"/>
        <v>1023.4454071392074</v>
      </c>
      <c r="BO1639" s="39">
        <f t="shared" si="350"/>
        <v>1434.2287900245001</v>
      </c>
      <c r="BP1639" s="39">
        <f t="shared" si="348"/>
        <v>410.78338288529267</v>
      </c>
    </row>
    <row r="1640" spans="1:68" s="25" customFormat="1" ht="14.25" x14ac:dyDescent="0.2">
      <c r="A1640" s="14">
        <v>399</v>
      </c>
      <c r="B1640" s="40"/>
      <c r="C1640" s="15"/>
      <c r="D1640" s="16">
        <v>33003</v>
      </c>
      <c r="E1640" s="15" t="s">
        <v>12809</v>
      </c>
      <c r="F1640" s="15" t="s">
        <v>12810</v>
      </c>
      <c r="G1640" s="17" t="s">
        <v>12811</v>
      </c>
      <c r="H1640" s="17" t="s">
        <v>12812</v>
      </c>
      <c r="I1640" s="17" t="s">
        <v>86</v>
      </c>
      <c r="J1640" s="15" t="s">
        <v>12813</v>
      </c>
      <c r="K1640" s="15" t="s">
        <v>12814</v>
      </c>
      <c r="L1640" s="18" t="s">
        <v>12815</v>
      </c>
      <c r="M1640" s="15" t="s">
        <v>12688</v>
      </c>
      <c r="N1640" s="15" t="s">
        <v>12689</v>
      </c>
      <c r="O1640" s="16">
        <v>510</v>
      </c>
      <c r="P1640" s="15" t="s">
        <v>118</v>
      </c>
      <c r="Q1640" s="15">
        <v>24800</v>
      </c>
      <c r="R1640" s="15">
        <v>144900</v>
      </c>
      <c r="S1640" s="15">
        <v>169700</v>
      </c>
      <c r="T1640" s="15">
        <v>0.248</v>
      </c>
      <c r="U1640" s="15" t="s">
        <v>3335</v>
      </c>
      <c r="V1640" s="15" t="s">
        <v>76</v>
      </c>
      <c r="W1640" s="16">
        <v>1</v>
      </c>
      <c r="X1640" s="16">
        <v>1</v>
      </c>
      <c r="Y1640" s="15">
        <v>10410</v>
      </c>
      <c r="Z1640" s="15">
        <v>0.23899999999999999</v>
      </c>
      <c r="AA1640" s="15" t="s">
        <v>78</v>
      </c>
      <c r="AB1640" s="15" t="s">
        <v>78</v>
      </c>
      <c r="AC1640" s="15">
        <v>165000</v>
      </c>
      <c r="AD1640" s="26">
        <v>42184</v>
      </c>
      <c r="AE1640" s="15" t="s">
        <v>119</v>
      </c>
      <c r="AF1640" s="15" t="s">
        <v>119</v>
      </c>
      <c r="AG1640" s="16">
        <v>1</v>
      </c>
      <c r="AH1640" s="15" t="s">
        <v>12816</v>
      </c>
      <c r="AI1640" s="15" t="s">
        <v>78</v>
      </c>
      <c r="AJ1640" s="15">
        <v>10409.9257813</v>
      </c>
      <c r="AK1640" s="15">
        <v>599.93000627499998</v>
      </c>
      <c r="AL1640" s="15">
        <v>3096642.4664099999</v>
      </c>
      <c r="AM1640" s="15">
        <v>1416976.2676899999</v>
      </c>
      <c r="AN1640" s="19">
        <v>24800</v>
      </c>
      <c r="AO1640" s="19">
        <v>145000</v>
      </c>
      <c r="AP1640" s="19">
        <v>0</v>
      </c>
      <c r="AQ1640" s="19">
        <v>0</v>
      </c>
      <c r="AR1640" s="34">
        <f t="shared" ref="AR1640:AR1703" si="351">SUM(AN1640:AQ1640)</f>
        <v>169800</v>
      </c>
      <c r="AS1640" s="34">
        <v>45000</v>
      </c>
      <c r="AT1640" s="34">
        <v>3000</v>
      </c>
      <c r="AU1640" s="34">
        <v>43680</v>
      </c>
      <c r="AV1640" s="34">
        <v>0</v>
      </c>
      <c r="AW1640" s="35">
        <f t="shared" ref="AW1640:AW1703" si="352">SUM(AS1640:AV1640)</f>
        <v>91680</v>
      </c>
      <c r="AX1640" s="34">
        <f t="shared" ref="AX1640:AX1703" si="353">AR1640-AW1640</f>
        <v>78120</v>
      </c>
      <c r="AY1640" s="36">
        <v>1.4712000000099998</v>
      </c>
      <c r="AZ1640" s="36">
        <v>2.0617000000000001</v>
      </c>
      <c r="BA1640" s="22"/>
      <c r="BB1640" s="19">
        <v>1698</v>
      </c>
      <c r="BC1640" s="34">
        <f t="shared" ref="BC1640:BC1703" si="354">(AX1640/100)*AY1640</f>
        <v>1149.3014400078118</v>
      </c>
      <c r="BD1640" s="34">
        <f t="shared" ref="BD1640:BD1703" si="355">(AX1640/100)*AZ1640</f>
        <v>1610.6000400000003</v>
      </c>
      <c r="BE1640" s="38">
        <v>3.4819999999999997E-2</v>
      </c>
      <c r="BF1640" s="38">
        <f t="shared" ref="BF1640:BF1703" si="356">BE1640</f>
        <v>3.4819999999999997E-2</v>
      </c>
      <c r="BG1640" s="34">
        <v>40.018676141072007</v>
      </c>
      <c r="BH1640" s="34">
        <v>56.081093392800007</v>
      </c>
      <c r="BI1640" s="34">
        <f t="shared" ref="BI1640:BI1703" si="357">BC1640-BG1640</f>
        <v>1109.2827638667397</v>
      </c>
      <c r="BJ1640" s="34">
        <f t="shared" ref="BJ1640:BJ1703" si="358">BD1640-BH1640</f>
        <v>1554.5189466072002</v>
      </c>
      <c r="BK1640" s="34">
        <v>0</v>
      </c>
      <c r="BL1640" s="34">
        <v>0</v>
      </c>
      <c r="BM1640" s="34">
        <f t="shared" ref="BM1640:BM1703" si="359">BL1640-BK1640</f>
        <v>0</v>
      </c>
      <c r="BN1640" s="39">
        <f t="shared" si="349"/>
        <v>1109.2827638667397</v>
      </c>
      <c r="BO1640" s="39">
        <f t="shared" si="350"/>
        <v>1554.5189466072002</v>
      </c>
      <c r="BP1640" s="39">
        <f t="shared" ref="BP1640:BP1654" si="360">BO1640-BN1640</f>
        <v>445.23618274046044</v>
      </c>
    </row>
    <row r="1641" spans="1:68" s="25" customFormat="1" ht="14.25" x14ac:dyDescent="0.2">
      <c r="A1641" s="14">
        <v>400</v>
      </c>
      <c r="B1641" s="40"/>
      <c r="C1641" s="15"/>
      <c r="D1641" s="16">
        <v>27504</v>
      </c>
      <c r="E1641" s="15" t="s">
        <v>12817</v>
      </c>
      <c r="F1641" s="15" t="s">
        <v>12818</v>
      </c>
      <c r="G1641" s="17" t="s">
        <v>12819</v>
      </c>
      <c r="H1641" s="17" t="s">
        <v>12820</v>
      </c>
      <c r="I1641" s="17" t="s">
        <v>88</v>
      </c>
      <c r="J1641" s="15" t="s">
        <v>12821</v>
      </c>
      <c r="K1641" s="15" t="s">
        <v>12459</v>
      </c>
      <c r="L1641" s="18"/>
      <c r="M1641" s="15"/>
      <c r="N1641" s="15"/>
      <c r="O1641" s="16"/>
      <c r="P1641" s="15"/>
      <c r="Q1641" s="15"/>
      <c r="R1641" s="15"/>
      <c r="S1641" s="15"/>
      <c r="T1641" s="15"/>
      <c r="U1641" s="15"/>
      <c r="V1641" s="15"/>
      <c r="W1641" s="16"/>
      <c r="X1641" s="16"/>
      <c r="Y1641" s="15"/>
      <c r="Z1641" s="15"/>
      <c r="AA1641" s="15"/>
      <c r="AB1641" s="15"/>
      <c r="AC1641" s="15"/>
      <c r="AD1641" s="15"/>
      <c r="AE1641" s="15"/>
      <c r="AF1641" s="15"/>
      <c r="AG1641" s="16"/>
      <c r="AH1641" s="15"/>
      <c r="AI1641" s="15"/>
      <c r="AJ1641" s="15"/>
      <c r="AK1641" s="15"/>
      <c r="AL1641" s="15"/>
      <c r="AM1641" s="15"/>
      <c r="AN1641" s="19">
        <v>0</v>
      </c>
      <c r="AO1641" s="19">
        <v>0</v>
      </c>
      <c r="AP1641" s="19">
        <v>0</v>
      </c>
      <c r="AQ1641" s="19">
        <v>0</v>
      </c>
      <c r="AR1641" s="34">
        <f t="shared" si="351"/>
        <v>0</v>
      </c>
      <c r="AS1641" s="34">
        <v>0</v>
      </c>
      <c r="AT1641" s="34">
        <v>0</v>
      </c>
      <c r="AU1641" s="34">
        <v>0</v>
      </c>
      <c r="AV1641" s="34">
        <v>0</v>
      </c>
      <c r="AW1641" s="35">
        <f t="shared" si="352"/>
        <v>0</v>
      </c>
      <c r="AX1641" s="34">
        <f t="shared" si="353"/>
        <v>0</v>
      </c>
      <c r="AY1641" s="36">
        <v>1.4712000000099998</v>
      </c>
      <c r="AZ1641" s="36">
        <v>2.0617000000000001</v>
      </c>
      <c r="BA1641" s="22"/>
      <c r="BB1641" s="19">
        <v>0</v>
      </c>
      <c r="BC1641" s="34">
        <f t="shared" si="354"/>
        <v>0</v>
      </c>
      <c r="BD1641" s="34">
        <f t="shared" si="355"/>
        <v>0</v>
      </c>
      <c r="BE1641" s="38">
        <v>3.4819999999999997E-2</v>
      </c>
      <c r="BF1641" s="38">
        <f t="shared" si="356"/>
        <v>3.4819999999999997E-2</v>
      </c>
      <c r="BG1641" s="34">
        <v>0</v>
      </c>
      <c r="BH1641" s="34">
        <v>0</v>
      </c>
      <c r="BI1641" s="34">
        <f t="shared" si="357"/>
        <v>0</v>
      </c>
      <c r="BJ1641" s="34">
        <f t="shared" si="358"/>
        <v>0</v>
      </c>
      <c r="BK1641" s="34">
        <v>0</v>
      </c>
      <c r="BL1641" s="34">
        <v>0</v>
      </c>
      <c r="BM1641" s="34">
        <f t="shared" si="359"/>
        <v>0</v>
      </c>
      <c r="BN1641" s="39">
        <f t="shared" si="349"/>
        <v>0</v>
      </c>
      <c r="BO1641" s="39">
        <f t="shared" si="350"/>
        <v>0</v>
      </c>
      <c r="BP1641" s="39">
        <f t="shared" si="360"/>
        <v>0</v>
      </c>
    </row>
    <row r="1642" spans="1:68" s="25" customFormat="1" ht="14.25" x14ac:dyDescent="0.2">
      <c r="A1642" s="14">
        <v>401</v>
      </c>
      <c r="B1642" s="40"/>
      <c r="C1642" s="15" t="s">
        <v>150</v>
      </c>
      <c r="D1642" s="16">
        <v>35578</v>
      </c>
      <c r="E1642" s="15" t="s">
        <v>12822</v>
      </c>
      <c r="F1642" s="15" t="s">
        <v>12823</v>
      </c>
      <c r="G1642" s="17" t="s">
        <v>12824</v>
      </c>
      <c r="H1642" s="17" t="s">
        <v>12825</v>
      </c>
      <c r="I1642" s="17" t="s">
        <v>86</v>
      </c>
      <c r="J1642" s="15" t="s">
        <v>12826</v>
      </c>
      <c r="K1642" s="15" t="s">
        <v>88</v>
      </c>
      <c r="L1642" s="18" t="s">
        <v>12827</v>
      </c>
      <c r="M1642" s="15" t="s">
        <v>12652</v>
      </c>
      <c r="N1642" s="15" t="s">
        <v>12653</v>
      </c>
      <c r="O1642" s="16">
        <v>511</v>
      </c>
      <c r="P1642" s="15" t="s">
        <v>569</v>
      </c>
      <c r="Q1642" s="15">
        <v>46300</v>
      </c>
      <c r="R1642" s="15">
        <v>45200</v>
      </c>
      <c r="S1642" s="15">
        <v>91500</v>
      </c>
      <c r="T1642" s="15">
        <v>9.5060000000000002</v>
      </c>
      <c r="U1642" s="15" t="s">
        <v>3335</v>
      </c>
      <c r="V1642" s="15" t="s">
        <v>76</v>
      </c>
      <c r="W1642" s="16">
        <v>1</v>
      </c>
      <c r="X1642" s="16">
        <v>1</v>
      </c>
      <c r="Y1642" s="15">
        <v>408036</v>
      </c>
      <c r="Z1642" s="15">
        <v>9.3670000000000009</v>
      </c>
      <c r="AA1642" s="15" t="s">
        <v>78</v>
      </c>
      <c r="AB1642" s="15" t="s">
        <v>78</v>
      </c>
      <c r="AC1642" s="15">
        <v>9500</v>
      </c>
      <c r="AD1642" s="26">
        <v>41618</v>
      </c>
      <c r="AE1642" s="15" t="s">
        <v>1056</v>
      </c>
      <c r="AF1642" s="15" t="s">
        <v>12828</v>
      </c>
      <c r="AG1642" s="16">
        <v>1</v>
      </c>
      <c r="AH1642" s="15" t="s">
        <v>12829</v>
      </c>
      <c r="AI1642" s="15" t="s">
        <v>78</v>
      </c>
      <c r="AJ1642" s="15">
        <v>408035.63964800001</v>
      </c>
      <c r="AK1642" s="15">
        <v>3533.7665884799999</v>
      </c>
      <c r="AL1642" s="15">
        <v>3096362.02966</v>
      </c>
      <c r="AM1642" s="15">
        <v>1417166.53416</v>
      </c>
      <c r="AN1642" s="19">
        <v>0</v>
      </c>
      <c r="AO1642" s="19">
        <v>0</v>
      </c>
      <c r="AP1642" s="19">
        <v>46300</v>
      </c>
      <c r="AQ1642" s="19">
        <v>44700</v>
      </c>
      <c r="AR1642" s="34">
        <f t="shared" si="351"/>
        <v>91000</v>
      </c>
      <c r="AS1642" s="34">
        <v>0</v>
      </c>
      <c r="AT1642" s="34">
        <v>0</v>
      </c>
      <c r="AU1642" s="34">
        <v>0</v>
      </c>
      <c r="AV1642" s="34">
        <v>0</v>
      </c>
      <c r="AW1642" s="35">
        <f t="shared" si="352"/>
        <v>0</v>
      </c>
      <c r="AX1642" s="34">
        <f t="shared" si="353"/>
        <v>91000</v>
      </c>
      <c r="AY1642" s="36">
        <v>1.4712000000099998</v>
      </c>
      <c r="AZ1642" s="36">
        <v>2.0617000000000001</v>
      </c>
      <c r="BA1642" s="22"/>
      <c r="BB1642" s="19">
        <v>2033</v>
      </c>
      <c r="BC1642" s="34">
        <f t="shared" si="354"/>
        <v>1338.7920000090999</v>
      </c>
      <c r="BD1642" s="34">
        <f t="shared" si="355"/>
        <v>1876.1470000000002</v>
      </c>
      <c r="BE1642" s="38">
        <v>3.4819999999999997E-2</v>
      </c>
      <c r="BF1642" s="38">
        <f t="shared" si="356"/>
        <v>3.4819999999999997E-2</v>
      </c>
      <c r="BG1642" s="34">
        <v>0</v>
      </c>
      <c r="BH1642" s="34">
        <v>0</v>
      </c>
      <c r="BI1642" s="34">
        <f t="shared" si="357"/>
        <v>1338.7920000090999</v>
      </c>
      <c r="BJ1642" s="34">
        <f t="shared" si="358"/>
        <v>1876.1470000000002</v>
      </c>
      <c r="BK1642" s="34">
        <v>0</v>
      </c>
      <c r="BL1642" s="34">
        <v>43.004900000000134</v>
      </c>
      <c r="BM1642" s="34">
        <f t="shared" si="359"/>
        <v>43.004900000000134</v>
      </c>
      <c r="BN1642" s="39">
        <f t="shared" si="349"/>
        <v>1338.7920000090999</v>
      </c>
      <c r="BO1642" s="39">
        <f t="shared" si="350"/>
        <v>1833.1421</v>
      </c>
      <c r="BP1642" s="39">
        <f t="shared" si="360"/>
        <v>494.35009999090016</v>
      </c>
    </row>
    <row r="1643" spans="1:68" s="25" customFormat="1" ht="14.25" x14ac:dyDescent="0.2">
      <c r="A1643" s="14">
        <v>402</v>
      </c>
      <c r="B1643" s="40"/>
      <c r="C1643" s="15" t="s">
        <v>12830</v>
      </c>
      <c r="D1643" s="16">
        <v>9283</v>
      </c>
      <c r="E1643" s="15" t="s">
        <v>12831</v>
      </c>
      <c r="F1643" s="15" t="s">
        <v>12830</v>
      </c>
      <c r="G1643" s="17" t="s">
        <v>12832</v>
      </c>
      <c r="H1643" s="17" t="s">
        <v>12833</v>
      </c>
      <c r="I1643" s="17" t="s">
        <v>88</v>
      </c>
      <c r="J1643" s="15" t="s">
        <v>12834</v>
      </c>
      <c r="K1643" s="15" t="s">
        <v>88</v>
      </c>
      <c r="L1643" s="18" t="s">
        <v>12835</v>
      </c>
      <c r="M1643" s="15" t="s">
        <v>12652</v>
      </c>
      <c r="N1643" s="15" t="s">
        <v>12653</v>
      </c>
      <c r="O1643" s="16">
        <v>511</v>
      </c>
      <c r="P1643" s="15" t="s">
        <v>569</v>
      </c>
      <c r="Q1643" s="15">
        <v>25000</v>
      </c>
      <c r="R1643" s="15">
        <v>116800</v>
      </c>
      <c r="S1643" s="15">
        <v>141800</v>
      </c>
      <c r="T1643" s="15">
        <v>1</v>
      </c>
      <c r="U1643" s="15" t="s">
        <v>3335</v>
      </c>
      <c r="V1643" s="15" t="s">
        <v>76</v>
      </c>
      <c r="W1643" s="16">
        <v>1</v>
      </c>
      <c r="X1643" s="16">
        <v>1</v>
      </c>
      <c r="Y1643" s="15">
        <v>43499</v>
      </c>
      <c r="Z1643" s="15">
        <v>0.999</v>
      </c>
      <c r="AA1643" s="15" t="s">
        <v>78</v>
      </c>
      <c r="AB1643" s="15" t="s">
        <v>78</v>
      </c>
      <c r="AC1643" s="15">
        <v>87000</v>
      </c>
      <c r="AD1643" s="26">
        <v>39818</v>
      </c>
      <c r="AE1643" s="15" t="s">
        <v>1056</v>
      </c>
      <c r="AF1643" s="15" t="s">
        <v>12836</v>
      </c>
      <c r="AG1643" s="16">
        <v>1</v>
      </c>
      <c r="AH1643" s="15" t="s">
        <v>12837</v>
      </c>
      <c r="AI1643" s="15" t="s">
        <v>78</v>
      </c>
      <c r="AJ1643" s="15">
        <v>43499.173095700004</v>
      </c>
      <c r="AK1643" s="15">
        <v>929.24128887300003</v>
      </c>
      <c r="AL1643" s="15">
        <v>3096219.45267</v>
      </c>
      <c r="AM1643" s="15">
        <v>1416841.88252</v>
      </c>
      <c r="AN1643" s="19">
        <v>25000</v>
      </c>
      <c r="AO1643" s="19">
        <v>106100</v>
      </c>
      <c r="AP1643" s="19">
        <v>0</v>
      </c>
      <c r="AQ1643" s="19">
        <v>9500</v>
      </c>
      <c r="AR1643" s="34">
        <f t="shared" si="351"/>
        <v>140600</v>
      </c>
      <c r="AS1643" s="34">
        <v>45000</v>
      </c>
      <c r="AT1643" s="34">
        <v>0</v>
      </c>
      <c r="AU1643" s="34">
        <v>30135</v>
      </c>
      <c r="AV1643" s="34">
        <v>0</v>
      </c>
      <c r="AW1643" s="35">
        <f t="shared" si="352"/>
        <v>75135</v>
      </c>
      <c r="AX1643" s="34">
        <f t="shared" si="353"/>
        <v>65465</v>
      </c>
      <c r="AY1643" s="36">
        <v>1.4712000000099998</v>
      </c>
      <c r="AZ1643" s="36">
        <v>2.0617000000000001</v>
      </c>
      <c r="BA1643" s="22"/>
      <c r="BB1643" s="19">
        <v>1596</v>
      </c>
      <c r="BC1643" s="34">
        <f t="shared" si="354"/>
        <v>963.12108000654632</v>
      </c>
      <c r="BD1643" s="34">
        <f t="shared" si="355"/>
        <v>1349.6919049999999</v>
      </c>
      <c r="BE1643" s="38">
        <v>3.4819999999999997E-2</v>
      </c>
      <c r="BF1643" s="38">
        <f t="shared" si="356"/>
        <v>3.4819999999999997E-2</v>
      </c>
      <c r="BG1643" s="34">
        <v>28.669293525599997</v>
      </c>
      <c r="BH1643" s="34">
        <v>40.176374702099992</v>
      </c>
      <c r="BI1643" s="34">
        <f t="shared" si="357"/>
        <v>934.45178648094634</v>
      </c>
      <c r="BJ1643" s="34">
        <f t="shared" si="358"/>
        <v>1309.5155302978999</v>
      </c>
      <c r="BK1643" s="34">
        <v>0</v>
      </c>
      <c r="BL1643" s="34">
        <v>0</v>
      </c>
      <c r="BM1643" s="34">
        <f t="shared" si="359"/>
        <v>0</v>
      </c>
      <c r="BN1643" s="39">
        <f t="shared" si="349"/>
        <v>934.45178648094634</v>
      </c>
      <c r="BO1643" s="39">
        <f t="shared" si="350"/>
        <v>1309.5155302978999</v>
      </c>
      <c r="BP1643" s="39">
        <f t="shared" si="360"/>
        <v>375.06374381695355</v>
      </c>
    </row>
    <row r="1644" spans="1:68" s="25" customFormat="1" ht="14.25" x14ac:dyDescent="0.2">
      <c r="A1644" s="14">
        <v>403</v>
      </c>
      <c r="B1644" s="40"/>
      <c r="C1644" s="15" t="s">
        <v>12838</v>
      </c>
      <c r="D1644" s="16">
        <v>24318</v>
      </c>
      <c r="E1644" s="15" t="s">
        <v>12839</v>
      </c>
      <c r="F1644" s="15" t="s">
        <v>12838</v>
      </c>
      <c r="G1644" s="17" t="s">
        <v>12840</v>
      </c>
      <c r="H1644" s="17" t="s">
        <v>12841</v>
      </c>
      <c r="I1644" s="17" t="s">
        <v>86</v>
      </c>
      <c r="J1644" s="15" t="s">
        <v>12842</v>
      </c>
      <c r="K1644" s="15" t="s">
        <v>12843</v>
      </c>
      <c r="L1644" s="18" t="s">
        <v>12844</v>
      </c>
      <c r="M1644" s="15" t="s">
        <v>12652</v>
      </c>
      <c r="N1644" s="15" t="s">
        <v>12653</v>
      </c>
      <c r="O1644" s="16">
        <v>419</v>
      </c>
      <c r="P1644" s="15" t="s">
        <v>895</v>
      </c>
      <c r="Q1644" s="15">
        <v>50000</v>
      </c>
      <c r="R1644" s="15">
        <v>313600</v>
      </c>
      <c r="S1644" s="15">
        <v>363600</v>
      </c>
      <c r="T1644" s="15">
        <v>2</v>
      </c>
      <c r="U1644" s="15" t="s">
        <v>3335</v>
      </c>
      <c r="V1644" s="15" t="s">
        <v>76</v>
      </c>
      <c r="W1644" s="16">
        <v>1</v>
      </c>
      <c r="X1644" s="16">
        <v>1</v>
      </c>
      <c r="Y1644" s="15">
        <v>87013</v>
      </c>
      <c r="Z1644" s="15">
        <v>1.998</v>
      </c>
      <c r="AA1644" s="15" t="s">
        <v>78</v>
      </c>
      <c r="AB1644" s="15" t="s">
        <v>78</v>
      </c>
      <c r="AC1644" s="15">
        <v>335000</v>
      </c>
      <c r="AD1644" s="26">
        <v>41339</v>
      </c>
      <c r="AE1644" s="15" t="s">
        <v>147</v>
      </c>
      <c r="AF1644" s="15" t="s">
        <v>12845</v>
      </c>
      <c r="AG1644" s="16">
        <v>1</v>
      </c>
      <c r="AH1644" s="15" t="s">
        <v>12846</v>
      </c>
      <c r="AI1644" s="15" t="s">
        <v>78</v>
      </c>
      <c r="AJ1644" s="15">
        <v>87012.616455099997</v>
      </c>
      <c r="AK1644" s="15">
        <v>1251.7679767300001</v>
      </c>
      <c r="AL1644" s="15">
        <v>3096049.7985999999</v>
      </c>
      <c r="AM1644" s="15">
        <v>1416882.4458900001</v>
      </c>
      <c r="AN1644" s="19">
        <v>0</v>
      </c>
      <c r="AO1644" s="19">
        <v>0</v>
      </c>
      <c r="AP1644" s="19">
        <v>50000</v>
      </c>
      <c r="AQ1644" s="19">
        <v>311400</v>
      </c>
      <c r="AR1644" s="34">
        <f t="shared" si="351"/>
        <v>361400</v>
      </c>
      <c r="AS1644" s="34">
        <v>0</v>
      </c>
      <c r="AT1644" s="34">
        <v>0</v>
      </c>
      <c r="AU1644" s="34">
        <v>0</v>
      </c>
      <c r="AV1644" s="34">
        <v>0</v>
      </c>
      <c r="AW1644" s="35">
        <f t="shared" si="352"/>
        <v>0</v>
      </c>
      <c r="AX1644" s="34">
        <f t="shared" si="353"/>
        <v>361400</v>
      </c>
      <c r="AY1644" s="36">
        <v>1.4712000000099998</v>
      </c>
      <c r="AZ1644" s="36">
        <v>2.0617000000000001</v>
      </c>
      <c r="BA1644" s="22"/>
      <c r="BB1644" s="19">
        <v>7228</v>
      </c>
      <c r="BC1644" s="34">
        <f t="shared" si="354"/>
        <v>5316.9168000361396</v>
      </c>
      <c r="BD1644" s="34">
        <f t="shared" si="355"/>
        <v>7450.9838</v>
      </c>
      <c r="BE1644" s="38">
        <v>3.4819999999999997E-2</v>
      </c>
      <c r="BF1644" s="38">
        <f t="shared" si="356"/>
        <v>3.4819999999999997E-2</v>
      </c>
      <c r="BG1644" s="34">
        <v>0</v>
      </c>
      <c r="BH1644" s="34">
        <v>0</v>
      </c>
      <c r="BI1644" s="34">
        <f t="shared" si="357"/>
        <v>5316.9168000361396</v>
      </c>
      <c r="BJ1644" s="34">
        <f t="shared" si="358"/>
        <v>7450.9838</v>
      </c>
      <c r="BK1644" s="34">
        <v>0</v>
      </c>
      <c r="BL1644" s="34">
        <v>222.98379999999997</v>
      </c>
      <c r="BM1644" s="34">
        <f t="shared" si="359"/>
        <v>222.98379999999997</v>
      </c>
      <c r="BN1644" s="39">
        <f t="shared" si="349"/>
        <v>5316.9168000361396</v>
      </c>
      <c r="BO1644" s="39">
        <f t="shared" si="350"/>
        <v>7228</v>
      </c>
      <c r="BP1644" s="39">
        <f t="shared" si="360"/>
        <v>1911.0831999638604</v>
      </c>
    </row>
    <row r="1645" spans="1:68" s="25" customFormat="1" ht="14.25" x14ac:dyDescent="0.2">
      <c r="A1645" s="14">
        <v>404</v>
      </c>
      <c r="B1645" s="40"/>
      <c r="C1645" s="15"/>
      <c r="D1645" s="16">
        <v>6414</v>
      </c>
      <c r="E1645" s="15" t="s">
        <v>12847</v>
      </c>
      <c r="F1645" s="15" t="s">
        <v>12848</v>
      </c>
      <c r="G1645" s="17" t="s">
        <v>12849</v>
      </c>
      <c r="H1645" s="17" t="s">
        <v>12850</v>
      </c>
      <c r="I1645" s="17" t="s">
        <v>86</v>
      </c>
      <c r="J1645" s="15" t="s">
        <v>12851</v>
      </c>
      <c r="K1645" s="15" t="s">
        <v>893</v>
      </c>
      <c r="L1645" s="18" t="s">
        <v>12852</v>
      </c>
      <c r="M1645" s="15" t="s">
        <v>12652</v>
      </c>
      <c r="N1645" s="15" t="s">
        <v>12653</v>
      </c>
      <c r="O1645" s="16">
        <v>511</v>
      </c>
      <c r="P1645" s="15" t="s">
        <v>569</v>
      </c>
      <c r="Q1645" s="15">
        <v>26400</v>
      </c>
      <c r="R1645" s="15">
        <v>189500</v>
      </c>
      <c r="S1645" s="15">
        <v>215900</v>
      </c>
      <c r="T1645" s="15">
        <v>1.57</v>
      </c>
      <c r="U1645" s="15" t="s">
        <v>3335</v>
      </c>
      <c r="V1645" s="15" t="s">
        <v>76</v>
      </c>
      <c r="W1645" s="16">
        <v>1</v>
      </c>
      <c r="X1645" s="16">
        <v>0</v>
      </c>
      <c r="Y1645" s="15">
        <v>65771</v>
      </c>
      <c r="Z1645" s="15">
        <v>1.51</v>
      </c>
      <c r="AA1645" s="15" t="s">
        <v>78</v>
      </c>
      <c r="AB1645" s="15" t="s">
        <v>78</v>
      </c>
      <c r="AC1645" s="15">
        <v>0</v>
      </c>
      <c r="AD1645" s="15"/>
      <c r="AE1645" s="15" t="s">
        <v>1480</v>
      </c>
      <c r="AF1645" s="15" t="s">
        <v>12853</v>
      </c>
      <c r="AG1645" s="16">
        <v>1</v>
      </c>
      <c r="AH1645" s="15" t="s">
        <v>12854</v>
      </c>
      <c r="AI1645" s="15" t="s">
        <v>78</v>
      </c>
      <c r="AJ1645" s="15">
        <v>65771.090576200004</v>
      </c>
      <c r="AK1645" s="15">
        <v>1422.5495569300001</v>
      </c>
      <c r="AL1645" s="15">
        <v>3096063.2538800002</v>
      </c>
      <c r="AM1645" s="15">
        <v>1417464.52138</v>
      </c>
      <c r="AN1645" s="19">
        <v>25000</v>
      </c>
      <c r="AO1645" s="19">
        <v>192400</v>
      </c>
      <c r="AP1645" s="19">
        <v>1400</v>
      </c>
      <c r="AQ1645" s="19">
        <v>0</v>
      </c>
      <c r="AR1645" s="34">
        <f t="shared" si="351"/>
        <v>218800</v>
      </c>
      <c r="AS1645" s="34">
        <v>45000</v>
      </c>
      <c r="AT1645" s="34">
        <v>3000</v>
      </c>
      <c r="AU1645" s="34">
        <v>60340</v>
      </c>
      <c r="AV1645" s="34">
        <v>0</v>
      </c>
      <c r="AW1645" s="35">
        <f t="shared" si="352"/>
        <v>108340</v>
      </c>
      <c r="AX1645" s="34">
        <f t="shared" si="353"/>
        <v>110460</v>
      </c>
      <c r="AY1645" s="36">
        <v>1.4712000000099998</v>
      </c>
      <c r="AZ1645" s="36">
        <v>2.0617000000000001</v>
      </c>
      <c r="BA1645" s="22"/>
      <c r="BB1645" s="19">
        <v>2216</v>
      </c>
      <c r="BC1645" s="34">
        <f t="shared" si="354"/>
        <v>1625.0875200110456</v>
      </c>
      <c r="BD1645" s="34">
        <f t="shared" si="355"/>
        <v>2277.3538199999998</v>
      </c>
      <c r="BE1645" s="38">
        <v>3.4819999999999997E-2</v>
      </c>
      <c r="BF1645" s="38">
        <f t="shared" si="356"/>
        <v>3.4819999999999997E-2</v>
      </c>
      <c r="BG1645" s="34">
        <v>55.868366870399996</v>
      </c>
      <c r="BH1645" s="34">
        <v>78.292422496399979</v>
      </c>
      <c r="BI1645" s="34">
        <f t="shared" si="357"/>
        <v>1569.2191531406456</v>
      </c>
      <c r="BJ1645" s="34">
        <f t="shared" si="358"/>
        <v>2199.0613975035999</v>
      </c>
      <c r="BK1645" s="34">
        <v>0</v>
      </c>
      <c r="BL1645" s="34">
        <v>0</v>
      </c>
      <c r="BM1645" s="34">
        <f t="shared" si="359"/>
        <v>0</v>
      </c>
      <c r="BN1645" s="39">
        <f t="shared" si="349"/>
        <v>1569.2191531406456</v>
      </c>
      <c r="BO1645" s="39">
        <f t="shared" si="350"/>
        <v>2199.0613975035999</v>
      </c>
      <c r="BP1645" s="39">
        <f t="shared" si="360"/>
        <v>629.84224436295426</v>
      </c>
    </row>
    <row r="1646" spans="1:68" s="25" customFormat="1" ht="14.25" x14ac:dyDescent="0.2">
      <c r="A1646" s="14">
        <v>405</v>
      </c>
      <c r="B1646" s="40"/>
      <c r="C1646" s="15"/>
      <c r="D1646" s="16">
        <v>27855</v>
      </c>
      <c r="E1646" s="15" t="s">
        <v>12855</v>
      </c>
      <c r="F1646" s="15" t="s">
        <v>12856</v>
      </c>
      <c r="G1646" s="17" t="s">
        <v>12857</v>
      </c>
      <c r="H1646" s="17" t="s">
        <v>12858</v>
      </c>
      <c r="I1646" s="17" t="s">
        <v>86</v>
      </c>
      <c r="J1646" s="15" t="s">
        <v>12859</v>
      </c>
      <c r="K1646" s="15" t="s">
        <v>3013</v>
      </c>
      <c r="L1646" s="18" t="s">
        <v>12860</v>
      </c>
      <c r="M1646" s="15" t="s">
        <v>12652</v>
      </c>
      <c r="N1646" s="15" t="s">
        <v>12653</v>
      </c>
      <c r="O1646" s="16">
        <v>511</v>
      </c>
      <c r="P1646" s="15" t="s">
        <v>569</v>
      </c>
      <c r="Q1646" s="15">
        <v>28200</v>
      </c>
      <c r="R1646" s="15">
        <v>164100</v>
      </c>
      <c r="S1646" s="15">
        <v>192300</v>
      </c>
      <c r="T1646" s="15">
        <v>2.27</v>
      </c>
      <c r="U1646" s="15" t="s">
        <v>3335</v>
      </c>
      <c r="V1646" s="15" t="s">
        <v>76</v>
      </c>
      <c r="W1646" s="16">
        <v>1</v>
      </c>
      <c r="X1646" s="16">
        <v>1</v>
      </c>
      <c r="Y1646" s="15">
        <v>98824</v>
      </c>
      <c r="Z1646" s="15">
        <v>2.2690000000000001</v>
      </c>
      <c r="AA1646" s="15" t="s">
        <v>78</v>
      </c>
      <c r="AB1646" s="15" t="s">
        <v>78</v>
      </c>
      <c r="AC1646" s="15">
        <v>215000</v>
      </c>
      <c r="AD1646" s="26">
        <v>41989</v>
      </c>
      <c r="AE1646" s="15" t="s">
        <v>956</v>
      </c>
      <c r="AF1646" s="15" t="s">
        <v>12861</v>
      </c>
      <c r="AG1646" s="16">
        <v>1</v>
      </c>
      <c r="AH1646" s="15" t="s">
        <v>12862</v>
      </c>
      <c r="AI1646" s="15" t="s">
        <v>78</v>
      </c>
      <c r="AJ1646" s="15">
        <v>98824.166259799997</v>
      </c>
      <c r="AK1646" s="15">
        <v>1365.6355425500001</v>
      </c>
      <c r="AL1646" s="15">
        <v>3095836.9991899999</v>
      </c>
      <c r="AM1646" s="15">
        <v>1417328.7634000001</v>
      </c>
      <c r="AN1646" s="19">
        <v>25000</v>
      </c>
      <c r="AO1646" s="19">
        <v>162300</v>
      </c>
      <c r="AP1646" s="19">
        <v>3200</v>
      </c>
      <c r="AQ1646" s="19">
        <v>0</v>
      </c>
      <c r="AR1646" s="34">
        <f t="shared" si="351"/>
        <v>190500</v>
      </c>
      <c r="AS1646" s="34">
        <v>45000</v>
      </c>
      <c r="AT1646" s="34">
        <v>3000</v>
      </c>
      <c r="AU1646" s="34">
        <v>49805</v>
      </c>
      <c r="AV1646" s="34">
        <v>0</v>
      </c>
      <c r="AW1646" s="35">
        <f t="shared" si="352"/>
        <v>97805</v>
      </c>
      <c r="AX1646" s="34">
        <f t="shared" si="353"/>
        <v>92695</v>
      </c>
      <c r="AY1646" s="36">
        <v>1.4712000000099998</v>
      </c>
      <c r="AZ1646" s="36">
        <v>2.0617000000000001</v>
      </c>
      <c r="BA1646" s="22"/>
      <c r="BB1646" s="19">
        <v>1969</v>
      </c>
      <c r="BC1646" s="34">
        <f t="shared" si="354"/>
        <v>1363.7288400092693</v>
      </c>
      <c r="BD1646" s="34">
        <f t="shared" si="355"/>
        <v>1911.0928150000002</v>
      </c>
      <c r="BE1646" s="38">
        <v>3.4819999999999997E-2</v>
      </c>
      <c r="BF1646" s="38">
        <f t="shared" si="356"/>
        <v>3.4819999999999997E-2</v>
      </c>
      <c r="BG1646" s="34">
        <v>45.845768321111613</v>
      </c>
      <c r="BH1646" s="34">
        <v>64.2470232103</v>
      </c>
      <c r="BI1646" s="34">
        <f t="shared" si="357"/>
        <v>1317.8830716881578</v>
      </c>
      <c r="BJ1646" s="34">
        <f t="shared" si="358"/>
        <v>1846.8457917897001</v>
      </c>
      <c r="BK1646" s="34">
        <v>0</v>
      </c>
      <c r="BL1646" s="34">
        <v>0</v>
      </c>
      <c r="BM1646" s="34">
        <f t="shared" si="359"/>
        <v>0</v>
      </c>
      <c r="BN1646" s="39">
        <f t="shared" si="349"/>
        <v>1317.8830716881578</v>
      </c>
      <c r="BO1646" s="39">
        <f t="shared" si="350"/>
        <v>1846.8457917897001</v>
      </c>
      <c r="BP1646" s="39">
        <f t="shared" si="360"/>
        <v>528.96272010154235</v>
      </c>
    </row>
    <row r="1647" spans="1:68" s="25" customFormat="1" ht="14.25" x14ac:dyDescent="0.2">
      <c r="A1647" s="14">
        <v>406</v>
      </c>
      <c r="B1647" s="40"/>
      <c r="C1647" s="15"/>
      <c r="D1647" s="16">
        <v>19402</v>
      </c>
      <c r="E1647" s="15" t="s">
        <v>12863</v>
      </c>
      <c r="F1647" s="15" t="s">
        <v>12864</v>
      </c>
      <c r="G1647" s="17" t="s">
        <v>12865</v>
      </c>
      <c r="H1647" s="17" t="s">
        <v>12866</v>
      </c>
      <c r="I1647" s="17" t="s">
        <v>205</v>
      </c>
      <c r="J1647" s="15" t="s">
        <v>12867</v>
      </c>
      <c r="K1647" s="15" t="s">
        <v>12868</v>
      </c>
      <c r="L1647" s="18" t="s">
        <v>12869</v>
      </c>
      <c r="M1647" s="15" t="s">
        <v>12652</v>
      </c>
      <c r="N1647" s="15" t="s">
        <v>12653</v>
      </c>
      <c r="O1647" s="16">
        <v>511</v>
      </c>
      <c r="P1647" s="15" t="s">
        <v>569</v>
      </c>
      <c r="Q1647" s="15">
        <v>27500</v>
      </c>
      <c r="R1647" s="15">
        <v>128700</v>
      </c>
      <c r="S1647" s="15">
        <v>156200</v>
      </c>
      <c r="T1647" s="15">
        <v>2</v>
      </c>
      <c r="U1647" s="15" t="s">
        <v>3335</v>
      </c>
      <c r="V1647" s="15" t="s">
        <v>76</v>
      </c>
      <c r="W1647" s="16">
        <v>1</v>
      </c>
      <c r="X1647" s="16">
        <v>1</v>
      </c>
      <c r="Y1647" s="15">
        <v>87244</v>
      </c>
      <c r="Z1647" s="15">
        <v>2.0030000000000001</v>
      </c>
      <c r="AA1647" s="15" t="s">
        <v>78</v>
      </c>
      <c r="AB1647" s="15" t="s">
        <v>78</v>
      </c>
      <c r="AC1647" s="15">
        <v>118000</v>
      </c>
      <c r="AD1647" s="26">
        <v>37575</v>
      </c>
      <c r="AE1647" s="15" t="s">
        <v>183</v>
      </c>
      <c r="AF1647" s="15" t="s">
        <v>12870</v>
      </c>
      <c r="AG1647" s="16">
        <v>1</v>
      </c>
      <c r="AH1647" s="15" t="s">
        <v>12871</v>
      </c>
      <c r="AI1647" s="15" t="s">
        <v>78</v>
      </c>
      <c r="AJ1647" s="15">
        <v>87244.350097699993</v>
      </c>
      <c r="AK1647" s="15">
        <v>1254.40401443</v>
      </c>
      <c r="AL1647" s="15">
        <v>3095841.46905</v>
      </c>
      <c r="AM1647" s="15">
        <v>1416882.0292199999</v>
      </c>
      <c r="AN1647" s="19">
        <v>25000</v>
      </c>
      <c r="AO1647" s="19">
        <v>127700</v>
      </c>
      <c r="AP1647" s="19">
        <v>2500</v>
      </c>
      <c r="AQ1647" s="19">
        <v>0</v>
      </c>
      <c r="AR1647" s="34">
        <f t="shared" si="351"/>
        <v>155200</v>
      </c>
      <c r="AS1647" s="34">
        <v>45000</v>
      </c>
      <c r="AT1647" s="34">
        <v>3000</v>
      </c>
      <c r="AU1647" s="34">
        <v>37695</v>
      </c>
      <c r="AV1647" s="34">
        <v>0</v>
      </c>
      <c r="AW1647" s="35">
        <f t="shared" si="352"/>
        <v>85695</v>
      </c>
      <c r="AX1647" s="34">
        <f t="shared" si="353"/>
        <v>69505</v>
      </c>
      <c r="AY1647" s="36">
        <v>1.4712000000099998</v>
      </c>
      <c r="AZ1647" s="36">
        <v>2.0617000000000001</v>
      </c>
      <c r="BA1647" s="22"/>
      <c r="BB1647" s="19">
        <v>1602</v>
      </c>
      <c r="BC1647" s="34">
        <f t="shared" si="354"/>
        <v>1022.5575600069503</v>
      </c>
      <c r="BD1647" s="34">
        <f t="shared" si="355"/>
        <v>1432.9845849999999</v>
      </c>
      <c r="BE1647" s="38">
        <v>3.4819999999999997E-2</v>
      </c>
      <c r="BF1647" s="38">
        <f t="shared" si="356"/>
        <v>3.4819999999999997E-2</v>
      </c>
      <c r="BG1647" s="34">
        <v>34.324774639199994</v>
      </c>
      <c r="BH1647" s="34">
        <v>48.101813399699992</v>
      </c>
      <c r="BI1647" s="34">
        <f t="shared" si="357"/>
        <v>988.23278536775035</v>
      </c>
      <c r="BJ1647" s="34">
        <f t="shared" si="358"/>
        <v>1384.8827716003</v>
      </c>
      <c r="BK1647" s="34">
        <v>0</v>
      </c>
      <c r="BL1647" s="34">
        <v>0</v>
      </c>
      <c r="BM1647" s="34">
        <f t="shared" si="359"/>
        <v>0</v>
      </c>
      <c r="BN1647" s="39">
        <f t="shared" si="349"/>
        <v>988.23278536775035</v>
      </c>
      <c r="BO1647" s="39">
        <f t="shared" si="350"/>
        <v>1384.8827716003</v>
      </c>
      <c r="BP1647" s="39">
        <f t="shared" si="360"/>
        <v>396.64998623254962</v>
      </c>
    </row>
    <row r="1648" spans="1:68" s="25" customFormat="1" ht="14.25" x14ac:dyDescent="0.2">
      <c r="A1648" s="14">
        <v>407</v>
      </c>
      <c r="B1648" s="40"/>
      <c r="C1648" s="15"/>
      <c r="D1648" s="16">
        <v>6953</v>
      </c>
      <c r="E1648" s="15" t="s">
        <v>12872</v>
      </c>
      <c r="F1648" s="15" t="s">
        <v>12873</v>
      </c>
      <c r="G1648" s="17" t="s">
        <v>12874</v>
      </c>
      <c r="H1648" s="17" t="s">
        <v>12875</v>
      </c>
      <c r="I1648" s="17" t="s">
        <v>86</v>
      </c>
      <c r="J1648" s="15" t="s">
        <v>12876</v>
      </c>
      <c r="K1648" s="15" t="s">
        <v>9048</v>
      </c>
      <c r="L1648" s="18" t="s">
        <v>12877</v>
      </c>
      <c r="M1648" s="15" t="s">
        <v>12652</v>
      </c>
      <c r="N1648" s="15" t="s">
        <v>12653</v>
      </c>
      <c r="O1648" s="16">
        <v>511</v>
      </c>
      <c r="P1648" s="15" t="s">
        <v>569</v>
      </c>
      <c r="Q1648" s="15">
        <v>25000</v>
      </c>
      <c r="R1648" s="15">
        <v>95100</v>
      </c>
      <c r="S1648" s="15">
        <v>120100</v>
      </c>
      <c r="T1648" s="15">
        <v>1</v>
      </c>
      <c r="U1648" s="15" t="s">
        <v>3335</v>
      </c>
      <c r="V1648" s="15" t="s">
        <v>76</v>
      </c>
      <c r="W1648" s="16">
        <v>1</v>
      </c>
      <c r="X1648" s="16">
        <v>1</v>
      </c>
      <c r="Y1648" s="15">
        <v>46799</v>
      </c>
      <c r="Z1648" s="15">
        <v>1.0740000000000001</v>
      </c>
      <c r="AA1648" s="15" t="s">
        <v>78</v>
      </c>
      <c r="AB1648" s="15" t="s">
        <v>78</v>
      </c>
      <c r="AC1648" s="15">
        <v>75000</v>
      </c>
      <c r="AD1648" s="26">
        <v>40592</v>
      </c>
      <c r="AE1648" s="15" t="s">
        <v>1056</v>
      </c>
      <c r="AF1648" s="15" t="s">
        <v>12878</v>
      </c>
      <c r="AG1648" s="16">
        <v>1</v>
      </c>
      <c r="AH1648" s="15" t="s">
        <v>12879</v>
      </c>
      <c r="AI1648" s="15" t="s">
        <v>78</v>
      </c>
      <c r="AJ1648" s="15">
        <v>46799.225341799996</v>
      </c>
      <c r="AK1648" s="15">
        <v>865.99774736699999</v>
      </c>
      <c r="AL1648" s="15">
        <v>3095625.96673</v>
      </c>
      <c r="AM1648" s="15">
        <v>1416775.4052899999</v>
      </c>
      <c r="AN1648" s="19">
        <v>0</v>
      </c>
      <c r="AO1648" s="19">
        <v>0</v>
      </c>
      <c r="AP1648" s="19">
        <v>25000</v>
      </c>
      <c r="AQ1648" s="19">
        <v>91700</v>
      </c>
      <c r="AR1648" s="34">
        <f t="shared" si="351"/>
        <v>116700</v>
      </c>
      <c r="AS1648" s="34">
        <v>0</v>
      </c>
      <c r="AT1648" s="34">
        <v>0</v>
      </c>
      <c r="AU1648" s="34">
        <v>0</v>
      </c>
      <c r="AV1648" s="34">
        <v>0</v>
      </c>
      <c r="AW1648" s="35">
        <f t="shared" si="352"/>
        <v>0</v>
      </c>
      <c r="AX1648" s="34">
        <f t="shared" si="353"/>
        <v>116700</v>
      </c>
      <c r="AY1648" s="36">
        <v>1.4712000000099998</v>
      </c>
      <c r="AZ1648" s="36">
        <v>2.0617000000000001</v>
      </c>
      <c r="BA1648" s="22"/>
      <c r="BB1648" s="19">
        <v>2334</v>
      </c>
      <c r="BC1648" s="34">
        <f t="shared" si="354"/>
        <v>1716.8904000116697</v>
      </c>
      <c r="BD1648" s="34">
        <f t="shared" si="355"/>
        <v>2406.0039000000002</v>
      </c>
      <c r="BE1648" s="38">
        <v>3.4819999999999997E-2</v>
      </c>
      <c r="BF1648" s="38">
        <f t="shared" si="356"/>
        <v>3.4819999999999997E-2</v>
      </c>
      <c r="BG1648" s="34">
        <v>0</v>
      </c>
      <c r="BH1648" s="34">
        <v>0</v>
      </c>
      <c r="BI1648" s="34">
        <f t="shared" si="357"/>
        <v>1716.8904000116697</v>
      </c>
      <c r="BJ1648" s="34">
        <f t="shared" si="358"/>
        <v>2406.0039000000002</v>
      </c>
      <c r="BK1648" s="34">
        <v>0</v>
      </c>
      <c r="BL1648" s="34">
        <v>72.003900000000158</v>
      </c>
      <c r="BM1648" s="34">
        <f t="shared" si="359"/>
        <v>72.003900000000158</v>
      </c>
      <c r="BN1648" s="39">
        <f t="shared" si="349"/>
        <v>1716.8904000116697</v>
      </c>
      <c r="BO1648" s="39">
        <f t="shared" si="350"/>
        <v>2334</v>
      </c>
      <c r="BP1648" s="39">
        <f t="shared" si="360"/>
        <v>617.10959998833027</v>
      </c>
    </row>
    <row r="1649" spans="1:69" s="25" customFormat="1" ht="14.25" x14ac:dyDescent="0.2">
      <c r="A1649" s="14">
        <v>408</v>
      </c>
      <c r="B1649" s="40"/>
      <c r="C1649" s="15" t="s">
        <v>12880</v>
      </c>
      <c r="D1649" s="16">
        <v>6083</v>
      </c>
      <c r="E1649" s="15" t="s">
        <v>12881</v>
      </c>
      <c r="F1649" s="15" t="s">
        <v>12880</v>
      </c>
      <c r="G1649" s="17" t="s">
        <v>12882</v>
      </c>
      <c r="H1649" s="17" t="s">
        <v>12883</v>
      </c>
      <c r="I1649" s="17" t="s">
        <v>86</v>
      </c>
      <c r="J1649" s="15" t="s">
        <v>12884</v>
      </c>
      <c r="K1649" s="15" t="s">
        <v>7882</v>
      </c>
      <c r="L1649" s="18" t="s">
        <v>12885</v>
      </c>
      <c r="M1649" s="15" t="s">
        <v>12652</v>
      </c>
      <c r="N1649" s="15" t="s">
        <v>12653</v>
      </c>
      <c r="O1649" s="16">
        <v>511</v>
      </c>
      <c r="P1649" s="15" t="s">
        <v>569</v>
      </c>
      <c r="Q1649" s="15">
        <v>30700</v>
      </c>
      <c r="R1649" s="15">
        <v>183800</v>
      </c>
      <c r="S1649" s="15">
        <v>214500</v>
      </c>
      <c r="T1649" s="15">
        <v>3.27</v>
      </c>
      <c r="U1649" s="15" t="s">
        <v>3335</v>
      </c>
      <c r="V1649" s="15" t="s">
        <v>76</v>
      </c>
      <c r="W1649" s="16">
        <v>1</v>
      </c>
      <c r="X1649" s="16">
        <v>0</v>
      </c>
      <c r="Y1649" s="15">
        <v>154509</v>
      </c>
      <c r="Z1649" s="15">
        <v>3.5470000000000002</v>
      </c>
      <c r="AA1649" s="15" t="s">
        <v>78</v>
      </c>
      <c r="AB1649" s="15" t="s">
        <v>78</v>
      </c>
      <c r="AC1649" s="15">
        <v>0</v>
      </c>
      <c r="AD1649" s="15"/>
      <c r="AE1649" s="15" t="s">
        <v>2037</v>
      </c>
      <c r="AF1649" s="15" t="s">
        <v>12886</v>
      </c>
      <c r="AG1649" s="16">
        <v>1</v>
      </c>
      <c r="AH1649" s="15" t="s">
        <v>12887</v>
      </c>
      <c r="AI1649" s="15" t="s">
        <v>78</v>
      </c>
      <c r="AJ1649" s="15">
        <v>154508.843994</v>
      </c>
      <c r="AK1649" s="15">
        <v>1823.45866796</v>
      </c>
      <c r="AL1649" s="15">
        <v>3095621.4042500001</v>
      </c>
      <c r="AM1649" s="15">
        <v>1417222.7453399999</v>
      </c>
      <c r="AN1649" s="19">
        <v>25000</v>
      </c>
      <c r="AO1649" s="19">
        <v>158800</v>
      </c>
      <c r="AP1649" s="19">
        <v>5700</v>
      </c>
      <c r="AQ1649" s="19">
        <v>23100</v>
      </c>
      <c r="AR1649" s="34">
        <f t="shared" si="351"/>
        <v>212600</v>
      </c>
      <c r="AS1649" s="34">
        <v>45000</v>
      </c>
      <c r="AT1649" s="34">
        <v>3000</v>
      </c>
      <c r="AU1649" s="34">
        <v>48580</v>
      </c>
      <c r="AV1649" s="34">
        <v>12480</v>
      </c>
      <c r="AW1649" s="35">
        <f t="shared" si="352"/>
        <v>109060</v>
      </c>
      <c r="AX1649" s="34">
        <f t="shared" si="353"/>
        <v>103540</v>
      </c>
      <c r="AY1649" s="36">
        <v>1.4712000000099998</v>
      </c>
      <c r="AZ1649" s="36">
        <v>2.0617000000000001</v>
      </c>
      <c r="BA1649" s="22"/>
      <c r="BB1649" s="19">
        <v>2702</v>
      </c>
      <c r="BC1649" s="34">
        <f t="shared" si="354"/>
        <v>1523.280480010354</v>
      </c>
      <c r="BD1649" s="34">
        <f t="shared" si="355"/>
        <v>2134.6841800000002</v>
      </c>
      <c r="BE1649" s="38">
        <v>3.4819999999999997E-2</v>
      </c>
      <c r="BF1649" s="38">
        <f t="shared" si="356"/>
        <v>3.4819999999999997E-2</v>
      </c>
      <c r="BG1649" s="34">
        <v>38.287197321599997</v>
      </c>
      <c r="BH1649" s="34">
        <v>53.654645675600001</v>
      </c>
      <c r="BI1649" s="34">
        <f t="shared" si="357"/>
        <v>1484.9932826887541</v>
      </c>
      <c r="BJ1649" s="34">
        <f t="shared" si="358"/>
        <v>2081.0295343244002</v>
      </c>
      <c r="BK1649" s="34">
        <v>0</v>
      </c>
      <c r="BL1649" s="34">
        <v>0</v>
      </c>
      <c r="BM1649" s="34">
        <f t="shared" si="359"/>
        <v>0</v>
      </c>
      <c r="BN1649" s="39">
        <f t="shared" si="349"/>
        <v>1484.9932826887541</v>
      </c>
      <c r="BO1649" s="39">
        <f t="shared" si="350"/>
        <v>2081.0295343244002</v>
      </c>
      <c r="BP1649" s="39">
        <f t="shared" si="360"/>
        <v>596.03625163564607</v>
      </c>
    </row>
    <row r="1650" spans="1:69" s="25" customFormat="1" ht="14.25" x14ac:dyDescent="0.2">
      <c r="A1650" s="14">
        <v>409</v>
      </c>
      <c r="B1650" s="40"/>
      <c r="C1650" s="15"/>
      <c r="D1650" s="16">
        <v>13957</v>
      </c>
      <c r="E1650" s="15" t="s">
        <v>12888</v>
      </c>
      <c r="F1650" s="15" t="s">
        <v>12889</v>
      </c>
      <c r="G1650" s="17" t="s">
        <v>12890</v>
      </c>
      <c r="H1650" s="17" t="s">
        <v>12891</v>
      </c>
      <c r="I1650" s="17" t="s">
        <v>86</v>
      </c>
      <c r="J1650" s="15" t="s">
        <v>12891</v>
      </c>
      <c r="K1650" s="15" t="s">
        <v>9557</v>
      </c>
      <c r="L1650" s="18" t="s">
        <v>12892</v>
      </c>
      <c r="M1650" s="15" t="s">
        <v>11996</v>
      </c>
      <c r="N1650" s="15" t="s">
        <v>11997</v>
      </c>
      <c r="O1650" s="16">
        <v>510</v>
      </c>
      <c r="P1650" s="15" t="s">
        <v>118</v>
      </c>
      <c r="Q1650" s="15">
        <v>64700</v>
      </c>
      <c r="R1650" s="15">
        <v>100400</v>
      </c>
      <c r="S1650" s="15">
        <v>165100</v>
      </c>
      <c r="T1650" s="15">
        <v>1.28</v>
      </c>
      <c r="U1650" s="15" t="s">
        <v>3335</v>
      </c>
      <c r="V1650" s="15" t="s">
        <v>76</v>
      </c>
      <c r="W1650" s="16">
        <v>1</v>
      </c>
      <c r="X1650" s="16">
        <v>1</v>
      </c>
      <c r="Y1650" s="15">
        <v>29157</v>
      </c>
      <c r="Z1650" s="15">
        <v>0.66900000000000004</v>
      </c>
      <c r="AA1650" s="15" t="s">
        <v>11998</v>
      </c>
      <c r="AB1650" s="15" t="s">
        <v>11999</v>
      </c>
      <c r="AC1650" s="15">
        <v>0</v>
      </c>
      <c r="AD1650" s="26">
        <v>40395</v>
      </c>
      <c r="AE1650" s="15" t="s">
        <v>119</v>
      </c>
      <c r="AF1650" s="15" t="s">
        <v>119</v>
      </c>
      <c r="AG1650" s="16">
        <v>1</v>
      </c>
      <c r="AH1650" s="15" t="s">
        <v>12893</v>
      </c>
      <c r="AI1650" s="15" t="s">
        <v>78</v>
      </c>
      <c r="AJ1650" s="15">
        <v>29157.4677734</v>
      </c>
      <c r="AK1650" s="15">
        <v>710.92988641399995</v>
      </c>
      <c r="AL1650" s="15">
        <v>3095617.87108</v>
      </c>
      <c r="AM1650" s="15">
        <v>1417748.74706</v>
      </c>
      <c r="AN1650" s="19">
        <v>50500</v>
      </c>
      <c r="AO1650" s="19">
        <v>97800</v>
      </c>
      <c r="AP1650" s="19">
        <v>14200</v>
      </c>
      <c r="AQ1650" s="19">
        <v>1500</v>
      </c>
      <c r="AR1650" s="34">
        <f t="shared" si="351"/>
        <v>164000</v>
      </c>
      <c r="AS1650" s="34">
        <v>45000</v>
      </c>
      <c r="AT1650" s="34">
        <v>0</v>
      </c>
      <c r="AU1650" s="34">
        <v>36155</v>
      </c>
      <c r="AV1650" s="34">
        <v>12480</v>
      </c>
      <c r="AW1650" s="35">
        <f t="shared" si="352"/>
        <v>93635</v>
      </c>
      <c r="AX1650" s="34">
        <f t="shared" si="353"/>
        <v>70365</v>
      </c>
      <c r="AY1650" s="36">
        <v>1.4712000000099998</v>
      </c>
      <c r="AZ1650" s="36">
        <v>2.0617000000000001</v>
      </c>
      <c r="BA1650" s="22"/>
      <c r="BB1650" s="19">
        <v>1954</v>
      </c>
      <c r="BC1650" s="34">
        <f t="shared" si="354"/>
        <v>1035.2098800070364</v>
      </c>
      <c r="BD1650" s="34">
        <f t="shared" si="355"/>
        <v>1450.715205</v>
      </c>
      <c r="BE1650" s="38">
        <v>3.4819999999999997E-2</v>
      </c>
      <c r="BF1650" s="38">
        <f t="shared" si="356"/>
        <v>3.4819999999999997E-2</v>
      </c>
      <c r="BG1650" s="34">
        <v>28.003340133790335</v>
      </c>
      <c r="BH1650" s="34">
        <v>39.243125580099999</v>
      </c>
      <c r="BI1650" s="34">
        <f t="shared" si="357"/>
        <v>1007.2065398732461</v>
      </c>
      <c r="BJ1650" s="34">
        <f t="shared" si="358"/>
        <v>1411.4720794199</v>
      </c>
      <c r="BK1650" s="34">
        <v>0</v>
      </c>
      <c r="BL1650" s="34">
        <v>0</v>
      </c>
      <c r="BM1650" s="34">
        <f t="shared" si="359"/>
        <v>0</v>
      </c>
      <c r="BN1650" s="39">
        <f t="shared" si="349"/>
        <v>1007.2065398732461</v>
      </c>
      <c r="BO1650" s="39">
        <f t="shared" si="350"/>
        <v>1411.4720794199</v>
      </c>
      <c r="BP1650" s="39">
        <f t="shared" si="360"/>
        <v>404.26553954665383</v>
      </c>
    </row>
    <row r="1651" spans="1:69" s="25" customFormat="1" ht="14.25" x14ac:dyDescent="0.2">
      <c r="A1651" s="14">
        <v>410</v>
      </c>
      <c r="B1651" s="40"/>
      <c r="C1651" s="15" t="s">
        <v>12894</v>
      </c>
      <c r="D1651" s="16">
        <v>4482</v>
      </c>
      <c r="E1651" s="15" t="s">
        <v>12895</v>
      </c>
      <c r="F1651" s="15" t="s">
        <v>12894</v>
      </c>
      <c r="G1651" s="17" t="s">
        <v>12896</v>
      </c>
      <c r="H1651" s="17" t="s">
        <v>12897</v>
      </c>
      <c r="I1651" s="17" t="s">
        <v>250</v>
      </c>
      <c r="J1651" s="15" t="s">
        <v>12898</v>
      </c>
      <c r="K1651" s="15" t="s">
        <v>12899</v>
      </c>
      <c r="L1651" s="18" t="s">
        <v>12892</v>
      </c>
      <c r="M1651" s="15" t="s">
        <v>11996</v>
      </c>
      <c r="N1651" s="15" t="s">
        <v>11997</v>
      </c>
      <c r="O1651" s="16">
        <v>510</v>
      </c>
      <c r="P1651" s="15" t="s">
        <v>118</v>
      </c>
      <c r="Q1651" s="15">
        <v>64700</v>
      </c>
      <c r="R1651" s="15">
        <v>100400</v>
      </c>
      <c r="S1651" s="15">
        <v>165100</v>
      </c>
      <c r="T1651" s="15">
        <v>1.28</v>
      </c>
      <c r="U1651" s="15" t="s">
        <v>3335</v>
      </c>
      <c r="V1651" s="15" t="s">
        <v>76</v>
      </c>
      <c r="W1651" s="16">
        <v>1</v>
      </c>
      <c r="X1651" s="16">
        <v>1</v>
      </c>
      <c r="Y1651" s="15">
        <v>26712</v>
      </c>
      <c r="Z1651" s="15">
        <v>0.61299999999999999</v>
      </c>
      <c r="AA1651" s="15" t="s">
        <v>11998</v>
      </c>
      <c r="AB1651" s="15" t="s">
        <v>11999</v>
      </c>
      <c r="AC1651" s="15">
        <v>0</v>
      </c>
      <c r="AD1651" s="26">
        <v>40395</v>
      </c>
      <c r="AE1651" s="15" t="s">
        <v>119</v>
      </c>
      <c r="AF1651" s="15" t="s">
        <v>119</v>
      </c>
      <c r="AG1651" s="16">
        <v>1</v>
      </c>
      <c r="AH1651" s="15" t="s">
        <v>12893</v>
      </c>
      <c r="AI1651" s="15" t="s">
        <v>78</v>
      </c>
      <c r="AJ1651" s="15">
        <v>26711.8320313</v>
      </c>
      <c r="AK1651" s="15">
        <v>688.07307443800005</v>
      </c>
      <c r="AL1651" s="15">
        <v>3095617.6350099999</v>
      </c>
      <c r="AM1651" s="15">
        <v>1417625.33825</v>
      </c>
      <c r="AN1651" s="19">
        <v>50500</v>
      </c>
      <c r="AO1651" s="19">
        <v>97800</v>
      </c>
      <c r="AP1651" s="19">
        <v>14200</v>
      </c>
      <c r="AQ1651" s="19">
        <v>1500</v>
      </c>
      <c r="AR1651" s="34">
        <f t="shared" si="351"/>
        <v>164000</v>
      </c>
      <c r="AS1651" s="34">
        <v>45000</v>
      </c>
      <c r="AT1651" s="34">
        <v>0</v>
      </c>
      <c r="AU1651" s="34">
        <v>36155</v>
      </c>
      <c r="AV1651" s="34">
        <v>12480</v>
      </c>
      <c r="AW1651" s="35">
        <f t="shared" si="352"/>
        <v>93635</v>
      </c>
      <c r="AX1651" s="34">
        <f t="shared" si="353"/>
        <v>70365</v>
      </c>
      <c r="AY1651" s="36">
        <v>1.4712000000099998</v>
      </c>
      <c r="AZ1651" s="36">
        <v>2.0617000000000001</v>
      </c>
      <c r="BA1651" s="22"/>
      <c r="BB1651" s="19">
        <v>1954</v>
      </c>
      <c r="BC1651" s="34">
        <f t="shared" si="354"/>
        <v>1035.2098800070364</v>
      </c>
      <c r="BD1651" s="34">
        <f t="shared" si="355"/>
        <v>1450.715205</v>
      </c>
      <c r="BE1651" s="38">
        <v>3.4819999999999997E-2</v>
      </c>
      <c r="BF1651" s="38">
        <f t="shared" si="356"/>
        <v>3.4819999999999997E-2</v>
      </c>
      <c r="BG1651" s="34">
        <v>28.003340133599998</v>
      </c>
      <c r="BH1651" s="34">
        <v>39.243125580099999</v>
      </c>
      <c r="BI1651" s="34">
        <f t="shared" si="357"/>
        <v>1007.2065398734364</v>
      </c>
      <c r="BJ1651" s="34">
        <f t="shared" si="358"/>
        <v>1411.4720794199</v>
      </c>
      <c r="BK1651" s="34">
        <v>0</v>
      </c>
      <c r="BL1651" s="34">
        <v>0</v>
      </c>
      <c r="BM1651" s="34">
        <f t="shared" si="359"/>
        <v>0</v>
      </c>
      <c r="BN1651" s="39">
        <f t="shared" si="349"/>
        <v>1007.2065398734364</v>
      </c>
      <c r="BO1651" s="39">
        <f t="shared" si="350"/>
        <v>1411.4720794199</v>
      </c>
      <c r="BP1651" s="39">
        <f t="shared" si="360"/>
        <v>404.26553954646351</v>
      </c>
    </row>
    <row r="1652" spans="1:69" s="25" customFormat="1" ht="14.25" x14ac:dyDescent="0.2">
      <c r="A1652" s="14">
        <v>411</v>
      </c>
      <c r="B1652" s="40"/>
      <c r="C1652" s="15"/>
      <c r="D1652" s="16">
        <v>470</v>
      </c>
      <c r="E1652" s="15" t="s">
        <v>12900</v>
      </c>
      <c r="F1652" s="15" t="s">
        <v>12901</v>
      </c>
      <c r="G1652" s="17" t="s">
        <v>12896</v>
      </c>
      <c r="H1652" s="17" t="s">
        <v>12897</v>
      </c>
      <c r="I1652" s="17" t="s">
        <v>250</v>
      </c>
      <c r="J1652" s="15" t="s">
        <v>1383</v>
      </c>
      <c r="K1652" s="15" t="s">
        <v>88</v>
      </c>
      <c r="L1652" s="18" t="s">
        <v>12902</v>
      </c>
      <c r="M1652" s="15" t="s">
        <v>11986</v>
      </c>
      <c r="N1652" s="15" t="s">
        <v>11987</v>
      </c>
      <c r="O1652" s="16">
        <v>511</v>
      </c>
      <c r="P1652" s="15" t="s">
        <v>569</v>
      </c>
      <c r="Q1652" s="15">
        <v>22800</v>
      </c>
      <c r="R1652" s="15">
        <v>94600</v>
      </c>
      <c r="S1652" s="15">
        <v>117400</v>
      </c>
      <c r="T1652" s="15">
        <v>0.56999999999999995</v>
      </c>
      <c r="U1652" s="15" t="s">
        <v>3335</v>
      </c>
      <c r="V1652" s="15" t="s">
        <v>76</v>
      </c>
      <c r="W1652" s="16">
        <v>1</v>
      </c>
      <c r="X1652" s="16">
        <v>0</v>
      </c>
      <c r="Y1652" s="15">
        <v>11875</v>
      </c>
      <c r="Z1652" s="15">
        <v>0.27300000000000002</v>
      </c>
      <c r="AA1652" s="15" t="s">
        <v>78</v>
      </c>
      <c r="AB1652" s="15" t="s">
        <v>78</v>
      </c>
      <c r="AC1652" s="15">
        <v>0</v>
      </c>
      <c r="AD1652" s="15"/>
      <c r="AE1652" s="15" t="s">
        <v>363</v>
      </c>
      <c r="AF1652" s="15" t="s">
        <v>12903</v>
      </c>
      <c r="AG1652" s="16">
        <v>1</v>
      </c>
      <c r="AH1652" s="15" t="s">
        <v>12904</v>
      </c>
      <c r="AI1652" s="15" t="s">
        <v>78</v>
      </c>
      <c r="AJ1652" s="15">
        <v>11874.6088867</v>
      </c>
      <c r="AK1652" s="15">
        <v>437.50313366900002</v>
      </c>
      <c r="AL1652" s="15">
        <v>3095454.9232200002</v>
      </c>
      <c r="AM1652" s="15">
        <v>1417625.5534000001</v>
      </c>
      <c r="AN1652" s="19">
        <v>22800</v>
      </c>
      <c r="AO1652" s="19">
        <v>93600</v>
      </c>
      <c r="AP1652" s="19">
        <v>0</v>
      </c>
      <c r="AQ1652" s="19">
        <v>0</v>
      </c>
      <c r="AR1652" s="34">
        <f t="shared" si="351"/>
        <v>116400</v>
      </c>
      <c r="AS1652" s="34">
        <v>45000</v>
      </c>
      <c r="AT1652" s="34">
        <v>0</v>
      </c>
      <c r="AU1652" s="34">
        <v>24990</v>
      </c>
      <c r="AV1652" s="34">
        <v>0</v>
      </c>
      <c r="AW1652" s="35">
        <f t="shared" si="352"/>
        <v>69990</v>
      </c>
      <c r="AX1652" s="34">
        <f t="shared" si="353"/>
        <v>46410</v>
      </c>
      <c r="AY1652" s="36">
        <v>1.4712000000099998</v>
      </c>
      <c r="AZ1652" s="36">
        <v>2.0617000000000001</v>
      </c>
      <c r="BA1652" s="22"/>
      <c r="BB1652" s="19">
        <v>1164</v>
      </c>
      <c r="BC1652" s="34">
        <f t="shared" si="354"/>
        <v>682.783920004641</v>
      </c>
      <c r="BD1652" s="34">
        <f t="shared" si="355"/>
        <v>956.83497000000011</v>
      </c>
      <c r="BE1652" s="38">
        <v>3.4819999999999997E-2</v>
      </c>
      <c r="BF1652" s="38">
        <f t="shared" si="356"/>
        <v>3.4819999999999997E-2</v>
      </c>
      <c r="BG1652" s="34">
        <v>23.774536094561597</v>
      </c>
      <c r="BH1652" s="34">
        <v>33.316993655399997</v>
      </c>
      <c r="BI1652" s="34">
        <f t="shared" si="357"/>
        <v>659.00938391007935</v>
      </c>
      <c r="BJ1652" s="34">
        <f t="shared" si="358"/>
        <v>923.51797634460013</v>
      </c>
      <c r="BK1652" s="34">
        <v>0</v>
      </c>
      <c r="BL1652" s="34">
        <v>0</v>
      </c>
      <c r="BM1652" s="34">
        <f t="shared" si="359"/>
        <v>0</v>
      </c>
      <c r="BN1652" s="39">
        <f t="shared" si="349"/>
        <v>659.00938391007935</v>
      </c>
      <c r="BO1652" s="39">
        <f t="shared" si="350"/>
        <v>923.51797634460013</v>
      </c>
      <c r="BP1652" s="39">
        <f t="shared" si="360"/>
        <v>264.50859243452078</v>
      </c>
    </row>
    <row r="1653" spans="1:69" s="25" customFormat="1" ht="14.25" x14ac:dyDescent="0.2">
      <c r="A1653" s="14">
        <v>412</v>
      </c>
      <c r="B1653" s="40"/>
      <c r="C1653" s="15" t="s">
        <v>726</v>
      </c>
      <c r="D1653" s="16">
        <v>26927</v>
      </c>
      <c r="E1653" s="15" t="s">
        <v>12905</v>
      </c>
      <c r="F1653" s="15" t="s">
        <v>12906</v>
      </c>
      <c r="G1653" s="17" t="s">
        <v>12907</v>
      </c>
      <c r="H1653" s="17" t="s">
        <v>12908</v>
      </c>
      <c r="I1653" s="17" t="s">
        <v>86</v>
      </c>
      <c r="J1653" s="15" t="s">
        <v>12909</v>
      </c>
      <c r="K1653" s="15" t="s">
        <v>4723</v>
      </c>
      <c r="L1653" s="18" t="s">
        <v>12902</v>
      </c>
      <c r="M1653" s="15" t="s">
        <v>11986</v>
      </c>
      <c r="N1653" s="15" t="s">
        <v>11987</v>
      </c>
      <c r="O1653" s="16">
        <v>511</v>
      </c>
      <c r="P1653" s="15" t="s">
        <v>569</v>
      </c>
      <c r="Q1653" s="15">
        <v>22800</v>
      </c>
      <c r="R1653" s="15">
        <v>94600</v>
      </c>
      <c r="S1653" s="15">
        <v>117400</v>
      </c>
      <c r="T1653" s="15">
        <v>0.56999999999999995</v>
      </c>
      <c r="U1653" s="15" t="s">
        <v>3335</v>
      </c>
      <c r="V1653" s="15" t="s">
        <v>76</v>
      </c>
      <c r="W1653" s="16">
        <v>1</v>
      </c>
      <c r="X1653" s="16">
        <v>0</v>
      </c>
      <c r="Y1653" s="15">
        <v>12885</v>
      </c>
      <c r="Z1653" s="15">
        <v>0.29599999999999999</v>
      </c>
      <c r="AA1653" s="15" t="s">
        <v>78</v>
      </c>
      <c r="AB1653" s="15" t="s">
        <v>78</v>
      </c>
      <c r="AC1653" s="15">
        <v>0</v>
      </c>
      <c r="AD1653" s="15"/>
      <c r="AE1653" s="15" t="s">
        <v>363</v>
      </c>
      <c r="AF1653" s="15" t="s">
        <v>12903</v>
      </c>
      <c r="AG1653" s="16">
        <v>1</v>
      </c>
      <c r="AH1653" s="15" t="s">
        <v>12904</v>
      </c>
      <c r="AI1653" s="15" t="s">
        <v>78</v>
      </c>
      <c r="AJ1653" s="15">
        <v>12885.1645508</v>
      </c>
      <c r="AK1653" s="15">
        <v>457.70314856800002</v>
      </c>
      <c r="AL1653" s="15">
        <v>3095454.47903</v>
      </c>
      <c r="AM1653" s="15">
        <v>1417749.3521400001</v>
      </c>
      <c r="AN1653" s="19">
        <v>22800</v>
      </c>
      <c r="AO1653" s="19">
        <v>93600</v>
      </c>
      <c r="AP1653" s="19">
        <v>0</v>
      </c>
      <c r="AQ1653" s="19">
        <v>0</v>
      </c>
      <c r="AR1653" s="34">
        <f t="shared" si="351"/>
        <v>116400</v>
      </c>
      <c r="AS1653" s="34">
        <v>45000</v>
      </c>
      <c r="AT1653" s="34">
        <v>0</v>
      </c>
      <c r="AU1653" s="34">
        <v>24990</v>
      </c>
      <c r="AV1653" s="34">
        <v>0</v>
      </c>
      <c r="AW1653" s="35">
        <f t="shared" si="352"/>
        <v>69990</v>
      </c>
      <c r="AX1653" s="34">
        <f t="shared" si="353"/>
        <v>46410</v>
      </c>
      <c r="AY1653" s="36">
        <v>1.4712000000099998</v>
      </c>
      <c r="AZ1653" s="36">
        <v>2.0617000000000001</v>
      </c>
      <c r="BA1653" s="22"/>
      <c r="BB1653" s="19">
        <v>1164</v>
      </c>
      <c r="BC1653" s="34">
        <f t="shared" si="354"/>
        <v>682.783920004641</v>
      </c>
      <c r="BD1653" s="34">
        <f t="shared" si="355"/>
        <v>956.83497000000011</v>
      </c>
      <c r="BE1653" s="38">
        <v>3.4819999999999997E-2</v>
      </c>
      <c r="BF1653" s="38">
        <f t="shared" si="356"/>
        <v>3.4819999999999997E-2</v>
      </c>
      <c r="BG1653" s="34">
        <v>23.774536094400002</v>
      </c>
      <c r="BH1653" s="34">
        <v>33.316993655399997</v>
      </c>
      <c r="BI1653" s="34">
        <f t="shared" si="357"/>
        <v>659.00938391024101</v>
      </c>
      <c r="BJ1653" s="34">
        <f t="shared" si="358"/>
        <v>923.51797634460013</v>
      </c>
      <c r="BK1653" s="34">
        <v>0</v>
      </c>
      <c r="BL1653" s="34">
        <v>0</v>
      </c>
      <c r="BM1653" s="34">
        <f t="shared" si="359"/>
        <v>0</v>
      </c>
      <c r="BN1653" s="39">
        <f t="shared" si="349"/>
        <v>659.00938391024101</v>
      </c>
      <c r="BO1653" s="39">
        <f t="shared" si="350"/>
        <v>923.51797634460013</v>
      </c>
      <c r="BP1653" s="39">
        <f t="shared" si="360"/>
        <v>264.50859243435912</v>
      </c>
    </row>
    <row r="1654" spans="1:69" s="25" customFormat="1" ht="14.25" x14ac:dyDescent="0.2">
      <c r="A1654" s="14">
        <v>413</v>
      </c>
      <c r="B1654" s="40"/>
      <c r="C1654" s="15"/>
      <c r="D1654" s="16">
        <v>4140</v>
      </c>
      <c r="E1654" s="15" t="s">
        <v>12910</v>
      </c>
      <c r="F1654" s="15" t="s">
        <v>12911</v>
      </c>
      <c r="G1654" s="17" t="s">
        <v>12912</v>
      </c>
      <c r="H1654" s="17" t="s">
        <v>12913</v>
      </c>
      <c r="I1654" s="17" t="s">
        <v>86</v>
      </c>
      <c r="J1654" s="15" t="s">
        <v>12914</v>
      </c>
      <c r="K1654" s="15" t="s">
        <v>3222</v>
      </c>
      <c r="L1654" s="18" t="s">
        <v>12915</v>
      </c>
      <c r="M1654" s="15" t="s">
        <v>11986</v>
      </c>
      <c r="N1654" s="15" t="s">
        <v>11987</v>
      </c>
      <c r="O1654" s="16">
        <v>511</v>
      </c>
      <c r="P1654" s="15" t="s">
        <v>569</v>
      </c>
      <c r="Q1654" s="15">
        <v>21300</v>
      </c>
      <c r="R1654" s="15">
        <v>88500</v>
      </c>
      <c r="S1654" s="15">
        <v>109800</v>
      </c>
      <c r="T1654" s="15">
        <v>0.21</v>
      </c>
      <c r="U1654" s="15" t="s">
        <v>3335</v>
      </c>
      <c r="V1654" s="15" t="s">
        <v>76</v>
      </c>
      <c r="W1654" s="16">
        <v>1</v>
      </c>
      <c r="X1654" s="16">
        <v>0</v>
      </c>
      <c r="Y1654" s="15">
        <v>21885</v>
      </c>
      <c r="Z1654" s="15">
        <v>0.502</v>
      </c>
      <c r="AA1654" s="15" t="s">
        <v>78</v>
      </c>
      <c r="AB1654" s="15" t="s">
        <v>78</v>
      </c>
      <c r="AC1654" s="15">
        <v>0</v>
      </c>
      <c r="AD1654" s="15"/>
      <c r="AE1654" s="15" t="s">
        <v>956</v>
      </c>
      <c r="AF1654" s="15" t="s">
        <v>12916</v>
      </c>
      <c r="AG1654" s="16">
        <v>1</v>
      </c>
      <c r="AH1654" s="15" t="s">
        <v>12917</v>
      </c>
      <c r="AI1654" s="15" t="s">
        <v>78</v>
      </c>
      <c r="AJ1654" s="15">
        <v>21884.9909668</v>
      </c>
      <c r="AK1654" s="15">
        <v>637.70568765500002</v>
      </c>
      <c r="AL1654" s="15">
        <v>3095354.6070900001</v>
      </c>
      <c r="AM1654" s="15">
        <v>1417704.40656</v>
      </c>
      <c r="AN1654" s="19">
        <v>0</v>
      </c>
      <c r="AO1654" s="19">
        <v>0</v>
      </c>
      <c r="AP1654" s="19">
        <v>21300</v>
      </c>
      <c r="AQ1654" s="19">
        <v>87500</v>
      </c>
      <c r="AR1654" s="34">
        <f t="shared" si="351"/>
        <v>108800</v>
      </c>
      <c r="AS1654" s="34">
        <v>0</v>
      </c>
      <c r="AT1654" s="34">
        <v>0</v>
      </c>
      <c r="AU1654" s="34">
        <v>0</v>
      </c>
      <c r="AV1654" s="34">
        <v>0</v>
      </c>
      <c r="AW1654" s="35">
        <f t="shared" si="352"/>
        <v>0</v>
      </c>
      <c r="AX1654" s="34">
        <f t="shared" si="353"/>
        <v>108800</v>
      </c>
      <c r="AY1654" s="36">
        <v>1.4712000000099998</v>
      </c>
      <c r="AZ1654" s="36">
        <v>2.0617000000000001</v>
      </c>
      <c r="BA1654" s="22"/>
      <c r="BB1654" s="19">
        <v>2181</v>
      </c>
      <c r="BC1654" s="34">
        <f t="shared" si="354"/>
        <v>1600.6656000108799</v>
      </c>
      <c r="BD1654" s="34">
        <f t="shared" si="355"/>
        <v>2243.1296000000002</v>
      </c>
      <c r="BE1654" s="38">
        <v>3.4819999999999997E-2</v>
      </c>
      <c r="BF1654" s="38">
        <f t="shared" si="356"/>
        <v>3.4819999999999997E-2</v>
      </c>
      <c r="BG1654" s="34">
        <v>0</v>
      </c>
      <c r="BH1654" s="34">
        <v>0</v>
      </c>
      <c r="BI1654" s="34">
        <f t="shared" si="357"/>
        <v>1600.6656000108799</v>
      </c>
      <c r="BJ1654" s="34">
        <f t="shared" si="358"/>
        <v>2243.1296000000002</v>
      </c>
      <c r="BK1654" s="34">
        <v>0</v>
      </c>
      <c r="BL1654" s="34">
        <v>66.821100000000115</v>
      </c>
      <c r="BM1654" s="34">
        <f t="shared" si="359"/>
        <v>66.821100000000115</v>
      </c>
      <c r="BN1654" s="39">
        <f t="shared" si="349"/>
        <v>1600.6656000108799</v>
      </c>
      <c r="BO1654" s="39">
        <f t="shared" si="350"/>
        <v>2176.3085000000001</v>
      </c>
      <c r="BP1654" s="39">
        <f t="shared" si="360"/>
        <v>575.64289998912022</v>
      </c>
    </row>
    <row r="1655" spans="1:69" s="25" customFormat="1" ht="14.25" x14ac:dyDescent="0.2">
      <c r="A1655" s="14">
        <v>414</v>
      </c>
      <c r="B1655" s="40"/>
      <c r="C1655" s="15" t="s">
        <v>159</v>
      </c>
      <c r="D1655" s="16">
        <v>9611</v>
      </c>
      <c r="E1655" s="15" t="s">
        <v>12918</v>
      </c>
      <c r="F1655" s="15" t="s">
        <v>12919</v>
      </c>
      <c r="G1655" s="17" t="s">
        <v>12920</v>
      </c>
      <c r="H1655" s="17" t="s">
        <v>12921</v>
      </c>
      <c r="I1655" s="17" t="s">
        <v>86</v>
      </c>
      <c r="J1655" s="15" t="s">
        <v>12922</v>
      </c>
      <c r="K1655" s="15" t="s">
        <v>86</v>
      </c>
      <c r="L1655" s="18" t="s">
        <v>12923</v>
      </c>
      <c r="M1655" s="15" t="s">
        <v>11986</v>
      </c>
      <c r="N1655" s="15" t="s">
        <v>11987</v>
      </c>
      <c r="O1655" s="16">
        <v>501</v>
      </c>
      <c r="P1655" s="15" t="s">
        <v>405</v>
      </c>
      <c r="Q1655" s="15">
        <v>100</v>
      </c>
      <c r="R1655" s="15">
        <v>0</v>
      </c>
      <c r="S1655" s="15">
        <v>100</v>
      </c>
      <c r="T1655" s="15">
        <v>0.04</v>
      </c>
      <c r="U1655" s="15" t="s">
        <v>3335</v>
      </c>
      <c r="V1655" s="15" t="s">
        <v>76</v>
      </c>
      <c r="W1655" s="16">
        <v>0</v>
      </c>
      <c r="X1655" s="16">
        <v>0</v>
      </c>
      <c r="Y1655" s="15">
        <v>1546</v>
      </c>
      <c r="Z1655" s="15">
        <v>3.5000000000000003E-2</v>
      </c>
      <c r="AA1655" s="15" t="s">
        <v>78</v>
      </c>
      <c r="AB1655" s="15" t="s">
        <v>78</v>
      </c>
      <c r="AC1655" s="15">
        <v>0</v>
      </c>
      <c r="AD1655" s="15"/>
      <c r="AE1655" s="15" t="s">
        <v>298</v>
      </c>
      <c r="AF1655" s="15" t="s">
        <v>12924</v>
      </c>
      <c r="AG1655" s="16">
        <v>1</v>
      </c>
      <c r="AH1655" s="15" t="s">
        <v>12925</v>
      </c>
      <c r="AI1655" s="15" t="s">
        <v>78</v>
      </c>
      <c r="AJ1655" s="15">
        <v>1546.2307128899999</v>
      </c>
      <c r="AK1655" s="15">
        <v>281.702492146</v>
      </c>
      <c r="AL1655" s="15">
        <v>3095298.4778</v>
      </c>
      <c r="AM1655" s="15">
        <v>1417749.4344500001</v>
      </c>
      <c r="AN1655" s="19">
        <v>0</v>
      </c>
      <c r="AO1655" s="19">
        <v>0</v>
      </c>
      <c r="AP1655" s="19">
        <v>100</v>
      </c>
      <c r="AQ1655" s="19">
        <v>0</v>
      </c>
      <c r="AR1655" s="34">
        <f t="shared" si="351"/>
        <v>100</v>
      </c>
      <c r="AS1655" s="34">
        <v>0</v>
      </c>
      <c r="AT1655" s="34">
        <v>0</v>
      </c>
      <c r="AU1655" s="34">
        <v>0</v>
      </c>
      <c r="AV1655" s="34">
        <v>0</v>
      </c>
      <c r="AW1655" s="35">
        <f t="shared" si="352"/>
        <v>0</v>
      </c>
      <c r="AX1655" s="34">
        <f t="shared" si="353"/>
        <v>100</v>
      </c>
      <c r="AY1655" s="36">
        <v>1.4712000000099998</v>
      </c>
      <c r="AZ1655" s="36">
        <v>2.0617000000000001</v>
      </c>
      <c r="BA1655" s="22"/>
      <c r="BB1655" s="19">
        <v>3</v>
      </c>
      <c r="BC1655" s="34">
        <f t="shared" si="354"/>
        <v>1.4712000000099998</v>
      </c>
      <c r="BD1655" s="34">
        <f t="shared" si="355"/>
        <v>2.0617000000000001</v>
      </c>
      <c r="BE1655" s="38">
        <v>3.4819999999999997E-2</v>
      </c>
      <c r="BF1655" s="38">
        <f t="shared" si="356"/>
        <v>3.4819999999999997E-2</v>
      </c>
      <c r="BG1655" s="34">
        <v>0</v>
      </c>
      <c r="BH1655" s="34">
        <v>0</v>
      </c>
      <c r="BI1655" s="34">
        <f t="shared" si="357"/>
        <v>1.4712000000099998</v>
      </c>
      <c r="BJ1655" s="34">
        <f t="shared" si="358"/>
        <v>2.0617000000000001</v>
      </c>
      <c r="BK1655" s="34">
        <v>0</v>
      </c>
      <c r="BL1655" s="34">
        <v>0</v>
      </c>
      <c r="BM1655" s="34">
        <f t="shared" si="359"/>
        <v>0</v>
      </c>
      <c r="BN1655" s="39">
        <f t="shared" si="349"/>
        <v>1.4712000000099998</v>
      </c>
      <c r="BO1655" s="39">
        <f t="shared" si="350"/>
        <v>2.0617000000000001</v>
      </c>
      <c r="BP1655" s="39">
        <v>0</v>
      </c>
      <c r="BQ1655" s="25" t="s">
        <v>820</v>
      </c>
    </row>
    <row r="1656" spans="1:69" s="25" customFormat="1" ht="14.25" x14ac:dyDescent="0.2">
      <c r="A1656" s="14">
        <v>416</v>
      </c>
      <c r="B1656" s="40"/>
      <c r="C1656" s="15"/>
      <c r="D1656" s="16">
        <v>26867</v>
      </c>
      <c r="E1656" s="15" t="s">
        <v>12926</v>
      </c>
      <c r="F1656" s="15" t="s">
        <v>12927</v>
      </c>
      <c r="G1656" s="17" t="s">
        <v>12928</v>
      </c>
      <c r="H1656" s="17" t="s">
        <v>12929</v>
      </c>
      <c r="I1656" s="17" t="s">
        <v>86</v>
      </c>
      <c r="J1656" s="15" t="s">
        <v>12930</v>
      </c>
      <c r="K1656" s="15" t="s">
        <v>7533</v>
      </c>
      <c r="L1656" s="18" t="s">
        <v>12931</v>
      </c>
      <c r="M1656" s="15" t="s">
        <v>11986</v>
      </c>
      <c r="N1656" s="15" t="s">
        <v>11987</v>
      </c>
      <c r="O1656" s="16">
        <v>511</v>
      </c>
      <c r="P1656" s="15" t="s">
        <v>569</v>
      </c>
      <c r="Q1656" s="15">
        <v>14300</v>
      </c>
      <c r="R1656" s="15">
        <v>88000</v>
      </c>
      <c r="S1656" s="15">
        <v>102300</v>
      </c>
      <c r="T1656" s="15">
        <v>0.26</v>
      </c>
      <c r="U1656" s="15" t="s">
        <v>3335</v>
      </c>
      <c r="V1656" s="15" t="s">
        <v>76</v>
      </c>
      <c r="W1656" s="16">
        <v>1</v>
      </c>
      <c r="X1656" s="16">
        <v>1</v>
      </c>
      <c r="Y1656" s="15">
        <v>11339</v>
      </c>
      <c r="Z1656" s="15">
        <v>0.26</v>
      </c>
      <c r="AA1656" s="15" t="s">
        <v>78</v>
      </c>
      <c r="AB1656" s="15" t="s">
        <v>78</v>
      </c>
      <c r="AC1656" s="15">
        <v>92500</v>
      </c>
      <c r="AD1656" s="26">
        <v>40135</v>
      </c>
      <c r="AE1656" s="15" t="s">
        <v>119</v>
      </c>
      <c r="AF1656" s="15" t="s">
        <v>119</v>
      </c>
      <c r="AG1656" s="16">
        <v>1</v>
      </c>
      <c r="AH1656" s="15" t="s">
        <v>12932</v>
      </c>
      <c r="AI1656" s="15" t="s">
        <v>78</v>
      </c>
      <c r="AJ1656" s="15">
        <v>11338.9904785</v>
      </c>
      <c r="AK1656" s="15">
        <v>433.70384982600001</v>
      </c>
      <c r="AL1656" s="15">
        <v>3095248.4774099998</v>
      </c>
      <c r="AM1656" s="15">
        <v>1417749.4612799999</v>
      </c>
      <c r="AN1656" s="19">
        <v>14300</v>
      </c>
      <c r="AO1656" s="19">
        <v>87000</v>
      </c>
      <c r="AP1656" s="19">
        <v>0</v>
      </c>
      <c r="AQ1656" s="19">
        <v>0</v>
      </c>
      <c r="AR1656" s="34">
        <f t="shared" si="351"/>
        <v>101300</v>
      </c>
      <c r="AS1656" s="34">
        <v>45000</v>
      </c>
      <c r="AT1656" s="34">
        <v>3000</v>
      </c>
      <c r="AU1656" s="34">
        <v>19705</v>
      </c>
      <c r="AV1656" s="34">
        <v>0</v>
      </c>
      <c r="AW1656" s="35">
        <f t="shared" si="352"/>
        <v>67705</v>
      </c>
      <c r="AX1656" s="34">
        <f t="shared" si="353"/>
        <v>33595</v>
      </c>
      <c r="AY1656" s="36">
        <v>1.4712000000099998</v>
      </c>
      <c r="AZ1656" s="36">
        <v>2.0617000000000001</v>
      </c>
      <c r="BA1656" s="22"/>
      <c r="BB1656" s="19">
        <v>1013</v>
      </c>
      <c r="BC1656" s="34">
        <f t="shared" si="354"/>
        <v>494.24964000335945</v>
      </c>
      <c r="BD1656" s="34">
        <f t="shared" si="355"/>
        <v>692.62811499999998</v>
      </c>
      <c r="BE1656" s="38">
        <v>3.4819999999999997E-2</v>
      </c>
      <c r="BF1656" s="38">
        <f t="shared" si="356"/>
        <v>3.4819999999999997E-2</v>
      </c>
      <c r="BG1656" s="34">
        <v>17.209772464799997</v>
      </c>
      <c r="BH1656" s="34">
        <v>24.117310964299996</v>
      </c>
      <c r="BI1656" s="34">
        <f t="shared" si="357"/>
        <v>477.03986753855946</v>
      </c>
      <c r="BJ1656" s="34">
        <f t="shared" si="358"/>
        <v>668.51080403569995</v>
      </c>
      <c r="BK1656" s="34">
        <v>0</v>
      </c>
      <c r="BL1656" s="34">
        <v>0</v>
      </c>
      <c r="BM1656" s="34">
        <f t="shared" si="359"/>
        <v>0</v>
      </c>
      <c r="BN1656" s="39">
        <f t="shared" si="349"/>
        <v>477.03986753855946</v>
      </c>
      <c r="BO1656" s="39">
        <f t="shared" si="350"/>
        <v>668.51080403569995</v>
      </c>
      <c r="BP1656" s="39">
        <f t="shared" ref="BP1656:BP1719" si="361">BO1656-BN1656</f>
        <v>191.47093649714049</v>
      </c>
    </row>
    <row r="1657" spans="1:69" s="25" customFormat="1" ht="14.25" x14ac:dyDescent="0.2">
      <c r="A1657" s="14">
        <v>417</v>
      </c>
      <c r="B1657" s="40"/>
      <c r="C1657" s="15" t="s">
        <v>12933</v>
      </c>
      <c r="D1657" s="16">
        <v>8351</v>
      </c>
      <c r="E1657" s="15" t="s">
        <v>12934</v>
      </c>
      <c r="F1657" s="15" t="s">
        <v>12933</v>
      </c>
      <c r="G1657" s="17" t="s">
        <v>12935</v>
      </c>
      <c r="H1657" s="17" t="s">
        <v>12936</v>
      </c>
      <c r="I1657" s="17" t="s">
        <v>86</v>
      </c>
      <c r="J1657" s="15" t="s">
        <v>12937</v>
      </c>
      <c r="K1657" s="15" t="s">
        <v>4047</v>
      </c>
      <c r="L1657" s="18" t="s">
        <v>12938</v>
      </c>
      <c r="M1657" s="15" t="s">
        <v>11986</v>
      </c>
      <c r="N1657" s="15" t="s">
        <v>11987</v>
      </c>
      <c r="O1657" s="16">
        <v>511</v>
      </c>
      <c r="P1657" s="15" t="s">
        <v>569</v>
      </c>
      <c r="Q1657" s="15">
        <v>15300</v>
      </c>
      <c r="R1657" s="15">
        <v>85300</v>
      </c>
      <c r="S1657" s="15">
        <v>100600</v>
      </c>
      <c r="T1657" s="15">
        <v>0.3</v>
      </c>
      <c r="U1657" s="15" t="s">
        <v>3335</v>
      </c>
      <c r="V1657" s="15" t="s">
        <v>76</v>
      </c>
      <c r="W1657" s="16">
        <v>1</v>
      </c>
      <c r="X1657" s="16">
        <v>1</v>
      </c>
      <c r="Y1657" s="15">
        <v>12881</v>
      </c>
      <c r="Z1657" s="15">
        <v>0.29599999999999999</v>
      </c>
      <c r="AA1657" s="15" t="s">
        <v>78</v>
      </c>
      <c r="AB1657" s="15" t="s">
        <v>78</v>
      </c>
      <c r="AC1657" s="15">
        <v>98000</v>
      </c>
      <c r="AD1657" s="26">
        <v>40527</v>
      </c>
      <c r="AE1657" s="15" t="s">
        <v>222</v>
      </c>
      <c r="AF1657" s="15" t="s">
        <v>12939</v>
      </c>
      <c r="AG1657" s="16">
        <v>1</v>
      </c>
      <c r="AH1657" s="15" t="s">
        <v>12940</v>
      </c>
      <c r="AI1657" s="15" t="s">
        <v>78</v>
      </c>
      <c r="AJ1657" s="15">
        <v>12880.7988281</v>
      </c>
      <c r="AK1657" s="15">
        <v>457.70446159699998</v>
      </c>
      <c r="AL1657" s="15">
        <v>3095154.4937499999</v>
      </c>
      <c r="AM1657" s="15">
        <v>1417749.4905699999</v>
      </c>
      <c r="AN1657" s="19">
        <v>15300</v>
      </c>
      <c r="AO1657" s="19">
        <v>84300</v>
      </c>
      <c r="AP1657" s="19">
        <v>0</v>
      </c>
      <c r="AQ1657" s="19">
        <v>100</v>
      </c>
      <c r="AR1657" s="34">
        <f t="shared" si="351"/>
        <v>99700</v>
      </c>
      <c r="AS1657" s="34">
        <v>45000</v>
      </c>
      <c r="AT1657" s="34">
        <v>3000</v>
      </c>
      <c r="AU1657" s="34">
        <v>19110</v>
      </c>
      <c r="AV1657" s="34">
        <v>0</v>
      </c>
      <c r="AW1657" s="35">
        <f t="shared" si="352"/>
        <v>67110</v>
      </c>
      <c r="AX1657" s="34">
        <f t="shared" si="353"/>
        <v>32590</v>
      </c>
      <c r="AY1657" s="36">
        <v>1.4712000000099998</v>
      </c>
      <c r="AZ1657" s="36">
        <v>2.0617000000000001</v>
      </c>
      <c r="BA1657" s="22"/>
      <c r="BB1657" s="19">
        <v>999</v>
      </c>
      <c r="BC1657" s="34">
        <f t="shared" si="354"/>
        <v>479.46408000325891</v>
      </c>
      <c r="BD1657" s="34">
        <f t="shared" si="355"/>
        <v>671.90802999999994</v>
      </c>
      <c r="BE1657" s="38">
        <v>3.4819999999999997E-2</v>
      </c>
      <c r="BF1657" s="38">
        <f t="shared" si="356"/>
        <v>3.4819999999999997E-2</v>
      </c>
      <c r="BG1657" s="34">
        <v>16.643712081713126</v>
      </c>
      <c r="BH1657" s="34">
        <v>23.324049210599998</v>
      </c>
      <c r="BI1657" s="34">
        <f t="shared" si="357"/>
        <v>462.82036792154577</v>
      </c>
      <c r="BJ1657" s="34">
        <f t="shared" si="358"/>
        <v>648.5839807893999</v>
      </c>
      <c r="BK1657" s="34">
        <v>0</v>
      </c>
      <c r="BL1657" s="34">
        <v>0</v>
      </c>
      <c r="BM1657" s="34">
        <f t="shared" si="359"/>
        <v>0</v>
      </c>
      <c r="BN1657" s="39">
        <f t="shared" si="349"/>
        <v>462.82036792154577</v>
      </c>
      <c r="BO1657" s="39">
        <f t="shared" si="350"/>
        <v>648.5839807893999</v>
      </c>
      <c r="BP1657" s="39">
        <f t="shared" si="361"/>
        <v>185.76361286785414</v>
      </c>
    </row>
    <row r="1658" spans="1:69" s="25" customFormat="1" ht="14.25" x14ac:dyDescent="0.2">
      <c r="A1658" s="14">
        <v>418</v>
      </c>
      <c r="B1658" s="40"/>
      <c r="C1658" s="15"/>
      <c r="D1658" s="16">
        <v>23657</v>
      </c>
      <c r="E1658" s="15" t="s">
        <v>12941</v>
      </c>
      <c r="F1658" s="15" t="s">
        <v>12942</v>
      </c>
      <c r="G1658" s="17" t="s">
        <v>12943</v>
      </c>
      <c r="H1658" s="17" t="s">
        <v>12944</v>
      </c>
      <c r="I1658" s="17" t="s">
        <v>86</v>
      </c>
      <c r="J1658" s="15" t="s">
        <v>12945</v>
      </c>
      <c r="K1658" s="15" t="s">
        <v>5657</v>
      </c>
      <c r="L1658" s="18" t="s">
        <v>12946</v>
      </c>
      <c r="M1658" s="15" t="s">
        <v>11986</v>
      </c>
      <c r="N1658" s="15" t="s">
        <v>11987</v>
      </c>
      <c r="O1658" s="16">
        <v>511</v>
      </c>
      <c r="P1658" s="15" t="s">
        <v>569</v>
      </c>
      <c r="Q1658" s="15">
        <v>14700</v>
      </c>
      <c r="R1658" s="15">
        <v>90800</v>
      </c>
      <c r="S1658" s="15">
        <v>105500</v>
      </c>
      <c r="T1658" s="15">
        <v>0.27</v>
      </c>
      <c r="U1658" s="15" t="s">
        <v>3335</v>
      </c>
      <c r="V1658" s="15" t="s">
        <v>76</v>
      </c>
      <c r="W1658" s="16">
        <v>1</v>
      </c>
      <c r="X1658" s="16">
        <v>0</v>
      </c>
      <c r="Y1658" s="15">
        <v>11885</v>
      </c>
      <c r="Z1658" s="15">
        <v>0.27300000000000002</v>
      </c>
      <c r="AA1658" s="15" t="s">
        <v>78</v>
      </c>
      <c r="AB1658" s="15" t="s">
        <v>78</v>
      </c>
      <c r="AC1658" s="15">
        <v>0</v>
      </c>
      <c r="AD1658" s="15"/>
      <c r="AE1658" s="15" t="s">
        <v>222</v>
      </c>
      <c r="AF1658" s="15" t="s">
        <v>12947</v>
      </c>
      <c r="AG1658" s="16">
        <v>1</v>
      </c>
      <c r="AH1658" s="15" t="s">
        <v>12948</v>
      </c>
      <c r="AI1658" s="15" t="s">
        <v>78</v>
      </c>
      <c r="AJ1658" s="15">
        <v>11885.2255859</v>
      </c>
      <c r="AK1658" s="15">
        <v>437.70414953099998</v>
      </c>
      <c r="AL1658" s="15">
        <v>3095054.4681899999</v>
      </c>
      <c r="AM1658" s="15">
        <v>1417744.5640400001</v>
      </c>
      <c r="AN1658" s="19">
        <v>14700</v>
      </c>
      <c r="AO1658" s="19">
        <v>89800</v>
      </c>
      <c r="AP1658" s="19">
        <v>0</v>
      </c>
      <c r="AQ1658" s="19">
        <v>0</v>
      </c>
      <c r="AR1658" s="34">
        <f t="shared" si="351"/>
        <v>104500</v>
      </c>
      <c r="AS1658" s="34">
        <v>45000</v>
      </c>
      <c r="AT1658" s="34">
        <v>0</v>
      </c>
      <c r="AU1658" s="34">
        <v>20825</v>
      </c>
      <c r="AV1658" s="34">
        <v>0</v>
      </c>
      <c r="AW1658" s="35">
        <f t="shared" si="352"/>
        <v>65825</v>
      </c>
      <c r="AX1658" s="34">
        <f t="shared" si="353"/>
        <v>38675</v>
      </c>
      <c r="AY1658" s="36">
        <v>1.4712000000099998</v>
      </c>
      <c r="AZ1658" s="36">
        <v>2.0617000000000001</v>
      </c>
      <c r="BA1658" s="22"/>
      <c r="BB1658" s="19">
        <v>1045</v>
      </c>
      <c r="BC1658" s="34">
        <f t="shared" si="354"/>
        <v>568.98660000386747</v>
      </c>
      <c r="BD1658" s="34">
        <f t="shared" si="355"/>
        <v>797.36247500000002</v>
      </c>
      <c r="BE1658" s="38">
        <v>3.4819999999999997E-2</v>
      </c>
      <c r="BF1658" s="38">
        <f t="shared" si="356"/>
        <v>3.4819999999999997E-2</v>
      </c>
      <c r="BG1658" s="34">
        <v>19.812113412000002</v>
      </c>
      <c r="BH1658" s="34">
        <v>27.764161379499999</v>
      </c>
      <c r="BI1658" s="34">
        <f t="shared" si="357"/>
        <v>549.17448659186743</v>
      </c>
      <c r="BJ1658" s="34">
        <f t="shared" si="358"/>
        <v>769.59831362049999</v>
      </c>
      <c r="BK1658" s="34">
        <v>0</v>
      </c>
      <c r="BL1658" s="34">
        <v>0</v>
      </c>
      <c r="BM1658" s="34">
        <f t="shared" si="359"/>
        <v>0</v>
      </c>
      <c r="BN1658" s="39">
        <f t="shared" si="349"/>
        <v>549.17448659186743</v>
      </c>
      <c r="BO1658" s="39">
        <f t="shared" si="350"/>
        <v>769.59831362049999</v>
      </c>
      <c r="BP1658" s="39">
        <f t="shared" si="361"/>
        <v>220.42382702863256</v>
      </c>
    </row>
    <row r="1659" spans="1:69" s="25" customFormat="1" ht="14.25" x14ac:dyDescent="0.2">
      <c r="A1659" s="14">
        <v>422</v>
      </c>
      <c r="B1659" s="40"/>
      <c r="C1659" s="15"/>
      <c r="D1659" s="16">
        <v>34466</v>
      </c>
      <c r="E1659" s="15" t="s">
        <v>12949</v>
      </c>
      <c r="F1659" s="15" t="s">
        <v>12950</v>
      </c>
      <c r="G1659" s="17" t="s">
        <v>12951</v>
      </c>
      <c r="H1659" s="17" t="s">
        <v>12952</v>
      </c>
      <c r="I1659" s="17" t="s">
        <v>86</v>
      </c>
      <c r="J1659" s="15" t="s">
        <v>12953</v>
      </c>
      <c r="K1659" s="15" t="s">
        <v>12954</v>
      </c>
      <c r="L1659" s="18" t="s">
        <v>12955</v>
      </c>
      <c r="M1659" s="15" t="s">
        <v>10258</v>
      </c>
      <c r="N1659" s="15" t="s">
        <v>10259</v>
      </c>
      <c r="O1659" s="16">
        <v>511</v>
      </c>
      <c r="P1659" s="15" t="s">
        <v>569</v>
      </c>
      <c r="Q1659" s="15">
        <v>19800</v>
      </c>
      <c r="R1659" s="15">
        <v>63300</v>
      </c>
      <c r="S1659" s="15">
        <v>83100</v>
      </c>
      <c r="T1659" s="15">
        <v>0.55000000000000004</v>
      </c>
      <c r="U1659" s="15" t="s">
        <v>3335</v>
      </c>
      <c r="V1659" s="15" t="s">
        <v>76</v>
      </c>
      <c r="W1659" s="16">
        <v>1</v>
      </c>
      <c r="X1659" s="16">
        <v>1</v>
      </c>
      <c r="Y1659" s="15">
        <v>23485</v>
      </c>
      <c r="Z1659" s="15">
        <v>0.53900000000000003</v>
      </c>
      <c r="AA1659" s="15" t="s">
        <v>78</v>
      </c>
      <c r="AB1659" s="15" t="s">
        <v>78</v>
      </c>
      <c r="AC1659" s="15">
        <v>0</v>
      </c>
      <c r="AD1659" s="26">
        <v>41030</v>
      </c>
      <c r="AE1659" s="15" t="s">
        <v>183</v>
      </c>
      <c r="AF1659" s="15" t="s">
        <v>12956</v>
      </c>
      <c r="AG1659" s="16">
        <v>1</v>
      </c>
      <c r="AH1659" s="15" t="s">
        <v>12957</v>
      </c>
      <c r="AI1659" s="15" t="s">
        <v>78</v>
      </c>
      <c r="AJ1659" s="15">
        <v>23484.5646973</v>
      </c>
      <c r="AK1659" s="15">
        <v>632.89635499300005</v>
      </c>
      <c r="AL1659" s="15">
        <v>3094871.4196000001</v>
      </c>
      <c r="AM1659" s="15">
        <v>1417744.6955800001</v>
      </c>
      <c r="AN1659" s="19">
        <v>19800</v>
      </c>
      <c r="AO1659" s="19">
        <v>62600</v>
      </c>
      <c r="AP1659" s="19">
        <v>0</v>
      </c>
      <c r="AQ1659" s="19">
        <v>0</v>
      </c>
      <c r="AR1659" s="34">
        <f t="shared" si="351"/>
        <v>82400</v>
      </c>
      <c r="AS1659" s="34">
        <v>45000</v>
      </c>
      <c r="AT1659" s="34">
        <v>0</v>
      </c>
      <c r="AU1659" s="34">
        <v>13090</v>
      </c>
      <c r="AV1659" s="34">
        <v>0</v>
      </c>
      <c r="AW1659" s="35">
        <f t="shared" si="352"/>
        <v>58090</v>
      </c>
      <c r="AX1659" s="34">
        <f t="shared" si="353"/>
        <v>24310</v>
      </c>
      <c r="AY1659" s="36">
        <v>1.4712000000099998</v>
      </c>
      <c r="AZ1659" s="36">
        <v>2.0617000000000001</v>
      </c>
      <c r="BA1659" s="22"/>
      <c r="BB1659" s="19">
        <v>824</v>
      </c>
      <c r="BC1659" s="34">
        <f t="shared" si="354"/>
        <v>357.64872000243093</v>
      </c>
      <c r="BD1659" s="34">
        <f t="shared" si="355"/>
        <v>501.19927000000001</v>
      </c>
      <c r="BE1659" s="38">
        <v>3.4819999999999997E-2</v>
      </c>
      <c r="BF1659" s="38">
        <f t="shared" si="356"/>
        <v>3.4819999999999997E-2</v>
      </c>
      <c r="BG1659" s="34">
        <v>12.453328430399999</v>
      </c>
      <c r="BH1659" s="34">
        <v>17.4517585814</v>
      </c>
      <c r="BI1659" s="34">
        <f t="shared" si="357"/>
        <v>345.19539157203093</v>
      </c>
      <c r="BJ1659" s="34">
        <f t="shared" si="358"/>
        <v>483.74751141860003</v>
      </c>
      <c r="BK1659" s="34">
        <v>0</v>
      </c>
      <c r="BL1659" s="34">
        <v>0</v>
      </c>
      <c r="BM1659" s="34">
        <f t="shared" si="359"/>
        <v>0</v>
      </c>
      <c r="BN1659" s="39">
        <f t="shared" si="349"/>
        <v>345.19539157203093</v>
      </c>
      <c r="BO1659" s="39">
        <f t="shared" si="350"/>
        <v>483.74751141860003</v>
      </c>
      <c r="BP1659" s="39">
        <f t="shared" si="361"/>
        <v>138.5521198465691</v>
      </c>
    </row>
    <row r="1660" spans="1:69" s="25" customFormat="1" ht="14.25" x14ac:dyDescent="0.2">
      <c r="A1660" s="14">
        <v>423</v>
      </c>
      <c r="B1660" s="40"/>
      <c r="C1660" s="15" t="s">
        <v>571</v>
      </c>
      <c r="D1660" s="16">
        <v>15614</v>
      </c>
      <c r="E1660" s="15" t="s">
        <v>12958</v>
      </c>
      <c r="F1660" s="15" t="s">
        <v>12959</v>
      </c>
      <c r="G1660" s="17" t="s">
        <v>12960</v>
      </c>
      <c r="H1660" s="17" t="s">
        <v>12961</v>
      </c>
      <c r="I1660" s="17" t="s">
        <v>6022</v>
      </c>
      <c r="J1660" s="15" t="s">
        <v>12962</v>
      </c>
      <c r="K1660" s="15" t="s">
        <v>2242</v>
      </c>
      <c r="L1660" s="18" t="s">
        <v>12963</v>
      </c>
      <c r="M1660" s="15" t="s">
        <v>11986</v>
      </c>
      <c r="N1660" s="15" t="s">
        <v>11987</v>
      </c>
      <c r="O1660" s="16">
        <v>511</v>
      </c>
      <c r="P1660" s="15" t="s">
        <v>569</v>
      </c>
      <c r="Q1660" s="15">
        <v>21000</v>
      </c>
      <c r="R1660" s="15">
        <v>81200</v>
      </c>
      <c r="S1660" s="15">
        <v>102200</v>
      </c>
      <c r="T1660" s="15">
        <v>0.5</v>
      </c>
      <c r="U1660" s="15" t="s">
        <v>3335</v>
      </c>
      <c r="V1660" s="15" t="s">
        <v>76</v>
      </c>
      <c r="W1660" s="16">
        <v>1</v>
      </c>
      <c r="X1660" s="16">
        <v>0</v>
      </c>
      <c r="Y1660" s="15">
        <v>22211</v>
      </c>
      <c r="Z1660" s="15">
        <v>0.51</v>
      </c>
      <c r="AA1660" s="15" t="s">
        <v>78</v>
      </c>
      <c r="AB1660" s="15" t="s">
        <v>78</v>
      </c>
      <c r="AC1660" s="15">
        <v>0</v>
      </c>
      <c r="AD1660" s="15"/>
      <c r="AE1660" s="15" t="s">
        <v>353</v>
      </c>
      <c r="AF1660" s="15" t="s">
        <v>12964</v>
      </c>
      <c r="AG1660" s="16">
        <v>1</v>
      </c>
      <c r="AH1660" s="15" t="s">
        <v>12965</v>
      </c>
      <c r="AI1660" s="15" t="s">
        <v>78</v>
      </c>
      <c r="AJ1660" s="15">
        <v>22211.0554199</v>
      </c>
      <c r="AK1660" s="15">
        <v>611.59563821999996</v>
      </c>
      <c r="AL1660" s="15">
        <v>3094866.8642299999</v>
      </c>
      <c r="AM1660" s="15">
        <v>1417625.85632</v>
      </c>
      <c r="AN1660" s="19">
        <v>21000</v>
      </c>
      <c r="AO1660" s="19">
        <v>78000</v>
      </c>
      <c r="AP1660" s="19">
        <v>0</v>
      </c>
      <c r="AQ1660" s="19">
        <v>2400</v>
      </c>
      <c r="AR1660" s="34">
        <f t="shared" si="351"/>
        <v>101400</v>
      </c>
      <c r="AS1660" s="34">
        <v>45000</v>
      </c>
      <c r="AT1660" s="34">
        <v>0</v>
      </c>
      <c r="AU1660" s="34">
        <v>18900</v>
      </c>
      <c r="AV1660" s="34">
        <v>12480</v>
      </c>
      <c r="AW1660" s="35">
        <f t="shared" si="352"/>
        <v>76380</v>
      </c>
      <c r="AX1660" s="34">
        <f t="shared" si="353"/>
        <v>25020</v>
      </c>
      <c r="AY1660" s="36">
        <v>1.4712000000099998</v>
      </c>
      <c r="AZ1660" s="36">
        <v>2.0617000000000001</v>
      </c>
      <c r="BA1660" s="22"/>
      <c r="BB1660" s="19">
        <v>1062</v>
      </c>
      <c r="BC1660" s="34">
        <f t="shared" si="354"/>
        <v>368.09424000250192</v>
      </c>
      <c r="BD1660" s="34">
        <f t="shared" si="355"/>
        <v>515.83734000000004</v>
      </c>
      <c r="BE1660" s="38">
        <v>3.4819999999999997E-2</v>
      </c>
      <c r="BF1660" s="38">
        <f t="shared" si="356"/>
        <v>3.4819999999999997E-2</v>
      </c>
      <c r="BG1660" s="34">
        <v>11.587589020878761</v>
      </c>
      <c r="BH1660" s="34">
        <v>16.238534722799997</v>
      </c>
      <c r="BI1660" s="34">
        <f t="shared" si="357"/>
        <v>356.50665098162318</v>
      </c>
      <c r="BJ1660" s="34">
        <f t="shared" si="358"/>
        <v>499.59880527720003</v>
      </c>
      <c r="BK1660" s="34">
        <v>0</v>
      </c>
      <c r="BL1660" s="34">
        <v>0</v>
      </c>
      <c r="BM1660" s="34">
        <f t="shared" si="359"/>
        <v>0</v>
      </c>
      <c r="BN1660" s="39">
        <f t="shared" si="349"/>
        <v>356.50665098162318</v>
      </c>
      <c r="BO1660" s="39">
        <f t="shared" si="350"/>
        <v>499.59880527720003</v>
      </c>
      <c r="BP1660" s="39">
        <f t="shared" si="361"/>
        <v>143.09215429557685</v>
      </c>
    </row>
    <row r="1661" spans="1:69" s="25" customFormat="1" ht="14.25" x14ac:dyDescent="0.2">
      <c r="A1661" s="14">
        <v>424</v>
      </c>
      <c r="B1661" s="40"/>
      <c r="C1661" s="15"/>
      <c r="D1661" s="16">
        <v>33620</v>
      </c>
      <c r="E1661" s="15" t="s">
        <v>12966</v>
      </c>
      <c r="F1661" s="15" t="s">
        <v>12967</v>
      </c>
      <c r="G1661" s="17" t="s">
        <v>12968</v>
      </c>
      <c r="H1661" s="17" t="s">
        <v>12969</v>
      </c>
      <c r="I1661" s="17" t="s">
        <v>86</v>
      </c>
      <c r="J1661" s="15" t="s">
        <v>12969</v>
      </c>
      <c r="K1661" s="15" t="s">
        <v>1698</v>
      </c>
      <c r="L1661" s="18" t="s">
        <v>12970</v>
      </c>
      <c r="M1661" s="15" t="s">
        <v>11986</v>
      </c>
      <c r="N1661" s="15" t="s">
        <v>11987</v>
      </c>
      <c r="O1661" s="16">
        <v>511</v>
      </c>
      <c r="P1661" s="15" t="s">
        <v>569</v>
      </c>
      <c r="Q1661" s="15">
        <v>21000</v>
      </c>
      <c r="R1661" s="15">
        <v>30400</v>
      </c>
      <c r="S1661" s="15">
        <v>51400</v>
      </c>
      <c r="T1661" s="15">
        <v>0.5</v>
      </c>
      <c r="U1661" s="15" t="s">
        <v>3335</v>
      </c>
      <c r="V1661" s="15" t="s">
        <v>76</v>
      </c>
      <c r="W1661" s="16">
        <v>1</v>
      </c>
      <c r="X1661" s="16">
        <v>0</v>
      </c>
      <c r="Y1661" s="15">
        <v>21131</v>
      </c>
      <c r="Z1661" s="15">
        <v>0.48499999999999999</v>
      </c>
      <c r="AA1661" s="15" t="s">
        <v>78</v>
      </c>
      <c r="AB1661" s="15" t="s">
        <v>78</v>
      </c>
      <c r="AC1661" s="15">
        <v>0</v>
      </c>
      <c r="AD1661" s="15"/>
      <c r="AE1661" s="15" t="s">
        <v>211</v>
      </c>
      <c r="AF1661" s="15" t="s">
        <v>12660</v>
      </c>
      <c r="AG1661" s="16">
        <v>1</v>
      </c>
      <c r="AH1661" s="15" t="s">
        <v>12971</v>
      </c>
      <c r="AI1661" s="15" t="s">
        <v>78</v>
      </c>
      <c r="AJ1661" s="15">
        <v>21131.0986328</v>
      </c>
      <c r="AK1661" s="15">
        <v>592.91361973999994</v>
      </c>
      <c r="AL1661" s="15">
        <v>3094862.8710500002</v>
      </c>
      <c r="AM1661" s="15">
        <v>1417506.8621</v>
      </c>
      <c r="AN1661" s="19">
        <v>21000</v>
      </c>
      <c r="AO1661" s="19">
        <v>30100</v>
      </c>
      <c r="AP1661" s="19">
        <v>0</v>
      </c>
      <c r="AQ1661" s="19">
        <v>0</v>
      </c>
      <c r="AR1661" s="34">
        <f t="shared" si="351"/>
        <v>51100</v>
      </c>
      <c r="AS1661" s="34">
        <v>30660</v>
      </c>
      <c r="AT1661" s="34">
        <v>0</v>
      </c>
      <c r="AU1661" s="34">
        <v>7154</v>
      </c>
      <c r="AV1661" s="34">
        <v>0</v>
      </c>
      <c r="AW1661" s="35">
        <f t="shared" si="352"/>
        <v>37814</v>
      </c>
      <c r="AX1661" s="34">
        <f t="shared" si="353"/>
        <v>13286</v>
      </c>
      <c r="AY1661" s="36">
        <v>1.4712000000099998</v>
      </c>
      <c r="AZ1661" s="36">
        <v>2.0617000000000001</v>
      </c>
      <c r="BA1661" s="22"/>
      <c r="BB1661" s="19">
        <v>511</v>
      </c>
      <c r="BC1661" s="34">
        <f t="shared" si="354"/>
        <v>195.46363200132859</v>
      </c>
      <c r="BD1661" s="34">
        <f t="shared" si="355"/>
        <v>273.91746200000006</v>
      </c>
      <c r="BE1661" s="38">
        <v>3.4819999999999997E-2</v>
      </c>
      <c r="BF1661" s="38">
        <f t="shared" si="356"/>
        <v>3.4819999999999997E-2</v>
      </c>
      <c r="BG1661" s="34">
        <v>6.8060436662399999</v>
      </c>
      <c r="BH1661" s="34">
        <v>9.5378060268400002</v>
      </c>
      <c r="BI1661" s="34">
        <f t="shared" si="357"/>
        <v>188.6575883350886</v>
      </c>
      <c r="BJ1661" s="34">
        <f t="shared" si="358"/>
        <v>264.37965597316008</v>
      </c>
      <c r="BK1661" s="34">
        <v>0</v>
      </c>
      <c r="BL1661" s="34">
        <v>0</v>
      </c>
      <c r="BM1661" s="34">
        <f t="shared" si="359"/>
        <v>0</v>
      </c>
      <c r="BN1661" s="39">
        <f t="shared" si="349"/>
        <v>188.6575883350886</v>
      </c>
      <c r="BO1661" s="39">
        <f t="shared" si="350"/>
        <v>264.37965597316008</v>
      </c>
      <c r="BP1661" s="39">
        <f t="shared" si="361"/>
        <v>75.722067638071479</v>
      </c>
    </row>
    <row r="1662" spans="1:69" s="25" customFormat="1" ht="25.5" x14ac:dyDescent="0.2">
      <c r="A1662" s="14">
        <v>425</v>
      </c>
      <c r="B1662" s="40"/>
      <c r="C1662" s="15" t="s">
        <v>159</v>
      </c>
      <c r="D1662" s="16">
        <v>15115</v>
      </c>
      <c r="E1662" s="15" t="s">
        <v>12972</v>
      </c>
      <c r="F1662" s="15" t="s">
        <v>12973</v>
      </c>
      <c r="G1662" s="17" t="s">
        <v>12974</v>
      </c>
      <c r="H1662" s="17" t="s">
        <v>12975</v>
      </c>
      <c r="I1662" s="17" t="s">
        <v>86</v>
      </c>
      <c r="J1662" s="15" t="s">
        <v>12976</v>
      </c>
      <c r="K1662" s="15" t="s">
        <v>86</v>
      </c>
      <c r="L1662" s="18" t="s">
        <v>12977</v>
      </c>
      <c r="M1662" s="15" t="s">
        <v>11986</v>
      </c>
      <c r="N1662" s="15" t="s">
        <v>11987</v>
      </c>
      <c r="O1662" s="16">
        <v>521</v>
      </c>
      <c r="P1662" s="15" t="s">
        <v>9534</v>
      </c>
      <c r="Q1662" s="15">
        <v>27300</v>
      </c>
      <c r="R1662" s="15">
        <v>176200</v>
      </c>
      <c r="S1662" s="15">
        <v>203500</v>
      </c>
      <c r="T1662" s="15">
        <v>0.92</v>
      </c>
      <c r="U1662" s="15" t="s">
        <v>3335</v>
      </c>
      <c r="V1662" s="15" t="s">
        <v>76</v>
      </c>
      <c r="W1662" s="16">
        <v>1</v>
      </c>
      <c r="X1662" s="16">
        <v>0</v>
      </c>
      <c r="Y1662" s="15">
        <v>40216</v>
      </c>
      <c r="Z1662" s="15">
        <v>0.92300000000000004</v>
      </c>
      <c r="AA1662" s="15" t="s">
        <v>78</v>
      </c>
      <c r="AB1662" s="15" t="s">
        <v>78</v>
      </c>
      <c r="AC1662" s="15">
        <v>0</v>
      </c>
      <c r="AD1662" s="15"/>
      <c r="AE1662" s="15" t="s">
        <v>298</v>
      </c>
      <c r="AF1662" s="15" t="s">
        <v>12978</v>
      </c>
      <c r="AG1662" s="16">
        <v>1</v>
      </c>
      <c r="AH1662" s="15" t="s">
        <v>12979</v>
      </c>
      <c r="AI1662" s="15" t="s">
        <v>78</v>
      </c>
      <c r="AJ1662" s="15">
        <v>40215.651123000003</v>
      </c>
      <c r="AK1662" s="15">
        <v>913.00295321900001</v>
      </c>
      <c r="AL1662" s="15">
        <v>3095120.0989700002</v>
      </c>
      <c r="AM1662" s="15">
        <v>1417506.73493</v>
      </c>
      <c r="AN1662" s="19">
        <v>27300</v>
      </c>
      <c r="AO1662" s="19">
        <v>114200</v>
      </c>
      <c r="AP1662" s="19">
        <v>0</v>
      </c>
      <c r="AQ1662" s="19">
        <v>60900</v>
      </c>
      <c r="AR1662" s="34">
        <f t="shared" si="351"/>
        <v>202400</v>
      </c>
      <c r="AS1662" s="34">
        <v>45000</v>
      </c>
      <c r="AT1662" s="34">
        <v>3000</v>
      </c>
      <c r="AU1662" s="34">
        <v>33775</v>
      </c>
      <c r="AV1662" s="34">
        <v>0</v>
      </c>
      <c r="AW1662" s="35">
        <f t="shared" si="352"/>
        <v>81775</v>
      </c>
      <c r="AX1662" s="34">
        <f t="shared" si="353"/>
        <v>120625</v>
      </c>
      <c r="AY1662" s="36">
        <v>1.4712000000099998</v>
      </c>
      <c r="AZ1662" s="36">
        <v>2.0617000000000001</v>
      </c>
      <c r="BA1662" s="22"/>
      <c r="BB1662" s="19">
        <v>2645</v>
      </c>
      <c r="BC1662" s="34">
        <f t="shared" si="354"/>
        <v>1774.6350000120624</v>
      </c>
      <c r="BD1662" s="34">
        <f t="shared" si="355"/>
        <v>2486.9256250000003</v>
      </c>
      <c r="BE1662" s="38">
        <v>3.4819999999999997E-2</v>
      </c>
      <c r="BF1662" s="38">
        <f t="shared" si="356"/>
        <v>3.4819999999999997E-2</v>
      </c>
      <c r="BG1662" s="34">
        <v>30.595435644207953</v>
      </c>
      <c r="BH1662" s="34">
        <v>42.875618316500002</v>
      </c>
      <c r="BI1662" s="34">
        <f t="shared" si="357"/>
        <v>1744.0395643678544</v>
      </c>
      <c r="BJ1662" s="34">
        <f t="shared" si="358"/>
        <v>2444.0500066835002</v>
      </c>
      <c r="BK1662" s="34">
        <v>0</v>
      </c>
      <c r="BL1662" s="34">
        <v>36.834900000000061</v>
      </c>
      <c r="BM1662" s="34">
        <f t="shared" si="359"/>
        <v>36.834900000000061</v>
      </c>
      <c r="BN1662" s="39">
        <f t="shared" si="349"/>
        <v>1744.0395643678544</v>
      </c>
      <c r="BO1662" s="39">
        <f t="shared" si="350"/>
        <v>2407.2151066835004</v>
      </c>
      <c r="BP1662" s="39">
        <f t="shared" si="361"/>
        <v>663.175542315646</v>
      </c>
    </row>
    <row r="1663" spans="1:69" s="25" customFormat="1" ht="14.25" x14ac:dyDescent="0.2">
      <c r="A1663" s="14">
        <v>426</v>
      </c>
      <c r="B1663" s="40"/>
      <c r="C1663" s="15"/>
      <c r="D1663" s="16">
        <v>18023</v>
      </c>
      <c r="E1663" s="15" t="s">
        <v>12980</v>
      </c>
      <c r="F1663" s="15" t="s">
        <v>12981</v>
      </c>
      <c r="G1663" s="17" t="s">
        <v>12982</v>
      </c>
      <c r="H1663" s="17" t="s">
        <v>12983</v>
      </c>
      <c r="I1663" s="17" t="s">
        <v>250</v>
      </c>
      <c r="J1663" s="15" t="s">
        <v>12984</v>
      </c>
      <c r="K1663" s="15" t="s">
        <v>12985</v>
      </c>
      <c r="L1663" s="18" t="s">
        <v>12986</v>
      </c>
      <c r="M1663" s="15" t="s">
        <v>11986</v>
      </c>
      <c r="N1663" s="15" t="s">
        <v>11987</v>
      </c>
      <c r="O1663" s="16">
        <v>511</v>
      </c>
      <c r="P1663" s="15" t="s">
        <v>569</v>
      </c>
      <c r="Q1663" s="15">
        <v>25500</v>
      </c>
      <c r="R1663" s="15">
        <v>169500</v>
      </c>
      <c r="S1663" s="15">
        <v>195000</v>
      </c>
      <c r="T1663" s="15">
        <v>0.66</v>
      </c>
      <c r="U1663" s="15" t="s">
        <v>3335</v>
      </c>
      <c r="V1663" s="15" t="s">
        <v>76</v>
      </c>
      <c r="W1663" s="16">
        <v>1</v>
      </c>
      <c r="X1663" s="16">
        <v>0</v>
      </c>
      <c r="Y1663" s="15">
        <v>28792</v>
      </c>
      <c r="Z1663" s="15">
        <v>0.66100000000000003</v>
      </c>
      <c r="AA1663" s="15" t="s">
        <v>78</v>
      </c>
      <c r="AB1663" s="15" t="s">
        <v>78</v>
      </c>
      <c r="AC1663" s="15">
        <v>0</v>
      </c>
      <c r="AD1663" s="15"/>
      <c r="AE1663" s="15" t="s">
        <v>363</v>
      </c>
      <c r="AF1663" s="15" t="s">
        <v>12987</v>
      </c>
      <c r="AG1663" s="16">
        <v>1</v>
      </c>
      <c r="AH1663" s="15" t="s">
        <v>12988</v>
      </c>
      <c r="AI1663" s="15" t="s">
        <v>78</v>
      </c>
      <c r="AJ1663" s="15">
        <v>28792.2731934</v>
      </c>
      <c r="AK1663" s="15">
        <v>730.69251278000002</v>
      </c>
      <c r="AL1663" s="15">
        <v>3095393.1963599999</v>
      </c>
      <c r="AM1663" s="15">
        <v>1417513.9741199999</v>
      </c>
      <c r="AN1663" s="19">
        <v>25500</v>
      </c>
      <c r="AO1663" s="19">
        <v>157000</v>
      </c>
      <c r="AP1663" s="19">
        <v>0</v>
      </c>
      <c r="AQ1663" s="19">
        <v>10800</v>
      </c>
      <c r="AR1663" s="34">
        <f t="shared" si="351"/>
        <v>193300</v>
      </c>
      <c r="AS1663" s="34">
        <v>45000</v>
      </c>
      <c r="AT1663" s="34">
        <v>3000</v>
      </c>
      <c r="AU1663" s="34">
        <v>48125</v>
      </c>
      <c r="AV1663" s="34">
        <v>0</v>
      </c>
      <c r="AW1663" s="35">
        <f t="shared" si="352"/>
        <v>96125</v>
      </c>
      <c r="AX1663" s="34">
        <f t="shared" si="353"/>
        <v>97175</v>
      </c>
      <c r="AY1663" s="36">
        <v>1.4712000000099998</v>
      </c>
      <c r="AZ1663" s="36">
        <v>2.0617000000000001</v>
      </c>
      <c r="BA1663" s="22"/>
      <c r="BB1663" s="19">
        <v>2149</v>
      </c>
      <c r="BC1663" s="34">
        <f t="shared" si="354"/>
        <v>1429.6386000097173</v>
      </c>
      <c r="BD1663" s="34">
        <f t="shared" si="355"/>
        <v>2003.4569750000001</v>
      </c>
      <c r="BE1663" s="38">
        <v>3.4819999999999997E-2</v>
      </c>
      <c r="BF1663" s="38">
        <f t="shared" si="356"/>
        <v>3.4819999999999997E-2</v>
      </c>
      <c r="BG1663" s="34">
        <v>44.247480179999997</v>
      </c>
      <c r="BH1663" s="34">
        <v>62.007225317499994</v>
      </c>
      <c r="BI1663" s="34">
        <f t="shared" si="357"/>
        <v>1385.3911198297174</v>
      </c>
      <c r="BJ1663" s="34">
        <f t="shared" si="358"/>
        <v>1941.4497496825002</v>
      </c>
      <c r="BK1663" s="34">
        <v>0</v>
      </c>
      <c r="BL1663" s="34">
        <v>0</v>
      </c>
      <c r="BM1663" s="34">
        <f t="shared" si="359"/>
        <v>0</v>
      </c>
      <c r="BN1663" s="39">
        <f t="shared" si="349"/>
        <v>1385.3911198297174</v>
      </c>
      <c r="BO1663" s="39">
        <f t="shared" si="350"/>
        <v>1941.4497496825002</v>
      </c>
      <c r="BP1663" s="39">
        <f t="shared" si="361"/>
        <v>556.05862985278281</v>
      </c>
    </row>
    <row r="1664" spans="1:69" s="25" customFormat="1" ht="14.25" x14ac:dyDescent="0.2">
      <c r="A1664" s="14">
        <v>427</v>
      </c>
      <c r="B1664" s="40"/>
      <c r="C1664" s="15"/>
      <c r="D1664" s="16">
        <v>21849</v>
      </c>
      <c r="E1664" s="15" t="s">
        <v>12989</v>
      </c>
      <c r="F1664" s="15" t="s">
        <v>12990</v>
      </c>
      <c r="G1664" s="17" t="s">
        <v>12991</v>
      </c>
      <c r="H1664" s="17" t="s">
        <v>12992</v>
      </c>
      <c r="I1664" s="17" t="s">
        <v>86</v>
      </c>
      <c r="J1664" s="15" t="s">
        <v>12993</v>
      </c>
      <c r="K1664" s="15" t="s">
        <v>1675</v>
      </c>
      <c r="L1664" s="18" t="s">
        <v>12994</v>
      </c>
      <c r="M1664" s="15" t="s">
        <v>11986</v>
      </c>
      <c r="N1664" s="15" t="s">
        <v>11987</v>
      </c>
      <c r="O1664" s="16">
        <v>419</v>
      </c>
      <c r="P1664" s="15" t="s">
        <v>895</v>
      </c>
      <c r="Q1664" s="15">
        <v>31000</v>
      </c>
      <c r="R1664" s="15">
        <v>68700</v>
      </c>
      <c r="S1664" s="15">
        <v>99700</v>
      </c>
      <c r="T1664" s="15">
        <v>2</v>
      </c>
      <c r="U1664" s="15" t="s">
        <v>3335</v>
      </c>
      <c r="V1664" s="15" t="s">
        <v>76</v>
      </c>
      <c r="W1664" s="16">
        <v>1</v>
      </c>
      <c r="X1664" s="16">
        <v>0</v>
      </c>
      <c r="Y1664" s="15">
        <v>86512</v>
      </c>
      <c r="Z1664" s="15">
        <v>1.986</v>
      </c>
      <c r="AA1664" s="15" t="s">
        <v>12995</v>
      </c>
      <c r="AB1664" s="15" t="s">
        <v>78</v>
      </c>
      <c r="AC1664" s="15">
        <v>0</v>
      </c>
      <c r="AD1664" s="15"/>
      <c r="AE1664" s="15" t="s">
        <v>78</v>
      </c>
      <c r="AF1664" s="15" t="s">
        <v>78</v>
      </c>
      <c r="AG1664" s="16">
        <v>1</v>
      </c>
      <c r="AH1664" s="15" t="s">
        <v>12996</v>
      </c>
      <c r="AI1664" s="15" t="s">
        <v>78</v>
      </c>
      <c r="AJ1664" s="15">
        <v>86512.096923799996</v>
      </c>
      <c r="AK1664" s="15">
        <v>1821.2626666799999</v>
      </c>
      <c r="AL1664" s="15">
        <v>3095169.0009699999</v>
      </c>
      <c r="AM1664" s="15">
        <v>1417385.3190599999</v>
      </c>
      <c r="AN1664" s="19">
        <v>0</v>
      </c>
      <c r="AO1664" s="19">
        <v>0</v>
      </c>
      <c r="AP1664" s="19">
        <v>31000</v>
      </c>
      <c r="AQ1664" s="19">
        <v>68700</v>
      </c>
      <c r="AR1664" s="34">
        <f t="shared" si="351"/>
        <v>99700</v>
      </c>
      <c r="AS1664" s="34">
        <v>0</v>
      </c>
      <c r="AT1664" s="34">
        <v>0</v>
      </c>
      <c r="AU1664" s="34">
        <v>0</v>
      </c>
      <c r="AV1664" s="34">
        <v>0</v>
      </c>
      <c r="AW1664" s="35">
        <f t="shared" si="352"/>
        <v>0</v>
      </c>
      <c r="AX1664" s="34">
        <f t="shared" si="353"/>
        <v>99700</v>
      </c>
      <c r="AY1664" s="36">
        <v>1.4712000000099998</v>
      </c>
      <c r="AZ1664" s="36">
        <v>2.0617000000000001</v>
      </c>
      <c r="BA1664" s="22"/>
      <c r="BB1664" s="19">
        <v>2024</v>
      </c>
      <c r="BC1664" s="34">
        <f t="shared" si="354"/>
        <v>1466.7864000099698</v>
      </c>
      <c r="BD1664" s="34">
        <f t="shared" si="355"/>
        <v>2055.5149000000001</v>
      </c>
      <c r="BE1664" s="38">
        <v>3.4819999999999997E-2</v>
      </c>
      <c r="BF1664" s="38">
        <f t="shared" si="356"/>
        <v>3.4819999999999997E-2</v>
      </c>
      <c r="BG1664" s="34">
        <v>0</v>
      </c>
      <c r="BH1664" s="34">
        <v>0</v>
      </c>
      <c r="BI1664" s="34">
        <f t="shared" si="357"/>
        <v>1466.7864000099698</v>
      </c>
      <c r="BJ1664" s="34">
        <f t="shared" si="358"/>
        <v>2055.5149000000001</v>
      </c>
      <c r="BK1664" s="34">
        <v>0</v>
      </c>
      <c r="BL1664" s="34">
        <v>59.663900000000012</v>
      </c>
      <c r="BM1664" s="34">
        <f t="shared" si="359"/>
        <v>59.663900000000012</v>
      </c>
      <c r="BN1664" s="39">
        <f t="shared" si="349"/>
        <v>1466.7864000099698</v>
      </c>
      <c r="BO1664" s="39">
        <f t="shared" si="350"/>
        <v>1995.8510000000001</v>
      </c>
      <c r="BP1664" s="39">
        <f t="shared" si="361"/>
        <v>529.06459999003027</v>
      </c>
    </row>
    <row r="1665" spans="1:68" s="25" customFormat="1" ht="14.25" x14ac:dyDescent="0.2">
      <c r="A1665" s="14">
        <v>428</v>
      </c>
      <c r="B1665" s="40"/>
      <c r="C1665" s="15"/>
      <c r="D1665" s="16">
        <v>8235</v>
      </c>
      <c r="E1665" s="15" t="s">
        <v>12997</v>
      </c>
      <c r="F1665" s="15" t="s">
        <v>12998</v>
      </c>
      <c r="G1665" s="17" t="s">
        <v>12999</v>
      </c>
      <c r="H1665" s="17" t="s">
        <v>13000</v>
      </c>
      <c r="I1665" s="17" t="s">
        <v>86</v>
      </c>
      <c r="J1665" s="15" t="s">
        <v>13001</v>
      </c>
      <c r="K1665" s="15" t="s">
        <v>1130</v>
      </c>
      <c r="L1665" s="18" t="s">
        <v>13002</v>
      </c>
      <c r="M1665" s="15" t="s">
        <v>11986</v>
      </c>
      <c r="N1665" s="15" t="s">
        <v>11987</v>
      </c>
      <c r="O1665" s="16">
        <v>419</v>
      </c>
      <c r="P1665" s="15" t="s">
        <v>895</v>
      </c>
      <c r="Q1665" s="15">
        <v>34000</v>
      </c>
      <c r="R1665" s="15">
        <v>38400</v>
      </c>
      <c r="S1665" s="15">
        <v>72400</v>
      </c>
      <c r="T1665" s="15">
        <v>3</v>
      </c>
      <c r="U1665" s="15" t="s">
        <v>3335</v>
      </c>
      <c r="V1665" s="15" t="s">
        <v>76</v>
      </c>
      <c r="W1665" s="16">
        <v>1</v>
      </c>
      <c r="X1665" s="16">
        <v>0</v>
      </c>
      <c r="Y1665" s="15">
        <v>43625</v>
      </c>
      <c r="Z1665" s="15">
        <v>1.0009999999999999</v>
      </c>
      <c r="AA1665" s="15" t="s">
        <v>12995</v>
      </c>
      <c r="AB1665" s="15" t="s">
        <v>78</v>
      </c>
      <c r="AC1665" s="15">
        <v>0</v>
      </c>
      <c r="AD1665" s="15"/>
      <c r="AE1665" s="15" t="s">
        <v>874</v>
      </c>
      <c r="AF1665" s="15" t="s">
        <v>13003</v>
      </c>
      <c r="AG1665" s="16">
        <v>1</v>
      </c>
      <c r="AH1665" s="15" t="s">
        <v>13004</v>
      </c>
      <c r="AI1665" s="15" t="s">
        <v>78</v>
      </c>
      <c r="AJ1665" s="15">
        <v>43625.0283203</v>
      </c>
      <c r="AK1665" s="15">
        <v>1383.8802398099999</v>
      </c>
      <c r="AL1665" s="15">
        <v>3095086.93102</v>
      </c>
      <c r="AM1665" s="15">
        <v>1417304.477</v>
      </c>
      <c r="AN1665" s="19">
        <v>0</v>
      </c>
      <c r="AO1665" s="19">
        <v>0</v>
      </c>
      <c r="AP1665" s="19">
        <v>34000</v>
      </c>
      <c r="AQ1665" s="19">
        <v>43500</v>
      </c>
      <c r="AR1665" s="34">
        <f t="shared" si="351"/>
        <v>77500</v>
      </c>
      <c r="AS1665" s="34">
        <v>0</v>
      </c>
      <c r="AT1665" s="34">
        <v>0</v>
      </c>
      <c r="AU1665" s="34">
        <v>0</v>
      </c>
      <c r="AV1665" s="34">
        <v>0</v>
      </c>
      <c r="AW1665" s="35">
        <f t="shared" si="352"/>
        <v>0</v>
      </c>
      <c r="AX1665" s="34">
        <f t="shared" si="353"/>
        <v>77500</v>
      </c>
      <c r="AY1665" s="36">
        <v>1.4712000000099998</v>
      </c>
      <c r="AZ1665" s="36">
        <v>2.0617000000000001</v>
      </c>
      <c r="BA1665" s="22"/>
      <c r="BB1665" s="19">
        <v>1610</v>
      </c>
      <c r="BC1665" s="34">
        <f t="shared" si="354"/>
        <v>1140.1800000077499</v>
      </c>
      <c r="BD1665" s="34">
        <f t="shared" si="355"/>
        <v>1597.8175000000001</v>
      </c>
      <c r="BE1665" s="38">
        <v>3.4819999999999997E-2</v>
      </c>
      <c r="BF1665" s="38">
        <f t="shared" si="356"/>
        <v>3.4819999999999997E-2</v>
      </c>
      <c r="BG1665" s="34">
        <v>0</v>
      </c>
      <c r="BH1665" s="34">
        <v>0</v>
      </c>
      <c r="BI1665" s="34">
        <f t="shared" si="357"/>
        <v>1140.1800000077499</v>
      </c>
      <c r="BJ1665" s="34">
        <f t="shared" si="358"/>
        <v>1597.8175000000001</v>
      </c>
      <c r="BK1665" s="34">
        <v>0</v>
      </c>
      <c r="BL1665" s="34">
        <v>44.115500000000111</v>
      </c>
      <c r="BM1665" s="34">
        <f t="shared" si="359"/>
        <v>44.115500000000111</v>
      </c>
      <c r="BN1665" s="39">
        <f t="shared" si="349"/>
        <v>1140.1800000077499</v>
      </c>
      <c r="BO1665" s="39">
        <f t="shared" si="350"/>
        <v>1553.702</v>
      </c>
      <c r="BP1665" s="39">
        <f t="shared" si="361"/>
        <v>413.52199999225013</v>
      </c>
    </row>
    <row r="1666" spans="1:68" s="25" customFormat="1" ht="14.25" x14ac:dyDescent="0.2">
      <c r="A1666" s="14">
        <v>429</v>
      </c>
      <c r="B1666" s="40"/>
      <c r="C1666" s="15"/>
      <c r="D1666" s="16">
        <v>25368</v>
      </c>
      <c r="E1666" s="15" t="s">
        <v>13005</v>
      </c>
      <c r="F1666" s="15" t="s">
        <v>13006</v>
      </c>
      <c r="G1666" s="17" t="s">
        <v>13007</v>
      </c>
      <c r="H1666" s="17" t="s">
        <v>13008</v>
      </c>
      <c r="I1666" s="17" t="s">
        <v>86</v>
      </c>
      <c r="J1666" s="15" t="s">
        <v>13009</v>
      </c>
      <c r="K1666" s="15" t="s">
        <v>3045</v>
      </c>
      <c r="L1666" s="18" t="s">
        <v>13010</v>
      </c>
      <c r="M1666" s="15" t="s">
        <v>11986</v>
      </c>
      <c r="N1666" s="15" t="s">
        <v>11987</v>
      </c>
      <c r="O1666" s="16">
        <v>511</v>
      </c>
      <c r="P1666" s="15" t="s">
        <v>569</v>
      </c>
      <c r="Q1666" s="15">
        <v>40000</v>
      </c>
      <c r="R1666" s="15">
        <v>75700</v>
      </c>
      <c r="S1666" s="15">
        <v>115700</v>
      </c>
      <c r="T1666" s="15">
        <v>5</v>
      </c>
      <c r="U1666" s="15" t="s">
        <v>3335</v>
      </c>
      <c r="V1666" s="15" t="s">
        <v>76</v>
      </c>
      <c r="W1666" s="16">
        <v>1</v>
      </c>
      <c r="X1666" s="16">
        <v>0</v>
      </c>
      <c r="Y1666" s="15">
        <v>222189</v>
      </c>
      <c r="Z1666" s="15">
        <v>5.101</v>
      </c>
      <c r="AA1666" s="15" t="s">
        <v>78</v>
      </c>
      <c r="AB1666" s="15" t="s">
        <v>78</v>
      </c>
      <c r="AC1666" s="15">
        <v>0</v>
      </c>
      <c r="AD1666" s="15"/>
      <c r="AE1666" s="15" t="s">
        <v>1555</v>
      </c>
      <c r="AF1666" s="15" t="s">
        <v>13011</v>
      </c>
      <c r="AG1666" s="16">
        <v>1</v>
      </c>
      <c r="AH1666" s="15" t="s">
        <v>13012</v>
      </c>
      <c r="AI1666" s="15" t="s">
        <v>78</v>
      </c>
      <c r="AJ1666" s="15">
        <v>222188.65356400001</v>
      </c>
      <c r="AK1666" s="15">
        <v>2070.8409732999999</v>
      </c>
      <c r="AL1666" s="15">
        <v>3095142.9735900001</v>
      </c>
      <c r="AM1666" s="15">
        <v>1417117.7841</v>
      </c>
      <c r="AN1666" s="19">
        <v>28000</v>
      </c>
      <c r="AO1666" s="19">
        <v>74900</v>
      </c>
      <c r="AP1666" s="19">
        <v>12000</v>
      </c>
      <c r="AQ1666" s="19">
        <v>0</v>
      </c>
      <c r="AR1666" s="34">
        <f t="shared" si="351"/>
        <v>114900</v>
      </c>
      <c r="AS1666" s="34">
        <v>45000</v>
      </c>
      <c r="AT1666" s="34">
        <v>0</v>
      </c>
      <c r="AU1666" s="34">
        <v>20265</v>
      </c>
      <c r="AV1666" s="34">
        <v>0</v>
      </c>
      <c r="AW1666" s="35">
        <f t="shared" si="352"/>
        <v>65265</v>
      </c>
      <c r="AX1666" s="34">
        <f t="shared" si="353"/>
        <v>49635</v>
      </c>
      <c r="AY1666" s="36">
        <v>1.4712000000099998</v>
      </c>
      <c r="AZ1666" s="36">
        <v>2.0617000000000001</v>
      </c>
      <c r="BA1666" s="22"/>
      <c r="BB1666" s="19">
        <v>1389</v>
      </c>
      <c r="BC1666" s="34">
        <f t="shared" si="354"/>
        <v>730.23012000496351</v>
      </c>
      <c r="BD1666" s="34">
        <f t="shared" si="355"/>
        <v>1023.3247950000001</v>
      </c>
      <c r="BE1666" s="38">
        <v>3.4819999999999997E-2</v>
      </c>
      <c r="BF1666" s="38">
        <f t="shared" si="356"/>
        <v>3.4819999999999997E-2</v>
      </c>
      <c r="BG1666" s="34">
        <v>19.27935069853104</v>
      </c>
      <c r="BH1666" s="34">
        <v>27.017562081900003</v>
      </c>
      <c r="BI1666" s="34">
        <f t="shared" si="357"/>
        <v>710.95076930643245</v>
      </c>
      <c r="BJ1666" s="34">
        <f t="shared" si="358"/>
        <v>996.30723291810011</v>
      </c>
      <c r="BK1666" s="34">
        <v>0</v>
      </c>
      <c r="BL1666" s="34">
        <v>0</v>
      </c>
      <c r="BM1666" s="34">
        <f t="shared" si="359"/>
        <v>0</v>
      </c>
      <c r="BN1666" s="39">
        <f t="shared" si="349"/>
        <v>710.95076930643245</v>
      </c>
      <c r="BO1666" s="39">
        <f t="shared" si="350"/>
        <v>996.30723291810011</v>
      </c>
      <c r="BP1666" s="39">
        <f t="shared" si="361"/>
        <v>285.35646361166766</v>
      </c>
    </row>
    <row r="1667" spans="1:68" s="25" customFormat="1" ht="14.25" x14ac:dyDescent="0.2">
      <c r="A1667" s="14">
        <v>430</v>
      </c>
      <c r="B1667" s="40"/>
      <c r="C1667" s="15" t="s">
        <v>176</v>
      </c>
      <c r="D1667" s="16">
        <v>20693</v>
      </c>
      <c r="E1667" s="15" t="s">
        <v>13013</v>
      </c>
      <c r="F1667" s="15" t="s">
        <v>13014</v>
      </c>
      <c r="G1667" s="17" t="s">
        <v>13015</v>
      </c>
      <c r="H1667" s="17" t="s">
        <v>13016</v>
      </c>
      <c r="I1667" s="17" t="s">
        <v>86</v>
      </c>
      <c r="J1667" s="15" t="s">
        <v>13017</v>
      </c>
      <c r="K1667" s="15" t="s">
        <v>86</v>
      </c>
      <c r="L1667" s="18" t="s">
        <v>13018</v>
      </c>
      <c r="M1667" s="15" t="s">
        <v>12652</v>
      </c>
      <c r="N1667" s="15" t="s">
        <v>12653</v>
      </c>
      <c r="O1667" s="16">
        <v>511</v>
      </c>
      <c r="P1667" s="15" t="s">
        <v>569</v>
      </c>
      <c r="Q1667" s="15">
        <v>23000</v>
      </c>
      <c r="R1667" s="15">
        <v>121900</v>
      </c>
      <c r="S1667" s="15">
        <v>144900</v>
      </c>
      <c r="T1667" s="15">
        <v>0.68</v>
      </c>
      <c r="U1667" s="15" t="s">
        <v>3335</v>
      </c>
      <c r="V1667" s="15" t="s">
        <v>76</v>
      </c>
      <c r="W1667" s="16">
        <v>1</v>
      </c>
      <c r="X1667" s="16">
        <v>1</v>
      </c>
      <c r="Y1667" s="15">
        <v>15770</v>
      </c>
      <c r="Z1667" s="15">
        <v>0.36199999999999999</v>
      </c>
      <c r="AA1667" s="15" t="s">
        <v>78</v>
      </c>
      <c r="AB1667" s="15" t="s">
        <v>78</v>
      </c>
      <c r="AC1667" s="15">
        <v>0</v>
      </c>
      <c r="AD1667" s="26">
        <v>38415</v>
      </c>
      <c r="AE1667" s="15" t="s">
        <v>137</v>
      </c>
      <c r="AF1667" s="15" t="s">
        <v>13019</v>
      </c>
      <c r="AG1667" s="16">
        <v>1</v>
      </c>
      <c r="AH1667" s="15" t="s">
        <v>13020</v>
      </c>
      <c r="AI1667" s="15" t="s">
        <v>78</v>
      </c>
      <c r="AJ1667" s="15">
        <v>15769.7595215</v>
      </c>
      <c r="AK1667" s="15">
        <v>513.25878036400002</v>
      </c>
      <c r="AL1667" s="15">
        <v>3095462.7288199998</v>
      </c>
      <c r="AM1667" s="15">
        <v>1416747.69578</v>
      </c>
      <c r="AN1667" s="19">
        <v>23000</v>
      </c>
      <c r="AO1667" s="19">
        <v>123900</v>
      </c>
      <c r="AP1667" s="19">
        <v>0</v>
      </c>
      <c r="AQ1667" s="19">
        <v>0</v>
      </c>
      <c r="AR1667" s="34">
        <f t="shared" si="351"/>
        <v>146900</v>
      </c>
      <c r="AS1667" s="34">
        <v>45000</v>
      </c>
      <c r="AT1667" s="34">
        <v>3000</v>
      </c>
      <c r="AU1667" s="34">
        <v>35665</v>
      </c>
      <c r="AV1667" s="34">
        <v>0</v>
      </c>
      <c r="AW1667" s="35">
        <f t="shared" si="352"/>
        <v>83665</v>
      </c>
      <c r="AX1667" s="34">
        <f t="shared" si="353"/>
        <v>63235</v>
      </c>
      <c r="AY1667" s="36">
        <v>1.4712000000099998</v>
      </c>
      <c r="AZ1667" s="36">
        <v>2.0617000000000001</v>
      </c>
      <c r="BA1667" s="22"/>
      <c r="BB1667" s="19">
        <v>1469</v>
      </c>
      <c r="BC1667" s="34">
        <f t="shared" si="354"/>
        <v>930.31332000632347</v>
      </c>
      <c r="BD1667" s="34">
        <f t="shared" si="355"/>
        <v>1303.715995</v>
      </c>
      <c r="BE1667" s="38">
        <v>3.4819999999999997E-2</v>
      </c>
      <c r="BF1667" s="38">
        <f t="shared" si="356"/>
        <v>3.4819999999999997E-2</v>
      </c>
      <c r="BG1667" s="34">
        <v>32.393509802399997</v>
      </c>
      <c r="BH1667" s="34">
        <v>45.395390945899997</v>
      </c>
      <c r="BI1667" s="34">
        <f t="shared" si="357"/>
        <v>897.91981020392348</v>
      </c>
      <c r="BJ1667" s="34">
        <f t="shared" si="358"/>
        <v>1258.3206040540999</v>
      </c>
      <c r="BK1667" s="34">
        <v>0</v>
      </c>
      <c r="BL1667" s="34">
        <v>0</v>
      </c>
      <c r="BM1667" s="34">
        <f t="shared" si="359"/>
        <v>0</v>
      </c>
      <c r="BN1667" s="39">
        <f t="shared" si="349"/>
        <v>897.91981020392348</v>
      </c>
      <c r="BO1667" s="39">
        <f t="shared" si="350"/>
        <v>1258.3206040540999</v>
      </c>
      <c r="BP1667" s="39">
        <f t="shared" si="361"/>
        <v>360.40079385017646</v>
      </c>
    </row>
    <row r="1668" spans="1:68" s="25" customFormat="1" ht="14.25" x14ac:dyDescent="0.2">
      <c r="A1668" s="14">
        <v>431</v>
      </c>
      <c r="B1668" s="40"/>
      <c r="C1668" s="15"/>
      <c r="D1668" s="16">
        <v>6291</v>
      </c>
      <c r="E1668" s="15" t="s">
        <v>13021</v>
      </c>
      <c r="F1668" s="15" t="s">
        <v>13022</v>
      </c>
      <c r="G1668" s="17" t="s">
        <v>13023</v>
      </c>
      <c r="H1668" s="17" t="s">
        <v>13024</v>
      </c>
      <c r="I1668" s="17" t="s">
        <v>88</v>
      </c>
      <c r="J1668" s="15" t="s">
        <v>13025</v>
      </c>
      <c r="K1668" s="15" t="s">
        <v>13026</v>
      </c>
      <c r="L1668" s="18" t="s">
        <v>13018</v>
      </c>
      <c r="M1668" s="15" t="s">
        <v>12652</v>
      </c>
      <c r="N1668" s="15" t="s">
        <v>12653</v>
      </c>
      <c r="O1668" s="16">
        <v>511</v>
      </c>
      <c r="P1668" s="15" t="s">
        <v>569</v>
      </c>
      <c r="Q1668" s="15">
        <v>23000</v>
      </c>
      <c r="R1668" s="15">
        <v>121900</v>
      </c>
      <c r="S1668" s="15">
        <v>144900</v>
      </c>
      <c r="T1668" s="15">
        <v>0.68</v>
      </c>
      <c r="U1668" s="15" t="s">
        <v>3335</v>
      </c>
      <c r="V1668" s="15" t="s">
        <v>76</v>
      </c>
      <c r="W1668" s="16">
        <v>1</v>
      </c>
      <c r="X1668" s="16">
        <v>1</v>
      </c>
      <c r="Y1668" s="15">
        <v>14323</v>
      </c>
      <c r="Z1668" s="15">
        <v>0.32900000000000001</v>
      </c>
      <c r="AA1668" s="15" t="s">
        <v>78</v>
      </c>
      <c r="AB1668" s="15" t="s">
        <v>78</v>
      </c>
      <c r="AC1668" s="15">
        <v>0</v>
      </c>
      <c r="AD1668" s="26">
        <v>38415</v>
      </c>
      <c r="AE1668" s="15" t="s">
        <v>137</v>
      </c>
      <c r="AF1668" s="15" t="s">
        <v>13019</v>
      </c>
      <c r="AG1668" s="16">
        <v>1</v>
      </c>
      <c r="AH1668" s="15" t="s">
        <v>13020</v>
      </c>
      <c r="AI1668" s="15" t="s">
        <v>78</v>
      </c>
      <c r="AJ1668" s="15">
        <v>14323.2226563</v>
      </c>
      <c r="AK1668" s="15">
        <v>485.93240153900001</v>
      </c>
      <c r="AL1668" s="15">
        <v>3095461.9564299998</v>
      </c>
      <c r="AM1668" s="15">
        <v>1416896.2170599999</v>
      </c>
      <c r="AN1668" s="19">
        <v>23000</v>
      </c>
      <c r="AO1668" s="19">
        <v>123900</v>
      </c>
      <c r="AP1668" s="19">
        <v>0</v>
      </c>
      <c r="AQ1668" s="19">
        <v>0</v>
      </c>
      <c r="AR1668" s="34">
        <f t="shared" si="351"/>
        <v>146900</v>
      </c>
      <c r="AS1668" s="34">
        <v>45000</v>
      </c>
      <c r="AT1668" s="34">
        <v>3000</v>
      </c>
      <c r="AU1668" s="34">
        <v>35665</v>
      </c>
      <c r="AV1668" s="34">
        <v>0</v>
      </c>
      <c r="AW1668" s="35">
        <f t="shared" si="352"/>
        <v>83665</v>
      </c>
      <c r="AX1668" s="34">
        <f t="shared" si="353"/>
        <v>63235</v>
      </c>
      <c r="AY1668" s="36">
        <v>1.4712000000099998</v>
      </c>
      <c r="AZ1668" s="36">
        <v>2.0617000000000001</v>
      </c>
      <c r="BA1668" s="22"/>
      <c r="BB1668" s="19">
        <v>1469</v>
      </c>
      <c r="BC1668" s="34">
        <f t="shared" si="354"/>
        <v>930.31332000632347</v>
      </c>
      <c r="BD1668" s="34">
        <f t="shared" si="355"/>
        <v>1303.715995</v>
      </c>
      <c r="BE1668" s="38">
        <v>3.4819999999999997E-2</v>
      </c>
      <c r="BF1668" s="38">
        <f t="shared" si="356"/>
        <v>3.4819999999999997E-2</v>
      </c>
      <c r="BG1668" s="34">
        <v>32.39350980262018</v>
      </c>
      <c r="BH1668" s="34">
        <v>45.395390945899997</v>
      </c>
      <c r="BI1668" s="34">
        <f t="shared" si="357"/>
        <v>897.91981020370326</v>
      </c>
      <c r="BJ1668" s="34">
        <f t="shared" si="358"/>
        <v>1258.3206040540999</v>
      </c>
      <c r="BK1668" s="34">
        <v>0</v>
      </c>
      <c r="BL1668" s="34">
        <v>0</v>
      </c>
      <c r="BM1668" s="34">
        <f t="shared" si="359"/>
        <v>0</v>
      </c>
      <c r="BN1668" s="39">
        <f t="shared" si="349"/>
        <v>897.91981020370326</v>
      </c>
      <c r="BO1668" s="39">
        <f t="shared" si="350"/>
        <v>1258.3206040540999</v>
      </c>
      <c r="BP1668" s="39">
        <f t="shared" si="361"/>
        <v>360.40079385039667</v>
      </c>
    </row>
    <row r="1669" spans="1:68" s="25" customFormat="1" ht="14.25" x14ac:dyDescent="0.2">
      <c r="A1669" s="14">
        <v>432</v>
      </c>
      <c r="B1669" s="40"/>
      <c r="C1669" s="15" t="s">
        <v>176</v>
      </c>
      <c r="D1669" s="16">
        <v>20078</v>
      </c>
      <c r="E1669" s="15" t="s">
        <v>13027</v>
      </c>
      <c r="F1669" s="15" t="s">
        <v>13028</v>
      </c>
      <c r="G1669" s="17" t="s">
        <v>13029</v>
      </c>
      <c r="H1669" s="17" t="s">
        <v>13030</v>
      </c>
      <c r="I1669" s="17" t="s">
        <v>86</v>
      </c>
      <c r="J1669" s="15" t="s">
        <v>13031</v>
      </c>
      <c r="K1669" s="15" t="s">
        <v>86</v>
      </c>
      <c r="L1669" s="18" t="s">
        <v>13032</v>
      </c>
      <c r="M1669" s="15" t="s">
        <v>12652</v>
      </c>
      <c r="N1669" s="15" t="s">
        <v>12653</v>
      </c>
      <c r="O1669" s="16">
        <v>511</v>
      </c>
      <c r="P1669" s="15" t="s">
        <v>569</v>
      </c>
      <c r="Q1669" s="15">
        <v>22800</v>
      </c>
      <c r="R1669" s="15">
        <v>106600</v>
      </c>
      <c r="S1669" s="15">
        <v>129400</v>
      </c>
      <c r="T1669" s="15">
        <v>0.66</v>
      </c>
      <c r="U1669" s="15" t="s">
        <v>3335</v>
      </c>
      <c r="V1669" s="15" t="s">
        <v>76</v>
      </c>
      <c r="W1669" s="16">
        <v>1</v>
      </c>
      <c r="X1669" s="16">
        <v>0</v>
      </c>
      <c r="Y1669" s="15">
        <v>28809</v>
      </c>
      <c r="Z1669" s="15">
        <v>0.66100000000000003</v>
      </c>
      <c r="AA1669" s="15" t="s">
        <v>78</v>
      </c>
      <c r="AB1669" s="15" t="s">
        <v>78</v>
      </c>
      <c r="AC1669" s="15">
        <v>0</v>
      </c>
      <c r="AD1669" s="15"/>
      <c r="AE1669" s="15" t="s">
        <v>78</v>
      </c>
      <c r="AF1669" s="15" t="s">
        <v>78</v>
      </c>
      <c r="AG1669" s="16">
        <v>1</v>
      </c>
      <c r="AH1669" s="15" t="s">
        <v>13033</v>
      </c>
      <c r="AI1669" s="15" t="s">
        <v>78</v>
      </c>
      <c r="AJ1669" s="15">
        <v>28808.7233887</v>
      </c>
      <c r="AK1669" s="15">
        <v>788.00029723800003</v>
      </c>
      <c r="AL1669" s="15">
        <v>3095363.1970500001</v>
      </c>
      <c r="AM1669" s="15">
        <v>1416818.5047599999</v>
      </c>
      <c r="AN1669" s="19">
        <v>22800</v>
      </c>
      <c r="AO1669" s="19">
        <v>101900</v>
      </c>
      <c r="AP1669" s="19">
        <v>0</v>
      </c>
      <c r="AQ1669" s="19">
        <v>11700</v>
      </c>
      <c r="AR1669" s="34">
        <f t="shared" si="351"/>
        <v>136400</v>
      </c>
      <c r="AS1669" s="34">
        <v>45000</v>
      </c>
      <c r="AT1669" s="34">
        <v>0</v>
      </c>
      <c r="AU1669" s="34">
        <v>27895</v>
      </c>
      <c r="AV1669" s="34">
        <v>0</v>
      </c>
      <c r="AW1669" s="35">
        <f t="shared" si="352"/>
        <v>72895</v>
      </c>
      <c r="AX1669" s="34">
        <f t="shared" si="353"/>
        <v>63505</v>
      </c>
      <c r="AY1669" s="36">
        <v>1.4712000000099998</v>
      </c>
      <c r="AZ1669" s="36">
        <v>2.0617000000000001</v>
      </c>
      <c r="BA1669" s="22"/>
      <c r="BB1669" s="19">
        <v>1598</v>
      </c>
      <c r="BC1669" s="34">
        <f t="shared" si="354"/>
        <v>934.28556000635035</v>
      </c>
      <c r="BD1669" s="34">
        <f t="shared" si="355"/>
        <v>1309.2825849999999</v>
      </c>
      <c r="BE1669" s="38">
        <v>3.4819999999999997E-2</v>
      </c>
      <c r="BF1669" s="38">
        <f t="shared" si="356"/>
        <v>3.4819999999999997E-2</v>
      </c>
      <c r="BG1669" s="34">
        <v>26.538242671199995</v>
      </c>
      <c r="BH1669" s="34">
        <v>37.189977511699993</v>
      </c>
      <c r="BI1669" s="34">
        <f t="shared" si="357"/>
        <v>907.74731733515034</v>
      </c>
      <c r="BJ1669" s="34">
        <f t="shared" si="358"/>
        <v>1272.0926074883</v>
      </c>
      <c r="BK1669" s="34">
        <v>0</v>
      </c>
      <c r="BL1669" s="34">
        <v>0</v>
      </c>
      <c r="BM1669" s="34">
        <f t="shared" si="359"/>
        <v>0</v>
      </c>
      <c r="BN1669" s="39">
        <f t="shared" si="349"/>
        <v>907.74731733515034</v>
      </c>
      <c r="BO1669" s="39">
        <f t="shared" si="350"/>
        <v>1272.0926074883</v>
      </c>
      <c r="BP1669" s="39">
        <f t="shared" si="361"/>
        <v>364.34529015314968</v>
      </c>
    </row>
    <row r="1670" spans="1:68" s="25" customFormat="1" ht="14.25" x14ac:dyDescent="0.2">
      <c r="A1670" s="14">
        <v>433</v>
      </c>
      <c r="B1670" s="40"/>
      <c r="C1670" s="15" t="s">
        <v>13034</v>
      </c>
      <c r="D1670" s="16">
        <v>35051</v>
      </c>
      <c r="E1670" s="15" t="s">
        <v>13035</v>
      </c>
      <c r="F1670" s="15" t="s">
        <v>13034</v>
      </c>
      <c r="G1670" s="17" t="s">
        <v>13036</v>
      </c>
      <c r="H1670" s="17" t="s">
        <v>13037</v>
      </c>
      <c r="I1670" s="17" t="s">
        <v>86</v>
      </c>
      <c r="J1670" s="15" t="s">
        <v>13038</v>
      </c>
      <c r="K1670" s="15" t="s">
        <v>2519</v>
      </c>
      <c r="L1670" s="18" t="s">
        <v>13039</v>
      </c>
      <c r="M1670" s="15" t="s">
        <v>12652</v>
      </c>
      <c r="N1670" s="15" t="s">
        <v>12653</v>
      </c>
      <c r="O1670" s="16">
        <v>511</v>
      </c>
      <c r="P1670" s="15" t="s">
        <v>569</v>
      </c>
      <c r="Q1670" s="15">
        <v>22200</v>
      </c>
      <c r="R1670" s="15">
        <v>112200</v>
      </c>
      <c r="S1670" s="15">
        <v>134400</v>
      </c>
      <c r="T1670" s="15">
        <v>0.63</v>
      </c>
      <c r="U1670" s="15" t="s">
        <v>3335</v>
      </c>
      <c r="V1670" s="15" t="s">
        <v>76</v>
      </c>
      <c r="W1670" s="16">
        <v>1</v>
      </c>
      <c r="X1670" s="16">
        <v>1</v>
      </c>
      <c r="Y1670" s="15">
        <v>28512</v>
      </c>
      <c r="Z1670" s="15">
        <v>0.65500000000000003</v>
      </c>
      <c r="AA1670" s="15" t="s">
        <v>78</v>
      </c>
      <c r="AB1670" s="15" t="s">
        <v>78</v>
      </c>
      <c r="AC1670" s="15">
        <v>115000</v>
      </c>
      <c r="AD1670" s="26">
        <v>38511</v>
      </c>
      <c r="AE1670" s="15" t="s">
        <v>119</v>
      </c>
      <c r="AF1670" s="15" t="s">
        <v>119</v>
      </c>
      <c r="AG1670" s="16">
        <v>1</v>
      </c>
      <c r="AH1670" s="15" t="s">
        <v>13040</v>
      </c>
      <c r="AI1670" s="15" t="s">
        <v>78</v>
      </c>
      <c r="AJ1670" s="15">
        <v>28511.8232422</v>
      </c>
      <c r="AK1670" s="15">
        <v>786.00060002600003</v>
      </c>
      <c r="AL1670" s="15">
        <v>3095266.6984299999</v>
      </c>
      <c r="AM1670" s="15">
        <v>1416817.9900799999</v>
      </c>
      <c r="AN1670" s="19">
        <v>22200</v>
      </c>
      <c r="AO1670" s="19">
        <v>108400</v>
      </c>
      <c r="AP1670" s="19">
        <v>0</v>
      </c>
      <c r="AQ1670" s="19">
        <v>0</v>
      </c>
      <c r="AR1670" s="34">
        <f t="shared" si="351"/>
        <v>130600</v>
      </c>
      <c r="AS1670" s="34">
        <v>45000</v>
      </c>
      <c r="AT1670" s="34">
        <v>3000</v>
      </c>
      <c r="AU1670" s="34">
        <v>29960</v>
      </c>
      <c r="AV1670" s="34">
        <v>0</v>
      </c>
      <c r="AW1670" s="35">
        <f t="shared" si="352"/>
        <v>77960</v>
      </c>
      <c r="AX1670" s="34">
        <f t="shared" si="353"/>
        <v>52640</v>
      </c>
      <c r="AY1670" s="36">
        <v>1.4712000000099998</v>
      </c>
      <c r="AZ1670" s="36">
        <v>2.0617000000000001</v>
      </c>
      <c r="BA1670" s="22"/>
      <c r="BB1670" s="19">
        <v>1306</v>
      </c>
      <c r="BC1670" s="34">
        <f t="shared" si="354"/>
        <v>774.43968000526388</v>
      </c>
      <c r="BD1670" s="34">
        <f t="shared" si="355"/>
        <v>1085.2788800000001</v>
      </c>
      <c r="BE1670" s="38">
        <v>3.4819999999999997E-2</v>
      </c>
      <c r="BF1670" s="38">
        <f t="shared" si="356"/>
        <v>3.4819999999999997E-2</v>
      </c>
      <c r="BG1670" s="34">
        <v>26.965989657783286</v>
      </c>
      <c r="BH1670" s="34">
        <v>37.789410601599997</v>
      </c>
      <c r="BI1670" s="34">
        <f t="shared" si="357"/>
        <v>747.47369034748056</v>
      </c>
      <c r="BJ1670" s="34">
        <f t="shared" si="358"/>
        <v>1047.4894693984002</v>
      </c>
      <c r="BK1670" s="34">
        <v>0</v>
      </c>
      <c r="BL1670" s="34">
        <v>0</v>
      </c>
      <c r="BM1670" s="34">
        <f t="shared" si="359"/>
        <v>0</v>
      </c>
      <c r="BN1670" s="39">
        <f t="shared" si="349"/>
        <v>747.47369034748056</v>
      </c>
      <c r="BO1670" s="39">
        <f t="shared" si="350"/>
        <v>1047.4894693984002</v>
      </c>
      <c r="BP1670" s="39">
        <f t="shared" si="361"/>
        <v>300.0157790509196</v>
      </c>
    </row>
    <row r="1671" spans="1:68" s="25" customFormat="1" ht="14.25" x14ac:dyDescent="0.2">
      <c r="A1671" s="14">
        <v>434</v>
      </c>
      <c r="B1671" s="40"/>
      <c r="C1671" s="15" t="s">
        <v>176</v>
      </c>
      <c r="D1671" s="16">
        <v>34104</v>
      </c>
      <c r="E1671" s="15" t="s">
        <v>13041</v>
      </c>
      <c r="F1671" s="15" t="s">
        <v>13042</v>
      </c>
      <c r="G1671" s="17" t="s">
        <v>13043</v>
      </c>
      <c r="H1671" s="17" t="s">
        <v>13044</v>
      </c>
      <c r="I1671" s="17" t="s">
        <v>13045</v>
      </c>
      <c r="J1671" s="15" t="s">
        <v>13046</v>
      </c>
      <c r="K1671" s="15" t="s">
        <v>13047</v>
      </c>
      <c r="L1671" s="18" t="s">
        <v>13048</v>
      </c>
      <c r="M1671" s="15" t="s">
        <v>12652</v>
      </c>
      <c r="N1671" s="15" t="s">
        <v>12653</v>
      </c>
      <c r="O1671" s="16">
        <v>511</v>
      </c>
      <c r="P1671" s="15" t="s">
        <v>569</v>
      </c>
      <c r="Q1671" s="15">
        <v>23000</v>
      </c>
      <c r="R1671" s="15">
        <v>109400</v>
      </c>
      <c r="S1671" s="15">
        <v>132400</v>
      </c>
      <c r="T1671" s="15">
        <v>0.67</v>
      </c>
      <c r="U1671" s="15" t="s">
        <v>3335</v>
      </c>
      <c r="V1671" s="15" t="s">
        <v>76</v>
      </c>
      <c r="W1671" s="16">
        <v>1</v>
      </c>
      <c r="X1671" s="16">
        <v>0</v>
      </c>
      <c r="Y1671" s="15">
        <v>28512</v>
      </c>
      <c r="Z1671" s="15">
        <v>0.65500000000000003</v>
      </c>
      <c r="AA1671" s="15" t="s">
        <v>78</v>
      </c>
      <c r="AB1671" s="15" t="s">
        <v>78</v>
      </c>
      <c r="AC1671" s="15">
        <v>0</v>
      </c>
      <c r="AD1671" s="15"/>
      <c r="AE1671" s="15" t="s">
        <v>353</v>
      </c>
      <c r="AF1671" s="15" t="s">
        <v>13049</v>
      </c>
      <c r="AG1671" s="16">
        <v>1</v>
      </c>
      <c r="AH1671" s="15" t="s">
        <v>13050</v>
      </c>
      <c r="AI1671" s="15" t="s">
        <v>78</v>
      </c>
      <c r="AJ1671" s="15">
        <v>28511.7255859</v>
      </c>
      <c r="AK1671" s="15">
        <v>785.99994387000004</v>
      </c>
      <c r="AL1671" s="15">
        <v>3095170.6997500001</v>
      </c>
      <c r="AM1671" s="15">
        <v>1416817.47811</v>
      </c>
      <c r="AN1671" s="19">
        <v>23000</v>
      </c>
      <c r="AO1671" s="19">
        <v>107700</v>
      </c>
      <c r="AP1671" s="19">
        <v>0</v>
      </c>
      <c r="AQ1671" s="19">
        <v>500</v>
      </c>
      <c r="AR1671" s="34">
        <f t="shared" si="351"/>
        <v>131200</v>
      </c>
      <c r="AS1671" s="34">
        <v>45000</v>
      </c>
      <c r="AT1671" s="34">
        <v>3000</v>
      </c>
      <c r="AU1671" s="34">
        <v>29995</v>
      </c>
      <c r="AV1671" s="34">
        <v>0</v>
      </c>
      <c r="AW1671" s="35">
        <f t="shared" si="352"/>
        <v>77995</v>
      </c>
      <c r="AX1671" s="34">
        <f t="shared" si="353"/>
        <v>53205</v>
      </c>
      <c r="AY1671" s="36">
        <v>1.4712000000099998</v>
      </c>
      <c r="AZ1671" s="36">
        <v>2.0617000000000001</v>
      </c>
      <c r="BA1671" s="22"/>
      <c r="BB1671" s="19">
        <v>1322</v>
      </c>
      <c r="BC1671" s="34">
        <f t="shared" si="354"/>
        <v>782.75196000532037</v>
      </c>
      <c r="BD1671" s="34">
        <f t="shared" si="355"/>
        <v>1096.9274849999999</v>
      </c>
      <c r="BE1671" s="38">
        <v>3.4819999999999997E-2</v>
      </c>
      <c r="BF1671" s="38">
        <f t="shared" si="356"/>
        <v>3.4819999999999997E-2</v>
      </c>
      <c r="BG1671" s="34">
        <v>26.999287327199994</v>
      </c>
      <c r="BH1671" s="34">
        <v>37.836073057699998</v>
      </c>
      <c r="BI1671" s="34">
        <f t="shared" si="357"/>
        <v>755.75267267812035</v>
      </c>
      <c r="BJ1671" s="34">
        <f t="shared" si="358"/>
        <v>1059.0914119422998</v>
      </c>
      <c r="BK1671" s="34">
        <v>0</v>
      </c>
      <c r="BL1671" s="34">
        <v>0</v>
      </c>
      <c r="BM1671" s="34">
        <f t="shared" si="359"/>
        <v>0</v>
      </c>
      <c r="BN1671" s="39">
        <f t="shared" si="349"/>
        <v>755.75267267812035</v>
      </c>
      <c r="BO1671" s="39">
        <f t="shared" si="350"/>
        <v>1059.0914119422998</v>
      </c>
      <c r="BP1671" s="39">
        <f t="shared" si="361"/>
        <v>303.33873926417948</v>
      </c>
    </row>
    <row r="1672" spans="1:68" s="25" customFormat="1" ht="14.25" x14ac:dyDescent="0.2">
      <c r="A1672" s="14">
        <v>435</v>
      </c>
      <c r="B1672" s="40"/>
      <c r="C1672" s="15" t="s">
        <v>13051</v>
      </c>
      <c r="D1672" s="16">
        <v>2385</v>
      </c>
      <c r="E1672" s="15" t="s">
        <v>13052</v>
      </c>
      <c r="F1672" s="15" t="s">
        <v>13051</v>
      </c>
      <c r="G1672" s="17" t="s">
        <v>13053</v>
      </c>
      <c r="H1672" s="17" t="s">
        <v>13054</v>
      </c>
      <c r="I1672" s="17" t="s">
        <v>86</v>
      </c>
      <c r="J1672" s="15" t="s">
        <v>13055</v>
      </c>
      <c r="K1672" s="15" t="s">
        <v>2681</v>
      </c>
      <c r="L1672" s="18" t="s">
        <v>13056</v>
      </c>
      <c r="M1672" s="15" t="s">
        <v>12652</v>
      </c>
      <c r="N1672" s="15" t="s">
        <v>12653</v>
      </c>
      <c r="O1672" s="16">
        <v>511</v>
      </c>
      <c r="P1672" s="15" t="s">
        <v>569</v>
      </c>
      <c r="Q1672" s="15">
        <v>19400</v>
      </c>
      <c r="R1672" s="15">
        <v>115400</v>
      </c>
      <c r="S1672" s="15">
        <v>134800</v>
      </c>
      <c r="T1672" s="15">
        <v>0.53</v>
      </c>
      <c r="U1672" s="15" t="s">
        <v>3335</v>
      </c>
      <c r="V1672" s="15" t="s">
        <v>76</v>
      </c>
      <c r="W1672" s="16">
        <v>1</v>
      </c>
      <c r="X1672" s="16">
        <v>0</v>
      </c>
      <c r="Y1672" s="15">
        <v>29180</v>
      </c>
      <c r="Z1672" s="15">
        <v>0.67</v>
      </c>
      <c r="AA1672" s="15" t="s">
        <v>78</v>
      </c>
      <c r="AB1672" s="15" t="s">
        <v>78</v>
      </c>
      <c r="AC1672" s="15">
        <v>0</v>
      </c>
      <c r="AD1672" s="15"/>
      <c r="AE1672" s="15" t="s">
        <v>78</v>
      </c>
      <c r="AF1672" s="15" t="s">
        <v>78</v>
      </c>
      <c r="AG1672" s="16">
        <v>1</v>
      </c>
      <c r="AH1672" s="15" t="s">
        <v>13057</v>
      </c>
      <c r="AI1672" s="15" t="s">
        <v>78</v>
      </c>
      <c r="AJ1672" s="15">
        <v>29180.0268555</v>
      </c>
      <c r="AK1672" s="15">
        <v>790.50032531700003</v>
      </c>
      <c r="AL1672" s="15">
        <v>3095073.5762</v>
      </c>
      <c r="AM1672" s="15">
        <v>1416816.96031</v>
      </c>
      <c r="AN1672" s="19">
        <v>19400</v>
      </c>
      <c r="AO1672" s="19">
        <v>87400</v>
      </c>
      <c r="AP1672" s="19">
        <v>0</v>
      </c>
      <c r="AQ1672" s="19">
        <v>26700</v>
      </c>
      <c r="AR1672" s="34">
        <f t="shared" si="351"/>
        <v>133500</v>
      </c>
      <c r="AS1672" s="34">
        <v>45000</v>
      </c>
      <c r="AT1672" s="34">
        <v>3000</v>
      </c>
      <c r="AU1672" s="34">
        <v>21630</v>
      </c>
      <c r="AV1672" s="34">
        <v>0</v>
      </c>
      <c r="AW1672" s="35">
        <f t="shared" si="352"/>
        <v>69630</v>
      </c>
      <c r="AX1672" s="34">
        <f t="shared" si="353"/>
        <v>63870</v>
      </c>
      <c r="AY1672" s="36">
        <v>1.4712000000099998</v>
      </c>
      <c r="AZ1672" s="36">
        <v>2.0617000000000001</v>
      </c>
      <c r="BA1672" s="22"/>
      <c r="BB1672" s="19">
        <v>1869</v>
      </c>
      <c r="BC1672" s="34">
        <f t="shared" si="354"/>
        <v>939.65544000638693</v>
      </c>
      <c r="BD1672" s="34">
        <f t="shared" si="355"/>
        <v>1316.8077900000001</v>
      </c>
      <c r="BE1672" s="38">
        <v>3.4819999999999997E-2</v>
      </c>
      <c r="BF1672" s="38">
        <f t="shared" si="356"/>
        <v>3.4819999999999997E-2</v>
      </c>
      <c r="BG1672" s="34">
        <v>19.04114429292942</v>
      </c>
      <c r="BH1672" s="34">
        <v>26.683746049799996</v>
      </c>
      <c r="BI1672" s="34">
        <f t="shared" si="357"/>
        <v>920.61429571345752</v>
      </c>
      <c r="BJ1672" s="34">
        <f t="shared" si="358"/>
        <v>1290.1240439502001</v>
      </c>
      <c r="BK1672" s="34">
        <v>0</v>
      </c>
      <c r="BL1672" s="34">
        <v>0</v>
      </c>
      <c r="BM1672" s="34">
        <f t="shared" si="359"/>
        <v>0</v>
      </c>
      <c r="BN1672" s="39">
        <f t="shared" si="349"/>
        <v>920.61429571345752</v>
      </c>
      <c r="BO1672" s="39">
        <f t="shared" si="350"/>
        <v>1290.1240439502001</v>
      </c>
      <c r="BP1672" s="39">
        <f t="shared" si="361"/>
        <v>369.50974823674255</v>
      </c>
    </row>
    <row r="1673" spans="1:68" s="25" customFormat="1" ht="25.5" x14ac:dyDescent="0.2">
      <c r="A1673" s="14">
        <v>436</v>
      </c>
      <c r="B1673" s="40"/>
      <c r="C1673" s="15"/>
      <c r="D1673" s="16">
        <v>12388</v>
      </c>
      <c r="E1673" s="15" t="s">
        <v>13058</v>
      </c>
      <c r="F1673" s="15" t="s">
        <v>13059</v>
      </c>
      <c r="G1673" s="17" t="s">
        <v>13060</v>
      </c>
      <c r="H1673" s="17" t="s">
        <v>13061</v>
      </c>
      <c r="I1673" s="17" t="s">
        <v>86</v>
      </c>
      <c r="J1673" s="15" t="s">
        <v>13062</v>
      </c>
      <c r="K1673" s="15" t="s">
        <v>4418</v>
      </c>
      <c r="L1673" s="18" t="s">
        <v>13063</v>
      </c>
      <c r="M1673" s="15" t="s">
        <v>12652</v>
      </c>
      <c r="N1673" s="15" t="s">
        <v>12653</v>
      </c>
      <c r="O1673" s="16">
        <v>511</v>
      </c>
      <c r="P1673" s="15" t="s">
        <v>569</v>
      </c>
      <c r="Q1673" s="15">
        <v>17700</v>
      </c>
      <c r="R1673" s="15">
        <v>77100</v>
      </c>
      <c r="S1673" s="15">
        <v>94800</v>
      </c>
      <c r="T1673" s="15">
        <v>0.45</v>
      </c>
      <c r="U1673" s="15" t="s">
        <v>3335</v>
      </c>
      <c r="V1673" s="15" t="s">
        <v>76</v>
      </c>
      <c r="W1673" s="16">
        <v>1</v>
      </c>
      <c r="X1673" s="16">
        <v>0</v>
      </c>
      <c r="Y1673" s="15">
        <v>19400</v>
      </c>
      <c r="Z1673" s="15">
        <v>0.44500000000000001</v>
      </c>
      <c r="AA1673" s="15" t="s">
        <v>78</v>
      </c>
      <c r="AB1673" s="15" t="s">
        <v>78</v>
      </c>
      <c r="AC1673" s="15">
        <v>0</v>
      </c>
      <c r="AD1673" s="15"/>
      <c r="AE1673" s="15" t="s">
        <v>1536</v>
      </c>
      <c r="AF1673" s="15" t="s">
        <v>13064</v>
      </c>
      <c r="AG1673" s="16">
        <v>1</v>
      </c>
      <c r="AH1673" s="15" t="s">
        <v>13065</v>
      </c>
      <c r="AI1673" s="15" t="s">
        <v>78</v>
      </c>
      <c r="AJ1673" s="15">
        <v>19399.8771973</v>
      </c>
      <c r="AK1673" s="15">
        <v>594.000394755</v>
      </c>
      <c r="AL1673" s="15">
        <v>3094976.0470699999</v>
      </c>
      <c r="AM1673" s="15">
        <v>1416767.9396899999</v>
      </c>
      <c r="AN1673" s="19">
        <v>17700</v>
      </c>
      <c r="AO1673" s="19">
        <v>74100</v>
      </c>
      <c r="AP1673" s="19">
        <v>0</v>
      </c>
      <c r="AQ1673" s="19">
        <v>200</v>
      </c>
      <c r="AR1673" s="34">
        <f t="shared" si="351"/>
        <v>92000</v>
      </c>
      <c r="AS1673" s="34">
        <v>45000</v>
      </c>
      <c r="AT1673" s="34">
        <v>0</v>
      </c>
      <c r="AU1673" s="34">
        <v>16380</v>
      </c>
      <c r="AV1673" s="34">
        <v>12480</v>
      </c>
      <c r="AW1673" s="35">
        <f t="shared" si="352"/>
        <v>73860</v>
      </c>
      <c r="AX1673" s="34">
        <f t="shared" si="353"/>
        <v>18140</v>
      </c>
      <c r="AY1673" s="36">
        <v>1.4712000000099998</v>
      </c>
      <c r="AZ1673" s="36">
        <v>2.0617000000000001</v>
      </c>
      <c r="BA1673" s="22"/>
      <c r="BB1673" s="19">
        <v>924</v>
      </c>
      <c r="BC1673" s="34">
        <f t="shared" si="354"/>
        <v>266.87568000181398</v>
      </c>
      <c r="BD1673" s="34">
        <f t="shared" si="355"/>
        <v>373.99238000000003</v>
      </c>
      <c r="BE1673" s="38">
        <v>3.4819999999999997E-2</v>
      </c>
      <c r="BF1673" s="38">
        <f t="shared" si="356"/>
        <v>3.4819999999999997E-2</v>
      </c>
      <c r="BG1673" s="34">
        <v>9.1901568095999995</v>
      </c>
      <c r="BH1673" s="34">
        <v>12.878837883599999</v>
      </c>
      <c r="BI1673" s="34">
        <f t="shared" si="357"/>
        <v>257.68552319221396</v>
      </c>
      <c r="BJ1673" s="34">
        <f t="shared" si="358"/>
        <v>361.11354211640003</v>
      </c>
      <c r="BK1673" s="34">
        <v>0</v>
      </c>
      <c r="BL1673" s="34">
        <v>0</v>
      </c>
      <c r="BM1673" s="34">
        <f t="shared" si="359"/>
        <v>0</v>
      </c>
      <c r="BN1673" s="39">
        <f t="shared" si="349"/>
        <v>257.68552319221396</v>
      </c>
      <c r="BO1673" s="39">
        <f t="shared" si="350"/>
        <v>361.11354211640003</v>
      </c>
      <c r="BP1673" s="39">
        <f t="shared" si="361"/>
        <v>103.42801892418606</v>
      </c>
    </row>
    <row r="1674" spans="1:68" s="25" customFormat="1" ht="14.25" x14ac:dyDescent="0.2">
      <c r="A1674" s="14">
        <v>437</v>
      </c>
      <c r="B1674" s="40"/>
      <c r="C1674" s="15"/>
      <c r="D1674" s="16">
        <v>13522</v>
      </c>
      <c r="E1674" s="15" t="s">
        <v>13066</v>
      </c>
      <c r="F1674" s="15" t="s">
        <v>13067</v>
      </c>
      <c r="G1674" s="17" t="s">
        <v>13068</v>
      </c>
      <c r="H1674" s="17" t="s">
        <v>13069</v>
      </c>
      <c r="I1674" s="17" t="s">
        <v>6305</v>
      </c>
      <c r="J1674" s="15" t="s">
        <v>13070</v>
      </c>
      <c r="K1674" s="15" t="s">
        <v>3872</v>
      </c>
      <c r="L1674" s="18" t="s">
        <v>13071</v>
      </c>
      <c r="M1674" s="15" t="s">
        <v>11986</v>
      </c>
      <c r="N1674" s="15" t="s">
        <v>11987</v>
      </c>
      <c r="O1674" s="16">
        <v>511</v>
      </c>
      <c r="P1674" s="15" t="s">
        <v>569</v>
      </c>
      <c r="Q1674" s="15">
        <v>22200</v>
      </c>
      <c r="R1674" s="15">
        <v>83500</v>
      </c>
      <c r="S1674" s="15">
        <v>105700</v>
      </c>
      <c r="T1674" s="15">
        <v>0.55000000000000004</v>
      </c>
      <c r="U1674" s="15" t="s">
        <v>3335</v>
      </c>
      <c r="V1674" s="15" t="s">
        <v>76</v>
      </c>
      <c r="W1674" s="16">
        <v>1</v>
      </c>
      <c r="X1674" s="16">
        <v>1</v>
      </c>
      <c r="Y1674" s="15">
        <v>24336</v>
      </c>
      <c r="Z1674" s="15">
        <v>0.55900000000000005</v>
      </c>
      <c r="AA1674" s="15" t="s">
        <v>78</v>
      </c>
      <c r="AB1674" s="15" t="s">
        <v>78</v>
      </c>
      <c r="AC1674" s="15">
        <v>98500</v>
      </c>
      <c r="AD1674" s="26">
        <v>40535</v>
      </c>
      <c r="AE1674" s="15" t="s">
        <v>211</v>
      </c>
      <c r="AF1674" s="15" t="s">
        <v>13072</v>
      </c>
      <c r="AG1674" s="16">
        <v>1</v>
      </c>
      <c r="AH1674" s="15" t="s">
        <v>13073</v>
      </c>
      <c r="AI1674" s="15" t="s">
        <v>78</v>
      </c>
      <c r="AJ1674" s="15">
        <v>24336.2504883</v>
      </c>
      <c r="AK1674" s="15">
        <v>691.14704405800001</v>
      </c>
      <c r="AL1674" s="15">
        <v>3094900.2074699998</v>
      </c>
      <c r="AM1674" s="15">
        <v>1416916.7875000001</v>
      </c>
      <c r="AN1674" s="19">
        <v>22200</v>
      </c>
      <c r="AO1674" s="19">
        <v>72400</v>
      </c>
      <c r="AP1674" s="19">
        <v>0</v>
      </c>
      <c r="AQ1674" s="19">
        <v>10400</v>
      </c>
      <c r="AR1674" s="34">
        <f t="shared" si="351"/>
        <v>105000</v>
      </c>
      <c r="AS1674" s="34">
        <v>45000</v>
      </c>
      <c r="AT1674" s="34">
        <v>3000</v>
      </c>
      <c r="AU1674" s="34">
        <v>17360</v>
      </c>
      <c r="AV1674" s="34">
        <v>0</v>
      </c>
      <c r="AW1674" s="35">
        <f t="shared" si="352"/>
        <v>65360</v>
      </c>
      <c r="AX1674" s="34">
        <f t="shared" si="353"/>
        <v>39640</v>
      </c>
      <c r="AY1674" s="36">
        <v>1.4712000000099998</v>
      </c>
      <c r="AZ1674" s="36">
        <v>2.0617000000000001</v>
      </c>
      <c r="BA1674" s="22"/>
      <c r="BB1674" s="19">
        <v>1258</v>
      </c>
      <c r="BC1674" s="34">
        <f t="shared" si="354"/>
        <v>583.1836800039639</v>
      </c>
      <c r="BD1674" s="34">
        <f t="shared" si="355"/>
        <v>817.25788</v>
      </c>
      <c r="BE1674" s="38">
        <v>3.4819999999999997E-2</v>
      </c>
      <c r="BF1674" s="38">
        <f t="shared" si="356"/>
        <v>3.4819999999999997E-2</v>
      </c>
      <c r="BG1674" s="34">
        <v>14.978828601701808</v>
      </c>
      <c r="BH1674" s="34">
        <v>20.9909264056</v>
      </c>
      <c r="BI1674" s="34">
        <f t="shared" si="357"/>
        <v>568.20485140226208</v>
      </c>
      <c r="BJ1674" s="34">
        <f t="shared" si="358"/>
        <v>796.26695359439998</v>
      </c>
      <c r="BK1674" s="34">
        <v>0</v>
      </c>
      <c r="BL1674" s="34">
        <v>0</v>
      </c>
      <c r="BM1674" s="34">
        <f t="shared" si="359"/>
        <v>0</v>
      </c>
      <c r="BN1674" s="39">
        <f t="shared" si="349"/>
        <v>568.20485140226208</v>
      </c>
      <c r="BO1674" s="39">
        <f t="shared" si="350"/>
        <v>796.26695359439998</v>
      </c>
      <c r="BP1674" s="39">
        <f t="shared" si="361"/>
        <v>228.0621021921379</v>
      </c>
    </row>
    <row r="1675" spans="1:68" s="25" customFormat="1" ht="14.25" x14ac:dyDescent="0.2">
      <c r="A1675" s="14">
        <v>438</v>
      </c>
      <c r="B1675" s="40"/>
      <c r="C1675" s="15" t="s">
        <v>150</v>
      </c>
      <c r="D1675" s="16">
        <v>35158</v>
      </c>
      <c r="E1675" s="15" t="s">
        <v>13074</v>
      </c>
      <c r="F1675" s="15" t="s">
        <v>13075</v>
      </c>
      <c r="G1675" s="17" t="s">
        <v>13076</v>
      </c>
      <c r="H1675" s="17" t="s">
        <v>13077</v>
      </c>
      <c r="I1675" s="17" t="s">
        <v>86</v>
      </c>
      <c r="J1675" s="15" t="s">
        <v>13078</v>
      </c>
      <c r="K1675" s="15" t="s">
        <v>86</v>
      </c>
      <c r="L1675" s="18" t="s">
        <v>13079</v>
      </c>
      <c r="M1675" s="15" t="s">
        <v>11986</v>
      </c>
      <c r="N1675" s="15" t="s">
        <v>11987</v>
      </c>
      <c r="O1675" s="16">
        <v>511</v>
      </c>
      <c r="P1675" s="15" t="s">
        <v>569</v>
      </c>
      <c r="Q1675" s="15">
        <v>25500</v>
      </c>
      <c r="R1675" s="15">
        <v>88800</v>
      </c>
      <c r="S1675" s="15">
        <v>114300</v>
      </c>
      <c r="T1675" s="15">
        <v>0.66</v>
      </c>
      <c r="U1675" s="15" t="s">
        <v>3335</v>
      </c>
      <c r="V1675" s="15" t="s">
        <v>76</v>
      </c>
      <c r="W1675" s="16">
        <v>1</v>
      </c>
      <c r="X1675" s="16">
        <v>0</v>
      </c>
      <c r="Y1675" s="15">
        <v>14966</v>
      </c>
      <c r="Z1675" s="15">
        <v>0.34399999999999997</v>
      </c>
      <c r="AA1675" s="15" t="s">
        <v>78</v>
      </c>
      <c r="AB1675" s="15" t="s">
        <v>78</v>
      </c>
      <c r="AC1675" s="15">
        <v>0</v>
      </c>
      <c r="AD1675" s="15"/>
      <c r="AE1675" s="15" t="s">
        <v>222</v>
      </c>
      <c r="AF1675" s="15" t="s">
        <v>13080</v>
      </c>
      <c r="AG1675" s="16">
        <v>1</v>
      </c>
      <c r="AH1675" s="15" t="s">
        <v>13081</v>
      </c>
      <c r="AI1675" s="15" t="s">
        <v>78</v>
      </c>
      <c r="AJ1675" s="15">
        <v>14965.6193848</v>
      </c>
      <c r="AK1675" s="15">
        <v>499.314692165</v>
      </c>
      <c r="AL1675" s="15">
        <v>3094852.6779100001</v>
      </c>
      <c r="AM1675" s="15">
        <v>1416817.3235500001</v>
      </c>
      <c r="AN1675" s="19">
        <v>25500</v>
      </c>
      <c r="AO1675" s="19">
        <v>89600</v>
      </c>
      <c r="AP1675" s="19">
        <v>0</v>
      </c>
      <c r="AQ1675" s="19">
        <v>500</v>
      </c>
      <c r="AR1675" s="34">
        <f t="shared" si="351"/>
        <v>115600</v>
      </c>
      <c r="AS1675" s="34">
        <v>45000</v>
      </c>
      <c r="AT1675" s="34">
        <v>0</v>
      </c>
      <c r="AU1675" s="34">
        <v>24535</v>
      </c>
      <c r="AV1675" s="34">
        <v>0</v>
      </c>
      <c r="AW1675" s="35">
        <f t="shared" si="352"/>
        <v>69535</v>
      </c>
      <c r="AX1675" s="34">
        <f t="shared" si="353"/>
        <v>46065</v>
      </c>
      <c r="AY1675" s="36">
        <v>1.4712000000099998</v>
      </c>
      <c r="AZ1675" s="36">
        <v>2.0617000000000001</v>
      </c>
      <c r="BA1675" s="22"/>
      <c r="BB1675" s="19">
        <v>1166</v>
      </c>
      <c r="BC1675" s="34">
        <f t="shared" si="354"/>
        <v>677.70828000460642</v>
      </c>
      <c r="BD1675" s="34">
        <f t="shared" si="355"/>
        <v>949.72210499999994</v>
      </c>
      <c r="BE1675" s="38">
        <v>3.4819999999999997E-2</v>
      </c>
      <c r="BF1675" s="38">
        <f t="shared" si="356"/>
        <v>3.4819999999999997E-2</v>
      </c>
      <c r="BG1675" s="34">
        <v>23.341666389599997</v>
      </c>
      <c r="BH1675" s="34">
        <v>32.710381726099996</v>
      </c>
      <c r="BI1675" s="34">
        <f t="shared" si="357"/>
        <v>654.36661361500637</v>
      </c>
      <c r="BJ1675" s="34">
        <f t="shared" si="358"/>
        <v>917.01172327389997</v>
      </c>
      <c r="BK1675" s="34">
        <v>0</v>
      </c>
      <c r="BL1675" s="34">
        <v>0</v>
      </c>
      <c r="BM1675" s="34">
        <f t="shared" si="359"/>
        <v>0</v>
      </c>
      <c r="BN1675" s="39">
        <f t="shared" si="349"/>
        <v>654.36661361500637</v>
      </c>
      <c r="BO1675" s="39">
        <f t="shared" si="350"/>
        <v>917.01172327389997</v>
      </c>
      <c r="BP1675" s="39">
        <f t="shared" si="361"/>
        <v>262.6451096588936</v>
      </c>
    </row>
    <row r="1676" spans="1:68" s="25" customFormat="1" ht="14.25" x14ac:dyDescent="0.2">
      <c r="A1676" s="14">
        <v>439</v>
      </c>
      <c r="B1676" s="40"/>
      <c r="C1676" s="15" t="s">
        <v>13082</v>
      </c>
      <c r="D1676" s="16">
        <v>19146</v>
      </c>
      <c r="E1676" s="15" t="s">
        <v>13083</v>
      </c>
      <c r="F1676" s="15" t="s">
        <v>13082</v>
      </c>
      <c r="G1676" s="17" t="s">
        <v>13084</v>
      </c>
      <c r="H1676" s="17" t="s">
        <v>13085</v>
      </c>
      <c r="I1676" s="17" t="s">
        <v>86</v>
      </c>
      <c r="J1676" s="15" t="s">
        <v>13086</v>
      </c>
      <c r="K1676" s="15" t="s">
        <v>1028</v>
      </c>
      <c r="L1676" s="18" t="s">
        <v>13079</v>
      </c>
      <c r="M1676" s="15" t="s">
        <v>11986</v>
      </c>
      <c r="N1676" s="15" t="s">
        <v>11987</v>
      </c>
      <c r="O1676" s="16">
        <v>511</v>
      </c>
      <c r="P1676" s="15" t="s">
        <v>569</v>
      </c>
      <c r="Q1676" s="15">
        <v>25500</v>
      </c>
      <c r="R1676" s="15">
        <v>88800</v>
      </c>
      <c r="S1676" s="15">
        <v>114300</v>
      </c>
      <c r="T1676" s="15">
        <v>0.66</v>
      </c>
      <c r="U1676" s="15" t="s">
        <v>3335</v>
      </c>
      <c r="V1676" s="15" t="s">
        <v>76</v>
      </c>
      <c r="W1676" s="16">
        <v>1</v>
      </c>
      <c r="X1676" s="16">
        <v>0</v>
      </c>
      <c r="Y1676" s="15">
        <v>14895</v>
      </c>
      <c r="Z1676" s="15">
        <v>0.34200000000000003</v>
      </c>
      <c r="AA1676" s="15" t="s">
        <v>78</v>
      </c>
      <c r="AB1676" s="15" t="s">
        <v>78</v>
      </c>
      <c r="AC1676" s="15">
        <v>0</v>
      </c>
      <c r="AD1676" s="15"/>
      <c r="AE1676" s="15" t="s">
        <v>222</v>
      </c>
      <c r="AF1676" s="15" t="s">
        <v>13080</v>
      </c>
      <c r="AG1676" s="16">
        <v>1</v>
      </c>
      <c r="AH1676" s="15" t="s">
        <v>13081</v>
      </c>
      <c r="AI1676" s="15" t="s">
        <v>78</v>
      </c>
      <c r="AJ1676" s="15">
        <v>14895.3435059</v>
      </c>
      <c r="AK1676" s="15">
        <v>497.912094244</v>
      </c>
      <c r="AL1676" s="15">
        <v>3094853.1110399999</v>
      </c>
      <c r="AM1676" s="15">
        <v>1416717.31537</v>
      </c>
      <c r="AN1676" s="19">
        <v>25500</v>
      </c>
      <c r="AO1676" s="19">
        <v>89600</v>
      </c>
      <c r="AP1676" s="19">
        <v>0</v>
      </c>
      <c r="AQ1676" s="19">
        <v>500</v>
      </c>
      <c r="AR1676" s="34">
        <f t="shared" si="351"/>
        <v>115600</v>
      </c>
      <c r="AS1676" s="34">
        <v>45000</v>
      </c>
      <c r="AT1676" s="34">
        <v>0</v>
      </c>
      <c r="AU1676" s="34">
        <v>24535</v>
      </c>
      <c r="AV1676" s="34">
        <v>0</v>
      </c>
      <c r="AW1676" s="35">
        <f t="shared" si="352"/>
        <v>69535</v>
      </c>
      <c r="AX1676" s="34">
        <f t="shared" si="353"/>
        <v>46065</v>
      </c>
      <c r="AY1676" s="36">
        <v>1.4712000000099998</v>
      </c>
      <c r="AZ1676" s="36">
        <v>2.0617000000000001</v>
      </c>
      <c r="BA1676" s="22"/>
      <c r="BB1676" s="19">
        <v>1166</v>
      </c>
      <c r="BC1676" s="34">
        <f t="shared" si="354"/>
        <v>677.70828000460642</v>
      </c>
      <c r="BD1676" s="34">
        <f t="shared" si="355"/>
        <v>949.72210499999994</v>
      </c>
      <c r="BE1676" s="38">
        <v>3.4819999999999997E-2</v>
      </c>
      <c r="BF1676" s="38">
        <f t="shared" si="356"/>
        <v>3.4819999999999997E-2</v>
      </c>
      <c r="BG1676" s="34">
        <v>23.34166638975865</v>
      </c>
      <c r="BH1676" s="34">
        <v>32.710381726099996</v>
      </c>
      <c r="BI1676" s="34">
        <f t="shared" si="357"/>
        <v>654.36661361484778</v>
      </c>
      <c r="BJ1676" s="34">
        <f t="shared" si="358"/>
        <v>917.01172327389997</v>
      </c>
      <c r="BK1676" s="34">
        <v>0</v>
      </c>
      <c r="BL1676" s="34">
        <v>0</v>
      </c>
      <c r="BM1676" s="34">
        <f t="shared" si="359"/>
        <v>0</v>
      </c>
      <c r="BN1676" s="39">
        <f t="shared" si="349"/>
        <v>654.36661361484778</v>
      </c>
      <c r="BO1676" s="39">
        <f t="shared" si="350"/>
        <v>917.01172327389997</v>
      </c>
      <c r="BP1676" s="39">
        <f t="shared" si="361"/>
        <v>262.6451096590522</v>
      </c>
    </row>
    <row r="1677" spans="1:68" s="25" customFormat="1" ht="14.25" x14ac:dyDescent="0.2">
      <c r="A1677" s="14">
        <v>440</v>
      </c>
      <c r="B1677" s="40"/>
      <c r="C1677" s="15"/>
      <c r="D1677" s="16">
        <v>31870</v>
      </c>
      <c r="E1677" s="15" t="s">
        <v>13087</v>
      </c>
      <c r="F1677" s="15" t="s">
        <v>13088</v>
      </c>
      <c r="G1677" s="17" t="s">
        <v>13089</v>
      </c>
      <c r="H1677" s="17" t="s">
        <v>13090</v>
      </c>
      <c r="I1677" s="17" t="s">
        <v>86</v>
      </c>
      <c r="J1677" s="15" t="s">
        <v>13091</v>
      </c>
      <c r="K1677" s="15" t="s">
        <v>12696</v>
      </c>
      <c r="L1677" s="18"/>
      <c r="M1677" s="15"/>
      <c r="N1677" s="15"/>
      <c r="O1677" s="16"/>
      <c r="P1677" s="15"/>
      <c r="Q1677" s="15"/>
      <c r="R1677" s="15"/>
      <c r="S1677" s="15"/>
      <c r="T1677" s="15"/>
      <c r="U1677" s="15"/>
      <c r="V1677" s="15"/>
      <c r="W1677" s="16"/>
      <c r="X1677" s="16"/>
      <c r="Y1677" s="15"/>
      <c r="Z1677" s="15"/>
      <c r="AA1677" s="15"/>
      <c r="AB1677" s="15"/>
      <c r="AC1677" s="15"/>
      <c r="AD1677" s="15"/>
      <c r="AE1677" s="15"/>
      <c r="AF1677" s="15"/>
      <c r="AG1677" s="16"/>
      <c r="AH1677" s="15"/>
      <c r="AI1677" s="15"/>
      <c r="AJ1677" s="15"/>
      <c r="AK1677" s="15"/>
      <c r="AL1677" s="15"/>
      <c r="AM1677" s="15"/>
      <c r="AN1677" s="19">
        <v>0</v>
      </c>
      <c r="AO1677" s="19">
        <v>0</v>
      </c>
      <c r="AP1677" s="19">
        <v>0</v>
      </c>
      <c r="AQ1677" s="19">
        <v>0</v>
      </c>
      <c r="AR1677" s="34">
        <f t="shared" si="351"/>
        <v>0</v>
      </c>
      <c r="AS1677" s="34">
        <v>0</v>
      </c>
      <c r="AT1677" s="34">
        <v>0</v>
      </c>
      <c r="AU1677" s="34">
        <v>0</v>
      </c>
      <c r="AV1677" s="34">
        <v>0</v>
      </c>
      <c r="AW1677" s="35">
        <f t="shared" si="352"/>
        <v>0</v>
      </c>
      <c r="AX1677" s="34">
        <f t="shared" si="353"/>
        <v>0</v>
      </c>
      <c r="AY1677" s="36">
        <v>1.4712000000099998</v>
      </c>
      <c r="AZ1677" s="36">
        <v>2.0617000000000001</v>
      </c>
      <c r="BA1677" s="22"/>
      <c r="BB1677" s="19">
        <v>0</v>
      </c>
      <c r="BC1677" s="34">
        <f t="shared" si="354"/>
        <v>0</v>
      </c>
      <c r="BD1677" s="34">
        <f t="shared" si="355"/>
        <v>0</v>
      </c>
      <c r="BE1677" s="38">
        <v>3.4819999999999997E-2</v>
      </c>
      <c r="BF1677" s="38">
        <f t="shared" si="356"/>
        <v>3.4819999999999997E-2</v>
      </c>
      <c r="BG1677" s="34">
        <v>0</v>
      </c>
      <c r="BH1677" s="34">
        <v>0</v>
      </c>
      <c r="BI1677" s="34">
        <f t="shared" si="357"/>
        <v>0</v>
      </c>
      <c r="BJ1677" s="34">
        <f t="shared" si="358"/>
        <v>0</v>
      </c>
      <c r="BK1677" s="34">
        <v>0</v>
      </c>
      <c r="BL1677" s="34">
        <v>0</v>
      </c>
      <c r="BM1677" s="34">
        <f t="shared" si="359"/>
        <v>0</v>
      </c>
      <c r="BN1677" s="39">
        <f t="shared" si="349"/>
        <v>0</v>
      </c>
      <c r="BO1677" s="39">
        <f t="shared" si="350"/>
        <v>0</v>
      </c>
      <c r="BP1677" s="39">
        <f t="shared" si="361"/>
        <v>0</v>
      </c>
    </row>
    <row r="1678" spans="1:68" s="25" customFormat="1" ht="14.25" x14ac:dyDescent="0.2">
      <c r="A1678" s="14">
        <v>441</v>
      </c>
      <c r="B1678" s="40"/>
      <c r="C1678" s="15"/>
      <c r="D1678" s="16">
        <v>20321</v>
      </c>
      <c r="E1678" s="15" t="s">
        <v>13092</v>
      </c>
      <c r="F1678" s="15" t="s">
        <v>13093</v>
      </c>
      <c r="G1678" s="17" t="s">
        <v>13094</v>
      </c>
      <c r="H1678" s="17" t="s">
        <v>13095</v>
      </c>
      <c r="I1678" s="17" t="s">
        <v>86</v>
      </c>
      <c r="J1678" s="15" t="s">
        <v>13096</v>
      </c>
      <c r="K1678" s="15" t="s">
        <v>321</v>
      </c>
      <c r="L1678" s="18" t="s">
        <v>13097</v>
      </c>
      <c r="M1678" s="15" t="s">
        <v>13098</v>
      </c>
      <c r="N1678" s="15" t="s">
        <v>13099</v>
      </c>
      <c r="O1678" s="16">
        <v>510</v>
      </c>
      <c r="P1678" s="15" t="s">
        <v>118</v>
      </c>
      <c r="Q1678" s="15">
        <v>21100</v>
      </c>
      <c r="R1678" s="15">
        <v>81500</v>
      </c>
      <c r="S1678" s="15">
        <v>102600</v>
      </c>
      <c r="T1678" s="15">
        <v>0.22</v>
      </c>
      <c r="U1678" s="15" t="s">
        <v>3335</v>
      </c>
      <c r="V1678" s="15" t="s">
        <v>76</v>
      </c>
      <c r="W1678" s="16">
        <v>1</v>
      </c>
      <c r="X1678" s="16">
        <v>1</v>
      </c>
      <c r="Y1678" s="15">
        <v>12467</v>
      </c>
      <c r="Z1678" s="15">
        <v>0.28599999999999998</v>
      </c>
      <c r="AA1678" s="15" t="s">
        <v>78</v>
      </c>
      <c r="AB1678" s="15" t="s">
        <v>78</v>
      </c>
      <c r="AC1678" s="15">
        <v>77800</v>
      </c>
      <c r="AD1678" s="26">
        <v>42429</v>
      </c>
      <c r="AE1678" s="15" t="s">
        <v>119</v>
      </c>
      <c r="AF1678" s="15" t="s">
        <v>119</v>
      </c>
      <c r="AG1678" s="16">
        <v>1</v>
      </c>
      <c r="AH1678" s="15" t="s">
        <v>13100</v>
      </c>
      <c r="AI1678" s="15" t="s">
        <v>78</v>
      </c>
      <c r="AJ1678" s="15">
        <v>12467.2072754</v>
      </c>
      <c r="AK1678" s="15">
        <v>447.55799129899998</v>
      </c>
      <c r="AL1678" s="15">
        <v>3094870.5583899999</v>
      </c>
      <c r="AM1678" s="15">
        <v>1416594.77039</v>
      </c>
      <c r="AN1678" s="19">
        <v>21100</v>
      </c>
      <c r="AO1678" s="19">
        <v>87300</v>
      </c>
      <c r="AP1678" s="19">
        <v>0</v>
      </c>
      <c r="AQ1678" s="19">
        <v>0</v>
      </c>
      <c r="AR1678" s="34">
        <f t="shared" si="351"/>
        <v>108400</v>
      </c>
      <c r="AS1678" s="34">
        <v>0</v>
      </c>
      <c r="AT1678" s="34">
        <v>0</v>
      </c>
      <c r="AU1678" s="34">
        <v>0</v>
      </c>
      <c r="AV1678" s="34">
        <f>12480+12480+24960</f>
        <v>49920</v>
      </c>
      <c r="AW1678" s="35">
        <f t="shared" si="352"/>
        <v>49920</v>
      </c>
      <c r="AX1678" s="34">
        <f t="shared" si="353"/>
        <v>58480</v>
      </c>
      <c r="AY1678" s="36">
        <v>1.4712000000099998</v>
      </c>
      <c r="AZ1678" s="36">
        <v>2.0617000000000001</v>
      </c>
      <c r="BA1678" s="22"/>
      <c r="BB1678" s="19">
        <v>1084</v>
      </c>
      <c r="BC1678" s="34">
        <f t="shared" si="354"/>
        <v>860.35776000584781</v>
      </c>
      <c r="BD1678" s="34">
        <f t="shared" si="355"/>
        <v>1205.6821600000001</v>
      </c>
      <c r="BE1678" s="38">
        <v>3.4819999999999997E-2</v>
      </c>
      <c r="BF1678" s="38">
        <f t="shared" si="356"/>
        <v>3.4819999999999997E-2</v>
      </c>
      <c r="BG1678" s="34">
        <v>29.957657203403617</v>
      </c>
      <c r="BH1678" s="34">
        <v>41.9818528112</v>
      </c>
      <c r="BI1678" s="34">
        <f t="shared" si="357"/>
        <v>830.40010280244417</v>
      </c>
      <c r="BJ1678" s="34">
        <f t="shared" si="358"/>
        <v>1163.7003071888</v>
      </c>
      <c r="BK1678" s="34">
        <v>0</v>
      </c>
      <c r="BL1678" s="34">
        <v>79.700307188800025</v>
      </c>
      <c r="BM1678" s="34">
        <f t="shared" si="359"/>
        <v>79.700307188800025</v>
      </c>
      <c r="BN1678" s="39">
        <f t="shared" si="349"/>
        <v>830.40010280244417</v>
      </c>
      <c r="BO1678" s="39">
        <f t="shared" si="350"/>
        <v>1084</v>
      </c>
      <c r="BP1678" s="39">
        <f t="shared" si="361"/>
        <v>253.59989719755583</v>
      </c>
    </row>
    <row r="1679" spans="1:68" s="25" customFormat="1" ht="14.25" x14ac:dyDescent="0.2">
      <c r="A1679" s="14">
        <v>442</v>
      </c>
      <c r="B1679" s="40"/>
      <c r="C1679" s="15" t="s">
        <v>10527</v>
      </c>
      <c r="D1679" s="16">
        <v>36189</v>
      </c>
      <c r="E1679" s="15" t="s">
        <v>13101</v>
      </c>
      <c r="F1679" s="15" t="s">
        <v>13102</v>
      </c>
      <c r="G1679" s="17" t="s">
        <v>13103</v>
      </c>
      <c r="H1679" s="17" t="s">
        <v>13104</v>
      </c>
      <c r="I1679" s="17" t="s">
        <v>88</v>
      </c>
      <c r="J1679" s="15" t="s">
        <v>13105</v>
      </c>
      <c r="K1679" s="15" t="s">
        <v>372</v>
      </c>
      <c r="L1679" s="18" t="s">
        <v>13106</v>
      </c>
      <c r="M1679" s="15" t="s">
        <v>13098</v>
      </c>
      <c r="N1679" s="15" t="s">
        <v>13099</v>
      </c>
      <c r="O1679" s="16">
        <v>510</v>
      </c>
      <c r="P1679" s="15" t="s">
        <v>118</v>
      </c>
      <c r="Q1679" s="15">
        <v>21600</v>
      </c>
      <c r="R1679" s="15">
        <v>85000</v>
      </c>
      <c r="S1679" s="15">
        <v>106600</v>
      </c>
      <c r="T1679" s="15">
        <v>0.23</v>
      </c>
      <c r="U1679" s="15" t="s">
        <v>3335</v>
      </c>
      <c r="V1679" s="15" t="s">
        <v>76</v>
      </c>
      <c r="W1679" s="16">
        <v>1</v>
      </c>
      <c r="X1679" s="16">
        <v>1</v>
      </c>
      <c r="Y1679" s="15">
        <v>10710</v>
      </c>
      <c r="Z1679" s="15">
        <v>0.246</v>
      </c>
      <c r="AA1679" s="15" t="s">
        <v>13107</v>
      </c>
      <c r="AB1679" s="15" t="s">
        <v>13108</v>
      </c>
      <c r="AC1679" s="15">
        <v>94000</v>
      </c>
      <c r="AD1679" s="26">
        <v>42332</v>
      </c>
      <c r="AE1679" s="15" t="s">
        <v>298</v>
      </c>
      <c r="AF1679" s="15" t="s">
        <v>6055</v>
      </c>
      <c r="AG1679" s="16">
        <v>1</v>
      </c>
      <c r="AH1679" s="15" t="s">
        <v>13109</v>
      </c>
      <c r="AI1679" s="15" t="s">
        <v>78</v>
      </c>
      <c r="AJ1679" s="15">
        <v>10709.6865234</v>
      </c>
      <c r="AK1679" s="15">
        <v>428.67264311899999</v>
      </c>
      <c r="AL1679" s="15">
        <v>3094870.29807</v>
      </c>
      <c r="AM1679" s="15">
        <v>1416508.9024100001</v>
      </c>
      <c r="AN1679" s="19">
        <v>21600</v>
      </c>
      <c r="AO1679" s="19">
        <v>91100</v>
      </c>
      <c r="AP1679" s="19">
        <v>0</v>
      </c>
      <c r="AQ1679" s="19">
        <v>0</v>
      </c>
      <c r="AR1679" s="34">
        <f t="shared" si="351"/>
        <v>112700</v>
      </c>
      <c r="AS1679" s="34">
        <v>45000</v>
      </c>
      <c r="AT1679" s="34">
        <v>3000</v>
      </c>
      <c r="AU1679" s="34">
        <v>23695</v>
      </c>
      <c r="AV1679" s="34">
        <v>0</v>
      </c>
      <c r="AW1679" s="35">
        <f t="shared" si="352"/>
        <v>71695</v>
      </c>
      <c r="AX1679" s="34">
        <f t="shared" si="353"/>
        <v>41005</v>
      </c>
      <c r="AY1679" s="36">
        <v>1.4712000000099998</v>
      </c>
      <c r="AZ1679" s="36">
        <v>2.0617000000000001</v>
      </c>
      <c r="BA1679" s="22"/>
      <c r="BB1679" s="19">
        <v>1127</v>
      </c>
      <c r="BC1679" s="34">
        <f t="shared" si="354"/>
        <v>603.26556000410051</v>
      </c>
      <c r="BD1679" s="34">
        <f t="shared" si="355"/>
        <v>845.4000850000001</v>
      </c>
      <c r="BE1679" s="38">
        <v>3.4819999999999997E-2</v>
      </c>
      <c r="BF1679" s="38">
        <f t="shared" si="356"/>
        <v>3.4819999999999997E-2</v>
      </c>
      <c r="BG1679" s="34">
        <v>21.005706799199999</v>
      </c>
      <c r="BH1679" s="34">
        <v>29.4368309597</v>
      </c>
      <c r="BI1679" s="34">
        <f t="shared" si="357"/>
        <v>582.25985320490054</v>
      </c>
      <c r="BJ1679" s="34">
        <f t="shared" si="358"/>
        <v>815.96325404030006</v>
      </c>
      <c r="BK1679" s="34">
        <v>0</v>
      </c>
      <c r="BL1679" s="34">
        <v>0</v>
      </c>
      <c r="BM1679" s="34">
        <f t="shared" si="359"/>
        <v>0</v>
      </c>
      <c r="BN1679" s="39">
        <f t="shared" si="349"/>
        <v>582.25985320490054</v>
      </c>
      <c r="BO1679" s="39">
        <f t="shared" si="350"/>
        <v>815.96325404030006</v>
      </c>
      <c r="BP1679" s="39">
        <f t="shared" si="361"/>
        <v>233.70340083539952</v>
      </c>
    </row>
    <row r="1680" spans="1:68" s="25" customFormat="1" ht="25.5" x14ac:dyDescent="0.2">
      <c r="A1680" s="14">
        <v>443</v>
      </c>
      <c r="B1680" s="40"/>
      <c r="C1680" s="15" t="s">
        <v>176</v>
      </c>
      <c r="D1680" s="16">
        <v>21690</v>
      </c>
      <c r="E1680" s="15" t="s">
        <v>13110</v>
      </c>
      <c r="F1680" s="15" t="s">
        <v>13111</v>
      </c>
      <c r="G1680" s="17" t="s">
        <v>13112</v>
      </c>
      <c r="H1680" s="17" t="s">
        <v>13113</v>
      </c>
      <c r="I1680" s="17" t="s">
        <v>86</v>
      </c>
      <c r="J1680" s="15" t="s">
        <v>13114</v>
      </c>
      <c r="K1680" s="15" t="s">
        <v>86</v>
      </c>
      <c r="L1680" s="18" t="s">
        <v>13115</v>
      </c>
      <c r="M1680" s="15" t="s">
        <v>13098</v>
      </c>
      <c r="N1680" s="15" t="s">
        <v>13099</v>
      </c>
      <c r="O1680" s="16">
        <v>510</v>
      </c>
      <c r="P1680" s="15" t="s">
        <v>118</v>
      </c>
      <c r="Q1680" s="15">
        <v>27900</v>
      </c>
      <c r="R1680" s="15">
        <v>98000</v>
      </c>
      <c r="S1680" s="15">
        <v>125900</v>
      </c>
      <c r="T1680" s="15">
        <v>0.3</v>
      </c>
      <c r="U1680" s="15" t="s">
        <v>3335</v>
      </c>
      <c r="V1680" s="15" t="s">
        <v>76</v>
      </c>
      <c r="W1680" s="16">
        <v>1</v>
      </c>
      <c r="X1680" s="16">
        <v>0</v>
      </c>
      <c r="Y1680" s="15">
        <v>12828</v>
      </c>
      <c r="Z1680" s="15">
        <v>0.29399999999999998</v>
      </c>
      <c r="AA1680" s="15" t="s">
        <v>78</v>
      </c>
      <c r="AB1680" s="15" t="s">
        <v>78</v>
      </c>
      <c r="AC1680" s="15">
        <v>0</v>
      </c>
      <c r="AD1680" s="15"/>
      <c r="AE1680" s="15" t="s">
        <v>1979</v>
      </c>
      <c r="AF1680" s="15" t="s">
        <v>13116</v>
      </c>
      <c r="AG1680" s="16">
        <v>1</v>
      </c>
      <c r="AH1680" s="15" t="s">
        <v>13117</v>
      </c>
      <c r="AI1680" s="15" t="s">
        <v>78</v>
      </c>
      <c r="AJ1680" s="15">
        <v>12827.7792969</v>
      </c>
      <c r="AK1680" s="15">
        <v>452.969677961</v>
      </c>
      <c r="AL1680" s="15">
        <v>3094871.5634900001</v>
      </c>
      <c r="AM1680" s="15">
        <v>1416421.6955599999</v>
      </c>
      <c r="AN1680" s="19">
        <v>27900</v>
      </c>
      <c r="AO1680" s="19">
        <v>99700</v>
      </c>
      <c r="AP1680" s="19">
        <v>0</v>
      </c>
      <c r="AQ1680" s="19">
        <v>4400</v>
      </c>
      <c r="AR1680" s="34">
        <f t="shared" si="351"/>
        <v>132000</v>
      </c>
      <c r="AS1680" s="34">
        <v>45000</v>
      </c>
      <c r="AT1680" s="34">
        <v>0</v>
      </c>
      <c r="AU1680" s="34">
        <v>28910</v>
      </c>
      <c r="AV1680" s="34">
        <v>0</v>
      </c>
      <c r="AW1680" s="35">
        <f t="shared" si="352"/>
        <v>73910</v>
      </c>
      <c r="AX1680" s="34">
        <f t="shared" si="353"/>
        <v>58090</v>
      </c>
      <c r="AY1680" s="36">
        <v>1.4712000000099998</v>
      </c>
      <c r="AZ1680" s="36">
        <v>2.0617000000000001</v>
      </c>
      <c r="BA1680" s="22"/>
      <c r="BB1680" s="19">
        <v>1408</v>
      </c>
      <c r="BC1680" s="34">
        <f t="shared" si="354"/>
        <v>854.62008000580886</v>
      </c>
      <c r="BD1680" s="34">
        <f t="shared" si="355"/>
        <v>1197.6415300000001</v>
      </c>
      <c r="BE1680" s="38">
        <v>3.4819999999999997E-2</v>
      </c>
      <c r="BF1680" s="38">
        <f t="shared" si="356"/>
        <v>3.4819999999999997E-2</v>
      </c>
      <c r="BG1680" s="34">
        <v>27.503875089786941</v>
      </c>
      <c r="BH1680" s="34">
        <v>38.543188738599994</v>
      </c>
      <c r="BI1680" s="34">
        <f t="shared" si="357"/>
        <v>827.11620491602196</v>
      </c>
      <c r="BJ1680" s="34">
        <f t="shared" si="358"/>
        <v>1159.0983412614</v>
      </c>
      <c r="BK1680" s="34">
        <v>0</v>
      </c>
      <c r="BL1680" s="34">
        <v>0</v>
      </c>
      <c r="BM1680" s="34">
        <f t="shared" si="359"/>
        <v>0</v>
      </c>
      <c r="BN1680" s="39">
        <f t="shared" si="349"/>
        <v>827.11620491602196</v>
      </c>
      <c r="BO1680" s="39">
        <f t="shared" si="350"/>
        <v>1159.0983412614</v>
      </c>
      <c r="BP1680" s="39">
        <f t="shared" si="361"/>
        <v>331.98213634537808</v>
      </c>
    </row>
    <row r="1681" spans="1:68" s="25" customFormat="1" ht="14.25" x14ac:dyDescent="0.2">
      <c r="A1681" s="14">
        <v>444</v>
      </c>
      <c r="B1681" s="40"/>
      <c r="C1681" s="15"/>
      <c r="D1681" s="16">
        <v>2740</v>
      </c>
      <c r="E1681" s="15" t="s">
        <v>13118</v>
      </c>
      <c r="F1681" s="15" t="s">
        <v>13119</v>
      </c>
      <c r="G1681" s="17" t="s">
        <v>13120</v>
      </c>
      <c r="H1681" s="17" t="s">
        <v>13121</v>
      </c>
      <c r="I1681" s="17" t="s">
        <v>86</v>
      </c>
      <c r="J1681" s="15" t="s">
        <v>13122</v>
      </c>
      <c r="K1681" s="15" t="s">
        <v>7057</v>
      </c>
      <c r="L1681" s="18" t="s">
        <v>13123</v>
      </c>
      <c r="M1681" s="15" t="s">
        <v>13098</v>
      </c>
      <c r="N1681" s="15" t="s">
        <v>13099</v>
      </c>
      <c r="O1681" s="16">
        <v>510</v>
      </c>
      <c r="P1681" s="15" t="s">
        <v>118</v>
      </c>
      <c r="Q1681" s="15">
        <v>16900</v>
      </c>
      <c r="R1681" s="15">
        <v>54200</v>
      </c>
      <c r="S1681" s="15">
        <v>71100</v>
      </c>
      <c r="T1681" s="15">
        <v>0.15</v>
      </c>
      <c r="U1681" s="15" t="s">
        <v>3335</v>
      </c>
      <c r="V1681" s="15" t="s">
        <v>76</v>
      </c>
      <c r="W1681" s="16">
        <v>1</v>
      </c>
      <c r="X1681" s="16">
        <v>1</v>
      </c>
      <c r="Y1681" s="15">
        <v>9995</v>
      </c>
      <c r="Z1681" s="15">
        <v>0.22900000000000001</v>
      </c>
      <c r="AA1681" s="15" t="s">
        <v>13107</v>
      </c>
      <c r="AB1681" s="15" t="s">
        <v>13108</v>
      </c>
      <c r="AC1681" s="15">
        <v>95000</v>
      </c>
      <c r="AD1681" s="26">
        <v>42181</v>
      </c>
      <c r="AE1681" s="15" t="s">
        <v>243</v>
      </c>
      <c r="AF1681" s="15" t="s">
        <v>13124</v>
      </c>
      <c r="AG1681" s="16">
        <v>1</v>
      </c>
      <c r="AH1681" s="15" t="s">
        <v>13125</v>
      </c>
      <c r="AI1681" s="15" t="s">
        <v>78</v>
      </c>
      <c r="AJ1681" s="15">
        <v>9994.6064453100007</v>
      </c>
      <c r="AK1681" s="15">
        <v>416.52278895699999</v>
      </c>
      <c r="AL1681" s="15">
        <v>3094975.0913999998</v>
      </c>
      <c r="AM1681" s="15">
        <v>1416575.4635699999</v>
      </c>
      <c r="AN1681" s="19">
        <v>16900</v>
      </c>
      <c r="AO1681" s="19">
        <v>53600</v>
      </c>
      <c r="AP1681" s="19">
        <v>0</v>
      </c>
      <c r="AQ1681" s="19">
        <v>0</v>
      </c>
      <c r="AR1681" s="34">
        <f t="shared" si="351"/>
        <v>70500</v>
      </c>
      <c r="AS1681" s="34">
        <v>42300</v>
      </c>
      <c r="AT1681" s="34">
        <v>3000</v>
      </c>
      <c r="AU1681" s="34">
        <v>9870</v>
      </c>
      <c r="AV1681" s="34">
        <v>0</v>
      </c>
      <c r="AW1681" s="35">
        <f t="shared" si="352"/>
        <v>55170</v>
      </c>
      <c r="AX1681" s="34">
        <f t="shared" si="353"/>
        <v>15330</v>
      </c>
      <c r="AY1681" s="36">
        <v>1.4712000000099998</v>
      </c>
      <c r="AZ1681" s="36">
        <v>2.0617000000000001</v>
      </c>
      <c r="BA1681" s="22"/>
      <c r="BB1681" s="19">
        <v>705</v>
      </c>
      <c r="BC1681" s="34">
        <f t="shared" si="354"/>
        <v>225.53496000153299</v>
      </c>
      <c r="BD1681" s="34">
        <f t="shared" si="355"/>
        <v>316.05861000000004</v>
      </c>
      <c r="BE1681" s="38">
        <v>3.4819999999999997E-2</v>
      </c>
      <c r="BF1681" s="38">
        <f t="shared" si="356"/>
        <v>3.4819999999999997E-2</v>
      </c>
      <c r="BG1681" s="34">
        <v>7.8531273071999994</v>
      </c>
      <c r="BH1681" s="34">
        <v>11.005160800200001</v>
      </c>
      <c r="BI1681" s="34">
        <f t="shared" si="357"/>
        <v>217.681832694333</v>
      </c>
      <c r="BJ1681" s="34">
        <f t="shared" si="358"/>
        <v>305.05344919980007</v>
      </c>
      <c r="BK1681" s="34">
        <v>0</v>
      </c>
      <c r="BL1681" s="34">
        <v>0</v>
      </c>
      <c r="BM1681" s="34">
        <f t="shared" si="359"/>
        <v>0</v>
      </c>
      <c r="BN1681" s="39">
        <f t="shared" si="349"/>
        <v>217.681832694333</v>
      </c>
      <c r="BO1681" s="39">
        <f t="shared" si="350"/>
        <v>305.05344919980007</v>
      </c>
      <c r="BP1681" s="39">
        <f t="shared" si="361"/>
        <v>87.371616505467074</v>
      </c>
    </row>
    <row r="1682" spans="1:68" s="25" customFormat="1" ht="14.25" x14ac:dyDescent="0.2">
      <c r="A1682" s="14">
        <v>445</v>
      </c>
      <c r="B1682" s="40"/>
      <c r="C1682" s="15" t="s">
        <v>13126</v>
      </c>
      <c r="D1682" s="16">
        <v>14218</v>
      </c>
      <c r="E1682" s="15" t="s">
        <v>13127</v>
      </c>
      <c r="F1682" s="15" t="s">
        <v>13126</v>
      </c>
      <c r="G1682" s="17" t="s">
        <v>13128</v>
      </c>
      <c r="H1682" s="17" t="s">
        <v>13129</v>
      </c>
      <c r="I1682" s="17" t="s">
        <v>86</v>
      </c>
      <c r="J1682" s="15" t="s">
        <v>13130</v>
      </c>
      <c r="K1682" s="15" t="s">
        <v>7882</v>
      </c>
      <c r="L1682" s="18" t="s">
        <v>13131</v>
      </c>
      <c r="M1682" s="15" t="s">
        <v>13098</v>
      </c>
      <c r="N1682" s="15" t="s">
        <v>13099</v>
      </c>
      <c r="O1682" s="16">
        <v>510</v>
      </c>
      <c r="P1682" s="15" t="s">
        <v>118</v>
      </c>
      <c r="Q1682" s="15">
        <v>21600</v>
      </c>
      <c r="R1682" s="15">
        <v>54600</v>
      </c>
      <c r="S1682" s="15">
        <v>76200</v>
      </c>
      <c r="T1682" s="15">
        <v>0.23</v>
      </c>
      <c r="U1682" s="15" t="s">
        <v>3335</v>
      </c>
      <c r="V1682" s="15" t="s">
        <v>76</v>
      </c>
      <c r="W1682" s="16">
        <v>1</v>
      </c>
      <c r="X1682" s="16">
        <v>0</v>
      </c>
      <c r="Y1682" s="15">
        <v>10003</v>
      </c>
      <c r="Z1682" s="15">
        <v>0.23</v>
      </c>
      <c r="AA1682" s="15" t="s">
        <v>13107</v>
      </c>
      <c r="AB1682" s="15" t="s">
        <v>13108</v>
      </c>
      <c r="AC1682" s="15">
        <v>0</v>
      </c>
      <c r="AD1682" s="15"/>
      <c r="AE1682" s="15" t="s">
        <v>243</v>
      </c>
      <c r="AF1682" s="15" t="s">
        <v>13132</v>
      </c>
      <c r="AG1682" s="16">
        <v>1</v>
      </c>
      <c r="AH1682" s="15" t="s">
        <v>13133</v>
      </c>
      <c r="AI1682" s="15" t="s">
        <v>78</v>
      </c>
      <c r="AJ1682" s="15">
        <v>10002.8425293</v>
      </c>
      <c r="AK1682" s="15">
        <v>416.74293986499998</v>
      </c>
      <c r="AL1682" s="15">
        <v>3095050.0909299999</v>
      </c>
      <c r="AM1682" s="15">
        <v>1416575.8033799999</v>
      </c>
      <c r="AN1682" s="19">
        <v>21600</v>
      </c>
      <c r="AO1682" s="19">
        <v>56200</v>
      </c>
      <c r="AP1682" s="19">
        <v>0</v>
      </c>
      <c r="AQ1682" s="19">
        <v>2100</v>
      </c>
      <c r="AR1682" s="34">
        <f t="shared" si="351"/>
        <v>79900</v>
      </c>
      <c r="AS1682" s="34">
        <v>45000</v>
      </c>
      <c r="AT1682" s="34">
        <v>3000</v>
      </c>
      <c r="AU1682" s="34">
        <v>11480</v>
      </c>
      <c r="AV1682" s="34">
        <v>0</v>
      </c>
      <c r="AW1682" s="35">
        <f t="shared" si="352"/>
        <v>59480</v>
      </c>
      <c r="AX1682" s="34">
        <f t="shared" si="353"/>
        <v>20420</v>
      </c>
      <c r="AY1682" s="36">
        <v>1.4712000000099998</v>
      </c>
      <c r="AZ1682" s="36">
        <v>2.0617000000000001</v>
      </c>
      <c r="BA1682" s="22"/>
      <c r="BB1682" s="19">
        <v>841</v>
      </c>
      <c r="BC1682" s="34">
        <f t="shared" si="354"/>
        <v>300.41904000204192</v>
      </c>
      <c r="BD1682" s="34">
        <f t="shared" si="355"/>
        <v>420.99914000000001</v>
      </c>
      <c r="BE1682" s="38">
        <v>3.4819999999999997E-2</v>
      </c>
      <c r="BF1682" s="38">
        <f t="shared" si="356"/>
        <v>3.4819999999999997E-2</v>
      </c>
      <c r="BG1682" s="34">
        <v>9.3848201088637886</v>
      </c>
      <c r="BH1682" s="34">
        <v>13.151633780799999</v>
      </c>
      <c r="BI1682" s="34">
        <f t="shared" si="357"/>
        <v>291.03421989317815</v>
      </c>
      <c r="BJ1682" s="34">
        <f t="shared" si="358"/>
        <v>407.8475062192</v>
      </c>
      <c r="BK1682" s="34">
        <v>0</v>
      </c>
      <c r="BL1682" s="34">
        <v>0</v>
      </c>
      <c r="BM1682" s="34">
        <f t="shared" si="359"/>
        <v>0</v>
      </c>
      <c r="BN1682" s="39">
        <f t="shared" si="349"/>
        <v>291.03421989317815</v>
      </c>
      <c r="BO1682" s="39">
        <f t="shared" si="350"/>
        <v>407.8475062192</v>
      </c>
      <c r="BP1682" s="39">
        <f t="shared" si="361"/>
        <v>116.81328632602185</v>
      </c>
    </row>
    <row r="1683" spans="1:68" s="25" customFormat="1" ht="14.25" x14ac:dyDescent="0.2">
      <c r="A1683" s="14">
        <v>446</v>
      </c>
      <c r="B1683" s="40"/>
      <c r="C1683" s="15" t="s">
        <v>593</v>
      </c>
      <c r="D1683" s="16">
        <v>34936</v>
      </c>
      <c r="E1683" s="15" t="s">
        <v>13134</v>
      </c>
      <c r="F1683" s="15" t="s">
        <v>593</v>
      </c>
      <c r="G1683" s="17" t="s">
        <v>13135</v>
      </c>
      <c r="H1683" s="17" t="s">
        <v>13136</v>
      </c>
      <c r="I1683" s="17" t="s">
        <v>86</v>
      </c>
      <c r="J1683" s="15" t="s">
        <v>13137</v>
      </c>
      <c r="K1683" s="15" t="s">
        <v>86</v>
      </c>
      <c r="L1683" s="18" t="s">
        <v>13138</v>
      </c>
      <c r="M1683" s="15" t="s">
        <v>13098</v>
      </c>
      <c r="N1683" s="15" t="s">
        <v>13099</v>
      </c>
      <c r="O1683" s="16">
        <v>510</v>
      </c>
      <c r="P1683" s="15" t="s">
        <v>118</v>
      </c>
      <c r="Q1683" s="15">
        <v>21600</v>
      </c>
      <c r="R1683" s="15">
        <v>70600</v>
      </c>
      <c r="S1683" s="15">
        <v>92200</v>
      </c>
      <c r="T1683" s="15">
        <v>0.23</v>
      </c>
      <c r="U1683" s="15" t="s">
        <v>3335</v>
      </c>
      <c r="V1683" s="15" t="s">
        <v>76</v>
      </c>
      <c r="W1683" s="16">
        <v>1</v>
      </c>
      <c r="X1683" s="16">
        <v>1</v>
      </c>
      <c r="Y1683" s="15">
        <v>10011</v>
      </c>
      <c r="Z1683" s="15">
        <v>0.23</v>
      </c>
      <c r="AA1683" s="15" t="s">
        <v>13107</v>
      </c>
      <c r="AB1683" s="15" t="s">
        <v>13108</v>
      </c>
      <c r="AC1683" s="15">
        <v>90000</v>
      </c>
      <c r="AD1683" s="26">
        <v>41248</v>
      </c>
      <c r="AE1683" s="15" t="s">
        <v>617</v>
      </c>
      <c r="AF1683" s="15" t="s">
        <v>13139</v>
      </c>
      <c r="AG1683" s="16">
        <v>1</v>
      </c>
      <c r="AH1683" s="15" t="s">
        <v>13140</v>
      </c>
      <c r="AI1683" s="15" t="s">
        <v>78</v>
      </c>
      <c r="AJ1683" s="15">
        <v>10011.1135254</v>
      </c>
      <c r="AK1683" s="15">
        <v>416.96374894000002</v>
      </c>
      <c r="AL1683" s="15">
        <v>3095125.0902</v>
      </c>
      <c r="AM1683" s="15">
        <v>1416576.1433300001</v>
      </c>
      <c r="AN1683" s="19">
        <v>21600</v>
      </c>
      <c r="AO1683" s="19">
        <v>69800</v>
      </c>
      <c r="AP1683" s="19">
        <v>0</v>
      </c>
      <c r="AQ1683" s="19">
        <v>100</v>
      </c>
      <c r="AR1683" s="34">
        <f t="shared" si="351"/>
        <v>91500</v>
      </c>
      <c r="AS1683" s="34">
        <v>45000</v>
      </c>
      <c r="AT1683" s="34">
        <v>0</v>
      </c>
      <c r="AU1683" s="34">
        <v>16240</v>
      </c>
      <c r="AV1683" s="34">
        <v>12480</v>
      </c>
      <c r="AW1683" s="35">
        <f t="shared" si="352"/>
        <v>73720</v>
      </c>
      <c r="AX1683" s="34">
        <f t="shared" si="353"/>
        <v>17780</v>
      </c>
      <c r="AY1683" s="36">
        <v>1.4712000000099998</v>
      </c>
      <c r="AZ1683" s="36">
        <v>2.0617000000000001</v>
      </c>
      <c r="BA1683" s="22"/>
      <c r="BB1683" s="19">
        <v>917</v>
      </c>
      <c r="BC1683" s="34">
        <f t="shared" si="354"/>
        <v>261.57936000177801</v>
      </c>
      <c r="BD1683" s="34">
        <f t="shared" si="355"/>
        <v>366.57026000000002</v>
      </c>
      <c r="BE1683" s="38">
        <v>3.4819999999999997E-2</v>
      </c>
      <c r="BF1683" s="38">
        <f t="shared" si="356"/>
        <v>3.4819999999999997E-2</v>
      </c>
      <c r="BG1683" s="34">
        <v>9.0569661312000012</v>
      </c>
      <c r="BH1683" s="34">
        <v>12.692188059200001</v>
      </c>
      <c r="BI1683" s="34">
        <f t="shared" si="357"/>
        <v>252.52239387057801</v>
      </c>
      <c r="BJ1683" s="34">
        <f t="shared" si="358"/>
        <v>353.8780719408</v>
      </c>
      <c r="BK1683" s="34">
        <v>0</v>
      </c>
      <c r="BL1683" s="34">
        <v>0</v>
      </c>
      <c r="BM1683" s="34">
        <f t="shared" si="359"/>
        <v>0</v>
      </c>
      <c r="BN1683" s="39">
        <f t="shared" si="349"/>
        <v>252.52239387057801</v>
      </c>
      <c r="BO1683" s="39">
        <f t="shared" si="350"/>
        <v>353.8780719408</v>
      </c>
      <c r="BP1683" s="39">
        <f t="shared" si="361"/>
        <v>101.35567807022198</v>
      </c>
    </row>
    <row r="1684" spans="1:68" s="25" customFormat="1" ht="14.25" x14ac:dyDescent="0.2">
      <c r="A1684" s="14">
        <v>447</v>
      </c>
      <c r="B1684" s="40"/>
      <c r="C1684" s="15" t="s">
        <v>13141</v>
      </c>
      <c r="D1684" s="16">
        <v>4314</v>
      </c>
      <c r="E1684" s="15" t="s">
        <v>13142</v>
      </c>
      <c r="F1684" s="15" t="s">
        <v>13141</v>
      </c>
      <c r="G1684" s="17" t="s">
        <v>13143</v>
      </c>
      <c r="H1684" s="17" t="s">
        <v>13144</v>
      </c>
      <c r="I1684" s="17" t="s">
        <v>86</v>
      </c>
      <c r="J1684" s="15" t="s">
        <v>13145</v>
      </c>
      <c r="K1684" s="15" t="s">
        <v>86</v>
      </c>
      <c r="L1684" s="18" t="s">
        <v>13146</v>
      </c>
      <c r="M1684" s="15" t="s">
        <v>13098</v>
      </c>
      <c r="N1684" s="15" t="s">
        <v>13099</v>
      </c>
      <c r="O1684" s="16">
        <v>510</v>
      </c>
      <c r="P1684" s="15" t="s">
        <v>118</v>
      </c>
      <c r="Q1684" s="15">
        <v>21600</v>
      </c>
      <c r="R1684" s="15">
        <v>94000</v>
      </c>
      <c r="S1684" s="15">
        <v>115600</v>
      </c>
      <c r="T1684" s="15">
        <v>0.23</v>
      </c>
      <c r="U1684" s="15" t="s">
        <v>3335</v>
      </c>
      <c r="V1684" s="15" t="s">
        <v>76</v>
      </c>
      <c r="W1684" s="16">
        <v>1</v>
      </c>
      <c r="X1684" s="16">
        <v>0</v>
      </c>
      <c r="Y1684" s="15">
        <v>10019</v>
      </c>
      <c r="Z1684" s="15">
        <v>0.23</v>
      </c>
      <c r="AA1684" s="15" t="s">
        <v>13107</v>
      </c>
      <c r="AB1684" s="15" t="s">
        <v>13108</v>
      </c>
      <c r="AC1684" s="15">
        <v>0</v>
      </c>
      <c r="AD1684" s="15"/>
      <c r="AE1684" s="15" t="s">
        <v>1536</v>
      </c>
      <c r="AF1684" s="15" t="s">
        <v>13147</v>
      </c>
      <c r="AG1684" s="16">
        <v>1</v>
      </c>
      <c r="AH1684" s="15" t="s">
        <v>13148</v>
      </c>
      <c r="AI1684" s="15" t="s">
        <v>78</v>
      </c>
      <c r="AJ1684" s="15">
        <v>10019.4619141</v>
      </c>
      <c r="AK1684" s="15">
        <v>417.18586392499998</v>
      </c>
      <c r="AL1684" s="15">
        <v>3095200.0895699998</v>
      </c>
      <c r="AM1684" s="15">
        <v>1416576.4833</v>
      </c>
      <c r="AN1684" s="19">
        <v>21600</v>
      </c>
      <c r="AO1684" s="19">
        <v>93000</v>
      </c>
      <c r="AP1684" s="19">
        <v>0</v>
      </c>
      <c r="AQ1684" s="19">
        <v>0</v>
      </c>
      <c r="AR1684" s="34">
        <f t="shared" si="351"/>
        <v>114600</v>
      </c>
      <c r="AS1684" s="34">
        <v>45000</v>
      </c>
      <c r="AT1684" s="34">
        <v>3000</v>
      </c>
      <c r="AU1684" s="34">
        <v>24360</v>
      </c>
      <c r="AV1684" s="34">
        <v>12480</v>
      </c>
      <c r="AW1684" s="35">
        <f t="shared" si="352"/>
        <v>84840</v>
      </c>
      <c r="AX1684" s="34">
        <f t="shared" si="353"/>
        <v>29760</v>
      </c>
      <c r="AY1684" s="36">
        <v>1.4712000000099998</v>
      </c>
      <c r="AZ1684" s="36">
        <v>2.0617000000000001</v>
      </c>
      <c r="BA1684" s="22"/>
      <c r="BB1684" s="19">
        <v>1146</v>
      </c>
      <c r="BC1684" s="34">
        <f t="shared" si="354"/>
        <v>437.82912000297597</v>
      </c>
      <c r="BD1684" s="34">
        <f t="shared" si="355"/>
        <v>613.5619200000001</v>
      </c>
      <c r="BE1684" s="38">
        <v>3.4819999999999997E-2</v>
      </c>
      <c r="BF1684" s="38">
        <f t="shared" si="356"/>
        <v>3.4819999999999997E-2</v>
      </c>
      <c r="BG1684" s="34">
        <v>15.245209958503622</v>
      </c>
      <c r="BH1684" s="34">
        <v>21.364226054400003</v>
      </c>
      <c r="BI1684" s="34">
        <f t="shared" si="357"/>
        <v>422.58391004447236</v>
      </c>
      <c r="BJ1684" s="34">
        <f t="shared" si="358"/>
        <v>592.19769394560012</v>
      </c>
      <c r="BK1684" s="34">
        <v>0</v>
      </c>
      <c r="BL1684" s="34">
        <v>0</v>
      </c>
      <c r="BM1684" s="34">
        <f t="shared" si="359"/>
        <v>0</v>
      </c>
      <c r="BN1684" s="39">
        <f t="shared" si="349"/>
        <v>422.58391004447236</v>
      </c>
      <c r="BO1684" s="39">
        <f t="shared" si="350"/>
        <v>592.19769394560012</v>
      </c>
      <c r="BP1684" s="39">
        <f t="shared" si="361"/>
        <v>169.61378390112776</v>
      </c>
    </row>
    <row r="1685" spans="1:68" s="25" customFormat="1" ht="14.25" x14ac:dyDescent="0.2">
      <c r="A1685" s="14">
        <v>448</v>
      </c>
      <c r="B1685" s="40"/>
      <c r="C1685" s="15"/>
      <c r="D1685" s="16">
        <v>29663</v>
      </c>
      <c r="E1685" s="15" t="s">
        <v>13149</v>
      </c>
      <c r="F1685" s="15" t="s">
        <v>13150</v>
      </c>
      <c r="G1685" s="17" t="s">
        <v>13151</v>
      </c>
      <c r="H1685" s="17" t="s">
        <v>13152</v>
      </c>
      <c r="I1685" s="17" t="s">
        <v>86</v>
      </c>
      <c r="J1685" s="15" t="s">
        <v>13152</v>
      </c>
      <c r="K1685" s="15" t="s">
        <v>5844</v>
      </c>
      <c r="L1685" s="18" t="s">
        <v>13153</v>
      </c>
      <c r="M1685" s="15" t="s">
        <v>13098</v>
      </c>
      <c r="N1685" s="15" t="s">
        <v>13099</v>
      </c>
      <c r="O1685" s="16">
        <v>510</v>
      </c>
      <c r="P1685" s="15" t="s">
        <v>118</v>
      </c>
      <c r="Q1685" s="15">
        <v>21600</v>
      </c>
      <c r="R1685" s="15">
        <v>71800</v>
      </c>
      <c r="S1685" s="15">
        <v>93400</v>
      </c>
      <c r="T1685" s="15">
        <v>0.23</v>
      </c>
      <c r="U1685" s="15" t="s">
        <v>3335</v>
      </c>
      <c r="V1685" s="15" t="s">
        <v>76</v>
      </c>
      <c r="W1685" s="16">
        <v>1</v>
      </c>
      <c r="X1685" s="16">
        <v>1</v>
      </c>
      <c r="Y1685" s="15">
        <v>10028</v>
      </c>
      <c r="Z1685" s="15">
        <v>0.23</v>
      </c>
      <c r="AA1685" s="15" t="s">
        <v>13107</v>
      </c>
      <c r="AB1685" s="15" t="s">
        <v>13108</v>
      </c>
      <c r="AC1685" s="15">
        <v>87500</v>
      </c>
      <c r="AD1685" s="26">
        <v>38561</v>
      </c>
      <c r="AE1685" s="15" t="s">
        <v>119</v>
      </c>
      <c r="AF1685" s="15" t="s">
        <v>119</v>
      </c>
      <c r="AG1685" s="16">
        <v>1</v>
      </c>
      <c r="AH1685" s="15" t="s">
        <v>13154</v>
      </c>
      <c r="AI1685" s="15" t="s">
        <v>78</v>
      </c>
      <c r="AJ1685" s="15">
        <v>10027.7570801</v>
      </c>
      <c r="AK1685" s="15">
        <v>417.40732620400001</v>
      </c>
      <c r="AL1685" s="15">
        <v>3095275.0890100002</v>
      </c>
      <c r="AM1685" s="15">
        <v>1416576.8231500001</v>
      </c>
      <c r="AN1685" s="19">
        <v>21600</v>
      </c>
      <c r="AO1685" s="19">
        <v>71000</v>
      </c>
      <c r="AP1685" s="19">
        <v>0</v>
      </c>
      <c r="AQ1685" s="19">
        <v>0</v>
      </c>
      <c r="AR1685" s="34">
        <f t="shared" si="351"/>
        <v>92600</v>
      </c>
      <c r="AS1685" s="34">
        <v>45000</v>
      </c>
      <c r="AT1685" s="34">
        <v>3000</v>
      </c>
      <c r="AU1685" s="34">
        <v>16660</v>
      </c>
      <c r="AV1685" s="34">
        <v>0</v>
      </c>
      <c r="AW1685" s="35">
        <f t="shared" si="352"/>
        <v>64660</v>
      </c>
      <c r="AX1685" s="34">
        <f t="shared" si="353"/>
        <v>27940</v>
      </c>
      <c r="AY1685" s="36">
        <v>1.4712000000099998</v>
      </c>
      <c r="AZ1685" s="36">
        <v>2.0617000000000001</v>
      </c>
      <c r="BA1685" s="22"/>
      <c r="BB1685" s="19">
        <v>926</v>
      </c>
      <c r="BC1685" s="34">
        <f t="shared" si="354"/>
        <v>411.05328000279394</v>
      </c>
      <c r="BD1685" s="34">
        <f t="shared" si="355"/>
        <v>576.03897999999992</v>
      </c>
      <c r="BE1685" s="38">
        <v>3.4819999999999997E-2</v>
      </c>
      <c r="BF1685" s="38">
        <f t="shared" si="356"/>
        <v>3.4819999999999997E-2</v>
      </c>
      <c r="BG1685" s="34">
        <v>14.312875209599998</v>
      </c>
      <c r="BH1685" s="34">
        <v>20.057677283599997</v>
      </c>
      <c r="BI1685" s="34">
        <f t="shared" si="357"/>
        <v>396.74040479319393</v>
      </c>
      <c r="BJ1685" s="34">
        <f t="shared" si="358"/>
        <v>555.98130271639991</v>
      </c>
      <c r="BK1685" s="34">
        <v>0</v>
      </c>
      <c r="BL1685" s="34">
        <v>0</v>
      </c>
      <c r="BM1685" s="34">
        <f t="shared" si="359"/>
        <v>0</v>
      </c>
      <c r="BN1685" s="39">
        <f t="shared" si="349"/>
        <v>396.74040479319393</v>
      </c>
      <c r="BO1685" s="39">
        <f t="shared" si="350"/>
        <v>555.98130271639991</v>
      </c>
      <c r="BP1685" s="39">
        <f t="shared" si="361"/>
        <v>159.24089792320598</v>
      </c>
    </row>
    <row r="1686" spans="1:68" s="25" customFormat="1" ht="14.25" x14ac:dyDescent="0.2">
      <c r="A1686" s="14">
        <v>449</v>
      </c>
      <c r="B1686" s="40"/>
      <c r="C1686" s="15" t="s">
        <v>13155</v>
      </c>
      <c r="D1686" s="16">
        <v>34990</v>
      </c>
      <c r="E1686" s="15" t="s">
        <v>13156</v>
      </c>
      <c r="F1686" s="15" t="s">
        <v>13155</v>
      </c>
      <c r="G1686" s="17" t="s">
        <v>13157</v>
      </c>
      <c r="H1686" s="17" t="s">
        <v>13158</v>
      </c>
      <c r="I1686" s="17" t="s">
        <v>86</v>
      </c>
      <c r="J1686" s="15" t="s">
        <v>13159</v>
      </c>
      <c r="K1686" s="15" t="s">
        <v>2589</v>
      </c>
      <c r="L1686" s="18" t="s">
        <v>13160</v>
      </c>
      <c r="M1686" s="15" t="s">
        <v>13098</v>
      </c>
      <c r="N1686" s="15" t="s">
        <v>13099</v>
      </c>
      <c r="O1686" s="16">
        <v>419</v>
      </c>
      <c r="P1686" s="15" t="s">
        <v>895</v>
      </c>
      <c r="Q1686" s="15">
        <v>21600</v>
      </c>
      <c r="R1686" s="15">
        <v>92400</v>
      </c>
      <c r="S1686" s="15">
        <v>114000</v>
      </c>
      <c r="T1686" s="15">
        <v>0.23</v>
      </c>
      <c r="U1686" s="15" t="s">
        <v>3335</v>
      </c>
      <c r="V1686" s="15" t="s">
        <v>76</v>
      </c>
      <c r="W1686" s="16">
        <v>1</v>
      </c>
      <c r="X1686" s="16">
        <v>1</v>
      </c>
      <c r="Y1686" s="15">
        <v>10036</v>
      </c>
      <c r="Z1686" s="15">
        <v>0.23</v>
      </c>
      <c r="AA1686" s="15" t="s">
        <v>13107</v>
      </c>
      <c r="AB1686" s="15" t="s">
        <v>13108</v>
      </c>
      <c r="AC1686" s="15">
        <v>82000</v>
      </c>
      <c r="AD1686" s="26">
        <v>40149</v>
      </c>
      <c r="AE1686" s="15" t="s">
        <v>298</v>
      </c>
      <c r="AF1686" s="15" t="s">
        <v>13161</v>
      </c>
      <c r="AG1686" s="16">
        <v>1</v>
      </c>
      <c r="AH1686" s="15" t="s">
        <v>13162</v>
      </c>
      <c r="AI1686" s="15" t="s">
        <v>78</v>
      </c>
      <c r="AJ1686" s="15">
        <v>10036.0837402</v>
      </c>
      <c r="AK1686" s="15">
        <v>417.62911482800001</v>
      </c>
      <c r="AL1686" s="15">
        <v>3095350.08843</v>
      </c>
      <c r="AM1686" s="15">
        <v>1416577.16301</v>
      </c>
      <c r="AN1686" s="19">
        <v>0</v>
      </c>
      <c r="AO1686" s="19">
        <v>0</v>
      </c>
      <c r="AP1686" s="19">
        <v>21600</v>
      </c>
      <c r="AQ1686" s="19">
        <v>91400</v>
      </c>
      <c r="AR1686" s="34">
        <f t="shared" si="351"/>
        <v>113000</v>
      </c>
      <c r="AS1686" s="34">
        <v>0</v>
      </c>
      <c r="AT1686" s="34">
        <v>0</v>
      </c>
      <c r="AU1686" s="34">
        <v>0</v>
      </c>
      <c r="AV1686" s="34">
        <v>0</v>
      </c>
      <c r="AW1686" s="35">
        <f t="shared" si="352"/>
        <v>0</v>
      </c>
      <c r="AX1686" s="34">
        <f t="shared" si="353"/>
        <v>113000</v>
      </c>
      <c r="AY1686" s="36">
        <v>1.4712000000099998</v>
      </c>
      <c r="AZ1686" s="36">
        <v>2.0617000000000001</v>
      </c>
      <c r="BA1686" s="22"/>
      <c r="BB1686" s="19">
        <v>2260</v>
      </c>
      <c r="BC1686" s="34">
        <f t="shared" si="354"/>
        <v>1662.4560000112999</v>
      </c>
      <c r="BD1686" s="34">
        <f t="shared" si="355"/>
        <v>2329.721</v>
      </c>
      <c r="BE1686" s="38">
        <v>3.4819999999999997E-2</v>
      </c>
      <c r="BF1686" s="38">
        <f t="shared" si="356"/>
        <v>3.4819999999999997E-2</v>
      </c>
      <c r="BG1686" s="34">
        <v>0</v>
      </c>
      <c r="BH1686" s="34">
        <v>0</v>
      </c>
      <c r="BI1686" s="34">
        <f t="shared" si="357"/>
        <v>1662.4560000112999</v>
      </c>
      <c r="BJ1686" s="34">
        <f t="shared" si="358"/>
        <v>2329.721</v>
      </c>
      <c r="BK1686" s="34">
        <v>0</v>
      </c>
      <c r="BL1686" s="34">
        <v>69.721000000000004</v>
      </c>
      <c r="BM1686" s="34">
        <f t="shared" si="359"/>
        <v>69.721000000000004</v>
      </c>
      <c r="BN1686" s="39">
        <f t="shared" si="349"/>
        <v>1662.4560000112999</v>
      </c>
      <c r="BO1686" s="39">
        <f t="shared" si="350"/>
        <v>2260</v>
      </c>
      <c r="BP1686" s="39">
        <f t="shared" si="361"/>
        <v>597.54399998870008</v>
      </c>
    </row>
    <row r="1687" spans="1:68" s="25" customFormat="1" ht="14.25" x14ac:dyDescent="0.2">
      <c r="A1687" s="14">
        <v>450</v>
      </c>
      <c r="B1687" s="40"/>
      <c r="C1687" s="15"/>
      <c r="D1687" s="16">
        <v>2677</v>
      </c>
      <c r="E1687" s="15" t="s">
        <v>13163</v>
      </c>
      <c r="F1687" s="15" t="s">
        <v>13164</v>
      </c>
      <c r="G1687" s="17" t="s">
        <v>13165</v>
      </c>
      <c r="H1687" s="17" t="s">
        <v>13166</v>
      </c>
      <c r="I1687" s="17" t="s">
        <v>86</v>
      </c>
      <c r="J1687" s="15" t="s">
        <v>13167</v>
      </c>
      <c r="K1687" s="15" t="s">
        <v>2177</v>
      </c>
      <c r="L1687" s="18" t="s">
        <v>13168</v>
      </c>
      <c r="M1687" s="15" t="s">
        <v>13098</v>
      </c>
      <c r="N1687" s="15" t="s">
        <v>13099</v>
      </c>
      <c r="O1687" s="16">
        <v>510</v>
      </c>
      <c r="P1687" s="15" t="s">
        <v>118</v>
      </c>
      <c r="Q1687" s="15">
        <v>21600</v>
      </c>
      <c r="R1687" s="15">
        <v>57600</v>
      </c>
      <c r="S1687" s="15">
        <v>79200</v>
      </c>
      <c r="T1687" s="15">
        <v>0.23</v>
      </c>
      <c r="U1687" s="15" t="s">
        <v>3335</v>
      </c>
      <c r="V1687" s="15" t="s">
        <v>76</v>
      </c>
      <c r="W1687" s="16">
        <v>1</v>
      </c>
      <c r="X1687" s="16">
        <v>1</v>
      </c>
      <c r="Y1687" s="15">
        <v>10044</v>
      </c>
      <c r="Z1687" s="15">
        <v>0.23100000000000001</v>
      </c>
      <c r="AA1687" s="15" t="s">
        <v>13107</v>
      </c>
      <c r="AB1687" s="15" t="s">
        <v>13108</v>
      </c>
      <c r="AC1687" s="15">
        <v>0</v>
      </c>
      <c r="AD1687" s="26">
        <v>40484</v>
      </c>
      <c r="AE1687" s="15" t="s">
        <v>243</v>
      </c>
      <c r="AF1687" s="15" t="s">
        <v>13169</v>
      </c>
      <c r="AG1687" s="16">
        <v>1</v>
      </c>
      <c r="AH1687" s="15" t="s">
        <v>13170</v>
      </c>
      <c r="AI1687" s="15" t="s">
        <v>78</v>
      </c>
      <c r="AJ1687" s="15">
        <v>10044.3764648</v>
      </c>
      <c r="AK1687" s="15">
        <v>417.850246809</v>
      </c>
      <c r="AL1687" s="15">
        <v>3095425.08794</v>
      </c>
      <c r="AM1687" s="15">
        <v>1416577.5027399999</v>
      </c>
      <c r="AN1687" s="19">
        <v>21600</v>
      </c>
      <c r="AO1687" s="19">
        <v>57000</v>
      </c>
      <c r="AP1687" s="19">
        <v>0</v>
      </c>
      <c r="AQ1687" s="19">
        <v>0</v>
      </c>
      <c r="AR1687" s="34">
        <f t="shared" si="351"/>
        <v>78600</v>
      </c>
      <c r="AS1687" s="34">
        <v>45000</v>
      </c>
      <c r="AT1687" s="34">
        <v>0</v>
      </c>
      <c r="AU1687" s="34">
        <v>11760</v>
      </c>
      <c r="AV1687" s="34">
        <v>0</v>
      </c>
      <c r="AW1687" s="35">
        <f t="shared" si="352"/>
        <v>56760</v>
      </c>
      <c r="AX1687" s="34">
        <f t="shared" si="353"/>
        <v>21840</v>
      </c>
      <c r="AY1687" s="36">
        <v>1.4712000000099998</v>
      </c>
      <c r="AZ1687" s="36">
        <v>2.0617000000000001</v>
      </c>
      <c r="BA1687" s="22"/>
      <c r="BB1687" s="19">
        <v>786</v>
      </c>
      <c r="BC1687" s="34">
        <f t="shared" si="354"/>
        <v>321.31008000218395</v>
      </c>
      <c r="BD1687" s="34">
        <f t="shared" si="355"/>
        <v>450.27528000000001</v>
      </c>
      <c r="BE1687" s="38">
        <v>3.4819999999999997E-2</v>
      </c>
      <c r="BF1687" s="38">
        <f t="shared" si="356"/>
        <v>3.4819999999999997E-2</v>
      </c>
      <c r="BG1687" s="34">
        <v>11.188016985599999</v>
      </c>
      <c r="BH1687" s="34">
        <v>15.678585249599999</v>
      </c>
      <c r="BI1687" s="34">
        <f t="shared" si="357"/>
        <v>310.12206301658398</v>
      </c>
      <c r="BJ1687" s="34">
        <f t="shared" si="358"/>
        <v>434.59669475039999</v>
      </c>
      <c r="BK1687" s="34">
        <v>0</v>
      </c>
      <c r="BL1687" s="34">
        <v>0</v>
      </c>
      <c r="BM1687" s="34">
        <f t="shared" si="359"/>
        <v>0</v>
      </c>
      <c r="BN1687" s="39">
        <f t="shared" si="349"/>
        <v>310.12206301658398</v>
      </c>
      <c r="BO1687" s="39">
        <f t="shared" si="350"/>
        <v>434.59669475039999</v>
      </c>
      <c r="BP1687" s="39">
        <f t="shared" si="361"/>
        <v>124.47463173381601</v>
      </c>
    </row>
    <row r="1688" spans="1:68" s="25" customFormat="1" ht="14.25" x14ac:dyDescent="0.2">
      <c r="A1688" s="14">
        <v>451</v>
      </c>
      <c r="B1688" s="40"/>
      <c r="C1688" s="15" t="s">
        <v>13171</v>
      </c>
      <c r="D1688" s="16">
        <v>26730</v>
      </c>
      <c r="E1688" s="15" t="s">
        <v>13172</v>
      </c>
      <c r="F1688" s="15" t="s">
        <v>13171</v>
      </c>
      <c r="G1688" s="17" t="s">
        <v>13173</v>
      </c>
      <c r="H1688" s="17" t="s">
        <v>13174</v>
      </c>
      <c r="I1688" s="17" t="s">
        <v>86</v>
      </c>
      <c r="J1688" s="15" t="s">
        <v>13175</v>
      </c>
      <c r="K1688" s="15" t="s">
        <v>4996</v>
      </c>
      <c r="L1688" s="18" t="s">
        <v>13176</v>
      </c>
      <c r="M1688" s="15" t="s">
        <v>13098</v>
      </c>
      <c r="N1688" s="15" t="s">
        <v>13099</v>
      </c>
      <c r="O1688" s="16">
        <v>510</v>
      </c>
      <c r="P1688" s="15" t="s">
        <v>118</v>
      </c>
      <c r="Q1688" s="15">
        <v>21600</v>
      </c>
      <c r="R1688" s="15">
        <v>101100</v>
      </c>
      <c r="S1688" s="15">
        <v>122700</v>
      </c>
      <c r="T1688" s="15">
        <v>0.23200000000000001</v>
      </c>
      <c r="U1688" s="15" t="s">
        <v>3335</v>
      </c>
      <c r="V1688" s="15" t="s">
        <v>76</v>
      </c>
      <c r="W1688" s="16">
        <v>1</v>
      </c>
      <c r="X1688" s="16">
        <v>1</v>
      </c>
      <c r="Y1688" s="15">
        <v>10053</v>
      </c>
      <c r="Z1688" s="15">
        <v>0.23100000000000001</v>
      </c>
      <c r="AA1688" s="15" t="s">
        <v>13107</v>
      </c>
      <c r="AB1688" s="15" t="s">
        <v>13108</v>
      </c>
      <c r="AC1688" s="15">
        <v>175000</v>
      </c>
      <c r="AD1688" s="26">
        <v>41229</v>
      </c>
      <c r="AE1688" s="15" t="s">
        <v>222</v>
      </c>
      <c r="AF1688" s="15" t="s">
        <v>13177</v>
      </c>
      <c r="AG1688" s="16">
        <v>1</v>
      </c>
      <c r="AH1688" s="15" t="s">
        <v>13178</v>
      </c>
      <c r="AI1688" s="15" t="s">
        <v>78</v>
      </c>
      <c r="AJ1688" s="15">
        <v>10052.6376953</v>
      </c>
      <c r="AK1688" s="15">
        <v>418.07105245899999</v>
      </c>
      <c r="AL1688" s="15">
        <v>3095500.0873099999</v>
      </c>
      <c r="AM1688" s="15">
        <v>1416577.8425499999</v>
      </c>
      <c r="AN1688" s="19">
        <v>21600</v>
      </c>
      <c r="AO1688" s="19">
        <v>102700</v>
      </c>
      <c r="AP1688" s="19">
        <v>0</v>
      </c>
      <c r="AQ1688" s="19">
        <v>0</v>
      </c>
      <c r="AR1688" s="34">
        <f t="shared" si="351"/>
        <v>124300</v>
      </c>
      <c r="AS1688" s="34">
        <v>45000</v>
      </c>
      <c r="AT1688" s="34">
        <v>3000</v>
      </c>
      <c r="AU1688" s="34">
        <v>27755</v>
      </c>
      <c r="AV1688" s="34">
        <v>0</v>
      </c>
      <c r="AW1688" s="35">
        <f t="shared" si="352"/>
        <v>75755</v>
      </c>
      <c r="AX1688" s="34">
        <f t="shared" si="353"/>
        <v>48545</v>
      </c>
      <c r="AY1688" s="36">
        <v>1.4712000000099998</v>
      </c>
      <c r="AZ1688" s="36">
        <v>2.0617000000000001</v>
      </c>
      <c r="BA1688" s="22"/>
      <c r="BB1688" s="19">
        <v>1243</v>
      </c>
      <c r="BC1688" s="34">
        <f t="shared" si="354"/>
        <v>714.1940400048544</v>
      </c>
      <c r="BD1688" s="34">
        <f t="shared" si="355"/>
        <v>1000.852265</v>
      </c>
      <c r="BE1688" s="38">
        <v>3.4819999999999997E-2</v>
      </c>
      <c r="BF1688" s="38">
        <f t="shared" si="356"/>
        <v>3.4819999999999997E-2</v>
      </c>
      <c r="BG1688" s="34">
        <v>24.868236472969027</v>
      </c>
      <c r="BH1688" s="34">
        <v>34.849675867299993</v>
      </c>
      <c r="BI1688" s="34">
        <f t="shared" si="357"/>
        <v>689.32580353188541</v>
      </c>
      <c r="BJ1688" s="34">
        <f t="shared" si="358"/>
        <v>966.0025891327</v>
      </c>
      <c r="BK1688" s="34">
        <v>0</v>
      </c>
      <c r="BL1688" s="34">
        <v>0</v>
      </c>
      <c r="BM1688" s="34">
        <f t="shared" si="359"/>
        <v>0</v>
      </c>
      <c r="BN1688" s="39">
        <f t="shared" si="349"/>
        <v>689.32580353188541</v>
      </c>
      <c r="BO1688" s="39">
        <f t="shared" si="350"/>
        <v>966.0025891327</v>
      </c>
      <c r="BP1688" s="39">
        <f t="shared" si="361"/>
        <v>276.67678560081458</v>
      </c>
    </row>
    <row r="1689" spans="1:68" s="25" customFormat="1" ht="14.25" x14ac:dyDescent="0.2">
      <c r="A1689" s="14">
        <v>452</v>
      </c>
      <c r="B1689" s="40"/>
      <c r="C1689" s="15" t="s">
        <v>13179</v>
      </c>
      <c r="D1689" s="16">
        <v>23944</v>
      </c>
      <c r="E1689" s="15" t="s">
        <v>13180</v>
      </c>
      <c r="F1689" s="15" t="s">
        <v>13179</v>
      </c>
      <c r="G1689" s="17" t="s">
        <v>13181</v>
      </c>
      <c r="H1689" s="17" t="s">
        <v>13182</v>
      </c>
      <c r="I1689" s="17" t="s">
        <v>86</v>
      </c>
      <c r="J1689" s="15" t="s">
        <v>13183</v>
      </c>
      <c r="K1689" s="15" t="s">
        <v>13184</v>
      </c>
      <c r="L1689" s="18" t="s">
        <v>13185</v>
      </c>
      <c r="M1689" s="15" t="s">
        <v>13098</v>
      </c>
      <c r="N1689" s="15" t="s">
        <v>13099</v>
      </c>
      <c r="O1689" s="16">
        <v>510</v>
      </c>
      <c r="P1689" s="15" t="s">
        <v>118</v>
      </c>
      <c r="Q1689" s="15">
        <v>21600</v>
      </c>
      <c r="R1689" s="15">
        <v>109400</v>
      </c>
      <c r="S1689" s="15">
        <v>131000</v>
      </c>
      <c r="T1689" s="15">
        <v>0.23</v>
      </c>
      <c r="U1689" s="15" t="s">
        <v>3335</v>
      </c>
      <c r="V1689" s="15" t="s">
        <v>76</v>
      </c>
      <c r="W1689" s="16">
        <v>1</v>
      </c>
      <c r="X1689" s="16">
        <v>0</v>
      </c>
      <c r="Y1689" s="15">
        <v>10061</v>
      </c>
      <c r="Z1689" s="15">
        <v>0.23100000000000001</v>
      </c>
      <c r="AA1689" s="15" t="s">
        <v>13107</v>
      </c>
      <c r="AB1689" s="15" t="s">
        <v>13108</v>
      </c>
      <c r="AC1689" s="15">
        <v>0</v>
      </c>
      <c r="AD1689" s="15"/>
      <c r="AE1689" s="15" t="s">
        <v>222</v>
      </c>
      <c r="AF1689" s="15" t="s">
        <v>13186</v>
      </c>
      <c r="AG1689" s="16">
        <v>1</v>
      </c>
      <c r="AH1689" s="15" t="s">
        <v>13187</v>
      </c>
      <c r="AI1689" s="15" t="s">
        <v>78</v>
      </c>
      <c r="AJ1689" s="15">
        <v>10060.998291</v>
      </c>
      <c r="AK1689" s="15">
        <v>418.29349675999998</v>
      </c>
      <c r="AL1689" s="15">
        <v>3095575.0866700001</v>
      </c>
      <c r="AM1689" s="15">
        <v>1416578.18245</v>
      </c>
      <c r="AN1689" s="19">
        <v>21600</v>
      </c>
      <c r="AO1689" s="19">
        <v>105800</v>
      </c>
      <c r="AP1689" s="19">
        <v>0</v>
      </c>
      <c r="AQ1689" s="19">
        <v>2500</v>
      </c>
      <c r="AR1689" s="34">
        <f t="shared" si="351"/>
        <v>129900</v>
      </c>
      <c r="AS1689" s="34">
        <v>45000</v>
      </c>
      <c r="AT1689" s="34">
        <v>3000</v>
      </c>
      <c r="AU1689" s="34">
        <v>28840</v>
      </c>
      <c r="AV1689" s="34">
        <v>0</v>
      </c>
      <c r="AW1689" s="35">
        <f t="shared" si="352"/>
        <v>76840</v>
      </c>
      <c r="AX1689" s="34">
        <f t="shared" si="353"/>
        <v>53060</v>
      </c>
      <c r="AY1689" s="36">
        <v>1.4712000000099998</v>
      </c>
      <c r="AZ1689" s="36">
        <v>2.0617000000000001</v>
      </c>
      <c r="BA1689" s="22"/>
      <c r="BB1689" s="19">
        <v>1349</v>
      </c>
      <c r="BC1689" s="34">
        <f t="shared" si="354"/>
        <v>780.61872000530593</v>
      </c>
      <c r="BD1689" s="34">
        <f t="shared" si="355"/>
        <v>1093.9380200000001</v>
      </c>
      <c r="BE1689" s="38">
        <v>3.4819999999999997E-2</v>
      </c>
      <c r="BF1689" s="38">
        <f t="shared" si="356"/>
        <v>3.4819999999999997E-2</v>
      </c>
      <c r="BG1689" s="34">
        <v>25.900464230400001</v>
      </c>
      <c r="BH1689" s="34">
        <v>36.296212006399998</v>
      </c>
      <c r="BI1689" s="34">
        <f t="shared" si="357"/>
        <v>754.71825577490597</v>
      </c>
      <c r="BJ1689" s="34">
        <f t="shared" si="358"/>
        <v>1057.6418079936</v>
      </c>
      <c r="BK1689" s="34">
        <v>0</v>
      </c>
      <c r="BL1689" s="34">
        <v>0</v>
      </c>
      <c r="BM1689" s="34">
        <f t="shared" si="359"/>
        <v>0</v>
      </c>
      <c r="BN1689" s="39">
        <f t="shared" si="349"/>
        <v>754.71825577490597</v>
      </c>
      <c r="BO1689" s="39">
        <f t="shared" si="350"/>
        <v>1057.6418079936</v>
      </c>
      <c r="BP1689" s="39">
        <f t="shared" si="361"/>
        <v>302.923552218694</v>
      </c>
    </row>
    <row r="1690" spans="1:68" s="25" customFormat="1" ht="25.5" x14ac:dyDescent="0.2">
      <c r="A1690" s="14">
        <v>453</v>
      </c>
      <c r="B1690" s="40"/>
      <c r="C1690" s="15"/>
      <c r="D1690" s="16">
        <v>29651</v>
      </c>
      <c r="E1690" s="15" t="s">
        <v>13188</v>
      </c>
      <c r="F1690" s="15" t="s">
        <v>13189</v>
      </c>
      <c r="G1690" s="17" t="s">
        <v>13190</v>
      </c>
      <c r="H1690" s="17" t="s">
        <v>13191</v>
      </c>
      <c r="I1690" s="17" t="s">
        <v>86</v>
      </c>
      <c r="J1690" s="15" t="s">
        <v>13192</v>
      </c>
      <c r="K1690" s="15" t="s">
        <v>8515</v>
      </c>
      <c r="L1690" s="18" t="s">
        <v>13193</v>
      </c>
      <c r="M1690" s="15" t="s">
        <v>13098</v>
      </c>
      <c r="N1690" s="15" t="s">
        <v>13099</v>
      </c>
      <c r="O1690" s="16">
        <v>510</v>
      </c>
      <c r="P1690" s="15" t="s">
        <v>118</v>
      </c>
      <c r="Q1690" s="15">
        <v>21600</v>
      </c>
      <c r="R1690" s="15">
        <v>74300</v>
      </c>
      <c r="S1690" s="15">
        <v>95900</v>
      </c>
      <c r="T1690" s="15">
        <v>0.23</v>
      </c>
      <c r="U1690" s="15" t="s">
        <v>3335</v>
      </c>
      <c r="V1690" s="15" t="s">
        <v>76</v>
      </c>
      <c r="W1690" s="16">
        <v>1</v>
      </c>
      <c r="X1690" s="16">
        <v>0</v>
      </c>
      <c r="Y1690" s="15">
        <v>10069</v>
      </c>
      <c r="Z1690" s="15">
        <v>0.23100000000000001</v>
      </c>
      <c r="AA1690" s="15" t="s">
        <v>13107</v>
      </c>
      <c r="AB1690" s="15" t="s">
        <v>13108</v>
      </c>
      <c r="AC1690" s="15">
        <v>0</v>
      </c>
      <c r="AD1690" s="15"/>
      <c r="AE1690" s="15" t="s">
        <v>298</v>
      </c>
      <c r="AF1690" s="15" t="s">
        <v>13194</v>
      </c>
      <c r="AG1690" s="16">
        <v>1</v>
      </c>
      <c r="AH1690" s="15" t="s">
        <v>13195</v>
      </c>
      <c r="AI1690" s="15" t="s">
        <v>78</v>
      </c>
      <c r="AJ1690" s="15">
        <v>10069.2687988</v>
      </c>
      <c r="AK1690" s="15">
        <v>418.51430239400003</v>
      </c>
      <c r="AL1690" s="15">
        <v>3095650.0860700002</v>
      </c>
      <c r="AM1690" s="15">
        <v>1416578.52229</v>
      </c>
      <c r="AN1690" s="19">
        <v>21600</v>
      </c>
      <c r="AO1690" s="19">
        <v>73500</v>
      </c>
      <c r="AP1690" s="19">
        <v>0</v>
      </c>
      <c r="AQ1690" s="19">
        <v>0</v>
      </c>
      <c r="AR1690" s="34">
        <f t="shared" si="351"/>
        <v>95100</v>
      </c>
      <c r="AS1690" s="34">
        <v>45000</v>
      </c>
      <c r="AT1690" s="34">
        <v>3000</v>
      </c>
      <c r="AU1690" s="34">
        <v>17535</v>
      </c>
      <c r="AV1690" s="34">
        <v>0</v>
      </c>
      <c r="AW1690" s="35">
        <f t="shared" si="352"/>
        <v>65535</v>
      </c>
      <c r="AX1690" s="34">
        <f t="shared" si="353"/>
        <v>29565</v>
      </c>
      <c r="AY1690" s="36">
        <v>1.4712000000099998</v>
      </c>
      <c r="AZ1690" s="36">
        <v>2.0617000000000001</v>
      </c>
      <c r="BA1690" s="22"/>
      <c r="BB1690" s="19">
        <v>951</v>
      </c>
      <c r="BC1690" s="34">
        <f t="shared" si="354"/>
        <v>434.96028000295644</v>
      </c>
      <c r="BD1690" s="34">
        <f t="shared" si="355"/>
        <v>609.541605</v>
      </c>
      <c r="BE1690" s="38">
        <v>3.4819999999999997E-2</v>
      </c>
      <c r="BF1690" s="38">
        <f t="shared" si="356"/>
        <v>3.4819999999999997E-2</v>
      </c>
      <c r="BG1690" s="34">
        <v>15.145316949702941</v>
      </c>
      <c r="BH1690" s="34">
        <v>21.224238686099998</v>
      </c>
      <c r="BI1690" s="34">
        <f t="shared" si="357"/>
        <v>419.81496305325351</v>
      </c>
      <c r="BJ1690" s="34">
        <f t="shared" si="358"/>
        <v>588.31736631390004</v>
      </c>
      <c r="BK1690" s="34">
        <v>0</v>
      </c>
      <c r="BL1690" s="34">
        <v>0</v>
      </c>
      <c r="BM1690" s="34">
        <f t="shared" si="359"/>
        <v>0</v>
      </c>
      <c r="BN1690" s="39">
        <f t="shared" si="349"/>
        <v>419.81496305325351</v>
      </c>
      <c r="BO1690" s="39">
        <f t="shared" si="350"/>
        <v>588.31736631390004</v>
      </c>
      <c r="BP1690" s="39">
        <f t="shared" si="361"/>
        <v>168.50240326064653</v>
      </c>
    </row>
    <row r="1691" spans="1:68" s="25" customFormat="1" ht="14.25" x14ac:dyDescent="0.2">
      <c r="A1691" s="14">
        <v>454</v>
      </c>
      <c r="B1691" s="40"/>
      <c r="C1691" s="15"/>
      <c r="D1691" s="16">
        <v>16089</v>
      </c>
      <c r="E1691" s="15" t="s">
        <v>13196</v>
      </c>
      <c r="F1691" s="15" t="s">
        <v>13197</v>
      </c>
      <c r="G1691" s="17" t="s">
        <v>13198</v>
      </c>
      <c r="H1691" s="17" t="s">
        <v>13199</v>
      </c>
      <c r="I1691" s="17" t="s">
        <v>86</v>
      </c>
      <c r="J1691" s="15" t="s">
        <v>13200</v>
      </c>
      <c r="K1691" s="15" t="s">
        <v>2352</v>
      </c>
      <c r="L1691" s="18" t="s">
        <v>13201</v>
      </c>
      <c r="M1691" s="15" t="s">
        <v>13098</v>
      </c>
      <c r="N1691" s="15" t="s">
        <v>13099</v>
      </c>
      <c r="O1691" s="16">
        <v>510</v>
      </c>
      <c r="P1691" s="15" t="s">
        <v>118</v>
      </c>
      <c r="Q1691" s="15">
        <v>21600</v>
      </c>
      <c r="R1691" s="15">
        <v>70000</v>
      </c>
      <c r="S1691" s="15">
        <v>91600</v>
      </c>
      <c r="T1691" s="15">
        <v>0.23</v>
      </c>
      <c r="U1691" s="15" t="s">
        <v>3335</v>
      </c>
      <c r="V1691" s="15" t="s">
        <v>76</v>
      </c>
      <c r="W1691" s="16">
        <v>1</v>
      </c>
      <c r="X1691" s="16">
        <v>0</v>
      </c>
      <c r="Y1691" s="15">
        <v>10078</v>
      </c>
      <c r="Z1691" s="15">
        <v>0.23100000000000001</v>
      </c>
      <c r="AA1691" s="15" t="s">
        <v>13107</v>
      </c>
      <c r="AB1691" s="15" t="s">
        <v>13108</v>
      </c>
      <c r="AC1691" s="15">
        <v>0</v>
      </c>
      <c r="AD1691" s="15"/>
      <c r="AE1691" s="15" t="s">
        <v>137</v>
      </c>
      <c r="AF1691" s="15" t="s">
        <v>13202</v>
      </c>
      <c r="AG1691" s="16">
        <v>1</v>
      </c>
      <c r="AH1691" s="15" t="s">
        <v>13203</v>
      </c>
      <c r="AI1691" s="15" t="s">
        <v>78</v>
      </c>
      <c r="AJ1691" s="15">
        <v>10077.583252</v>
      </c>
      <c r="AK1691" s="15">
        <v>418.73576515899998</v>
      </c>
      <c r="AL1691" s="15">
        <v>3095725.0855399999</v>
      </c>
      <c r="AM1691" s="15">
        <v>1416578.8622399999</v>
      </c>
      <c r="AN1691" s="19">
        <v>21600</v>
      </c>
      <c r="AO1691" s="19">
        <v>69200</v>
      </c>
      <c r="AP1691" s="19">
        <v>0</v>
      </c>
      <c r="AQ1691" s="19">
        <v>0</v>
      </c>
      <c r="AR1691" s="34">
        <f t="shared" si="351"/>
        <v>90800</v>
      </c>
      <c r="AS1691" s="34">
        <v>45000</v>
      </c>
      <c r="AT1691" s="34">
        <v>0</v>
      </c>
      <c r="AU1691" s="34">
        <v>16030</v>
      </c>
      <c r="AV1691" s="34">
        <v>12480</v>
      </c>
      <c r="AW1691" s="35">
        <f t="shared" si="352"/>
        <v>73510</v>
      </c>
      <c r="AX1691" s="34">
        <f t="shared" si="353"/>
        <v>17290</v>
      </c>
      <c r="AY1691" s="36">
        <v>1.4712000000099998</v>
      </c>
      <c r="AZ1691" s="36">
        <v>2.0617000000000001</v>
      </c>
      <c r="BA1691" s="22"/>
      <c r="BB1691" s="19">
        <v>908</v>
      </c>
      <c r="BC1691" s="34">
        <f t="shared" si="354"/>
        <v>254.37048000172899</v>
      </c>
      <c r="BD1691" s="34">
        <f t="shared" si="355"/>
        <v>356.46793000000002</v>
      </c>
      <c r="BE1691" s="38">
        <v>3.4819999999999997E-2</v>
      </c>
      <c r="BF1691" s="38">
        <f t="shared" si="356"/>
        <v>3.4819999999999997E-2</v>
      </c>
      <c r="BG1691" s="34">
        <v>8.8571801136000001</v>
      </c>
      <c r="BH1691" s="34">
        <v>12.4122133226</v>
      </c>
      <c r="BI1691" s="34">
        <f t="shared" si="357"/>
        <v>245.51329988812898</v>
      </c>
      <c r="BJ1691" s="34">
        <f t="shared" si="358"/>
        <v>344.05571667740003</v>
      </c>
      <c r="BK1691" s="34">
        <v>0</v>
      </c>
      <c r="BL1691" s="34">
        <v>0</v>
      </c>
      <c r="BM1691" s="34">
        <f t="shared" si="359"/>
        <v>0</v>
      </c>
      <c r="BN1691" s="39">
        <f t="shared" si="349"/>
        <v>245.51329988812898</v>
      </c>
      <c r="BO1691" s="39">
        <f t="shared" si="350"/>
        <v>344.05571667740003</v>
      </c>
      <c r="BP1691" s="39">
        <f t="shared" si="361"/>
        <v>98.542416789271044</v>
      </c>
    </row>
    <row r="1692" spans="1:68" s="25" customFormat="1" ht="14.25" x14ac:dyDescent="0.2">
      <c r="A1692" s="14">
        <v>455</v>
      </c>
      <c r="B1692" s="40"/>
      <c r="C1692" s="15" t="s">
        <v>13204</v>
      </c>
      <c r="D1692" s="16">
        <v>27039</v>
      </c>
      <c r="E1692" s="15" t="s">
        <v>13205</v>
      </c>
      <c r="F1692" s="15" t="s">
        <v>13204</v>
      </c>
      <c r="G1692" s="17" t="s">
        <v>13206</v>
      </c>
      <c r="H1692" s="17" t="s">
        <v>13207</v>
      </c>
      <c r="I1692" s="17" t="s">
        <v>86</v>
      </c>
      <c r="J1692" s="15" t="s">
        <v>13208</v>
      </c>
      <c r="K1692" s="15" t="s">
        <v>86</v>
      </c>
      <c r="L1692" s="18" t="s">
        <v>13209</v>
      </c>
      <c r="M1692" s="15" t="s">
        <v>13098</v>
      </c>
      <c r="N1692" s="15" t="s">
        <v>13099</v>
      </c>
      <c r="O1692" s="16">
        <v>510</v>
      </c>
      <c r="P1692" s="15" t="s">
        <v>118</v>
      </c>
      <c r="Q1692" s="15">
        <v>21600</v>
      </c>
      <c r="R1692" s="15">
        <v>77600</v>
      </c>
      <c r="S1692" s="15">
        <v>99200</v>
      </c>
      <c r="T1692" s="15">
        <v>0.23</v>
      </c>
      <c r="U1692" s="15" t="s">
        <v>3335</v>
      </c>
      <c r="V1692" s="15" t="s">
        <v>76</v>
      </c>
      <c r="W1692" s="16">
        <v>1</v>
      </c>
      <c r="X1692" s="16">
        <v>1</v>
      </c>
      <c r="Y1692" s="15">
        <v>10086</v>
      </c>
      <c r="Z1692" s="15">
        <v>0.23200000000000001</v>
      </c>
      <c r="AA1692" s="15" t="s">
        <v>13107</v>
      </c>
      <c r="AB1692" s="15" t="s">
        <v>13108</v>
      </c>
      <c r="AC1692" s="15">
        <v>105000</v>
      </c>
      <c r="AD1692" s="26">
        <v>38657</v>
      </c>
      <c r="AE1692" s="15" t="s">
        <v>119</v>
      </c>
      <c r="AF1692" s="15" t="s">
        <v>119</v>
      </c>
      <c r="AG1692" s="16">
        <v>1</v>
      </c>
      <c r="AH1692" s="15" t="s">
        <v>13210</v>
      </c>
      <c r="AI1692" s="15" t="s">
        <v>78</v>
      </c>
      <c r="AJ1692" s="15">
        <v>10085.8439941</v>
      </c>
      <c r="AK1692" s="15">
        <v>418.95656733999999</v>
      </c>
      <c r="AL1692" s="15">
        <v>3095800.08488</v>
      </c>
      <c r="AM1692" s="15">
        <v>1416579.20205</v>
      </c>
      <c r="AN1692" s="19">
        <v>0</v>
      </c>
      <c r="AO1692" s="19">
        <v>0</v>
      </c>
      <c r="AP1692" s="19">
        <v>21600</v>
      </c>
      <c r="AQ1692" s="19">
        <v>77700</v>
      </c>
      <c r="AR1692" s="34">
        <f t="shared" si="351"/>
        <v>99300</v>
      </c>
      <c r="AS1692" s="34">
        <v>0</v>
      </c>
      <c r="AT1692" s="34">
        <v>3000</v>
      </c>
      <c r="AU1692" s="34">
        <v>0</v>
      </c>
      <c r="AV1692" s="34">
        <v>0</v>
      </c>
      <c r="AW1692" s="35">
        <f t="shared" si="352"/>
        <v>3000</v>
      </c>
      <c r="AX1692" s="34">
        <f t="shared" si="353"/>
        <v>96300</v>
      </c>
      <c r="AY1692" s="36">
        <v>1.4712000000099998</v>
      </c>
      <c r="AZ1692" s="36">
        <v>2.0617000000000001</v>
      </c>
      <c r="BA1692" s="22"/>
      <c r="BB1692" s="19">
        <v>1986</v>
      </c>
      <c r="BC1692" s="34">
        <f t="shared" si="354"/>
        <v>1416.7656000096299</v>
      </c>
      <c r="BD1692" s="34">
        <f t="shared" si="355"/>
        <v>1985.4171000000001</v>
      </c>
      <c r="BE1692" s="38">
        <v>3.4819999999999997E-2</v>
      </c>
      <c r="BF1692" s="38">
        <f t="shared" si="356"/>
        <v>3.4819999999999997E-2</v>
      </c>
      <c r="BG1692" s="34">
        <v>0</v>
      </c>
      <c r="BH1692" s="34">
        <v>0</v>
      </c>
      <c r="BI1692" s="34">
        <f t="shared" si="357"/>
        <v>1416.7656000096299</v>
      </c>
      <c r="BJ1692" s="34">
        <f t="shared" si="358"/>
        <v>1985.4171000000001</v>
      </c>
      <c r="BK1692" s="34">
        <v>0</v>
      </c>
      <c r="BL1692" s="34">
        <v>61.268100000000004</v>
      </c>
      <c r="BM1692" s="34">
        <f t="shared" si="359"/>
        <v>61.268100000000004</v>
      </c>
      <c r="BN1692" s="39">
        <f t="shared" si="349"/>
        <v>1416.7656000096299</v>
      </c>
      <c r="BO1692" s="39">
        <f t="shared" si="350"/>
        <v>1924.1490000000001</v>
      </c>
      <c r="BP1692" s="39">
        <f t="shared" si="361"/>
        <v>507.38339999037021</v>
      </c>
    </row>
    <row r="1693" spans="1:68" s="25" customFormat="1" ht="14.25" x14ac:dyDescent="0.2">
      <c r="A1693" s="14">
        <v>456</v>
      </c>
      <c r="B1693" s="40"/>
      <c r="C1693" s="15" t="s">
        <v>593</v>
      </c>
      <c r="D1693" s="16">
        <v>34965</v>
      </c>
      <c r="E1693" s="15" t="s">
        <v>13211</v>
      </c>
      <c r="F1693" s="15" t="s">
        <v>13212</v>
      </c>
      <c r="G1693" s="17" t="s">
        <v>13213</v>
      </c>
      <c r="H1693" s="17" t="s">
        <v>13214</v>
      </c>
      <c r="I1693" s="17" t="s">
        <v>86</v>
      </c>
      <c r="J1693" s="15" t="s">
        <v>13215</v>
      </c>
      <c r="K1693" s="15" t="s">
        <v>86</v>
      </c>
      <c r="L1693" s="18" t="s">
        <v>13216</v>
      </c>
      <c r="M1693" s="15" t="s">
        <v>13098</v>
      </c>
      <c r="N1693" s="15" t="s">
        <v>13099</v>
      </c>
      <c r="O1693" s="16">
        <v>419</v>
      </c>
      <c r="P1693" s="15" t="s">
        <v>895</v>
      </c>
      <c r="Q1693" s="15">
        <v>21600</v>
      </c>
      <c r="R1693" s="15">
        <v>59700</v>
      </c>
      <c r="S1693" s="15">
        <v>81300</v>
      </c>
      <c r="T1693" s="15">
        <v>0.23</v>
      </c>
      <c r="U1693" s="15" t="s">
        <v>3335</v>
      </c>
      <c r="V1693" s="15" t="s">
        <v>76</v>
      </c>
      <c r="W1693" s="16">
        <v>1</v>
      </c>
      <c r="X1693" s="16">
        <v>0</v>
      </c>
      <c r="Y1693" s="15">
        <v>10094</v>
      </c>
      <c r="Z1693" s="15">
        <v>0.23200000000000001</v>
      </c>
      <c r="AA1693" s="15" t="s">
        <v>13107</v>
      </c>
      <c r="AB1693" s="15" t="s">
        <v>13108</v>
      </c>
      <c r="AC1693" s="15">
        <v>0</v>
      </c>
      <c r="AD1693" s="15"/>
      <c r="AE1693" s="15" t="s">
        <v>363</v>
      </c>
      <c r="AF1693" s="15" t="s">
        <v>13217</v>
      </c>
      <c r="AG1693" s="16">
        <v>1</v>
      </c>
      <c r="AH1693" s="15" t="s">
        <v>13218</v>
      </c>
      <c r="AI1693" s="15" t="s">
        <v>78</v>
      </c>
      <c r="AJ1693" s="15">
        <v>10094.1931152</v>
      </c>
      <c r="AK1693" s="15">
        <v>419.17868529899999</v>
      </c>
      <c r="AL1693" s="15">
        <v>3095875.0842400002</v>
      </c>
      <c r="AM1693" s="15">
        <v>1416579.54186</v>
      </c>
      <c r="AN1693" s="19">
        <v>0</v>
      </c>
      <c r="AO1693" s="19">
        <v>0</v>
      </c>
      <c r="AP1693" s="19">
        <v>21600</v>
      </c>
      <c r="AQ1693" s="19">
        <v>59000</v>
      </c>
      <c r="AR1693" s="34">
        <f t="shared" si="351"/>
        <v>80600</v>
      </c>
      <c r="AS1693" s="34">
        <v>0</v>
      </c>
      <c r="AT1693" s="34">
        <v>0</v>
      </c>
      <c r="AU1693" s="34">
        <v>0</v>
      </c>
      <c r="AV1693" s="34">
        <v>0</v>
      </c>
      <c r="AW1693" s="35">
        <f t="shared" si="352"/>
        <v>0</v>
      </c>
      <c r="AX1693" s="34">
        <f t="shared" si="353"/>
        <v>80600</v>
      </c>
      <c r="AY1693" s="36">
        <v>1.4712000000099998</v>
      </c>
      <c r="AZ1693" s="36">
        <v>2.0617000000000001</v>
      </c>
      <c r="BA1693" s="22"/>
      <c r="BB1693" s="19">
        <v>1612</v>
      </c>
      <c r="BC1693" s="34">
        <f t="shared" si="354"/>
        <v>1185.7872000080599</v>
      </c>
      <c r="BD1693" s="34">
        <f t="shared" si="355"/>
        <v>1661.7302</v>
      </c>
      <c r="BE1693" s="38">
        <v>3.4819999999999997E-2</v>
      </c>
      <c r="BF1693" s="38">
        <f t="shared" si="356"/>
        <v>3.4819999999999997E-2</v>
      </c>
      <c r="BG1693" s="34">
        <v>0</v>
      </c>
      <c r="BH1693" s="34">
        <v>0</v>
      </c>
      <c r="BI1693" s="34">
        <f t="shared" si="357"/>
        <v>1185.7872000080599</v>
      </c>
      <c r="BJ1693" s="34">
        <f t="shared" si="358"/>
        <v>1661.7302</v>
      </c>
      <c r="BK1693" s="34">
        <v>0</v>
      </c>
      <c r="BL1693" s="34">
        <v>49.730199999999968</v>
      </c>
      <c r="BM1693" s="34">
        <f t="shared" si="359"/>
        <v>49.730199999999968</v>
      </c>
      <c r="BN1693" s="39">
        <f t="shared" si="349"/>
        <v>1185.7872000080599</v>
      </c>
      <c r="BO1693" s="39">
        <f t="shared" si="350"/>
        <v>1612</v>
      </c>
      <c r="BP1693" s="39">
        <f t="shared" si="361"/>
        <v>426.21279999194007</v>
      </c>
    </row>
    <row r="1694" spans="1:68" s="25" customFormat="1" ht="14.25" x14ac:dyDescent="0.2">
      <c r="A1694" s="14">
        <v>457</v>
      </c>
      <c r="B1694" s="40"/>
      <c r="C1694" s="15"/>
      <c r="D1694" s="16">
        <v>3242</v>
      </c>
      <c r="E1694" s="15" t="s">
        <v>13219</v>
      </c>
      <c r="F1694" s="15" t="s">
        <v>13220</v>
      </c>
      <c r="G1694" s="17" t="s">
        <v>13221</v>
      </c>
      <c r="H1694" s="17" t="s">
        <v>13222</v>
      </c>
      <c r="I1694" s="17" t="s">
        <v>86</v>
      </c>
      <c r="J1694" s="15" t="s">
        <v>13223</v>
      </c>
      <c r="K1694" s="15" t="s">
        <v>2552</v>
      </c>
      <c r="L1694" s="18" t="s">
        <v>13224</v>
      </c>
      <c r="M1694" s="15" t="s">
        <v>13098</v>
      </c>
      <c r="N1694" s="15" t="s">
        <v>13099</v>
      </c>
      <c r="O1694" s="16">
        <v>510</v>
      </c>
      <c r="P1694" s="15" t="s">
        <v>118</v>
      </c>
      <c r="Q1694" s="15">
        <v>21600</v>
      </c>
      <c r="R1694" s="15">
        <v>71100</v>
      </c>
      <c r="S1694" s="15">
        <v>92700</v>
      </c>
      <c r="T1694" s="15">
        <v>0.23</v>
      </c>
      <c r="U1694" s="15" t="s">
        <v>3335</v>
      </c>
      <c r="V1694" s="15" t="s">
        <v>76</v>
      </c>
      <c r="W1694" s="16">
        <v>1</v>
      </c>
      <c r="X1694" s="16">
        <v>1</v>
      </c>
      <c r="Y1694" s="15">
        <v>10102</v>
      </c>
      <c r="Z1694" s="15">
        <v>0.23200000000000001</v>
      </c>
      <c r="AA1694" s="15" t="s">
        <v>13107</v>
      </c>
      <c r="AB1694" s="15" t="s">
        <v>13108</v>
      </c>
      <c r="AC1694" s="15">
        <v>99000</v>
      </c>
      <c r="AD1694" s="26">
        <v>41992</v>
      </c>
      <c r="AE1694" s="15" t="s">
        <v>119</v>
      </c>
      <c r="AF1694" s="15" t="s">
        <v>119</v>
      </c>
      <c r="AG1694" s="16">
        <v>1</v>
      </c>
      <c r="AH1694" s="15" t="s">
        <v>13225</v>
      </c>
      <c r="AI1694" s="15" t="s">
        <v>78</v>
      </c>
      <c r="AJ1694" s="15">
        <v>10102.4785156</v>
      </c>
      <c r="AK1694" s="15">
        <v>419.40014803399998</v>
      </c>
      <c r="AL1694" s="15">
        <v>3095950.0836800002</v>
      </c>
      <c r="AM1694" s="15">
        <v>1416579.8815899999</v>
      </c>
      <c r="AN1694" s="19">
        <v>21600</v>
      </c>
      <c r="AO1694" s="19">
        <v>70400</v>
      </c>
      <c r="AP1694" s="19">
        <v>0</v>
      </c>
      <c r="AQ1694" s="19">
        <v>0</v>
      </c>
      <c r="AR1694" s="34">
        <f t="shared" si="351"/>
        <v>92000</v>
      </c>
      <c r="AS1694" s="34">
        <v>45000</v>
      </c>
      <c r="AT1694" s="34">
        <v>3000</v>
      </c>
      <c r="AU1694" s="34">
        <v>16450</v>
      </c>
      <c r="AV1694" s="34">
        <v>0</v>
      </c>
      <c r="AW1694" s="35">
        <f t="shared" si="352"/>
        <v>64450</v>
      </c>
      <c r="AX1694" s="34">
        <f t="shared" si="353"/>
        <v>27550</v>
      </c>
      <c r="AY1694" s="36">
        <v>1.4712000000099998</v>
      </c>
      <c r="AZ1694" s="36">
        <v>2.0617000000000001</v>
      </c>
      <c r="BA1694" s="22"/>
      <c r="BB1694" s="19">
        <v>920</v>
      </c>
      <c r="BC1694" s="34">
        <f t="shared" si="354"/>
        <v>405.31560000275493</v>
      </c>
      <c r="BD1694" s="34">
        <f t="shared" si="355"/>
        <v>567.99835000000007</v>
      </c>
      <c r="BE1694" s="38">
        <v>3.4819999999999997E-2</v>
      </c>
      <c r="BF1694" s="38">
        <f t="shared" si="356"/>
        <v>3.4819999999999997E-2</v>
      </c>
      <c r="BG1694" s="34">
        <v>14.113089192095925</v>
      </c>
      <c r="BH1694" s="34">
        <v>19.777702547000001</v>
      </c>
      <c r="BI1694" s="34">
        <f t="shared" si="357"/>
        <v>391.20251081065902</v>
      </c>
      <c r="BJ1694" s="34">
        <f t="shared" si="358"/>
        <v>548.22064745300008</v>
      </c>
      <c r="BK1694" s="34">
        <v>0</v>
      </c>
      <c r="BL1694" s="34">
        <v>0</v>
      </c>
      <c r="BM1694" s="34">
        <f t="shared" si="359"/>
        <v>0</v>
      </c>
      <c r="BN1694" s="39">
        <f t="shared" si="349"/>
        <v>391.20251081065902</v>
      </c>
      <c r="BO1694" s="39">
        <f t="shared" si="350"/>
        <v>548.22064745300008</v>
      </c>
      <c r="BP1694" s="39">
        <f t="shared" si="361"/>
        <v>157.01813664234106</v>
      </c>
    </row>
    <row r="1695" spans="1:68" s="25" customFormat="1" ht="14.25" x14ac:dyDescent="0.2">
      <c r="A1695" s="14">
        <v>458</v>
      </c>
      <c r="B1695" s="40"/>
      <c r="C1695" s="15" t="s">
        <v>159</v>
      </c>
      <c r="D1695" s="16">
        <v>7932</v>
      </c>
      <c r="E1695" s="15" t="s">
        <v>13226</v>
      </c>
      <c r="F1695" s="15" t="s">
        <v>13227</v>
      </c>
      <c r="G1695" s="17" t="s">
        <v>13228</v>
      </c>
      <c r="H1695" s="17" t="s">
        <v>13229</v>
      </c>
      <c r="I1695" s="17" t="s">
        <v>86</v>
      </c>
      <c r="J1695" s="15" t="s">
        <v>13230</v>
      </c>
      <c r="K1695" s="15" t="s">
        <v>86</v>
      </c>
      <c r="L1695" s="18" t="s">
        <v>13231</v>
      </c>
      <c r="M1695" s="15" t="s">
        <v>13098</v>
      </c>
      <c r="N1695" s="15" t="s">
        <v>13099</v>
      </c>
      <c r="O1695" s="16">
        <v>510</v>
      </c>
      <c r="P1695" s="15" t="s">
        <v>118</v>
      </c>
      <c r="Q1695" s="15">
        <v>21600</v>
      </c>
      <c r="R1695" s="15">
        <v>71800</v>
      </c>
      <c r="S1695" s="15">
        <v>93400</v>
      </c>
      <c r="T1695" s="15">
        <v>0.23</v>
      </c>
      <c r="U1695" s="15" t="s">
        <v>3335</v>
      </c>
      <c r="V1695" s="15" t="s">
        <v>76</v>
      </c>
      <c r="W1695" s="16">
        <v>1</v>
      </c>
      <c r="X1695" s="16">
        <v>0</v>
      </c>
      <c r="Y1695" s="15">
        <v>10113</v>
      </c>
      <c r="Z1695" s="15">
        <v>0.23200000000000001</v>
      </c>
      <c r="AA1695" s="15" t="s">
        <v>13107</v>
      </c>
      <c r="AB1695" s="15" t="s">
        <v>13108</v>
      </c>
      <c r="AC1695" s="15">
        <v>0</v>
      </c>
      <c r="AD1695" s="15"/>
      <c r="AE1695" s="15" t="s">
        <v>243</v>
      </c>
      <c r="AF1695" s="15" t="s">
        <v>13232</v>
      </c>
      <c r="AG1695" s="16">
        <v>1</v>
      </c>
      <c r="AH1695" s="15" t="s">
        <v>13233</v>
      </c>
      <c r="AI1695" s="15" t="s">
        <v>78</v>
      </c>
      <c r="AJ1695" s="15">
        <v>10112.6430664</v>
      </c>
      <c r="AK1695" s="15">
        <v>419.67067411199997</v>
      </c>
      <c r="AL1695" s="15">
        <v>3094975.9829299999</v>
      </c>
      <c r="AM1695" s="15">
        <v>1416441.4187799999</v>
      </c>
      <c r="AN1695" s="19">
        <v>21600</v>
      </c>
      <c r="AO1695" s="19">
        <v>76500</v>
      </c>
      <c r="AP1695" s="19">
        <v>0</v>
      </c>
      <c r="AQ1695" s="19">
        <v>0</v>
      </c>
      <c r="AR1695" s="34">
        <f t="shared" si="351"/>
        <v>98100</v>
      </c>
      <c r="AS1695" s="34">
        <v>45000</v>
      </c>
      <c r="AT1695" s="34">
        <v>0</v>
      </c>
      <c r="AU1695" s="34">
        <v>18585</v>
      </c>
      <c r="AV1695" s="34">
        <v>12480</v>
      </c>
      <c r="AW1695" s="35">
        <f t="shared" si="352"/>
        <v>76065</v>
      </c>
      <c r="AX1695" s="34">
        <f t="shared" si="353"/>
        <v>22035</v>
      </c>
      <c r="AY1695" s="36">
        <v>1.4712000000099998</v>
      </c>
      <c r="AZ1695" s="36">
        <v>2.0617000000000001</v>
      </c>
      <c r="BA1695" s="22"/>
      <c r="BB1695" s="19">
        <v>981</v>
      </c>
      <c r="BC1695" s="34">
        <f t="shared" si="354"/>
        <v>324.17892000220348</v>
      </c>
      <c r="BD1695" s="34">
        <f t="shared" si="355"/>
        <v>454.29559499999999</v>
      </c>
      <c r="BE1695" s="38">
        <v>3.4819999999999997E-2</v>
      </c>
      <c r="BF1695" s="38">
        <f t="shared" si="356"/>
        <v>3.4819999999999997E-2</v>
      </c>
      <c r="BG1695" s="34">
        <v>11.2879099944</v>
      </c>
      <c r="BH1695" s="34">
        <v>15.818572617899997</v>
      </c>
      <c r="BI1695" s="34">
        <f t="shared" si="357"/>
        <v>312.89101000780346</v>
      </c>
      <c r="BJ1695" s="34">
        <f t="shared" si="358"/>
        <v>438.47702238210002</v>
      </c>
      <c r="BK1695" s="34">
        <v>0</v>
      </c>
      <c r="BL1695" s="34">
        <v>0</v>
      </c>
      <c r="BM1695" s="34">
        <f t="shared" si="359"/>
        <v>0</v>
      </c>
      <c r="BN1695" s="39">
        <f t="shared" si="349"/>
        <v>312.89101000780346</v>
      </c>
      <c r="BO1695" s="39">
        <f t="shared" si="350"/>
        <v>438.47702238210002</v>
      </c>
      <c r="BP1695" s="39">
        <f t="shared" si="361"/>
        <v>125.58601237429656</v>
      </c>
    </row>
    <row r="1696" spans="1:68" s="25" customFormat="1" ht="14.25" x14ac:dyDescent="0.2">
      <c r="A1696" s="14">
        <v>459</v>
      </c>
      <c r="B1696" s="40"/>
      <c r="C1696" s="15" t="s">
        <v>13234</v>
      </c>
      <c r="D1696" s="16">
        <v>7694</v>
      </c>
      <c r="E1696" s="15" t="s">
        <v>13235</v>
      </c>
      <c r="F1696" s="15" t="s">
        <v>13234</v>
      </c>
      <c r="G1696" s="17" t="s">
        <v>13236</v>
      </c>
      <c r="H1696" s="17" t="s">
        <v>13237</v>
      </c>
      <c r="I1696" s="17" t="s">
        <v>86</v>
      </c>
      <c r="J1696" s="15" t="s">
        <v>13238</v>
      </c>
      <c r="K1696" s="15" t="s">
        <v>86</v>
      </c>
      <c r="L1696" s="18" t="s">
        <v>13239</v>
      </c>
      <c r="M1696" s="15" t="s">
        <v>13098</v>
      </c>
      <c r="N1696" s="15" t="s">
        <v>13099</v>
      </c>
      <c r="O1696" s="16">
        <v>510</v>
      </c>
      <c r="P1696" s="15" t="s">
        <v>118</v>
      </c>
      <c r="Q1696" s="15">
        <v>21600</v>
      </c>
      <c r="R1696" s="15">
        <v>79100</v>
      </c>
      <c r="S1696" s="15">
        <v>100700</v>
      </c>
      <c r="T1696" s="15">
        <v>0.23</v>
      </c>
      <c r="U1696" s="15" t="s">
        <v>3335</v>
      </c>
      <c r="V1696" s="15" t="s">
        <v>76</v>
      </c>
      <c r="W1696" s="16">
        <v>1</v>
      </c>
      <c r="X1696" s="16">
        <v>1</v>
      </c>
      <c r="Y1696" s="15">
        <v>10112</v>
      </c>
      <c r="Z1696" s="15">
        <v>0.23200000000000001</v>
      </c>
      <c r="AA1696" s="15" t="s">
        <v>13107</v>
      </c>
      <c r="AB1696" s="15" t="s">
        <v>13108</v>
      </c>
      <c r="AC1696" s="15">
        <v>90500</v>
      </c>
      <c r="AD1696" s="26">
        <v>41243</v>
      </c>
      <c r="AE1696" s="15" t="s">
        <v>119</v>
      </c>
      <c r="AF1696" s="15" t="s">
        <v>119</v>
      </c>
      <c r="AG1696" s="16">
        <v>1</v>
      </c>
      <c r="AH1696" s="15" t="s">
        <v>13240</v>
      </c>
      <c r="AI1696" s="15" t="s">
        <v>78</v>
      </c>
      <c r="AJ1696" s="15">
        <v>10112.1411133</v>
      </c>
      <c r="AK1696" s="15">
        <v>419.65755016899999</v>
      </c>
      <c r="AL1696" s="15">
        <v>3095050.98282</v>
      </c>
      <c r="AM1696" s="15">
        <v>1416441.7065399999</v>
      </c>
      <c r="AN1696" s="19">
        <v>21600</v>
      </c>
      <c r="AO1696" s="19">
        <v>80500</v>
      </c>
      <c r="AP1696" s="19">
        <v>0</v>
      </c>
      <c r="AQ1696" s="19">
        <v>0</v>
      </c>
      <c r="AR1696" s="34">
        <f t="shared" si="351"/>
        <v>102100</v>
      </c>
      <c r="AS1696" s="34">
        <v>45000</v>
      </c>
      <c r="AT1696" s="34">
        <v>3000</v>
      </c>
      <c r="AU1696" s="34">
        <v>19985</v>
      </c>
      <c r="AV1696" s="34">
        <v>0</v>
      </c>
      <c r="AW1696" s="35">
        <f t="shared" si="352"/>
        <v>67985</v>
      </c>
      <c r="AX1696" s="34">
        <f t="shared" si="353"/>
        <v>34115</v>
      </c>
      <c r="AY1696" s="36">
        <v>1.4712000000099998</v>
      </c>
      <c r="AZ1696" s="36">
        <v>2.0617000000000001</v>
      </c>
      <c r="BA1696" s="22"/>
      <c r="BB1696" s="19">
        <v>1021</v>
      </c>
      <c r="BC1696" s="34">
        <f t="shared" si="354"/>
        <v>501.8998800034114</v>
      </c>
      <c r="BD1696" s="34">
        <f t="shared" si="355"/>
        <v>703.34895499999993</v>
      </c>
      <c r="BE1696" s="38">
        <v>3.4819999999999997E-2</v>
      </c>
      <c r="BF1696" s="38">
        <f t="shared" si="356"/>
        <v>3.4819999999999997E-2</v>
      </c>
      <c r="BG1696" s="34">
        <v>17.476153821718782</v>
      </c>
      <c r="BH1696" s="34">
        <v>24.490610613099996</v>
      </c>
      <c r="BI1696" s="34">
        <f t="shared" si="357"/>
        <v>484.42372618169259</v>
      </c>
      <c r="BJ1696" s="34">
        <f t="shared" si="358"/>
        <v>678.85834438689994</v>
      </c>
      <c r="BK1696" s="34">
        <v>0</v>
      </c>
      <c r="BL1696" s="34">
        <v>0</v>
      </c>
      <c r="BM1696" s="34">
        <f t="shared" si="359"/>
        <v>0</v>
      </c>
      <c r="BN1696" s="39">
        <f t="shared" si="349"/>
        <v>484.42372618169259</v>
      </c>
      <c r="BO1696" s="39">
        <f t="shared" si="350"/>
        <v>678.85834438689994</v>
      </c>
      <c r="BP1696" s="39">
        <f t="shared" si="361"/>
        <v>194.43461820520736</v>
      </c>
    </row>
    <row r="1697" spans="1:68" s="25" customFormat="1" ht="14.25" x14ac:dyDescent="0.2">
      <c r="A1697" s="14">
        <v>460</v>
      </c>
      <c r="B1697" s="40"/>
      <c r="C1697" s="15"/>
      <c r="D1697" s="16">
        <v>31293</v>
      </c>
      <c r="E1697" s="15" t="s">
        <v>13241</v>
      </c>
      <c r="F1697" s="15" t="s">
        <v>13242</v>
      </c>
      <c r="G1697" s="17" t="s">
        <v>13243</v>
      </c>
      <c r="H1697" s="17" t="s">
        <v>13244</v>
      </c>
      <c r="I1697" s="17" t="s">
        <v>86</v>
      </c>
      <c r="J1697" s="15" t="s">
        <v>13245</v>
      </c>
      <c r="K1697" s="15" t="s">
        <v>2681</v>
      </c>
      <c r="L1697" s="18" t="s">
        <v>13246</v>
      </c>
      <c r="M1697" s="15" t="s">
        <v>13098</v>
      </c>
      <c r="N1697" s="15" t="s">
        <v>13099</v>
      </c>
      <c r="O1697" s="16">
        <v>510</v>
      </c>
      <c r="P1697" s="15" t="s">
        <v>118</v>
      </c>
      <c r="Q1697" s="15">
        <v>21600</v>
      </c>
      <c r="R1697" s="15">
        <v>54800</v>
      </c>
      <c r="S1697" s="15">
        <v>76400</v>
      </c>
      <c r="T1697" s="15">
        <v>0.23</v>
      </c>
      <c r="U1697" s="15" t="s">
        <v>3335</v>
      </c>
      <c r="V1697" s="15" t="s">
        <v>76</v>
      </c>
      <c r="W1697" s="16">
        <v>1</v>
      </c>
      <c r="X1697" s="16">
        <v>1</v>
      </c>
      <c r="Y1697" s="15">
        <v>10112</v>
      </c>
      <c r="Z1697" s="15">
        <v>0.23200000000000001</v>
      </c>
      <c r="AA1697" s="15" t="s">
        <v>13107</v>
      </c>
      <c r="AB1697" s="15" t="s">
        <v>13108</v>
      </c>
      <c r="AC1697" s="15">
        <v>78500</v>
      </c>
      <c r="AD1697" s="26">
        <v>37012</v>
      </c>
      <c r="AE1697" s="15" t="s">
        <v>211</v>
      </c>
      <c r="AF1697" s="15" t="s">
        <v>7719</v>
      </c>
      <c r="AG1697" s="16">
        <v>1</v>
      </c>
      <c r="AH1697" s="15" t="s">
        <v>13247</v>
      </c>
      <c r="AI1697" s="15" t="s">
        <v>78</v>
      </c>
      <c r="AJ1697" s="15">
        <v>10111.6169434</v>
      </c>
      <c r="AK1697" s="15">
        <v>419.64409774699999</v>
      </c>
      <c r="AL1697" s="15">
        <v>3095125.9825499998</v>
      </c>
      <c r="AM1697" s="15">
        <v>1416441.9943599999</v>
      </c>
      <c r="AN1697" s="19">
        <v>21600</v>
      </c>
      <c r="AO1697" s="19">
        <v>57300</v>
      </c>
      <c r="AP1697" s="19">
        <v>0</v>
      </c>
      <c r="AQ1697" s="19">
        <v>1300</v>
      </c>
      <c r="AR1697" s="34">
        <f t="shared" si="351"/>
        <v>80200</v>
      </c>
      <c r="AS1697" s="34">
        <v>45000</v>
      </c>
      <c r="AT1697" s="34">
        <v>3000</v>
      </c>
      <c r="AU1697" s="34">
        <v>11865</v>
      </c>
      <c r="AV1697" s="34">
        <v>0</v>
      </c>
      <c r="AW1697" s="35">
        <f t="shared" si="352"/>
        <v>59865</v>
      </c>
      <c r="AX1697" s="34">
        <f t="shared" si="353"/>
        <v>20335</v>
      </c>
      <c r="AY1697" s="36">
        <v>1.4712000000099998</v>
      </c>
      <c r="AZ1697" s="36">
        <v>2.0617000000000001</v>
      </c>
      <c r="BA1697" s="22"/>
      <c r="BB1697" s="19">
        <v>828</v>
      </c>
      <c r="BC1697" s="34">
        <f t="shared" si="354"/>
        <v>299.16852000203346</v>
      </c>
      <c r="BD1697" s="34">
        <f t="shared" si="355"/>
        <v>419.24669499999999</v>
      </c>
      <c r="BE1697" s="38">
        <v>3.4819999999999997E-2</v>
      </c>
      <c r="BF1697" s="38">
        <f t="shared" si="356"/>
        <v>3.4819999999999997E-2</v>
      </c>
      <c r="BG1697" s="34">
        <v>9.7510944744662762</v>
      </c>
      <c r="BH1697" s="34">
        <v>13.664920797899999</v>
      </c>
      <c r="BI1697" s="34">
        <f t="shared" si="357"/>
        <v>289.41742552756716</v>
      </c>
      <c r="BJ1697" s="34">
        <f t="shared" si="358"/>
        <v>405.58177420210001</v>
      </c>
      <c r="BK1697" s="34">
        <v>0</v>
      </c>
      <c r="BL1697" s="34">
        <v>0</v>
      </c>
      <c r="BM1697" s="34">
        <f t="shared" si="359"/>
        <v>0</v>
      </c>
      <c r="BN1697" s="39">
        <f t="shared" ref="BN1697:BN1760" si="362">BI1697-BK1697</f>
        <v>289.41742552756716</v>
      </c>
      <c r="BO1697" s="39">
        <f t="shared" ref="BO1697:BO1760" si="363">BJ1697-BL1697</f>
        <v>405.58177420210001</v>
      </c>
      <c r="BP1697" s="39">
        <f t="shared" si="361"/>
        <v>116.16434867453285</v>
      </c>
    </row>
    <row r="1698" spans="1:68" s="25" customFormat="1" ht="14.25" x14ac:dyDescent="0.2">
      <c r="A1698" s="14">
        <v>461</v>
      </c>
      <c r="B1698" s="40"/>
      <c r="C1698" s="15" t="s">
        <v>726</v>
      </c>
      <c r="D1698" s="16">
        <v>273</v>
      </c>
      <c r="E1698" s="15" t="s">
        <v>13248</v>
      </c>
      <c r="F1698" s="15" t="s">
        <v>13249</v>
      </c>
      <c r="G1698" s="17" t="s">
        <v>13250</v>
      </c>
      <c r="H1698" s="17" t="s">
        <v>13251</v>
      </c>
      <c r="I1698" s="17" t="s">
        <v>86</v>
      </c>
      <c r="J1698" s="15" t="s">
        <v>13252</v>
      </c>
      <c r="K1698" s="15" t="s">
        <v>821</v>
      </c>
      <c r="L1698" s="18" t="s">
        <v>13253</v>
      </c>
      <c r="M1698" s="15" t="s">
        <v>13098</v>
      </c>
      <c r="N1698" s="15" t="s">
        <v>13099</v>
      </c>
      <c r="O1698" s="16">
        <v>510</v>
      </c>
      <c r="P1698" s="15" t="s">
        <v>118</v>
      </c>
      <c r="Q1698" s="15">
        <v>21600</v>
      </c>
      <c r="R1698" s="15">
        <v>83600</v>
      </c>
      <c r="S1698" s="15">
        <v>105200</v>
      </c>
      <c r="T1698" s="15">
        <v>0.23</v>
      </c>
      <c r="U1698" s="15" t="s">
        <v>3335</v>
      </c>
      <c r="V1698" s="15" t="s">
        <v>76</v>
      </c>
      <c r="W1698" s="16">
        <v>1</v>
      </c>
      <c r="X1698" s="16">
        <v>1</v>
      </c>
      <c r="Y1698" s="15">
        <v>10111</v>
      </c>
      <c r="Z1698" s="15">
        <v>0.23200000000000001</v>
      </c>
      <c r="AA1698" s="15" t="s">
        <v>13107</v>
      </c>
      <c r="AB1698" s="15" t="s">
        <v>13108</v>
      </c>
      <c r="AC1698" s="15">
        <v>112900</v>
      </c>
      <c r="AD1698" s="26">
        <v>41773</v>
      </c>
      <c r="AE1698" s="15" t="s">
        <v>298</v>
      </c>
      <c r="AF1698" s="15" t="s">
        <v>13254</v>
      </c>
      <c r="AG1698" s="16">
        <v>1</v>
      </c>
      <c r="AH1698" s="15" t="s">
        <v>13255</v>
      </c>
      <c r="AI1698" s="15" t="s">
        <v>78</v>
      </c>
      <c r="AJ1698" s="15">
        <v>10111.2058105</v>
      </c>
      <c r="AK1698" s="15">
        <v>419.63261386699998</v>
      </c>
      <c r="AL1698" s="15">
        <v>3095200.9822200001</v>
      </c>
      <c r="AM1698" s="15">
        <v>1416442.2819999999</v>
      </c>
      <c r="AN1698" s="19">
        <v>0</v>
      </c>
      <c r="AO1698" s="19">
        <v>0</v>
      </c>
      <c r="AP1698" s="19">
        <v>21600</v>
      </c>
      <c r="AQ1698" s="19">
        <v>89100</v>
      </c>
      <c r="AR1698" s="34">
        <f t="shared" si="351"/>
        <v>110700</v>
      </c>
      <c r="AS1698" s="34">
        <v>0</v>
      </c>
      <c r="AT1698" s="34">
        <v>0</v>
      </c>
      <c r="AU1698" s="34">
        <v>0</v>
      </c>
      <c r="AV1698" s="34">
        <v>0</v>
      </c>
      <c r="AW1698" s="35">
        <f t="shared" si="352"/>
        <v>0</v>
      </c>
      <c r="AX1698" s="34">
        <f t="shared" si="353"/>
        <v>110700</v>
      </c>
      <c r="AY1698" s="36">
        <v>1.4712000000099998</v>
      </c>
      <c r="AZ1698" s="36">
        <v>2.0617000000000001</v>
      </c>
      <c r="BA1698" s="22"/>
      <c r="BB1698" s="19">
        <v>2214</v>
      </c>
      <c r="BC1698" s="34">
        <f t="shared" si="354"/>
        <v>1628.6184000110698</v>
      </c>
      <c r="BD1698" s="34">
        <f t="shared" si="355"/>
        <v>2282.3018999999999</v>
      </c>
      <c r="BE1698" s="38">
        <v>3.4819999999999997E-2</v>
      </c>
      <c r="BF1698" s="38">
        <f t="shared" si="356"/>
        <v>3.4819999999999997E-2</v>
      </c>
      <c r="BG1698" s="34">
        <v>0</v>
      </c>
      <c r="BH1698" s="34">
        <v>0</v>
      </c>
      <c r="BI1698" s="34">
        <f t="shared" si="357"/>
        <v>1628.6184000110698</v>
      </c>
      <c r="BJ1698" s="34">
        <f t="shared" si="358"/>
        <v>2282.3018999999999</v>
      </c>
      <c r="BK1698" s="34">
        <v>0</v>
      </c>
      <c r="BL1698" s="34">
        <v>68.301899999999932</v>
      </c>
      <c r="BM1698" s="34">
        <f t="shared" si="359"/>
        <v>68.301899999999932</v>
      </c>
      <c r="BN1698" s="39">
        <f t="shared" si="362"/>
        <v>1628.6184000110698</v>
      </c>
      <c r="BO1698" s="39">
        <f t="shared" si="363"/>
        <v>2214</v>
      </c>
      <c r="BP1698" s="39">
        <f t="shared" si="361"/>
        <v>585.38159998893025</v>
      </c>
    </row>
    <row r="1699" spans="1:68" s="25" customFormat="1" ht="14.25" x14ac:dyDescent="0.2">
      <c r="A1699" s="14">
        <v>462</v>
      </c>
      <c r="B1699" s="40"/>
      <c r="C1699" s="15"/>
      <c r="D1699" s="16">
        <v>18876</v>
      </c>
      <c r="E1699" s="15" t="s">
        <v>13256</v>
      </c>
      <c r="F1699" s="15" t="s">
        <v>13257</v>
      </c>
      <c r="G1699" s="17" t="s">
        <v>13258</v>
      </c>
      <c r="H1699" s="17" t="s">
        <v>13259</v>
      </c>
      <c r="I1699" s="17" t="s">
        <v>86</v>
      </c>
      <c r="J1699" s="15" t="s">
        <v>1383</v>
      </c>
      <c r="K1699" s="15" t="s">
        <v>88</v>
      </c>
      <c r="L1699" s="18" t="s">
        <v>13260</v>
      </c>
      <c r="M1699" s="15" t="s">
        <v>13098</v>
      </c>
      <c r="N1699" s="15" t="s">
        <v>13099</v>
      </c>
      <c r="O1699" s="16">
        <v>510</v>
      </c>
      <c r="P1699" s="15" t="s">
        <v>118</v>
      </c>
      <c r="Q1699" s="15">
        <v>21600</v>
      </c>
      <c r="R1699" s="15">
        <v>74600</v>
      </c>
      <c r="S1699" s="15">
        <v>96200</v>
      </c>
      <c r="T1699" s="15">
        <v>0.23</v>
      </c>
      <c r="U1699" s="15" t="s">
        <v>3335</v>
      </c>
      <c r="V1699" s="15" t="s">
        <v>76</v>
      </c>
      <c r="W1699" s="16">
        <v>1</v>
      </c>
      <c r="X1699" s="16">
        <v>1</v>
      </c>
      <c r="Y1699" s="15">
        <v>10111</v>
      </c>
      <c r="Z1699" s="15">
        <v>0.23200000000000001</v>
      </c>
      <c r="AA1699" s="15" t="s">
        <v>13107</v>
      </c>
      <c r="AB1699" s="15" t="s">
        <v>13108</v>
      </c>
      <c r="AC1699" s="15">
        <v>109000</v>
      </c>
      <c r="AD1699" s="26">
        <v>41753</v>
      </c>
      <c r="AE1699" s="15" t="s">
        <v>243</v>
      </c>
      <c r="AF1699" s="15" t="s">
        <v>13261</v>
      </c>
      <c r="AG1699" s="16">
        <v>1</v>
      </c>
      <c r="AH1699" s="15" t="s">
        <v>13262</v>
      </c>
      <c r="AI1699" s="15" t="s">
        <v>78</v>
      </c>
      <c r="AJ1699" s="15">
        <v>10110.7138672</v>
      </c>
      <c r="AK1699" s="15">
        <v>419.61949336599997</v>
      </c>
      <c r="AL1699" s="15">
        <v>3095275.9820400001</v>
      </c>
      <c r="AM1699" s="15">
        <v>1416442.5697300001</v>
      </c>
      <c r="AN1699" s="19">
        <v>21600</v>
      </c>
      <c r="AO1699" s="19">
        <v>73000</v>
      </c>
      <c r="AP1699" s="19">
        <v>0</v>
      </c>
      <c r="AQ1699" s="19">
        <v>900</v>
      </c>
      <c r="AR1699" s="34">
        <f t="shared" si="351"/>
        <v>95500</v>
      </c>
      <c r="AS1699" s="34">
        <v>45000</v>
      </c>
      <c r="AT1699" s="34">
        <v>3000</v>
      </c>
      <c r="AU1699" s="34">
        <v>17360</v>
      </c>
      <c r="AV1699" s="34">
        <v>0</v>
      </c>
      <c r="AW1699" s="35">
        <f t="shared" si="352"/>
        <v>65360</v>
      </c>
      <c r="AX1699" s="34">
        <f t="shared" si="353"/>
        <v>30140</v>
      </c>
      <c r="AY1699" s="36">
        <v>1.4712000000099998</v>
      </c>
      <c r="AZ1699" s="36">
        <v>2.0617000000000001</v>
      </c>
      <c r="BA1699" s="22"/>
      <c r="BB1699" s="19">
        <v>973</v>
      </c>
      <c r="BC1699" s="34">
        <f t="shared" si="354"/>
        <v>443.41968000301392</v>
      </c>
      <c r="BD1699" s="34">
        <f t="shared" si="355"/>
        <v>621.39638000000002</v>
      </c>
      <c r="BE1699" s="38">
        <v>3.4819999999999997E-2</v>
      </c>
      <c r="BF1699" s="38">
        <f t="shared" si="356"/>
        <v>3.4819999999999997E-2</v>
      </c>
      <c r="BG1699" s="34">
        <v>14.978828601701808</v>
      </c>
      <c r="BH1699" s="34">
        <v>20.9909264056</v>
      </c>
      <c r="BI1699" s="34">
        <f t="shared" si="357"/>
        <v>428.4408514013121</v>
      </c>
      <c r="BJ1699" s="34">
        <f t="shared" si="358"/>
        <v>600.4054535944</v>
      </c>
      <c r="BK1699" s="34">
        <v>0</v>
      </c>
      <c r="BL1699" s="34">
        <v>0</v>
      </c>
      <c r="BM1699" s="34">
        <f t="shared" si="359"/>
        <v>0</v>
      </c>
      <c r="BN1699" s="39">
        <f t="shared" si="362"/>
        <v>428.4408514013121</v>
      </c>
      <c r="BO1699" s="39">
        <f t="shared" si="363"/>
        <v>600.4054535944</v>
      </c>
      <c r="BP1699" s="39">
        <f t="shared" si="361"/>
        <v>171.9646021930879</v>
      </c>
    </row>
    <row r="1700" spans="1:68" s="25" customFormat="1" ht="14.25" x14ac:dyDescent="0.2">
      <c r="A1700" s="14">
        <v>463</v>
      </c>
      <c r="B1700" s="40"/>
      <c r="C1700" s="15"/>
      <c r="D1700" s="16">
        <v>24275</v>
      </c>
      <c r="E1700" s="15" t="s">
        <v>13263</v>
      </c>
      <c r="F1700" s="15" t="s">
        <v>13264</v>
      </c>
      <c r="G1700" s="17" t="s">
        <v>13265</v>
      </c>
      <c r="H1700" s="17" t="s">
        <v>13266</v>
      </c>
      <c r="I1700" s="17" t="s">
        <v>88</v>
      </c>
      <c r="J1700" s="15" t="s">
        <v>13267</v>
      </c>
      <c r="K1700" s="15" t="s">
        <v>2003</v>
      </c>
      <c r="L1700" s="18" t="s">
        <v>13268</v>
      </c>
      <c r="M1700" s="15" t="s">
        <v>13098</v>
      </c>
      <c r="N1700" s="15" t="s">
        <v>13099</v>
      </c>
      <c r="O1700" s="16">
        <v>510</v>
      </c>
      <c r="P1700" s="15" t="s">
        <v>118</v>
      </c>
      <c r="Q1700" s="15">
        <v>21600</v>
      </c>
      <c r="R1700" s="15">
        <v>103000</v>
      </c>
      <c r="S1700" s="15">
        <v>124600</v>
      </c>
      <c r="T1700" s="15">
        <v>0.23</v>
      </c>
      <c r="U1700" s="15" t="s">
        <v>3335</v>
      </c>
      <c r="V1700" s="15" t="s">
        <v>76</v>
      </c>
      <c r="W1700" s="16">
        <v>1</v>
      </c>
      <c r="X1700" s="16">
        <v>1</v>
      </c>
      <c r="Y1700" s="15">
        <v>10110</v>
      </c>
      <c r="Z1700" s="15">
        <v>0.23200000000000001</v>
      </c>
      <c r="AA1700" s="15" t="s">
        <v>13107</v>
      </c>
      <c r="AB1700" s="15" t="s">
        <v>13108</v>
      </c>
      <c r="AC1700" s="15">
        <v>104000</v>
      </c>
      <c r="AD1700" s="26">
        <v>42503</v>
      </c>
      <c r="AE1700" s="15" t="s">
        <v>243</v>
      </c>
      <c r="AF1700" s="15" t="s">
        <v>13269</v>
      </c>
      <c r="AG1700" s="16">
        <v>1</v>
      </c>
      <c r="AH1700" s="15" t="s">
        <v>13270</v>
      </c>
      <c r="AI1700" s="15" t="s">
        <v>78</v>
      </c>
      <c r="AJ1700" s="15">
        <v>10110.1992188</v>
      </c>
      <c r="AK1700" s="15">
        <v>419.60603749400002</v>
      </c>
      <c r="AL1700" s="15">
        <v>3095350.98184</v>
      </c>
      <c r="AM1700" s="15">
        <v>1416442.85751</v>
      </c>
      <c r="AN1700" s="19">
        <v>21600</v>
      </c>
      <c r="AO1700" s="19">
        <v>101400</v>
      </c>
      <c r="AP1700" s="19">
        <v>0</v>
      </c>
      <c r="AQ1700" s="19">
        <v>500</v>
      </c>
      <c r="AR1700" s="34">
        <f t="shared" si="351"/>
        <v>123500</v>
      </c>
      <c r="AS1700" s="34">
        <v>45000</v>
      </c>
      <c r="AT1700" s="34">
        <v>3000</v>
      </c>
      <c r="AU1700" s="34">
        <v>27300</v>
      </c>
      <c r="AV1700" s="34">
        <v>0</v>
      </c>
      <c r="AW1700" s="35">
        <f t="shared" si="352"/>
        <v>75300</v>
      </c>
      <c r="AX1700" s="34">
        <f t="shared" si="353"/>
        <v>48200</v>
      </c>
      <c r="AY1700" s="36">
        <v>1.4712000000099998</v>
      </c>
      <c r="AZ1700" s="36">
        <v>2.0617000000000001</v>
      </c>
      <c r="BA1700" s="22"/>
      <c r="BB1700" s="19">
        <v>1245</v>
      </c>
      <c r="BC1700" s="34">
        <f t="shared" si="354"/>
        <v>709.11840000481993</v>
      </c>
      <c r="BD1700" s="34">
        <f t="shared" si="355"/>
        <v>993.73940000000005</v>
      </c>
      <c r="BE1700" s="38">
        <v>3.4819999999999997E-2</v>
      </c>
      <c r="BF1700" s="38">
        <f t="shared" si="356"/>
        <v>3.4819999999999997E-2</v>
      </c>
      <c r="BG1700" s="34">
        <v>24.435366768166087</v>
      </c>
      <c r="BH1700" s="34">
        <v>34.243063937999999</v>
      </c>
      <c r="BI1700" s="34">
        <f t="shared" si="357"/>
        <v>684.68303323665384</v>
      </c>
      <c r="BJ1700" s="34">
        <f t="shared" si="358"/>
        <v>959.49633606200007</v>
      </c>
      <c r="BK1700" s="34">
        <v>0</v>
      </c>
      <c r="BL1700" s="34">
        <v>0</v>
      </c>
      <c r="BM1700" s="34">
        <f t="shared" si="359"/>
        <v>0</v>
      </c>
      <c r="BN1700" s="39">
        <f t="shared" si="362"/>
        <v>684.68303323665384</v>
      </c>
      <c r="BO1700" s="39">
        <f t="shared" si="363"/>
        <v>959.49633606200007</v>
      </c>
      <c r="BP1700" s="39">
        <f t="shared" si="361"/>
        <v>274.81330282534623</v>
      </c>
    </row>
    <row r="1701" spans="1:68" s="25" customFormat="1" ht="14.25" x14ac:dyDescent="0.2">
      <c r="A1701" s="14">
        <v>464</v>
      </c>
      <c r="B1701" s="40"/>
      <c r="C1701" s="15"/>
      <c r="D1701" s="16">
        <v>17744</v>
      </c>
      <c r="E1701" s="15" t="s">
        <v>13271</v>
      </c>
      <c r="F1701" s="15" t="s">
        <v>13272</v>
      </c>
      <c r="G1701" s="17" t="s">
        <v>13273</v>
      </c>
      <c r="H1701" s="17" t="s">
        <v>13274</v>
      </c>
      <c r="I1701" s="17" t="s">
        <v>86</v>
      </c>
      <c r="J1701" s="15" t="s">
        <v>13275</v>
      </c>
      <c r="K1701" s="15" t="s">
        <v>13276</v>
      </c>
      <c r="L1701" s="18" t="s">
        <v>13277</v>
      </c>
      <c r="M1701" s="15" t="s">
        <v>13098</v>
      </c>
      <c r="N1701" s="15" t="s">
        <v>13099</v>
      </c>
      <c r="O1701" s="16">
        <v>510</v>
      </c>
      <c r="P1701" s="15" t="s">
        <v>118</v>
      </c>
      <c r="Q1701" s="15">
        <v>21600</v>
      </c>
      <c r="R1701" s="15">
        <v>66200</v>
      </c>
      <c r="S1701" s="15">
        <v>87800</v>
      </c>
      <c r="T1701" s="15">
        <v>0.23</v>
      </c>
      <c r="U1701" s="15" t="s">
        <v>3335</v>
      </c>
      <c r="V1701" s="15" t="s">
        <v>76</v>
      </c>
      <c r="W1701" s="16">
        <v>1</v>
      </c>
      <c r="X1701" s="16">
        <v>1</v>
      </c>
      <c r="Y1701" s="15">
        <v>10110</v>
      </c>
      <c r="Z1701" s="15">
        <v>0.23200000000000001</v>
      </c>
      <c r="AA1701" s="15" t="s">
        <v>13107</v>
      </c>
      <c r="AB1701" s="15" t="s">
        <v>13108</v>
      </c>
      <c r="AC1701" s="15">
        <v>0</v>
      </c>
      <c r="AD1701" s="26">
        <v>42405</v>
      </c>
      <c r="AE1701" s="15" t="s">
        <v>243</v>
      </c>
      <c r="AF1701" s="15" t="s">
        <v>13278</v>
      </c>
      <c r="AG1701" s="16">
        <v>1</v>
      </c>
      <c r="AH1701" s="15" t="s">
        <v>13279</v>
      </c>
      <c r="AI1701" s="15" t="s">
        <v>78</v>
      </c>
      <c r="AJ1701" s="15">
        <v>10109.7758789</v>
      </c>
      <c r="AK1701" s="15">
        <v>419.59422677200001</v>
      </c>
      <c r="AL1701" s="15">
        <v>3095425.9816899998</v>
      </c>
      <c r="AM1701" s="15">
        <v>1416443.1449800001</v>
      </c>
      <c r="AN1701" s="19">
        <v>21600</v>
      </c>
      <c r="AO1701" s="19">
        <v>65500</v>
      </c>
      <c r="AP1701" s="19">
        <v>0</v>
      </c>
      <c r="AQ1701" s="19">
        <v>0</v>
      </c>
      <c r="AR1701" s="34">
        <f t="shared" si="351"/>
        <v>87100</v>
      </c>
      <c r="AS1701" s="34">
        <v>45000</v>
      </c>
      <c r="AT1701" s="34">
        <v>3000</v>
      </c>
      <c r="AU1701" s="34">
        <v>14735</v>
      </c>
      <c r="AV1701" s="34">
        <v>0</v>
      </c>
      <c r="AW1701" s="35">
        <f t="shared" si="352"/>
        <v>62735</v>
      </c>
      <c r="AX1701" s="34">
        <f t="shared" si="353"/>
        <v>24365</v>
      </c>
      <c r="AY1701" s="36">
        <v>1.4712000000099998</v>
      </c>
      <c r="AZ1701" s="36">
        <v>2.0617000000000001</v>
      </c>
      <c r="BA1701" s="22"/>
      <c r="BB1701" s="19">
        <v>871</v>
      </c>
      <c r="BC1701" s="34">
        <f t="shared" si="354"/>
        <v>358.45788000243647</v>
      </c>
      <c r="BD1701" s="34">
        <f t="shared" si="355"/>
        <v>502.33320500000002</v>
      </c>
      <c r="BE1701" s="38">
        <v>3.4819999999999997E-2</v>
      </c>
      <c r="BF1701" s="38">
        <f t="shared" si="356"/>
        <v>3.4819999999999997E-2</v>
      </c>
      <c r="BG1701" s="34">
        <v>12.481503381684837</v>
      </c>
      <c r="BH1701" s="34">
        <v>17.4912421981</v>
      </c>
      <c r="BI1701" s="34">
        <f t="shared" si="357"/>
        <v>345.97637662075164</v>
      </c>
      <c r="BJ1701" s="34">
        <f t="shared" si="358"/>
        <v>484.84196280190002</v>
      </c>
      <c r="BK1701" s="34">
        <v>0</v>
      </c>
      <c r="BL1701" s="34">
        <v>0</v>
      </c>
      <c r="BM1701" s="34">
        <f t="shared" si="359"/>
        <v>0</v>
      </c>
      <c r="BN1701" s="39">
        <f t="shared" si="362"/>
        <v>345.97637662075164</v>
      </c>
      <c r="BO1701" s="39">
        <f t="shared" si="363"/>
        <v>484.84196280190002</v>
      </c>
      <c r="BP1701" s="39">
        <f t="shared" si="361"/>
        <v>138.86558618114839</v>
      </c>
    </row>
    <row r="1702" spans="1:68" s="25" customFormat="1" ht="14.25" x14ac:dyDescent="0.2">
      <c r="A1702" s="14">
        <v>465</v>
      </c>
      <c r="B1702" s="40"/>
      <c r="C1702" s="15" t="s">
        <v>150</v>
      </c>
      <c r="D1702" s="16">
        <v>35581</v>
      </c>
      <c r="E1702" s="15" t="s">
        <v>13280</v>
      </c>
      <c r="F1702" s="15" t="s">
        <v>13281</v>
      </c>
      <c r="G1702" s="17" t="s">
        <v>13282</v>
      </c>
      <c r="H1702" s="17" t="s">
        <v>13283</v>
      </c>
      <c r="I1702" s="17" t="s">
        <v>86</v>
      </c>
      <c r="J1702" s="15" t="s">
        <v>13284</v>
      </c>
      <c r="K1702" s="15" t="s">
        <v>88</v>
      </c>
      <c r="L1702" s="18" t="s">
        <v>13285</v>
      </c>
      <c r="M1702" s="15" t="s">
        <v>13098</v>
      </c>
      <c r="N1702" s="15" t="s">
        <v>13099</v>
      </c>
      <c r="O1702" s="16">
        <v>510</v>
      </c>
      <c r="P1702" s="15" t="s">
        <v>118</v>
      </c>
      <c r="Q1702" s="15">
        <v>21600</v>
      </c>
      <c r="R1702" s="15">
        <v>67800</v>
      </c>
      <c r="S1702" s="15">
        <v>89400</v>
      </c>
      <c r="T1702" s="15">
        <v>0.23</v>
      </c>
      <c r="U1702" s="15" t="s">
        <v>3335</v>
      </c>
      <c r="V1702" s="15" t="s">
        <v>76</v>
      </c>
      <c r="W1702" s="16">
        <v>1</v>
      </c>
      <c r="X1702" s="16">
        <v>1</v>
      </c>
      <c r="Y1702" s="15">
        <v>10109</v>
      </c>
      <c r="Z1702" s="15">
        <v>0.23200000000000001</v>
      </c>
      <c r="AA1702" s="15" t="s">
        <v>13107</v>
      </c>
      <c r="AB1702" s="15" t="s">
        <v>13108</v>
      </c>
      <c r="AC1702" s="15">
        <v>70000</v>
      </c>
      <c r="AD1702" s="26">
        <v>41968</v>
      </c>
      <c r="AE1702" s="15" t="s">
        <v>183</v>
      </c>
      <c r="AF1702" s="15" t="s">
        <v>13286</v>
      </c>
      <c r="AG1702" s="16">
        <v>1</v>
      </c>
      <c r="AH1702" s="15" t="s">
        <v>13287</v>
      </c>
      <c r="AI1702" s="15" t="s">
        <v>78</v>
      </c>
      <c r="AJ1702" s="15">
        <v>10109.2177734</v>
      </c>
      <c r="AK1702" s="15">
        <v>419.58012423399998</v>
      </c>
      <c r="AL1702" s="15">
        <v>3095500.9814300002</v>
      </c>
      <c r="AM1702" s="15">
        <v>1416443.4327499999</v>
      </c>
      <c r="AN1702" s="19">
        <v>0</v>
      </c>
      <c r="AO1702" s="19">
        <v>0</v>
      </c>
      <c r="AP1702" s="19">
        <v>21600</v>
      </c>
      <c r="AQ1702" s="19">
        <v>67100</v>
      </c>
      <c r="AR1702" s="34">
        <f t="shared" si="351"/>
        <v>88700</v>
      </c>
      <c r="AS1702" s="34">
        <v>0</v>
      </c>
      <c r="AT1702" s="34">
        <v>0</v>
      </c>
      <c r="AU1702" s="34">
        <v>0</v>
      </c>
      <c r="AV1702" s="34">
        <v>0</v>
      </c>
      <c r="AW1702" s="35">
        <f t="shared" si="352"/>
        <v>0</v>
      </c>
      <c r="AX1702" s="34">
        <f t="shared" si="353"/>
        <v>88700</v>
      </c>
      <c r="AY1702" s="36">
        <v>1.4712000000099998</v>
      </c>
      <c r="AZ1702" s="36">
        <v>2.0617000000000001</v>
      </c>
      <c r="BA1702" s="22"/>
      <c r="BB1702" s="19">
        <v>1774</v>
      </c>
      <c r="BC1702" s="34">
        <f t="shared" si="354"/>
        <v>1304.9544000088699</v>
      </c>
      <c r="BD1702" s="34">
        <f t="shared" si="355"/>
        <v>1828.7279000000001</v>
      </c>
      <c r="BE1702" s="38">
        <v>3.4819999999999997E-2</v>
      </c>
      <c r="BF1702" s="38">
        <f t="shared" si="356"/>
        <v>3.4819999999999997E-2</v>
      </c>
      <c r="BG1702" s="34">
        <v>0</v>
      </c>
      <c r="BH1702" s="34">
        <v>0</v>
      </c>
      <c r="BI1702" s="34">
        <f t="shared" si="357"/>
        <v>1304.9544000088699</v>
      </c>
      <c r="BJ1702" s="34">
        <f t="shared" si="358"/>
        <v>1828.7279000000001</v>
      </c>
      <c r="BK1702" s="34">
        <v>0</v>
      </c>
      <c r="BL1702" s="34">
        <v>54.727900000000091</v>
      </c>
      <c r="BM1702" s="34">
        <f t="shared" si="359"/>
        <v>54.727900000000091</v>
      </c>
      <c r="BN1702" s="39">
        <f t="shared" si="362"/>
        <v>1304.9544000088699</v>
      </c>
      <c r="BO1702" s="39">
        <f t="shared" si="363"/>
        <v>1774</v>
      </c>
      <c r="BP1702" s="39">
        <f t="shared" si="361"/>
        <v>469.04559999113008</v>
      </c>
    </row>
    <row r="1703" spans="1:68" s="25" customFormat="1" ht="14.25" x14ac:dyDescent="0.2">
      <c r="A1703" s="14">
        <v>466</v>
      </c>
      <c r="B1703" s="40"/>
      <c r="C1703" s="15" t="s">
        <v>159</v>
      </c>
      <c r="D1703" s="16">
        <v>21171</v>
      </c>
      <c r="E1703" s="15" t="s">
        <v>13288</v>
      </c>
      <c r="F1703" s="15" t="s">
        <v>13289</v>
      </c>
      <c r="G1703" s="17" t="s">
        <v>13290</v>
      </c>
      <c r="H1703" s="17" t="s">
        <v>13291</v>
      </c>
      <c r="I1703" s="17" t="s">
        <v>86</v>
      </c>
      <c r="J1703" s="15" t="s">
        <v>13292</v>
      </c>
      <c r="K1703" s="15" t="s">
        <v>86</v>
      </c>
      <c r="L1703" s="18" t="s">
        <v>13293</v>
      </c>
      <c r="M1703" s="15" t="s">
        <v>13098</v>
      </c>
      <c r="N1703" s="15" t="s">
        <v>13099</v>
      </c>
      <c r="O1703" s="16">
        <v>510</v>
      </c>
      <c r="P1703" s="15" t="s">
        <v>118</v>
      </c>
      <c r="Q1703" s="15">
        <v>21600</v>
      </c>
      <c r="R1703" s="15">
        <v>64700</v>
      </c>
      <c r="S1703" s="15">
        <v>86300</v>
      </c>
      <c r="T1703" s="15">
        <v>0.23</v>
      </c>
      <c r="U1703" s="15" t="s">
        <v>3335</v>
      </c>
      <c r="V1703" s="15" t="s">
        <v>76</v>
      </c>
      <c r="W1703" s="16">
        <v>1</v>
      </c>
      <c r="X1703" s="16">
        <v>0</v>
      </c>
      <c r="Y1703" s="15">
        <v>10109</v>
      </c>
      <c r="Z1703" s="15">
        <v>0.23200000000000001</v>
      </c>
      <c r="AA1703" s="15" t="s">
        <v>13107</v>
      </c>
      <c r="AB1703" s="15" t="s">
        <v>13108</v>
      </c>
      <c r="AC1703" s="15">
        <v>0</v>
      </c>
      <c r="AD1703" s="15"/>
      <c r="AE1703" s="15" t="s">
        <v>211</v>
      </c>
      <c r="AF1703" s="15" t="s">
        <v>13294</v>
      </c>
      <c r="AG1703" s="16">
        <v>1</v>
      </c>
      <c r="AH1703" s="15" t="s">
        <v>13295</v>
      </c>
      <c r="AI1703" s="15" t="s">
        <v>78</v>
      </c>
      <c r="AJ1703" s="15">
        <v>10108.7697754</v>
      </c>
      <c r="AK1703" s="15">
        <v>419.56765480899998</v>
      </c>
      <c r="AL1703" s="15">
        <v>3095575.9811399998</v>
      </c>
      <c r="AM1703" s="15">
        <v>1416443.7204799999</v>
      </c>
      <c r="AN1703" s="19">
        <v>21600</v>
      </c>
      <c r="AO1703" s="19">
        <v>63700</v>
      </c>
      <c r="AP1703" s="19">
        <v>0</v>
      </c>
      <c r="AQ1703" s="19">
        <v>300</v>
      </c>
      <c r="AR1703" s="34">
        <f t="shared" si="351"/>
        <v>85600</v>
      </c>
      <c r="AS1703" s="34">
        <v>45000</v>
      </c>
      <c r="AT1703" s="34">
        <v>0</v>
      </c>
      <c r="AU1703" s="34">
        <v>14105</v>
      </c>
      <c r="AV1703" s="34">
        <v>12480</v>
      </c>
      <c r="AW1703" s="35">
        <f t="shared" si="352"/>
        <v>71585</v>
      </c>
      <c r="AX1703" s="34">
        <f t="shared" si="353"/>
        <v>14015</v>
      </c>
      <c r="AY1703" s="36">
        <v>1.4712000000099998</v>
      </c>
      <c r="AZ1703" s="36">
        <v>2.0617000000000001</v>
      </c>
      <c r="BA1703" s="22"/>
      <c r="BB1703" s="19">
        <v>862</v>
      </c>
      <c r="BC1703" s="34">
        <f t="shared" si="354"/>
        <v>206.18868000140148</v>
      </c>
      <c r="BD1703" s="34">
        <f t="shared" si="355"/>
        <v>288.94725500000004</v>
      </c>
      <c r="BE1703" s="38">
        <v>3.4819999999999997E-2</v>
      </c>
      <c r="BF1703" s="38">
        <f t="shared" si="356"/>
        <v>3.4819999999999997E-2</v>
      </c>
      <c r="BG1703" s="34">
        <v>7.0258082856477548</v>
      </c>
      <c r="BH1703" s="34">
        <v>9.8457782370999993</v>
      </c>
      <c r="BI1703" s="34">
        <f t="shared" si="357"/>
        <v>199.16287171575374</v>
      </c>
      <c r="BJ1703" s="34">
        <f t="shared" si="358"/>
        <v>279.10147676290006</v>
      </c>
      <c r="BK1703" s="34">
        <v>0</v>
      </c>
      <c r="BL1703" s="34">
        <v>0</v>
      </c>
      <c r="BM1703" s="34">
        <f t="shared" si="359"/>
        <v>0</v>
      </c>
      <c r="BN1703" s="39">
        <f t="shared" si="362"/>
        <v>199.16287171575374</v>
      </c>
      <c r="BO1703" s="39">
        <f t="shared" si="363"/>
        <v>279.10147676290006</v>
      </c>
      <c r="BP1703" s="39">
        <f t="shared" si="361"/>
        <v>79.938605047146325</v>
      </c>
    </row>
    <row r="1704" spans="1:68" s="25" customFormat="1" ht="14.25" x14ac:dyDescent="0.2">
      <c r="A1704" s="14">
        <v>467</v>
      </c>
      <c r="B1704" s="40"/>
      <c r="C1704" s="15" t="s">
        <v>150</v>
      </c>
      <c r="D1704" s="16">
        <v>35153</v>
      </c>
      <c r="E1704" s="15" t="s">
        <v>13296</v>
      </c>
      <c r="F1704" s="15" t="s">
        <v>13297</v>
      </c>
      <c r="G1704" s="17" t="s">
        <v>13298</v>
      </c>
      <c r="H1704" s="17" t="s">
        <v>13299</v>
      </c>
      <c r="I1704" s="17" t="s">
        <v>86</v>
      </c>
      <c r="J1704" s="15" t="s">
        <v>13300</v>
      </c>
      <c r="K1704" s="15" t="s">
        <v>86</v>
      </c>
      <c r="L1704" s="18" t="s">
        <v>13301</v>
      </c>
      <c r="M1704" s="15" t="s">
        <v>13098</v>
      </c>
      <c r="N1704" s="15" t="s">
        <v>13099</v>
      </c>
      <c r="O1704" s="16">
        <v>510</v>
      </c>
      <c r="P1704" s="15" t="s">
        <v>118</v>
      </c>
      <c r="Q1704" s="15">
        <v>21600</v>
      </c>
      <c r="R1704" s="15">
        <v>81500</v>
      </c>
      <c r="S1704" s="15">
        <v>103100</v>
      </c>
      <c r="T1704" s="15">
        <v>0.23</v>
      </c>
      <c r="U1704" s="15" t="s">
        <v>3335</v>
      </c>
      <c r="V1704" s="15" t="s">
        <v>76</v>
      </c>
      <c r="W1704" s="16">
        <v>1</v>
      </c>
      <c r="X1704" s="16">
        <v>1</v>
      </c>
      <c r="Y1704" s="15">
        <v>10108</v>
      </c>
      <c r="Z1704" s="15">
        <v>0.23200000000000001</v>
      </c>
      <c r="AA1704" s="15" t="s">
        <v>13107</v>
      </c>
      <c r="AB1704" s="15" t="s">
        <v>13108</v>
      </c>
      <c r="AC1704" s="15">
        <v>106000</v>
      </c>
      <c r="AD1704" s="26">
        <v>38548</v>
      </c>
      <c r="AE1704" s="15" t="s">
        <v>119</v>
      </c>
      <c r="AF1704" s="15" t="s">
        <v>119</v>
      </c>
      <c r="AG1704" s="16">
        <v>1</v>
      </c>
      <c r="AH1704" s="15" t="s">
        <v>13302</v>
      </c>
      <c r="AI1704" s="15" t="s">
        <v>78</v>
      </c>
      <c r="AJ1704" s="15">
        <v>10108.2922363</v>
      </c>
      <c r="AK1704" s="15">
        <v>419.555186972</v>
      </c>
      <c r="AL1704" s="15">
        <v>3095650.9809300001</v>
      </c>
      <c r="AM1704" s="15">
        <v>1416444.0081799999</v>
      </c>
      <c r="AN1704" s="19">
        <v>21600</v>
      </c>
      <c r="AO1704" s="19">
        <v>80600</v>
      </c>
      <c r="AP1704" s="19">
        <v>0</v>
      </c>
      <c r="AQ1704" s="19">
        <v>0</v>
      </c>
      <c r="AR1704" s="34">
        <f t="shared" ref="AR1704:AR1767" si="364">SUM(AN1704:AQ1704)</f>
        <v>102200</v>
      </c>
      <c r="AS1704" s="34">
        <v>45000</v>
      </c>
      <c r="AT1704" s="34">
        <v>3000</v>
      </c>
      <c r="AU1704" s="34">
        <v>20020</v>
      </c>
      <c r="AV1704" s="34">
        <v>0</v>
      </c>
      <c r="AW1704" s="35">
        <f t="shared" ref="AW1704:AW1767" si="365">SUM(AS1704:AV1704)</f>
        <v>68020</v>
      </c>
      <c r="AX1704" s="34">
        <f t="shared" ref="AX1704:AX1767" si="366">AR1704-AW1704</f>
        <v>34180</v>
      </c>
      <c r="AY1704" s="36">
        <v>1.4712000000099998</v>
      </c>
      <c r="AZ1704" s="36">
        <v>2.0617000000000001</v>
      </c>
      <c r="BA1704" s="22"/>
      <c r="BB1704" s="19">
        <v>1022</v>
      </c>
      <c r="BC1704" s="34">
        <f t="shared" ref="BC1704:BC1767" si="367">(AX1704/100)*AY1704</f>
        <v>502.85616000341798</v>
      </c>
      <c r="BD1704" s="34">
        <f t="shared" ref="BD1704:BD1767" si="368">(AX1704/100)*AZ1704</f>
        <v>704.68906000000004</v>
      </c>
      <c r="BE1704" s="38">
        <v>3.4819999999999997E-2</v>
      </c>
      <c r="BF1704" s="38">
        <f t="shared" ref="BF1704:BF1767" si="369">BE1704</f>
        <v>3.4819999999999997E-2</v>
      </c>
      <c r="BG1704" s="34">
        <v>17.509451491319012</v>
      </c>
      <c r="BH1704" s="34">
        <v>24.537273069199998</v>
      </c>
      <c r="BI1704" s="34">
        <f t="shared" ref="BI1704:BI1767" si="370">BC1704-BG1704</f>
        <v>485.34670851209899</v>
      </c>
      <c r="BJ1704" s="34">
        <f t="shared" ref="BJ1704:BJ1767" si="371">BD1704-BH1704</f>
        <v>680.15178693080009</v>
      </c>
      <c r="BK1704" s="34">
        <v>0</v>
      </c>
      <c r="BL1704" s="34">
        <v>0</v>
      </c>
      <c r="BM1704" s="34">
        <f t="shared" ref="BM1704:BM1767" si="372">BL1704-BK1704</f>
        <v>0</v>
      </c>
      <c r="BN1704" s="39">
        <f t="shared" si="362"/>
        <v>485.34670851209899</v>
      </c>
      <c r="BO1704" s="39">
        <f t="shared" si="363"/>
        <v>680.15178693080009</v>
      </c>
      <c r="BP1704" s="39">
        <f t="shared" si="361"/>
        <v>194.8050784187011</v>
      </c>
    </row>
    <row r="1705" spans="1:68" s="25" customFormat="1" ht="14.25" x14ac:dyDescent="0.2">
      <c r="A1705" s="14">
        <v>468</v>
      </c>
      <c r="B1705" s="40"/>
      <c r="C1705" s="15" t="s">
        <v>10527</v>
      </c>
      <c r="D1705" s="16">
        <v>36185</v>
      </c>
      <c r="E1705" s="15" t="s">
        <v>13303</v>
      </c>
      <c r="F1705" s="15" t="s">
        <v>13304</v>
      </c>
      <c r="G1705" s="17" t="s">
        <v>13305</v>
      </c>
      <c r="H1705" s="17" t="s">
        <v>13306</v>
      </c>
      <c r="I1705" s="17" t="s">
        <v>88</v>
      </c>
      <c r="J1705" s="15" t="s">
        <v>13307</v>
      </c>
      <c r="K1705" s="15" t="s">
        <v>372</v>
      </c>
      <c r="L1705" s="18" t="s">
        <v>13308</v>
      </c>
      <c r="M1705" s="15" t="s">
        <v>13098</v>
      </c>
      <c r="N1705" s="15" t="s">
        <v>13099</v>
      </c>
      <c r="O1705" s="16">
        <v>510</v>
      </c>
      <c r="P1705" s="15" t="s">
        <v>118</v>
      </c>
      <c r="Q1705" s="15">
        <v>21600</v>
      </c>
      <c r="R1705" s="15">
        <v>65700</v>
      </c>
      <c r="S1705" s="15">
        <v>87300</v>
      </c>
      <c r="T1705" s="15">
        <v>0.23</v>
      </c>
      <c r="U1705" s="15" t="s">
        <v>3335</v>
      </c>
      <c r="V1705" s="15" t="s">
        <v>76</v>
      </c>
      <c r="W1705" s="16">
        <v>1</v>
      </c>
      <c r="X1705" s="16">
        <v>0</v>
      </c>
      <c r="Y1705" s="15">
        <v>10108</v>
      </c>
      <c r="Z1705" s="15">
        <v>0.23200000000000001</v>
      </c>
      <c r="AA1705" s="15" t="s">
        <v>13107</v>
      </c>
      <c r="AB1705" s="15" t="s">
        <v>13108</v>
      </c>
      <c r="AC1705" s="15">
        <v>0</v>
      </c>
      <c r="AD1705" s="15"/>
      <c r="AE1705" s="15" t="s">
        <v>222</v>
      </c>
      <c r="AF1705" s="15" t="s">
        <v>13309</v>
      </c>
      <c r="AG1705" s="16">
        <v>1</v>
      </c>
      <c r="AH1705" s="15" t="s">
        <v>13310</v>
      </c>
      <c r="AI1705" s="15" t="s">
        <v>78</v>
      </c>
      <c r="AJ1705" s="15">
        <v>10107.8352051</v>
      </c>
      <c r="AK1705" s="15">
        <v>419.54271918500001</v>
      </c>
      <c r="AL1705" s="15">
        <v>3095725.9806499998</v>
      </c>
      <c r="AM1705" s="15">
        <v>1416444.2959400001</v>
      </c>
      <c r="AN1705" s="19">
        <v>21600</v>
      </c>
      <c r="AO1705" s="19">
        <v>65000</v>
      </c>
      <c r="AP1705" s="19">
        <v>0</v>
      </c>
      <c r="AQ1705" s="19">
        <v>0</v>
      </c>
      <c r="AR1705" s="34">
        <f t="shared" si="364"/>
        <v>86600</v>
      </c>
      <c r="AS1705" s="34">
        <v>45000</v>
      </c>
      <c r="AT1705" s="34">
        <v>3000</v>
      </c>
      <c r="AU1705" s="34">
        <v>14560</v>
      </c>
      <c r="AV1705" s="34">
        <v>0</v>
      </c>
      <c r="AW1705" s="35">
        <f t="shared" si="365"/>
        <v>62560</v>
      </c>
      <c r="AX1705" s="34">
        <f t="shared" si="366"/>
        <v>24040</v>
      </c>
      <c r="AY1705" s="36">
        <v>1.4712000000099998</v>
      </c>
      <c r="AZ1705" s="36">
        <v>2.0617000000000001</v>
      </c>
      <c r="BA1705" s="22"/>
      <c r="BB1705" s="19">
        <v>866</v>
      </c>
      <c r="BC1705" s="34">
        <f t="shared" si="367"/>
        <v>353.67648000240399</v>
      </c>
      <c r="BD1705" s="34">
        <f t="shared" si="368"/>
        <v>495.63268000000005</v>
      </c>
      <c r="BE1705" s="38">
        <v>3.4819999999999997E-2</v>
      </c>
      <c r="BF1705" s="38">
        <f t="shared" si="369"/>
        <v>3.4819999999999997E-2</v>
      </c>
      <c r="BG1705" s="34">
        <v>12.315015033683705</v>
      </c>
      <c r="BH1705" s="34">
        <v>17.257929917599999</v>
      </c>
      <c r="BI1705" s="34">
        <f t="shared" si="370"/>
        <v>341.36146496872027</v>
      </c>
      <c r="BJ1705" s="34">
        <f t="shared" si="371"/>
        <v>478.37475008240006</v>
      </c>
      <c r="BK1705" s="34">
        <v>0</v>
      </c>
      <c r="BL1705" s="34">
        <v>0</v>
      </c>
      <c r="BM1705" s="34">
        <f t="shared" si="372"/>
        <v>0</v>
      </c>
      <c r="BN1705" s="39">
        <f t="shared" si="362"/>
        <v>341.36146496872027</v>
      </c>
      <c r="BO1705" s="39">
        <f t="shared" si="363"/>
        <v>478.37475008240006</v>
      </c>
      <c r="BP1705" s="39">
        <f t="shared" si="361"/>
        <v>137.01328511367979</v>
      </c>
    </row>
    <row r="1706" spans="1:68" s="25" customFormat="1" ht="14.25" x14ac:dyDescent="0.2">
      <c r="A1706" s="14">
        <v>469</v>
      </c>
      <c r="B1706" s="40"/>
      <c r="C1706" s="15" t="s">
        <v>150</v>
      </c>
      <c r="D1706" s="16">
        <v>35134</v>
      </c>
      <c r="E1706" s="15" t="s">
        <v>13311</v>
      </c>
      <c r="F1706" s="15" t="s">
        <v>13312</v>
      </c>
      <c r="G1706" s="17" t="s">
        <v>13313</v>
      </c>
      <c r="H1706" s="17" t="s">
        <v>13314</v>
      </c>
      <c r="I1706" s="17" t="s">
        <v>86</v>
      </c>
      <c r="J1706" s="15" t="s">
        <v>13315</v>
      </c>
      <c r="K1706" s="15" t="s">
        <v>86</v>
      </c>
      <c r="L1706" s="18" t="s">
        <v>13316</v>
      </c>
      <c r="M1706" s="15" t="s">
        <v>13098</v>
      </c>
      <c r="N1706" s="15" t="s">
        <v>13099</v>
      </c>
      <c r="O1706" s="16">
        <v>510</v>
      </c>
      <c r="P1706" s="15" t="s">
        <v>118</v>
      </c>
      <c r="Q1706" s="15">
        <v>21600</v>
      </c>
      <c r="R1706" s="15">
        <v>76700</v>
      </c>
      <c r="S1706" s="15">
        <v>98300</v>
      </c>
      <c r="T1706" s="15">
        <v>0.23</v>
      </c>
      <c r="U1706" s="15" t="s">
        <v>3335</v>
      </c>
      <c r="V1706" s="15" t="s">
        <v>76</v>
      </c>
      <c r="W1706" s="16">
        <v>1</v>
      </c>
      <c r="X1706" s="16">
        <v>1</v>
      </c>
      <c r="Y1706" s="15">
        <v>10107</v>
      </c>
      <c r="Z1706" s="15">
        <v>0.23200000000000001</v>
      </c>
      <c r="AA1706" s="15" t="s">
        <v>13107</v>
      </c>
      <c r="AB1706" s="15" t="s">
        <v>13108</v>
      </c>
      <c r="AC1706" s="15">
        <v>0</v>
      </c>
      <c r="AD1706" s="26">
        <v>38035</v>
      </c>
      <c r="AE1706" s="15" t="s">
        <v>147</v>
      </c>
      <c r="AF1706" s="15" t="s">
        <v>13317</v>
      </c>
      <c r="AG1706" s="16">
        <v>1</v>
      </c>
      <c r="AH1706" s="15" t="s">
        <v>13318</v>
      </c>
      <c r="AI1706" s="15" t="s">
        <v>78</v>
      </c>
      <c r="AJ1706" s="15">
        <v>10107.2980957</v>
      </c>
      <c r="AK1706" s="15">
        <v>419.528937439</v>
      </c>
      <c r="AL1706" s="15">
        <v>3095800.9803599999</v>
      </c>
      <c r="AM1706" s="15">
        <v>1416444.5836700001</v>
      </c>
      <c r="AN1706" s="19">
        <v>21600</v>
      </c>
      <c r="AO1706" s="19">
        <v>75900</v>
      </c>
      <c r="AP1706" s="19">
        <v>0</v>
      </c>
      <c r="AQ1706" s="19">
        <v>0</v>
      </c>
      <c r="AR1706" s="34">
        <f t="shared" si="364"/>
        <v>97500</v>
      </c>
      <c r="AS1706" s="34">
        <v>45000</v>
      </c>
      <c r="AT1706" s="34">
        <v>3000</v>
      </c>
      <c r="AU1706" s="34">
        <v>18375</v>
      </c>
      <c r="AV1706" s="34">
        <v>0</v>
      </c>
      <c r="AW1706" s="35">
        <f t="shared" si="365"/>
        <v>66375</v>
      </c>
      <c r="AX1706" s="34">
        <f t="shared" si="366"/>
        <v>31125</v>
      </c>
      <c r="AY1706" s="36">
        <v>1.4712000000099998</v>
      </c>
      <c r="AZ1706" s="36">
        <v>2.0617000000000001</v>
      </c>
      <c r="BA1706" s="22"/>
      <c r="BB1706" s="19">
        <v>975</v>
      </c>
      <c r="BC1706" s="34">
        <f t="shared" si="367"/>
        <v>457.91100000311246</v>
      </c>
      <c r="BD1706" s="34">
        <f t="shared" si="368"/>
        <v>641.70412499999998</v>
      </c>
      <c r="BE1706" s="38">
        <v>3.4819999999999997E-2</v>
      </c>
      <c r="BF1706" s="38">
        <f t="shared" si="369"/>
        <v>3.4819999999999997E-2</v>
      </c>
      <c r="BG1706" s="34">
        <v>15.944461020108374</v>
      </c>
      <c r="BH1706" s="34">
        <v>22.344137632499997</v>
      </c>
      <c r="BI1706" s="34">
        <f t="shared" si="370"/>
        <v>441.96653898300411</v>
      </c>
      <c r="BJ1706" s="34">
        <f t="shared" si="371"/>
        <v>619.35998736750003</v>
      </c>
      <c r="BK1706" s="34">
        <v>0</v>
      </c>
      <c r="BL1706" s="34">
        <v>0</v>
      </c>
      <c r="BM1706" s="34">
        <f t="shared" si="372"/>
        <v>0</v>
      </c>
      <c r="BN1706" s="39">
        <f t="shared" si="362"/>
        <v>441.96653898300411</v>
      </c>
      <c r="BO1706" s="39">
        <f t="shared" si="363"/>
        <v>619.35998736750003</v>
      </c>
      <c r="BP1706" s="39">
        <f t="shared" si="361"/>
        <v>177.39344838449591</v>
      </c>
    </row>
    <row r="1707" spans="1:68" s="25" customFormat="1" ht="14.25" x14ac:dyDescent="0.2">
      <c r="A1707" s="14">
        <v>470</v>
      </c>
      <c r="B1707" s="40"/>
      <c r="C1707" s="15"/>
      <c r="D1707" s="16">
        <v>24804</v>
      </c>
      <c r="E1707" s="15" t="s">
        <v>13319</v>
      </c>
      <c r="F1707" s="15" t="s">
        <v>13320</v>
      </c>
      <c r="G1707" s="17" t="s">
        <v>13321</v>
      </c>
      <c r="H1707" s="17" t="s">
        <v>13322</v>
      </c>
      <c r="I1707" s="17" t="s">
        <v>13323</v>
      </c>
      <c r="J1707" s="15" t="s">
        <v>13324</v>
      </c>
      <c r="K1707" s="15" t="s">
        <v>2360</v>
      </c>
      <c r="L1707" s="18" t="s">
        <v>13325</v>
      </c>
      <c r="M1707" s="15" t="s">
        <v>13098</v>
      </c>
      <c r="N1707" s="15" t="s">
        <v>13099</v>
      </c>
      <c r="O1707" s="16">
        <v>510</v>
      </c>
      <c r="P1707" s="15" t="s">
        <v>118</v>
      </c>
      <c r="Q1707" s="15">
        <v>21600</v>
      </c>
      <c r="R1707" s="15">
        <v>83100</v>
      </c>
      <c r="S1707" s="15">
        <v>104700</v>
      </c>
      <c r="T1707" s="15">
        <v>0.23</v>
      </c>
      <c r="U1707" s="15" t="s">
        <v>3335</v>
      </c>
      <c r="V1707" s="15" t="s">
        <v>76</v>
      </c>
      <c r="W1707" s="16">
        <v>1</v>
      </c>
      <c r="X1707" s="16">
        <v>0</v>
      </c>
      <c r="Y1707" s="15">
        <v>10107</v>
      </c>
      <c r="Z1707" s="15">
        <v>0.23200000000000001</v>
      </c>
      <c r="AA1707" s="15" t="s">
        <v>13107</v>
      </c>
      <c r="AB1707" s="15" t="s">
        <v>13108</v>
      </c>
      <c r="AC1707" s="15">
        <v>0</v>
      </c>
      <c r="AD1707" s="15"/>
      <c r="AE1707" s="15" t="s">
        <v>137</v>
      </c>
      <c r="AF1707" s="15" t="s">
        <v>13326</v>
      </c>
      <c r="AG1707" s="16">
        <v>1</v>
      </c>
      <c r="AH1707" s="15" t="s">
        <v>13327</v>
      </c>
      <c r="AI1707" s="15" t="s">
        <v>78</v>
      </c>
      <c r="AJ1707" s="15">
        <v>10106.8408203</v>
      </c>
      <c r="AK1707" s="15">
        <v>419.51646963600001</v>
      </c>
      <c r="AL1707" s="15">
        <v>3095875.9799500001</v>
      </c>
      <c r="AM1707" s="15">
        <v>1416444.8713700001</v>
      </c>
      <c r="AN1707" s="19">
        <v>21600</v>
      </c>
      <c r="AO1707" s="19">
        <v>78200</v>
      </c>
      <c r="AP1707" s="19">
        <v>0</v>
      </c>
      <c r="AQ1707" s="19">
        <v>4100</v>
      </c>
      <c r="AR1707" s="34">
        <f t="shared" si="364"/>
        <v>103900</v>
      </c>
      <c r="AS1707" s="34">
        <v>45000</v>
      </c>
      <c r="AT1707" s="34">
        <v>0</v>
      </c>
      <c r="AU1707" s="34">
        <v>19180</v>
      </c>
      <c r="AV1707" s="34">
        <v>0</v>
      </c>
      <c r="AW1707" s="35">
        <f t="shared" si="365"/>
        <v>64180</v>
      </c>
      <c r="AX1707" s="34">
        <f t="shared" si="366"/>
        <v>39720</v>
      </c>
      <c r="AY1707" s="36">
        <v>1.4712000000099998</v>
      </c>
      <c r="AZ1707" s="36">
        <v>2.0617000000000001</v>
      </c>
      <c r="BA1707" s="22"/>
      <c r="BB1707" s="19">
        <v>1121</v>
      </c>
      <c r="BC1707" s="34">
        <f t="shared" si="367"/>
        <v>584.36064000397187</v>
      </c>
      <c r="BD1707" s="34">
        <f t="shared" si="368"/>
        <v>818.90724</v>
      </c>
      <c r="BE1707" s="38">
        <v>3.4819999999999997E-2</v>
      </c>
      <c r="BF1707" s="38">
        <f t="shared" si="369"/>
        <v>3.4819999999999997E-2</v>
      </c>
      <c r="BG1707" s="34">
        <v>18.247122940924022</v>
      </c>
      <c r="BH1707" s="34">
        <v>25.571025942799995</v>
      </c>
      <c r="BI1707" s="34">
        <f t="shared" si="370"/>
        <v>566.11351706304788</v>
      </c>
      <c r="BJ1707" s="34">
        <f t="shared" si="371"/>
        <v>793.33621405719998</v>
      </c>
      <c r="BK1707" s="34">
        <v>0</v>
      </c>
      <c r="BL1707" s="34">
        <v>0</v>
      </c>
      <c r="BM1707" s="34">
        <f t="shared" si="372"/>
        <v>0</v>
      </c>
      <c r="BN1707" s="39">
        <f t="shared" si="362"/>
        <v>566.11351706304788</v>
      </c>
      <c r="BO1707" s="39">
        <f t="shared" si="363"/>
        <v>793.33621405719998</v>
      </c>
      <c r="BP1707" s="39">
        <f t="shared" si="361"/>
        <v>227.2226969941521</v>
      </c>
    </row>
    <row r="1708" spans="1:68" s="25" customFormat="1" ht="14.25" x14ac:dyDescent="0.2">
      <c r="A1708" s="14">
        <v>471</v>
      </c>
      <c r="B1708" s="40"/>
      <c r="C1708" s="15"/>
      <c r="D1708" s="16">
        <v>9875</v>
      </c>
      <c r="E1708" s="15" t="s">
        <v>13328</v>
      </c>
      <c r="F1708" s="15" t="s">
        <v>13329</v>
      </c>
      <c r="G1708" s="17" t="s">
        <v>13330</v>
      </c>
      <c r="H1708" s="17" t="s">
        <v>13331</v>
      </c>
      <c r="I1708" s="17" t="s">
        <v>86</v>
      </c>
      <c r="J1708" s="15" t="s">
        <v>13332</v>
      </c>
      <c r="K1708" s="15" t="s">
        <v>13333</v>
      </c>
      <c r="L1708" s="18" t="s">
        <v>13334</v>
      </c>
      <c r="M1708" s="15" t="s">
        <v>13098</v>
      </c>
      <c r="N1708" s="15" t="s">
        <v>13099</v>
      </c>
      <c r="O1708" s="16">
        <v>510</v>
      </c>
      <c r="P1708" s="15" t="s">
        <v>118</v>
      </c>
      <c r="Q1708" s="15">
        <v>21600</v>
      </c>
      <c r="R1708" s="15">
        <v>82700</v>
      </c>
      <c r="S1708" s="15">
        <v>104300</v>
      </c>
      <c r="T1708" s="15">
        <v>0.23</v>
      </c>
      <c r="U1708" s="15" t="s">
        <v>3335</v>
      </c>
      <c r="V1708" s="15" t="s">
        <v>76</v>
      </c>
      <c r="W1708" s="16">
        <v>1</v>
      </c>
      <c r="X1708" s="16">
        <v>0</v>
      </c>
      <c r="Y1708" s="15">
        <v>10106</v>
      </c>
      <c r="Z1708" s="15">
        <v>0.23200000000000001</v>
      </c>
      <c r="AA1708" s="15" t="s">
        <v>13107</v>
      </c>
      <c r="AB1708" s="15" t="s">
        <v>13108</v>
      </c>
      <c r="AC1708" s="15">
        <v>0</v>
      </c>
      <c r="AD1708" s="15"/>
      <c r="AE1708" s="15" t="s">
        <v>243</v>
      </c>
      <c r="AF1708" s="15" t="s">
        <v>13335</v>
      </c>
      <c r="AG1708" s="16">
        <v>1</v>
      </c>
      <c r="AH1708" s="15" t="s">
        <v>13336</v>
      </c>
      <c r="AI1708" s="15" t="s">
        <v>78</v>
      </c>
      <c r="AJ1708" s="15">
        <v>10106.3774414</v>
      </c>
      <c r="AK1708" s="15">
        <v>419.50399837100002</v>
      </c>
      <c r="AL1708" s="15">
        <v>3095950.9797499999</v>
      </c>
      <c r="AM1708" s="15">
        <v>1416445.15909</v>
      </c>
      <c r="AN1708" s="19">
        <v>21600</v>
      </c>
      <c r="AO1708" s="19">
        <v>84100</v>
      </c>
      <c r="AP1708" s="19">
        <v>0</v>
      </c>
      <c r="AQ1708" s="19">
        <v>0</v>
      </c>
      <c r="AR1708" s="34">
        <f t="shared" si="364"/>
        <v>105700</v>
      </c>
      <c r="AS1708" s="34">
        <v>45000</v>
      </c>
      <c r="AT1708" s="34">
        <v>0</v>
      </c>
      <c r="AU1708" s="34">
        <v>21245</v>
      </c>
      <c r="AV1708" s="34">
        <v>0</v>
      </c>
      <c r="AW1708" s="35">
        <f t="shared" si="365"/>
        <v>66245</v>
      </c>
      <c r="AX1708" s="34">
        <f t="shared" si="366"/>
        <v>39455</v>
      </c>
      <c r="AY1708" s="36">
        <v>1.4712000000099998</v>
      </c>
      <c r="AZ1708" s="36">
        <v>2.0617000000000001</v>
      </c>
      <c r="BA1708" s="22"/>
      <c r="BB1708" s="19">
        <v>1057</v>
      </c>
      <c r="BC1708" s="34">
        <f t="shared" si="367"/>
        <v>580.46196000394548</v>
      </c>
      <c r="BD1708" s="34">
        <f t="shared" si="368"/>
        <v>813.44373500000006</v>
      </c>
      <c r="BE1708" s="38">
        <v>3.4819999999999997E-2</v>
      </c>
      <c r="BF1708" s="38">
        <f t="shared" si="369"/>
        <v>3.4819999999999997E-2</v>
      </c>
      <c r="BG1708" s="34">
        <v>20.211685447337381</v>
      </c>
      <c r="BH1708" s="34">
        <v>28.324110852699999</v>
      </c>
      <c r="BI1708" s="34">
        <f t="shared" si="370"/>
        <v>560.25027455660813</v>
      </c>
      <c r="BJ1708" s="34">
        <f t="shared" si="371"/>
        <v>785.1196241473001</v>
      </c>
      <c r="BK1708" s="34">
        <v>0</v>
      </c>
      <c r="BL1708" s="34">
        <v>0</v>
      </c>
      <c r="BM1708" s="34">
        <f t="shared" si="372"/>
        <v>0</v>
      </c>
      <c r="BN1708" s="39">
        <f t="shared" si="362"/>
        <v>560.25027455660813</v>
      </c>
      <c r="BO1708" s="39">
        <f t="shared" si="363"/>
        <v>785.1196241473001</v>
      </c>
      <c r="BP1708" s="39">
        <f t="shared" si="361"/>
        <v>224.86934959069197</v>
      </c>
    </row>
    <row r="1709" spans="1:68" s="25" customFormat="1" ht="14.25" x14ac:dyDescent="0.2">
      <c r="A1709" s="14">
        <v>472</v>
      </c>
      <c r="B1709" s="40"/>
      <c r="C1709" s="15"/>
      <c r="D1709" s="16">
        <v>7230</v>
      </c>
      <c r="E1709" s="15" t="s">
        <v>13337</v>
      </c>
      <c r="F1709" s="15" t="s">
        <v>13338</v>
      </c>
      <c r="G1709" s="17" t="s">
        <v>13339</v>
      </c>
      <c r="H1709" s="17" t="s">
        <v>13340</v>
      </c>
      <c r="I1709" s="17" t="s">
        <v>13341</v>
      </c>
      <c r="J1709" s="15" t="s">
        <v>13342</v>
      </c>
      <c r="K1709" s="15" t="s">
        <v>13343</v>
      </c>
      <c r="L1709" s="18" t="s">
        <v>13344</v>
      </c>
      <c r="M1709" s="15" t="s">
        <v>13098</v>
      </c>
      <c r="N1709" s="15" t="s">
        <v>13099</v>
      </c>
      <c r="O1709" s="16">
        <v>510</v>
      </c>
      <c r="P1709" s="15" t="s">
        <v>118</v>
      </c>
      <c r="Q1709" s="15">
        <v>27900</v>
      </c>
      <c r="R1709" s="15">
        <v>72800</v>
      </c>
      <c r="S1709" s="15">
        <v>100700</v>
      </c>
      <c r="T1709" s="15">
        <v>0.3</v>
      </c>
      <c r="U1709" s="15" t="s">
        <v>3335</v>
      </c>
      <c r="V1709" s="15" t="s">
        <v>76</v>
      </c>
      <c r="W1709" s="16">
        <v>1</v>
      </c>
      <c r="X1709" s="16">
        <v>0</v>
      </c>
      <c r="Y1709" s="15">
        <v>11930</v>
      </c>
      <c r="Z1709" s="15">
        <v>0.27400000000000002</v>
      </c>
      <c r="AA1709" s="15" t="s">
        <v>13107</v>
      </c>
      <c r="AB1709" s="15" t="s">
        <v>13108</v>
      </c>
      <c r="AC1709" s="15">
        <v>0</v>
      </c>
      <c r="AD1709" s="15"/>
      <c r="AE1709" s="15" t="s">
        <v>211</v>
      </c>
      <c r="AF1709" s="15" t="s">
        <v>13345</v>
      </c>
      <c r="AG1709" s="16">
        <v>1</v>
      </c>
      <c r="AH1709" s="15" t="s">
        <v>13346</v>
      </c>
      <c r="AI1709" s="15" t="s">
        <v>78</v>
      </c>
      <c r="AJ1709" s="15">
        <v>11930.4309082</v>
      </c>
      <c r="AK1709" s="15">
        <v>444.65633712200002</v>
      </c>
      <c r="AL1709" s="15">
        <v>3096059.1861200002</v>
      </c>
      <c r="AM1709" s="15">
        <v>1416420.7816600001</v>
      </c>
      <c r="AN1709" s="19">
        <v>27900</v>
      </c>
      <c r="AO1709" s="19">
        <v>78800</v>
      </c>
      <c r="AP1709" s="19">
        <v>0</v>
      </c>
      <c r="AQ1709" s="19">
        <v>1200</v>
      </c>
      <c r="AR1709" s="34">
        <f t="shared" si="364"/>
        <v>107900</v>
      </c>
      <c r="AS1709" s="34">
        <v>45000</v>
      </c>
      <c r="AT1709" s="34">
        <v>3000</v>
      </c>
      <c r="AU1709" s="34">
        <v>21595</v>
      </c>
      <c r="AV1709" s="34">
        <v>0</v>
      </c>
      <c r="AW1709" s="35">
        <f t="shared" si="365"/>
        <v>69595</v>
      </c>
      <c r="AX1709" s="34">
        <f t="shared" si="366"/>
        <v>38305</v>
      </c>
      <c r="AY1709" s="36">
        <v>1.4712000000099998</v>
      </c>
      <c r="AZ1709" s="36">
        <v>2.0617000000000001</v>
      </c>
      <c r="BA1709" s="22"/>
      <c r="BB1709" s="19">
        <v>1103</v>
      </c>
      <c r="BC1709" s="34">
        <f t="shared" si="367"/>
        <v>563.54316000383051</v>
      </c>
      <c r="BD1709" s="34">
        <f t="shared" si="368"/>
        <v>789.73418500000002</v>
      </c>
      <c r="BE1709" s="38">
        <v>3.4819999999999997E-2</v>
      </c>
      <c r="BF1709" s="38">
        <f t="shared" si="369"/>
        <v>3.4819999999999997E-2</v>
      </c>
      <c r="BG1709" s="34">
        <v>19.007846623329197</v>
      </c>
      <c r="BH1709" s="34">
        <v>26.637083593699998</v>
      </c>
      <c r="BI1709" s="34">
        <f t="shared" si="370"/>
        <v>544.53531338050129</v>
      </c>
      <c r="BJ1709" s="34">
        <f t="shared" si="371"/>
        <v>763.0971014063</v>
      </c>
      <c r="BK1709" s="34">
        <v>0</v>
      </c>
      <c r="BL1709" s="34">
        <v>0</v>
      </c>
      <c r="BM1709" s="34">
        <f t="shared" si="372"/>
        <v>0</v>
      </c>
      <c r="BN1709" s="39">
        <f t="shared" si="362"/>
        <v>544.53531338050129</v>
      </c>
      <c r="BO1709" s="39">
        <f t="shared" si="363"/>
        <v>763.0971014063</v>
      </c>
      <c r="BP1709" s="39">
        <f t="shared" si="361"/>
        <v>218.56178802579871</v>
      </c>
    </row>
    <row r="1710" spans="1:68" s="25" customFormat="1" ht="14.25" x14ac:dyDescent="0.2">
      <c r="A1710" s="14">
        <v>473</v>
      </c>
      <c r="B1710" s="40"/>
      <c r="C1710" s="15" t="s">
        <v>13347</v>
      </c>
      <c r="D1710" s="16">
        <v>20628</v>
      </c>
      <c r="E1710" s="15" t="s">
        <v>13348</v>
      </c>
      <c r="F1710" s="15" t="s">
        <v>13347</v>
      </c>
      <c r="G1710" s="17" t="s">
        <v>13349</v>
      </c>
      <c r="H1710" s="17" t="s">
        <v>13350</v>
      </c>
      <c r="I1710" s="17" t="s">
        <v>86</v>
      </c>
      <c r="J1710" s="15" t="s">
        <v>13351</v>
      </c>
      <c r="K1710" s="15" t="s">
        <v>13352</v>
      </c>
      <c r="L1710" s="18" t="s">
        <v>13353</v>
      </c>
      <c r="M1710" s="15" t="s">
        <v>13098</v>
      </c>
      <c r="N1710" s="15" t="s">
        <v>13099</v>
      </c>
      <c r="O1710" s="16">
        <v>500</v>
      </c>
      <c r="P1710" s="15" t="s">
        <v>1055</v>
      </c>
      <c r="Q1710" s="15">
        <v>21600</v>
      </c>
      <c r="R1710" s="15">
        <v>0</v>
      </c>
      <c r="S1710" s="15">
        <v>21600</v>
      </c>
      <c r="T1710" s="15">
        <v>0.23</v>
      </c>
      <c r="U1710" s="15" t="s">
        <v>3335</v>
      </c>
      <c r="V1710" s="15" t="s">
        <v>76</v>
      </c>
      <c r="W1710" s="16">
        <v>0</v>
      </c>
      <c r="X1710" s="16">
        <v>0</v>
      </c>
      <c r="Y1710" s="15">
        <v>12350</v>
      </c>
      <c r="Z1710" s="15">
        <v>0.28399999999999997</v>
      </c>
      <c r="AA1710" s="15" t="s">
        <v>13107</v>
      </c>
      <c r="AB1710" s="15" t="s">
        <v>13108</v>
      </c>
      <c r="AC1710" s="15">
        <v>0</v>
      </c>
      <c r="AD1710" s="15"/>
      <c r="AE1710" s="15" t="s">
        <v>211</v>
      </c>
      <c r="AF1710" s="15" t="s">
        <v>13354</v>
      </c>
      <c r="AG1710" s="16">
        <v>1</v>
      </c>
      <c r="AH1710" s="15" t="s">
        <v>13355</v>
      </c>
      <c r="AI1710" s="15" t="s">
        <v>78</v>
      </c>
      <c r="AJ1710" s="15">
        <v>12349.5554199</v>
      </c>
      <c r="AK1710" s="15">
        <v>457.73459788000002</v>
      </c>
      <c r="AL1710" s="15">
        <v>3096058.8093500002</v>
      </c>
      <c r="AM1710" s="15">
        <v>1416506.40702</v>
      </c>
      <c r="AN1710" s="19">
        <v>0</v>
      </c>
      <c r="AO1710" s="19">
        <v>0</v>
      </c>
      <c r="AP1710" s="19">
        <v>21600</v>
      </c>
      <c r="AQ1710" s="19">
        <v>0</v>
      </c>
      <c r="AR1710" s="34">
        <f t="shared" si="364"/>
        <v>21600</v>
      </c>
      <c r="AS1710" s="34">
        <v>0</v>
      </c>
      <c r="AT1710" s="34">
        <v>0</v>
      </c>
      <c r="AU1710" s="34">
        <v>0</v>
      </c>
      <c r="AV1710" s="34">
        <v>0</v>
      </c>
      <c r="AW1710" s="35">
        <f t="shared" si="365"/>
        <v>0</v>
      </c>
      <c r="AX1710" s="34">
        <f t="shared" si="366"/>
        <v>21600</v>
      </c>
      <c r="AY1710" s="36">
        <v>1.4712000000099998</v>
      </c>
      <c r="AZ1710" s="36">
        <v>2.0617000000000001</v>
      </c>
      <c r="BA1710" s="22"/>
      <c r="BB1710" s="19">
        <v>648</v>
      </c>
      <c r="BC1710" s="34">
        <f t="shared" si="367"/>
        <v>317.77920000215994</v>
      </c>
      <c r="BD1710" s="34">
        <f t="shared" si="368"/>
        <v>445.3272</v>
      </c>
      <c r="BE1710" s="38">
        <v>3.4819999999999997E-2</v>
      </c>
      <c r="BF1710" s="38">
        <f t="shared" si="369"/>
        <v>3.4819999999999997E-2</v>
      </c>
      <c r="BG1710" s="34">
        <v>0</v>
      </c>
      <c r="BH1710" s="34">
        <v>0</v>
      </c>
      <c r="BI1710" s="34">
        <f t="shared" si="370"/>
        <v>317.77920000215994</v>
      </c>
      <c r="BJ1710" s="34">
        <f t="shared" si="371"/>
        <v>445.3272</v>
      </c>
      <c r="BK1710" s="34">
        <v>0</v>
      </c>
      <c r="BL1710" s="34">
        <v>0</v>
      </c>
      <c r="BM1710" s="34">
        <f t="shared" si="372"/>
        <v>0</v>
      </c>
      <c r="BN1710" s="39">
        <f t="shared" si="362"/>
        <v>317.77920000215994</v>
      </c>
      <c r="BO1710" s="39">
        <f t="shared" si="363"/>
        <v>445.3272</v>
      </c>
      <c r="BP1710" s="39">
        <f t="shared" si="361"/>
        <v>127.54799999784007</v>
      </c>
    </row>
    <row r="1711" spans="1:68" s="25" customFormat="1" ht="14.25" x14ac:dyDescent="0.2">
      <c r="A1711" s="14">
        <v>474</v>
      </c>
      <c r="B1711" s="40"/>
      <c r="C1711" s="15" t="s">
        <v>13356</v>
      </c>
      <c r="D1711" s="16">
        <v>9029</v>
      </c>
      <c r="E1711" s="15" t="s">
        <v>13357</v>
      </c>
      <c r="F1711" s="15" t="s">
        <v>13356</v>
      </c>
      <c r="G1711" s="17" t="s">
        <v>13358</v>
      </c>
      <c r="H1711" s="17" t="s">
        <v>13359</v>
      </c>
      <c r="I1711" s="17" t="s">
        <v>86</v>
      </c>
      <c r="J1711" s="15" t="s">
        <v>13360</v>
      </c>
      <c r="K1711" s="15" t="s">
        <v>13361</v>
      </c>
      <c r="L1711" s="18" t="s">
        <v>13362</v>
      </c>
      <c r="M1711" s="15" t="s">
        <v>13098</v>
      </c>
      <c r="N1711" s="15" t="s">
        <v>13099</v>
      </c>
      <c r="O1711" s="16">
        <v>510</v>
      </c>
      <c r="P1711" s="15" t="s">
        <v>118</v>
      </c>
      <c r="Q1711" s="15">
        <v>27900</v>
      </c>
      <c r="R1711" s="15">
        <v>71300</v>
      </c>
      <c r="S1711" s="15">
        <v>99200</v>
      </c>
      <c r="T1711" s="15">
        <v>0.3</v>
      </c>
      <c r="U1711" s="15" t="s">
        <v>3335</v>
      </c>
      <c r="V1711" s="15" t="s">
        <v>76</v>
      </c>
      <c r="W1711" s="16">
        <v>1</v>
      </c>
      <c r="X1711" s="16">
        <v>1</v>
      </c>
      <c r="Y1711" s="15">
        <v>13760</v>
      </c>
      <c r="Z1711" s="15">
        <v>0.316</v>
      </c>
      <c r="AA1711" s="15" t="s">
        <v>78</v>
      </c>
      <c r="AB1711" s="15" t="s">
        <v>78</v>
      </c>
      <c r="AC1711" s="15">
        <v>105000</v>
      </c>
      <c r="AD1711" s="26">
        <v>39994</v>
      </c>
      <c r="AE1711" s="15" t="s">
        <v>183</v>
      </c>
      <c r="AF1711" s="15" t="s">
        <v>13363</v>
      </c>
      <c r="AG1711" s="16">
        <v>1</v>
      </c>
      <c r="AH1711" s="15" t="s">
        <v>13364</v>
      </c>
      <c r="AI1711" s="15" t="s">
        <v>78</v>
      </c>
      <c r="AJ1711" s="15">
        <v>13759.9624023</v>
      </c>
      <c r="AK1711" s="15">
        <v>470.39181725499998</v>
      </c>
      <c r="AL1711" s="15">
        <v>3096057.9119299999</v>
      </c>
      <c r="AM1711" s="15">
        <v>1416598.61313</v>
      </c>
      <c r="AN1711" s="19">
        <v>27900</v>
      </c>
      <c r="AO1711" s="19">
        <v>70200</v>
      </c>
      <c r="AP1711" s="19">
        <v>0</v>
      </c>
      <c r="AQ1711" s="19">
        <v>400</v>
      </c>
      <c r="AR1711" s="34">
        <f t="shared" si="364"/>
        <v>98500</v>
      </c>
      <c r="AS1711" s="34">
        <v>45000</v>
      </c>
      <c r="AT1711" s="34">
        <v>3000</v>
      </c>
      <c r="AU1711" s="34">
        <v>18585</v>
      </c>
      <c r="AV1711" s="34">
        <v>0</v>
      </c>
      <c r="AW1711" s="35">
        <f t="shared" si="365"/>
        <v>66585</v>
      </c>
      <c r="AX1711" s="34">
        <f t="shared" si="366"/>
        <v>31915</v>
      </c>
      <c r="AY1711" s="36">
        <v>1.4712000000099998</v>
      </c>
      <c r="AZ1711" s="36">
        <v>2.0617000000000001</v>
      </c>
      <c r="BA1711" s="22"/>
      <c r="BB1711" s="19">
        <v>993</v>
      </c>
      <c r="BC1711" s="34">
        <f t="shared" si="367"/>
        <v>469.53348000319141</v>
      </c>
      <c r="BD1711" s="34">
        <f t="shared" si="368"/>
        <v>657.99155499999995</v>
      </c>
      <c r="BE1711" s="38">
        <v>3.4819999999999997E-2</v>
      </c>
      <c r="BF1711" s="38">
        <f t="shared" si="369"/>
        <v>3.4819999999999997E-2</v>
      </c>
      <c r="BG1711" s="34">
        <v>16.144247037709732</v>
      </c>
      <c r="BH1711" s="34">
        <v>22.624112369099997</v>
      </c>
      <c r="BI1711" s="34">
        <f t="shared" si="370"/>
        <v>453.38923296548171</v>
      </c>
      <c r="BJ1711" s="34">
        <f t="shared" si="371"/>
        <v>635.36744263089997</v>
      </c>
      <c r="BK1711" s="34">
        <v>0</v>
      </c>
      <c r="BL1711" s="34">
        <v>0</v>
      </c>
      <c r="BM1711" s="34">
        <f t="shared" si="372"/>
        <v>0</v>
      </c>
      <c r="BN1711" s="39">
        <f t="shared" si="362"/>
        <v>453.38923296548171</v>
      </c>
      <c r="BO1711" s="39">
        <f t="shared" si="363"/>
        <v>635.36744263089997</v>
      </c>
      <c r="BP1711" s="39">
        <f t="shared" si="361"/>
        <v>181.97820966541826</v>
      </c>
    </row>
    <row r="1712" spans="1:68" s="25" customFormat="1" ht="14.25" x14ac:dyDescent="0.2">
      <c r="A1712" s="14">
        <v>475</v>
      </c>
      <c r="B1712" s="40"/>
      <c r="C1712" s="15" t="s">
        <v>907</v>
      </c>
      <c r="D1712" s="16">
        <v>15186</v>
      </c>
      <c r="E1712" s="15" t="s">
        <v>13365</v>
      </c>
      <c r="F1712" s="15" t="s">
        <v>13366</v>
      </c>
      <c r="G1712" s="17" t="s">
        <v>13367</v>
      </c>
      <c r="H1712" s="17" t="s">
        <v>13368</v>
      </c>
      <c r="I1712" s="17" t="s">
        <v>86</v>
      </c>
      <c r="J1712" s="15" t="s">
        <v>13369</v>
      </c>
      <c r="K1712" s="15" t="s">
        <v>913</v>
      </c>
      <c r="L1712" s="18" t="s">
        <v>13370</v>
      </c>
      <c r="M1712" s="15" t="s">
        <v>13098</v>
      </c>
      <c r="N1712" s="15" t="s">
        <v>13099</v>
      </c>
      <c r="O1712" s="16">
        <v>510</v>
      </c>
      <c r="P1712" s="15" t="s">
        <v>118</v>
      </c>
      <c r="Q1712" s="15">
        <v>27900</v>
      </c>
      <c r="R1712" s="15">
        <v>101500</v>
      </c>
      <c r="S1712" s="15">
        <v>129400</v>
      </c>
      <c r="T1712" s="15">
        <v>0.3</v>
      </c>
      <c r="U1712" s="15" t="s">
        <v>3335</v>
      </c>
      <c r="V1712" s="15" t="s">
        <v>76</v>
      </c>
      <c r="W1712" s="16">
        <v>1</v>
      </c>
      <c r="X1712" s="16">
        <v>0</v>
      </c>
      <c r="Y1712" s="15">
        <v>13097</v>
      </c>
      <c r="Z1712" s="15">
        <v>0.30099999999999999</v>
      </c>
      <c r="AA1712" s="15" t="s">
        <v>78</v>
      </c>
      <c r="AB1712" s="15" t="s">
        <v>78</v>
      </c>
      <c r="AC1712" s="15">
        <v>0</v>
      </c>
      <c r="AD1712" s="15"/>
      <c r="AE1712" s="15" t="s">
        <v>147</v>
      </c>
      <c r="AF1712" s="15" t="s">
        <v>13371</v>
      </c>
      <c r="AG1712" s="16">
        <v>1</v>
      </c>
      <c r="AH1712" s="15" t="s">
        <v>13372</v>
      </c>
      <c r="AI1712" s="15" t="s">
        <v>78</v>
      </c>
      <c r="AJ1712" s="15">
        <v>13097.2412109</v>
      </c>
      <c r="AK1712" s="15">
        <v>456.89142985299998</v>
      </c>
      <c r="AL1712" s="15">
        <v>3096252.02147</v>
      </c>
      <c r="AM1712" s="15">
        <v>1416599.6658699999</v>
      </c>
      <c r="AN1712" s="19">
        <v>27900</v>
      </c>
      <c r="AO1712" s="19">
        <v>100400</v>
      </c>
      <c r="AP1712" s="19">
        <v>0</v>
      </c>
      <c r="AQ1712" s="19">
        <v>0</v>
      </c>
      <c r="AR1712" s="34">
        <f t="shared" si="364"/>
        <v>128300</v>
      </c>
      <c r="AS1712" s="34">
        <v>45000</v>
      </c>
      <c r="AT1712" s="34">
        <v>3000</v>
      </c>
      <c r="AU1712" s="34">
        <v>29155</v>
      </c>
      <c r="AV1712" s="34">
        <v>0</v>
      </c>
      <c r="AW1712" s="35">
        <f t="shared" si="365"/>
        <v>77155</v>
      </c>
      <c r="AX1712" s="34">
        <f t="shared" si="366"/>
        <v>51145</v>
      </c>
      <c r="AY1712" s="36">
        <v>1.4712000000099998</v>
      </c>
      <c r="AZ1712" s="36">
        <v>2.0617000000000001</v>
      </c>
      <c r="BA1712" s="22"/>
      <c r="BB1712" s="19">
        <v>1283</v>
      </c>
      <c r="BC1712" s="34">
        <f t="shared" si="367"/>
        <v>752.44524000511444</v>
      </c>
      <c r="BD1712" s="34">
        <f t="shared" si="368"/>
        <v>1054.456465</v>
      </c>
      <c r="BE1712" s="38">
        <v>3.4819999999999997E-2</v>
      </c>
      <c r="BF1712" s="38">
        <f t="shared" si="369"/>
        <v>3.4819999999999997E-2</v>
      </c>
      <c r="BG1712" s="34">
        <v>26.200143256978084</v>
      </c>
      <c r="BH1712" s="34">
        <v>36.716174111299999</v>
      </c>
      <c r="BI1712" s="34">
        <f t="shared" si="370"/>
        <v>726.24509674813635</v>
      </c>
      <c r="BJ1712" s="34">
        <f t="shared" si="371"/>
        <v>1017.7402908887</v>
      </c>
      <c r="BK1712" s="34">
        <v>0</v>
      </c>
      <c r="BL1712" s="34">
        <v>0</v>
      </c>
      <c r="BM1712" s="34">
        <f t="shared" si="372"/>
        <v>0</v>
      </c>
      <c r="BN1712" s="39">
        <f t="shared" si="362"/>
        <v>726.24509674813635</v>
      </c>
      <c r="BO1712" s="39">
        <f t="shared" si="363"/>
        <v>1017.7402908887</v>
      </c>
      <c r="BP1712" s="39">
        <f t="shared" si="361"/>
        <v>291.49519414056363</v>
      </c>
    </row>
    <row r="1713" spans="1:69" s="25" customFormat="1" ht="14.25" x14ac:dyDescent="0.2">
      <c r="A1713" s="14">
        <v>476</v>
      </c>
      <c r="B1713" s="40"/>
      <c r="C1713" s="15"/>
      <c r="D1713" s="16">
        <v>28910</v>
      </c>
      <c r="E1713" s="15" t="s">
        <v>13373</v>
      </c>
      <c r="F1713" s="15" t="s">
        <v>13374</v>
      </c>
      <c r="G1713" s="17" t="s">
        <v>13375</v>
      </c>
      <c r="H1713" s="17" t="s">
        <v>13376</v>
      </c>
      <c r="I1713" s="17" t="s">
        <v>86</v>
      </c>
      <c r="J1713" s="15" t="s">
        <v>13377</v>
      </c>
      <c r="K1713" s="15" t="s">
        <v>11308</v>
      </c>
      <c r="L1713" s="18" t="s">
        <v>13378</v>
      </c>
      <c r="M1713" s="15" t="s">
        <v>13098</v>
      </c>
      <c r="N1713" s="15" t="s">
        <v>13099</v>
      </c>
      <c r="O1713" s="16">
        <v>510</v>
      </c>
      <c r="P1713" s="15" t="s">
        <v>118</v>
      </c>
      <c r="Q1713" s="15">
        <v>21600</v>
      </c>
      <c r="R1713" s="15">
        <v>74900</v>
      </c>
      <c r="S1713" s="15">
        <v>96500</v>
      </c>
      <c r="T1713" s="15">
        <v>0.23</v>
      </c>
      <c r="U1713" s="15" t="s">
        <v>3335</v>
      </c>
      <c r="V1713" s="15" t="s">
        <v>76</v>
      </c>
      <c r="W1713" s="16">
        <v>1</v>
      </c>
      <c r="X1713" s="16">
        <v>1</v>
      </c>
      <c r="Y1713" s="15">
        <v>10123</v>
      </c>
      <c r="Z1713" s="15">
        <v>0.23200000000000001</v>
      </c>
      <c r="AA1713" s="15" t="s">
        <v>13107</v>
      </c>
      <c r="AB1713" s="15" t="s">
        <v>13108</v>
      </c>
      <c r="AC1713" s="15">
        <v>0</v>
      </c>
      <c r="AD1713" s="26">
        <v>39864</v>
      </c>
      <c r="AE1713" s="15" t="s">
        <v>222</v>
      </c>
      <c r="AF1713" s="15" t="s">
        <v>13379</v>
      </c>
      <c r="AG1713" s="16">
        <v>1</v>
      </c>
      <c r="AH1713" s="15" t="s">
        <v>13380</v>
      </c>
      <c r="AI1713" s="15" t="s">
        <v>78</v>
      </c>
      <c r="AJ1713" s="15">
        <v>10122.7670898</v>
      </c>
      <c r="AK1713" s="15">
        <v>419.97862498400002</v>
      </c>
      <c r="AL1713" s="15">
        <v>3096252.28737</v>
      </c>
      <c r="AM1713" s="15">
        <v>1416513.67212</v>
      </c>
      <c r="AN1713" s="19">
        <v>21600</v>
      </c>
      <c r="AO1713" s="19">
        <v>74100</v>
      </c>
      <c r="AP1713" s="19">
        <v>0</v>
      </c>
      <c r="AQ1713" s="19">
        <v>0</v>
      </c>
      <c r="AR1713" s="34">
        <f t="shared" si="364"/>
        <v>95700</v>
      </c>
      <c r="AS1713" s="34">
        <v>45000</v>
      </c>
      <c r="AT1713" s="34">
        <v>3000</v>
      </c>
      <c r="AU1713" s="34">
        <v>17745</v>
      </c>
      <c r="AV1713" s="34">
        <v>12480</v>
      </c>
      <c r="AW1713" s="35">
        <f t="shared" si="365"/>
        <v>78225</v>
      </c>
      <c r="AX1713" s="34">
        <f t="shared" si="366"/>
        <v>17475</v>
      </c>
      <c r="AY1713" s="36">
        <v>1.4712000000099998</v>
      </c>
      <c r="AZ1713" s="36">
        <v>2.0617000000000001</v>
      </c>
      <c r="BA1713" s="22"/>
      <c r="BB1713" s="19">
        <v>957</v>
      </c>
      <c r="BC1713" s="34">
        <f t="shared" si="367"/>
        <v>257.09220000174747</v>
      </c>
      <c r="BD1713" s="34">
        <f t="shared" si="368"/>
        <v>360.28207500000002</v>
      </c>
      <c r="BE1713" s="38">
        <v>3.4819999999999997E-2</v>
      </c>
      <c r="BF1713" s="38">
        <f t="shared" si="369"/>
        <v>3.4819999999999997E-2</v>
      </c>
      <c r="BG1713" s="34">
        <v>8.9519504040608453</v>
      </c>
      <c r="BH1713" s="34">
        <v>12.5450218515</v>
      </c>
      <c r="BI1713" s="34">
        <f t="shared" si="370"/>
        <v>248.14024959768662</v>
      </c>
      <c r="BJ1713" s="34">
        <f t="shared" si="371"/>
        <v>347.73705314850002</v>
      </c>
      <c r="BK1713" s="34">
        <v>0</v>
      </c>
      <c r="BL1713" s="34">
        <v>0</v>
      </c>
      <c r="BM1713" s="34">
        <f t="shared" si="372"/>
        <v>0</v>
      </c>
      <c r="BN1713" s="39">
        <f t="shared" si="362"/>
        <v>248.14024959768662</v>
      </c>
      <c r="BO1713" s="39">
        <f t="shared" si="363"/>
        <v>347.73705314850002</v>
      </c>
      <c r="BP1713" s="39">
        <f t="shared" si="361"/>
        <v>99.596803550813405</v>
      </c>
    </row>
    <row r="1714" spans="1:69" s="25" customFormat="1" ht="14.25" x14ac:dyDescent="0.2">
      <c r="A1714" s="14">
        <v>477</v>
      </c>
      <c r="B1714" s="40"/>
      <c r="C1714" s="15"/>
      <c r="D1714" s="16">
        <v>36494</v>
      </c>
      <c r="E1714" s="15" t="s">
        <v>13381</v>
      </c>
      <c r="F1714" s="15" t="s">
        <v>13382</v>
      </c>
      <c r="G1714" s="17" t="s">
        <v>13383</v>
      </c>
      <c r="H1714" s="17" t="s">
        <v>13384</v>
      </c>
      <c r="I1714" s="17" t="s">
        <v>86</v>
      </c>
      <c r="J1714" s="15" t="s">
        <v>13385</v>
      </c>
      <c r="K1714" s="15" t="s">
        <v>13386</v>
      </c>
      <c r="L1714" s="18" t="s">
        <v>13387</v>
      </c>
      <c r="M1714" s="15" t="s">
        <v>13098</v>
      </c>
      <c r="N1714" s="15" t="s">
        <v>13099</v>
      </c>
      <c r="O1714" s="16">
        <v>510</v>
      </c>
      <c r="P1714" s="15" t="s">
        <v>118</v>
      </c>
      <c r="Q1714" s="15">
        <v>28800</v>
      </c>
      <c r="R1714" s="15">
        <v>46500</v>
      </c>
      <c r="S1714" s="15">
        <v>75300</v>
      </c>
      <c r="T1714" s="15">
        <v>0.33</v>
      </c>
      <c r="U1714" s="15" t="s">
        <v>3335</v>
      </c>
      <c r="V1714" s="15" t="s">
        <v>76</v>
      </c>
      <c r="W1714" s="16">
        <v>1</v>
      </c>
      <c r="X1714" s="16">
        <v>1</v>
      </c>
      <c r="Y1714" s="15">
        <v>13083</v>
      </c>
      <c r="Z1714" s="15">
        <v>0.3</v>
      </c>
      <c r="AA1714" s="15" t="s">
        <v>13107</v>
      </c>
      <c r="AB1714" s="15" t="s">
        <v>13108</v>
      </c>
      <c r="AC1714" s="15">
        <v>109900</v>
      </c>
      <c r="AD1714" s="26">
        <v>38516</v>
      </c>
      <c r="AE1714" s="15" t="s">
        <v>119</v>
      </c>
      <c r="AF1714" s="15" t="s">
        <v>119</v>
      </c>
      <c r="AG1714" s="16">
        <v>1</v>
      </c>
      <c r="AH1714" s="15" t="s">
        <v>13388</v>
      </c>
      <c r="AI1714" s="15" t="s">
        <v>78</v>
      </c>
      <c r="AJ1714" s="15">
        <v>13083.4697266</v>
      </c>
      <c r="AK1714" s="15">
        <v>456.91749134299999</v>
      </c>
      <c r="AL1714" s="15">
        <v>3096253.39689</v>
      </c>
      <c r="AM1714" s="15">
        <v>1416427.6722800001</v>
      </c>
      <c r="AN1714" s="19">
        <v>0</v>
      </c>
      <c r="AO1714" s="19">
        <v>0</v>
      </c>
      <c r="AP1714" s="19">
        <v>28800</v>
      </c>
      <c r="AQ1714" s="19">
        <v>46000</v>
      </c>
      <c r="AR1714" s="34">
        <f t="shared" si="364"/>
        <v>74800</v>
      </c>
      <c r="AS1714" s="34">
        <v>0</v>
      </c>
      <c r="AT1714" s="34">
        <v>0</v>
      </c>
      <c r="AU1714" s="34">
        <v>0</v>
      </c>
      <c r="AV1714" s="34">
        <v>0</v>
      </c>
      <c r="AW1714" s="35">
        <f t="shared" si="365"/>
        <v>0</v>
      </c>
      <c r="AX1714" s="34">
        <f t="shared" si="366"/>
        <v>74800</v>
      </c>
      <c r="AY1714" s="36">
        <v>1.4712000000099998</v>
      </c>
      <c r="AZ1714" s="36">
        <v>2.0617000000000001</v>
      </c>
      <c r="BA1714" s="22"/>
      <c r="BB1714" s="19">
        <v>1496</v>
      </c>
      <c r="BC1714" s="34">
        <f t="shared" si="367"/>
        <v>1100.4576000074799</v>
      </c>
      <c r="BD1714" s="34">
        <f t="shared" si="368"/>
        <v>1542.1516000000001</v>
      </c>
      <c r="BE1714" s="38">
        <v>3.4819999999999997E-2</v>
      </c>
      <c r="BF1714" s="38">
        <f t="shared" si="369"/>
        <v>3.4819999999999997E-2</v>
      </c>
      <c r="BG1714" s="34">
        <v>0</v>
      </c>
      <c r="BH1714" s="34">
        <v>0</v>
      </c>
      <c r="BI1714" s="34">
        <f t="shared" si="370"/>
        <v>1100.4576000074799</v>
      </c>
      <c r="BJ1714" s="34">
        <f t="shared" si="371"/>
        <v>1542.1516000000001</v>
      </c>
      <c r="BK1714" s="34">
        <v>0</v>
      </c>
      <c r="BL1714" s="34">
        <v>46.151600000000144</v>
      </c>
      <c r="BM1714" s="34">
        <f t="shared" si="372"/>
        <v>46.151600000000144</v>
      </c>
      <c r="BN1714" s="39">
        <f t="shared" si="362"/>
        <v>1100.4576000074799</v>
      </c>
      <c r="BO1714" s="39">
        <f t="shared" si="363"/>
        <v>1496</v>
      </c>
      <c r="BP1714" s="39">
        <f t="shared" si="361"/>
        <v>395.54239999252013</v>
      </c>
    </row>
    <row r="1715" spans="1:69" s="25" customFormat="1" ht="14.25" x14ac:dyDescent="0.2">
      <c r="A1715" s="14">
        <v>480</v>
      </c>
      <c r="B1715" s="40"/>
      <c r="C1715" s="15"/>
      <c r="D1715" s="16">
        <v>14914</v>
      </c>
      <c r="E1715" s="15" t="s">
        <v>13389</v>
      </c>
      <c r="F1715" s="15" t="s">
        <v>13390</v>
      </c>
      <c r="G1715" s="17" t="s">
        <v>13391</v>
      </c>
      <c r="H1715" s="17" t="s">
        <v>13392</v>
      </c>
      <c r="I1715" s="17" t="s">
        <v>88</v>
      </c>
      <c r="J1715" s="15" t="s">
        <v>13393</v>
      </c>
      <c r="K1715" s="15" t="s">
        <v>1050</v>
      </c>
      <c r="L1715" s="18" t="s">
        <v>13394</v>
      </c>
      <c r="M1715" s="15" t="s">
        <v>13098</v>
      </c>
      <c r="N1715" s="15" t="s">
        <v>13099</v>
      </c>
      <c r="O1715" s="16">
        <v>510</v>
      </c>
      <c r="P1715" s="15" t="s">
        <v>118</v>
      </c>
      <c r="Q1715" s="15">
        <v>21600</v>
      </c>
      <c r="R1715" s="15">
        <v>84100</v>
      </c>
      <c r="S1715" s="15">
        <v>105700</v>
      </c>
      <c r="T1715" s="15">
        <v>0.23</v>
      </c>
      <c r="U1715" s="15" t="s">
        <v>3335</v>
      </c>
      <c r="V1715" s="15" t="s">
        <v>76</v>
      </c>
      <c r="W1715" s="16">
        <v>1</v>
      </c>
      <c r="X1715" s="16">
        <v>0</v>
      </c>
      <c r="Y1715" s="15">
        <v>10121</v>
      </c>
      <c r="Z1715" s="15">
        <v>0.23200000000000001</v>
      </c>
      <c r="AA1715" s="15" t="s">
        <v>13107</v>
      </c>
      <c r="AB1715" s="15" t="s">
        <v>13108</v>
      </c>
      <c r="AC1715" s="15">
        <v>0</v>
      </c>
      <c r="AD1715" s="15"/>
      <c r="AE1715" s="15" t="s">
        <v>243</v>
      </c>
      <c r="AF1715" s="15" t="s">
        <v>13395</v>
      </c>
      <c r="AG1715" s="16">
        <v>1</v>
      </c>
      <c r="AH1715" s="15" t="s">
        <v>13396</v>
      </c>
      <c r="AI1715" s="15" t="s">
        <v>78</v>
      </c>
      <c r="AJ1715" s="15">
        <v>10120.6674805</v>
      </c>
      <c r="AK1715" s="15">
        <v>419.93557572499998</v>
      </c>
      <c r="AL1715" s="15">
        <v>3096506.59179</v>
      </c>
      <c r="AM1715" s="15">
        <v>1416582.3693299999</v>
      </c>
      <c r="AN1715" s="19">
        <v>21600</v>
      </c>
      <c r="AO1715" s="19">
        <v>85500</v>
      </c>
      <c r="AP1715" s="19">
        <v>0</v>
      </c>
      <c r="AQ1715" s="19">
        <v>100</v>
      </c>
      <c r="AR1715" s="34">
        <f t="shared" si="364"/>
        <v>107200</v>
      </c>
      <c r="AS1715" s="34">
        <v>45000</v>
      </c>
      <c r="AT1715" s="34">
        <v>0</v>
      </c>
      <c r="AU1715" s="34">
        <v>21735</v>
      </c>
      <c r="AV1715" s="34">
        <v>12480</v>
      </c>
      <c r="AW1715" s="35">
        <f t="shared" si="365"/>
        <v>79215</v>
      </c>
      <c r="AX1715" s="34">
        <f t="shared" si="366"/>
        <v>27985</v>
      </c>
      <c r="AY1715" s="36">
        <v>1.4712000000099998</v>
      </c>
      <c r="AZ1715" s="36">
        <v>2.0617000000000001</v>
      </c>
      <c r="BA1715" s="22"/>
      <c r="BB1715" s="19">
        <v>1074</v>
      </c>
      <c r="BC1715" s="34">
        <f t="shared" si="367"/>
        <v>411.71532000279848</v>
      </c>
      <c r="BD1715" s="34">
        <f t="shared" si="368"/>
        <v>576.96674500000006</v>
      </c>
      <c r="BE1715" s="38">
        <v>3.4819999999999997E-2</v>
      </c>
      <c r="BF1715" s="38">
        <f t="shared" si="369"/>
        <v>3.4819999999999997E-2</v>
      </c>
      <c r="BG1715" s="34">
        <v>14.284700258497093</v>
      </c>
      <c r="BH1715" s="34">
        <v>20.0181936669</v>
      </c>
      <c r="BI1715" s="34">
        <f t="shared" si="370"/>
        <v>397.4306197443014</v>
      </c>
      <c r="BJ1715" s="34">
        <f t="shared" si="371"/>
        <v>556.94855133310011</v>
      </c>
      <c r="BK1715" s="34">
        <v>0</v>
      </c>
      <c r="BL1715" s="34">
        <v>0</v>
      </c>
      <c r="BM1715" s="34">
        <f t="shared" si="372"/>
        <v>0</v>
      </c>
      <c r="BN1715" s="39">
        <f t="shared" si="362"/>
        <v>397.4306197443014</v>
      </c>
      <c r="BO1715" s="39">
        <f t="shared" si="363"/>
        <v>556.94855133310011</v>
      </c>
      <c r="BP1715" s="39">
        <f t="shared" si="361"/>
        <v>159.51793158879872</v>
      </c>
    </row>
    <row r="1716" spans="1:69" s="25" customFormat="1" ht="14.25" x14ac:dyDescent="0.2">
      <c r="A1716" s="14">
        <v>481</v>
      </c>
      <c r="B1716" s="40"/>
      <c r="C1716" s="15"/>
      <c r="D1716" s="16">
        <v>22977</v>
      </c>
      <c r="E1716" s="15" t="s">
        <v>13397</v>
      </c>
      <c r="F1716" s="15" t="s">
        <v>13398</v>
      </c>
      <c r="G1716" s="17" t="s">
        <v>13391</v>
      </c>
      <c r="H1716" s="17" t="s">
        <v>13399</v>
      </c>
      <c r="I1716" s="17" t="s">
        <v>13400</v>
      </c>
      <c r="J1716" s="15" t="s">
        <v>13401</v>
      </c>
      <c r="K1716" s="15" t="s">
        <v>86</v>
      </c>
      <c r="L1716" s="18" t="s">
        <v>13402</v>
      </c>
      <c r="M1716" s="15" t="s">
        <v>13098</v>
      </c>
      <c r="N1716" s="15" t="s">
        <v>13099</v>
      </c>
      <c r="O1716" s="16">
        <v>610</v>
      </c>
      <c r="P1716" s="15" t="s">
        <v>272</v>
      </c>
      <c r="Q1716" s="15">
        <v>14000</v>
      </c>
      <c r="R1716" s="15">
        <v>88700</v>
      </c>
      <c r="S1716" s="15">
        <v>102700</v>
      </c>
      <c r="T1716" s="15">
        <v>0.10299999999999999</v>
      </c>
      <c r="U1716" s="15" t="s">
        <v>3335</v>
      </c>
      <c r="V1716" s="15" t="s">
        <v>76</v>
      </c>
      <c r="W1716" s="16">
        <v>1</v>
      </c>
      <c r="X1716" s="16">
        <v>1</v>
      </c>
      <c r="Y1716" s="15">
        <v>8260</v>
      </c>
      <c r="Z1716" s="15">
        <v>0.19</v>
      </c>
      <c r="AA1716" s="15" t="s">
        <v>13107</v>
      </c>
      <c r="AB1716" s="15" t="s">
        <v>13108</v>
      </c>
      <c r="AC1716" s="15">
        <v>106297</v>
      </c>
      <c r="AD1716" s="26">
        <v>41586</v>
      </c>
      <c r="AE1716" s="15" t="s">
        <v>119</v>
      </c>
      <c r="AF1716" s="15" t="s">
        <v>119</v>
      </c>
      <c r="AG1716" s="16">
        <v>1</v>
      </c>
      <c r="AH1716" s="15" t="s">
        <v>13403</v>
      </c>
      <c r="AI1716" s="15" t="s">
        <v>78</v>
      </c>
      <c r="AJ1716" s="15">
        <v>8260.2595214800003</v>
      </c>
      <c r="AK1716" s="15">
        <v>408.04472957199999</v>
      </c>
      <c r="AL1716" s="15">
        <v>3096578.11662</v>
      </c>
      <c r="AM1716" s="15">
        <v>1416571.9878799999</v>
      </c>
      <c r="AN1716" s="19">
        <v>14000</v>
      </c>
      <c r="AO1716" s="19">
        <v>85700</v>
      </c>
      <c r="AP1716" s="19">
        <v>0</v>
      </c>
      <c r="AQ1716" s="19">
        <v>2100</v>
      </c>
      <c r="AR1716" s="34">
        <f t="shared" si="364"/>
        <v>101800</v>
      </c>
      <c r="AS1716" s="34">
        <v>0</v>
      </c>
      <c r="AT1716" s="34">
        <v>0</v>
      </c>
      <c r="AU1716" s="34">
        <v>0</v>
      </c>
      <c r="AV1716" s="34">
        <v>101800</v>
      </c>
      <c r="AW1716" s="35">
        <f t="shared" si="365"/>
        <v>101800</v>
      </c>
      <c r="AX1716" s="34">
        <f t="shared" si="366"/>
        <v>0</v>
      </c>
      <c r="AY1716" s="36">
        <v>1.4712000000099998</v>
      </c>
      <c r="AZ1716" s="36">
        <v>2.0617000000000001</v>
      </c>
      <c r="BA1716" s="22"/>
      <c r="BB1716" s="19">
        <v>1060</v>
      </c>
      <c r="BC1716" s="34">
        <f t="shared" si="367"/>
        <v>0</v>
      </c>
      <c r="BD1716" s="34">
        <f t="shared" si="368"/>
        <v>0</v>
      </c>
      <c r="BE1716" s="38">
        <v>3.4819999999999997E-2</v>
      </c>
      <c r="BF1716" s="38">
        <f t="shared" si="369"/>
        <v>3.4819999999999997E-2</v>
      </c>
      <c r="BG1716" s="34">
        <v>0</v>
      </c>
      <c r="BH1716" s="34">
        <v>0</v>
      </c>
      <c r="BI1716" s="34">
        <f t="shared" si="370"/>
        <v>0</v>
      </c>
      <c r="BJ1716" s="34">
        <f t="shared" si="371"/>
        <v>0</v>
      </c>
      <c r="BK1716" s="34">
        <v>0</v>
      </c>
      <c r="BL1716" s="34">
        <v>0</v>
      </c>
      <c r="BM1716" s="34">
        <f t="shared" si="372"/>
        <v>0</v>
      </c>
      <c r="BN1716" s="39">
        <f t="shared" si="362"/>
        <v>0</v>
      </c>
      <c r="BO1716" s="39">
        <f t="shared" si="363"/>
        <v>0</v>
      </c>
      <c r="BP1716" s="39">
        <f t="shared" si="361"/>
        <v>0</v>
      </c>
      <c r="BQ1716" s="25" t="s">
        <v>292</v>
      </c>
    </row>
    <row r="1717" spans="1:69" s="25" customFormat="1" ht="14.25" x14ac:dyDescent="0.2">
      <c r="A1717" s="14">
        <v>482</v>
      </c>
      <c r="B1717" s="40"/>
      <c r="C1717" s="15"/>
      <c r="D1717" s="16">
        <v>22274</v>
      </c>
      <c r="E1717" s="15" t="s">
        <v>13404</v>
      </c>
      <c r="F1717" s="15" t="s">
        <v>13405</v>
      </c>
      <c r="G1717" s="17" t="s">
        <v>13406</v>
      </c>
      <c r="H1717" s="17" t="s">
        <v>13407</v>
      </c>
      <c r="I1717" s="17" t="s">
        <v>13408</v>
      </c>
      <c r="J1717" s="15" t="s">
        <v>1947</v>
      </c>
      <c r="K1717" s="15" t="s">
        <v>88</v>
      </c>
      <c r="L1717" s="18" t="s">
        <v>13409</v>
      </c>
      <c r="M1717" s="15" t="s">
        <v>13098</v>
      </c>
      <c r="N1717" s="15" t="s">
        <v>13099</v>
      </c>
      <c r="O1717" s="16">
        <v>610</v>
      </c>
      <c r="P1717" s="15" t="s">
        <v>272</v>
      </c>
      <c r="Q1717" s="15">
        <v>16900</v>
      </c>
      <c r="R1717" s="15">
        <v>94900</v>
      </c>
      <c r="S1717" s="15">
        <v>111800</v>
      </c>
      <c r="T1717" s="15">
        <v>0.14599999999999999</v>
      </c>
      <c r="U1717" s="15" t="s">
        <v>3335</v>
      </c>
      <c r="V1717" s="15" t="s">
        <v>76</v>
      </c>
      <c r="W1717" s="16">
        <v>1</v>
      </c>
      <c r="X1717" s="16">
        <v>0</v>
      </c>
      <c r="Y1717" s="15">
        <v>5477</v>
      </c>
      <c r="Z1717" s="15">
        <v>0.126</v>
      </c>
      <c r="AA1717" s="15" t="s">
        <v>13107</v>
      </c>
      <c r="AB1717" s="15" t="s">
        <v>13108</v>
      </c>
      <c r="AC1717" s="15">
        <v>0</v>
      </c>
      <c r="AD1717" s="15"/>
      <c r="AE1717" s="15" t="s">
        <v>211</v>
      </c>
      <c r="AF1717" s="15" t="s">
        <v>13410</v>
      </c>
      <c r="AG1717" s="16">
        <v>1</v>
      </c>
      <c r="AH1717" s="15" t="s">
        <v>13411</v>
      </c>
      <c r="AI1717" s="15" t="s">
        <v>78</v>
      </c>
      <c r="AJ1717" s="15">
        <v>5476.9057617199996</v>
      </c>
      <c r="AK1717" s="15">
        <v>299.70786209200003</v>
      </c>
      <c r="AL1717" s="15">
        <v>3096654.2706900002</v>
      </c>
      <c r="AM1717" s="15">
        <v>1416555.6016200001</v>
      </c>
      <c r="AN1717" s="19">
        <v>16900</v>
      </c>
      <c r="AO1717" s="19">
        <v>93400</v>
      </c>
      <c r="AP1717" s="19">
        <v>0</v>
      </c>
      <c r="AQ1717" s="19">
        <v>500</v>
      </c>
      <c r="AR1717" s="34">
        <f t="shared" si="364"/>
        <v>110800</v>
      </c>
      <c r="AS1717" s="34">
        <v>0</v>
      </c>
      <c r="AT1717" s="34">
        <v>0</v>
      </c>
      <c r="AU1717" s="34">
        <v>0</v>
      </c>
      <c r="AV1717" s="34">
        <v>110800</v>
      </c>
      <c r="AW1717" s="35">
        <f t="shared" si="365"/>
        <v>110800</v>
      </c>
      <c r="AX1717" s="34">
        <f t="shared" si="366"/>
        <v>0</v>
      </c>
      <c r="AY1717" s="36">
        <v>1.4712000000099998</v>
      </c>
      <c r="AZ1717" s="36">
        <v>2.0617000000000001</v>
      </c>
      <c r="BA1717" s="22"/>
      <c r="BB1717" s="19">
        <v>1118</v>
      </c>
      <c r="BC1717" s="34">
        <f t="shared" si="367"/>
        <v>0</v>
      </c>
      <c r="BD1717" s="34">
        <f t="shared" si="368"/>
        <v>0</v>
      </c>
      <c r="BE1717" s="38">
        <v>3.4819999999999997E-2</v>
      </c>
      <c r="BF1717" s="38">
        <f t="shared" si="369"/>
        <v>3.4819999999999997E-2</v>
      </c>
      <c r="BG1717" s="34">
        <v>0</v>
      </c>
      <c r="BH1717" s="34">
        <v>0</v>
      </c>
      <c r="BI1717" s="34">
        <f t="shared" si="370"/>
        <v>0</v>
      </c>
      <c r="BJ1717" s="34">
        <f t="shared" si="371"/>
        <v>0</v>
      </c>
      <c r="BK1717" s="34">
        <v>0</v>
      </c>
      <c r="BL1717" s="34">
        <v>0</v>
      </c>
      <c r="BM1717" s="34">
        <f t="shared" si="372"/>
        <v>0</v>
      </c>
      <c r="BN1717" s="39">
        <f t="shared" si="362"/>
        <v>0</v>
      </c>
      <c r="BO1717" s="39">
        <f t="shared" si="363"/>
        <v>0</v>
      </c>
      <c r="BP1717" s="39">
        <f t="shared" si="361"/>
        <v>0</v>
      </c>
      <c r="BQ1717" s="30" t="s">
        <v>292</v>
      </c>
    </row>
    <row r="1718" spans="1:69" s="25" customFormat="1" ht="14.25" x14ac:dyDescent="0.2">
      <c r="A1718" s="14">
        <v>483</v>
      </c>
      <c r="B1718" s="40"/>
      <c r="C1718" s="15"/>
      <c r="D1718" s="16">
        <v>6050</v>
      </c>
      <c r="E1718" s="15" t="s">
        <v>13412</v>
      </c>
      <c r="F1718" s="15" t="s">
        <v>13413</v>
      </c>
      <c r="G1718" s="17" t="s">
        <v>13406</v>
      </c>
      <c r="H1718" s="17" t="s">
        <v>13407</v>
      </c>
      <c r="I1718" s="17" t="s">
        <v>13408</v>
      </c>
      <c r="J1718" s="15" t="s">
        <v>13414</v>
      </c>
      <c r="K1718" s="15" t="s">
        <v>10003</v>
      </c>
      <c r="L1718" s="18" t="s">
        <v>13415</v>
      </c>
      <c r="M1718" s="15" t="s">
        <v>13098</v>
      </c>
      <c r="N1718" s="15" t="s">
        <v>13099</v>
      </c>
      <c r="O1718" s="16">
        <v>610</v>
      </c>
      <c r="P1718" s="15" t="s">
        <v>272</v>
      </c>
      <c r="Q1718" s="15">
        <v>10000</v>
      </c>
      <c r="R1718" s="15">
        <v>97600</v>
      </c>
      <c r="S1718" s="15">
        <v>107600</v>
      </c>
      <c r="T1718" s="15">
        <v>8.5999999999999993E-2</v>
      </c>
      <c r="U1718" s="15" t="s">
        <v>3335</v>
      </c>
      <c r="V1718" s="15" t="s">
        <v>76</v>
      </c>
      <c r="W1718" s="16">
        <v>1</v>
      </c>
      <c r="X1718" s="16">
        <v>1</v>
      </c>
      <c r="Y1718" s="15">
        <v>3933</v>
      </c>
      <c r="Z1718" s="15">
        <v>0.09</v>
      </c>
      <c r="AA1718" s="15" t="s">
        <v>13107</v>
      </c>
      <c r="AB1718" s="15" t="s">
        <v>13108</v>
      </c>
      <c r="AC1718" s="15">
        <v>113547.94</v>
      </c>
      <c r="AD1718" s="26">
        <v>41561</v>
      </c>
      <c r="AE1718" s="15" t="s">
        <v>1862</v>
      </c>
      <c r="AF1718" s="15" t="s">
        <v>13416</v>
      </c>
      <c r="AG1718" s="16">
        <v>1</v>
      </c>
      <c r="AH1718" s="15" t="s">
        <v>13417</v>
      </c>
      <c r="AI1718" s="15" t="s">
        <v>78</v>
      </c>
      <c r="AJ1718" s="15">
        <v>3933.2016601599998</v>
      </c>
      <c r="AK1718" s="15">
        <v>291.19318066699998</v>
      </c>
      <c r="AL1718" s="15">
        <v>3096737.09613</v>
      </c>
      <c r="AM1718" s="15">
        <v>1416546.9083199999</v>
      </c>
      <c r="AN1718" s="19">
        <v>10000</v>
      </c>
      <c r="AO1718" s="19">
        <v>96500</v>
      </c>
      <c r="AP1718" s="19">
        <v>0</v>
      </c>
      <c r="AQ1718" s="19">
        <v>0</v>
      </c>
      <c r="AR1718" s="34">
        <f t="shared" si="364"/>
        <v>106500</v>
      </c>
      <c r="AS1718" s="34">
        <v>0</v>
      </c>
      <c r="AT1718" s="34">
        <v>0</v>
      </c>
      <c r="AU1718" s="34">
        <v>0</v>
      </c>
      <c r="AV1718" s="34">
        <v>106500</v>
      </c>
      <c r="AW1718" s="35">
        <f t="shared" si="365"/>
        <v>106500</v>
      </c>
      <c r="AX1718" s="34">
        <f t="shared" si="366"/>
        <v>0</v>
      </c>
      <c r="AY1718" s="36">
        <v>1.4712000000099998</v>
      </c>
      <c r="AZ1718" s="36">
        <v>2.0617000000000001</v>
      </c>
      <c r="BA1718" s="22"/>
      <c r="BB1718" s="19">
        <v>1065</v>
      </c>
      <c r="BC1718" s="34">
        <f t="shared" si="367"/>
        <v>0</v>
      </c>
      <c r="BD1718" s="34">
        <f t="shared" si="368"/>
        <v>0</v>
      </c>
      <c r="BE1718" s="38">
        <v>3.4819999999999997E-2</v>
      </c>
      <c r="BF1718" s="38">
        <f t="shared" si="369"/>
        <v>3.4819999999999997E-2</v>
      </c>
      <c r="BG1718" s="34">
        <v>0</v>
      </c>
      <c r="BH1718" s="34">
        <v>0</v>
      </c>
      <c r="BI1718" s="34">
        <f t="shared" si="370"/>
        <v>0</v>
      </c>
      <c r="BJ1718" s="34">
        <f t="shared" si="371"/>
        <v>0</v>
      </c>
      <c r="BK1718" s="34">
        <v>0</v>
      </c>
      <c r="BL1718" s="34">
        <v>0</v>
      </c>
      <c r="BM1718" s="34">
        <f t="shared" si="372"/>
        <v>0</v>
      </c>
      <c r="BN1718" s="39">
        <f t="shared" si="362"/>
        <v>0</v>
      </c>
      <c r="BO1718" s="39">
        <f t="shared" si="363"/>
        <v>0</v>
      </c>
      <c r="BP1718" s="39">
        <f t="shared" si="361"/>
        <v>0</v>
      </c>
      <c r="BQ1718" s="25" t="s">
        <v>292</v>
      </c>
    </row>
    <row r="1719" spans="1:69" s="25" customFormat="1" ht="14.25" x14ac:dyDescent="0.2">
      <c r="A1719" s="14">
        <v>484</v>
      </c>
      <c r="B1719" s="40"/>
      <c r="C1719" s="15"/>
      <c r="D1719" s="16">
        <v>21163</v>
      </c>
      <c r="E1719" s="15" t="s">
        <v>13418</v>
      </c>
      <c r="F1719" s="15" t="s">
        <v>13419</v>
      </c>
      <c r="G1719" s="17" t="s">
        <v>13406</v>
      </c>
      <c r="H1719" s="17" t="s">
        <v>13407</v>
      </c>
      <c r="I1719" s="17" t="s">
        <v>13408</v>
      </c>
      <c r="J1719" s="15" t="s">
        <v>13420</v>
      </c>
      <c r="K1719" s="15" t="s">
        <v>10003</v>
      </c>
      <c r="L1719" s="18"/>
      <c r="M1719" s="15"/>
      <c r="N1719" s="15"/>
      <c r="O1719" s="16"/>
      <c r="P1719" s="15"/>
      <c r="Q1719" s="15"/>
      <c r="R1719" s="15"/>
      <c r="S1719" s="15"/>
      <c r="T1719" s="15"/>
      <c r="U1719" s="15"/>
      <c r="V1719" s="15"/>
      <c r="W1719" s="16"/>
      <c r="X1719" s="16"/>
      <c r="Y1719" s="15"/>
      <c r="Z1719" s="15"/>
      <c r="AA1719" s="15"/>
      <c r="AB1719" s="15"/>
      <c r="AC1719" s="15"/>
      <c r="AD1719" s="15"/>
      <c r="AE1719" s="15"/>
      <c r="AF1719" s="15"/>
      <c r="AG1719" s="16"/>
      <c r="AH1719" s="15"/>
      <c r="AI1719" s="15"/>
      <c r="AJ1719" s="15"/>
      <c r="AK1719" s="15"/>
      <c r="AL1719" s="15"/>
      <c r="AM1719" s="15"/>
      <c r="AN1719" s="19">
        <v>0</v>
      </c>
      <c r="AO1719" s="19">
        <v>0</v>
      </c>
      <c r="AP1719" s="19">
        <v>0</v>
      </c>
      <c r="AQ1719" s="19">
        <v>0</v>
      </c>
      <c r="AR1719" s="34">
        <f t="shared" si="364"/>
        <v>0</v>
      </c>
      <c r="AS1719" s="34">
        <v>0</v>
      </c>
      <c r="AT1719" s="34">
        <v>0</v>
      </c>
      <c r="AU1719" s="34">
        <v>0</v>
      </c>
      <c r="AV1719" s="34">
        <v>0</v>
      </c>
      <c r="AW1719" s="35">
        <f t="shared" si="365"/>
        <v>0</v>
      </c>
      <c r="AX1719" s="34">
        <f t="shared" si="366"/>
        <v>0</v>
      </c>
      <c r="AY1719" s="36">
        <v>1.4712000000099998</v>
      </c>
      <c r="AZ1719" s="36">
        <v>2.0617000000000001</v>
      </c>
      <c r="BA1719" s="22"/>
      <c r="BB1719" s="19">
        <v>0</v>
      </c>
      <c r="BC1719" s="34">
        <f t="shared" si="367"/>
        <v>0</v>
      </c>
      <c r="BD1719" s="34">
        <f t="shared" si="368"/>
        <v>0</v>
      </c>
      <c r="BE1719" s="38">
        <v>3.4819999999999997E-2</v>
      </c>
      <c r="BF1719" s="38">
        <f t="shared" si="369"/>
        <v>3.4819999999999997E-2</v>
      </c>
      <c r="BG1719" s="34">
        <v>0</v>
      </c>
      <c r="BH1719" s="34">
        <v>0</v>
      </c>
      <c r="BI1719" s="34">
        <f t="shared" si="370"/>
        <v>0</v>
      </c>
      <c r="BJ1719" s="34">
        <f t="shared" si="371"/>
        <v>0</v>
      </c>
      <c r="BK1719" s="34">
        <v>0</v>
      </c>
      <c r="BL1719" s="34">
        <v>0</v>
      </c>
      <c r="BM1719" s="34">
        <f t="shared" si="372"/>
        <v>0</v>
      </c>
      <c r="BN1719" s="39">
        <f t="shared" si="362"/>
        <v>0</v>
      </c>
      <c r="BO1719" s="39">
        <f t="shared" si="363"/>
        <v>0</v>
      </c>
      <c r="BP1719" s="39">
        <f t="shared" si="361"/>
        <v>0</v>
      </c>
    </row>
    <row r="1720" spans="1:69" s="25" customFormat="1" ht="14.25" x14ac:dyDescent="0.2">
      <c r="A1720" s="14">
        <v>485</v>
      </c>
      <c r="B1720" s="40"/>
      <c r="C1720" s="15"/>
      <c r="D1720" s="16">
        <v>8342</v>
      </c>
      <c r="E1720" s="15" t="s">
        <v>13421</v>
      </c>
      <c r="F1720" s="15" t="s">
        <v>13422</v>
      </c>
      <c r="G1720" s="17" t="s">
        <v>13406</v>
      </c>
      <c r="H1720" s="17" t="s">
        <v>13407</v>
      </c>
      <c r="I1720" s="17" t="s">
        <v>13408</v>
      </c>
      <c r="J1720" s="15" t="s">
        <v>13423</v>
      </c>
      <c r="K1720" s="15" t="s">
        <v>10003</v>
      </c>
      <c r="L1720" s="18" t="s">
        <v>13424</v>
      </c>
      <c r="M1720" s="15" t="s">
        <v>13098</v>
      </c>
      <c r="N1720" s="15" t="s">
        <v>13099</v>
      </c>
      <c r="O1720" s="16">
        <v>510</v>
      </c>
      <c r="P1720" s="15" t="s">
        <v>118</v>
      </c>
      <c r="Q1720" s="15">
        <v>21600</v>
      </c>
      <c r="R1720" s="15">
        <v>79200</v>
      </c>
      <c r="S1720" s="15">
        <v>100800</v>
      </c>
      <c r="T1720" s="15">
        <v>0.23</v>
      </c>
      <c r="U1720" s="15" t="s">
        <v>3335</v>
      </c>
      <c r="V1720" s="15" t="s">
        <v>76</v>
      </c>
      <c r="W1720" s="16">
        <v>1</v>
      </c>
      <c r="X1720" s="16">
        <v>0</v>
      </c>
      <c r="Y1720" s="15">
        <v>10454</v>
      </c>
      <c r="Z1720" s="15">
        <v>0.24</v>
      </c>
      <c r="AA1720" s="15" t="s">
        <v>13107</v>
      </c>
      <c r="AB1720" s="15" t="s">
        <v>13108</v>
      </c>
      <c r="AC1720" s="15">
        <v>0</v>
      </c>
      <c r="AD1720" s="15"/>
      <c r="AE1720" s="15" t="s">
        <v>1583</v>
      </c>
      <c r="AF1720" s="15" t="s">
        <v>13425</v>
      </c>
      <c r="AG1720" s="16">
        <v>1</v>
      </c>
      <c r="AH1720" s="15" t="s">
        <v>13426</v>
      </c>
      <c r="AI1720" s="15" t="s">
        <v>78</v>
      </c>
      <c r="AJ1720" s="15">
        <v>10453.6186523</v>
      </c>
      <c r="AK1720" s="15">
        <v>425.36495230899999</v>
      </c>
      <c r="AL1720" s="15">
        <v>3096358.9049900002</v>
      </c>
      <c r="AM1720" s="15">
        <v>1416446.4929599999</v>
      </c>
      <c r="AN1720" s="19">
        <v>0</v>
      </c>
      <c r="AO1720" s="19">
        <v>0</v>
      </c>
      <c r="AP1720" s="19">
        <v>21600</v>
      </c>
      <c r="AQ1720" s="19">
        <v>78400</v>
      </c>
      <c r="AR1720" s="34">
        <f t="shared" si="364"/>
        <v>100000</v>
      </c>
      <c r="AS1720" s="34">
        <v>0</v>
      </c>
      <c r="AT1720" s="34">
        <v>0</v>
      </c>
      <c r="AU1720" s="34">
        <v>0</v>
      </c>
      <c r="AV1720" s="34">
        <v>0</v>
      </c>
      <c r="AW1720" s="35">
        <f t="shared" si="365"/>
        <v>0</v>
      </c>
      <c r="AX1720" s="34">
        <f t="shared" si="366"/>
        <v>100000</v>
      </c>
      <c r="AY1720" s="36">
        <v>1.4712000000099998</v>
      </c>
      <c r="AZ1720" s="36">
        <v>2.0617000000000001</v>
      </c>
      <c r="BA1720" s="22"/>
      <c r="BB1720" s="19">
        <v>2000</v>
      </c>
      <c r="BC1720" s="34">
        <f t="shared" si="367"/>
        <v>1471.2000000099999</v>
      </c>
      <c r="BD1720" s="34">
        <f t="shared" si="368"/>
        <v>2061.7000000000003</v>
      </c>
      <c r="BE1720" s="38">
        <v>3.4819999999999997E-2</v>
      </c>
      <c r="BF1720" s="38">
        <f t="shared" si="369"/>
        <v>3.4819999999999997E-2</v>
      </c>
      <c r="BG1720" s="34">
        <v>0</v>
      </c>
      <c r="BH1720" s="34">
        <v>0</v>
      </c>
      <c r="BI1720" s="34">
        <f t="shared" si="370"/>
        <v>1471.2000000099999</v>
      </c>
      <c r="BJ1720" s="34">
        <f t="shared" si="371"/>
        <v>2061.7000000000003</v>
      </c>
      <c r="BK1720" s="34">
        <v>0</v>
      </c>
      <c r="BL1720" s="34">
        <v>61.700000000000273</v>
      </c>
      <c r="BM1720" s="34">
        <f t="shared" si="372"/>
        <v>61.700000000000273</v>
      </c>
      <c r="BN1720" s="39">
        <f t="shared" si="362"/>
        <v>1471.2000000099999</v>
      </c>
      <c r="BO1720" s="39">
        <f t="shared" si="363"/>
        <v>2000</v>
      </c>
      <c r="BP1720" s="39">
        <f t="shared" ref="BP1720:BP1783" si="373">BO1720-BN1720</f>
        <v>528.79999999000006</v>
      </c>
    </row>
    <row r="1721" spans="1:69" s="25" customFormat="1" ht="14.25" x14ac:dyDescent="0.2">
      <c r="A1721" s="14">
        <v>486</v>
      </c>
      <c r="B1721" s="40"/>
      <c r="C1721" s="15"/>
      <c r="D1721" s="16">
        <v>8440</v>
      </c>
      <c r="E1721" s="15" t="s">
        <v>13427</v>
      </c>
      <c r="F1721" s="15" t="s">
        <v>13428</v>
      </c>
      <c r="G1721" s="17" t="s">
        <v>13406</v>
      </c>
      <c r="H1721" s="17" t="s">
        <v>13407</v>
      </c>
      <c r="I1721" s="17" t="s">
        <v>13408</v>
      </c>
      <c r="J1721" s="15" t="s">
        <v>13429</v>
      </c>
      <c r="K1721" s="15" t="s">
        <v>10003</v>
      </c>
      <c r="L1721" s="18" t="s">
        <v>13430</v>
      </c>
      <c r="M1721" s="15" t="s">
        <v>13098</v>
      </c>
      <c r="N1721" s="15" t="s">
        <v>13099</v>
      </c>
      <c r="O1721" s="16">
        <v>510</v>
      </c>
      <c r="P1721" s="15" t="s">
        <v>118</v>
      </c>
      <c r="Q1721" s="15">
        <v>20200</v>
      </c>
      <c r="R1721" s="15">
        <v>73300</v>
      </c>
      <c r="S1721" s="15">
        <v>93500</v>
      </c>
      <c r="T1721" s="15">
        <v>0.22</v>
      </c>
      <c r="U1721" s="15" t="s">
        <v>3335</v>
      </c>
      <c r="V1721" s="15" t="s">
        <v>76</v>
      </c>
      <c r="W1721" s="16">
        <v>1</v>
      </c>
      <c r="X1721" s="16">
        <v>0</v>
      </c>
      <c r="Y1721" s="15">
        <v>9997</v>
      </c>
      <c r="Z1721" s="15">
        <v>0.22900000000000001</v>
      </c>
      <c r="AA1721" s="15" t="s">
        <v>13107</v>
      </c>
      <c r="AB1721" s="15" t="s">
        <v>13108</v>
      </c>
      <c r="AC1721" s="15">
        <v>0</v>
      </c>
      <c r="AD1721" s="15"/>
      <c r="AE1721" s="15" t="s">
        <v>2449</v>
      </c>
      <c r="AF1721" s="15" t="s">
        <v>13431</v>
      </c>
      <c r="AG1721" s="16">
        <v>1</v>
      </c>
      <c r="AH1721" s="15" t="s">
        <v>13432</v>
      </c>
      <c r="AI1721" s="15" t="s">
        <v>78</v>
      </c>
      <c r="AJ1721" s="15">
        <v>9996.9448242199996</v>
      </c>
      <c r="AK1721" s="15">
        <v>420.69893427900001</v>
      </c>
      <c r="AL1721" s="15">
        <v>3096434.24774</v>
      </c>
      <c r="AM1721" s="15">
        <v>1416447.72853</v>
      </c>
      <c r="AN1721" s="19">
        <v>20200</v>
      </c>
      <c r="AO1721" s="19">
        <v>72500</v>
      </c>
      <c r="AP1721" s="19">
        <v>0</v>
      </c>
      <c r="AQ1721" s="19">
        <v>0</v>
      </c>
      <c r="AR1721" s="34">
        <f t="shared" si="364"/>
        <v>92700</v>
      </c>
      <c r="AS1721" s="34">
        <v>45000</v>
      </c>
      <c r="AT1721" s="34">
        <v>0</v>
      </c>
      <c r="AU1721" s="34">
        <v>16695</v>
      </c>
      <c r="AV1721" s="34">
        <v>12480</v>
      </c>
      <c r="AW1721" s="35">
        <f t="shared" si="365"/>
        <v>74175</v>
      </c>
      <c r="AX1721" s="34">
        <f t="shared" si="366"/>
        <v>18525</v>
      </c>
      <c r="AY1721" s="36">
        <v>1.4712000000099998</v>
      </c>
      <c r="AZ1721" s="36">
        <v>2.0617000000000001</v>
      </c>
      <c r="BA1721" s="22"/>
      <c r="BB1721" s="19">
        <v>927</v>
      </c>
      <c r="BC1721" s="34">
        <f t="shared" si="367"/>
        <v>272.53980000185248</v>
      </c>
      <c r="BD1721" s="34">
        <f t="shared" si="368"/>
        <v>381.92992500000003</v>
      </c>
      <c r="BE1721" s="38">
        <v>3.4819999999999997E-2</v>
      </c>
      <c r="BF1721" s="38">
        <f t="shared" si="369"/>
        <v>3.4819999999999997E-2</v>
      </c>
      <c r="BG1721" s="34">
        <v>9.4898358360645023</v>
      </c>
      <c r="BH1721" s="34">
        <v>13.298799988499999</v>
      </c>
      <c r="BI1721" s="34">
        <f t="shared" si="370"/>
        <v>263.04996416578797</v>
      </c>
      <c r="BJ1721" s="34">
        <f t="shared" si="371"/>
        <v>368.63112501150005</v>
      </c>
      <c r="BK1721" s="34">
        <v>0</v>
      </c>
      <c r="BL1721" s="34">
        <v>0</v>
      </c>
      <c r="BM1721" s="34">
        <f t="shared" si="372"/>
        <v>0</v>
      </c>
      <c r="BN1721" s="39">
        <f t="shared" si="362"/>
        <v>263.04996416578797</v>
      </c>
      <c r="BO1721" s="39">
        <f t="shared" si="363"/>
        <v>368.63112501150005</v>
      </c>
      <c r="BP1721" s="39">
        <f t="shared" si="373"/>
        <v>105.58116084571208</v>
      </c>
    </row>
    <row r="1722" spans="1:69" s="25" customFormat="1" ht="14.25" x14ac:dyDescent="0.2">
      <c r="A1722" s="14">
        <v>488</v>
      </c>
      <c r="B1722" s="40"/>
      <c r="C1722" s="15"/>
      <c r="D1722" s="16">
        <v>15964</v>
      </c>
      <c r="E1722" s="15" t="s">
        <v>13433</v>
      </c>
      <c r="F1722" s="15" t="s">
        <v>13434</v>
      </c>
      <c r="G1722" s="17" t="s">
        <v>13435</v>
      </c>
      <c r="H1722" s="17" t="s">
        <v>13436</v>
      </c>
      <c r="I1722" s="17" t="s">
        <v>205</v>
      </c>
      <c r="J1722" s="15" t="s">
        <v>13437</v>
      </c>
      <c r="K1722" s="15" t="s">
        <v>88</v>
      </c>
      <c r="L1722" s="18" t="s">
        <v>13438</v>
      </c>
      <c r="M1722" s="15" t="s">
        <v>13098</v>
      </c>
      <c r="N1722" s="15" t="s">
        <v>13099</v>
      </c>
      <c r="O1722" s="16">
        <v>510</v>
      </c>
      <c r="P1722" s="15" t="s">
        <v>118</v>
      </c>
      <c r="Q1722" s="15">
        <v>24200</v>
      </c>
      <c r="R1722" s="15">
        <v>39600</v>
      </c>
      <c r="S1722" s="15">
        <v>63800</v>
      </c>
      <c r="T1722" s="15">
        <v>0.28999999999999998</v>
      </c>
      <c r="U1722" s="15" t="s">
        <v>3335</v>
      </c>
      <c r="V1722" s="15" t="s">
        <v>76</v>
      </c>
      <c r="W1722" s="16">
        <v>1</v>
      </c>
      <c r="X1722" s="16">
        <v>0</v>
      </c>
      <c r="Y1722" s="15">
        <v>13284</v>
      </c>
      <c r="Z1722" s="15">
        <v>0.30499999999999999</v>
      </c>
      <c r="AA1722" s="15" t="s">
        <v>13107</v>
      </c>
      <c r="AB1722" s="15" t="s">
        <v>13108</v>
      </c>
      <c r="AC1722" s="15">
        <v>0</v>
      </c>
      <c r="AD1722" s="15"/>
      <c r="AE1722" s="15" t="s">
        <v>1464</v>
      </c>
      <c r="AF1722" s="15" t="s">
        <v>13439</v>
      </c>
      <c r="AG1722" s="16">
        <v>1</v>
      </c>
      <c r="AH1722" s="15" t="s">
        <v>13440</v>
      </c>
      <c r="AI1722" s="15" t="s">
        <v>78</v>
      </c>
      <c r="AJ1722" s="15">
        <v>13283.7219238</v>
      </c>
      <c r="AK1722" s="15">
        <v>496.63164634499998</v>
      </c>
      <c r="AL1722" s="15">
        <v>3096598.14928</v>
      </c>
      <c r="AM1722" s="15">
        <v>1416416.36408</v>
      </c>
      <c r="AN1722" s="19">
        <v>24200</v>
      </c>
      <c r="AO1722" s="19">
        <v>39200</v>
      </c>
      <c r="AP1722" s="19">
        <v>0</v>
      </c>
      <c r="AQ1722" s="19">
        <v>0</v>
      </c>
      <c r="AR1722" s="34">
        <f t="shared" si="364"/>
        <v>63400</v>
      </c>
      <c r="AS1722" s="34">
        <v>38040</v>
      </c>
      <c r="AT1722" s="34">
        <v>0</v>
      </c>
      <c r="AU1722" s="34">
        <v>8876</v>
      </c>
      <c r="AV1722" s="34">
        <v>0</v>
      </c>
      <c r="AW1722" s="35">
        <f t="shared" si="365"/>
        <v>46916</v>
      </c>
      <c r="AX1722" s="34">
        <f t="shared" si="366"/>
        <v>16484</v>
      </c>
      <c r="AY1722" s="36">
        <v>1.4712000000099998</v>
      </c>
      <c r="AZ1722" s="36">
        <v>2.0617000000000001</v>
      </c>
      <c r="BA1722" s="22"/>
      <c r="BB1722" s="19">
        <v>634</v>
      </c>
      <c r="BC1722" s="34">
        <f t="shared" si="367"/>
        <v>242.51260800164837</v>
      </c>
      <c r="BD1722" s="34">
        <f t="shared" si="368"/>
        <v>339.85062800000003</v>
      </c>
      <c r="BE1722" s="38">
        <v>3.4819999999999997E-2</v>
      </c>
      <c r="BF1722" s="38">
        <f t="shared" si="369"/>
        <v>3.4819999999999997E-2</v>
      </c>
      <c r="BG1722" s="34">
        <v>8.4442890106173962</v>
      </c>
      <c r="BH1722" s="34">
        <v>11.833598866959999</v>
      </c>
      <c r="BI1722" s="34">
        <f t="shared" si="370"/>
        <v>234.06831899103099</v>
      </c>
      <c r="BJ1722" s="34">
        <f t="shared" si="371"/>
        <v>328.01702913304001</v>
      </c>
      <c r="BK1722" s="34">
        <v>0</v>
      </c>
      <c r="BL1722" s="34">
        <v>0</v>
      </c>
      <c r="BM1722" s="34">
        <f t="shared" si="372"/>
        <v>0</v>
      </c>
      <c r="BN1722" s="39">
        <f t="shared" si="362"/>
        <v>234.06831899103099</v>
      </c>
      <c r="BO1722" s="39">
        <f t="shared" si="363"/>
        <v>328.01702913304001</v>
      </c>
      <c r="BP1722" s="39">
        <f t="shared" si="373"/>
        <v>93.94871014200902</v>
      </c>
    </row>
    <row r="1723" spans="1:69" s="25" customFormat="1" ht="14.25" x14ac:dyDescent="0.2">
      <c r="A1723" s="14">
        <v>489</v>
      </c>
      <c r="B1723" s="40"/>
      <c r="C1723" s="15"/>
      <c r="D1723" s="16">
        <v>26444</v>
      </c>
      <c r="E1723" s="15" t="s">
        <v>13441</v>
      </c>
      <c r="F1723" s="15" t="s">
        <v>13442</v>
      </c>
      <c r="G1723" s="17" t="s">
        <v>13443</v>
      </c>
      <c r="H1723" s="17" t="s">
        <v>13444</v>
      </c>
      <c r="I1723" s="17" t="s">
        <v>86</v>
      </c>
      <c r="J1723" s="15" t="s">
        <v>13445</v>
      </c>
      <c r="K1723" s="15" t="s">
        <v>88</v>
      </c>
      <c r="L1723" s="18" t="s">
        <v>13446</v>
      </c>
      <c r="M1723" s="15" t="s">
        <v>13098</v>
      </c>
      <c r="N1723" s="15" t="s">
        <v>13099</v>
      </c>
      <c r="O1723" s="16">
        <v>510</v>
      </c>
      <c r="P1723" s="15" t="s">
        <v>118</v>
      </c>
      <c r="Q1723" s="15">
        <v>21700</v>
      </c>
      <c r="R1723" s="15">
        <v>54000</v>
      </c>
      <c r="S1723" s="15">
        <v>75700</v>
      </c>
      <c r="T1723" s="15">
        <v>0.25</v>
      </c>
      <c r="U1723" s="15" t="s">
        <v>3335</v>
      </c>
      <c r="V1723" s="15" t="s">
        <v>76</v>
      </c>
      <c r="W1723" s="16">
        <v>1</v>
      </c>
      <c r="X1723" s="16">
        <v>0</v>
      </c>
      <c r="Y1723" s="15">
        <v>11784</v>
      </c>
      <c r="Z1723" s="15">
        <v>0.27100000000000002</v>
      </c>
      <c r="AA1723" s="15" t="s">
        <v>13107</v>
      </c>
      <c r="AB1723" s="15" t="s">
        <v>13108</v>
      </c>
      <c r="AC1723" s="15">
        <v>0</v>
      </c>
      <c r="AD1723" s="15"/>
      <c r="AE1723" s="15" t="s">
        <v>243</v>
      </c>
      <c r="AF1723" s="15" t="s">
        <v>13447</v>
      </c>
      <c r="AG1723" s="16">
        <v>1</v>
      </c>
      <c r="AH1723" s="15" t="s">
        <v>13448</v>
      </c>
      <c r="AI1723" s="15" t="s">
        <v>78</v>
      </c>
      <c r="AJ1723" s="15">
        <v>11784.0107422</v>
      </c>
      <c r="AK1723" s="15">
        <v>454.50672366800001</v>
      </c>
      <c r="AL1723" s="15">
        <v>3096641.8913599998</v>
      </c>
      <c r="AM1723" s="15">
        <v>1416340.64216</v>
      </c>
      <c r="AN1723" s="19">
        <v>21700</v>
      </c>
      <c r="AO1723" s="19">
        <v>53400</v>
      </c>
      <c r="AP1723" s="19">
        <v>0</v>
      </c>
      <c r="AQ1723" s="19">
        <v>0</v>
      </c>
      <c r="AR1723" s="34">
        <f t="shared" si="364"/>
        <v>75100</v>
      </c>
      <c r="AS1723" s="34">
        <v>45000</v>
      </c>
      <c r="AT1723" s="34">
        <v>0</v>
      </c>
      <c r="AU1723" s="34">
        <v>10535</v>
      </c>
      <c r="AV1723" s="34">
        <v>0</v>
      </c>
      <c r="AW1723" s="35">
        <f t="shared" si="365"/>
        <v>55535</v>
      </c>
      <c r="AX1723" s="34">
        <f t="shared" si="366"/>
        <v>19565</v>
      </c>
      <c r="AY1723" s="36">
        <v>1.4712000000099998</v>
      </c>
      <c r="AZ1723" s="36">
        <v>2.0617000000000001</v>
      </c>
      <c r="BA1723" s="22"/>
      <c r="BB1723" s="19">
        <v>751</v>
      </c>
      <c r="BC1723" s="34">
        <f t="shared" si="367"/>
        <v>287.8402800019565</v>
      </c>
      <c r="BD1723" s="34">
        <f t="shared" si="368"/>
        <v>403.37160500000005</v>
      </c>
      <c r="BE1723" s="38">
        <v>3.4819999999999997E-2</v>
      </c>
      <c r="BF1723" s="38">
        <f t="shared" si="369"/>
        <v>3.4819999999999997E-2</v>
      </c>
      <c r="BG1723" s="34">
        <v>10.022598549668125</v>
      </c>
      <c r="BH1723" s="34">
        <v>14.0453992861</v>
      </c>
      <c r="BI1723" s="34">
        <f t="shared" si="370"/>
        <v>277.81768145228835</v>
      </c>
      <c r="BJ1723" s="34">
        <f t="shared" si="371"/>
        <v>389.32620571390004</v>
      </c>
      <c r="BK1723" s="34">
        <v>0</v>
      </c>
      <c r="BL1723" s="34">
        <v>0</v>
      </c>
      <c r="BM1723" s="34">
        <f t="shared" si="372"/>
        <v>0</v>
      </c>
      <c r="BN1723" s="39">
        <f t="shared" si="362"/>
        <v>277.81768145228835</v>
      </c>
      <c r="BO1723" s="39">
        <f t="shared" si="363"/>
        <v>389.32620571390004</v>
      </c>
      <c r="BP1723" s="39">
        <f t="shared" si="373"/>
        <v>111.50852426161168</v>
      </c>
    </row>
    <row r="1724" spans="1:69" s="25" customFormat="1" ht="14.25" x14ac:dyDescent="0.2">
      <c r="A1724" s="14">
        <v>490</v>
      </c>
      <c r="B1724" s="40"/>
      <c r="C1724" s="15"/>
      <c r="D1724" s="16">
        <v>33926</v>
      </c>
      <c r="E1724" s="15" t="s">
        <v>13449</v>
      </c>
      <c r="F1724" s="15" t="s">
        <v>13450</v>
      </c>
      <c r="G1724" s="17" t="s">
        <v>13443</v>
      </c>
      <c r="H1724" s="17" t="s">
        <v>13444</v>
      </c>
      <c r="I1724" s="17" t="s">
        <v>86</v>
      </c>
      <c r="J1724" s="15" t="s">
        <v>12665</v>
      </c>
      <c r="K1724" s="15" t="s">
        <v>1050</v>
      </c>
      <c r="L1724" s="18" t="s">
        <v>13451</v>
      </c>
      <c r="M1724" s="15" t="s">
        <v>13098</v>
      </c>
      <c r="N1724" s="15" t="s">
        <v>13099</v>
      </c>
      <c r="O1724" s="16">
        <v>510</v>
      </c>
      <c r="P1724" s="15" t="s">
        <v>118</v>
      </c>
      <c r="Q1724" s="15">
        <v>22900</v>
      </c>
      <c r="R1724" s="15">
        <v>105400</v>
      </c>
      <c r="S1724" s="15">
        <v>128300</v>
      </c>
      <c r="T1724" s="15">
        <v>0.26</v>
      </c>
      <c r="U1724" s="15" t="s">
        <v>3335</v>
      </c>
      <c r="V1724" s="15" t="s">
        <v>76</v>
      </c>
      <c r="W1724" s="16">
        <v>1</v>
      </c>
      <c r="X1724" s="16">
        <v>0</v>
      </c>
      <c r="Y1724" s="15">
        <v>10817</v>
      </c>
      <c r="Z1724" s="15">
        <v>0.248</v>
      </c>
      <c r="AA1724" s="15" t="s">
        <v>13107</v>
      </c>
      <c r="AB1724" s="15" t="s">
        <v>13108</v>
      </c>
      <c r="AC1724" s="15">
        <v>0</v>
      </c>
      <c r="AD1724" s="15"/>
      <c r="AE1724" s="15" t="s">
        <v>211</v>
      </c>
      <c r="AF1724" s="15" t="s">
        <v>13452</v>
      </c>
      <c r="AG1724" s="16">
        <v>1</v>
      </c>
      <c r="AH1724" s="15" t="s">
        <v>13453</v>
      </c>
      <c r="AI1724" s="15" t="s">
        <v>78</v>
      </c>
      <c r="AJ1724" s="15">
        <v>10816.6230469</v>
      </c>
      <c r="AK1724" s="15">
        <v>438.84440874199998</v>
      </c>
      <c r="AL1724" s="15">
        <v>3096680.5884099999</v>
      </c>
      <c r="AM1724" s="15">
        <v>1416272.41056</v>
      </c>
      <c r="AN1724" s="19">
        <v>22900</v>
      </c>
      <c r="AO1724" s="19">
        <v>103500</v>
      </c>
      <c r="AP1724" s="19">
        <v>0</v>
      </c>
      <c r="AQ1724" s="19">
        <v>800</v>
      </c>
      <c r="AR1724" s="34">
        <f t="shared" si="364"/>
        <v>127200</v>
      </c>
      <c r="AS1724" s="34">
        <v>45000</v>
      </c>
      <c r="AT1724" s="34">
        <v>0</v>
      </c>
      <c r="AU1724" s="34">
        <v>28490</v>
      </c>
      <c r="AV1724" s="34">
        <v>12480</v>
      </c>
      <c r="AW1724" s="35">
        <f t="shared" si="365"/>
        <v>85970</v>
      </c>
      <c r="AX1724" s="34">
        <f t="shared" si="366"/>
        <v>41230</v>
      </c>
      <c r="AY1724" s="36">
        <v>1.4712000000099998</v>
      </c>
      <c r="AZ1724" s="36">
        <v>2.0617000000000001</v>
      </c>
      <c r="BA1724" s="22"/>
      <c r="BB1724" s="19">
        <v>1288</v>
      </c>
      <c r="BC1724" s="34">
        <f t="shared" si="367"/>
        <v>606.57576000412291</v>
      </c>
      <c r="BD1724" s="34">
        <f t="shared" si="368"/>
        <v>850.0389100000001</v>
      </c>
      <c r="BE1724" s="38">
        <v>3.4819999999999997E-2</v>
      </c>
      <c r="BF1724" s="38">
        <f t="shared" si="369"/>
        <v>3.4819999999999997E-2</v>
      </c>
      <c r="BG1724" s="34">
        <v>20.711150491340771</v>
      </c>
      <c r="BH1724" s="34">
        <v>29.0240476942</v>
      </c>
      <c r="BI1724" s="34">
        <f t="shared" si="370"/>
        <v>585.86460951278218</v>
      </c>
      <c r="BJ1724" s="34">
        <f t="shared" si="371"/>
        <v>821.01486230580008</v>
      </c>
      <c r="BK1724" s="34">
        <v>0</v>
      </c>
      <c r="BL1724" s="34">
        <v>0</v>
      </c>
      <c r="BM1724" s="34">
        <f t="shared" si="372"/>
        <v>0</v>
      </c>
      <c r="BN1724" s="39">
        <f t="shared" si="362"/>
        <v>585.86460951278218</v>
      </c>
      <c r="BO1724" s="39">
        <f t="shared" si="363"/>
        <v>821.01486230580008</v>
      </c>
      <c r="BP1724" s="39">
        <f t="shared" si="373"/>
        <v>235.1502527930179</v>
      </c>
    </row>
    <row r="1725" spans="1:69" s="25" customFormat="1" ht="14.25" x14ac:dyDescent="0.2">
      <c r="A1725" s="14">
        <v>491</v>
      </c>
      <c r="B1725" s="40"/>
      <c r="C1725" s="15"/>
      <c r="D1725" s="16">
        <v>34912</v>
      </c>
      <c r="E1725" s="15" t="s">
        <v>13454</v>
      </c>
      <c r="F1725" s="15" t="s">
        <v>13455</v>
      </c>
      <c r="G1725" s="17" t="s">
        <v>13443</v>
      </c>
      <c r="H1725" s="17" t="s">
        <v>13444</v>
      </c>
      <c r="I1725" s="17" t="s">
        <v>86</v>
      </c>
      <c r="J1725" s="15" t="s">
        <v>13393</v>
      </c>
      <c r="K1725" s="15" t="s">
        <v>2831</v>
      </c>
      <c r="L1725" s="18" t="s">
        <v>13456</v>
      </c>
      <c r="M1725" s="15" t="s">
        <v>13098</v>
      </c>
      <c r="N1725" s="15" t="s">
        <v>13099</v>
      </c>
      <c r="O1725" s="16">
        <v>510</v>
      </c>
      <c r="P1725" s="15" t="s">
        <v>118</v>
      </c>
      <c r="Q1725" s="15">
        <v>22900</v>
      </c>
      <c r="R1725" s="15">
        <v>66600</v>
      </c>
      <c r="S1725" s="15">
        <v>89500</v>
      </c>
      <c r="T1725" s="15">
        <v>0.26</v>
      </c>
      <c r="U1725" s="15" t="s">
        <v>3335</v>
      </c>
      <c r="V1725" s="15" t="s">
        <v>76</v>
      </c>
      <c r="W1725" s="16">
        <v>1</v>
      </c>
      <c r="X1725" s="16">
        <v>0</v>
      </c>
      <c r="Y1725" s="15">
        <v>11229</v>
      </c>
      <c r="Z1725" s="15">
        <v>0.25800000000000001</v>
      </c>
      <c r="AA1725" s="15" t="s">
        <v>13107</v>
      </c>
      <c r="AB1725" s="15" t="s">
        <v>13108</v>
      </c>
      <c r="AC1725" s="15">
        <v>0</v>
      </c>
      <c r="AD1725" s="15"/>
      <c r="AE1725" s="15" t="s">
        <v>243</v>
      </c>
      <c r="AF1725" s="15" t="s">
        <v>13457</v>
      </c>
      <c r="AG1725" s="16">
        <v>1</v>
      </c>
      <c r="AH1725" s="15" t="s">
        <v>13458</v>
      </c>
      <c r="AI1725" s="15" t="s">
        <v>78</v>
      </c>
      <c r="AJ1725" s="15">
        <v>11229.409668</v>
      </c>
      <c r="AK1725" s="15">
        <v>444.89264153300002</v>
      </c>
      <c r="AL1725" s="15">
        <v>3096720.6516700001</v>
      </c>
      <c r="AM1725" s="15">
        <v>1416207.6760799999</v>
      </c>
      <c r="AN1725" s="19">
        <v>22900</v>
      </c>
      <c r="AO1725" s="19">
        <v>65900</v>
      </c>
      <c r="AP1725" s="19">
        <v>0</v>
      </c>
      <c r="AQ1725" s="19">
        <v>0</v>
      </c>
      <c r="AR1725" s="34">
        <f t="shared" si="364"/>
        <v>88800</v>
      </c>
      <c r="AS1725" s="34">
        <v>45000</v>
      </c>
      <c r="AT1725" s="34">
        <v>0</v>
      </c>
      <c r="AU1725" s="34">
        <v>15330</v>
      </c>
      <c r="AV1725" s="34">
        <v>0</v>
      </c>
      <c r="AW1725" s="35">
        <f t="shared" si="365"/>
        <v>60330</v>
      </c>
      <c r="AX1725" s="34">
        <f t="shared" si="366"/>
        <v>28470</v>
      </c>
      <c r="AY1725" s="36">
        <v>1.4712000000099998</v>
      </c>
      <c r="AZ1725" s="36">
        <v>2.0617000000000001</v>
      </c>
      <c r="BA1725" s="22"/>
      <c r="BB1725" s="19">
        <v>888</v>
      </c>
      <c r="BC1725" s="34">
        <f t="shared" si="367"/>
        <v>418.85064000284694</v>
      </c>
      <c r="BD1725" s="34">
        <f t="shared" si="368"/>
        <v>586.96599000000003</v>
      </c>
      <c r="BE1725" s="38">
        <v>3.4819999999999997E-2</v>
      </c>
      <c r="BF1725" s="38">
        <f t="shared" si="369"/>
        <v>3.4819999999999997E-2</v>
      </c>
      <c r="BG1725" s="34">
        <v>14.584379284899128</v>
      </c>
      <c r="BH1725" s="34">
        <v>20.438155771799998</v>
      </c>
      <c r="BI1725" s="34">
        <f t="shared" si="370"/>
        <v>404.26626071794783</v>
      </c>
      <c r="BJ1725" s="34">
        <f t="shared" si="371"/>
        <v>566.52783422820005</v>
      </c>
      <c r="BK1725" s="34">
        <v>0</v>
      </c>
      <c r="BL1725" s="34">
        <v>0</v>
      </c>
      <c r="BM1725" s="34">
        <f t="shared" si="372"/>
        <v>0</v>
      </c>
      <c r="BN1725" s="39">
        <f t="shared" si="362"/>
        <v>404.26626071794783</v>
      </c>
      <c r="BO1725" s="39">
        <f t="shared" si="363"/>
        <v>566.52783422820005</v>
      </c>
      <c r="BP1725" s="39">
        <f t="shared" si="373"/>
        <v>162.26157351025222</v>
      </c>
    </row>
    <row r="1726" spans="1:69" s="25" customFormat="1" ht="14.25" x14ac:dyDescent="0.2">
      <c r="A1726" s="14">
        <v>492</v>
      </c>
      <c r="B1726" s="40"/>
      <c r="C1726" s="15"/>
      <c r="D1726" s="16">
        <v>34911</v>
      </c>
      <c r="E1726" s="15" t="s">
        <v>13459</v>
      </c>
      <c r="F1726" s="15" t="s">
        <v>13460</v>
      </c>
      <c r="G1726" s="17" t="s">
        <v>13443</v>
      </c>
      <c r="H1726" s="17" t="s">
        <v>13444</v>
      </c>
      <c r="I1726" s="17" t="s">
        <v>86</v>
      </c>
      <c r="J1726" s="15" t="s">
        <v>13393</v>
      </c>
      <c r="K1726" s="15" t="s">
        <v>2831</v>
      </c>
      <c r="L1726" s="18" t="s">
        <v>13461</v>
      </c>
      <c r="M1726" s="15" t="s">
        <v>13098</v>
      </c>
      <c r="N1726" s="15" t="s">
        <v>13099</v>
      </c>
      <c r="O1726" s="16">
        <v>419</v>
      </c>
      <c r="P1726" s="15" t="s">
        <v>895</v>
      </c>
      <c r="Q1726" s="15">
        <v>23800</v>
      </c>
      <c r="R1726" s="15">
        <v>73400</v>
      </c>
      <c r="S1726" s="15">
        <v>97200</v>
      </c>
      <c r="T1726" s="15">
        <v>0.26</v>
      </c>
      <c r="U1726" s="15" t="s">
        <v>3335</v>
      </c>
      <c r="V1726" s="15" t="s">
        <v>76</v>
      </c>
      <c r="W1726" s="16">
        <v>1</v>
      </c>
      <c r="X1726" s="16">
        <v>0</v>
      </c>
      <c r="Y1726" s="15">
        <v>11376</v>
      </c>
      <c r="Z1726" s="15">
        <v>0.26100000000000001</v>
      </c>
      <c r="AA1726" s="15" t="s">
        <v>13462</v>
      </c>
      <c r="AB1726" s="15" t="s">
        <v>13463</v>
      </c>
      <c r="AC1726" s="15">
        <v>0</v>
      </c>
      <c r="AD1726" s="15"/>
      <c r="AE1726" s="15" t="s">
        <v>222</v>
      </c>
      <c r="AF1726" s="15" t="s">
        <v>13464</v>
      </c>
      <c r="AG1726" s="16">
        <v>1</v>
      </c>
      <c r="AH1726" s="15" t="s">
        <v>13465</v>
      </c>
      <c r="AI1726" s="15" t="s">
        <v>78</v>
      </c>
      <c r="AJ1726" s="15">
        <v>11376.2365723</v>
      </c>
      <c r="AK1726" s="15">
        <v>446.97312327200001</v>
      </c>
      <c r="AL1726" s="15">
        <v>3096761.3326699999</v>
      </c>
      <c r="AM1726" s="15">
        <v>1416141.2175100001</v>
      </c>
      <c r="AN1726" s="19">
        <v>0</v>
      </c>
      <c r="AO1726" s="19">
        <v>0</v>
      </c>
      <c r="AP1726" s="19">
        <v>23800</v>
      </c>
      <c r="AQ1726" s="19">
        <v>72600</v>
      </c>
      <c r="AR1726" s="34">
        <f t="shared" si="364"/>
        <v>96400</v>
      </c>
      <c r="AS1726" s="34">
        <v>0</v>
      </c>
      <c r="AT1726" s="34">
        <v>0</v>
      </c>
      <c r="AU1726" s="34">
        <v>0</v>
      </c>
      <c r="AV1726" s="34">
        <v>0</v>
      </c>
      <c r="AW1726" s="35">
        <f t="shared" si="365"/>
        <v>0</v>
      </c>
      <c r="AX1726" s="34">
        <f t="shared" si="366"/>
        <v>96400</v>
      </c>
      <c r="AY1726" s="36">
        <v>1.4712000000099998</v>
      </c>
      <c r="AZ1726" s="36">
        <v>2.0617000000000001</v>
      </c>
      <c r="BA1726" s="22"/>
      <c r="BB1726" s="19">
        <v>1939</v>
      </c>
      <c r="BC1726" s="34">
        <f t="shared" si="367"/>
        <v>1418.2368000096399</v>
      </c>
      <c r="BD1726" s="34">
        <f t="shared" si="368"/>
        <v>1987.4788000000001</v>
      </c>
      <c r="BE1726" s="38">
        <v>3.4819999999999997E-2</v>
      </c>
      <c r="BF1726" s="38">
        <f t="shared" si="369"/>
        <v>3.4819999999999997E-2</v>
      </c>
      <c r="BG1726" s="34">
        <v>0</v>
      </c>
      <c r="BH1726" s="34">
        <v>0</v>
      </c>
      <c r="BI1726" s="34">
        <f t="shared" si="370"/>
        <v>1418.2368000096399</v>
      </c>
      <c r="BJ1726" s="34">
        <f t="shared" si="371"/>
        <v>1987.4788000000001</v>
      </c>
      <c r="BK1726" s="34">
        <v>0</v>
      </c>
      <c r="BL1726" s="34">
        <v>58.800100000000157</v>
      </c>
      <c r="BM1726" s="34">
        <f t="shared" si="372"/>
        <v>58.800100000000157</v>
      </c>
      <c r="BN1726" s="39">
        <f t="shared" si="362"/>
        <v>1418.2368000096399</v>
      </c>
      <c r="BO1726" s="39">
        <f t="shared" si="363"/>
        <v>1928.6786999999999</v>
      </c>
      <c r="BP1726" s="39">
        <f t="shared" si="373"/>
        <v>510.44189999036007</v>
      </c>
    </row>
    <row r="1727" spans="1:69" s="25" customFormat="1" ht="14.25" x14ac:dyDescent="0.2">
      <c r="A1727" s="14">
        <v>493</v>
      </c>
      <c r="B1727" s="40"/>
      <c r="C1727" s="15"/>
      <c r="D1727" s="16">
        <v>9594</v>
      </c>
      <c r="E1727" s="15" t="s">
        <v>13466</v>
      </c>
      <c r="F1727" s="15" t="s">
        <v>13467</v>
      </c>
      <c r="G1727" s="17" t="s">
        <v>13443</v>
      </c>
      <c r="H1727" s="17" t="s">
        <v>13444</v>
      </c>
      <c r="I1727" s="17" t="s">
        <v>86</v>
      </c>
      <c r="J1727" s="15" t="s">
        <v>13468</v>
      </c>
      <c r="K1727" s="15" t="s">
        <v>88</v>
      </c>
      <c r="L1727" s="18" t="s">
        <v>13469</v>
      </c>
      <c r="M1727" s="15" t="s">
        <v>13098</v>
      </c>
      <c r="N1727" s="15" t="s">
        <v>13099</v>
      </c>
      <c r="O1727" s="16">
        <v>510</v>
      </c>
      <c r="P1727" s="15" t="s">
        <v>118</v>
      </c>
      <c r="Q1727" s="15">
        <v>23800</v>
      </c>
      <c r="R1727" s="15">
        <v>58900</v>
      </c>
      <c r="S1727" s="15">
        <v>82700</v>
      </c>
      <c r="T1727" s="15">
        <v>0.26</v>
      </c>
      <c r="U1727" s="15" t="s">
        <v>3335</v>
      </c>
      <c r="V1727" s="15" t="s">
        <v>76</v>
      </c>
      <c r="W1727" s="16">
        <v>1</v>
      </c>
      <c r="X1727" s="16">
        <v>1</v>
      </c>
      <c r="Y1727" s="15">
        <v>11654</v>
      </c>
      <c r="Z1727" s="15">
        <v>0.26800000000000002</v>
      </c>
      <c r="AA1727" s="15" t="s">
        <v>13462</v>
      </c>
      <c r="AB1727" s="15" t="s">
        <v>13463</v>
      </c>
      <c r="AC1727" s="15">
        <v>104000</v>
      </c>
      <c r="AD1727" s="26">
        <v>39640</v>
      </c>
      <c r="AE1727" s="15" t="s">
        <v>363</v>
      </c>
      <c r="AF1727" s="15" t="s">
        <v>8583</v>
      </c>
      <c r="AG1727" s="16">
        <v>1</v>
      </c>
      <c r="AH1727" s="15" t="s">
        <v>13470</v>
      </c>
      <c r="AI1727" s="15" t="s">
        <v>78</v>
      </c>
      <c r="AJ1727" s="15">
        <v>11653.5617676</v>
      </c>
      <c r="AK1727" s="15">
        <v>450.58608671600001</v>
      </c>
      <c r="AL1727" s="15">
        <v>3096803.6774300002</v>
      </c>
      <c r="AM1727" s="15">
        <v>1416073.97065</v>
      </c>
      <c r="AN1727" s="19">
        <v>23800</v>
      </c>
      <c r="AO1727" s="19">
        <v>58300</v>
      </c>
      <c r="AP1727" s="19">
        <v>0</v>
      </c>
      <c r="AQ1727" s="19">
        <v>0</v>
      </c>
      <c r="AR1727" s="34">
        <f t="shared" si="364"/>
        <v>82100</v>
      </c>
      <c r="AS1727" s="34">
        <v>45000</v>
      </c>
      <c r="AT1727" s="34">
        <v>3000</v>
      </c>
      <c r="AU1727" s="34">
        <v>12985</v>
      </c>
      <c r="AV1727" s="34">
        <v>0</v>
      </c>
      <c r="AW1727" s="35">
        <f t="shared" si="365"/>
        <v>60985</v>
      </c>
      <c r="AX1727" s="34">
        <f t="shared" si="366"/>
        <v>21115</v>
      </c>
      <c r="AY1727" s="36">
        <v>1.4712000000099998</v>
      </c>
      <c r="AZ1727" s="36">
        <v>2.0617000000000001</v>
      </c>
      <c r="BA1727" s="22"/>
      <c r="BB1727" s="19">
        <v>821</v>
      </c>
      <c r="BC1727" s="34">
        <f t="shared" si="367"/>
        <v>310.64388000211147</v>
      </c>
      <c r="BD1727" s="34">
        <f t="shared" si="368"/>
        <v>435.32795500000003</v>
      </c>
      <c r="BE1727" s="38">
        <v>3.4819999999999997E-2</v>
      </c>
      <c r="BF1727" s="38">
        <f t="shared" si="369"/>
        <v>3.4819999999999997E-2</v>
      </c>
      <c r="BG1727" s="34">
        <v>10.816619901673521</v>
      </c>
      <c r="BH1727" s="34">
        <v>15.1581193931</v>
      </c>
      <c r="BI1727" s="34">
        <f t="shared" si="370"/>
        <v>299.82726010043797</v>
      </c>
      <c r="BJ1727" s="34">
        <f t="shared" si="371"/>
        <v>420.16983560690005</v>
      </c>
      <c r="BK1727" s="34">
        <v>0</v>
      </c>
      <c r="BL1727" s="34">
        <v>0</v>
      </c>
      <c r="BM1727" s="34">
        <f t="shared" si="372"/>
        <v>0</v>
      </c>
      <c r="BN1727" s="39">
        <f t="shared" si="362"/>
        <v>299.82726010043797</v>
      </c>
      <c r="BO1727" s="39">
        <f t="shared" si="363"/>
        <v>420.16983560690005</v>
      </c>
      <c r="BP1727" s="39">
        <f t="shared" si="373"/>
        <v>120.34257550646208</v>
      </c>
    </row>
    <row r="1728" spans="1:69" s="25" customFormat="1" ht="25.5" x14ac:dyDescent="0.2">
      <c r="A1728" s="14">
        <v>494</v>
      </c>
      <c r="B1728" s="40"/>
      <c r="C1728" s="15"/>
      <c r="D1728" s="16">
        <v>34898</v>
      </c>
      <c r="E1728" s="15" t="s">
        <v>13471</v>
      </c>
      <c r="F1728" s="15" t="s">
        <v>13472</v>
      </c>
      <c r="G1728" s="17" t="s">
        <v>13443</v>
      </c>
      <c r="H1728" s="17" t="s">
        <v>13473</v>
      </c>
      <c r="I1728" s="17" t="s">
        <v>8023</v>
      </c>
      <c r="J1728" s="15" t="s">
        <v>13474</v>
      </c>
      <c r="K1728" s="15" t="s">
        <v>13475</v>
      </c>
      <c r="L1728" s="18" t="s">
        <v>13476</v>
      </c>
      <c r="M1728" s="15" t="s">
        <v>13098</v>
      </c>
      <c r="N1728" s="15" t="s">
        <v>13099</v>
      </c>
      <c r="O1728" s="16">
        <v>510</v>
      </c>
      <c r="P1728" s="15" t="s">
        <v>118</v>
      </c>
      <c r="Q1728" s="15">
        <v>31600</v>
      </c>
      <c r="R1728" s="15">
        <v>84900</v>
      </c>
      <c r="S1728" s="15">
        <v>116500</v>
      </c>
      <c r="T1728" s="15">
        <v>0.32</v>
      </c>
      <c r="U1728" s="15" t="s">
        <v>3335</v>
      </c>
      <c r="V1728" s="15" t="s">
        <v>76</v>
      </c>
      <c r="W1728" s="16">
        <v>1</v>
      </c>
      <c r="X1728" s="16">
        <v>1</v>
      </c>
      <c r="Y1728" s="15">
        <v>13643</v>
      </c>
      <c r="Z1728" s="15">
        <v>0.313</v>
      </c>
      <c r="AA1728" s="15" t="s">
        <v>13462</v>
      </c>
      <c r="AB1728" s="15" t="s">
        <v>13463</v>
      </c>
      <c r="AC1728" s="15">
        <v>85000</v>
      </c>
      <c r="AD1728" s="26">
        <v>38107</v>
      </c>
      <c r="AE1728" s="15" t="s">
        <v>183</v>
      </c>
      <c r="AF1728" s="15" t="s">
        <v>13477</v>
      </c>
      <c r="AG1728" s="16">
        <v>1</v>
      </c>
      <c r="AH1728" s="15" t="s">
        <v>13478</v>
      </c>
      <c r="AI1728" s="15" t="s">
        <v>78</v>
      </c>
      <c r="AJ1728" s="15">
        <v>13642.6914063</v>
      </c>
      <c r="AK1728" s="15">
        <v>466.697226726</v>
      </c>
      <c r="AL1728" s="15">
        <v>3096841.5103099998</v>
      </c>
      <c r="AM1728" s="15">
        <v>1415971.39515</v>
      </c>
      <c r="AN1728" s="19">
        <v>31600</v>
      </c>
      <c r="AO1728" s="19">
        <v>63900</v>
      </c>
      <c r="AP1728" s="19">
        <v>0</v>
      </c>
      <c r="AQ1728" s="19">
        <v>20400</v>
      </c>
      <c r="AR1728" s="34">
        <f t="shared" si="364"/>
        <v>115900</v>
      </c>
      <c r="AS1728" s="34">
        <v>45000</v>
      </c>
      <c r="AT1728" s="34">
        <v>3000</v>
      </c>
      <c r="AU1728" s="34">
        <v>17675</v>
      </c>
      <c r="AV1728" s="34">
        <v>0</v>
      </c>
      <c r="AW1728" s="35">
        <f t="shared" si="365"/>
        <v>65675</v>
      </c>
      <c r="AX1728" s="34">
        <f t="shared" si="366"/>
        <v>50225</v>
      </c>
      <c r="AY1728" s="36">
        <v>1.4712000000099998</v>
      </c>
      <c r="AZ1728" s="36">
        <v>2.0617000000000001</v>
      </c>
      <c r="BA1728" s="22"/>
      <c r="BB1728" s="19">
        <v>1567</v>
      </c>
      <c r="BC1728" s="34">
        <f t="shared" si="367"/>
        <v>738.91020000502238</v>
      </c>
      <c r="BD1728" s="34">
        <f t="shared" si="368"/>
        <v>1035.4888250000001</v>
      </c>
      <c r="BE1728" s="38">
        <v>3.4819999999999997E-2</v>
      </c>
      <c r="BF1728" s="38">
        <f t="shared" si="369"/>
        <v>3.4819999999999997E-2</v>
      </c>
      <c r="BG1728" s="34">
        <v>15.278507628103847</v>
      </c>
      <c r="BH1728" s="34">
        <v>21.410888510499998</v>
      </c>
      <c r="BI1728" s="34">
        <f t="shared" si="370"/>
        <v>723.63169237691852</v>
      </c>
      <c r="BJ1728" s="34">
        <f t="shared" si="371"/>
        <v>1014.0779364895002</v>
      </c>
      <c r="BK1728" s="34">
        <v>0</v>
      </c>
      <c r="BL1728" s="34">
        <v>0</v>
      </c>
      <c r="BM1728" s="34">
        <f t="shared" si="372"/>
        <v>0</v>
      </c>
      <c r="BN1728" s="39">
        <f t="shared" si="362"/>
        <v>723.63169237691852</v>
      </c>
      <c r="BO1728" s="39">
        <f t="shared" si="363"/>
        <v>1014.0779364895002</v>
      </c>
      <c r="BP1728" s="39">
        <f t="shared" si="373"/>
        <v>290.44624411258167</v>
      </c>
    </row>
    <row r="1729" spans="1:68" s="25" customFormat="1" ht="14.25" x14ac:dyDescent="0.2">
      <c r="A1729" s="14">
        <v>495</v>
      </c>
      <c r="B1729" s="40"/>
      <c r="C1729" s="15"/>
      <c r="D1729" s="16">
        <v>14794</v>
      </c>
      <c r="E1729" s="15" t="s">
        <v>13479</v>
      </c>
      <c r="F1729" s="15" t="s">
        <v>13480</v>
      </c>
      <c r="G1729" s="17" t="s">
        <v>13443</v>
      </c>
      <c r="H1729" s="17" t="s">
        <v>13444</v>
      </c>
      <c r="I1729" s="17" t="s">
        <v>86</v>
      </c>
      <c r="J1729" s="15" t="s">
        <v>13481</v>
      </c>
      <c r="K1729" s="15" t="s">
        <v>88</v>
      </c>
      <c r="L1729" s="18" t="s">
        <v>13482</v>
      </c>
      <c r="M1729" s="15" t="s">
        <v>13098</v>
      </c>
      <c r="N1729" s="15" t="s">
        <v>13099</v>
      </c>
      <c r="O1729" s="16">
        <v>510</v>
      </c>
      <c r="P1729" s="15" t="s">
        <v>118</v>
      </c>
      <c r="Q1729" s="15">
        <v>22200</v>
      </c>
      <c r="R1729" s="15">
        <v>70100</v>
      </c>
      <c r="S1729" s="15">
        <v>92300</v>
      </c>
      <c r="T1729" s="15">
        <v>0.22</v>
      </c>
      <c r="U1729" s="15" t="s">
        <v>3335</v>
      </c>
      <c r="V1729" s="15" t="s">
        <v>76</v>
      </c>
      <c r="W1729" s="16">
        <v>1</v>
      </c>
      <c r="X1729" s="16">
        <v>0</v>
      </c>
      <c r="Y1729" s="15">
        <v>14230</v>
      </c>
      <c r="Z1729" s="15">
        <v>0.32700000000000001</v>
      </c>
      <c r="AA1729" s="15" t="s">
        <v>13462</v>
      </c>
      <c r="AB1729" s="15" t="s">
        <v>13463</v>
      </c>
      <c r="AC1729" s="15">
        <v>0</v>
      </c>
      <c r="AD1729" s="15"/>
      <c r="AE1729" s="15" t="s">
        <v>2037</v>
      </c>
      <c r="AF1729" s="15" t="s">
        <v>13483</v>
      </c>
      <c r="AG1729" s="16">
        <v>1</v>
      </c>
      <c r="AH1729" s="15" t="s">
        <v>13484</v>
      </c>
      <c r="AI1729" s="15" t="s">
        <v>78</v>
      </c>
      <c r="AJ1729" s="15">
        <v>14229.5617676</v>
      </c>
      <c r="AK1729" s="15">
        <v>482.52191198600002</v>
      </c>
      <c r="AL1729" s="15">
        <v>3096934.1135900002</v>
      </c>
      <c r="AM1729" s="15">
        <v>1416013.28614</v>
      </c>
      <c r="AN1729" s="19">
        <v>22200</v>
      </c>
      <c r="AO1729" s="19">
        <v>69300</v>
      </c>
      <c r="AP1729" s="19">
        <v>0</v>
      </c>
      <c r="AQ1729" s="19">
        <v>0</v>
      </c>
      <c r="AR1729" s="34">
        <f t="shared" si="364"/>
        <v>91500</v>
      </c>
      <c r="AS1729" s="34">
        <v>45000</v>
      </c>
      <c r="AT1729" s="34">
        <v>0</v>
      </c>
      <c r="AU1729" s="34">
        <v>16275</v>
      </c>
      <c r="AV1729" s="34">
        <v>0</v>
      </c>
      <c r="AW1729" s="35">
        <f t="shared" si="365"/>
        <v>61275</v>
      </c>
      <c r="AX1729" s="34">
        <f t="shared" si="366"/>
        <v>30225</v>
      </c>
      <c r="AY1729" s="36">
        <v>1.4712000000099998</v>
      </c>
      <c r="AZ1729" s="36">
        <v>2.0617000000000001</v>
      </c>
      <c r="BA1729" s="22"/>
      <c r="BB1729" s="19">
        <v>915</v>
      </c>
      <c r="BC1729" s="34">
        <f t="shared" si="367"/>
        <v>444.67020000302244</v>
      </c>
      <c r="BD1729" s="34">
        <f t="shared" si="368"/>
        <v>623.14882499999999</v>
      </c>
      <c r="BE1729" s="38">
        <v>3.4819999999999997E-2</v>
      </c>
      <c r="BF1729" s="38">
        <f t="shared" si="369"/>
        <v>3.4819999999999997E-2</v>
      </c>
      <c r="BG1729" s="34">
        <v>15.48341636410524</v>
      </c>
      <c r="BH1729" s="34">
        <v>21.698042086499999</v>
      </c>
      <c r="BI1729" s="34">
        <f t="shared" si="370"/>
        <v>429.18678363891718</v>
      </c>
      <c r="BJ1729" s="34">
        <f t="shared" si="371"/>
        <v>601.45078291350001</v>
      </c>
      <c r="BK1729" s="34">
        <v>0</v>
      </c>
      <c r="BL1729" s="34">
        <v>0</v>
      </c>
      <c r="BM1729" s="34">
        <f t="shared" si="372"/>
        <v>0</v>
      </c>
      <c r="BN1729" s="39">
        <f t="shared" si="362"/>
        <v>429.18678363891718</v>
      </c>
      <c r="BO1729" s="39">
        <f t="shared" si="363"/>
        <v>601.45078291350001</v>
      </c>
      <c r="BP1729" s="39">
        <f t="shared" si="373"/>
        <v>172.26399927458283</v>
      </c>
    </row>
    <row r="1730" spans="1:68" s="25" customFormat="1" ht="25.5" x14ac:dyDescent="0.2">
      <c r="A1730" s="14">
        <v>496</v>
      </c>
      <c r="B1730" s="40"/>
      <c r="C1730" s="15"/>
      <c r="D1730" s="16">
        <v>21695</v>
      </c>
      <c r="E1730" s="15" t="s">
        <v>13485</v>
      </c>
      <c r="F1730" s="15" t="s">
        <v>13486</v>
      </c>
      <c r="G1730" s="17" t="s">
        <v>13443</v>
      </c>
      <c r="H1730" s="17" t="s">
        <v>13487</v>
      </c>
      <c r="I1730" s="17" t="s">
        <v>8023</v>
      </c>
      <c r="J1730" s="15" t="s">
        <v>13488</v>
      </c>
      <c r="K1730" s="15" t="s">
        <v>13489</v>
      </c>
      <c r="L1730" s="18" t="s">
        <v>13490</v>
      </c>
      <c r="M1730" s="15" t="s">
        <v>13098</v>
      </c>
      <c r="N1730" s="15" t="s">
        <v>13099</v>
      </c>
      <c r="O1730" s="16">
        <v>510</v>
      </c>
      <c r="P1730" s="15" t="s">
        <v>118</v>
      </c>
      <c r="Q1730" s="15">
        <v>32400</v>
      </c>
      <c r="R1730" s="15">
        <v>71100</v>
      </c>
      <c r="S1730" s="15">
        <v>103500</v>
      </c>
      <c r="T1730" s="15">
        <v>0.35</v>
      </c>
      <c r="U1730" s="15" t="s">
        <v>3335</v>
      </c>
      <c r="V1730" s="15" t="s">
        <v>76</v>
      </c>
      <c r="W1730" s="16">
        <v>1</v>
      </c>
      <c r="X1730" s="16">
        <v>0</v>
      </c>
      <c r="Y1730" s="15">
        <v>13793</v>
      </c>
      <c r="Z1730" s="15">
        <v>0.317</v>
      </c>
      <c r="AA1730" s="15" t="s">
        <v>13462</v>
      </c>
      <c r="AB1730" s="15" t="s">
        <v>13463</v>
      </c>
      <c r="AC1730" s="15">
        <v>0</v>
      </c>
      <c r="AD1730" s="15"/>
      <c r="AE1730" s="15" t="s">
        <v>298</v>
      </c>
      <c r="AF1730" s="15" t="s">
        <v>11010</v>
      </c>
      <c r="AG1730" s="16">
        <v>1</v>
      </c>
      <c r="AH1730" s="15" t="s">
        <v>13491</v>
      </c>
      <c r="AI1730" s="15" t="s">
        <v>78</v>
      </c>
      <c r="AJ1730" s="15">
        <v>13793.0895996</v>
      </c>
      <c r="AK1730" s="15">
        <v>467.70971971699998</v>
      </c>
      <c r="AL1730" s="15">
        <v>3097040.35708</v>
      </c>
      <c r="AM1730" s="15">
        <v>1416044.02363</v>
      </c>
      <c r="AN1730" s="19">
        <v>32400</v>
      </c>
      <c r="AO1730" s="19">
        <v>70100</v>
      </c>
      <c r="AP1730" s="19">
        <v>0</v>
      </c>
      <c r="AQ1730" s="19">
        <v>200</v>
      </c>
      <c r="AR1730" s="34">
        <f t="shared" si="364"/>
        <v>102700</v>
      </c>
      <c r="AS1730" s="34">
        <v>45000</v>
      </c>
      <c r="AT1730" s="34">
        <v>0</v>
      </c>
      <c r="AU1730" s="34">
        <v>20125</v>
      </c>
      <c r="AV1730" s="34">
        <v>0</v>
      </c>
      <c r="AW1730" s="35">
        <f t="shared" si="365"/>
        <v>65125</v>
      </c>
      <c r="AX1730" s="34">
        <f t="shared" si="366"/>
        <v>37575</v>
      </c>
      <c r="AY1730" s="36">
        <v>1.4712000000099998</v>
      </c>
      <c r="AZ1730" s="36">
        <v>2.0617000000000001</v>
      </c>
      <c r="BA1730" s="22"/>
      <c r="BB1730" s="19">
        <v>1031</v>
      </c>
      <c r="BC1730" s="34">
        <f t="shared" si="367"/>
        <v>552.80340000375747</v>
      </c>
      <c r="BD1730" s="34">
        <f t="shared" si="368"/>
        <v>774.68377500000008</v>
      </c>
      <c r="BE1730" s="38">
        <v>3.4819999999999997E-2</v>
      </c>
      <c r="BF1730" s="38">
        <f t="shared" si="369"/>
        <v>3.4819999999999997E-2</v>
      </c>
      <c r="BG1730" s="34">
        <v>19.146160020130136</v>
      </c>
      <c r="BH1730" s="34">
        <v>26.8309122575</v>
      </c>
      <c r="BI1730" s="34">
        <f t="shared" si="370"/>
        <v>533.65723998362739</v>
      </c>
      <c r="BJ1730" s="34">
        <f t="shared" si="371"/>
        <v>747.85286274250006</v>
      </c>
      <c r="BK1730" s="34">
        <v>0</v>
      </c>
      <c r="BL1730" s="34">
        <v>0</v>
      </c>
      <c r="BM1730" s="34">
        <f t="shared" si="372"/>
        <v>0</v>
      </c>
      <c r="BN1730" s="39">
        <f t="shared" si="362"/>
        <v>533.65723998362739</v>
      </c>
      <c r="BO1730" s="39">
        <f t="shared" si="363"/>
        <v>747.85286274250006</v>
      </c>
      <c r="BP1730" s="39">
        <f t="shared" si="373"/>
        <v>214.19562275887267</v>
      </c>
    </row>
    <row r="1731" spans="1:68" s="25" customFormat="1" ht="14.25" x14ac:dyDescent="0.2">
      <c r="A1731" s="14">
        <v>497</v>
      </c>
      <c r="B1731" s="40"/>
      <c r="C1731" s="15"/>
      <c r="D1731" s="16">
        <v>34897</v>
      </c>
      <c r="E1731" s="15" t="s">
        <v>13492</v>
      </c>
      <c r="F1731" s="15" t="s">
        <v>13493</v>
      </c>
      <c r="G1731" s="17" t="s">
        <v>13443</v>
      </c>
      <c r="H1731" s="17" t="s">
        <v>13444</v>
      </c>
      <c r="I1731" s="17" t="s">
        <v>86</v>
      </c>
      <c r="J1731" s="15" t="s">
        <v>223</v>
      </c>
      <c r="K1731" s="15" t="s">
        <v>2831</v>
      </c>
      <c r="L1731" s="18" t="s">
        <v>13494</v>
      </c>
      <c r="M1731" s="15" t="s">
        <v>13098</v>
      </c>
      <c r="N1731" s="15" t="s">
        <v>13099</v>
      </c>
      <c r="O1731" s="16">
        <v>419</v>
      </c>
      <c r="P1731" s="15" t="s">
        <v>895</v>
      </c>
      <c r="Q1731" s="15">
        <v>21800</v>
      </c>
      <c r="R1731" s="15">
        <v>58300</v>
      </c>
      <c r="S1731" s="15">
        <v>80100</v>
      </c>
      <c r="T1731" s="15">
        <v>0.3</v>
      </c>
      <c r="U1731" s="15" t="s">
        <v>3335</v>
      </c>
      <c r="V1731" s="15" t="s">
        <v>76</v>
      </c>
      <c r="W1731" s="16">
        <v>1</v>
      </c>
      <c r="X1731" s="16">
        <v>1</v>
      </c>
      <c r="Y1731" s="15">
        <v>12437</v>
      </c>
      <c r="Z1731" s="15">
        <v>0.28599999999999998</v>
      </c>
      <c r="AA1731" s="15" t="s">
        <v>13462</v>
      </c>
      <c r="AB1731" s="15" t="s">
        <v>13463</v>
      </c>
      <c r="AC1731" s="15">
        <v>97000</v>
      </c>
      <c r="AD1731" s="26">
        <v>42523</v>
      </c>
      <c r="AE1731" s="15" t="s">
        <v>243</v>
      </c>
      <c r="AF1731" s="15" t="s">
        <v>13495</v>
      </c>
      <c r="AG1731" s="16">
        <v>1</v>
      </c>
      <c r="AH1731" s="15" t="s">
        <v>13496</v>
      </c>
      <c r="AI1731" s="15" t="s">
        <v>78</v>
      </c>
      <c r="AJ1731" s="15">
        <v>12436.9750977</v>
      </c>
      <c r="AK1731" s="15">
        <v>500.94222761200001</v>
      </c>
      <c r="AL1731" s="15">
        <v>3096993.2882300001</v>
      </c>
      <c r="AM1731" s="15">
        <v>1416133.5456000001</v>
      </c>
      <c r="AN1731" s="19">
        <v>21800</v>
      </c>
      <c r="AO1731" s="19">
        <v>57700</v>
      </c>
      <c r="AP1731" s="19">
        <v>0</v>
      </c>
      <c r="AQ1731" s="19">
        <v>0</v>
      </c>
      <c r="AR1731" s="34">
        <f t="shared" si="364"/>
        <v>79500</v>
      </c>
      <c r="AS1731" s="34">
        <v>45000</v>
      </c>
      <c r="AT1731" s="34">
        <v>0</v>
      </c>
      <c r="AU1731" s="34">
        <v>12075</v>
      </c>
      <c r="AV1731" s="34">
        <v>0</v>
      </c>
      <c r="AW1731" s="35">
        <f t="shared" si="365"/>
        <v>57075</v>
      </c>
      <c r="AX1731" s="34">
        <f t="shared" si="366"/>
        <v>22425</v>
      </c>
      <c r="AY1731" s="36">
        <v>1.4712000000099998</v>
      </c>
      <c r="AZ1731" s="36">
        <v>2.0617000000000001</v>
      </c>
      <c r="BA1731" s="22"/>
      <c r="BB1731" s="19">
        <v>795</v>
      </c>
      <c r="BC1731" s="34">
        <f t="shared" si="367"/>
        <v>329.91660000224249</v>
      </c>
      <c r="BD1731" s="34">
        <f t="shared" si="368"/>
        <v>462.33622500000001</v>
      </c>
      <c r="BE1731" s="38">
        <v>3.4819999999999997E-2</v>
      </c>
      <c r="BF1731" s="38">
        <f t="shared" si="369"/>
        <v>3.4819999999999997E-2</v>
      </c>
      <c r="BG1731" s="34">
        <v>11.487696012078082</v>
      </c>
      <c r="BH1731" s="34">
        <v>16.098547354499999</v>
      </c>
      <c r="BI1731" s="34">
        <f t="shared" si="370"/>
        <v>318.42890399016443</v>
      </c>
      <c r="BJ1731" s="34">
        <f t="shared" si="371"/>
        <v>446.23767764550001</v>
      </c>
      <c r="BK1731" s="34">
        <v>0</v>
      </c>
      <c r="BL1731" s="34">
        <v>0</v>
      </c>
      <c r="BM1731" s="34">
        <f t="shared" si="372"/>
        <v>0</v>
      </c>
      <c r="BN1731" s="39">
        <f t="shared" si="362"/>
        <v>318.42890399016443</v>
      </c>
      <c r="BO1731" s="39">
        <f t="shared" si="363"/>
        <v>446.23767764550001</v>
      </c>
      <c r="BP1731" s="39">
        <f t="shared" si="373"/>
        <v>127.80877365533559</v>
      </c>
    </row>
    <row r="1732" spans="1:68" s="25" customFormat="1" ht="14.25" x14ac:dyDescent="0.2">
      <c r="A1732" s="14">
        <v>498</v>
      </c>
      <c r="B1732" s="40"/>
      <c r="C1732" s="15"/>
      <c r="D1732" s="16">
        <v>4835</v>
      </c>
      <c r="E1732" s="15" t="s">
        <v>13497</v>
      </c>
      <c r="F1732" s="15" t="s">
        <v>13498</v>
      </c>
      <c r="G1732" s="17" t="s">
        <v>13443</v>
      </c>
      <c r="H1732" s="17" t="s">
        <v>13444</v>
      </c>
      <c r="I1732" s="17" t="s">
        <v>86</v>
      </c>
      <c r="J1732" s="15" t="s">
        <v>13499</v>
      </c>
      <c r="K1732" s="15" t="s">
        <v>13489</v>
      </c>
      <c r="L1732" s="18" t="s">
        <v>13500</v>
      </c>
      <c r="M1732" s="15" t="s">
        <v>13098</v>
      </c>
      <c r="N1732" s="15" t="s">
        <v>13099</v>
      </c>
      <c r="O1732" s="16">
        <v>510</v>
      </c>
      <c r="P1732" s="15" t="s">
        <v>118</v>
      </c>
      <c r="Q1732" s="15">
        <v>24300</v>
      </c>
      <c r="R1732" s="15">
        <v>84400</v>
      </c>
      <c r="S1732" s="15">
        <v>108700</v>
      </c>
      <c r="T1732" s="15">
        <v>0.32</v>
      </c>
      <c r="U1732" s="15" t="s">
        <v>3335</v>
      </c>
      <c r="V1732" s="15" t="s">
        <v>76</v>
      </c>
      <c r="W1732" s="16">
        <v>1</v>
      </c>
      <c r="X1732" s="16">
        <v>1</v>
      </c>
      <c r="Y1732" s="15">
        <v>13675</v>
      </c>
      <c r="Z1732" s="15">
        <v>0.314</v>
      </c>
      <c r="AA1732" s="15" t="s">
        <v>13462</v>
      </c>
      <c r="AB1732" s="15" t="s">
        <v>13463</v>
      </c>
      <c r="AC1732" s="15">
        <v>0</v>
      </c>
      <c r="AD1732" s="26">
        <v>38615</v>
      </c>
      <c r="AE1732" s="15" t="s">
        <v>119</v>
      </c>
      <c r="AF1732" s="15" t="s">
        <v>119</v>
      </c>
      <c r="AG1732" s="16">
        <v>1</v>
      </c>
      <c r="AH1732" s="15" t="s">
        <v>13501</v>
      </c>
      <c r="AI1732" s="15" t="s">
        <v>78</v>
      </c>
      <c r="AJ1732" s="15">
        <v>13675.3349609</v>
      </c>
      <c r="AK1732" s="15">
        <v>512.61616135999998</v>
      </c>
      <c r="AL1732" s="15">
        <v>3096926.6282700002</v>
      </c>
      <c r="AM1732" s="15">
        <v>1416175.0160999999</v>
      </c>
      <c r="AN1732" s="19">
        <v>24300</v>
      </c>
      <c r="AO1732" s="19">
        <v>83700</v>
      </c>
      <c r="AP1732" s="19">
        <v>0</v>
      </c>
      <c r="AQ1732" s="19">
        <v>0</v>
      </c>
      <c r="AR1732" s="34">
        <f t="shared" si="364"/>
        <v>108000</v>
      </c>
      <c r="AS1732" s="34">
        <v>45000</v>
      </c>
      <c r="AT1732" s="34">
        <v>3000</v>
      </c>
      <c r="AU1732" s="34">
        <v>22050</v>
      </c>
      <c r="AV1732" s="34">
        <v>0</v>
      </c>
      <c r="AW1732" s="35">
        <f t="shared" si="365"/>
        <v>70050</v>
      </c>
      <c r="AX1732" s="34">
        <f t="shared" si="366"/>
        <v>37950</v>
      </c>
      <c r="AY1732" s="36">
        <v>1.4712000000099998</v>
      </c>
      <c r="AZ1732" s="36">
        <v>2.0617000000000001</v>
      </c>
      <c r="BA1732" s="22"/>
      <c r="BB1732" s="19">
        <v>1080</v>
      </c>
      <c r="BC1732" s="34">
        <f t="shared" si="367"/>
        <v>558.32040000379493</v>
      </c>
      <c r="BD1732" s="34">
        <f t="shared" si="368"/>
        <v>782.41515000000004</v>
      </c>
      <c r="BE1732" s="38">
        <v>3.4819999999999997E-2</v>
      </c>
      <c r="BF1732" s="38">
        <f t="shared" si="369"/>
        <v>3.4819999999999997E-2</v>
      </c>
      <c r="BG1732" s="34">
        <v>19.440716328132137</v>
      </c>
      <c r="BH1732" s="34">
        <v>27.243695523</v>
      </c>
      <c r="BI1732" s="34">
        <f t="shared" si="370"/>
        <v>538.87968367566282</v>
      </c>
      <c r="BJ1732" s="34">
        <f t="shared" si="371"/>
        <v>755.171454477</v>
      </c>
      <c r="BK1732" s="34">
        <v>0</v>
      </c>
      <c r="BL1732" s="34">
        <v>0</v>
      </c>
      <c r="BM1732" s="34">
        <f t="shared" si="372"/>
        <v>0</v>
      </c>
      <c r="BN1732" s="39">
        <f t="shared" si="362"/>
        <v>538.87968367566282</v>
      </c>
      <c r="BO1732" s="39">
        <f t="shared" si="363"/>
        <v>755.171454477</v>
      </c>
      <c r="BP1732" s="39">
        <f t="shared" si="373"/>
        <v>216.29177080133718</v>
      </c>
    </row>
    <row r="1733" spans="1:68" s="25" customFormat="1" ht="25.5" x14ac:dyDescent="0.2">
      <c r="A1733" s="14">
        <v>500</v>
      </c>
      <c r="B1733" s="40"/>
      <c r="C1733" s="15"/>
      <c r="D1733" s="16">
        <v>34588</v>
      </c>
      <c r="E1733" s="15" t="s">
        <v>13502</v>
      </c>
      <c r="F1733" s="15" t="s">
        <v>13503</v>
      </c>
      <c r="G1733" s="17" t="s">
        <v>13443</v>
      </c>
      <c r="H1733" s="17" t="s">
        <v>13504</v>
      </c>
      <c r="I1733" s="17" t="s">
        <v>8023</v>
      </c>
      <c r="J1733" s="15" t="s">
        <v>13505</v>
      </c>
      <c r="K1733" s="15" t="s">
        <v>13506</v>
      </c>
      <c r="L1733" s="18" t="s">
        <v>13507</v>
      </c>
      <c r="M1733" s="15" t="s">
        <v>13098</v>
      </c>
      <c r="N1733" s="15" t="s">
        <v>13099</v>
      </c>
      <c r="O1733" s="16">
        <v>510</v>
      </c>
      <c r="P1733" s="15" t="s">
        <v>118</v>
      </c>
      <c r="Q1733" s="15">
        <v>19700</v>
      </c>
      <c r="R1733" s="15">
        <v>80200</v>
      </c>
      <c r="S1733" s="15">
        <v>99900</v>
      </c>
      <c r="T1733" s="15">
        <v>0.22</v>
      </c>
      <c r="U1733" s="15" t="s">
        <v>3335</v>
      </c>
      <c r="V1733" s="15" t="s">
        <v>76</v>
      </c>
      <c r="W1733" s="16">
        <v>1</v>
      </c>
      <c r="X1733" s="16">
        <v>1</v>
      </c>
      <c r="Y1733" s="15">
        <v>9895</v>
      </c>
      <c r="Z1733" s="15">
        <v>0.22700000000000001</v>
      </c>
      <c r="AA1733" s="15" t="s">
        <v>78</v>
      </c>
      <c r="AB1733" s="15" t="s">
        <v>78</v>
      </c>
      <c r="AC1733" s="15">
        <v>93000</v>
      </c>
      <c r="AD1733" s="26">
        <v>40673</v>
      </c>
      <c r="AE1733" s="15" t="s">
        <v>183</v>
      </c>
      <c r="AF1733" s="15" t="s">
        <v>6082</v>
      </c>
      <c r="AG1733" s="16">
        <v>1</v>
      </c>
      <c r="AH1733" s="15" t="s">
        <v>13508</v>
      </c>
      <c r="AI1733" s="15" t="s">
        <v>78</v>
      </c>
      <c r="AJ1733" s="15">
        <v>9894.7170410199997</v>
      </c>
      <c r="AK1733" s="15">
        <v>425.88225394</v>
      </c>
      <c r="AL1733" s="15">
        <v>3096831.7304699998</v>
      </c>
      <c r="AM1733" s="15">
        <v>1416292.0646299999</v>
      </c>
      <c r="AN1733" s="19">
        <v>19700</v>
      </c>
      <c r="AO1733" s="19">
        <v>79400</v>
      </c>
      <c r="AP1733" s="19">
        <v>0</v>
      </c>
      <c r="AQ1733" s="19">
        <v>0</v>
      </c>
      <c r="AR1733" s="34">
        <f t="shared" si="364"/>
        <v>99100</v>
      </c>
      <c r="AS1733" s="34">
        <v>45000</v>
      </c>
      <c r="AT1733" s="34">
        <v>3000</v>
      </c>
      <c r="AU1733" s="34">
        <v>18935</v>
      </c>
      <c r="AV1733" s="34">
        <v>0</v>
      </c>
      <c r="AW1733" s="35">
        <f t="shared" si="365"/>
        <v>66935</v>
      </c>
      <c r="AX1733" s="34">
        <f t="shared" si="366"/>
        <v>32165</v>
      </c>
      <c r="AY1733" s="36">
        <v>1.4712000000099998</v>
      </c>
      <c r="AZ1733" s="36">
        <v>2.0617000000000001</v>
      </c>
      <c r="BA1733" s="22"/>
      <c r="BB1733" s="19">
        <v>991</v>
      </c>
      <c r="BC1733" s="34">
        <f t="shared" si="367"/>
        <v>473.21148000321642</v>
      </c>
      <c r="BD1733" s="34">
        <f t="shared" si="368"/>
        <v>663.145805</v>
      </c>
      <c r="BE1733" s="38">
        <v>3.4819999999999997E-2</v>
      </c>
      <c r="BF1733" s="38">
        <f t="shared" si="369"/>
        <v>3.4819999999999997E-2</v>
      </c>
      <c r="BG1733" s="34">
        <v>16.477223733711995</v>
      </c>
      <c r="BH1733" s="34">
        <v>23.090736930099997</v>
      </c>
      <c r="BI1733" s="34">
        <f t="shared" si="370"/>
        <v>456.73425626950444</v>
      </c>
      <c r="BJ1733" s="34">
        <f t="shared" si="371"/>
        <v>640.05506806990002</v>
      </c>
      <c r="BK1733" s="34">
        <v>0</v>
      </c>
      <c r="BL1733" s="34">
        <v>0</v>
      </c>
      <c r="BM1733" s="34">
        <f t="shared" si="372"/>
        <v>0</v>
      </c>
      <c r="BN1733" s="39">
        <f t="shared" si="362"/>
        <v>456.73425626950444</v>
      </c>
      <c r="BO1733" s="39">
        <f t="shared" si="363"/>
        <v>640.05506806990002</v>
      </c>
      <c r="BP1733" s="39">
        <f t="shared" si="373"/>
        <v>183.32081180039557</v>
      </c>
    </row>
    <row r="1734" spans="1:68" s="25" customFormat="1" ht="14.25" x14ac:dyDescent="0.2">
      <c r="A1734" s="14">
        <v>501</v>
      </c>
      <c r="B1734" s="40"/>
      <c r="C1734" s="15"/>
      <c r="D1734" s="16">
        <v>19058</v>
      </c>
      <c r="E1734" s="15" t="s">
        <v>13509</v>
      </c>
      <c r="F1734" s="15" t="s">
        <v>13510</v>
      </c>
      <c r="G1734" s="17" t="s">
        <v>13511</v>
      </c>
      <c r="H1734" s="17" t="s">
        <v>13512</v>
      </c>
      <c r="I1734" s="17" t="s">
        <v>86</v>
      </c>
      <c r="J1734" s="15" t="s">
        <v>13513</v>
      </c>
      <c r="K1734" s="15" t="s">
        <v>6047</v>
      </c>
      <c r="L1734" s="18" t="s">
        <v>13514</v>
      </c>
      <c r="M1734" s="15" t="s">
        <v>13098</v>
      </c>
      <c r="N1734" s="15" t="s">
        <v>13099</v>
      </c>
      <c r="O1734" s="16">
        <v>510</v>
      </c>
      <c r="P1734" s="15" t="s">
        <v>118</v>
      </c>
      <c r="Q1734" s="15">
        <v>19100</v>
      </c>
      <c r="R1734" s="15">
        <v>68100</v>
      </c>
      <c r="S1734" s="15">
        <v>87200</v>
      </c>
      <c r="T1734" s="15">
        <v>0.21</v>
      </c>
      <c r="U1734" s="15" t="s">
        <v>3335</v>
      </c>
      <c r="V1734" s="15" t="s">
        <v>76</v>
      </c>
      <c r="W1734" s="16">
        <v>1</v>
      </c>
      <c r="X1734" s="16">
        <v>0</v>
      </c>
      <c r="Y1734" s="15">
        <v>9708</v>
      </c>
      <c r="Z1734" s="15">
        <v>0.223</v>
      </c>
      <c r="AA1734" s="15" t="s">
        <v>13107</v>
      </c>
      <c r="AB1734" s="15" t="s">
        <v>13108</v>
      </c>
      <c r="AC1734" s="15">
        <v>0</v>
      </c>
      <c r="AD1734" s="15"/>
      <c r="AE1734" s="15" t="s">
        <v>183</v>
      </c>
      <c r="AF1734" s="15" t="s">
        <v>13515</v>
      </c>
      <c r="AG1734" s="16">
        <v>1</v>
      </c>
      <c r="AH1734" s="15" t="s">
        <v>13516</v>
      </c>
      <c r="AI1734" s="15" t="s">
        <v>78</v>
      </c>
      <c r="AJ1734" s="15">
        <v>9707.6398925800004</v>
      </c>
      <c r="AK1734" s="15">
        <v>415.88521733900001</v>
      </c>
      <c r="AL1734" s="15">
        <v>3096787.9848799999</v>
      </c>
      <c r="AM1734" s="15">
        <v>1416351.22444</v>
      </c>
      <c r="AN1734" s="19">
        <v>0</v>
      </c>
      <c r="AO1734" s="19">
        <v>0</v>
      </c>
      <c r="AP1734" s="19">
        <v>19100</v>
      </c>
      <c r="AQ1734" s="19">
        <f>1500+65900</f>
        <v>67400</v>
      </c>
      <c r="AR1734" s="34">
        <f t="shared" si="364"/>
        <v>86500</v>
      </c>
      <c r="AS1734" s="34">
        <v>0</v>
      </c>
      <c r="AT1734" s="34">
        <v>0</v>
      </c>
      <c r="AU1734" s="34">
        <v>0</v>
      </c>
      <c r="AV1734" s="34">
        <v>0</v>
      </c>
      <c r="AW1734" s="35">
        <f t="shared" si="365"/>
        <v>0</v>
      </c>
      <c r="AX1734" s="34">
        <f t="shared" si="366"/>
        <v>86500</v>
      </c>
      <c r="AY1734" s="36">
        <v>1.4712000000099998</v>
      </c>
      <c r="AZ1734" s="36">
        <v>2.0617000000000001</v>
      </c>
      <c r="BA1734" s="22"/>
      <c r="BB1734" s="19">
        <v>1745</v>
      </c>
      <c r="BC1734" s="34">
        <f t="shared" si="367"/>
        <v>1272.5880000086499</v>
      </c>
      <c r="BD1734" s="34">
        <f t="shared" si="368"/>
        <v>1783.3705</v>
      </c>
      <c r="BE1734" s="38">
        <v>3.4819999999999997E-2</v>
      </c>
      <c r="BF1734" s="38">
        <f t="shared" si="369"/>
        <v>3.4819999999999997E-2</v>
      </c>
      <c r="BG1734" s="34">
        <v>0</v>
      </c>
      <c r="BH1734" s="34">
        <v>0</v>
      </c>
      <c r="BI1734" s="34">
        <f t="shared" si="370"/>
        <v>1272.5880000086499</v>
      </c>
      <c r="BJ1734" s="34">
        <f t="shared" si="371"/>
        <v>1783.3705</v>
      </c>
      <c r="BK1734" s="34">
        <v>0</v>
      </c>
      <c r="BL1734" s="34">
        <v>52.445000000000164</v>
      </c>
      <c r="BM1734" s="34">
        <f t="shared" si="372"/>
        <v>52.445000000000164</v>
      </c>
      <c r="BN1734" s="39">
        <f t="shared" si="362"/>
        <v>1272.5880000086499</v>
      </c>
      <c r="BO1734" s="39">
        <f t="shared" si="363"/>
        <v>1730.9254999999998</v>
      </c>
      <c r="BP1734" s="39">
        <f t="shared" si="373"/>
        <v>458.33749999134989</v>
      </c>
    </row>
    <row r="1735" spans="1:68" s="25" customFormat="1" ht="14.25" x14ac:dyDescent="0.2">
      <c r="A1735" s="14">
        <v>502</v>
      </c>
      <c r="B1735" s="40"/>
      <c r="C1735" s="15"/>
      <c r="D1735" s="16">
        <v>9207</v>
      </c>
      <c r="E1735" s="15" t="s">
        <v>13517</v>
      </c>
      <c r="F1735" s="15" t="s">
        <v>13518</v>
      </c>
      <c r="G1735" s="17" t="s">
        <v>13519</v>
      </c>
      <c r="H1735" s="17" t="s">
        <v>13520</v>
      </c>
      <c r="I1735" s="17" t="s">
        <v>86</v>
      </c>
      <c r="J1735" s="15" t="s">
        <v>13521</v>
      </c>
      <c r="K1735" s="15" t="s">
        <v>6038</v>
      </c>
      <c r="L1735" s="18" t="s">
        <v>13522</v>
      </c>
      <c r="M1735" s="15" t="s">
        <v>13098</v>
      </c>
      <c r="N1735" s="15" t="s">
        <v>13099</v>
      </c>
      <c r="O1735" s="16">
        <v>510</v>
      </c>
      <c r="P1735" s="15" t="s">
        <v>118</v>
      </c>
      <c r="Q1735" s="15">
        <v>22800</v>
      </c>
      <c r="R1735" s="15">
        <v>77200</v>
      </c>
      <c r="S1735" s="15">
        <v>100000</v>
      </c>
      <c r="T1735" s="15">
        <v>0.27100000000000002</v>
      </c>
      <c r="U1735" s="15" t="s">
        <v>3335</v>
      </c>
      <c r="V1735" s="15" t="s">
        <v>76</v>
      </c>
      <c r="W1735" s="16">
        <v>1</v>
      </c>
      <c r="X1735" s="16">
        <v>0</v>
      </c>
      <c r="Y1735" s="15">
        <v>10476</v>
      </c>
      <c r="Z1735" s="15">
        <v>0.24</v>
      </c>
      <c r="AA1735" s="15" t="s">
        <v>13107</v>
      </c>
      <c r="AB1735" s="15" t="s">
        <v>13108</v>
      </c>
      <c r="AC1735" s="15">
        <v>0</v>
      </c>
      <c r="AD1735" s="15"/>
      <c r="AE1735" s="15" t="s">
        <v>617</v>
      </c>
      <c r="AF1735" s="15" t="s">
        <v>13523</v>
      </c>
      <c r="AG1735" s="16">
        <v>1</v>
      </c>
      <c r="AH1735" s="15" t="s">
        <v>13524</v>
      </c>
      <c r="AI1735" s="15" t="s">
        <v>78</v>
      </c>
      <c r="AJ1735" s="15">
        <v>10475.996582</v>
      </c>
      <c r="AK1735" s="15">
        <v>435.14531271800001</v>
      </c>
      <c r="AL1735" s="15">
        <v>3096753.3023999999</v>
      </c>
      <c r="AM1735" s="15">
        <v>1416418.25404</v>
      </c>
      <c r="AN1735" s="19">
        <v>22800</v>
      </c>
      <c r="AO1735" s="19">
        <v>76400</v>
      </c>
      <c r="AP1735" s="19">
        <v>0</v>
      </c>
      <c r="AQ1735" s="19">
        <v>0</v>
      </c>
      <c r="AR1735" s="34">
        <f t="shared" si="364"/>
        <v>99200</v>
      </c>
      <c r="AS1735" s="34">
        <v>45000</v>
      </c>
      <c r="AT1735" s="34">
        <v>0</v>
      </c>
      <c r="AU1735" s="34">
        <v>18970</v>
      </c>
      <c r="AV1735" s="34">
        <v>0</v>
      </c>
      <c r="AW1735" s="35">
        <f t="shared" si="365"/>
        <v>63970</v>
      </c>
      <c r="AX1735" s="34">
        <f t="shared" si="366"/>
        <v>35230</v>
      </c>
      <c r="AY1735" s="36">
        <v>1.4712000000099998</v>
      </c>
      <c r="AZ1735" s="36">
        <v>2.0617000000000001</v>
      </c>
      <c r="BA1735" s="22"/>
      <c r="BB1735" s="19">
        <v>992</v>
      </c>
      <c r="BC1735" s="34">
        <f t="shared" si="367"/>
        <v>518.30376000352294</v>
      </c>
      <c r="BD1735" s="34">
        <f t="shared" si="368"/>
        <v>726.3369100000001</v>
      </c>
      <c r="BE1735" s="38">
        <v>3.4819999999999997E-2</v>
      </c>
      <c r="BF1735" s="38">
        <f t="shared" si="369"/>
        <v>3.4819999999999997E-2</v>
      </c>
      <c r="BG1735" s="34">
        <v>18.047336923322668</v>
      </c>
      <c r="BH1735" s="34">
        <v>25.291051206200002</v>
      </c>
      <c r="BI1735" s="34">
        <f t="shared" si="370"/>
        <v>500.25642308020025</v>
      </c>
      <c r="BJ1735" s="34">
        <f t="shared" si="371"/>
        <v>701.04585879380011</v>
      </c>
      <c r="BK1735" s="34">
        <v>0</v>
      </c>
      <c r="BL1735" s="34">
        <v>0</v>
      </c>
      <c r="BM1735" s="34">
        <f t="shared" si="372"/>
        <v>0</v>
      </c>
      <c r="BN1735" s="39">
        <f t="shared" si="362"/>
        <v>500.25642308020025</v>
      </c>
      <c r="BO1735" s="39">
        <f t="shared" si="363"/>
        <v>701.04585879380011</v>
      </c>
      <c r="BP1735" s="39">
        <f t="shared" si="373"/>
        <v>200.78943571359986</v>
      </c>
    </row>
    <row r="1736" spans="1:68" s="25" customFormat="1" ht="14.25" x14ac:dyDescent="0.2">
      <c r="A1736" s="14">
        <v>503</v>
      </c>
      <c r="B1736" s="40"/>
      <c r="C1736" s="15"/>
      <c r="D1736" s="16">
        <v>24628</v>
      </c>
      <c r="E1736" s="15" t="s">
        <v>13525</v>
      </c>
      <c r="F1736" s="15" t="s">
        <v>13526</v>
      </c>
      <c r="G1736" s="17" t="s">
        <v>13527</v>
      </c>
      <c r="H1736" s="17" t="s">
        <v>13528</v>
      </c>
      <c r="I1736" s="17" t="s">
        <v>86</v>
      </c>
      <c r="J1736" s="15" t="s">
        <v>13529</v>
      </c>
      <c r="K1736" s="15" t="s">
        <v>4371</v>
      </c>
      <c r="L1736" s="18" t="s">
        <v>13530</v>
      </c>
      <c r="M1736" s="15" t="s">
        <v>13098</v>
      </c>
      <c r="N1736" s="15" t="s">
        <v>13099</v>
      </c>
      <c r="O1736" s="16">
        <v>510</v>
      </c>
      <c r="P1736" s="15" t="s">
        <v>118</v>
      </c>
      <c r="Q1736" s="15">
        <v>19100</v>
      </c>
      <c r="R1736" s="15">
        <v>115400</v>
      </c>
      <c r="S1736" s="15">
        <v>134500</v>
      </c>
      <c r="T1736" s="15">
        <v>0.23</v>
      </c>
      <c r="U1736" s="15" t="s">
        <v>3335</v>
      </c>
      <c r="V1736" s="15" t="s">
        <v>76</v>
      </c>
      <c r="W1736" s="16">
        <v>1</v>
      </c>
      <c r="X1736" s="16">
        <v>0</v>
      </c>
      <c r="Y1736" s="15">
        <v>12746</v>
      </c>
      <c r="Z1736" s="15">
        <v>0.29299999999999998</v>
      </c>
      <c r="AA1736" s="15" t="s">
        <v>13107</v>
      </c>
      <c r="AB1736" s="15" t="s">
        <v>13108</v>
      </c>
      <c r="AC1736" s="15">
        <v>0</v>
      </c>
      <c r="AD1736" s="15"/>
      <c r="AE1736" s="15" t="s">
        <v>1555</v>
      </c>
      <c r="AF1736" s="15" t="s">
        <v>13531</v>
      </c>
      <c r="AG1736" s="16">
        <v>1</v>
      </c>
      <c r="AH1736" s="15" t="s">
        <v>13532</v>
      </c>
      <c r="AI1736" s="15" t="s">
        <v>78</v>
      </c>
      <c r="AJ1736" s="15">
        <v>12745.9125977</v>
      </c>
      <c r="AK1736" s="15">
        <v>497.09077162800003</v>
      </c>
      <c r="AL1736" s="15">
        <v>3096717.0447200001</v>
      </c>
      <c r="AM1736" s="15">
        <v>1416487.49606</v>
      </c>
      <c r="AN1736" s="19">
        <v>19100</v>
      </c>
      <c r="AO1736" s="19">
        <v>114500</v>
      </c>
      <c r="AP1736" s="19">
        <v>0</v>
      </c>
      <c r="AQ1736" s="19">
        <v>0</v>
      </c>
      <c r="AR1736" s="34">
        <f t="shared" si="364"/>
        <v>133600</v>
      </c>
      <c r="AS1736" s="34">
        <v>45000</v>
      </c>
      <c r="AT1736" s="34">
        <v>0</v>
      </c>
      <c r="AU1736" s="34">
        <v>31010</v>
      </c>
      <c r="AV1736" s="34">
        <v>0</v>
      </c>
      <c r="AW1736" s="35">
        <f t="shared" si="365"/>
        <v>76010</v>
      </c>
      <c r="AX1736" s="34">
        <f t="shared" si="366"/>
        <v>57590</v>
      </c>
      <c r="AY1736" s="36">
        <v>1.4712000000099998</v>
      </c>
      <c r="AZ1736" s="36">
        <v>2.0617000000000001</v>
      </c>
      <c r="BA1736" s="22"/>
      <c r="BB1736" s="19">
        <v>1336</v>
      </c>
      <c r="BC1736" s="34">
        <f t="shared" si="367"/>
        <v>847.26408000575884</v>
      </c>
      <c r="BD1736" s="34">
        <f t="shared" si="368"/>
        <v>1187.33303</v>
      </c>
      <c r="BE1736" s="38">
        <v>3.4819999999999997E-2</v>
      </c>
      <c r="BF1736" s="38">
        <f t="shared" si="369"/>
        <v>3.4819999999999997E-2</v>
      </c>
      <c r="BG1736" s="34">
        <v>29.501735265800519</v>
      </c>
      <c r="BH1736" s="34">
        <v>41.3429361046</v>
      </c>
      <c r="BI1736" s="34">
        <f t="shared" si="370"/>
        <v>817.76234473995828</v>
      </c>
      <c r="BJ1736" s="34">
        <f t="shared" si="371"/>
        <v>1145.9900938953999</v>
      </c>
      <c r="BK1736" s="34">
        <v>0</v>
      </c>
      <c r="BL1736" s="34">
        <v>0</v>
      </c>
      <c r="BM1736" s="34">
        <f t="shared" si="372"/>
        <v>0</v>
      </c>
      <c r="BN1736" s="39">
        <f t="shared" si="362"/>
        <v>817.76234473995828</v>
      </c>
      <c r="BO1736" s="39">
        <f t="shared" si="363"/>
        <v>1145.9900938953999</v>
      </c>
      <c r="BP1736" s="39">
        <f t="shared" si="373"/>
        <v>328.22774915544164</v>
      </c>
    </row>
    <row r="1737" spans="1:68" s="25" customFormat="1" ht="14.25" x14ac:dyDescent="0.2">
      <c r="A1737" s="14">
        <v>504</v>
      </c>
      <c r="B1737" s="40"/>
      <c r="C1737" s="15"/>
      <c r="D1737" s="16">
        <v>18066</v>
      </c>
      <c r="E1737" s="15" t="s">
        <v>13533</v>
      </c>
      <c r="F1737" s="15" t="s">
        <v>13534</v>
      </c>
      <c r="G1737" s="17" t="s">
        <v>13535</v>
      </c>
      <c r="H1737" s="17" t="s">
        <v>13536</v>
      </c>
      <c r="I1737" s="17" t="s">
        <v>88</v>
      </c>
      <c r="J1737" s="15" t="s">
        <v>13537</v>
      </c>
      <c r="K1737" s="15" t="s">
        <v>13538</v>
      </c>
      <c r="L1737" s="18" t="s">
        <v>13539</v>
      </c>
      <c r="M1737" s="15" t="s">
        <v>3654</v>
      </c>
      <c r="N1737" s="15" t="s">
        <v>3655</v>
      </c>
      <c r="O1737" s="16">
        <v>403</v>
      </c>
      <c r="P1737" s="15" t="s">
        <v>13540</v>
      </c>
      <c r="Q1737" s="15">
        <v>647200</v>
      </c>
      <c r="R1737" s="15">
        <v>3554800</v>
      </c>
      <c r="S1737" s="15">
        <v>4202000</v>
      </c>
      <c r="T1737" s="15">
        <v>8.09</v>
      </c>
      <c r="U1737" s="15" t="s">
        <v>3335</v>
      </c>
      <c r="V1737" s="15" t="s">
        <v>76</v>
      </c>
      <c r="W1737" s="16">
        <v>1</v>
      </c>
      <c r="X1737" s="16">
        <v>0</v>
      </c>
      <c r="Y1737" s="15">
        <v>246758</v>
      </c>
      <c r="Z1737" s="15">
        <v>5.665</v>
      </c>
      <c r="AA1737" s="15" t="s">
        <v>78</v>
      </c>
      <c r="AB1737" s="15" t="s">
        <v>78</v>
      </c>
      <c r="AC1737" s="15">
        <v>0</v>
      </c>
      <c r="AD1737" s="15"/>
      <c r="AE1737" s="15" t="s">
        <v>298</v>
      </c>
      <c r="AF1737" s="15" t="s">
        <v>13541</v>
      </c>
      <c r="AG1737" s="16">
        <v>1</v>
      </c>
      <c r="AH1737" s="15" t="s">
        <v>13542</v>
      </c>
      <c r="AI1737" s="15" t="s">
        <v>78</v>
      </c>
      <c r="AJ1737" s="15">
        <v>246757.68432599999</v>
      </c>
      <c r="AK1737" s="15">
        <v>2299.4148827600002</v>
      </c>
      <c r="AL1737" s="15">
        <v>3094956.4765599999</v>
      </c>
      <c r="AM1737" s="15">
        <v>1415352.8696600001</v>
      </c>
      <c r="AN1737" s="19">
        <v>0</v>
      </c>
      <c r="AO1737" s="19">
        <v>0</v>
      </c>
      <c r="AP1737" s="19">
        <v>647200</v>
      </c>
      <c r="AQ1737" s="19">
        <v>3516900</v>
      </c>
      <c r="AR1737" s="34">
        <f t="shared" si="364"/>
        <v>4164100</v>
      </c>
      <c r="AS1737" s="34">
        <v>0</v>
      </c>
      <c r="AT1737" s="34">
        <v>0</v>
      </c>
      <c r="AU1737" s="34">
        <v>0</v>
      </c>
      <c r="AV1737" s="34">
        <v>0</v>
      </c>
      <c r="AW1737" s="35">
        <f t="shared" si="365"/>
        <v>0</v>
      </c>
      <c r="AX1737" s="34">
        <f t="shared" si="366"/>
        <v>4164100</v>
      </c>
      <c r="AY1737" s="36">
        <v>1.4712000000099998</v>
      </c>
      <c r="AZ1737" s="36">
        <v>2.0617000000000001</v>
      </c>
      <c r="BA1737" s="22"/>
      <c r="BB1737" s="19">
        <v>83282</v>
      </c>
      <c r="BC1737" s="34">
        <f t="shared" si="367"/>
        <v>61262.239200416407</v>
      </c>
      <c r="BD1737" s="34">
        <f t="shared" si="368"/>
        <v>85851.2497</v>
      </c>
      <c r="BE1737" s="38">
        <v>3.4819999999999997E-2</v>
      </c>
      <c r="BF1737" s="38">
        <f t="shared" si="369"/>
        <v>3.4819999999999997E-2</v>
      </c>
      <c r="BG1737" s="34">
        <v>0</v>
      </c>
      <c r="BH1737" s="34">
        <v>0</v>
      </c>
      <c r="BI1737" s="34">
        <f t="shared" si="370"/>
        <v>61262.239200416407</v>
      </c>
      <c r="BJ1737" s="34">
        <f t="shared" si="371"/>
        <v>85851.2497</v>
      </c>
      <c r="BK1737" s="34">
        <v>0</v>
      </c>
      <c r="BL1737" s="34">
        <v>2569.2497000000003</v>
      </c>
      <c r="BM1737" s="34">
        <f t="shared" si="372"/>
        <v>2569.2497000000003</v>
      </c>
      <c r="BN1737" s="39">
        <f t="shared" si="362"/>
        <v>61262.239200416407</v>
      </c>
      <c r="BO1737" s="39">
        <f t="shared" si="363"/>
        <v>83282</v>
      </c>
      <c r="BP1737" s="39">
        <f t="shared" si="373"/>
        <v>22019.760799583593</v>
      </c>
    </row>
    <row r="1738" spans="1:68" s="25" customFormat="1" ht="14.25" x14ac:dyDescent="0.2">
      <c r="A1738" s="14">
        <v>505</v>
      </c>
      <c r="B1738" s="40"/>
      <c r="C1738" s="15"/>
      <c r="D1738" s="16">
        <v>23399</v>
      </c>
      <c r="E1738" s="15" t="s">
        <v>13543</v>
      </c>
      <c r="F1738" s="15" t="s">
        <v>13544</v>
      </c>
      <c r="G1738" s="17" t="s">
        <v>13545</v>
      </c>
      <c r="H1738" s="17" t="s">
        <v>13546</v>
      </c>
      <c r="I1738" s="17" t="s">
        <v>86</v>
      </c>
      <c r="J1738" s="15" t="s">
        <v>13547</v>
      </c>
      <c r="K1738" s="15" t="s">
        <v>1362</v>
      </c>
      <c r="L1738" s="18" t="s">
        <v>13548</v>
      </c>
      <c r="M1738" s="15" t="s">
        <v>11986</v>
      </c>
      <c r="N1738" s="15" t="s">
        <v>11987</v>
      </c>
      <c r="O1738" s="16">
        <v>511</v>
      </c>
      <c r="P1738" s="15" t="s">
        <v>569</v>
      </c>
      <c r="Q1738" s="15">
        <v>27000</v>
      </c>
      <c r="R1738" s="15">
        <v>101000</v>
      </c>
      <c r="S1738" s="15">
        <v>128000</v>
      </c>
      <c r="T1738" s="15">
        <v>0.86</v>
      </c>
      <c r="U1738" s="15" t="s">
        <v>3335</v>
      </c>
      <c r="V1738" s="15" t="s">
        <v>76</v>
      </c>
      <c r="W1738" s="16">
        <v>1</v>
      </c>
      <c r="X1738" s="16">
        <v>1</v>
      </c>
      <c r="Y1738" s="15">
        <v>37813</v>
      </c>
      <c r="Z1738" s="15">
        <v>0.86799999999999999</v>
      </c>
      <c r="AA1738" s="15" t="s">
        <v>78</v>
      </c>
      <c r="AB1738" s="15" t="s">
        <v>78</v>
      </c>
      <c r="AC1738" s="15">
        <v>93500</v>
      </c>
      <c r="AD1738" s="26">
        <v>40121</v>
      </c>
      <c r="AE1738" s="15" t="s">
        <v>211</v>
      </c>
      <c r="AF1738" s="15" t="s">
        <v>13549</v>
      </c>
      <c r="AG1738" s="16">
        <v>1</v>
      </c>
      <c r="AH1738" s="15" t="s">
        <v>13550</v>
      </c>
      <c r="AI1738" s="15" t="s">
        <v>78</v>
      </c>
      <c r="AJ1738" s="15">
        <v>37813.144043</v>
      </c>
      <c r="AK1738" s="15">
        <v>1073.6016140500001</v>
      </c>
      <c r="AL1738" s="15">
        <v>3094562.6406299998</v>
      </c>
      <c r="AM1738" s="15">
        <v>1415478.22523</v>
      </c>
      <c r="AN1738" s="19">
        <v>27000</v>
      </c>
      <c r="AO1738" s="19">
        <v>99900</v>
      </c>
      <c r="AP1738" s="19">
        <v>0</v>
      </c>
      <c r="AQ1738" s="19">
        <v>0</v>
      </c>
      <c r="AR1738" s="34">
        <f t="shared" si="364"/>
        <v>126900</v>
      </c>
      <c r="AS1738" s="34">
        <v>45000</v>
      </c>
      <c r="AT1738" s="34">
        <v>3000</v>
      </c>
      <c r="AU1738" s="34">
        <v>28665</v>
      </c>
      <c r="AV1738" s="34">
        <v>0</v>
      </c>
      <c r="AW1738" s="35">
        <f t="shared" si="365"/>
        <v>76665</v>
      </c>
      <c r="AX1738" s="34">
        <f t="shared" si="366"/>
        <v>50235</v>
      </c>
      <c r="AY1738" s="36">
        <v>1.4712000000099998</v>
      </c>
      <c r="AZ1738" s="36">
        <v>2.0617000000000001</v>
      </c>
      <c r="BA1738" s="22"/>
      <c r="BB1738" s="19">
        <v>1269</v>
      </c>
      <c r="BC1738" s="34">
        <f t="shared" si="367"/>
        <v>739.05732000502348</v>
      </c>
      <c r="BD1738" s="34">
        <f t="shared" si="368"/>
        <v>1035.6949950000001</v>
      </c>
      <c r="BE1738" s="38">
        <v>3.4819999999999997E-2</v>
      </c>
      <c r="BF1738" s="38">
        <f t="shared" si="369"/>
        <v>3.4819999999999997E-2</v>
      </c>
      <c r="BG1738" s="34">
        <v>25.733975882574914</v>
      </c>
      <c r="BH1738" s="34">
        <v>36.062899725899996</v>
      </c>
      <c r="BI1738" s="34">
        <f t="shared" si="370"/>
        <v>713.32334412244859</v>
      </c>
      <c r="BJ1738" s="34">
        <f t="shared" si="371"/>
        <v>999.63209527410004</v>
      </c>
      <c r="BK1738" s="34">
        <v>0</v>
      </c>
      <c r="BL1738" s="34">
        <v>0</v>
      </c>
      <c r="BM1738" s="34">
        <f t="shared" si="372"/>
        <v>0</v>
      </c>
      <c r="BN1738" s="39">
        <f t="shared" si="362"/>
        <v>713.32334412244859</v>
      </c>
      <c r="BO1738" s="39">
        <f t="shared" si="363"/>
        <v>999.63209527410004</v>
      </c>
      <c r="BP1738" s="39">
        <f t="shared" si="373"/>
        <v>286.30875115165145</v>
      </c>
    </row>
    <row r="1739" spans="1:68" s="25" customFormat="1" ht="14.25" x14ac:dyDescent="0.2">
      <c r="A1739" s="14">
        <v>506</v>
      </c>
      <c r="B1739" s="40"/>
      <c r="C1739" s="15" t="s">
        <v>726</v>
      </c>
      <c r="D1739" s="16">
        <v>18719</v>
      </c>
      <c r="E1739" s="15" t="s">
        <v>13551</v>
      </c>
      <c r="F1739" s="15" t="s">
        <v>13552</v>
      </c>
      <c r="G1739" s="17" t="s">
        <v>13553</v>
      </c>
      <c r="H1739" s="17" t="s">
        <v>13554</v>
      </c>
      <c r="I1739" s="17" t="s">
        <v>86</v>
      </c>
      <c r="J1739" s="15" t="s">
        <v>13555</v>
      </c>
      <c r="K1739" s="15" t="s">
        <v>4723</v>
      </c>
      <c r="L1739" s="18" t="s">
        <v>13539</v>
      </c>
      <c r="M1739" s="15" t="s">
        <v>3654</v>
      </c>
      <c r="N1739" s="15" t="s">
        <v>3655</v>
      </c>
      <c r="O1739" s="16">
        <v>403</v>
      </c>
      <c r="P1739" s="15" t="s">
        <v>13540</v>
      </c>
      <c r="Q1739" s="15">
        <v>647200</v>
      </c>
      <c r="R1739" s="15">
        <v>3554800</v>
      </c>
      <c r="S1739" s="15">
        <v>4202000</v>
      </c>
      <c r="T1739" s="15">
        <v>8.09</v>
      </c>
      <c r="U1739" s="15" t="s">
        <v>3335</v>
      </c>
      <c r="V1739" s="15" t="s">
        <v>76</v>
      </c>
      <c r="W1739" s="16">
        <v>1</v>
      </c>
      <c r="X1739" s="16">
        <v>0</v>
      </c>
      <c r="Y1739" s="15">
        <v>112142</v>
      </c>
      <c r="Z1739" s="15">
        <v>2.5739999999999998</v>
      </c>
      <c r="AA1739" s="15" t="s">
        <v>78</v>
      </c>
      <c r="AB1739" s="15" t="s">
        <v>78</v>
      </c>
      <c r="AC1739" s="15">
        <v>0</v>
      </c>
      <c r="AD1739" s="15"/>
      <c r="AE1739" s="15" t="s">
        <v>298</v>
      </c>
      <c r="AF1739" s="15" t="s">
        <v>13541</v>
      </c>
      <c r="AG1739" s="16">
        <v>1</v>
      </c>
      <c r="AH1739" s="15" t="s">
        <v>13542</v>
      </c>
      <c r="AI1739" s="15" t="s">
        <v>78</v>
      </c>
      <c r="AJ1739" s="15">
        <v>112141.50732400001</v>
      </c>
      <c r="AK1739" s="15">
        <v>1336.3933643299999</v>
      </c>
      <c r="AL1739" s="15">
        <v>3094949.5377000002</v>
      </c>
      <c r="AM1739" s="15">
        <v>1415979.8955999999</v>
      </c>
      <c r="AN1739" s="19">
        <v>0</v>
      </c>
      <c r="AO1739" s="19">
        <v>0</v>
      </c>
      <c r="AP1739" s="19">
        <v>647200</v>
      </c>
      <c r="AQ1739" s="19">
        <v>3516900</v>
      </c>
      <c r="AR1739" s="34">
        <f t="shared" si="364"/>
        <v>4164100</v>
      </c>
      <c r="AS1739" s="34">
        <v>0</v>
      </c>
      <c r="AT1739" s="34">
        <v>0</v>
      </c>
      <c r="AU1739" s="34">
        <v>0</v>
      </c>
      <c r="AV1739" s="34">
        <v>0</v>
      </c>
      <c r="AW1739" s="35">
        <f t="shared" si="365"/>
        <v>0</v>
      </c>
      <c r="AX1739" s="34">
        <f t="shared" si="366"/>
        <v>4164100</v>
      </c>
      <c r="AY1739" s="36">
        <v>1.4712000000099998</v>
      </c>
      <c r="AZ1739" s="36">
        <v>2.0617000000000001</v>
      </c>
      <c r="BA1739" s="22"/>
      <c r="BB1739" s="19">
        <v>83282</v>
      </c>
      <c r="BC1739" s="34">
        <f t="shared" si="367"/>
        <v>61262.239200416407</v>
      </c>
      <c r="BD1739" s="34">
        <f t="shared" si="368"/>
        <v>85851.2497</v>
      </c>
      <c r="BE1739" s="38">
        <v>3.4819999999999997E-2</v>
      </c>
      <c r="BF1739" s="38">
        <f t="shared" si="369"/>
        <v>3.4819999999999997E-2</v>
      </c>
      <c r="BG1739" s="34">
        <v>0</v>
      </c>
      <c r="BH1739" s="34">
        <v>0</v>
      </c>
      <c r="BI1739" s="34">
        <f t="shared" si="370"/>
        <v>61262.239200416407</v>
      </c>
      <c r="BJ1739" s="34">
        <f t="shared" si="371"/>
        <v>85851.2497</v>
      </c>
      <c r="BK1739" s="34">
        <v>0</v>
      </c>
      <c r="BL1739" s="34">
        <v>2569.2497000000003</v>
      </c>
      <c r="BM1739" s="34">
        <f t="shared" si="372"/>
        <v>2569.2497000000003</v>
      </c>
      <c r="BN1739" s="39">
        <f t="shared" si="362"/>
        <v>61262.239200416407</v>
      </c>
      <c r="BO1739" s="39">
        <f t="shared" si="363"/>
        <v>83282</v>
      </c>
      <c r="BP1739" s="39">
        <f t="shared" si="373"/>
        <v>22019.760799583593</v>
      </c>
    </row>
    <row r="1740" spans="1:68" s="25" customFormat="1" ht="14.25" x14ac:dyDescent="0.2">
      <c r="A1740" s="14">
        <v>507</v>
      </c>
      <c r="B1740" s="40"/>
      <c r="C1740" s="15"/>
      <c r="D1740" s="16">
        <v>24710</v>
      </c>
      <c r="E1740" s="15" t="s">
        <v>13556</v>
      </c>
      <c r="F1740" s="15" t="s">
        <v>13557</v>
      </c>
      <c r="G1740" s="17" t="s">
        <v>13558</v>
      </c>
      <c r="H1740" s="17" t="s">
        <v>13559</v>
      </c>
      <c r="I1740" s="17" t="s">
        <v>86</v>
      </c>
      <c r="J1740" s="15" t="s">
        <v>13559</v>
      </c>
      <c r="K1740" s="15" t="s">
        <v>5250</v>
      </c>
      <c r="L1740" s="18" t="s">
        <v>13560</v>
      </c>
      <c r="M1740" s="15" t="s">
        <v>13098</v>
      </c>
      <c r="N1740" s="15" t="s">
        <v>13099</v>
      </c>
      <c r="O1740" s="16">
        <v>510</v>
      </c>
      <c r="P1740" s="15" t="s">
        <v>118</v>
      </c>
      <c r="Q1740" s="15">
        <v>23300</v>
      </c>
      <c r="R1740" s="15">
        <v>83900</v>
      </c>
      <c r="S1740" s="15">
        <v>107200</v>
      </c>
      <c r="T1740" s="15">
        <v>0.25</v>
      </c>
      <c r="U1740" s="15" t="s">
        <v>3335</v>
      </c>
      <c r="V1740" s="15" t="s">
        <v>76</v>
      </c>
      <c r="W1740" s="16">
        <v>1</v>
      </c>
      <c r="X1740" s="16">
        <v>0</v>
      </c>
      <c r="Y1740" s="15">
        <v>12004</v>
      </c>
      <c r="Z1740" s="15">
        <v>0.27600000000000002</v>
      </c>
      <c r="AA1740" s="15" t="s">
        <v>78</v>
      </c>
      <c r="AB1740" s="15" t="s">
        <v>78</v>
      </c>
      <c r="AC1740" s="15">
        <v>0</v>
      </c>
      <c r="AD1740" s="15"/>
      <c r="AE1740" s="15" t="s">
        <v>79</v>
      </c>
      <c r="AF1740" s="15" t="s">
        <v>13561</v>
      </c>
      <c r="AG1740" s="16">
        <v>1</v>
      </c>
      <c r="AH1740" s="15" t="s">
        <v>13562</v>
      </c>
      <c r="AI1740" s="15" t="s">
        <v>78</v>
      </c>
      <c r="AJ1740" s="15">
        <v>12004.4123535</v>
      </c>
      <c r="AK1740" s="15">
        <v>440.58173560400002</v>
      </c>
      <c r="AL1740" s="15">
        <v>3094849.9876000001</v>
      </c>
      <c r="AM1740" s="15">
        <v>1416245.25055</v>
      </c>
      <c r="AN1740" s="19">
        <v>23300</v>
      </c>
      <c r="AO1740" s="19">
        <v>83000</v>
      </c>
      <c r="AP1740" s="19">
        <v>0</v>
      </c>
      <c r="AQ1740" s="19">
        <v>0</v>
      </c>
      <c r="AR1740" s="34">
        <f t="shared" si="364"/>
        <v>106300</v>
      </c>
      <c r="AS1740" s="34">
        <v>45000</v>
      </c>
      <c r="AT1740" s="34">
        <v>0</v>
      </c>
      <c r="AU1740" s="34">
        <v>21455</v>
      </c>
      <c r="AV1740" s="34">
        <v>0</v>
      </c>
      <c r="AW1740" s="35">
        <f t="shared" si="365"/>
        <v>66455</v>
      </c>
      <c r="AX1740" s="34">
        <f t="shared" si="366"/>
        <v>39845</v>
      </c>
      <c r="AY1740" s="36">
        <v>1.4712000000099998</v>
      </c>
      <c r="AZ1740" s="36">
        <v>2.0617000000000001</v>
      </c>
      <c r="BA1740" s="22"/>
      <c r="BB1740" s="19">
        <v>1063</v>
      </c>
      <c r="BC1740" s="34">
        <f t="shared" si="367"/>
        <v>586.19964000398443</v>
      </c>
      <c r="BD1740" s="34">
        <f t="shared" si="368"/>
        <v>821.48436500000003</v>
      </c>
      <c r="BE1740" s="38">
        <v>3.4819999999999997E-2</v>
      </c>
      <c r="BF1740" s="38">
        <f t="shared" si="369"/>
        <v>3.4819999999999997E-2</v>
      </c>
      <c r="BG1740" s="34">
        <v>20.411471464938735</v>
      </c>
      <c r="BH1740" s="34">
        <v>28.604085589299999</v>
      </c>
      <c r="BI1740" s="34">
        <f t="shared" si="370"/>
        <v>565.78816853904573</v>
      </c>
      <c r="BJ1740" s="34">
        <f t="shared" si="371"/>
        <v>792.88027941070004</v>
      </c>
      <c r="BK1740" s="34">
        <v>0</v>
      </c>
      <c r="BL1740" s="34">
        <v>0</v>
      </c>
      <c r="BM1740" s="34">
        <f t="shared" si="372"/>
        <v>0</v>
      </c>
      <c r="BN1740" s="39">
        <f t="shared" si="362"/>
        <v>565.78816853904573</v>
      </c>
      <c r="BO1740" s="39">
        <f t="shared" si="363"/>
        <v>792.88027941070004</v>
      </c>
      <c r="BP1740" s="39">
        <f t="shared" si="373"/>
        <v>227.09211087165431</v>
      </c>
    </row>
    <row r="1741" spans="1:68" s="25" customFormat="1" ht="14.25" x14ac:dyDescent="0.2">
      <c r="A1741" s="14">
        <v>508</v>
      </c>
      <c r="B1741" s="40"/>
      <c r="C1741" s="15" t="s">
        <v>13563</v>
      </c>
      <c r="D1741" s="16">
        <v>7999</v>
      </c>
      <c r="E1741" s="15" t="s">
        <v>13564</v>
      </c>
      <c r="F1741" s="15" t="s">
        <v>13563</v>
      </c>
      <c r="G1741" s="17" t="s">
        <v>13565</v>
      </c>
      <c r="H1741" s="17" t="s">
        <v>13566</v>
      </c>
      <c r="I1741" s="17" t="s">
        <v>86</v>
      </c>
      <c r="J1741" s="15" t="s">
        <v>13567</v>
      </c>
      <c r="K1741" s="15" t="s">
        <v>4047</v>
      </c>
      <c r="L1741" s="18" t="s">
        <v>13568</v>
      </c>
      <c r="M1741" s="15" t="s">
        <v>13098</v>
      </c>
      <c r="N1741" s="15" t="s">
        <v>13099</v>
      </c>
      <c r="O1741" s="16">
        <v>510</v>
      </c>
      <c r="P1741" s="15" t="s">
        <v>118</v>
      </c>
      <c r="Q1741" s="15">
        <v>21600</v>
      </c>
      <c r="R1741" s="15">
        <v>73000</v>
      </c>
      <c r="S1741" s="15">
        <v>94600</v>
      </c>
      <c r="T1741" s="15">
        <v>0.23</v>
      </c>
      <c r="U1741" s="15" t="s">
        <v>3335</v>
      </c>
      <c r="V1741" s="15" t="s">
        <v>76</v>
      </c>
      <c r="W1741" s="16">
        <v>1</v>
      </c>
      <c r="X1741" s="16">
        <v>0</v>
      </c>
      <c r="Y1741" s="15">
        <v>10101</v>
      </c>
      <c r="Z1741" s="15">
        <v>0.23200000000000001</v>
      </c>
      <c r="AA1741" s="15" t="s">
        <v>13107</v>
      </c>
      <c r="AB1741" s="15" t="s">
        <v>13108</v>
      </c>
      <c r="AC1741" s="15">
        <v>0</v>
      </c>
      <c r="AD1741" s="15"/>
      <c r="AE1741" s="15" t="s">
        <v>243</v>
      </c>
      <c r="AF1741" s="15" t="s">
        <v>13569</v>
      </c>
      <c r="AG1741" s="16">
        <v>1</v>
      </c>
      <c r="AH1741" s="15" t="s">
        <v>13570</v>
      </c>
      <c r="AI1741" s="15" t="s">
        <v>78</v>
      </c>
      <c r="AJ1741" s="15">
        <v>10101.0766602</v>
      </c>
      <c r="AK1741" s="15">
        <v>419.56651665499999</v>
      </c>
      <c r="AL1741" s="15">
        <v>3094931.95377</v>
      </c>
      <c r="AM1741" s="15">
        <v>1416246.1106400001</v>
      </c>
      <c r="AN1741" s="19">
        <v>21600</v>
      </c>
      <c r="AO1741" s="19">
        <v>63300</v>
      </c>
      <c r="AP1741" s="19">
        <v>0</v>
      </c>
      <c r="AQ1741" s="19">
        <v>8900</v>
      </c>
      <c r="AR1741" s="34">
        <f t="shared" si="364"/>
        <v>93800</v>
      </c>
      <c r="AS1741" s="34">
        <v>45000</v>
      </c>
      <c r="AT1741" s="34">
        <v>0</v>
      </c>
      <c r="AU1741" s="34">
        <v>13965</v>
      </c>
      <c r="AV1741" s="34">
        <v>12480</v>
      </c>
      <c r="AW1741" s="35">
        <f t="shared" si="365"/>
        <v>71445</v>
      </c>
      <c r="AX1741" s="34">
        <f t="shared" si="366"/>
        <v>22355</v>
      </c>
      <c r="AY1741" s="36">
        <v>1.4712000000099998</v>
      </c>
      <c r="AZ1741" s="36">
        <v>2.0617000000000001</v>
      </c>
      <c r="BA1741" s="22"/>
      <c r="BB1741" s="19">
        <v>1116</v>
      </c>
      <c r="BC1741" s="34">
        <f t="shared" si="367"/>
        <v>328.88676000223546</v>
      </c>
      <c r="BD1741" s="34">
        <f t="shared" si="368"/>
        <v>460.89303500000005</v>
      </c>
      <c r="BE1741" s="38">
        <v>3.4819999999999997E-2</v>
      </c>
      <c r="BF1741" s="38">
        <f t="shared" si="369"/>
        <v>3.4819999999999997E-2</v>
      </c>
      <c r="BG1741" s="34">
        <v>6.8926176072468497</v>
      </c>
      <c r="BH1741" s="34">
        <v>9.6591284126999994</v>
      </c>
      <c r="BI1741" s="34">
        <f t="shared" si="370"/>
        <v>321.99414239498861</v>
      </c>
      <c r="BJ1741" s="34">
        <f t="shared" si="371"/>
        <v>451.23390658730005</v>
      </c>
      <c r="BK1741" s="34">
        <v>0</v>
      </c>
      <c r="BL1741" s="34">
        <v>0</v>
      </c>
      <c r="BM1741" s="34">
        <f t="shared" si="372"/>
        <v>0</v>
      </c>
      <c r="BN1741" s="39">
        <f t="shared" si="362"/>
        <v>321.99414239498861</v>
      </c>
      <c r="BO1741" s="39">
        <f t="shared" si="363"/>
        <v>451.23390658730005</v>
      </c>
      <c r="BP1741" s="39">
        <f t="shared" si="373"/>
        <v>129.23976419231144</v>
      </c>
    </row>
    <row r="1742" spans="1:68" s="25" customFormat="1" ht="14.25" x14ac:dyDescent="0.2">
      <c r="A1742" s="14">
        <v>509</v>
      </c>
      <c r="B1742" s="40"/>
      <c r="C1742" s="15" t="s">
        <v>13571</v>
      </c>
      <c r="D1742" s="16">
        <v>7208</v>
      </c>
      <c r="E1742" s="15" t="s">
        <v>13572</v>
      </c>
      <c r="F1742" s="15" t="s">
        <v>13571</v>
      </c>
      <c r="G1742" s="17" t="s">
        <v>13573</v>
      </c>
      <c r="H1742" s="17" t="s">
        <v>13574</v>
      </c>
      <c r="I1742" s="17" t="s">
        <v>86</v>
      </c>
      <c r="J1742" s="15" t="s">
        <v>13575</v>
      </c>
      <c r="K1742" s="15" t="s">
        <v>634</v>
      </c>
      <c r="L1742" s="18" t="s">
        <v>13576</v>
      </c>
      <c r="M1742" s="15" t="s">
        <v>13098</v>
      </c>
      <c r="N1742" s="15" t="s">
        <v>13099</v>
      </c>
      <c r="O1742" s="16">
        <v>510</v>
      </c>
      <c r="P1742" s="15" t="s">
        <v>118</v>
      </c>
      <c r="Q1742" s="15">
        <v>21600</v>
      </c>
      <c r="R1742" s="15">
        <v>66200</v>
      </c>
      <c r="S1742" s="15">
        <v>87800</v>
      </c>
      <c r="T1742" s="15">
        <v>0.23</v>
      </c>
      <c r="U1742" s="15" t="s">
        <v>3335</v>
      </c>
      <c r="V1742" s="15" t="s">
        <v>76</v>
      </c>
      <c r="W1742" s="16">
        <v>1</v>
      </c>
      <c r="X1742" s="16">
        <v>1</v>
      </c>
      <c r="Y1742" s="15">
        <v>10100</v>
      </c>
      <c r="Z1742" s="15">
        <v>0.23200000000000001</v>
      </c>
      <c r="AA1742" s="15" t="s">
        <v>13107</v>
      </c>
      <c r="AB1742" s="15" t="s">
        <v>13108</v>
      </c>
      <c r="AC1742" s="15">
        <v>108000</v>
      </c>
      <c r="AD1742" s="26">
        <v>42430</v>
      </c>
      <c r="AE1742" s="15" t="s">
        <v>1583</v>
      </c>
      <c r="AF1742" s="15" t="s">
        <v>13577</v>
      </c>
      <c r="AG1742" s="16">
        <v>1</v>
      </c>
      <c r="AH1742" s="15" t="s">
        <v>13578</v>
      </c>
      <c r="AI1742" s="15" t="s">
        <v>78</v>
      </c>
      <c r="AJ1742" s="15">
        <v>10100.1716309</v>
      </c>
      <c r="AK1742" s="15">
        <v>419.55329959300002</v>
      </c>
      <c r="AL1742" s="15">
        <v>3095006.8287499999</v>
      </c>
      <c r="AM1742" s="15">
        <v>1416246.65949</v>
      </c>
      <c r="AN1742" s="19">
        <v>21600</v>
      </c>
      <c r="AO1742" s="19">
        <v>65500</v>
      </c>
      <c r="AP1742" s="19">
        <v>0</v>
      </c>
      <c r="AQ1742" s="19">
        <v>0</v>
      </c>
      <c r="AR1742" s="34">
        <f t="shared" si="364"/>
        <v>87100</v>
      </c>
      <c r="AS1742" s="34">
        <v>45000</v>
      </c>
      <c r="AT1742" s="34">
        <v>0</v>
      </c>
      <c r="AU1742" s="34">
        <v>14735</v>
      </c>
      <c r="AV1742" s="34">
        <v>0</v>
      </c>
      <c r="AW1742" s="35">
        <f t="shared" si="365"/>
        <v>59735</v>
      </c>
      <c r="AX1742" s="34">
        <f t="shared" si="366"/>
        <v>27365</v>
      </c>
      <c r="AY1742" s="36">
        <v>1.4712000000099998</v>
      </c>
      <c r="AZ1742" s="36">
        <v>2.0617000000000001</v>
      </c>
      <c r="BA1742" s="22"/>
      <c r="BB1742" s="19">
        <v>871</v>
      </c>
      <c r="BC1742" s="34">
        <f t="shared" si="367"/>
        <v>402.5938800027364</v>
      </c>
      <c r="BD1742" s="34">
        <f t="shared" si="368"/>
        <v>564.18420500000002</v>
      </c>
      <c r="BE1742" s="38">
        <v>3.4819999999999997E-2</v>
      </c>
      <c r="BF1742" s="38">
        <f t="shared" si="369"/>
        <v>3.4819999999999997E-2</v>
      </c>
      <c r="BG1742" s="34">
        <v>14.018318901695281</v>
      </c>
      <c r="BH1742" s="34">
        <v>19.6448940181</v>
      </c>
      <c r="BI1742" s="34">
        <f t="shared" si="370"/>
        <v>388.5755611010411</v>
      </c>
      <c r="BJ1742" s="34">
        <f t="shared" si="371"/>
        <v>544.53931098190003</v>
      </c>
      <c r="BK1742" s="34">
        <v>0</v>
      </c>
      <c r="BL1742" s="34">
        <v>0</v>
      </c>
      <c r="BM1742" s="34">
        <f t="shared" si="372"/>
        <v>0</v>
      </c>
      <c r="BN1742" s="39">
        <f t="shared" si="362"/>
        <v>388.5755611010411</v>
      </c>
      <c r="BO1742" s="39">
        <f t="shared" si="363"/>
        <v>544.53931098190003</v>
      </c>
      <c r="BP1742" s="39">
        <f t="shared" si="373"/>
        <v>155.96374988085893</v>
      </c>
    </row>
    <row r="1743" spans="1:68" s="25" customFormat="1" ht="14.25" x14ac:dyDescent="0.2">
      <c r="A1743" s="14">
        <v>510</v>
      </c>
      <c r="B1743" s="40"/>
      <c r="C1743" s="15"/>
      <c r="D1743" s="16">
        <v>8151</v>
      </c>
      <c r="E1743" s="15" t="s">
        <v>13579</v>
      </c>
      <c r="F1743" s="15" t="s">
        <v>13580</v>
      </c>
      <c r="G1743" s="17" t="s">
        <v>13581</v>
      </c>
      <c r="H1743" s="17" t="s">
        <v>13582</v>
      </c>
      <c r="I1743" s="17" t="s">
        <v>86</v>
      </c>
      <c r="J1743" s="15" t="s">
        <v>13583</v>
      </c>
      <c r="K1743" s="15" t="s">
        <v>1412</v>
      </c>
      <c r="L1743" s="18" t="s">
        <v>13584</v>
      </c>
      <c r="M1743" s="15" t="s">
        <v>13098</v>
      </c>
      <c r="N1743" s="15" t="s">
        <v>13099</v>
      </c>
      <c r="O1743" s="16">
        <v>510</v>
      </c>
      <c r="P1743" s="15" t="s">
        <v>118</v>
      </c>
      <c r="Q1743" s="15">
        <v>20700</v>
      </c>
      <c r="R1743" s="15">
        <v>66800</v>
      </c>
      <c r="S1743" s="15">
        <v>87500</v>
      </c>
      <c r="T1743" s="15">
        <v>0.22</v>
      </c>
      <c r="U1743" s="15" t="s">
        <v>3335</v>
      </c>
      <c r="V1743" s="15" t="s">
        <v>76</v>
      </c>
      <c r="W1743" s="16">
        <v>1</v>
      </c>
      <c r="X1743" s="16">
        <v>0</v>
      </c>
      <c r="Y1743" s="15">
        <v>10323</v>
      </c>
      <c r="Z1743" s="15">
        <v>0.23699999999999999</v>
      </c>
      <c r="AA1743" s="15" t="s">
        <v>13107</v>
      </c>
      <c r="AB1743" s="15" t="s">
        <v>13108</v>
      </c>
      <c r="AC1743" s="15">
        <v>0</v>
      </c>
      <c r="AD1743" s="15"/>
      <c r="AE1743" s="15" t="s">
        <v>1480</v>
      </c>
      <c r="AF1743" s="15" t="s">
        <v>13585</v>
      </c>
      <c r="AG1743" s="16">
        <v>1</v>
      </c>
      <c r="AH1743" s="15" t="s">
        <v>13586</v>
      </c>
      <c r="AI1743" s="15" t="s">
        <v>78</v>
      </c>
      <c r="AJ1743" s="15">
        <v>10323.0170898</v>
      </c>
      <c r="AK1743" s="15">
        <v>424.78761958899997</v>
      </c>
      <c r="AL1743" s="15">
        <v>3095080.0311699999</v>
      </c>
      <c r="AM1743" s="15">
        <v>1416245.37158</v>
      </c>
      <c r="AN1743" s="19">
        <v>20700</v>
      </c>
      <c r="AO1743" s="19">
        <v>66100</v>
      </c>
      <c r="AP1743" s="19">
        <v>0</v>
      </c>
      <c r="AQ1743" s="19">
        <v>0</v>
      </c>
      <c r="AR1743" s="34">
        <f t="shared" si="364"/>
        <v>86800</v>
      </c>
      <c r="AS1743" s="34">
        <v>45000</v>
      </c>
      <c r="AT1743" s="34">
        <v>0</v>
      </c>
      <c r="AU1743" s="34">
        <v>14630</v>
      </c>
      <c r="AV1743" s="34">
        <v>0</v>
      </c>
      <c r="AW1743" s="35">
        <f t="shared" si="365"/>
        <v>59630</v>
      </c>
      <c r="AX1743" s="34">
        <f t="shared" si="366"/>
        <v>27170</v>
      </c>
      <c r="AY1743" s="36">
        <v>1.4712000000099998</v>
      </c>
      <c r="AZ1743" s="36">
        <v>2.0617000000000001</v>
      </c>
      <c r="BA1743" s="22"/>
      <c r="BB1743" s="19">
        <v>868</v>
      </c>
      <c r="BC1743" s="34">
        <f t="shared" si="367"/>
        <v>399.72504000271692</v>
      </c>
      <c r="BD1743" s="34">
        <f t="shared" si="368"/>
        <v>560.16389000000004</v>
      </c>
      <c r="BE1743" s="38">
        <v>3.4819999999999997E-2</v>
      </c>
      <c r="BF1743" s="38">
        <f t="shared" si="369"/>
        <v>3.4819999999999997E-2</v>
      </c>
      <c r="BG1743" s="34">
        <v>13.918425892894602</v>
      </c>
      <c r="BH1743" s="34">
        <v>19.504906649799999</v>
      </c>
      <c r="BI1743" s="34">
        <f t="shared" si="370"/>
        <v>385.80661410982231</v>
      </c>
      <c r="BJ1743" s="34">
        <f t="shared" si="371"/>
        <v>540.65898335020006</v>
      </c>
      <c r="BK1743" s="34">
        <v>0</v>
      </c>
      <c r="BL1743" s="34">
        <v>0</v>
      </c>
      <c r="BM1743" s="34">
        <f t="shared" si="372"/>
        <v>0</v>
      </c>
      <c r="BN1743" s="39">
        <f t="shared" si="362"/>
        <v>385.80661410982231</v>
      </c>
      <c r="BO1743" s="39">
        <f t="shared" si="363"/>
        <v>540.65898335020006</v>
      </c>
      <c r="BP1743" s="39">
        <f t="shared" si="373"/>
        <v>154.85236924037775</v>
      </c>
    </row>
    <row r="1744" spans="1:68" s="25" customFormat="1" ht="14.25" x14ac:dyDescent="0.2">
      <c r="A1744" s="14">
        <v>511</v>
      </c>
      <c r="B1744" s="40"/>
      <c r="C1744" s="15" t="s">
        <v>176</v>
      </c>
      <c r="D1744" s="16">
        <v>5209</v>
      </c>
      <c r="E1744" s="15" t="s">
        <v>13587</v>
      </c>
      <c r="F1744" s="15" t="s">
        <v>13588</v>
      </c>
      <c r="G1744" s="17" t="s">
        <v>13589</v>
      </c>
      <c r="H1744" s="17" t="s">
        <v>13590</v>
      </c>
      <c r="I1744" s="17" t="s">
        <v>86</v>
      </c>
      <c r="J1744" s="15" t="s">
        <v>13591</v>
      </c>
      <c r="K1744" s="15" t="s">
        <v>86</v>
      </c>
      <c r="L1744" s="18" t="s">
        <v>13592</v>
      </c>
      <c r="M1744" s="15" t="s">
        <v>13098</v>
      </c>
      <c r="N1744" s="15" t="s">
        <v>13099</v>
      </c>
      <c r="O1744" s="16">
        <v>510</v>
      </c>
      <c r="P1744" s="15" t="s">
        <v>118</v>
      </c>
      <c r="Q1744" s="15">
        <v>27200</v>
      </c>
      <c r="R1744" s="15">
        <v>58200</v>
      </c>
      <c r="S1744" s="15">
        <v>85400</v>
      </c>
      <c r="T1744" s="15">
        <v>0.27</v>
      </c>
      <c r="U1744" s="15" t="s">
        <v>3335</v>
      </c>
      <c r="V1744" s="15" t="s">
        <v>76</v>
      </c>
      <c r="W1744" s="16">
        <v>1</v>
      </c>
      <c r="X1744" s="16">
        <v>1</v>
      </c>
      <c r="Y1744" s="15">
        <v>9134</v>
      </c>
      <c r="Z1744" s="15">
        <v>0.21</v>
      </c>
      <c r="AA1744" s="15" t="s">
        <v>13107</v>
      </c>
      <c r="AB1744" s="15" t="s">
        <v>13108</v>
      </c>
      <c r="AC1744" s="15">
        <v>79900</v>
      </c>
      <c r="AD1744" s="26">
        <v>37204</v>
      </c>
      <c r="AE1744" s="15" t="s">
        <v>211</v>
      </c>
      <c r="AF1744" s="15" t="s">
        <v>13593</v>
      </c>
      <c r="AG1744" s="16">
        <v>1</v>
      </c>
      <c r="AH1744" s="15" t="s">
        <v>13594</v>
      </c>
      <c r="AI1744" s="15" t="s">
        <v>78</v>
      </c>
      <c r="AJ1744" s="15">
        <v>9133.8679199199996</v>
      </c>
      <c r="AK1744" s="15">
        <v>377.56641464900002</v>
      </c>
      <c r="AL1744" s="15">
        <v>3095172.78149</v>
      </c>
      <c r="AM1744" s="15">
        <v>1416270.7152499999</v>
      </c>
      <c r="AN1744" s="19">
        <v>0</v>
      </c>
      <c r="AO1744" s="19">
        <v>0</v>
      </c>
      <c r="AP1744" s="19">
        <v>27200</v>
      </c>
      <c r="AQ1744" s="19">
        <v>57500</v>
      </c>
      <c r="AR1744" s="34">
        <f t="shared" si="364"/>
        <v>84700</v>
      </c>
      <c r="AS1744" s="34">
        <v>0</v>
      </c>
      <c r="AT1744" s="34">
        <v>0</v>
      </c>
      <c r="AU1744" s="34">
        <v>0</v>
      </c>
      <c r="AV1744" s="34">
        <v>0</v>
      </c>
      <c r="AW1744" s="35">
        <f t="shared" si="365"/>
        <v>0</v>
      </c>
      <c r="AX1744" s="34">
        <f t="shared" si="366"/>
        <v>84700</v>
      </c>
      <c r="AY1744" s="36">
        <v>1.4712000000099998</v>
      </c>
      <c r="AZ1744" s="36">
        <v>2.0617000000000001</v>
      </c>
      <c r="BA1744" s="22"/>
      <c r="BB1744" s="19">
        <v>1694</v>
      </c>
      <c r="BC1744" s="34">
        <f t="shared" si="367"/>
        <v>1246.1064000084698</v>
      </c>
      <c r="BD1744" s="34">
        <f t="shared" si="368"/>
        <v>1746.2599</v>
      </c>
      <c r="BE1744" s="38">
        <v>3.4819999999999997E-2</v>
      </c>
      <c r="BF1744" s="38">
        <f t="shared" si="369"/>
        <v>3.4819999999999997E-2</v>
      </c>
      <c r="BG1744" s="34">
        <v>0</v>
      </c>
      <c r="BH1744" s="34">
        <v>0</v>
      </c>
      <c r="BI1744" s="34">
        <f t="shared" si="370"/>
        <v>1246.1064000084698</v>
      </c>
      <c r="BJ1744" s="34">
        <f t="shared" si="371"/>
        <v>1746.2599</v>
      </c>
      <c r="BK1744" s="34">
        <v>0</v>
      </c>
      <c r="BL1744" s="34">
        <v>52.259900000000016</v>
      </c>
      <c r="BM1744" s="34">
        <f t="shared" si="372"/>
        <v>52.259900000000016</v>
      </c>
      <c r="BN1744" s="39">
        <f t="shared" si="362"/>
        <v>1246.1064000084698</v>
      </c>
      <c r="BO1744" s="39">
        <f t="shared" si="363"/>
        <v>1694</v>
      </c>
      <c r="BP1744" s="39">
        <f t="shared" si="373"/>
        <v>447.89359999153021</v>
      </c>
    </row>
    <row r="1745" spans="1:68" s="25" customFormat="1" ht="14.25" x14ac:dyDescent="0.2">
      <c r="A1745" s="14">
        <v>512</v>
      </c>
      <c r="B1745" s="40"/>
      <c r="C1745" s="15"/>
      <c r="D1745" s="16">
        <v>22183</v>
      </c>
      <c r="E1745" s="15" t="s">
        <v>13595</v>
      </c>
      <c r="F1745" s="15" t="s">
        <v>13596</v>
      </c>
      <c r="G1745" s="17" t="s">
        <v>13597</v>
      </c>
      <c r="H1745" s="17" t="s">
        <v>13598</v>
      </c>
      <c r="I1745" s="17" t="s">
        <v>86</v>
      </c>
      <c r="J1745" s="15" t="s">
        <v>13599</v>
      </c>
      <c r="K1745" s="15" t="s">
        <v>6940</v>
      </c>
      <c r="L1745" s="18" t="s">
        <v>13600</v>
      </c>
      <c r="M1745" s="15" t="s">
        <v>13098</v>
      </c>
      <c r="N1745" s="15" t="s">
        <v>13099</v>
      </c>
      <c r="O1745" s="16">
        <v>510</v>
      </c>
      <c r="P1745" s="15" t="s">
        <v>118</v>
      </c>
      <c r="Q1745" s="15">
        <v>20800</v>
      </c>
      <c r="R1745" s="15">
        <v>85400</v>
      </c>
      <c r="S1745" s="15">
        <v>106200</v>
      </c>
      <c r="T1745" s="15">
        <v>0.21</v>
      </c>
      <c r="U1745" s="15" t="s">
        <v>3335</v>
      </c>
      <c r="V1745" s="15" t="s">
        <v>76</v>
      </c>
      <c r="W1745" s="16">
        <v>1</v>
      </c>
      <c r="X1745" s="16">
        <v>0</v>
      </c>
      <c r="Y1745" s="15">
        <v>11687</v>
      </c>
      <c r="Z1745" s="15">
        <v>0.26800000000000002</v>
      </c>
      <c r="AA1745" s="15" t="s">
        <v>13107</v>
      </c>
      <c r="AB1745" s="15" t="s">
        <v>13108</v>
      </c>
      <c r="AC1745" s="15">
        <v>0</v>
      </c>
      <c r="AD1745" s="15"/>
      <c r="AE1745" s="15" t="s">
        <v>243</v>
      </c>
      <c r="AF1745" s="15" t="s">
        <v>13601</v>
      </c>
      <c r="AG1745" s="16">
        <v>1</v>
      </c>
      <c r="AH1745" s="15" t="s">
        <v>13602</v>
      </c>
      <c r="AI1745" s="15" t="s">
        <v>78</v>
      </c>
      <c r="AJ1745" s="15">
        <v>11687.3122559</v>
      </c>
      <c r="AK1745" s="15">
        <v>443.47095391200003</v>
      </c>
      <c r="AL1745" s="15">
        <v>3095160.86185</v>
      </c>
      <c r="AM1745" s="15">
        <v>1416180.07672</v>
      </c>
      <c r="AN1745" s="19">
        <v>20800</v>
      </c>
      <c r="AO1745" s="19">
        <v>89900</v>
      </c>
      <c r="AP1745" s="19">
        <v>0</v>
      </c>
      <c r="AQ1745" s="19">
        <v>1500</v>
      </c>
      <c r="AR1745" s="34">
        <f t="shared" si="364"/>
        <v>112200</v>
      </c>
      <c r="AS1745" s="34">
        <v>45000</v>
      </c>
      <c r="AT1745" s="34">
        <v>3000</v>
      </c>
      <c r="AU1745" s="34">
        <v>22995</v>
      </c>
      <c r="AV1745" s="34">
        <v>0</v>
      </c>
      <c r="AW1745" s="35">
        <f t="shared" si="365"/>
        <v>70995</v>
      </c>
      <c r="AX1745" s="34">
        <f t="shared" si="366"/>
        <v>41205</v>
      </c>
      <c r="AY1745" s="36">
        <v>1.4712000000099998</v>
      </c>
      <c r="AZ1745" s="36">
        <v>2.0617000000000001</v>
      </c>
      <c r="BA1745" s="22"/>
      <c r="BB1745" s="19">
        <v>1152</v>
      </c>
      <c r="BC1745" s="34">
        <f t="shared" si="367"/>
        <v>606.20796000412042</v>
      </c>
      <c r="BD1745" s="34">
        <f t="shared" si="368"/>
        <v>849.52348500000005</v>
      </c>
      <c r="BE1745" s="38">
        <v>3.4819999999999997E-2</v>
      </c>
      <c r="BF1745" s="38">
        <f t="shared" si="369"/>
        <v>3.4819999999999997E-2</v>
      </c>
      <c r="BG1745" s="34">
        <v>20.33975340733825</v>
      </c>
      <c r="BH1745" s="34">
        <v>28.503581837700001</v>
      </c>
      <c r="BI1745" s="34">
        <f t="shared" si="370"/>
        <v>585.86820659678222</v>
      </c>
      <c r="BJ1745" s="34">
        <f t="shared" si="371"/>
        <v>821.01990316230001</v>
      </c>
      <c r="BK1745" s="34">
        <v>0</v>
      </c>
      <c r="BL1745" s="34">
        <v>0</v>
      </c>
      <c r="BM1745" s="34">
        <f t="shared" si="372"/>
        <v>0</v>
      </c>
      <c r="BN1745" s="39">
        <f t="shared" si="362"/>
        <v>585.86820659678222</v>
      </c>
      <c r="BO1745" s="39">
        <f t="shared" si="363"/>
        <v>821.01990316230001</v>
      </c>
      <c r="BP1745" s="39">
        <f t="shared" si="373"/>
        <v>235.1516965655178</v>
      </c>
    </row>
    <row r="1746" spans="1:68" s="25" customFormat="1" ht="14.25" x14ac:dyDescent="0.2">
      <c r="A1746" s="14">
        <v>513</v>
      </c>
      <c r="B1746" s="40"/>
      <c r="C1746" s="15"/>
      <c r="D1746" s="16">
        <v>18307</v>
      </c>
      <c r="E1746" s="15" t="s">
        <v>13603</v>
      </c>
      <c r="F1746" s="15" t="s">
        <v>13604</v>
      </c>
      <c r="G1746" s="17" t="s">
        <v>13605</v>
      </c>
      <c r="H1746" s="17" t="s">
        <v>13606</v>
      </c>
      <c r="I1746" s="17" t="s">
        <v>88</v>
      </c>
      <c r="J1746" s="15" t="s">
        <v>13607</v>
      </c>
      <c r="K1746" s="15" t="s">
        <v>88</v>
      </c>
      <c r="L1746" s="18" t="s">
        <v>13608</v>
      </c>
      <c r="M1746" s="15" t="s">
        <v>13098</v>
      </c>
      <c r="N1746" s="15" t="s">
        <v>13099</v>
      </c>
      <c r="O1746" s="16">
        <v>510</v>
      </c>
      <c r="P1746" s="15" t="s">
        <v>118</v>
      </c>
      <c r="Q1746" s="15">
        <v>22200</v>
      </c>
      <c r="R1746" s="15">
        <v>51100</v>
      </c>
      <c r="S1746" s="15">
        <v>73300</v>
      </c>
      <c r="T1746" s="15">
        <v>0.24</v>
      </c>
      <c r="U1746" s="15" t="s">
        <v>3335</v>
      </c>
      <c r="V1746" s="15" t="s">
        <v>76</v>
      </c>
      <c r="W1746" s="16">
        <v>1</v>
      </c>
      <c r="X1746" s="16">
        <v>1</v>
      </c>
      <c r="Y1746" s="15">
        <v>12711</v>
      </c>
      <c r="Z1746" s="15">
        <v>0.29199999999999998</v>
      </c>
      <c r="AA1746" s="15" t="s">
        <v>13107</v>
      </c>
      <c r="AB1746" s="15" t="s">
        <v>13108</v>
      </c>
      <c r="AC1746" s="15">
        <v>0</v>
      </c>
      <c r="AD1746" s="26">
        <v>37301</v>
      </c>
      <c r="AE1746" s="15" t="s">
        <v>183</v>
      </c>
      <c r="AF1746" s="15" t="s">
        <v>13609</v>
      </c>
      <c r="AG1746" s="16">
        <v>1</v>
      </c>
      <c r="AH1746" s="15" t="s">
        <v>13610</v>
      </c>
      <c r="AI1746" s="15" t="s">
        <v>78</v>
      </c>
      <c r="AJ1746" s="15">
        <v>12711.1289063</v>
      </c>
      <c r="AK1746" s="15">
        <v>458.31310314900003</v>
      </c>
      <c r="AL1746" s="15">
        <v>3095161.05223</v>
      </c>
      <c r="AM1746" s="15">
        <v>1416091.04706</v>
      </c>
      <c r="AN1746" s="19">
        <v>0</v>
      </c>
      <c r="AO1746" s="19">
        <v>0</v>
      </c>
      <c r="AP1746" s="19">
        <v>22200</v>
      </c>
      <c r="AQ1746" s="19">
        <f>3500+51500</f>
        <v>55000</v>
      </c>
      <c r="AR1746" s="34">
        <f t="shared" si="364"/>
        <v>77200</v>
      </c>
      <c r="AS1746" s="34">
        <v>0</v>
      </c>
      <c r="AT1746" s="34">
        <v>0</v>
      </c>
      <c r="AU1746" s="34">
        <v>0</v>
      </c>
      <c r="AV1746" s="34">
        <v>0</v>
      </c>
      <c r="AW1746" s="35">
        <f t="shared" si="365"/>
        <v>0</v>
      </c>
      <c r="AX1746" s="34">
        <f t="shared" si="366"/>
        <v>77200</v>
      </c>
      <c r="AY1746" s="36">
        <v>1.4712000000099998</v>
      </c>
      <c r="AZ1746" s="36">
        <v>2.0617000000000001</v>
      </c>
      <c r="BA1746" s="22"/>
      <c r="BB1746" s="19">
        <v>1579</v>
      </c>
      <c r="BC1746" s="34">
        <f t="shared" si="367"/>
        <v>1135.7664000077198</v>
      </c>
      <c r="BD1746" s="34">
        <f t="shared" si="368"/>
        <v>1591.6324</v>
      </c>
      <c r="BE1746" s="38">
        <v>3.4819999999999997E-2</v>
      </c>
      <c r="BF1746" s="38">
        <f t="shared" si="369"/>
        <v>3.4819999999999997E-2</v>
      </c>
      <c r="BG1746" s="34">
        <v>0</v>
      </c>
      <c r="BH1746" s="34">
        <v>0</v>
      </c>
      <c r="BI1746" s="34">
        <f t="shared" si="370"/>
        <v>1135.7664000077198</v>
      </c>
      <c r="BJ1746" s="34">
        <f t="shared" si="371"/>
        <v>1591.6324</v>
      </c>
      <c r="BK1746" s="34">
        <v>0</v>
      </c>
      <c r="BL1746" s="34">
        <v>45.472899999999981</v>
      </c>
      <c r="BM1746" s="34">
        <f t="shared" si="372"/>
        <v>45.472899999999981</v>
      </c>
      <c r="BN1746" s="39">
        <f t="shared" si="362"/>
        <v>1135.7664000077198</v>
      </c>
      <c r="BO1746" s="39">
        <f t="shared" si="363"/>
        <v>1546.1595</v>
      </c>
      <c r="BP1746" s="39">
        <f t="shared" si="373"/>
        <v>410.39309999228021</v>
      </c>
    </row>
    <row r="1747" spans="1:68" s="25" customFormat="1" ht="14.25" x14ac:dyDescent="0.2">
      <c r="A1747" s="14">
        <v>514</v>
      </c>
      <c r="B1747" s="40"/>
      <c r="C1747" s="15" t="s">
        <v>2845</v>
      </c>
      <c r="D1747" s="16">
        <v>14169</v>
      </c>
      <c r="E1747" s="15" t="s">
        <v>13611</v>
      </c>
      <c r="F1747" s="15" t="s">
        <v>2845</v>
      </c>
      <c r="G1747" s="17" t="s">
        <v>13605</v>
      </c>
      <c r="H1747" s="17" t="s">
        <v>13606</v>
      </c>
      <c r="I1747" s="17" t="s">
        <v>88</v>
      </c>
      <c r="J1747" s="15" t="s">
        <v>13612</v>
      </c>
      <c r="K1747" s="15" t="s">
        <v>88</v>
      </c>
      <c r="L1747" s="18" t="s">
        <v>13613</v>
      </c>
      <c r="M1747" s="15" t="s">
        <v>13098</v>
      </c>
      <c r="N1747" s="15" t="s">
        <v>13099</v>
      </c>
      <c r="O1747" s="16">
        <v>510</v>
      </c>
      <c r="P1747" s="15" t="s">
        <v>118</v>
      </c>
      <c r="Q1747" s="15">
        <v>22500</v>
      </c>
      <c r="R1747" s="15">
        <v>78800</v>
      </c>
      <c r="S1747" s="15">
        <v>101300</v>
      </c>
      <c r="T1747" s="15">
        <v>0.24</v>
      </c>
      <c r="U1747" s="15" t="s">
        <v>3335</v>
      </c>
      <c r="V1747" s="15" t="s">
        <v>76</v>
      </c>
      <c r="W1747" s="16">
        <v>1</v>
      </c>
      <c r="X1747" s="16">
        <v>1</v>
      </c>
      <c r="Y1747" s="15">
        <v>10535</v>
      </c>
      <c r="Z1747" s="15">
        <v>0.24199999999999999</v>
      </c>
      <c r="AA1747" s="15" t="s">
        <v>78</v>
      </c>
      <c r="AB1747" s="15" t="s">
        <v>78</v>
      </c>
      <c r="AC1747" s="15">
        <v>113900</v>
      </c>
      <c r="AD1747" s="26">
        <v>41962</v>
      </c>
      <c r="AE1747" s="15" t="s">
        <v>119</v>
      </c>
      <c r="AF1747" s="15" t="s">
        <v>119</v>
      </c>
      <c r="AG1747" s="16">
        <v>1</v>
      </c>
      <c r="AH1747" s="15" t="s">
        <v>13614</v>
      </c>
      <c r="AI1747" s="15" t="s">
        <v>78</v>
      </c>
      <c r="AJ1747" s="15">
        <v>10534.8676758</v>
      </c>
      <c r="AK1747" s="15">
        <v>426.14650070599998</v>
      </c>
      <c r="AL1747" s="15">
        <v>3095161.4078899999</v>
      </c>
      <c r="AM1747" s="15">
        <v>1416004.9586</v>
      </c>
      <c r="AN1747" s="19">
        <v>22500</v>
      </c>
      <c r="AO1747" s="19">
        <v>80100</v>
      </c>
      <c r="AP1747" s="19">
        <v>0</v>
      </c>
      <c r="AQ1747" s="19">
        <v>0</v>
      </c>
      <c r="AR1747" s="34">
        <f t="shared" si="364"/>
        <v>102600</v>
      </c>
      <c r="AS1747" s="34">
        <v>45000</v>
      </c>
      <c r="AT1747" s="34">
        <v>3000</v>
      </c>
      <c r="AU1747" s="34">
        <v>20160</v>
      </c>
      <c r="AV1747" s="34">
        <v>0</v>
      </c>
      <c r="AW1747" s="35">
        <f t="shared" si="365"/>
        <v>68160</v>
      </c>
      <c r="AX1747" s="34">
        <f t="shared" si="366"/>
        <v>34440</v>
      </c>
      <c r="AY1747" s="36">
        <v>1.4712000000099998</v>
      </c>
      <c r="AZ1747" s="36">
        <v>2.0617000000000001</v>
      </c>
      <c r="BA1747" s="22"/>
      <c r="BB1747" s="19">
        <v>1026</v>
      </c>
      <c r="BC1747" s="34">
        <f t="shared" si="367"/>
        <v>506.68128000344393</v>
      </c>
      <c r="BD1747" s="34">
        <f t="shared" si="368"/>
        <v>710.04948000000002</v>
      </c>
      <c r="BE1747" s="38">
        <v>3.4819999999999997E-2</v>
      </c>
      <c r="BF1747" s="38">
        <f t="shared" si="369"/>
        <v>3.4819999999999997E-2</v>
      </c>
      <c r="BG1747" s="34">
        <v>17.642642169719917</v>
      </c>
      <c r="BH1747" s="34">
        <v>24.723922893599998</v>
      </c>
      <c r="BI1747" s="34">
        <f t="shared" si="370"/>
        <v>489.03863783372401</v>
      </c>
      <c r="BJ1747" s="34">
        <f t="shared" si="371"/>
        <v>685.32555710639997</v>
      </c>
      <c r="BK1747" s="34">
        <v>0</v>
      </c>
      <c r="BL1747" s="34">
        <v>0</v>
      </c>
      <c r="BM1747" s="34">
        <f t="shared" si="372"/>
        <v>0</v>
      </c>
      <c r="BN1747" s="39">
        <f t="shared" si="362"/>
        <v>489.03863783372401</v>
      </c>
      <c r="BO1747" s="39">
        <f t="shared" si="363"/>
        <v>685.32555710639997</v>
      </c>
      <c r="BP1747" s="39">
        <f t="shared" si="373"/>
        <v>196.28691927267596</v>
      </c>
    </row>
    <row r="1748" spans="1:68" s="25" customFormat="1" ht="14.25" x14ac:dyDescent="0.2">
      <c r="A1748" s="14">
        <v>515</v>
      </c>
      <c r="B1748" s="40"/>
      <c r="C1748" s="15"/>
      <c r="D1748" s="16">
        <v>28727</v>
      </c>
      <c r="E1748" s="15" t="s">
        <v>13615</v>
      </c>
      <c r="F1748" s="15" t="s">
        <v>13616</v>
      </c>
      <c r="G1748" s="17" t="s">
        <v>13617</v>
      </c>
      <c r="H1748" s="17" t="s">
        <v>13618</v>
      </c>
      <c r="I1748" s="17" t="s">
        <v>250</v>
      </c>
      <c r="J1748" s="15" t="s">
        <v>13619</v>
      </c>
      <c r="K1748" s="15" t="s">
        <v>88</v>
      </c>
      <c r="L1748" s="18" t="s">
        <v>13620</v>
      </c>
      <c r="M1748" s="15" t="s">
        <v>13098</v>
      </c>
      <c r="N1748" s="15" t="s">
        <v>13099</v>
      </c>
      <c r="O1748" s="16">
        <v>510</v>
      </c>
      <c r="P1748" s="15" t="s">
        <v>118</v>
      </c>
      <c r="Q1748" s="15">
        <v>22500</v>
      </c>
      <c r="R1748" s="15">
        <v>74000</v>
      </c>
      <c r="S1748" s="15">
        <v>96500</v>
      </c>
      <c r="T1748" s="15">
        <v>0.24</v>
      </c>
      <c r="U1748" s="15" t="s">
        <v>3335</v>
      </c>
      <c r="V1748" s="15" t="s">
        <v>76</v>
      </c>
      <c r="W1748" s="16">
        <v>1</v>
      </c>
      <c r="X1748" s="16">
        <v>1</v>
      </c>
      <c r="Y1748" s="15">
        <v>10544</v>
      </c>
      <c r="Z1748" s="15">
        <v>0.24199999999999999</v>
      </c>
      <c r="AA1748" s="15" t="s">
        <v>78</v>
      </c>
      <c r="AB1748" s="15" t="s">
        <v>78</v>
      </c>
      <c r="AC1748" s="15">
        <v>0</v>
      </c>
      <c r="AD1748" s="26">
        <v>41925</v>
      </c>
      <c r="AE1748" s="15" t="s">
        <v>147</v>
      </c>
      <c r="AF1748" s="15" t="s">
        <v>13621</v>
      </c>
      <c r="AG1748" s="16">
        <v>1</v>
      </c>
      <c r="AH1748" s="15" t="s">
        <v>13622</v>
      </c>
      <c r="AI1748" s="15" t="s">
        <v>78</v>
      </c>
      <c r="AJ1748" s="15">
        <v>10544.2397461</v>
      </c>
      <c r="AK1748" s="15">
        <v>426.37419276899999</v>
      </c>
      <c r="AL1748" s="15">
        <v>3095162.1032199999</v>
      </c>
      <c r="AM1748" s="15">
        <v>1415926.96475</v>
      </c>
      <c r="AN1748" s="19">
        <v>22500</v>
      </c>
      <c r="AO1748" s="19">
        <v>73200</v>
      </c>
      <c r="AP1748" s="19">
        <v>0</v>
      </c>
      <c r="AQ1748" s="19">
        <v>0</v>
      </c>
      <c r="AR1748" s="34">
        <f t="shared" si="364"/>
        <v>95700</v>
      </c>
      <c r="AS1748" s="34">
        <v>45000</v>
      </c>
      <c r="AT1748" s="34">
        <v>3000</v>
      </c>
      <c r="AU1748" s="34">
        <v>17745</v>
      </c>
      <c r="AV1748" s="34">
        <v>0</v>
      </c>
      <c r="AW1748" s="35">
        <f t="shared" si="365"/>
        <v>65745</v>
      </c>
      <c r="AX1748" s="34">
        <f t="shared" si="366"/>
        <v>29955</v>
      </c>
      <c r="AY1748" s="36">
        <v>1.4712000000099998</v>
      </c>
      <c r="AZ1748" s="36">
        <v>2.0617000000000001</v>
      </c>
      <c r="BA1748" s="22"/>
      <c r="BB1748" s="19">
        <v>957</v>
      </c>
      <c r="BC1748" s="34">
        <f t="shared" si="367"/>
        <v>440.69796000299544</v>
      </c>
      <c r="BD1748" s="34">
        <f t="shared" si="368"/>
        <v>617.58223500000008</v>
      </c>
      <c r="BE1748" s="38">
        <v>3.4819999999999997E-2</v>
      </c>
      <c r="BF1748" s="38">
        <f t="shared" si="369"/>
        <v>3.4819999999999997E-2</v>
      </c>
      <c r="BG1748" s="34">
        <v>15.3451029673043</v>
      </c>
      <c r="BH1748" s="34">
        <v>21.504213422700001</v>
      </c>
      <c r="BI1748" s="34">
        <f t="shared" si="370"/>
        <v>425.35285703569116</v>
      </c>
      <c r="BJ1748" s="34">
        <f t="shared" si="371"/>
        <v>596.07802157730009</v>
      </c>
      <c r="BK1748" s="34">
        <v>0</v>
      </c>
      <c r="BL1748" s="34">
        <v>0</v>
      </c>
      <c r="BM1748" s="34">
        <f t="shared" si="372"/>
        <v>0</v>
      </c>
      <c r="BN1748" s="39">
        <f t="shared" si="362"/>
        <v>425.35285703569116</v>
      </c>
      <c r="BO1748" s="39">
        <f t="shared" si="363"/>
        <v>596.07802157730009</v>
      </c>
      <c r="BP1748" s="39">
        <f t="shared" si="373"/>
        <v>170.72516454160893</v>
      </c>
    </row>
    <row r="1749" spans="1:68" s="25" customFormat="1" ht="14.25" x14ac:dyDescent="0.2">
      <c r="A1749" s="14">
        <v>516</v>
      </c>
      <c r="B1749" s="40"/>
      <c r="C1749" s="15"/>
      <c r="D1749" s="16">
        <v>8687</v>
      </c>
      <c r="E1749" s="15" t="s">
        <v>13623</v>
      </c>
      <c r="F1749" s="15" t="s">
        <v>13624</v>
      </c>
      <c r="G1749" s="17" t="s">
        <v>13625</v>
      </c>
      <c r="H1749" s="17" t="s">
        <v>13626</v>
      </c>
      <c r="I1749" s="17" t="s">
        <v>86</v>
      </c>
      <c r="J1749" s="15" t="s">
        <v>13627</v>
      </c>
      <c r="K1749" s="15" t="s">
        <v>529</v>
      </c>
      <c r="L1749" s="18" t="s">
        <v>13628</v>
      </c>
      <c r="M1749" s="15" t="s">
        <v>13098</v>
      </c>
      <c r="N1749" s="15" t="s">
        <v>13099</v>
      </c>
      <c r="O1749" s="16">
        <v>510</v>
      </c>
      <c r="P1749" s="15" t="s">
        <v>118</v>
      </c>
      <c r="Q1749" s="15">
        <v>22500</v>
      </c>
      <c r="R1749" s="15">
        <v>58900</v>
      </c>
      <c r="S1749" s="15">
        <v>81400</v>
      </c>
      <c r="T1749" s="15">
        <v>0.24</v>
      </c>
      <c r="U1749" s="15" t="s">
        <v>3335</v>
      </c>
      <c r="V1749" s="15" t="s">
        <v>76</v>
      </c>
      <c r="W1749" s="16">
        <v>1</v>
      </c>
      <c r="X1749" s="16">
        <v>0</v>
      </c>
      <c r="Y1749" s="15">
        <v>10552</v>
      </c>
      <c r="Z1749" s="15">
        <v>0.24199999999999999</v>
      </c>
      <c r="AA1749" s="15" t="s">
        <v>78</v>
      </c>
      <c r="AB1749" s="15" t="s">
        <v>78</v>
      </c>
      <c r="AC1749" s="15">
        <v>0</v>
      </c>
      <c r="AD1749" s="15"/>
      <c r="AE1749" s="15" t="s">
        <v>353</v>
      </c>
      <c r="AF1749" s="15" t="s">
        <v>10995</v>
      </c>
      <c r="AG1749" s="16">
        <v>1</v>
      </c>
      <c r="AH1749" s="15" t="s">
        <v>13629</v>
      </c>
      <c r="AI1749" s="15" t="s">
        <v>78</v>
      </c>
      <c r="AJ1749" s="15">
        <v>10551.7446289</v>
      </c>
      <c r="AK1749" s="15">
        <v>426.57399586399998</v>
      </c>
      <c r="AL1749" s="15">
        <v>3095162.7965199999</v>
      </c>
      <c r="AM1749" s="15">
        <v>1415848.96915</v>
      </c>
      <c r="AN1749" s="19">
        <v>0</v>
      </c>
      <c r="AO1749" s="19">
        <v>0</v>
      </c>
      <c r="AP1749" s="19">
        <v>22500</v>
      </c>
      <c r="AQ1749" s="19">
        <v>58300</v>
      </c>
      <c r="AR1749" s="34">
        <f t="shared" si="364"/>
        <v>80800</v>
      </c>
      <c r="AS1749" s="34">
        <v>0</v>
      </c>
      <c r="AT1749" s="34">
        <v>0</v>
      </c>
      <c r="AU1749" s="34">
        <v>0</v>
      </c>
      <c r="AV1749" s="34">
        <v>0</v>
      </c>
      <c r="AW1749" s="35">
        <f t="shared" si="365"/>
        <v>0</v>
      </c>
      <c r="AX1749" s="34">
        <f t="shared" si="366"/>
        <v>80800</v>
      </c>
      <c r="AY1749" s="36">
        <v>1.4712000000099998</v>
      </c>
      <c r="AZ1749" s="36">
        <v>2.0617000000000001</v>
      </c>
      <c r="BA1749" s="22"/>
      <c r="BB1749" s="19">
        <v>1616</v>
      </c>
      <c r="BC1749" s="34">
        <f t="shared" si="367"/>
        <v>1188.7296000080798</v>
      </c>
      <c r="BD1749" s="34">
        <f t="shared" si="368"/>
        <v>1665.8536000000001</v>
      </c>
      <c r="BE1749" s="38">
        <v>3.4819999999999997E-2</v>
      </c>
      <c r="BF1749" s="38">
        <f t="shared" si="369"/>
        <v>3.4819999999999997E-2</v>
      </c>
      <c r="BG1749" s="34">
        <v>0</v>
      </c>
      <c r="BH1749" s="34">
        <v>0</v>
      </c>
      <c r="BI1749" s="34">
        <f t="shared" si="370"/>
        <v>1188.7296000080798</v>
      </c>
      <c r="BJ1749" s="34">
        <f t="shared" si="371"/>
        <v>1665.8536000000001</v>
      </c>
      <c r="BK1749" s="34">
        <v>0</v>
      </c>
      <c r="BL1749" s="34">
        <v>49.853600000000142</v>
      </c>
      <c r="BM1749" s="34">
        <f t="shared" si="372"/>
        <v>49.853600000000142</v>
      </c>
      <c r="BN1749" s="39">
        <f t="shared" si="362"/>
        <v>1188.7296000080798</v>
      </c>
      <c r="BO1749" s="39">
        <f t="shared" si="363"/>
        <v>1616</v>
      </c>
      <c r="BP1749" s="39">
        <f t="shared" si="373"/>
        <v>427.27039999192016</v>
      </c>
    </row>
    <row r="1750" spans="1:68" s="25" customFormat="1" ht="14.25" x14ac:dyDescent="0.2">
      <c r="A1750" s="14">
        <v>517</v>
      </c>
      <c r="B1750" s="40"/>
      <c r="C1750" s="15" t="s">
        <v>13630</v>
      </c>
      <c r="D1750" s="16">
        <v>22628</v>
      </c>
      <c r="E1750" s="15" t="s">
        <v>13631</v>
      </c>
      <c r="F1750" s="15" t="s">
        <v>13630</v>
      </c>
      <c r="G1750" s="17" t="s">
        <v>13632</v>
      </c>
      <c r="H1750" s="17" t="s">
        <v>13633</v>
      </c>
      <c r="I1750" s="17" t="s">
        <v>86</v>
      </c>
      <c r="J1750" s="15" t="s">
        <v>13634</v>
      </c>
      <c r="K1750" s="15" t="s">
        <v>2959</v>
      </c>
      <c r="L1750" s="18" t="s">
        <v>13635</v>
      </c>
      <c r="M1750" s="15" t="s">
        <v>13098</v>
      </c>
      <c r="N1750" s="15" t="s">
        <v>13099</v>
      </c>
      <c r="O1750" s="16">
        <v>510</v>
      </c>
      <c r="P1750" s="15" t="s">
        <v>118</v>
      </c>
      <c r="Q1750" s="15">
        <v>22500</v>
      </c>
      <c r="R1750" s="15">
        <v>62800</v>
      </c>
      <c r="S1750" s="15">
        <v>85300</v>
      </c>
      <c r="T1750" s="15">
        <v>0.24</v>
      </c>
      <c r="U1750" s="15" t="s">
        <v>3335</v>
      </c>
      <c r="V1750" s="15" t="s">
        <v>76</v>
      </c>
      <c r="W1750" s="16">
        <v>1</v>
      </c>
      <c r="X1750" s="16">
        <v>0</v>
      </c>
      <c r="Y1750" s="15">
        <v>10562</v>
      </c>
      <c r="Z1750" s="15">
        <v>0.24199999999999999</v>
      </c>
      <c r="AA1750" s="15" t="s">
        <v>78</v>
      </c>
      <c r="AB1750" s="15" t="s">
        <v>78</v>
      </c>
      <c r="AC1750" s="15">
        <v>0</v>
      </c>
      <c r="AD1750" s="15"/>
      <c r="AE1750" s="15" t="s">
        <v>243</v>
      </c>
      <c r="AF1750" s="15" t="s">
        <v>13636</v>
      </c>
      <c r="AG1750" s="16">
        <v>1</v>
      </c>
      <c r="AH1750" s="15" t="s">
        <v>13637</v>
      </c>
      <c r="AI1750" s="15" t="s">
        <v>78</v>
      </c>
      <c r="AJ1750" s="15">
        <v>10561.9411621</v>
      </c>
      <c r="AK1750" s="15">
        <v>426.81382932899999</v>
      </c>
      <c r="AL1750" s="15">
        <v>3095163.50189</v>
      </c>
      <c r="AM1750" s="15">
        <v>1415770.9689199999</v>
      </c>
      <c r="AN1750" s="19">
        <v>0</v>
      </c>
      <c r="AO1750" s="19">
        <v>0</v>
      </c>
      <c r="AP1750" s="19">
        <v>22500</v>
      </c>
      <c r="AQ1750" s="19">
        <v>62100</v>
      </c>
      <c r="AR1750" s="34">
        <f t="shared" si="364"/>
        <v>84600</v>
      </c>
      <c r="AS1750" s="34">
        <v>0</v>
      </c>
      <c r="AT1750" s="34">
        <v>0</v>
      </c>
      <c r="AU1750" s="34">
        <v>0</v>
      </c>
      <c r="AV1750" s="34">
        <v>0</v>
      </c>
      <c r="AW1750" s="35">
        <f t="shared" si="365"/>
        <v>0</v>
      </c>
      <c r="AX1750" s="34">
        <f t="shared" si="366"/>
        <v>84600</v>
      </c>
      <c r="AY1750" s="36">
        <v>1.4712000000099998</v>
      </c>
      <c r="AZ1750" s="36">
        <v>2.0617000000000001</v>
      </c>
      <c r="BA1750" s="22"/>
      <c r="BB1750" s="19">
        <v>1692</v>
      </c>
      <c r="BC1750" s="34">
        <f t="shared" si="367"/>
        <v>1244.6352000084598</v>
      </c>
      <c r="BD1750" s="34">
        <f t="shared" si="368"/>
        <v>1744.1982</v>
      </c>
      <c r="BE1750" s="38">
        <v>3.4819999999999997E-2</v>
      </c>
      <c r="BF1750" s="38">
        <f t="shared" si="369"/>
        <v>3.4819999999999997E-2</v>
      </c>
      <c r="BG1750" s="34">
        <v>0</v>
      </c>
      <c r="BH1750" s="34">
        <v>0</v>
      </c>
      <c r="BI1750" s="34">
        <f t="shared" si="370"/>
        <v>1244.6352000084598</v>
      </c>
      <c r="BJ1750" s="34">
        <f t="shared" si="371"/>
        <v>1744.1982</v>
      </c>
      <c r="BK1750" s="34">
        <v>0</v>
      </c>
      <c r="BL1750" s="34">
        <v>52.198200000000043</v>
      </c>
      <c r="BM1750" s="34">
        <f t="shared" si="372"/>
        <v>52.198200000000043</v>
      </c>
      <c r="BN1750" s="39">
        <f t="shared" si="362"/>
        <v>1244.6352000084598</v>
      </c>
      <c r="BO1750" s="39">
        <f t="shared" si="363"/>
        <v>1692</v>
      </c>
      <c r="BP1750" s="39">
        <f t="shared" si="373"/>
        <v>447.36479999154017</v>
      </c>
    </row>
    <row r="1751" spans="1:68" s="25" customFormat="1" ht="14.25" x14ac:dyDescent="0.2">
      <c r="A1751" s="14">
        <v>518</v>
      </c>
      <c r="B1751" s="40"/>
      <c r="C1751" s="15" t="s">
        <v>907</v>
      </c>
      <c r="D1751" s="16">
        <v>34080</v>
      </c>
      <c r="E1751" s="15" t="s">
        <v>13638</v>
      </c>
      <c r="F1751" s="15" t="s">
        <v>13639</v>
      </c>
      <c r="G1751" s="17" t="s">
        <v>13640</v>
      </c>
      <c r="H1751" s="17" t="s">
        <v>13641</v>
      </c>
      <c r="I1751" s="17" t="s">
        <v>86</v>
      </c>
      <c r="J1751" s="15" t="s">
        <v>13642</v>
      </c>
      <c r="K1751" s="15" t="s">
        <v>585</v>
      </c>
      <c r="L1751" s="18" t="s">
        <v>13643</v>
      </c>
      <c r="M1751" s="15" t="s">
        <v>13098</v>
      </c>
      <c r="N1751" s="15" t="s">
        <v>13099</v>
      </c>
      <c r="O1751" s="16">
        <v>510</v>
      </c>
      <c r="P1751" s="15" t="s">
        <v>118</v>
      </c>
      <c r="Q1751" s="15">
        <v>22500</v>
      </c>
      <c r="R1751" s="15">
        <v>82400</v>
      </c>
      <c r="S1751" s="15">
        <v>104900</v>
      </c>
      <c r="T1751" s="15">
        <v>0.24</v>
      </c>
      <c r="U1751" s="15" t="s">
        <v>3335</v>
      </c>
      <c r="V1751" s="15" t="s">
        <v>76</v>
      </c>
      <c r="W1751" s="16">
        <v>1</v>
      </c>
      <c r="X1751" s="16">
        <v>1</v>
      </c>
      <c r="Y1751" s="15">
        <v>10569</v>
      </c>
      <c r="Z1751" s="15">
        <v>0.24299999999999999</v>
      </c>
      <c r="AA1751" s="15" t="s">
        <v>13462</v>
      </c>
      <c r="AB1751" s="15" t="s">
        <v>13463</v>
      </c>
      <c r="AC1751" s="15">
        <v>114000</v>
      </c>
      <c r="AD1751" s="26">
        <v>41257</v>
      </c>
      <c r="AE1751" s="15" t="s">
        <v>363</v>
      </c>
      <c r="AF1751" s="15" t="s">
        <v>13644</v>
      </c>
      <c r="AG1751" s="16">
        <v>1</v>
      </c>
      <c r="AH1751" s="15" t="s">
        <v>13645</v>
      </c>
      <c r="AI1751" s="15" t="s">
        <v>78</v>
      </c>
      <c r="AJ1751" s="15">
        <v>10568.6008301</v>
      </c>
      <c r="AK1751" s="15">
        <v>426.996457486</v>
      </c>
      <c r="AL1751" s="15">
        <v>3095164.1939400001</v>
      </c>
      <c r="AM1751" s="15">
        <v>1415692.9659500001</v>
      </c>
      <c r="AN1751" s="19">
        <v>22500</v>
      </c>
      <c r="AO1751" s="19">
        <v>83800</v>
      </c>
      <c r="AP1751" s="19">
        <v>0</v>
      </c>
      <c r="AQ1751" s="19">
        <v>0</v>
      </c>
      <c r="AR1751" s="34">
        <f t="shared" si="364"/>
        <v>106300</v>
      </c>
      <c r="AS1751" s="34">
        <v>45000</v>
      </c>
      <c r="AT1751" s="34">
        <v>3000</v>
      </c>
      <c r="AU1751" s="34">
        <v>21455</v>
      </c>
      <c r="AV1751" s="34">
        <v>24960</v>
      </c>
      <c r="AW1751" s="35">
        <f t="shared" si="365"/>
        <v>94415</v>
      </c>
      <c r="AX1751" s="34">
        <f t="shared" si="366"/>
        <v>11885</v>
      </c>
      <c r="AY1751" s="36">
        <v>1.4712000000099998</v>
      </c>
      <c r="AZ1751" s="36">
        <v>2.0617000000000001</v>
      </c>
      <c r="BA1751" s="22"/>
      <c r="BB1751" s="19">
        <v>1063</v>
      </c>
      <c r="BC1751" s="34">
        <f t="shared" si="367"/>
        <v>174.85212000118847</v>
      </c>
      <c r="BD1751" s="34">
        <f t="shared" si="368"/>
        <v>245.03304499999999</v>
      </c>
      <c r="BE1751" s="38">
        <v>3.4819999999999997E-2</v>
      </c>
      <c r="BF1751" s="38">
        <f t="shared" si="369"/>
        <v>3.4819999999999997E-2</v>
      </c>
      <c r="BG1751" s="34">
        <v>6.0883508184413815</v>
      </c>
      <c r="BH1751" s="34">
        <v>8.5320506268999985</v>
      </c>
      <c r="BI1751" s="34">
        <f t="shared" si="370"/>
        <v>168.7637691827471</v>
      </c>
      <c r="BJ1751" s="34">
        <f t="shared" si="371"/>
        <v>236.50099437309999</v>
      </c>
      <c r="BK1751" s="34">
        <v>0</v>
      </c>
      <c r="BL1751" s="34">
        <v>0</v>
      </c>
      <c r="BM1751" s="34">
        <f t="shared" si="372"/>
        <v>0</v>
      </c>
      <c r="BN1751" s="39">
        <f t="shared" si="362"/>
        <v>168.7637691827471</v>
      </c>
      <c r="BO1751" s="39">
        <f t="shared" si="363"/>
        <v>236.50099437309999</v>
      </c>
      <c r="BP1751" s="39">
        <f t="shared" si="373"/>
        <v>67.737225190352888</v>
      </c>
    </row>
    <row r="1752" spans="1:68" s="25" customFormat="1" ht="14.25" x14ac:dyDescent="0.2">
      <c r="A1752" s="14">
        <v>519</v>
      </c>
      <c r="B1752" s="40"/>
      <c r="C1752" s="15" t="s">
        <v>176</v>
      </c>
      <c r="D1752" s="16">
        <v>21930</v>
      </c>
      <c r="E1752" s="15" t="s">
        <v>13646</v>
      </c>
      <c r="F1752" s="15" t="s">
        <v>13647</v>
      </c>
      <c r="G1752" s="17" t="s">
        <v>13648</v>
      </c>
      <c r="H1752" s="17" t="s">
        <v>13649</v>
      </c>
      <c r="I1752" s="17" t="s">
        <v>86</v>
      </c>
      <c r="J1752" s="15" t="s">
        <v>13650</v>
      </c>
      <c r="K1752" s="15" t="s">
        <v>981</v>
      </c>
      <c r="L1752" s="18" t="s">
        <v>13651</v>
      </c>
      <c r="M1752" s="15" t="s">
        <v>13098</v>
      </c>
      <c r="N1752" s="15" t="s">
        <v>13099</v>
      </c>
      <c r="O1752" s="16">
        <v>510</v>
      </c>
      <c r="P1752" s="15" t="s">
        <v>118</v>
      </c>
      <c r="Q1752" s="15">
        <v>22500</v>
      </c>
      <c r="R1752" s="15">
        <v>58600</v>
      </c>
      <c r="S1752" s="15">
        <v>81100</v>
      </c>
      <c r="T1752" s="15">
        <v>0.24</v>
      </c>
      <c r="U1752" s="15" t="s">
        <v>3335</v>
      </c>
      <c r="V1752" s="15" t="s">
        <v>76</v>
      </c>
      <c r="W1752" s="16">
        <v>1</v>
      </c>
      <c r="X1752" s="16">
        <v>1</v>
      </c>
      <c r="Y1752" s="15">
        <v>10567</v>
      </c>
      <c r="Z1752" s="15">
        <v>0.24299999999999999</v>
      </c>
      <c r="AA1752" s="15" t="s">
        <v>78</v>
      </c>
      <c r="AB1752" s="15" t="s">
        <v>78</v>
      </c>
      <c r="AC1752" s="15">
        <v>74900</v>
      </c>
      <c r="AD1752" s="26">
        <v>39688</v>
      </c>
      <c r="AE1752" s="15" t="s">
        <v>147</v>
      </c>
      <c r="AF1752" s="15" t="s">
        <v>13652</v>
      </c>
      <c r="AG1752" s="16">
        <v>1</v>
      </c>
      <c r="AH1752" s="15" t="s">
        <v>13653</v>
      </c>
      <c r="AI1752" s="15" t="s">
        <v>78</v>
      </c>
      <c r="AJ1752" s="15">
        <v>10566.824707</v>
      </c>
      <c r="AK1752" s="15">
        <v>426.96365503499999</v>
      </c>
      <c r="AL1752" s="15">
        <v>3095164.8384099999</v>
      </c>
      <c r="AM1752" s="15">
        <v>1415614.9808100001</v>
      </c>
      <c r="AN1752" s="19">
        <v>22500</v>
      </c>
      <c r="AO1752" s="19">
        <v>58000</v>
      </c>
      <c r="AP1752" s="19">
        <v>0</v>
      </c>
      <c r="AQ1752" s="19">
        <v>0</v>
      </c>
      <c r="AR1752" s="34">
        <f t="shared" si="364"/>
        <v>80500</v>
      </c>
      <c r="AS1752" s="34">
        <v>45000</v>
      </c>
      <c r="AT1752" s="34">
        <v>3000</v>
      </c>
      <c r="AU1752" s="34">
        <v>12425</v>
      </c>
      <c r="AV1752" s="34">
        <v>0</v>
      </c>
      <c r="AW1752" s="35">
        <f t="shared" si="365"/>
        <v>60425</v>
      </c>
      <c r="AX1752" s="34">
        <f t="shared" si="366"/>
        <v>20075</v>
      </c>
      <c r="AY1752" s="36">
        <v>1.4712000000099998</v>
      </c>
      <c r="AZ1752" s="36">
        <v>2.0617000000000001</v>
      </c>
      <c r="BA1752" s="22"/>
      <c r="BB1752" s="19">
        <v>805</v>
      </c>
      <c r="BC1752" s="34">
        <f t="shared" si="367"/>
        <v>295.34340000200746</v>
      </c>
      <c r="BD1752" s="34">
        <f t="shared" si="368"/>
        <v>413.88627500000001</v>
      </c>
      <c r="BE1752" s="38">
        <v>3.4819999999999997E-2</v>
      </c>
      <c r="BF1752" s="38">
        <f t="shared" si="369"/>
        <v>3.4819999999999997E-2</v>
      </c>
      <c r="BG1752" s="34">
        <v>10.283857188069899</v>
      </c>
      <c r="BH1752" s="34">
        <v>14.411520095499998</v>
      </c>
      <c r="BI1752" s="34">
        <f t="shared" si="370"/>
        <v>285.05954281393758</v>
      </c>
      <c r="BJ1752" s="34">
        <f t="shared" si="371"/>
        <v>399.4747549045</v>
      </c>
      <c r="BK1752" s="34">
        <v>0</v>
      </c>
      <c r="BL1752" s="34">
        <v>0</v>
      </c>
      <c r="BM1752" s="34">
        <f t="shared" si="372"/>
        <v>0</v>
      </c>
      <c r="BN1752" s="39">
        <f t="shared" si="362"/>
        <v>285.05954281393758</v>
      </c>
      <c r="BO1752" s="39">
        <f t="shared" si="363"/>
        <v>399.4747549045</v>
      </c>
      <c r="BP1752" s="39">
        <f t="shared" si="373"/>
        <v>114.41521209056242</v>
      </c>
    </row>
    <row r="1753" spans="1:68" s="25" customFormat="1" ht="14.25" x14ac:dyDescent="0.2">
      <c r="A1753" s="14">
        <v>520</v>
      </c>
      <c r="B1753" s="40"/>
      <c r="C1753" s="15"/>
      <c r="D1753" s="16">
        <v>2601</v>
      </c>
      <c r="E1753" s="15" t="s">
        <v>13654</v>
      </c>
      <c r="F1753" s="15" t="s">
        <v>13655</v>
      </c>
      <c r="G1753" s="17" t="s">
        <v>13656</v>
      </c>
      <c r="H1753" s="17" t="s">
        <v>13657</v>
      </c>
      <c r="I1753" s="17" t="s">
        <v>86</v>
      </c>
      <c r="J1753" s="15" t="s">
        <v>13658</v>
      </c>
      <c r="K1753" s="15" t="s">
        <v>2012</v>
      </c>
      <c r="L1753" s="18" t="s">
        <v>13659</v>
      </c>
      <c r="M1753" s="15" t="s">
        <v>13098</v>
      </c>
      <c r="N1753" s="15" t="s">
        <v>13099</v>
      </c>
      <c r="O1753" s="16">
        <v>510</v>
      </c>
      <c r="P1753" s="15" t="s">
        <v>118</v>
      </c>
      <c r="Q1753" s="15">
        <v>22500</v>
      </c>
      <c r="R1753" s="15">
        <v>57400</v>
      </c>
      <c r="S1753" s="15">
        <v>79900</v>
      </c>
      <c r="T1753" s="15">
        <v>0.24</v>
      </c>
      <c r="U1753" s="15" t="s">
        <v>3335</v>
      </c>
      <c r="V1753" s="15" t="s">
        <v>76</v>
      </c>
      <c r="W1753" s="16">
        <v>1</v>
      </c>
      <c r="X1753" s="16">
        <v>1</v>
      </c>
      <c r="Y1753" s="15">
        <v>10542</v>
      </c>
      <c r="Z1753" s="15">
        <v>0.24199999999999999</v>
      </c>
      <c r="AA1753" s="15" t="s">
        <v>78</v>
      </c>
      <c r="AB1753" s="15" t="s">
        <v>78</v>
      </c>
      <c r="AC1753" s="15">
        <v>65900</v>
      </c>
      <c r="AD1753" s="26">
        <v>37406</v>
      </c>
      <c r="AE1753" s="15" t="s">
        <v>183</v>
      </c>
      <c r="AF1753" s="15" t="s">
        <v>13660</v>
      </c>
      <c r="AG1753" s="16">
        <v>1</v>
      </c>
      <c r="AH1753" s="15" t="s">
        <v>13661</v>
      </c>
      <c r="AI1753" s="15" t="s">
        <v>78</v>
      </c>
      <c r="AJ1753" s="15">
        <v>10542.1279297</v>
      </c>
      <c r="AK1753" s="15">
        <v>426.51180032299999</v>
      </c>
      <c r="AL1753" s="15">
        <v>3095165.4660399999</v>
      </c>
      <c r="AM1753" s="15">
        <v>1415537.0517899999</v>
      </c>
      <c r="AN1753" s="19">
        <v>0</v>
      </c>
      <c r="AO1753" s="19">
        <v>0</v>
      </c>
      <c r="AP1753" s="19">
        <v>22500</v>
      </c>
      <c r="AQ1753" s="19">
        <v>56800</v>
      </c>
      <c r="AR1753" s="34">
        <f t="shared" si="364"/>
        <v>79300</v>
      </c>
      <c r="AS1753" s="34">
        <v>0</v>
      </c>
      <c r="AT1753" s="34">
        <v>0</v>
      </c>
      <c r="AU1753" s="34">
        <v>0</v>
      </c>
      <c r="AV1753" s="34">
        <v>0</v>
      </c>
      <c r="AW1753" s="35">
        <f t="shared" si="365"/>
        <v>0</v>
      </c>
      <c r="AX1753" s="34">
        <f t="shared" si="366"/>
        <v>79300</v>
      </c>
      <c r="AY1753" s="36">
        <v>1.4712000000099998</v>
      </c>
      <c r="AZ1753" s="36">
        <v>2.0617000000000001</v>
      </c>
      <c r="BA1753" s="22"/>
      <c r="BB1753" s="19">
        <v>1596</v>
      </c>
      <c r="BC1753" s="34">
        <f t="shared" si="367"/>
        <v>1166.6616000079298</v>
      </c>
      <c r="BD1753" s="34">
        <f t="shared" si="368"/>
        <v>1634.9281000000001</v>
      </c>
      <c r="BE1753" s="38">
        <v>3.4819999999999997E-2</v>
      </c>
      <c r="BF1753" s="38">
        <f t="shared" si="369"/>
        <v>3.4819999999999997E-2</v>
      </c>
      <c r="BG1753" s="34">
        <v>0</v>
      </c>
      <c r="BH1753" s="34">
        <v>0</v>
      </c>
      <c r="BI1753" s="34">
        <f t="shared" si="370"/>
        <v>1166.6616000079298</v>
      </c>
      <c r="BJ1753" s="34">
        <f t="shared" si="371"/>
        <v>1634.9281000000001</v>
      </c>
      <c r="BK1753" s="34">
        <v>0</v>
      </c>
      <c r="BL1753" s="34">
        <v>48.311100000000124</v>
      </c>
      <c r="BM1753" s="34">
        <f t="shared" si="372"/>
        <v>48.311100000000124</v>
      </c>
      <c r="BN1753" s="39">
        <f t="shared" si="362"/>
        <v>1166.6616000079298</v>
      </c>
      <c r="BO1753" s="39">
        <f t="shared" si="363"/>
        <v>1586.617</v>
      </c>
      <c r="BP1753" s="39">
        <f t="shared" si="373"/>
        <v>419.95539999207017</v>
      </c>
    </row>
    <row r="1754" spans="1:68" s="25" customFormat="1" ht="14.25" x14ac:dyDescent="0.2">
      <c r="A1754" s="14">
        <v>522</v>
      </c>
      <c r="B1754" s="40"/>
      <c r="C1754" s="15" t="s">
        <v>13662</v>
      </c>
      <c r="D1754" s="16">
        <v>31375</v>
      </c>
      <c r="E1754" s="15" t="s">
        <v>13663</v>
      </c>
      <c r="F1754" s="15" t="s">
        <v>13662</v>
      </c>
      <c r="G1754" s="17" t="s">
        <v>13664</v>
      </c>
      <c r="H1754" s="17" t="s">
        <v>13665</v>
      </c>
      <c r="I1754" s="17" t="s">
        <v>86</v>
      </c>
      <c r="J1754" s="15" t="s">
        <v>13666</v>
      </c>
      <c r="K1754" s="15" t="s">
        <v>172</v>
      </c>
      <c r="L1754" s="18" t="s">
        <v>13667</v>
      </c>
      <c r="M1754" s="15" t="s">
        <v>13098</v>
      </c>
      <c r="N1754" s="15" t="s">
        <v>13099</v>
      </c>
      <c r="O1754" s="16">
        <v>510</v>
      </c>
      <c r="P1754" s="15" t="s">
        <v>118</v>
      </c>
      <c r="Q1754" s="15">
        <v>22500</v>
      </c>
      <c r="R1754" s="15">
        <v>79700</v>
      </c>
      <c r="S1754" s="15">
        <v>102200</v>
      </c>
      <c r="T1754" s="15">
        <v>0.24</v>
      </c>
      <c r="U1754" s="15" t="s">
        <v>3335</v>
      </c>
      <c r="V1754" s="15" t="s">
        <v>76</v>
      </c>
      <c r="W1754" s="16">
        <v>1</v>
      </c>
      <c r="X1754" s="16">
        <v>1</v>
      </c>
      <c r="Y1754" s="15">
        <v>10543</v>
      </c>
      <c r="Z1754" s="15">
        <v>0.24199999999999999</v>
      </c>
      <c r="AA1754" s="15" t="s">
        <v>13462</v>
      </c>
      <c r="AB1754" s="15" t="s">
        <v>13463</v>
      </c>
      <c r="AC1754" s="15">
        <v>117000</v>
      </c>
      <c r="AD1754" s="26">
        <v>41969</v>
      </c>
      <c r="AE1754" s="15" t="s">
        <v>147</v>
      </c>
      <c r="AF1754" s="15" t="s">
        <v>13668</v>
      </c>
      <c r="AG1754" s="16">
        <v>1</v>
      </c>
      <c r="AH1754" s="15" t="s">
        <v>13669</v>
      </c>
      <c r="AI1754" s="15" t="s">
        <v>78</v>
      </c>
      <c r="AJ1754" s="15">
        <v>10543.1811523</v>
      </c>
      <c r="AK1754" s="15">
        <v>426.34555785100002</v>
      </c>
      <c r="AL1754" s="15">
        <v>3095166.6140299998</v>
      </c>
      <c r="AM1754" s="15">
        <v>1415380.97138</v>
      </c>
      <c r="AN1754" s="19">
        <v>22500</v>
      </c>
      <c r="AO1754" s="19">
        <v>78800</v>
      </c>
      <c r="AP1754" s="19">
        <v>0</v>
      </c>
      <c r="AQ1754" s="19">
        <v>0</v>
      </c>
      <c r="AR1754" s="34">
        <f t="shared" si="364"/>
        <v>101300</v>
      </c>
      <c r="AS1754" s="34">
        <v>45000</v>
      </c>
      <c r="AT1754" s="34">
        <v>3000</v>
      </c>
      <c r="AU1754" s="34">
        <v>19705</v>
      </c>
      <c r="AV1754" s="34">
        <v>0</v>
      </c>
      <c r="AW1754" s="35">
        <f t="shared" si="365"/>
        <v>67705</v>
      </c>
      <c r="AX1754" s="34">
        <f t="shared" si="366"/>
        <v>33595</v>
      </c>
      <c r="AY1754" s="36">
        <v>1.4712000000099998</v>
      </c>
      <c r="AZ1754" s="36">
        <v>2.0617000000000001</v>
      </c>
      <c r="BA1754" s="22"/>
      <c r="BB1754" s="19">
        <v>1013</v>
      </c>
      <c r="BC1754" s="34">
        <f t="shared" si="367"/>
        <v>494.24964000335945</v>
      </c>
      <c r="BD1754" s="34">
        <f t="shared" si="368"/>
        <v>692.62811499999998</v>
      </c>
      <c r="BE1754" s="38">
        <v>3.4819999999999997E-2</v>
      </c>
      <c r="BF1754" s="38">
        <f t="shared" si="369"/>
        <v>3.4819999999999997E-2</v>
      </c>
      <c r="BG1754" s="34">
        <v>17.209772464916973</v>
      </c>
      <c r="BH1754" s="34">
        <v>24.117310964299996</v>
      </c>
      <c r="BI1754" s="34">
        <f t="shared" si="370"/>
        <v>477.03986753844248</v>
      </c>
      <c r="BJ1754" s="34">
        <f t="shared" si="371"/>
        <v>668.51080403569995</v>
      </c>
      <c r="BK1754" s="34">
        <v>0</v>
      </c>
      <c r="BL1754" s="34">
        <v>0</v>
      </c>
      <c r="BM1754" s="34">
        <f t="shared" si="372"/>
        <v>0</v>
      </c>
      <c r="BN1754" s="39">
        <f t="shared" si="362"/>
        <v>477.03986753844248</v>
      </c>
      <c r="BO1754" s="39">
        <f t="shared" si="363"/>
        <v>668.51080403569995</v>
      </c>
      <c r="BP1754" s="39">
        <f t="shared" si="373"/>
        <v>191.47093649725747</v>
      </c>
    </row>
    <row r="1755" spans="1:68" s="25" customFormat="1" ht="14.25" x14ac:dyDescent="0.2">
      <c r="A1755" s="14">
        <v>523</v>
      </c>
      <c r="B1755" s="40"/>
      <c r="C1755" s="15"/>
      <c r="D1755" s="16">
        <v>20332</v>
      </c>
      <c r="E1755" s="15" t="s">
        <v>13670</v>
      </c>
      <c r="F1755" s="15" t="s">
        <v>13671</v>
      </c>
      <c r="G1755" s="17" t="s">
        <v>13672</v>
      </c>
      <c r="H1755" s="17" t="s">
        <v>13673</v>
      </c>
      <c r="I1755" s="17" t="s">
        <v>86</v>
      </c>
      <c r="J1755" s="15" t="s">
        <v>13674</v>
      </c>
      <c r="K1755" s="15" t="s">
        <v>3424</v>
      </c>
      <c r="L1755" s="18" t="s">
        <v>13675</v>
      </c>
      <c r="M1755" s="15" t="s">
        <v>13098</v>
      </c>
      <c r="N1755" s="15" t="s">
        <v>13099</v>
      </c>
      <c r="O1755" s="16">
        <v>510</v>
      </c>
      <c r="P1755" s="15" t="s">
        <v>118</v>
      </c>
      <c r="Q1755" s="15">
        <v>22500</v>
      </c>
      <c r="R1755" s="15">
        <v>122600</v>
      </c>
      <c r="S1755" s="15">
        <v>145100</v>
      </c>
      <c r="T1755" s="15">
        <v>0.24</v>
      </c>
      <c r="U1755" s="15" t="s">
        <v>3335</v>
      </c>
      <c r="V1755" s="15" t="s">
        <v>76</v>
      </c>
      <c r="W1755" s="16">
        <v>1</v>
      </c>
      <c r="X1755" s="16">
        <v>1</v>
      </c>
      <c r="Y1755" s="15">
        <v>10535</v>
      </c>
      <c r="Z1755" s="15">
        <v>0.24199999999999999</v>
      </c>
      <c r="AA1755" s="15" t="s">
        <v>13462</v>
      </c>
      <c r="AB1755" s="15" t="s">
        <v>13463</v>
      </c>
      <c r="AC1755" s="15">
        <v>137500</v>
      </c>
      <c r="AD1755" s="26">
        <v>42356</v>
      </c>
      <c r="AE1755" s="15" t="s">
        <v>119</v>
      </c>
      <c r="AF1755" s="15" t="s">
        <v>119</v>
      </c>
      <c r="AG1755" s="16">
        <v>1</v>
      </c>
      <c r="AH1755" s="15" t="s">
        <v>13676</v>
      </c>
      <c r="AI1755" s="15" t="s">
        <v>78</v>
      </c>
      <c r="AJ1755" s="15">
        <v>10534.9631348</v>
      </c>
      <c r="AK1755" s="15">
        <v>426.134599831</v>
      </c>
      <c r="AL1755" s="15">
        <v>3095167.2065900001</v>
      </c>
      <c r="AM1755" s="15">
        <v>1415302.97376</v>
      </c>
      <c r="AN1755" s="19">
        <v>22500</v>
      </c>
      <c r="AO1755" s="19">
        <v>119900</v>
      </c>
      <c r="AP1755" s="19">
        <v>0</v>
      </c>
      <c r="AQ1755" s="19">
        <v>1300</v>
      </c>
      <c r="AR1755" s="34">
        <f t="shared" si="364"/>
        <v>143700</v>
      </c>
      <c r="AS1755" s="34">
        <v>45000</v>
      </c>
      <c r="AT1755" s="34">
        <v>3000</v>
      </c>
      <c r="AU1755" s="34">
        <v>34090</v>
      </c>
      <c r="AV1755" s="34">
        <v>24960</v>
      </c>
      <c r="AW1755" s="35">
        <f t="shared" si="365"/>
        <v>107050</v>
      </c>
      <c r="AX1755" s="34">
        <f t="shared" si="366"/>
        <v>36650</v>
      </c>
      <c r="AY1755" s="36">
        <v>1.4712000000099998</v>
      </c>
      <c r="AZ1755" s="36">
        <v>2.0617000000000001</v>
      </c>
      <c r="BA1755" s="22"/>
      <c r="BB1755" s="19">
        <v>1463</v>
      </c>
      <c r="BC1755" s="34">
        <f t="shared" si="367"/>
        <v>539.19480000366491</v>
      </c>
      <c r="BD1755" s="34">
        <f t="shared" si="368"/>
        <v>755.61305000000004</v>
      </c>
      <c r="BE1755" s="38">
        <v>3.4819999999999997E-2</v>
      </c>
      <c r="BF1755" s="38">
        <f t="shared" si="369"/>
        <v>3.4819999999999997E-2</v>
      </c>
      <c r="BG1755" s="34">
        <v>18.108809544123083</v>
      </c>
      <c r="BH1755" s="34">
        <v>25.377197279000001</v>
      </c>
      <c r="BI1755" s="34">
        <f t="shared" si="370"/>
        <v>521.08599045954179</v>
      </c>
      <c r="BJ1755" s="34">
        <f t="shared" si="371"/>
        <v>730.23585272100001</v>
      </c>
      <c r="BK1755" s="34">
        <v>0</v>
      </c>
      <c r="BL1755" s="34">
        <v>0</v>
      </c>
      <c r="BM1755" s="34">
        <f t="shared" si="372"/>
        <v>0</v>
      </c>
      <c r="BN1755" s="39">
        <f t="shared" si="362"/>
        <v>521.08599045954179</v>
      </c>
      <c r="BO1755" s="39">
        <f t="shared" si="363"/>
        <v>730.23585272100001</v>
      </c>
      <c r="BP1755" s="39">
        <f t="shared" si="373"/>
        <v>209.14986226145822</v>
      </c>
    </row>
    <row r="1756" spans="1:68" s="25" customFormat="1" ht="25.5" x14ac:dyDescent="0.2">
      <c r="A1756" s="14">
        <v>524</v>
      </c>
      <c r="B1756" s="40"/>
      <c r="C1756" s="15"/>
      <c r="D1756" s="16">
        <v>24259</v>
      </c>
      <c r="E1756" s="15" t="s">
        <v>13677</v>
      </c>
      <c r="F1756" s="15" t="s">
        <v>13678</v>
      </c>
      <c r="G1756" s="17" t="s">
        <v>13679</v>
      </c>
      <c r="H1756" s="17" t="s">
        <v>13680</v>
      </c>
      <c r="I1756" s="17" t="s">
        <v>86</v>
      </c>
      <c r="J1756" s="15" t="s">
        <v>13681</v>
      </c>
      <c r="K1756" s="15" t="s">
        <v>5421</v>
      </c>
      <c r="L1756" s="18" t="s">
        <v>78</v>
      </c>
      <c r="M1756" s="15" t="s">
        <v>78</v>
      </c>
      <c r="N1756" s="15" t="s">
        <v>78</v>
      </c>
      <c r="O1756" s="16">
        <v>0</v>
      </c>
      <c r="P1756" s="15" t="s">
        <v>78</v>
      </c>
      <c r="Q1756" s="15">
        <v>0</v>
      </c>
      <c r="R1756" s="15">
        <v>0</v>
      </c>
      <c r="S1756" s="15">
        <v>0</v>
      </c>
      <c r="T1756" s="15">
        <v>0</v>
      </c>
      <c r="U1756" s="15" t="s">
        <v>3335</v>
      </c>
      <c r="V1756" s="15" t="s">
        <v>78</v>
      </c>
      <c r="W1756" s="16">
        <v>0</v>
      </c>
      <c r="X1756" s="16">
        <v>0</v>
      </c>
      <c r="Y1756" s="15">
        <v>2279</v>
      </c>
      <c r="Z1756" s="15">
        <v>5.1999999999999998E-2</v>
      </c>
      <c r="AA1756" s="15" t="s">
        <v>13462</v>
      </c>
      <c r="AB1756" s="15" t="s">
        <v>13463</v>
      </c>
      <c r="AC1756" s="15">
        <v>0</v>
      </c>
      <c r="AD1756" s="15"/>
      <c r="AE1756" s="15" t="s">
        <v>78</v>
      </c>
      <c r="AF1756" s="15" t="s">
        <v>78</v>
      </c>
      <c r="AG1756" s="16">
        <v>0</v>
      </c>
      <c r="AH1756" s="15" t="s">
        <v>13682</v>
      </c>
      <c r="AI1756" s="15" t="s">
        <v>78</v>
      </c>
      <c r="AJ1756" s="15">
        <v>2279.0427246099998</v>
      </c>
      <c r="AK1756" s="15">
        <v>303.76742595000002</v>
      </c>
      <c r="AL1756" s="15">
        <v>3095167.2496099998</v>
      </c>
      <c r="AM1756" s="15">
        <v>1415255.5287299999</v>
      </c>
      <c r="AN1756" s="19">
        <v>0</v>
      </c>
      <c r="AO1756" s="19">
        <v>0</v>
      </c>
      <c r="AP1756" s="19">
        <v>0</v>
      </c>
      <c r="AQ1756" s="19">
        <v>0</v>
      </c>
      <c r="AR1756" s="34">
        <f t="shared" si="364"/>
        <v>0</v>
      </c>
      <c r="AS1756" s="34">
        <v>0</v>
      </c>
      <c r="AT1756" s="34">
        <v>0</v>
      </c>
      <c r="AU1756" s="34">
        <v>0</v>
      </c>
      <c r="AV1756" s="34">
        <v>0</v>
      </c>
      <c r="AW1756" s="35">
        <f t="shared" si="365"/>
        <v>0</v>
      </c>
      <c r="AX1756" s="34">
        <f t="shared" si="366"/>
        <v>0</v>
      </c>
      <c r="AY1756" s="36">
        <v>1.4712000000099998</v>
      </c>
      <c r="AZ1756" s="36">
        <v>2.0617000000000001</v>
      </c>
      <c r="BA1756" s="22"/>
      <c r="BB1756" s="19">
        <v>0</v>
      </c>
      <c r="BC1756" s="34">
        <f t="shared" si="367"/>
        <v>0</v>
      </c>
      <c r="BD1756" s="34">
        <f t="shared" si="368"/>
        <v>0</v>
      </c>
      <c r="BE1756" s="38">
        <v>3.4819999999999997E-2</v>
      </c>
      <c r="BF1756" s="38">
        <f t="shared" si="369"/>
        <v>3.4819999999999997E-2</v>
      </c>
      <c r="BG1756" s="34">
        <v>0</v>
      </c>
      <c r="BH1756" s="34">
        <v>0</v>
      </c>
      <c r="BI1756" s="34">
        <f t="shared" si="370"/>
        <v>0</v>
      </c>
      <c r="BJ1756" s="34">
        <f t="shared" si="371"/>
        <v>0</v>
      </c>
      <c r="BK1756" s="34">
        <v>0</v>
      </c>
      <c r="BL1756" s="34">
        <v>0</v>
      </c>
      <c r="BM1756" s="34">
        <f t="shared" si="372"/>
        <v>0</v>
      </c>
      <c r="BN1756" s="39">
        <f t="shared" si="362"/>
        <v>0</v>
      </c>
      <c r="BO1756" s="39">
        <f t="shared" si="363"/>
        <v>0</v>
      </c>
      <c r="BP1756" s="39">
        <f t="shared" si="373"/>
        <v>0</v>
      </c>
    </row>
    <row r="1757" spans="1:68" s="25" customFormat="1" ht="14.25" x14ac:dyDescent="0.2">
      <c r="A1757" s="14">
        <v>525</v>
      </c>
      <c r="B1757" s="40"/>
      <c r="C1757" s="15" t="s">
        <v>13683</v>
      </c>
      <c r="D1757" s="16">
        <v>16930</v>
      </c>
      <c r="E1757" s="15" t="s">
        <v>13684</v>
      </c>
      <c r="F1757" s="15" t="s">
        <v>13683</v>
      </c>
      <c r="G1757" s="17" t="s">
        <v>13685</v>
      </c>
      <c r="H1757" s="17" t="s">
        <v>13686</v>
      </c>
      <c r="I1757" s="17" t="s">
        <v>86</v>
      </c>
      <c r="J1757" s="15" t="s">
        <v>13687</v>
      </c>
      <c r="K1757" s="15" t="s">
        <v>13688</v>
      </c>
      <c r="L1757" s="18" t="s">
        <v>13689</v>
      </c>
      <c r="M1757" s="15" t="s">
        <v>13098</v>
      </c>
      <c r="N1757" s="15" t="s">
        <v>13099</v>
      </c>
      <c r="O1757" s="16">
        <v>510</v>
      </c>
      <c r="P1757" s="15" t="s">
        <v>118</v>
      </c>
      <c r="Q1757" s="15">
        <v>13000</v>
      </c>
      <c r="R1757" s="15">
        <v>75400</v>
      </c>
      <c r="S1757" s="15">
        <v>88400</v>
      </c>
      <c r="T1757" s="15">
        <v>0.14000000000000001</v>
      </c>
      <c r="U1757" s="15" t="s">
        <v>3335</v>
      </c>
      <c r="V1757" s="15" t="s">
        <v>76</v>
      </c>
      <c r="W1757" s="16">
        <v>1</v>
      </c>
      <c r="X1757" s="16">
        <v>1</v>
      </c>
      <c r="Y1757" s="15">
        <v>10068</v>
      </c>
      <c r="Z1757" s="15">
        <v>0.23100000000000001</v>
      </c>
      <c r="AA1757" s="15" t="s">
        <v>13107</v>
      </c>
      <c r="AB1757" s="15" t="s">
        <v>13108</v>
      </c>
      <c r="AC1757" s="15">
        <v>97000</v>
      </c>
      <c r="AD1757" s="26">
        <v>40081</v>
      </c>
      <c r="AE1757" s="15" t="s">
        <v>1536</v>
      </c>
      <c r="AF1757" s="15" t="s">
        <v>13690</v>
      </c>
      <c r="AG1757" s="16">
        <v>1</v>
      </c>
      <c r="AH1757" s="15" t="s">
        <v>13691</v>
      </c>
      <c r="AI1757" s="15" t="s">
        <v>78</v>
      </c>
      <c r="AJ1757" s="15">
        <v>10068.215332</v>
      </c>
      <c r="AK1757" s="15">
        <v>414.35057710699999</v>
      </c>
      <c r="AL1757" s="15">
        <v>3095318.80321</v>
      </c>
      <c r="AM1757" s="15">
        <v>1416245.7242099999</v>
      </c>
      <c r="AN1757" s="19">
        <v>13000</v>
      </c>
      <c r="AO1757" s="19">
        <v>76500</v>
      </c>
      <c r="AP1757" s="19">
        <v>0</v>
      </c>
      <c r="AQ1757" s="19">
        <v>0</v>
      </c>
      <c r="AR1757" s="34">
        <f t="shared" si="364"/>
        <v>89500</v>
      </c>
      <c r="AS1757" s="34">
        <v>45000</v>
      </c>
      <c r="AT1757" s="34">
        <v>3000</v>
      </c>
      <c r="AU1757" s="34">
        <v>15575</v>
      </c>
      <c r="AV1757" s="34">
        <v>0</v>
      </c>
      <c r="AW1757" s="35">
        <f t="shared" si="365"/>
        <v>63575</v>
      </c>
      <c r="AX1757" s="34">
        <f t="shared" si="366"/>
        <v>25925</v>
      </c>
      <c r="AY1757" s="36">
        <v>1.4712000000099998</v>
      </c>
      <c r="AZ1757" s="36">
        <v>2.0617000000000001</v>
      </c>
      <c r="BA1757" s="22"/>
      <c r="BB1757" s="19">
        <v>895</v>
      </c>
      <c r="BC1757" s="34">
        <f t="shared" si="367"/>
        <v>381.40860000259244</v>
      </c>
      <c r="BD1757" s="34">
        <f t="shared" si="368"/>
        <v>534.49572499999999</v>
      </c>
      <c r="BE1757" s="38">
        <v>3.4819999999999997E-2</v>
      </c>
      <c r="BF1757" s="38">
        <f t="shared" si="369"/>
        <v>3.4819999999999997E-2</v>
      </c>
      <c r="BG1757" s="34">
        <v>13.280647452090268</v>
      </c>
      <c r="BH1757" s="34">
        <v>18.611141144499999</v>
      </c>
      <c r="BI1757" s="34">
        <f t="shared" si="370"/>
        <v>368.12795255050219</v>
      </c>
      <c r="BJ1757" s="34">
        <f t="shared" si="371"/>
        <v>515.88458385549995</v>
      </c>
      <c r="BK1757" s="34">
        <v>0</v>
      </c>
      <c r="BL1757" s="34">
        <v>0</v>
      </c>
      <c r="BM1757" s="34">
        <f t="shared" si="372"/>
        <v>0</v>
      </c>
      <c r="BN1757" s="39">
        <f t="shared" si="362"/>
        <v>368.12795255050219</v>
      </c>
      <c r="BO1757" s="39">
        <f t="shared" si="363"/>
        <v>515.88458385549995</v>
      </c>
      <c r="BP1757" s="39">
        <f t="shared" si="373"/>
        <v>147.75663130499777</v>
      </c>
    </row>
    <row r="1758" spans="1:68" s="25" customFormat="1" ht="14.25" x14ac:dyDescent="0.2">
      <c r="A1758" s="14">
        <v>526</v>
      </c>
      <c r="B1758" s="40"/>
      <c r="C1758" s="15"/>
      <c r="D1758" s="16">
        <v>7930</v>
      </c>
      <c r="E1758" s="15" t="s">
        <v>13692</v>
      </c>
      <c r="F1758" s="15" t="s">
        <v>13693</v>
      </c>
      <c r="G1758" s="17" t="s">
        <v>13685</v>
      </c>
      <c r="H1758" s="17" t="s">
        <v>13686</v>
      </c>
      <c r="I1758" s="17" t="s">
        <v>86</v>
      </c>
      <c r="J1758" s="15" t="s">
        <v>13694</v>
      </c>
      <c r="K1758" s="15" t="s">
        <v>13688</v>
      </c>
      <c r="L1758" s="18" t="s">
        <v>13695</v>
      </c>
      <c r="M1758" s="15" t="s">
        <v>13098</v>
      </c>
      <c r="N1758" s="15" t="s">
        <v>13099</v>
      </c>
      <c r="O1758" s="16">
        <v>510</v>
      </c>
      <c r="P1758" s="15" t="s">
        <v>118</v>
      </c>
      <c r="Q1758" s="15">
        <v>20200</v>
      </c>
      <c r="R1758" s="15">
        <v>94700</v>
      </c>
      <c r="S1758" s="15">
        <v>114900</v>
      </c>
      <c r="T1758" s="15">
        <v>0.22</v>
      </c>
      <c r="U1758" s="15" t="s">
        <v>3335</v>
      </c>
      <c r="V1758" s="15" t="s">
        <v>76</v>
      </c>
      <c r="W1758" s="16">
        <v>1</v>
      </c>
      <c r="X1758" s="16">
        <v>1</v>
      </c>
      <c r="Y1758" s="15">
        <v>9651</v>
      </c>
      <c r="Z1758" s="15">
        <v>0.222</v>
      </c>
      <c r="AA1758" s="15" t="s">
        <v>13107</v>
      </c>
      <c r="AB1758" s="15" t="s">
        <v>13108</v>
      </c>
      <c r="AC1758" s="15">
        <v>0</v>
      </c>
      <c r="AD1758" s="26">
        <v>38376</v>
      </c>
      <c r="AE1758" s="15" t="s">
        <v>119</v>
      </c>
      <c r="AF1758" s="15" t="s">
        <v>119</v>
      </c>
      <c r="AG1758" s="16">
        <v>1</v>
      </c>
      <c r="AH1758" s="15" t="s">
        <v>13696</v>
      </c>
      <c r="AI1758" s="15" t="s">
        <v>78</v>
      </c>
      <c r="AJ1758" s="15">
        <v>9651.0927734399993</v>
      </c>
      <c r="AK1758" s="15">
        <v>415.40085059299997</v>
      </c>
      <c r="AL1758" s="15">
        <v>3095390.5008299998</v>
      </c>
      <c r="AM1758" s="15">
        <v>1416246.83711</v>
      </c>
      <c r="AN1758" s="19">
        <v>20200</v>
      </c>
      <c r="AO1758" s="19">
        <v>96200</v>
      </c>
      <c r="AP1758" s="19">
        <v>0</v>
      </c>
      <c r="AQ1758" s="19">
        <v>0</v>
      </c>
      <c r="AR1758" s="34">
        <f t="shared" si="364"/>
        <v>116400</v>
      </c>
      <c r="AS1758" s="34">
        <v>45000</v>
      </c>
      <c r="AT1758" s="34">
        <v>0</v>
      </c>
      <c r="AU1758" s="34">
        <v>24990</v>
      </c>
      <c r="AV1758" s="34">
        <v>12480</v>
      </c>
      <c r="AW1758" s="35">
        <f t="shared" si="365"/>
        <v>82470</v>
      </c>
      <c r="AX1758" s="34">
        <f t="shared" si="366"/>
        <v>33930</v>
      </c>
      <c r="AY1758" s="36">
        <v>1.4712000000099998</v>
      </c>
      <c r="AZ1758" s="36">
        <v>2.0617000000000001</v>
      </c>
      <c r="BA1758" s="22"/>
      <c r="BB1758" s="19">
        <v>1164</v>
      </c>
      <c r="BC1758" s="34">
        <f t="shared" si="367"/>
        <v>499.17816000339297</v>
      </c>
      <c r="BD1758" s="34">
        <f t="shared" si="368"/>
        <v>699.53481000000011</v>
      </c>
      <c r="BE1758" s="38">
        <v>3.4819999999999997E-2</v>
      </c>
      <c r="BF1758" s="38">
        <f t="shared" si="369"/>
        <v>3.4819999999999997E-2</v>
      </c>
      <c r="BG1758" s="34">
        <v>17.381383531318143</v>
      </c>
      <c r="BH1758" s="34">
        <v>24.357802084200003</v>
      </c>
      <c r="BI1758" s="34">
        <f t="shared" si="370"/>
        <v>481.79677647207484</v>
      </c>
      <c r="BJ1758" s="34">
        <f t="shared" si="371"/>
        <v>675.17700791580012</v>
      </c>
      <c r="BK1758" s="34">
        <v>0</v>
      </c>
      <c r="BL1758" s="34">
        <v>0</v>
      </c>
      <c r="BM1758" s="34">
        <f t="shared" si="372"/>
        <v>0</v>
      </c>
      <c r="BN1758" s="39">
        <f t="shared" si="362"/>
        <v>481.79677647207484</v>
      </c>
      <c r="BO1758" s="39">
        <f t="shared" si="363"/>
        <v>675.17700791580012</v>
      </c>
      <c r="BP1758" s="39">
        <f t="shared" si="373"/>
        <v>193.38023144372528</v>
      </c>
    </row>
    <row r="1759" spans="1:68" s="25" customFormat="1" ht="14.25" x14ac:dyDescent="0.2">
      <c r="A1759" s="14">
        <v>527</v>
      </c>
      <c r="B1759" s="40"/>
      <c r="C1759" s="15" t="s">
        <v>150</v>
      </c>
      <c r="D1759" s="16">
        <v>35586</v>
      </c>
      <c r="E1759" s="15" t="s">
        <v>13697</v>
      </c>
      <c r="F1759" s="15" t="s">
        <v>13698</v>
      </c>
      <c r="G1759" s="17" t="s">
        <v>13699</v>
      </c>
      <c r="H1759" s="17" t="s">
        <v>13700</v>
      </c>
      <c r="I1759" s="17" t="s">
        <v>86</v>
      </c>
      <c r="J1759" s="15" t="s">
        <v>13701</v>
      </c>
      <c r="K1759" s="15" t="s">
        <v>88</v>
      </c>
      <c r="L1759" s="18" t="s">
        <v>13702</v>
      </c>
      <c r="M1759" s="15" t="s">
        <v>13098</v>
      </c>
      <c r="N1759" s="15" t="s">
        <v>13099</v>
      </c>
      <c r="O1759" s="16">
        <v>510</v>
      </c>
      <c r="P1759" s="15" t="s">
        <v>118</v>
      </c>
      <c r="Q1759" s="15">
        <v>20200</v>
      </c>
      <c r="R1759" s="15">
        <v>82700</v>
      </c>
      <c r="S1759" s="15">
        <v>102900</v>
      </c>
      <c r="T1759" s="15">
        <v>0.22</v>
      </c>
      <c r="U1759" s="15" t="s">
        <v>3335</v>
      </c>
      <c r="V1759" s="15" t="s">
        <v>76</v>
      </c>
      <c r="W1759" s="16">
        <v>1</v>
      </c>
      <c r="X1759" s="16">
        <v>0</v>
      </c>
      <c r="Y1759" s="15">
        <v>9581</v>
      </c>
      <c r="Z1759" s="15">
        <v>0.22</v>
      </c>
      <c r="AA1759" s="15" t="s">
        <v>13107</v>
      </c>
      <c r="AB1759" s="15" t="s">
        <v>13108</v>
      </c>
      <c r="AC1759" s="15">
        <v>0</v>
      </c>
      <c r="AD1759" s="15"/>
      <c r="AE1759" s="15" t="s">
        <v>137</v>
      </c>
      <c r="AF1759" s="15" t="s">
        <v>13703</v>
      </c>
      <c r="AG1759" s="16">
        <v>1</v>
      </c>
      <c r="AH1759" s="15" t="s">
        <v>13704</v>
      </c>
      <c r="AI1759" s="15" t="s">
        <v>78</v>
      </c>
      <c r="AJ1759" s="15">
        <v>9580.5966796899993</v>
      </c>
      <c r="AK1759" s="15">
        <v>414.26638742799997</v>
      </c>
      <c r="AL1759" s="15">
        <v>3095460.4623099999</v>
      </c>
      <c r="AM1759" s="15">
        <v>1416247.0086099999</v>
      </c>
      <c r="AN1759" s="19">
        <v>20200</v>
      </c>
      <c r="AO1759" s="19">
        <v>84000</v>
      </c>
      <c r="AP1759" s="19">
        <v>0</v>
      </c>
      <c r="AQ1759" s="19">
        <v>0</v>
      </c>
      <c r="AR1759" s="34">
        <f t="shared" si="364"/>
        <v>104200</v>
      </c>
      <c r="AS1759" s="34">
        <v>45000</v>
      </c>
      <c r="AT1759" s="34">
        <v>3000</v>
      </c>
      <c r="AU1759" s="34">
        <v>20720</v>
      </c>
      <c r="AV1759" s="34">
        <v>0</v>
      </c>
      <c r="AW1759" s="35">
        <f t="shared" si="365"/>
        <v>68720</v>
      </c>
      <c r="AX1759" s="34">
        <f t="shared" si="366"/>
        <v>35480</v>
      </c>
      <c r="AY1759" s="36">
        <v>1.4712000000099998</v>
      </c>
      <c r="AZ1759" s="36">
        <v>2.0617000000000001</v>
      </c>
      <c r="BA1759" s="22"/>
      <c r="BB1759" s="19">
        <v>1042</v>
      </c>
      <c r="BC1759" s="34">
        <f t="shared" si="367"/>
        <v>521.98176000354795</v>
      </c>
      <c r="BD1759" s="34">
        <f t="shared" si="368"/>
        <v>731.49116000000004</v>
      </c>
      <c r="BE1759" s="38">
        <v>3.4819999999999997E-2</v>
      </c>
      <c r="BF1759" s="38">
        <f t="shared" si="369"/>
        <v>3.4819999999999997E-2</v>
      </c>
      <c r="BG1759" s="34">
        <v>18.175404883323537</v>
      </c>
      <c r="BH1759" s="34">
        <v>25.470522191200001</v>
      </c>
      <c r="BI1759" s="34">
        <f t="shared" si="370"/>
        <v>503.8063551202244</v>
      </c>
      <c r="BJ1759" s="34">
        <f t="shared" si="371"/>
        <v>706.02063780880007</v>
      </c>
      <c r="BK1759" s="34">
        <v>0</v>
      </c>
      <c r="BL1759" s="34">
        <v>0</v>
      </c>
      <c r="BM1759" s="34">
        <f t="shared" si="372"/>
        <v>0</v>
      </c>
      <c r="BN1759" s="39">
        <f t="shared" si="362"/>
        <v>503.8063551202244</v>
      </c>
      <c r="BO1759" s="39">
        <f t="shared" si="363"/>
        <v>706.02063780880007</v>
      </c>
      <c r="BP1759" s="39">
        <f t="shared" si="373"/>
        <v>202.21428268857568</v>
      </c>
    </row>
    <row r="1760" spans="1:68" s="25" customFormat="1" ht="14.25" x14ac:dyDescent="0.2">
      <c r="A1760" s="14">
        <v>528</v>
      </c>
      <c r="B1760" s="40"/>
      <c r="C1760" s="15"/>
      <c r="D1760" s="16">
        <v>8577</v>
      </c>
      <c r="E1760" s="15" t="s">
        <v>13705</v>
      </c>
      <c r="F1760" s="15" t="s">
        <v>13706</v>
      </c>
      <c r="G1760" s="17" t="s">
        <v>13707</v>
      </c>
      <c r="H1760" s="17" t="s">
        <v>13708</v>
      </c>
      <c r="I1760" s="17" t="s">
        <v>86</v>
      </c>
      <c r="J1760" s="15" t="s">
        <v>13709</v>
      </c>
      <c r="K1760" s="15" t="s">
        <v>2870</v>
      </c>
      <c r="L1760" s="18" t="s">
        <v>13710</v>
      </c>
      <c r="M1760" s="15" t="s">
        <v>13098</v>
      </c>
      <c r="N1760" s="15" t="s">
        <v>13099</v>
      </c>
      <c r="O1760" s="16">
        <v>510</v>
      </c>
      <c r="P1760" s="15" t="s">
        <v>118</v>
      </c>
      <c r="Q1760" s="15">
        <v>21600</v>
      </c>
      <c r="R1760" s="15">
        <v>90900</v>
      </c>
      <c r="S1760" s="15">
        <v>112500</v>
      </c>
      <c r="T1760" s="15">
        <v>0.23</v>
      </c>
      <c r="U1760" s="15" t="s">
        <v>3335</v>
      </c>
      <c r="V1760" s="15" t="s">
        <v>76</v>
      </c>
      <c r="W1760" s="16">
        <v>1</v>
      </c>
      <c r="X1760" s="16">
        <v>1</v>
      </c>
      <c r="Y1760" s="15">
        <v>10326</v>
      </c>
      <c r="Z1760" s="15">
        <v>0.23699999999999999</v>
      </c>
      <c r="AA1760" s="15" t="s">
        <v>13107</v>
      </c>
      <c r="AB1760" s="15" t="s">
        <v>13108</v>
      </c>
      <c r="AC1760" s="15">
        <v>109000</v>
      </c>
      <c r="AD1760" s="26">
        <v>38499</v>
      </c>
      <c r="AE1760" s="15" t="s">
        <v>119</v>
      </c>
      <c r="AF1760" s="15" t="s">
        <v>119</v>
      </c>
      <c r="AG1760" s="16">
        <v>1</v>
      </c>
      <c r="AH1760" s="15" t="s">
        <v>13711</v>
      </c>
      <c r="AI1760" s="15" t="s">
        <v>78</v>
      </c>
      <c r="AJ1760" s="15">
        <v>10325.6867676</v>
      </c>
      <c r="AK1760" s="15">
        <v>425.007891642</v>
      </c>
      <c r="AL1760" s="15">
        <v>3095532.93316</v>
      </c>
      <c r="AM1760" s="15">
        <v>1416247.52676</v>
      </c>
      <c r="AN1760" s="19">
        <v>21600</v>
      </c>
      <c r="AO1760" s="19">
        <v>89900</v>
      </c>
      <c r="AP1760" s="19">
        <v>0</v>
      </c>
      <c r="AQ1760" s="19">
        <v>0</v>
      </c>
      <c r="AR1760" s="34">
        <f t="shared" si="364"/>
        <v>111500</v>
      </c>
      <c r="AS1760" s="34">
        <v>45000</v>
      </c>
      <c r="AT1760" s="34">
        <v>3000</v>
      </c>
      <c r="AU1760" s="34">
        <v>23275</v>
      </c>
      <c r="AV1760" s="34">
        <v>0</v>
      </c>
      <c r="AW1760" s="35">
        <f t="shared" si="365"/>
        <v>71275</v>
      </c>
      <c r="AX1760" s="34">
        <f t="shared" si="366"/>
        <v>40225</v>
      </c>
      <c r="AY1760" s="36">
        <v>1.4712000000099998</v>
      </c>
      <c r="AZ1760" s="36">
        <v>2.0617000000000001</v>
      </c>
      <c r="BA1760" s="22"/>
      <c r="BB1760" s="19">
        <v>1115</v>
      </c>
      <c r="BC1760" s="34">
        <f t="shared" si="367"/>
        <v>591.79020000402238</v>
      </c>
      <c r="BD1760" s="34">
        <f t="shared" si="368"/>
        <v>829.31882500000006</v>
      </c>
      <c r="BE1760" s="38">
        <v>3.4819999999999997E-2</v>
      </c>
      <c r="BF1760" s="38">
        <f t="shared" si="369"/>
        <v>3.4819999999999997E-2</v>
      </c>
      <c r="BG1760" s="34">
        <v>20.606134764140059</v>
      </c>
      <c r="BH1760" s="34">
        <v>28.8768814865</v>
      </c>
      <c r="BI1760" s="34">
        <f t="shared" si="370"/>
        <v>571.18406523988233</v>
      </c>
      <c r="BJ1760" s="34">
        <f t="shared" si="371"/>
        <v>800.44194351350006</v>
      </c>
      <c r="BK1760" s="34">
        <v>0</v>
      </c>
      <c r="BL1760" s="34">
        <v>0</v>
      </c>
      <c r="BM1760" s="34">
        <f t="shared" si="372"/>
        <v>0</v>
      </c>
      <c r="BN1760" s="39">
        <f t="shared" si="362"/>
        <v>571.18406523988233</v>
      </c>
      <c r="BO1760" s="39">
        <f t="shared" si="363"/>
        <v>800.44194351350006</v>
      </c>
      <c r="BP1760" s="39">
        <f t="shared" si="373"/>
        <v>229.25787827361773</v>
      </c>
    </row>
    <row r="1761" spans="1:68" s="25" customFormat="1" ht="14.25" x14ac:dyDescent="0.2">
      <c r="A1761" s="14">
        <v>529</v>
      </c>
      <c r="B1761" s="40"/>
      <c r="C1761" s="15"/>
      <c r="D1761" s="16">
        <v>495</v>
      </c>
      <c r="E1761" s="15" t="s">
        <v>13712</v>
      </c>
      <c r="F1761" s="15" t="s">
        <v>13713</v>
      </c>
      <c r="G1761" s="17" t="s">
        <v>13714</v>
      </c>
      <c r="H1761" s="17" t="s">
        <v>13715</v>
      </c>
      <c r="I1761" s="17" t="s">
        <v>86</v>
      </c>
      <c r="J1761" s="15" t="s">
        <v>13716</v>
      </c>
      <c r="K1761" s="15" t="s">
        <v>13717</v>
      </c>
      <c r="L1761" s="18" t="s">
        <v>13718</v>
      </c>
      <c r="M1761" s="15" t="s">
        <v>13098</v>
      </c>
      <c r="N1761" s="15" t="s">
        <v>13099</v>
      </c>
      <c r="O1761" s="16">
        <v>510</v>
      </c>
      <c r="P1761" s="15" t="s">
        <v>118</v>
      </c>
      <c r="Q1761" s="15">
        <v>21600</v>
      </c>
      <c r="R1761" s="15">
        <v>66000</v>
      </c>
      <c r="S1761" s="15">
        <v>87600</v>
      </c>
      <c r="T1761" s="15">
        <v>0.23</v>
      </c>
      <c r="U1761" s="15" t="s">
        <v>3335</v>
      </c>
      <c r="V1761" s="15" t="s">
        <v>76</v>
      </c>
      <c r="W1761" s="16">
        <v>1</v>
      </c>
      <c r="X1761" s="16">
        <v>1</v>
      </c>
      <c r="Y1761" s="15">
        <v>10284</v>
      </c>
      <c r="Z1761" s="15">
        <v>0.23599999999999999</v>
      </c>
      <c r="AA1761" s="15" t="s">
        <v>13107</v>
      </c>
      <c r="AB1761" s="15" t="s">
        <v>13108</v>
      </c>
      <c r="AC1761" s="15">
        <v>87500</v>
      </c>
      <c r="AD1761" s="26">
        <v>41439</v>
      </c>
      <c r="AE1761" s="15" t="s">
        <v>211</v>
      </c>
      <c r="AF1761" s="15" t="s">
        <v>13719</v>
      </c>
      <c r="AG1761" s="16">
        <v>1</v>
      </c>
      <c r="AH1761" s="15" t="s">
        <v>13720</v>
      </c>
      <c r="AI1761" s="15" t="s">
        <v>78</v>
      </c>
      <c r="AJ1761" s="15">
        <v>10283.8496094</v>
      </c>
      <c r="AK1761" s="15">
        <v>424.28333838399999</v>
      </c>
      <c r="AL1761" s="15">
        <v>3095608.0329700001</v>
      </c>
      <c r="AM1761" s="15">
        <v>1416247.8081199999</v>
      </c>
      <c r="AN1761" s="19">
        <v>21600</v>
      </c>
      <c r="AO1761" s="19">
        <v>65300</v>
      </c>
      <c r="AP1761" s="19">
        <v>0</v>
      </c>
      <c r="AQ1761" s="19">
        <v>0</v>
      </c>
      <c r="AR1761" s="34">
        <f t="shared" si="364"/>
        <v>86900</v>
      </c>
      <c r="AS1761" s="34">
        <v>45000</v>
      </c>
      <c r="AT1761" s="34">
        <v>3000</v>
      </c>
      <c r="AU1761" s="34">
        <v>14665</v>
      </c>
      <c r="AV1761" s="34">
        <v>0</v>
      </c>
      <c r="AW1761" s="35">
        <f t="shared" si="365"/>
        <v>62665</v>
      </c>
      <c r="AX1761" s="34">
        <f t="shared" si="366"/>
        <v>24235</v>
      </c>
      <c r="AY1761" s="36">
        <v>1.4712000000099998</v>
      </c>
      <c r="AZ1761" s="36">
        <v>2.0617000000000001</v>
      </c>
      <c r="BA1761" s="22"/>
      <c r="BB1761" s="19">
        <v>869</v>
      </c>
      <c r="BC1761" s="34">
        <f t="shared" si="367"/>
        <v>356.54532000242347</v>
      </c>
      <c r="BD1761" s="34">
        <f t="shared" si="368"/>
        <v>499.65299500000003</v>
      </c>
      <c r="BE1761" s="38">
        <v>3.4819999999999997E-2</v>
      </c>
      <c r="BF1761" s="38">
        <f t="shared" si="369"/>
        <v>3.4819999999999997E-2</v>
      </c>
      <c r="BG1761" s="34">
        <v>12.414908042484385</v>
      </c>
      <c r="BH1761" s="34">
        <v>17.3979172859</v>
      </c>
      <c r="BI1761" s="34">
        <f t="shared" si="370"/>
        <v>344.13041195993907</v>
      </c>
      <c r="BJ1761" s="34">
        <f t="shared" si="371"/>
        <v>482.25507771410003</v>
      </c>
      <c r="BK1761" s="34">
        <v>0</v>
      </c>
      <c r="BL1761" s="34">
        <v>0</v>
      </c>
      <c r="BM1761" s="34">
        <f t="shared" si="372"/>
        <v>0</v>
      </c>
      <c r="BN1761" s="39">
        <f t="shared" ref="BN1761:BN1818" si="374">BI1761-BK1761</f>
        <v>344.13041195993907</v>
      </c>
      <c r="BO1761" s="39">
        <f t="shared" ref="BO1761:BO1818" si="375">BJ1761-BL1761</f>
        <v>482.25507771410003</v>
      </c>
      <c r="BP1761" s="39">
        <f t="shared" si="373"/>
        <v>138.12466575416096</v>
      </c>
    </row>
    <row r="1762" spans="1:68" s="25" customFormat="1" ht="14.25" x14ac:dyDescent="0.2">
      <c r="A1762" s="14">
        <v>530</v>
      </c>
      <c r="B1762" s="40"/>
      <c r="C1762" s="15"/>
      <c r="D1762" s="16">
        <v>8304</v>
      </c>
      <c r="E1762" s="15" t="s">
        <v>13721</v>
      </c>
      <c r="F1762" s="15" t="s">
        <v>13722</v>
      </c>
      <c r="G1762" s="17" t="s">
        <v>13723</v>
      </c>
      <c r="H1762" s="17" t="s">
        <v>13724</v>
      </c>
      <c r="I1762" s="17" t="s">
        <v>86</v>
      </c>
      <c r="J1762" s="15" t="s">
        <v>13725</v>
      </c>
      <c r="K1762" s="15" t="s">
        <v>5882</v>
      </c>
      <c r="L1762" s="18" t="s">
        <v>13726</v>
      </c>
      <c r="M1762" s="15" t="s">
        <v>13098</v>
      </c>
      <c r="N1762" s="15" t="s">
        <v>13099</v>
      </c>
      <c r="O1762" s="16">
        <v>510</v>
      </c>
      <c r="P1762" s="15" t="s">
        <v>118</v>
      </c>
      <c r="Q1762" s="15">
        <v>21600</v>
      </c>
      <c r="R1762" s="15">
        <v>73100</v>
      </c>
      <c r="S1762" s="15">
        <v>94700</v>
      </c>
      <c r="T1762" s="15">
        <v>0.23</v>
      </c>
      <c r="U1762" s="15" t="s">
        <v>3335</v>
      </c>
      <c r="V1762" s="15" t="s">
        <v>76</v>
      </c>
      <c r="W1762" s="16">
        <v>1</v>
      </c>
      <c r="X1762" s="16">
        <v>1</v>
      </c>
      <c r="Y1762" s="15">
        <v>10275</v>
      </c>
      <c r="Z1762" s="15">
        <v>0.23599999999999999</v>
      </c>
      <c r="AA1762" s="15" t="s">
        <v>13107</v>
      </c>
      <c r="AB1762" s="15" t="s">
        <v>13108</v>
      </c>
      <c r="AC1762" s="15">
        <v>74100</v>
      </c>
      <c r="AD1762" s="26">
        <v>37141</v>
      </c>
      <c r="AE1762" s="15" t="s">
        <v>211</v>
      </c>
      <c r="AF1762" s="15" t="s">
        <v>13644</v>
      </c>
      <c r="AG1762" s="16">
        <v>1</v>
      </c>
      <c r="AH1762" s="15" t="s">
        <v>13727</v>
      </c>
      <c r="AI1762" s="15" t="s">
        <v>78</v>
      </c>
      <c r="AJ1762" s="15">
        <v>10274.9199219</v>
      </c>
      <c r="AK1762" s="15">
        <v>424.04442838400001</v>
      </c>
      <c r="AL1762" s="15">
        <v>3095683.0123600001</v>
      </c>
      <c r="AM1762" s="15">
        <v>1416248.1687700001</v>
      </c>
      <c r="AN1762" s="19">
        <v>21600</v>
      </c>
      <c r="AO1762" s="19">
        <v>74400</v>
      </c>
      <c r="AP1762" s="19">
        <v>0</v>
      </c>
      <c r="AQ1762" s="19">
        <v>0</v>
      </c>
      <c r="AR1762" s="34">
        <f t="shared" si="364"/>
        <v>96000</v>
      </c>
      <c r="AS1762" s="34">
        <v>45000</v>
      </c>
      <c r="AT1762" s="34">
        <v>3000</v>
      </c>
      <c r="AU1762" s="34">
        <v>17850</v>
      </c>
      <c r="AV1762" s="34">
        <v>0</v>
      </c>
      <c r="AW1762" s="35">
        <f t="shared" si="365"/>
        <v>65850</v>
      </c>
      <c r="AX1762" s="34">
        <f t="shared" si="366"/>
        <v>30150</v>
      </c>
      <c r="AY1762" s="36">
        <v>1.4712000000099998</v>
      </c>
      <c r="AZ1762" s="36">
        <v>2.0617000000000001</v>
      </c>
      <c r="BA1762" s="22"/>
      <c r="BB1762" s="19">
        <v>960</v>
      </c>
      <c r="BC1762" s="34">
        <f t="shared" si="367"/>
        <v>443.56680000301498</v>
      </c>
      <c r="BD1762" s="34">
        <f t="shared" si="368"/>
        <v>621.60255000000006</v>
      </c>
      <c r="BE1762" s="38">
        <v>3.4819999999999997E-2</v>
      </c>
      <c r="BF1762" s="38">
        <f t="shared" si="369"/>
        <v>3.4819999999999997E-2</v>
      </c>
      <c r="BG1762" s="34">
        <v>15.44499597610498</v>
      </c>
      <c r="BH1762" s="34">
        <v>21.644200790999999</v>
      </c>
      <c r="BI1762" s="34">
        <f t="shared" si="370"/>
        <v>428.12180402691001</v>
      </c>
      <c r="BJ1762" s="34">
        <f t="shared" si="371"/>
        <v>599.95834920900006</v>
      </c>
      <c r="BK1762" s="34">
        <v>0</v>
      </c>
      <c r="BL1762" s="34">
        <v>0</v>
      </c>
      <c r="BM1762" s="34">
        <f t="shared" si="372"/>
        <v>0</v>
      </c>
      <c r="BN1762" s="39">
        <f t="shared" si="374"/>
        <v>428.12180402691001</v>
      </c>
      <c r="BO1762" s="39">
        <f t="shared" si="375"/>
        <v>599.95834920900006</v>
      </c>
      <c r="BP1762" s="39">
        <f t="shared" si="373"/>
        <v>171.83654518209005</v>
      </c>
    </row>
    <row r="1763" spans="1:68" s="25" customFormat="1" ht="14.25" x14ac:dyDescent="0.2">
      <c r="A1763" s="14">
        <v>531</v>
      </c>
      <c r="B1763" s="40"/>
      <c r="C1763" s="15"/>
      <c r="D1763" s="16">
        <v>32785</v>
      </c>
      <c r="E1763" s="15" t="s">
        <v>13728</v>
      </c>
      <c r="F1763" s="15" t="s">
        <v>13729</v>
      </c>
      <c r="G1763" s="17" t="s">
        <v>13730</v>
      </c>
      <c r="H1763" s="17" t="s">
        <v>13731</v>
      </c>
      <c r="I1763" s="17" t="s">
        <v>86</v>
      </c>
      <c r="J1763" s="15" t="s">
        <v>13732</v>
      </c>
      <c r="K1763" s="15" t="s">
        <v>9601</v>
      </c>
      <c r="L1763" s="18" t="s">
        <v>13733</v>
      </c>
      <c r="M1763" s="15" t="s">
        <v>13098</v>
      </c>
      <c r="N1763" s="15" t="s">
        <v>13099</v>
      </c>
      <c r="O1763" s="16">
        <v>510</v>
      </c>
      <c r="P1763" s="15" t="s">
        <v>118</v>
      </c>
      <c r="Q1763" s="15">
        <v>21600</v>
      </c>
      <c r="R1763" s="15">
        <v>67800</v>
      </c>
      <c r="S1763" s="15">
        <v>89400</v>
      </c>
      <c r="T1763" s="15">
        <v>0.23</v>
      </c>
      <c r="U1763" s="15" t="s">
        <v>3335</v>
      </c>
      <c r="V1763" s="15" t="s">
        <v>76</v>
      </c>
      <c r="W1763" s="16">
        <v>1</v>
      </c>
      <c r="X1763" s="16">
        <v>1</v>
      </c>
      <c r="Y1763" s="15">
        <v>10266</v>
      </c>
      <c r="Z1763" s="15">
        <v>0.23599999999999999</v>
      </c>
      <c r="AA1763" s="15" t="s">
        <v>13107</v>
      </c>
      <c r="AB1763" s="15" t="s">
        <v>13108</v>
      </c>
      <c r="AC1763" s="15">
        <v>92900</v>
      </c>
      <c r="AD1763" s="26">
        <v>38106</v>
      </c>
      <c r="AE1763" s="15" t="s">
        <v>119</v>
      </c>
      <c r="AF1763" s="15" t="s">
        <v>119</v>
      </c>
      <c r="AG1763" s="16">
        <v>1</v>
      </c>
      <c r="AH1763" s="15" t="s">
        <v>13734</v>
      </c>
      <c r="AI1763" s="15" t="s">
        <v>78</v>
      </c>
      <c r="AJ1763" s="15">
        <v>10265.8649902</v>
      </c>
      <c r="AK1763" s="15">
        <v>423.80351993800002</v>
      </c>
      <c r="AL1763" s="15">
        <v>3095757.9922000002</v>
      </c>
      <c r="AM1763" s="15">
        <v>1416248.52945</v>
      </c>
      <c r="AN1763" s="19">
        <v>21600</v>
      </c>
      <c r="AO1763" s="19">
        <v>67300</v>
      </c>
      <c r="AP1763" s="19">
        <v>0</v>
      </c>
      <c r="AQ1763" s="19">
        <v>0</v>
      </c>
      <c r="AR1763" s="34">
        <f t="shared" si="364"/>
        <v>88900</v>
      </c>
      <c r="AS1763" s="34">
        <v>45000</v>
      </c>
      <c r="AT1763" s="34">
        <v>3000</v>
      </c>
      <c r="AU1763" s="34">
        <v>15365</v>
      </c>
      <c r="AV1763" s="34">
        <v>0</v>
      </c>
      <c r="AW1763" s="35">
        <f t="shared" si="365"/>
        <v>63365</v>
      </c>
      <c r="AX1763" s="34">
        <f t="shared" si="366"/>
        <v>25535</v>
      </c>
      <c r="AY1763" s="36">
        <v>1.4712000000099998</v>
      </c>
      <c r="AZ1763" s="36">
        <v>2.0617000000000001</v>
      </c>
      <c r="BA1763" s="22"/>
      <c r="BB1763" s="19">
        <v>889</v>
      </c>
      <c r="BC1763" s="34">
        <f t="shared" si="367"/>
        <v>375.67092000255343</v>
      </c>
      <c r="BD1763" s="34">
        <f t="shared" si="368"/>
        <v>526.45509500000003</v>
      </c>
      <c r="BE1763" s="38">
        <v>3.4819999999999997E-2</v>
      </c>
      <c r="BF1763" s="38">
        <f t="shared" si="369"/>
        <v>3.4819999999999997E-2</v>
      </c>
      <c r="BG1763" s="34">
        <v>13.080861434488909</v>
      </c>
      <c r="BH1763" s="34">
        <v>18.3311664079</v>
      </c>
      <c r="BI1763" s="34">
        <f t="shared" si="370"/>
        <v>362.59005856806453</v>
      </c>
      <c r="BJ1763" s="34">
        <f t="shared" si="371"/>
        <v>508.12392859210001</v>
      </c>
      <c r="BK1763" s="34">
        <v>0</v>
      </c>
      <c r="BL1763" s="34">
        <v>0</v>
      </c>
      <c r="BM1763" s="34">
        <f t="shared" si="372"/>
        <v>0</v>
      </c>
      <c r="BN1763" s="39">
        <f t="shared" si="374"/>
        <v>362.59005856806453</v>
      </c>
      <c r="BO1763" s="39">
        <f t="shared" si="375"/>
        <v>508.12392859210001</v>
      </c>
      <c r="BP1763" s="39">
        <f t="shared" si="373"/>
        <v>145.53387002403548</v>
      </c>
    </row>
    <row r="1764" spans="1:68" s="25" customFormat="1" ht="14.25" x14ac:dyDescent="0.2">
      <c r="A1764" s="14">
        <v>532</v>
      </c>
      <c r="B1764" s="40"/>
      <c r="C1764" s="15" t="s">
        <v>13735</v>
      </c>
      <c r="D1764" s="16">
        <v>6622</v>
      </c>
      <c r="E1764" s="15" t="s">
        <v>13736</v>
      </c>
      <c r="F1764" s="15" t="s">
        <v>13735</v>
      </c>
      <c r="G1764" s="17" t="s">
        <v>13737</v>
      </c>
      <c r="H1764" s="17" t="s">
        <v>13738</v>
      </c>
      <c r="I1764" s="17" t="s">
        <v>86</v>
      </c>
      <c r="J1764" s="15" t="s">
        <v>13739</v>
      </c>
      <c r="K1764" s="15" t="s">
        <v>5456</v>
      </c>
      <c r="L1764" s="18" t="s">
        <v>13740</v>
      </c>
      <c r="M1764" s="15" t="s">
        <v>13098</v>
      </c>
      <c r="N1764" s="15" t="s">
        <v>13099</v>
      </c>
      <c r="O1764" s="16">
        <v>510</v>
      </c>
      <c r="P1764" s="15" t="s">
        <v>118</v>
      </c>
      <c r="Q1764" s="15">
        <v>21600</v>
      </c>
      <c r="R1764" s="15">
        <v>54600</v>
      </c>
      <c r="S1764" s="15">
        <v>76200</v>
      </c>
      <c r="T1764" s="15">
        <v>0.23</v>
      </c>
      <c r="U1764" s="15" t="s">
        <v>3335</v>
      </c>
      <c r="V1764" s="15" t="s">
        <v>76</v>
      </c>
      <c r="W1764" s="16">
        <v>1</v>
      </c>
      <c r="X1764" s="16">
        <v>0</v>
      </c>
      <c r="Y1764" s="15">
        <v>10257</v>
      </c>
      <c r="Z1764" s="15">
        <v>0.23499999999999999</v>
      </c>
      <c r="AA1764" s="15" t="s">
        <v>13107</v>
      </c>
      <c r="AB1764" s="15" t="s">
        <v>13108</v>
      </c>
      <c r="AC1764" s="15">
        <v>0</v>
      </c>
      <c r="AD1764" s="15"/>
      <c r="AE1764" s="15" t="s">
        <v>222</v>
      </c>
      <c r="AF1764" s="15" t="s">
        <v>10693</v>
      </c>
      <c r="AG1764" s="16">
        <v>1</v>
      </c>
      <c r="AH1764" s="15" t="s">
        <v>13741</v>
      </c>
      <c r="AI1764" s="15" t="s">
        <v>78</v>
      </c>
      <c r="AJ1764" s="15">
        <v>10256.956543</v>
      </c>
      <c r="AK1764" s="15">
        <v>423.56486564900001</v>
      </c>
      <c r="AL1764" s="15">
        <v>3095832.9725199998</v>
      </c>
      <c r="AM1764" s="15">
        <v>1416248.8901500001</v>
      </c>
      <c r="AN1764" s="19">
        <v>21600</v>
      </c>
      <c r="AO1764" s="19">
        <v>54000</v>
      </c>
      <c r="AP1764" s="19">
        <v>0</v>
      </c>
      <c r="AQ1764" s="19">
        <v>0</v>
      </c>
      <c r="AR1764" s="34">
        <f t="shared" si="364"/>
        <v>75600</v>
      </c>
      <c r="AS1764" s="34">
        <v>45000</v>
      </c>
      <c r="AT1764" s="34">
        <v>3000</v>
      </c>
      <c r="AU1764" s="34">
        <v>10710</v>
      </c>
      <c r="AV1764" s="34">
        <v>0</v>
      </c>
      <c r="AW1764" s="35">
        <f t="shared" si="365"/>
        <v>58710</v>
      </c>
      <c r="AX1764" s="34">
        <f t="shared" si="366"/>
        <v>16890</v>
      </c>
      <c r="AY1764" s="36">
        <v>1.4712000000099998</v>
      </c>
      <c r="AZ1764" s="36">
        <v>2.0617000000000001</v>
      </c>
      <c r="BA1764" s="22"/>
      <c r="BB1764" s="19">
        <v>756</v>
      </c>
      <c r="BC1764" s="34">
        <f t="shared" si="367"/>
        <v>248.48568000168899</v>
      </c>
      <c r="BD1764" s="34">
        <f t="shared" si="368"/>
        <v>348.22113000000002</v>
      </c>
      <c r="BE1764" s="38">
        <v>3.4819999999999997E-2</v>
      </c>
      <c r="BF1764" s="38">
        <f t="shared" si="369"/>
        <v>3.4819999999999997E-2</v>
      </c>
      <c r="BG1764" s="34">
        <v>8.6522713776588098</v>
      </c>
      <c r="BH1764" s="34">
        <v>12.1250597466</v>
      </c>
      <c r="BI1764" s="34">
        <f t="shared" si="370"/>
        <v>239.83340862403017</v>
      </c>
      <c r="BJ1764" s="34">
        <f t="shared" si="371"/>
        <v>336.0960702534</v>
      </c>
      <c r="BK1764" s="34">
        <v>0</v>
      </c>
      <c r="BL1764" s="34">
        <v>0</v>
      </c>
      <c r="BM1764" s="34">
        <f t="shared" si="372"/>
        <v>0</v>
      </c>
      <c r="BN1764" s="39">
        <f t="shared" si="374"/>
        <v>239.83340862403017</v>
      </c>
      <c r="BO1764" s="39">
        <f t="shared" si="375"/>
        <v>336.0960702534</v>
      </c>
      <c r="BP1764" s="39">
        <f t="shared" si="373"/>
        <v>96.262661629369831</v>
      </c>
    </row>
    <row r="1765" spans="1:68" s="25" customFormat="1" ht="14.25" x14ac:dyDescent="0.2">
      <c r="A1765" s="14">
        <v>533</v>
      </c>
      <c r="B1765" s="40"/>
      <c r="C1765" s="15" t="s">
        <v>150</v>
      </c>
      <c r="D1765" s="16">
        <v>35185</v>
      </c>
      <c r="E1765" s="15" t="s">
        <v>13742</v>
      </c>
      <c r="F1765" s="15" t="s">
        <v>13743</v>
      </c>
      <c r="G1765" s="17" t="s">
        <v>13744</v>
      </c>
      <c r="H1765" s="17" t="s">
        <v>13745</v>
      </c>
      <c r="I1765" s="17" t="s">
        <v>86</v>
      </c>
      <c r="J1765" s="15" t="s">
        <v>13746</v>
      </c>
      <c r="K1765" s="15" t="s">
        <v>86</v>
      </c>
      <c r="L1765" s="18" t="s">
        <v>13747</v>
      </c>
      <c r="M1765" s="15" t="s">
        <v>13098</v>
      </c>
      <c r="N1765" s="15" t="s">
        <v>13099</v>
      </c>
      <c r="O1765" s="16">
        <v>510</v>
      </c>
      <c r="P1765" s="15" t="s">
        <v>118</v>
      </c>
      <c r="Q1765" s="15">
        <v>21600</v>
      </c>
      <c r="R1765" s="15">
        <v>62700</v>
      </c>
      <c r="S1765" s="15">
        <v>84300</v>
      </c>
      <c r="T1765" s="15">
        <v>0.23</v>
      </c>
      <c r="U1765" s="15" t="s">
        <v>3335</v>
      </c>
      <c r="V1765" s="15" t="s">
        <v>76</v>
      </c>
      <c r="W1765" s="16">
        <v>1</v>
      </c>
      <c r="X1765" s="16">
        <v>0</v>
      </c>
      <c r="Y1765" s="15">
        <v>10248</v>
      </c>
      <c r="Z1765" s="15">
        <v>0.23499999999999999</v>
      </c>
      <c r="AA1765" s="15" t="s">
        <v>13107</v>
      </c>
      <c r="AB1765" s="15" t="s">
        <v>13108</v>
      </c>
      <c r="AC1765" s="15">
        <v>0</v>
      </c>
      <c r="AD1765" s="15"/>
      <c r="AE1765" s="15" t="s">
        <v>1056</v>
      </c>
      <c r="AF1765" s="15" t="s">
        <v>13748</v>
      </c>
      <c r="AG1765" s="16">
        <v>1</v>
      </c>
      <c r="AH1765" s="15" t="s">
        <v>13749</v>
      </c>
      <c r="AI1765" s="15" t="s">
        <v>78</v>
      </c>
      <c r="AJ1765" s="15">
        <v>10247.855957</v>
      </c>
      <c r="AK1765" s="15">
        <v>423.323265494</v>
      </c>
      <c r="AL1765" s="15">
        <v>3095907.95316</v>
      </c>
      <c r="AM1765" s="15">
        <v>1416249.25027</v>
      </c>
      <c r="AN1765" s="19">
        <v>21600</v>
      </c>
      <c r="AO1765" s="19">
        <v>67200</v>
      </c>
      <c r="AP1765" s="19">
        <v>0</v>
      </c>
      <c r="AQ1765" s="19">
        <v>0</v>
      </c>
      <c r="AR1765" s="34">
        <f t="shared" si="364"/>
        <v>88800</v>
      </c>
      <c r="AS1765" s="34">
        <v>45000</v>
      </c>
      <c r="AT1765" s="34">
        <v>3000</v>
      </c>
      <c r="AU1765" s="34">
        <v>15330</v>
      </c>
      <c r="AV1765" s="34">
        <v>0</v>
      </c>
      <c r="AW1765" s="35">
        <f t="shared" si="365"/>
        <v>63330</v>
      </c>
      <c r="AX1765" s="34">
        <f t="shared" si="366"/>
        <v>25470</v>
      </c>
      <c r="AY1765" s="36">
        <v>1.4712000000099998</v>
      </c>
      <c r="AZ1765" s="36">
        <v>2.0617000000000001</v>
      </c>
      <c r="BA1765" s="22"/>
      <c r="BB1765" s="19">
        <v>888</v>
      </c>
      <c r="BC1765" s="34">
        <f t="shared" si="367"/>
        <v>374.71464000254696</v>
      </c>
      <c r="BD1765" s="34">
        <f t="shared" si="368"/>
        <v>525.11499000000003</v>
      </c>
      <c r="BE1765" s="38">
        <v>3.4819999999999997E-2</v>
      </c>
      <c r="BF1765" s="38">
        <f t="shared" si="369"/>
        <v>3.4819999999999997E-2</v>
      </c>
      <c r="BG1765" s="34">
        <v>13.047563764888684</v>
      </c>
      <c r="BH1765" s="34">
        <v>18.284503951799998</v>
      </c>
      <c r="BI1765" s="34">
        <f t="shared" si="370"/>
        <v>361.66707623765825</v>
      </c>
      <c r="BJ1765" s="34">
        <f t="shared" si="371"/>
        <v>506.83048604820004</v>
      </c>
      <c r="BK1765" s="34">
        <v>0</v>
      </c>
      <c r="BL1765" s="34">
        <v>0</v>
      </c>
      <c r="BM1765" s="34">
        <f t="shared" si="372"/>
        <v>0</v>
      </c>
      <c r="BN1765" s="39">
        <f t="shared" si="374"/>
        <v>361.66707623765825</v>
      </c>
      <c r="BO1765" s="39">
        <f t="shared" si="375"/>
        <v>506.83048604820004</v>
      </c>
      <c r="BP1765" s="39">
        <f t="shared" si="373"/>
        <v>145.16340981054179</v>
      </c>
    </row>
    <row r="1766" spans="1:68" s="25" customFormat="1" ht="14.25" x14ac:dyDescent="0.2">
      <c r="A1766" s="14">
        <v>534</v>
      </c>
      <c r="B1766" s="40"/>
      <c r="C1766" s="15"/>
      <c r="D1766" s="16">
        <v>31258</v>
      </c>
      <c r="E1766" s="15" t="s">
        <v>13750</v>
      </c>
      <c r="F1766" s="15" t="s">
        <v>13751</v>
      </c>
      <c r="G1766" s="17" t="s">
        <v>13752</v>
      </c>
      <c r="H1766" s="17" t="s">
        <v>13753</v>
      </c>
      <c r="I1766" s="17" t="s">
        <v>86</v>
      </c>
      <c r="J1766" s="15" t="s">
        <v>13754</v>
      </c>
      <c r="K1766" s="15" t="s">
        <v>5204</v>
      </c>
      <c r="L1766" s="18" t="s">
        <v>13755</v>
      </c>
      <c r="M1766" s="15" t="s">
        <v>13098</v>
      </c>
      <c r="N1766" s="15" t="s">
        <v>13099</v>
      </c>
      <c r="O1766" s="16">
        <v>419</v>
      </c>
      <c r="P1766" s="15" t="s">
        <v>895</v>
      </c>
      <c r="Q1766" s="15">
        <v>21600</v>
      </c>
      <c r="R1766" s="15">
        <v>118700</v>
      </c>
      <c r="S1766" s="15">
        <v>140300</v>
      </c>
      <c r="T1766" s="15">
        <v>0.23</v>
      </c>
      <c r="U1766" s="15" t="s">
        <v>3335</v>
      </c>
      <c r="V1766" s="15" t="s">
        <v>76</v>
      </c>
      <c r="W1766" s="16">
        <v>1</v>
      </c>
      <c r="X1766" s="16">
        <v>1</v>
      </c>
      <c r="Y1766" s="15">
        <v>10239</v>
      </c>
      <c r="Z1766" s="15">
        <v>0.23499999999999999</v>
      </c>
      <c r="AA1766" s="15" t="s">
        <v>13107</v>
      </c>
      <c r="AB1766" s="15" t="s">
        <v>13108</v>
      </c>
      <c r="AC1766" s="15">
        <v>93500</v>
      </c>
      <c r="AD1766" s="26">
        <v>40263</v>
      </c>
      <c r="AE1766" s="15" t="s">
        <v>119</v>
      </c>
      <c r="AF1766" s="15" t="s">
        <v>119</v>
      </c>
      <c r="AG1766" s="16">
        <v>1</v>
      </c>
      <c r="AH1766" s="15" t="s">
        <v>13756</v>
      </c>
      <c r="AI1766" s="15" t="s">
        <v>78</v>
      </c>
      <c r="AJ1766" s="15">
        <v>10238.5895996</v>
      </c>
      <c r="AK1766" s="15">
        <v>423.07941988099998</v>
      </c>
      <c r="AL1766" s="15">
        <v>3095982.9328600001</v>
      </c>
      <c r="AM1766" s="15">
        <v>1416249.61047</v>
      </c>
      <c r="AN1766" s="19">
        <v>0</v>
      </c>
      <c r="AO1766" s="19">
        <v>0</v>
      </c>
      <c r="AP1766" s="19">
        <v>21600</v>
      </c>
      <c r="AQ1766" s="19">
        <v>117500</v>
      </c>
      <c r="AR1766" s="34">
        <f t="shared" si="364"/>
        <v>139100</v>
      </c>
      <c r="AS1766" s="34">
        <v>0</v>
      </c>
      <c r="AT1766" s="34">
        <v>0</v>
      </c>
      <c r="AU1766" s="34">
        <v>0</v>
      </c>
      <c r="AV1766" s="34">
        <v>0</v>
      </c>
      <c r="AW1766" s="35">
        <f t="shared" si="365"/>
        <v>0</v>
      </c>
      <c r="AX1766" s="34">
        <f t="shared" si="366"/>
        <v>139100</v>
      </c>
      <c r="AY1766" s="36">
        <v>1.4712000000099998</v>
      </c>
      <c r="AZ1766" s="36">
        <v>2.0617000000000001</v>
      </c>
      <c r="BA1766" s="22"/>
      <c r="BB1766" s="19">
        <v>2782</v>
      </c>
      <c r="BC1766" s="34">
        <f t="shared" si="367"/>
        <v>2046.4392000139098</v>
      </c>
      <c r="BD1766" s="34">
        <f t="shared" si="368"/>
        <v>2867.8247000000001</v>
      </c>
      <c r="BE1766" s="38">
        <v>3.4819999999999997E-2</v>
      </c>
      <c r="BF1766" s="38">
        <f t="shared" si="369"/>
        <v>3.4819999999999997E-2</v>
      </c>
      <c r="BG1766" s="34">
        <v>0</v>
      </c>
      <c r="BH1766" s="34">
        <v>0</v>
      </c>
      <c r="BI1766" s="34">
        <f t="shared" si="370"/>
        <v>2046.4392000139098</v>
      </c>
      <c r="BJ1766" s="34">
        <f t="shared" si="371"/>
        <v>2867.8247000000001</v>
      </c>
      <c r="BK1766" s="34">
        <v>0</v>
      </c>
      <c r="BL1766" s="34">
        <v>85.824700000000121</v>
      </c>
      <c r="BM1766" s="34">
        <f t="shared" si="372"/>
        <v>85.824700000000121</v>
      </c>
      <c r="BN1766" s="39">
        <f t="shared" si="374"/>
        <v>2046.4392000139098</v>
      </c>
      <c r="BO1766" s="39">
        <f t="shared" si="375"/>
        <v>2782</v>
      </c>
      <c r="BP1766" s="39">
        <f t="shared" si="373"/>
        <v>735.56079998609016</v>
      </c>
    </row>
    <row r="1767" spans="1:68" s="25" customFormat="1" ht="14.25" x14ac:dyDescent="0.2">
      <c r="A1767" s="14">
        <v>535</v>
      </c>
      <c r="B1767" s="40"/>
      <c r="C1767" s="15" t="s">
        <v>13757</v>
      </c>
      <c r="D1767" s="16">
        <v>703</v>
      </c>
      <c r="E1767" s="15" t="s">
        <v>13758</v>
      </c>
      <c r="F1767" s="15" t="s">
        <v>13757</v>
      </c>
      <c r="G1767" s="17" t="s">
        <v>13759</v>
      </c>
      <c r="H1767" s="17" t="s">
        <v>13760</v>
      </c>
      <c r="I1767" s="17" t="s">
        <v>86</v>
      </c>
      <c r="J1767" s="15" t="s">
        <v>13761</v>
      </c>
      <c r="K1767" s="15" t="s">
        <v>86</v>
      </c>
      <c r="L1767" s="18" t="s">
        <v>13762</v>
      </c>
      <c r="M1767" s="15" t="s">
        <v>13098</v>
      </c>
      <c r="N1767" s="15" t="s">
        <v>13099</v>
      </c>
      <c r="O1767" s="16">
        <v>510</v>
      </c>
      <c r="P1767" s="15" t="s">
        <v>118</v>
      </c>
      <c r="Q1767" s="15">
        <v>21600</v>
      </c>
      <c r="R1767" s="15">
        <v>86000</v>
      </c>
      <c r="S1767" s="15">
        <v>107600</v>
      </c>
      <c r="T1767" s="15">
        <v>0.23</v>
      </c>
      <c r="U1767" s="15" t="s">
        <v>3335</v>
      </c>
      <c r="V1767" s="15" t="s">
        <v>76</v>
      </c>
      <c r="W1767" s="16">
        <v>1</v>
      </c>
      <c r="X1767" s="16">
        <v>0</v>
      </c>
      <c r="Y1767" s="15">
        <v>10230</v>
      </c>
      <c r="Z1767" s="15">
        <v>0.23499999999999999</v>
      </c>
      <c r="AA1767" s="15" t="s">
        <v>13107</v>
      </c>
      <c r="AB1767" s="15" t="s">
        <v>13108</v>
      </c>
      <c r="AC1767" s="15">
        <v>0</v>
      </c>
      <c r="AD1767" s="15"/>
      <c r="AE1767" s="15" t="s">
        <v>243</v>
      </c>
      <c r="AF1767" s="15" t="s">
        <v>13763</v>
      </c>
      <c r="AG1767" s="16">
        <v>1</v>
      </c>
      <c r="AH1767" s="15" t="s">
        <v>13764</v>
      </c>
      <c r="AI1767" s="15" t="s">
        <v>78</v>
      </c>
      <c r="AJ1767" s="15">
        <v>10229.7380371</v>
      </c>
      <c r="AK1767" s="15">
        <v>422.84181188999997</v>
      </c>
      <c r="AL1767" s="15">
        <v>3096057.9123499999</v>
      </c>
      <c r="AM1767" s="15">
        <v>1416249.9712499999</v>
      </c>
      <c r="AN1767" s="19">
        <v>21600</v>
      </c>
      <c r="AO1767" s="19">
        <v>84800</v>
      </c>
      <c r="AP1767" s="19">
        <v>0</v>
      </c>
      <c r="AQ1767" s="19">
        <v>300</v>
      </c>
      <c r="AR1767" s="34">
        <f t="shared" si="364"/>
        <v>106700</v>
      </c>
      <c r="AS1767" s="34">
        <v>45000</v>
      </c>
      <c r="AT1767" s="34">
        <v>0</v>
      </c>
      <c r="AU1767" s="34">
        <v>21490</v>
      </c>
      <c r="AV1767" s="34">
        <v>0</v>
      </c>
      <c r="AW1767" s="35">
        <f t="shared" si="365"/>
        <v>66490</v>
      </c>
      <c r="AX1767" s="34">
        <f t="shared" si="366"/>
        <v>40210</v>
      </c>
      <c r="AY1767" s="36">
        <v>1.4712000000099998</v>
      </c>
      <c r="AZ1767" s="36">
        <v>2.0617000000000001</v>
      </c>
      <c r="BA1767" s="22"/>
      <c r="BB1767" s="19">
        <v>1073</v>
      </c>
      <c r="BC1767" s="34">
        <f t="shared" si="367"/>
        <v>591.569520004021</v>
      </c>
      <c r="BD1767" s="34">
        <f t="shared" si="368"/>
        <v>829.00957000000005</v>
      </c>
      <c r="BE1767" s="38">
        <v>3.4819999999999997E-2</v>
      </c>
      <c r="BF1767" s="38">
        <f t="shared" si="369"/>
        <v>3.4819999999999997E-2</v>
      </c>
      <c r="BG1767" s="34">
        <v>20.444769134538966</v>
      </c>
      <c r="BH1767" s="34">
        <v>28.6507480454</v>
      </c>
      <c r="BI1767" s="34">
        <f t="shared" si="370"/>
        <v>571.124750869482</v>
      </c>
      <c r="BJ1767" s="34">
        <f t="shared" si="371"/>
        <v>800.3588219546001</v>
      </c>
      <c r="BK1767" s="34">
        <v>0</v>
      </c>
      <c r="BL1767" s="34">
        <v>0</v>
      </c>
      <c r="BM1767" s="34">
        <f t="shared" si="372"/>
        <v>0</v>
      </c>
      <c r="BN1767" s="39">
        <f t="shared" si="374"/>
        <v>571.124750869482</v>
      </c>
      <c r="BO1767" s="39">
        <f t="shared" si="375"/>
        <v>800.3588219546001</v>
      </c>
      <c r="BP1767" s="39">
        <f t="shared" si="373"/>
        <v>229.2340710851181</v>
      </c>
    </row>
    <row r="1768" spans="1:68" s="25" customFormat="1" ht="14.25" x14ac:dyDescent="0.2">
      <c r="A1768" s="14">
        <v>536</v>
      </c>
      <c r="B1768" s="40"/>
      <c r="C1768" s="15"/>
      <c r="D1768" s="16">
        <v>32912</v>
      </c>
      <c r="E1768" s="15" t="s">
        <v>13765</v>
      </c>
      <c r="F1768" s="15" t="s">
        <v>13766</v>
      </c>
      <c r="G1768" s="17" t="s">
        <v>13767</v>
      </c>
      <c r="H1768" s="17" t="s">
        <v>13768</v>
      </c>
      <c r="I1768" s="17" t="s">
        <v>88</v>
      </c>
      <c r="J1768" s="15" t="s">
        <v>13769</v>
      </c>
      <c r="K1768" s="15" t="s">
        <v>7033</v>
      </c>
      <c r="L1768" s="18" t="s">
        <v>13770</v>
      </c>
      <c r="M1768" s="15" t="s">
        <v>13098</v>
      </c>
      <c r="N1768" s="15" t="s">
        <v>13099</v>
      </c>
      <c r="O1768" s="16">
        <v>510</v>
      </c>
      <c r="P1768" s="15" t="s">
        <v>118</v>
      </c>
      <c r="Q1768" s="15">
        <v>21600</v>
      </c>
      <c r="R1768" s="15">
        <v>69600</v>
      </c>
      <c r="S1768" s="15">
        <v>91200</v>
      </c>
      <c r="T1768" s="15">
        <v>0.23</v>
      </c>
      <c r="U1768" s="15" t="s">
        <v>3335</v>
      </c>
      <c r="V1768" s="15" t="s">
        <v>76</v>
      </c>
      <c r="W1768" s="16">
        <v>1</v>
      </c>
      <c r="X1768" s="16">
        <v>1</v>
      </c>
      <c r="Y1768" s="15">
        <v>10219</v>
      </c>
      <c r="Z1768" s="15">
        <v>0.23499999999999999</v>
      </c>
      <c r="AA1768" s="15" t="s">
        <v>13107</v>
      </c>
      <c r="AB1768" s="15" t="s">
        <v>13108</v>
      </c>
      <c r="AC1768" s="15">
        <v>84500</v>
      </c>
      <c r="AD1768" s="26">
        <v>37750</v>
      </c>
      <c r="AE1768" s="15" t="s">
        <v>147</v>
      </c>
      <c r="AF1768" s="15" t="s">
        <v>13771</v>
      </c>
      <c r="AG1768" s="16">
        <v>1</v>
      </c>
      <c r="AH1768" s="15" t="s">
        <v>13772</v>
      </c>
      <c r="AI1768" s="15" t="s">
        <v>78</v>
      </c>
      <c r="AJ1768" s="15">
        <v>10219.3154297</v>
      </c>
      <c r="AK1768" s="15">
        <v>422.56329004299999</v>
      </c>
      <c r="AL1768" s="15">
        <v>3096132.8913099999</v>
      </c>
      <c r="AM1768" s="15">
        <v>1416250.32222</v>
      </c>
      <c r="AN1768" s="19">
        <v>0</v>
      </c>
      <c r="AO1768" s="19">
        <v>0</v>
      </c>
      <c r="AP1768" s="19">
        <v>21600</v>
      </c>
      <c r="AQ1768" s="19">
        <v>70700</v>
      </c>
      <c r="AR1768" s="34">
        <f t="shared" ref="AR1768:AR1825" si="376">SUM(AN1768:AQ1768)</f>
        <v>92300</v>
      </c>
      <c r="AS1768" s="34">
        <v>0</v>
      </c>
      <c r="AT1768" s="34">
        <v>3000</v>
      </c>
      <c r="AU1768" s="34">
        <v>0</v>
      </c>
      <c r="AV1768" s="34">
        <v>0</v>
      </c>
      <c r="AW1768" s="35">
        <f t="shared" ref="AW1768:AW1825" si="377">SUM(AS1768:AV1768)</f>
        <v>3000</v>
      </c>
      <c r="AX1768" s="34">
        <f t="shared" ref="AX1768:AX1825" si="378">AR1768-AW1768</f>
        <v>89300</v>
      </c>
      <c r="AY1768" s="36">
        <v>1.4712000000099998</v>
      </c>
      <c r="AZ1768" s="36">
        <v>2.0617000000000001</v>
      </c>
      <c r="BA1768" s="22"/>
      <c r="BB1768" s="19">
        <v>1846</v>
      </c>
      <c r="BC1768" s="34">
        <f t="shared" ref="BC1768:BC1825" si="379">(AX1768/100)*AY1768</f>
        <v>1313.7816000089299</v>
      </c>
      <c r="BD1768" s="34">
        <f t="shared" ref="BD1768:BD1825" si="380">(AX1768/100)*AZ1768</f>
        <v>1841.0981000000002</v>
      </c>
      <c r="BE1768" s="38">
        <v>3.4819999999999997E-2</v>
      </c>
      <c r="BF1768" s="38">
        <f t="shared" ref="BF1768:BF1825" si="381">BE1768</f>
        <v>3.4819999999999997E-2</v>
      </c>
      <c r="BG1768" s="34">
        <v>0</v>
      </c>
      <c r="BH1768" s="34">
        <v>0</v>
      </c>
      <c r="BI1768" s="34">
        <f t="shared" ref="BI1768:BI1825" si="382">BC1768-BG1768</f>
        <v>1313.7816000089299</v>
      </c>
      <c r="BJ1768" s="34">
        <f t="shared" ref="BJ1768:BJ1825" si="383">BD1768-BH1768</f>
        <v>1841.0981000000002</v>
      </c>
      <c r="BK1768" s="34">
        <v>0</v>
      </c>
      <c r="BL1768" s="34">
        <v>56.949100000000044</v>
      </c>
      <c r="BM1768" s="34">
        <f t="shared" ref="BM1768:BM1825" si="384">BL1768-BK1768</f>
        <v>56.949100000000044</v>
      </c>
      <c r="BN1768" s="39">
        <f t="shared" si="374"/>
        <v>1313.7816000089299</v>
      </c>
      <c r="BO1768" s="39">
        <f t="shared" si="375"/>
        <v>1784.1490000000001</v>
      </c>
      <c r="BP1768" s="39">
        <f t="shared" si="373"/>
        <v>470.36739999107022</v>
      </c>
    </row>
    <row r="1769" spans="1:68" s="25" customFormat="1" ht="14.25" x14ac:dyDescent="0.2">
      <c r="A1769" s="14">
        <v>537</v>
      </c>
      <c r="B1769" s="40"/>
      <c r="C1769" s="15"/>
      <c r="D1769" s="16">
        <v>16307</v>
      </c>
      <c r="E1769" s="15" t="s">
        <v>13773</v>
      </c>
      <c r="F1769" s="15" t="s">
        <v>13774</v>
      </c>
      <c r="G1769" s="17" t="s">
        <v>13775</v>
      </c>
      <c r="H1769" s="17" t="s">
        <v>13776</v>
      </c>
      <c r="I1769" s="17" t="s">
        <v>86</v>
      </c>
      <c r="J1769" s="15" t="s">
        <v>13777</v>
      </c>
      <c r="K1769" s="15" t="s">
        <v>5204</v>
      </c>
      <c r="L1769" s="18" t="s">
        <v>13778</v>
      </c>
      <c r="M1769" s="15" t="s">
        <v>13098</v>
      </c>
      <c r="N1769" s="15" t="s">
        <v>13099</v>
      </c>
      <c r="O1769" s="16">
        <v>510</v>
      </c>
      <c r="P1769" s="15" t="s">
        <v>118</v>
      </c>
      <c r="Q1769" s="15">
        <v>21600</v>
      </c>
      <c r="R1769" s="15">
        <v>85100</v>
      </c>
      <c r="S1769" s="15">
        <v>106700</v>
      </c>
      <c r="T1769" s="15">
        <v>0.23</v>
      </c>
      <c r="U1769" s="15" t="s">
        <v>3335</v>
      </c>
      <c r="V1769" s="15" t="s">
        <v>76</v>
      </c>
      <c r="W1769" s="16">
        <v>1</v>
      </c>
      <c r="X1769" s="16">
        <v>1</v>
      </c>
      <c r="Y1769" s="15">
        <v>10198</v>
      </c>
      <c r="Z1769" s="15">
        <v>0.23400000000000001</v>
      </c>
      <c r="AA1769" s="15" t="s">
        <v>13107</v>
      </c>
      <c r="AB1769" s="15" t="s">
        <v>13108</v>
      </c>
      <c r="AC1769" s="15">
        <v>0</v>
      </c>
      <c r="AD1769" s="26">
        <v>38202</v>
      </c>
      <c r="AE1769" s="15" t="s">
        <v>119</v>
      </c>
      <c r="AF1769" s="15" t="s">
        <v>119</v>
      </c>
      <c r="AG1769" s="16">
        <v>1</v>
      </c>
      <c r="AH1769" s="15" t="s">
        <v>13779</v>
      </c>
      <c r="AI1769" s="15" t="s">
        <v>78</v>
      </c>
      <c r="AJ1769" s="15">
        <v>10198.1774902</v>
      </c>
      <c r="AK1769" s="15">
        <v>422.00188239200003</v>
      </c>
      <c r="AL1769" s="15">
        <v>3096207.8630300001</v>
      </c>
      <c r="AM1769" s="15">
        <v>1416250.6013799999</v>
      </c>
      <c r="AN1769" s="19">
        <v>21600</v>
      </c>
      <c r="AO1769" s="19">
        <v>84200</v>
      </c>
      <c r="AP1769" s="19">
        <v>0</v>
      </c>
      <c r="AQ1769" s="19">
        <v>0</v>
      </c>
      <c r="AR1769" s="34">
        <f t="shared" si="376"/>
        <v>105800</v>
      </c>
      <c r="AS1769" s="34">
        <v>45000</v>
      </c>
      <c r="AT1769" s="34">
        <v>0</v>
      </c>
      <c r="AU1769" s="34">
        <v>21280</v>
      </c>
      <c r="AV1769" s="34">
        <v>0</v>
      </c>
      <c r="AW1769" s="35">
        <f t="shared" si="377"/>
        <v>66280</v>
      </c>
      <c r="AX1769" s="34">
        <f t="shared" si="378"/>
        <v>39520</v>
      </c>
      <c r="AY1769" s="36">
        <v>1.4712000000099998</v>
      </c>
      <c r="AZ1769" s="36">
        <v>2.0617000000000001</v>
      </c>
      <c r="BA1769" s="22"/>
      <c r="BB1769" s="19">
        <v>1058</v>
      </c>
      <c r="BC1769" s="34">
        <f t="shared" si="379"/>
        <v>581.41824000395195</v>
      </c>
      <c r="BD1769" s="34">
        <f t="shared" si="380"/>
        <v>814.78384000000005</v>
      </c>
      <c r="BE1769" s="38">
        <v>3.4819999999999997E-2</v>
      </c>
      <c r="BF1769" s="38">
        <f t="shared" si="381"/>
        <v>3.4819999999999997E-2</v>
      </c>
      <c r="BG1769" s="34">
        <v>20.244983116937604</v>
      </c>
      <c r="BH1769" s="34">
        <v>28.3707733088</v>
      </c>
      <c r="BI1769" s="34">
        <f t="shared" si="382"/>
        <v>561.1732568870143</v>
      </c>
      <c r="BJ1769" s="34">
        <f t="shared" si="383"/>
        <v>786.41306669120002</v>
      </c>
      <c r="BK1769" s="34">
        <v>0</v>
      </c>
      <c r="BL1769" s="34">
        <v>0</v>
      </c>
      <c r="BM1769" s="34">
        <f t="shared" si="384"/>
        <v>0</v>
      </c>
      <c r="BN1769" s="39">
        <f t="shared" si="374"/>
        <v>561.1732568870143</v>
      </c>
      <c r="BO1769" s="39">
        <f t="shared" si="375"/>
        <v>786.41306669120002</v>
      </c>
      <c r="BP1769" s="39">
        <f t="shared" si="373"/>
        <v>225.23980980418571</v>
      </c>
    </row>
    <row r="1770" spans="1:68" s="25" customFormat="1" ht="14.25" x14ac:dyDescent="0.2">
      <c r="A1770" s="14">
        <v>538</v>
      </c>
      <c r="B1770" s="40"/>
      <c r="C1770" s="15" t="s">
        <v>13780</v>
      </c>
      <c r="D1770" s="16">
        <v>24280</v>
      </c>
      <c r="E1770" s="15" t="s">
        <v>13781</v>
      </c>
      <c r="F1770" s="15" t="s">
        <v>13780</v>
      </c>
      <c r="G1770" s="17" t="s">
        <v>13782</v>
      </c>
      <c r="H1770" s="17" t="s">
        <v>13783</v>
      </c>
      <c r="I1770" s="17" t="s">
        <v>13784</v>
      </c>
      <c r="J1770" s="15" t="s">
        <v>13785</v>
      </c>
      <c r="K1770" s="15" t="s">
        <v>350</v>
      </c>
      <c r="L1770" s="18" t="s">
        <v>13786</v>
      </c>
      <c r="M1770" s="15" t="s">
        <v>13098</v>
      </c>
      <c r="N1770" s="15" t="s">
        <v>13099</v>
      </c>
      <c r="O1770" s="16">
        <v>510</v>
      </c>
      <c r="P1770" s="15" t="s">
        <v>118</v>
      </c>
      <c r="Q1770" s="15">
        <v>21600</v>
      </c>
      <c r="R1770" s="15">
        <v>65800</v>
      </c>
      <c r="S1770" s="15">
        <v>87400</v>
      </c>
      <c r="T1770" s="15">
        <v>0.23</v>
      </c>
      <c r="U1770" s="15" t="s">
        <v>3335</v>
      </c>
      <c r="V1770" s="15" t="s">
        <v>76</v>
      </c>
      <c r="W1770" s="16">
        <v>1</v>
      </c>
      <c r="X1770" s="16">
        <v>0</v>
      </c>
      <c r="Y1770" s="15">
        <v>10168</v>
      </c>
      <c r="Z1770" s="15">
        <v>0.23300000000000001</v>
      </c>
      <c r="AA1770" s="15" t="s">
        <v>13107</v>
      </c>
      <c r="AB1770" s="15" t="s">
        <v>13108</v>
      </c>
      <c r="AC1770" s="15">
        <v>0</v>
      </c>
      <c r="AD1770" s="15"/>
      <c r="AE1770" s="15" t="s">
        <v>874</v>
      </c>
      <c r="AF1770" s="15" t="s">
        <v>13787</v>
      </c>
      <c r="AG1770" s="16">
        <v>1</v>
      </c>
      <c r="AH1770" s="15" t="s">
        <v>13788</v>
      </c>
      <c r="AI1770" s="15" t="s">
        <v>78</v>
      </c>
      <c r="AJ1770" s="15">
        <v>10167.8430176</v>
      </c>
      <c r="AK1770" s="15">
        <v>421.19147870400002</v>
      </c>
      <c r="AL1770" s="15">
        <v>3096282.84815</v>
      </c>
      <c r="AM1770" s="15">
        <v>1416250.81926</v>
      </c>
      <c r="AN1770" s="19">
        <v>21600</v>
      </c>
      <c r="AO1770" s="19">
        <v>65100</v>
      </c>
      <c r="AP1770" s="19">
        <v>0</v>
      </c>
      <c r="AQ1770" s="19">
        <v>0</v>
      </c>
      <c r="AR1770" s="34">
        <f t="shared" si="376"/>
        <v>86700</v>
      </c>
      <c r="AS1770" s="34">
        <v>45000</v>
      </c>
      <c r="AT1770" s="34">
        <v>0</v>
      </c>
      <c r="AU1770" s="34">
        <v>14595</v>
      </c>
      <c r="AV1770" s="34">
        <v>12480</v>
      </c>
      <c r="AW1770" s="35">
        <f t="shared" si="377"/>
        <v>72075</v>
      </c>
      <c r="AX1770" s="34">
        <f t="shared" si="378"/>
        <v>14625</v>
      </c>
      <c r="AY1770" s="36">
        <v>1.4712000000099998</v>
      </c>
      <c r="AZ1770" s="36">
        <v>2.0617000000000001</v>
      </c>
      <c r="BA1770" s="22"/>
      <c r="BB1770" s="19">
        <v>867</v>
      </c>
      <c r="BC1770" s="34">
        <f t="shared" si="379"/>
        <v>215.16300000146248</v>
      </c>
      <c r="BD1770" s="34">
        <f t="shared" si="380"/>
        <v>301.52362500000004</v>
      </c>
      <c r="BE1770" s="38">
        <v>3.4819999999999997E-2</v>
      </c>
      <c r="BF1770" s="38">
        <f t="shared" si="381"/>
        <v>3.4819999999999997E-2</v>
      </c>
      <c r="BG1770" s="34">
        <v>7.4919756600509224</v>
      </c>
      <c r="BH1770" s="34">
        <v>10.499052622500001</v>
      </c>
      <c r="BI1770" s="34">
        <f t="shared" si="382"/>
        <v>207.67102434141157</v>
      </c>
      <c r="BJ1770" s="34">
        <f t="shared" si="383"/>
        <v>291.02457237750002</v>
      </c>
      <c r="BK1770" s="34">
        <v>0</v>
      </c>
      <c r="BL1770" s="34">
        <v>0</v>
      </c>
      <c r="BM1770" s="34">
        <f t="shared" si="384"/>
        <v>0</v>
      </c>
      <c r="BN1770" s="39">
        <f t="shared" si="374"/>
        <v>207.67102434141157</v>
      </c>
      <c r="BO1770" s="39">
        <f t="shared" si="375"/>
        <v>291.02457237750002</v>
      </c>
      <c r="BP1770" s="39">
        <f t="shared" si="373"/>
        <v>83.353548036088455</v>
      </c>
    </row>
    <row r="1771" spans="1:68" s="25" customFormat="1" ht="14.25" x14ac:dyDescent="0.2">
      <c r="A1771" s="14">
        <v>539</v>
      </c>
      <c r="B1771" s="40"/>
      <c r="C1771" s="15" t="s">
        <v>13789</v>
      </c>
      <c r="D1771" s="16">
        <v>18223</v>
      </c>
      <c r="E1771" s="15" t="s">
        <v>13790</v>
      </c>
      <c r="F1771" s="15" t="s">
        <v>13789</v>
      </c>
      <c r="G1771" s="17" t="s">
        <v>13791</v>
      </c>
      <c r="H1771" s="17" t="s">
        <v>13792</v>
      </c>
      <c r="I1771" s="17" t="s">
        <v>86</v>
      </c>
      <c r="J1771" s="15" t="s">
        <v>13793</v>
      </c>
      <c r="K1771" s="15" t="s">
        <v>13506</v>
      </c>
      <c r="L1771" s="18" t="s">
        <v>13794</v>
      </c>
      <c r="M1771" s="15" t="s">
        <v>13098</v>
      </c>
      <c r="N1771" s="15" t="s">
        <v>13099</v>
      </c>
      <c r="O1771" s="16">
        <v>510</v>
      </c>
      <c r="P1771" s="15" t="s">
        <v>118</v>
      </c>
      <c r="Q1771" s="15">
        <v>21600</v>
      </c>
      <c r="R1771" s="15">
        <v>84300</v>
      </c>
      <c r="S1771" s="15">
        <v>105900</v>
      </c>
      <c r="T1771" s="15">
        <v>0.23</v>
      </c>
      <c r="U1771" s="15" t="s">
        <v>3335</v>
      </c>
      <c r="V1771" s="15" t="s">
        <v>76</v>
      </c>
      <c r="W1771" s="16">
        <v>1</v>
      </c>
      <c r="X1771" s="16">
        <v>1</v>
      </c>
      <c r="Y1771" s="15">
        <v>10137</v>
      </c>
      <c r="Z1771" s="15">
        <v>0.23300000000000001</v>
      </c>
      <c r="AA1771" s="15" t="s">
        <v>13107</v>
      </c>
      <c r="AB1771" s="15" t="s">
        <v>13108</v>
      </c>
      <c r="AC1771" s="15">
        <v>0</v>
      </c>
      <c r="AD1771" s="26">
        <v>42051</v>
      </c>
      <c r="AE1771" s="15" t="s">
        <v>147</v>
      </c>
      <c r="AF1771" s="15" t="s">
        <v>13795</v>
      </c>
      <c r="AG1771" s="16">
        <v>1</v>
      </c>
      <c r="AH1771" s="15" t="s">
        <v>13796</v>
      </c>
      <c r="AI1771" s="15" t="s">
        <v>78</v>
      </c>
      <c r="AJ1771" s="15">
        <v>10137.4975586</v>
      </c>
      <c r="AK1771" s="15">
        <v>420.38098991200002</v>
      </c>
      <c r="AL1771" s="15">
        <v>3096357.8343199999</v>
      </c>
      <c r="AM1771" s="15">
        <v>1416251.0370100001</v>
      </c>
      <c r="AN1771" s="19">
        <v>21600</v>
      </c>
      <c r="AO1771" s="19">
        <v>83400</v>
      </c>
      <c r="AP1771" s="19">
        <v>0</v>
      </c>
      <c r="AQ1771" s="19">
        <v>0</v>
      </c>
      <c r="AR1771" s="34">
        <f t="shared" si="376"/>
        <v>105000</v>
      </c>
      <c r="AS1771" s="34">
        <v>45000</v>
      </c>
      <c r="AT1771" s="34">
        <v>0</v>
      </c>
      <c r="AU1771" s="34">
        <v>21000</v>
      </c>
      <c r="AV1771" s="34">
        <v>0</v>
      </c>
      <c r="AW1771" s="35">
        <f t="shared" si="377"/>
        <v>66000</v>
      </c>
      <c r="AX1771" s="34">
        <f t="shared" si="378"/>
        <v>39000</v>
      </c>
      <c r="AY1771" s="36">
        <v>1.4712000000099998</v>
      </c>
      <c r="AZ1771" s="36">
        <v>2.0617000000000001</v>
      </c>
      <c r="BA1771" s="22"/>
      <c r="BB1771" s="19">
        <v>1050</v>
      </c>
      <c r="BC1771" s="34">
        <f t="shared" si="379"/>
        <v>573.76800000389994</v>
      </c>
      <c r="BD1771" s="34">
        <f t="shared" si="380"/>
        <v>804.06299999999999</v>
      </c>
      <c r="BE1771" s="38">
        <v>3.4819999999999997E-2</v>
      </c>
      <c r="BF1771" s="38">
        <f t="shared" si="381"/>
        <v>3.4819999999999997E-2</v>
      </c>
      <c r="BG1771" s="34">
        <v>19.978601760135795</v>
      </c>
      <c r="BH1771" s="34">
        <v>27.997473659999997</v>
      </c>
      <c r="BI1771" s="34">
        <f t="shared" si="382"/>
        <v>553.78939824376414</v>
      </c>
      <c r="BJ1771" s="34">
        <f t="shared" si="383"/>
        <v>776.06552634000002</v>
      </c>
      <c r="BK1771" s="34">
        <v>0</v>
      </c>
      <c r="BL1771" s="34">
        <v>0</v>
      </c>
      <c r="BM1771" s="34">
        <f t="shared" si="384"/>
        <v>0</v>
      </c>
      <c r="BN1771" s="39">
        <f t="shared" si="374"/>
        <v>553.78939824376414</v>
      </c>
      <c r="BO1771" s="39">
        <f t="shared" si="375"/>
        <v>776.06552634000002</v>
      </c>
      <c r="BP1771" s="39">
        <f t="shared" si="373"/>
        <v>222.27612809623588</v>
      </c>
    </row>
    <row r="1772" spans="1:68" s="25" customFormat="1" ht="14.25" x14ac:dyDescent="0.2">
      <c r="A1772" s="14">
        <v>540</v>
      </c>
      <c r="B1772" s="40"/>
      <c r="C1772" s="15"/>
      <c r="D1772" s="16">
        <v>103</v>
      </c>
      <c r="E1772" s="15" t="s">
        <v>13797</v>
      </c>
      <c r="F1772" s="15" t="s">
        <v>13798</v>
      </c>
      <c r="G1772" s="17" t="s">
        <v>13799</v>
      </c>
      <c r="H1772" s="17" t="s">
        <v>13800</v>
      </c>
      <c r="I1772" s="17" t="s">
        <v>86</v>
      </c>
      <c r="J1772" s="15" t="s">
        <v>13800</v>
      </c>
      <c r="K1772" s="15" t="s">
        <v>9557</v>
      </c>
      <c r="L1772" s="18" t="s">
        <v>13801</v>
      </c>
      <c r="M1772" s="15" t="s">
        <v>13098</v>
      </c>
      <c r="N1772" s="15" t="s">
        <v>13099</v>
      </c>
      <c r="O1772" s="16">
        <v>510</v>
      </c>
      <c r="P1772" s="15" t="s">
        <v>118</v>
      </c>
      <c r="Q1772" s="15">
        <v>32500</v>
      </c>
      <c r="R1772" s="15">
        <v>80800</v>
      </c>
      <c r="S1772" s="15">
        <v>113300</v>
      </c>
      <c r="T1772" s="15">
        <v>0.34</v>
      </c>
      <c r="U1772" s="15" t="s">
        <v>3335</v>
      </c>
      <c r="V1772" s="15" t="s">
        <v>76</v>
      </c>
      <c r="W1772" s="16">
        <v>1</v>
      </c>
      <c r="X1772" s="16">
        <v>0</v>
      </c>
      <c r="Y1772" s="15">
        <v>15818</v>
      </c>
      <c r="Z1772" s="15">
        <v>0.36299999999999999</v>
      </c>
      <c r="AA1772" s="15" t="s">
        <v>13107</v>
      </c>
      <c r="AB1772" s="15" t="s">
        <v>13108</v>
      </c>
      <c r="AC1772" s="15">
        <v>0</v>
      </c>
      <c r="AD1772" s="15"/>
      <c r="AE1772" s="15" t="s">
        <v>874</v>
      </c>
      <c r="AF1772" s="15" t="s">
        <v>13802</v>
      </c>
      <c r="AG1772" s="16">
        <v>1</v>
      </c>
      <c r="AH1772" s="15" t="s">
        <v>13803</v>
      </c>
      <c r="AI1772" s="15" t="s">
        <v>78</v>
      </c>
      <c r="AJ1772" s="15">
        <v>15818.0461426</v>
      </c>
      <c r="AK1772" s="15">
        <v>492.373299438</v>
      </c>
      <c r="AL1772" s="15">
        <v>3096456.6316900002</v>
      </c>
      <c r="AM1772" s="15">
        <v>1416252.2092800001</v>
      </c>
      <c r="AN1772" s="19">
        <v>0</v>
      </c>
      <c r="AO1772" s="19">
        <v>0</v>
      </c>
      <c r="AP1772" s="19">
        <v>32500</v>
      </c>
      <c r="AQ1772" s="19">
        <v>79900</v>
      </c>
      <c r="AR1772" s="34">
        <f t="shared" si="376"/>
        <v>112400</v>
      </c>
      <c r="AS1772" s="34">
        <v>0</v>
      </c>
      <c r="AT1772" s="34">
        <v>0</v>
      </c>
      <c r="AU1772" s="34">
        <v>0</v>
      </c>
      <c r="AV1772" s="34">
        <v>0</v>
      </c>
      <c r="AW1772" s="35">
        <f t="shared" si="377"/>
        <v>0</v>
      </c>
      <c r="AX1772" s="34">
        <f t="shared" si="378"/>
        <v>112400</v>
      </c>
      <c r="AY1772" s="36">
        <v>1.4712000000099998</v>
      </c>
      <c r="AZ1772" s="36">
        <v>2.0617000000000001</v>
      </c>
      <c r="BA1772" s="22"/>
      <c r="BB1772" s="19">
        <v>2248</v>
      </c>
      <c r="BC1772" s="34">
        <f t="shared" si="379"/>
        <v>1653.6288000112397</v>
      </c>
      <c r="BD1772" s="34">
        <f t="shared" si="380"/>
        <v>2317.3508000000002</v>
      </c>
      <c r="BE1772" s="38">
        <v>3.4819999999999997E-2</v>
      </c>
      <c r="BF1772" s="38">
        <f t="shared" si="381"/>
        <v>3.4819999999999997E-2</v>
      </c>
      <c r="BG1772" s="34">
        <v>0</v>
      </c>
      <c r="BH1772" s="34">
        <v>0</v>
      </c>
      <c r="BI1772" s="34">
        <f t="shared" si="382"/>
        <v>1653.6288000112397</v>
      </c>
      <c r="BJ1772" s="34">
        <f t="shared" si="383"/>
        <v>2317.3508000000002</v>
      </c>
      <c r="BK1772" s="34">
        <v>0</v>
      </c>
      <c r="BL1772" s="34">
        <v>69.350800000000163</v>
      </c>
      <c r="BM1772" s="34">
        <f t="shared" si="384"/>
        <v>69.350800000000163</v>
      </c>
      <c r="BN1772" s="39">
        <f t="shared" si="374"/>
        <v>1653.6288000112397</v>
      </c>
      <c r="BO1772" s="39">
        <f t="shared" si="375"/>
        <v>2248</v>
      </c>
      <c r="BP1772" s="39">
        <f t="shared" si="373"/>
        <v>594.37119998876028</v>
      </c>
    </row>
    <row r="1773" spans="1:68" s="25" customFormat="1" ht="14.25" x14ac:dyDescent="0.2">
      <c r="A1773" s="14">
        <v>541</v>
      </c>
      <c r="B1773" s="40"/>
      <c r="C1773" s="15" t="s">
        <v>150</v>
      </c>
      <c r="D1773" s="16">
        <v>35606</v>
      </c>
      <c r="E1773" s="15" t="s">
        <v>13804</v>
      </c>
      <c r="F1773" s="15" t="s">
        <v>13805</v>
      </c>
      <c r="G1773" s="17" t="s">
        <v>13806</v>
      </c>
      <c r="H1773" s="17" t="s">
        <v>13807</v>
      </c>
      <c r="I1773" s="17" t="s">
        <v>86</v>
      </c>
      <c r="J1773" s="15" t="s">
        <v>13808</v>
      </c>
      <c r="K1773" s="15" t="s">
        <v>88</v>
      </c>
      <c r="L1773" s="18" t="s">
        <v>13809</v>
      </c>
      <c r="M1773" s="15" t="s">
        <v>13098</v>
      </c>
      <c r="N1773" s="15" t="s">
        <v>13099</v>
      </c>
      <c r="O1773" s="16">
        <v>510</v>
      </c>
      <c r="P1773" s="15" t="s">
        <v>118</v>
      </c>
      <c r="Q1773" s="15">
        <v>25900</v>
      </c>
      <c r="R1773" s="15">
        <v>91500</v>
      </c>
      <c r="S1773" s="15">
        <v>117400</v>
      </c>
      <c r="T1773" s="15">
        <v>0.26</v>
      </c>
      <c r="U1773" s="15" t="s">
        <v>3335</v>
      </c>
      <c r="V1773" s="15" t="s">
        <v>76</v>
      </c>
      <c r="W1773" s="16">
        <v>1</v>
      </c>
      <c r="X1773" s="16">
        <v>0</v>
      </c>
      <c r="Y1773" s="15">
        <v>12023</v>
      </c>
      <c r="Z1773" s="15">
        <v>0.27600000000000002</v>
      </c>
      <c r="AA1773" s="15" t="s">
        <v>13107</v>
      </c>
      <c r="AB1773" s="15" t="s">
        <v>13108</v>
      </c>
      <c r="AC1773" s="15">
        <v>0</v>
      </c>
      <c r="AD1773" s="15"/>
      <c r="AE1773" s="15" t="s">
        <v>243</v>
      </c>
      <c r="AF1773" s="15" t="s">
        <v>13810</v>
      </c>
      <c r="AG1773" s="16">
        <v>1</v>
      </c>
      <c r="AH1773" s="15" t="s">
        <v>13811</v>
      </c>
      <c r="AI1773" s="15" t="s">
        <v>78</v>
      </c>
      <c r="AJ1773" s="15">
        <v>12022.6147461</v>
      </c>
      <c r="AK1773" s="15">
        <v>434.66277627400001</v>
      </c>
      <c r="AL1773" s="15">
        <v>3096538.3127799998</v>
      </c>
      <c r="AM1773" s="15">
        <v>1416157.62955</v>
      </c>
      <c r="AN1773" s="19">
        <v>25900</v>
      </c>
      <c r="AO1773" s="19">
        <v>90500</v>
      </c>
      <c r="AP1773" s="19">
        <v>0</v>
      </c>
      <c r="AQ1773" s="19">
        <v>0</v>
      </c>
      <c r="AR1773" s="34">
        <f t="shared" si="376"/>
        <v>116400</v>
      </c>
      <c r="AS1773" s="34">
        <v>45000</v>
      </c>
      <c r="AT1773" s="34">
        <v>0</v>
      </c>
      <c r="AU1773" s="34">
        <v>24990</v>
      </c>
      <c r="AV1773" s="34">
        <v>0</v>
      </c>
      <c r="AW1773" s="35">
        <f t="shared" si="377"/>
        <v>69990</v>
      </c>
      <c r="AX1773" s="34">
        <f t="shared" si="378"/>
        <v>46410</v>
      </c>
      <c r="AY1773" s="36">
        <v>1.4712000000099998</v>
      </c>
      <c r="AZ1773" s="36">
        <v>2.0617000000000001</v>
      </c>
      <c r="BA1773" s="22"/>
      <c r="BB1773" s="19">
        <v>1164</v>
      </c>
      <c r="BC1773" s="34">
        <f t="shared" si="379"/>
        <v>682.783920004641</v>
      </c>
      <c r="BD1773" s="34">
        <f t="shared" si="380"/>
        <v>956.83497000000011</v>
      </c>
      <c r="BE1773" s="38">
        <v>3.4819999999999997E-2</v>
      </c>
      <c r="BF1773" s="38">
        <f t="shared" si="381"/>
        <v>3.4819999999999997E-2</v>
      </c>
      <c r="BG1773" s="34">
        <v>23.774536094561597</v>
      </c>
      <c r="BH1773" s="34">
        <v>33.316993655399997</v>
      </c>
      <c r="BI1773" s="34">
        <f t="shared" si="382"/>
        <v>659.00938391007935</v>
      </c>
      <c r="BJ1773" s="34">
        <f t="shared" si="383"/>
        <v>923.51797634460013</v>
      </c>
      <c r="BK1773" s="34">
        <v>0</v>
      </c>
      <c r="BL1773" s="34">
        <v>0</v>
      </c>
      <c r="BM1773" s="34">
        <f t="shared" si="384"/>
        <v>0</v>
      </c>
      <c r="BN1773" s="39">
        <f t="shared" si="374"/>
        <v>659.00938391007935</v>
      </c>
      <c r="BO1773" s="39">
        <f t="shared" si="375"/>
        <v>923.51797634460013</v>
      </c>
      <c r="BP1773" s="39">
        <f t="shared" si="373"/>
        <v>264.50859243452078</v>
      </c>
    </row>
    <row r="1774" spans="1:68" s="25" customFormat="1" ht="14.25" x14ac:dyDescent="0.2">
      <c r="A1774" s="14">
        <v>542</v>
      </c>
      <c r="B1774" s="40"/>
      <c r="C1774" s="15" t="s">
        <v>376</v>
      </c>
      <c r="D1774" s="16">
        <v>10756</v>
      </c>
      <c r="E1774" s="15" t="s">
        <v>13812</v>
      </c>
      <c r="F1774" s="15" t="s">
        <v>13813</v>
      </c>
      <c r="G1774" s="17" t="s">
        <v>13814</v>
      </c>
      <c r="H1774" s="17" t="s">
        <v>7468</v>
      </c>
      <c r="I1774" s="17" t="s">
        <v>86</v>
      </c>
      <c r="J1774" s="15" t="s">
        <v>13815</v>
      </c>
      <c r="K1774" s="15" t="s">
        <v>1843</v>
      </c>
      <c r="L1774" s="18" t="s">
        <v>13816</v>
      </c>
      <c r="M1774" s="15" t="s">
        <v>13098</v>
      </c>
      <c r="N1774" s="15" t="s">
        <v>13099</v>
      </c>
      <c r="O1774" s="16">
        <v>510</v>
      </c>
      <c r="P1774" s="15" t="s">
        <v>118</v>
      </c>
      <c r="Q1774" s="15">
        <v>27100</v>
      </c>
      <c r="R1774" s="15">
        <v>107100</v>
      </c>
      <c r="S1774" s="15">
        <v>134200</v>
      </c>
      <c r="T1774" s="15">
        <v>0.28999999999999998</v>
      </c>
      <c r="U1774" s="15" t="s">
        <v>3335</v>
      </c>
      <c r="V1774" s="15" t="s">
        <v>76</v>
      </c>
      <c r="W1774" s="16">
        <v>1</v>
      </c>
      <c r="X1774" s="16">
        <v>1</v>
      </c>
      <c r="Y1774" s="15">
        <v>13663</v>
      </c>
      <c r="Z1774" s="15">
        <v>0.314</v>
      </c>
      <c r="AA1774" s="15" t="s">
        <v>13107</v>
      </c>
      <c r="AB1774" s="15" t="s">
        <v>13108</v>
      </c>
      <c r="AC1774" s="15">
        <v>135000</v>
      </c>
      <c r="AD1774" s="26">
        <v>41883</v>
      </c>
      <c r="AE1774" s="15" t="s">
        <v>137</v>
      </c>
      <c r="AF1774" s="15" t="s">
        <v>13817</v>
      </c>
      <c r="AG1774" s="16">
        <v>1</v>
      </c>
      <c r="AH1774" s="15" t="s">
        <v>13818</v>
      </c>
      <c r="AI1774" s="15" t="s">
        <v>78</v>
      </c>
      <c r="AJ1774" s="15">
        <v>13662.5534668</v>
      </c>
      <c r="AK1774" s="15">
        <v>466.99652774499998</v>
      </c>
      <c r="AL1774" s="15">
        <v>3096449.7207599999</v>
      </c>
      <c r="AM1774" s="15">
        <v>1416112.8236100001</v>
      </c>
      <c r="AN1774" s="19">
        <v>27100</v>
      </c>
      <c r="AO1774" s="19">
        <v>108800</v>
      </c>
      <c r="AP1774" s="19">
        <v>0</v>
      </c>
      <c r="AQ1774" s="19">
        <v>0</v>
      </c>
      <c r="AR1774" s="34">
        <f t="shared" si="376"/>
        <v>135900</v>
      </c>
      <c r="AS1774" s="34">
        <v>45000</v>
      </c>
      <c r="AT1774" s="34">
        <v>3000</v>
      </c>
      <c r="AU1774" s="34">
        <v>31815</v>
      </c>
      <c r="AV1774" s="34">
        <v>0</v>
      </c>
      <c r="AW1774" s="35">
        <f t="shared" si="377"/>
        <v>79815</v>
      </c>
      <c r="AX1774" s="34">
        <f t="shared" si="378"/>
        <v>56085</v>
      </c>
      <c r="AY1774" s="36">
        <v>1.4712000000099998</v>
      </c>
      <c r="AZ1774" s="36">
        <v>2.0617000000000001</v>
      </c>
      <c r="BA1774" s="22"/>
      <c r="BB1774" s="19">
        <v>1359</v>
      </c>
      <c r="BC1774" s="34">
        <f t="shared" si="379"/>
        <v>825.12252000560841</v>
      </c>
      <c r="BD1774" s="34">
        <f t="shared" si="380"/>
        <v>1156.304445</v>
      </c>
      <c r="BE1774" s="38">
        <v>3.4819999999999997E-2</v>
      </c>
      <c r="BF1774" s="38">
        <f t="shared" si="381"/>
        <v>3.4819999999999997E-2</v>
      </c>
      <c r="BG1774" s="34">
        <v>28.730766146595283</v>
      </c>
      <c r="BH1774" s="34">
        <v>40.262520774899997</v>
      </c>
      <c r="BI1774" s="34">
        <f t="shared" si="382"/>
        <v>796.39175385901308</v>
      </c>
      <c r="BJ1774" s="34">
        <f t="shared" si="383"/>
        <v>1116.0419242251</v>
      </c>
      <c r="BK1774" s="34">
        <v>0</v>
      </c>
      <c r="BL1774" s="34">
        <v>0</v>
      </c>
      <c r="BM1774" s="34">
        <f t="shared" si="384"/>
        <v>0</v>
      </c>
      <c r="BN1774" s="39">
        <f t="shared" si="374"/>
        <v>796.39175385901308</v>
      </c>
      <c r="BO1774" s="39">
        <f t="shared" si="375"/>
        <v>1116.0419242251</v>
      </c>
      <c r="BP1774" s="39">
        <f t="shared" si="373"/>
        <v>319.65017036608697</v>
      </c>
    </row>
    <row r="1775" spans="1:68" s="25" customFormat="1" ht="14.25" x14ac:dyDescent="0.2">
      <c r="A1775" s="14">
        <v>543</v>
      </c>
      <c r="B1775" s="40"/>
      <c r="C1775" s="15" t="s">
        <v>176</v>
      </c>
      <c r="D1775" s="16">
        <v>26586</v>
      </c>
      <c r="E1775" s="15" t="s">
        <v>13819</v>
      </c>
      <c r="F1775" s="15" t="s">
        <v>13820</v>
      </c>
      <c r="G1775" s="17" t="s">
        <v>13821</v>
      </c>
      <c r="H1775" s="17" t="s">
        <v>13822</v>
      </c>
      <c r="I1775" s="17" t="s">
        <v>86</v>
      </c>
      <c r="J1775" s="15" t="s">
        <v>13823</v>
      </c>
      <c r="K1775" s="15" t="s">
        <v>86</v>
      </c>
      <c r="L1775" s="18" t="s">
        <v>13824</v>
      </c>
      <c r="M1775" s="15" t="s">
        <v>13098</v>
      </c>
      <c r="N1775" s="15" t="s">
        <v>13099</v>
      </c>
      <c r="O1775" s="16">
        <v>510</v>
      </c>
      <c r="P1775" s="15" t="s">
        <v>118</v>
      </c>
      <c r="Q1775" s="15">
        <v>21600</v>
      </c>
      <c r="R1775" s="15">
        <v>85600</v>
      </c>
      <c r="S1775" s="15">
        <v>107200</v>
      </c>
      <c r="T1775" s="15">
        <v>0.23</v>
      </c>
      <c r="U1775" s="15" t="s">
        <v>3335</v>
      </c>
      <c r="V1775" s="15" t="s">
        <v>76</v>
      </c>
      <c r="W1775" s="16">
        <v>1</v>
      </c>
      <c r="X1775" s="16">
        <v>0</v>
      </c>
      <c r="Y1775" s="15">
        <v>10191</v>
      </c>
      <c r="Z1775" s="15">
        <v>0.23400000000000001</v>
      </c>
      <c r="AA1775" s="15" t="s">
        <v>13107</v>
      </c>
      <c r="AB1775" s="15" t="s">
        <v>13108</v>
      </c>
      <c r="AC1775" s="15">
        <v>0</v>
      </c>
      <c r="AD1775" s="15"/>
      <c r="AE1775" s="15" t="s">
        <v>137</v>
      </c>
      <c r="AF1775" s="15" t="s">
        <v>13825</v>
      </c>
      <c r="AG1775" s="16">
        <v>1</v>
      </c>
      <c r="AH1775" s="15" t="s">
        <v>13826</v>
      </c>
      <c r="AI1775" s="15" t="s">
        <v>78</v>
      </c>
      <c r="AJ1775" s="15">
        <v>10191.1975098</v>
      </c>
      <c r="AK1775" s="15">
        <v>421.77825393500001</v>
      </c>
      <c r="AL1775" s="15">
        <v>3096360.1395</v>
      </c>
      <c r="AM1775" s="15">
        <v>1416115.5115100001</v>
      </c>
      <c r="AN1775" s="19">
        <v>21600</v>
      </c>
      <c r="AO1775" s="19">
        <v>84700</v>
      </c>
      <c r="AP1775" s="19">
        <v>0</v>
      </c>
      <c r="AQ1775" s="19">
        <v>0</v>
      </c>
      <c r="AR1775" s="34">
        <f t="shared" si="376"/>
        <v>106300</v>
      </c>
      <c r="AS1775" s="34">
        <v>45000</v>
      </c>
      <c r="AT1775" s="34">
        <v>3000</v>
      </c>
      <c r="AU1775" s="34">
        <v>21455</v>
      </c>
      <c r="AV1775" s="34">
        <v>0</v>
      </c>
      <c r="AW1775" s="35">
        <f t="shared" si="377"/>
        <v>69455</v>
      </c>
      <c r="AX1775" s="34">
        <f t="shared" si="378"/>
        <v>36845</v>
      </c>
      <c r="AY1775" s="36">
        <v>1.4712000000099998</v>
      </c>
      <c r="AZ1775" s="36">
        <v>2.0617000000000001</v>
      </c>
      <c r="BA1775" s="22"/>
      <c r="BB1775" s="19">
        <v>1063</v>
      </c>
      <c r="BC1775" s="34">
        <f t="shared" si="379"/>
        <v>542.06364000368444</v>
      </c>
      <c r="BD1775" s="34">
        <f t="shared" si="380"/>
        <v>759.63336500000003</v>
      </c>
      <c r="BE1775" s="38">
        <v>3.4819999999999997E-2</v>
      </c>
      <c r="BF1775" s="38">
        <f t="shared" si="381"/>
        <v>3.4819999999999997E-2</v>
      </c>
      <c r="BG1775" s="34">
        <v>18.874655944928289</v>
      </c>
      <c r="BH1775" s="34">
        <v>26.450433769299998</v>
      </c>
      <c r="BI1775" s="34">
        <f t="shared" si="382"/>
        <v>523.1889840587562</v>
      </c>
      <c r="BJ1775" s="34">
        <f t="shared" si="383"/>
        <v>733.18293123069998</v>
      </c>
      <c r="BK1775" s="34">
        <v>0</v>
      </c>
      <c r="BL1775" s="34">
        <v>0</v>
      </c>
      <c r="BM1775" s="34">
        <f t="shared" si="384"/>
        <v>0</v>
      </c>
      <c r="BN1775" s="39">
        <f t="shared" si="374"/>
        <v>523.1889840587562</v>
      </c>
      <c r="BO1775" s="39">
        <f t="shared" si="375"/>
        <v>733.18293123069998</v>
      </c>
      <c r="BP1775" s="39">
        <f t="shared" si="373"/>
        <v>209.99394717194377</v>
      </c>
    </row>
    <row r="1776" spans="1:68" s="25" customFormat="1" ht="14.25" x14ac:dyDescent="0.2">
      <c r="A1776" s="14">
        <v>544</v>
      </c>
      <c r="B1776" s="40"/>
      <c r="C1776" s="15" t="s">
        <v>13827</v>
      </c>
      <c r="D1776" s="16">
        <v>30656</v>
      </c>
      <c r="E1776" s="15" t="s">
        <v>13828</v>
      </c>
      <c r="F1776" s="15" t="s">
        <v>13827</v>
      </c>
      <c r="G1776" s="17" t="s">
        <v>13829</v>
      </c>
      <c r="H1776" s="17" t="s">
        <v>13830</v>
      </c>
      <c r="I1776" s="17" t="s">
        <v>86</v>
      </c>
      <c r="J1776" s="15" t="s">
        <v>13831</v>
      </c>
      <c r="K1776" s="15" t="s">
        <v>585</v>
      </c>
      <c r="L1776" s="18" t="s">
        <v>13832</v>
      </c>
      <c r="M1776" s="15" t="s">
        <v>13098</v>
      </c>
      <c r="N1776" s="15" t="s">
        <v>13099</v>
      </c>
      <c r="O1776" s="16">
        <v>510</v>
      </c>
      <c r="P1776" s="15" t="s">
        <v>118</v>
      </c>
      <c r="Q1776" s="15">
        <v>21600</v>
      </c>
      <c r="R1776" s="15">
        <v>46100</v>
      </c>
      <c r="S1776" s="15">
        <v>67700</v>
      </c>
      <c r="T1776" s="15">
        <v>0.23</v>
      </c>
      <c r="U1776" s="15" t="s">
        <v>3335</v>
      </c>
      <c r="V1776" s="15" t="s">
        <v>76</v>
      </c>
      <c r="W1776" s="16">
        <v>1</v>
      </c>
      <c r="X1776" s="16">
        <v>0</v>
      </c>
      <c r="Y1776" s="15">
        <v>10190</v>
      </c>
      <c r="Z1776" s="15">
        <v>0.23400000000000001</v>
      </c>
      <c r="AA1776" s="15" t="s">
        <v>13107</v>
      </c>
      <c r="AB1776" s="15" t="s">
        <v>13108</v>
      </c>
      <c r="AC1776" s="15">
        <v>0</v>
      </c>
      <c r="AD1776" s="15"/>
      <c r="AE1776" s="15" t="s">
        <v>1555</v>
      </c>
      <c r="AF1776" s="15" t="s">
        <v>13833</v>
      </c>
      <c r="AG1776" s="16">
        <v>1</v>
      </c>
      <c r="AH1776" s="15" t="s">
        <v>13834</v>
      </c>
      <c r="AI1776" s="15" t="s">
        <v>78</v>
      </c>
      <c r="AJ1776" s="15">
        <v>10190.1887207</v>
      </c>
      <c r="AK1776" s="15">
        <v>421.74905959500001</v>
      </c>
      <c r="AL1776" s="15">
        <v>3096285.1372699998</v>
      </c>
      <c r="AM1776" s="15">
        <v>1416115.09837</v>
      </c>
      <c r="AN1776" s="19">
        <v>21600</v>
      </c>
      <c r="AO1776" s="19">
        <v>49400</v>
      </c>
      <c r="AP1776" s="19">
        <v>0</v>
      </c>
      <c r="AQ1776" s="19">
        <v>0</v>
      </c>
      <c r="AR1776" s="34">
        <f t="shared" si="376"/>
        <v>71000</v>
      </c>
      <c r="AS1776" s="34">
        <v>42600</v>
      </c>
      <c r="AT1776" s="34">
        <v>0</v>
      </c>
      <c r="AU1776" s="34">
        <v>9940</v>
      </c>
      <c r="AV1776" s="34">
        <v>0</v>
      </c>
      <c r="AW1776" s="35">
        <f t="shared" si="377"/>
        <v>52540</v>
      </c>
      <c r="AX1776" s="34">
        <f t="shared" si="378"/>
        <v>18460</v>
      </c>
      <c r="AY1776" s="36">
        <v>1.4712000000099998</v>
      </c>
      <c r="AZ1776" s="36">
        <v>2.0617000000000001</v>
      </c>
      <c r="BA1776" s="22"/>
      <c r="BB1776" s="19">
        <v>710</v>
      </c>
      <c r="BC1776" s="34">
        <f t="shared" si="379"/>
        <v>271.58352000184595</v>
      </c>
      <c r="BD1776" s="34">
        <f t="shared" si="380"/>
        <v>380.58982000000003</v>
      </c>
      <c r="BE1776" s="38">
        <v>3.4819999999999997E-2</v>
      </c>
      <c r="BF1776" s="38">
        <f t="shared" si="381"/>
        <v>3.4819999999999997E-2</v>
      </c>
      <c r="BG1776" s="34">
        <v>9.4565381664642754</v>
      </c>
      <c r="BH1776" s="34">
        <v>13.252137532399999</v>
      </c>
      <c r="BI1776" s="34">
        <f t="shared" si="382"/>
        <v>262.12698183538168</v>
      </c>
      <c r="BJ1776" s="34">
        <f t="shared" si="383"/>
        <v>367.33768246760002</v>
      </c>
      <c r="BK1776" s="34">
        <v>0</v>
      </c>
      <c r="BL1776" s="34">
        <v>0</v>
      </c>
      <c r="BM1776" s="34">
        <f t="shared" si="384"/>
        <v>0</v>
      </c>
      <c r="BN1776" s="39">
        <f t="shared" si="374"/>
        <v>262.12698183538168</v>
      </c>
      <c r="BO1776" s="39">
        <f t="shared" si="375"/>
        <v>367.33768246760002</v>
      </c>
      <c r="BP1776" s="39">
        <f t="shared" si="373"/>
        <v>105.21070063221833</v>
      </c>
    </row>
    <row r="1777" spans="1:68" s="25" customFormat="1" ht="14.25" x14ac:dyDescent="0.2">
      <c r="A1777" s="14">
        <v>545</v>
      </c>
      <c r="B1777" s="40"/>
      <c r="C1777" s="15"/>
      <c r="D1777" s="16">
        <v>26613</v>
      </c>
      <c r="E1777" s="15" t="s">
        <v>13835</v>
      </c>
      <c r="F1777" s="15" t="s">
        <v>13836</v>
      </c>
      <c r="G1777" s="17" t="s">
        <v>13837</v>
      </c>
      <c r="H1777" s="17" t="s">
        <v>13838</v>
      </c>
      <c r="I1777" s="17" t="s">
        <v>86</v>
      </c>
      <c r="J1777" s="15" t="s">
        <v>13839</v>
      </c>
      <c r="K1777" s="15" t="s">
        <v>3725</v>
      </c>
      <c r="L1777" s="18" t="s">
        <v>13840</v>
      </c>
      <c r="M1777" s="15" t="s">
        <v>13098</v>
      </c>
      <c r="N1777" s="15" t="s">
        <v>13099</v>
      </c>
      <c r="O1777" s="16">
        <v>510</v>
      </c>
      <c r="P1777" s="15" t="s">
        <v>118</v>
      </c>
      <c r="Q1777" s="15">
        <v>21600</v>
      </c>
      <c r="R1777" s="15">
        <v>54800</v>
      </c>
      <c r="S1777" s="15">
        <v>76400</v>
      </c>
      <c r="T1777" s="15">
        <v>0.23</v>
      </c>
      <c r="U1777" s="15" t="s">
        <v>3335</v>
      </c>
      <c r="V1777" s="15" t="s">
        <v>76</v>
      </c>
      <c r="W1777" s="16">
        <v>1</v>
      </c>
      <c r="X1777" s="16">
        <v>1</v>
      </c>
      <c r="Y1777" s="15">
        <v>10189</v>
      </c>
      <c r="Z1777" s="15">
        <v>0.23400000000000001</v>
      </c>
      <c r="AA1777" s="15" t="s">
        <v>13107</v>
      </c>
      <c r="AB1777" s="15" t="s">
        <v>13108</v>
      </c>
      <c r="AC1777" s="15">
        <v>78750</v>
      </c>
      <c r="AD1777" s="26">
        <v>37134</v>
      </c>
      <c r="AE1777" s="15" t="s">
        <v>211</v>
      </c>
      <c r="AF1777" s="15" t="s">
        <v>13841</v>
      </c>
      <c r="AG1777" s="16">
        <v>1</v>
      </c>
      <c r="AH1777" s="15" t="s">
        <v>13842</v>
      </c>
      <c r="AI1777" s="15" t="s">
        <v>78</v>
      </c>
      <c r="AJ1777" s="15">
        <v>10189.2468262</v>
      </c>
      <c r="AK1777" s="15">
        <v>421.72078799799999</v>
      </c>
      <c r="AL1777" s="15">
        <v>3096210.1336599998</v>
      </c>
      <c r="AM1777" s="15">
        <v>1416114.6849199999</v>
      </c>
      <c r="AN1777" s="19">
        <v>21600</v>
      </c>
      <c r="AO1777" s="19">
        <v>58800</v>
      </c>
      <c r="AP1777" s="19">
        <v>0</v>
      </c>
      <c r="AQ1777" s="19">
        <v>0</v>
      </c>
      <c r="AR1777" s="34">
        <f t="shared" si="376"/>
        <v>80400</v>
      </c>
      <c r="AS1777" s="34">
        <v>45000</v>
      </c>
      <c r="AT1777" s="34">
        <v>3000</v>
      </c>
      <c r="AU1777" s="34">
        <v>12390</v>
      </c>
      <c r="AV1777" s="34">
        <v>0</v>
      </c>
      <c r="AW1777" s="35">
        <f t="shared" si="377"/>
        <v>60390</v>
      </c>
      <c r="AX1777" s="34">
        <f t="shared" si="378"/>
        <v>20010</v>
      </c>
      <c r="AY1777" s="36">
        <v>1.4712000000099998</v>
      </c>
      <c r="AZ1777" s="36">
        <v>2.0617000000000001</v>
      </c>
      <c r="BA1777" s="22"/>
      <c r="BB1777" s="19">
        <v>804</v>
      </c>
      <c r="BC1777" s="34">
        <f t="shared" si="379"/>
        <v>294.38712000200098</v>
      </c>
      <c r="BD1777" s="34">
        <f t="shared" si="380"/>
        <v>412.54617000000002</v>
      </c>
      <c r="BE1777" s="38">
        <v>3.4819999999999997E-2</v>
      </c>
      <c r="BF1777" s="38">
        <f t="shared" si="381"/>
        <v>3.4819999999999997E-2</v>
      </c>
      <c r="BG1777" s="34">
        <v>10.250559518469673</v>
      </c>
      <c r="BH1777" s="34">
        <v>14.364857639399998</v>
      </c>
      <c r="BI1777" s="34">
        <f t="shared" si="382"/>
        <v>284.1365604835313</v>
      </c>
      <c r="BJ1777" s="34">
        <f t="shared" si="383"/>
        <v>398.18131236060003</v>
      </c>
      <c r="BK1777" s="34">
        <v>0</v>
      </c>
      <c r="BL1777" s="34">
        <v>0</v>
      </c>
      <c r="BM1777" s="34">
        <f t="shared" si="384"/>
        <v>0</v>
      </c>
      <c r="BN1777" s="39">
        <f t="shared" si="374"/>
        <v>284.1365604835313</v>
      </c>
      <c r="BO1777" s="39">
        <f t="shared" si="375"/>
        <v>398.18131236060003</v>
      </c>
      <c r="BP1777" s="39">
        <f t="shared" si="373"/>
        <v>114.04475187706873</v>
      </c>
    </row>
    <row r="1778" spans="1:68" s="25" customFormat="1" ht="14.25" x14ac:dyDescent="0.2">
      <c r="A1778" s="14">
        <v>546</v>
      </c>
      <c r="B1778" s="40"/>
      <c r="C1778" s="15" t="s">
        <v>159</v>
      </c>
      <c r="D1778" s="16">
        <v>10369</v>
      </c>
      <c r="E1778" s="15" t="s">
        <v>13843</v>
      </c>
      <c r="F1778" s="15" t="s">
        <v>13844</v>
      </c>
      <c r="G1778" s="17" t="s">
        <v>13845</v>
      </c>
      <c r="H1778" s="17" t="s">
        <v>13846</v>
      </c>
      <c r="I1778" s="17" t="s">
        <v>86</v>
      </c>
      <c r="J1778" s="15" t="s">
        <v>13847</v>
      </c>
      <c r="K1778" s="15" t="s">
        <v>4926</v>
      </c>
      <c r="L1778" s="18" t="s">
        <v>13848</v>
      </c>
      <c r="M1778" s="15" t="s">
        <v>13098</v>
      </c>
      <c r="N1778" s="15" t="s">
        <v>13099</v>
      </c>
      <c r="O1778" s="16">
        <v>510</v>
      </c>
      <c r="P1778" s="15" t="s">
        <v>118</v>
      </c>
      <c r="Q1778" s="15">
        <v>21600</v>
      </c>
      <c r="R1778" s="15">
        <v>70500</v>
      </c>
      <c r="S1778" s="15">
        <v>92100</v>
      </c>
      <c r="T1778" s="15">
        <v>0.23</v>
      </c>
      <c r="U1778" s="15" t="s">
        <v>3335</v>
      </c>
      <c r="V1778" s="15" t="s">
        <v>76</v>
      </c>
      <c r="W1778" s="16">
        <v>1</v>
      </c>
      <c r="X1778" s="16">
        <v>0</v>
      </c>
      <c r="Y1778" s="15">
        <v>10188</v>
      </c>
      <c r="Z1778" s="15">
        <v>0.23400000000000001</v>
      </c>
      <c r="AA1778" s="15" t="s">
        <v>13107</v>
      </c>
      <c r="AB1778" s="15" t="s">
        <v>13108</v>
      </c>
      <c r="AC1778" s="15">
        <v>0</v>
      </c>
      <c r="AD1778" s="15"/>
      <c r="AE1778" s="15" t="s">
        <v>1546</v>
      </c>
      <c r="AF1778" s="15" t="s">
        <v>13849</v>
      </c>
      <c r="AG1778" s="16">
        <v>1</v>
      </c>
      <c r="AH1778" s="15" t="s">
        <v>13850</v>
      </c>
      <c r="AI1778" s="15" t="s">
        <v>78</v>
      </c>
      <c r="AJ1778" s="15">
        <v>10188.2233887</v>
      </c>
      <c r="AK1778" s="15">
        <v>421.691114083</v>
      </c>
      <c r="AL1778" s="15">
        <v>3096135.1286599999</v>
      </c>
      <c r="AM1778" s="15">
        <v>1416114.2713299999</v>
      </c>
      <c r="AN1778" s="19">
        <v>21600</v>
      </c>
      <c r="AO1778" s="19">
        <v>71700</v>
      </c>
      <c r="AP1778" s="19">
        <v>0</v>
      </c>
      <c r="AQ1778" s="19">
        <v>0</v>
      </c>
      <c r="AR1778" s="34">
        <f t="shared" si="376"/>
        <v>93300</v>
      </c>
      <c r="AS1778" s="34">
        <v>45000</v>
      </c>
      <c r="AT1778" s="34">
        <v>0</v>
      </c>
      <c r="AU1778" s="34">
        <v>16905</v>
      </c>
      <c r="AV1778" s="34">
        <f>6435+24960</f>
        <v>31395</v>
      </c>
      <c r="AW1778" s="35">
        <f t="shared" si="377"/>
        <v>93300</v>
      </c>
      <c r="AX1778" s="34">
        <f t="shared" si="378"/>
        <v>0</v>
      </c>
      <c r="AY1778" s="36">
        <v>1.4712000000099998</v>
      </c>
      <c r="AZ1778" s="36">
        <v>2.0617000000000001</v>
      </c>
      <c r="BA1778" s="22"/>
      <c r="BB1778" s="19">
        <v>933</v>
      </c>
      <c r="BC1778" s="34">
        <f t="shared" si="379"/>
        <v>0</v>
      </c>
      <c r="BD1778" s="34">
        <f t="shared" si="380"/>
        <v>0</v>
      </c>
      <c r="BE1778" s="38">
        <v>3.4819999999999997E-2</v>
      </c>
      <c r="BF1778" s="38">
        <f t="shared" si="381"/>
        <v>3.4819999999999997E-2</v>
      </c>
      <c r="BG1778" s="34">
        <v>0</v>
      </c>
      <c r="BH1778" s="34">
        <v>0</v>
      </c>
      <c r="BI1778" s="34">
        <f t="shared" si="382"/>
        <v>0</v>
      </c>
      <c r="BJ1778" s="34">
        <f t="shared" si="383"/>
        <v>0</v>
      </c>
      <c r="BK1778" s="34">
        <v>0</v>
      </c>
      <c r="BL1778" s="34">
        <v>0</v>
      </c>
      <c r="BM1778" s="34">
        <f t="shared" si="384"/>
        <v>0</v>
      </c>
      <c r="BN1778" s="39">
        <f t="shared" si="374"/>
        <v>0</v>
      </c>
      <c r="BO1778" s="39">
        <f t="shared" si="375"/>
        <v>0</v>
      </c>
      <c r="BP1778" s="39">
        <f t="shared" si="373"/>
        <v>0</v>
      </c>
    </row>
    <row r="1779" spans="1:68" s="25" customFormat="1" ht="14.25" x14ac:dyDescent="0.2">
      <c r="A1779" s="14">
        <v>547</v>
      </c>
      <c r="B1779" s="40"/>
      <c r="C1779" s="15"/>
      <c r="D1779" s="16">
        <v>9819</v>
      </c>
      <c r="E1779" s="15" t="s">
        <v>13851</v>
      </c>
      <c r="F1779" s="15" t="s">
        <v>13852</v>
      </c>
      <c r="G1779" s="17" t="s">
        <v>13853</v>
      </c>
      <c r="H1779" s="17" t="s">
        <v>13854</v>
      </c>
      <c r="I1779" s="17" t="s">
        <v>86</v>
      </c>
      <c r="J1779" s="15" t="s">
        <v>13855</v>
      </c>
      <c r="K1779" s="15" t="s">
        <v>791</v>
      </c>
      <c r="L1779" s="18" t="s">
        <v>13856</v>
      </c>
      <c r="M1779" s="15" t="s">
        <v>13098</v>
      </c>
      <c r="N1779" s="15" t="s">
        <v>13099</v>
      </c>
      <c r="O1779" s="16">
        <v>510</v>
      </c>
      <c r="P1779" s="15" t="s">
        <v>118</v>
      </c>
      <c r="Q1779" s="15">
        <v>21600</v>
      </c>
      <c r="R1779" s="15">
        <v>71600</v>
      </c>
      <c r="S1779" s="15">
        <v>93200</v>
      </c>
      <c r="T1779" s="15">
        <v>0.23</v>
      </c>
      <c r="U1779" s="15" t="s">
        <v>3335</v>
      </c>
      <c r="V1779" s="15" t="s">
        <v>76</v>
      </c>
      <c r="W1779" s="16">
        <v>1</v>
      </c>
      <c r="X1779" s="16">
        <v>1</v>
      </c>
      <c r="Y1779" s="15">
        <v>10187</v>
      </c>
      <c r="Z1779" s="15">
        <v>0.23400000000000001</v>
      </c>
      <c r="AA1779" s="15" t="s">
        <v>13107</v>
      </c>
      <c r="AB1779" s="15" t="s">
        <v>13108</v>
      </c>
      <c r="AC1779" s="15">
        <v>107000</v>
      </c>
      <c r="AD1779" s="26">
        <v>40016</v>
      </c>
      <c r="AE1779" s="15" t="s">
        <v>353</v>
      </c>
      <c r="AF1779" s="15" t="s">
        <v>13857</v>
      </c>
      <c r="AG1779" s="16">
        <v>1</v>
      </c>
      <c r="AH1779" s="15" t="s">
        <v>13858</v>
      </c>
      <c r="AI1779" s="15" t="s">
        <v>78</v>
      </c>
      <c r="AJ1779" s="15">
        <v>10187.2666016</v>
      </c>
      <c r="AK1779" s="15">
        <v>421.66235678800001</v>
      </c>
      <c r="AL1779" s="15">
        <v>3096060.1222399999</v>
      </c>
      <c r="AM1779" s="15">
        <v>1416113.8578999999</v>
      </c>
      <c r="AN1779" s="19">
        <v>21600</v>
      </c>
      <c r="AO1779" s="19">
        <v>76300</v>
      </c>
      <c r="AP1779" s="19">
        <v>0</v>
      </c>
      <c r="AQ1779" s="19">
        <v>0</v>
      </c>
      <c r="AR1779" s="34">
        <f t="shared" si="376"/>
        <v>97900</v>
      </c>
      <c r="AS1779" s="34">
        <v>45000</v>
      </c>
      <c r="AT1779" s="34">
        <v>3000</v>
      </c>
      <c r="AU1779" s="34">
        <v>18515</v>
      </c>
      <c r="AV1779" s="34">
        <v>0</v>
      </c>
      <c r="AW1779" s="35">
        <f t="shared" si="377"/>
        <v>66515</v>
      </c>
      <c r="AX1779" s="34">
        <f t="shared" si="378"/>
        <v>31385</v>
      </c>
      <c r="AY1779" s="36">
        <v>1.4712000000099998</v>
      </c>
      <c r="AZ1779" s="36">
        <v>2.0617000000000001</v>
      </c>
      <c r="BA1779" s="22"/>
      <c r="BB1779" s="19">
        <v>979</v>
      </c>
      <c r="BC1779" s="34">
        <f t="shared" si="379"/>
        <v>461.73612000313847</v>
      </c>
      <c r="BD1779" s="34">
        <f t="shared" si="380"/>
        <v>647.06454500000007</v>
      </c>
      <c r="BE1779" s="38">
        <v>3.4819999999999997E-2</v>
      </c>
      <c r="BF1779" s="38">
        <f t="shared" si="381"/>
        <v>3.4819999999999997E-2</v>
      </c>
      <c r="BG1779" s="34">
        <v>16.077651698509278</v>
      </c>
      <c r="BH1779" s="34">
        <v>22.530787456900001</v>
      </c>
      <c r="BI1779" s="34">
        <f t="shared" si="382"/>
        <v>445.6584683046292</v>
      </c>
      <c r="BJ1779" s="34">
        <f t="shared" si="383"/>
        <v>624.53375754310002</v>
      </c>
      <c r="BK1779" s="34">
        <v>0</v>
      </c>
      <c r="BL1779" s="34">
        <v>0</v>
      </c>
      <c r="BM1779" s="34">
        <f t="shared" si="384"/>
        <v>0</v>
      </c>
      <c r="BN1779" s="39">
        <f t="shared" si="374"/>
        <v>445.6584683046292</v>
      </c>
      <c r="BO1779" s="39">
        <f t="shared" si="375"/>
        <v>624.53375754310002</v>
      </c>
      <c r="BP1779" s="39">
        <f t="shared" si="373"/>
        <v>178.87528923847083</v>
      </c>
    </row>
    <row r="1780" spans="1:68" s="25" customFormat="1" ht="14.25" x14ac:dyDescent="0.2">
      <c r="A1780" s="14">
        <v>548</v>
      </c>
      <c r="B1780" s="40"/>
      <c r="C1780" s="15"/>
      <c r="D1780" s="16">
        <v>21196</v>
      </c>
      <c r="E1780" s="15" t="s">
        <v>13859</v>
      </c>
      <c r="F1780" s="15" t="s">
        <v>13860</v>
      </c>
      <c r="G1780" s="17" t="s">
        <v>13861</v>
      </c>
      <c r="H1780" s="17" t="s">
        <v>13862</v>
      </c>
      <c r="I1780" s="17" t="s">
        <v>86</v>
      </c>
      <c r="J1780" s="15" t="s">
        <v>13863</v>
      </c>
      <c r="K1780" s="15" t="s">
        <v>7383</v>
      </c>
      <c r="L1780" s="18" t="s">
        <v>13864</v>
      </c>
      <c r="M1780" s="15" t="s">
        <v>13098</v>
      </c>
      <c r="N1780" s="15" t="s">
        <v>13099</v>
      </c>
      <c r="O1780" s="16">
        <v>510</v>
      </c>
      <c r="P1780" s="15" t="s">
        <v>118</v>
      </c>
      <c r="Q1780" s="15">
        <v>21600</v>
      </c>
      <c r="R1780" s="15">
        <v>92700</v>
      </c>
      <c r="S1780" s="15">
        <v>114300</v>
      </c>
      <c r="T1780" s="15">
        <v>0.23</v>
      </c>
      <c r="U1780" s="15" t="s">
        <v>3335</v>
      </c>
      <c r="V1780" s="15" t="s">
        <v>76</v>
      </c>
      <c r="W1780" s="16">
        <v>1</v>
      </c>
      <c r="X1780" s="16">
        <v>1</v>
      </c>
      <c r="Y1780" s="15">
        <v>10186</v>
      </c>
      <c r="Z1780" s="15">
        <v>0.23400000000000001</v>
      </c>
      <c r="AA1780" s="15" t="s">
        <v>13107</v>
      </c>
      <c r="AB1780" s="15" t="s">
        <v>13108</v>
      </c>
      <c r="AC1780" s="15">
        <v>0</v>
      </c>
      <c r="AD1780" s="26">
        <v>38446</v>
      </c>
      <c r="AE1780" s="15" t="s">
        <v>243</v>
      </c>
      <c r="AF1780" s="15" t="s">
        <v>13865</v>
      </c>
      <c r="AG1780" s="16">
        <v>1</v>
      </c>
      <c r="AH1780" s="15" t="s">
        <v>13866</v>
      </c>
      <c r="AI1780" s="15" t="s">
        <v>78</v>
      </c>
      <c r="AJ1780" s="15">
        <v>10186.2651367</v>
      </c>
      <c r="AK1780" s="15">
        <v>421.63319965400001</v>
      </c>
      <c r="AL1780" s="15">
        <v>3095985.1144300001</v>
      </c>
      <c r="AM1780" s="15">
        <v>1416113.4443099999</v>
      </c>
      <c r="AN1780" s="19">
        <v>21600</v>
      </c>
      <c r="AO1780" s="19">
        <v>94400</v>
      </c>
      <c r="AP1780" s="19">
        <v>0</v>
      </c>
      <c r="AQ1780" s="19">
        <v>0</v>
      </c>
      <c r="AR1780" s="34">
        <f t="shared" si="376"/>
        <v>116000</v>
      </c>
      <c r="AS1780" s="34">
        <v>45000</v>
      </c>
      <c r="AT1780" s="34">
        <v>3000</v>
      </c>
      <c r="AU1780" s="34">
        <v>24850</v>
      </c>
      <c r="AV1780" s="34">
        <v>0</v>
      </c>
      <c r="AW1780" s="35">
        <f t="shared" si="377"/>
        <v>72850</v>
      </c>
      <c r="AX1780" s="34">
        <f t="shared" si="378"/>
        <v>43150</v>
      </c>
      <c r="AY1780" s="36">
        <v>1.4712000000099998</v>
      </c>
      <c r="AZ1780" s="36">
        <v>2.0617000000000001</v>
      </c>
      <c r="BA1780" s="22"/>
      <c r="BB1780" s="19">
        <v>1160</v>
      </c>
      <c r="BC1780" s="34">
        <f t="shared" si="379"/>
        <v>634.8228000043149</v>
      </c>
      <c r="BD1780" s="34">
        <f t="shared" si="380"/>
        <v>889.62355000000002</v>
      </c>
      <c r="BE1780" s="38">
        <v>3.4819999999999997E-2</v>
      </c>
      <c r="BF1780" s="38">
        <f t="shared" si="381"/>
        <v>3.4819999999999997E-2</v>
      </c>
      <c r="BG1780" s="34">
        <v>22.104529896150243</v>
      </c>
      <c r="BH1780" s="34">
        <v>30.976692010999997</v>
      </c>
      <c r="BI1780" s="34">
        <f t="shared" si="382"/>
        <v>612.71827010816469</v>
      </c>
      <c r="BJ1780" s="34">
        <f t="shared" si="383"/>
        <v>858.64685798900007</v>
      </c>
      <c r="BK1780" s="34">
        <v>0</v>
      </c>
      <c r="BL1780" s="34">
        <v>0</v>
      </c>
      <c r="BM1780" s="34">
        <f t="shared" si="384"/>
        <v>0</v>
      </c>
      <c r="BN1780" s="39">
        <f t="shared" si="374"/>
        <v>612.71827010816469</v>
      </c>
      <c r="BO1780" s="39">
        <f t="shared" si="375"/>
        <v>858.64685798900007</v>
      </c>
      <c r="BP1780" s="39">
        <f t="shared" si="373"/>
        <v>245.92858788083538</v>
      </c>
    </row>
    <row r="1781" spans="1:68" s="25" customFormat="1" ht="14.25" x14ac:dyDescent="0.2">
      <c r="A1781" s="14">
        <v>549</v>
      </c>
      <c r="B1781" s="40"/>
      <c r="C1781" s="15" t="s">
        <v>13867</v>
      </c>
      <c r="D1781" s="16">
        <v>32091</v>
      </c>
      <c r="E1781" s="15" t="s">
        <v>13868</v>
      </c>
      <c r="F1781" s="15" t="s">
        <v>13867</v>
      </c>
      <c r="G1781" s="17" t="s">
        <v>13869</v>
      </c>
      <c r="H1781" s="17" t="s">
        <v>13870</v>
      </c>
      <c r="I1781" s="17" t="s">
        <v>86</v>
      </c>
      <c r="J1781" s="15" t="s">
        <v>13871</v>
      </c>
      <c r="K1781" s="15" t="s">
        <v>13872</v>
      </c>
      <c r="L1781" s="18" t="s">
        <v>13873</v>
      </c>
      <c r="M1781" s="15" t="s">
        <v>13098</v>
      </c>
      <c r="N1781" s="15" t="s">
        <v>13099</v>
      </c>
      <c r="O1781" s="16">
        <v>510</v>
      </c>
      <c r="P1781" s="15" t="s">
        <v>118</v>
      </c>
      <c r="Q1781" s="15">
        <v>21600</v>
      </c>
      <c r="R1781" s="15">
        <v>83100</v>
      </c>
      <c r="S1781" s="15">
        <v>104700</v>
      </c>
      <c r="T1781" s="15">
        <v>0.23</v>
      </c>
      <c r="U1781" s="15" t="s">
        <v>3335</v>
      </c>
      <c r="V1781" s="15" t="s">
        <v>76</v>
      </c>
      <c r="W1781" s="16">
        <v>1</v>
      </c>
      <c r="X1781" s="16">
        <v>1</v>
      </c>
      <c r="Y1781" s="15">
        <v>10183</v>
      </c>
      <c r="Z1781" s="15">
        <v>0.23400000000000001</v>
      </c>
      <c r="AA1781" s="15" t="s">
        <v>13107</v>
      </c>
      <c r="AB1781" s="15" t="s">
        <v>13108</v>
      </c>
      <c r="AC1781" s="15">
        <v>112900</v>
      </c>
      <c r="AD1781" s="26">
        <v>40235</v>
      </c>
      <c r="AE1781" s="15" t="s">
        <v>137</v>
      </c>
      <c r="AF1781" s="15" t="s">
        <v>10150</v>
      </c>
      <c r="AG1781" s="16">
        <v>1</v>
      </c>
      <c r="AH1781" s="15" t="s">
        <v>13874</v>
      </c>
      <c r="AI1781" s="15" t="s">
        <v>78</v>
      </c>
      <c r="AJ1781" s="15">
        <v>10182.8410645</v>
      </c>
      <c r="AK1781" s="15">
        <v>421.54239575700001</v>
      </c>
      <c r="AL1781" s="15">
        <v>3095910.1087099998</v>
      </c>
      <c r="AM1781" s="15">
        <v>1416113.04642</v>
      </c>
      <c r="AN1781" s="19">
        <v>21600</v>
      </c>
      <c r="AO1781" s="19">
        <v>82200</v>
      </c>
      <c r="AP1781" s="19">
        <v>0</v>
      </c>
      <c r="AQ1781" s="19">
        <v>0</v>
      </c>
      <c r="AR1781" s="34">
        <f t="shared" si="376"/>
        <v>103800</v>
      </c>
      <c r="AS1781" s="34">
        <v>45000</v>
      </c>
      <c r="AT1781" s="34">
        <v>3000</v>
      </c>
      <c r="AU1781" s="34">
        <v>20580</v>
      </c>
      <c r="AV1781" s="34">
        <v>0</v>
      </c>
      <c r="AW1781" s="35">
        <f t="shared" si="377"/>
        <v>68580</v>
      </c>
      <c r="AX1781" s="34">
        <f t="shared" si="378"/>
        <v>35220</v>
      </c>
      <c r="AY1781" s="36">
        <v>1.4712000000099998</v>
      </c>
      <c r="AZ1781" s="36">
        <v>2.0617000000000001</v>
      </c>
      <c r="BA1781" s="22"/>
      <c r="BB1781" s="19">
        <v>1038</v>
      </c>
      <c r="BC1781" s="34">
        <f t="shared" si="379"/>
        <v>518.15664000352194</v>
      </c>
      <c r="BD1781" s="34">
        <f t="shared" si="380"/>
        <v>726.13074000000006</v>
      </c>
      <c r="BE1781" s="38">
        <v>3.4819999999999997E-2</v>
      </c>
      <c r="BF1781" s="38">
        <f t="shared" si="381"/>
        <v>3.4819999999999997E-2</v>
      </c>
      <c r="BG1781" s="34">
        <v>18.042214204922633</v>
      </c>
      <c r="BH1781" s="34">
        <v>25.283872366800001</v>
      </c>
      <c r="BI1781" s="34">
        <f t="shared" si="382"/>
        <v>500.11442579859931</v>
      </c>
      <c r="BJ1781" s="34">
        <f t="shared" si="383"/>
        <v>700.84686763320008</v>
      </c>
      <c r="BK1781" s="34">
        <v>0</v>
      </c>
      <c r="BL1781" s="34">
        <v>0</v>
      </c>
      <c r="BM1781" s="34">
        <f t="shared" si="384"/>
        <v>0</v>
      </c>
      <c r="BN1781" s="39">
        <f t="shared" si="374"/>
        <v>500.11442579859931</v>
      </c>
      <c r="BO1781" s="39">
        <f t="shared" si="375"/>
        <v>700.84686763320008</v>
      </c>
      <c r="BP1781" s="39">
        <f t="shared" si="373"/>
        <v>200.73244183460076</v>
      </c>
    </row>
    <row r="1782" spans="1:68" s="25" customFormat="1" ht="14.25" x14ac:dyDescent="0.2">
      <c r="A1782" s="14">
        <v>550</v>
      </c>
      <c r="B1782" s="40"/>
      <c r="C1782" s="15" t="s">
        <v>13875</v>
      </c>
      <c r="D1782" s="16">
        <v>26067</v>
      </c>
      <c r="E1782" s="15" t="s">
        <v>13876</v>
      </c>
      <c r="F1782" s="15" t="s">
        <v>13875</v>
      </c>
      <c r="G1782" s="17" t="s">
        <v>13877</v>
      </c>
      <c r="H1782" s="17" t="s">
        <v>13878</v>
      </c>
      <c r="I1782" s="17" t="s">
        <v>86</v>
      </c>
      <c r="J1782" s="15" t="s">
        <v>13879</v>
      </c>
      <c r="K1782" s="15" t="s">
        <v>172</v>
      </c>
      <c r="L1782" s="18" t="s">
        <v>13880</v>
      </c>
      <c r="M1782" s="15" t="s">
        <v>13098</v>
      </c>
      <c r="N1782" s="15" t="s">
        <v>13099</v>
      </c>
      <c r="O1782" s="16">
        <v>510</v>
      </c>
      <c r="P1782" s="15" t="s">
        <v>118</v>
      </c>
      <c r="Q1782" s="15">
        <v>21600</v>
      </c>
      <c r="R1782" s="15">
        <v>69800</v>
      </c>
      <c r="S1782" s="15">
        <v>91400</v>
      </c>
      <c r="T1782" s="15">
        <v>0.23</v>
      </c>
      <c r="U1782" s="15" t="s">
        <v>3335</v>
      </c>
      <c r="V1782" s="15" t="s">
        <v>76</v>
      </c>
      <c r="W1782" s="16">
        <v>1</v>
      </c>
      <c r="X1782" s="16">
        <v>0</v>
      </c>
      <c r="Y1782" s="15">
        <v>10176</v>
      </c>
      <c r="Z1782" s="15">
        <v>0.23400000000000001</v>
      </c>
      <c r="AA1782" s="15" t="s">
        <v>13107</v>
      </c>
      <c r="AB1782" s="15" t="s">
        <v>13108</v>
      </c>
      <c r="AC1782" s="15">
        <v>0</v>
      </c>
      <c r="AD1782" s="15"/>
      <c r="AE1782" s="15" t="s">
        <v>956</v>
      </c>
      <c r="AF1782" s="15" t="s">
        <v>13881</v>
      </c>
      <c r="AG1782" s="16">
        <v>1</v>
      </c>
      <c r="AH1782" s="15" t="s">
        <v>13882</v>
      </c>
      <c r="AI1782" s="15" t="s">
        <v>78</v>
      </c>
      <c r="AJ1782" s="15">
        <v>10175.9748535</v>
      </c>
      <c r="AK1782" s="15">
        <v>421.36026884400002</v>
      </c>
      <c r="AL1782" s="15">
        <v>3095835.1018099999</v>
      </c>
      <c r="AM1782" s="15">
        <v>1416112.67081</v>
      </c>
      <c r="AN1782" s="19">
        <v>21600</v>
      </c>
      <c r="AO1782" s="19">
        <v>68600</v>
      </c>
      <c r="AP1782" s="19">
        <v>0</v>
      </c>
      <c r="AQ1782" s="19">
        <v>500</v>
      </c>
      <c r="AR1782" s="34">
        <f t="shared" si="376"/>
        <v>90700</v>
      </c>
      <c r="AS1782" s="34">
        <v>45000</v>
      </c>
      <c r="AT1782" s="34">
        <v>0</v>
      </c>
      <c r="AU1782" s="34">
        <v>15820</v>
      </c>
      <c r="AV1782" s="34">
        <v>0</v>
      </c>
      <c r="AW1782" s="35">
        <f t="shared" si="377"/>
        <v>60820</v>
      </c>
      <c r="AX1782" s="34">
        <f t="shared" si="378"/>
        <v>29880</v>
      </c>
      <c r="AY1782" s="36">
        <v>1.4712000000099998</v>
      </c>
      <c r="AZ1782" s="36">
        <v>2.0617000000000001</v>
      </c>
      <c r="BA1782" s="22"/>
      <c r="BB1782" s="19">
        <v>917</v>
      </c>
      <c r="BC1782" s="34">
        <f t="shared" si="379"/>
        <v>439.59456000298798</v>
      </c>
      <c r="BD1782" s="34">
        <f t="shared" si="380"/>
        <v>616.03596000000005</v>
      </c>
      <c r="BE1782" s="38">
        <v>3.4819999999999997E-2</v>
      </c>
      <c r="BF1782" s="38">
        <f t="shared" si="381"/>
        <v>3.4819999999999997E-2</v>
      </c>
      <c r="BG1782" s="34">
        <v>15.050546659302299</v>
      </c>
      <c r="BH1782" s="34">
        <v>21.091430157200001</v>
      </c>
      <c r="BI1782" s="34">
        <f t="shared" si="382"/>
        <v>424.54401334368566</v>
      </c>
      <c r="BJ1782" s="34">
        <f t="shared" si="383"/>
        <v>594.94452984280008</v>
      </c>
      <c r="BK1782" s="34">
        <v>0</v>
      </c>
      <c r="BL1782" s="34">
        <v>0</v>
      </c>
      <c r="BM1782" s="34">
        <f t="shared" si="384"/>
        <v>0</v>
      </c>
      <c r="BN1782" s="39">
        <f t="shared" si="374"/>
        <v>424.54401334368566</v>
      </c>
      <c r="BO1782" s="39">
        <f t="shared" si="375"/>
        <v>594.94452984280008</v>
      </c>
      <c r="BP1782" s="39">
        <f t="shared" si="373"/>
        <v>170.40051649911442</v>
      </c>
    </row>
    <row r="1783" spans="1:68" s="25" customFormat="1" ht="14.25" x14ac:dyDescent="0.2">
      <c r="A1783" s="14">
        <v>551</v>
      </c>
      <c r="B1783" s="40"/>
      <c r="C1783" s="15"/>
      <c r="D1783" s="16">
        <v>27862</v>
      </c>
      <c r="E1783" s="15" t="s">
        <v>13883</v>
      </c>
      <c r="F1783" s="15" t="s">
        <v>13884</v>
      </c>
      <c r="G1783" s="17" t="s">
        <v>13885</v>
      </c>
      <c r="H1783" s="17" t="s">
        <v>13886</v>
      </c>
      <c r="I1783" s="17" t="s">
        <v>86</v>
      </c>
      <c r="J1783" s="15" t="s">
        <v>13887</v>
      </c>
      <c r="K1783" s="15" t="s">
        <v>13888</v>
      </c>
      <c r="L1783" s="18" t="s">
        <v>13889</v>
      </c>
      <c r="M1783" s="15" t="s">
        <v>13098</v>
      </c>
      <c r="N1783" s="15" t="s">
        <v>13099</v>
      </c>
      <c r="O1783" s="16">
        <v>510</v>
      </c>
      <c r="P1783" s="15" t="s">
        <v>118</v>
      </c>
      <c r="Q1783" s="15">
        <v>21600</v>
      </c>
      <c r="R1783" s="15">
        <v>86000</v>
      </c>
      <c r="S1783" s="15">
        <v>107600</v>
      </c>
      <c r="T1783" s="15">
        <v>0.23</v>
      </c>
      <c r="U1783" s="15" t="s">
        <v>3335</v>
      </c>
      <c r="V1783" s="15" t="s">
        <v>76</v>
      </c>
      <c r="W1783" s="16">
        <v>1</v>
      </c>
      <c r="X1783" s="16">
        <v>0</v>
      </c>
      <c r="Y1783" s="15">
        <v>10168</v>
      </c>
      <c r="Z1783" s="15">
        <v>0.23300000000000001</v>
      </c>
      <c r="AA1783" s="15" t="s">
        <v>13107</v>
      </c>
      <c r="AB1783" s="15" t="s">
        <v>13108</v>
      </c>
      <c r="AC1783" s="15">
        <v>0</v>
      </c>
      <c r="AD1783" s="15"/>
      <c r="AE1783" s="15" t="s">
        <v>243</v>
      </c>
      <c r="AF1783" s="15" t="s">
        <v>13890</v>
      </c>
      <c r="AG1783" s="16">
        <v>1</v>
      </c>
      <c r="AH1783" s="15" t="s">
        <v>13891</v>
      </c>
      <c r="AI1783" s="15" t="s">
        <v>78</v>
      </c>
      <c r="AJ1783" s="15">
        <v>10168.1955566</v>
      </c>
      <c r="AK1783" s="15">
        <v>421.15037809099999</v>
      </c>
      <c r="AL1783" s="15">
        <v>3095760.0932300002</v>
      </c>
      <c r="AM1783" s="15">
        <v>1416112.3025199999</v>
      </c>
      <c r="AN1783" s="19">
        <v>21600</v>
      </c>
      <c r="AO1783" s="19">
        <v>84400</v>
      </c>
      <c r="AP1783" s="19">
        <v>0</v>
      </c>
      <c r="AQ1783" s="19">
        <v>800</v>
      </c>
      <c r="AR1783" s="34">
        <f t="shared" si="376"/>
        <v>106800</v>
      </c>
      <c r="AS1783" s="34">
        <v>45000</v>
      </c>
      <c r="AT1783" s="34">
        <v>0</v>
      </c>
      <c r="AU1783" s="34">
        <v>21350</v>
      </c>
      <c r="AV1783" s="34">
        <v>0</v>
      </c>
      <c r="AW1783" s="35">
        <f t="shared" si="377"/>
        <v>66350</v>
      </c>
      <c r="AX1783" s="34">
        <f t="shared" si="378"/>
        <v>40450</v>
      </c>
      <c r="AY1783" s="36">
        <v>1.4712000000099998</v>
      </c>
      <c r="AZ1783" s="36">
        <v>2.0617000000000001</v>
      </c>
      <c r="BA1783" s="22"/>
      <c r="BB1783" s="19">
        <v>1084</v>
      </c>
      <c r="BC1783" s="34">
        <f t="shared" si="379"/>
        <v>595.1004000040449</v>
      </c>
      <c r="BD1783" s="34">
        <f t="shared" si="380"/>
        <v>833.95765000000006</v>
      </c>
      <c r="BE1783" s="38">
        <v>3.4819999999999997E-2</v>
      </c>
      <c r="BF1783" s="38">
        <f t="shared" si="381"/>
        <v>3.4819999999999997E-2</v>
      </c>
      <c r="BG1783" s="34">
        <v>20.311578456138054</v>
      </c>
      <c r="BH1783" s="34">
        <v>28.464098221</v>
      </c>
      <c r="BI1783" s="34">
        <f t="shared" si="382"/>
        <v>574.78882154790688</v>
      </c>
      <c r="BJ1783" s="34">
        <f t="shared" si="383"/>
        <v>805.49355177900009</v>
      </c>
      <c r="BK1783" s="34">
        <v>0</v>
      </c>
      <c r="BL1783" s="34">
        <v>0</v>
      </c>
      <c r="BM1783" s="34">
        <f t="shared" si="384"/>
        <v>0</v>
      </c>
      <c r="BN1783" s="39">
        <f t="shared" si="374"/>
        <v>574.78882154790688</v>
      </c>
      <c r="BO1783" s="39">
        <f t="shared" si="375"/>
        <v>805.49355177900009</v>
      </c>
      <c r="BP1783" s="39">
        <f t="shared" si="373"/>
        <v>230.70473023109321</v>
      </c>
    </row>
    <row r="1784" spans="1:68" s="25" customFormat="1" ht="14.25" x14ac:dyDescent="0.2">
      <c r="A1784" s="14">
        <v>552</v>
      </c>
      <c r="B1784" s="40"/>
      <c r="C1784" s="15"/>
      <c r="D1784" s="16">
        <v>32439</v>
      </c>
      <c r="E1784" s="15" t="s">
        <v>13892</v>
      </c>
      <c r="F1784" s="15" t="s">
        <v>13893</v>
      </c>
      <c r="G1784" s="17" t="s">
        <v>13894</v>
      </c>
      <c r="H1784" s="17" t="s">
        <v>13895</v>
      </c>
      <c r="I1784" s="17" t="s">
        <v>86</v>
      </c>
      <c r="J1784" s="15" t="s">
        <v>13896</v>
      </c>
      <c r="K1784" s="15" t="s">
        <v>2251</v>
      </c>
      <c r="L1784" s="18" t="s">
        <v>13897</v>
      </c>
      <c r="M1784" s="15" t="s">
        <v>13098</v>
      </c>
      <c r="N1784" s="15" t="s">
        <v>13099</v>
      </c>
      <c r="O1784" s="16">
        <v>510</v>
      </c>
      <c r="P1784" s="15" t="s">
        <v>118</v>
      </c>
      <c r="Q1784" s="15">
        <v>21600</v>
      </c>
      <c r="R1784" s="15">
        <v>55600</v>
      </c>
      <c r="S1784" s="15">
        <v>77200</v>
      </c>
      <c r="T1784" s="15">
        <v>0.23</v>
      </c>
      <c r="U1784" s="15" t="s">
        <v>3335</v>
      </c>
      <c r="V1784" s="15" t="s">
        <v>76</v>
      </c>
      <c r="W1784" s="16">
        <v>1</v>
      </c>
      <c r="X1784" s="16">
        <v>0</v>
      </c>
      <c r="Y1784" s="15">
        <v>10160</v>
      </c>
      <c r="Z1784" s="15">
        <v>0.23300000000000001</v>
      </c>
      <c r="AA1784" s="15" t="s">
        <v>13107</v>
      </c>
      <c r="AB1784" s="15" t="s">
        <v>13108</v>
      </c>
      <c r="AC1784" s="15">
        <v>0</v>
      </c>
      <c r="AD1784" s="15"/>
      <c r="AE1784" s="15" t="s">
        <v>243</v>
      </c>
      <c r="AF1784" s="15" t="s">
        <v>13898</v>
      </c>
      <c r="AG1784" s="16">
        <v>1</v>
      </c>
      <c r="AH1784" s="15" t="s">
        <v>13899</v>
      </c>
      <c r="AI1784" s="15" t="s">
        <v>78</v>
      </c>
      <c r="AJ1784" s="15">
        <v>10160.3583984</v>
      </c>
      <c r="AK1784" s="15">
        <v>420.93947601799999</v>
      </c>
      <c r="AL1784" s="15">
        <v>3095685.0836</v>
      </c>
      <c r="AM1784" s="15">
        <v>1416111.9344500001</v>
      </c>
      <c r="AN1784" s="19">
        <v>21600</v>
      </c>
      <c r="AO1784" s="19">
        <v>58600</v>
      </c>
      <c r="AP1784" s="19">
        <v>0</v>
      </c>
      <c r="AQ1784" s="19">
        <v>900</v>
      </c>
      <c r="AR1784" s="34">
        <f t="shared" si="376"/>
        <v>81100</v>
      </c>
      <c r="AS1784" s="34">
        <v>45000</v>
      </c>
      <c r="AT1784" s="34">
        <v>0</v>
      </c>
      <c r="AU1784" s="34">
        <v>12320</v>
      </c>
      <c r="AV1784" s="34">
        <v>0</v>
      </c>
      <c r="AW1784" s="35">
        <f t="shared" si="377"/>
        <v>57320</v>
      </c>
      <c r="AX1784" s="34">
        <f t="shared" si="378"/>
        <v>23780</v>
      </c>
      <c r="AY1784" s="36">
        <v>1.4712000000099998</v>
      </c>
      <c r="AZ1784" s="36">
        <v>2.0617000000000001</v>
      </c>
      <c r="BA1784" s="22"/>
      <c r="BB1784" s="19">
        <v>829</v>
      </c>
      <c r="BC1784" s="34">
        <f t="shared" si="379"/>
        <v>349.85136000237799</v>
      </c>
      <c r="BD1784" s="34">
        <f t="shared" si="380"/>
        <v>490.27226000000002</v>
      </c>
      <c r="BE1784" s="38">
        <v>3.4819999999999997E-2</v>
      </c>
      <c r="BF1784" s="38">
        <f t="shared" si="381"/>
        <v>3.4819999999999997E-2</v>
      </c>
      <c r="BG1784" s="34">
        <v>11.720779699279666</v>
      </c>
      <c r="BH1784" s="34">
        <v>16.425184547200001</v>
      </c>
      <c r="BI1784" s="34">
        <f t="shared" si="382"/>
        <v>338.13058030309833</v>
      </c>
      <c r="BJ1784" s="34">
        <f t="shared" si="383"/>
        <v>473.84707545280003</v>
      </c>
      <c r="BK1784" s="34">
        <v>0</v>
      </c>
      <c r="BL1784" s="34">
        <v>0</v>
      </c>
      <c r="BM1784" s="34">
        <f t="shared" si="384"/>
        <v>0</v>
      </c>
      <c r="BN1784" s="39">
        <f t="shared" si="374"/>
        <v>338.13058030309833</v>
      </c>
      <c r="BO1784" s="39">
        <f t="shared" si="375"/>
        <v>473.84707545280003</v>
      </c>
      <c r="BP1784" s="39">
        <f t="shared" ref="BP1784:BP1835" si="385">BO1784-BN1784</f>
        <v>135.7164951497017</v>
      </c>
    </row>
    <row r="1785" spans="1:68" s="25" customFormat="1" ht="14.25" x14ac:dyDescent="0.2">
      <c r="A1785" s="14">
        <v>553</v>
      </c>
      <c r="B1785" s="40"/>
      <c r="C1785" s="15"/>
      <c r="D1785" s="16">
        <v>23765</v>
      </c>
      <c r="E1785" s="15" t="s">
        <v>13900</v>
      </c>
      <c r="F1785" s="15" t="s">
        <v>13901</v>
      </c>
      <c r="G1785" s="17" t="s">
        <v>13902</v>
      </c>
      <c r="H1785" s="17" t="s">
        <v>13903</v>
      </c>
      <c r="I1785" s="17" t="s">
        <v>86</v>
      </c>
      <c r="J1785" s="15" t="s">
        <v>13904</v>
      </c>
      <c r="K1785" s="15" t="s">
        <v>2876</v>
      </c>
      <c r="L1785" s="18" t="s">
        <v>13905</v>
      </c>
      <c r="M1785" s="15" t="s">
        <v>13098</v>
      </c>
      <c r="N1785" s="15" t="s">
        <v>13099</v>
      </c>
      <c r="O1785" s="16">
        <v>510</v>
      </c>
      <c r="P1785" s="15" t="s">
        <v>118</v>
      </c>
      <c r="Q1785" s="15">
        <v>21600</v>
      </c>
      <c r="R1785" s="15">
        <v>53700</v>
      </c>
      <c r="S1785" s="15">
        <v>75300</v>
      </c>
      <c r="T1785" s="15">
        <v>0.23</v>
      </c>
      <c r="U1785" s="15" t="s">
        <v>3335</v>
      </c>
      <c r="V1785" s="15" t="s">
        <v>76</v>
      </c>
      <c r="W1785" s="16">
        <v>1</v>
      </c>
      <c r="X1785" s="16">
        <v>0</v>
      </c>
      <c r="Y1785" s="15">
        <v>10153</v>
      </c>
      <c r="Z1785" s="15">
        <v>0.23300000000000001</v>
      </c>
      <c r="AA1785" s="15" t="s">
        <v>13107</v>
      </c>
      <c r="AB1785" s="15" t="s">
        <v>13108</v>
      </c>
      <c r="AC1785" s="15">
        <v>0</v>
      </c>
      <c r="AD1785" s="15"/>
      <c r="AE1785" s="15" t="s">
        <v>1056</v>
      </c>
      <c r="AF1785" s="15" t="s">
        <v>13906</v>
      </c>
      <c r="AG1785" s="16">
        <v>1</v>
      </c>
      <c r="AH1785" s="15" t="s">
        <v>13907</v>
      </c>
      <c r="AI1785" s="15" t="s">
        <v>78</v>
      </c>
      <c r="AJ1785" s="15">
        <v>10152.5898438</v>
      </c>
      <c r="AK1785" s="15">
        <v>420.72985715900001</v>
      </c>
      <c r="AL1785" s="15">
        <v>3095610.0729999999</v>
      </c>
      <c r="AM1785" s="15">
        <v>1416111.5660699999</v>
      </c>
      <c r="AN1785" s="19">
        <v>0</v>
      </c>
      <c r="AO1785" s="19">
        <v>0</v>
      </c>
      <c r="AP1785" s="19">
        <v>21600</v>
      </c>
      <c r="AQ1785" s="19">
        <v>53200</v>
      </c>
      <c r="AR1785" s="34">
        <f t="shared" si="376"/>
        <v>74800</v>
      </c>
      <c r="AS1785" s="34">
        <v>0</v>
      </c>
      <c r="AT1785" s="34">
        <v>0</v>
      </c>
      <c r="AU1785" s="34">
        <v>0</v>
      </c>
      <c r="AV1785" s="34">
        <v>0</v>
      </c>
      <c r="AW1785" s="35">
        <f t="shared" si="377"/>
        <v>0</v>
      </c>
      <c r="AX1785" s="34">
        <f t="shared" si="378"/>
        <v>74800</v>
      </c>
      <c r="AY1785" s="36">
        <v>1.4712000000099998</v>
      </c>
      <c r="AZ1785" s="36">
        <v>2.0617000000000001</v>
      </c>
      <c r="BA1785" s="22"/>
      <c r="BB1785" s="19">
        <v>1496</v>
      </c>
      <c r="BC1785" s="34">
        <f t="shared" si="379"/>
        <v>1100.4576000074799</v>
      </c>
      <c r="BD1785" s="34">
        <f t="shared" si="380"/>
        <v>1542.1516000000001</v>
      </c>
      <c r="BE1785" s="38">
        <v>3.4819999999999997E-2</v>
      </c>
      <c r="BF1785" s="38">
        <f t="shared" si="381"/>
        <v>3.4819999999999997E-2</v>
      </c>
      <c r="BG1785" s="34">
        <v>0</v>
      </c>
      <c r="BH1785" s="34">
        <v>0</v>
      </c>
      <c r="BI1785" s="34">
        <f t="shared" si="382"/>
        <v>1100.4576000074799</v>
      </c>
      <c r="BJ1785" s="34">
        <f t="shared" si="383"/>
        <v>1542.1516000000001</v>
      </c>
      <c r="BK1785" s="34">
        <v>0</v>
      </c>
      <c r="BL1785" s="34">
        <v>46.151600000000144</v>
      </c>
      <c r="BM1785" s="34">
        <f t="shared" si="384"/>
        <v>46.151600000000144</v>
      </c>
      <c r="BN1785" s="39">
        <f t="shared" si="374"/>
        <v>1100.4576000074799</v>
      </c>
      <c r="BO1785" s="39">
        <f t="shared" si="375"/>
        <v>1496</v>
      </c>
      <c r="BP1785" s="39">
        <f t="shared" si="385"/>
        <v>395.54239999252013</v>
      </c>
    </row>
    <row r="1786" spans="1:68" s="25" customFormat="1" ht="14.25" x14ac:dyDescent="0.2">
      <c r="A1786" s="14">
        <v>554</v>
      </c>
      <c r="B1786" s="40"/>
      <c r="C1786" s="15"/>
      <c r="D1786" s="16">
        <v>13949</v>
      </c>
      <c r="E1786" s="15" t="s">
        <v>13908</v>
      </c>
      <c r="F1786" s="15" t="s">
        <v>13909</v>
      </c>
      <c r="G1786" s="17" t="s">
        <v>13910</v>
      </c>
      <c r="H1786" s="17" t="s">
        <v>13911</v>
      </c>
      <c r="I1786" s="17" t="s">
        <v>86</v>
      </c>
      <c r="J1786" s="15" t="s">
        <v>13912</v>
      </c>
      <c r="K1786" s="15" t="s">
        <v>4834</v>
      </c>
      <c r="L1786" s="18" t="s">
        <v>13913</v>
      </c>
      <c r="M1786" s="15" t="s">
        <v>13098</v>
      </c>
      <c r="N1786" s="15" t="s">
        <v>13099</v>
      </c>
      <c r="O1786" s="16">
        <v>419</v>
      </c>
      <c r="P1786" s="15" t="s">
        <v>895</v>
      </c>
      <c r="Q1786" s="15">
        <v>21600</v>
      </c>
      <c r="R1786" s="15">
        <v>80300</v>
      </c>
      <c r="S1786" s="15">
        <v>101900</v>
      </c>
      <c r="T1786" s="15">
        <v>0.23</v>
      </c>
      <c r="U1786" s="15" t="s">
        <v>3335</v>
      </c>
      <c r="V1786" s="15" t="s">
        <v>76</v>
      </c>
      <c r="W1786" s="16">
        <v>1</v>
      </c>
      <c r="X1786" s="16">
        <v>0</v>
      </c>
      <c r="Y1786" s="15">
        <v>10107</v>
      </c>
      <c r="Z1786" s="15">
        <v>0.23200000000000001</v>
      </c>
      <c r="AA1786" s="15" t="s">
        <v>13107</v>
      </c>
      <c r="AB1786" s="15" t="s">
        <v>13108</v>
      </c>
      <c r="AC1786" s="15">
        <v>0</v>
      </c>
      <c r="AD1786" s="15"/>
      <c r="AE1786" s="15" t="s">
        <v>119</v>
      </c>
      <c r="AF1786" s="15" t="s">
        <v>119</v>
      </c>
      <c r="AG1786" s="16">
        <v>1</v>
      </c>
      <c r="AH1786" s="15" t="s">
        <v>13914</v>
      </c>
      <c r="AI1786" s="15" t="s">
        <v>78</v>
      </c>
      <c r="AJ1786" s="15">
        <v>10106.6589355</v>
      </c>
      <c r="AK1786" s="15">
        <v>419.96177667699999</v>
      </c>
      <c r="AL1786" s="15">
        <v>3095535.2010599999</v>
      </c>
      <c r="AM1786" s="15">
        <v>1416111.27654</v>
      </c>
      <c r="AN1786" s="19">
        <v>0</v>
      </c>
      <c r="AO1786" s="19">
        <v>0</v>
      </c>
      <c r="AP1786" s="19">
        <v>21600</v>
      </c>
      <c r="AQ1786" s="19">
        <v>79500</v>
      </c>
      <c r="AR1786" s="34">
        <f t="shared" si="376"/>
        <v>101100</v>
      </c>
      <c r="AS1786" s="34">
        <v>0</v>
      </c>
      <c r="AT1786" s="34">
        <v>0</v>
      </c>
      <c r="AU1786" s="34">
        <v>0</v>
      </c>
      <c r="AV1786" s="34">
        <v>24960</v>
      </c>
      <c r="AW1786" s="35">
        <f t="shared" si="377"/>
        <v>24960</v>
      </c>
      <c r="AX1786" s="34">
        <f t="shared" si="378"/>
        <v>76140</v>
      </c>
      <c r="AY1786" s="36">
        <v>1.4712000000099998</v>
      </c>
      <c r="AZ1786" s="36">
        <v>2.0617000000000001</v>
      </c>
      <c r="BA1786" s="22"/>
      <c r="BB1786" s="19">
        <v>2022</v>
      </c>
      <c r="BC1786" s="34">
        <f t="shared" si="379"/>
        <v>1120.1716800076138</v>
      </c>
      <c r="BD1786" s="34">
        <f t="shared" si="380"/>
        <v>1569.77838</v>
      </c>
      <c r="BE1786" s="38">
        <v>3.4819999999999997E-2</v>
      </c>
      <c r="BF1786" s="38">
        <f t="shared" si="381"/>
        <v>3.4819999999999997E-2</v>
      </c>
      <c r="BG1786" s="34">
        <v>0</v>
      </c>
      <c r="BH1786" s="34">
        <v>0</v>
      </c>
      <c r="BI1786" s="34">
        <f t="shared" si="382"/>
        <v>1120.1716800076138</v>
      </c>
      <c r="BJ1786" s="34">
        <f t="shared" si="383"/>
        <v>1569.77838</v>
      </c>
      <c r="BK1786" s="34">
        <v>0</v>
      </c>
      <c r="BL1786" s="34">
        <v>62.378700000000208</v>
      </c>
      <c r="BM1786" s="34">
        <f t="shared" si="384"/>
        <v>62.378700000000208</v>
      </c>
      <c r="BN1786" s="39">
        <f t="shared" si="374"/>
        <v>1120.1716800076138</v>
      </c>
      <c r="BO1786" s="39">
        <f t="shared" si="375"/>
        <v>1507.3996799999998</v>
      </c>
      <c r="BP1786" s="39">
        <f t="shared" si="385"/>
        <v>387.227999992386</v>
      </c>
    </row>
    <row r="1787" spans="1:68" s="25" customFormat="1" ht="14.25" x14ac:dyDescent="0.2">
      <c r="A1787" s="14">
        <v>555</v>
      </c>
      <c r="B1787" s="40"/>
      <c r="C1787" s="15"/>
      <c r="D1787" s="16">
        <v>10522</v>
      </c>
      <c r="E1787" s="15" t="s">
        <v>13915</v>
      </c>
      <c r="F1787" s="15" t="s">
        <v>13916</v>
      </c>
      <c r="G1787" s="17" t="s">
        <v>13917</v>
      </c>
      <c r="H1787" s="17" t="s">
        <v>4200</v>
      </c>
      <c r="I1787" s="17" t="s">
        <v>86</v>
      </c>
      <c r="J1787" s="15" t="s">
        <v>13918</v>
      </c>
      <c r="K1787" s="15" t="s">
        <v>70</v>
      </c>
      <c r="L1787" s="18" t="s">
        <v>13919</v>
      </c>
      <c r="M1787" s="15" t="s">
        <v>13098</v>
      </c>
      <c r="N1787" s="15" t="s">
        <v>13099</v>
      </c>
      <c r="O1787" s="16">
        <v>510</v>
      </c>
      <c r="P1787" s="15" t="s">
        <v>118</v>
      </c>
      <c r="Q1787" s="15">
        <v>20200</v>
      </c>
      <c r="R1787" s="15">
        <v>80900</v>
      </c>
      <c r="S1787" s="15">
        <v>101100</v>
      </c>
      <c r="T1787" s="15">
        <v>0.22</v>
      </c>
      <c r="U1787" s="15" t="s">
        <v>3335</v>
      </c>
      <c r="V1787" s="15" t="s">
        <v>76</v>
      </c>
      <c r="W1787" s="16">
        <v>1</v>
      </c>
      <c r="X1787" s="16">
        <v>0</v>
      </c>
      <c r="Y1787" s="15">
        <v>9501</v>
      </c>
      <c r="Z1787" s="15">
        <v>0.218</v>
      </c>
      <c r="AA1787" s="15" t="s">
        <v>13107</v>
      </c>
      <c r="AB1787" s="15" t="s">
        <v>13108</v>
      </c>
      <c r="AC1787" s="15">
        <v>0</v>
      </c>
      <c r="AD1787" s="15"/>
      <c r="AE1787" s="15" t="s">
        <v>1480</v>
      </c>
      <c r="AF1787" s="15" t="s">
        <v>13920</v>
      </c>
      <c r="AG1787" s="16">
        <v>1</v>
      </c>
      <c r="AH1787" s="15" t="s">
        <v>13921</v>
      </c>
      <c r="AI1787" s="15" t="s">
        <v>78</v>
      </c>
      <c r="AJ1787" s="15">
        <v>9501.0307617199996</v>
      </c>
      <c r="AK1787" s="15">
        <v>410.90627856499998</v>
      </c>
      <c r="AL1787" s="15">
        <v>3095462.6854300001</v>
      </c>
      <c r="AM1787" s="15">
        <v>1416110.75654</v>
      </c>
      <c r="AN1787" s="19">
        <v>20200</v>
      </c>
      <c r="AO1787" s="19">
        <v>82200</v>
      </c>
      <c r="AP1787" s="19">
        <v>0</v>
      </c>
      <c r="AQ1787" s="19">
        <v>0</v>
      </c>
      <c r="AR1787" s="34">
        <f t="shared" si="376"/>
        <v>102400</v>
      </c>
      <c r="AS1787" s="34">
        <v>45000</v>
      </c>
      <c r="AT1787" s="34">
        <v>0</v>
      </c>
      <c r="AU1787" s="34">
        <v>20090</v>
      </c>
      <c r="AV1787" s="34">
        <v>0</v>
      </c>
      <c r="AW1787" s="35">
        <f t="shared" si="377"/>
        <v>65090</v>
      </c>
      <c r="AX1787" s="34">
        <f t="shared" si="378"/>
        <v>37310</v>
      </c>
      <c r="AY1787" s="36">
        <v>1.4712000000099998</v>
      </c>
      <c r="AZ1787" s="36">
        <v>2.0617000000000001</v>
      </c>
      <c r="BA1787" s="22"/>
      <c r="BB1787" s="19">
        <v>1024</v>
      </c>
      <c r="BC1787" s="34">
        <f t="shared" si="379"/>
        <v>548.90472000373097</v>
      </c>
      <c r="BD1787" s="34">
        <f t="shared" si="380"/>
        <v>769.22027000000003</v>
      </c>
      <c r="BE1787" s="38">
        <v>3.4819999999999997E-2</v>
      </c>
      <c r="BF1787" s="38">
        <f t="shared" si="381"/>
        <v>3.4819999999999997E-2</v>
      </c>
      <c r="BG1787" s="34">
        <v>19.112862350529912</v>
      </c>
      <c r="BH1787" s="34">
        <v>26.784249801399998</v>
      </c>
      <c r="BI1787" s="34">
        <f t="shared" si="382"/>
        <v>529.79185765320108</v>
      </c>
      <c r="BJ1787" s="34">
        <f t="shared" si="383"/>
        <v>742.43602019859998</v>
      </c>
      <c r="BK1787" s="34">
        <v>0</v>
      </c>
      <c r="BL1787" s="34">
        <v>0</v>
      </c>
      <c r="BM1787" s="34">
        <f t="shared" si="384"/>
        <v>0</v>
      </c>
      <c r="BN1787" s="39">
        <f t="shared" si="374"/>
        <v>529.79185765320108</v>
      </c>
      <c r="BO1787" s="39">
        <f t="shared" si="375"/>
        <v>742.43602019859998</v>
      </c>
      <c r="BP1787" s="39">
        <f t="shared" si="385"/>
        <v>212.6441625453989</v>
      </c>
    </row>
    <row r="1788" spans="1:68" s="25" customFormat="1" ht="14.25" x14ac:dyDescent="0.2">
      <c r="A1788" s="14">
        <v>556</v>
      </c>
      <c r="B1788" s="40"/>
      <c r="C1788" s="15"/>
      <c r="D1788" s="16">
        <v>29129</v>
      </c>
      <c r="E1788" s="15" t="s">
        <v>13922</v>
      </c>
      <c r="F1788" s="15" t="s">
        <v>13923</v>
      </c>
      <c r="G1788" s="17" t="s">
        <v>13917</v>
      </c>
      <c r="H1788" s="17" t="s">
        <v>4200</v>
      </c>
      <c r="I1788" s="17" t="s">
        <v>86</v>
      </c>
      <c r="J1788" s="15" t="s">
        <v>13924</v>
      </c>
      <c r="K1788" s="15" t="s">
        <v>11308</v>
      </c>
      <c r="L1788" s="18" t="s">
        <v>13925</v>
      </c>
      <c r="M1788" s="15" t="s">
        <v>13098</v>
      </c>
      <c r="N1788" s="15" t="s">
        <v>13099</v>
      </c>
      <c r="O1788" s="16">
        <v>510</v>
      </c>
      <c r="P1788" s="15" t="s">
        <v>118</v>
      </c>
      <c r="Q1788" s="15">
        <v>20200</v>
      </c>
      <c r="R1788" s="15">
        <v>75500</v>
      </c>
      <c r="S1788" s="15">
        <v>95700</v>
      </c>
      <c r="T1788" s="15">
        <v>0.22</v>
      </c>
      <c r="U1788" s="15" t="s">
        <v>3335</v>
      </c>
      <c r="V1788" s="15" t="s">
        <v>76</v>
      </c>
      <c r="W1788" s="16">
        <v>1</v>
      </c>
      <c r="X1788" s="16">
        <v>1</v>
      </c>
      <c r="Y1788" s="15">
        <v>9421</v>
      </c>
      <c r="Z1788" s="15">
        <v>0.216</v>
      </c>
      <c r="AA1788" s="15" t="s">
        <v>13107</v>
      </c>
      <c r="AB1788" s="15" t="s">
        <v>13108</v>
      </c>
      <c r="AC1788" s="15">
        <v>78000</v>
      </c>
      <c r="AD1788" s="26">
        <v>38142</v>
      </c>
      <c r="AE1788" s="15" t="s">
        <v>119</v>
      </c>
      <c r="AF1788" s="15" t="s">
        <v>119</v>
      </c>
      <c r="AG1788" s="16">
        <v>1</v>
      </c>
      <c r="AH1788" s="15" t="s">
        <v>13926</v>
      </c>
      <c r="AI1788" s="15" t="s">
        <v>78</v>
      </c>
      <c r="AJ1788" s="15">
        <v>9420.9160156300004</v>
      </c>
      <c r="AK1788" s="15">
        <v>409.62305232</v>
      </c>
      <c r="AL1788" s="15">
        <v>3095392.6484500002</v>
      </c>
      <c r="AM1788" s="15">
        <v>1416110.5719300001</v>
      </c>
      <c r="AN1788" s="19">
        <v>20200</v>
      </c>
      <c r="AO1788" s="19">
        <v>74700</v>
      </c>
      <c r="AP1788" s="19">
        <v>0</v>
      </c>
      <c r="AQ1788" s="19">
        <v>0</v>
      </c>
      <c r="AR1788" s="34">
        <f t="shared" si="376"/>
        <v>94900</v>
      </c>
      <c r="AS1788" s="34">
        <v>45000</v>
      </c>
      <c r="AT1788" s="34">
        <v>3000</v>
      </c>
      <c r="AU1788" s="34">
        <v>17465</v>
      </c>
      <c r="AV1788" s="34">
        <v>0</v>
      </c>
      <c r="AW1788" s="35">
        <f t="shared" si="377"/>
        <v>65465</v>
      </c>
      <c r="AX1788" s="34">
        <f t="shared" si="378"/>
        <v>29435</v>
      </c>
      <c r="AY1788" s="36">
        <v>1.4712000000099998</v>
      </c>
      <c r="AZ1788" s="36">
        <v>2.0617000000000001</v>
      </c>
      <c r="BA1788" s="22"/>
      <c r="BB1788" s="19">
        <v>949</v>
      </c>
      <c r="BC1788" s="34">
        <f t="shared" si="379"/>
        <v>433.04772000294349</v>
      </c>
      <c r="BD1788" s="34">
        <f t="shared" si="380"/>
        <v>606.86139500000013</v>
      </c>
      <c r="BE1788" s="38">
        <v>3.4819999999999997E-2</v>
      </c>
      <c r="BF1788" s="38">
        <f t="shared" si="381"/>
        <v>3.4819999999999997E-2</v>
      </c>
      <c r="BG1788" s="34">
        <v>15.078721610502491</v>
      </c>
      <c r="BH1788" s="34">
        <v>21.130913773900001</v>
      </c>
      <c r="BI1788" s="34">
        <f t="shared" si="382"/>
        <v>417.96899839244099</v>
      </c>
      <c r="BJ1788" s="34">
        <f t="shared" si="383"/>
        <v>585.7304812261001</v>
      </c>
      <c r="BK1788" s="34">
        <v>0</v>
      </c>
      <c r="BL1788" s="34">
        <v>0</v>
      </c>
      <c r="BM1788" s="34">
        <f t="shared" si="384"/>
        <v>0</v>
      </c>
      <c r="BN1788" s="39">
        <f t="shared" si="374"/>
        <v>417.96899839244099</v>
      </c>
      <c r="BO1788" s="39">
        <f t="shared" si="375"/>
        <v>585.7304812261001</v>
      </c>
      <c r="BP1788" s="39">
        <f t="shared" si="385"/>
        <v>167.7614828336591</v>
      </c>
    </row>
    <row r="1789" spans="1:68" s="25" customFormat="1" ht="14.25" x14ac:dyDescent="0.2">
      <c r="A1789" s="14">
        <v>557</v>
      </c>
      <c r="B1789" s="40"/>
      <c r="C1789" s="15"/>
      <c r="D1789" s="16">
        <v>13420</v>
      </c>
      <c r="E1789" s="15" t="s">
        <v>13927</v>
      </c>
      <c r="F1789" s="15" t="s">
        <v>13928</v>
      </c>
      <c r="G1789" s="17" t="s">
        <v>13917</v>
      </c>
      <c r="H1789" s="17" t="s">
        <v>4200</v>
      </c>
      <c r="I1789" s="17" t="s">
        <v>86</v>
      </c>
      <c r="J1789" s="15" t="s">
        <v>13929</v>
      </c>
      <c r="K1789" s="15" t="s">
        <v>13930</v>
      </c>
      <c r="L1789" s="18" t="s">
        <v>13931</v>
      </c>
      <c r="M1789" s="15" t="s">
        <v>13098</v>
      </c>
      <c r="N1789" s="15" t="s">
        <v>13099</v>
      </c>
      <c r="O1789" s="16">
        <v>510</v>
      </c>
      <c r="P1789" s="15" t="s">
        <v>118</v>
      </c>
      <c r="Q1789" s="15">
        <v>13000</v>
      </c>
      <c r="R1789" s="15">
        <v>77500</v>
      </c>
      <c r="S1789" s="15">
        <v>90500</v>
      </c>
      <c r="T1789" s="15">
        <v>0.14000000000000001</v>
      </c>
      <c r="U1789" s="15" t="s">
        <v>3335</v>
      </c>
      <c r="V1789" s="15" t="s">
        <v>76</v>
      </c>
      <c r="W1789" s="16">
        <v>1</v>
      </c>
      <c r="X1789" s="16">
        <v>0</v>
      </c>
      <c r="Y1789" s="15">
        <v>10017</v>
      </c>
      <c r="Z1789" s="15">
        <v>0.23</v>
      </c>
      <c r="AA1789" s="15" t="s">
        <v>13107</v>
      </c>
      <c r="AB1789" s="15" t="s">
        <v>13108</v>
      </c>
      <c r="AC1789" s="15">
        <v>0</v>
      </c>
      <c r="AD1789" s="15"/>
      <c r="AE1789" s="15" t="s">
        <v>79</v>
      </c>
      <c r="AF1789" s="15" t="s">
        <v>13932</v>
      </c>
      <c r="AG1789" s="16">
        <v>1</v>
      </c>
      <c r="AH1789" s="15" t="s">
        <v>13933</v>
      </c>
      <c r="AI1789" s="15" t="s">
        <v>78</v>
      </c>
      <c r="AJ1789" s="15">
        <v>10016.5405273</v>
      </c>
      <c r="AK1789" s="15">
        <v>411.27475124400002</v>
      </c>
      <c r="AL1789" s="15">
        <v>3095320.61882</v>
      </c>
      <c r="AM1789" s="15">
        <v>1416110.50275</v>
      </c>
      <c r="AN1789" s="19">
        <v>13000</v>
      </c>
      <c r="AO1789" s="19">
        <v>76700</v>
      </c>
      <c r="AP1789" s="19">
        <v>0</v>
      </c>
      <c r="AQ1789" s="19">
        <v>0</v>
      </c>
      <c r="AR1789" s="34">
        <f t="shared" si="376"/>
        <v>89700</v>
      </c>
      <c r="AS1789" s="34">
        <v>45000</v>
      </c>
      <c r="AT1789" s="34">
        <v>3000</v>
      </c>
      <c r="AU1789" s="34">
        <v>15645</v>
      </c>
      <c r="AV1789" s="34">
        <v>12480</v>
      </c>
      <c r="AW1789" s="35">
        <f t="shared" si="377"/>
        <v>76125</v>
      </c>
      <c r="AX1789" s="34">
        <f t="shared" si="378"/>
        <v>13575</v>
      </c>
      <c r="AY1789" s="36">
        <v>1.4712000000099998</v>
      </c>
      <c r="AZ1789" s="36">
        <v>2.0617000000000001</v>
      </c>
      <c r="BA1789" s="22"/>
      <c r="BB1789" s="19">
        <v>897</v>
      </c>
      <c r="BC1789" s="34">
        <f t="shared" si="379"/>
        <v>199.71540000135747</v>
      </c>
      <c r="BD1789" s="34">
        <f t="shared" si="380"/>
        <v>279.87577500000003</v>
      </c>
      <c r="BE1789" s="38">
        <v>3.4819999999999997E-2</v>
      </c>
      <c r="BF1789" s="38">
        <f t="shared" si="381"/>
        <v>3.4819999999999997E-2</v>
      </c>
      <c r="BG1789" s="34">
        <v>6.9540902280472663</v>
      </c>
      <c r="BH1789" s="34">
        <v>9.7452744854999995</v>
      </c>
      <c r="BI1789" s="34">
        <f t="shared" si="382"/>
        <v>192.76130977331019</v>
      </c>
      <c r="BJ1789" s="34">
        <f t="shared" si="383"/>
        <v>270.13050051450006</v>
      </c>
      <c r="BK1789" s="34">
        <v>0</v>
      </c>
      <c r="BL1789" s="34">
        <v>0</v>
      </c>
      <c r="BM1789" s="34">
        <f t="shared" si="384"/>
        <v>0</v>
      </c>
      <c r="BN1789" s="39">
        <f t="shared" si="374"/>
        <v>192.76130977331019</v>
      </c>
      <c r="BO1789" s="39">
        <f t="shared" si="375"/>
        <v>270.13050051450006</v>
      </c>
      <c r="BP1789" s="39">
        <f t="shared" si="385"/>
        <v>77.369190741189868</v>
      </c>
    </row>
    <row r="1790" spans="1:68" s="25" customFormat="1" ht="14.25" x14ac:dyDescent="0.2">
      <c r="A1790" s="14">
        <v>564</v>
      </c>
      <c r="B1790" s="40"/>
      <c r="C1790" s="15" t="s">
        <v>10527</v>
      </c>
      <c r="D1790" s="16">
        <v>8291</v>
      </c>
      <c r="E1790" s="15" t="s">
        <v>13937</v>
      </c>
      <c r="F1790" s="15" t="s">
        <v>9909</v>
      </c>
      <c r="G1790" s="17" t="s">
        <v>13938</v>
      </c>
      <c r="H1790" s="17" t="s">
        <v>13939</v>
      </c>
      <c r="I1790" s="17" t="s">
        <v>88</v>
      </c>
      <c r="J1790" s="15" t="s">
        <v>13940</v>
      </c>
      <c r="K1790" s="15" t="s">
        <v>372</v>
      </c>
      <c r="L1790" s="18" t="s">
        <v>13941</v>
      </c>
      <c r="M1790" s="15" t="s">
        <v>13098</v>
      </c>
      <c r="N1790" s="15" t="s">
        <v>13099</v>
      </c>
      <c r="O1790" s="16">
        <v>510</v>
      </c>
      <c r="P1790" s="15" t="s">
        <v>118</v>
      </c>
      <c r="Q1790" s="15">
        <v>21600</v>
      </c>
      <c r="R1790" s="15">
        <v>75800</v>
      </c>
      <c r="S1790" s="15">
        <v>97400</v>
      </c>
      <c r="T1790" s="15">
        <v>0.23</v>
      </c>
      <c r="U1790" s="15" t="s">
        <v>3335</v>
      </c>
      <c r="V1790" s="15" t="s">
        <v>76</v>
      </c>
      <c r="W1790" s="16">
        <v>1</v>
      </c>
      <c r="X1790" s="16">
        <v>0</v>
      </c>
      <c r="Y1790" s="15">
        <v>10287</v>
      </c>
      <c r="Z1790" s="15">
        <v>0.23599999999999999</v>
      </c>
      <c r="AA1790" s="15" t="s">
        <v>13462</v>
      </c>
      <c r="AB1790" s="15" t="s">
        <v>13463</v>
      </c>
      <c r="AC1790" s="15">
        <v>0</v>
      </c>
      <c r="AD1790" s="15"/>
      <c r="AE1790" s="15" t="s">
        <v>1480</v>
      </c>
      <c r="AF1790" s="15" t="s">
        <v>13942</v>
      </c>
      <c r="AG1790" s="16">
        <v>1</v>
      </c>
      <c r="AH1790" s="15" t="s">
        <v>13943</v>
      </c>
      <c r="AI1790" s="15" t="s">
        <v>78</v>
      </c>
      <c r="AJ1790" s="15">
        <v>10286.5175781</v>
      </c>
      <c r="AK1790" s="15">
        <v>424.30868742899997</v>
      </c>
      <c r="AL1790" s="15">
        <v>3095356.3662999999</v>
      </c>
      <c r="AM1790" s="15">
        <v>1415585.32794</v>
      </c>
      <c r="AN1790" s="19">
        <v>21600</v>
      </c>
      <c r="AO1790" s="19">
        <v>75000</v>
      </c>
      <c r="AP1790" s="19">
        <v>0</v>
      </c>
      <c r="AQ1790" s="19">
        <v>0</v>
      </c>
      <c r="AR1790" s="34">
        <f t="shared" si="376"/>
        <v>96600</v>
      </c>
      <c r="AS1790" s="34">
        <v>45000</v>
      </c>
      <c r="AT1790" s="34">
        <v>0</v>
      </c>
      <c r="AU1790" s="34">
        <v>18060</v>
      </c>
      <c r="AV1790" s="34">
        <v>0</v>
      </c>
      <c r="AW1790" s="35">
        <f t="shared" si="377"/>
        <v>63060</v>
      </c>
      <c r="AX1790" s="34">
        <f t="shared" si="378"/>
        <v>33540</v>
      </c>
      <c r="AY1790" s="36">
        <v>1.4712000000099998</v>
      </c>
      <c r="AZ1790" s="36">
        <v>2.0617000000000001</v>
      </c>
      <c r="BA1790" s="22"/>
      <c r="BB1790" s="19">
        <v>966</v>
      </c>
      <c r="BC1790" s="34">
        <f t="shared" si="379"/>
        <v>493.44048000335391</v>
      </c>
      <c r="BD1790" s="34">
        <f t="shared" si="380"/>
        <v>691.49418000000003</v>
      </c>
      <c r="BE1790" s="38">
        <v>3.4819999999999997E-2</v>
      </c>
      <c r="BF1790" s="38">
        <f t="shared" si="381"/>
        <v>3.4819999999999997E-2</v>
      </c>
      <c r="BG1790" s="34">
        <v>17.181597513716781</v>
      </c>
      <c r="BH1790" s="34">
        <v>24.0778273476</v>
      </c>
      <c r="BI1790" s="34">
        <f t="shared" si="382"/>
        <v>476.25888248963713</v>
      </c>
      <c r="BJ1790" s="34">
        <f t="shared" si="383"/>
        <v>667.41635265240006</v>
      </c>
      <c r="BK1790" s="34">
        <v>0</v>
      </c>
      <c r="BL1790" s="34">
        <v>0</v>
      </c>
      <c r="BM1790" s="34">
        <f t="shared" si="384"/>
        <v>0</v>
      </c>
      <c r="BN1790" s="39">
        <f t="shared" si="374"/>
        <v>476.25888248963713</v>
      </c>
      <c r="BO1790" s="39">
        <f t="shared" si="375"/>
        <v>667.41635265240006</v>
      </c>
      <c r="BP1790" s="39">
        <f t="shared" si="385"/>
        <v>191.15747016276293</v>
      </c>
    </row>
    <row r="1791" spans="1:68" s="25" customFormat="1" ht="14.25" x14ac:dyDescent="0.2">
      <c r="A1791" s="14">
        <v>565</v>
      </c>
      <c r="B1791" s="40"/>
      <c r="C1791" s="15" t="s">
        <v>13944</v>
      </c>
      <c r="D1791" s="16">
        <v>11154</v>
      </c>
      <c r="E1791" s="15" t="s">
        <v>13945</v>
      </c>
      <c r="F1791" s="15" t="s">
        <v>13944</v>
      </c>
      <c r="G1791" s="17" t="s">
        <v>13946</v>
      </c>
      <c r="H1791" s="17" t="s">
        <v>13947</v>
      </c>
      <c r="I1791" s="17" t="s">
        <v>86</v>
      </c>
      <c r="J1791" s="15" t="s">
        <v>13948</v>
      </c>
      <c r="K1791" s="15" t="s">
        <v>13949</v>
      </c>
      <c r="L1791" s="18" t="s">
        <v>13950</v>
      </c>
      <c r="M1791" s="15" t="s">
        <v>13098</v>
      </c>
      <c r="N1791" s="15" t="s">
        <v>13099</v>
      </c>
      <c r="O1791" s="16">
        <v>510</v>
      </c>
      <c r="P1791" s="15" t="s">
        <v>118</v>
      </c>
      <c r="Q1791" s="15">
        <v>21600</v>
      </c>
      <c r="R1791" s="15">
        <v>65400</v>
      </c>
      <c r="S1791" s="15">
        <v>87000</v>
      </c>
      <c r="T1791" s="15">
        <v>0.23</v>
      </c>
      <c r="U1791" s="15" t="s">
        <v>3335</v>
      </c>
      <c r="V1791" s="15" t="s">
        <v>76</v>
      </c>
      <c r="W1791" s="16">
        <v>1</v>
      </c>
      <c r="X1791" s="16">
        <v>1</v>
      </c>
      <c r="Y1791" s="15">
        <v>10294</v>
      </c>
      <c r="Z1791" s="15">
        <v>0.23599999999999999</v>
      </c>
      <c r="AA1791" s="15" t="s">
        <v>13462</v>
      </c>
      <c r="AB1791" s="15" t="s">
        <v>13463</v>
      </c>
      <c r="AC1791" s="15">
        <v>60000</v>
      </c>
      <c r="AD1791" s="26">
        <v>40756</v>
      </c>
      <c r="AE1791" s="15" t="s">
        <v>119</v>
      </c>
      <c r="AF1791" s="15" t="s">
        <v>119</v>
      </c>
      <c r="AG1791" s="16">
        <v>1</v>
      </c>
      <c r="AH1791" s="15" t="s">
        <v>13951</v>
      </c>
      <c r="AI1791" s="15" t="s">
        <v>78</v>
      </c>
      <c r="AJ1791" s="15">
        <v>10293.5087891</v>
      </c>
      <c r="AK1791" s="15">
        <v>424.49536933299999</v>
      </c>
      <c r="AL1791" s="15">
        <v>3095356.93212</v>
      </c>
      <c r="AM1791" s="15">
        <v>1415510.33014</v>
      </c>
      <c r="AN1791" s="19">
        <v>0</v>
      </c>
      <c r="AO1791" s="19">
        <v>0</v>
      </c>
      <c r="AP1791" s="19">
        <v>21600</v>
      </c>
      <c r="AQ1791" s="19">
        <v>64700</v>
      </c>
      <c r="AR1791" s="34">
        <f t="shared" si="376"/>
        <v>86300</v>
      </c>
      <c r="AS1791" s="34">
        <v>0</v>
      </c>
      <c r="AT1791" s="34">
        <v>0</v>
      </c>
      <c r="AU1791" s="34">
        <v>0</v>
      </c>
      <c r="AV1791" s="34">
        <v>0</v>
      </c>
      <c r="AW1791" s="35">
        <f t="shared" si="377"/>
        <v>0</v>
      </c>
      <c r="AX1791" s="34">
        <f t="shared" si="378"/>
        <v>86300</v>
      </c>
      <c r="AY1791" s="36">
        <v>1.4712000000099998</v>
      </c>
      <c r="AZ1791" s="36">
        <v>2.0617000000000001</v>
      </c>
      <c r="BA1791" s="22"/>
      <c r="BB1791" s="19">
        <v>1734</v>
      </c>
      <c r="BC1791" s="34">
        <f t="shared" si="379"/>
        <v>1269.6456000086298</v>
      </c>
      <c r="BD1791" s="34">
        <f t="shared" si="380"/>
        <v>1779.2471</v>
      </c>
      <c r="BE1791" s="38">
        <v>3.4819999999999997E-2</v>
      </c>
      <c r="BF1791" s="38">
        <f t="shared" si="381"/>
        <v>3.4819999999999997E-2</v>
      </c>
      <c r="BG1791" s="34">
        <v>0</v>
      </c>
      <c r="BH1791" s="34">
        <v>0</v>
      </c>
      <c r="BI1791" s="34">
        <f t="shared" si="382"/>
        <v>1269.6456000086298</v>
      </c>
      <c r="BJ1791" s="34">
        <f t="shared" si="383"/>
        <v>1779.2471</v>
      </c>
      <c r="BK1791" s="34">
        <v>0</v>
      </c>
      <c r="BL1791" s="34">
        <v>52.753500000000031</v>
      </c>
      <c r="BM1791" s="34">
        <f t="shared" si="384"/>
        <v>52.753500000000031</v>
      </c>
      <c r="BN1791" s="39">
        <f t="shared" si="374"/>
        <v>1269.6456000086298</v>
      </c>
      <c r="BO1791" s="39">
        <f t="shared" si="375"/>
        <v>1726.4936</v>
      </c>
      <c r="BP1791" s="39">
        <f t="shared" si="385"/>
        <v>456.84799999137022</v>
      </c>
    </row>
    <row r="1792" spans="1:68" s="25" customFormat="1" ht="14.25" x14ac:dyDescent="0.2">
      <c r="A1792" s="14">
        <v>566</v>
      </c>
      <c r="B1792" s="40"/>
      <c r="C1792" s="15" t="s">
        <v>176</v>
      </c>
      <c r="D1792" s="16">
        <v>13377</v>
      </c>
      <c r="E1792" s="15" t="s">
        <v>13952</v>
      </c>
      <c r="F1792" s="15" t="s">
        <v>13953</v>
      </c>
      <c r="G1792" s="17" t="s">
        <v>13954</v>
      </c>
      <c r="H1792" s="17" t="s">
        <v>13955</v>
      </c>
      <c r="I1792" s="17" t="s">
        <v>86</v>
      </c>
      <c r="J1792" s="15" t="s">
        <v>13956</v>
      </c>
      <c r="K1792" s="15" t="s">
        <v>86</v>
      </c>
      <c r="L1792" s="18" t="s">
        <v>13957</v>
      </c>
      <c r="M1792" s="15" t="s">
        <v>13098</v>
      </c>
      <c r="N1792" s="15" t="s">
        <v>13099</v>
      </c>
      <c r="O1792" s="16">
        <v>510</v>
      </c>
      <c r="P1792" s="15" t="s">
        <v>118</v>
      </c>
      <c r="Q1792" s="15">
        <v>21600</v>
      </c>
      <c r="R1792" s="15">
        <v>56500</v>
      </c>
      <c r="S1792" s="15">
        <v>78100</v>
      </c>
      <c r="T1792" s="15">
        <v>0.23</v>
      </c>
      <c r="U1792" s="15" t="s">
        <v>3335</v>
      </c>
      <c r="V1792" s="15" t="s">
        <v>76</v>
      </c>
      <c r="W1792" s="16">
        <v>1</v>
      </c>
      <c r="X1792" s="16">
        <v>1</v>
      </c>
      <c r="Y1792" s="15">
        <v>10301</v>
      </c>
      <c r="Z1792" s="15">
        <v>0.23599999999999999</v>
      </c>
      <c r="AA1792" s="15" t="s">
        <v>13462</v>
      </c>
      <c r="AB1792" s="15" t="s">
        <v>13463</v>
      </c>
      <c r="AC1792" s="15">
        <v>83795</v>
      </c>
      <c r="AD1792" s="26">
        <v>37519</v>
      </c>
      <c r="AE1792" s="15" t="s">
        <v>183</v>
      </c>
      <c r="AF1792" s="15" t="s">
        <v>13958</v>
      </c>
      <c r="AG1792" s="16">
        <v>1</v>
      </c>
      <c r="AH1792" s="15" t="s">
        <v>13959</v>
      </c>
      <c r="AI1792" s="15" t="s">
        <v>78</v>
      </c>
      <c r="AJ1792" s="15">
        <v>10300.5683594</v>
      </c>
      <c r="AK1792" s="15">
        <v>424.68336396000001</v>
      </c>
      <c r="AL1792" s="15">
        <v>3095357.49786</v>
      </c>
      <c r="AM1792" s="15">
        <v>1415435.33231</v>
      </c>
      <c r="AN1792" s="19">
        <v>21600</v>
      </c>
      <c r="AO1792" s="19">
        <v>58300</v>
      </c>
      <c r="AP1792" s="19">
        <v>0</v>
      </c>
      <c r="AQ1792" s="19">
        <v>2100</v>
      </c>
      <c r="AR1792" s="34">
        <f t="shared" si="376"/>
        <v>82000</v>
      </c>
      <c r="AS1792" s="34">
        <v>45000</v>
      </c>
      <c r="AT1792" s="34">
        <v>3000</v>
      </c>
      <c r="AU1792" s="34">
        <v>12215</v>
      </c>
      <c r="AV1792" s="34">
        <v>0</v>
      </c>
      <c r="AW1792" s="35">
        <f t="shared" si="377"/>
        <v>60215</v>
      </c>
      <c r="AX1792" s="34">
        <f t="shared" si="378"/>
        <v>21785</v>
      </c>
      <c r="AY1792" s="36">
        <v>1.4712000000099998</v>
      </c>
      <c r="AZ1792" s="36">
        <v>2.0617000000000001</v>
      </c>
      <c r="BA1792" s="22"/>
      <c r="BB1792" s="19">
        <v>862</v>
      </c>
      <c r="BC1792" s="34">
        <f t="shared" si="379"/>
        <v>320.50092000217847</v>
      </c>
      <c r="BD1792" s="34">
        <f t="shared" si="380"/>
        <v>449.141345</v>
      </c>
      <c r="BE1792" s="38">
        <v>3.4819999999999997E-2</v>
      </c>
      <c r="BF1792" s="38">
        <f t="shared" si="381"/>
        <v>3.4819999999999997E-2</v>
      </c>
      <c r="BG1792" s="34">
        <v>10.08407117046854</v>
      </c>
      <c r="BH1792" s="34">
        <v>14.131545358899999</v>
      </c>
      <c r="BI1792" s="34">
        <f t="shared" si="382"/>
        <v>310.41684883170996</v>
      </c>
      <c r="BJ1792" s="34">
        <f t="shared" si="383"/>
        <v>435.00979964110002</v>
      </c>
      <c r="BK1792" s="34">
        <v>0</v>
      </c>
      <c r="BL1792" s="34">
        <v>0</v>
      </c>
      <c r="BM1792" s="34">
        <f t="shared" si="384"/>
        <v>0</v>
      </c>
      <c r="BN1792" s="39">
        <f t="shared" si="374"/>
        <v>310.41684883170996</v>
      </c>
      <c r="BO1792" s="39">
        <f t="shared" si="375"/>
        <v>435.00979964110002</v>
      </c>
      <c r="BP1792" s="39">
        <f t="shared" si="385"/>
        <v>124.59295080939006</v>
      </c>
    </row>
    <row r="1793" spans="1:68" s="25" customFormat="1" ht="14.25" x14ac:dyDescent="0.2">
      <c r="A1793" s="14">
        <v>567</v>
      </c>
      <c r="B1793" s="40"/>
      <c r="C1793" s="15"/>
      <c r="D1793" s="16">
        <v>13161</v>
      </c>
      <c r="E1793" s="15" t="s">
        <v>13960</v>
      </c>
      <c r="F1793" s="15" t="s">
        <v>13961</v>
      </c>
      <c r="G1793" s="17" t="s">
        <v>13962</v>
      </c>
      <c r="H1793" s="17" t="s">
        <v>13963</v>
      </c>
      <c r="I1793" s="17" t="s">
        <v>86</v>
      </c>
      <c r="J1793" s="15" t="s">
        <v>13964</v>
      </c>
      <c r="K1793" s="15" t="s">
        <v>1080</v>
      </c>
      <c r="L1793" s="18" t="s">
        <v>13965</v>
      </c>
      <c r="M1793" s="15" t="s">
        <v>13098</v>
      </c>
      <c r="N1793" s="15" t="s">
        <v>13099</v>
      </c>
      <c r="O1793" s="16">
        <v>510</v>
      </c>
      <c r="P1793" s="15" t="s">
        <v>118</v>
      </c>
      <c r="Q1793" s="15">
        <v>21600</v>
      </c>
      <c r="R1793" s="15">
        <v>61500</v>
      </c>
      <c r="S1793" s="15">
        <v>83100</v>
      </c>
      <c r="T1793" s="15">
        <v>0.23</v>
      </c>
      <c r="U1793" s="15" t="s">
        <v>3335</v>
      </c>
      <c r="V1793" s="15" t="s">
        <v>76</v>
      </c>
      <c r="W1793" s="16">
        <v>1</v>
      </c>
      <c r="X1793" s="16">
        <v>1</v>
      </c>
      <c r="Y1793" s="15">
        <v>10308</v>
      </c>
      <c r="Z1793" s="15">
        <v>0.23699999999999999</v>
      </c>
      <c r="AA1793" s="15" t="s">
        <v>13462</v>
      </c>
      <c r="AB1793" s="15" t="s">
        <v>13463</v>
      </c>
      <c r="AC1793" s="15">
        <v>118500</v>
      </c>
      <c r="AD1793" s="26">
        <v>42447</v>
      </c>
      <c r="AE1793" s="15" t="s">
        <v>78</v>
      </c>
      <c r="AF1793" s="15" t="s">
        <v>78</v>
      </c>
      <c r="AG1793" s="16">
        <v>1</v>
      </c>
      <c r="AH1793" s="15" t="s">
        <v>13966</v>
      </c>
      <c r="AI1793" s="15" t="s">
        <v>78</v>
      </c>
      <c r="AJ1793" s="15">
        <v>10307.59375</v>
      </c>
      <c r="AK1793" s="15">
        <v>424.87070526399998</v>
      </c>
      <c r="AL1793" s="15">
        <v>3095358.06372</v>
      </c>
      <c r="AM1793" s="15">
        <v>1415360.33448</v>
      </c>
      <c r="AN1793" s="19">
        <v>0</v>
      </c>
      <c r="AO1793" s="19">
        <v>0</v>
      </c>
      <c r="AP1793" s="19">
        <v>21600</v>
      </c>
      <c r="AQ1793" s="19">
        <v>60800</v>
      </c>
      <c r="AR1793" s="34">
        <f t="shared" si="376"/>
        <v>82400</v>
      </c>
      <c r="AS1793" s="34">
        <v>0</v>
      </c>
      <c r="AT1793" s="34">
        <v>0</v>
      </c>
      <c r="AU1793" s="34">
        <v>0</v>
      </c>
      <c r="AV1793" s="34">
        <v>0</v>
      </c>
      <c r="AW1793" s="35">
        <f t="shared" si="377"/>
        <v>0</v>
      </c>
      <c r="AX1793" s="34">
        <f t="shared" si="378"/>
        <v>82400</v>
      </c>
      <c r="AY1793" s="36">
        <v>1.4712000000099998</v>
      </c>
      <c r="AZ1793" s="36">
        <v>2.0617000000000001</v>
      </c>
      <c r="BA1793" s="22"/>
      <c r="BB1793" s="19">
        <v>1651</v>
      </c>
      <c r="BC1793" s="34">
        <f t="shared" si="379"/>
        <v>1212.2688000082399</v>
      </c>
      <c r="BD1793" s="34">
        <f t="shared" si="380"/>
        <v>1698.8408000000002</v>
      </c>
      <c r="BE1793" s="38">
        <v>3.4819999999999997E-2</v>
      </c>
      <c r="BF1793" s="38">
        <f t="shared" si="381"/>
        <v>3.4819999999999997E-2</v>
      </c>
      <c r="BG1793" s="34">
        <v>0</v>
      </c>
      <c r="BH1793" s="34">
        <v>0</v>
      </c>
      <c r="BI1793" s="34">
        <f t="shared" si="382"/>
        <v>1212.2688000082399</v>
      </c>
      <c r="BJ1793" s="34">
        <f t="shared" si="383"/>
        <v>1698.8408000000002</v>
      </c>
      <c r="BK1793" s="34">
        <v>0</v>
      </c>
      <c r="BL1793" s="34">
        <v>50.655700000000024</v>
      </c>
      <c r="BM1793" s="34">
        <f t="shared" si="384"/>
        <v>50.655700000000024</v>
      </c>
      <c r="BN1793" s="39">
        <f t="shared" si="374"/>
        <v>1212.2688000082399</v>
      </c>
      <c r="BO1793" s="39">
        <f t="shared" si="375"/>
        <v>1648.1851000000001</v>
      </c>
      <c r="BP1793" s="39">
        <f t="shared" si="385"/>
        <v>435.9162999917603</v>
      </c>
    </row>
    <row r="1794" spans="1:68" s="25" customFormat="1" ht="14.25" x14ac:dyDescent="0.2">
      <c r="A1794" s="14">
        <v>568</v>
      </c>
      <c r="B1794" s="40"/>
      <c r="C1794" s="15"/>
      <c r="D1794" s="16">
        <v>12963</v>
      </c>
      <c r="E1794" s="15" t="s">
        <v>13967</v>
      </c>
      <c r="F1794" s="15" t="s">
        <v>13968</v>
      </c>
      <c r="G1794" s="17" t="s">
        <v>13969</v>
      </c>
      <c r="H1794" s="17" t="s">
        <v>13970</v>
      </c>
      <c r="I1794" s="17" t="s">
        <v>86</v>
      </c>
      <c r="J1794" s="15" t="s">
        <v>13971</v>
      </c>
      <c r="K1794" s="15" t="s">
        <v>13972</v>
      </c>
      <c r="L1794" s="18" t="s">
        <v>13973</v>
      </c>
      <c r="M1794" s="15" t="s">
        <v>13098</v>
      </c>
      <c r="N1794" s="15" t="s">
        <v>13099</v>
      </c>
      <c r="O1794" s="16">
        <v>510</v>
      </c>
      <c r="P1794" s="15" t="s">
        <v>118</v>
      </c>
      <c r="Q1794" s="15">
        <v>21600</v>
      </c>
      <c r="R1794" s="15">
        <v>86400</v>
      </c>
      <c r="S1794" s="15">
        <v>108000</v>
      </c>
      <c r="T1794" s="15">
        <v>0.23</v>
      </c>
      <c r="U1794" s="15" t="s">
        <v>3335</v>
      </c>
      <c r="V1794" s="15" t="s">
        <v>76</v>
      </c>
      <c r="W1794" s="16">
        <v>1</v>
      </c>
      <c r="X1794" s="16">
        <v>1</v>
      </c>
      <c r="Y1794" s="15">
        <v>10319</v>
      </c>
      <c r="Z1794" s="15">
        <v>0.23699999999999999</v>
      </c>
      <c r="AA1794" s="15" t="s">
        <v>13462</v>
      </c>
      <c r="AB1794" s="15" t="s">
        <v>13463</v>
      </c>
      <c r="AC1794" s="15">
        <v>120000</v>
      </c>
      <c r="AD1794" s="26">
        <v>42223</v>
      </c>
      <c r="AE1794" s="15" t="s">
        <v>874</v>
      </c>
      <c r="AF1794" s="15" t="s">
        <v>13974</v>
      </c>
      <c r="AG1794" s="16">
        <v>1</v>
      </c>
      <c r="AH1794" s="15" t="s">
        <v>13975</v>
      </c>
      <c r="AI1794" s="15" t="s">
        <v>78</v>
      </c>
      <c r="AJ1794" s="15">
        <v>10318.5283203</v>
      </c>
      <c r="AK1794" s="15">
        <v>425.12053024900001</v>
      </c>
      <c r="AL1794" s="15">
        <v>3095358.63839</v>
      </c>
      <c r="AM1794" s="15">
        <v>1415285.3223600001</v>
      </c>
      <c r="AN1794" s="19">
        <v>21600</v>
      </c>
      <c r="AO1794" s="19">
        <v>84500</v>
      </c>
      <c r="AP1794" s="19">
        <v>0</v>
      </c>
      <c r="AQ1794" s="19">
        <v>1000</v>
      </c>
      <c r="AR1794" s="34">
        <f t="shared" si="376"/>
        <v>107100</v>
      </c>
      <c r="AS1794" s="34">
        <v>45000</v>
      </c>
      <c r="AT1794" s="34">
        <v>3000</v>
      </c>
      <c r="AU1794" s="34">
        <v>21385</v>
      </c>
      <c r="AV1794" s="34">
        <v>0</v>
      </c>
      <c r="AW1794" s="35">
        <f t="shared" si="377"/>
        <v>69385</v>
      </c>
      <c r="AX1794" s="34">
        <f t="shared" si="378"/>
        <v>37715</v>
      </c>
      <c r="AY1794" s="36">
        <v>1.4712000000099998</v>
      </c>
      <c r="AZ1794" s="36">
        <v>2.0617000000000001</v>
      </c>
      <c r="BA1794" s="22"/>
      <c r="BB1794" s="19">
        <v>1091</v>
      </c>
      <c r="BC1794" s="34">
        <f t="shared" si="379"/>
        <v>554.86308000377142</v>
      </c>
      <c r="BD1794" s="34">
        <f t="shared" si="380"/>
        <v>777.570155</v>
      </c>
      <c r="BE1794" s="38">
        <v>3.4819999999999997E-2</v>
      </c>
      <c r="BF1794" s="38">
        <f t="shared" si="381"/>
        <v>3.4819999999999997E-2</v>
      </c>
      <c r="BG1794" s="34">
        <v>18.808060605727835</v>
      </c>
      <c r="BH1794" s="34">
        <v>26.357108857099998</v>
      </c>
      <c r="BI1794" s="34">
        <f t="shared" si="382"/>
        <v>536.05501939804356</v>
      </c>
      <c r="BJ1794" s="34">
        <f t="shared" si="383"/>
        <v>751.2130461429</v>
      </c>
      <c r="BK1794" s="34">
        <v>0</v>
      </c>
      <c r="BL1794" s="34">
        <v>0</v>
      </c>
      <c r="BM1794" s="34">
        <f t="shared" si="384"/>
        <v>0</v>
      </c>
      <c r="BN1794" s="39">
        <f t="shared" si="374"/>
        <v>536.05501939804356</v>
      </c>
      <c r="BO1794" s="39">
        <f t="shared" si="375"/>
        <v>751.2130461429</v>
      </c>
      <c r="BP1794" s="39">
        <f t="shared" si="385"/>
        <v>215.15802674485644</v>
      </c>
    </row>
    <row r="1795" spans="1:68" s="25" customFormat="1" ht="14.25" x14ac:dyDescent="0.2">
      <c r="A1795" s="14">
        <v>569</v>
      </c>
      <c r="B1795" s="40"/>
      <c r="C1795" s="15"/>
      <c r="D1795" s="16">
        <v>3817</v>
      </c>
      <c r="E1795" s="15" t="s">
        <v>13976</v>
      </c>
      <c r="F1795" s="15" t="s">
        <v>13977</v>
      </c>
      <c r="G1795" s="17" t="s">
        <v>13978</v>
      </c>
      <c r="H1795" s="17" t="s">
        <v>13979</v>
      </c>
      <c r="I1795" s="17" t="s">
        <v>86</v>
      </c>
      <c r="J1795" s="15" t="s">
        <v>13980</v>
      </c>
      <c r="K1795" s="15" t="s">
        <v>2552</v>
      </c>
      <c r="L1795" s="18" t="s">
        <v>13981</v>
      </c>
      <c r="M1795" s="15" t="s">
        <v>13098</v>
      </c>
      <c r="N1795" s="15" t="s">
        <v>13099</v>
      </c>
      <c r="O1795" s="16">
        <v>510</v>
      </c>
      <c r="P1795" s="15" t="s">
        <v>118</v>
      </c>
      <c r="Q1795" s="15">
        <v>21600</v>
      </c>
      <c r="R1795" s="15">
        <v>57400</v>
      </c>
      <c r="S1795" s="15">
        <v>79000</v>
      </c>
      <c r="T1795" s="15">
        <v>0.23</v>
      </c>
      <c r="U1795" s="15" t="s">
        <v>3335</v>
      </c>
      <c r="V1795" s="15" t="s">
        <v>76</v>
      </c>
      <c r="W1795" s="16">
        <v>1</v>
      </c>
      <c r="X1795" s="16">
        <v>1</v>
      </c>
      <c r="Y1795" s="15">
        <v>10333</v>
      </c>
      <c r="Z1795" s="15">
        <v>0.23699999999999999</v>
      </c>
      <c r="AA1795" s="15" t="s">
        <v>13982</v>
      </c>
      <c r="AB1795" s="15" t="s">
        <v>13983</v>
      </c>
      <c r="AC1795" s="15">
        <v>81500</v>
      </c>
      <c r="AD1795" s="26">
        <v>40042</v>
      </c>
      <c r="AE1795" s="15" t="s">
        <v>874</v>
      </c>
      <c r="AF1795" s="15" t="s">
        <v>13984</v>
      </c>
      <c r="AG1795" s="16">
        <v>1</v>
      </c>
      <c r="AH1795" s="15" t="s">
        <v>13985</v>
      </c>
      <c r="AI1795" s="15" t="s">
        <v>78</v>
      </c>
      <c r="AJ1795" s="15">
        <v>10332.5373535</v>
      </c>
      <c r="AK1795" s="15">
        <v>425.537807676</v>
      </c>
      <c r="AL1795" s="15">
        <v>3095491.9894900001</v>
      </c>
      <c r="AM1795" s="15">
        <v>1415810.8994799999</v>
      </c>
      <c r="AN1795" s="19">
        <v>21600</v>
      </c>
      <c r="AO1795" s="19">
        <v>56300</v>
      </c>
      <c r="AP1795" s="19">
        <v>0</v>
      </c>
      <c r="AQ1795" s="19">
        <v>500</v>
      </c>
      <c r="AR1795" s="34">
        <f t="shared" si="376"/>
        <v>78400</v>
      </c>
      <c r="AS1795" s="34">
        <v>45000</v>
      </c>
      <c r="AT1795" s="34">
        <v>3000</v>
      </c>
      <c r="AU1795" s="34">
        <v>11515</v>
      </c>
      <c r="AV1795" s="34">
        <f>12480+6405</f>
        <v>18885</v>
      </c>
      <c r="AW1795" s="35">
        <f t="shared" si="377"/>
        <v>78400</v>
      </c>
      <c r="AX1795" s="34">
        <f t="shared" si="378"/>
        <v>0</v>
      </c>
      <c r="AY1795" s="36">
        <v>1.4712000000099998</v>
      </c>
      <c r="AZ1795" s="36">
        <v>2.0617000000000001</v>
      </c>
      <c r="BA1795" s="22"/>
      <c r="BB1795" s="19">
        <v>794</v>
      </c>
      <c r="BC1795" s="34">
        <f t="shared" si="379"/>
        <v>0</v>
      </c>
      <c r="BD1795" s="34">
        <f t="shared" si="380"/>
        <v>0</v>
      </c>
      <c r="BE1795" s="38">
        <v>3.4819999999999997E-2</v>
      </c>
      <c r="BF1795" s="38">
        <f t="shared" si="381"/>
        <v>3.4819999999999997E-2</v>
      </c>
      <c r="BG1795" s="34">
        <v>0</v>
      </c>
      <c r="BH1795" s="34">
        <v>0</v>
      </c>
      <c r="BI1795" s="34">
        <f t="shared" si="382"/>
        <v>0</v>
      </c>
      <c r="BJ1795" s="34">
        <f t="shared" si="383"/>
        <v>0</v>
      </c>
      <c r="BK1795" s="34">
        <v>0</v>
      </c>
      <c r="BL1795" s="34">
        <v>0</v>
      </c>
      <c r="BM1795" s="34">
        <f t="shared" si="384"/>
        <v>0</v>
      </c>
      <c r="BN1795" s="39">
        <f t="shared" si="374"/>
        <v>0</v>
      </c>
      <c r="BO1795" s="39">
        <f t="shared" si="375"/>
        <v>0</v>
      </c>
      <c r="BP1795" s="39">
        <f t="shared" si="385"/>
        <v>0</v>
      </c>
    </row>
    <row r="1796" spans="1:68" s="25" customFormat="1" ht="14.25" x14ac:dyDescent="0.2">
      <c r="A1796" s="14">
        <v>570</v>
      </c>
      <c r="B1796" s="40"/>
      <c r="C1796" s="15"/>
      <c r="D1796" s="16">
        <v>4913</v>
      </c>
      <c r="E1796" s="15" t="s">
        <v>13986</v>
      </c>
      <c r="F1796" s="15" t="s">
        <v>13987</v>
      </c>
      <c r="G1796" s="17" t="s">
        <v>13988</v>
      </c>
      <c r="H1796" s="17" t="s">
        <v>13989</v>
      </c>
      <c r="I1796" s="17" t="s">
        <v>86</v>
      </c>
      <c r="J1796" s="15" t="s">
        <v>13990</v>
      </c>
      <c r="K1796" s="15" t="s">
        <v>13333</v>
      </c>
      <c r="L1796" s="18" t="s">
        <v>13991</v>
      </c>
      <c r="M1796" s="15" t="s">
        <v>13098</v>
      </c>
      <c r="N1796" s="15" t="s">
        <v>13099</v>
      </c>
      <c r="O1796" s="16">
        <v>510</v>
      </c>
      <c r="P1796" s="15" t="s">
        <v>118</v>
      </c>
      <c r="Q1796" s="15">
        <v>21600</v>
      </c>
      <c r="R1796" s="15">
        <v>81900</v>
      </c>
      <c r="S1796" s="15">
        <v>103500</v>
      </c>
      <c r="T1796" s="15">
        <v>0.23</v>
      </c>
      <c r="U1796" s="15" t="s">
        <v>3335</v>
      </c>
      <c r="V1796" s="15" t="s">
        <v>76</v>
      </c>
      <c r="W1796" s="16">
        <v>1</v>
      </c>
      <c r="X1796" s="16">
        <v>1</v>
      </c>
      <c r="Y1796" s="15">
        <v>10336</v>
      </c>
      <c r="Z1796" s="15">
        <v>0.23699999999999999</v>
      </c>
      <c r="AA1796" s="15" t="s">
        <v>13982</v>
      </c>
      <c r="AB1796" s="15" t="s">
        <v>13983</v>
      </c>
      <c r="AC1796" s="15">
        <v>84000</v>
      </c>
      <c r="AD1796" s="26">
        <v>42167</v>
      </c>
      <c r="AE1796" s="15" t="s">
        <v>222</v>
      </c>
      <c r="AF1796" s="15" t="s">
        <v>13992</v>
      </c>
      <c r="AG1796" s="16">
        <v>1</v>
      </c>
      <c r="AH1796" s="15" t="s">
        <v>13993</v>
      </c>
      <c r="AI1796" s="15" t="s">
        <v>78</v>
      </c>
      <c r="AJ1796" s="15">
        <v>10336.0222168</v>
      </c>
      <c r="AK1796" s="15">
        <v>425.62966440399998</v>
      </c>
      <c r="AL1796" s="15">
        <v>3095492.6245599999</v>
      </c>
      <c r="AM1796" s="15">
        <v>1415735.9024499999</v>
      </c>
      <c r="AN1796" s="19">
        <v>0</v>
      </c>
      <c r="AO1796" s="19">
        <v>0</v>
      </c>
      <c r="AP1796" s="19">
        <v>21600</v>
      </c>
      <c r="AQ1796" s="19">
        <v>81000</v>
      </c>
      <c r="AR1796" s="34">
        <f t="shared" si="376"/>
        <v>102600</v>
      </c>
      <c r="AS1796" s="34">
        <v>0</v>
      </c>
      <c r="AT1796" s="34">
        <v>0</v>
      </c>
      <c r="AU1796" s="34">
        <v>0</v>
      </c>
      <c r="AV1796" s="34">
        <v>0</v>
      </c>
      <c r="AW1796" s="35">
        <f t="shared" si="377"/>
        <v>0</v>
      </c>
      <c r="AX1796" s="34">
        <f t="shared" si="378"/>
        <v>102600</v>
      </c>
      <c r="AY1796" s="36">
        <v>1.4712000000099998</v>
      </c>
      <c r="AZ1796" s="36">
        <v>2.0617000000000001</v>
      </c>
      <c r="BA1796" s="22"/>
      <c r="BB1796" s="19">
        <v>2052</v>
      </c>
      <c r="BC1796" s="34">
        <f t="shared" si="379"/>
        <v>1509.4512000102598</v>
      </c>
      <c r="BD1796" s="34">
        <f t="shared" si="380"/>
        <v>2115.3042</v>
      </c>
      <c r="BE1796" s="38">
        <v>3.4819999999999997E-2</v>
      </c>
      <c r="BF1796" s="38">
        <f t="shared" si="381"/>
        <v>3.4819999999999997E-2</v>
      </c>
      <c r="BG1796" s="34">
        <v>0</v>
      </c>
      <c r="BH1796" s="34">
        <v>0</v>
      </c>
      <c r="BI1796" s="34">
        <f t="shared" si="382"/>
        <v>1509.4512000102598</v>
      </c>
      <c r="BJ1796" s="34">
        <f t="shared" si="383"/>
        <v>2115.3042</v>
      </c>
      <c r="BK1796" s="34">
        <v>0</v>
      </c>
      <c r="BL1796" s="34">
        <v>63.304200000000037</v>
      </c>
      <c r="BM1796" s="34">
        <f t="shared" si="384"/>
        <v>63.304200000000037</v>
      </c>
      <c r="BN1796" s="39">
        <f t="shared" si="374"/>
        <v>1509.4512000102598</v>
      </c>
      <c r="BO1796" s="39">
        <f t="shared" si="375"/>
        <v>2052</v>
      </c>
      <c r="BP1796" s="39">
        <f t="shared" si="385"/>
        <v>542.54879998974025</v>
      </c>
    </row>
    <row r="1797" spans="1:68" s="25" customFormat="1" ht="14.25" x14ac:dyDescent="0.2">
      <c r="A1797" s="14">
        <v>571</v>
      </c>
      <c r="B1797" s="40"/>
      <c r="C1797" s="15" t="s">
        <v>176</v>
      </c>
      <c r="D1797" s="16">
        <v>16783</v>
      </c>
      <c r="E1797" s="15" t="s">
        <v>13994</v>
      </c>
      <c r="F1797" s="15" t="s">
        <v>13995</v>
      </c>
      <c r="G1797" s="17" t="s">
        <v>13996</v>
      </c>
      <c r="H1797" s="17" t="s">
        <v>13997</v>
      </c>
      <c r="I1797" s="17" t="s">
        <v>86</v>
      </c>
      <c r="J1797" s="15" t="s">
        <v>13998</v>
      </c>
      <c r="K1797" s="15" t="s">
        <v>86</v>
      </c>
      <c r="L1797" s="18" t="s">
        <v>13999</v>
      </c>
      <c r="M1797" s="15" t="s">
        <v>13098</v>
      </c>
      <c r="N1797" s="15" t="s">
        <v>13099</v>
      </c>
      <c r="O1797" s="16">
        <v>510</v>
      </c>
      <c r="P1797" s="15" t="s">
        <v>118</v>
      </c>
      <c r="Q1797" s="15">
        <v>21600</v>
      </c>
      <c r="R1797" s="15">
        <v>76000</v>
      </c>
      <c r="S1797" s="15">
        <v>97600</v>
      </c>
      <c r="T1797" s="15">
        <v>0.23</v>
      </c>
      <c r="U1797" s="15" t="s">
        <v>3335</v>
      </c>
      <c r="V1797" s="15" t="s">
        <v>76</v>
      </c>
      <c r="W1797" s="16">
        <v>1</v>
      </c>
      <c r="X1797" s="16">
        <v>1</v>
      </c>
      <c r="Y1797" s="15">
        <v>10322</v>
      </c>
      <c r="Z1797" s="15">
        <v>0.23699999999999999</v>
      </c>
      <c r="AA1797" s="15" t="s">
        <v>13982</v>
      </c>
      <c r="AB1797" s="15" t="s">
        <v>13983</v>
      </c>
      <c r="AC1797" s="15">
        <v>90000</v>
      </c>
      <c r="AD1797" s="26">
        <v>41326</v>
      </c>
      <c r="AE1797" s="15" t="s">
        <v>222</v>
      </c>
      <c r="AF1797" s="15" t="s">
        <v>8778</v>
      </c>
      <c r="AG1797" s="16">
        <v>1</v>
      </c>
      <c r="AH1797" s="15" t="s">
        <v>14000</v>
      </c>
      <c r="AI1797" s="15" t="s">
        <v>78</v>
      </c>
      <c r="AJ1797" s="15">
        <v>10322.1308594</v>
      </c>
      <c r="AK1797" s="15">
        <v>425.16924400400001</v>
      </c>
      <c r="AL1797" s="15">
        <v>3095493.1442499999</v>
      </c>
      <c r="AM1797" s="15">
        <v>1415660.93224</v>
      </c>
      <c r="AN1797" s="19">
        <v>0</v>
      </c>
      <c r="AO1797" s="19">
        <v>0</v>
      </c>
      <c r="AP1797" s="19">
        <v>21600</v>
      </c>
      <c r="AQ1797" s="19">
        <v>75200</v>
      </c>
      <c r="AR1797" s="34">
        <f t="shared" si="376"/>
        <v>96800</v>
      </c>
      <c r="AS1797" s="34">
        <v>0</v>
      </c>
      <c r="AT1797" s="34">
        <v>0</v>
      </c>
      <c r="AU1797" s="34">
        <v>0</v>
      </c>
      <c r="AV1797" s="34">
        <v>0</v>
      </c>
      <c r="AW1797" s="35">
        <f t="shared" si="377"/>
        <v>0</v>
      </c>
      <c r="AX1797" s="34">
        <f t="shared" si="378"/>
        <v>96800</v>
      </c>
      <c r="AY1797" s="36">
        <v>1.4712000000099998</v>
      </c>
      <c r="AZ1797" s="36">
        <v>2.0617000000000001</v>
      </c>
      <c r="BA1797" s="22"/>
      <c r="BB1797" s="19">
        <v>1936</v>
      </c>
      <c r="BC1797" s="34">
        <f t="shared" si="379"/>
        <v>1424.1216000096799</v>
      </c>
      <c r="BD1797" s="34">
        <f t="shared" si="380"/>
        <v>1995.7256</v>
      </c>
      <c r="BE1797" s="38">
        <v>3.4819999999999997E-2</v>
      </c>
      <c r="BF1797" s="38">
        <f t="shared" si="381"/>
        <v>3.4819999999999997E-2</v>
      </c>
      <c r="BG1797" s="34">
        <v>0</v>
      </c>
      <c r="BH1797" s="34">
        <v>0</v>
      </c>
      <c r="BI1797" s="34">
        <f t="shared" si="382"/>
        <v>1424.1216000096799</v>
      </c>
      <c r="BJ1797" s="34">
        <f t="shared" si="383"/>
        <v>1995.7256</v>
      </c>
      <c r="BK1797" s="34">
        <v>0</v>
      </c>
      <c r="BL1797" s="34">
        <v>59.725599999999986</v>
      </c>
      <c r="BM1797" s="34">
        <f t="shared" si="384"/>
        <v>59.725599999999986</v>
      </c>
      <c r="BN1797" s="39">
        <f t="shared" si="374"/>
        <v>1424.1216000096799</v>
      </c>
      <c r="BO1797" s="39">
        <f t="shared" si="375"/>
        <v>1936</v>
      </c>
      <c r="BP1797" s="39">
        <f t="shared" si="385"/>
        <v>511.87839999032008</v>
      </c>
    </row>
    <row r="1798" spans="1:68" s="25" customFormat="1" ht="14.25" x14ac:dyDescent="0.2">
      <c r="A1798" s="14">
        <v>572</v>
      </c>
      <c r="B1798" s="40"/>
      <c r="C1798" s="15" t="s">
        <v>176</v>
      </c>
      <c r="D1798" s="16">
        <v>87</v>
      </c>
      <c r="E1798" s="15" t="s">
        <v>14001</v>
      </c>
      <c r="F1798" s="15" t="s">
        <v>14002</v>
      </c>
      <c r="G1798" s="17" t="s">
        <v>14003</v>
      </c>
      <c r="H1798" s="17" t="s">
        <v>14004</v>
      </c>
      <c r="I1798" s="17" t="s">
        <v>86</v>
      </c>
      <c r="J1798" s="15" t="s">
        <v>14005</v>
      </c>
      <c r="K1798" s="15" t="s">
        <v>806</v>
      </c>
      <c r="L1798" s="18" t="s">
        <v>14006</v>
      </c>
      <c r="M1798" s="15" t="s">
        <v>13098</v>
      </c>
      <c r="N1798" s="15" t="s">
        <v>13099</v>
      </c>
      <c r="O1798" s="16">
        <v>419</v>
      </c>
      <c r="P1798" s="15" t="s">
        <v>895</v>
      </c>
      <c r="Q1798" s="15">
        <v>21600</v>
      </c>
      <c r="R1798" s="15">
        <v>56500</v>
      </c>
      <c r="S1798" s="15">
        <v>78100</v>
      </c>
      <c r="T1798" s="15">
        <v>0.23</v>
      </c>
      <c r="U1798" s="15" t="s">
        <v>3335</v>
      </c>
      <c r="V1798" s="15" t="s">
        <v>76</v>
      </c>
      <c r="W1798" s="16">
        <v>1</v>
      </c>
      <c r="X1798" s="16">
        <v>1</v>
      </c>
      <c r="Y1798" s="15">
        <v>10277</v>
      </c>
      <c r="Z1798" s="15">
        <v>0.23599999999999999</v>
      </c>
      <c r="AA1798" s="15" t="s">
        <v>13982</v>
      </c>
      <c r="AB1798" s="15" t="s">
        <v>13983</v>
      </c>
      <c r="AC1798" s="15">
        <v>160000</v>
      </c>
      <c r="AD1798" s="26">
        <v>37834</v>
      </c>
      <c r="AE1798" s="15" t="s">
        <v>147</v>
      </c>
      <c r="AF1798" s="15" t="s">
        <v>14007</v>
      </c>
      <c r="AG1798" s="16">
        <v>1</v>
      </c>
      <c r="AH1798" s="15" t="s">
        <v>14008</v>
      </c>
      <c r="AI1798" s="15" t="s">
        <v>78</v>
      </c>
      <c r="AJ1798" s="15">
        <v>10276.8208008</v>
      </c>
      <c r="AK1798" s="15">
        <v>424.05065514900002</v>
      </c>
      <c r="AL1798" s="15">
        <v>3095493.45475</v>
      </c>
      <c r="AM1798" s="15">
        <v>1415585.93561</v>
      </c>
      <c r="AN1798" s="19">
        <v>0</v>
      </c>
      <c r="AO1798" s="19">
        <v>0</v>
      </c>
      <c r="AP1798" s="19">
        <v>21600</v>
      </c>
      <c r="AQ1798" s="19">
        <v>55900</v>
      </c>
      <c r="AR1798" s="34">
        <f t="shared" si="376"/>
        <v>77500</v>
      </c>
      <c r="AS1798" s="34">
        <v>0</v>
      </c>
      <c r="AT1798" s="34">
        <v>0</v>
      </c>
      <c r="AU1798" s="34">
        <v>0</v>
      </c>
      <c r="AV1798" s="34">
        <v>0</v>
      </c>
      <c r="AW1798" s="35">
        <f t="shared" si="377"/>
        <v>0</v>
      </c>
      <c r="AX1798" s="34">
        <f t="shared" si="378"/>
        <v>77500</v>
      </c>
      <c r="AY1798" s="36">
        <v>1.4712000000099998</v>
      </c>
      <c r="AZ1798" s="36">
        <v>2.0617000000000001</v>
      </c>
      <c r="BA1798" s="22"/>
      <c r="BB1798" s="19">
        <v>1550</v>
      </c>
      <c r="BC1798" s="34">
        <f t="shared" si="379"/>
        <v>1140.1800000077499</v>
      </c>
      <c r="BD1798" s="34">
        <f t="shared" si="380"/>
        <v>1597.8175000000001</v>
      </c>
      <c r="BE1798" s="38">
        <v>3.4819999999999997E-2</v>
      </c>
      <c r="BF1798" s="38">
        <f t="shared" si="381"/>
        <v>3.4819999999999997E-2</v>
      </c>
      <c r="BG1798" s="34">
        <v>0</v>
      </c>
      <c r="BH1798" s="34">
        <v>0</v>
      </c>
      <c r="BI1798" s="34">
        <f t="shared" si="382"/>
        <v>1140.1800000077499</v>
      </c>
      <c r="BJ1798" s="34">
        <f t="shared" si="383"/>
        <v>1597.8175000000001</v>
      </c>
      <c r="BK1798" s="34">
        <v>0</v>
      </c>
      <c r="BL1798" s="34">
        <v>47.817500000000109</v>
      </c>
      <c r="BM1798" s="34">
        <f t="shared" si="384"/>
        <v>47.817500000000109</v>
      </c>
      <c r="BN1798" s="39">
        <f t="shared" si="374"/>
        <v>1140.1800000077499</v>
      </c>
      <c r="BO1798" s="39">
        <f t="shared" si="375"/>
        <v>1550</v>
      </c>
      <c r="BP1798" s="39">
        <f t="shared" si="385"/>
        <v>409.81999999225013</v>
      </c>
    </row>
    <row r="1799" spans="1:68" s="25" customFormat="1" ht="14.25" x14ac:dyDescent="0.2">
      <c r="A1799" s="14">
        <v>573</v>
      </c>
      <c r="B1799" s="40"/>
      <c r="C1799" s="15" t="s">
        <v>14009</v>
      </c>
      <c r="D1799" s="16">
        <v>19012</v>
      </c>
      <c r="E1799" s="15" t="s">
        <v>14010</v>
      </c>
      <c r="F1799" s="15" t="s">
        <v>14009</v>
      </c>
      <c r="G1799" s="17" t="s">
        <v>14011</v>
      </c>
      <c r="H1799" s="17" t="s">
        <v>14012</v>
      </c>
      <c r="I1799" s="17" t="s">
        <v>86</v>
      </c>
      <c r="J1799" s="15" t="s">
        <v>14013</v>
      </c>
      <c r="K1799" s="15" t="s">
        <v>4689</v>
      </c>
      <c r="L1799" s="18" t="s">
        <v>14014</v>
      </c>
      <c r="M1799" s="15" t="s">
        <v>13098</v>
      </c>
      <c r="N1799" s="15" t="s">
        <v>13099</v>
      </c>
      <c r="O1799" s="16">
        <v>510</v>
      </c>
      <c r="P1799" s="15" t="s">
        <v>118</v>
      </c>
      <c r="Q1799" s="15">
        <v>21600</v>
      </c>
      <c r="R1799" s="15">
        <v>82200</v>
      </c>
      <c r="S1799" s="15">
        <v>103800</v>
      </c>
      <c r="T1799" s="15">
        <v>0.23</v>
      </c>
      <c r="U1799" s="15" t="s">
        <v>3335</v>
      </c>
      <c r="V1799" s="15" t="s">
        <v>76</v>
      </c>
      <c r="W1799" s="16">
        <v>1</v>
      </c>
      <c r="X1799" s="16">
        <v>1</v>
      </c>
      <c r="Y1799" s="15">
        <v>10231</v>
      </c>
      <c r="Z1799" s="15">
        <v>0.23499999999999999</v>
      </c>
      <c r="AA1799" s="15" t="s">
        <v>13982</v>
      </c>
      <c r="AB1799" s="15" t="s">
        <v>13983</v>
      </c>
      <c r="AC1799" s="15">
        <v>112400</v>
      </c>
      <c r="AD1799" s="26">
        <v>41750</v>
      </c>
      <c r="AE1799" s="15" t="s">
        <v>147</v>
      </c>
      <c r="AF1799" s="15" t="s">
        <v>14015</v>
      </c>
      <c r="AG1799" s="16">
        <v>1</v>
      </c>
      <c r="AH1799" s="15" t="s">
        <v>14016</v>
      </c>
      <c r="AI1799" s="15" t="s">
        <v>78</v>
      </c>
      <c r="AJ1799" s="15">
        <v>10230.8339844</v>
      </c>
      <c r="AK1799" s="15">
        <v>422.82459787900001</v>
      </c>
      <c r="AL1799" s="15">
        <v>3095493.7607999998</v>
      </c>
      <c r="AM1799" s="15">
        <v>1415510.93695</v>
      </c>
      <c r="AN1799" s="19">
        <v>21600</v>
      </c>
      <c r="AO1799" s="19">
        <v>81400</v>
      </c>
      <c r="AP1799" s="19">
        <v>0</v>
      </c>
      <c r="AQ1799" s="19">
        <v>0</v>
      </c>
      <c r="AR1799" s="34">
        <f t="shared" si="376"/>
        <v>103000</v>
      </c>
      <c r="AS1799" s="34">
        <v>45000</v>
      </c>
      <c r="AT1799" s="34">
        <v>3000</v>
      </c>
      <c r="AU1799" s="34">
        <v>20300</v>
      </c>
      <c r="AV1799" s="34">
        <v>0</v>
      </c>
      <c r="AW1799" s="35">
        <f t="shared" si="377"/>
        <v>68300</v>
      </c>
      <c r="AX1799" s="34">
        <f t="shared" si="378"/>
        <v>34700</v>
      </c>
      <c r="AY1799" s="36">
        <v>1.4712000000099998</v>
      </c>
      <c r="AZ1799" s="36">
        <v>2.0617000000000001</v>
      </c>
      <c r="BA1799" s="22"/>
      <c r="BB1799" s="19">
        <v>1030</v>
      </c>
      <c r="BC1799" s="34">
        <f t="shared" si="379"/>
        <v>510.50640000346993</v>
      </c>
      <c r="BD1799" s="34">
        <f t="shared" si="380"/>
        <v>715.40989999999999</v>
      </c>
      <c r="BE1799" s="38">
        <v>3.4819999999999997E-2</v>
      </c>
      <c r="BF1799" s="38">
        <f t="shared" si="381"/>
        <v>3.4819999999999997E-2</v>
      </c>
      <c r="BG1799" s="34">
        <v>17.775832848120821</v>
      </c>
      <c r="BH1799" s="34">
        <v>24.910572717999997</v>
      </c>
      <c r="BI1799" s="34">
        <f t="shared" si="382"/>
        <v>492.73056715534909</v>
      </c>
      <c r="BJ1799" s="34">
        <f t="shared" si="383"/>
        <v>690.49932728199997</v>
      </c>
      <c r="BK1799" s="34">
        <v>0</v>
      </c>
      <c r="BL1799" s="34">
        <v>0</v>
      </c>
      <c r="BM1799" s="34">
        <f t="shared" si="384"/>
        <v>0</v>
      </c>
      <c r="BN1799" s="39">
        <f t="shared" si="374"/>
        <v>492.73056715534909</v>
      </c>
      <c r="BO1799" s="39">
        <f t="shared" si="375"/>
        <v>690.49932728199997</v>
      </c>
      <c r="BP1799" s="39">
        <f t="shared" si="385"/>
        <v>197.76876012665088</v>
      </c>
    </row>
    <row r="1800" spans="1:68" s="25" customFormat="1" ht="14.25" x14ac:dyDescent="0.2">
      <c r="A1800" s="14">
        <v>574</v>
      </c>
      <c r="B1800" s="40"/>
      <c r="C1800" s="15" t="s">
        <v>14017</v>
      </c>
      <c r="D1800" s="16">
        <v>23501</v>
      </c>
      <c r="E1800" s="15" t="s">
        <v>14018</v>
      </c>
      <c r="F1800" s="15" t="s">
        <v>14017</v>
      </c>
      <c r="G1800" s="17" t="s">
        <v>14019</v>
      </c>
      <c r="H1800" s="17" t="s">
        <v>14020</v>
      </c>
      <c r="I1800" s="17" t="s">
        <v>14021</v>
      </c>
      <c r="J1800" s="15" t="s">
        <v>14022</v>
      </c>
      <c r="K1800" s="15" t="s">
        <v>86</v>
      </c>
      <c r="L1800" s="18" t="s">
        <v>14023</v>
      </c>
      <c r="M1800" s="15" t="s">
        <v>13098</v>
      </c>
      <c r="N1800" s="15" t="s">
        <v>13099</v>
      </c>
      <c r="O1800" s="16">
        <v>510</v>
      </c>
      <c r="P1800" s="15" t="s">
        <v>118</v>
      </c>
      <c r="Q1800" s="15">
        <v>21600</v>
      </c>
      <c r="R1800" s="15">
        <v>81400</v>
      </c>
      <c r="S1800" s="15">
        <v>103000</v>
      </c>
      <c r="T1800" s="15">
        <v>0.23</v>
      </c>
      <c r="U1800" s="15" t="s">
        <v>3335</v>
      </c>
      <c r="V1800" s="15" t="s">
        <v>76</v>
      </c>
      <c r="W1800" s="16">
        <v>1</v>
      </c>
      <c r="X1800" s="16">
        <v>0</v>
      </c>
      <c r="Y1800" s="15">
        <v>10185</v>
      </c>
      <c r="Z1800" s="15">
        <v>0.23400000000000001</v>
      </c>
      <c r="AA1800" s="15" t="s">
        <v>13982</v>
      </c>
      <c r="AB1800" s="15" t="s">
        <v>13983</v>
      </c>
      <c r="AC1800" s="15">
        <v>0</v>
      </c>
      <c r="AD1800" s="15"/>
      <c r="AE1800" s="15" t="s">
        <v>243</v>
      </c>
      <c r="AF1800" s="15" t="s">
        <v>14024</v>
      </c>
      <c r="AG1800" s="16">
        <v>1</v>
      </c>
      <c r="AH1800" s="15" t="s">
        <v>14025</v>
      </c>
      <c r="AI1800" s="15" t="s">
        <v>78</v>
      </c>
      <c r="AJ1800" s="15">
        <v>10184.8798828</v>
      </c>
      <c r="AK1800" s="15">
        <v>421.59887136700002</v>
      </c>
      <c r="AL1800" s="15">
        <v>3095494.0670400001</v>
      </c>
      <c r="AM1800" s="15">
        <v>1415435.9383100001</v>
      </c>
      <c r="AN1800" s="19">
        <v>21600</v>
      </c>
      <c r="AO1800" s="19">
        <v>80500</v>
      </c>
      <c r="AP1800" s="19">
        <v>0</v>
      </c>
      <c r="AQ1800" s="19">
        <v>0</v>
      </c>
      <c r="AR1800" s="34">
        <f t="shared" si="376"/>
        <v>102100</v>
      </c>
      <c r="AS1800" s="34">
        <v>45000</v>
      </c>
      <c r="AT1800" s="34">
        <v>0</v>
      </c>
      <c r="AU1800" s="34">
        <v>19985</v>
      </c>
      <c r="AV1800" s="34">
        <v>0</v>
      </c>
      <c r="AW1800" s="35">
        <f t="shared" si="377"/>
        <v>64985</v>
      </c>
      <c r="AX1800" s="34">
        <f t="shared" si="378"/>
        <v>37115</v>
      </c>
      <c r="AY1800" s="36">
        <v>1.4712000000099998</v>
      </c>
      <c r="AZ1800" s="36">
        <v>2.0617000000000001</v>
      </c>
      <c r="BA1800" s="22"/>
      <c r="BB1800" s="19">
        <v>1021</v>
      </c>
      <c r="BC1800" s="34">
        <f t="shared" si="379"/>
        <v>546.03588000371144</v>
      </c>
      <c r="BD1800" s="34">
        <f t="shared" si="380"/>
        <v>765.19995499999993</v>
      </c>
      <c r="BE1800" s="38">
        <v>3.4819999999999997E-2</v>
      </c>
      <c r="BF1800" s="38">
        <f t="shared" si="381"/>
        <v>3.4819999999999997E-2</v>
      </c>
      <c r="BG1800" s="34">
        <v>19.012969341729232</v>
      </c>
      <c r="BH1800" s="34">
        <v>26.644262433099996</v>
      </c>
      <c r="BI1800" s="34">
        <f t="shared" si="382"/>
        <v>527.02291066198222</v>
      </c>
      <c r="BJ1800" s="34">
        <f t="shared" si="383"/>
        <v>738.55569256689989</v>
      </c>
      <c r="BK1800" s="34">
        <v>0</v>
      </c>
      <c r="BL1800" s="34">
        <v>0</v>
      </c>
      <c r="BM1800" s="34">
        <f t="shared" si="384"/>
        <v>0</v>
      </c>
      <c r="BN1800" s="39">
        <f t="shared" si="374"/>
        <v>527.02291066198222</v>
      </c>
      <c r="BO1800" s="39">
        <f t="shared" si="375"/>
        <v>738.55569256689989</v>
      </c>
      <c r="BP1800" s="39">
        <f t="shared" si="385"/>
        <v>211.53278190491767</v>
      </c>
    </row>
    <row r="1801" spans="1:68" s="25" customFormat="1" ht="14.25" x14ac:dyDescent="0.2">
      <c r="A1801" s="14">
        <v>575</v>
      </c>
      <c r="B1801" s="40"/>
      <c r="C1801" s="15" t="s">
        <v>14026</v>
      </c>
      <c r="D1801" s="16">
        <v>17620</v>
      </c>
      <c r="E1801" s="15" t="s">
        <v>14027</v>
      </c>
      <c r="F1801" s="15" t="s">
        <v>14026</v>
      </c>
      <c r="G1801" s="17" t="s">
        <v>14019</v>
      </c>
      <c r="H1801" s="17" t="s">
        <v>14020</v>
      </c>
      <c r="I1801" s="17" t="s">
        <v>14021</v>
      </c>
      <c r="J1801" s="15" t="s">
        <v>14028</v>
      </c>
      <c r="K1801" s="15" t="s">
        <v>86</v>
      </c>
      <c r="L1801" s="18" t="s">
        <v>14029</v>
      </c>
      <c r="M1801" s="15" t="s">
        <v>13098</v>
      </c>
      <c r="N1801" s="15" t="s">
        <v>13099</v>
      </c>
      <c r="O1801" s="16">
        <v>510</v>
      </c>
      <c r="P1801" s="15" t="s">
        <v>118</v>
      </c>
      <c r="Q1801" s="15">
        <v>21600</v>
      </c>
      <c r="R1801" s="15">
        <v>82000</v>
      </c>
      <c r="S1801" s="15">
        <v>103600</v>
      </c>
      <c r="T1801" s="15">
        <v>0.23</v>
      </c>
      <c r="U1801" s="15" t="s">
        <v>3335</v>
      </c>
      <c r="V1801" s="15" t="s">
        <v>76</v>
      </c>
      <c r="W1801" s="16">
        <v>1</v>
      </c>
      <c r="X1801" s="16">
        <v>1</v>
      </c>
      <c r="Y1801" s="15">
        <v>10139</v>
      </c>
      <c r="Z1801" s="15">
        <v>0.23300000000000001</v>
      </c>
      <c r="AA1801" s="15" t="s">
        <v>13982</v>
      </c>
      <c r="AB1801" s="15" t="s">
        <v>13983</v>
      </c>
      <c r="AC1801" s="15">
        <v>103500</v>
      </c>
      <c r="AD1801" s="26">
        <v>39990</v>
      </c>
      <c r="AE1801" s="15" t="s">
        <v>183</v>
      </c>
      <c r="AF1801" s="15" t="s">
        <v>14030</v>
      </c>
      <c r="AG1801" s="16">
        <v>1</v>
      </c>
      <c r="AH1801" s="15" t="s">
        <v>14031</v>
      </c>
      <c r="AI1801" s="15" t="s">
        <v>78</v>
      </c>
      <c r="AJ1801" s="15">
        <v>10138.8806152</v>
      </c>
      <c r="AK1801" s="15">
        <v>420.37248333000002</v>
      </c>
      <c r="AL1801" s="15">
        <v>3095494.37317</v>
      </c>
      <c r="AM1801" s="15">
        <v>1415360.93964</v>
      </c>
      <c r="AN1801" s="19">
        <v>21600</v>
      </c>
      <c r="AO1801" s="19">
        <v>81100</v>
      </c>
      <c r="AP1801" s="19">
        <v>0</v>
      </c>
      <c r="AQ1801" s="19">
        <v>0</v>
      </c>
      <c r="AR1801" s="34">
        <f t="shared" si="376"/>
        <v>102700</v>
      </c>
      <c r="AS1801" s="34">
        <v>45000</v>
      </c>
      <c r="AT1801" s="34">
        <v>3000</v>
      </c>
      <c r="AU1801" s="34">
        <v>20195</v>
      </c>
      <c r="AV1801" s="34">
        <v>0</v>
      </c>
      <c r="AW1801" s="35">
        <f t="shared" si="377"/>
        <v>68195</v>
      </c>
      <c r="AX1801" s="34">
        <f t="shared" si="378"/>
        <v>34505</v>
      </c>
      <c r="AY1801" s="36">
        <v>1.4712000000099998</v>
      </c>
      <c r="AZ1801" s="36">
        <v>2.0617000000000001</v>
      </c>
      <c r="BA1801" s="22"/>
      <c r="BB1801" s="19">
        <v>1027</v>
      </c>
      <c r="BC1801" s="34">
        <f t="shared" si="379"/>
        <v>507.63756000345046</v>
      </c>
      <c r="BD1801" s="34">
        <f t="shared" si="380"/>
        <v>711.38958500000001</v>
      </c>
      <c r="BE1801" s="38">
        <v>3.4819999999999997E-2</v>
      </c>
      <c r="BF1801" s="38">
        <f t="shared" si="381"/>
        <v>3.4819999999999997E-2</v>
      </c>
      <c r="BG1801" s="34">
        <v>17.675939839320144</v>
      </c>
      <c r="BH1801" s="34">
        <v>24.770585349699999</v>
      </c>
      <c r="BI1801" s="34">
        <f t="shared" si="382"/>
        <v>489.9616201641303</v>
      </c>
      <c r="BJ1801" s="34">
        <f t="shared" si="383"/>
        <v>686.6189996503</v>
      </c>
      <c r="BK1801" s="34">
        <v>0</v>
      </c>
      <c r="BL1801" s="34">
        <v>0</v>
      </c>
      <c r="BM1801" s="34">
        <f t="shared" si="384"/>
        <v>0</v>
      </c>
      <c r="BN1801" s="39">
        <f t="shared" si="374"/>
        <v>489.9616201641303</v>
      </c>
      <c r="BO1801" s="39">
        <f t="shared" si="375"/>
        <v>686.6189996503</v>
      </c>
      <c r="BP1801" s="39">
        <f t="shared" si="385"/>
        <v>196.6573794861697</v>
      </c>
    </row>
    <row r="1802" spans="1:68" s="25" customFormat="1" ht="14.25" x14ac:dyDescent="0.2">
      <c r="A1802" s="14">
        <v>576</v>
      </c>
      <c r="B1802" s="40"/>
      <c r="C1802" s="15"/>
      <c r="D1802" s="16">
        <v>20254</v>
      </c>
      <c r="E1802" s="15" t="s">
        <v>14032</v>
      </c>
      <c r="F1802" s="15" t="s">
        <v>14033</v>
      </c>
      <c r="G1802" s="17" t="s">
        <v>14034</v>
      </c>
      <c r="H1802" s="17" t="s">
        <v>14035</v>
      </c>
      <c r="I1802" s="17" t="s">
        <v>86</v>
      </c>
      <c r="J1802" s="15" t="s">
        <v>14036</v>
      </c>
      <c r="K1802" s="15" t="s">
        <v>2251</v>
      </c>
      <c r="L1802" s="18" t="s">
        <v>14037</v>
      </c>
      <c r="M1802" s="15" t="s">
        <v>13098</v>
      </c>
      <c r="N1802" s="15" t="s">
        <v>13099</v>
      </c>
      <c r="O1802" s="16">
        <v>510</v>
      </c>
      <c r="P1802" s="15" t="s">
        <v>118</v>
      </c>
      <c r="Q1802" s="15">
        <v>21600</v>
      </c>
      <c r="R1802" s="15">
        <v>80900</v>
      </c>
      <c r="S1802" s="15">
        <v>102500</v>
      </c>
      <c r="T1802" s="15">
        <v>0.23</v>
      </c>
      <c r="U1802" s="15" t="s">
        <v>3335</v>
      </c>
      <c r="V1802" s="15" t="s">
        <v>76</v>
      </c>
      <c r="W1802" s="16">
        <v>1</v>
      </c>
      <c r="X1802" s="16">
        <v>1</v>
      </c>
      <c r="Y1802" s="15">
        <v>10164</v>
      </c>
      <c r="Z1802" s="15">
        <v>0.23300000000000001</v>
      </c>
      <c r="AA1802" s="15" t="s">
        <v>78</v>
      </c>
      <c r="AB1802" s="15" t="s">
        <v>78</v>
      </c>
      <c r="AC1802" s="15">
        <v>118500</v>
      </c>
      <c r="AD1802" s="26">
        <v>42328</v>
      </c>
      <c r="AE1802" s="15" t="s">
        <v>183</v>
      </c>
      <c r="AF1802" s="15" t="s">
        <v>6040</v>
      </c>
      <c r="AG1802" s="16">
        <v>1</v>
      </c>
      <c r="AH1802" s="15" t="s">
        <v>14038</v>
      </c>
      <c r="AI1802" s="15" t="s">
        <v>78</v>
      </c>
      <c r="AJ1802" s="15">
        <v>10163.6557617</v>
      </c>
      <c r="AK1802" s="15">
        <v>422.47167031499998</v>
      </c>
      <c r="AL1802" s="15">
        <v>3095495.08965</v>
      </c>
      <c r="AM1802" s="15">
        <v>1415285.7566500001</v>
      </c>
      <c r="AN1802" s="19">
        <v>21600</v>
      </c>
      <c r="AO1802" s="19">
        <v>80100</v>
      </c>
      <c r="AP1802" s="19">
        <v>0</v>
      </c>
      <c r="AQ1802" s="19">
        <v>0</v>
      </c>
      <c r="AR1802" s="34">
        <f t="shared" si="376"/>
        <v>101700</v>
      </c>
      <c r="AS1802" s="34">
        <v>45000</v>
      </c>
      <c r="AT1802" s="34">
        <v>3000</v>
      </c>
      <c r="AU1802" s="34">
        <v>19845</v>
      </c>
      <c r="AV1802" s="34">
        <v>0</v>
      </c>
      <c r="AW1802" s="35">
        <f t="shared" si="377"/>
        <v>67845</v>
      </c>
      <c r="AX1802" s="34">
        <f t="shared" si="378"/>
        <v>33855</v>
      </c>
      <c r="AY1802" s="36">
        <v>1.4712000000099998</v>
      </c>
      <c r="AZ1802" s="36">
        <v>2.0617000000000001</v>
      </c>
      <c r="BA1802" s="22"/>
      <c r="BB1802" s="19">
        <v>1017</v>
      </c>
      <c r="BC1802" s="34">
        <f t="shared" si="379"/>
        <v>498.07476000338545</v>
      </c>
      <c r="BD1802" s="34">
        <f t="shared" si="380"/>
        <v>697.98853500000007</v>
      </c>
      <c r="BE1802" s="38">
        <v>3.4819999999999997E-2</v>
      </c>
      <c r="BF1802" s="38">
        <f t="shared" si="381"/>
        <v>3.4819999999999997E-2</v>
      </c>
      <c r="BG1802" s="34">
        <v>17.342963143317881</v>
      </c>
      <c r="BH1802" s="34">
        <v>24.3039607887</v>
      </c>
      <c r="BI1802" s="34">
        <f t="shared" si="382"/>
        <v>480.73179686006756</v>
      </c>
      <c r="BJ1802" s="34">
        <f t="shared" si="383"/>
        <v>673.68457421130006</v>
      </c>
      <c r="BK1802" s="34">
        <v>0</v>
      </c>
      <c r="BL1802" s="34">
        <v>0</v>
      </c>
      <c r="BM1802" s="34">
        <f t="shared" si="384"/>
        <v>0</v>
      </c>
      <c r="BN1802" s="39">
        <f t="shared" si="374"/>
        <v>480.73179686006756</v>
      </c>
      <c r="BO1802" s="39">
        <f t="shared" si="375"/>
        <v>673.68457421130006</v>
      </c>
      <c r="BP1802" s="39">
        <f t="shared" si="385"/>
        <v>192.9527773512325</v>
      </c>
    </row>
    <row r="1803" spans="1:68" s="25" customFormat="1" ht="14.25" x14ac:dyDescent="0.2">
      <c r="A1803" s="14">
        <v>577</v>
      </c>
      <c r="B1803" s="40"/>
      <c r="C1803" s="15"/>
      <c r="D1803" s="16">
        <v>165</v>
      </c>
      <c r="E1803" s="15" t="s">
        <v>14039</v>
      </c>
      <c r="F1803" s="15" t="s">
        <v>14040</v>
      </c>
      <c r="G1803" s="17" t="s">
        <v>14041</v>
      </c>
      <c r="H1803" s="17" t="s">
        <v>14042</v>
      </c>
      <c r="I1803" s="17" t="s">
        <v>86</v>
      </c>
      <c r="J1803" s="15" t="s">
        <v>14043</v>
      </c>
      <c r="K1803" s="15" t="s">
        <v>7759</v>
      </c>
      <c r="L1803" s="18" t="s">
        <v>14044</v>
      </c>
      <c r="M1803" s="15" t="s">
        <v>13098</v>
      </c>
      <c r="N1803" s="15" t="s">
        <v>13099</v>
      </c>
      <c r="O1803" s="16">
        <v>510</v>
      </c>
      <c r="P1803" s="15" t="s">
        <v>118</v>
      </c>
      <c r="Q1803" s="15">
        <v>22100</v>
      </c>
      <c r="R1803" s="15">
        <v>90500</v>
      </c>
      <c r="S1803" s="15">
        <v>112600</v>
      </c>
      <c r="T1803" s="15">
        <v>0.24</v>
      </c>
      <c r="U1803" s="15" t="s">
        <v>3335</v>
      </c>
      <c r="V1803" s="15" t="s">
        <v>76</v>
      </c>
      <c r="W1803" s="16">
        <v>1</v>
      </c>
      <c r="X1803" s="16">
        <v>0</v>
      </c>
      <c r="Y1803" s="15">
        <v>10688</v>
      </c>
      <c r="Z1803" s="15">
        <v>0.245</v>
      </c>
      <c r="AA1803" s="15" t="s">
        <v>14045</v>
      </c>
      <c r="AB1803" s="15" t="s">
        <v>14046</v>
      </c>
      <c r="AC1803" s="15">
        <v>0</v>
      </c>
      <c r="AD1803" s="15"/>
      <c r="AE1803" s="15" t="s">
        <v>298</v>
      </c>
      <c r="AF1803" s="15" t="s">
        <v>14047</v>
      </c>
      <c r="AG1803" s="16">
        <v>1</v>
      </c>
      <c r="AH1803" s="15" t="s">
        <v>14048</v>
      </c>
      <c r="AI1803" s="15" t="s">
        <v>78</v>
      </c>
      <c r="AJ1803" s="15">
        <v>10687.7023926</v>
      </c>
      <c r="AK1803" s="15">
        <v>441.75186619999999</v>
      </c>
      <c r="AL1803" s="15">
        <v>3095499.3900100002</v>
      </c>
      <c r="AM1803" s="15">
        <v>1415210.2194000001</v>
      </c>
      <c r="AN1803" s="19">
        <v>22100</v>
      </c>
      <c r="AO1803" s="19">
        <v>88100</v>
      </c>
      <c r="AP1803" s="19">
        <v>0</v>
      </c>
      <c r="AQ1803" s="19">
        <v>1400</v>
      </c>
      <c r="AR1803" s="34">
        <f t="shared" si="376"/>
        <v>111600</v>
      </c>
      <c r="AS1803" s="34">
        <v>45000</v>
      </c>
      <c r="AT1803" s="34">
        <v>3000</v>
      </c>
      <c r="AU1803" s="34">
        <v>22820</v>
      </c>
      <c r="AV1803" s="34">
        <v>0</v>
      </c>
      <c r="AW1803" s="35">
        <f t="shared" si="377"/>
        <v>70820</v>
      </c>
      <c r="AX1803" s="34">
        <f t="shared" si="378"/>
        <v>40780</v>
      </c>
      <c r="AY1803" s="36">
        <v>1.4712000000099998</v>
      </c>
      <c r="AZ1803" s="36">
        <v>2.0617000000000001</v>
      </c>
      <c r="BA1803" s="22"/>
      <c r="BB1803" s="19">
        <v>1144</v>
      </c>
      <c r="BC1803" s="34">
        <f t="shared" si="379"/>
        <v>599.95536000407799</v>
      </c>
      <c r="BD1803" s="34">
        <f t="shared" si="380"/>
        <v>840.76126000000011</v>
      </c>
      <c r="BE1803" s="38">
        <v>3.4819999999999997E-2</v>
      </c>
      <c r="BF1803" s="38">
        <f t="shared" si="381"/>
        <v>3.4819999999999997E-2</v>
      </c>
      <c r="BG1803" s="34">
        <v>20.173265059337119</v>
      </c>
      <c r="BH1803" s="34">
        <v>28.270269557199999</v>
      </c>
      <c r="BI1803" s="34">
        <f t="shared" si="382"/>
        <v>579.78209494474083</v>
      </c>
      <c r="BJ1803" s="34">
        <f t="shared" si="383"/>
        <v>812.49099044280013</v>
      </c>
      <c r="BK1803" s="34">
        <v>0</v>
      </c>
      <c r="BL1803" s="34">
        <v>0</v>
      </c>
      <c r="BM1803" s="34">
        <f t="shared" si="384"/>
        <v>0</v>
      </c>
      <c r="BN1803" s="39">
        <f t="shared" si="374"/>
        <v>579.78209494474083</v>
      </c>
      <c r="BO1803" s="39">
        <f t="shared" si="375"/>
        <v>812.49099044280013</v>
      </c>
      <c r="BP1803" s="39">
        <f t="shared" si="385"/>
        <v>232.70889549805929</v>
      </c>
    </row>
    <row r="1804" spans="1:68" s="25" customFormat="1" ht="14.25" x14ac:dyDescent="0.2">
      <c r="A1804" s="14">
        <v>578</v>
      </c>
      <c r="B1804" s="40"/>
      <c r="C1804" s="15" t="s">
        <v>159</v>
      </c>
      <c r="D1804" s="16">
        <v>9466</v>
      </c>
      <c r="E1804" s="15" t="s">
        <v>14049</v>
      </c>
      <c r="F1804" s="15" t="s">
        <v>14050</v>
      </c>
      <c r="G1804" s="17" t="s">
        <v>14051</v>
      </c>
      <c r="H1804" s="17" t="s">
        <v>14052</v>
      </c>
      <c r="I1804" s="17" t="s">
        <v>86</v>
      </c>
      <c r="J1804" s="15" t="s">
        <v>14053</v>
      </c>
      <c r="K1804" s="15" t="s">
        <v>86</v>
      </c>
      <c r="L1804" s="18" t="s">
        <v>14054</v>
      </c>
      <c r="M1804" s="15" t="s">
        <v>13098</v>
      </c>
      <c r="N1804" s="15" t="s">
        <v>13099</v>
      </c>
      <c r="O1804" s="16">
        <v>510</v>
      </c>
      <c r="P1804" s="15" t="s">
        <v>118</v>
      </c>
      <c r="Q1804" s="15">
        <v>28500</v>
      </c>
      <c r="R1804" s="15">
        <v>95800</v>
      </c>
      <c r="S1804" s="15">
        <v>124300</v>
      </c>
      <c r="T1804" s="15">
        <v>0.3</v>
      </c>
      <c r="U1804" s="15" t="s">
        <v>3335</v>
      </c>
      <c r="V1804" s="15" t="s">
        <v>76</v>
      </c>
      <c r="W1804" s="16">
        <v>1</v>
      </c>
      <c r="X1804" s="16">
        <v>0</v>
      </c>
      <c r="Y1804" s="15">
        <v>13021</v>
      </c>
      <c r="Z1804" s="15">
        <v>0.29899999999999999</v>
      </c>
      <c r="AA1804" s="15" t="s">
        <v>14045</v>
      </c>
      <c r="AB1804" s="15" t="s">
        <v>14046</v>
      </c>
      <c r="AC1804" s="15">
        <v>0</v>
      </c>
      <c r="AD1804" s="15"/>
      <c r="AE1804" s="15" t="s">
        <v>79</v>
      </c>
      <c r="AF1804" s="15" t="s">
        <v>14055</v>
      </c>
      <c r="AG1804" s="16">
        <v>1</v>
      </c>
      <c r="AH1804" s="15" t="s">
        <v>14056</v>
      </c>
      <c r="AI1804" s="15" t="s">
        <v>78</v>
      </c>
      <c r="AJ1804" s="15">
        <v>13021.2019043</v>
      </c>
      <c r="AK1804" s="15">
        <v>467.83463074500003</v>
      </c>
      <c r="AL1804" s="15">
        <v>3095502.1706300001</v>
      </c>
      <c r="AM1804" s="15">
        <v>1415130.5587599999</v>
      </c>
      <c r="AN1804" s="19">
        <v>28500</v>
      </c>
      <c r="AO1804" s="19">
        <v>93800</v>
      </c>
      <c r="AP1804" s="19">
        <v>0</v>
      </c>
      <c r="AQ1804" s="19">
        <v>1000</v>
      </c>
      <c r="AR1804" s="34">
        <f t="shared" si="376"/>
        <v>123300</v>
      </c>
      <c r="AS1804" s="34">
        <v>45000</v>
      </c>
      <c r="AT1804" s="34">
        <v>0</v>
      </c>
      <c r="AU1804" s="34">
        <v>27055</v>
      </c>
      <c r="AV1804" s="34">
        <v>0</v>
      </c>
      <c r="AW1804" s="35">
        <f t="shared" si="377"/>
        <v>72055</v>
      </c>
      <c r="AX1804" s="34">
        <f t="shared" si="378"/>
        <v>51245</v>
      </c>
      <c r="AY1804" s="36">
        <v>1.4712000000099998</v>
      </c>
      <c r="AZ1804" s="36">
        <v>2.0617000000000001</v>
      </c>
      <c r="BA1804" s="22"/>
      <c r="BB1804" s="19">
        <v>1253</v>
      </c>
      <c r="BC1804" s="34">
        <f t="shared" si="379"/>
        <v>753.91644000512451</v>
      </c>
      <c r="BD1804" s="34">
        <f t="shared" si="380"/>
        <v>1056.5181650000002</v>
      </c>
      <c r="BE1804" s="38">
        <v>3.4819999999999997E-2</v>
      </c>
      <c r="BF1804" s="38">
        <f t="shared" si="381"/>
        <v>3.4819999999999997E-2</v>
      </c>
      <c r="BG1804" s="34">
        <v>25.739098600974945</v>
      </c>
      <c r="BH1804" s="34">
        <v>36.070078565299994</v>
      </c>
      <c r="BI1804" s="34">
        <f t="shared" si="382"/>
        <v>728.17734140414962</v>
      </c>
      <c r="BJ1804" s="34">
        <f t="shared" si="383"/>
        <v>1020.4480864347001</v>
      </c>
      <c r="BK1804" s="34">
        <v>0</v>
      </c>
      <c r="BL1804" s="34">
        <v>0</v>
      </c>
      <c r="BM1804" s="34">
        <f t="shared" si="384"/>
        <v>0</v>
      </c>
      <c r="BN1804" s="39">
        <f t="shared" si="374"/>
        <v>728.17734140414962</v>
      </c>
      <c r="BO1804" s="39">
        <f t="shared" si="375"/>
        <v>1020.4480864347001</v>
      </c>
      <c r="BP1804" s="39">
        <f t="shared" si="385"/>
        <v>292.27074503055053</v>
      </c>
    </row>
    <row r="1805" spans="1:68" s="25" customFormat="1" ht="14.25" x14ac:dyDescent="0.2">
      <c r="A1805" s="14">
        <v>579</v>
      </c>
      <c r="B1805" s="40"/>
      <c r="C1805" s="15" t="s">
        <v>176</v>
      </c>
      <c r="D1805" s="16">
        <v>6629</v>
      </c>
      <c r="E1805" s="15" t="s">
        <v>14057</v>
      </c>
      <c r="F1805" s="15" t="s">
        <v>14058</v>
      </c>
      <c r="G1805" s="17" t="s">
        <v>14059</v>
      </c>
      <c r="H1805" s="17" t="s">
        <v>14060</v>
      </c>
      <c r="I1805" s="17" t="s">
        <v>86</v>
      </c>
      <c r="J1805" s="15" t="s">
        <v>14061</v>
      </c>
      <c r="K1805" s="15" t="s">
        <v>86</v>
      </c>
      <c r="L1805" s="18" t="s">
        <v>14062</v>
      </c>
      <c r="M1805" s="15" t="s">
        <v>13098</v>
      </c>
      <c r="N1805" s="15" t="s">
        <v>13099</v>
      </c>
      <c r="O1805" s="16">
        <v>510</v>
      </c>
      <c r="P1805" s="15" t="s">
        <v>118</v>
      </c>
      <c r="Q1805" s="15">
        <v>21800</v>
      </c>
      <c r="R1805" s="15">
        <v>81500</v>
      </c>
      <c r="S1805" s="15">
        <v>103300</v>
      </c>
      <c r="T1805" s="15">
        <v>0.27</v>
      </c>
      <c r="U1805" s="15" t="s">
        <v>3335</v>
      </c>
      <c r="V1805" s="15" t="s">
        <v>76</v>
      </c>
      <c r="W1805" s="16">
        <v>1</v>
      </c>
      <c r="X1805" s="16">
        <v>0</v>
      </c>
      <c r="Y1805" s="15">
        <v>12409</v>
      </c>
      <c r="Z1805" s="15">
        <v>0.28499999999999998</v>
      </c>
      <c r="AA1805" s="15" t="s">
        <v>14045</v>
      </c>
      <c r="AB1805" s="15" t="s">
        <v>14046</v>
      </c>
      <c r="AC1805" s="15">
        <v>0</v>
      </c>
      <c r="AD1805" s="15"/>
      <c r="AE1805" s="15" t="s">
        <v>1546</v>
      </c>
      <c r="AF1805" s="15" t="s">
        <v>14063</v>
      </c>
      <c r="AG1805" s="16">
        <v>1</v>
      </c>
      <c r="AH1805" s="15" t="s">
        <v>14064</v>
      </c>
      <c r="AI1805" s="15" t="s">
        <v>78</v>
      </c>
      <c r="AJ1805" s="15">
        <v>12408.5927734</v>
      </c>
      <c r="AK1805" s="15">
        <v>496.44315399099997</v>
      </c>
      <c r="AL1805" s="15">
        <v>3095475.6863199999</v>
      </c>
      <c r="AM1805" s="15">
        <v>1415022.12381</v>
      </c>
      <c r="AN1805" s="19">
        <v>21800</v>
      </c>
      <c r="AO1805" s="19">
        <v>82800</v>
      </c>
      <c r="AP1805" s="19">
        <v>0</v>
      </c>
      <c r="AQ1805" s="19">
        <v>0</v>
      </c>
      <c r="AR1805" s="34">
        <f t="shared" si="376"/>
        <v>104600</v>
      </c>
      <c r="AS1805" s="34">
        <v>45000</v>
      </c>
      <c r="AT1805" s="34">
        <v>0</v>
      </c>
      <c r="AU1805" s="34">
        <v>20860</v>
      </c>
      <c r="AV1805" s="34">
        <v>0</v>
      </c>
      <c r="AW1805" s="35">
        <f t="shared" si="377"/>
        <v>65860</v>
      </c>
      <c r="AX1805" s="34">
        <f t="shared" si="378"/>
        <v>38740</v>
      </c>
      <c r="AY1805" s="36">
        <v>1.4712000000099998</v>
      </c>
      <c r="AZ1805" s="36">
        <v>2.0617000000000001</v>
      </c>
      <c r="BA1805" s="22"/>
      <c r="BB1805" s="19">
        <v>1046</v>
      </c>
      <c r="BC1805" s="34">
        <f t="shared" si="379"/>
        <v>569.94288000387394</v>
      </c>
      <c r="BD1805" s="34">
        <f t="shared" si="380"/>
        <v>798.70258000000001</v>
      </c>
      <c r="BE1805" s="38">
        <v>3.4819999999999997E-2</v>
      </c>
      <c r="BF1805" s="38">
        <f t="shared" si="381"/>
        <v>3.4819999999999997E-2</v>
      </c>
      <c r="BG1805" s="34">
        <v>19.845411081734888</v>
      </c>
      <c r="BH1805" s="34">
        <v>27.810823835599997</v>
      </c>
      <c r="BI1805" s="34">
        <f t="shared" si="382"/>
        <v>550.097468922139</v>
      </c>
      <c r="BJ1805" s="34">
        <f t="shared" si="383"/>
        <v>770.89175616440002</v>
      </c>
      <c r="BK1805" s="34">
        <v>0</v>
      </c>
      <c r="BL1805" s="34">
        <v>0</v>
      </c>
      <c r="BM1805" s="34">
        <f t="shared" si="384"/>
        <v>0</v>
      </c>
      <c r="BN1805" s="39">
        <f t="shared" si="374"/>
        <v>550.097468922139</v>
      </c>
      <c r="BO1805" s="39">
        <f t="shared" si="375"/>
        <v>770.89175616440002</v>
      </c>
      <c r="BP1805" s="39">
        <f t="shared" si="385"/>
        <v>220.79428724226102</v>
      </c>
    </row>
    <row r="1806" spans="1:68" s="25" customFormat="1" ht="14.25" x14ac:dyDescent="0.2">
      <c r="A1806" s="14">
        <v>580</v>
      </c>
      <c r="B1806" s="40"/>
      <c r="C1806" s="15"/>
      <c r="D1806" s="16">
        <v>8441</v>
      </c>
      <c r="E1806" s="15" t="s">
        <v>14065</v>
      </c>
      <c r="F1806" s="15" t="s">
        <v>14066</v>
      </c>
      <c r="G1806" s="17" t="s">
        <v>14067</v>
      </c>
      <c r="H1806" s="17" t="s">
        <v>14068</v>
      </c>
      <c r="I1806" s="17" t="s">
        <v>86</v>
      </c>
      <c r="J1806" s="15" t="s">
        <v>14069</v>
      </c>
      <c r="K1806" s="15" t="s">
        <v>13872</v>
      </c>
      <c r="L1806" s="18" t="s">
        <v>14070</v>
      </c>
      <c r="M1806" s="15" t="s">
        <v>13098</v>
      </c>
      <c r="N1806" s="15" t="s">
        <v>13099</v>
      </c>
      <c r="O1806" s="16">
        <v>510</v>
      </c>
      <c r="P1806" s="15" t="s">
        <v>118</v>
      </c>
      <c r="Q1806" s="15">
        <v>27400</v>
      </c>
      <c r="R1806" s="15">
        <v>89800</v>
      </c>
      <c r="S1806" s="15">
        <v>117200</v>
      </c>
      <c r="T1806" s="15">
        <v>0.3</v>
      </c>
      <c r="U1806" s="15" t="s">
        <v>3335</v>
      </c>
      <c r="V1806" s="15" t="s">
        <v>76</v>
      </c>
      <c r="W1806" s="16">
        <v>1</v>
      </c>
      <c r="X1806" s="16">
        <v>1</v>
      </c>
      <c r="Y1806" s="15">
        <v>13624</v>
      </c>
      <c r="Z1806" s="15">
        <v>0.313</v>
      </c>
      <c r="AA1806" s="15" t="s">
        <v>14045</v>
      </c>
      <c r="AB1806" s="15" t="s">
        <v>14046</v>
      </c>
      <c r="AC1806" s="15">
        <v>0</v>
      </c>
      <c r="AD1806" s="26">
        <v>37750</v>
      </c>
      <c r="AE1806" s="15" t="s">
        <v>147</v>
      </c>
      <c r="AF1806" s="15" t="s">
        <v>14071</v>
      </c>
      <c r="AG1806" s="16">
        <v>1</v>
      </c>
      <c r="AH1806" s="15" t="s">
        <v>14072</v>
      </c>
      <c r="AI1806" s="15" t="s">
        <v>78</v>
      </c>
      <c r="AJ1806" s="15">
        <v>13623.9291992</v>
      </c>
      <c r="AK1806" s="15">
        <v>523.93079845</v>
      </c>
      <c r="AL1806" s="15">
        <v>3095543.6991699999</v>
      </c>
      <c r="AM1806" s="15">
        <v>1414959.9227799999</v>
      </c>
      <c r="AN1806" s="19">
        <v>27400</v>
      </c>
      <c r="AO1806" s="19">
        <v>88800</v>
      </c>
      <c r="AP1806" s="19">
        <v>0</v>
      </c>
      <c r="AQ1806" s="19">
        <v>0</v>
      </c>
      <c r="AR1806" s="34">
        <f t="shared" si="376"/>
        <v>116200</v>
      </c>
      <c r="AS1806" s="34">
        <v>45000</v>
      </c>
      <c r="AT1806" s="34">
        <v>0</v>
      </c>
      <c r="AU1806" s="34">
        <v>24920</v>
      </c>
      <c r="AV1806" s="34">
        <v>0</v>
      </c>
      <c r="AW1806" s="35">
        <f t="shared" si="377"/>
        <v>69920</v>
      </c>
      <c r="AX1806" s="34">
        <f t="shared" si="378"/>
        <v>46280</v>
      </c>
      <c r="AY1806" s="36">
        <v>1.4712000000099998</v>
      </c>
      <c r="AZ1806" s="36">
        <v>2.0617000000000001</v>
      </c>
      <c r="BA1806" s="22"/>
      <c r="BB1806" s="19">
        <v>1162</v>
      </c>
      <c r="BC1806" s="34">
        <f t="shared" si="379"/>
        <v>680.87136000462795</v>
      </c>
      <c r="BD1806" s="34">
        <f t="shared" si="380"/>
        <v>954.15476000000001</v>
      </c>
      <c r="BE1806" s="38">
        <v>3.4819999999999997E-2</v>
      </c>
      <c r="BF1806" s="38">
        <f t="shared" si="381"/>
        <v>3.4819999999999997E-2</v>
      </c>
      <c r="BG1806" s="34">
        <v>23.707940755361143</v>
      </c>
      <c r="BH1806" s="34">
        <v>33.223668743199994</v>
      </c>
      <c r="BI1806" s="34">
        <f t="shared" si="382"/>
        <v>657.16341924926678</v>
      </c>
      <c r="BJ1806" s="34">
        <f t="shared" si="383"/>
        <v>920.93109125680007</v>
      </c>
      <c r="BK1806" s="34">
        <v>0</v>
      </c>
      <c r="BL1806" s="34">
        <v>0</v>
      </c>
      <c r="BM1806" s="34">
        <f t="shared" si="384"/>
        <v>0</v>
      </c>
      <c r="BN1806" s="39">
        <f t="shared" si="374"/>
        <v>657.16341924926678</v>
      </c>
      <c r="BO1806" s="39">
        <f t="shared" si="375"/>
        <v>920.93109125680007</v>
      </c>
      <c r="BP1806" s="39">
        <f t="shared" si="385"/>
        <v>263.76767200753329</v>
      </c>
    </row>
    <row r="1807" spans="1:68" s="25" customFormat="1" ht="14.25" x14ac:dyDescent="0.2">
      <c r="A1807" s="14">
        <v>581</v>
      </c>
      <c r="B1807" s="40"/>
      <c r="C1807" s="15" t="s">
        <v>14073</v>
      </c>
      <c r="D1807" s="16">
        <v>13142</v>
      </c>
      <c r="E1807" s="15" t="s">
        <v>14074</v>
      </c>
      <c r="F1807" s="15" t="s">
        <v>14073</v>
      </c>
      <c r="G1807" s="17" t="s">
        <v>14075</v>
      </c>
      <c r="H1807" s="17" t="s">
        <v>14076</v>
      </c>
      <c r="I1807" s="17" t="s">
        <v>86</v>
      </c>
      <c r="J1807" s="15" t="s">
        <v>14077</v>
      </c>
      <c r="K1807" s="15" t="s">
        <v>791</v>
      </c>
      <c r="L1807" s="18" t="s">
        <v>14078</v>
      </c>
      <c r="M1807" s="15" t="s">
        <v>13098</v>
      </c>
      <c r="N1807" s="15" t="s">
        <v>13099</v>
      </c>
      <c r="O1807" s="16">
        <v>510</v>
      </c>
      <c r="P1807" s="15" t="s">
        <v>118</v>
      </c>
      <c r="Q1807" s="15">
        <v>24800</v>
      </c>
      <c r="R1807" s="15">
        <v>67300</v>
      </c>
      <c r="S1807" s="15">
        <v>92100</v>
      </c>
      <c r="T1807" s="15">
        <v>0.26</v>
      </c>
      <c r="U1807" s="15" t="s">
        <v>3335</v>
      </c>
      <c r="V1807" s="15" t="s">
        <v>76</v>
      </c>
      <c r="W1807" s="16">
        <v>1</v>
      </c>
      <c r="X1807" s="16">
        <v>0</v>
      </c>
      <c r="Y1807" s="15">
        <v>11094</v>
      </c>
      <c r="Z1807" s="15">
        <v>0.255</v>
      </c>
      <c r="AA1807" s="15" t="s">
        <v>14045</v>
      </c>
      <c r="AB1807" s="15" t="s">
        <v>14046</v>
      </c>
      <c r="AC1807" s="15">
        <v>0</v>
      </c>
      <c r="AD1807" s="15"/>
      <c r="AE1807" s="15" t="s">
        <v>1813</v>
      </c>
      <c r="AF1807" s="15" t="s">
        <v>14079</v>
      </c>
      <c r="AG1807" s="16">
        <v>1</v>
      </c>
      <c r="AH1807" s="15" t="s">
        <v>14080</v>
      </c>
      <c r="AI1807" s="15" t="s">
        <v>78</v>
      </c>
      <c r="AJ1807" s="15">
        <v>11093.7172852</v>
      </c>
      <c r="AK1807" s="15">
        <v>439.75053816000002</v>
      </c>
      <c r="AL1807" s="15">
        <v>3095653.9980600001</v>
      </c>
      <c r="AM1807" s="15">
        <v>1414989.14378</v>
      </c>
      <c r="AN1807" s="19">
        <v>24800</v>
      </c>
      <c r="AO1807" s="19">
        <v>68400</v>
      </c>
      <c r="AP1807" s="19">
        <v>0</v>
      </c>
      <c r="AQ1807" s="19">
        <v>0</v>
      </c>
      <c r="AR1807" s="34">
        <f t="shared" si="376"/>
        <v>93200</v>
      </c>
      <c r="AS1807" s="34">
        <v>45000</v>
      </c>
      <c r="AT1807" s="34">
        <v>0</v>
      </c>
      <c r="AU1807" s="34">
        <v>16870</v>
      </c>
      <c r="AV1807" s="34">
        <v>0</v>
      </c>
      <c r="AW1807" s="35">
        <f t="shared" si="377"/>
        <v>61870</v>
      </c>
      <c r="AX1807" s="34">
        <f t="shared" si="378"/>
        <v>31330</v>
      </c>
      <c r="AY1807" s="36">
        <v>1.4712000000099998</v>
      </c>
      <c r="AZ1807" s="36">
        <v>2.0617000000000001</v>
      </c>
      <c r="BA1807" s="22"/>
      <c r="BB1807" s="19">
        <v>932</v>
      </c>
      <c r="BC1807" s="34">
        <f t="shared" si="379"/>
        <v>460.92696000313299</v>
      </c>
      <c r="BD1807" s="34">
        <f t="shared" si="380"/>
        <v>645.93061</v>
      </c>
      <c r="BE1807" s="38">
        <v>3.4819999999999997E-2</v>
      </c>
      <c r="BF1807" s="38">
        <f t="shared" si="381"/>
        <v>3.4819999999999997E-2</v>
      </c>
      <c r="BG1807" s="34">
        <v>16.04947674730909</v>
      </c>
      <c r="BH1807" s="34">
        <v>22.491303840199997</v>
      </c>
      <c r="BI1807" s="34">
        <f t="shared" si="382"/>
        <v>444.8774832558239</v>
      </c>
      <c r="BJ1807" s="34">
        <f t="shared" si="383"/>
        <v>623.43930615980003</v>
      </c>
      <c r="BK1807" s="34">
        <v>0</v>
      </c>
      <c r="BL1807" s="34">
        <v>0</v>
      </c>
      <c r="BM1807" s="34">
        <f t="shared" si="384"/>
        <v>0</v>
      </c>
      <c r="BN1807" s="39">
        <f t="shared" si="374"/>
        <v>444.8774832558239</v>
      </c>
      <c r="BO1807" s="39">
        <f t="shared" si="375"/>
        <v>623.43930615980003</v>
      </c>
      <c r="BP1807" s="39">
        <f t="shared" si="385"/>
        <v>178.56182290397612</v>
      </c>
    </row>
    <row r="1808" spans="1:68" s="25" customFormat="1" ht="14.25" x14ac:dyDescent="0.2">
      <c r="A1808" s="14">
        <v>582</v>
      </c>
      <c r="B1808" s="40"/>
      <c r="C1808" s="15"/>
      <c r="D1808" s="16">
        <v>6121</v>
      </c>
      <c r="E1808" s="15" t="s">
        <v>14081</v>
      </c>
      <c r="F1808" s="15" t="s">
        <v>14082</v>
      </c>
      <c r="G1808" s="17" t="s">
        <v>14083</v>
      </c>
      <c r="H1808" s="17" t="s">
        <v>14084</v>
      </c>
      <c r="I1808" s="17" t="s">
        <v>86</v>
      </c>
      <c r="J1808" s="15" t="s">
        <v>14085</v>
      </c>
      <c r="K1808" s="15" t="s">
        <v>3272</v>
      </c>
      <c r="L1808" s="18" t="s">
        <v>14086</v>
      </c>
      <c r="M1808" s="15" t="s">
        <v>13098</v>
      </c>
      <c r="N1808" s="15" t="s">
        <v>13099</v>
      </c>
      <c r="O1808" s="16">
        <v>510</v>
      </c>
      <c r="P1808" s="15" t="s">
        <v>118</v>
      </c>
      <c r="Q1808" s="15">
        <v>22100</v>
      </c>
      <c r="R1808" s="15">
        <v>88000</v>
      </c>
      <c r="S1808" s="15">
        <v>110100</v>
      </c>
      <c r="T1808" s="15">
        <v>0.25</v>
      </c>
      <c r="U1808" s="15" t="s">
        <v>3335</v>
      </c>
      <c r="V1808" s="15" t="s">
        <v>76</v>
      </c>
      <c r="W1808" s="16">
        <v>1</v>
      </c>
      <c r="X1808" s="16">
        <v>1</v>
      </c>
      <c r="Y1808" s="15">
        <v>9726</v>
      </c>
      <c r="Z1808" s="15">
        <v>0.223</v>
      </c>
      <c r="AA1808" s="15" t="s">
        <v>14045</v>
      </c>
      <c r="AB1808" s="15" t="s">
        <v>14046</v>
      </c>
      <c r="AC1808" s="15">
        <v>69900</v>
      </c>
      <c r="AD1808" s="26">
        <v>39679</v>
      </c>
      <c r="AE1808" s="15" t="s">
        <v>222</v>
      </c>
      <c r="AF1808" s="15" t="s">
        <v>7712</v>
      </c>
      <c r="AG1808" s="16">
        <v>1</v>
      </c>
      <c r="AH1808" s="15" t="s">
        <v>14087</v>
      </c>
      <c r="AI1808" s="15" t="s">
        <v>78</v>
      </c>
      <c r="AJ1808" s="15">
        <v>9725.8583984399993</v>
      </c>
      <c r="AK1808" s="15">
        <v>424.30223519499998</v>
      </c>
      <c r="AL1808" s="15">
        <v>3095726.8192799999</v>
      </c>
      <c r="AM1808" s="15">
        <v>1414985.8974899999</v>
      </c>
      <c r="AN1808" s="19">
        <v>22100</v>
      </c>
      <c r="AO1808" s="19">
        <v>87200</v>
      </c>
      <c r="AP1808" s="19">
        <v>0</v>
      </c>
      <c r="AQ1808" s="19">
        <v>0</v>
      </c>
      <c r="AR1808" s="34">
        <f t="shared" si="376"/>
        <v>109300</v>
      </c>
      <c r="AS1808" s="34">
        <v>45000</v>
      </c>
      <c r="AT1808" s="34">
        <v>0</v>
      </c>
      <c r="AU1808" s="34">
        <v>22505</v>
      </c>
      <c r="AV1808" s="34">
        <v>0</v>
      </c>
      <c r="AW1808" s="35">
        <f t="shared" si="377"/>
        <v>67505</v>
      </c>
      <c r="AX1808" s="34">
        <f t="shared" si="378"/>
        <v>41795</v>
      </c>
      <c r="AY1808" s="36">
        <v>1.4712000000099998</v>
      </c>
      <c r="AZ1808" s="36">
        <v>2.0617000000000001</v>
      </c>
      <c r="BA1808" s="22"/>
      <c r="BB1808" s="19">
        <v>1093</v>
      </c>
      <c r="BC1808" s="34">
        <f t="shared" si="379"/>
        <v>614.8880400041794</v>
      </c>
      <c r="BD1808" s="34">
        <f t="shared" si="380"/>
        <v>861.68751499999996</v>
      </c>
      <c r="BE1808" s="38">
        <v>3.4819999999999997E-2</v>
      </c>
      <c r="BF1808" s="38">
        <f t="shared" si="381"/>
        <v>3.4819999999999997E-2</v>
      </c>
      <c r="BG1808" s="34">
        <v>21.410401552945526</v>
      </c>
      <c r="BH1808" s="34">
        <v>30.003959272299994</v>
      </c>
      <c r="BI1808" s="34">
        <f t="shared" si="382"/>
        <v>593.47763845123393</v>
      </c>
      <c r="BJ1808" s="34">
        <f t="shared" si="383"/>
        <v>831.68355572769997</v>
      </c>
      <c r="BK1808" s="34">
        <v>0</v>
      </c>
      <c r="BL1808" s="34">
        <v>0</v>
      </c>
      <c r="BM1808" s="34">
        <f t="shared" si="384"/>
        <v>0</v>
      </c>
      <c r="BN1808" s="39">
        <f t="shared" si="374"/>
        <v>593.47763845123393</v>
      </c>
      <c r="BO1808" s="39">
        <f t="shared" si="375"/>
        <v>831.68355572769997</v>
      </c>
      <c r="BP1808" s="39">
        <f t="shared" si="385"/>
        <v>238.20591727646604</v>
      </c>
    </row>
    <row r="1809" spans="1:68" s="25" customFormat="1" ht="14.25" x14ac:dyDescent="0.2">
      <c r="A1809" s="14">
        <v>583</v>
      </c>
      <c r="B1809" s="40"/>
      <c r="C1809" s="15" t="s">
        <v>159</v>
      </c>
      <c r="D1809" s="16">
        <v>16748</v>
      </c>
      <c r="E1809" s="15" t="s">
        <v>14088</v>
      </c>
      <c r="F1809" s="15" t="s">
        <v>14089</v>
      </c>
      <c r="G1809" s="17" t="s">
        <v>14090</v>
      </c>
      <c r="H1809" s="17" t="s">
        <v>14091</v>
      </c>
      <c r="I1809" s="17" t="s">
        <v>5193</v>
      </c>
      <c r="J1809" s="15" t="s">
        <v>14092</v>
      </c>
      <c r="K1809" s="15" t="s">
        <v>1313</v>
      </c>
      <c r="L1809" s="18" t="s">
        <v>14093</v>
      </c>
      <c r="M1809" s="15" t="s">
        <v>13098</v>
      </c>
      <c r="N1809" s="15" t="s">
        <v>13099</v>
      </c>
      <c r="O1809" s="16">
        <v>510</v>
      </c>
      <c r="P1809" s="15" t="s">
        <v>118</v>
      </c>
      <c r="Q1809" s="15">
        <v>21600</v>
      </c>
      <c r="R1809" s="15">
        <v>88400</v>
      </c>
      <c r="S1809" s="15">
        <v>110000</v>
      </c>
      <c r="T1809" s="15">
        <v>0.23</v>
      </c>
      <c r="U1809" s="15" t="s">
        <v>3335</v>
      </c>
      <c r="V1809" s="15" t="s">
        <v>76</v>
      </c>
      <c r="W1809" s="16">
        <v>1</v>
      </c>
      <c r="X1809" s="16">
        <v>1</v>
      </c>
      <c r="Y1809" s="15">
        <v>9169</v>
      </c>
      <c r="Z1809" s="15">
        <v>0.21</v>
      </c>
      <c r="AA1809" s="15" t="s">
        <v>14045</v>
      </c>
      <c r="AB1809" s="15" t="s">
        <v>14046</v>
      </c>
      <c r="AC1809" s="15">
        <v>0</v>
      </c>
      <c r="AD1809" s="26">
        <v>41771</v>
      </c>
      <c r="AE1809" s="15" t="s">
        <v>147</v>
      </c>
      <c r="AF1809" s="15" t="s">
        <v>14094</v>
      </c>
      <c r="AG1809" s="16">
        <v>1</v>
      </c>
      <c r="AH1809" s="15" t="s">
        <v>14095</v>
      </c>
      <c r="AI1809" s="15" t="s">
        <v>78</v>
      </c>
      <c r="AJ1809" s="15">
        <v>9169.0380859399993</v>
      </c>
      <c r="AK1809" s="15">
        <v>402.28830420100002</v>
      </c>
      <c r="AL1809" s="15">
        <v>3095798.0322500002</v>
      </c>
      <c r="AM1809" s="15">
        <v>1414983.3706400001</v>
      </c>
      <c r="AN1809" s="19">
        <v>21600</v>
      </c>
      <c r="AO1809" s="19">
        <v>94100</v>
      </c>
      <c r="AP1809" s="19">
        <v>0</v>
      </c>
      <c r="AQ1809" s="19">
        <v>0</v>
      </c>
      <c r="AR1809" s="34">
        <f t="shared" si="376"/>
        <v>115700</v>
      </c>
      <c r="AS1809" s="34">
        <v>45000</v>
      </c>
      <c r="AT1809" s="34">
        <v>3000</v>
      </c>
      <c r="AU1809" s="34">
        <v>24745</v>
      </c>
      <c r="AV1809" s="34">
        <v>0</v>
      </c>
      <c r="AW1809" s="35">
        <f t="shared" si="377"/>
        <v>72745</v>
      </c>
      <c r="AX1809" s="34">
        <f t="shared" si="378"/>
        <v>42955</v>
      </c>
      <c r="AY1809" s="36">
        <v>1.4712000000099998</v>
      </c>
      <c r="AZ1809" s="36">
        <v>2.0617000000000001</v>
      </c>
      <c r="BA1809" s="22"/>
      <c r="BB1809" s="19">
        <v>1157</v>
      </c>
      <c r="BC1809" s="34">
        <f t="shared" si="379"/>
        <v>631.95396000429548</v>
      </c>
      <c r="BD1809" s="34">
        <f t="shared" si="380"/>
        <v>885.60323500000004</v>
      </c>
      <c r="BE1809" s="38">
        <v>3.4819999999999997E-2</v>
      </c>
      <c r="BF1809" s="38">
        <f t="shared" si="381"/>
        <v>3.4819999999999997E-2</v>
      </c>
      <c r="BG1809" s="34">
        <v>22.004636887349566</v>
      </c>
      <c r="BH1809" s="34">
        <v>30.836704642699999</v>
      </c>
      <c r="BI1809" s="34">
        <f t="shared" si="382"/>
        <v>609.94932311694595</v>
      </c>
      <c r="BJ1809" s="34">
        <f t="shared" si="383"/>
        <v>854.7665303573001</v>
      </c>
      <c r="BK1809" s="34">
        <v>0</v>
      </c>
      <c r="BL1809" s="34">
        <v>0</v>
      </c>
      <c r="BM1809" s="34">
        <f t="shared" si="384"/>
        <v>0</v>
      </c>
      <c r="BN1809" s="39">
        <f t="shared" si="374"/>
        <v>609.94932311694595</v>
      </c>
      <c r="BO1809" s="39">
        <f t="shared" si="375"/>
        <v>854.7665303573001</v>
      </c>
      <c r="BP1809" s="39">
        <f t="shared" si="385"/>
        <v>244.81720724035415</v>
      </c>
    </row>
    <row r="1810" spans="1:68" s="25" customFormat="1" ht="14.25" x14ac:dyDescent="0.2">
      <c r="A1810" s="14">
        <v>584</v>
      </c>
      <c r="B1810" s="40"/>
      <c r="C1810" s="15" t="s">
        <v>14096</v>
      </c>
      <c r="D1810" s="16">
        <v>9653</v>
      </c>
      <c r="E1810" s="15" t="s">
        <v>14097</v>
      </c>
      <c r="F1810" s="15" t="s">
        <v>14096</v>
      </c>
      <c r="G1810" s="17" t="s">
        <v>14098</v>
      </c>
      <c r="H1810" s="17" t="s">
        <v>14099</v>
      </c>
      <c r="I1810" s="17" t="s">
        <v>86</v>
      </c>
      <c r="J1810" s="15" t="s">
        <v>14100</v>
      </c>
      <c r="K1810" s="15" t="s">
        <v>585</v>
      </c>
      <c r="L1810" s="18" t="s">
        <v>14101</v>
      </c>
      <c r="M1810" s="15" t="s">
        <v>13098</v>
      </c>
      <c r="N1810" s="15" t="s">
        <v>13099</v>
      </c>
      <c r="O1810" s="16">
        <v>510</v>
      </c>
      <c r="P1810" s="15" t="s">
        <v>118</v>
      </c>
      <c r="Q1810" s="15">
        <v>28200</v>
      </c>
      <c r="R1810" s="15">
        <v>54500</v>
      </c>
      <c r="S1810" s="15">
        <v>82700</v>
      </c>
      <c r="T1810" s="15">
        <v>0.3</v>
      </c>
      <c r="U1810" s="15" t="s">
        <v>3335</v>
      </c>
      <c r="V1810" s="15" t="s">
        <v>76</v>
      </c>
      <c r="W1810" s="16">
        <v>1</v>
      </c>
      <c r="X1810" s="16">
        <v>1</v>
      </c>
      <c r="Y1810" s="15">
        <v>12677</v>
      </c>
      <c r="Z1810" s="15">
        <v>0.29099999999999998</v>
      </c>
      <c r="AA1810" s="15" t="s">
        <v>14045</v>
      </c>
      <c r="AB1810" s="15" t="s">
        <v>14046</v>
      </c>
      <c r="AC1810" s="15">
        <v>70500</v>
      </c>
      <c r="AD1810" s="26">
        <v>37391</v>
      </c>
      <c r="AE1810" s="15" t="s">
        <v>183</v>
      </c>
      <c r="AF1810" s="15" t="s">
        <v>14102</v>
      </c>
      <c r="AG1810" s="16">
        <v>1</v>
      </c>
      <c r="AH1810" s="15" t="s">
        <v>14103</v>
      </c>
      <c r="AI1810" s="15" t="s">
        <v>78</v>
      </c>
      <c r="AJ1810" s="15">
        <v>12677.3154297</v>
      </c>
      <c r="AK1810" s="15">
        <v>452.79795603600002</v>
      </c>
      <c r="AL1810" s="15">
        <v>3095902.5582499998</v>
      </c>
      <c r="AM1810" s="15">
        <v>1415002.38372</v>
      </c>
      <c r="AN1810" s="19">
        <v>28200</v>
      </c>
      <c r="AO1810" s="19">
        <v>53900</v>
      </c>
      <c r="AP1810" s="19">
        <v>0</v>
      </c>
      <c r="AQ1810" s="19">
        <v>0</v>
      </c>
      <c r="AR1810" s="34">
        <f t="shared" si="376"/>
        <v>82100</v>
      </c>
      <c r="AS1810" s="34">
        <v>45000</v>
      </c>
      <c r="AT1810" s="34">
        <v>3000</v>
      </c>
      <c r="AU1810" s="34">
        <v>12985</v>
      </c>
      <c r="AV1810" s="34">
        <v>0</v>
      </c>
      <c r="AW1810" s="35">
        <f t="shared" si="377"/>
        <v>60985</v>
      </c>
      <c r="AX1810" s="34">
        <f t="shared" si="378"/>
        <v>21115</v>
      </c>
      <c r="AY1810" s="36">
        <v>1.4712000000099998</v>
      </c>
      <c r="AZ1810" s="36">
        <v>2.0617000000000001</v>
      </c>
      <c r="BA1810" s="22"/>
      <c r="BB1810" s="19">
        <v>821</v>
      </c>
      <c r="BC1810" s="34">
        <f t="shared" si="379"/>
        <v>310.64388000211147</v>
      </c>
      <c r="BD1810" s="34">
        <f t="shared" si="380"/>
        <v>435.32795500000003</v>
      </c>
      <c r="BE1810" s="38">
        <v>3.4819999999999997E-2</v>
      </c>
      <c r="BF1810" s="38">
        <f t="shared" si="381"/>
        <v>3.4819999999999997E-2</v>
      </c>
      <c r="BG1810" s="34">
        <v>10.816619901673521</v>
      </c>
      <c r="BH1810" s="34">
        <v>15.1581193931</v>
      </c>
      <c r="BI1810" s="34">
        <f t="shared" si="382"/>
        <v>299.82726010043797</v>
      </c>
      <c r="BJ1810" s="34">
        <f t="shared" si="383"/>
        <v>420.16983560690005</v>
      </c>
      <c r="BK1810" s="34">
        <v>0</v>
      </c>
      <c r="BL1810" s="34">
        <v>0</v>
      </c>
      <c r="BM1810" s="34">
        <f t="shared" si="384"/>
        <v>0</v>
      </c>
      <c r="BN1810" s="39">
        <f t="shared" si="374"/>
        <v>299.82726010043797</v>
      </c>
      <c r="BO1810" s="39">
        <f t="shared" si="375"/>
        <v>420.16983560690005</v>
      </c>
      <c r="BP1810" s="39">
        <f t="shared" si="385"/>
        <v>120.34257550646208</v>
      </c>
    </row>
    <row r="1811" spans="1:68" s="25" customFormat="1" ht="14.25" x14ac:dyDescent="0.2">
      <c r="A1811" s="14">
        <v>585</v>
      </c>
      <c r="B1811" s="40"/>
      <c r="C1811" s="15"/>
      <c r="D1811" s="16">
        <v>33861</v>
      </c>
      <c r="E1811" s="15" t="s">
        <v>14104</v>
      </c>
      <c r="F1811" s="15" t="s">
        <v>14105</v>
      </c>
      <c r="G1811" s="17" t="s">
        <v>14106</v>
      </c>
      <c r="H1811" s="17" t="s">
        <v>14107</v>
      </c>
      <c r="I1811" s="17" t="s">
        <v>86</v>
      </c>
      <c r="J1811" s="15" t="s">
        <v>14108</v>
      </c>
      <c r="K1811" s="15" t="s">
        <v>2251</v>
      </c>
      <c r="L1811" s="18" t="s">
        <v>14109</v>
      </c>
      <c r="M1811" s="15" t="s">
        <v>13098</v>
      </c>
      <c r="N1811" s="15" t="s">
        <v>13099</v>
      </c>
      <c r="O1811" s="16">
        <v>510</v>
      </c>
      <c r="P1811" s="15" t="s">
        <v>118</v>
      </c>
      <c r="Q1811" s="15">
        <v>20500</v>
      </c>
      <c r="R1811" s="15">
        <v>84600</v>
      </c>
      <c r="S1811" s="15">
        <v>105100</v>
      </c>
      <c r="T1811" s="15">
        <v>0.21</v>
      </c>
      <c r="U1811" s="15" t="s">
        <v>3335</v>
      </c>
      <c r="V1811" s="15" t="s">
        <v>76</v>
      </c>
      <c r="W1811" s="16">
        <v>1</v>
      </c>
      <c r="X1811" s="16">
        <v>1</v>
      </c>
      <c r="Y1811" s="15">
        <v>11076</v>
      </c>
      <c r="Z1811" s="15">
        <v>0.254</v>
      </c>
      <c r="AA1811" s="15" t="s">
        <v>14045</v>
      </c>
      <c r="AB1811" s="15" t="s">
        <v>14046</v>
      </c>
      <c r="AC1811" s="15">
        <v>80000</v>
      </c>
      <c r="AD1811" s="26">
        <v>37795</v>
      </c>
      <c r="AE1811" s="15" t="s">
        <v>147</v>
      </c>
      <c r="AF1811" s="15" t="s">
        <v>14110</v>
      </c>
      <c r="AG1811" s="16">
        <v>1</v>
      </c>
      <c r="AH1811" s="15" t="s">
        <v>14111</v>
      </c>
      <c r="AI1811" s="15" t="s">
        <v>78</v>
      </c>
      <c r="AJ1811" s="15">
        <v>11076.1445313</v>
      </c>
      <c r="AK1811" s="15">
        <v>427.29611214599998</v>
      </c>
      <c r="AL1811" s="15">
        <v>3095905.2519</v>
      </c>
      <c r="AM1811" s="15">
        <v>1414916.5303700001</v>
      </c>
      <c r="AN1811" s="19">
        <v>0</v>
      </c>
      <c r="AO1811" s="19">
        <v>0</v>
      </c>
      <c r="AP1811" s="19">
        <v>20500</v>
      </c>
      <c r="AQ1811" s="19">
        <v>83700</v>
      </c>
      <c r="AR1811" s="34">
        <f t="shared" si="376"/>
        <v>104200</v>
      </c>
      <c r="AS1811" s="34">
        <v>0</v>
      </c>
      <c r="AT1811" s="34">
        <v>0</v>
      </c>
      <c r="AU1811" s="34">
        <v>0</v>
      </c>
      <c r="AV1811" s="34">
        <v>0</v>
      </c>
      <c r="AW1811" s="35">
        <f t="shared" si="377"/>
        <v>0</v>
      </c>
      <c r="AX1811" s="34">
        <f t="shared" si="378"/>
        <v>104200</v>
      </c>
      <c r="AY1811" s="36">
        <v>1.4712000000099998</v>
      </c>
      <c r="AZ1811" s="36">
        <v>2.0617000000000001</v>
      </c>
      <c r="BA1811" s="22"/>
      <c r="BB1811" s="19">
        <v>2084</v>
      </c>
      <c r="BC1811" s="34">
        <f t="shared" si="379"/>
        <v>1532.9904000104198</v>
      </c>
      <c r="BD1811" s="34">
        <f t="shared" si="380"/>
        <v>2148.2914000000001</v>
      </c>
      <c r="BE1811" s="38">
        <v>3.4819999999999997E-2</v>
      </c>
      <c r="BF1811" s="38">
        <f t="shared" si="381"/>
        <v>3.4819999999999997E-2</v>
      </c>
      <c r="BG1811" s="34">
        <v>0</v>
      </c>
      <c r="BH1811" s="34">
        <v>0</v>
      </c>
      <c r="BI1811" s="34">
        <f t="shared" si="382"/>
        <v>1532.9904000104198</v>
      </c>
      <c r="BJ1811" s="34">
        <f t="shared" si="383"/>
        <v>2148.2914000000001</v>
      </c>
      <c r="BK1811" s="34">
        <v>0</v>
      </c>
      <c r="BL1811" s="34">
        <v>64.291400000000067</v>
      </c>
      <c r="BM1811" s="34">
        <f t="shared" si="384"/>
        <v>64.291400000000067</v>
      </c>
      <c r="BN1811" s="39">
        <f t="shared" si="374"/>
        <v>1532.9904000104198</v>
      </c>
      <c r="BO1811" s="39">
        <f t="shared" si="375"/>
        <v>2084</v>
      </c>
      <c r="BP1811" s="39">
        <f t="shared" si="385"/>
        <v>551.00959998958024</v>
      </c>
    </row>
    <row r="1812" spans="1:68" s="25" customFormat="1" ht="14.25" x14ac:dyDescent="0.2">
      <c r="A1812" s="14">
        <v>586</v>
      </c>
      <c r="B1812" s="40"/>
      <c r="C1812" s="15" t="s">
        <v>14112</v>
      </c>
      <c r="D1812" s="16">
        <v>29083</v>
      </c>
      <c r="E1812" s="15" t="s">
        <v>14113</v>
      </c>
      <c r="F1812" s="15" t="s">
        <v>14112</v>
      </c>
      <c r="G1812" s="17" t="s">
        <v>14114</v>
      </c>
      <c r="H1812" s="17" t="s">
        <v>14115</v>
      </c>
      <c r="I1812" s="17" t="s">
        <v>86</v>
      </c>
      <c r="J1812" s="15" t="s">
        <v>14116</v>
      </c>
      <c r="K1812" s="15" t="s">
        <v>644</v>
      </c>
      <c r="L1812" s="18" t="s">
        <v>14117</v>
      </c>
      <c r="M1812" s="15" t="s">
        <v>13098</v>
      </c>
      <c r="N1812" s="15" t="s">
        <v>13099</v>
      </c>
      <c r="O1812" s="16">
        <v>510</v>
      </c>
      <c r="P1812" s="15" t="s">
        <v>118</v>
      </c>
      <c r="Q1812" s="15">
        <v>25000</v>
      </c>
      <c r="R1812" s="15">
        <v>82800</v>
      </c>
      <c r="S1812" s="15">
        <v>107800</v>
      </c>
      <c r="T1812" s="15">
        <v>0.25</v>
      </c>
      <c r="U1812" s="15" t="s">
        <v>3335</v>
      </c>
      <c r="V1812" s="15" t="s">
        <v>76</v>
      </c>
      <c r="W1812" s="16">
        <v>1</v>
      </c>
      <c r="X1812" s="16">
        <v>0</v>
      </c>
      <c r="Y1812" s="15">
        <v>11227</v>
      </c>
      <c r="Z1812" s="15">
        <v>0.25800000000000001</v>
      </c>
      <c r="AA1812" s="15" t="s">
        <v>14045</v>
      </c>
      <c r="AB1812" s="15" t="s">
        <v>14046</v>
      </c>
      <c r="AC1812" s="15">
        <v>0</v>
      </c>
      <c r="AD1812" s="15"/>
      <c r="AE1812" s="15" t="s">
        <v>147</v>
      </c>
      <c r="AF1812" s="15" t="s">
        <v>14118</v>
      </c>
      <c r="AG1812" s="16">
        <v>1</v>
      </c>
      <c r="AH1812" s="15" t="s">
        <v>14119</v>
      </c>
      <c r="AI1812" s="15" t="s">
        <v>78</v>
      </c>
      <c r="AJ1812" s="15">
        <v>11227.1577148</v>
      </c>
      <c r="AK1812" s="15">
        <v>418.32248672700001</v>
      </c>
      <c r="AL1812" s="15">
        <v>3095916.0825399999</v>
      </c>
      <c r="AM1812" s="15">
        <v>1414825.42545</v>
      </c>
      <c r="AN1812" s="19">
        <v>25000</v>
      </c>
      <c r="AO1812" s="19">
        <v>81800</v>
      </c>
      <c r="AP1812" s="19">
        <v>0</v>
      </c>
      <c r="AQ1812" s="19">
        <v>100</v>
      </c>
      <c r="AR1812" s="34">
        <f t="shared" si="376"/>
        <v>106900</v>
      </c>
      <c r="AS1812" s="34">
        <v>45000</v>
      </c>
      <c r="AT1812" s="34">
        <v>3000</v>
      </c>
      <c r="AU1812" s="34">
        <v>21630</v>
      </c>
      <c r="AV1812" s="34">
        <v>0</v>
      </c>
      <c r="AW1812" s="35">
        <f t="shared" si="377"/>
        <v>69630</v>
      </c>
      <c r="AX1812" s="34">
        <f t="shared" si="378"/>
        <v>37270</v>
      </c>
      <c r="AY1812" s="36">
        <v>1.4712000000099998</v>
      </c>
      <c r="AZ1812" s="36">
        <v>2.0617000000000001</v>
      </c>
      <c r="BA1812" s="22"/>
      <c r="BB1812" s="19">
        <v>1071</v>
      </c>
      <c r="BC1812" s="34">
        <f t="shared" si="379"/>
        <v>548.31624000372688</v>
      </c>
      <c r="BD1812" s="34">
        <f t="shared" si="380"/>
        <v>768.39558999999997</v>
      </c>
      <c r="BE1812" s="38">
        <v>3.4819999999999997E-2</v>
      </c>
      <c r="BF1812" s="38">
        <f t="shared" si="381"/>
        <v>3.4819999999999997E-2</v>
      </c>
      <c r="BG1812" s="34">
        <v>19.04114429292942</v>
      </c>
      <c r="BH1812" s="34">
        <v>26.683746049799996</v>
      </c>
      <c r="BI1812" s="34">
        <f t="shared" si="382"/>
        <v>529.27509571079747</v>
      </c>
      <c r="BJ1812" s="34">
        <f t="shared" si="383"/>
        <v>741.71184395019998</v>
      </c>
      <c r="BK1812" s="34">
        <v>0</v>
      </c>
      <c r="BL1812" s="34">
        <v>0</v>
      </c>
      <c r="BM1812" s="34">
        <f t="shared" si="384"/>
        <v>0</v>
      </c>
      <c r="BN1812" s="39">
        <f t="shared" si="374"/>
        <v>529.27509571079747</v>
      </c>
      <c r="BO1812" s="39">
        <f t="shared" si="375"/>
        <v>741.71184395019998</v>
      </c>
      <c r="BP1812" s="39">
        <f t="shared" si="385"/>
        <v>212.4367482394025</v>
      </c>
    </row>
    <row r="1813" spans="1:68" s="25" customFormat="1" ht="14.25" x14ac:dyDescent="0.2">
      <c r="A1813" s="14">
        <v>587</v>
      </c>
      <c r="B1813" s="40"/>
      <c r="C1813" s="15" t="s">
        <v>159</v>
      </c>
      <c r="D1813" s="16">
        <v>478</v>
      </c>
      <c r="E1813" s="15" t="s">
        <v>14120</v>
      </c>
      <c r="F1813" s="15" t="s">
        <v>14121</v>
      </c>
      <c r="G1813" s="17" t="s">
        <v>14122</v>
      </c>
      <c r="H1813" s="17" t="s">
        <v>14123</v>
      </c>
      <c r="I1813" s="17" t="s">
        <v>86</v>
      </c>
      <c r="J1813" s="15" t="s">
        <v>14124</v>
      </c>
      <c r="K1813" s="15" t="s">
        <v>14125</v>
      </c>
      <c r="L1813" s="18" t="s">
        <v>14126</v>
      </c>
      <c r="M1813" s="15" t="s">
        <v>13098</v>
      </c>
      <c r="N1813" s="15" t="s">
        <v>13099</v>
      </c>
      <c r="O1813" s="16">
        <v>510</v>
      </c>
      <c r="P1813" s="15" t="s">
        <v>118</v>
      </c>
      <c r="Q1813" s="15">
        <v>32200</v>
      </c>
      <c r="R1813" s="15">
        <v>77500</v>
      </c>
      <c r="S1813" s="15">
        <v>109700</v>
      </c>
      <c r="T1813" s="15">
        <v>0.33</v>
      </c>
      <c r="U1813" s="15" t="s">
        <v>3335</v>
      </c>
      <c r="V1813" s="15" t="s">
        <v>76</v>
      </c>
      <c r="W1813" s="16">
        <v>1</v>
      </c>
      <c r="X1813" s="16">
        <v>1</v>
      </c>
      <c r="Y1813" s="15">
        <v>15475</v>
      </c>
      <c r="Z1813" s="15">
        <v>0.35499999999999998</v>
      </c>
      <c r="AA1813" s="15" t="s">
        <v>14045</v>
      </c>
      <c r="AB1813" s="15" t="s">
        <v>14046</v>
      </c>
      <c r="AC1813" s="15">
        <v>82475</v>
      </c>
      <c r="AD1813" s="26">
        <v>38181</v>
      </c>
      <c r="AE1813" s="15" t="s">
        <v>119</v>
      </c>
      <c r="AF1813" s="15" t="s">
        <v>119</v>
      </c>
      <c r="AG1813" s="16">
        <v>1</v>
      </c>
      <c r="AH1813" s="15" t="s">
        <v>14127</v>
      </c>
      <c r="AI1813" s="15" t="s">
        <v>78</v>
      </c>
      <c r="AJ1813" s="15">
        <v>15475.0710449</v>
      </c>
      <c r="AK1813" s="15">
        <v>493.70259718099999</v>
      </c>
      <c r="AL1813" s="15">
        <v>3095800.3806500002</v>
      </c>
      <c r="AM1813" s="15">
        <v>1414844.1415800001</v>
      </c>
      <c r="AN1813" s="19">
        <v>32200</v>
      </c>
      <c r="AO1813" s="19">
        <v>76700</v>
      </c>
      <c r="AP1813" s="19">
        <v>0</v>
      </c>
      <c r="AQ1813" s="19">
        <v>0</v>
      </c>
      <c r="AR1813" s="34">
        <f t="shared" si="376"/>
        <v>108900</v>
      </c>
      <c r="AS1813" s="34">
        <v>45000</v>
      </c>
      <c r="AT1813" s="34">
        <v>3000</v>
      </c>
      <c r="AU1813" s="34">
        <v>22365</v>
      </c>
      <c r="AV1813" s="34">
        <v>0</v>
      </c>
      <c r="AW1813" s="35">
        <f t="shared" si="377"/>
        <v>70365</v>
      </c>
      <c r="AX1813" s="34">
        <f t="shared" si="378"/>
        <v>38535</v>
      </c>
      <c r="AY1813" s="36">
        <v>1.4712000000099998</v>
      </c>
      <c r="AZ1813" s="36">
        <v>2.0617000000000001</v>
      </c>
      <c r="BA1813" s="22"/>
      <c r="BB1813" s="19">
        <v>1089</v>
      </c>
      <c r="BC1813" s="34">
        <f t="shared" si="379"/>
        <v>566.92692000385352</v>
      </c>
      <c r="BD1813" s="34">
        <f t="shared" si="380"/>
        <v>794.4760950000001</v>
      </c>
      <c r="BE1813" s="38">
        <v>3.4819999999999997E-2</v>
      </c>
      <c r="BF1813" s="38">
        <f t="shared" si="381"/>
        <v>3.4819999999999997E-2</v>
      </c>
      <c r="BG1813" s="34">
        <v>19.740395354534179</v>
      </c>
      <c r="BH1813" s="34">
        <v>27.663657627900001</v>
      </c>
      <c r="BI1813" s="34">
        <f t="shared" si="382"/>
        <v>547.18652464931938</v>
      </c>
      <c r="BJ1813" s="34">
        <f t="shared" si="383"/>
        <v>766.81243737210013</v>
      </c>
      <c r="BK1813" s="34">
        <v>0</v>
      </c>
      <c r="BL1813" s="34">
        <v>0</v>
      </c>
      <c r="BM1813" s="34">
        <f t="shared" si="384"/>
        <v>0</v>
      </c>
      <c r="BN1813" s="39">
        <f t="shared" si="374"/>
        <v>547.18652464931938</v>
      </c>
      <c r="BO1813" s="39">
        <f t="shared" si="375"/>
        <v>766.81243737210013</v>
      </c>
      <c r="BP1813" s="39">
        <f t="shared" si="385"/>
        <v>219.62591272278075</v>
      </c>
    </row>
    <row r="1814" spans="1:68" s="25" customFormat="1" ht="14.25" x14ac:dyDescent="0.2">
      <c r="A1814" s="14">
        <v>588</v>
      </c>
      <c r="B1814" s="40"/>
      <c r="C1814" s="15" t="s">
        <v>14128</v>
      </c>
      <c r="D1814" s="16">
        <v>32026</v>
      </c>
      <c r="E1814" s="15" t="s">
        <v>14129</v>
      </c>
      <c r="F1814" s="15" t="s">
        <v>14128</v>
      </c>
      <c r="G1814" s="17" t="s">
        <v>14130</v>
      </c>
      <c r="H1814" s="17" t="s">
        <v>14131</v>
      </c>
      <c r="I1814" s="17" t="s">
        <v>86</v>
      </c>
      <c r="J1814" s="15" t="s">
        <v>14132</v>
      </c>
      <c r="K1814" s="15" t="s">
        <v>1925</v>
      </c>
      <c r="L1814" s="18" t="s">
        <v>14133</v>
      </c>
      <c r="M1814" s="15" t="s">
        <v>13098</v>
      </c>
      <c r="N1814" s="15" t="s">
        <v>13099</v>
      </c>
      <c r="O1814" s="16">
        <v>510</v>
      </c>
      <c r="P1814" s="15" t="s">
        <v>118</v>
      </c>
      <c r="Q1814" s="15">
        <v>32500</v>
      </c>
      <c r="R1814" s="15">
        <v>93400</v>
      </c>
      <c r="S1814" s="15">
        <v>125900</v>
      </c>
      <c r="T1814" s="15">
        <v>0.35</v>
      </c>
      <c r="U1814" s="15" t="s">
        <v>3335</v>
      </c>
      <c r="V1814" s="15" t="s">
        <v>76</v>
      </c>
      <c r="W1814" s="16">
        <v>1</v>
      </c>
      <c r="X1814" s="16">
        <v>1</v>
      </c>
      <c r="Y1814" s="15">
        <v>15599</v>
      </c>
      <c r="Z1814" s="15">
        <v>0.35799999999999998</v>
      </c>
      <c r="AA1814" s="15" t="s">
        <v>14045</v>
      </c>
      <c r="AB1814" s="15" t="s">
        <v>14046</v>
      </c>
      <c r="AC1814" s="15">
        <v>107500</v>
      </c>
      <c r="AD1814" s="26">
        <v>42139</v>
      </c>
      <c r="AE1814" s="15" t="s">
        <v>119</v>
      </c>
      <c r="AF1814" s="15" t="s">
        <v>119</v>
      </c>
      <c r="AG1814" s="16">
        <v>1</v>
      </c>
      <c r="AH1814" s="15" t="s">
        <v>14134</v>
      </c>
      <c r="AI1814" s="15" t="s">
        <v>78</v>
      </c>
      <c r="AJ1814" s="15">
        <v>15598.9448242</v>
      </c>
      <c r="AK1814" s="15">
        <v>504.30950859199999</v>
      </c>
      <c r="AL1814" s="15">
        <v>3095691.5216199998</v>
      </c>
      <c r="AM1814" s="15">
        <v>1414845.51608</v>
      </c>
      <c r="AN1814" s="19">
        <v>32500</v>
      </c>
      <c r="AO1814" s="19">
        <v>92400</v>
      </c>
      <c r="AP1814" s="19">
        <v>0</v>
      </c>
      <c r="AQ1814" s="19">
        <v>0</v>
      </c>
      <c r="AR1814" s="34">
        <f t="shared" si="376"/>
        <v>124900</v>
      </c>
      <c r="AS1814" s="34">
        <v>45000</v>
      </c>
      <c r="AT1814" s="34">
        <v>3000</v>
      </c>
      <c r="AU1814" s="34">
        <v>27965</v>
      </c>
      <c r="AV1814" s="34">
        <v>0</v>
      </c>
      <c r="AW1814" s="35">
        <f t="shared" si="377"/>
        <v>75965</v>
      </c>
      <c r="AX1814" s="34">
        <f t="shared" si="378"/>
        <v>48935</v>
      </c>
      <c r="AY1814" s="36">
        <v>1.4712000000099998</v>
      </c>
      <c r="AZ1814" s="36">
        <v>2.0617000000000001</v>
      </c>
      <c r="BA1814" s="22"/>
      <c r="BB1814" s="19">
        <v>1249</v>
      </c>
      <c r="BC1814" s="34">
        <f t="shared" si="379"/>
        <v>719.93172000489346</v>
      </c>
      <c r="BD1814" s="34">
        <f t="shared" si="380"/>
        <v>1008.8928950000001</v>
      </c>
      <c r="BE1814" s="38">
        <v>3.4819999999999997E-2</v>
      </c>
      <c r="BF1814" s="38">
        <f t="shared" si="381"/>
        <v>3.4819999999999997E-2</v>
      </c>
      <c r="BG1814" s="34">
        <v>25.068022490570389</v>
      </c>
      <c r="BH1814" s="34">
        <v>35.129650603899996</v>
      </c>
      <c r="BI1814" s="34">
        <f t="shared" si="382"/>
        <v>694.86369751432312</v>
      </c>
      <c r="BJ1814" s="34">
        <f t="shared" si="383"/>
        <v>973.76324439610005</v>
      </c>
      <c r="BK1814" s="34">
        <v>0</v>
      </c>
      <c r="BL1814" s="34">
        <v>0</v>
      </c>
      <c r="BM1814" s="34">
        <f t="shared" si="384"/>
        <v>0</v>
      </c>
      <c r="BN1814" s="39">
        <f t="shared" si="374"/>
        <v>694.86369751432312</v>
      </c>
      <c r="BO1814" s="39">
        <f t="shared" si="375"/>
        <v>973.76324439610005</v>
      </c>
      <c r="BP1814" s="39">
        <f t="shared" si="385"/>
        <v>278.89954688177693</v>
      </c>
    </row>
    <row r="1815" spans="1:68" s="25" customFormat="1" ht="14.25" x14ac:dyDescent="0.2">
      <c r="A1815" s="14">
        <v>589</v>
      </c>
      <c r="B1815" s="40"/>
      <c r="C1815" s="15"/>
      <c r="D1815" s="16">
        <v>22432</v>
      </c>
      <c r="E1815" s="15" t="s">
        <v>14135</v>
      </c>
      <c r="F1815" s="15" t="s">
        <v>14136</v>
      </c>
      <c r="G1815" s="17" t="s">
        <v>14137</v>
      </c>
      <c r="H1815" s="17" t="s">
        <v>14138</v>
      </c>
      <c r="I1815" s="17" t="s">
        <v>86</v>
      </c>
      <c r="J1815" s="15" t="s">
        <v>14139</v>
      </c>
      <c r="K1815" s="15" t="s">
        <v>5421</v>
      </c>
      <c r="L1815" s="18" t="s">
        <v>14140</v>
      </c>
      <c r="M1815" s="15" t="s">
        <v>13098</v>
      </c>
      <c r="N1815" s="15" t="s">
        <v>13099</v>
      </c>
      <c r="O1815" s="16">
        <v>510</v>
      </c>
      <c r="P1815" s="15" t="s">
        <v>118</v>
      </c>
      <c r="Q1815" s="15">
        <v>21600</v>
      </c>
      <c r="R1815" s="15">
        <v>73000</v>
      </c>
      <c r="S1815" s="15">
        <v>94600</v>
      </c>
      <c r="T1815" s="15">
        <v>0.23</v>
      </c>
      <c r="U1815" s="15" t="s">
        <v>3335</v>
      </c>
      <c r="V1815" s="15" t="s">
        <v>76</v>
      </c>
      <c r="W1815" s="16">
        <v>1</v>
      </c>
      <c r="X1815" s="16">
        <v>1</v>
      </c>
      <c r="Y1815" s="15">
        <v>11574</v>
      </c>
      <c r="Z1815" s="15">
        <v>0.26600000000000001</v>
      </c>
      <c r="AA1815" s="15" t="s">
        <v>14045</v>
      </c>
      <c r="AB1815" s="15" t="s">
        <v>14046</v>
      </c>
      <c r="AC1815" s="15">
        <v>101000</v>
      </c>
      <c r="AD1815" s="26">
        <v>42002</v>
      </c>
      <c r="AE1815" s="15" t="s">
        <v>78</v>
      </c>
      <c r="AF1815" s="15" t="s">
        <v>78</v>
      </c>
      <c r="AG1815" s="16">
        <v>1</v>
      </c>
      <c r="AH1815" s="15" t="s">
        <v>14141</v>
      </c>
      <c r="AI1815" s="15" t="s">
        <v>78</v>
      </c>
      <c r="AJ1815" s="15">
        <v>11573.715332</v>
      </c>
      <c r="AK1815" s="15">
        <v>448.21661966900001</v>
      </c>
      <c r="AL1815" s="15">
        <v>3095596.7064700001</v>
      </c>
      <c r="AM1815" s="15">
        <v>1414844.05623</v>
      </c>
      <c r="AN1815" s="19">
        <v>21600</v>
      </c>
      <c r="AO1815" s="19">
        <v>72300</v>
      </c>
      <c r="AP1815" s="19">
        <v>0</v>
      </c>
      <c r="AQ1815" s="19">
        <v>0</v>
      </c>
      <c r="AR1815" s="34">
        <f t="shared" si="376"/>
        <v>93900</v>
      </c>
      <c r="AS1815" s="34">
        <v>45000</v>
      </c>
      <c r="AT1815" s="34">
        <v>0</v>
      </c>
      <c r="AU1815" s="34">
        <v>17115</v>
      </c>
      <c r="AV1815" s="34">
        <v>0</v>
      </c>
      <c r="AW1815" s="35">
        <f t="shared" si="377"/>
        <v>62115</v>
      </c>
      <c r="AX1815" s="34">
        <f t="shared" si="378"/>
        <v>31785</v>
      </c>
      <c r="AY1815" s="36">
        <v>1.4712000000099998</v>
      </c>
      <c r="AZ1815" s="36">
        <v>2.0617000000000001</v>
      </c>
      <c r="BA1815" s="22"/>
      <c r="BB1815" s="19">
        <v>939</v>
      </c>
      <c r="BC1815" s="34">
        <f t="shared" si="379"/>
        <v>467.62092000317847</v>
      </c>
      <c r="BD1815" s="34">
        <f t="shared" si="380"/>
        <v>655.31134500000007</v>
      </c>
      <c r="BE1815" s="38">
        <v>3.4819999999999997E-2</v>
      </c>
      <c r="BF1815" s="38">
        <f t="shared" si="381"/>
        <v>3.4819999999999997E-2</v>
      </c>
      <c r="BG1815" s="34">
        <v>16.282560434510671</v>
      </c>
      <c r="BH1815" s="34">
        <v>22.817941032900002</v>
      </c>
      <c r="BI1815" s="34">
        <f t="shared" si="382"/>
        <v>451.33835956866778</v>
      </c>
      <c r="BJ1815" s="34">
        <f t="shared" si="383"/>
        <v>632.49340396710011</v>
      </c>
      <c r="BK1815" s="34">
        <v>0</v>
      </c>
      <c r="BL1815" s="34">
        <v>0</v>
      </c>
      <c r="BM1815" s="34">
        <f t="shared" si="384"/>
        <v>0</v>
      </c>
      <c r="BN1815" s="39">
        <f t="shared" si="374"/>
        <v>451.33835956866778</v>
      </c>
      <c r="BO1815" s="39">
        <f t="shared" si="375"/>
        <v>632.49340396710011</v>
      </c>
      <c r="BP1815" s="39">
        <f t="shared" si="385"/>
        <v>181.15504439843232</v>
      </c>
    </row>
    <row r="1816" spans="1:68" s="25" customFormat="1" ht="14.25" x14ac:dyDescent="0.2">
      <c r="A1816" s="14">
        <v>590</v>
      </c>
      <c r="B1816" s="40"/>
      <c r="C1816" s="15" t="s">
        <v>150</v>
      </c>
      <c r="D1816" s="16">
        <v>35636</v>
      </c>
      <c r="E1816" s="15" t="s">
        <v>14142</v>
      </c>
      <c r="F1816" s="15" t="s">
        <v>14143</v>
      </c>
      <c r="G1816" s="17" t="s">
        <v>14144</v>
      </c>
      <c r="H1816" s="17" t="s">
        <v>14145</v>
      </c>
      <c r="I1816" s="17" t="s">
        <v>86</v>
      </c>
      <c r="J1816" s="15" t="s">
        <v>14146</v>
      </c>
      <c r="K1816" s="15" t="s">
        <v>88</v>
      </c>
      <c r="L1816" s="18" t="s">
        <v>14147</v>
      </c>
      <c r="M1816" s="15" t="s">
        <v>13098</v>
      </c>
      <c r="N1816" s="15" t="s">
        <v>13099</v>
      </c>
      <c r="O1816" s="16">
        <v>510</v>
      </c>
      <c r="P1816" s="15" t="s">
        <v>118</v>
      </c>
      <c r="Q1816" s="15">
        <v>21600</v>
      </c>
      <c r="R1816" s="15">
        <v>61700</v>
      </c>
      <c r="S1816" s="15">
        <v>83300</v>
      </c>
      <c r="T1816" s="15">
        <v>0.23</v>
      </c>
      <c r="U1816" s="15" t="s">
        <v>3335</v>
      </c>
      <c r="V1816" s="15" t="s">
        <v>76</v>
      </c>
      <c r="W1816" s="16">
        <v>1</v>
      </c>
      <c r="X1816" s="16">
        <v>1</v>
      </c>
      <c r="Y1816" s="15">
        <v>10417</v>
      </c>
      <c r="Z1816" s="15">
        <v>0.23899999999999999</v>
      </c>
      <c r="AA1816" s="15" t="s">
        <v>14045</v>
      </c>
      <c r="AB1816" s="15" t="s">
        <v>14046</v>
      </c>
      <c r="AC1816" s="15">
        <v>57000</v>
      </c>
      <c r="AD1816" s="26">
        <v>37035</v>
      </c>
      <c r="AE1816" s="15" t="s">
        <v>183</v>
      </c>
      <c r="AF1816" s="15" t="s">
        <v>14148</v>
      </c>
      <c r="AG1816" s="16">
        <v>1</v>
      </c>
      <c r="AH1816" s="15" t="s">
        <v>14149</v>
      </c>
      <c r="AI1816" s="15" t="s">
        <v>78</v>
      </c>
      <c r="AJ1816" s="15">
        <v>10416.6359863</v>
      </c>
      <c r="AK1816" s="15">
        <v>432.18687369899999</v>
      </c>
      <c r="AL1816" s="15">
        <v>3095520.02935</v>
      </c>
      <c r="AM1816" s="15">
        <v>1414844.6081000001</v>
      </c>
      <c r="AN1816" s="19">
        <v>21600</v>
      </c>
      <c r="AO1816" s="19">
        <v>61100</v>
      </c>
      <c r="AP1816" s="19">
        <v>0</v>
      </c>
      <c r="AQ1816" s="19">
        <v>0</v>
      </c>
      <c r="AR1816" s="34">
        <f t="shared" si="376"/>
        <v>82700</v>
      </c>
      <c r="AS1816" s="34">
        <v>45000</v>
      </c>
      <c r="AT1816" s="34">
        <v>3000</v>
      </c>
      <c r="AU1816" s="34">
        <v>13195</v>
      </c>
      <c r="AV1816" s="34">
        <v>0</v>
      </c>
      <c r="AW1816" s="35">
        <f t="shared" si="377"/>
        <v>61195</v>
      </c>
      <c r="AX1816" s="34">
        <f t="shared" si="378"/>
        <v>21505</v>
      </c>
      <c r="AY1816" s="36">
        <v>1.4712000000099998</v>
      </c>
      <c r="AZ1816" s="36">
        <v>2.0617000000000001</v>
      </c>
      <c r="BA1816" s="22"/>
      <c r="BB1816" s="19">
        <v>827</v>
      </c>
      <c r="BC1816" s="34">
        <f t="shared" si="379"/>
        <v>316.38156000215048</v>
      </c>
      <c r="BD1816" s="34">
        <f t="shared" si="380"/>
        <v>443.36858500000005</v>
      </c>
      <c r="BE1816" s="38">
        <v>3.4819999999999997E-2</v>
      </c>
      <c r="BF1816" s="38">
        <f t="shared" si="381"/>
        <v>3.4819999999999997E-2</v>
      </c>
      <c r="BG1816" s="34">
        <v>11.016405919274879</v>
      </c>
      <c r="BH1816" s="34">
        <v>15.4380941297</v>
      </c>
      <c r="BI1816" s="34">
        <f t="shared" si="382"/>
        <v>305.36515408287562</v>
      </c>
      <c r="BJ1816" s="34">
        <f t="shared" si="383"/>
        <v>427.93049087030005</v>
      </c>
      <c r="BK1816" s="34">
        <v>0</v>
      </c>
      <c r="BL1816" s="34">
        <v>0</v>
      </c>
      <c r="BM1816" s="34">
        <f t="shared" si="384"/>
        <v>0</v>
      </c>
      <c r="BN1816" s="39">
        <f t="shared" si="374"/>
        <v>305.36515408287562</v>
      </c>
      <c r="BO1816" s="39">
        <f t="shared" si="375"/>
        <v>427.93049087030005</v>
      </c>
      <c r="BP1816" s="39">
        <f t="shared" si="385"/>
        <v>122.56533678742443</v>
      </c>
    </row>
    <row r="1817" spans="1:68" s="25" customFormat="1" ht="14.25" x14ac:dyDescent="0.2">
      <c r="A1817" s="14">
        <v>591</v>
      </c>
      <c r="B1817" s="40"/>
      <c r="C1817" s="15"/>
      <c r="D1817" s="16">
        <v>33343</v>
      </c>
      <c r="E1817" s="15" t="s">
        <v>14150</v>
      </c>
      <c r="F1817" s="15" t="s">
        <v>14151</v>
      </c>
      <c r="G1817" s="17" t="s">
        <v>14152</v>
      </c>
      <c r="H1817" s="17" t="s">
        <v>14153</v>
      </c>
      <c r="I1817" s="17" t="s">
        <v>88</v>
      </c>
      <c r="J1817" s="15" t="s">
        <v>14154</v>
      </c>
      <c r="K1817" s="15" t="s">
        <v>2292</v>
      </c>
      <c r="L1817" s="18" t="s">
        <v>14155</v>
      </c>
      <c r="M1817" s="15" t="s">
        <v>13098</v>
      </c>
      <c r="N1817" s="15" t="s">
        <v>13099</v>
      </c>
      <c r="O1817" s="16">
        <v>510</v>
      </c>
      <c r="P1817" s="15" t="s">
        <v>118</v>
      </c>
      <c r="Q1817" s="15">
        <v>21600</v>
      </c>
      <c r="R1817" s="15">
        <v>97400</v>
      </c>
      <c r="S1817" s="15">
        <v>119000</v>
      </c>
      <c r="T1817" s="15">
        <v>0.22</v>
      </c>
      <c r="U1817" s="15" t="s">
        <v>3335</v>
      </c>
      <c r="V1817" s="15" t="s">
        <v>76</v>
      </c>
      <c r="W1817" s="16">
        <v>1</v>
      </c>
      <c r="X1817" s="16">
        <v>0</v>
      </c>
      <c r="Y1817" s="15">
        <v>11840</v>
      </c>
      <c r="Z1817" s="15">
        <v>0.27200000000000002</v>
      </c>
      <c r="AA1817" s="15" t="s">
        <v>14045</v>
      </c>
      <c r="AB1817" s="15" t="s">
        <v>14046</v>
      </c>
      <c r="AC1817" s="15">
        <v>0</v>
      </c>
      <c r="AD1817" s="15"/>
      <c r="AE1817" s="15" t="s">
        <v>353</v>
      </c>
      <c r="AF1817" s="15" t="s">
        <v>14156</v>
      </c>
      <c r="AG1817" s="16">
        <v>1</v>
      </c>
      <c r="AH1817" s="15" t="s">
        <v>14157</v>
      </c>
      <c r="AI1817" s="15" t="s">
        <v>78</v>
      </c>
      <c r="AJ1817" s="15">
        <v>11839.7431641</v>
      </c>
      <c r="AK1817" s="15">
        <v>440.31355704499998</v>
      </c>
      <c r="AL1817" s="15">
        <v>3095442.0344199999</v>
      </c>
      <c r="AM1817" s="15">
        <v>1414839.7846299999</v>
      </c>
      <c r="AN1817" s="19">
        <v>21600</v>
      </c>
      <c r="AO1817" s="19">
        <v>95500</v>
      </c>
      <c r="AP1817" s="19">
        <v>0</v>
      </c>
      <c r="AQ1817" s="19">
        <v>900</v>
      </c>
      <c r="AR1817" s="34">
        <f t="shared" si="376"/>
        <v>118000</v>
      </c>
      <c r="AS1817" s="34">
        <v>45000</v>
      </c>
      <c r="AT1817" s="34">
        <v>0</v>
      </c>
      <c r="AU1817" s="34">
        <v>25235</v>
      </c>
      <c r="AV1817" s="34">
        <f>12480+24960</f>
        <v>37440</v>
      </c>
      <c r="AW1817" s="35">
        <f t="shared" si="377"/>
        <v>107675</v>
      </c>
      <c r="AX1817" s="34">
        <f t="shared" si="378"/>
        <v>10325</v>
      </c>
      <c r="AY1817" s="36">
        <v>1.4712000000099998</v>
      </c>
      <c r="AZ1817" s="36">
        <v>2.0617000000000001</v>
      </c>
      <c r="BA1817" s="22"/>
      <c r="BB1817" s="19">
        <v>1198</v>
      </c>
      <c r="BC1817" s="34">
        <f t="shared" si="379"/>
        <v>151.90140000103247</v>
      </c>
      <c r="BD1817" s="34">
        <f t="shared" si="380"/>
        <v>212.87052500000001</v>
      </c>
      <c r="BE1817" s="38">
        <v>3.4819999999999997E-2</v>
      </c>
      <c r="BF1817" s="38">
        <f t="shared" si="381"/>
        <v>3.4819999999999997E-2</v>
      </c>
      <c r="BG1817" s="34">
        <v>4.8281620920328168</v>
      </c>
      <c r="BH1817" s="34">
        <v>6.7660561344999994</v>
      </c>
      <c r="BI1817" s="34">
        <f t="shared" si="382"/>
        <v>147.07323790899966</v>
      </c>
      <c r="BJ1817" s="34">
        <f t="shared" si="383"/>
        <v>206.10446886550002</v>
      </c>
      <c r="BK1817" s="34">
        <v>0</v>
      </c>
      <c r="BL1817" s="34">
        <v>0</v>
      </c>
      <c r="BM1817" s="34">
        <f t="shared" si="384"/>
        <v>0</v>
      </c>
      <c r="BN1817" s="39">
        <f t="shared" si="374"/>
        <v>147.07323790899966</v>
      </c>
      <c r="BO1817" s="39">
        <f t="shared" si="375"/>
        <v>206.10446886550002</v>
      </c>
      <c r="BP1817" s="39">
        <f t="shared" si="385"/>
        <v>59.031230956500366</v>
      </c>
    </row>
    <row r="1818" spans="1:68" s="25" customFormat="1" ht="14.25" x14ac:dyDescent="0.2">
      <c r="A1818" s="14">
        <v>592</v>
      </c>
      <c r="B1818" s="40"/>
      <c r="C1818" s="15" t="s">
        <v>176</v>
      </c>
      <c r="D1818" s="16">
        <v>26993</v>
      </c>
      <c r="E1818" s="15" t="s">
        <v>14158</v>
      </c>
      <c r="F1818" s="15" t="s">
        <v>14159</v>
      </c>
      <c r="G1818" s="17" t="s">
        <v>14160</v>
      </c>
      <c r="H1818" s="17" t="s">
        <v>14161</v>
      </c>
      <c r="I1818" s="17" t="s">
        <v>86</v>
      </c>
      <c r="J1818" s="15" t="s">
        <v>14162</v>
      </c>
      <c r="K1818" s="15" t="s">
        <v>86</v>
      </c>
      <c r="L1818" s="18" t="s">
        <v>14163</v>
      </c>
      <c r="M1818" s="15" t="s">
        <v>13098</v>
      </c>
      <c r="N1818" s="15" t="s">
        <v>13099</v>
      </c>
      <c r="O1818" s="16">
        <v>510</v>
      </c>
      <c r="P1818" s="15" t="s">
        <v>118</v>
      </c>
      <c r="Q1818" s="15">
        <v>37800</v>
      </c>
      <c r="R1818" s="15">
        <v>88900</v>
      </c>
      <c r="S1818" s="15">
        <v>126700</v>
      </c>
      <c r="T1818" s="15">
        <v>0.42</v>
      </c>
      <c r="U1818" s="15" t="s">
        <v>3335</v>
      </c>
      <c r="V1818" s="15" t="s">
        <v>76</v>
      </c>
      <c r="W1818" s="16">
        <v>1</v>
      </c>
      <c r="X1818" s="16">
        <v>0</v>
      </c>
      <c r="Y1818" s="15">
        <v>15288</v>
      </c>
      <c r="Z1818" s="15">
        <v>0.35099999999999998</v>
      </c>
      <c r="AA1818" s="15" t="s">
        <v>14045</v>
      </c>
      <c r="AB1818" s="15" t="s">
        <v>14046</v>
      </c>
      <c r="AC1818" s="15">
        <v>0</v>
      </c>
      <c r="AD1818" s="15"/>
      <c r="AE1818" s="15" t="s">
        <v>243</v>
      </c>
      <c r="AF1818" s="15" t="s">
        <v>14164</v>
      </c>
      <c r="AG1818" s="16">
        <v>1</v>
      </c>
      <c r="AH1818" s="15" t="s">
        <v>14165</v>
      </c>
      <c r="AI1818" s="15" t="s">
        <v>78</v>
      </c>
      <c r="AJ1818" s="15">
        <v>15287.7666016</v>
      </c>
      <c r="AK1818" s="15">
        <v>490.30801859600001</v>
      </c>
      <c r="AL1818" s="15">
        <v>3095913.4130000002</v>
      </c>
      <c r="AM1818" s="15">
        <v>1415177.5402599999</v>
      </c>
      <c r="AN1818" s="19">
        <v>37800</v>
      </c>
      <c r="AO1818" s="19">
        <v>94700</v>
      </c>
      <c r="AP1818" s="19">
        <v>0</v>
      </c>
      <c r="AQ1818" s="19">
        <v>0</v>
      </c>
      <c r="AR1818" s="34">
        <f t="shared" si="376"/>
        <v>132500</v>
      </c>
      <c r="AS1818" s="34">
        <v>45000</v>
      </c>
      <c r="AT1818" s="34">
        <v>0</v>
      </c>
      <c r="AU1818" s="34">
        <v>30625</v>
      </c>
      <c r="AV1818" s="34">
        <v>0</v>
      </c>
      <c r="AW1818" s="35">
        <f t="shared" si="377"/>
        <v>75625</v>
      </c>
      <c r="AX1818" s="34">
        <f t="shared" si="378"/>
        <v>56875</v>
      </c>
      <c r="AY1818" s="36">
        <v>1.4712000000099998</v>
      </c>
      <c r="AZ1818" s="36">
        <v>2.0617000000000001</v>
      </c>
      <c r="BA1818" s="22"/>
      <c r="BB1818" s="19">
        <v>1325</v>
      </c>
      <c r="BC1818" s="34">
        <f t="shared" si="379"/>
        <v>836.74500000568742</v>
      </c>
      <c r="BD1818" s="34">
        <f t="shared" si="380"/>
        <v>1172.5918750000001</v>
      </c>
      <c r="BE1818" s="38">
        <v>3.4819999999999997E-2</v>
      </c>
      <c r="BF1818" s="38">
        <f t="shared" si="381"/>
        <v>3.4819999999999997E-2</v>
      </c>
      <c r="BG1818" s="34">
        <v>29.135460900198034</v>
      </c>
      <c r="BH1818" s="34">
        <v>40.829649087500002</v>
      </c>
      <c r="BI1818" s="34">
        <f t="shared" si="382"/>
        <v>807.60953910548938</v>
      </c>
      <c r="BJ1818" s="34">
        <f t="shared" si="383"/>
        <v>1131.7622259125001</v>
      </c>
      <c r="BK1818" s="34">
        <v>0</v>
      </c>
      <c r="BL1818" s="34">
        <v>0</v>
      </c>
      <c r="BM1818" s="34">
        <f t="shared" si="384"/>
        <v>0</v>
      </c>
      <c r="BN1818" s="39">
        <f t="shared" si="374"/>
        <v>807.60953910548938</v>
      </c>
      <c r="BO1818" s="39">
        <f t="shared" si="375"/>
        <v>1131.7622259125001</v>
      </c>
      <c r="BP1818" s="39">
        <f t="shared" si="385"/>
        <v>324.1526868070107</v>
      </c>
    </row>
    <row r="1819" spans="1:68" s="25" customFormat="1" ht="14.25" x14ac:dyDescent="0.2">
      <c r="A1819" s="14">
        <v>593</v>
      </c>
      <c r="B1819" s="40"/>
      <c r="C1819" s="15"/>
      <c r="D1819" s="16">
        <v>29649</v>
      </c>
      <c r="E1819" s="15" t="s">
        <v>14166</v>
      </c>
      <c r="F1819" s="15" t="s">
        <v>14167</v>
      </c>
      <c r="G1819" s="17" t="s">
        <v>14168</v>
      </c>
      <c r="H1819" s="17" t="s">
        <v>14169</v>
      </c>
      <c r="I1819" s="17" t="s">
        <v>86</v>
      </c>
      <c r="J1819" s="15" t="s">
        <v>14170</v>
      </c>
      <c r="K1819" s="15" t="s">
        <v>86</v>
      </c>
      <c r="L1819" s="18" t="s">
        <v>14171</v>
      </c>
      <c r="M1819" s="15" t="s">
        <v>13098</v>
      </c>
      <c r="N1819" s="15" t="s">
        <v>13099</v>
      </c>
      <c r="O1819" s="16">
        <v>510</v>
      </c>
      <c r="P1819" s="15" t="s">
        <v>118</v>
      </c>
      <c r="Q1819" s="15">
        <v>25800</v>
      </c>
      <c r="R1819" s="15">
        <v>67600</v>
      </c>
      <c r="S1819" s="15">
        <v>93400</v>
      </c>
      <c r="T1819" s="15">
        <v>0.3</v>
      </c>
      <c r="U1819" s="15" t="s">
        <v>3335</v>
      </c>
      <c r="V1819" s="15" t="s">
        <v>76</v>
      </c>
      <c r="W1819" s="16">
        <v>1</v>
      </c>
      <c r="X1819" s="16">
        <v>0</v>
      </c>
      <c r="Y1819" s="15">
        <v>13241</v>
      </c>
      <c r="Z1819" s="15">
        <v>0.30399999999999999</v>
      </c>
      <c r="AA1819" s="15" t="s">
        <v>14045</v>
      </c>
      <c r="AB1819" s="15" t="s">
        <v>14046</v>
      </c>
      <c r="AC1819" s="15">
        <v>0</v>
      </c>
      <c r="AD1819" s="15"/>
      <c r="AE1819" s="15" t="s">
        <v>79</v>
      </c>
      <c r="AF1819" s="15" t="s">
        <v>14172</v>
      </c>
      <c r="AG1819" s="16">
        <v>1</v>
      </c>
      <c r="AH1819" s="15" t="s">
        <v>14173</v>
      </c>
      <c r="AI1819" s="15" t="s">
        <v>78</v>
      </c>
      <c r="AJ1819" s="15">
        <v>13240.7897949</v>
      </c>
      <c r="AK1819" s="15">
        <v>489.28372981199999</v>
      </c>
      <c r="AL1819" s="15">
        <v>3095810.4947100002</v>
      </c>
      <c r="AM1819" s="15">
        <v>1415172.8900899999</v>
      </c>
      <c r="AN1819" s="19">
        <v>0</v>
      </c>
      <c r="AO1819" s="19">
        <v>0</v>
      </c>
      <c r="AP1819" s="19">
        <v>25800</v>
      </c>
      <c r="AQ1819" s="19">
        <v>72000</v>
      </c>
      <c r="AR1819" s="34">
        <f t="shared" si="376"/>
        <v>97800</v>
      </c>
      <c r="AS1819" s="34">
        <v>0</v>
      </c>
      <c r="AT1819" s="34">
        <v>0</v>
      </c>
      <c r="AU1819" s="34">
        <v>0</v>
      </c>
      <c r="AV1819" s="34">
        <v>0</v>
      </c>
      <c r="AW1819" s="35">
        <f t="shared" si="377"/>
        <v>0</v>
      </c>
      <c r="AX1819" s="34">
        <f t="shared" si="378"/>
        <v>97800</v>
      </c>
      <c r="AY1819" s="36">
        <v>1.4712000000099998</v>
      </c>
      <c r="AZ1819" s="36">
        <v>2.0617000000000001</v>
      </c>
      <c r="BA1819" s="22"/>
      <c r="BB1819" s="19">
        <v>1956</v>
      </c>
      <c r="BC1819" s="34">
        <f t="shared" si="379"/>
        <v>1438.83360000978</v>
      </c>
      <c r="BD1819" s="34">
        <f t="shared" si="380"/>
        <v>2016.3426000000002</v>
      </c>
      <c r="BE1819" s="38">
        <v>3.4819999999999997E-2</v>
      </c>
      <c r="BF1819" s="38">
        <f t="shared" si="381"/>
        <v>3.4819999999999997E-2</v>
      </c>
      <c r="BG1819" s="34">
        <v>0</v>
      </c>
      <c r="BH1819" s="34">
        <v>0</v>
      </c>
      <c r="BI1819" s="34">
        <f t="shared" si="382"/>
        <v>1438.83360000978</v>
      </c>
      <c r="BJ1819" s="34">
        <f t="shared" si="383"/>
        <v>2016.3426000000002</v>
      </c>
      <c r="BK1819" s="34">
        <v>0</v>
      </c>
      <c r="BL1819" s="34">
        <v>60.342600000000175</v>
      </c>
      <c r="BM1819" s="34">
        <f t="shared" si="384"/>
        <v>60.342600000000175</v>
      </c>
      <c r="BN1819" s="39">
        <f t="shared" ref="BN1819:BN1876" si="386">BI1819-BK1819</f>
        <v>1438.83360000978</v>
      </c>
      <c r="BO1819" s="39">
        <f t="shared" ref="BO1819:BO1876" si="387">BJ1819-BL1819</f>
        <v>1956</v>
      </c>
      <c r="BP1819" s="39">
        <f t="shared" si="385"/>
        <v>517.16639999022004</v>
      </c>
    </row>
    <row r="1820" spans="1:68" s="25" customFormat="1" ht="14.25" x14ac:dyDescent="0.2">
      <c r="A1820" s="14">
        <v>594</v>
      </c>
      <c r="B1820" s="40"/>
      <c r="C1820" s="15"/>
      <c r="D1820" s="16">
        <v>17248</v>
      </c>
      <c r="E1820" s="15" t="s">
        <v>14174</v>
      </c>
      <c r="F1820" s="15" t="s">
        <v>14175</v>
      </c>
      <c r="G1820" s="17" t="s">
        <v>14168</v>
      </c>
      <c r="H1820" s="17" t="s">
        <v>14169</v>
      </c>
      <c r="I1820" s="17" t="s">
        <v>86</v>
      </c>
      <c r="J1820" s="15" t="s">
        <v>14176</v>
      </c>
      <c r="K1820" s="15" t="s">
        <v>86</v>
      </c>
      <c r="L1820" s="18" t="s">
        <v>14177</v>
      </c>
      <c r="M1820" s="15" t="s">
        <v>13098</v>
      </c>
      <c r="N1820" s="15" t="s">
        <v>13099</v>
      </c>
      <c r="O1820" s="16">
        <v>510</v>
      </c>
      <c r="P1820" s="15" t="s">
        <v>118</v>
      </c>
      <c r="Q1820" s="15">
        <v>29900</v>
      </c>
      <c r="R1820" s="15">
        <v>82900</v>
      </c>
      <c r="S1820" s="15">
        <v>112800</v>
      </c>
      <c r="T1820" s="15">
        <v>0.38</v>
      </c>
      <c r="U1820" s="15" t="s">
        <v>3335</v>
      </c>
      <c r="V1820" s="15" t="s">
        <v>76</v>
      </c>
      <c r="W1820" s="16">
        <v>1</v>
      </c>
      <c r="X1820" s="16">
        <v>0</v>
      </c>
      <c r="Y1820" s="15">
        <v>14801</v>
      </c>
      <c r="Z1820" s="15">
        <v>0.34</v>
      </c>
      <c r="AA1820" s="15" t="s">
        <v>14045</v>
      </c>
      <c r="AB1820" s="15" t="s">
        <v>14046</v>
      </c>
      <c r="AC1820" s="15">
        <v>0</v>
      </c>
      <c r="AD1820" s="15"/>
      <c r="AE1820" s="15" t="s">
        <v>211</v>
      </c>
      <c r="AF1820" s="15" t="s">
        <v>14178</v>
      </c>
      <c r="AG1820" s="16">
        <v>1</v>
      </c>
      <c r="AH1820" s="15" t="s">
        <v>14179</v>
      </c>
      <c r="AI1820" s="15" t="s">
        <v>78</v>
      </c>
      <c r="AJ1820" s="15">
        <v>14801.1977539</v>
      </c>
      <c r="AK1820" s="15">
        <v>520.66926790399998</v>
      </c>
      <c r="AL1820" s="15">
        <v>3095722.3986200001</v>
      </c>
      <c r="AM1820" s="15">
        <v>1415197.2787500001</v>
      </c>
      <c r="AN1820" s="19">
        <v>0</v>
      </c>
      <c r="AO1820" s="19">
        <v>0</v>
      </c>
      <c r="AP1820" s="19">
        <v>29900</v>
      </c>
      <c r="AQ1820" s="19">
        <v>82100</v>
      </c>
      <c r="AR1820" s="34">
        <f t="shared" si="376"/>
        <v>112000</v>
      </c>
      <c r="AS1820" s="34">
        <v>0</v>
      </c>
      <c r="AT1820" s="34">
        <v>0</v>
      </c>
      <c r="AU1820" s="34">
        <v>0</v>
      </c>
      <c r="AV1820" s="34">
        <v>0</v>
      </c>
      <c r="AW1820" s="35">
        <f t="shared" si="377"/>
        <v>0</v>
      </c>
      <c r="AX1820" s="34">
        <f t="shared" si="378"/>
        <v>112000</v>
      </c>
      <c r="AY1820" s="36">
        <v>1.4712000000099998</v>
      </c>
      <c r="AZ1820" s="36">
        <v>2.0617000000000001</v>
      </c>
      <c r="BA1820" s="22"/>
      <c r="BB1820" s="19">
        <v>2240</v>
      </c>
      <c r="BC1820" s="34">
        <f t="shared" si="379"/>
        <v>1647.7440000111999</v>
      </c>
      <c r="BD1820" s="34">
        <f t="shared" si="380"/>
        <v>2309.1040000000003</v>
      </c>
      <c r="BE1820" s="38">
        <v>3.4819999999999997E-2</v>
      </c>
      <c r="BF1820" s="38">
        <f t="shared" si="381"/>
        <v>3.4819999999999997E-2</v>
      </c>
      <c r="BG1820" s="34">
        <v>0</v>
      </c>
      <c r="BH1820" s="34">
        <v>0</v>
      </c>
      <c r="BI1820" s="34">
        <f t="shared" si="382"/>
        <v>1647.7440000111999</v>
      </c>
      <c r="BJ1820" s="34">
        <f t="shared" si="383"/>
        <v>2309.1040000000003</v>
      </c>
      <c r="BK1820" s="34">
        <v>0</v>
      </c>
      <c r="BL1820" s="34">
        <v>69.104000000000269</v>
      </c>
      <c r="BM1820" s="34">
        <f t="shared" si="384"/>
        <v>69.104000000000269</v>
      </c>
      <c r="BN1820" s="39">
        <f t="shared" si="386"/>
        <v>1647.7440000111999</v>
      </c>
      <c r="BO1820" s="39">
        <f t="shared" si="387"/>
        <v>2240</v>
      </c>
      <c r="BP1820" s="39">
        <f t="shared" si="385"/>
        <v>592.25599998880011</v>
      </c>
    </row>
    <row r="1821" spans="1:68" s="25" customFormat="1" ht="14.25" x14ac:dyDescent="0.2">
      <c r="A1821" s="14">
        <v>595</v>
      </c>
      <c r="B1821" s="40"/>
      <c r="C1821" s="15"/>
      <c r="D1821" s="16">
        <v>29065</v>
      </c>
      <c r="E1821" s="15" t="s">
        <v>14180</v>
      </c>
      <c r="F1821" s="15" t="s">
        <v>14181</v>
      </c>
      <c r="G1821" s="17" t="s">
        <v>14182</v>
      </c>
      <c r="H1821" s="17" t="s">
        <v>14183</v>
      </c>
      <c r="I1821" s="17" t="s">
        <v>88</v>
      </c>
      <c r="J1821" s="15" t="s">
        <v>14184</v>
      </c>
      <c r="K1821" s="15" t="s">
        <v>882</v>
      </c>
      <c r="L1821" s="18" t="s">
        <v>14185</v>
      </c>
      <c r="M1821" s="15" t="s">
        <v>13098</v>
      </c>
      <c r="N1821" s="15" t="s">
        <v>13099</v>
      </c>
      <c r="O1821" s="16">
        <v>510</v>
      </c>
      <c r="P1821" s="15" t="s">
        <v>118</v>
      </c>
      <c r="Q1821" s="15">
        <v>24300</v>
      </c>
      <c r="R1821" s="15">
        <v>86100</v>
      </c>
      <c r="S1821" s="15">
        <v>110400</v>
      </c>
      <c r="T1821" s="15">
        <v>0.31</v>
      </c>
      <c r="U1821" s="15" t="s">
        <v>3335</v>
      </c>
      <c r="V1821" s="15" t="s">
        <v>76</v>
      </c>
      <c r="W1821" s="16">
        <v>1</v>
      </c>
      <c r="X1821" s="16">
        <v>1</v>
      </c>
      <c r="Y1821" s="15">
        <v>11830</v>
      </c>
      <c r="Z1821" s="15">
        <v>0.27200000000000002</v>
      </c>
      <c r="AA1821" s="15" t="s">
        <v>78</v>
      </c>
      <c r="AB1821" s="15" t="s">
        <v>78</v>
      </c>
      <c r="AC1821" s="15">
        <v>87900</v>
      </c>
      <c r="AD1821" s="26">
        <v>37054</v>
      </c>
      <c r="AE1821" s="15" t="s">
        <v>211</v>
      </c>
      <c r="AF1821" s="15" t="s">
        <v>14186</v>
      </c>
      <c r="AG1821" s="16">
        <v>1</v>
      </c>
      <c r="AH1821" s="15" t="s">
        <v>14187</v>
      </c>
      <c r="AI1821" s="15" t="s">
        <v>78</v>
      </c>
      <c r="AJ1821" s="15">
        <v>11829.6577148</v>
      </c>
      <c r="AK1821" s="15">
        <v>495.45785874900002</v>
      </c>
      <c r="AL1821" s="15">
        <v>3095695.6566499998</v>
      </c>
      <c r="AM1821" s="15">
        <v>1415273.33608</v>
      </c>
      <c r="AN1821" s="19">
        <v>24300</v>
      </c>
      <c r="AO1821" s="19">
        <v>83700</v>
      </c>
      <c r="AP1821" s="19">
        <v>0</v>
      </c>
      <c r="AQ1821" s="19">
        <v>1500</v>
      </c>
      <c r="AR1821" s="34">
        <f t="shared" si="376"/>
        <v>109500</v>
      </c>
      <c r="AS1821" s="34">
        <v>45000</v>
      </c>
      <c r="AT1821" s="34">
        <v>0</v>
      </c>
      <c r="AU1821" s="34">
        <v>22050</v>
      </c>
      <c r="AV1821" s="34">
        <v>0</v>
      </c>
      <c r="AW1821" s="35">
        <f t="shared" si="377"/>
        <v>67050</v>
      </c>
      <c r="AX1821" s="34">
        <f t="shared" si="378"/>
        <v>42450</v>
      </c>
      <c r="AY1821" s="36">
        <v>1.4712000000099998</v>
      </c>
      <c r="AZ1821" s="36">
        <v>2.0617000000000001</v>
      </c>
      <c r="BA1821" s="22"/>
      <c r="BB1821" s="19">
        <v>1125</v>
      </c>
      <c r="BC1821" s="34">
        <f t="shared" si="379"/>
        <v>624.52440000424497</v>
      </c>
      <c r="BD1821" s="34">
        <f t="shared" si="380"/>
        <v>875.19164999999998</v>
      </c>
      <c r="BE1821" s="38">
        <v>3.4819999999999997E-2</v>
      </c>
      <c r="BF1821" s="38">
        <f t="shared" si="381"/>
        <v>3.4819999999999997E-2</v>
      </c>
      <c r="BG1821" s="34">
        <v>20.977531848142583</v>
      </c>
      <c r="BH1821" s="34">
        <v>29.397347343</v>
      </c>
      <c r="BI1821" s="34">
        <f t="shared" si="382"/>
        <v>603.54686815610239</v>
      </c>
      <c r="BJ1821" s="34">
        <f t="shared" si="383"/>
        <v>845.794302657</v>
      </c>
      <c r="BK1821" s="34">
        <v>0</v>
      </c>
      <c r="BL1821" s="34">
        <v>0</v>
      </c>
      <c r="BM1821" s="34">
        <f t="shared" si="384"/>
        <v>0</v>
      </c>
      <c r="BN1821" s="39">
        <f t="shared" si="386"/>
        <v>603.54686815610239</v>
      </c>
      <c r="BO1821" s="39">
        <f t="shared" si="387"/>
        <v>845.794302657</v>
      </c>
      <c r="BP1821" s="39">
        <f t="shared" si="385"/>
        <v>242.24743450089761</v>
      </c>
    </row>
    <row r="1822" spans="1:68" s="25" customFormat="1" ht="14.25" x14ac:dyDescent="0.2">
      <c r="A1822" s="14">
        <v>596</v>
      </c>
      <c r="B1822" s="40"/>
      <c r="C1822" s="15"/>
      <c r="D1822" s="16">
        <v>21809</v>
      </c>
      <c r="E1822" s="15" t="s">
        <v>14188</v>
      </c>
      <c r="F1822" s="15" t="s">
        <v>14189</v>
      </c>
      <c r="G1822" s="17" t="s">
        <v>14190</v>
      </c>
      <c r="H1822" s="17" t="s">
        <v>14191</v>
      </c>
      <c r="I1822" s="17" t="s">
        <v>86</v>
      </c>
      <c r="J1822" s="15" t="s">
        <v>14191</v>
      </c>
      <c r="K1822" s="15" t="s">
        <v>3644</v>
      </c>
      <c r="L1822" s="18" t="s">
        <v>14192</v>
      </c>
      <c r="M1822" s="15" t="s">
        <v>13098</v>
      </c>
      <c r="N1822" s="15" t="s">
        <v>13099</v>
      </c>
      <c r="O1822" s="16">
        <v>510</v>
      </c>
      <c r="P1822" s="15" t="s">
        <v>118</v>
      </c>
      <c r="Q1822" s="15">
        <v>24500</v>
      </c>
      <c r="R1822" s="15">
        <v>86200</v>
      </c>
      <c r="S1822" s="15">
        <v>110700</v>
      </c>
      <c r="T1822" s="15">
        <v>0.32</v>
      </c>
      <c r="U1822" s="15" t="s">
        <v>3335</v>
      </c>
      <c r="V1822" s="15" t="s">
        <v>76</v>
      </c>
      <c r="W1822" s="16">
        <v>1</v>
      </c>
      <c r="X1822" s="16">
        <v>1</v>
      </c>
      <c r="Y1822" s="15">
        <v>13819</v>
      </c>
      <c r="Z1822" s="15">
        <v>0.317</v>
      </c>
      <c r="AA1822" s="15" t="s">
        <v>13982</v>
      </c>
      <c r="AB1822" s="15" t="s">
        <v>13983</v>
      </c>
      <c r="AC1822" s="15">
        <v>115000</v>
      </c>
      <c r="AD1822" s="26">
        <v>41179</v>
      </c>
      <c r="AE1822" s="15" t="s">
        <v>137</v>
      </c>
      <c r="AF1822" s="15" t="s">
        <v>9108</v>
      </c>
      <c r="AG1822" s="16">
        <v>1</v>
      </c>
      <c r="AH1822" s="15" t="s">
        <v>14193</v>
      </c>
      <c r="AI1822" s="15" t="s">
        <v>78</v>
      </c>
      <c r="AJ1822" s="15">
        <v>13819.3212891</v>
      </c>
      <c r="AK1822" s="15">
        <v>520.18656305599995</v>
      </c>
      <c r="AL1822" s="15">
        <v>3095714.6891399999</v>
      </c>
      <c r="AM1822" s="15">
        <v>1415347.6458300001</v>
      </c>
      <c r="AN1822" s="19">
        <v>24500</v>
      </c>
      <c r="AO1822" s="19">
        <v>85300</v>
      </c>
      <c r="AP1822" s="19">
        <v>0</v>
      </c>
      <c r="AQ1822" s="19">
        <v>0</v>
      </c>
      <c r="AR1822" s="34">
        <f t="shared" si="376"/>
        <v>109800</v>
      </c>
      <c r="AS1822" s="34">
        <v>45000</v>
      </c>
      <c r="AT1822" s="34">
        <v>3000</v>
      </c>
      <c r="AU1822" s="34">
        <v>22680</v>
      </c>
      <c r="AV1822" s="34">
        <v>0</v>
      </c>
      <c r="AW1822" s="35">
        <f t="shared" si="377"/>
        <v>70680</v>
      </c>
      <c r="AX1822" s="34">
        <f t="shared" si="378"/>
        <v>39120</v>
      </c>
      <c r="AY1822" s="36">
        <v>1.4712000000099998</v>
      </c>
      <c r="AZ1822" s="36">
        <v>2.0617000000000001</v>
      </c>
      <c r="BA1822" s="22"/>
      <c r="BB1822" s="19">
        <v>1098</v>
      </c>
      <c r="BC1822" s="34">
        <f t="shared" si="379"/>
        <v>575.53344000391189</v>
      </c>
      <c r="BD1822" s="34">
        <f t="shared" si="380"/>
        <v>806.53704000000005</v>
      </c>
      <c r="BE1822" s="38">
        <v>3.4819999999999997E-2</v>
      </c>
      <c r="BF1822" s="38">
        <f t="shared" si="381"/>
        <v>3.4819999999999997E-2</v>
      </c>
      <c r="BG1822" s="34">
        <v>20.040074380936211</v>
      </c>
      <c r="BH1822" s="34">
        <v>28.083619732799999</v>
      </c>
      <c r="BI1822" s="34">
        <f t="shared" si="382"/>
        <v>555.49336562297572</v>
      </c>
      <c r="BJ1822" s="34">
        <f t="shared" si="383"/>
        <v>778.45342026720004</v>
      </c>
      <c r="BK1822" s="34">
        <v>0</v>
      </c>
      <c r="BL1822" s="34">
        <v>0</v>
      </c>
      <c r="BM1822" s="34">
        <f t="shared" si="384"/>
        <v>0</v>
      </c>
      <c r="BN1822" s="39">
        <f t="shared" si="386"/>
        <v>555.49336562297572</v>
      </c>
      <c r="BO1822" s="39">
        <f t="shared" si="387"/>
        <v>778.45342026720004</v>
      </c>
      <c r="BP1822" s="39">
        <f t="shared" si="385"/>
        <v>222.96005464422433</v>
      </c>
    </row>
    <row r="1823" spans="1:68" s="25" customFormat="1" ht="14.25" x14ac:dyDescent="0.2">
      <c r="A1823" s="14">
        <v>597</v>
      </c>
      <c r="B1823" s="40"/>
      <c r="C1823" s="15" t="s">
        <v>159</v>
      </c>
      <c r="D1823" s="16">
        <v>1712</v>
      </c>
      <c r="E1823" s="15" t="s">
        <v>14194</v>
      </c>
      <c r="F1823" s="15" t="s">
        <v>14195</v>
      </c>
      <c r="G1823" s="17" t="s">
        <v>14196</v>
      </c>
      <c r="H1823" s="17" t="s">
        <v>14197</v>
      </c>
      <c r="I1823" s="17" t="s">
        <v>86</v>
      </c>
      <c r="J1823" s="15" t="s">
        <v>14198</v>
      </c>
      <c r="K1823" s="15" t="s">
        <v>1313</v>
      </c>
      <c r="L1823" s="18" t="s">
        <v>14199</v>
      </c>
      <c r="M1823" s="15" t="s">
        <v>13098</v>
      </c>
      <c r="N1823" s="15" t="s">
        <v>13099</v>
      </c>
      <c r="O1823" s="16">
        <v>510</v>
      </c>
      <c r="P1823" s="15" t="s">
        <v>118</v>
      </c>
      <c r="Q1823" s="15">
        <v>24800</v>
      </c>
      <c r="R1823" s="15">
        <v>83000</v>
      </c>
      <c r="S1823" s="15">
        <v>107800</v>
      </c>
      <c r="T1823" s="15">
        <v>0.34</v>
      </c>
      <c r="U1823" s="15" t="s">
        <v>3335</v>
      </c>
      <c r="V1823" s="15" t="s">
        <v>76</v>
      </c>
      <c r="W1823" s="16">
        <v>1</v>
      </c>
      <c r="X1823" s="16">
        <v>0</v>
      </c>
      <c r="Y1823" s="15">
        <v>15069</v>
      </c>
      <c r="Z1823" s="15">
        <v>0.34599999999999997</v>
      </c>
      <c r="AA1823" s="15" t="s">
        <v>13982</v>
      </c>
      <c r="AB1823" s="15" t="s">
        <v>13983</v>
      </c>
      <c r="AC1823" s="15">
        <v>0</v>
      </c>
      <c r="AD1823" s="15"/>
      <c r="AE1823" s="15" t="s">
        <v>298</v>
      </c>
      <c r="AF1823" s="15" t="s">
        <v>14200</v>
      </c>
      <c r="AG1823" s="16">
        <v>1</v>
      </c>
      <c r="AH1823" s="15" t="s">
        <v>14201</v>
      </c>
      <c r="AI1823" s="15" t="s">
        <v>78</v>
      </c>
      <c r="AJ1823" s="15">
        <v>15068.7939453</v>
      </c>
      <c r="AK1823" s="15">
        <v>545.55751158800001</v>
      </c>
      <c r="AL1823" s="15">
        <v>3095719.08128</v>
      </c>
      <c r="AM1823" s="15">
        <v>1415423.5043899999</v>
      </c>
      <c r="AN1823" s="19">
        <v>24800</v>
      </c>
      <c r="AO1823" s="19">
        <v>82100</v>
      </c>
      <c r="AP1823" s="19">
        <v>0</v>
      </c>
      <c r="AQ1823" s="19">
        <v>0</v>
      </c>
      <c r="AR1823" s="34">
        <f t="shared" si="376"/>
        <v>106900</v>
      </c>
      <c r="AS1823" s="34">
        <v>45000</v>
      </c>
      <c r="AT1823" s="34">
        <v>0</v>
      </c>
      <c r="AU1823" s="34">
        <v>21665</v>
      </c>
      <c r="AV1823" s="34">
        <v>12480</v>
      </c>
      <c r="AW1823" s="35">
        <f t="shared" si="377"/>
        <v>79145</v>
      </c>
      <c r="AX1823" s="34">
        <f t="shared" si="378"/>
        <v>27755</v>
      </c>
      <c r="AY1823" s="36">
        <v>1.4712000000099998</v>
      </c>
      <c r="AZ1823" s="36">
        <v>2.0617000000000001</v>
      </c>
      <c r="BA1823" s="22"/>
      <c r="BB1823" s="19">
        <v>1069</v>
      </c>
      <c r="BC1823" s="34">
        <f t="shared" si="379"/>
        <v>408.33156000277546</v>
      </c>
      <c r="BD1823" s="34">
        <f t="shared" si="380"/>
        <v>572.2248350000001</v>
      </c>
      <c r="BE1823" s="38">
        <v>3.4819999999999997E-2</v>
      </c>
      <c r="BF1823" s="38">
        <f t="shared" si="381"/>
        <v>3.4819999999999997E-2</v>
      </c>
      <c r="BG1823" s="34">
        <v>14.218104919296641</v>
      </c>
      <c r="BH1823" s="34">
        <v>19.9248687547</v>
      </c>
      <c r="BI1823" s="34">
        <f t="shared" si="382"/>
        <v>394.11345508347881</v>
      </c>
      <c r="BJ1823" s="34">
        <f t="shared" si="383"/>
        <v>552.29996624530008</v>
      </c>
      <c r="BK1823" s="34">
        <v>0</v>
      </c>
      <c r="BL1823" s="34">
        <v>0</v>
      </c>
      <c r="BM1823" s="34">
        <f t="shared" si="384"/>
        <v>0</v>
      </c>
      <c r="BN1823" s="39">
        <f t="shared" si="386"/>
        <v>394.11345508347881</v>
      </c>
      <c r="BO1823" s="39">
        <f t="shared" si="387"/>
        <v>552.29996624530008</v>
      </c>
      <c r="BP1823" s="39">
        <f t="shared" si="385"/>
        <v>158.18651116182127</v>
      </c>
    </row>
    <row r="1824" spans="1:68" s="25" customFormat="1" ht="14.25" x14ac:dyDescent="0.2">
      <c r="A1824" s="14">
        <v>598</v>
      </c>
      <c r="B1824" s="40"/>
      <c r="C1824" s="15"/>
      <c r="D1824" s="16">
        <v>25742</v>
      </c>
      <c r="E1824" s="15" t="s">
        <v>14202</v>
      </c>
      <c r="F1824" s="15" t="s">
        <v>14203</v>
      </c>
      <c r="G1824" s="17" t="s">
        <v>14204</v>
      </c>
      <c r="H1824" s="17" t="s">
        <v>14205</v>
      </c>
      <c r="I1824" s="17" t="s">
        <v>86</v>
      </c>
      <c r="J1824" s="15" t="s">
        <v>14206</v>
      </c>
      <c r="K1824" s="15" t="s">
        <v>86</v>
      </c>
      <c r="L1824" s="18" t="s">
        <v>14207</v>
      </c>
      <c r="M1824" s="15" t="s">
        <v>13098</v>
      </c>
      <c r="N1824" s="15" t="s">
        <v>13099</v>
      </c>
      <c r="O1824" s="16">
        <v>510</v>
      </c>
      <c r="P1824" s="15" t="s">
        <v>118</v>
      </c>
      <c r="Q1824" s="15">
        <v>24600</v>
      </c>
      <c r="R1824" s="15">
        <v>94500</v>
      </c>
      <c r="S1824" s="15">
        <v>119100</v>
      </c>
      <c r="T1824" s="15">
        <v>0.35</v>
      </c>
      <c r="U1824" s="15" t="s">
        <v>3335</v>
      </c>
      <c r="V1824" s="15" t="s">
        <v>76</v>
      </c>
      <c r="W1824" s="16">
        <v>1</v>
      </c>
      <c r="X1824" s="16">
        <v>1</v>
      </c>
      <c r="Y1824" s="15">
        <v>14880</v>
      </c>
      <c r="Z1824" s="15">
        <v>0.34200000000000003</v>
      </c>
      <c r="AA1824" s="15" t="s">
        <v>13982</v>
      </c>
      <c r="AB1824" s="15" t="s">
        <v>13983</v>
      </c>
      <c r="AC1824" s="15">
        <v>114900</v>
      </c>
      <c r="AD1824" s="26">
        <v>41810</v>
      </c>
      <c r="AE1824" s="15" t="s">
        <v>119</v>
      </c>
      <c r="AF1824" s="15" t="s">
        <v>119</v>
      </c>
      <c r="AG1824" s="16">
        <v>1</v>
      </c>
      <c r="AH1824" s="15" t="s">
        <v>14208</v>
      </c>
      <c r="AI1824" s="15" t="s">
        <v>78</v>
      </c>
      <c r="AJ1824" s="15">
        <v>14879.8884277</v>
      </c>
      <c r="AK1824" s="15">
        <v>556.12304244699999</v>
      </c>
      <c r="AL1824" s="15">
        <v>3095724.3009199998</v>
      </c>
      <c r="AM1824" s="15">
        <v>1415498.17665</v>
      </c>
      <c r="AN1824" s="19">
        <v>24600</v>
      </c>
      <c r="AO1824" s="19">
        <v>90300</v>
      </c>
      <c r="AP1824" s="19">
        <v>0</v>
      </c>
      <c r="AQ1824" s="19">
        <v>3500</v>
      </c>
      <c r="AR1824" s="34">
        <f t="shared" si="376"/>
        <v>118400</v>
      </c>
      <c r="AS1824" s="34">
        <v>45000</v>
      </c>
      <c r="AT1824" s="34">
        <v>3000</v>
      </c>
      <c r="AU1824" s="34">
        <v>24465</v>
      </c>
      <c r="AV1824" s="34">
        <v>0</v>
      </c>
      <c r="AW1824" s="35">
        <f t="shared" si="377"/>
        <v>72465</v>
      </c>
      <c r="AX1824" s="34">
        <f t="shared" si="378"/>
        <v>45935</v>
      </c>
      <c r="AY1824" s="36">
        <v>1.4712000000099998</v>
      </c>
      <c r="AZ1824" s="36">
        <v>2.0617000000000001</v>
      </c>
      <c r="BA1824" s="22"/>
      <c r="BB1824" s="19">
        <v>1254</v>
      </c>
      <c r="BC1824" s="34">
        <f t="shared" si="379"/>
        <v>675.79572000459348</v>
      </c>
      <c r="BD1824" s="34">
        <f t="shared" si="380"/>
        <v>947.04189500000007</v>
      </c>
      <c r="BE1824" s="38">
        <v>3.4819999999999997E-2</v>
      </c>
      <c r="BF1824" s="38">
        <f t="shared" si="381"/>
        <v>3.4819999999999997E-2</v>
      </c>
      <c r="BG1824" s="34">
        <v>21.738255530547757</v>
      </c>
      <c r="BH1824" s="34">
        <v>30.463404993899999</v>
      </c>
      <c r="BI1824" s="34">
        <f t="shared" si="382"/>
        <v>654.05746447404567</v>
      </c>
      <c r="BJ1824" s="34">
        <f t="shared" si="383"/>
        <v>916.57849000610008</v>
      </c>
      <c r="BK1824" s="34">
        <v>0</v>
      </c>
      <c r="BL1824" s="34">
        <v>0</v>
      </c>
      <c r="BM1824" s="34">
        <f t="shared" si="384"/>
        <v>0</v>
      </c>
      <c r="BN1824" s="39">
        <f t="shared" si="386"/>
        <v>654.05746447404567</v>
      </c>
      <c r="BO1824" s="39">
        <f t="shared" si="387"/>
        <v>916.57849000610008</v>
      </c>
      <c r="BP1824" s="39">
        <f t="shared" si="385"/>
        <v>262.52102553205441</v>
      </c>
    </row>
    <row r="1825" spans="1:68" s="25" customFormat="1" ht="14.25" x14ac:dyDescent="0.2">
      <c r="A1825" s="14">
        <v>599</v>
      </c>
      <c r="B1825" s="40"/>
      <c r="C1825" s="15"/>
      <c r="D1825" s="16">
        <v>29448</v>
      </c>
      <c r="E1825" s="15" t="s">
        <v>14209</v>
      </c>
      <c r="F1825" s="15" t="s">
        <v>14210</v>
      </c>
      <c r="G1825" s="17" t="s">
        <v>14204</v>
      </c>
      <c r="H1825" s="17" t="s">
        <v>14211</v>
      </c>
      <c r="I1825" s="17" t="s">
        <v>86</v>
      </c>
      <c r="J1825" s="15" t="s">
        <v>14212</v>
      </c>
      <c r="K1825" s="15" t="s">
        <v>86</v>
      </c>
      <c r="L1825" s="18" t="s">
        <v>14213</v>
      </c>
      <c r="M1825" s="15" t="s">
        <v>13098</v>
      </c>
      <c r="N1825" s="15" t="s">
        <v>13099</v>
      </c>
      <c r="O1825" s="16">
        <v>510</v>
      </c>
      <c r="P1825" s="15" t="s">
        <v>118</v>
      </c>
      <c r="Q1825" s="15">
        <v>35300</v>
      </c>
      <c r="R1825" s="15">
        <v>77500</v>
      </c>
      <c r="S1825" s="15">
        <v>112800</v>
      </c>
      <c r="T1825" s="15">
        <v>0.37</v>
      </c>
      <c r="U1825" s="15" t="s">
        <v>3335</v>
      </c>
      <c r="V1825" s="15" t="s">
        <v>76</v>
      </c>
      <c r="W1825" s="16">
        <v>1</v>
      </c>
      <c r="X1825" s="16">
        <v>1</v>
      </c>
      <c r="Y1825" s="15">
        <v>14461</v>
      </c>
      <c r="Z1825" s="15">
        <v>0.33200000000000002</v>
      </c>
      <c r="AA1825" s="15" t="s">
        <v>13982</v>
      </c>
      <c r="AB1825" s="15" t="s">
        <v>13983</v>
      </c>
      <c r="AC1825" s="15">
        <v>109000</v>
      </c>
      <c r="AD1825" s="26">
        <v>39979</v>
      </c>
      <c r="AE1825" s="15" t="s">
        <v>147</v>
      </c>
      <c r="AF1825" s="15" t="s">
        <v>14214</v>
      </c>
      <c r="AG1825" s="16">
        <v>1</v>
      </c>
      <c r="AH1825" s="15" t="s">
        <v>14215</v>
      </c>
      <c r="AI1825" s="15" t="s">
        <v>78</v>
      </c>
      <c r="AJ1825" s="15">
        <v>14461.0002441</v>
      </c>
      <c r="AK1825" s="15">
        <v>468.816501587</v>
      </c>
      <c r="AL1825" s="15">
        <v>3095685.62885</v>
      </c>
      <c r="AM1825" s="15">
        <v>1415593.7012100001</v>
      </c>
      <c r="AN1825" s="19">
        <v>35300</v>
      </c>
      <c r="AO1825" s="19">
        <v>83000</v>
      </c>
      <c r="AP1825" s="19">
        <v>0</v>
      </c>
      <c r="AQ1825" s="19">
        <v>0</v>
      </c>
      <c r="AR1825" s="34">
        <f t="shared" si="376"/>
        <v>118300</v>
      </c>
      <c r="AS1825" s="34">
        <v>45000</v>
      </c>
      <c r="AT1825" s="34">
        <v>3000</v>
      </c>
      <c r="AU1825" s="34">
        <v>25655</v>
      </c>
      <c r="AV1825" s="34">
        <v>0</v>
      </c>
      <c r="AW1825" s="35">
        <f t="shared" si="377"/>
        <v>73655</v>
      </c>
      <c r="AX1825" s="34">
        <f t="shared" si="378"/>
        <v>44645</v>
      </c>
      <c r="AY1825" s="36">
        <v>1.4712000000099998</v>
      </c>
      <c r="AZ1825" s="36">
        <v>2.0617000000000001</v>
      </c>
      <c r="BA1825" s="22"/>
      <c r="BB1825" s="19">
        <v>1183</v>
      </c>
      <c r="BC1825" s="34">
        <f t="shared" si="379"/>
        <v>656.81724000446445</v>
      </c>
      <c r="BD1825" s="34">
        <f t="shared" si="380"/>
        <v>920.445965</v>
      </c>
      <c r="BE1825" s="38">
        <v>3.4819999999999997E-2</v>
      </c>
      <c r="BF1825" s="38">
        <f t="shared" si="381"/>
        <v>3.4819999999999997E-2</v>
      </c>
      <c r="BG1825" s="34">
        <v>22.870376296955449</v>
      </c>
      <c r="BH1825" s="34">
        <v>32.049928501299995</v>
      </c>
      <c r="BI1825" s="34">
        <f t="shared" si="382"/>
        <v>633.94686370750901</v>
      </c>
      <c r="BJ1825" s="34">
        <f t="shared" si="383"/>
        <v>888.39603649870003</v>
      </c>
      <c r="BK1825" s="34">
        <v>0</v>
      </c>
      <c r="BL1825" s="34">
        <v>0</v>
      </c>
      <c r="BM1825" s="34">
        <f t="shared" si="384"/>
        <v>0</v>
      </c>
      <c r="BN1825" s="39">
        <f t="shared" si="386"/>
        <v>633.94686370750901</v>
      </c>
      <c r="BO1825" s="39">
        <f t="shared" si="387"/>
        <v>888.39603649870003</v>
      </c>
      <c r="BP1825" s="39">
        <f t="shared" si="385"/>
        <v>254.44917279119102</v>
      </c>
    </row>
    <row r="1826" spans="1:68" s="25" customFormat="1" ht="14.25" x14ac:dyDescent="0.2">
      <c r="A1826" s="14">
        <v>600</v>
      </c>
      <c r="B1826" s="40"/>
      <c r="C1826" s="15"/>
      <c r="D1826" s="16">
        <v>27593</v>
      </c>
      <c r="E1826" s="15" t="s">
        <v>14216</v>
      </c>
      <c r="F1826" s="15" t="s">
        <v>14217</v>
      </c>
      <c r="G1826" s="17" t="s">
        <v>14218</v>
      </c>
      <c r="H1826" s="17" t="s">
        <v>14219</v>
      </c>
      <c r="I1826" s="17" t="s">
        <v>86</v>
      </c>
      <c r="J1826" s="15" t="s">
        <v>14220</v>
      </c>
      <c r="K1826" s="15" t="s">
        <v>7570</v>
      </c>
      <c r="L1826" s="18" t="s">
        <v>14221</v>
      </c>
      <c r="M1826" s="15" t="s">
        <v>13098</v>
      </c>
      <c r="N1826" s="15" t="s">
        <v>13099</v>
      </c>
      <c r="O1826" s="16">
        <v>510</v>
      </c>
      <c r="P1826" s="15" t="s">
        <v>118</v>
      </c>
      <c r="Q1826" s="15">
        <v>20700</v>
      </c>
      <c r="R1826" s="15">
        <v>86900</v>
      </c>
      <c r="S1826" s="15">
        <v>107600</v>
      </c>
      <c r="T1826" s="15">
        <v>0.22</v>
      </c>
      <c r="U1826" s="15" t="s">
        <v>3335</v>
      </c>
      <c r="V1826" s="15" t="s">
        <v>76</v>
      </c>
      <c r="W1826" s="16">
        <v>1</v>
      </c>
      <c r="X1826" s="16">
        <v>1</v>
      </c>
      <c r="Y1826" s="15">
        <v>9842</v>
      </c>
      <c r="Z1826" s="15">
        <v>0.22600000000000001</v>
      </c>
      <c r="AA1826" s="15" t="s">
        <v>13982</v>
      </c>
      <c r="AB1826" s="15" t="s">
        <v>13983</v>
      </c>
      <c r="AC1826" s="15">
        <v>68500</v>
      </c>
      <c r="AD1826" s="26">
        <v>38128</v>
      </c>
      <c r="AE1826" s="15" t="s">
        <v>119</v>
      </c>
      <c r="AF1826" s="15" t="s">
        <v>119</v>
      </c>
      <c r="AG1826" s="16">
        <v>1</v>
      </c>
      <c r="AH1826" s="15" t="s">
        <v>14222</v>
      </c>
      <c r="AI1826" s="15" t="s">
        <v>78</v>
      </c>
      <c r="AJ1826" s="15">
        <v>9841.9028320300004</v>
      </c>
      <c r="AK1826" s="15">
        <v>407.12020248599998</v>
      </c>
      <c r="AL1826" s="15">
        <v>3095784.76884</v>
      </c>
      <c r="AM1826" s="15">
        <v>1415595.22486</v>
      </c>
      <c r="AN1826" s="19">
        <v>20700</v>
      </c>
      <c r="AO1826" s="19">
        <v>86000</v>
      </c>
      <c r="AP1826" s="19">
        <v>0</v>
      </c>
      <c r="AQ1826" s="19">
        <v>0</v>
      </c>
      <c r="AR1826" s="34">
        <f t="shared" ref="AR1826:AR1883" si="388">SUM(AN1826:AQ1826)</f>
        <v>106700</v>
      </c>
      <c r="AS1826" s="34">
        <v>45000</v>
      </c>
      <c r="AT1826" s="34">
        <v>3000</v>
      </c>
      <c r="AU1826" s="34">
        <v>21595</v>
      </c>
      <c r="AV1826" s="34">
        <v>0</v>
      </c>
      <c r="AW1826" s="35">
        <f t="shared" ref="AW1826:AW1883" si="389">SUM(AS1826:AV1826)</f>
        <v>69595</v>
      </c>
      <c r="AX1826" s="34">
        <f t="shared" ref="AX1826:AX1883" si="390">AR1826-AW1826</f>
        <v>37105</v>
      </c>
      <c r="AY1826" s="36">
        <v>1.4712000000099998</v>
      </c>
      <c r="AZ1826" s="36">
        <v>2.0617000000000001</v>
      </c>
      <c r="BA1826" s="22"/>
      <c r="BB1826" s="19">
        <v>1067</v>
      </c>
      <c r="BC1826" s="34">
        <f t="shared" ref="BC1826:BC1883" si="391">(AX1826/100)*AY1826</f>
        <v>545.88876000371044</v>
      </c>
      <c r="BD1826" s="34">
        <f t="shared" ref="BD1826:BD1883" si="392">(AX1826/100)*AZ1826</f>
        <v>764.993785</v>
      </c>
      <c r="BE1826" s="38">
        <v>3.4819999999999997E-2</v>
      </c>
      <c r="BF1826" s="38">
        <f t="shared" ref="BF1826:BF1883" si="393">BE1826</f>
        <v>3.4819999999999997E-2</v>
      </c>
      <c r="BG1826" s="34">
        <v>19.007846623329197</v>
      </c>
      <c r="BH1826" s="34">
        <v>26.637083593699998</v>
      </c>
      <c r="BI1826" s="34">
        <f t="shared" ref="BI1826:BI1883" si="394">BC1826-BG1826</f>
        <v>526.88091338038123</v>
      </c>
      <c r="BJ1826" s="34">
        <f t="shared" ref="BJ1826:BJ1883" si="395">BD1826-BH1826</f>
        <v>738.35670140629998</v>
      </c>
      <c r="BK1826" s="34">
        <v>0</v>
      </c>
      <c r="BL1826" s="34">
        <v>0</v>
      </c>
      <c r="BM1826" s="34">
        <f t="shared" ref="BM1826:BM1883" si="396">BL1826-BK1826</f>
        <v>0</v>
      </c>
      <c r="BN1826" s="39">
        <f t="shared" si="386"/>
        <v>526.88091338038123</v>
      </c>
      <c r="BO1826" s="39">
        <f t="shared" si="387"/>
        <v>738.35670140629998</v>
      </c>
      <c r="BP1826" s="39">
        <f t="shared" si="385"/>
        <v>211.47578802591875</v>
      </c>
    </row>
    <row r="1827" spans="1:68" s="25" customFormat="1" ht="14.25" x14ac:dyDescent="0.2">
      <c r="A1827" s="14">
        <v>601</v>
      </c>
      <c r="B1827" s="40"/>
      <c r="C1827" s="15"/>
      <c r="D1827" s="16">
        <v>11435</v>
      </c>
      <c r="E1827" s="15" t="s">
        <v>14223</v>
      </c>
      <c r="F1827" s="15" t="s">
        <v>14224</v>
      </c>
      <c r="G1827" s="17" t="s">
        <v>14225</v>
      </c>
      <c r="H1827" s="17" t="s">
        <v>14226</v>
      </c>
      <c r="I1827" s="17" t="s">
        <v>86</v>
      </c>
      <c r="J1827" s="15" t="s">
        <v>14227</v>
      </c>
      <c r="K1827" s="15" t="s">
        <v>6201</v>
      </c>
      <c r="L1827" s="18" t="s">
        <v>14228</v>
      </c>
      <c r="M1827" s="15" t="s">
        <v>13098</v>
      </c>
      <c r="N1827" s="15" t="s">
        <v>13099</v>
      </c>
      <c r="O1827" s="16">
        <v>510</v>
      </c>
      <c r="P1827" s="15" t="s">
        <v>118</v>
      </c>
      <c r="Q1827" s="15">
        <v>21400</v>
      </c>
      <c r="R1827" s="15">
        <v>64500</v>
      </c>
      <c r="S1827" s="15">
        <v>85900</v>
      </c>
      <c r="T1827" s="15">
        <v>0.23</v>
      </c>
      <c r="U1827" s="15" t="s">
        <v>3335</v>
      </c>
      <c r="V1827" s="15" t="s">
        <v>76</v>
      </c>
      <c r="W1827" s="16">
        <v>1</v>
      </c>
      <c r="X1827" s="16">
        <v>0</v>
      </c>
      <c r="Y1827" s="15">
        <v>9711</v>
      </c>
      <c r="Z1827" s="15">
        <v>0.223</v>
      </c>
      <c r="AA1827" s="15" t="s">
        <v>13982</v>
      </c>
      <c r="AB1827" s="15" t="s">
        <v>13983</v>
      </c>
      <c r="AC1827" s="15">
        <v>0</v>
      </c>
      <c r="AD1827" s="15"/>
      <c r="AE1827" s="15" t="s">
        <v>298</v>
      </c>
      <c r="AF1827" s="15" t="s">
        <v>4024</v>
      </c>
      <c r="AG1827" s="16">
        <v>1</v>
      </c>
      <c r="AH1827" s="15" t="s">
        <v>14229</v>
      </c>
      <c r="AI1827" s="15" t="s">
        <v>78</v>
      </c>
      <c r="AJ1827" s="15">
        <v>9710.9645996100007</v>
      </c>
      <c r="AK1827" s="15">
        <v>406.97887986199999</v>
      </c>
      <c r="AL1827" s="15">
        <v>3095862.73563</v>
      </c>
      <c r="AM1827" s="15">
        <v>1415593.27162</v>
      </c>
      <c r="AN1827" s="19">
        <v>21400</v>
      </c>
      <c r="AO1827" s="19">
        <v>63900</v>
      </c>
      <c r="AP1827" s="19">
        <v>0</v>
      </c>
      <c r="AQ1827" s="19">
        <v>0</v>
      </c>
      <c r="AR1827" s="34">
        <f t="shared" si="388"/>
        <v>85300</v>
      </c>
      <c r="AS1827" s="34">
        <v>45000</v>
      </c>
      <c r="AT1827" s="34">
        <v>0</v>
      </c>
      <c r="AU1827" s="34">
        <v>14105</v>
      </c>
      <c r="AV1827" s="34">
        <v>0</v>
      </c>
      <c r="AW1827" s="35">
        <f t="shared" si="389"/>
        <v>59105</v>
      </c>
      <c r="AX1827" s="34">
        <f t="shared" si="390"/>
        <v>26195</v>
      </c>
      <c r="AY1827" s="36">
        <v>1.4712000000099998</v>
      </c>
      <c r="AZ1827" s="36">
        <v>2.0617000000000001</v>
      </c>
      <c r="BA1827" s="22"/>
      <c r="BB1827" s="19">
        <v>853</v>
      </c>
      <c r="BC1827" s="34">
        <f t="shared" si="391"/>
        <v>385.38084000261944</v>
      </c>
      <c r="BD1827" s="34">
        <f t="shared" si="392"/>
        <v>540.06231500000001</v>
      </c>
      <c r="BE1827" s="38">
        <v>3.4819999999999997E-2</v>
      </c>
      <c r="BF1827" s="38">
        <f t="shared" si="393"/>
        <v>3.4819999999999997E-2</v>
      </c>
      <c r="BG1827" s="34">
        <v>13.418960848891208</v>
      </c>
      <c r="BH1827" s="34">
        <v>18.804969808299997</v>
      </c>
      <c r="BI1827" s="34">
        <f t="shared" si="394"/>
        <v>371.9618791537282</v>
      </c>
      <c r="BJ1827" s="34">
        <f t="shared" si="395"/>
        <v>521.25734519169998</v>
      </c>
      <c r="BK1827" s="34">
        <v>0</v>
      </c>
      <c r="BL1827" s="34">
        <v>0</v>
      </c>
      <c r="BM1827" s="34">
        <f t="shared" si="396"/>
        <v>0</v>
      </c>
      <c r="BN1827" s="39">
        <f t="shared" si="386"/>
        <v>371.9618791537282</v>
      </c>
      <c r="BO1827" s="39">
        <f t="shared" si="387"/>
        <v>521.25734519169998</v>
      </c>
      <c r="BP1827" s="39">
        <f t="shared" si="385"/>
        <v>149.29546603797178</v>
      </c>
    </row>
    <row r="1828" spans="1:68" s="25" customFormat="1" ht="14.25" x14ac:dyDescent="0.2">
      <c r="A1828" s="14">
        <v>602</v>
      </c>
      <c r="B1828" s="40"/>
      <c r="C1828" s="15" t="s">
        <v>159</v>
      </c>
      <c r="D1828" s="16">
        <v>8641</v>
      </c>
      <c r="E1828" s="15" t="s">
        <v>14230</v>
      </c>
      <c r="F1828" s="15" t="s">
        <v>14231</v>
      </c>
      <c r="G1828" s="17" t="s">
        <v>14232</v>
      </c>
      <c r="H1828" s="17" t="s">
        <v>14233</v>
      </c>
      <c r="I1828" s="17" t="s">
        <v>86</v>
      </c>
      <c r="J1828" s="15" t="s">
        <v>14234</v>
      </c>
      <c r="K1828" s="15" t="s">
        <v>86</v>
      </c>
      <c r="L1828" s="18" t="s">
        <v>14235</v>
      </c>
      <c r="M1828" s="15" t="s">
        <v>13098</v>
      </c>
      <c r="N1828" s="15" t="s">
        <v>13099</v>
      </c>
      <c r="O1828" s="16">
        <v>510</v>
      </c>
      <c r="P1828" s="15" t="s">
        <v>118</v>
      </c>
      <c r="Q1828" s="15">
        <v>20700</v>
      </c>
      <c r="R1828" s="15">
        <v>59300</v>
      </c>
      <c r="S1828" s="15">
        <v>80000</v>
      </c>
      <c r="T1828" s="15">
        <v>0.23</v>
      </c>
      <c r="U1828" s="15" t="s">
        <v>3335</v>
      </c>
      <c r="V1828" s="15" t="s">
        <v>76</v>
      </c>
      <c r="W1828" s="16">
        <v>1</v>
      </c>
      <c r="X1828" s="16">
        <v>1</v>
      </c>
      <c r="Y1828" s="15">
        <v>9066</v>
      </c>
      <c r="Z1828" s="15">
        <v>0.20799999999999999</v>
      </c>
      <c r="AA1828" s="15" t="s">
        <v>13982</v>
      </c>
      <c r="AB1828" s="15" t="s">
        <v>13983</v>
      </c>
      <c r="AC1828" s="15">
        <v>81500</v>
      </c>
      <c r="AD1828" s="26">
        <v>38657</v>
      </c>
      <c r="AE1828" s="15" t="s">
        <v>119</v>
      </c>
      <c r="AF1828" s="15" t="s">
        <v>119</v>
      </c>
      <c r="AG1828" s="16">
        <v>1</v>
      </c>
      <c r="AH1828" s="15" t="s">
        <v>14236</v>
      </c>
      <c r="AI1828" s="15" t="s">
        <v>78</v>
      </c>
      <c r="AJ1828" s="15">
        <v>9065.8598632800004</v>
      </c>
      <c r="AK1828" s="15">
        <v>401.56542670900001</v>
      </c>
      <c r="AL1828" s="15">
        <v>3095935.38961</v>
      </c>
      <c r="AM1828" s="15">
        <v>1415591.5438999999</v>
      </c>
      <c r="AN1828" s="19">
        <v>0</v>
      </c>
      <c r="AO1828" s="19">
        <v>0</v>
      </c>
      <c r="AP1828" s="19">
        <v>20700</v>
      </c>
      <c r="AQ1828" s="19">
        <v>60300</v>
      </c>
      <c r="AR1828" s="34">
        <f t="shared" si="388"/>
        <v>81000</v>
      </c>
      <c r="AS1828" s="34">
        <v>0</v>
      </c>
      <c r="AT1828" s="34">
        <v>3000</v>
      </c>
      <c r="AU1828" s="34">
        <v>0</v>
      </c>
      <c r="AV1828" s="34">
        <v>0</v>
      </c>
      <c r="AW1828" s="35">
        <f t="shared" si="389"/>
        <v>3000</v>
      </c>
      <c r="AX1828" s="34">
        <f t="shared" si="390"/>
        <v>78000</v>
      </c>
      <c r="AY1828" s="36">
        <v>1.4712000000099998</v>
      </c>
      <c r="AZ1828" s="36">
        <v>2.0617000000000001</v>
      </c>
      <c r="BA1828" s="22"/>
      <c r="BB1828" s="19">
        <v>1628</v>
      </c>
      <c r="BC1828" s="34">
        <f t="shared" si="391"/>
        <v>1147.5360000077999</v>
      </c>
      <c r="BD1828" s="34">
        <f t="shared" si="392"/>
        <v>1608.126</v>
      </c>
      <c r="BE1828" s="38">
        <v>3.4819999999999997E-2</v>
      </c>
      <c r="BF1828" s="38">
        <f t="shared" si="393"/>
        <v>3.4819999999999997E-2</v>
      </c>
      <c r="BG1828" s="34">
        <v>0</v>
      </c>
      <c r="BH1828" s="34">
        <v>0</v>
      </c>
      <c r="BI1828" s="34">
        <f t="shared" si="394"/>
        <v>1147.5360000077999</v>
      </c>
      <c r="BJ1828" s="34">
        <f t="shared" si="395"/>
        <v>1608.126</v>
      </c>
      <c r="BK1828" s="34">
        <v>0</v>
      </c>
      <c r="BL1828" s="34">
        <v>49.483400000000074</v>
      </c>
      <c r="BM1828" s="34">
        <f t="shared" si="396"/>
        <v>49.483400000000074</v>
      </c>
      <c r="BN1828" s="39">
        <f t="shared" si="386"/>
        <v>1147.5360000077999</v>
      </c>
      <c r="BO1828" s="39">
        <f t="shared" si="387"/>
        <v>1558.6425999999999</v>
      </c>
      <c r="BP1828" s="39">
        <f t="shared" si="385"/>
        <v>411.10659999220002</v>
      </c>
    </row>
    <row r="1829" spans="1:68" s="25" customFormat="1" ht="14.25" x14ac:dyDescent="0.2">
      <c r="A1829" s="14">
        <v>603</v>
      </c>
      <c r="B1829" s="40"/>
      <c r="C1829" s="15"/>
      <c r="D1829" s="16">
        <v>238</v>
      </c>
      <c r="E1829" s="15" t="s">
        <v>14237</v>
      </c>
      <c r="F1829" s="15" t="s">
        <v>14238</v>
      </c>
      <c r="G1829" s="17" t="s">
        <v>14239</v>
      </c>
      <c r="H1829" s="17" t="s">
        <v>14240</v>
      </c>
      <c r="I1829" s="17" t="s">
        <v>86</v>
      </c>
      <c r="J1829" s="15" t="s">
        <v>14241</v>
      </c>
      <c r="K1829" s="15" t="s">
        <v>1130</v>
      </c>
      <c r="L1829" s="18" t="s">
        <v>14242</v>
      </c>
      <c r="M1829" s="15" t="s">
        <v>13098</v>
      </c>
      <c r="N1829" s="15" t="s">
        <v>13099</v>
      </c>
      <c r="O1829" s="16">
        <v>510</v>
      </c>
      <c r="P1829" s="15" t="s">
        <v>118</v>
      </c>
      <c r="Q1829" s="15">
        <v>20500</v>
      </c>
      <c r="R1829" s="15">
        <v>59200</v>
      </c>
      <c r="S1829" s="15">
        <v>79700</v>
      </c>
      <c r="T1829" s="15">
        <v>0.24</v>
      </c>
      <c r="U1829" s="15" t="s">
        <v>3335</v>
      </c>
      <c r="V1829" s="15" t="s">
        <v>76</v>
      </c>
      <c r="W1829" s="16">
        <v>1</v>
      </c>
      <c r="X1829" s="16">
        <v>1</v>
      </c>
      <c r="Y1829" s="15">
        <v>9788</v>
      </c>
      <c r="Z1829" s="15">
        <v>0.22500000000000001</v>
      </c>
      <c r="AA1829" s="15" t="s">
        <v>13982</v>
      </c>
      <c r="AB1829" s="15" t="s">
        <v>13983</v>
      </c>
      <c r="AC1829" s="15">
        <v>85000</v>
      </c>
      <c r="AD1829" s="26">
        <v>39855</v>
      </c>
      <c r="AE1829" s="15" t="s">
        <v>147</v>
      </c>
      <c r="AF1829" s="15" t="s">
        <v>14243</v>
      </c>
      <c r="AG1829" s="16">
        <v>1</v>
      </c>
      <c r="AH1829" s="15" t="s">
        <v>14244</v>
      </c>
      <c r="AI1829" s="15" t="s">
        <v>78</v>
      </c>
      <c r="AJ1829" s="15">
        <v>9788.1896972699997</v>
      </c>
      <c r="AK1829" s="15">
        <v>411.495034734</v>
      </c>
      <c r="AL1829" s="15">
        <v>3096011.6054500001</v>
      </c>
      <c r="AM1829" s="15">
        <v>1415593.89384</v>
      </c>
      <c r="AN1829" s="19">
        <v>0</v>
      </c>
      <c r="AO1829" s="19">
        <v>0</v>
      </c>
      <c r="AP1829" s="19">
        <v>20500</v>
      </c>
      <c r="AQ1829" s="19">
        <v>58600</v>
      </c>
      <c r="AR1829" s="34">
        <f t="shared" si="388"/>
        <v>79100</v>
      </c>
      <c r="AS1829" s="34">
        <v>0</v>
      </c>
      <c r="AT1829" s="34">
        <v>0</v>
      </c>
      <c r="AU1829" s="34">
        <v>0</v>
      </c>
      <c r="AV1829" s="34">
        <v>0</v>
      </c>
      <c r="AW1829" s="35">
        <f t="shared" si="389"/>
        <v>0</v>
      </c>
      <c r="AX1829" s="34">
        <f t="shared" si="390"/>
        <v>79100</v>
      </c>
      <c r="AY1829" s="36">
        <v>1.4712000000099998</v>
      </c>
      <c r="AZ1829" s="36">
        <v>2.0617000000000001</v>
      </c>
      <c r="BA1829" s="22"/>
      <c r="BB1829" s="19">
        <v>1582</v>
      </c>
      <c r="BC1829" s="34">
        <f t="shared" si="391"/>
        <v>1163.7192000079099</v>
      </c>
      <c r="BD1829" s="34">
        <f t="shared" si="392"/>
        <v>1630.8047000000001</v>
      </c>
      <c r="BE1829" s="38">
        <v>3.4819999999999997E-2</v>
      </c>
      <c r="BF1829" s="38">
        <f t="shared" si="393"/>
        <v>3.4819999999999997E-2</v>
      </c>
      <c r="BG1829" s="34">
        <v>0</v>
      </c>
      <c r="BH1829" s="34">
        <v>0</v>
      </c>
      <c r="BI1829" s="34">
        <f t="shared" si="394"/>
        <v>1163.7192000079099</v>
      </c>
      <c r="BJ1829" s="34">
        <f t="shared" si="395"/>
        <v>1630.8047000000001</v>
      </c>
      <c r="BK1829" s="34">
        <v>0</v>
      </c>
      <c r="BL1829" s="34">
        <v>48.804700000000139</v>
      </c>
      <c r="BM1829" s="34">
        <f t="shared" si="396"/>
        <v>48.804700000000139</v>
      </c>
      <c r="BN1829" s="39">
        <f t="shared" si="386"/>
        <v>1163.7192000079099</v>
      </c>
      <c r="BO1829" s="39">
        <f t="shared" si="387"/>
        <v>1582</v>
      </c>
      <c r="BP1829" s="39">
        <f t="shared" si="385"/>
        <v>418.28079999209012</v>
      </c>
    </row>
    <row r="1830" spans="1:68" s="25" customFormat="1" ht="14.25" x14ac:dyDescent="0.2">
      <c r="A1830" s="14">
        <v>604</v>
      </c>
      <c r="B1830" s="40"/>
      <c r="C1830" s="15" t="s">
        <v>726</v>
      </c>
      <c r="D1830" s="16">
        <v>7886</v>
      </c>
      <c r="E1830" s="15" t="s">
        <v>14245</v>
      </c>
      <c r="F1830" s="15" t="s">
        <v>14246</v>
      </c>
      <c r="G1830" s="17" t="s">
        <v>14247</v>
      </c>
      <c r="H1830" s="17" t="s">
        <v>14248</v>
      </c>
      <c r="I1830" s="17" t="s">
        <v>86</v>
      </c>
      <c r="J1830" s="15" t="s">
        <v>14249</v>
      </c>
      <c r="K1830" s="15" t="s">
        <v>732</v>
      </c>
      <c r="L1830" s="18" t="s">
        <v>14250</v>
      </c>
      <c r="M1830" s="15" t="s">
        <v>13098</v>
      </c>
      <c r="N1830" s="15" t="s">
        <v>13099</v>
      </c>
      <c r="O1830" s="16">
        <v>510</v>
      </c>
      <c r="P1830" s="15" t="s">
        <v>118</v>
      </c>
      <c r="Q1830" s="15">
        <v>33100</v>
      </c>
      <c r="R1830" s="15">
        <v>154900</v>
      </c>
      <c r="S1830" s="15">
        <v>188000</v>
      </c>
      <c r="T1830" s="15">
        <v>0.36</v>
      </c>
      <c r="U1830" s="15" t="s">
        <v>3335</v>
      </c>
      <c r="V1830" s="15" t="s">
        <v>76</v>
      </c>
      <c r="W1830" s="16">
        <v>1</v>
      </c>
      <c r="X1830" s="16">
        <v>1</v>
      </c>
      <c r="Y1830" s="15">
        <v>15236</v>
      </c>
      <c r="Z1830" s="15">
        <v>0.35</v>
      </c>
      <c r="AA1830" s="15" t="s">
        <v>13982</v>
      </c>
      <c r="AB1830" s="15" t="s">
        <v>13983</v>
      </c>
      <c r="AC1830" s="15">
        <v>0</v>
      </c>
      <c r="AD1830" s="26">
        <v>41508</v>
      </c>
      <c r="AE1830" s="15" t="s">
        <v>2449</v>
      </c>
      <c r="AF1830" s="15" t="s">
        <v>14251</v>
      </c>
      <c r="AG1830" s="16">
        <v>1</v>
      </c>
      <c r="AH1830" s="15" t="s">
        <v>14252</v>
      </c>
      <c r="AI1830" s="15" t="s">
        <v>78</v>
      </c>
      <c r="AJ1830" s="15">
        <v>15236.2614746</v>
      </c>
      <c r="AK1830" s="15">
        <v>489.50085483800001</v>
      </c>
      <c r="AL1830" s="15">
        <v>3096051.1284599998</v>
      </c>
      <c r="AM1830" s="15">
        <v>1415501.23649</v>
      </c>
      <c r="AN1830" s="19">
        <v>33100</v>
      </c>
      <c r="AO1830" s="19">
        <v>153300</v>
      </c>
      <c r="AP1830" s="19">
        <v>0</v>
      </c>
      <c r="AQ1830" s="19">
        <v>0</v>
      </c>
      <c r="AR1830" s="34">
        <f t="shared" si="388"/>
        <v>186400</v>
      </c>
      <c r="AS1830" s="34">
        <v>45000</v>
      </c>
      <c r="AT1830" s="34">
        <v>3000</v>
      </c>
      <c r="AU1830" s="34">
        <v>49490</v>
      </c>
      <c r="AV1830" s="34">
        <v>0</v>
      </c>
      <c r="AW1830" s="35">
        <f t="shared" si="389"/>
        <v>97490</v>
      </c>
      <c r="AX1830" s="34">
        <f t="shared" si="390"/>
        <v>88910</v>
      </c>
      <c r="AY1830" s="36">
        <v>1.4712000000099998</v>
      </c>
      <c r="AZ1830" s="36">
        <v>2.0617000000000001</v>
      </c>
      <c r="BA1830" s="22"/>
      <c r="BB1830" s="19">
        <v>1864</v>
      </c>
      <c r="BC1830" s="34">
        <f t="shared" si="391"/>
        <v>1308.0439200088908</v>
      </c>
      <c r="BD1830" s="34">
        <f t="shared" si="392"/>
        <v>1833.0574700000002</v>
      </c>
      <c r="BE1830" s="38">
        <v>3.4819999999999997E-2</v>
      </c>
      <c r="BF1830" s="38">
        <f t="shared" si="393"/>
        <v>3.4819999999999997E-2</v>
      </c>
      <c r="BG1830" s="34">
        <v>45.546089294709574</v>
      </c>
      <c r="BH1830" s="34">
        <v>63.827061105399999</v>
      </c>
      <c r="BI1830" s="34">
        <f t="shared" si="394"/>
        <v>1262.4978307141812</v>
      </c>
      <c r="BJ1830" s="34">
        <f t="shared" si="395"/>
        <v>1769.2304088946003</v>
      </c>
      <c r="BK1830" s="34">
        <v>0</v>
      </c>
      <c r="BL1830" s="34">
        <v>0</v>
      </c>
      <c r="BM1830" s="34">
        <f t="shared" si="396"/>
        <v>0</v>
      </c>
      <c r="BN1830" s="39">
        <f t="shared" si="386"/>
        <v>1262.4978307141812</v>
      </c>
      <c r="BO1830" s="39">
        <f t="shared" si="387"/>
        <v>1769.2304088946003</v>
      </c>
      <c r="BP1830" s="39">
        <f t="shared" si="385"/>
        <v>506.73257818041907</v>
      </c>
    </row>
    <row r="1831" spans="1:68" s="25" customFormat="1" ht="14.25" x14ac:dyDescent="0.2">
      <c r="A1831" s="14">
        <v>605</v>
      </c>
      <c r="B1831" s="40"/>
      <c r="C1831" s="15"/>
      <c r="D1831" s="16">
        <v>33440</v>
      </c>
      <c r="E1831" s="15" t="s">
        <v>14253</v>
      </c>
      <c r="F1831" s="15" t="s">
        <v>14254</v>
      </c>
      <c r="G1831" s="17" t="s">
        <v>14255</v>
      </c>
      <c r="H1831" s="17" t="s">
        <v>14256</v>
      </c>
      <c r="I1831" s="17" t="s">
        <v>86</v>
      </c>
      <c r="J1831" s="15" t="s">
        <v>14257</v>
      </c>
      <c r="K1831" s="15" t="s">
        <v>2457</v>
      </c>
      <c r="L1831" s="18" t="s">
        <v>14258</v>
      </c>
      <c r="M1831" s="15" t="s">
        <v>13098</v>
      </c>
      <c r="N1831" s="15" t="s">
        <v>13099</v>
      </c>
      <c r="O1831" s="16">
        <v>510</v>
      </c>
      <c r="P1831" s="15" t="s">
        <v>118</v>
      </c>
      <c r="Q1831" s="15">
        <v>24600</v>
      </c>
      <c r="R1831" s="15">
        <v>92400</v>
      </c>
      <c r="S1831" s="15">
        <v>117000</v>
      </c>
      <c r="T1831" s="15">
        <v>0.32</v>
      </c>
      <c r="U1831" s="15" t="s">
        <v>3335</v>
      </c>
      <c r="V1831" s="15" t="s">
        <v>76</v>
      </c>
      <c r="W1831" s="16">
        <v>1</v>
      </c>
      <c r="X1831" s="16">
        <v>0</v>
      </c>
      <c r="Y1831" s="15">
        <v>18382</v>
      </c>
      <c r="Z1831" s="15">
        <v>0.42199999999999999</v>
      </c>
      <c r="AA1831" s="15" t="s">
        <v>78</v>
      </c>
      <c r="AB1831" s="15" t="s">
        <v>78</v>
      </c>
      <c r="AC1831" s="15">
        <v>0</v>
      </c>
      <c r="AD1831" s="15"/>
      <c r="AE1831" s="15" t="s">
        <v>243</v>
      </c>
      <c r="AF1831" s="15" t="s">
        <v>14259</v>
      </c>
      <c r="AG1831" s="16">
        <v>1</v>
      </c>
      <c r="AH1831" s="15" t="s">
        <v>14260</v>
      </c>
      <c r="AI1831" s="15" t="s">
        <v>78</v>
      </c>
      <c r="AJ1831" s="15">
        <v>18382.0292969</v>
      </c>
      <c r="AK1831" s="15">
        <v>572.67877710200003</v>
      </c>
      <c r="AL1831" s="15">
        <v>3095921.4113599998</v>
      </c>
      <c r="AM1831" s="15">
        <v>1415464.1980999999</v>
      </c>
      <c r="AN1831" s="19">
        <v>24600</v>
      </c>
      <c r="AO1831" s="19">
        <v>91400</v>
      </c>
      <c r="AP1831" s="19">
        <v>0</v>
      </c>
      <c r="AQ1831" s="19">
        <v>0</v>
      </c>
      <c r="AR1831" s="34">
        <f t="shared" si="388"/>
        <v>116000</v>
      </c>
      <c r="AS1831" s="34">
        <v>45000</v>
      </c>
      <c r="AT1831" s="34">
        <v>0</v>
      </c>
      <c r="AU1831" s="34">
        <v>24850</v>
      </c>
      <c r="AV1831" s="34">
        <v>0</v>
      </c>
      <c r="AW1831" s="35">
        <f t="shared" si="389"/>
        <v>69850</v>
      </c>
      <c r="AX1831" s="34">
        <f t="shared" si="390"/>
        <v>46150</v>
      </c>
      <c r="AY1831" s="36">
        <v>1.4712000000099998</v>
      </c>
      <c r="AZ1831" s="36">
        <v>2.0617000000000001</v>
      </c>
      <c r="BA1831" s="22"/>
      <c r="BB1831" s="19">
        <v>1160</v>
      </c>
      <c r="BC1831" s="34">
        <f t="shared" si="391"/>
        <v>678.95880000461489</v>
      </c>
      <c r="BD1831" s="34">
        <f t="shared" si="392"/>
        <v>951.47455000000002</v>
      </c>
      <c r="BE1831" s="38">
        <v>3.4819999999999997E-2</v>
      </c>
      <c r="BF1831" s="38">
        <f t="shared" si="393"/>
        <v>3.4819999999999997E-2</v>
      </c>
      <c r="BG1831" s="34">
        <v>23.641345416160689</v>
      </c>
      <c r="BH1831" s="34">
        <v>33.130343830999998</v>
      </c>
      <c r="BI1831" s="34">
        <f t="shared" si="394"/>
        <v>655.31745458845421</v>
      </c>
      <c r="BJ1831" s="34">
        <f t="shared" si="395"/>
        <v>918.34420616900002</v>
      </c>
      <c r="BK1831" s="34">
        <v>0</v>
      </c>
      <c r="BL1831" s="34">
        <v>0</v>
      </c>
      <c r="BM1831" s="34">
        <f t="shared" si="396"/>
        <v>0</v>
      </c>
      <c r="BN1831" s="39">
        <f t="shared" si="386"/>
        <v>655.31745458845421</v>
      </c>
      <c r="BO1831" s="39">
        <f t="shared" si="387"/>
        <v>918.34420616900002</v>
      </c>
      <c r="BP1831" s="39">
        <f t="shared" si="385"/>
        <v>263.02675158054581</v>
      </c>
    </row>
    <row r="1832" spans="1:68" s="25" customFormat="1" ht="14.25" x14ac:dyDescent="0.2">
      <c r="A1832" s="14">
        <v>606</v>
      </c>
      <c r="B1832" s="40"/>
      <c r="C1832" s="15"/>
      <c r="D1832" s="16">
        <v>18642</v>
      </c>
      <c r="E1832" s="15" t="s">
        <v>14261</v>
      </c>
      <c r="F1832" s="15" t="s">
        <v>14262</v>
      </c>
      <c r="G1832" s="17" t="s">
        <v>14263</v>
      </c>
      <c r="H1832" s="17" t="s">
        <v>4355</v>
      </c>
      <c r="I1832" s="17" t="s">
        <v>86</v>
      </c>
      <c r="J1832" s="15" t="s">
        <v>14264</v>
      </c>
      <c r="K1832" s="15" t="s">
        <v>13352</v>
      </c>
      <c r="L1832" s="18" t="s">
        <v>14265</v>
      </c>
      <c r="M1832" s="15" t="s">
        <v>13098</v>
      </c>
      <c r="N1832" s="15" t="s">
        <v>13099</v>
      </c>
      <c r="O1832" s="16">
        <v>510</v>
      </c>
      <c r="P1832" s="15" t="s">
        <v>118</v>
      </c>
      <c r="Q1832" s="15">
        <v>22800</v>
      </c>
      <c r="R1832" s="15">
        <v>67300</v>
      </c>
      <c r="S1832" s="15">
        <v>90100</v>
      </c>
      <c r="T1832" s="15">
        <v>0.28999999999999998</v>
      </c>
      <c r="U1832" s="15" t="s">
        <v>3335</v>
      </c>
      <c r="V1832" s="15" t="s">
        <v>76</v>
      </c>
      <c r="W1832" s="16">
        <v>1</v>
      </c>
      <c r="X1832" s="16">
        <v>0</v>
      </c>
      <c r="Y1832" s="15">
        <v>15220</v>
      </c>
      <c r="Z1832" s="15">
        <v>0.34899999999999998</v>
      </c>
      <c r="AA1832" s="15" t="s">
        <v>14045</v>
      </c>
      <c r="AB1832" s="15" t="s">
        <v>14046</v>
      </c>
      <c r="AC1832" s="15">
        <v>0</v>
      </c>
      <c r="AD1832" s="15"/>
      <c r="AE1832" s="15" t="s">
        <v>1536</v>
      </c>
      <c r="AF1832" s="15" t="s">
        <v>14266</v>
      </c>
      <c r="AG1832" s="16">
        <v>1</v>
      </c>
      <c r="AH1832" s="15" t="s">
        <v>14267</v>
      </c>
      <c r="AI1832" s="15" t="s">
        <v>78</v>
      </c>
      <c r="AJ1832" s="15">
        <v>15219.8054199</v>
      </c>
      <c r="AK1832" s="15">
        <v>532.31080788700001</v>
      </c>
      <c r="AL1832" s="15">
        <v>3095887.0362999998</v>
      </c>
      <c r="AM1832" s="15">
        <v>1415378.3240199999</v>
      </c>
      <c r="AN1832" s="19">
        <v>22800</v>
      </c>
      <c r="AO1832" s="19">
        <v>71700</v>
      </c>
      <c r="AP1832" s="19">
        <v>0</v>
      </c>
      <c r="AQ1832" s="19">
        <v>0</v>
      </c>
      <c r="AR1832" s="34">
        <f t="shared" si="388"/>
        <v>94500</v>
      </c>
      <c r="AS1832" s="34">
        <v>45000</v>
      </c>
      <c r="AT1832" s="34">
        <v>0</v>
      </c>
      <c r="AU1832" s="34">
        <v>17325</v>
      </c>
      <c r="AV1832" s="34">
        <v>0</v>
      </c>
      <c r="AW1832" s="35">
        <f t="shared" si="389"/>
        <v>62325</v>
      </c>
      <c r="AX1832" s="34">
        <f t="shared" si="390"/>
        <v>32175</v>
      </c>
      <c r="AY1832" s="36">
        <v>1.4712000000099998</v>
      </c>
      <c r="AZ1832" s="36">
        <v>2.0617000000000001</v>
      </c>
      <c r="BA1832" s="22"/>
      <c r="BB1832" s="19">
        <v>945</v>
      </c>
      <c r="BC1832" s="34">
        <f t="shared" si="391"/>
        <v>473.35860000321748</v>
      </c>
      <c r="BD1832" s="34">
        <f t="shared" si="392"/>
        <v>663.35197500000004</v>
      </c>
      <c r="BE1832" s="38">
        <v>3.4819999999999997E-2</v>
      </c>
      <c r="BF1832" s="38">
        <f t="shared" si="393"/>
        <v>3.4819999999999997E-2</v>
      </c>
      <c r="BG1832" s="34">
        <v>16.482346452112029</v>
      </c>
      <c r="BH1832" s="34">
        <v>23.097915769499998</v>
      </c>
      <c r="BI1832" s="34">
        <f t="shared" si="394"/>
        <v>456.87625355110544</v>
      </c>
      <c r="BJ1832" s="34">
        <f t="shared" si="395"/>
        <v>640.25405923050005</v>
      </c>
      <c r="BK1832" s="34">
        <v>0</v>
      </c>
      <c r="BL1832" s="34">
        <v>0</v>
      </c>
      <c r="BM1832" s="34">
        <f t="shared" si="396"/>
        <v>0</v>
      </c>
      <c r="BN1832" s="39">
        <f t="shared" si="386"/>
        <v>456.87625355110544</v>
      </c>
      <c r="BO1832" s="39">
        <f t="shared" si="387"/>
        <v>640.25405923050005</v>
      </c>
      <c r="BP1832" s="39">
        <f t="shared" si="385"/>
        <v>183.37780567939461</v>
      </c>
    </row>
    <row r="1833" spans="1:68" s="25" customFormat="1" ht="14.25" x14ac:dyDescent="0.2">
      <c r="A1833" s="14">
        <v>607</v>
      </c>
      <c r="B1833" s="40"/>
      <c r="C1833" s="15"/>
      <c r="D1833" s="16">
        <v>233</v>
      </c>
      <c r="E1833" s="15" t="s">
        <v>14268</v>
      </c>
      <c r="F1833" s="15" t="s">
        <v>14269</v>
      </c>
      <c r="G1833" s="17" t="s">
        <v>14263</v>
      </c>
      <c r="H1833" s="17" t="s">
        <v>4355</v>
      </c>
      <c r="I1833" s="17" t="s">
        <v>86</v>
      </c>
      <c r="J1833" s="15" t="s">
        <v>14270</v>
      </c>
      <c r="K1833" s="15" t="s">
        <v>14271</v>
      </c>
      <c r="L1833" s="18" t="s">
        <v>14272</v>
      </c>
      <c r="M1833" s="15" t="s">
        <v>13098</v>
      </c>
      <c r="N1833" s="15" t="s">
        <v>13099</v>
      </c>
      <c r="O1833" s="16">
        <v>510</v>
      </c>
      <c r="P1833" s="15" t="s">
        <v>118</v>
      </c>
      <c r="Q1833" s="15">
        <v>24300</v>
      </c>
      <c r="R1833" s="15">
        <v>66800</v>
      </c>
      <c r="S1833" s="15">
        <v>91100</v>
      </c>
      <c r="T1833" s="15">
        <v>0.28000000000000003</v>
      </c>
      <c r="U1833" s="15" t="s">
        <v>3335</v>
      </c>
      <c r="V1833" s="15" t="s">
        <v>76</v>
      </c>
      <c r="W1833" s="16">
        <v>1</v>
      </c>
      <c r="X1833" s="16">
        <v>1</v>
      </c>
      <c r="Y1833" s="15">
        <v>13323</v>
      </c>
      <c r="Z1833" s="15">
        <v>0.30599999999999999</v>
      </c>
      <c r="AA1833" s="15" t="s">
        <v>14045</v>
      </c>
      <c r="AB1833" s="15" t="s">
        <v>14046</v>
      </c>
      <c r="AC1833" s="15">
        <v>99500</v>
      </c>
      <c r="AD1833" s="26">
        <v>38289</v>
      </c>
      <c r="AE1833" s="15" t="s">
        <v>119</v>
      </c>
      <c r="AF1833" s="15" t="s">
        <v>119</v>
      </c>
      <c r="AG1833" s="16">
        <v>1</v>
      </c>
      <c r="AH1833" s="15" t="s">
        <v>14273</v>
      </c>
      <c r="AI1833" s="15" t="s">
        <v>78</v>
      </c>
      <c r="AJ1833" s="15">
        <v>13323.1818848</v>
      </c>
      <c r="AK1833" s="15">
        <v>481.92311193299997</v>
      </c>
      <c r="AL1833" s="15">
        <v>3095884.2423200002</v>
      </c>
      <c r="AM1833" s="15">
        <v>1415290.35852</v>
      </c>
      <c r="AN1833" s="19">
        <v>0</v>
      </c>
      <c r="AO1833" s="19">
        <v>0</v>
      </c>
      <c r="AP1833" s="19">
        <v>24300</v>
      </c>
      <c r="AQ1833" s="19">
        <v>71100</v>
      </c>
      <c r="AR1833" s="34">
        <f t="shared" si="388"/>
        <v>95400</v>
      </c>
      <c r="AS1833" s="34">
        <v>0</v>
      </c>
      <c r="AT1833" s="34">
        <v>0</v>
      </c>
      <c r="AU1833" s="34">
        <v>0</v>
      </c>
      <c r="AV1833" s="34">
        <v>0</v>
      </c>
      <c r="AW1833" s="35">
        <f t="shared" si="389"/>
        <v>0</v>
      </c>
      <c r="AX1833" s="34">
        <f t="shared" si="390"/>
        <v>95400</v>
      </c>
      <c r="AY1833" s="36">
        <v>1.4712000000099998</v>
      </c>
      <c r="AZ1833" s="36">
        <v>2.0617000000000001</v>
      </c>
      <c r="BA1833" s="22"/>
      <c r="BB1833" s="19">
        <v>1913</v>
      </c>
      <c r="BC1833" s="34">
        <f t="shared" si="391"/>
        <v>1403.5248000095398</v>
      </c>
      <c r="BD1833" s="34">
        <f t="shared" si="392"/>
        <v>1966.8618000000001</v>
      </c>
      <c r="BE1833" s="38">
        <v>3.4819999999999997E-2</v>
      </c>
      <c r="BF1833" s="38">
        <f t="shared" si="393"/>
        <v>3.4819999999999997E-2</v>
      </c>
      <c r="BG1833" s="34">
        <v>0</v>
      </c>
      <c r="BH1833" s="34">
        <v>0</v>
      </c>
      <c r="BI1833" s="34">
        <f t="shared" si="394"/>
        <v>1403.5248000095398</v>
      </c>
      <c r="BJ1833" s="34">
        <f t="shared" si="395"/>
        <v>1966.8618000000001</v>
      </c>
      <c r="BK1833" s="34">
        <v>0</v>
      </c>
      <c r="BL1833" s="34">
        <v>58.553300000000036</v>
      </c>
      <c r="BM1833" s="34">
        <f t="shared" si="396"/>
        <v>58.553300000000036</v>
      </c>
      <c r="BN1833" s="39">
        <f t="shared" si="386"/>
        <v>1403.5248000095398</v>
      </c>
      <c r="BO1833" s="39">
        <f t="shared" si="387"/>
        <v>1908.3085000000001</v>
      </c>
      <c r="BP1833" s="39">
        <f t="shared" si="385"/>
        <v>504.78369999046026</v>
      </c>
    </row>
    <row r="1834" spans="1:68" s="25" customFormat="1" ht="14.25" x14ac:dyDescent="0.2">
      <c r="A1834" s="14">
        <v>608</v>
      </c>
      <c r="B1834" s="40"/>
      <c r="C1834" s="15"/>
      <c r="D1834" s="16">
        <v>33242</v>
      </c>
      <c r="E1834" s="15" t="s">
        <v>14274</v>
      </c>
      <c r="F1834" s="15" t="s">
        <v>14275</v>
      </c>
      <c r="G1834" s="17" t="s">
        <v>14263</v>
      </c>
      <c r="H1834" s="17" t="s">
        <v>4355</v>
      </c>
      <c r="I1834" s="17" t="s">
        <v>86</v>
      </c>
      <c r="J1834" s="15" t="s">
        <v>14276</v>
      </c>
      <c r="K1834" s="15" t="s">
        <v>4235</v>
      </c>
      <c r="L1834" s="18" t="s">
        <v>14277</v>
      </c>
      <c r="M1834" s="15" t="s">
        <v>13098</v>
      </c>
      <c r="N1834" s="15" t="s">
        <v>13099</v>
      </c>
      <c r="O1834" s="16">
        <v>510</v>
      </c>
      <c r="P1834" s="15" t="s">
        <v>118</v>
      </c>
      <c r="Q1834" s="15">
        <v>32800</v>
      </c>
      <c r="R1834" s="15">
        <v>82900</v>
      </c>
      <c r="S1834" s="15">
        <v>115700</v>
      </c>
      <c r="T1834" s="15">
        <v>0.3</v>
      </c>
      <c r="U1834" s="15" t="s">
        <v>3335</v>
      </c>
      <c r="V1834" s="15" t="s">
        <v>76</v>
      </c>
      <c r="W1834" s="16">
        <v>1</v>
      </c>
      <c r="X1834" s="16">
        <v>0</v>
      </c>
      <c r="Y1834" s="15">
        <v>11986</v>
      </c>
      <c r="Z1834" s="15">
        <v>0.27500000000000002</v>
      </c>
      <c r="AA1834" s="15" t="s">
        <v>13462</v>
      </c>
      <c r="AB1834" s="15" t="s">
        <v>13463</v>
      </c>
      <c r="AC1834" s="15">
        <v>0</v>
      </c>
      <c r="AD1834" s="15"/>
      <c r="AE1834" s="15" t="s">
        <v>222</v>
      </c>
      <c r="AF1834" s="15" t="s">
        <v>10995</v>
      </c>
      <c r="AG1834" s="16">
        <v>1</v>
      </c>
      <c r="AH1834" s="15" t="s">
        <v>14278</v>
      </c>
      <c r="AI1834" s="15" t="s">
        <v>78</v>
      </c>
      <c r="AJ1834" s="15">
        <v>11986.0385742</v>
      </c>
      <c r="AK1834" s="15">
        <v>436.95322408599998</v>
      </c>
      <c r="AL1834" s="15">
        <v>3095684.9904900002</v>
      </c>
      <c r="AM1834" s="15">
        <v>1415937.2611199999</v>
      </c>
      <c r="AN1834" s="19">
        <v>32800</v>
      </c>
      <c r="AO1834" s="19">
        <v>88900</v>
      </c>
      <c r="AP1834" s="19">
        <v>0</v>
      </c>
      <c r="AQ1834" s="19">
        <v>0</v>
      </c>
      <c r="AR1834" s="34">
        <f t="shared" si="388"/>
        <v>121700</v>
      </c>
      <c r="AS1834" s="34">
        <v>45000</v>
      </c>
      <c r="AT1834" s="34">
        <v>3000</v>
      </c>
      <c r="AU1834" s="34">
        <v>26845</v>
      </c>
      <c r="AV1834" s="34">
        <v>0</v>
      </c>
      <c r="AW1834" s="35">
        <f t="shared" si="389"/>
        <v>74845</v>
      </c>
      <c r="AX1834" s="34">
        <f t="shared" si="390"/>
        <v>46855</v>
      </c>
      <c r="AY1834" s="36">
        <v>1.4712000000099998</v>
      </c>
      <c r="AZ1834" s="36">
        <v>2.0617000000000001</v>
      </c>
      <c r="BA1834" s="22"/>
      <c r="BB1834" s="19">
        <v>1217</v>
      </c>
      <c r="BC1834" s="34">
        <f t="shared" si="391"/>
        <v>689.33076000468543</v>
      </c>
      <c r="BD1834" s="34">
        <f t="shared" si="392"/>
        <v>966.00953500000003</v>
      </c>
      <c r="BE1834" s="38">
        <v>3.4819999999999997E-2</v>
      </c>
      <c r="BF1834" s="38">
        <f t="shared" si="393"/>
        <v>3.4819999999999997E-2</v>
      </c>
      <c r="BG1834" s="34">
        <v>24.002497063363144</v>
      </c>
      <c r="BH1834" s="34">
        <v>33.636452008699997</v>
      </c>
      <c r="BI1834" s="34">
        <f t="shared" si="394"/>
        <v>665.32826294132224</v>
      </c>
      <c r="BJ1834" s="34">
        <f t="shared" si="395"/>
        <v>932.37308299130007</v>
      </c>
      <c r="BK1834" s="34">
        <v>0</v>
      </c>
      <c r="BL1834" s="34">
        <v>0</v>
      </c>
      <c r="BM1834" s="34">
        <f t="shared" si="396"/>
        <v>0</v>
      </c>
      <c r="BN1834" s="39">
        <f t="shared" si="386"/>
        <v>665.32826294132224</v>
      </c>
      <c r="BO1834" s="39">
        <f t="shared" si="387"/>
        <v>932.37308299130007</v>
      </c>
      <c r="BP1834" s="39">
        <f t="shared" si="385"/>
        <v>267.04482004997783</v>
      </c>
    </row>
    <row r="1835" spans="1:68" s="25" customFormat="1" ht="14.25" x14ac:dyDescent="0.2">
      <c r="A1835" s="14">
        <v>615</v>
      </c>
      <c r="B1835" s="40"/>
      <c r="C1835" s="15" t="s">
        <v>14279</v>
      </c>
      <c r="D1835" s="16">
        <v>19388</v>
      </c>
      <c r="E1835" s="15" t="s">
        <v>14280</v>
      </c>
      <c r="F1835" s="15" t="s">
        <v>14279</v>
      </c>
      <c r="G1835" s="17" t="s">
        <v>14281</v>
      </c>
      <c r="H1835" s="17" t="s">
        <v>14282</v>
      </c>
      <c r="I1835" s="17" t="s">
        <v>86</v>
      </c>
      <c r="J1835" s="15" t="s">
        <v>14283</v>
      </c>
      <c r="K1835" s="15" t="s">
        <v>7555</v>
      </c>
      <c r="L1835" s="18" t="s">
        <v>14284</v>
      </c>
      <c r="M1835" s="15" t="s">
        <v>13098</v>
      </c>
      <c r="N1835" s="15" t="s">
        <v>13099</v>
      </c>
      <c r="O1835" s="16">
        <v>510</v>
      </c>
      <c r="P1835" s="15" t="s">
        <v>118</v>
      </c>
      <c r="Q1835" s="15">
        <v>21000</v>
      </c>
      <c r="R1835" s="15">
        <v>79400</v>
      </c>
      <c r="S1835" s="15">
        <v>100400</v>
      </c>
      <c r="T1835" s="15">
        <v>0.23</v>
      </c>
      <c r="U1835" s="15" t="s">
        <v>3335</v>
      </c>
      <c r="V1835" s="15" t="s">
        <v>76</v>
      </c>
      <c r="W1835" s="16">
        <v>1</v>
      </c>
      <c r="X1835" s="16">
        <v>1</v>
      </c>
      <c r="Y1835" s="15">
        <v>10889</v>
      </c>
      <c r="Z1835" s="15">
        <v>0.25</v>
      </c>
      <c r="AA1835" s="15" t="s">
        <v>13982</v>
      </c>
      <c r="AB1835" s="15" t="s">
        <v>13983</v>
      </c>
      <c r="AC1835" s="15">
        <v>106500</v>
      </c>
      <c r="AD1835" s="26">
        <v>40410</v>
      </c>
      <c r="AE1835" s="15" t="s">
        <v>183</v>
      </c>
      <c r="AF1835" s="15" t="s">
        <v>7905</v>
      </c>
      <c r="AG1835" s="16">
        <v>1</v>
      </c>
      <c r="AH1835" s="15" t="s">
        <v>14285</v>
      </c>
      <c r="AI1835" s="15" t="s">
        <v>78</v>
      </c>
      <c r="AJ1835" s="15">
        <v>10888.7011719</v>
      </c>
      <c r="AK1835" s="15">
        <v>439.52983667299998</v>
      </c>
      <c r="AL1835" s="15">
        <v>3096106.2176600001</v>
      </c>
      <c r="AM1835" s="15">
        <v>1415753.27131</v>
      </c>
      <c r="AN1835" s="19">
        <v>21000</v>
      </c>
      <c r="AO1835" s="19">
        <v>78100</v>
      </c>
      <c r="AP1835" s="19">
        <v>0</v>
      </c>
      <c r="AQ1835" s="19">
        <v>500</v>
      </c>
      <c r="AR1835" s="34">
        <f t="shared" si="388"/>
        <v>99600</v>
      </c>
      <c r="AS1835" s="34">
        <v>45000</v>
      </c>
      <c r="AT1835" s="34">
        <v>3000</v>
      </c>
      <c r="AU1835" s="34">
        <v>18935</v>
      </c>
      <c r="AV1835" s="34">
        <v>24960</v>
      </c>
      <c r="AW1835" s="35">
        <f t="shared" si="389"/>
        <v>91895</v>
      </c>
      <c r="AX1835" s="34">
        <f t="shared" si="390"/>
        <v>7705</v>
      </c>
      <c r="AY1835" s="36">
        <v>1.4712000000099998</v>
      </c>
      <c r="AZ1835" s="36">
        <v>2.0617000000000001</v>
      </c>
      <c r="BA1835" s="22"/>
      <c r="BB1835" s="19">
        <v>1006</v>
      </c>
      <c r="BC1835" s="34">
        <f t="shared" si="391"/>
        <v>113.35596000077048</v>
      </c>
      <c r="BD1835" s="34">
        <f t="shared" si="392"/>
        <v>158.85398499999999</v>
      </c>
      <c r="BE1835" s="38">
        <v>3.4819999999999997E-2</v>
      </c>
      <c r="BF1835" s="38">
        <f t="shared" si="393"/>
        <v>3.4819999999999997E-2</v>
      </c>
      <c r="BG1835" s="34">
        <v>3.6909186072250866</v>
      </c>
      <c r="BH1835" s="34">
        <v>5.1723537876999996</v>
      </c>
      <c r="BI1835" s="34">
        <f t="shared" si="394"/>
        <v>109.66504139354539</v>
      </c>
      <c r="BJ1835" s="34">
        <f t="shared" si="395"/>
        <v>153.6816312123</v>
      </c>
      <c r="BK1835" s="34">
        <v>0</v>
      </c>
      <c r="BL1835" s="34">
        <v>0</v>
      </c>
      <c r="BM1835" s="34">
        <f t="shared" si="396"/>
        <v>0</v>
      </c>
      <c r="BN1835" s="39">
        <f t="shared" si="386"/>
        <v>109.66504139354539</v>
      </c>
      <c r="BO1835" s="39">
        <f t="shared" si="387"/>
        <v>153.6816312123</v>
      </c>
      <c r="BP1835" s="39">
        <f t="shared" si="385"/>
        <v>44.016589818754611</v>
      </c>
    </row>
    <row r="1836" spans="1:68" s="25" customFormat="1" ht="14.25" x14ac:dyDescent="0.2">
      <c r="A1836" s="14">
        <v>616</v>
      </c>
      <c r="B1836" s="40"/>
      <c r="C1836" s="15" t="s">
        <v>159</v>
      </c>
      <c r="D1836" s="16">
        <v>15797</v>
      </c>
      <c r="E1836" s="15" t="s">
        <v>14286</v>
      </c>
      <c r="F1836" s="15" t="s">
        <v>14287</v>
      </c>
      <c r="G1836" s="17" t="s">
        <v>14288</v>
      </c>
      <c r="H1836" s="17" t="s">
        <v>14289</v>
      </c>
      <c r="I1836" s="17" t="s">
        <v>86</v>
      </c>
      <c r="J1836" s="15" t="s">
        <v>14290</v>
      </c>
      <c r="K1836" s="15" t="s">
        <v>1313</v>
      </c>
      <c r="L1836" s="18" t="s">
        <v>14291</v>
      </c>
      <c r="M1836" s="15" t="s">
        <v>13098</v>
      </c>
      <c r="N1836" s="15" t="s">
        <v>13099</v>
      </c>
      <c r="O1836" s="16">
        <v>510</v>
      </c>
      <c r="P1836" s="15" t="s">
        <v>118</v>
      </c>
      <c r="Q1836" s="15">
        <v>20200</v>
      </c>
      <c r="R1836" s="15">
        <v>77400</v>
      </c>
      <c r="S1836" s="15">
        <v>97600</v>
      </c>
      <c r="T1836" s="15">
        <v>0.22</v>
      </c>
      <c r="U1836" s="15" t="s">
        <v>3335</v>
      </c>
      <c r="V1836" s="15" t="s">
        <v>76</v>
      </c>
      <c r="W1836" s="16">
        <v>1</v>
      </c>
      <c r="X1836" s="16">
        <v>1</v>
      </c>
      <c r="Y1836" s="15">
        <v>10110</v>
      </c>
      <c r="Z1836" s="15">
        <v>0.23200000000000001</v>
      </c>
      <c r="AA1836" s="15" t="s">
        <v>13982</v>
      </c>
      <c r="AB1836" s="15" t="s">
        <v>13983</v>
      </c>
      <c r="AC1836" s="15">
        <v>96000</v>
      </c>
      <c r="AD1836" s="26">
        <v>37736</v>
      </c>
      <c r="AE1836" s="15" t="s">
        <v>147</v>
      </c>
      <c r="AF1836" s="15" t="s">
        <v>14292</v>
      </c>
      <c r="AG1836" s="16">
        <v>1</v>
      </c>
      <c r="AH1836" s="15" t="s">
        <v>14293</v>
      </c>
      <c r="AI1836" s="15" t="s">
        <v>78</v>
      </c>
      <c r="AJ1836" s="15">
        <v>10109.7011719</v>
      </c>
      <c r="AK1836" s="15">
        <v>426.93254199099999</v>
      </c>
      <c r="AL1836" s="15">
        <v>3096162.4486699998</v>
      </c>
      <c r="AM1836" s="15">
        <v>1415699.9505</v>
      </c>
      <c r="AN1836" s="19">
        <v>20200</v>
      </c>
      <c r="AO1836" s="19">
        <v>76600</v>
      </c>
      <c r="AP1836" s="19">
        <v>0</v>
      </c>
      <c r="AQ1836" s="19">
        <v>0</v>
      </c>
      <c r="AR1836" s="34">
        <f t="shared" si="388"/>
        <v>96800</v>
      </c>
      <c r="AS1836" s="34">
        <v>45000</v>
      </c>
      <c r="AT1836" s="34">
        <v>3000</v>
      </c>
      <c r="AU1836" s="34">
        <v>18130</v>
      </c>
      <c r="AV1836" s="34">
        <v>0</v>
      </c>
      <c r="AW1836" s="35">
        <f t="shared" si="389"/>
        <v>66130</v>
      </c>
      <c r="AX1836" s="34">
        <f t="shared" si="390"/>
        <v>30670</v>
      </c>
      <c r="AY1836" s="36">
        <v>1.4712000000099998</v>
      </c>
      <c r="AZ1836" s="36">
        <v>2.0617000000000001</v>
      </c>
      <c r="BA1836" s="22"/>
      <c r="BB1836" s="19">
        <v>968</v>
      </c>
      <c r="BC1836" s="34">
        <f t="shared" si="391"/>
        <v>451.21704000306693</v>
      </c>
      <c r="BD1836" s="34">
        <f t="shared" si="392"/>
        <v>632.32339000000002</v>
      </c>
      <c r="BE1836" s="38">
        <v>3.4819999999999997E-2</v>
      </c>
      <c r="BF1836" s="38">
        <f t="shared" si="393"/>
        <v>3.4819999999999997E-2</v>
      </c>
      <c r="BG1836" s="34">
        <v>15.711377332906789</v>
      </c>
      <c r="BH1836" s="34">
        <v>22.017500439799999</v>
      </c>
      <c r="BI1836" s="34">
        <f t="shared" si="394"/>
        <v>435.50566267016012</v>
      </c>
      <c r="BJ1836" s="34">
        <f t="shared" si="395"/>
        <v>610.30588956020006</v>
      </c>
      <c r="BK1836" s="34">
        <v>0</v>
      </c>
      <c r="BL1836" s="34">
        <v>0</v>
      </c>
      <c r="BM1836" s="34">
        <f t="shared" si="396"/>
        <v>0</v>
      </c>
      <c r="BN1836" s="39">
        <f t="shared" si="386"/>
        <v>435.50566267016012</v>
      </c>
      <c r="BO1836" s="39">
        <f t="shared" si="387"/>
        <v>610.30588956020006</v>
      </c>
      <c r="BP1836" s="39">
        <f t="shared" ref="BP1836:BP1899" si="397">BO1836-BN1836</f>
        <v>174.80022689003994</v>
      </c>
    </row>
    <row r="1837" spans="1:68" s="25" customFormat="1" ht="14.25" x14ac:dyDescent="0.2">
      <c r="A1837" s="14">
        <v>617</v>
      </c>
      <c r="B1837" s="40"/>
      <c r="C1837" s="15" t="s">
        <v>14294</v>
      </c>
      <c r="D1837" s="16">
        <v>9645</v>
      </c>
      <c r="E1837" s="15" t="s">
        <v>14295</v>
      </c>
      <c r="F1837" s="15" t="s">
        <v>14294</v>
      </c>
      <c r="G1837" s="17" t="s">
        <v>14296</v>
      </c>
      <c r="H1837" s="17" t="s">
        <v>14297</v>
      </c>
      <c r="I1837" s="17" t="s">
        <v>86</v>
      </c>
      <c r="J1837" s="15" t="s">
        <v>14298</v>
      </c>
      <c r="K1837" s="15" t="s">
        <v>644</v>
      </c>
      <c r="L1837" s="18" t="s">
        <v>14299</v>
      </c>
      <c r="M1837" s="15" t="s">
        <v>13098</v>
      </c>
      <c r="N1837" s="15" t="s">
        <v>13099</v>
      </c>
      <c r="O1837" s="16">
        <v>510</v>
      </c>
      <c r="P1837" s="15" t="s">
        <v>118</v>
      </c>
      <c r="Q1837" s="15">
        <v>21600</v>
      </c>
      <c r="R1837" s="15">
        <v>88900</v>
      </c>
      <c r="S1837" s="15">
        <v>110500</v>
      </c>
      <c r="T1837" s="15">
        <v>0.23</v>
      </c>
      <c r="U1837" s="15" t="s">
        <v>3335</v>
      </c>
      <c r="V1837" s="15" t="s">
        <v>76</v>
      </c>
      <c r="W1837" s="16">
        <v>1</v>
      </c>
      <c r="X1837" s="16">
        <v>1</v>
      </c>
      <c r="Y1837" s="15">
        <v>9536</v>
      </c>
      <c r="Z1837" s="15">
        <v>0.219</v>
      </c>
      <c r="AA1837" s="15" t="s">
        <v>13462</v>
      </c>
      <c r="AB1837" s="15" t="s">
        <v>13463</v>
      </c>
      <c r="AC1837" s="15">
        <v>106300</v>
      </c>
      <c r="AD1837" s="26">
        <v>38331</v>
      </c>
      <c r="AE1837" s="15" t="s">
        <v>119</v>
      </c>
      <c r="AF1837" s="15" t="s">
        <v>119</v>
      </c>
      <c r="AG1837" s="16">
        <v>1</v>
      </c>
      <c r="AH1837" s="15" t="s">
        <v>14300</v>
      </c>
      <c r="AI1837" s="15" t="s">
        <v>78</v>
      </c>
      <c r="AJ1837" s="15">
        <v>9535.7009277300003</v>
      </c>
      <c r="AK1837" s="15">
        <v>404.355414</v>
      </c>
      <c r="AL1837" s="15">
        <v>3095787.0643500001</v>
      </c>
      <c r="AM1837" s="15">
        <v>1415921.0641000001</v>
      </c>
      <c r="AN1837" s="19">
        <v>21600</v>
      </c>
      <c r="AO1837" s="19">
        <v>87900</v>
      </c>
      <c r="AP1837" s="19">
        <v>0</v>
      </c>
      <c r="AQ1837" s="19">
        <v>0</v>
      </c>
      <c r="AR1837" s="34">
        <f t="shared" si="388"/>
        <v>109500</v>
      </c>
      <c r="AS1837" s="34">
        <v>45000</v>
      </c>
      <c r="AT1837" s="34">
        <v>3000</v>
      </c>
      <c r="AU1837" s="34">
        <v>22575</v>
      </c>
      <c r="AV1837" s="34">
        <v>0</v>
      </c>
      <c r="AW1837" s="35">
        <f t="shared" si="389"/>
        <v>70575</v>
      </c>
      <c r="AX1837" s="34">
        <f t="shared" si="390"/>
        <v>38925</v>
      </c>
      <c r="AY1837" s="36">
        <v>1.4712000000099998</v>
      </c>
      <c r="AZ1837" s="36">
        <v>2.0617000000000001</v>
      </c>
      <c r="BA1837" s="22"/>
      <c r="BB1837" s="19">
        <v>1095</v>
      </c>
      <c r="BC1837" s="34">
        <f t="shared" si="391"/>
        <v>572.66460000389247</v>
      </c>
      <c r="BD1837" s="34">
        <f t="shared" si="392"/>
        <v>802.51672500000006</v>
      </c>
      <c r="BE1837" s="38">
        <v>3.4819999999999997E-2</v>
      </c>
      <c r="BF1837" s="38">
        <f t="shared" si="393"/>
        <v>3.4819999999999997E-2</v>
      </c>
      <c r="BG1837" s="34">
        <v>19.940181372135534</v>
      </c>
      <c r="BH1837" s="34">
        <v>27.943632364500001</v>
      </c>
      <c r="BI1837" s="34">
        <f t="shared" si="394"/>
        <v>552.72441863175698</v>
      </c>
      <c r="BJ1837" s="34">
        <f t="shared" si="395"/>
        <v>774.57309263550007</v>
      </c>
      <c r="BK1837" s="34">
        <v>0</v>
      </c>
      <c r="BL1837" s="34">
        <v>0</v>
      </c>
      <c r="BM1837" s="34">
        <f t="shared" si="396"/>
        <v>0</v>
      </c>
      <c r="BN1837" s="39">
        <f t="shared" si="386"/>
        <v>552.72441863175698</v>
      </c>
      <c r="BO1837" s="39">
        <f t="shared" si="387"/>
        <v>774.57309263550007</v>
      </c>
      <c r="BP1837" s="39">
        <f t="shared" si="397"/>
        <v>221.8486740037431</v>
      </c>
    </row>
    <row r="1838" spans="1:68" s="25" customFormat="1" ht="14.25" x14ac:dyDescent="0.2">
      <c r="A1838" s="14">
        <v>618</v>
      </c>
      <c r="B1838" s="40"/>
      <c r="C1838" s="15" t="s">
        <v>176</v>
      </c>
      <c r="D1838" s="16">
        <v>26706</v>
      </c>
      <c r="E1838" s="15" t="s">
        <v>14301</v>
      </c>
      <c r="F1838" s="15" t="s">
        <v>14302</v>
      </c>
      <c r="G1838" s="17" t="s">
        <v>14303</v>
      </c>
      <c r="H1838" s="17" t="s">
        <v>14304</v>
      </c>
      <c r="I1838" s="17" t="s">
        <v>86</v>
      </c>
      <c r="J1838" s="15" t="s">
        <v>14305</v>
      </c>
      <c r="K1838" s="15" t="s">
        <v>8442</v>
      </c>
      <c r="L1838" s="18" t="s">
        <v>14306</v>
      </c>
      <c r="M1838" s="15" t="s">
        <v>13098</v>
      </c>
      <c r="N1838" s="15" t="s">
        <v>13099</v>
      </c>
      <c r="O1838" s="16">
        <v>510</v>
      </c>
      <c r="P1838" s="15" t="s">
        <v>118</v>
      </c>
      <c r="Q1838" s="15">
        <v>21600</v>
      </c>
      <c r="R1838" s="15">
        <v>63400</v>
      </c>
      <c r="S1838" s="15">
        <v>85000</v>
      </c>
      <c r="T1838" s="15">
        <v>0.23</v>
      </c>
      <c r="U1838" s="15" t="s">
        <v>3335</v>
      </c>
      <c r="V1838" s="15" t="s">
        <v>76</v>
      </c>
      <c r="W1838" s="16">
        <v>1</v>
      </c>
      <c r="X1838" s="16">
        <v>0</v>
      </c>
      <c r="Y1838" s="15">
        <v>9701</v>
      </c>
      <c r="Z1838" s="15">
        <v>0.223</v>
      </c>
      <c r="AA1838" s="15" t="s">
        <v>13462</v>
      </c>
      <c r="AB1838" s="15" t="s">
        <v>13463</v>
      </c>
      <c r="AC1838" s="15">
        <v>0</v>
      </c>
      <c r="AD1838" s="15"/>
      <c r="AE1838" s="15" t="s">
        <v>956</v>
      </c>
      <c r="AF1838" s="15" t="s">
        <v>14307</v>
      </c>
      <c r="AG1838" s="16">
        <v>1</v>
      </c>
      <c r="AH1838" s="15" t="s">
        <v>14308</v>
      </c>
      <c r="AI1838" s="15" t="s">
        <v>78</v>
      </c>
      <c r="AJ1838" s="15">
        <v>9700.8383789100008</v>
      </c>
      <c r="AK1838" s="15">
        <v>408.76035991499998</v>
      </c>
      <c r="AL1838" s="15">
        <v>3095862.0732700001</v>
      </c>
      <c r="AM1838" s="15">
        <v>1415920.2780800001</v>
      </c>
      <c r="AN1838" s="19">
        <v>21600</v>
      </c>
      <c r="AO1838" s="19">
        <v>62800</v>
      </c>
      <c r="AP1838" s="19">
        <v>0</v>
      </c>
      <c r="AQ1838" s="19">
        <v>0</v>
      </c>
      <c r="AR1838" s="34">
        <f t="shared" si="388"/>
        <v>84400</v>
      </c>
      <c r="AS1838" s="34">
        <v>45000</v>
      </c>
      <c r="AT1838" s="34">
        <v>0</v>
      </c>
      <c r="AU1838" s="34">
        <v>13790</v>
      </c>
      <c r="AV1838" s="34">
        <v>0</v>
      </c>
      <c r="AW1838" s="35">
        <f t="shared" si="389"/>
        <v>58790</v>
      </c>
      <c r="AX1838" s="34">
        <f t="shared" si="390"/>
        <v>25610</v>
      </c>
      <c r="AY1838" s="36">
        <v>1.4712000000099998</v>
      </c>
      <c r="AZ1838" s="36">
        <v>2.0617000000000001</v>
      </c>
      <c r="BA1838" s="22"/>
      <c r="BB1838" s="19">
        <v>844</v>
      </c>
      <c r="BC1838" s="34">
        <f t="shared" si="391"/>
        <v>376.77432000256101</v>
      </c>
      <c r="BD1838" s="34">
        <f t="shared" si="392"/>
        <v>528.00137000000007</v>
      </c>
      <c r="BE1838" s="38">
        <v>3.4819999999999997E-2</v>
      </c>
      <c r="BF1838" s="38">
        <f t="shared" si="393"/>
        <v>3.4819999999999997E-2</v>
      </c>
      <c r="BG1838" s="34">
        <v>13.119281822489173</v>
      </c>
      <c r="BH1838" s="34">
        <v>18.385007703399999</v>
      </c>
      <c r="BI1838" s="34">
        <f t="shared" si="394"/>
        <v>363.65503818007181</v>
      </c>
      <c r="BJ1838" s="34">
        <f t="shared" si="395"/>
        <v>509.61636229660007</v>
      </c>
      <c r="BK1838" s="34">
        <v>0</v>
      </c>
      <c r="BL1838" s="34">
        <v>0</v>
      </c>
      <c r="BM1838" s="34">
        <f t="shared" si="396"/>
        <v>0</v>
      </c>
      <c r="BN1838" s="39">
        <f t="shared" si="386"/>
        <v>363.65503818007181</v>
      </c>
      <c r="BO1838" s="39">
        <f t="shared" si="387"/>
        <v>509.61636229660007</v>
      </c>
      <c r="BP1838" s="39">
        <f t="shared" si="397"/>
        <v>145.96132411652826</v>
      </c>
    </row>
    <row r="1839" spans="1:68" s="25" customFormat="1" ht="14.25" x14ac:dyDescent="0.2">
      <c r="A1839" s="14">
        <v>619</v>
      </c>
      <c r="B1839" s="40"/>
      <c r="C1839" s="15" t="s">
        <v>14309</v>
      </c>
      <c r="D1839" s="16">
        <v>11867</v>
      </c>
      <c r="E1839" s="15" t="s">
        <v>14310</v>
      </c>
      <c r="F1839" s="15" t="s">
        <v>14309</v>
      </c>
      <c r="G1839" s="17" t="s">
        <v>14311</v>
      </c>
      <c r="H1839" s="17" t="s">
        <v>14312</v>
      </c>
      <c r="I1839" s="17" t="s">
        <v>86</v>
      </c>
      <c r="J1839" s="15" t="s">
        <v>14313</v>
      </c>
      <c r="K1839" s="15" t="s">
        <v>698</v>
      </c>
      <c r="L1839" s="18" t="s">
        <v>14314</v>
      </c>
      <c r="M1839" s="15" t="s">
        <v>13098</v>
      </c>
      <c r="N1839" s="15" t="s">
        <v>13099</v>
      </c>
      <c r="O1839" s="16">
        <v>510</v>
      </c>
      <c r="P1839" s="15" t="s">
        <v>118</v>
      </c>
      <c r="Q1839" s="15">
        <v>21600</v>
      </c>
      <c r="R1839" s="15">
        <v>83300</v>
      </c>
      <c r="S1839" s="15">
        <v>104900</v>
      </c>
      <c r="T1839" s="15">
        <v>0.23</v>
      </c>
      <c r="U1839" s="15" t="s">
        <v>3335</v>
      </c>
      <c r="V1839" s="15" t="s">
        <v>76</v>
      </c>
      <c r="W1839" s="16">
        <v>1</v>
      </c>
      <c r="X1839" s="16">
        <v>0</v>
      </c>
      <c r="Y1839" s="15">
        <v>9868</v>
      </c>
      <c r="Z1839" s="15">
        <v>0.22700000000000001</v>
      </c>
      <c r="AA1839" s="15" t="s">
        <v>13462</v>
      </c>
      <c r="AB1839" s="15" t="s">
        <v>13463</v>
      </c>
      <c r="AC1839" s="15">
        <v>0</v>
      </c>
      <c r="AD1839" s="15"/>
      <c r="AE1839" s="15" t="s">
        <v>353</v>
      </c>
      <c r="AF1839" s="15" t="s">
        <v>10261</v>
      </c>
      <c r="AG1839" s="16">
        <v>1</v>
      </c>
      <c r="AH1839" s="15" t="s">
        <v>14315</v>
      </c>
      <c r="AI1839" s="15" t="s">
        <v>78</v>
      </c>
      <c r="AJ1839" s="15">
        <v>9868.2714843800004</v>
      </c>
      <c r="AK1839" s="15">
        <v>413.22497143499999</v>
      </c>
      <c r="AL1839" s="15">
        <v>3095937.0851099999</v>
      </c>
      <c r="AM1839" s="15">
        <v>1415919.50743</v>
      </c>
      <c r="AN1839" s="19">
        <v>21600</v>
      </c>
      <c r="AO1839" s="19">
        <v>82400</v>
      </c>
      <c r="AP1839" s="19">
        <v>0</v>
      </c>
      <c r="AQ1839" s="19">
        <v>0</v>
      </c>
      <c r="AR1839" s="34">
        <f t="shared" si="388"/>
        <v>104000</v>
      </c>
      <c r="AS1839" s="34">
        <v>45000</v>
      </c>
      <c r="AT1839" s="34">
        <v>3000</v>
      </c>
      <c r="AU1839" s="34">
        <v>20650</v>
      </c>
      <c r="AV1839" s="34">
        <v>0</v>
      </c>
      <c r="AW1839" s="35">
        <f t="shared" si="389"/>
        <v>68650</v>
      </c>
      <c r="AX1839" s="34">
        <f t="shared" si="390"/>
        <v>35350</v>
      </c>
      <c r="AY1839" s="36">
        <v>1.4712000000099998</v>
      </c>
      <c r="AZ1839" s="36">
        <v>2.0617000000000001</v>
      </c>
      <c r="BA1839" s="22"/>
      <c r="BB1839" s="19">
        <v>1040</v>
      </c>
      <c r="BC1839" s="34">
        <f t="shared" si="391"/>
        <v>520.06920000353489</v>
      </c>
      <c r="BD1839" s="34">
        <f t="shared" si="392"/>
        <v>728.81095000000005</v>
      </c>
      <c r="BE1839" s="38">
        <v>3.4819999999999997E-2</v>
      </c>
      <c r="BF1839" s="38">
        <f t="shared" si="393"/>
        <v>3.4819999999999997E-2</v>
      </c>
      <c r="BG1839" s="34">
        <v>18.108809544123083</v>
      </c>
      <c r="BH1839" s="34">
        <v>25.377197279000001</v>
      </c>
      <c r="BI1839" s="34">
        <f t="shared" si="394"/>
        <v>501.96039045941183</v>
      </c>
      <c r="BJ1839" s="34">
        <f t="shared" si="395"/>
        <v>703.43375272100002</v>
      </c>
      <c r="BK1839" s="34">
        <v>0</v>
      </c>
      <c r="BL1839" s="34">
        <v>0</v>
      </c>
      <c r="BM1839" s="34">
        <f t="shared" si="396"/>
        <v>0</v>
      </c>
      <c r="BN1839" s="39">
        <f t="shared" si="386"/>
        <v>501.96039045941183</v>
      </c>
      <c r="BO1839" s="39">
        <f t="shared" si="387"/>
        <v>703.43375272100002</v>
      </c>
      <c r="BP1839" s="39">
        <f t="shared" si="397"/>
        <v>201.47336226158819</v>
      </c>
    </row>
    <row r="1840" spans="1:68" s="25" customFormat="1" ht="14.25" x14ac:dyDescent="0.2">
      <c r="A1840" s="14">
        <v>620</v>
      </c>
      <c r="B1840" s="40"/>
      <c r="C1840" s="15"/>
      <c r="D1840" s="16">
        <v>8541</v>
      </c>
      <c r="E1840" s="15" t="s">
        <v>14316</v>
      </c>
      <c r="F1840" s="15" t="s">
        <v>14317</v>
      </c>
      <c r="G1840" s="17" t="s">
        <v>14318</v>
      </c>
      <c r="H1840" s="17" t="s">
        <v>14319</v>
      </c>
      <c r="I1840" s="17" t="s">
        <v>86</v>
      </c>
      <c r="J1840" s="15" t="s">
        <v>14319</v>
      </c>
      <c r="K1840" s="15" t="s">
        <v>1080</v>
      </c>
      <c r="L1840" s="18" t="s">
        <v>14320</v>
      </c>
      <c r="M1840" s="15" t="s">
        <v>13098</v>
      </c>
      <c r="N1840" s="15" t="s">
        <v>13099</v>
      </c>
      <c r="O1840" s="16">
        <v>510</v>
      </c>
      <c r="P1840" s="15" t="s">
        <v>118</v>
      </c>
      <c r="Q1840" s="15">
        <v>21600</v>
      </c>
      <c r="R1840" s="15">
        <v>61000</v>
      </c>
      <c r="S1840" s="15">
        <v>82600</v>
      </c>
      <c r="T1840" s="15">
        <v>0.23</v>
      </c>
      <c r="U1840" s="15" t="s">
        <v>3335</v>
      </c>
      <c r="V1840" s="15" t="s">
        <v>76</v>
      </c>
      <c r="W1840" s="16">
        <v>1</v>
      </c>
      <c r="X1840" s="16">
        <v>0</v>
      </c>
      <c r="Y1840" s="15">
        <v>10039</v>
      </c>
      <c r="Z1840" s="15">
        <v>0.23</v>
      </c>
      <c r="AA1840" s="15" t="s">
        <v>78</v>
      </c>
      <c r="AB1840" s="15" t="s">
        <v>78</v>
      </c>
      <c r="AC1840" s="15">
        <v>0</v>
      </c>
      <c r="AD1840" s="15"/>
      <c r="AE1840" s="15" t="s">
        <v>353</v>
      </c>
      <c r="AF1840" s="15" t="s">
        <v>8184</v>
      </c>
      <c r="AG1840" s="16">
        <v>1</v>
      </c>
      <c r="AH1840" s="15" t="s">
        <v>14321</v>
      </c>
      <c r="AI1840" s="15" t="s">
        <v>78</v>
      </c>
      <c r="AJ1840" s="15">
        <v>10039.0646973</v>
      </c>
      <c r="AK1840" s="15">
        <v>417.64713110999998</v>
      </c>
      <c r="AL1840" s="15">
        <v>3096012.0947699999</v>
      </c>
      <c r="AM1840" s="15">
        <v>1415918.7594300001</v>
      </c>
      <c r="AN1840" s="19">
        <v>21600</v>
      </c>
      <c r="AO1840" s="19">
        <v>60400</v>
      </c>
      <c r="AP1840" s="19">
        <v>0</v>
      </c>
      <c r="AQ1840" s="19">
        <v>0</v>
      </c>
      <c r="AR1840" s="34">
        <f t="shared" si="388"/>
        <v>82000</v>
      </c>
      <c r="AS1840" s="34">
        <v>45000</v>
      </c>
      <c r="AT1840" s="34">
        <v>3000</v>
      </c>
      <c r="AU1840" s="34">
        <v>12950</v>
      </c>
      <c r="AV1840" s="34">
        <v>0</v>
      </c>
      <c r="AW1840" s="35">
        <f t="shared" si="389"/>
        <v>60950</v>
      </c>
      <c r="AX1840" s="34">
        <f t="shared" si="390"/>
        <v>21050</v>
      </c>
      <c r="AY1840" s="36">
        <v>1.4712000000099998</v>
      </c>
      <c r="AZ1840" s="36">
        <v>2.0617000000000001</v>
      </c>
      <c r="BA1840" s="22"/>
      <c r="BB1840" s="19">
        <v>820</v>
      </c>
      <c r="BC1840" s="34">
        <f t="shared" si="391"/>
        <v>309.68760000210494</v>
      </c>
      <c r="BD1840" s="34">
        <f t="shared" si="392"/>
        <v>433.98785000000004</v>
      </c>
      <c r="BE1840" s="38">
        <v>3.4819999999999997E-2</v>
      </c>
      <c r="BF1840" s="38">
        <f t="shared" si="393"/>
        <v>3.4819999999999997E-2</v>
      </c>
      <c r="BG1840" s="34">
        <v>10.783322232073294</v>
      </c>
      <c r="BH1840" s="34">
        <v>15.111456937</v>
      </c>
      <c r="BI1840" s="34">
        <f t="shared" si="394"/>
        <v>298.90427777003163</v>
      </c>
      <c r="BJ1840" s="34">
        <f t="shared" si="395"/>
        <v>418.87639306300002</v>
      </c>
      <c r="BK1840" s="34">
        <v>0</v>
      </c>
      <c r="BL1840" s="34">
        <v>0</v>
      </c>
      <c r="BM1840" s="34">
        <f t="shared" si="396"/>
        <v>0</v>
      </c>
      <c r="BN1840" s="39">
        <f t="shared" si="386"/>
        <v>298.90427777003163</v>
      </c>
      <c r="BO1840" s="39">
        <f t="shared" si="387"/>
        <v>418.87639306300002</v>
      </c>
      <c r="BP1840" s="39">
        <f t="shared" si="397"/>
        <v>119.9721152929684</v>
      </c>
    </row>
    <row r="1841" spans="1:69" s="25" customFormat="1" ht="14.25" x14ac:dyDescent="0.2">
      <c r="A1841" s="14">
        <v>621</v>
      </c>
      <c r="B1841" s="40"/>
      <c r="C1841" s="15"/>
      <c r="D1841" s="16">
        <v>8437</v>
      </c>
      <c r="E1841" s="15" t="s">
        <v>14322</v>
      </c>
      <c r="F1841" s="15" t="s">
        <v>14323</v>
      </c>
      <c r="G1841" s="17" t="s">
        <v>14324</v>
      </c>
      <c r="H1841" s="17" t="s">
        <v>14325</v>
      </c>
      <c r="I1841" s="17" t="s">
        <v>86</v>
      </c>
      <c r="J1841" s="15" t="s">
        <v>14326</v>
      </c>
      <c r="K1841" s="15" t="s">
        <v>4110</v>
      </c>
      <c r="L1841" s="18" t="s">
        <v>14327</v>
      </c>
      <c r="M1841" s="15" t="s">
        <v>6450</v>
      </c>
      <c r="N1841" s="15" t="s">
        <v>6451</v>
      </c>
      <c r="O1841" s="16">
        <v>685</v>
      </c>
      <c r="P1841" s="15" t="s">
        <v>1315</v>
      </c>
      <c r="Q1841" s="15">
        <v>16700</v>
      </c>
      <c r="R1841" s="15">
        <v>48000</v>
      </c>
      <c r="S1841" s="15">
        <v>64700</v>
      </c>
      <c r="T1841" s="15">
        <v>0.3</v>
      </c>
      <c r="U1841" s="15" t="s">
        <v>3335</v>
      </c>
      <c r="V1841" s="15" t="s">
        <v>76</v>
      </c>
      <c r="W1841" s="16">
        <v>1</v>
      </c>
      <c r="X1841" s="16">
        <v>0</v>
      </c>
      <c r="Y1841" s="15">
        <v>13747</v>
      </c>
      <c r="Z1841" s="15">
        <v>0.316</v>
      </c>
      <c r="AA1841" s="15" t="s">
        <v>13462</v>
      </c>
      <c r="AB1841" s="15" t="s">
        <v>13463</v>
      </c>
      <c r="AC1841" s="15">
        <v>0</v>
      </c>
      <c r="AD1841" s="15"/>
      <c r="AE1841" s="15" t="s">
        <v>1056</v>
      </c>
      <c r="AF1841" s="15" t="s">
        <v>14328</v>
      </c>
      <c r="AG1841" s="16">
        <v>1</v>
      </c>
      <c r="AH1841" s="15" t="s">
        <v>14329</v>
      </c>
      <c r="AI1841" s="15" t="s">
        <v>78</v>
      </c>
      <c r="AJ1841" s="15">
        <v>13747.1225586</v>
      </c>
      <c r="AK1841" s="15">
        <v>473.21887652599997</v>
      </c>
      <c r="AL1841" s="15">
        <v>3096107.1887699999</v>
      </c>
      <c r="AM1841" s="15">
        <v>1415930.15867</v>
      </c>
      <c r="AN1841" s="19">
        <v>0</v>
      </c>
      <c r="AO1841" s="19">
        <v>0</v>
      </c>
      <c r="AP1841" s="19">
        <v>16700</v>
      </c>
      <c r="AQ1841" s="19">
        <v>47500</v>
      </c>
      <c r="AR1841" s="34">
        <f t="shared" si="388"/>
        <v>64200</v>
      </c>
      <c r="AS1841" s="34">
        <v>0</v>
      </c>
      <c r="AT1841" s="34">
        <v>0</v>
      </c>
      <c r="AU1841" s="34">
        <v>0</v>
      </c>
      <c r="AV1841" s="34">
        <v>64200</v>
      </c>
      <c r="AW1841" s="35">
        <f t="shared" si="389"/>
        <v>64200</v>
      </c>
      <c r="AX1841" s="34">
        <f t="shared" si="390"/>
        <v>0</v>
      </c>
      <c r="AY1841" s="36">
        <v>1.4712000000099998</v>
      </c>
      <c r="AZ1841" s="36">
        <v>2.0617000000000001</v>
      </c>
      <c r="BA1841" s="22"/>
      <c r="BB1841" s="19">
        <v>1926</v>
      </c>
      <c r="BC1841" s="34">
        <f t="shared" si="391"/>
        <v>0</v>
      </c>
      <c r="BD1841" s="34">
        <f t="shared" si="392"/>
        <v>0</v>
      </c>
      <c r="BE1841" s="38">
        <v>3.4819999999999997E-2</v>
      </c>
      <c r="BF1841" s="38">
        <f t="shared" si="393"/>
        <v>3.4819999999999997E-2</v>
      </c>
      <c r="BG1841" s="34">
        <v>0</v>
      </c>
      <c r="BH1841" s="34">
        <v>0</v>
      </c>
      <c r="BI1841" s="34">
        <f t="shared" si="394"/>
        <v>0</v>
      </c>
      <c r="BJ1841" s="34">
        <f t="shared" si="395"/>
        <v>0</v>
      </c>
      <c r="BK1841" s="34">
        <v>0</v>
      </c>
      <c r="BL1841" s="34">
        <v>0</v>
      </c>
      <c r="BM1841" s="34">
        <f t="shared" si="396"/>
        <v>0</v>
      </c>
      <c r="BN1841" s="39">
        <f t="shared" si="386"/>
        <v>0</v>
      </c>
      <c r="BO1841" s="39">
        <f t="shared" si="387"/>
        <v>0</v>
      </c>
      <c r="BP1841" s="39">
        <f t="shared" si="397"/>
        <v>0</v>
      </c>
      <c r="BQ1841" s="25" t="s">
        <v>292</v>
      </c>
    </row>
    <row r="1842" spans="1:69" s="25" customFormat="1" ht="14.25" x14ac:dyDescent="0.2">
      <c r="A1842" s="14">
        <v>622</v>
      </c>
      <c r="B1842" s="40"/>
      <c r="C1842" s="15" t="s">
        <v>14330</v>
      </c>
      <c r="D1842" s="16">
        <v>18458</v>
      </c>
      <c r="E1842" s="15" t="s">
        <v>14331</v>
      </c>
      <c r="F1842" s="15" t="s">
        <v>14330</v>
      </c>
      <c r="G1842" s="17" t="s">
        <v>14332</v>
      </c>
      <c r="H1842" s="17" t="s">
        <v>14333</v>
      </c>
      <c r="I1842" s="17" t="s">
        <v>1050</v>
      </c>
      <c r="J1842" s="15" t="s">
        <v>14334</v>
      </c>
      <c r="K1842" s="15" t="s">
        <v>2045</v>
      </c>
      <c r="L1842" s="18" t="s">
        <v>14335</v>
      </c>
      <c r="M1842" s="15" t="s">
        <v>13098</v>
      </c>
      <c r="N1842" s="15" t="s">
        <v>13099</v>
      </c>
      <c r="O1842" s="16">
        <v>510</v>
      </c>
      <c r="P1842" s="15" t="s">
        <v>118</v>
      </c>
      <c r="Q1842" s="15">
        <v>16700</v>
      </c>
      <c r="R1842" s="15">
        <v>87200</v>
      </c>
      <c r="S1842" s="15">
        <v>103900</v>
      </c>
      <c r="T1842" s="15">
        <v>0.14000000000000001</v>
      </c>
      <c r="U1842" s="15" t="s">
        <v>3335</v>
      </c>
      <c r="V1842" s="15" t="s">
        <v>76</v>
      </c>
      <c r="W1842" s="16">
        <v>1</v>
      </c>
      <c r="X1842" s="16">
        <v>1</v>
      </c>
      <c r="Y1842" s="15">
        <v>9072</v>
      </c>
      <c r="Z1842" s="15">
        <v>0.20799999999999999</v>
      </c>
      <c r="AA1842" s="15" t="s">
        <v>78</v>
      </c>
      <c r="AB1842" s="15" t="s">
        <v>78</v>
      </c>
      <c r="AC1842" s="15">
        <v>94803.26</v>
      </c>
      <c r="AD1842" s="26">
        <v>42422</v>
      </c>
      <c r="AE1842" s="15" t="s">
        <v>119</v>
      </c>
      <c r="AF1842" s="15" t="s">
        <v>119</v>
      </c>
      <c r="AG1842" s="16">
        <v>1</v>
      </c>
      <c r="AH1842" s="15" t="s">
        <v>14336</v>
      </c>
      <c r="AI1842" s="15" t="s">
        <v>78</v>
      </c>
      <c r="AJ1842" s="15">
        <v>9072.1186523399992</v>
      </c>
      <c r="AK1842" s="15">
        <v>416.25228340299998</v>
      </c>
      <c r="AL1842" s="15">
        <v>3096143.7356400001</v>
      </c>
      <c r="AM1842" s="15">
        <v>1415846.36354</v>
      </c>
      <c r="AN1842" s="19">
        <v>16700</v>
      </c>
      <c r="AO1842" s="19">
        <v>86200</v>
      </c>
      <c r="AP1842" s="19">
        <v>0</v>
      </c>
      <c r="AQ1842" s="19">
        <v>0</v>
      </c>
      <c r="AR1842" s="34">
        <f t="shared" si="388"/>
        <v>102900</v>
      </c>
      <c r="AS1842" s="34">
        <v>45000</v>
      </c>
      <c r="AT1842" s="34">
        <v>3000</v>
      </c>
      <c r="AU1842" s="34">
        <v>20265</v>
      </c>
      <c r="AV1842" s="34">
        <v>12480</v>
      </c>
      <c r="AW1842" s="35">
        <f t="shared" si="389"/>
        <v>80745</v>
      </c>
      <c r="AX1842" s="34">
        <f t="shared" si="390"/>
        <v>22155</v>
      </c>
      <c r="AY1842" s="36">
        <v>1.4712000000099998</v>
      </c>
      <c r="AZ1842" s="36">
        <v>2.0617000000000001</v>
      </c>
      <c r="BA1842" s="22"/>
      <c r="BB1842" s="19">
        <v>1029</v>
      </c>
      <c r="BC1842" s="34">
        <f t="shared" si="391"/>
        <v>325.94436000221549</v>
      </c>
      <c r="BD1842" s="34">
        <f t="shared" si="392"/>
        <v>456.76963500000005</v>
      </c>
      <c r="BE1842" s="38">
        <v>3.4819999999999997E-2</v>
      </c>
      <c r="BF1842" s="38">
        <f t="shared" si="393"/>
        <v>3.4819999999999997E-2</v>
      </c>
      <c r="BG1842" s="34">
        <v>11.349382615277142</v>
      </c>
      <c r="BH1842" s="34">
        <v>15.904718690700001</v>
      </c>
      <c r="BI1842" s="34">
        <f t="shared" si="394"/>
        <v>314.59497738693835</v>
      </c>
      <c r="BJ1842" s="34">
        <f t="shared" si="395"/>
        <v>440.86491630930004</v>
      </c>
      <c r="BK1842" s="34">
        <v>0</v>
      </c>
      <c r="BL1842" s="34">
        <v>0</v>
      </c>
      <c r="BM1842" s="34">
        <f t="shared" si="396"/>
        <v>0</v>
      </c>
      <c r="BN1842" s="39">
        <f t="shared" si="386"/>
        <v>314.59497738693835</v>
      </c>
      <c r="BO1842" s="39">
        <f t="shared" si="387"/>
        <v>440.86491630930004</v>
      </c>
      <c r="BP1842" s="39">
        <f t="shared" si="397"/>
        <v>126.26993892236169</v>
      </c>
    </row>
    <row r="1843" spans="1:69" s="25" customFormat="1" ht="14.25" x14ac:dyDescent="0.2">
      <c r="A1843" s="14">
        <v>623</v>
      </c>
      <c r="B1843" s="40"/>
      <c r="C1843" s="15" t="s">
        <v>14337</v>
      </c>
      <c r="D1843" s="16">
        <v>27875</v>
      </c>
      <c r="E1843" s="15" t="s">
        <v>14338</v>
      </c>
      <c r="F1843" s="15" t="s">
        <v>14337</v>
      </c>
      <c r="G1843" s="17" t="s">
        <v>14332</v>
      </c>
      <c r="H1843" s="17" t="s">
        <v>14333</v>
      </c>
      <c r="I1843" s="17" t="s">
        <v>1050</v>
      </c>
      <c r="J1843" s="15" t="s">
        <v>14339</v>
      </c>
      <c r="K1843" s="15" t="s">
        <v>2045</v>
      </c>
      <c r="L1843" s="18" t="s">
        <v>14340</v>
      </c>
      <c r="M1843" s="15" t="s">
        <v>13098</v>
      </c>
      <c r="N1843" s="15" t="s">
        <v>13099</v>
      </c>
      <c r="O1843" s="16">
        <v>510</v>
      </c>
      <c r="P1843" s="15" t="s">
        <v>118</v>
      </c>
      <c r="Q1843" s="15">
        <v>25100</v>
      </c>
      <c r="R1843" s="15">
        <v>86100</v>
      </c>
      <c r="S1843" s="15">
        <v>111200</v>
      </c>
      <c r="T1843" s="15">
        <v>0.34100000000000003</v>
      </c>
      <c r="U1843" s="15" t="s">
        <v>3335</v>
      </c>
      <c r="V1843" s="15" t="s">
        <v>76</v>
      </c>
      <c r="W1843" s="16">
        <v>1</v>
      </c>
      <c r="X1843" s="16">
        <v>1</v>
      </c>
      <c r="Y1843" s="15">
        <v>14650</v>
      </c>
      <c r="Z1843" s="15">
        <v>0.33600000000000002</v>
      </c>
      <c r="AA1843" s="15" t="s">
        <v>13462</v>
      </c>
      <c r="AB1843" s="15" t="s">
        <v>13463</v>
      </c>
      <c r="AC1843" s="15">
        <v>93000</v>
      </c>
      <c r="AD1843" s="26">
        <v>40766</v>
      </c>
      <c r="AE1843" s="15" t="s">
        <v>137</v>
      </c>
      <c r="AF1843" s="15" t="s">
        <v>14341</v>
      </c>
      <c r="AG1843" s="16">
        <v>1</v>
      </c>
      <c r="AH1843" s="15" t="s">
        <v>14342</v>
      </c>
      <c r="AI1843" s="15" t="s">
        <v>78</v>
      </c>
      <c r="AJ1843" s="15">
        <v>14650.3823242</v>
      </c>
      <c r="AK1843" s="15">
        <v>488.758538128</v>
      </c>
      <c r="AL1843" s="15">
        <v>3096245.5410199999</v>
      </c>
      <c r="AM1843" s="15">
        <v>1415785.8410199999</v>
      </c>
      <c r="AN1843" s="19">
        <v>25100</v>
      </c>
      <c r="AO1843" s="19">
        <v>85200</v>
      </c>
      <c r="AP1843" s="19">
        <v>0</v>
      </c>
      <c r="AQ1843" s="19">
        <v>0</v>
      </c>
      <c r="AR1843" s="34">
        <f t="shared" si="388"/>
        <v>110300</v>
      </c>
      <c r="AS1843" s="34">
        <v>45000</v>
      </c>
      <c r="AT1843" s="34">
        <v>0</v>
      </c>
      <c r="AU1843" s="34">
        <v>22855</v>
      </c>
      <c r="AV1843" s="34">
        <v>0</v>
      </c>
      <c r="AW1843" s="35">
        <f t="shared" si="389"/>
        <v>67855</v>
      </c>
      <c r="AX1843" s="34">
        <f t="shared" si="390"/>
        <v>42445</v>
      </c>
      <c r="AY1843" s="36">
        <v>1.4712000000099998</v>
      </c>
      <c r="AZ1843" s="36">
        <v>2.0617000000000001</v>
      </c>
      <c r="BA1843" s="22"/>
      <c r="BB1843" s="19">
        <v>1103</v>
      </c>
      <c r="BC1843" s="34">
        <f t="shared" si="391"/>
        <v>624.45084000424447</v>
      </c>
      <c r="BD1843" s="34">
        <f t="shared" si="392"/>
        <v>875.08856500000002</v>
      </c>
      <c r="BE1843" s="38">
        <v>3.4819999999999997E-2</v>
      </c>
      <c r="BF1843" s="38">
        <f t="shared" si="393"/>
        <v>3.4819999999999997E-2</v>
      </c>
      <c r="BG1843" s="34">
        <v>21.743378248947792</v>
      </c>
      <c r="BH1843" s="34">
        <v>30.470583833299997</v>
      </c>
      <c r="BI1843" s="34">
        <f t="shared" si="394"/>
        <v>602.70746175529666</v>
      </c>
      <c r="BJ1843" s="34">
        <f t="shared" si="395"/>
        <v>844.61798116670002</v>
      </c>
      <c r="BK1843" s="34">
        <v>0</v>
      </c>
      <c r="BL1843" s="34">
        <v>0</v>
      </c>
      <c r="BM1843" s="34">
        <f t="shared" si="396"/>
        <v>0</v>
      </c>
      <c r="BN1843" s="39">
        <f t="shared" si="386"/>
        <v>602.70746175529666</v>
      </c>
      <c r="BO1843" s="39">
        <f t="shared" si="387"/>
        <v>844.61798116670002</v>
      </c>
      <c r="BP1843" s="39">
        <f t="shared" si="397"/>
        <v>241.91051941140336</v>
      </c>
    </row>
    <row r="1844" spans="1:69" s="25" customFormat="1" ht="14.25" x14ac:dyDescent="0.2">
      <c r="A1844" s="14">
        <v>624</v>
      </c>
      <c r="B1844" s="40"/>
      <c r="C1844" s="15" t="s">
        <v>14343</v>
      </c>
      <c r="D1844" s="16">
        <v>16225</v>
      </c>
      <c r="E1844" s="15" t="s">
        <v>14344</v>
      </c>
      <c r="F1844" s="15" t="s">
        <v>14343</v>
      </c>
      <c r="G1844" s="17" t="s">
        <v>14332</v>
      </c>
      <c r="H1844" s="17" t="s">
        <v>14333</v>
      </c>
      <c r="I1844" s="17" t="s">
        <v>1050</v>
      </c>
      <c r="J1844" s="15" t="s">
        <v>14345</v>
      </c>
      <c r="K1844" s="15" t="s">
        <v>2045</v>
      </c>
      <c r="L1844" s="18" t="s">
        <v>14346</v>
      </c>
      <c r="M1844" s="15" t="s">
        <v>13098</v>
      </c>
      <c r="N1844" s="15" t="s">
        <v>13099</v>
      </c>
      <c r="O1844" s="16">
        <v>510</v>
      </c>
      <c r="P1844" s="15" t="s">
        <v>118</v>
      </c>
      <c r="Q1844" s="15">
        <v>24300</v>
      </c>
      <c r="R1844" s="15">
        <v>93400</v>
      </c>
      <c r="S1844" s="15">
        <v>117700</v>
      </c>
      <c r="T1844" s="15">
        <v>0.32</v>
      </c>
      <c r="U1844" s="15" t="s">
        <v>3335</v>
      </c>
      <c r="V1844" s="15" t="s">
        <v>76</v>
      </c>
      <c r="W1844" s="16">
        <v>1</v>
      </c>
      <c r="X1844" s="16">
        <v>1</v>
      </c>
      <c r="Y1844" s="15">
        <v>13364</v>
      </c>
      <c r="Z1844" s="15">
        <v>0.307</v>
      </c>
      <c r="AA1844" s="15" t="s">
        <v>13462</v>
      </c>
      <c r="AB1844" s="15" t="s">
        <v>13463</v>
      </c>
      <c r="AC1844" s="15">
        <v>106000</v>
      </c>
      <c r="AD1844" s="26">
        <v>38107</v>
      </c>
      <c r="AE1844" s="15" t="s">
        <v>243</v>
      </c>
      <c r="AF1844" s="15" t="s">
        <v>14347</v>
      </c>
      <c r="AG1844" s="16">
        <v>1</v>
      </c>
      <c r="AH1844" s="15" t="s">
        <v>14348</v>
      </c>
      <c r="AI1844" s="15" t="s">
        <v>78</v>
      </c>
      <c r="AJ1844" s="15">
        <v>13364.2160645</v>
      </c>
      <c r="AK1844" s="15">
        <v>463.13117157699998</v>
      </c>
      <c r="AL1844" s="15">
        <v>3096332.5195200001</v>
      </c>
      <c r="AM1844" s="15">
        <v>1415833.00554</v>
      </c>
      <c r="AN1844" s="19">
        <v>24300</v>
      </c>
      <c r="AO1844" s="19">
        <v>91900</v>
      </c>
      <c r="AP1844" s="19">
        <v>0</v>
      </c>
      <c r="AQ1844" s="19">
        <v>500</v>
      </c>
      <c r="AR1844" s="34">
        <f t="shared" si="388"/>
        <v>116700</v>
      </c>
      <c r="AS1844" s="34">
        <v>45000</v>
      </c>
      <c r="AT1844" s="34">
        <v>3000</v>
      </c>
      <c r="AU1844" s="34">
        <v>24920</v>
      </c>
      <c r="AV1844" s="34">
        <v>0</v>
      </c>
      <c r="AW1844" s="35">
        <f t="shared" si="389"/>
        <v>72920</v>
      </c>
      <c r="AX1844" s="34">
        <f t="shared" si="390"/>
        <v>43780</v>
      </c>
      <c r="AY1844" s="36">
        <v>1.4712000000099998</v>
      </c>
      <c r="AZ1844" s="36">
        <v>2.0617000000000001</v>
      </c>
      <c r="BA1844" s="22"/>
      <c r="BB1844" s="19">
        <v>1177</v>
      </c>
      <c r="BC1844" s="34">
        <f t="shared" si="391"/>
        <v>644.09136000437798</v>
      </c>
      <c r="BD1844" s="34">
        <f t="shared" si="392"/>
        <v>902.61226000000011</v>
      </c>
      <c r="BE1844" s="38">
        <v>3.4819999999999997E-2</v>
      </c>
      <c r="BF1844" s="38">
        <f t="shared" si="393"/>
        <v>3.4819999999999997E-2</v>
      </c>
      <c r="BG1844" s="34">
        <v>22.171125235350697</v>
      </c>
      <c r="BH1844" s="34">
        <v>31.070016923199997</v>
      </c>
      <c r="BI1844" s="34">
        <f t="shared" si="394"/>
        <v>621.92023476902727</v>
      </c>
      <c r="BJ1844" s="34">
        <f t="shared" si="395"/>
        <v>871.5422430768001</v>
      </c>
      <c r="BK1844" s="34">
        <v>0</v>
      </c>
      <c r="BL1844" s="34">
        <v>0</v>
      </c>
      <c r="BM1844" s="34">
        <f t="shared" si="396"/>
        <v>0</v>
      </c>
      <c r="BN1844" s="39">
        <f t="shared" si="386"/>
        <v>621.92023476902727</v>
      </c>
      <c r="BO1844" s="39">
        <f t="shared" si="387"/>
        <v>871.5422430768001</v>
      </c>
      <c r="BP1844" s="39">
        <f t="shared" si="397"/>
        <v>249.62200830777283</v>
      </c>
    </row>
    <row r="1845" spans="1:69" s="25" customFormat="1" ht="14.25" x14ac:dyDescent="0.2">
      <c r="A1845" s="14">
        <v>625</v>
      </c>
      <c r="B1845" s="40"/>
      <c r="C1845" s="15" t="s">
        <v>14349</v>
      </c>
      <c r="D1845" s="16">
        <v>28793</v>
      </c>
      <c r="E1845" s="15" t="s">
        <v>14350</v>
      </c>
      <c r="F1845" s="15" t="s">
        <v>14349</v>
      </c>
      <c r="G1845" s="17" t="s">
        <v>14332</v>
      </c>
      <c r="H1845" s="17" t="s">
        <v>14333</v>
      </c>
      <c r="I1845" s="17" t="s">
        <v>1050</v>
      </c>
      <c r="J1845" s="15" t="s">
        <v>14351</v>
      </c>
      <c r="K1845" s="15" t="s">
        <v>2045</v>
      </c>
      <c r="L1845" s="18" t="s">
        <v>14352</v>
      </c>
      <c r="M1845" s="15" t="s">
        <v>13098</v>
      </c>
      <c r="N1845" s="15" t="s">
        <v>13099</v>
      </c>
      <c r="O1845" s="16">
        <v>510</v>
      </c>
      <c r="P1845" s="15" t="s">
        <v>118</v>
      </c>
      <c r="Q1845" s="15">
        <v>26200</v>
      </c>
      <c r="R1845" s="15">
        <v>111000</v>
      </c>
      <c r="S1845" s="15">
        <v>137200</v>
      </c>
      <c r="T1845" s="15">
        <v>0.25</v>
      </c>
      <c r="U1845" s="15" t="s">
        <v>3335</v>
      </c>
      <c r="V1845" s="15" t="s">
        <v>76</v>
      </c>
      <c r="W1845" s="16">
        <v>1</v>
      </c>
      <c r="X1845" s="16">
        <v>1</v>
      </c>
      <c r="Y1845" s="15">
        <v>11462</v>
      </c>
      <c r="Z1845" s="15">
        <v>0.26300000000000001</v>
      </c>
      <c r="AA1845" s="15" t="s">
        <v>78</v>
      </c>
      <c r="AB1845" s="15" t="s">
        <v>78</v>
      </c>
      <c r="AC1845" s="15">
        <v>0</v>
      </c>
      <c r="AD1845" s="26">
        <v>41222</v>
      </c>
      <c r="AE1845" s="15" t="s">
        <v>1464</v>
      </c>
      <c r="AF1845" s="15" t="s">
        <v>14353</v>
      </c>
      <c r="AG1845" s="16">
        <v>1</v>
      </c>
      <c r="AH1845" s="15" t="s">
        <v>14354</v>
      </c>
      <c r="AI1845" s="15" t="s">
        <v>78</v>
      </c>
      <c r="AJ1845" s="15">
        <v>11461.888916</v>
      </c>
      <c r="AK1845" s="15">
        <v>426.81577176500002</v>
      </c>
      <c r="AL1845" s="15">
        <v>3096336.6587399999</v>
      </c>
      <c r="AM1845" s="15">
        <v>1415937.31207</v>
      </c>
      <c r="AN1845" s="19">
        <v>26200</v>
      </c>
      <c r="AO1845" s="19">
        <v>110700</v>
      </c>
      <c r="AP1845" s="19">
        <v>0</v>
      </c>
      <c r="AQ1845" s="19">
        <v>2200</v>
      </c>
      <c r="AR1845" s="34">
        <f t="shared" si="388"/>
        <v>139100</v>
      </c>
      <c r="AS1845" s="34">
        <v>45000</v>
      </c>
      <c r="AT1845" s="34">
        <v>0</v>
      </c>
      <c r="AU1845" s="34">
        <v>32165</v>
      </c>
      <c r="AV1845" s="34">
        <v>0</v>
      </c>
      <c r="AW1845" s="35">
        <f t="shared" si="389"/>
        <v>77165</v>
      </c>
      <c r="AX1845" s="34">
        <f t="shared" si="390"/>
        <v>61935</v>
      </c>
      <c r="AY1845" s="36">
        <v>1.4712000000099998</v>
      </c>
      <c r="AZ1845" s="36">
        <v>2.0617000000000001</v>
      </c>
      <c r="BA1845" s="22"/>
      <c r="BB1845" s="19">
        <v>1435</v>
      </c>
      <c r="BC1845" s="34">
        <f t="shared" si="391"/>
        <v>911.18772000619344</v>
      </c>
      <c r="BD1845" s="34">
        <f t="shared" si="392"/>
        <v>1276.9138950000001</v>
      </c>
      <c r="BE1845" s="38">
        <v>3.4819999999999997E-2</v>
      </c>
      <c r="BF1845" s="38">
        <f t="shared" si="393"/>
        <v>3.4819999999999997E-2</v>
      </c>
      <c r="BG1845" s="34">
        <v>30.600558362607995</v>
      </c>
      <c r="BH1845" s="34">
        <v>42.882797155900001</v>
      </c>
      <c r="BI1845" s="34">
        <f t="shared" si="394"/>
        <v>880.58716164358543</v>
      </c>
      <c r="BJ1845" s="34">
        <f t="shared" si="395"/>
        <v>1234.0310978441</v>
      </c>
      <c r="BK1845" s="34">
        <v>0</v>
      </c>
      <c r="BL1845" s="34">
        <v>0</v>
      </c>
      <c r="BM1845" s="34">
        <f t="shared" si="396"/>
        <v>0</v>
      </c>
      <c r="BN1845" s="39">
        <f t="shared" si="386"/>
        <v>880.58716164358543</v>
      </c>
      <c r="BO1845" s="39">
        <f t="shared" si="387"/>
        <v>1234.0310978441</v>
      </c>
      <c r="BP1845" s="39">
        <f t="shared" si="397"/>
        <v>353.4439362005146</v>
      </c>
    </row>
    <row r="1846" spans="1:69" s="25" customFormat="1" ht="14.25" x14ac:dyDescent="0.2">
      <c r="A1846" s="14">
        <v>626</v>
      </c>
      <c r="B1846" s="40"/>
      <c r="C1846" s="15"/>
      <c r="D1846" s="16">
        <v>12331</v>
      </c>
      <c r="E1846" s="15" t="s">
        <v>14355</v>
      </c>
      <c r="F1846" s="15" t="s">
        <v>14356</v>
      </c>
      <c r="G1846" s="17" t="s">
        <v>14357</v>
      </c>
      <c r="H1846" s="17" t="s">
        <v>14358</v>
      </c>
      <c r="I1846" s="17" t="s">
        <v>86</v>
      </c>
      <c r="J1846" s="15" t="s">
        <v>14359</v>
      </c>
      <c r="K1846" s="15" t="s">
        <v>4395</v>
      </c>
      <c r="L1846" s="18" t="s">
        <v>14360</v>
      </c>
      <c r="M1846" s="15" t="s">
        <v>13098</v>
      </c>
      <c r="N1846" s="15" t="s">
        <v>13099</v>
      </c>
      <c r="O1846" s="16">
        <v>510</v>
      </c>
      <c r="P1846" s="15" t="s">
        <v>118</v>
      </c>
      <c r="Q1846" s="15">
        <v>24700</v>
      </c>
      <c r="R1846" s="15">
        <v>93400</v>
      </c>
      <c r="S1846" s="15">
        <v>118100</v>
      </c>
      <c r="T1846" s="15">
        <v>0.31</v>
      </c>
      <c r="U1846" s="15" t="s">
        <v>3335</v>
      </c>
      <c r="V1846" s="15" t="s">
        <v>76</v>
      </c>
      <c r="W1846" s="16">
        <v>1</v>
      </c>
      <c r="X1846" s="16">
        <v>0</v>
      </c>
      <c r="Y1846" s="15">
        <v>14450</v>
      </c>
      <c r="Z1846" s="15">
        <v>0.33200000000000002</v>
      </c>
      <c r="AA1846" s="15" t="s">
        <v>13462</v>
      </c>
      <c r="AB1846" s="15" t="s">
        <v>13463</v>
      </c>
      <c r="AC1846" s="15">
        <v>0</v>
      </c>
      <c r="AD1846" s="15"/>
      <c r="AE1846" s="15" t="s">
        <v>1862</v>
      </c>
      <c r="AF1846" s="15" t="s">
        <v>14361</v>
      </c>
      <c r="AG1846" s="16">
        <v>1</v>
      </c>
      <c r="AH1846" s="15" t="s">
        <v>14362</v>
      </c>
      <c r="AI1846" s="15" t="s">
        <v>78</v>
      </c>
      <c r="AJ1846" s="15">
        <v>14450.1169434</v>
      </c>
      <c r="AK1846" s="15">
        <v>526.73076763300003</v>
      </c>
      <c r="AL1846" s="15">
        <v>3096431.87616</v>
      </c>
      <c r="AM1846" s="15">
        <v>1415898.45722</v>
      </c>
      <c r="AN1846" s="19">
        <v>24700</v>
      </c>
      <c r="AO1846" s="19">
        <v>96100</v>
      </c>
      <c r="AP1846" s="19">
        <v>0</v>
      </c>
      <c r="AQ1846" s="19">
        <v>3500</v>
      </c>
      <c r="AR1846" s="34">
        <f t="shared" si="388"/>
        <v>124300</v>
      </c>
      <c r="AS1846" s="34">
        <v>45000</v>
      </c>
      <c r="AT1846" s="34">
        <v>0</v>
      </c>
      <c r="AU1846" s="34">
        <v>26530</v>
      </c>
      <c r="AV1846" s="34">
        <v>0</v>
      </c>
      <c r="AW1846" s="35">
        <f t="shared" si="389"/>
        <v>71530</v>
      </c>
      <c r="AX1846" s="34">
        <f t="shared" si="390"/>
        <v>52770</v>
      </c>
      <c r="AY1846" s="36">
        <v>1.4712000000099998</v>
      </c>
      <c r="AZ1846" s="36">
        <v>2.0617000000000001</v>
      </c>
      <c r="BA1846" s="22"/>
      <c r="BB1846" s="19">
        <v>1313</v>
      </c>
      <c r="BC1846" s="34">
        <f t="shared" si="391"/>
        <v>776.35224000527694</v>
      </c>
      <c r="BD1846" s="34">
        <f t="shared" si="392"/>
        <v>1087.9590900000001</v>
      </c>
      <c r="BE1846" s="38">
        <v>3.4819999999999997E-2</v>
      </c>
      <c r="BF1846" s="38">
        <f t="shared" si="393"/>
        <v>3.4819999999999997E-2</v>
      </c>
      <c r="BG1846" s="34">
        <v>25.239633556971555</v>
      </c>
      <c r="BH1846" s="34">
        <v>35.370141723799996</v>
      </c>
      <c r="BI1846" s="34">
        <f t="shared" si="394"/>
        <v>751.11260644830543</v>
      </c>
      <c r="BJ1846" s="34">
        <f t="shared" si="395"/>
        <v>1052.5889482762</v>
      </c>
      <c r="BK1846" s="34">
        <v>0</v>
      </c>
      <c r="BL1846" s="34">
        <v>0</v>
      </c>
      <c r="BM1846" s="34">
        <f t="shared" si="396"/>
        <v>0</v>
      </c>
      <c r="BN1846" s="39">
        <f t="shared" si="386"/>
        <v>751.11260644830543</v>
      </c>
      <c r="BO1846" s="39">
        <f t="shared" si="387"/>
        <v>1052.5889482762</v>
      </c>
      <c r="BP1846" s="39">
        <f t="shared" si="397"/>
        <v>301.47634182789454</v>
      </c>
    </row>
    <row r="1847" spans="1:69" s="25" customFormat="1" ht="14.25" x14ac:dyDescent="0.2">
      <c r="A1847" s="14">
        <v>627</v>
      </c>
      <c r="B1847" s="40"/>
      <c r="C1847" s="15" t="s">
        <v>176</v>
      </c>
      <c r="D1847" s="16">
        <v>9613</v>
      </c>
      <c r="E1847" s="15" t="s">
        <v>14363</v>
      </c>
      <c r="F1847" s="15" t="s">
        <v>14364</v>
      </c>
      <c r="G1847" s="17" t="s">
        <v>14365</v>
      </c>
      <c r="H1847" s="17" t="s">
        <v>14366</v>
      </c>
      <c r="I1847" s="17" t="s">
        <v>86</v>
      </c>
      <c r="J1847" s="15" t="s">
        <v>14367</v>
      </c>
      <c r="K1847" s="15" t="s">
        <v>1618</v>
      </c>
      <c r="L1847" s="18" t="s">
        <v>14368</v>
      </c>
      <c r="M1847" s="15" t="s">
        <v>13098</v>
      </c>
      <c r="N1847" s="15" t="s">
        <v>13099</v>
      </c>
      <c r="O1847" s="16">
        <v>510</v>
      </c>
      <c r="P1847" s="15" t="s">
        <v>118</v>
      </c>
      <c r="Q1847" s="15">
        <v>25100</v>
      </c>
      <c r="R1847" s="15">
        <v>84400</v>
      </c>
      <c r="S1847" s="15">
        <v>109500</v>
      </c>
      <c r="T1847" s="15">
        <v>0.27</v>
      </c>
      <c r="U1847" s="15" t="s">
        <v>3335</v>
      </c>
      <c r="V1847" s="15" t="s">
        <v>76</v>
      </c>
      <c r="W1847" s="16">
        <v>1</v>
      </c>
      <c r="X1847" s="16">
        <v>0</v>
      </c>
      <c r="Y1847" s="15">
        <v>14257</v>
      </c>
      <c r="Z1847" s="15">
        <v>0.32700000000000001</v>
      </c>
      <c r="AA1847" s="15" t="s">
        <v>13462</v>
      </c>
      <c r="AB1847" s="15" t="s">
        <v>13463</v>
      </c>
      <c r="AC1847" s="15">
        <v>0</v>
      </c>
      <c r="AD1847" s="15"/>
      <c r="AE1847" s="15" t="s">
        <v>1813</v>
      </c>
      <c r="AF1847" s="15" t="s">
        <v>14369</v>
      </c>
      <c r="AG1847" s="16">
        <v>1</v>
      </c>
      <c r="AH1847" s="15" t="s">
        <v>14370</v>
      </c>
      <c r="AI1847" s="15" t="s">
        <v>78</v>
      </c>
      <c r="AJ1847" s="15">
        <v>14256.8239746</v>
      </c>
      <c r="AK1847" s="15">
        <v>494.55516606600003</v>
      </c>
      <c r="AL1847" s="15">
        <v>3096524.60347</v>
      </c>
      <c r="AM1847" s="15">
        <v>1415933.27752</v>
      </c>
      <c r="AN1847" s="19">
        <v>25100</v>
      </c>
      <c r="AO1847" s="19">
        <v>81200</v>
      </c>
      <c r="AP1847" s="19">
        <v>0</v>
      </c>
      <c r="AQ1847" s="19">
        <v>2200</v>
      </c>
      <c r="AR1847" s="34">
        <f t="shared" si="388"/>
        <v>108500</v>
      </c>
      <c r="AS1847" s="34">
        <v>45000</v>
      </c>
      <c r="AT1847" s="34">
        <v>0</v>
      </c>
      <c r="AU1847" s="34">
        <v>21455</v>
      </c>
      <c r="AV1847" s="34">
        <v>0</v>
      </c>
      <c r="AW1847" s="35">
        <f t="shared" si="389"/>
        <v>66455</v>
      </c>
      <c r="AX1847" s="34">
        <f t="shared" si="390"/>
        <v>42045</v>
      </c>
      <c r="AY1847" s="36">
        <v>1.4712000000099998</v>
      </c>
      <c r="AZ1847" s="36">
        <v>2.0617000000000001</v>
      </c>
      <c r="BA1847" s="22"/>
      <c r="BB1847" s="19">
        <v>1129</v>
      </c>
      <c r="BC1847" s="34">
        <f t="shared" si="391"/>
        <v>618.56604000420441</v>
      </c>
      <c r="BD1847" s="34">
        <f t="shared" si="392"/>
        <v>866.84176500000001</v>
      </c>
      <c r="BE1847" s="38">
        <v>3.4819999999999997E-2</v>
      </c>
      <c r="BF1847" s="38">
        <f t="shared" si="393"/>
        <v>3.4819999999999997E-2</v>
      </c>
      <c r="BG1847" s="34">
        <v>20.411471464938735</v>
      </c>
      <c r="BH1847" s="34">
        <v>28.604085589299999</v>
      </c>
      <c r="BI1847" s="34">
        <f t="shared" si="394"/>
        <v>598.15456853926571</v>
      </c>
      <c r="BJ1847" s="34">
        <f t="shared" si="395"/>
        <v>838.23767941070003</v>
      </c>
      <c r="BK1847" s="34">
        <v>0</v>
      </c>
      <c r="BL1847" s="34">
        <v>0</v>
      </c>
      <c r="BM1847" s="34">
        <f t="shared" si="396"/>
        <v>0</v>
      </c>
      <c r="BN1847" s="39">
        <f t="shared" si="386"/>
        <v>598.15456853926571</v>
      </c>
      <c r="BO1847" s="39">
        <f t="shared" si="387"/>
        <v>838.23767941070003</v>
      </c>
      <c r="BP1847" s="39">
        <f t="shared" si="397"/>
        <v>240.08311087143431</v>
      </c>
    </row>
    <row r="1848" spans="1:69" s="25" customFormat="1" ht="14.25" x14ac:dyDescent="0.2">
      <c r="A1848" s="14">
        <v>628</v>
      </c>
      <c r="B1848" s="40"/>
      <c r="C1848" s="15" t="s">
        <v>176</v>
      </c>
      <c r="D1848" s="16">
        <v>26789</v>
      </c>
      <c r="E1848" s="15" t="s">
        <v>14371</v>
      </c>
      <c r="F1848" s="15" t="s">
        <v>14372</v>
      </c>
      <c r="G1848" s="17" t="s">
        <v>14373</v>
      </c>
      <c r="H1848" s="17" t="s">
        <v>14374</v>
      </c>
      <c r="I1848" s="17" t="s">
        <v>86</v>
      </c>
      <c r="J1848" s="15" t="s">
        <v>14375</v>
      </c>
      <c r="K1848" s="15" t="s">
        <v>86</v>
      </c>
      <c r="L1848" s="18" t="s">
        <v>14376</v>
      </c>
      <c r="M1848" s="15" t="s">
        <v>13098</v>
      </c>
      <c r="N1848" s="15" t="s">
        <v>13099</v>
      </c>
      <c r="O1848" s="16">
        <v>510</v>
      </c>
      <c r="P1848" s="15" t="s">
        <v>118</v>
      </c>
      <c r="Q1848" s="15">
        <v>33700</v>
      </c>
      <c r="R1848" s="15">
        <v>91600</v>
      </c>
      <c r="S1848" s="15">
        <v>125300</v>
      </c>
      <c r="T1848" s="15">
        <v>0.35</v>
      </c>
      <c r="U1848" s="15" t="s">
        <v>3335</v>
      </c>
      <c r="V1848" s="15" t="s">
        <v>76</v>
      </c>
      <c r="W1848" s="16">
        <v>1</v>
      </c>
      <c r="X1848" s="16">
        <v>0</v>
      </c>
      <c r="Y1848" s="15">
        <v>14728</v>
      </c>
      <c r="Z1848" s="15">
        <v>0.33800000000000002</v>
      </c>
      <c r="AA1848" s="15" t="s">
        <v>13462</v>
      </c>
      <c r="AB1848" s="15" t="s">
        <v>13463</v>
      </c>
      <c r="AC1848" s="15">
        <v>0</v>
      </c>
      <c r="AD1848" s="15"/>
      <c r="AE1848" s="15" t="s">
        <v>298</v>
      </c>
      <c r="AF1848" s="15" t="s">
        <v>3678</v>
      </c>
      <c r="AG1848" s="16">
        <v>1</v>
      </c>
      <c r="AH1848" s="15" t="s">
        <v>14377</v>
      </c>
      <c r="AI1848" s="15" t="s">
        <v>78</v>
      </c>
      <c r="AJ1848" s="15">
        <v>14727.9294434</v>
      </c>
      <c r="AK1848" s="15">
        <v>479.50256649099998</v>
      </c>
      <c r="AL1848" s="15">
        <v>3096625.7137199999</v>
      </c>
      <c r="AM1848" s="15">
        <v>1415994.69411</v>
      </c>
      <c r="AN1848" s="19">
        <v>33700</v>
      </c>
      <c r="AO1848" s="19">
        <v>90600</v>
      </c>
      <c r="AP1848" s="19">
        <v>0</v>
      </c>
      <c r="AQ1848" s="19">
        <v>0</v>
      </c>
      <c r="AR1848" s="34">
        <f t="shared" si="388"/>
        <v>124300</v>
      </c>
      <c r="AS1848" s="34">
        <v>45000</v>
      </c>
      <c r="AT1848" s="34">
        <v>3000</v>
      </c>
      <c r="AU1848" s="34">
        <v>27755</v>
      </c>
      <c r="AV1848" s="34">
        <v>0</v>
      </c>
      <c r="AW1848" s="35">
        <f t="shared" si="389"/>
        <v>75755</v>
      </c>
      <c r="AX1848" s="34">
        <f t="shared" si="390"/>
        <v>48545</v>
      </c>
      <c r="AY1848" s="36">
        <v>1.4712000000099998</v>
      </c>
      <c r="AZ1848" s="36">
        <v>2.0617000000000001</v>
      </c>
      <c r="BA1848" s="22"/>
      <c r="BB1848" s="19">
        <v>1243</v>
      </c>
      <c r="BC1848" s="34">
        <f t="shared" si="391"/>
        <v>714.1940400048544</v>
      </c>
      <c r="BD1848" s="34">
        <f t="shared" si="392"/>
        <v>1000.852265</v>
      </c>
      <c r="BE1848" s="38">
        <v>3.4819999999999997E-2</v>
      </c>
      <c r="BF1848" s="38">
        <f t="shared" si="393"/>
        <v>3.4819999999999997E-2</v>
      </c>
      <c r="BG1848" s="34">
        <v>24.868236472969027</v>
      </c>
      <c r="BH1848" s="34">
        <v>34.849675867299993</v>
      </c>
      <c r="BI1848" s="34">
        <f t="shared" si="394"/>
        <v>689.32580353188541</v>
      </c>
      <c r="BJ1848" s="34">
        <f t="shared" si="395"/>
        <v>966.0025891327</v>
      </c>
      <c r="BK1848" s="34">
        <v>0</v>
      </c>
      <c r="BL1848" s="34">
        <v>0</v>
      </c>
      <c r="BM1848" s="34">
        <f t="shared" si="396"/>
        <v>0</v>
      </c>
      <c r="BN1848" s="39">
        <f t="shared" si="386"/>
        <v>689.32580353188541</v>
      </c>
      <c r="BO1848" s="39">
        <f t="shared" si="387"/>
        <v>966.0025891327</v>
      </c>
      <c r="BP1848" s="39">
        <f t="shared" si="397"/>
        <v>276.67678560081458</v>
      </c>
    </row>
    <row r="1849" spans="1:69" s="25" customFormat="1" ht="14.25" x14ac:dyDescent="0.2">
      <c r="A1849" s="14">
        <v>629</v>
      </c>
      <c r="B1849" s="40"/>
      <c r="C1849" s="15"/>
      <c r="D1849" s="16">
        <v>28229</v>
      </c>
      <c r="E1849" s="15" t="s">
        <v>14378</v>
      </c>
      <c r="F1849" s="15" t="s">
        <v>14379</v>
      </c>
      <c r="G1849" s="17" t="s">
        <v>14380</v>
      </c>
      <c r="H1849" s="17" t="s">
        <v>14381</v>
      </c>
      <c r="I1849" s="17" t="s">
        <v>86</v>
      </c>
      <c r="J1849" s="15" t="s">
        <v>14382</v>
      </c>
      <c r="K1849" s="15" t="s">
        <v>3652</v>
      </c>
      <c r="L1849" s="18" t="s">
        <v>14383</v>
      </c>
      <c r="M1849" s="15" t="s">
        <v>13098</v>
      </c>
      <c r="N1849" s="15" t="s">
        <v>13099</v>
      </c>
      <c r="O1849" s="16">
        <v>510</v>
      </c>
      <c r="P1849" s="15" t="s">
        <v>118</v>
      </c>
      <c r="Q1849" s="15">
        <v>35300</v>
      </c>
      <c r="R1849" s="15">
        <v>80000</v>
      </c>
      <c r="S1849" s="15">
        <v>115300</v>
      </c>
      <c r="T1849" s="15">
        <v>0.38</v>
      </c>
      <c r="U1849" s="15" t="s">
        <v>3335</v>
      </c>
      <c r="V1849" s="15" t="s">
        <v>76</v>
      </c>
      <c r="W1849" s="16">
        <v>1</v>
      </c>
      <c r="X1849" s="16">
        <v>0</v>
      </c>
      <c r="Y1849" s="15">
        <v>15161</v>
      </c>
      <c r="Z1849" s="15">
        <v>0.34799999999999998</v>
      </c>
      <c r="AA1849" s="15" t="s">
        <v>13462</v>
      </c>
      <c r="AB1849" s="15" t="s">
        <v>13463</v>
      </c>
      <c r="AC1849" s="15">
        <v>0</v>
      </c>
      <c r="AD1849" s="15"/>
      <c r="AE1849" s="15" t="s">
        <v>1056</v>
      </c>
      <c r="AF1849" s="15" t="s">
        <v>14384</v>
      </c>
      <c r="AG1849" s="16">
        <v>1</v>
      </c>
      <c r="AH1849" s="15" t="s">
        <v>14385</v>
      </c>
      <c r="AI1849" s="15" t="s">
        <v>78</v>
      </c>
      <c r="AJ1849" s="15">
        <v>15160.939209</v>
      </c>
      <c r="AK1849" s="15">
        <v>486.11547738899998</v>
      </c>
      <c r="AL1849" s="15">
        <v>3096694.6242399998</v>
      </c>
      <c r="AM1849" s="15">
        <v>1415888.18386</v>
      </c>
      <c r="AN1849" s="19">
        <v>35300</v>
      </c>
      <c r="AO1849" s="19">
        <v>79100</v>
      </c>
      <c r="AP1849" s="19">
        <v>0</v>
      </c>
      <c r="AQ1849" s="19">
        <v>0</v>
      </c>
      <c r="AR1849" s="34">
        <f t="shared" si="388"/>
        <v>114400</v>
      </c>
      <c r="AS1849" s="34">
        <v>45000</v>
      </c>
      <c r="AT1849" s="34">
        <v>3000</v>
      </c>
      <c r="AU1849" s="34">
        <v>24290</v>
      </c>
      <c r="AV1849" s="34">
        <v>0</v>
      </c>
      <c r="AW1849" s="35">
        <f t="shared" si="389"/>
        <v>72290</v>
      </c>
      <c r="AX1849" s="34">
        <f t="shared" si="390"/>
        <v>42110</v>
      </c>
      <c r="AY1849" s="36">
        <v>1.4712000000099998</v>
      </c>
      <c r="AZ1849" s="36">
        <v>2.0617000000000001</v>
      </c>
      <c r="BA1849" s="22"/>
      <c r="BB1849" s="19">
        <v>1144</v>
      </c>
      <c r="BC1849" s="34">
        <f t="shared" si="391"/>
        <v>619.522320004211</v>
      </c>
      <c r="BD1849" s="34">
        <f t="shared" si="392"/>
        <v>868.18187000000012</v>
      </c>
      <c r="BE1849" s="38">
        <v>3.4819999999999997E-2</v>
      </c>
      <c r="BF1849" s="38">
        <f t="shared" si="393"/>
        <v>3.4819999999999997E-2</v>
      </c>
      <c r="BG1849" s="34">
        <v>21.571767182546626</v>
      </c>
      <c r="BH1849" s="34">
        <v>30.230092713400001</v>
      </c>
      <c r="BI1849" s="34">
        <f t="shared" si="394"/>
        <v>597.95055282166436</v>
      </c>
      <c r="BJ1849" s="34">
        <f t="shared" si="395"/>
        <v>837.95177728660008</v>
      </c>
      <c r="BK1849" s="34">
        <v>0</v>
      </c>
      <c r="BL1849" s="34">
        <v>0</v>
      </c>
      <c r="BM1849" s="34">
        <f t="shared" si="396"/>
        <v>0</v>
      </c>
      <c r="BN1849" s="39">
        <f t="shared" si="386"/>
        <v>597.95055282166436</v>
      </c>
      <c r="BO1849" s="39">
        <f t="shared" si="387"/>
        <v>837.95177728660008</v>
      </c>
      <c r="BP1849" s="39">
        <f t="shared" si="397"/>
        <v>240.00122446493572</v>
      </c>
    </row>
    <row r="1850" spans="1:69" s="25" customFormat="1" ht="14.25" x14ac:dyDescent="0.2">
      <c r="A1850" s="14">
        <v>630</v>
      </c>
      <c r="B1850" s="40"/>
      <c r="C1850" s="15" t="s">
        <v>6331</v>
      </c>
      <c r="D1850" s="16">
        <v>34883</v>
      </c>
      <c r="E1850" s="15" t="s">
        <v>14386</v>
      </c>
      <c r="F1850" s="15" t="s">
        <v>14387</v>
      </c>
      <c r="G1850" s="17" t="s">
        <v>14388</v>
      </c>
      <c r="H1850" s="17" t="s">
        <v>13838</v>
      </c>
      <c r="I1850" s="17" t="s">
        <v>86</v>
      </c>
      <c r="J1850" s="15" t="s">
        <v>14389</v>
      </c>
      <c r="K1850" s="15" t="s">
        <v>1050</v>
      </c>
      <c r="L1850" s="18" t="s">
        <v>14390</v>
      </c>
      <c r="M1850" s="15" t="s">
        <v>13098</v>
      </c>
      <c r="N1850" s="15" t="s">
        <v>13099</v>
      </c>
      <c r="O1850" s="16">
        <v>510</v>
      </c>
      <c r="P1850" s="15" t="s">
        <v>118</v>
      </c>
      <c r="Q1850" s="15">
        <v>21600</v>
      </c>
      <c r="R1850" s="15">
        <v>73800</v>
      </c>
      <c r="S1850" s="15">
        <v>95400</v>
      </c>
      <c r="T1850" s="15">
        <v>0.23</v>
      </c>
      <c r="U1850" s="15" t="s">
        <v>3335</v>
      </c>
      <c r="V1850" s="15" t="s">
        <v>76</v>
      </c>
      <c r="W1850" s="16">
        <v>1</v>
      </c>
      <c r="X1850" s="16">
        <v>0</v>
      </c>
      <c r="Y1850" s="15">
        <v>10845</v>
      </c>
      <c r="Z1850" s="15">
        <v>0.249</v>
      </c>
      <c r="AA1850" s="15" t="s">
        <v>13982</v>
      </c>
      <c r="AB1850" s="15" t="s">
        <v>13983</v>
      </c>
      <c r="AC1850" s="15">
        <v>0</v>
      </c>
      <c r="AD1850" s="15"/>
      <c r="AE1850" s="15" t="s">
        <v>956</v>
      </c>
      <c r="AF1850" s="15" t="s">
        <v>14391</v>
      </c>
      <c r="AG1850" s="16">
        <v>1</v>
      </c>
      <c r="AH1850" s="15" t="s">
        <v>14392</v>
      </c>
      <c r="AI1850" s="15" t="s">
        <v>78</v>
      </c>
      <c r="AJ1850" s="15">
        <v>10844.661377</v>
      </c>
      <c r="AK1850" s="15">
        <v>428.33140257700001</v>
      </c>
      <c r="AL1850" s="15">
        <v>3096609.4099099999</v>
      </c>
      <c r="AM1850" s="15">
        <v>1415838.69637</v>
      </c>
      <c r="AN1850" s="19">
        <v>21600</v>
      </c>
      <c r="AO1850" s="19">
        <v>72700</v>
      </c>
      <c r="AP1850" s="19">
        <v>0</v>
      </c>
      <c r="AQ1850" s="19">
        <v>300</v>
      </c>
      <c r="AR1850" s="34">
        <f t="shared" si="388"/>
        <v>94600</v>
      </c>
      <c r="AS1850" s="34">
        <v>45000</v>
      </c>
      <c r="AT1850" s="34">
        <v>3000</v>
      </c>
      <c r="AU1850" s="34">
        <v>17255</v>
      </c>
      <c r="AV1850" s="34">
        <v>12480</v>
      </c>
      <c r="AW1850" s="35">
        <f t="shared" si="389"/>
        <v>77735</v>
      </c>
      <c r="AX1850" s="34">
        <f t="shared" si="390"/>
        <v>16865</v>
      </c>
      <c r="AY1850" s="36">
        <v>1.4712000000099998</v>
      </c>
      <c r="AZ1850" s="36">
        <v>2.0617000000000001</v>
      </c>
      <c r="BA1850" s="22"/>
      <c r="BB1850" s="19">
        <v>952</v>
      </c>
      <c r="BC1850" s="34">
        <f t="shared" si="391"/>
        <v>248.11788000168647</v>
      </c>
      <c r="BD1850" s="34">
        <f t="shared" si="392"/>
        <v>347.70570500000002</v>
      </c>
      <c r="BE1850" s="38">
        <v>3.4819999999999997E-2</v>
      </c>
      <c r="BF1850" s="38">
        <f t="shared" si="393"/>
        <v>3.4819999999999997E-2</v>
      </c>
      <c r="BG1850" s="34">
        <v>8.4857830296576786</v>
      </c>
      <c r="BH1850" s="34">
        <v>11.8917474661</v>
      </c>
      <c r="BI1850" s="34">
        <f t="shared" si="394"/>
        <v>239.63209697202879</v>
      </c>
      <c r="BJ1850" s="34">
        <f t="shared" si="395"/>
        <v>335.81395753390001</v>
      </c>
      <c r="BK1850" s="34">
        <v>0</v>
      </c>
      <c r="BL1850" s="34">
        <v>0</v>
      </c>
      <c r="BM1850" s="34">
        <f t="shared" si="396"/>
        <v>0</v>
      </c>
      <c r="BN1850" s="39">
        <f t="shared" si="386"/>
        <v>239.63209697202879</v>
      </c>
      <c r="BO1850" s="39">
        <f t="shared" si="387"/>
        <v>335.81395753390001</v>
      </c>
      <c r="BP1850" s="39">
        <f t="shared" si="397"/>
        <v>96.181860561871218</v>
      </c>
    </row>
    <row r="1851" spans="1:69" s="25" customFormat="1" ht="14.25" x14ac:dyDescent="0.2">
      <c r="A1851" s="14">
        <v>631</v>
      </c>
      <c r="B1851" s="40"/>
      <c r="C1851" s="15" t="s">
        <v>159</v>
      </c>
      <c r="D1851" s="16">
        <v>31978</v>
      </c>
      <c r="E1851" s="15" t="s">
        <v>14393</v>
      </c>
      <c r="F1851" s="15" t="s">
        <v>14394</v>
      </c>
      <c r="G1851" s="17" t="s">
        <v>14395</v>
      </c>
      <c r="H1851" s="17" t="s">
        <v>14396</v>
      </c>
      <c r="I1851" s="17" t="s">
        <v>88</v>
      </c>
      <c r="J1851" s="15" t="s">
        <v>14397</v>
      </c>
      <c r="K1851" s="15" t="s">
        <v>86</v>
      </c>
      <c r="L1851" s="18" t="s">
        <v>14398</v>
      </c>
      <c r="M1851" s="15" t="s">
        <v>13098</v>
      </c>
      <c r="N1851" s="15" t="s">
        <v>13099</v>
      </c>
      <c r="O1851" s="16">
        <v>510</v>
      </c>
      <c r="P1851" s="15" t="s">
        <v>118</v>
      </c>
      <c r="Q1851" s="15">
        <v>21600</v>
      </c>
      <c r="R1851" s="15">
        <v>65000</v>
      </c>
      <c r="S1851" s="15">
        <v>86600</v>
      </c>
      <c r="T1851" s="15">
        <v>0.23</v>
      </c>
      <c r="U1851" s="15" t="s">
        <v>3335</v>
      </c>
      <c r="V1851" s="15" t="s">
        <v>76</v>
      </c>
      <c r="W1851" s="16">
        <v>1</v>
      </c>
      <c r="X1851" s="16">
        <v>0</v>
      </c>
      <c r="Y1851" s="15">
        <v>9900</v>
      </c>
      <c r="Z1851" s="15">
        <v>0.22700000000000001</v>
      </c>
      <c r="AA1851" s="15" t="s">
        <v>13982</v>
      </c>
      <c r="AB1851" s="15" t="s">
        <v>13983</v>
      </c>
      <c r="AC1851" s="15">
        <v>0</v>
      </c>
      <c r="AD1851" s="15"/>
      <c r="AE1851" s="15" t="s">
        <v>2449</v>
      </c>
      <c r="AF1851" s="15" t="s">
        <v>14399</v>
      </c>
      <c r="AG1851" s="16">
        <v>1</v>
      </c>
      <c r="AH1851" s="15" t="s">
        <v>14400</v>
      </c>
      <c r="AI1851" s="15" t="s">
        <v>78</v>
      </c>
      <c r="AJ1851" s="15">
        <v>9900.0905761699996</v>
      </c>
      <c r="AK1851" s="15">
        <v>414.02120451399998</v>
      </c>
      <c r="AL1851" s="15">
        <v>3096541.3858400001</v>
      </c>
      <c r="AM1851" s="15">
        <v>1415799.3372</v>
      </c>
      <c r="AN1851" s="19">
        <v>21600</v>
      </c>
      <c r="AO1851" s="19">
        <v>68700</v>
      </c>
      <c r="AP1851" s="19">
        <v>0</v>
      </c>
      <c r="AQ1851" s="19">
        <v>500</v>
      </c>
      <c r="AR1851" s="34">
        <f t="shared" si="388"/>
        <v>90800</v>
      </c>
      <c r="AS1851" s="34">
        <v>45000</v>
      </c>
      <c r="AT1851" s="34">
        <v>0</v>
      </c>
      <c r="AU1851" s="34">
        <v>15855</v>
      </c>
      <c r="AV1851" s="34">
        <v>0</v>
      </c>
      <c r="AW1851" s="35">
        <f t="shared" si="389"/>
        <v>60855</v>
      </c>
      <c r="AX1851" s="34">
        <f t="shared" si="390"/>
        <v>29945</v>
      </c>
      <c r="AY1851" s="36">
        <v>1.4712000000099998</v>
      </c>
      <c r="AZ1851" s="36">
        <v>2.0617000000000001</v>
      </c>
      <c r="BA1851" s="22"/>
      <c r="BB1851" s="19">
        <v>918</v>
      </c>
      <c r="BC1851" s="34">
        <f t="shared" si="391"/>
        <v>440.55084000299445</v>
      </c>
      <c r="BD1851" s="34">
        <f t="shared" si="392"/>
        <v>617.37606500000004</v>
      </c>
      <c r="BE1851" s="38">
        <v>3.4819999999999997E-2</v>
      </c>
      <c r="BF1851" s="38">
        <f t="shared" si="393"/>
        <v>3.4819999999999997E-2</v>
      </c>
      <c r="BG1851" s="34">
        <v>15.083844328902524</v>
      </c>
      <c r="BH1851" s="34">
        <v>21.1380926133</v>
      </c>
      <c r="BI1851" s="34">
        <f t="shared" si="394"/>
        <v>425.46699567409195</v>
      </c>
      <c r="BJ1851" s="34">
        <f t="shared" si="395"/>
        <v>596.23797238669999</v>
      </c>
      <c r="BK1851" s="34">
        <v>0</v>
      </c>
      <c r="BL1851" s="34">
        <v>0</v>
      </c>
      <c r="BM1851" s="34">
        <f t="shared" si="396"/>
        <v>0</v>
      </c>
      <c r="BN1851" s="39">
        <f t="shared" si="386"/>
        <v>425.46699567409195</v>
      </c>
      <c r="BO1851" s="39">
        <f t="shared" si="387"/>
        <v>596.23797238669999</v>
      </c>
      <c r="BP1851" s="39">
        <f t="shared" si="397"/>
        <v>170.77097671260805</v>
      </c>
    </row>
    <row r="1852" spans="1:69" s="25" customFormat="1" ht="14.25" x14ac:dyDescent="0.2">
      <c r="A1852" s="14">
        <v>632</v>
      </c>
      <c r="B1852" s="40"/>
      <c r="C1852" s="15"/>
      <c r="D1852" s="16">
        <v>30609</v>
      </c>
      <c r="E1852" s="15" t="s">
        <v>14401</v>
      </c>
      <c r="F1852" s="15" t="s">
        <v>14402</v>
      </c>
      <c r="G1852" s="17" t="s">
        <v>14403</v>
      </c>
      <c r="H1852" s="17" t="s">
        <v>14404</v>
      </c>
      <c r="I1852" s="17" t="s">
        <v>86</v>
      </c>
      <c r="J1852" s="15" t="s">
        <v>14404</v>
      </c>
      <c r="K1852" s="15" t="s">
        <v>972</v>
      </c>
      <c r="L1852" s="18" t="s">
        <v>14405</v>
      </c>
      <c r="M1852" s="15" t="s">
        <v>13098</v>
      </c>
      <c r="N1852" s="15" t="s">
        <v>13099</v>
      </c>
      <c r="O1852" s="16">
        <v>510</v>
      </c>
      <c r="P1852" s="15" t="s">
        <v>118</v>
      </c>
      <c r="Q1852" s="15">
        <v>21600</v>
      </c>
      <c r="R1852" s="15">
        <v>65800</v>
      </c>
      <c r="S1852" s="15">
        <v>87400</v>
      </c>
      <c r="T1852" s="15">
        <v>0.23</v>
      </c>
      <c r="U1852" s="15" t="s">
        <v>3335</v>
      </c>
      <c r="V1852" s="15" t="s">
        <v>76</v>
      </c>
      <c r="W1852" s="16">
        <v>1</v>
      </c>
      <c r="X1852" s="16">
        <v>0</v>
      </c>
      <c r="Y1852" s="15">
        <v>9872</v>
      </c>
      <c r="Z1852" s="15">
        <v>0.22700000000000001</v>
      </c>
      <c r="AA1852" s="15" t="s">
        <v>13982</v>
      </c>
      <c r="AB1852" s="15" t="s">
        <v>13983</v>
      </c>
      <c r="AC1852" s="15">
        <v>0</v>
      </c>
      <c r="AD1852" s="15"/>
      <c r="AE1852" s="15" t="s">
        <v>1813</v>
      </c>
      <c r="AF1852" s="15" t="s">
        <v>14406</v>
      </c>
      <c r="AG1852" s="16">
        <v>1</v>
      </c>
      <c r="AH1852" s="15" t="s">
        <v>14407</v>
      </c>
      <c r="AI1852" s="15" t="s">
        <v>78</v>
      </c>
      <c r="AJ1852" s="15">
        <v>9872.1542968800004</v>
      </c>
      <c r="AK1852" s="15">
        <v>413.63045892999997</v>
      </c>
      <c r="AL1852" s="15">
        <v>3096476.60494</v>
      </c>
      <c r="AM1852" s="15">
        <v>1415761.7529800001</v>
      </c>
      <c r="AN1852" s="19">
        <v>21600</v>
      </c>
      <c r="AO1852" s="19">
        <v>65300</v>
      </c>
      <c r="AP1852" s="19">
        <v>0</v>
      </c>
      <c r="AQ1852" s="19">
        <v>0</v>
      </c>
      <c r="AR1852" s="34">
        <f t="shared" si="388"/>
        <v>86900</v>
      </c>
      <c r="AS1852" s="34">
        <v>45000</v>
      </c>
      <c r="AT1852" s="34">
        <v>3000</v>
      </c>
      <c r="AU1852" s="34">
        <v>14665</v>
      </c>
      <c r="AV1852" s="34">
        <v>0</v>
      </c>
      <c r="AW1852" s="35">
        <f t="shared" si="389"/>
        <v>62665</v>
      </c>
      <c r="AX1852" s="34">
        <f t="shared" si="390"/>
        <v>24235</v>
      </c>
      <c r="AY1852" s="36">
        <v>1.4712000000099998</v>
      </c>
      <c r="AZ1852" s="36">
        <v>2.0617000000000001</v>
      </c>
      <c r="BA1852" s="22"/>
      <c r="BB1852" s="19">
        <v>869</v>
      </c>
      <c r="BC1852" s="34">
        <f t="shared" si="391"/>
        <v>356.54532000242347</v>
      </c>
      <c r="BD1852" s="34">
        <f t="shared" si="392"/>
        <v>499.65299500000003</v>
      </c>
      <c r="BE1852" s="38">
        <v>3.4819999999999997E-2</v>
      </c>
      <c r="BF1852" s="38">
        <f t="shared" si="393"/>
        <v>3.4819999999999997E-2</v>
      </c>
      <c r="BG1852" s="34">
        <v>12.414908042484385</v>
      </c>
      <c r="BH1852" s="34">
        <v>17.3979172859</v>
      </c>
      <c r="BI1852" s="34">
        <f t="shared" si="394"/>
        <v>344.13041195993907</v>
      </c>
      <c r="BJ1852" s="34">
        <f t="shared" si="395"/>
        <v>482.25507771410003</v>
      </c>
      <c r="BK1852" s="34">
        <v>0</v>
      </c>
      <c r="BL1852" s="34">
        <v>0</v>
      </c>
      <c r="BM1852" s="34">
        <f t="shared" si="396"/>
        <v>0</v>
      </c>
      <c r="BN1852" s="39">
        <f t="shared" si="386"/>
        <v>344.13041195993907</v>
      </c>
      <c r="BO1852" s="39">
        <f t="shared" si="387"/>
        <v>482.25507771410003</v>
      </c>
      <c r="BP1852" s="39">
        <f t="shared" si="397"/>
        <v>138.12466575416096</v>
      </c>
    </row>
    <row r="1853" spans="1:69" s="25" customFormat="1" ht="14.25" x14ac:dyDescent="0.2">
      <c r="A1853" s="14">
        <v>633</v>
      </c>
      <c r="B1853" s="40"/>
      <c r="C1853" s="15" t="s">
        <v>14408</v>
      </c>
      <c r="D1853" s="16">
        <v>35074</v>
      </c>
      <c r="E1853" s="15" t="s">
        <v>14409</v>
      </c>
      <c r="F1853" s="15" t="s">
        <v>14408</v>
      </c>
      <c r="G1853" s="17" t="s">
        <v>14410</v>
      </c>
      <c r="H1853" s="17" t="s">
        <v>14411</v>
      </c>
      <c r="I1853" s="17" t="s">
        <v>86</v>
      </c>
      <c r="J1853" s="15" t="s">
        <v>14412</v>
      </c>
      <c r="K1853" s="15" t="s">
        <v>2108</v>
      </c>
      <c r="L1853" s="18" t="s">
        <v>14413</v>
      </c>
      <c r="M1853" s="15" t="s">
        <v>13098</v>
      </c>
      <c r="N1853" s="15" t="s">
        <v>13099</v>
      </c>
      <c r="O1853" s="16">
        <v>510</v>
      </c>
      <c r="P1853" s="15" t="s">
        <v>118</v>
      </c>
      <c r="Q1853" s="15">
        <v>21600</v>
      </c>
      <c r="R1853" s="15">
        <v>69400</v>
      </c>
      <c r="S1853" s="15">
        <v>91000</v>
      </c>
      <c r="T1853" s="15">
        <v>0.23</v>
      </c>
      <c r="U1853" s="15" t="s">
        <v>3335</v>
      </c>
      <c r="V1853" s="15" t="s">
        <v>76</v>
      </c>
      <c r="W1853" s="16">
        <v>1</v>
      </c>
      <c r="X1853" s="16">
        <v>1</v>
      </c>
      <c r="Y1853" s="15">
        <v>9873</v>
      </c>
      <c r="Z1853" s="15">
        <v>0.22700000000000001</v>
      </c>
      <c r="AA1853" s="15" t="s">
        <v>13982</v>
      </c>
      <c r="AB1853" s="15" t="s">
        <v>13983</v>
      </c>
      <c r="AC1853" s="15">
        <v>99900</v>
      </c>
      <c r="AD1853" s="26">
        <v>41761</v>
      </c>
      <c r="AE1853" s="15" t="s">
        <v>119</v>
      </c>
      <c r="AF1853" s="15" t="s">
        <v>119</v>
      </c>
      <c r="AG1853" s="16">
        <v>1</v>
      </c>
      <c r="AH1853" s="15" t="s">
        <v>14414</v>
      </c>
      <c r="AI1853" s="15" t="s">
        <v>78</v>
      </c>
      <c r="AJ1853" s="15">
        <v>9872.9130859399993</v>
      </c>
      <c r="AK1853" s="15">
        <v>413.84431505800001</v>
      </c>
      <c r="AL1853" s="15">
        <v>3096412.0485899998</v>
      </c>
      <c r="AM1853" s="15">
        <v>1415724.1343</v>
      </c>
      <c r="AN1853" s="19">
        <v>21600</v>
      </c>
      <c r="AO1853" s="19">
        <v>70200</v>
      </c>
      <c r="AP1853" s="19">
        <v>0</v>
      </c>
      <c r="AQ1853" s="19">
        <v>300</v>
      </c>
      <c r="AR1853" s="34">
        <f t="shared" si="388"/>
        <v>92100</v>
      </c>
      <c r="AS1853" s="34">
        <v>45000</v>
      </c>
      <c r="AT1853" s="34">
        <v>3000</v>
      </c>
      <c r="AU1853" s="34">
        <v>16380</v>
      </c>
      <c r="AV1853" s="34">
        <v>0</v>
      </c>
      <c r="AW1853" s="35">
        <f t="shared" si="389"/>
        <v>64380</v>
      </c>
      <c r="AX1853" s="34">
        <f t="shared" si="390"/>
        <v>27720</v>
      </c>
      <c r="AY1853" s="36">
        <v>1.4712000000099998</v>
      </c>
      <c r="AZ1853" s="36">
        <v>2.0617000000000001</v>
      </c>
      <c r="BA1853" s="22"/>
      <c r="BB1853" s="19">
        <v>927</v>
      </c>
      <c r="BC1853" s="34">
        <f t="shared" si="391"/>
        <v>407.81664000277192</v>
      </c>
      <c r="BD1853" s="34">
        <f t="shared" si="392"/>
        <v>571.50324000000001</v>
      </c>
      <c r="BE1853" s="38">
        <v>3.4819999999999997E-2</v>
      </c>
      <c r="BF1853" s="38">
        <f t="shared" si="393"/>
        <v>3.4819999999999997E-2</v>
      </c>
      <c r="BG1853" s="34">
        <v>14.046493852895473</v>
      </c>
      <c r="BH1853" s="34">
        <v>19.684377634799997</v>
      </c>
      <c r="BI1853" s="34">
        <f t="shared" si="394"/>
        <v>393.77014614987644</v>
      </c>
      <c r="BJ1853" s="34">
        <f t="shared" si="395"/>
        <v>551.81886236520006</v>
      </c>
      <c r="BK1853" s="34">
        <v>0</v>
      </c>
      <c r="BL1853" s="34">
        <v>0</v>
      </c>
      <c r="BM1853" s="34">
        <f t="shared" si="396"/>
        <v>0</v>
      </c>
      <c r="BN1853" s="39">
        <f t="shared" si="386"/>
        <v>393.77014614987644</v>
      </c>
      <c r="BO1853" s="39">
        <f t="shared" si="387"/>
        <v>551.81886236520006</v>
      </c>
      <c r="BP1853" s="39">
        <f t="shared" si="397"/>
        <v>158.04871621532362</v>
      </c>
    </row>
    <row r="1854" spans="1:69" s="25" customFormat="1" ht="14.25" x14ac:dyDescent="0.2">
      <c r="A1854" s="14">
        <v>634</v>
      </c>
      <c r="B1854" s="40"/>
      <c r="C1854" s="15"/>
      <c r="D1854" s="16">
        <v>9225</v>
      </c>
      <c r="E1854" s="15" t="s">
        <v>14415</v>
      </c>
      <c r="F1854" s="15" t="s">
        <v>14416</v>
      </c>
      <c r="G1854" s="17" t="s">
        <v>14417</v>
      </c>
      <c r="H1854" s="17" t="s">
        <v>14418</v>
      </c>
      <c r="I1854" s="17" t="s">
        <v>86</v>
      </c>
      <c r="J1854" s="15" t="s">
        <v>14419</v>
      </c>
      <c r="K1854" s="15" t="s">
        <v>2360</v>
      </c>
      <c r="L1854" s="18" t="s">
        <v>14420</v>
      </c>
      <c r="M1854" s="15" t="s">
        <v>13098</v>
      </c>
      <c r="N1854" s="15" t="s">
        <v>13099</v>
      </c>
      <c r="O1854" s="16">
        <v>510</v>
      </c>
      <c r="P1854" s="15" t="s">
        <v>118</v>
      </c>
      <c r="Q1854" s="15">
        <v>21600</v>
      </c>
      <c r="R1854" s="15">
        <v>71600</v>
      </c>
      <c r="S1854" s="15">
        <v>93200</v>
      </c>
      <c r="T1854" s="15">
        <v>0.23</v>
      </c>
      <c r="U1854" s="15" t="s">
        <v>3335</v>
      </c>
      <c r="V1854" s="15" t="s">
        <v>76</v>
      </c>
      <c r="W1854" s="16">
        <v>1</v>
      </c>
      <c r="X1854" s="16">
        <v>0</v>
      </c>
      <c r="Y1854" s="15">
        <v>10035</v>
      </c>
      <c r="Z1854" s="15">
        <v>0.23</v>
      </c>
      <c r="AA1854" s="15" t="s">
        <v>13982</v>
      </c>
      <c r="AB1854" s="15" t="s">
        <v>13983</v>
      </c>
      <c r="AC1854" s="15">
        <v>0</v>
      </c>
      <c r="AD1854" s="15"/>
      <c r="AE1854" s="15" t="s">
        <v>1536</v>
      </c>
      <c r="AF1854" s="15" t="s">
        <v>14421</v>
      </c>
      <c r="AG1854" s="16">
        <v>1</v>
      </c>
      <c r="AH1854" s="15" t="s">
        <v>14422</v>
      </c>
      <c r="AI1854" s="15" t="s">
        <v>78</v>
      </c>
      <c r="AJ1854" s="15">
        <v>10034.5859375</v>
      </c>
      <c r="AK1854" s="15">
        <v>416.64984918800002</v>
      </c>
      <c r="AL1854" s="15">
        <v>3096347.0520700002</v>
      </c>
      <c r="AM1854" s="15">
        <v>1415686.4565699999</v>
      </c>
      <c r="AN1854" s="19">
        <v>21600</v>
      </c>
      <c r="AO1854" s="19">
        <v>76000</v>
      </c>
      <c r="AP1854" s="19">
        <v>0</v>
      </c>
      <c r="AQ1854" s="19">
        <v>300</v>
      </c>
      <c r="AR1854" s="34">
        <f t="shared" si="388"/>
        <v>97900</v>
      </c>
      <c r="AS1854" s="34">
        <v>45000</v>
      </c>
      <c r="AT1854" s="34">
        <v>0</v>
      </c>
      <c r="AU1854" s="34">
        <v>18410</v>
      </c>
      <c r="AV1854" s="34">
        <v>0</v>
      </c>
      <c r="AW1854" s="35">
        <f t="shared" si="389"/>
        <v>63410</v>
      </c>
      <c r="AX1854" s="34">
        <f t="shared" si="390"/>
        <v>34490</v>
      </c>
      <c r="AY1854" s="36">
        <v>1.4712000000099998</v>
      </c>
      <c r="AZ1854" s="36">
        <v>2.0617000000000001</v>
      </c>
      <c r="BA1854" s="22"/>
      <c r="BB1854" s="19">
        <v>985</v>
      </c>
      <c r="BC1854" s="34">
        <f t="shared" si="391"/>
        <v>507.41688000344891</v>
      </c>
      <c r="BD1854" s="34">
        <f t="shared" si="392"/>
        <v>711.08033</v>
      </c>
      <c r="BE1854" s="38">
        <v>3.4819999999999997E-2</v>
      </c>
      <c r="BF1854" s="38">
        <f t="shared" si="393"/>
        <v>3.4819999999999997E-2</v>
      </c>
      <c r="BG1854" s="34">
        <v>17.514574209719044</v>
      </c>
      <c r="BH1854" s="34">
        <v>24.544451908599996</v>
      </c>
      <c r="BI1854" s="34">
        <f t="shared" si="394"/>
        <v>489.90230579372985</v>
      </c>
      <c r="BJ1854" s="34">
        <f t="shared" si="395"/>
        <v>686.53587809140004</v>
      </c>
      <c r="BK1854" s="34">
        <v>0</v>
      </c>
      <c r="BL1854" s="34">
        <v>0</v>
      </c>
      <c r="BM1854" s="34">
        <f t="shared" si="396"/>
        <v>0</v>
      </c>
      <c r="BN1854" s="39">
        <f t="shared" si="386"/>
        <v>489.90230579372985</v>
      </c>
      <c r="BO1854" s="39">
        <f t="shared" si="387"/>
        <v>686.53587809140004</v>
      </c>
      <c r="BP1854" s="39">
        <f t="shared" si="397"/>
        <v>196.63357229767018</v>
      </c>
    </row>
    <row r="1855" spans="1:69" s="25" customFormat="1" ht="14.25" x14ac:dyDescent="0.2">
      <c r="A1855" s="14">
        <v>635</v>
      </c>
      <c r="B1855" s="40"/>
      <c r="C1855" s="15" t="s">
        <v>150</v>
      </c>
      <c r="D1855" s="16">
        <v>35141</v>
      </c>
      <c r="E1855" s="15" t="s">
        <v>14423</v>
      </c>
      <c r="F1855" s="15" t="s">
        <v>14424</v>
      </c>
      <c r="G1855" s="17" t="s">
        <v>14425</v>
      </c>
      <c r="H1855" s="17" t="s">
        <v>14426</v>
      </c>
      <c r="I1855" s="17" t="s">
        <v>86</v>
      </c>
      <c r="J1855" s="15" t="s">
        <v>14427</v>
      </c>
      <c r="K1855" s="15" t="s">
        <v>86</v>
      </c>
      <c r="L1855" s="18" t="s">
        <v>14428</v>
      </c>
      <c r="M1855" s="15" t="s">
        <v>13098</v>
      </c>
      <c r="N1855" s="15" t="s">
        <v>13099</v>
      </c>
      <c r="O1855" s="16">
        <v>510</v>
      </c>
      <c r="P1855" s="15" t="s">
        <v>118</v>
      </c>
      <c r="Q1855" s="15">
        <v>21600</v>
      </c>
      <c r="R1855" s="15">
        <v>70900</v>
      </c>
      <c r="S1855" s="15">
        <v>92500</v>
      </c>
      <c r="T1855" s="15">
        <v>0.23</v>
      </c>
      <c r="U1855" s="15" t="s">
        <v>3335</v>
      </c>
      <c r="V1855" s="15" t="s">
        <v>76</v>
      </c>
      <c r="W1855" s="16">
        <v>1</v>
      </c>
      <c r="X1855" s="16">
        <v>1</v>
      </c>
      <c r="Y1855" s="15">
        <v>10502</v>
      </c>
      <c r="Z1855" s="15">
        <v>0.24099999999999999</v>
      </c>
      <c r="AA1855" s="15" t="s">
        <v>13982</v>
      </c>
      <c r="AB1855" s="15" t="s">
        <v>13983</v>
      </c>
      <c r="AC1855" s="15">
        <v>90000</v>
      </c>
      <c r="AD1855" s="26">
        <v>38135</v>
      </c>
      <c r="AE1855" s="15" t="s">
        <v>119</v>
      </c>
      <c r="AF1855" s="15" t="s">
        <v>119</v>
      </c>
      <c r="AG1855" s="16">
        <v>1</v>
      </c>
      <c r="AH1855" s="15" t="s">
        <v>14429</v>
      </c>
      <c r="AI1855" s="15" t="s">
        <v>78</v>
      </c>
      <c r="AJ1855" s="15">
        <v>10502.2553711</v>
      </c>
      <c r="AK1855" s="15">
        <v>425.23278505399998</v>
      </c>
      <c r="AL1855" s="15">
        <v>3096281.1391400001</v>
      </c>
      <c r="AM1855" s="15">
        <v>1415645.8811300001</v>
      </c>
      <c r="AN1855" s="19">
        <v>21600</v>
      </c>
      <c r="AO1855" s="19">
        <v>70200</v>
      </c>
      <c r="AP1855" s="19">
        <v>0</v>
      </c>
      <c r="AQ1855" s="19">
        <v>0</v>
      </c>
      <c r="AR1855" s="34">
        <f t="shared" si="388"/>
        <v>91800</v>
      </c>
      <c r="AS1855" s="34">
        <v>45000</v>
      </c>
      <c r="AT1855" s="34">
        <v>0</v>
      </c>
      <c r="AU1855" s="34">
        <v>16380</v>
      </c>
      <c r="AV1855" s="34">
        <v>0</v>
      </c>
      <c r="AW1855" s="35">
        <f t="shared" si="389"/>
        <v>61380</v>
      </c>
      <c r="AX1855" s="34">
        <f t="shared" si="390"/>
        <v>30420</v>
      </c>
      <c r="AY1855" s="36">
        <v>1.4712000000099998</v>
      </c>
      <c r="AZ1855" s="36">
        <v>2.0617000000000001</v>
      </c>
      <c r="BA1855" s="22"/>
      <c r="BB1855" s="19">
        <v>918</v>
      </c>
      <c r="BC1855" s="34">
        <f t="shared" si="391"/>
        <v>447.53904000304192</v>
      </c>
      <c r="BD1855" s="34">
        <f t="shared" si="392"/>
        <v>627.16913999999997</v>
      </c>
      <c r="BE1855" s="38">
        <v>3.4819999999999997E-2</v>
      </c>
      <c r="BF1855" s="38">
        <f t="shared" si="393"/>
        <v>3.4819999999999997E-2</v>
      </c>
      <c r="BG1855" s="34">
        <v>15.583309372905918</v>
      </c>
      <c r="BH1855" s="34">
        <v>21.838029454799997</v>
      </c>
      <c r="BI1855" s="34">
        <f t="shared" si="394"/>
        <v>431.95573063013597</v>
      </c>
      <c r="BJ1855" s="34">
        <f t="shared" si="395"/>
        <v>605.33111054519998</v>
      </c>
      <c r="BK1855" s="34">
        <v>0</v>
      </c>
      <c r="BL1855" s="34">
        <v>0</v>
      </c>
      <c r="BM1855" s="34">
        <f t="shared" si="396"/>
        <v>0</v>
      </c>
      <c r="BN1855" s="39">
        <f t="shared" si="386"/>
        <v>431.95573063013597</v>
      </c>
      <c r="BO1855" s="39">
        <f t="shared" si="387"/>
        <v>605.33111054519998</v>
      </c>
      <c r="BP1855" s="39">
        <f t="shared" si="397"/>
        <v>173.375379915064</v>
      </c>
    </row>
    <row r="1856" spans="1:69" s="25" customFormat="1" ht="14.25" x14ac:dyDescent="0.2">
      <c r="A1856" s="14">
        <v>636</v>
      </c>
      <c r="B1856" s="40"/>
      <c r="C1856" s="15" t="s">
        <v>14430</v>
      </c>
      <c r="D1856" s="16">
        <v>429</v>
      </c>
      <c r="E1856" s="15" t="s">
        <v>14431</v>
      </c>
      <c r="F1856" s="15" t="s">
        <v>14430</v>
      </c>
      <c r="G1856" s="17" t="s">
        <v>14432</v>
      </c>
      <c r="H1856" s="17" t="s">
        <v>14433</v>
      </c>
      <c r="I1856" s="17" t="s">
        <v>86</v>
      </c>
      <c r="J1856" s="15" t="s">
        <v>14434</v>
      </c>
      <c r="K1856" s="15" t="s">
        <v>2216</v>
      </c>
      <c r="L1856" s="18" t="s">
        <v>14435</v>
      </c>
      <c r="M1856" s="15" t="s">
        <v>13098</v>
      </c>
      <c r="N1856" s="15" t="s">
        <v>13099</v>
      </c>
      <c r="O1856" s="16">
        <v>510</v>
      </c>
      <c r="P1856" s="15" t="s">
        <v>118</v>
      </c>
      <c r="Q1856" s="15">
        <v>30500</v>
      </c>
      <c r="R1856" s="15">
        <v>83800</v>
      </c>
      <c r="S1856" s="15">
        <v>114300</v>
      </c>
      <c r="T1856" s="15">
        <v>0.32</v>
      </c>
      <c r="U1856" s="15" t="s">
        <v>3335</v>
      </c>
      <c r="V1856" s="15" t="s">
        <v>76</v>
      </c>
      <c r="W1856" s="16">
        <v>1</v>
      </c>
      <c r="X1856" s="16">
        <v>0</v>
      </c>
      <c r="Y1856" s="15">
        <v>13583</v>
      </c>
      <c r="Z1856" s="15">
        <v>0.312</v>
      </c>
      <c r="AA1856" s="15" t="s">
        <v>13982</v>
      </c>
      <c r="AB1856" s="15" t="s">
        <v>13983</v>
      </c>
      <c r="AC1856" s="15">
        <v>0</v>
      </c>
      <c r="AD1856" s="15"/>
      <c r="AE1856" s="15" t="s">
        <v>353</v>
      </c>
      <c r="AF1856" s="15" t="s">
        <v>14436</v>
      </c>
      <c r="AG1856" s="16">
        <v>1</v>
      </c>
      <c r="AH1856" s="15" t="s">
        <v>14437</v>
      </c>
      <c r="AI1856" s="15" t="s">
        <v>78</v>
      </c>
      <c r="AJ1856" s="15">
        <v>13582.8562012</v>
      </c>
      <c r="AK1856" s="15">
        <v>464.727437775</v>
      </c>
      <c r="AL1856" s="15">
        <v>3096201.7625500001</v>
      </c>
      <c r="AM1856" s="15">
        <v>1415602.29669</v>
      </c>
      <c r="AN1856" s="19">
        <v>0</v>
      </c>
      <c r="AO1856" s="19">
        <v>0</v>
      </c>
      <c r="AP1856" s="19">
        <v>30500</v>
      </c>
      <c r="AQ1856" s="19">
        <v>82900</v>
      </c>
      <c r="AR1856" s="34">
        <f t="shared" si="388"/>
        <v>113400</v>
      </c>
      <c r="AS1856" s="34">
        <v>0</v>
      </c>
      <c r="AT1856" s="34">
        <v>3000</v>
      </c>
      <c r="AU1856" s="34">
        <v>0</v>
      </c>
      <c r="AV1856" s="34">
        <v>0</v>
      </c>
      <c r="AW1856" s="35">
        <f t="shared" si="389"/>
        <v>3000</v>
      </c>
      <c r="AX1856" s="34">
        <f t="shared" si="390"/>
        <v>110400</v>
      </c>
      <c r="AY1856" s="36">
        <v>1.4712000000099998</v>
      </c>
      <c r="AZ1856" s="36">
        <v>2.0617000000000001</v>
      </c>
      <c r="BA1856" s="22"/>
      <c r="BB1856" s="19">
        <v>2268</v>
      </c>
      <c r="BC1856" s="34">
        <f t="shared" si="391"/>
        <v>1624.2048000110399</v>
      </c>
      <c r="BD1856" s="34">
        <f t="shared" si="392"/>
        <v>2276.1168000000002</v>
      </c>
      <c r="BE1856" s="38">
        <v>3.4819999999999997E-2</v>
      </c>
      <c r="BF1856" s="38">
        <f t="shared" si="393"/>
        <v>3.4819999999999997E-2</v>
      </c>
      <c r="BG1856" s="34">
        <v>0</v>
      </c>
      <c r="BH1856" s="34">
        <v>0</v>
      </c>
      <c r="BI1856" s="34">
        <f t="shared" si="394"/>
        <v>1624.2048000110399</v>
      </c>
      <c r="BJ1856" s="34">
        <f t="shared" si="395"/>
        <v>2276.1168000000002</v>
      </c>
      <c r="BK1856" s="34">
        <v>0</v>
      </c>
      <c r="BL1856" s="34">
        <v>69.967799999999897</v>
      </c>
      <c r="BM1856" s="34">
        <f t="shared" si="396"/>
        <v>69.967799999999897</v>
      </c>
      <c r="BN1856" s="39">
        <f t="shared" si="386"/>
        <v>1624.2048000110399</v>
      </c>
      <c r="BO1856" s="39">
        <f t="shared" si="387"/>
        <v>2206.1490000000003</v>
      </c>
      <c r="BP1856" s="39">
        <f t="shared" si="397"/>
        <v>581.94419998896046</v>
      </c>
    </row>
    <row r="1857" spans="1:68" s="25" customFormat="1" ht="14.25" x14ac:dyDescent="0.2">
      <c r="A1857" s="14">
        <v>637</v>
      </c>
      <c r="B1857" s="40"/>
      <c r="C1857" s="15"/>
      <c r="D1857" s="16">
        <v>3546</v>
      </c>
      <c r="E1857" s="15" t="s">
        <v>14438</v>
      </c>
      <c r="F1857" s="15" t="s">
        <v>14439</v>
      </c>
      <c r="G1857" s="17" t="s">
        <v>14440</v>
      </c>
      <c r="H1857" s="17" t="s">
        <v>14441</v>
      </c>
      <c r="I1857" s="17" t="s">
        <v>14442</v>
      </c>
      <c r="J1857" s="15" t="s">
        <v>14443</v>
      </c>
      <c r="K1857" s="15" t="s">
        <v>205</v>
      </c>
      <c r="L1857" s="18" t="s">
        <v>14444</v>
      </c>
      <c r="M1857" s="15" t="s">
        <v>13098</v>
      </c>
      <c r="N1857" s="15" t="s">
        <v>13099</v>
      </c>
      <c r="O1857" s="16">
        <v>510</v>
      </c>
      <c r="P1857" s="15" t="s">
        <v>118</v>
      </c>
      <c r="Q1857" s="15">
        <v>28500</v>
      </c>
      <c r="R1857" s="15">
        <v>74300</v>
      </c>
      <c r="S1857" s="15">
        <v>102800</v>
      </c>
      <c r="T1857" s="15">
        <v>0.28999999999999998</v>
      </c>
      <c r="U1857" s="15" t="s">
        <v>3335</v>
      </c>
      <c r="V1857" s="15" t="s">
        <v>76</v>
      </c>
      <c r="W1857" s="16">
        <v>1</v>
      </c>
      <c r="X1857" s="16">
        <v>1</v>
      </c>
      <c r="Y1857" s="15">
        <v>15282</v>
      </c>
      <c r="Z1857" s="15">
        <v>0.35099999999999998</v>
      </c>
      <c r="AA1857" s="15" t="s">
        <v>13982</v>
      </c>
      <c r="AB1857" s="15" t="s">
        <v>13983</v>
      </c>
      <c r="AC1857" s="15">
        <v>104000</v>
      </c>
      <c r="AD1857" s="26">
        <v>41166</v>
      </c>
      <c r="AE1857" s="15" t="s">
        <v>298</v>
      </c>
      <c r="AF1857" s="15" t="s">
        <v>4079</v>
      </c>
      <c r="AG1857" s="16">
        <v>1</v>
      </c>
      <c r="AH1857" s="15" t="s">
        <v>14445</v>
      </c>
      <c r="AI1857" s="15" t="s">
        <v>78</v>
      </c>
      <c r="AJ1857" s="15">
        <v>15282.2844238</v>
      </c>
      <c r="AK1857" s="15">
        <v>493.01966256899999</v>
      </c>
      <c r="AL1857" s="15">
        <v>3096656.5083900001</v>
      </c>
      <c r="AM1857" s="15">
        <v>1415638.63739</v>
      </c>
      <c r="AN1857" s="19">
        <v>28500</v>
      </c>
      <c r="AO1857" s="19">
        <v>71900</v>
      </c>
      <c r="AP1857" s="19">
        <v>0</v>
      </c>
      <c r="AQ1857" s="19">
        <v>1600</v>
      </c>
      <c r="AR1857" s="34">
        <f t="shared" si="388"/>
        <v>102000</v>
      </c>
      <c r="AS1857" s="34">
        <v>45000</v>
      </c>
      <c r="AT1857" s="34">
        <v>0</v>
      </c>
      <c r="AU1857" s="34">
        <v>19390</v>
      </c>
      <c r="AV1857" s="34">
        <v>0</v>
      </c>
      <c r="AW1857" s="35">
        <f t="shared" si="389"/>
        <v>64390</v>
      </c>
      <c r="AX1857" s="34">
        <f t="shared" si="390"/>
        <v>37610</v>
      </c>
      <c r="AY1857" s="36">
        <v>1.4712000000099998</v>
      </c>
      <c r="AZ1857" s="36">
        <v>2.0617000000000001</v>
      </c>
      <c r="BA1857" s="22"/>
      <c r="BB1857" s="19">
        <v>1052</v>
      </c>
      <c r="BC1857" s="34">
        <f t="shared" si="391"/>
        <v>553.31832000376096</v>
      </c>
      <c r="BD1857" s="34">
        <f t="shared" si="392"/>
        <v>775.40537000000006</v>
      </c>
      <c r="BE1857" s="38">
        <v>3.4819999999999997E-2</v>
      </c>
      <c r="BF1857" s="38">
        <f t="shared" si="393"/>
        <v>3.4819999999999997E-2</v>
      </c>
      <c r="BG1857" s="34">
        <v>18.446908958525384</v>
      </c>
      <c r="BH1857" s="34">
        <v>25.851000679399998</v>
      </c>
      <c r="BI1857" s="34">
        <f t="shared" si="394"/>
        <v>534.87141104523562</v>
      </c>
      <c r="BJ1857" s="34">
        <f t="shared" si="395"/>
        <v>749.55436932060002</v>
      </c>
      <c r="BK1857" s="34">
        <v>0</v>
      </c>
      <c r="BL1857" s="34">
        <v>0</v>
      </c>
      <c r="BM1857" s="34">
        <f t="shared" si="396"/>
        <v>0</v>
      </c>
      <c r="BN1857" s="39">
        <f t="shared" si="386"/>
        <v>534.87141104523562</v>
      </c>
      <c r="BO1857" s="39">
        <f t="shared" si="387"/>
        <v>749.55436932060002</v>
      </c>
      <c r="BP1857" s="39">
        <f t="shared" si="397"/>
        <v>214.6829582753644</v>
      </c>
    </row>
    <row r="1858" spans="1:68" s="25" customFormat="1" ht="14.25" x14ac:dyDescent="0.2">
      <c r="A1858" s="14">
        <v>638</v>
      </c>
      <c r="B1858" s="40"/>
      <c r="C1858" s="15"/>
      <c r="D1858" s="16">
        <v>32443</v>
      </c>
      <c r="E1858" s="15" t="s">
        <v>14446</v>
      </c>
      <c r="F1858" s="15" t="s">
        <v>14447</v>
      </c>
      <c r="G1858" s="17" t="s">
        <v>14448</v>
      </c>
      <c r="H1858" s="17" t="s">
        <v>14449</v>
      </c>
      <c r="I1858" s="17" t="s">
        <v>86</v>
      </c>
      <c r="J1858" s="15" t="s">
        <v>14450</v>
      </c>
      <c r="K1858" s="15" t="s">
        <v>86</v>
      </c>
      <c r="L1858" s="18" t="s">
        <v>14451</v>
      </c>
      <c r="M1858" s="15" t="s">
        <v>13098</v>
      </c>
      <c r="N1858" s="15" t="s">
        <v>13099</v>
      </c>
      <c r="O1858" s="16">
        <v>510</v>
      </c>
      <c r="P1858" s="15" t="s">
        <v>118</v>
      </c>
      <c r="Q1858" s="15">
        <v>19900</v>
      </c>
      <c r="R1858" s="15">
        <v>82200</v>
      </c>
      <c r="S1858" s="15">
        <v>102100</v>
      </c>
      <c r="T1858" s="15">
        <v>0.21</v>
      </c>
      <c r="U1858" s="15" t="s">
        <v>3335</v>
      </c>
      <c r="V1858" s="15" t="s">
        <v>76</v>
      </c>
      <c r="W1858" s="16">
        <v>1</v>
      </c>
      <c r="X1858" s="16">
        <v>0</v>
      </c>
      <c r="Y1858" s="15">
        <v>11608</v>
      </c>
      <c r="Z1858" s="15">
        <v>0.26600000000000001</v>
      </c>
      <c r="AA1858" s="15" t="s">
        <v>13982</v>
      </c>
      <c r="AB1858" s="15" t="s">
        <v>13983</v>
      </c>
      <c r="AC1858" s="15">
        <v>0</v>
      </c>
      <c r="AD1858" s="15"/>
      <c r="AE1858" s="15" t="s">
        <v>119</v>
      </c>
      <c r="AF1858" s="15" t="s">
        <v>119</v>
      </c>
      <c r="AG1858" s="16">
        <v>1</v>
      </c>
      <c r="AH1858" s="15" t="s">
        <v>14452</v>
      </c>
      <c r="AI1858" s="15" t="s">
        <v>78</v>
      </c>
      <c r="AJ1858" s="15">
        <v>11607.673584</v>
      </c>
      <c r="AK1858" s="15">
        <v>445.98062658700002</v>
      </c>
      <c r="AL1858" s="15">
        <v>3096561.3804000001</v>
      </c>
      <c r="AM1858" s="15">
        <v>1415588.6632900001</v>
      </c>
      <c r="AN1858" s="19">
        <v>19900</v>
      </c>
      <c r="AO1858" s="19">
        <v>81300</v>
      </c>
      <c r="AP1858" s="19">
        <v>0</v>
      </c>
      <c r="AQ1858" s="19">
        <v>0</v>
      </c>
      <c r="AR1858" s="34">
        <f t="shared" si="388"/>
        <v>101200</v>
      </c>
      <c r="AS1858" s="34">
        <v>45000</v>
      </c>
      <c r="AT1858" s="34">
        <v>3000</v>
      </c>
      <c r="AU1858" s="34">
        <v>19670</v>
      </c>
      <c r="AV1858" s="34">
        <v>12480</v>
      </c>
      <c r="AW1858" s="35">
        <f t="shared" si="389"/>
        <v>80150</v>
      </c>
      <c r="AX1858" s="34">
        <f t="shared" si="390"/>
        <v>21050</v>
      </c>
      <c r="AY1858" s="36">
        <v>1.4712000000099998</v>
      </c>
      <c r="AZ1858" s="36">
        <v>2.0617000000000001</v>
      </c>
      <c r="BA1858" s="22"/>
      <c r="BB1858" s="19">
        <v>1012</v>
      </c>
      <c r="BC1858" s="34">
        <f t="shared" si="391"/>
        <v>309.68760000210494</v>
      </c>
      <c r="BD1858" s="34">
        <f t="shared" si="392"/>
        <v>433.98785000000004</v>
      </c>
      <c r="BE1858" s="38">
        <v>3.4819999999999997E-2</v>
      </c>
      <c r="BF1858" s="38">
        <f t="shared" si="393"/>
        <v>3.4819999999999997E-2</v>
      </c>
      <c r="BG1858" s="34">
        <v>10.783322232073294</v>
      </c>
      <c r="BH1858" s="34">
        <v>15.111456937</v>
      </c>
      <c r="BI1858" s="34">
        <f t="shared" si="394"/>
        <v>298.90427777003163</v>
      </c>
      <c r="BJ1858" s="34">
        <f t="shared" si="395"/>
        <v>418.87639306300002</v>
      </c>
      <c r="BK1858" s="34">
        <v>0</v>
      </c>
      <c r="BL1858" s="34">
        <v>0</v>
      </c>
      <c r="BM1858" s="34">
        <f t="shared" si="396"/>
        <v>0</v>
      </c>
      <c r="BN1858" s="39">
        <f t="shared" si="386"/>
        <v>298.90427777003163</v>
      </c>
      <c r="BO1858" s="39">
        <f t="shared" si="387"/>
        <v>418.87639306300002</v>
      </c>
      <c r="BP1858" s="39">
        <f t="shared" si="397"/>
        <v>119.9721152929684</v>
      </c>
    </row>
    <row r="1859" spans="1:68" s="25" customFormat="1" ht="14.25" x14ac:dyDescent="0.2">
      <c r="A1859" s="14">
        <v>639</v>
      </c>
      <c r="B1859" s="40"/>
      <c r="C1859" s="15"/>
      <c r="D1859" s="16">
        <v>2075</v>
      </c>
      <c r="E1859" s="15" t="s">
        <v>14453</v>
      </c>
      <c r="F1859" s="15" t="s">
        <v>14454</v>
      </c>
      <c r="G1859" s="17" t="s">
        <v>14455</v>
      </c>
      <c r="H1859" s="17" t="s">
        <v>14456</v>
      </c>
      <c r="I1859" s="17" t="s">
        <v>86</v>
      </c>
      <c r="J1859" s="15" t="s">
        <v>14457</v>
      </c>
      <c r="K1859" s="15" t="s">
        <v>13872</v>
      </c>
      <c r="L1859" s="18" t="s">
        <v>14458</v>
      </c>
      <c r="M1859" s="15" t="s">
        <v>13098</v>
      </c>
      <c r="N1859" s="15" t="s">
        <v>13099</v>
      </c>
      <c r="O1859" s="16">
        <v>510</v>
      </c>
      <c r="P1859" s="15" t="s">
        <v>118</v>
      </c>
      <c r="Q1859" s="15">
        <v>21600</v>
      </c>
      <c r="R1859" s="15">
        <v>88400</v>
      </c>
      <c r="S1859" s="15">
        <v>110000</v>
      </c>
      <c r="T1859" s="15">
        <v>0.23</v>
      </c>
      <c r="U1859" s="15" t="s">
        <v>3335</v>
      </c>
      <c r="V1859" s="15" t="s">
        <v>76</v>
      </c>
      <c r="W1859" s="16">
        <v>1</v>
      </c>
      <c r="X1859" s="16">
        <v>1</v>
      </c>
      <c r="Y1859" s="15">
        <v>9883</v>
      </c>
      <c r="Z1859" s="15">
        <v>0.22700000000000001</v>
      </c>
      <c r="AA1859" s="15" t="s">
        <v>13982</v>
      </c>
      <c r="AB1859" s="15" t="s">
        <v>13983</v>
      </c>
      <c r="AC1859" s="15">
        <v>90000</v>
      </c>
      <c r="AD1859" s="26">
        <v>38365</v>
      </c>
      <c r="AE1859" s="15" t="s">
        <v>119</v>
      </c>
      <c r="AF1859" s="15" t="s">
        <v>119</v>
      </c>
      <c r="AG1859" s="16">
        <v>1</v>
      </c>
      <c r="AH1859" s="15" t="s">
        <v>14459</v>
      </c>
      <c r="AI1859" s="15" t="s">
        <v>78</v>
      </c>
      <c r="AJ1859" s="15">
        <v>9883.1647949199996</v>
      </c>
      <c r="AK1859" s="15">
        <v>413.55545900300001</v>
      </c>
      <c r="AL1859" s="15">
        <v>3096493.0720500001</v>
      </c>
      <c r="AM1859" s="15">
        <v>1415542.16655</v>
      </c>
      <c r="AN1859" s="19">
        <v>21600</v>
      </c>
      <c r="AO1859" s="19">
        <v>87700</v>
      </c>
      <c r="AP1859" s="19">
        <v>0</v>
      </c>
      <c r="AQ1859" s="19">
        <v>0</v>
      </c>
      <c r="AR1859" s="34">
        <f t="shared" si="388"/>
        <v>109300</v>
      </c>
      <c r="AS1859" s="34">
        <v>45000</v>
      </c>
      <c r="AT1859" s="34">
        <v>3000</v>
      </c>
      <c r="AU1859" s="34">
        <v>22505</v>
      </c>
      <c r="AV1859" s="34">
        <v>0</v>
      </c>
      <c r="AW1859" s="35">
        <f t="shared" si="389"/>
        <v>70505</v>
      </c>
      <c r="AX1859" s="34">
        <f t="shared" si="390"/>
        <v>38795</v>
      </c>
      <c r="AY1859" s="36">
        <v>1.4712000000099998</v>
      </c>
      <c r="AZ1859" s="36">
        <v>2.0617000000000001</v>
      </c>
      <c r="BA1859" s="22"/>
      <c r="BB1859" s="19">
        <v>1093</v>
      </c>
      <c r="BC1859" s="34">
        <f t="shared" si="391"/>
        <v>570.75204000387942</v>
      </c>
      <c r="BD1859" s="34">
        <f t="shared" si="392"/>
        <v>799.83651499999996</v>
      </c>
      <c r="BE1859" s="38">
        <v>3.4819999999999997E-2</v>
      </c>
      <c r="BF1859" s="38">
        <f t="shared" si="393"/>
        <v>3.4819999999999997E-2</v>
      </c>
      <c r="BG1859" s="34">
        <v>19.87358603293508</v>
      </c>
      <c r="BH1859" s="34">
        <v>27.850307452299997</v>
      </c>
      <c r="BI1859" s="34">
        <f t="shared" si="394"/>
        <v>550.87845397094429</v>
      </c>
      <c r="BJ1859" s="34">
        <f t="shared" si="395"/>
        <v>771.98620754770002</v>
      </c>
      <c r="BK1859" s="34">
        <v>0</v>
      </c>
      <c r="BL1859" s="34">
        <v>0</v>
      </c>
      <c r="BM1859" s="34">
        <f t="shared" si="396"/>
        <v>0</v>
      </c>
      <c r="BN1859" s="39">
        <f t="shared" si="386"/>
        <v>550.87845397094429</v>
      </c>
      <c r="BO1859" s="39">
        <f t="shared" si="387"/>
        <v>771.98620754770002</v>
      </c>
      <c r="BP1859" s="39">
        <f t="shared" si="397"/>
        <v>221.10775357675573</v>
      </c>
    </row>
    <row r="1860" spans="1:68" s="25" customFormat="1" ht="14.25" x14ac:dyDescent="0.2">
      <c r="A1860" s="14">
        <v>641</v>
      </c>
      <c r="B1860" s="40"/>
      <c r="C1860" s="15"/>
      <c r="D1860" s="16">
        <v>13921</v>
      </c>
      <c r="E1860" s="15" t="s">
        <v>14460</v>
      </c>
      <c r="F1860" s="15" t="s">
        <v>14461</v>
      </c>
      <c r="G1860" s="17" t="s">
        <v>14462</v>
      </c>
      <c r="H1860" s="17" t="s">
        <v>14463</v>
      </c>
      <c r="I1860" s="17" t="s">
        <v>86</v>
      </c>
      <c r="J1860" s="15" t="s">
        <v>14464</v>
      </c>
      <c r="K1860" s="15" t="s">
        <v>7668</v>
      </c>
      <c r="L1860" s="18" t="s">
        <v>14465</v>
      </c>
      <c r="M1860" s="15" t="s">
        <v>13098</v>
      </c>
      <c r="N1860" s="15" t="s">
        <v>13099</v>
      </c>
      <c r="O1860" s="16">
        <v>510</v>
      </c>
      <c r="P1860" s="15" t="s">
        <v>118</v>
      </c>
      <c r="Q1860" s="15">
        <v>21600</v>
      </c>
      <c r="R1860" s="15">
        <v>95800</v>
      </c>
      <c r="S1860" s="15">
        <v>117400</v>
      </c>
      <c r="T1860" s="15">
        <v>0.23</v>
      </c>
      <c r="U1860" s="15" t="s">
        <v>3335</v>
      </c>
      <c r="V1860" s="15" t="s">
        <v>76</v>
      </c>
      <c r="W1860" s="16">
        <v>1</v>
      </c>
      <c r="X1860" s="16">
        <v>1</v>
      </c>
      <c r="Y1860" s="15">
        <v>9891</v>
      </c>
      <c r="Z1860" s="15">
        <v>0.22700000000000001</v>
      </c>
      <c r="AA1860" s="15" t="s">
        <v>13982</v>
      </c>
      <c r="AB1860" s="15" t="s">
        <v>13983</v>
      </c>
      <c r="AC1860" s="15">
        <v>103500</v>
      </c>
      <c r="AD1860" s="26">
        <v>38289</v>
      </c>
      <c r="AE1860" s="15" t="s">
        <v>119</v>
      </c>
      <c r="AF1860" s="15" t="s">
        <v>119</v>
      </c>
      <c r="AG1860" s="16">
        <v>1</v>
      </c>
      <c r="AH1860" s="15" t="s">
        <v>14466</v>
      </c>
      <c r="AI1860" s="15" t="s">
        <v>78</v>
      </c>
      <c r="AJ1860" s="15">
        <v>9890.6784668</v>
      </c>
      <c r="AK1860" s="15">
        <v>413.75575924100002</v>
      </c>
      <c r="AL1860" s="15">
        <v>3096363.8105600001</v>
      </c>
      <c r="AM1860" s="15">
        <v>1415466.05109</v>
      </c>
      <c r="AN1860" s="19">
        <v>21600</v>
      </c>
      <c r="AO1860" s="19">
        <v>94800</v>
      </c>
      <c r="AP1860" s="19">
        <v>0</v>
      </c>
      <c r="AQ1860" s="19">
        <v>0</v>
      </c>
      <c r="AR1860" s="34">
        <f t="shared" si="388"/>
        <v>116400</v>
      </c>
      <c r="AS1860" s="34">
        <v>45000</v>
      </c>
      <c r="AT1860" s="34">
        <v>3000</v>
      </c>
      <c r="AU1860" s="34">
        <v>24990</v>
      </c>
      <c r="AV1860" s="34">
        <v>0</v>
      </c>
      <c r="AW1860" s="35">
        <f t="shared" si="389"/>
        <v>72990</v>
      </c>
      <c r="AX1860" s="34">
        <f t="shared" si="390"/>
        <v>43410</v>
      </c>
      <c r="AY1860" s="36">
        <v>1.4712000000099998</v>
      </c>
      <c r="AZ1860" s="36">
        <v>2.0617000000000001</v>
      </c>
      <c r="BA1860" s="22"/>
      <c r="BB1860" s="19">
        <v>1164</v>
      </c>
      <c r="BC1860" s="34">
        <f t="shared" si="391"/>
        <v>638.64792000434102</v>
      </c>
      <c r="BD1860" s="34">
        <f t="shared" si="392"/>
        <v>894.98397000000011</v>
      </c>
      <c r="BE1860" s="38">
        <v>3.4819999999999997E-2</v>
      </c>
      <c r="BF1860" s="38">
        <f t="shared" si="393"/>
        <v>3.4819999999999997E-2</v>
      </c>
      <c r="BG1860" s="34">
        <v>22.237720574551151</v>
      </c>
      <c r="BH1860" s="34">
        <v>31.163341835400001</v>
      </c>
      <c r="BI1860" s="34">
        <f t="shared" si="394"/>
        <v>616.41019942978983</v>
      </c>
      <c r="BJ1860" s="34">
        <f t="shared" si="395"/>
        <v>863.82062816460007</v>
      </c>
      <c r="BK1860" s="34">
        <v>0</v>
      </c>
      <c r="BL1860" s="34">
        <v>0</v>
      </c>
      <c r="BM1860" s="34">
        <f t="shared" si="396"/>
        <v>0</v>
      </c>
      <c r="BN1860" s="39">
        <f t="shared" si="386"/>
        <v>616.41019942978983</v>
      </c>
      <c r="BO1860" s="39">
        <f t="shared" si="387"/>
        <v>863.82062816460007</v>
      </c>
      <c r="BP1860" s="39">
        <f t="shared" si="397"/>
        <v>247.41042873481024</v>
      </c>
    </row>
    <row r="1861" spans="1:68" s="25" customFormat="1" ht="14.25" x14ac:dyDescent="0.2">
      <c r="A1861" s="14">
        <v>642</v>
      </c>
      <c r="B1861" s="40"/>
      <c r="C1861" s="15" t="s">
        <v>150</v>
      </c>
      <c r="D1861" s="16">
        <v>35588</v>
      </c>
      <c r="E1861" s="15" t="s">
        <v>14467</v>
      </c>
      <c r="F1861" s="15" t="s">
        <v>14468</v>
      </c>
      <c r="G1861" s="17" t="s">
        <v>14469</v>
      </c>
      <c r="H1861" s="17" t="s">
        <v>14470</v>
      </c>
      <c r="I1861" s="17" t="s">
        <v>86</v>
      </c>
      <c r="J1861" s="15" t="s">
        <v>14471</v>
      </c>
      <c r="K1861" s="15" t="s">
        <v>88</v>
      </c>
      <c r="L1861" s="18" t="s">
        <v>14472</v>
      </c>
      <c r="M1861" s="15" t="s">
        <v>13098</v>
      </c>
      <c r="N1861" s="15" t="s">
        <v>13099</v>
      </c>
      <c r="O1861" s="16">
        <v>510</v>
      </c>
      <c r="P1861" s="15" t="s">
        <v>118</v>
      </c>
      <c r="Q1861" s="15">
        <v>21600</v>
      </c>
      <c r="R1861" s="15">
        <v>69000</v>
      </c>
      <c r="S1861" s="15">
        <v>90600</v>
      </c>
      <c r="T1861" s="15">
        <v>0.23</v>
      </c>
      <c r="U1861" s="15" t="s">
        <v>3335</v>
      </c>
      <c r="V1861" s="15" t="s">
        <v>76</v>
      </c>
      <c r="W1861" s="16">
        <v>1</v>
      </c>
      <c r="X1861" s="16">
        <v>1</v>
      </c>
      <c r="Y1861" s="15">
        <v>9894</v>
      </c>
      <c r="Z1861" s="15">
        <v>0.22700000000000001</v>
      </c>
      <c r="AA1861" s="15" t="s">
        <v>13982</v>
      </c>
      <c r="AB1861" s="15" t="s">
        <v>13983</v>
      </c>
      <c r="AC1861" s="15">
        <v>79900</v>
      </c>
      <c r="AD1861" s="26">
        <v>41082</v>
      </c>
      <c r="AE1861" s="15" t="s">
        <v>222</v>
      </c>
      <c r="AF1861" s="15" t="s">
        <v>14473</v>
      </c>
      <c r="AG1861" s="16">
        <v>1</v>
      </c>
      <c r="AH1861" s="15" t="s">
        <v>14474</v>
      </c>
      <c r="AI1861" s="15" t="s">
        <v>78</v>
      </c>
      <c r="AJ1861" s="15">
        <v>9894.4196777300003</v>
      </c>
      <c r="AK1861" s="15">
        <v>413.85591968400001</v>
      </c>
      <c r="AL1861" s="15">
        <v>3096299.1799499998</v>
      </c>
      <c r="AM1861" s="15">
        <v>1415427.9932500001</v>
      </c>
      <c r="AN1861" s="19">
        <v>21600</v>
      </c>
      <c r="AO1861" s="19">
        <v>73500</v>
      </c>
      <c r="AP1861" s="19">
        <v>0</v>
      </c>
      <c r="AQ1861" s="19">
        <v>0</v>
      </c>
      <c r="AR1861" s="34">
        <f t="shared" si="388"/>
        <v>95100</v>
      </c>
      <c r="AS1861" s="34">
        <v>45000</v>
      </c>
      <c r="AT1861" s="34">
        <v>3000</v>
      </c>
      <c r="AU1861" s="34">
        <v>17535</v>
      </c>
      <c r="AV1861" s="34">
        <v>0</v>
      </c>
      <c r="AW1861" s="35">
        <f t="shared" si="389"/>
        <v>65535</v>
      </c>
      <c r="AX1861" s="34">
        <f t="shared" si="390"/>
        <v>29565</v>
      </c>
      <c r="AY1861" s="36">
        <v>1.4712000000099998</v>
      </c>
      <c r="AZ1861" s="36">
        <v>2.0617000000000001</v>
      </c>
      <c r="BA1861" s="22"/>
      <c r="BB1861" s="19">
        <v>951</v>
      </c>
      <c r="BC1861" s="34">
        <f t="shared" si="391"/>
        <v>434.96028000295644</v>
      </c>
      <c r="BD1861" s="34">
        <f t="shared" si="392"/>
        <v>609.541605</v>
      </c>
      <c r="BE1861" s="38">
        <v>3.4819999999999997E-2</v>
      </c>
      <c r="BF1861" s="38">
        <f t="shared" si="393"/>
        <v>3.4819999999999997E-2</v>
      </c>
      <c r="BG1861" s="34">
        <v>15.145316949702941</v>
      </c>
      <c r="BH1861" s="34">
        <v>21.224238686099998</v>
      </c>
      <c r="BI1861" s="34">
        <f t="shared" si="394"/>
        <v>419.81496305325351</v>
      </c>
      <c r="BJ1861" s="34">
        <f t="shared" si="395"/>
        <v>588.31736631390004</v>
      </c>
      <c r="BK1861" s="34">
        <v>0</v>
      </c>
      <c r="BL1861" s="34">
        <v>0</v>
      </c>
      <c r="BM1861" s="34">
        <f t="shared" si="396"/>
        <v>0</v>
      </c>
      <c r="BN1861" s="39">
        <f t="shared" si="386"/>
        <v>419.81496305325351</v>
      </c>
      <c r="BO1861" s="39">
        <f t="shared" si="387"/>
        <v>588.31736631390004</v>
      </c>
      <c r="BP1861" s="39">
        <f t="shared" si="397"/>
        <v>168.50240326064653</v>
      </c>
    </row>
    <row r="1862" spans="1:68" s="25" customFormat="1" ht="14.25" x14ac:dyDescent="0.2">
      <c r="A1862" s="14">
        <v>643</v>
      </c>
      <c r="B1862" s="40"/>
      <c r="C1862" s="15" t="s">
        <v>14475</v>
      </c>
      <c r="D1862" s="16">
        <v>8231</v>
      </c>
      <c r="E1862" s="15" t="s">
        <v>14476</v>
      </c>
      <c r="F1862" s="15" t="s">
        <v>14475</v>
      </c>
      <c r="G1862" s="17" t="s">
        <v>14477</v>
      </c>
      <c r="H1862" s="17" t="s">
        <v>14478</v>
      </c>
      <c r="I1862" s="17" t="s">
        <v>86</v>
      </c>
      <c r="J1862" s="15" t="s">
        <v>14479</v>
      </c>
      <c r="K1862" s="15" t="s">
        <v>5146</v>
      </c>
      <c r="L1862" s="18" t="s">
        <v>14480</v>
      </c>
      <c r="M1862" s="15" t="s">
        <v>13098</v>
      </c>
      <c r="N1862" s="15" t="s">
        <v>13099</v>
      </c>
      <c r="O1862" s="16">
        <v>510</v>
      </c>
      <c r="P1862" s="15" t="s">
        <v>118</v>
      </c>
      <c r="Q1862" s="15">
        <v>21600</v>
      </c>
      <c r="R1862" s="15">
        <v>60100</v>
      </c>
      <c r="S1862" s="15">
        <v>81700</v>
      </c>
      <c r="T1862" s="15">
        <v>0.23</v>
      </c>
      <c r="U1862" s="15" t="s">
        <v>3335</v>
      </c>
      <c r="V1862" s="15" t="s">
        <v>76</v>
      </c>
      <c r="W1862" s="16">
        <v>1</v>
      </c>
      <c r="X1862" s="16">
        <v>0</v>
      </c>
      <c r="Y1862" s="15">
        <v>9909</v>
      </c>
      <c r="Z1862" s="15">
        <v>0.22700000000000001</v>
      </c>
      <c r="AA1862" s="15" t="s">
        <v>13982</v>
      </c>
      <c r="AB1862" s="15" t="s">
        <v>13983</v>
      </c>
      <c r="AC1862" s="15">
        <v>0</v>
      </c>
      <c r="AD1862" s="15"/>
      <c r="AE1862" s="15" t="s">
        <v>222</v>
      </c>
      <c r="AF1862" s="15" t="s">
        <v>10558</v>
      </c>
      <c r="AG1862" s="16">
        <v>1</v>
      </c>
      <c r="AH1862" s="15" t="s">
        <v>14481</v>
      </c>
      <c r="AI1862" s="15" t="s">
        <v>78</v>
      </c>
      <c r="AJ1862" s="15">
        <v>9909.30859375</v>
      </c>
      <c r="AK1862" s="15">
        <v>414.25559167099999</v>
      </c>
      <c r="AL1862" s="15">
        <v>3096234.49915</v>
      </c>
      <c r="AM1862" s="15">
        <v>1415389.9919400001</v>
      </c>
      <c r="AN1862" s="19">
        <v>0</v>
      </c>
      <c r="AO1862" s="19">
        <v>0</v>
      </c>
      <c r="AP1862" s="19">
        <v>21600</v>
      </c>
      <c r="AQ1862" s="19">
        <v>59400</v>
      </c>
      <c r="AR1862" s="34">
        <f t="shared" si="388"/>
        <v>81000</v>
      </c>
      <c r="AS1862" s="34">
        <v>0</v>
      </c>
      <c r="AT1862" s="34">
        <v>0</v>
      </c>
      <c r="AU1862" s="34">
        <v>0</v>
      </c>
      <c r="AV1862" s="34">
        <v>0</v>
      </c>
      <c r="AW1862" s="35">
        <f t="shared" si="389"/>
        <v>0</v>
      </c>
      <c r="AX1862" s="34">
        <f t="shared" si="390"/>
        <v>81000</v>
      </c>
      <c r="AY1862" s="36">
        <v>1.4712000000099998</v>
      </c>
      <c r="AZ1862" s="36">
        <v>2.0617000000000001</v>
      </c>
      <c r="BA1862" s="22"/>
      <c r="BB1862" s="19">
        <v>1625</v>
      </c>
      <c r="BC1862" s="34">
        <f t="shared" si="391"/>
        <v>1191.6720000081</v>
      </c>
      <c r="BD1862" s="34">
        <f t="shared" si="392"/>
        <v>1669.9770000000001</v>
      </c>
      <c r="BE1862" s="38">
        <v>3.4819999999999997E-2</v>
      </c>
      <c r="BF1862" s="38">
        <f t="shared" si="393"/>
        <v>3.4819999999999997E-2</v>
      </c>
      <c r="BG1862" s="34">
        <v>0</v>
      </c>
      <c r="BH1862" s="34">
        <v>0</v>
      </c>
      <c r="BI1862" s="34">
        <f t="shared" si="394"/>
        <v>1191.6720000081</v>
      </c>
      <c r="BJ1862" s="34">
        <f t="shared" si="395"/>
        <v>1669.9770000000001</v>
      </c>
      <c r="BK1862" s="34">
        <v>0</v>
      </c>
      <c r="BL1862" s="34">
        <v>49.668499999999995</v>
      </c>
      <c r="BM1862" s="34">
        <f t="shared" si="396"/>
        <v>49.668499999999995</v>
      </c>
      <c r="BN1862" s="39">
        <f t="shared" si="386"/>
        <v>1191.6720000081</v>
      </c>
      <c r="BO1862" s="39">
        <f t="shared" si="387"/>
        <v>1620.3085000000001</v>
      </c>
      <c r="BP1862" s="39">
        <f t="shared" si="397"/>
        <v>428.63649999190011</v>
      </c>
    </row>
    <row r="1863" spans="1:68" s="25" customFormat="1" ht="14.25" x14ac:dyDescent="0.2">
      <c r="A1863" s="14">
        <v>644</v>
      </c>
      <c r="B1863" s="40"/>
      <c r="C1863" s="15" t="s">
        <v>176</v>
      </c>
      <c r="D1863" s="16">
        <v>26286</v>
      </c>
      <c r="E1863" s="15" t="s">
        <v>14482</v>
      </c>
      <c r="F1863" s="15" t="s">
        <v>14483</v>
      </c>
      <c r="G1863" s="17" t="s">
        <v>14484</v>
      </c>
      <c r="H1863" s="17" t="s">
        <v>14485</v>
      </c>
      <c r="I1863" s="17" t="s">
        <v>86</v>
      </c>
      <c r="J1863" s="15" t="s">
        <v>14486</v>
      </c>
      <c r="K1863" s="15" t="s">
        <v>86</v>
      </c>
      <c r="L1863" s="18" t="s">
        <v>14487</v>
      </c>
      <c r="M1863" s="15" t="s">
        <v>13098</v>
      </c>
      <c r="N1863" s="15" t="s">
        <v>13099</v>
      </c>
      <c r="O1863" s="16">
        <v>510</v>
      </c>
      <c r="P1863" s="15" t="s">
        <v>118</v>
      </c>
      <c r="Q1863" s="15">
        <v>21600</v>
      </c>
      <c r="R1863" s="15">
        <v>64700</v>
      </c>
      <c r="S1863" s="15">
        <v>86300</v>
      </c>
      <c r="T1863" s="15">
        <v>0.23</v>
      </c>
      <c r="U1863" s="15" t="s">
        <v>3335</v>
      </c>
      <c r="V1863" s="15" t="s">
        <v>76</v>
      </c>
      <c r="W1863" s="16">
        <v>1</v>
      </c>
      <c r="X1863" s="16">
        <v>0</v>
      </c>
      <c r="Y1863" s="15">
        <v>9937</v>
      </c>
      <c r="Z1863" s="15">
        <v>0.22800000000000001</v>
      </c>
      <c r="AA1863" s="15" t="s">
        <v>13982</v>
      </c>
      <c r="AB1863" s="15" t="s">
        <v>13983</v>
      </c>
      <c r="AC1863" s="15">
        <v>0</v>
      </c>
      <c r="AD1863" s="15"/>
      <c r="AE1863" s="15" t="s">
        <v>1862</v>
      </c>
      <c r="AF1863" s="15" t="s">
        <v>11826</v>
      </c>
      <c r="AG1863" s="16">
        <v>1</v>
      </c>
      <c r="AH1863" s="15" t="s">
        <v>14488</v>
      </c>
      <c r="AI1863" s="15" t="s">
        <v>78</v>
      </c>
      <c r="AJ1863" s="15">
        <v>9936.7192382800004</v>
      </c>
      <c r="AK1863" s="15">
        <v>414.987345463</v>
      </c>
      <c r="AL1863" s="15">
        <v>3096169.7854399998</v>
      </c>
      <c r="AM1863" s="15">
        <v>1415352.0685399999</v>
      </c>
      <c r="AN1863" s="19">
        <v>21600</v>
      </c>
      <c r="AO1863" s="19">
        <v>64000</v>
      </c>
      <c r="AP1863" s="19">
        <v>0</v>
      </c>
      <c r="AQ1863" s="19">
        <v>0</v>
      </c>
      <c r="AR1863" s="34">
        <f t="shared" si="388"/>
        <v>85600</v>
      </c>
      <c r="AS1863" s="34">
        <v>45000</v>
      </c>
      <c r="AT1863" s="34">
        <v>3000</v>
      </c>
      <c r="AU1863" s="34">
        <v>14210</v>
      </c>
      <c r="AV1863" s="34">
        <v>0</v>
      </c>
      <c r="AW1863" s="35">
        <f t="shared" si="389"/>
        <v>62210</v>
      </c>
      <c r="AX1863" s="34">
        <f t="shared" si="390"/>
        <v>23390</v>
      </c>
      <c r="AY1863" s="36">
        <v>1.4712000000099998</v>
      </c>
      <c r="AZ1863" s="36">
        <v>2.0617000000000001</v>
      </c>
      <c r="BA1863" s="22"/>
      <c r="BB1863" s="19">
        <v>856</v>
      </c>
      <c r="BC1863" s="34">
        <f t="shared" si="391"/>
        <v>344.11368000233898</v>
      </c>
      <c r="BD1863" s="34">
        <f t="shared" si="392"/>
        <v>482.23163000000005</v>
      </c>
      <c r="BE1863" s="38">
        <v>3.4819999999999997E-2</v>
      </c>
      <c r="BF1863" s="38">
        <f t="shared" si="393"/>
        <v>3.4819999999999997E-2</v>
      </c>
      <c r="BG1863" s="34">
        <v>11.982038337681443</v>
      </c>
      <c r="BH1863" s="34">
        <v>16.791305356599999</v>
      </c>
      <c r="BI1863" s="34">
        <f t="shared" si="394"/>
        <v>332.13164166465754</v>
      </c>
      <c r="BJ1863" s="34">
        <f t="shared" si="395"/>
        <v>465.44032464340006</v>
      </c>
      <c r="BK1863" s="34">
        <v>0</v>
      </c>
      <c r="BL1863" s="34">
        <v>0</v>
      </c>
      <c r="BM1863" s="34">
        <f t="shared" si="396"/>
        <v>0</v>
      </c>
      <c r="BN1863" s="39">
        <f t="shared" si="386"/>
        <v>332.13164166465754</v>
      </c>
      <c r="BO1863" s="39">
        <f t="shared" si="387"/>
        <v>465.44032464340006</v>
      </c>
      <c r="BP1863" s="39">
        <f t="shared" si="397"/>
        <v>133.30868297874252</v>
      </c>
    </row>
    <row r="1864" spans="1:68" s="25" customFormat="1" ht="14.25" x14ac:dyDescent="0.2">
      <c r="A1864" s="14">
        <v>645</v>
      </c>
      <c r="B1864" s="40"/>
      <c r="C1864" s="15"/>
      <c r="D1864" s="16">
        <v>10896</v>
      </c>
      <c r="E1864" s="15" t="s">
        <v>14489</v>
      </c>
      <c r="F1864" s="15" t="s">
        <v>14490</v>
      </c>
      <c r="G1864" s="17" t="s">
        <v>14491</v>
      </c>
      <c r="H1864" s="17" t="s">
        <v>14492</v>
      </c>
      <c r="I1864" s="17" t="s">
        <v>86</v>
      </c>
      <c r="J1864" s="15" t="s">
        <v>14493</v>
      </c>
      <c r="K1864" s="15" t="s">
        <v>14494</v>
      </c>
      <c r="L1864" s="18" t="s">
        <v>14495</v>
      </c>
      <c r="M1864" s="15" t="s">
        <v>13098</v>
      </c>
      <c r="N1864" s="15" t="s">
        <v>13099</v>
      </c>
      <c r="O1864" s="16">
        <v>510</v>
      </c>
      <c r="P1864" s="15" t="s">
        <v>118</v>
      </c>
      <c r="Q1864" s="15">
        <v>19700</v>
      </c>
      <c r="R1864" s="15">
        <v>74100</v>
      </c>
      <c r="S1864" s="15">
        <v>93800</v>
      </c>
      <c r="T1864" s="15">
        <v>0.22</v>
      </c>
      <c r="U1864" s="15" t="s">
        <v>3335</v>
      </c>
      <c r="V1864" s="15" t="s">
        <v>76</v>
      </c>
      <c r="W1864" s="16">
        <v>1</v>
      </c>
      <c r="X1864" s="16">
        <v>0</v>
      </c>
      <c r="Y1864" s="15">
        <v>8095</v>
      </c>
      <c r="Z1864" s="15">
        <v>0.186</v>
      </c>
      <c r="AA1864" s="15" t="s">
        <v>14045</v>
      </c>
      <c r="AB1864" s="15" t="s">
        <v>14046</v>
      </c>
      <c r="AC1864" s="15">
        <v>0</v>
      </c>
      <c r="AD1864" s="15"/>
      <c r="AE1864" s="15" t="s">
        <v>1480</v>
      </c>
      <c r="AF1864" s="15" t="s">
        <v>14496</v>
      </c>
      <c r="AG1864" s="16">
        <v>1</v>
      </c>
      <c r="AH1864" s="15" t="s">
        <v>14497</v>
      </c>
      <c r="AI1864" s="15" t="s">
        <v>78</v>
      </c>
      <c r="AJ1864" s="15">
        <v>8094.9877929699996</v>
      </c>
      <c r="AK1864" s="15">
        <v>390.826271115</v>
      </c>
      <c r="AL1864" s="15">
        <v>3096100.3511000001</v>
      </c>
      <c r="AM1864" s="15">
        <v>1415326.7934600001</v>
      </c>
      <c r="AN1864" s="19">
        <v>19700</v>
      </c>
      <c r="AO1864" s="19">
        <v>73300</v>
      </c>
      <c r="AP1864" s="19">
        <v>0</v>
      </c>
      <c r="AQ1864" s="19">
        <v>0</v>
      </c>
      <c r="AR1864" s="34">
        <f t="shared" si="388"/>
        <v>93000</v>
      </c>
      <c r="AS1864" s="34">
        <v>45000</v>
      </c>
      <c r="AT1864" s="34">
        <v>3000</v>
      </c>
      <c r="AU1864" s="34">
        <v>16800</v>
      </c>
      <c r="AV1864" s="34">
        <v>0</v>
      </c>
      <c r="AW1864" s="35">
        <f t="shared" si="389"/>
        <v>64800</v>
      </c>
      <c r="AX1864" s="34">
        <f t="shared" si="390"/>
        <v>28200</v>
      </c>
      <c r="AY1864" s="36">
        <v>1.4712000000099998</v>
      </c>
      <c r="AZ1864" s="36">
        <v>2.0617000000000001</v>
      </c>
      <c r="BA1864" s="22"/>
      <c r="BB1864" s="19">
        <v>930</v>
      </c>
      <c r="BC1864" s="34">
        <f t="shared" si="391"/>
        <v>414.87840000281994</v>
      </c>
      <c r="BD1864" s="34">
        <f t="shared" si="392"/>
        <v>581.39940000000001</v>
      </c>
      <c r="BE1864" s="38">
        <v>3.4819999999999997E-2</v>
      </c>
      <c r="BF1864" s="38">
        <f t="shared" si="393"/>
        <v>3.4819999999999997E-2</v>
      </c>
      <c r="BG1864" s="34">
        <v>14.44606588809819</v>
      </c>
      <c r="BH1864" s="34">
        <v>20.244327108</v>
      </c>
      <c r="BI1864" s="34">
        <f t="shared" si="394"/>
        <v>400.43233411472175</v>
      </c>
      <c r="BJ1864" s="34">
        <f t="shared" si="395"/>
        <v>561.15507289200002</v>
      </c>
      <c r="BK1864" s="34">
        <v>0</v>
      </c>
      <c r="BL1864" s="34">
        <v>0</v>
      </c>
      <c r="BM1864" s="34">
        <f t="shared" si="396"/>
        <v>0</v>
      </c>
      <c r="BN1864" s="39">
        <f t="shared" si="386"/>
        <v>400.43233411472175</v>
      </c>
      <c r="BO1864" s="39">
        <f t="shared" si="387"/>
        <v>561.15507289200002</v>
      </c>
      <c r="BP1864" s="39">
        <f t="shared" si="397"/>
        <v>160.72273877727827</v>
      </c>
    </row>
    <row r="1865" spans="1:68" s="25" customFormat="1" ht="14.25" x14ac:dyDescent="0.2">
      <c r="A1865" s="14">
        <v>646</v>
      </c>
      <c r="B1865" s="40"/>
      <c r="C1865" s="15" t="s">
        <v>14498</v>
      </c>
      <c r="D1865" s="16">
        <v>15218</v>
      </c>
      <c r="E1865" s="15" t="s">
        <v>14499</v>
      </c>
      <c r="F1865" s="15" t="s">
        <v>14498</v>
      </c>
      <c r="G1865" s="17" t="s">
        <v>14500</v>
      </c>
      <c r="H1865" s="17" t="s">
        <v>14501</v>
      </c>
      <c r="I1865" s="17" t="s">
        <v>86</v>
      </c>
      <c r="J1865" s="15" t="s">
        <v>14502</v>
      </c>
      <c r="K1865" s="15" t="s">
        <v>2392</v>
      </c>
      <c r="L1865" s="18" t="s">
        <v>14503</v>
      </c>
      <c r="M1865" s="15" t="s">
        <v>13098</v>
      </c>
      <c r="N1865" s="15" t="s">
        <v>13099</v>
      </c>
      <c r="O1865" s="16">
        <v>510</v>
      </c>
      <c r="P1865" s="15" t="s">
        <v>118</v>
      </c>
      <c r="Q1865" s="15">
        <v>19700</v>
      </c>
      <c r="R1865" s="15">
        <v>66500</v>
      </c>
      <c r="S1865" s="15">
        <v>86200</v>
      </c>
      <c r="T1865" s="15">
        <v>0.22</v>
      </c>
      <c r="U1865" s="15" t="s">
        <v>3335</v>
      </c>
      <c r="V1865" s="15" t="s">
        <v>76</v>
      </c>
      <c r="W1865" s="16">
        <v>1</v>
      </c>
      <c r="X1865" s="16">
        <v>1</v>
      </c>
      <c r="Y1865" s="15">
        <v>8572</v>
      </c>
      <c r="Z1865" s="15">
        <v>0.19700000000000001</v>
      </c>
      <c r="AA1865" s="15" t="s">
        <v>14045</v>
      </c>
      <c r="AB1865" s="15" t="s">
        <v>14046</v>
      </c>
      <c r="AC1865" s="15">
        <v>43650</v>
      </c>
      <c r="AD1865" s="26">
        <v>40722</v>
      </c>
      <c r="AE1865" s="15" t="s">
        <v>468</v>
      </c>
      <c r="AF1865" s="15" t="s">
        <v>14504</v>
      </c>
      <c r="AG1865" s="16">
        <v>1</v>
      </c>
      <c r="AH1865" s="15" t="s">
        <v>14505</v>
      </c>
      <c r="AI1865" s="15" t="s">
        <v>78</v>
      </c>
      <c r="AJ1865" s="15">
        <v>8572.1335449199996</v>
      </c>
      <c r="AK1865" s="15">
        <v>402.865603421</v>
      </c>
      <c r="AL1865" s="15">
        <v>3096093.3479800001</v>
      </c>
      <c r="AM1865" s="15">
        <v>1415260.34788</v>
      </c>
      <c r="AN1865" s="19">
        <v>0</v>
      </c>
      <c r="AO1865" s="19">
        <v>0</v>
      </c>
      <c r="AP1865" s="19">
        <v>19700</v>
      </c>
      <c r="AQ1865" s="19">
        <v>65800</v>
      </c>
      <c r="AR1865" s="34">
        <f t="shared" si="388"/>
        <v>85500</v>
      </c>
      <c r="AS1865" s="34">
        <v>0</v>
      </c>
      <c r="AT1865" s="34">
        <v>0</v>
      </c>
      <c r="AU1865" s="34">
        <v>0</v>
      </c>
      <c r="AV1865" s="34">
        <v>0</v>
      </c>
      <c r="AW1865" s="35">
        <f t="shared" si="389"/>
        <v>0</v>
      </c>
      <c r="AX1865" s="34">
        <f t="shared" si="390"/>
        <v>85500</v>
      </c>
      <c r="AY1865" s="36">
        <v>1.4712000000099998</v>
      </c>
      <c r="AZ1865" s="36">
        <v>2.0617000000000001</v>
      </c>
      <c r="BA1865" s="22"/>
      <c r="BB1865" s="19">
        <v>1712</v>
      </c>
      <c r="BC1865" s="34">
        <f t="shared" si="391"/>
        <v>1257.8760000085499</v>
      </c>
      <c r="BD1865" s="34">
        <f t="shared" si="392"/>
        <v>1762.7535</v>
      </c>
      <c r="BE1865" s="38">
        <v>3.4819999999999997E-2</v>
      </c>
      <c r="BF1865" s="38">
        <f t="shared" si="393"/>
        <v>3.4819999999999997E-2</v>
      </c>
      <c r="BG1865" s="34">
        <v>0</v>
      </c>
      <c r="BH1865" s="34">
        <v>0</v>
      </c>
      <c r="BI1865" s="34">
        <f t="shared" si="394"/>
        <v>1257.8760000085499</v>
      </c>
      <c r="BJ1865" s="34">
        <f t="shared" si="395"/>
        <v>1762.7535</v>
      </c>
      <c r="BK1865" s="34">
        <v>0</v>
      </c>
      <c r="BL1865" s="34">
        <v>52.630100000000084</v>
      </c>
      <c r="BM1865" s="34">
        <f t="shared" si="396"/>
        <v>52.630100000000084</v>
      </c>
      <c r="BN1865" s="39">
        <f t="shared" si="386"/>
        <v>1257.8760000085499</v>
      </c>
      <c r="BO1865" s="39">
        <f t="shared" si="387"/>
        <v>1710.1233999999999</v>
      </c>
      <c r="BP1865" s="39">
        <f t="shared" si="397"/>
        <v>452.24739999145004</v>
      </c>
    </row>
    <row r="1866" spans="1:68" s="25" customFormat="1" ht="14.25" x14ac:dyDescent="0.2">
      <c r="A1866" s="14">
        <v>647</v>
      </c>
      <c r="B1866" s="40"/>
      <c r="C1866" s="15" t="s">
        <v>14506</v>
      </c>
      <c r="D1866" s="16">
        <v>5848</v>
      </c>
      <c r="E1866" s="15" t="s">
        <v>14507</v>
      </c>
      <c r="F1866" s="15" t="s">
        <v>14506</v>
      </c>
      <c r="G1866" s="17" t="s">
        <v>14508</v>
      </c>
      <c r="H1866" s="17" t="s">
        <v>14509</v>
      </c>
      <c r="I1866" s="17" t="s">
        <v>86</v>
      </c>
      <c r="J1866" s="15" t="s">
        <v>14510</v>
      </c>
      <c r="K1866" s="15" t="s">
        <v>361</v>
      </c>
      <c r="L1866" s="18" t="s">
        <v>14511</v>
      </c>
      <c r="M1866" s="15" t="s">
        <v>13098</v>
      </c>
      <c r="N1866" s="15" t="s">
        <v>13099</v>
      </c>
      <c r="O1866" s="16">
        <v>510</v>
      </c>
      <c r="P1866" s="15" t="s">
        <v>118</v>
      </c>
      <c r="Q1866" s="15">
        <v>21900</v>
      </c>
      <c r="R1866" s="15">
        <v>100700</v>
      </c>
      <c r="S1866" s="15">
        <v>122600</v>
      </c>
      <c r="T1866" s="15">
        <v>0.24</v>
      </c>
      <c r="U1866" s="15" t="s">
        <v>3335</v>
      </c>
      <c r="V1866" s="15" t="s">
        <v>76</v>
      </c>
      <c r="W1866" s="16">
        <v>1</v>
      </c>
      <c r="X1866" s="16">
        <v>1</v>
      </c>
      <c r="Y1866" s="15">
        <v>10064</v>
      </c>
      <c r="Z1866" s="15">
        <v>0.23100000000000001</v>
      </c>
      <c r="AA1866" s="15" t="s">
        <v>14045</v>
      </c>
      <c r="AB1866" s="15" t="s">
        <v>14046</v>
      </c>
      <c r="AC1866" s="15">
        <v>105000</v>
      </c>
      <c r="AD1866" s="26">
        <v>41498</v>
      </c>
      <c r="AE1866" s="15" t="s">
        <v>119</v>
      </c>
      <c r="AF1866" s="15" t="s">
        <v>119</v>
      </c>
      <c r="AG1866" s="16">
        <v>1</v>
      </c>
      <c r="AH1866" s="15" t="s">
        <v>14512</v>
      </c>
      <c r="AI1866" s="15" t="s">
        <v>78</v>
      </c>
      <c r="AJ1866" s="15">
        <v>10064.1191406</v>
      </c>
      <c r="AK1866" s="15">
        <v>416.675073215</v>
      </c>
      <c r="AL1866" s="15">
        <v>3096102.1565299998</v>
      </c>
      <c r="AM1866" s="15">
        <v>1415188.19212</v>
      </c>
      <c r="AN1866" s="19">
        <v>0</v>
      </c>
      <c r="AO1866" s="19">
        <v>0</v>
      </c>
      <c r="AP1866" s="19">
        <v>21900</v>
      </c>
      <c r="AQ1866" s="19">
        <v>99600</v>
      </c>
      <c r="AR1866" s="34">
        <f t="shared" si="388"/>
        <v>121500</v>
      </c>
      <c r="AS1866" s="34">
        <v>0</v>
      </c>
      <c r="AT1866" s="34">
        <v>0</v>
      </c>
      <c r="AU1866" s="34">
        <v>0</v>
      </c>
      <c r="AV1866" s="34">
        <v>0</v>
      </c>
      <c r="AW1866" s="35">
        <f t="shared" si="389"/>
        <v>0</v>
      </c>
      <c r="AX1866" s="34">
        <f t="shared" si="390"/>
        <v>121500</v>
      </c>
      <c r="AY1866" s="36">
        <v>1.4712000000099998</v>
      </c>
      <c r="AZ1866" s="36">
        <v>2.0617000000000001</v>
      </c>
      <c r="BA1866" s="22"/>
      <c r="BB1866" s="19">
        <v>2440</v>
      </c>
      <c r="BC1866" s="34">
        <f t="shared" si="391"/>
        <v>1787.5080000121498</v>
      </c>
      <c r="BD1866" s="34">
        <f t="shared" si="392"/>
        <v>2504.9655000000002</v>
      </c>
      <c r="BE1866" s="38">
        <v>3.4819999999999997E-2</v>
      </c>
      <c r="BF1866" s="38">
        <f t="shared" si="393"/>
        <v>3.4819999999999997E-2</v>
      </c>
      <c r="BG1866" s="34">
        <v>0</v>
      </c>
      <c r="BH1866" s="34">
        <v>0</v>
      </c>
      <c r="BI1866" s="34">
        <f t="shared" si="394"/>
        <v>1787.5080000121498</v>
      </c>
      <c r="BJ1866" s="34">
        <f t="shared" si="395"/>
        <v>2504.9655000000002</v>
      </c>
      <c r="BK1866" s="34">
        <v>0</v>
      </c>
      <c r="BL1866" s="34">
        <v>74.348500000000058</v>
      </c>
      <c r="BM1866" s="34">
        <f t="shared" si="396"/>
        <v>74.348500000000058</v>
      </c>
      <c r="BN1866" s="39">
        <f t="shared" si="386"/>
        <v>1787.5080000121498</v>
      </c>
      <c r="BO1866" s="39">
        <f t="shared" si="387"/>
        <v>2430.6170000000002</v>
      </c>
      <c r="BP1866" s="39">
        <f t="shared" si="397"/>
        <v>643.10899998785044</v>
      </c>
    </row>
    <row r="1867" spans="1:68" s="25" customFormat="1" ht="14.25" x14ac:dyDescent="0.2">
      <c r="A1867" s="14">
        <v>648</v>
      </c>
      <c r="B1867" s="40"/>
      <c r="C1867" s="15"/>
      <c r="D1867" s="16">
        <v>18674</v>
      </c>
      <c r="E1867" s="15" t="s">
        <v>14513</v>
      </c>
      <c r="F1867" s="15" t="s">
        <v>14514</v>
      </c>
      <c r="G1867" s="17" t="s">
        <v>14515</v>
      </c>
      <c r="H1867" s="17" t="s">
        <v>14516</v>
      </c>
      <c r="I1867" s="17" t="s">
        <v>86</v>
      </c>
      <c r="J1867" s="15" t="s">
        <v>14517</v>
      </c>
      <c r="K1867" s="15" t="s">
        <v>4689</v>
      </c>
      <c r="L1867" s="18" t="s">
        <v>14518</v>
      </c>
      <c r="M1867" s="15" t="s">
        <v>13098</v>
      </c>
      <c r="N1867" s="15" t="s">
        <v>13099</v>
      </c>
      <c r="O1867" s="16">
        <v>510</v>
      </c>
      <c r="P1867" s="15" t="s">
        <v>118</v>
      </c>
      <c r="Q1867" s="15">
        <v>22200</v>
      </c>
      <c r="R1867" s="15">
        <v>81500</v>
      </c>
      <c r="S1867" s="15">
        <v>103700</v>
      </c>
      <c r="T1867" s="15">
        <v>0.24</v>
      </c>
      <c r="U1867" s="15" t="s">
        <v>3335</v>
      </c>
      <c r="V1867" s="15" t="s">
        <v>76</v>
      </c>
      <c r="W1867" s="16">
        <v>1</v>
      </c>
      <c r="X1867" s="16">
        <v>1</v>
      </c>
      <c r="Y1867" s="15">
        <v>10217</v>
      </c>
      <c r="Z1867" s="15">
        <v>0.23499999999999999</v>
      </c>
      <c r="AA1867" s="15" t="s">
        <v>14045</v>
      </c>
      <c r="AB1867" s="15" t="s">
        <v>14046</v>
      </c>
      <c r="AC1867" s="15">
        <v>79900</v>
      </c>
      <c r="AD1867" s="26">
        <v>37370</v>
      </c>
      <c r="AE1867" s="15" t="s">
        <v>183</v>
      </c>
      <c r="AF1867" s="15" t="s">
        <v>3573</v>
      </c>
      <c r="AG1867" s="16">
        <v>1</v>
      </c>
      <c r="AH1867" s="15" t="s">
        <v>14519</v>
      </c>
      <c r="AI1867" s="15" t="s">
        <v>78</v>
      </c>
      <c r="AJ1867" s="15">
        <v>10216.7785645</v>
      </c>
      <c r="AK1867" s="15">
        <v>419.38420456300003</v>
      </c>
      <c r="AL1867" s="15">
        <v>3096102.94398</v>
      </c>
      <c r="AM1867" s="15">
        <v>1415111.72755</v>
      </c>
      <c r="AN1867" s="19">
        <v>22200</v>
      </c>
      <c r="AO1867" s="19">
        <v>80200</v>
      </c>
      <c r="AP1867" s="19">
        <v>0</v>
      </c>
      <c r="AQ1867" s="19">
        <v>500</v>
      </c>
      <c r="AR1867" s="34">
        <f t="shared" si="388"/>
        <v>102900</v>
      </c>
      <c r="AS1867" s="34">
        <v>45000</v>
      </c>
      <c r="AT1867" s="34">
        <v>3000</v>
      </c>
      <c r="AU1867" s="34">
        <v>20090</v>
      </c>
      <c r="AV1867" s="34">
        <v>0</v>
      </c>
      <c r="AW1867" s="35">
        <f t="shared" si="389"/>
        <v>68090</v>
      </c>
      <c r="AX1867" s="34">
        <f t="shared" si="390"/>
        <v>34810</v>
      </c>
      <c r="AY1867" s="36">
        <v>1.4712000000099998</v>
      </c>
      <c r="AZ1867" s="36">
        <v>2.0617000000000001</v>
      </c>
      <c r="BA1867" s="22"/>
      <c r="BB1867" s="19">
        <v>1039</v>
      </c>
      <c r="BC1867" s="34">
        <f t="shared" si="391"/>
        <v>512.124720003481</v>
      </c>
      <c r="BD1867" s="34">
        <f t="shared" si="392"/>
        <v>717.67777000000012</v>
      </c>
      <c r="BE1867" s="38">
        <v>3.4819999999999997E-2</v>
      </c>
      <c r="BF1867" s="38">
        <f t="shared" si="393"/>
        <v>3.4819999999999997E-2</v>
      </c>
      <c r="BG1867" s="34">
        <v>17.576046830519466</v>
      </c>
      <c r="BH1867" s="34">
        <v>24.630597981399998</v>
      </c>
      <c r="BI1867" s="34">
        <f t="shared" si="394"/>
        <v>494.54867317296151</v>
      </c>
      <c r="BJ1867" s="34">
        <f t="shared" si="395"/>
        <v>693.04717201860012</v>
      </c>
      <c r="BK1867" s="34">
        <v>0</v>
      </c>
      <c r="BL1867" s="34">
        <v>0</v>
      </c>
      <c r="BM1867" s="34">
        <f t="shared" si="396"/>
        <v>0</v>
      </c>
      <c r="BN1867" s="39">
        <f t="shared" si="386"/>
        <v>494.54867317296151</v>
      </c>
      <c r="BO1867" s="39">
        <f t="shared" si="387"/>
        <v>693.04717201860012</v>
      </c>
      <c r="BP1867" s="39">
        <f t="shared" si="397"/>
        <v>198.49849884563861</v>
      </c>
    </row>
    <row r="1868" spans="1:68" s="25" customFormat="1" ht="14.25" x14ac:dyDescent="0.2">
      <c r="A1868" s="14">
        <v>649</v>
      </c>
      <c r="B1868" s="40"/>
      <c r="C1868" s="15"/>
      <c r="D1868" s="16">
        <v>36248</v>
      </c>
      <c r="E1868" s="15" t="s">
        <v>14520</v>
      </c>
      <c r="F1868" s="15" t="s">
        <v>14521</v>
      </c>
      <c r="G1868" s="17" t="s">
        <v>14522</v>
      </c>
      <c r="H1868" s="17" t="s">
        <v>14523</v>
      </c>
      <c r="I1868" s="17" t="s">
        <v>86</v>
      </c>
      <c r="J1868" s="15" t="s">
        <v>14524</v>
      </c>
      <c r="K1868" s="15" t="s">
        <v>2270</v>
      </c>
      <c r="L1868" s="18" t="s">
        <v>14525</v>
      </c>
      <c r="M1868" s="15" t="s">
        <v>13098</v>
      </c>
      <c r="N1868" s="15" t="s">
        <v>13099</v>
      </c>
      <c r="O1868" s="16">
        <v>510</v>
      </c>
      <c r="P1868" s="15" t="s">
        <v>118</v>
      </c>
      <c r="Q1868" s="15">
        <v>22200</v>
      </c>
      <c r="R1868" s="15">
        <v>88500</v>
      </c>
      <c r="S1868" s="15">
        <v>110700</v>
      </c>
      <c r="T1868" s="15">
        <v>0.24</v>
      </c>
      <c r="U1868" s="15" t="s">
        <v>3335</v>
      </c>
      <c r="V1868" s="15" t="s">
        <v>76</v>
      </c>
      <c r="W1868" s="16">
        <v>1</v>
      </c>
      <c r="X1868" s="16">
        <v>1</v>
      </c>
      <c r="Y1868" s="15">
        <v>10220</v>
      </c>
      <c r="Z1868" s="15">
        <v>0.23499999999999999</v>
      </c>
      <c r="AA1868" s="15" t="s">
        <v>14045</v>
      </c>
      <c r="AB1868" s="15" t="s">
        <v>14046</v>
      </c>
      <c r="AC1868" s="15">
        <v>97500</v>
      </c>
      <c r="AD1868" s="26">
        <v>41544</v>
      </c>
      <c r="AE1868" s="15" t="s">
        <v>147</v>
      </c>
      <c r="AF1868" s="15" t="s">
        <v>14526</v>
      </c>
      <c r="AG1868" s="16">
        <v>1</v>
      </c>
      <c r="AH1868" s="15" t="s">
        <v>14527</v>
      </c>
      <c r="AI1868" s="15" t="s">
        <v>78</v>
      </c>
      <c r="AJ1868" s="15">
        <v>10219.9614258</v>
      </c>
      <c r="AK1868" s="15">
        <v>419.46687381499999</v>
      </c>
      <c r="AL1868" s="15">
        <v>3096103.8499799999</v>
      </c>
      <c r="AM1868" s="15">
        <v>1415034.73043</v>
      </c>
      <c r="AN1868" s="19">
        <v>22200</v>
      </c>
      <c r="AO1868" s="19">
        <v>90000</v>
      </c>
      <c r="AP1868" s="19">
        <v>0</v>
      </c>
      <c r="AQ1868" s="19">
        <v>0</v>
      </c>
      <c r="AR1868" s="34">
        <f t="shared" si="388"/>
        <v>112200</v>
      </c>
      <c r="AS1868" s="34">
        <v>45000</v>
      </c>
      <c r="AT1868" s="34">
        <v>3000</v>
      </c>
      <c r="AU1868" s="34">
        <v>23520</v>
      </c>
      <c r="AV1868" s="34">
        <v>0</v>
      </c>
      <c r="AW1868" s="35">
        <f t="shared" si="389"/>
        <v>71520</v>
      </c>
      <c r="AX1868" s="34">
        <f t="shared" si="390"/>
        <v>40680</v>
      </c>
      <c r="AY1868" s="36">
        <v>1.4712000000099998</v>
      </c>
      <c r="AZ1868" s="36">
        <v>2.0617000000000001</v>
      </c>
      <c r="BA1868" s="22"/>
      <c r="BB1868" s="19">
        <v>1122</v>
      </c>
      <c r="BC1868" s="34">
        <f t="shared" si="391"/>
        <v>598.48416000406792</v>
      </c>
      <c r="BD1868" s="34">
        <f t="shared" si="392"/>
        <v>838.69956000000002</v>
      </c>
      <c r="BE1868" s="38">
        <v>3.4819999999999997E-2</v>
      </c>
      <c r="BF1868" s="38">
        <f t="shared" si="393"/>
        <v>3.4819999999999997E-2</v>
      </c>
      <c r="BG1868" s="34">
        <v>20.839218451341644</v>
      </c>
      <c r="BH1868" s="34">
        <v>29.203518679199998</v>
      </c>
      <c r="BI1868" s="34">
        <f t="shared" si="394"/>
        <v>577.64494155272632</v>
      </c>
      <c r="BJ1868" s="34">
        <f t="shared" si="395"/>
        <v>809.49604132080003</v>
      </c>
      <c r="BK1868" s="34">
        <v>0</v>
      </c>
      <c r="BL1868" s="34">
        <v>0</v>
      </c>
      <c r="BM1868" s="34">
        <f t="shared" si="396"/>
        <v>0</v>
      </c>
      <c r="BN1868" s="39">
        <f t="shared" si="386"/>
        <v>577.64494155272632</v>
      </c>
      <c r="BO1868" s="39">
        <f t="shared" si="387"/>
        <v>809.49604132080003</v>
      </c>
      <c r="BP1868" s="39">
        <f t="shared" si="397"/>
        <v>231.85109976807371</v>
      </c>
    </row>
    <row r="1869" spans="1:68" s="25" customFormat="1" ht="14.25" x14ac:dyDescent="0.2">
      <c r="A1869" s="14">
        <v>650</v>
      </c>
      <c r="B1869" s="40"/>
      <c r="C1869" s="15"/>
      <c r="D1869" s="16">
        <v>21673</v>
      </c>
      <c r="E1869" s="15" t="s">
        <v>14528</v>
      </c>
      <c r="F1869" s="15" t="s">
        <v>14529</v>
      </c>
      <c r="G1869" s="17" t="s">
        <v>14530</v>
      </c>
      <c r="H1869" s="17" t="s">
        <v>14531</v>
      </c>
      <c r="I1869" s="17" t="s">
        <v>86</v>
      </c>
      <c r="J1869" s="15" t="s">
        <v>14532</v>
      </c>
      <c r="K1869" s="15" t="s">
        <v>2552</v>
      </c>
      <c r="L1869" s="18" t="s">
        <v>14533</v>
      </c>
      <c r="M1869" s="15" t="s">
        <v>13098</v>
      </c>
      <c r="N1869" s="15" t="s">
        <v>13099</v>
      </c>
      <c r="O1869" s="16">
        <v>510</v>
      </c>
      <c r="P1869" s="15" t="s">
        <v>118</v>
      </c>
      <c r="Q1869" s="15">
        <v>22200</v>
      </c>
      <c r="R1869" s="15">
        <v>54100</v>
      </c>
      <c r="S1869" s="15">
        <v>76300</v>
      </c>
      <c r="T1869" s="15">
        <v>0.24</v>
      </c>
      <c r="U1869" s="15" t="s">
        <v>3335</v>
      </c>
      <c r="V1869" s="15" t="s">
        <v>76</v>
      </c>
      <c r="W1869" s="16">
        <v>1</v>
      </c>
      <c r="X1869" s="16">
        <v>1</v>
      </c>
      <c r="Y1869" s="15">
        <v>10223</v>
      </c>
      <c r="Z1869" s="15">
        <v>0.23499999999999999</v>
      </c>
      <c r="AA1869" s="15" t="s">
        <v>14045</v>
      </c>
      <c r="AB1869" s="15" t="s">
        <v>14046</v>
      </c>
      <c r="AC1869" s="15">
        <v>0</v>
      </c>
      <c r="AD1869" s="26">
        <v>38625</v>
      </c>
      <c r="AE1869" s="15" t="s">
        <v>119</v>
      </c>
      <c r="AF1869" s="15" t="s">
        <v>119</v>
      </c>
      <c r="AG1869" s="16">
        <v>1</v>
      </c>
      <c r="AH1869" s="15" t="s">
        <v>14534</v>
      </c>
      <c r="AI1869" s="15" t="s">
        <v>78</v>
      </c>
      <c r="AJ1869" s="15">
        <v>10223.1230469</v>
      </c>
      <c r="AK1869" s="15">
        <v>419.54921507400002</v>
      </c>
      <c r="AL1869" s="15">
        <v>3096104.75606</v>
      </c>
      <c r="AM1869" s="15">
        <v>1414957.7331900001</v>
      </c>
      <c r="AN1869" s="19">
        <v>22200</v>
      </c>
      <c r="AO1869" s="19">
        <v>53500</v>
      </c>
      <c r="AP1869" s="19">
        <v>0</v>
      </c>
      <c r="AQ1869" s="19">
        <v>0</v>
      </c>
      <c r="AR1869" s="34">
        <f t="shared" si="388"/>
        <v>75700</v>
      </c>
      <c r="AS1869" s="34">
        <v>45000</v>
      </c>
      <c r="AT1869" s="34">
        <v>0</v>
      </c>
      <c r="AU1869" s="34">
        <v>10745</v>
      </c>
      <c r="AV1869" s="34">
        <v>0</v>
      </c>
      <c r="AW1869" s="35">
        <f t="shared" si="389"/>
        <v>55745</v>
      </c>
      <c r="AX1869" s="34">
        <f t="shared" si="390"/>
        <v>19955</v>
      </c>
      <c r="AY1869" s="36">
        <v>1.4712000000099998</v>
      </c>
      <c r="AZ1869" s="36">
        <v>2.0617000000000001</v>
      </c>
      <c r="BA1869" s="22"/>
      <c r="BB1869" s="19">
        <v>757</v>
      </c>
      <c r="BC1869" s="34">
        <f t="shared" si="391"/>
        <v>293.57796000199551</v>
      </c>
      <c r="BD1869" s="34">
        <f t="shared" si="392"/>
        <v>411.41223500000007</v>
      </c>
      <c r="BE1869" s="38">
        <v>3.4819999999999997E-2</v>
      </c>
      <c r="BF1869" s="38">
        <f t="shared" si="393"/>
        <v>3.4819999999999997E-2</v>
      </c>
      <c r="BG1869" s="34">
        <v>10.222384567269483</v>
      </c>
      <c r="BH1869" s="34">
        <v>14.3253740227</v>
      </c>
      <c r="BI1869" s="34">
        <f t="shared" si="394"/>
        <v>283.35557543472601</v>
      </c>
      <c r="BJ1869" s="34">
        <f t="shared" si="395"/>
        <v>397.08686097730009</v>
      </c>
      <c r="BK1869" s="34">
        <v>0</v>
      </c>
      <c r="BL1869" s="34">
        <v>0</v>
      </c>
      <c r="BM1869" s="34">
        <f t="shared" si="396"/>
        <v>0</v>
      </c>
      <c r="BN1869" s="39">
        <f t="shared" si="386"/>
        <v>283.35557543472601</v>
      </c>
      <c r="BO1869" s="39">
        <f t="shared" si="387"/>
        <v>397.08686097730009</v>
      </c>
      <c r="BP1869" s="39">
        <f t="shared" si="397"/>
        <v>113.73128554257408</v>
      </c>
    </row>
    <row r="1870" spans="1:68" s="25" customFormat="1" ht="14.25" x14ac:dyDescent="0.2">
      <c r="A1870" s="14">
        <v>651</v>
      </c>
      <c r="B1870" s="40"/>
      <c r="C1870" s="15"/>
      <c r="D1870" s="16">
        <v>20813</v>
      </c>
      <c r="E1870" s="15" t="s">
        <v>14535</v>
      </c>
      <c r="F1870" s="15" t="s">
        <v>14536</v>
      </c>
      <c r="G1870" s="17" t="s">
        <v>14537</v>
      </c>
      <c r="H1870" s="17" t="s">
        <v>14538</v>
      </c>
      <c r="I1870" s="17" t="s">
        <v>86</v>
      </c>
      <c r="J1870" s="15" t="s">
        <v>14539</v>
      </c>
      <c r="K1870" s="15" t="s">
        <v>3652</v>
      </c>
      <c r="L1870" s="18" t="s">
        <v>14540</v>
      </c>
      <c r="M1870" s="15" t="s">
        <v>13098</v>
      </c>
      <c r="N1870" s="15" t="s">
        <v>13099</v>
      </c>
      <c r="O1870" s="16">
        <v>510</v>
      </c>
      <c r="P1870" s="15" t="s">
        <v>118</v>
      </c>
      <c r="Q1870" s="15">
        <v>22200</v>
      </c>
      <c r="R1870" s="15">
        <v>78400</v>
      </c>
      <c r="S1870" s="15">
        <v>100600</v>
      </c>
      <c r="T1870" s="15">
        <v>0.24</v>
      </c>
      <c r="U1870" s="15" t="s">
        <v>3335</v>
      </c>
      <c r="V1870" s="15" t="s">
        <v>76</v>
      </c>
      <c r="W1870" s="16">
        <v>1</v>
      </c>
      <c r="X1870" s="16">
        <v>0</v>
      </c>
      <c r="Y1870" s="15">
        <v>10226</v>
      </c>
      <c r="Z1870" s="15">
        <v>0.23499999999999999</v>
      </c>
      <c r="AA1870" s="15" t="s">
        <v>14045</v>
      </c>
      <c r="AB1870" s="15" t="s">
        <v>14046</v>
      </c>
      <c r="AC1870" s="15">
        <v>0</v>
      </c>
      <c r="AD1870" s="15"/>
      <c r="AE1870" s="15" t="s">
        <v>147</v>
      </c>
      <c r="AF1870" s="15" t="s">
        <v>14541</v>
      </c>
      <c r="AG1870" s="16">
        <v>1</v>
      </c>
      <c r="AH1870" s="15" t="s">
        <v>14542</v>
      </c>
      <c r="AI1870" s="15" t="s">
        <v>78</v>
      </c>
      <c r="AJ1870" s="15">
        <v>10226.3232422</v>
      </c>
      <c r="AK1870" s="15">
        <v>419.63189208400001</v>
      </c>
      <c r="AL1870" s="15">
        <v>3096105.6619199999</v>
      </c>
      <c r="AM1870" s="15">
        <v>1414880.7359199999</v>
      </c>
      <c r="AN1870" s="19">
        <v>22200</v>
      </c>
      <c r="AO1870" s="19">
        <v>79700</v>
      </c>
      <c r="AP1870" s="19">
        <v>0</v>
      </c>
      <c r="AQ1870" s="19">
        <v>0</v>
      </c>
      <c r="AR1870" s="34">
        <f t="shared" si="388"/>
        <v>101900</v>
      </c>
      <c r="AS1870" s="34">
        <v>45000</v>
      </c>
      <c r="AT1870" s="34">
        <v>0</v>
      </c>
      <c r="AU1870" s="34">
        <v>19915</v>
      </c>
      <c r="AV1870" s="34">
        <v>12480</v>
      </c>
      <c r="AW1870" s="35">
        <f t="shared" si="389"/>
        <v>77395</v>
      </c>
      <c r="AX1870" s="34">
        <f t="shared" si="390"/>
        <v>24505</v>
      </c>
      <c r="AY1870" s="36">
        <v>1.4712000000099998</v>
      </c>
      <c r="AZ1870" s="36">
        <v>2.0617000000000001</v>
      </c>
      <c r="BA1870" s="22"/>
      <c r="BB1870" s="19">
        <v>1019</v>
      </c>
      <c r="BC1870" s="34">
        <f t="shared" si="391"/>
        <v>360.51756000245047</v>
      </c>
      <c r="BD1870" s="34">
        <f t="shared" si="392"/>
        <v>505.21958500000005</v>
      </c>
      <c r="BE1870" s="38">
        <v>3.4819999999999997E-2</v>
      </c>
      <c r="BF1870" s="38">
        <f t="shared" si="393"/>
        <v>3.4819999999999997E-2</v>
      </c>
      <c r="BG1870" s="34">
        <v>12.553221439285323</v>
      </c>
      <c r="BH1870" s="34">
        <v>17.591745949700002</v>
      </c>
      <c r="BI1870" s="34">
        <f t="shared" si="394"/>
        <v>347.96433856316514</v>
      </c>
      <c r="BJ1870" s="34">
        <f t="shared" si="395"/>
        <v>487.62783905030005</v>
      </c>
      <c r="BK1870" s="34">
        <v>0</v>
      </c>
      <c r="BL1870" s="34">
        <v>0</v>
      </c>
      <c r="BM1870" s="34">
        <f t="shared" si="396"/>
        <v>0</v>
      </c>
      <c r="BN1870" s="39">
        <f t="shared" si="386"/>
        <v>347.96433856316514</v>
      </c>
      <c r="BO1870" s="39">
        <f t="shared" si="387"/>
        <v>487.62783905030005</v>
      </c>
      <c r="BP1870" s="39">
        <f t="shared" si="397"/>
        <v>139.66350048713491</v>
      </c>
    </row>
    <row r="1871" spans="1:68" s="25" customFormat="1" ht="14.25" x14ac:dyDescent="0.2">
      <c r="A1871" s="14">
        <v>652</v>
      </c>
      <c r="B1871" s="40"/>
      <c r="C1871" s="15" t="s">
        <v>14543</v>
      </c>
      <c r="D1871" s="16">
        <v>16271</v>
      </c>
      <c r="E1871" s="15" t="s">
        <v>14544</v>
      </c>
      <c r="F1871" s="15" t="s">
        <v>14543</v>
      </c>
      <c r="G1871" s="17" t="s">
        <v>14545</v>
      </c>
      <c r="H1871" s="17" t="s">
        <v>14546</v>
      </c>
      <c r="I1871" s="17" t="s">
        <v>86</v>
      </c>
      <c r="J1871" s="15" t="s">
        <v>14547</v>
      </c>
      <c r="K1871" s="15" t="s">
        <v>14548</v>
      </c>
      <c r="L1871" s="18" t="s">
        <v>14549</v>
      </c>
      <c r="M1871" s="15" t="s">
        <v>13098</v>
      </c>
      <c r="N1871" s="15" t="s">
        <v>13099</v>
      </c>
      <c r="O1871" s="16">
        <v>419</v>
      </c>
      <c r="P1871" s="15" t="s">
        <v>895</v>
      </c>
      <c r="Q1871" s="15">
        <v>22200</v>
      </c>
      <c r="R1871" s="15">
        <v>73600</v>
      </c>
      <c r="S1871" s="15">
        <v>95800</v>
      </c>
      <c r="T1871" s="15">
        <v>0.24</v>
      </c>
      <c r="U1871" s="15" t="s">
        <v>3335</v>
      </c>
      <c r="V1871" s="15" t="s">
        <v>76</v>
      </c>
      <c r="W1871" s="16">
        <v>1</v>
      </c>
      <c r="X1871" s="16">
        <v>1</v>
      </c>
      <c r="Y1871" s="15">
        <v>10229</v>
      </c>
      <c r="Z1871" s="15">
        <v>0.23499999999999999</v>
      </c>
      <c r="AA1871" s="15" t="s">
        <v>14045</v>
      </c>
      <c r="AB1871" s="15" t="s">
        <v>14046</v>
      </c>
      <c r="AC1871" s="15">
        <v>0</v>
      </c>
      <c r="AD1871" s="26">
        <v>42244</v>
      </c>
      <c r="AE1871" s="15" t="s">
        <v>1480</v>
      </c>
      <c r="AF1871" s="15" t="s">
        <v>14550</v>
      </c>
      <c r="AG1871" s="16">
        <v>1</v>
      </c>
      <c r="AH1871" s="15" t="s">
        <v>14551</v>
      </c>
      <c r="AI1871" s="15" t="s">
        <v>78</v>
      </c>
      <c r="AJ1871" s="15">
        <v>10229.302002</v>
      </c>
      <c r="AK1871" s="15">
        <v>419.71161295299999</v>
      </c>
      <c r="AL1871" s="15">
        <v>3096106.5682299999</v>
      </c>
      <c r="AM1871" s="15">
        <v>1414803.73924</v>
      </c>
      <c r="AN1871" s="19">
        <v>0</v>
      </c>
      <c r="AO1871" s="19">
        <v>0</v>
      </c>
      <c r="AP1871" s="19">
        <v>22200</v>
      </c>
      <c r="AQ1871" s="19">
        <v>72800</v>
      </c>
      <c r="AR1871" s="34">
        <f t="shared" si="388"/>
        <v>95000</v>
      </c>
      <c r="AS1871" s="34">
        <v>0</v>
      </c>
      <c r="AT1871" s="34">
        <v>0</v>
      </c>
      <c r="AU1871" s="34">
        <v>0</v>
      </c>
      <c r="AV1871" s="34">
        <v>0</v>
      </c>
      <c r="AW1871" s="35">
        <f t="shared" si="389"/>
        <v>0</v>
      </c>
      <c r="AX1871" s="34">
        <f t="shared" si="390"/>
        <v>95000</v>
      </c>
      <c r="AY1871" s="36">
        <v>1.4712000000099998</v>
      </c>
      <c r="AZ1871" s="36">
        <v>2.0617000000000001</v>
      </c>
      <c r="BA1871" s="22"/>
      <c r="BB1871" s="19">
        <v>1900</v>
      </c>
      <c r="BC1871" s="34">
        <f t="shared" si="391"/>
        <v>1397.6400000094998</v>
      </c>
      <c r="BD1871" s="34">
        <f t="shared" si="392"/>
        <v>1958.615</v>
      </c>
      <c r="BE1871" s="38">
        <v>3.4819999999999997E-2</v>
      </c>
      <c r="BF1871" s="38">
        <f t="shared" si="393"/>
        <v>3.4819999999999997E-2</v>
      </c>
      <c r="BG1871" s="34">
        <v>0</v>
      </c>
      <c r="BH1871" s="34">
        <v>0</v>
      </c>
      <c r="BI1871" s="34">
        <f t="shared" si="394"/>
        <v>1397.6400000094998</v>
      </c>
      <c r="BJ1871" s="34">
        <f t="shared" si="395"/>
        <v>1958.615</v>
      </c>
      <c r="BK1871" s="34">
        <v>0</v>
      </c>
      <c r="BL1871" s="34">
        <v>58.615000000000009</v>
      </c>
      <c r="BM1871" s="34">
        <f t="shared" si="396"/>
        <v>58.615000000000009</v>
      </c>
      <c r="BN1871" s="39">
        <f t="shared" si="386"/>
        <v>1397.6400000094998</v>
      </c>
      <c r="BO1871" s="39">
        <f t="shared" si="387"/>
        <v>1900</v>
      </c>
      <c r="BP1871" s="39">
        <f t="shared" si="397"/>
        <v>502.35999999050023</v>
      </c>
    </row>
    <row r="1872" spans="1:68" s="25" customFormat="1" ht="14.25" x14ac:dyDescent="0.2">
      <c r="A1872" s="14">
        <v>653</v>
      </c>
      <c r="B1872" s="40"/>
      <c r="C1872" s="15" t="s">
        <v>14552</v>
      </c>
      <c r="D1872" s="16">
        <v>17918</v>
      </c>
      <c r="E1872" s="15" t="s">
        <v>14553</v>
      </c>
      <c r="F1872" s="15" t="s">
        <v>14552</v>
      </c>
      <c r="G1872" s="17" t="s">
        <v>14554</v>
      </c>
      <c r="H1872" s="17" t="s">
        <v>14555</v>
      </c>
      <c r="I1872" s="17" t="s">
        <v>86</v>
      </c>
      <c r="J1872" s="15" t="s">
        <v>14556</v>
      </c>
      <c r="K1872" s="15" t="s">
        <v>1019</v>
      </c>
      <c r="L1872" s="18" t="s">
        <v>14557</v>
      </c>
      <c r="M1872" s="15" t="s">
        <v>13098</v>
      </c>
      <c r="N1872" s="15" t="s">
        <v>13099</v>
      </c>
      <c r="O1872" s="16">
        <v>510</v>
      </c>
      <c r="P1872" s="15" t="s">
        <v>118</v>
      </c>
      <c r="Q1872" s="15">
        <v>22200</v>
      </c>
      <c r="R1872" s="15">
        <v>73000</v>
      </c>
      <c r="S1872" s="15">
        <v>95200</v>
      </c>
      <c r="T1872" s="15">
        <v>0.24</v>
      </c>
      <c r="U1872" s="15" t="s">
        <v>3335</v>
      </c>
      <c r="V1872" s="15" t="s">
        <v>76</v>
      </c>
      <c r="W1872" s="16">
        <v>1</v>
      </c>
      <c r="X1872" s="16">
        <v>1</v>
      </c>
      <c r="Y1872" s="15">
        <v>10225</v>
      </c>
      <c r="Z1872" s="15">
        <v>0.23499999999999999</v>
      </c>
      <c r="AA1872" s="15" t="s">
        <v>14045</v>
      </c>
      <c r="AB1872" s="15" t="s">
        <v>14046</v>
      </c>
      <c r="AC1872" s="15">
        <v>74000</v>
      </c>
      <c r="AD1872" s="26">
        <v>37162</v>
      </c>
      <c r="AE1872" s="15" t="s">
        <v>211</v>
      </c>
      <c r="AF1872" s="15" t="s">
        <v>14558</v>
      </c>
      <c r="AG1872" s="16">
        <v>1</v>
      </c>
      <c r="AH1872" s="15" t="s">
        <v>14559</v>
      </c>
      <c r="AI1872" s="15" t="s">
        <v>78</v>
      </c>
      <c r="AJ1872" s="15">
        <v>10225.2648926</v>
      </c>
      <c r="AK1872" s="15">
        <v>419.607441376</v>
      </c>
      <c r="AL1872" s="15">
        <v>3096107.52201</v>
      </c>
      <c r="AM1872" s="15">
        <v>1414726.7519</v>
      </c>
      <c r="AN1872" s="19">
        <v>22200</v>
      </c>
      <c r="AO1872" s="19">
        <v>74300</v>
      </c>
      <c r="AP1872" s="19">
        <v>0</v>
      </c>
      <c r="AQ1872" s="19">
        <v>0</v>
      </c>
      <c r="AR1872" s="34">
        <f t="shared" si="388"/>
        <v>96500</v>
      </c>
      <c r="AS1872" s="34">
        <v>45000</v>
      </c>
      <c r="AT1872" s="34">
        <v>0</v>
      </c>
      <c r="AU1872" s="34">
        <v>18025</v>
      </c>
      <c r="AV1872" s="34">
        <v>12480</v>
      </c>
      <c r="AW1872" s="35">
        <f t="shared" si="389"/>
        <v>75505</v>
      </c>
      <c r="AX1872" s="34">
        <f t="shared" si="390"/>
        <v>20995</v>
      </c>
      <c r="AY1872" s="36">
        <v>1.4712000000099998</v>
      </c>
      <c r="AZ1872" s="36">
        <v>2.0617000000000001</v>
      </c>
      <c r="BA1872" s="22"/>
      <c r="BB1872" s="19">
        <v>965</v>
      </c>
      <c r="BC1872" s="34">
        <f t="shared" si="391"/>
        <v>308.87844000209947</v>
      </c>
      <c r="BD1872" s="34">
        <f t="shared" si="392"/>
        <v>432.85391499999997</v>
      </c>
      <c r="BE1872" s="38">
        <v>3.4819999999999997E-2</v>
      </c>
      <c r="BF1872" s="38">
        <f t="shared" si="393"/>
        <v>3.4819999999999997E-2</v>
      </c>
      <c r="BG1872" s="34">
        <v>10.755147280873102</v>
      </c>
      <c r="BH1872" s="34">
        <v>15.071973320299998</v>
      </c>
      <c r="BI1872" s="34">
        <f t="shared" si="394"/>
        <v>298.12329272122639</v>
      </c>
      <c r="BJ1872" s="34">
        <f t="shared" si="395"/>
        <v>417.78194167969997</v>
      </c>
      <c r="BK1872" s="34">
        <v>0</v>
      </c>
      <c r="BL1872" s="34">
        <v>0</v>
      </c>
      <c r="BM1872" s="34">
        <f t="shared" si="396"/>
        <v>0</v>
      </c>
      <c r="BN1872" s="39">
        <f t="shared" si="386"/>
        <v>298.12329272122639</v>
      </c>
      <c r="BO1872" s="39">
        <f t="shared" si="387"/>
        <v>417.78194167969997</v>
      </c>
      <c r="BP1872" s="39">
        <f t="shared" si="397"/>
        <v>119.65864895847358</v>
      </c>
    </row>
    <row r="1873" spans="1:68" s="25" customFormat="1" ht="14.25" x14ac:dyDescent="0.2">
      <c r="A1873" s="14">
        <v>654</v>
      </c>
      <c r="B1873" s="40"/>
      <c r="C1873" s="15" t="s">
        <v>14560</v>
      </c>
      <c r="D1873" s="16">
        <v>31108</v>
      </c>
      <c r="E1873" s="15" t="s">
        <v>14561</v>
      </c>
      <c r="F1873" s="15" t="s">
        <v>14560</v>
      </c>
      <c r="G1873" s="17" t="s">
        <v>14562</v>
      </c>
      <c r="H1873" s="17" t="s">
        <v>14563</v>
      </c>
      <c r="I1873" s="17" t="s">
        <v>86</v>
      </c>
      <c r="J1873" s="15" t="s">
        <v>14564</v>
      </c>
      <c r="K1873" s="15" t="s">
        <v>1028</v>
      </c>
      <c r="L1873" s="18" t="s">
        <v>14565</v>
      </c>
      <c r="M1873" s="15" t="s">
        <v>13098</v>
      </c>
      <c r="N1873" s="15" t="s">
        <v>13099</v>
      </c>
      <c r="O1873" s="16">
        <v>510</v>
      </c>
      <c r="P1873" s="15" t="s">
        <v>118</v>
      </c>
      <c r="Q1873" s="15">
        <v>22200</v>
      </c>
      <c r="R1873" s="15">
        <v>75100</v>
      </c>
      <c r="S1873" s="15">
        <v>97300</v>
      </c>
      <c r="T1873" s="15">
        <v>0.24</v>
      </c>
      <c r="U1873" s="15" t="s">
        <v>3335</v>
      </c>
      <c r="V1873" s="15" t="s">
        <v>76</v>
      </c>
      <c r="W1873" s="16">
        <v>1</v>
      </c>
      <c r="X1873" s="16">
        <v>0</v>
      </c>
      <c r="Y1873" s="15">
        <v>10212</v>
      </c>
      <c r="Z1873" s="15">
        <v>0.23400000000000001</v>
      </c>
      <c r="AA1873" s="15" t="s">
        <v>14045</v>
      </c>
      <c r="AB1873" s="15" t="s">
        <v>14046</v>
      </c>
      <c r="AC1873" s="15">
        <v>0</v>
      </c>
      <c r="AD1873" s="15"/>
      <c r="AE1873" s="15" t="s">
        <v>1056</v>
      </c>
      <c r="AF1873" s="15" t="s">
        <v>14566</v>
      </c>
      <c r="AG1873" s="16">
        <v>1</v>
      </c>
      <c r="AH1873" s="15" t="s">
        <v>14567</v>
      </c>
      <c r="AI1873" s="15" t="s">
        <v>78</v>
      </c>
      <c r="AJ1873" s="15">
        <v>10212.3679199</v>
      </c>
      <c r="AK1873" s="15">
        <v>419.27482065999999</v>
      </c>
      <c r="AL1873" s="15">
        <v>3096108.5316499998</v>
      </c>
      <c r="AM1873" s="15">
        <v>1414649.7565299999</v>
      </c>
      <c r="AN1873" s="19">
        <v>22200</v>
      </c>
      <c r="AO1873" s="19">
        <v>76300</v>
      </c>
      <c r="AP1873" s="19">
        <v>0</v>
      </c>
      <c r="AQ1873" s="19">
        <v>0</v>
      </c>
      <c r="AR1873" s="34">
        <f t="shared" si="388"/>
        <v>98500</v>
      </c>
      <c r="AS1873" s="34">
        <v>45000</v>
      </c>
      <c r="AT1873" s="34">
        <v>0</v>
      </c>
      <c r="AU1873" s="34">
        <v>18725</v>
      </c>
      <c r="AV1873" s="34">
        <v>12480</v>
      </c>
      <c r="AW1873" s="35">
        <f t="shared" si="389"/>
        <v>76205</v>
      </c>
      <c r="AX1873" s="34">
        <f t="shared" si="390"/>
        <v>22295</v>
      </c>
      <c r="AY1873" s="36">
        <v>1.4712000000099998</v>
      </c>
      <c r="AZ1873" s="36">
        <v>2.0617000000000001</v>
      </c>
      <c r="BA1873" s="22"/>
      <c r="BB1873" s="19">
        <v>985</v>
      </c>
      <c r="BC1873" s="34">
        <f t="shared" si="391"/>
        <v>328.00404000222943</v>
      </c>
      <c r="BD1873" s="34">
        <f t="shared" si="392"/>
        <v>459.65601499999997</v>
      </c>
      <c r="BE1873" s="38">
        <v>3.4819999999999997E-2</v>
      </c>
      <c r="BF1873" s="38">
        <f t="shared" si="393"/>
        <v>3.4819999999999997E-2</v>
      </c>
      <c r="BG1873" s="34">
        <v>11.421100672877628</v>
      </c>
      <c r="BH1873" s="34">
        <v>16.005222442299999</v>
      </c>
      <c r="BI1873" s="34">
        <f t="shared" si="394"/>
        <v>316.5829393293518</v>
      </c>
      <c r="BJ1873" s="34">
        <f t="shared" si="395"/>
        <v>443.65079255769996</v>
      </c>
      <c r="BK1873" s="34">
        <v>0</v>
      </c>
      <c r="BL1873" s="34">
        <v>0</v>
      </c>
      <c r="BM1873" s="34">
        <f t="shared" si="396"/>
        <v>0</v>
      </c>
      <c r="BN1873" s="39">
        <f t="shared" si="386"/>
        <v>316.5829393293518</v>
      </c>
      <c r="BO1873" s="39">
        <f t="shared" si="387"/>
        <v>443.65079255769996</v>
      </c>
      <c r="BP1873" s="39">
        <f t="shared" si="397"/>
        <v>127.06785322834816</v>
      </c>
    </row>
    <row r="1874" spans="1:68" s="25" customFormat="1" ht="14.25" x14ac:dyDescent="0.2">
      <c r="A1874" s="14">
        <v>655</v>
      </c>
      <c r="B1874" s="40"/>
      <c r="C1874" s="15"/>
      <c r="D1874" s="16">
        <v>3117</v>
      </c>
      <c r="E1874" s="15" t="s">
        <v>14568</v>
      </c>
      <c r="F1874" s="15" t="s">
        <v>14569</v>
      </c>
      <c r="G1874" s="17" t="s">
        <v>14570</v>
      </c>
      <c r="H1874" s="17" t="s">
        <v>14571</v>
      </c>
      <c r="I1874" s="17" t="s">
        <v>86</v>
      </c>
      <c r="J1874" s="15" t="s">
        <v>14572</v>
      </c>
      <c r="K1874" s="15" t="s">
        <v>14573</v>
      </c>
      <c r="L1874" s="18" t="s">
        <v>14574</v>
      </c>
      <c r="M1874" s="15" t="s">
        <v>13098</v>
      </c>
      <c r="N1874" s="15" t="s">
        <v>13099</v>
      </c>
      <c r="O1874" s="16">
        <v>510</v>
      </c>
      <c r="P1874" s="15" t="s">
        <v>118</v>
      </c>
      <c r="Q1874" s="15">
        <v>23000</v>
      </c>
      <c r="R1874" s="15">
        <v>54000</v>
      </c>
      <c r="S1874" s="15">
        <v>77000</v>
      </c>
      <c r="T1874" s="15">
        <v>0.25</v>
      </c>
      <c r="U1874" s="15" t="s">
        <v>3335</v>
      </c>
      <c r="V1874" s="15" t="s">
        <v>76</v>
      </c>
      <c r="W1874" s="16">
        <v>1</v>
      </c>
      <c r="X1874" s="16">
        <v>1</v>
      </c>
      <c r="Y1874" s="15">
        <v>10547</v>
      </c>
      <c r="Z1874" s="15">
        <v>0.24199999999999999</v>
      </c>
      <c r="AA1874" s="15" t="s">
        <v>14575</v>
      </c>
      <c r="AB1874" s="15" t="s">
        <v>14576</v>
      </c>
      <c r="AC1874" s="15">
        <v>69900</v>
      </c>
      <c r="AD1874" s="26">
        <v>37011</v>
      </c>
      <c r="AE1874" s="15" t="s">
        <v>211</v>
      </c>
      <c r="AF1874" s="15" t="s">
        <v>14577</v>
      </c>
      <c r="AG1874" s="16">
        <v>1</v>
      </c>
      <c r="AH1874" s="15" t="s">
        <v>14578</v>
      </c>
      <c r="AI1874" s="15" t="s">
        <v>78</v>
      </c>
      <c r="AJ1874" s="15">
        <v>10547.0273438</v>
      </c>
      <c r="AK1874" s="15">
        <v>424.18763664199997</v>
      </c>
      <c r="AL1874" s="15">
        <v>3096109.66726</v>
      </c>
      <c r="AM1874" s="15">
        <v>1414571.44447</v>
      </c>
      <c r="AN1874" s="19">
        <v>23000</v>
      </c>
      <c r="AO1874" s="19">
        <v>56600</v>
      </c>
      <c r="AP1874" s="19">
        <v>0</v>
      </c>
      <c r="AQ1874" s="19">
        <v>0</v>
      </c>
      <c r="AR1874" s="34">
        <f t="shared" si="388"/>
        <v>79600</v>
      </c>
      <c r="AS1874" s="34">
        <v>45000</v>
      </c>
      <c r="AT1874" s="34">
        <v>3000</v>
      </c>
      <c r="AU1874" s="34">
        <v>12110</v>
      </c>
      <c r="AV1874" s="34">
        <v>0</v>
      </c>
      <c r="AW1874" s="35">
        <f t="shared" si="389"/>
        <v>60110</v>
      </c>
      <c r="AX1874" s="34">
        <f t="shared" si="390"/>
        <v>19490</v>
      </c>
      <c r="AY1874" s="36">
        <v>1.4712000000099998</v>
      </c>
      <c r="AZ1874" s="36">
        <v>2.0617000000000001</v>
      </c>
      <c r="BA1874" s="22"/>
      <c r="BB1874" s="19">
        <v>796</v>
      </c>
      <c r="BC1874" s="34">
        <f t="shared" si="391"/>
        <v>286.73688000194898</v>
      </c>
      <c r="BD1874" s="34">
        <f t="shared" si="392"/>
        <v>401.82533000000001</v>
      </c>
      <c r="BE1874" s="38">
        <v>3.4819999999999997E-2</v>
      </c>
      <c r="BF1874" s="38">
        <f t="shared" si="393"/>
        <v>3.4819999999999997E-2</v>
      </c>
      <c r="BG1874" s="34">
        <v>9.9841781616678631</v>
      </c>
      <c r="BH1874" s="34">
        <v>13.991557990599999</v>
      </c>
      <c r="BI1874" s="34">
        <f t="shared" si="394"/>
        <v>276.75270184028113</v>
      </c>
      <c r="BJ1874" s="34">
        <f t="shared" si="395"/>
        <v>387.83377200940004</v>
      </c>
      <c r="BK1874" s="34">
        <v>0</v>
      </c>
      <c r="BL1874" s="34">
        <v>0</v>
      </c>
      <c r="BM1874" s="34">
        <f t="shared" si="396"/>
        <v>0</v>
      </c>
      <c r="BN1874" s="39">
        <f t="shared" si="386"/>
        <v>276.75270184028113</v>
      </c>
      <c r="BO1874" s="39">
        <f t="shared" si="387"/>
        <v>387.83377200940004</v>
      </c>
      <c r="BP1874" s="39">
        <f t="shared" si="397"/>
        <v>111.0810701691189</v>
      </c>
    </row>
    <row r="1875" spans="1:68" s="25" customFormat="1" ht="14.25" x14ac:dyDescent="0.2">
      <c r="A1875" s="14">
        <v>656</v>
      </c>
      <c r="B1875" s="40"/>
      <c r="C1875" s="15" t="s">
        <v>14579</v>
      </c>
      <c r="D1875" s="16">
        <v>35078</v>
      </c>
      <c r="E1875" s="15" t="s">
        <v>14580</v>
      </c>
      <c r="F1875" s="15" t="s">
        <v>14579</v>
      </c>
      <c r="G1875" s="17" t="s">
        <v>14581</v>
      </c>
      <c r="H1875" s="17" t="s">
        <v>14582</v>
      </c>
      <c r="I1875" s="17" t="s">
        <v>86</v>
      </c>
      <c r="J1875" s="15" t="s">
        <v>14583</v>
      </c>
      <c r="K1875" s="15" t="s">
        <v>2108</v>
      </c>
      <c r="L1875" s="18" t="s">
        <v>14584</v>
      </c>
      <c r="M1875" s="15" t="s">
        <v>13098</v>
      </c>
      <c r="N1875" s="15" t="s">
        <v>13099</v>
      </c>
      <c r="O1875" s="16">
        <v>419</v>
      </c>
      <c r="P1875" s="15" t="s">
        <v>895</v>
      </c>
      <c r="Q1875" s="15">
        <v>23000</v>
      </c>
      <c r="R1875" s="15">
        <v>60100</v>
      </c>
      <c r="S1875" s="15">
        <v>83100</v>
      </c>
      <c r="T1875" s="15">
        <v>0.25</v>
      </c>
      <c r="U1875" s="15" t="s">
        <v>3335</v>
      </c>
      <c r="V1875" s="15" t="s">
        <v>76</v>
      </c>
      <c r="W1875" s="16">
        <v>1</v>
      </c>
      <c r="X1875" s="16">
        <v>0</v>
      </c>
      <c r="Y1875" s="15">
        <v>10567</v>
      </c>
      <c r="Z1875" s="15">
        <v>0.24299999999999999</v>
      </c>
      <c r="AA1875" s="15" t="s">
        <v>14575</v>
      </c>
      <c r="AB1875" s="15" t="s">
        <v>14576</v>
      </c>
      <c r="AC1875" s="15">
        <v>0</v>
      </c>
      <c r="AD1875" s="15"/>
      <c r="AE1875" s="15" t="s">
        <v>2449</v>
      </c>
      <c r="AF1875" s="15" t="s">
        <v>14585</v>
      </c>
      <c r="AG1875" s="16">
        <v>1</v>
      </c>
      <c r="AH1875" s="15" t="s">
        <v>14586</v>
      </c>
      <c r="AI1875" s="15" t="s">
        <v>78</v>
      </c>
      <c r="AJ1875" s="15">
        <v>10566.6875</v>
      </c>
      <c r="AK1875" s="15">
        <v>424.34521303399998</v>
      </c>
      <c r="AL1875" s="15">
        <v>3096110.5894499999</v>
      </c>
      <c r="AM1875" s="15">
        <v>1414491.6858999999</v>
      </c>
      <c r="AN1875" s="19">
        <v>0</v>
      </c>
      <c r="AO1875" s="19">
        <v>0</v>
      </c>
      <c r="AP1875" s="19">
        <v>23000</v>
      </c>
      <c r="AQ1875" s="19">
        <v>63000</v>
      </c>
      <c r="AR1875" s="34">
        <f t="shared" si="388"/>
        <v>86000</v>
      </c>
      <c r="AS1875" s="34">
        <v>0</v>
      </c>
      <c r="AT1875" s="34">
        <v>0</v>
      </c>
      <c r="AU1875" s="34">
        <v>0</v>
      </c>
      <c r="AV1875" s="34">
        <v>0</v>
      </c>
      <c r="AW1875" s="35">
        <f t="shared" si="389"/>
        <v>0</v>
      </c>
      <c r="AX1875" s="34">
        <f t="shared" si="390"/>
        <v>86000</v>
      </c>
      <c r="AY1875" s="36">
        <v>1.4712000000099998</v>
      </c>
      <c r="AZ1875" s="36">
        <v>2.0617000000000001</v>
      </c>
      <c r="BA1875" s="22"/>
      <c r="BB1875" s="19">
        <v>1720</v>
      </c>
      <c r="BC1875" s="34">
        <f t="shared" si="391"/>
        <v>1265.2320000085999</v>
      </c>
      <c r="BD1875" s="34">
        <f t="shared" si="392"/>
        <v>1773.0620000000001</v>
      </c>
      <c r="BE1875" s="38">
        <v>3.4819999999999997E-2</v>
      </c>
      <c r="BF1875" s="38">
        <f t="shared" si="393"/>
        <v>3.4819999999999997E-2</v>
      </c>
      <c r="BG1875" s="34">
        <v>0</v>
      </c>
      <c r="BH1875" s="34">
        <v>0</v>
      </c>
      <c r="BI1875" s="34">
        <f t="shared" si="394"/>
        <v>1265.2320000085999</v>
      </c>
      <c r="BJ1875" s="34">
        <f t="shared" si="395"/>
        <v>1773.0620000000001</v>
      </c>
      <c r="BK1875" s="34">
        <v>0</v>
      </c>
      <c r="BL1875" s="34">
        <v>53.062000000000126</v>
      </c>
      <c r="BM1875" s="34">
        <f t="shared" si="396"/>
        <v>53.062000000000126</v>
      </c>
      <c r="BN1875" s="39">
        <f t="shared" si="386"/>
        <v>1265.2320000085999</v>
      </c>
      <c r="BO1875" s="39">
        <f t="shared" si="387"/>
        <v>1720</v>
      </c>
      <c r="BP1875" s="39">
        <f t="shared" si="397"/>
        <v>454.76799999140007</v>
      </c>
    </row>
    <row r="1876" spans="1:68" s="25" customFormat="1" ht="14.25" x14ac:dyDescent="0.2">
      <c r="A1876" s="14">
        <v>657</v>
      </c>
      <c r="B1876" s="40"/>
      <c r="C1876" s="15" t="s">
        <v>14587</v>
      </c>
      <c r="D1876" s="16">
        <v>27380</v>
      </c>
      <c r="E1876" s="15" t="s">
        <v>14588</v>
      </c>
      <c r="F1876" s="15" t="s">
        <v>14587</v>
      </c>
      <c r="G1876" s="17" t="s">
        <v>14589</v>
      </c>
      <c r="H1876" s="17" t="s">
        <v>14590</v>
      </c>
      <c r="I1876" s="17" t="s">
        <v>86</v>
      </c>
      <c r="J1876" s="15" t="s">
        <v>14591</v>
      </c>
      <c r="K1876" s="15" t="s">
        <v>2681</v>
      </c>
      <c r="L1876" s="18" t="s">
        <v>14592</v>
      </c>
      <c r="M1876" s="15" t="s">
        <v>13098</v>
      </c>
      <c r="N1876" s="15" t="s">
        <v>13099</v>
      </c>
      <c r="O1876" s="16">
        <v>510</v>
      </c>
      <c r="P1876" s="15" t="s">
        <v>118</v>
      </c>
      <c r="Q1876" s="15">
        <v>23000</v>
      </c>
      <c r="R1876" s="15">
        <v>106000</v>
      </c>
      <c r="S1876" s="15">
        <v>129000</v>
      </c>
      <c r="T1876" s="15">
        <v>0.25</v>
      </c>
      <c r="U1876" s="15" t="s">
        <v>3335</v>
      </c>
      <c r="V1876" s="15" t="s">
        <v>76</v>
      </c>
      <c r="W1876" s="16">
        <v>1</v>
      </c>
      <c r="X1876" s="16">
        <v>1</v>
      </c>
      <c r="Y1876" s="15">
        <v>10569</v>
      </c>
      <c r="Z1876" s="15">
        <v>0.24299999999999999</v>
      </c>
      <c r="AA1876" s="15" t="s">
        <v>14575</v>
      </c>
      <c r="AB1876" s="15" t="s">
        <v>14576</v>
      </c>
      <c r="AC1876" s="15">
        <v>124900</v>
      </c>
      <c r="AD1876" s="26">
        <v>41774</v>
      </c>
      <c r="AE1876" s="15" t="s">
        <v>183</v>
      </c>
      <c r="AF1876" s="15" t="s">
        <v>14593</v>
      </c>
      <c r="AG1876" s="16">
        <v>1</v>
      </c>
      <c r="AH1876" s="15" t="s">
        <v>14594</v>
      </c>
      <c r="AI1876" s="15" t="s">
        <v>78</v>
      </c>
      <c r="AJ1876" s="15">
        <v>10568.6608887</v>
      </c>
      <c r="AK1876" s="15">
        <v>424.22543276499999</v>
      </c>
      <c r="AL1876" s="15">
        <v>3096111.6782399998</v>
      </c>
      <c r="AM1876" s="15">
        <v>1414411.7327699999</v>
      </c>
      <c r="AN1876" s="19">
        <v>23000</v>
      </c>
      <c r="AO1876" s="19">
        <v>104400</v>
      </c>
      <c r="AP1876" s="19">
        <v>0</v>
      </c>
      <c r="AQ1876" s="19">
        <v>1900</v>
      </c>
      <c r="AR1876" s="34">
        <f t="shared" si="388"/>
        <v>129300</v>
      </c>
      <c r="AS1876" s="34">
        <v>45000</v>
      </c>
      <c r="AT1876" s="34">
        <v>3000</v>
      </c>
      <c r="AU1876" s="34">
        <v>28840</v>
      </c>
      <c r="AV1876" s="34">
        <v>0</v>
      </c>
      <c r="AW1876" s="35">
        <f t="shared" si="389"/>
        <v>76840</v>
      </c>
      <c r="AX1876" s="34">
        <f t="shared" si="390"/>
        <v>52460</v>
      </c>
      <c r="AY1876" s="36">
        <v>1.4712000000099998</v>
      </c>
      <c r="AZ1876" s="36">
        <v>2.0617000000000001</v>
      </c>
      <c r="BA1876" s="22"/>
      <c r="BB1876" s="19">
        <v>1331</v>
      </c>
      <c r="BC1876" s="34">
        <f t="shared" si="391"/>
        <v>771.79152000524596</v>
      </c>
      <c r="BD1876" s="34">
        <f t="shared" si="392"/>
        <v>1081.56782</v>
      </c>
      <c r="BE1876" s="38">
        <v>3.4819999999999997E-2</v>
      </c>
      <c r="BF1876" s="38">
        <f t="shared" si="393"/>
        <v>3.4819999999999997E-2</v>
      </c>
      <c r="BG1876" s="34">
        <v>25.900464230576045</v>
      </c>
      <c r="BH1876" s="34">
        <v>36.296212006399998</v>
      </c>
      <c r="BI1876" s="34">
        <f t="shared" si="394"/>
        <v>745.89105577466989</v>
      </c>
      <c r="BJ1876" s="34">
        <f t="shared" si="395"/>
        <v>1045.2716079935999</v>
      </c>
      <c r="BK1876" s="34">
        <v>0</v>
      </c>
      <c r="BL1876" s="34">
        <v>0</v>
      </c>
      <c r="BM1876" s="34">
        <f t="shared" si="396"/>
        <v>0</v>
      </c>
      <c r="BN1876" s="39">
        <f t="shared" si="386"/>
        <v>745.89105577466989</v>
      </c>
      <c r="BO1876" s="39">
        <f t="shared" si="387"/>
        <v>1045.2716079935999</v>
      </c>
      <c r="BP1876" s="39">
        <f t="shared" si="397"/>
        <v>299.38055221893001</v>
      </c>
    </row>
    <row r="1877" spans="1:68" s="25" customFormat="1" ht="14.25" x14ac:dyDescent="0.2">
      <c r="A1877" s="14">
        <v>658</v>
      </c>
      <c r="B1877" s="40"/>
      <c r="C1877" s="15"/>
      <c r="D1877" s="16">
        <v>717</v>
      </c>
      <c r="E1877" s="15" t="s">
        <v>14595</v>
      </c>
      <c r="F1877" s="15" t="s">
        <v>14596</v>
      </c>
      <c r="G1877" s="17" t="s">
        <v>14597</v>
      </c>
      <c r="H1877" s="17" t="s">
        <v>14598</v>
      </c>
      <c r="I1877" s="17" t="s">
        <v>86</v>
      </c>
      <c r="J1877" s="15" t="s">
        <v>14598</v>
      </c>
      <c r="K1877" s="15" t="s">
        <v>1011</v>
      </c>
      <c r="L1877" s="18" t="s">
        <v>14599</v>
      </c>
      <c r="M1877" s="15" t="s">
        <v>13098</v>
      </c>
      <c r="N1877" s="15" t="s">
        <v>13099</v>
      </c>
      <c r="O1877" s="16">
        <v>510</v>
      </c>
      <c r="P1877" s="15" t="s">
        <v>118</v>
      </c>
      <c r="Q1877" s="15">
        <v>19300</v>
      </c>
      <c r="R1877" s="15">
        <v>73100</v>
      </c>
      <c r="S1877" s="15">
        <v>92400</v>
      </c>
      <c r="T1877" s="15">
        <v>0.22</v>
      </c>
      <c r="U1877" s="15" t="s">
        <v>3335</v>
      </c>
      <c r="V1877" s="15" t="s">
        <v>76</v>
      </c>
      <c r="W1877" s="16">
        <v>1</v>
      </c>
      <c r="X1877" s="16">
        <v>1</v>
      </c>
      <c r="Y1877" s="15">
        <v>9568</v>
      </c>
      <c r="Z1877" s="15">
        <v>0.22</v>
      </c>
      <c r="AA1877" s="15" t="s">
        <v>14575</v>
      </c>
      <c r="AB1877" s="15" t="s">
        <v>14576</v>
      </c>
      <c r="AC1877" s="15">
        <v>94000</v>
      </c>
      <c r="AD1877" s="26">
        <v>41162</v>
      </c>
      <c r="AE1877" s="15" t="s">
        <v>222</v>
      </c>
      <c r="AF1877" s="15" t="s">
        <v>14600</v>
      </c>
      <c r="AG1877" s="16">
        <v>1</v>
      </c>
      <c r="AH1877" s="15" t="s">
        <v>14601</v>
      </c>
      <c r="AI1877" s="15" t="s">
        <v>78</v>
      </c>
      <c r="AJ1877" s="15">
        <v>9567.7053222699997</v>
      </c>
      <c r="AK1877" s="15">
        <v>424.62470797200001</v>
      </c>
      <c r="AL1877" s="15">
        <v>3096095.32326</v>
      </c>
      <c r="AM1877" s="15">
        <v>1414326.1469000001</v>
      </c>
      <c r="AN1877" s="19">
        <v>19300</v>
      </c>
      <c r="AO1877" s="19">
        <v>73200</v>
      </c>
      <c r="AP1877" s="19">
        <v>0</v>
      </c>
      <c r="AQ1877" s="19">
        <v>0</v>
      </c>
      <c r="AR1877" s="34">
        <f t="shared" si="388"/>
        <v>92500</v>
      </c>
      <c r="AS1877" s="34">
        <v>45000</v>
      </c>
      <c r="AT1877" s="34">
        <v>3000</v>
      </c>
      <c r="AU1877" s="34">
        <v>16625</v>
      </c>
      <c r="AV1877" s="34">
        <v>0</v>
      </c>
      <c r="AW1877" s="35">
        <f t="shared" si="389"/>
        <v>64625</v>
      </c>
      <c r="AX1877" s="34">
        <f t="shared" si="390"/>
        <v>27875</v>
      </c>
      <c r="AY1877" s="36">
        <v>1.4712000000099998</v>
      </c>
      <c r="AZ1877" s="36">
        <v>2.0617000000000001</v>
      </c>
      <c r="BA1877" s="22"/>
      <c r="BB1877" s="19">
        <v>925</v>
      </c>
      <c r="BC1877" s="34">
        <f t="shared" si="391"/>
        <v>410.09700000278747</v>
      </c>
      <c r="BD1877" s="34">
        <f t="shared" si="392"/>
        <v>574.69887500000004</v>
      </c>
      <c r="BE1877" s="38">
        <v>3.4819999999999997E-2</v>
      </c>
      <c r="BF1877" s="38">
        <f t="shared" si="393"/>
        <v>3.4819999999999997E-2</v>
      </c>
      <c r="BG1877" s="34">
        <v>14.279577540097058</v>
      </c>
      <c r="BH1877" s="34">
        <v>20.011014827499999</v>
      </c>
      <c r="BI1877" s="34">
        <f t="shared" si="394"/>
        <v>395.81742246269039</v>
      </c>
      <c r="BJ1877" s="34">
        <f t="shared" si="395"/>
        <v>554.6878601725</v>
      </c>
      <c r="BK1877" s="34">
        <v>0</v>
      </c>
      <c r="BL1877" s="34">
        <v>0</v>
      </c>
      <c r="BM1877" s="34">
        <f t="shared" si="396"/>
        <v>0</v>
      </c>
      <c r="BN1877" s="39">
        <f t="shared" ref="BN1877:BN1940" si="398">BI1877-BK1877</f>
        <v>395.81742246269039</v>
      </c>
      <c r="BO1877" s="39">
        <f t="shared" ref="BO1877:BO1940" si="399">BJ1877-BL1877</f>
        <v>554.6878601725</v>
      </c>
      <c r="BP1877" s="39">
        <f t="shared" si="397"/>
        <v>158.87043770980961</v>
      </c>
    </row>
    <row r="1878" spans="1:68" s="25" customFormat="1" ht="14.25" x14ac:dyDescent="0.2">
      <c r="A1878" s="14">
        <v>659</v>
      </c>
      <c r="B1878" s="40"/>
      <c r="C1878" s="15" t="s">
        <v>14602</v>
      </c>
      <c r="D1878" s="16">
        <v>18242</v>
      </c>
      <c r="E1878" s="15" t="s">
        <v>14603</v>
      </c>
      <c r="F1878" s="15" t="s">
        <v>14602</v>
      </c>
      <c r="G1878" s="17" t="s">
        <v>14604</v>
      </c>
      <c r="H1878" s="17" t="s">
        <v>14605</v>
      </c>
      <c r="I1878" s="17" t="s">
        <v>86</v>
      </c>
      <c r="J1878" s="15" t="s">
        <v>14606</v>
      </c>
      <c r="K1878" s="15" t="s">
        <v>1861</v>
      </c>
      <c r="L1878" s="18" t="s">
        <v>14607</v>
      </c>
      <c r="M1878" s="15" t="s">
        <v>13098</v>
      </c>
      <c r="N1878" s="15" t="s">
        <v>13099</v>
      </c>
      <c r="O1878" s="16">
        <v>510</v>
      </c>
      <c r="P1878" s="15" t="s">
        <v>118</v>
      </c>
      <c r="Q1878" s="15">
        <v>24400</v>
      </c>
      <c r="R1878" s="15">
        <v>86800</v>
      </c>
      <c r="S1878" s="15">
        <v>111200</v>
      </c>
      <c r="T1878" s="15">
        <v>0.27</v>
      </c>
      <c r="U1878" s="15" t="s">
        <v>3335</v>
      </c>
      <c r="V1878" s="15" t="s">
        <v>76</v>
      </c>
      <c r="W1878" s="16">
        <v>1</v>
      </c>
      <c r="X1878" s="16">
        <v>1</v>
      </c>
      <c r="Y1878" s="15">
        <v>10427</v>
      </c>
      <c r="Z1878" s="15">
        <v>0.23899999999999999</v>
      </c>
      <c r="AA1878" s="15" t="s">
        <v>14575</v>
      </c>
      <c r="AB1878" s="15" t="s">
        <v>14576</v>
      </c>
      <c r="AC1878" s="15">
        <v>115000</v>
      </c>
      <c r="AD1878" s="26">
        <v>40326</v>
      </c>
      <c r="AE1878" s="15" t="s">
        <v>119</v>
      </c>
      <c r="AF1878" s="15" t="s">
        <v>119</v>
      </c>
      <c r="AG1878" s="16">
        <v>1</v>
      </c>
      <c r="AH1878" s="15" t="s">
        <v>14608</v>
      </c>
      <c r="AI1878" s="15" t="s">
        <v>78</v>
      </c>
      <c r="AJ1878" s="15">
        <v>10426.7734375</v>
      </c>
      <c r="AK1878" s="15">
        <v>441.900421306</v>
      </c>
      <c r="AL1878" s="15">
        <v>3096157.5638700002</v>
      </c>
      <c r="AM1878" s="15">
        <v>1414287.36897</v>
      </c>
      <c r="AN1878" s="19">
        <v>24400</v>
      </c>
      <c r="AO1878" s="19">
        <v>85900</v>
      </c>
      <c r="AP1878" s="19">
        <v>0</v>
      </c>
      <c r="AQ1878" s="19">
        <v>0</v>
      </c>
      <c r="AR1878" s="34">
        <f t="shared" si="388"/>
        <v>110300</v>
      </c>
      <c r="AS1878" s="34">
        <v>45000</v>
      </c>
      <c r="AT1878" s="34">
        <v>3000</v>
      </c>
      <c r="AU1878" s="34">
        <v>22855</v>
      </c>
      <c r="AV1878" s="34">
        <v>24960</v>
      </c>
      <c r="AW1878" s="35">
        <f t="shared" si="389"/>
        <v>95815</v>
      </c>
      <c r="AX1878" s="34">
        <f t="shared" si="390"/>
        <v>14485</v>
      </c>
      <c r="AY1878" s="36">
        <v>1.4712000000099998</v>
      </c>
      <c r="AZ1878" s="36">
        <v>2.0617000000000001</v>
      </c>
      <c r="BA1878" s="22"/>
      <c r="BB1878" s="19">
        <v>1103</v>
      </c>
      <c r="BC1878" s="34">
        <f t="shared" si="391"/>
        <v>213.10332000144848</v>
      </c>
      <c r="BD1878" s="34">
        <f t="shared" si="392"/>
        <v>298.63724500000001</v>
      </c>
      <c r="BE1878" s="38">
        <v>3.4819999999999997E-2</v>
      </c>
      <c r="BF1878" s="38">
        <f t="shared" si="393"/>
        <v>3.4819999999999997E-2</v>
      </c>
      <c r="BG1878" s="34">
        <v>7.4202576024504356</v>
      </c>
      <c r="BH1878" s="34">
        <v>10.398548870899999</v>
      </c>
      <c r="BI1878" s="34">
        <f t="shared" si="394"/>
        <v>205.68306239899803</v>
      </c>
      <c r="BJ1878" s="34">
        <f t="shared" si="395"/>
        <v>288.23869612909999</v>
      </c>
      <c r="BK1878" s="34">
        <v>0</v>
      </c>
      <c r="BL1878" s="34">
        <v>0</v>
      </c>
      <c r="BM1878" s="34">
        <f t="shared" si="396"/>
        <v>0</v>
      </c>
      <c r="BN1878" s="39">
        <f t="shared" si="398"/>
        <v>205.68306239899803</v>
      </c>
      <c r="BO1878" s="39">
        <f t="shared" si="399"/>
        <v>288.23869612909999</v>
      </c>
      <c r="BP1878" s="39">
        <f t="shared" si="397"/>
        <v>82.55563373010196</v>
      </c>
    </row>
    <row r="1879" spans="1:68" s="25" customFormat="1" ht="14.25" x14ac:dyDescent="0.2">
      <c r="A1879" s="14">
        <v>660</v>
      </c>
      <c r="B1879" s="40"/>
      <c r="C1879" s="15"/>
      <c r="D1879" s="16">
        <v>18155</v>
      </c>
      <c r="E1879" s="15" t="s">
        <v>14609</v>
      </c>
      <c r="F1879" s="15" t="s">
        <v>14610</v>
      </c>
      <c r="G1879" s="17" t="s">
        <v>14611</v>
      </c>
      <c r="H1879" s="17" t="s">
        <v>14612</v>
      </c>
      <c r="I1879" s="17" t="s">
        <v>86</v>
      </c>
      <c r="J1879" s="15" t="s">
        <v>14613</v>
      </c>
      <c r="K1879" s="15" t="s">
        <v>5448</v>
      </c>
      <c r="L1879" s="18" t="s">
        <v>14614</v>
      </c>
      <c r="M1879" s="15" t="s">
        <v>13098</v>
      </c>
      <c r="N1879" s="15" t="s">
        <v>13099</v>
      </c>
      <c r="O1879" s="16">
        <v>510</v>
      </c>
      <c r="P1879" s="15" t="s">
        <v>118</v>
      </c>
      <c r="Q1879" s="15">
        <v>31700</v>
      </c>
      <c r="R1879" s="15">
        <v>111300</v>
      </c>
      <c r="S1879" s="15">
        <v>143000</v>
      </c>
      <c r="T1879" s="15">
        <v>0.34100000000000003</v>
      </c>
      <c r="U1879" s="15" t="s">
        <v>3335</v>
      </c>
      <c r="V1879" s="15" t="s">
        <v>76</v>
      </c>
      <c r="W1879" s="16">
        <v>1</v>
      </c>
      <c r="X1879" s="16">
        <v>1</v>
      </c>
      <c r="Y1879" s="15">
        <v>15327</v>
      </c>
      <c r="Z1879" s="15">
        <v>0.35199999999999998</v>
      </c>
      <c r="AA1879" s="15" t="s">
        <v>14575</v>
      </c>
      <c r="AB1879" s="15" t="s">
        <v>14576</v>
      </c>
      <c r="AC1879" s="15">
        <v>135000</v>
      </c>
      <c r="AD1879" s="26">
        <v>41921</v>
      </c>
      <c r="AE1879" s="15" t="s">
        <v>1555</v>
      </c>
      <c r="AF1879" s="15" t="s">
        <v>14615</v>
      </c>
      <c r="AG1879" s="16">
        <v>1</v>
      </c>
      <c r="AH1879" s="15" t="s">
        <v>14616</v>
      </c>
      <c r="AI1879" s="15" t="s">
        <v>78</v>
      </c>
      <c r="AJ1879" s="15">
        <v>15326.7663574</v>
      </c>
      <c r="AK1879" s="15">
        <v>490.43770762299999</v>
      </c>
      <c r="AL1879" s="15">
        <v>3096256.98703</v>
      </c>
      <c r="AM1879" s="15">
        <v>1414303.07916</v>
      </c>
      <c r="AN1879" s="19">
        <v>31700</v>
      </c>
      <c r="AO1879" s="19">
        <v>113200</v>
      </c>
      <c r="AP1879" s="19">
        <v>0</v>
      </c>
      <c r="AQ1879" s="19">
        <v>0</v>
      </c>
      <c r="AR1879" s="34">
        <f t="shared" si="388"/>
        <v>144900</v>
      </c>
      <c r="AS1879" s="34">
        <v>45000</v>
      </c>
      <c r="AT1879" s="34">
        <v>3000</v>
      </c>
      <c r="AU1879" s="34">
        <v>34965</v>
      </c>
      <c r="AV1879" s="34">
        <v>0</v>
      </c>
      <c r="AW1879" s="35">
        <f t="shared" si="389"/>
        <v>82965</v>
      </c>
      <c r="AX1879" s="34">
        <f t="shared" si="390"/>
        <v>61935</v>
      </c>
      <c r="AY1879" s="36">
        <v>1.4712000000099998</v>
      </c>
      <c r="AZ1879" s="36">
        <v>2.0617000000000001</v>
      </c>
      <c r="BA1879" s="22"/>
      <c r="BB1879" s="19">
        <v>1449</v>
      </c>
      <c r="BC1879" s="34">
        <f t="shared" si="391"/>
        <v>911.18772000619344</v>
      </c>
      <c r="BD1879" s="34">
        <f t="shared" si="392"/>
        <v>1276.9138950000001</v>
      </c>
      <c r="BE1879" s="38">
        <v>3.4819999999999997E-2</v>
      </c>
      <c r="BF1879" s="38">
        <f t="shared" si="393"/>
        <v>3.4819999999999997E-2</v>
      </c>
      <c r="BG1879" s="34">
        <v>31.727556410615652</v>
      </c>
      <c r="BH1879" s="34">
        <v>44.462141823899998</v>
      </c>
      <c r="BI1879" s="34">
        <f t="shared" si="394"/>
        <v>879.4601635955778</v>
      </c>
      <c r="BJ1879" s="34">
        <f t="shared" si="395"/>
        <v>1232.4517531761001</v>
      </c>
      <c r="BK1879" s="34">
        <v>0</v>
      </c>
      <c r="BL1879" s="34">
        <v>0</v>
      </c>
      <c r="BM1879" s="34">
        <f t="shared" si="396"/>
        <v>0</v>
      </c>
      <c r="BN1879" s="39">
        <f t="shared" si="398"/>
        <v>879.4601635955778</v>
      </c>
      <c r="BO1879" s="39">
        <f t="shared" si="399"/>
        <v>1232.4517531761001</v>
      </c>
      <c r="BP1879" s="39">
        <f t="shared" si="397"/>
        <v>352.99158958052226</v>
      </c>
    </row>
    <row r="1880" spans="1:68" s="25" customFormat="1" ht="14.25" x14ac:dyDescent="0.2">
      <c r="A1880" s="14">
        <v>661</v>
      </c>
      <c r="B1880" s="40"/>
      <c r="C1880" s="15"/>
      <c r="D1880" s="16">
        <v>19579</v>
      </c>
      <c r="E1880" s="15" t="s">
        <v>14617</v>
      </c>
      <c r="F1880" s="15" t="s">
        <v>14618</v>
      </c>
      <c r="G1880" s="17" t="s">
        <v>14619</v>
      </c>
      <c r="H1880" s="17" t="s">
        <v>14612</v>
      </c>
      <c r="I1880" s="17" t="s">
        <v>86</v>
      </c>
      <c r="J1880" s="15" t="s">
        <v>14620</v>
      </c>
      <c r="K1880" s="15" t="s">
        <v>5480</v>
      </c>
      <c r="L1880" s="18" t="s">
        <v>14621</v>
      </c>
      <c r="M1880" s="15" t="s">
        <v>13098</v>
      </c>
      <c r="N1880" s="15" t="s">
        <v>13099</v>
      </c>
      <c r="O1880" s="16">
        <v>510</v>
      </c>
      <c r="P1880" s="15" t="s">
        <v>118</v>
      </c>
      <c r="Q1880" s="15">
        <v>21900</v>
      </c>
      <c r="R1880" s="15">
        <v>100900</v>
      </c>
      <c r="S1880" s="15">
        <v>122800</v>
      </c>
      <c r="T1880" s="15">
        <v>0.24</v>
      </c>
      <c r="U1880" s="15" t="s">
        <v>3335</v>
      </c>
      <c r="V1880" s="15" t="s">
        <v>76</v>
      </c>
      <c r="W1880" s="16">
        <v>1</v>
      </c>
      <c r="X1880" s="16">
        <v>1</v>
      </c>
      <c r="Y1880" s="15">
        <v>9949</v>
      </c>
      <c r="Z1880" s="15">
        <v>0.22800000000000001</v>
      </c>
      <c r="AA1880" s="15" t="s">
        <v>14575</v>
      </c>
      <c r="AB1880" s="15" t="s">
        <v>14576</v>
      </c>
      <c r="AC1880" s="15">
        <v>124500</v>
      </c>
      <c r="AD1880" s="26">
        <v>38573</v>
      </c>
      <c r="AE1880" s="15" t="s">
        <v>119</v>
      </c>
      <c r="AF1880" s="15" t="s">
        <v>119</v>
      </c>
      <c r="AG1880" s="16">
        <v>1</v>
      </c>
      <c r="AH1880" s="15" t="s">
        <v>14622</v>
      </c>
      <c r="AI1880" s="15" t="s">
        <v>78</v>
      </c>
      <c r="AJ1880" s="15">
        <v>9948.9162597699997</v>
      </c>
      <c r="AK1880" s="15">
        <v>417.26091795100001</v>
      </c>
      <c r="AL1880" s="15">
        <v>3096245.5494599999</v>
      </c>
      <c r="AM1880" s="15">
        <v>1414408.0289</v>
      </c>
      <c r="AN1880" s="19">
        <v>21900</v>
      </c>
      <c r="AO1880" s="19">
        <v>99900</v>
      </c>
      <c r="AP1880" s="19">
        <v>0</v>
      </c>
      <c r="AQ1880" s="19">
        <v>0</v>
      </c>
      <c r="AR1880" s="34">
        <f t="shared" si="388"/>
        <v>121800</v>
      </c>
      <c r="AS1880" s="34">
        <v>0</v>
      </c>
      <c r="AT1880" s="34">
        <v>0</v>
      </c>
      <c r="AU1880" s="34">
        <v>0</v>
      </c>
      <c r="AV1880" s="34">
        <v>0</v>
      </c>
      <c r="AW1880" s="35">
        <f t="shared" si="389"/>
        <v>0</v>
      </c>
      <c r="AX1880" s="34">
        <f t="shared" si="390"/>
        <v>121800</v>
      </c>
      <c r="AY1880" s="36">
        <v>1.4712000000099998</v>
      </c>
      <c r="AZ1880" s="36">
        <v>2.0617000000000001</v>
      </c>
      <c r="BA1880" s="22"/>
      <c r="BB1880" s="19">
        <v>2436</v>
      </c>
      <c r="BC1880" s="34">
        <f t="shared" si="391"/>
        <v>1791.9216000121799</v>
      </c>
      <c r="BD1880" s="34">
        <f t="shared" si="392"/>
        <v>2511.1505999999999</v>
      </c>
      <c r="BE1880" s="38">
        <v>3.4819999999999997E-2</v>
      </c>
      <c r="BF1880" s="38">
        <f t="shared" si="393"/>
        <v>3.4819999999999997E-2</v>
      </c>
      <c r="BG1880" s="34">
        <v>0</v>
      </c>
      <c r="BH1880" s="34">
        <v>0</v>
      </c>
      <c r="BI1880" s="34">
        <f t="shared" si="394"/>
        <v>1791.9216000121799</v>
      </c>
      <c r="BJ1880" s="34">
        <f t="shared" si="395"/>
        <v>2511.1505999999999</v>
      </c>
      <c r="BK1880" s="34">
        <v>0</v>
      </c>
      <c r="BL1880" s="34">
        <v>75.15059999999994</v>
      </c>
      <c r="BM1880" s="34">
        <f t="shared" si="396"/>
        <v>75.15059999999994</v>
      </c>
      <c r="BN1880" s="39">
        <f t="shared" si="398"/>
        <v>1791.9216000121799</v>
      </c>
      <c r="BO1880" s="39">
        <f t="shared" si="399"/>
        <v>2436</v>
      </c>
      <c r="BP1880" s="39">
        <f t="shared" si="397"/>
        <v>644.07839998782015</v>
      </c>
    </row>
    <row r="1881" spans="1:68" s="25" customFormat="1" ht="14.25" x14ac:dyDescent="0.2">
      <c r="A1881" s="14">
        <v>662</v>
      </c>
      <c r="B1881" s="40"/>
      <c r="C1881" s="15"/>
      <c r="D1881" s="16">
        <v>28096</v>
      </c>
      <c r="E1881" s="15" t="s">
        <v>14623</v>
      </c>
      <c r="F1881" s="15" t="s">
        <v>14624</v>
      </c>
      <c r="G1881" s="17" t="s">
        <v>14625</v>
      </c>
      <c r="H1881" s="17" t="s">
        <v>14626</v>
      </c>
      <c r="I1881" s="17" t="s">
        <v>86</v>
      </c>
      <c r="J1881" s="15" t="s">
        <v>14627</v>
      </c>
      <c r="K1881" s="15" t="s">
        <v>4574</v>
      </c>
      <c r="L1881" s="18" t="s">
        <v>14628</v>
      </c>
      <c r="M1881" s="15" t="s">
        <v>13098</v>
      </c>
      <c r="N1881" s="15" t="s">
        <v>13099</v>
      </c>
      <c r="O1881" s="16">
        <v>510</v>
      </c>
      <c r="P1881" s="15" t="s">
        <v>118</v>
      </c>
      <c r="Q1881" s="15">
        <v>21900</v>
      </c>
      <c r="R1881" s="15">
        <v>104400</v>
      </c>
      <c r="S1881" s="15">
        <v>126300</v>
      </c>
      <c r="T1881" s="15">
        <v>0.24</v>
      </c>
      <c r="U1881" s="15" t="s">
        <v>3335</v>
      </c>
      <c r="V1881" s="15" t="s">
        <v>76</v>
      </c>
      <c r="W1881" s="16">
        <v>1</v>
      </c>
      <c r="X1881" s="16">
        <v>1</v>
      </c>
      <c r="Y1881" s="15">
        <v>10317</v>
      </c>
      <c r="Z1881" s="15">
        <v>0.23699999999999999</v>
      </c>
      <c r="AA1881" s="15" t="s">
        <v>14575</v>
      </c>
      <c r="AB1881" s="15" t="s">
        <v>14576</v>
      </c>
      <c r="AC1881" s="15">
        <v>129700</v>
      </c>
      <c r="AD1881" s="26">
        <v>40105</v>
      </c>
      <c r="AE1881" s="15" t="s">
        <v>298</v>
      </c>
      <c r="AF1881" s="15" t="s">
        <v>14629</v>
      </c>
      <c r="AG1881" s="16">
        <v>1</v>
      </c>
      <c r="AH1881" s="15" t="s">
        <v>14630</v>
      </c>
      <c r="AI1881" s="15" t="s">
        <v>78</v>
      </c>
      <c r="AJ1881" s="15">
        <v>10316.8349609</v>
      </c>
      <c r="AK1881" s="15">
        <v>422.65576687399999</v>
      </c>
      <c r="AL1881" s="15">
        <v>3096244.25177</v>
      </c>
      <c r="AM1881" s="15">
        <v>1414483.18566</v>
      </c>
      <c r="AN1881" s="19">
        <v>21900</v>
      </c>
      <c r="AO1881" s="19">
        <v>103300</v>
      </c>
      <c r="AP1881" s="19">
        <v>0</v>
      </c>
      <c r="AQ1881" s="19">
        <v>0</v>
      </c>
      <c r="AR1881" s="34">
        <f t="shared" si="388"/>
        <v>125200</v>
      </c>
      <c r="AS1881" s="34">
        <v>45000</v>
      </c>
      <c r="AT1881" s="34">
        <v>0</v>
      </c>
      <c r="AU1881" s="34">
        <v>28070</v>
      </c>
      <c r="AV1881" s="34">
        <v>0</v>
      </c>
      <c r="AW1881" s="35">
        <f t="shared" si="389"/>
        <v>73070</v>
      </c>
      <c r="AX1881" s="34">
        <f t="shared" si="390"/>
        <v>52130</v>
      </c>
      <c r="AY1881" s="36">
        <v>1.4712000000099998</v>
      </c>
      <c r="AZ1881" s="36">
        <v>2.0617000000000001</v>
      </c>
      <c r="BA1881" s="22"/>
      <c r="BB1881" s="19">
        <v>1252</v>
      </c>
      <c r="BC1881" s="34">
        <f t="shared" si="391"/>
        <v>766.93656000521287</v>
      </c>
      <c r="BD1881" s="34">
        <f t="shared" si="392"/>
        <v>1074.76421</v>
      </c>
      <c r="BE1881" s="38">
        <v>3.4819999999999997E-2</v>
      </c>
      <c r="BF1881" s="38">
        <f t="shared" si="393"/>
        <v>3.4819999999999997E-2</v>
      </c>
      <c r="BG1881" s="34">
        <v>26.704731019381509</v>
      </c>
      <c r="BH1881" s="34">
        <v>37.423289792199995</v>
      </c>
      <c r="BI1881" s="34">
        <f t="shared" si="394"/>
        <v>740.23182898583138</v>
      </c>
      <c r="BJ1881" s="34">
        <f t="shared" si="395"/>
        <v>1037.3409202078001</v>
      </c>
      <c r="BK1881" s="34">
        <v>0</v>
      </c>
      <c r="BL1881" s="34">
        <v>0</v>
      </c>
      <c r="BM1881" s="34">
        <f t="shared" si="396"/>
        <v>0</v>
      </c>
      <c r="BN1881" s="39">
        <f t="shared" si="398"/>
        <v>740.23182898583138</v>
      </c>
      <c r="BO1881" s="39">
        <f t="shared" si="399"/>
        <v>1037.3409202078001</v>
      </c>
      <c r="BP1881" s="39">
        <f t="shared" si="397"/>
        <v>297.1090912219687</v>
      </c>
    </row>
    <row r="1882" spans="1:68" s="25" customFormat="1" ht="14.25" x14ac:dyDescent="0.2">
      <c r="A1882" s="14">
        <v>663</v>
      </c>
      <c r="B1882" s="40"/>
      <c r="C1882" s="15" t="s">
        <v>14631</v>
      </c>
      <c r="D1882" s="16">
        <v>14894</v>
      </c>
      <c r="E1882" s="15" t="s">
        <v>14632</v>
      </c>
      <c r="F1882" s="15" t="s">
        <v>14631</v>
      </c>
      <c r="G1882" s="17" t="s">
        <v>14633</v>
      </c>
      <c r="H1882" s="17" t="s">
        <v>14634</v>
      </c>
      <c r="I1882" s="17" t="s">
        <v>86</v>
      </c>
      <c r="J1882" s="15" t="s">
        <v>14635</v>
      </c>
      <c r="K1882" s="15" t="s">
        <v>14636</v>
      </c>
      <c r="L1882" s="18" t="s">
        <v>14637</v>
      </c>
      <c r="M1882" s="15" t="s">
        <v>13098</v>
      </c>
      <c r="N1882" s="15" t="s">
        <v>13099</v>
      </c>
      <c r="O1882" s="16">
        <v>510</v>
      </c>
      <c r="P1882" s="15" t="s">
        <v>118</v>
      </c>
      <c r="Q1882" s="15">
        <v>21900</v>
      </c>
      <c r="R1882" s="15">
        <v>93500</v>
      </c>
      <c r="S1882" s="15">
        <v>115400</v>
      </c>
      <c r="T1882" s="15">
        <v>0.24</v>
      </c>
      <c r="U1882" s="15" t="s">
        <v>3335</v>
      </c>
      <c r="V1882" s="15" t="s">
        <v>76</v>
      </c>
      <c r="W1882" s="16">
        <v>1</v>
      </c>
      <c r="X1882" s="16">
        <v>1</v>
      </c>
      <c r="Y1882" s="15">
        <v>10314</v>
      </c>
      <c r="Z1882" s="15">
        <v>0.23699999999999999</v>
      </c>
      <c r="AA1882" s="15" t="s">
        <v>14575</v>
      </c>
      <c r="AB1882" s="15" t="s">
        <v>14576</v>
      </c>
      <c r="AC1882" s="15">
        <v>112900</v>
      </c>
      <c r="AD1882" s="26">
        <v>41355</v>
      </c>
      <c r="AE1882" s="15" t="s">
        <v>137</v>
      </c>
      <c r="AF1882" s="15" t="s">
        <v>14638</v>
      </c>
      <c r="AG1882" s="16">
        <v>1</v>
      </c>
      <c r="AH1882" s="15" t="s">
        <v>14639</v>
      </c>
      <c r="AI1882" s="15" t="s">
        <v>78</v>
      </c>
      <c r="AJ1882" s="15">
        <v>10313.8029785</v>
      </c>
      <c r="AK1882" s="15">
        <v>422.566069347</v>
      </c>
      <c r="AL1882" s="15">
        <v>3096243.3026399999</v>
      </c>
      <c r="AM1882" s="15">
        <v>1414559.7263199999</v>
      </c>
      <c r="AN1882" s="19">
        <v>0</v>
      </c>
      <c r="AO1882" s="19">
        <v>0</v>
      </c>
      <c r="AP1882" s="19">
        <v>21900</v>
      </c>
      <c r="AQ1882" s="19">
        <v>92500</v>
      </c>
      <c r="AR1882" s="34">
        <f t="shared" si="388"/>
        <v>114400</v>
      </c>
      <c r="AS1882" s="34">
        <v>0</v>
      </c>
      <c r="AT1882" s="34">
        <v>0</v>
      </c>
      <c r="AU1882" s="34">
        <v>0</v>
      </c>
      <c r="AV1882" s="34">
        <v>0</v>
      </c>
      <c r="AW1882" s="35">
        <f t="shared" si="389"/>
        <v>0</v>
      </c>
      <c r="AX1882" s="34">
        <f t="shared" si="390"/>
        <v>114400</v>
      </c>
      <c r="AY1882" s="36">
        <v>1.4712000000099998</v>
      </c>
      <c r="AZ1882" s="36">
        <v>2.0617000000000001</v>
      </c>
      <c r="BA1882" s="22"/>
      <c r="BB1882" s="19">
        <v>2288</v>
      </c>
      <c r="BC1882" s="34">
        <f t="shared" si="391"/>
        <v>1683.0528000114398</v>
      </c>
      <c r="BD1882" s="34">
        <f t="shared" si="392"/>
        <v>2358.5848000000001</v>
      </c>
      <c r="BE1882" s="38">
        <v>3.4819999999999997E-2</v>
      </c>
      <c r="BF1882" s="38">
        <f t="shared" si="393"/>
        <v>3.4819999999999997E-2</v>
      </c>
      <c r="BG1882" s="34">
        <v>0</v>
      </c>
      <c r="BH1882" s="34">
        <v>0</v>
      </c>
      <c r="BI1882" s="34">
        <f t="shared" si="394"/>
        <v>1683.0528000114398</v>
      </c>
      <c r="BJ1882" s="34">
        <f t="shared" si="395"/>
        <v>2358.5848000000001</v>
      </c>
      <c r="BK1882" s="34">
        <v>0</v>
      </c>
      <c r="BL1882" s="34">
        <v>70.584800000000087</v>
      </c>
      <c r="BM1882" s="34">
        <f t="shared" si="396"/>
        <v>70.584800000000087</v>
      </c>
      <c r="BN1882" s="39">
        <f t="shared" si="398"/>
        <v>1683.0528000114398</v>
      </c>
      <c r="BO1882" s="39">
        <f t="shared" si="399"/>
        <v>2288</v>
      </c>
      <c r="BP1882" s="39">
        <f t="shared" si="397"/>
        <v>604.94719998856021</v>
      </c>
    </row>
    <row r="1883" spans="1:68" s="25" customFormat="1" ht="14.25" x14ac:dyDescent="0.2">
      <c r="A1883" s="14">
        <v>664</v>
      </c>
      <c r="B1883" s="40"/>
      <c r="C1883" s="15"/>
      <c r="D1883" s="16">
        <v>5293</v>
      </c>
      <c r="E1883" s="15" t="s">
        <v>14640</v>
      </c>
      <c r="F1883" s="15" t="s">
        <v>14641</v>
      </c>
      <c r="G1883" s="17" t="s">
        <v>14642</v>
      </c>
      <c r="H1883" s="17" t="s">
        <v>14643</v>
      </c>
      <c r="I1883" s="17" t="s">
        <v>86</v>
      </c>
      <c r="J1883" s="15" t="s">
        <v>14644</v>
      </c>
      <c r="K1883" s="15" t="s">
        <v>14645</v>
      </c>
      <c r="L1883" s="18" t="s">
        <v>14646</v>
      </c>
      <c r="M1883" s="15" t="s">
        <v>13098</v>
      </c>
      <c r="N1883" s="15" t="s">
        <v>13099</v>
      </c>
      <c r="O1883" s="16">
        <v>419</v>
      </c>
      <c r="P1883" s="15" t="s">
        <v>895</v>
      </c>
      <c r="Q1883" s="15">
        <v>21900</v>
      </c>
      <c r="R1883" s="15">
        <v>75100</v>
      </c>
      <c r="S1883" s="15">
        <v>97000</v>
      </c>
      <c r="T1883" s="15">
        <v>0.24</v>
      </c>
      <c r="U1883" s="15" t="s">
        <v>3335</v>
      </c>
      <c r="V1883" s="15" t="s">
        <v>76</v>
      </c>
      <c r="W1883" s="16">
        <v>1</v>
      </c>
      <c r="X1883" s="16">
        <v>1</v>
      </c>
      <c r="Y1883" s="15">
        <v>10152</v>
      </c>
      <c r="Z1883" s="15">
        <v>0.23300000000000001</v>
      </c>
      <c r="AA1883" s="15" t="s">
        <v>14575</v>
      </c>
      <c r="AB1883" s="15" t="s">
        <v>14576</v>
      </c>
      <c r="AC1883" s="15">
        <v>30000</v>
      </c>
      <c r="AD1883" s="26">
        <v>40662</v>
      </c>
      <c r="AE1883" s="15" t="s">
        <v>119</v>
      </c>
      <c r="AF1883" s="15" t="s">
        <v>119</v>
      </c>
      <c r="AG1883" s="16">
        <v>1</v>
      </c>
      <c r="AH1883" s="15" t="s">
        <v>14647</v>
      </c>
      <c r="AI1883" s="15" t="s">
        <v>78</v>
      </c>
      <c r="AJ1883" s="15">
        <v>10151.7277832</v>
      </c>
      <c r="AK1883" s="15">
        <v>420.08529604699999</v>
      </c>
      <c r="AL1883" s="15">
        <v>3096241.9980500001</v>
      </c>
      <c r="AM1883" s="15">
        <v>1414635.6913000001</v>
      </c>
      <c r="AN1883" s="19">
        <v>0</v>
      </c>
      <c r="AO1883" s="19">
        <v>0</v>
      </c>
      <c r="AP1883" s="19">
        <v>21900</v>
      </c>
      <c r="AQ1883" s="19">
        <v>76400</v>
      </c>
      <c r="AR1883" s="34">
        <f t="shared" si="388"/>
        <v>98300</v>
      </c>
      <c r="AS1883" s="34">
        <v>0</v>
      </c>
      <c r="AT1883" s="34">
        <v>0</v>
      </c>
      <c r="AU1883" s="34">
        <v>0</v>
      </c>
      <c r="AV1883" s="34">
        <v>0</v>
      </c>
      <c r="AW1883" s="35">
        <f t="shared" si="389"/>
        <v>0</v>
      </c>
      <c r="AX1883" s="34">
        <f t="shared" si="390"/>
        <v>98300</v>
      </c>
      <c r="AY1883" s="36">
        <v>1.4712000000099998</v>
      </c>
      <c r="AZ1883" s="36">
        <v>2.0617000000000001</v>
      </c>
      <c r="BA1883" s="22"/>
      <c r="BB1883" s="19">
        <v>1966</v>
      </c>
      <c r="BC1883" s="34">
        <f t="shared" si="391"/>
        <v>1446.1896000098297</v>
      </c>
      <c r="BD1883" s="34">
        <f t="shared" si="392"/>
        <v>2026.6511</v>
      </c>
      <c r="BE1883" s="38">
        <v>3.4819999999999997E-2</v>
      </c>
      <c r="BF1883" s="38">
        <f t="shared" si="393"/>
        <v>3.4819999999999997E-2</v>
      </c>
      <c r="BG1883" s="34">
        <v>0</v>
      </c>
      <c r="BH1883" s="34">
        <v>0</v>
      </c>
      <c r="BI1883" s="34">
        <f t="shared" si="394"/>
        <v>1446.1896000098297</v>
      </c>
      <c r="BJ1883" s="34">
        <f t="shared" si="395"/>
        <v>2026.6511</v>
      </c>
      <c r="BK1883" s="34">
        <v>0</v>
      </c>
      <c r="BL1883" s="34">
        <v>60.651100000000042</v>
      </c>
      <c r="BM1883" s="34">
        <f t="shared" si="396"/>
        <v>60.651100000000042</v>
      </c>
      <c r="BN1883" s="39">
        <f t="shared" si="398"/>
        <v>1446.1896000098297</v>
      </c>
      <c r="BO1883" s="39">
        <f t="shared" si="399"/>
        <v>1966</v>
      </c>
      <c r="BP1883" s="39">
        <f t="shared" si="397"/>
        <v>519.81039999017025</v>
      </c>
    </row>
    <row r="1884" spans="1:68" s="25" customFormat="1" ht="14.25" x14ac:dyDescent="0.2">
      <c r="A1884" s="14">
        <v>665</v>
      </c>
      <c r="B1884" s="40"/>
      <c r="C1884" s="15" t="s">
        <v>907</v>
      </c>
      <c r="D1884" s="16">
        <v>14507</v>
      </c>
      <c r="E1884" s="15" t="s">
        <v>14648</v>
      </c>
      <c r="F1884" s="15" t="s">
        <v>14649</v>
      </c>
      <c r="G1884" s="17" t="s">
        <v>14650</v>
      </c>
      <c r="H1884" s="17" t="s">
        <v>14651</v>
      </c>
      <c r="I1884" s="17" t="s">
        <v>86</v>
      </c>
      <c r="J1884" s="15" t="s">
        <v>14652</v>
      </c>
      <c r="K1884" s="15" t="s">
        <v>585</v>
      </c>
      <c r="L1884" s="18" t="s">
        <v>14653</v>
      </c>
      <c r="M1884" s="15" t="s">
        <v>13098</v>
      </c>
      <c r="N1884" s="15" t="s">
        <v>13099</v>
      </c>
      <c r="O1884" s="16">
        <v>510</v>
      </c>
      <c r="P1884" s="15" t="s">
        <v>118</v>
      </c>
      <c r="Q1884" s="15">
        <v>21900</v>
      </c>
      <c r="R1884" s="15">
        <v>69800</v>
      </c>
      <c r="S1884" s="15">
        <v>91700</v>
      </c>
      <c r="T1884" s="15">
        <v>0.24</v>
      </c>
      <c r="U1884" s="15" t="s">
        <v>3335</v>
      </c>
      <c r="V1884" s="15" t="s">
        <v>76</v>
      </c>
      <c r="W1884" s="16">
        <v>1</v>
      </c>
      <c r="X1884" s="16">
        <v>0</v>
      </c>
      <c r="Y1884" s="15">
        <v>10288</v>
      </c>
      <c r="Z1884" s="15">
        <v>0.23599999999999999</v>
      </c>
      <c r="AA1884" s="15" t="s">
        <v>14575</v>
      </c>
      <c r="AB1884" s="15" t="s">
        <v>14576</v>
      </c>
      <c r="AC1884" s="15">
        <v>0</v>
      </c>
      <c r="AD1884" s="15"/>
      <c r="AE1884" s="15" t="s">
        <v>211</v>
      </c>
      <c r="AF1884" s="15" t="s">
        <v>14654</v>
      </c>
      <c r="AG1884" s="16">
        <v>1</v>
      </c>
      <c r="AH1884" s="15" t="s">
        <v>14655</v>
      </c>
      <c r="AI1884" s="15" t="s">
        <v>78</v>
      </c>
      <c r="AJ1884" s="15">
        <v>10288.0791016</v>
      </c>
      <c r="AK1884" s="15">
        <v>421.93843171899999</v>
      </c>
      <c r="AL1884" s="15">
        <v>3096241.3119199998</v>
      </c>
      <c r="AM1884" s="15">
        <v>1414711.65592</v>
      </c>
      <c r="AN1884" s="19">
        <v>21900</v>
      </c>
      <c r="AO1884" s="19">
        <v>70400</v>
      </c>
      <c r="AP1884" s="19">
        <v>0</v>
      </c>
      <c r="AQ1884" s="19">
        <v>600</v>
      </c>
      <c r="AR1884" s="34">
        <f t="shared" ref="AR1884:AR1947" si="400">SUM(AN1884:AQ1884)</f>
        <v>92900</v>
      </c>
      <c r="AS1884" s="34">
        <v>45000</v>
      </c>
      <c r="AT1884" s="34">
        <v>3000</v>
      </c>
      <c r="AU1884" s="34">
        <v>16555</v>
      </c>
      <c r="AV1884" s="34">
        <v>24960</v>
      </c>
      <c r="AW1884" s="35">
        <f t="shared" ref="AW1884:AW1947" si="401">SUM(AS1884:AV1884)</f>
        <v>89515</v>
      </c>
      <c r="AX1884" s="34">
        <f t="shared" ref="AX1884:AX1947" si="402">AR1884-AW1884</f>
        <v>3385</v>
      </c>
      <c r="AY1884" s="36">
        <v>1.4712000000099998</v>
      </c>
      <c r="AZ1884" s="36">
        <v>2.0617000000000001</v>
      </c>
      <c r="BA1884" s="22"/>
      <c r="BB1884" s="19">
        <v>941</v>
      </c>
      <c r="BC1884" s="34">
        <f t="shared" ref="BC1884:BC1947" si="403">(AX1884/100)*AY1884</f>
        <v>49.800120000338495</v>
      </c>
      <c r="BD1884" s="34">
        <f t="shared" ref="BD1884:BD1947" si="404">(AX1884/100)*AZ1884</f>
        <v>69.788544999999999</v>
      </c>
      <c r="BE1884" s="38">
        <v>3.4819999999999997E-2</v>
      </c>
      <c r="BF1884" s="38">
        <f t="shared" ref="BF1884:BF1947" si="405">BE1884</f>
        <v>3.4819999999999997E-2</v>
      </c>
      <c r="BG1884" s="34">
        <v>1.4266770744096973</v>
      </c>
      <c r="BH1884" s="34">
        <v>1.9993067728999998</v>
      </c>
      <c r="BI1884" s="34">
        <f t="shared" ref="BI1884:BI1947" si="406">BC1884-BG1884</f>
        <v>48.373442925928799</v>
      </c>
      <c r="BJ1884" s="34">
        <f t="shared" ref="BJ1884:BJ1947" si="407">BD1884-BH1884</f>
        <v>67.7892382271</v>
      </c>
      <c r="BK1884" s="34">
        <v>0</v>
      </c>
      <c r="BL1884" s="34">
        <v>0</v>
      </c>
      <c r="BM1884" s="34">
        <f t="shared" ref="BM1884:BM1947" si="408">BL1884-BK1884</f>
        <v>0</v>
      </c>
      <c r="BN1884" s="39">
        <f t="shared" si="398"/>
        <v>48.373442925928799</v>
      </c>
      <c r="BO1884" s="39">
        <f t="shared" si="399"/>
        <v>67.7892382271</v>
      </c>
      <c r="BP1884" s="39">
        <f t="shared" si="397"/>
        <v>19.415795301171201</v>
      </c>
    </row>
    <row r="1885" spans="1:68" s="25" customFormat="1" ht="14.25" x14ac:dyDescent="0.2">
      <c r="A1885" s="14">
        <v>667</v>
      </c>
      <c r="B1885" s="40"/>
      <c r="C1885" s="15" t="s">
        <v>376</v>
      </c>
      <c r="D1885" s="16">
        <v>36638</v>
      </c>
      <c r="E1885" s="15" t="s">
        <v>14656</v>
      </c>
      <c r="F1885" s="15" t="s">
        <v>14657</v>
      </c>
      <c r="G1885" s="17" t="s">
        <v>14658</v>
      </c>
      <c r="H1885" s="17" t="s">
        <v>14659</v>
      </c>
      <c r="I1885" s="17" t="s">
        <v>86</v>
      </c>
      <c r="J1885" s="15" t="s">
        <v>14660</v>
      </c>
      <c r="K1885" s="15" t="s">
        <v>1843</v>
      </c>
      <c r="L1885" s="18" t="s">
        <v>14661</v>
      </c>
      <c r="M1885" s="15" t="s">
        <v>13098</v>
      </c>
      <c r="N1885" s="15" t="s">
        <v>13099</v>
      </c>
      <c r="O1885" s="16">
        <v>510</v>
      </c>
      <c r="P1885" s="15" t="s">
        <v>118</v>
      </c>
      <c r="Q1885" s="15">
        <v>21900</v>
      </c>
      <c r="R1885" s="15">
        <v>76800</v>
      </c>
      <c r="S1885" s="15">
        <v>98700</v>
      </c>
      <c r="T1885" s="15">
        <v>0.24</v>
      </c>
      <c r="U1885" s="15" t="s">
        <v>3335</v>
      </c>
      <c r="V1885" s="15" t="s">
        <v>76</v>
      </c>
      <c r="W1885" s="16">
        <v>1</v>
      </c>
      <c r="X1885" s="16">
        <v>1</v>
      </c>
      <c r="Y1885" s="15">
        <v>10248</v>
      </c>
      <c r="Z1885" s="15">
        <v>0.23499999999999999</v>
      </c>
      <c r="AA1885" s="15" t="s">
        <v>14575</v>
      </c>
      <c r="AB1885" s="15" t="s">
        <v>14576</v>
      </c>
      <c r="AC1885" s="15">
        <v>105000</v>
      </c>
      <c r="AD1885" s="26">
        <v>42433</v>
      </c>
      <c r="AE1885" s="15" t="s">
        <v>222</v>
      </c>
      <c r="AF1885" s="15" t="s">
        <v>14662</v>
      </c>
      <c r="AG1885" s="16">
        <v>1</v>
      </c>
      <c r="AH1885" s="15" t="s">
        <v>14663</v>
      </c>
      <c r="AI1885" s="15" t="s">
        <v>78</v>
      </c>
      <c r="AJ1885" s="15">
        <v>10248.2758789</v>
      </c>
      <c r="AK1885" s="15">
        <v>421.138372995</v>
      </c>
      <c r="AL1885" s="15">
        <v>3096239.2082099998</v>
      </c>
      <c r="AM1885" s="15">
        <v>1414864.7463499999</v>
      </c>
      <c r="AN1885" s="19">
        <v>21900</v>
      </c>
      <c r="AO1885" s="19">
        <v>69600</v>
      </c>
      <c r="AP1885" s="19">
        <v>0</v>
      </c>
      <c r="AQ1885" s="19">
        <v>10400</v>
      </c>
      <c r="AR1885" s="34">
        <f t="shared" si="400"/>
        <v>101900</v>
      </c>
      <c r="AS1885" s="34">
        <v>45000</v>
      </c>
      <c r="AT1885" s="34">
        <v>3000</v>
      </c>
      <c r="AU1885" s="34">
        <v>16275</v>
      </c>
      <c r="AV1885" s="34">
        <v>0</v>
      </c>
      <c r="AW1885" s="35">
        <f t="shared" si="401"/>
        <v>64275</v>
      </c>
      <c r="AX1885" s="34">
        <f t="shared" si="402"/>
        <v>37625</v>
      </c>
      <c r="AY1885" s="36">
        <v>1.4712000000099998</v>
      </c>
      <c r="AZ1885" s="36">
        <v>2.0617000000000001</v>
      </c>
      <c r="BA1885" s="22"/>
      <c r="BB1885" s="19">
        <v>1227</v>
      </c>
      <c r="BC1885" s="34">
        <f t="shared" si="403"/>
        <v>553.53900000376245</v>
      </c>
      <c r="BD1885" s="34">
        <f t="shared" si="404"/>
        <v>775.71462500000007</v>
      </c>
      <c r="BE1885" s="38">
        <v>3.4819999999999997E-2</v>
      </c>
      <c r="BF1885" s="38">
        <f t="shared" si="405"/>
        <v>3.4819999999999997E-2</v>
      </c>
      <c r="BG1885" s="34">
        <v>13.946600844094794</v>
      </c>
      <c r="BH1885" s="34">
        <v>19.544390266499999</v>
      </c>
      <c r="BI1885" s="34">
        <f t="shared" si="406"/>
        <v>539.59239915966771</v>
      </c>
      <c r="BJ1885" s="34">
        <f t="shared" si="407"/>
        <v>756.17023473350002</v>
      </c>
      <c r="BK1885" s="34">
        <v>0</v>
      </c>
      <c r="BL1885" s="34">
        <v>0</v>
      </c>
      <c r="BM1885" s="34">
        <f t="shared" si="408"/>
        <v>0</v>
      </c>
      <c r="BN1885" s="39">
        <f t="shared" si="398"/>
        <v>539.59239915966771</v>
      </c>
      <c r="BO1885" s="39">
        <f t="shared" si="399"/>
        <v>756.17023473350002</v>
      </c>
      <c r="BP1885" s="39">
        <f t="shared" si="397"/>
        <v>216.57783557383232</v>
      </c>
    </row>
    <row r="1886" spans="1:68" s="25" customFormat="1" ht="14.25" x14ac:dyDescent="0.2">
      <c r="A1886" s="14">
        <v>668</v>
      </c>
      <c r="B1886" s="40"/>
      <c r="C1886" s="15" t="s">
        <v>14664</v>
      </c>
      <c r="D1886" s="16">
        <v>24647</v>
      </c>
      <c r="E1886" s="15" t="s">
        <v>14665</v>
      </c>
      <c r="F1886" s="15" t="s">
        <v>14664</v>
      </c>
      <c r="G1886" s="17" t="s">
        <v>14666</v>
      </c>
      <c r="H1886" s="17" t="s">
        <v>14667</v>
      </c>
      <c r="I1886" s="17" t="s">
        <v>86</v>
      </c>
      <c r="J1886" s="15" t="s">
        <v>14668</v>
      </c>
      <c r="K1886" s="15" t="s">
        <v>2125</v>
      </c>
      <c r="L1886" s="18" t="s">
        <v>14669</v>
      </c>
      <c r="M1886" s="15" t="s">
        <v>13098</v>
      </c>
      <c r="N1886" s="15" t="s">
        <v>13099</v>
      </c>
      <c r="O1886" s="16">
        <v>510</v>
      </c>
      <c r="P1886" s="15" t="s">
        <v>118</v>
      </c>
      <c r="Q1886" s="15">
        <v>21600</v>
      </c>
      <c r="R1886" s="15">
        <v>126300</v>
      </c>
      <c r="S1886" s="15">
        <v>147900</v>
      </c>
      <c r="T1886" s="15">
        <v>0.23</v>
      </c>
      <c r="U1886" s="15" t="s">
        <v>3335</v>
      </c>
      <c r="V1886" s="15" t="s">
        <v>76</v>
      </c>
      <c r="W1886" s="16">
        <v>1</v>
      </c>
      <c r="X1886" s="16">
        <v>0</v>
      </c>
      <c r="Y1886" s="15">
        <v>10451</v>
      </c>
      <c r="Z1886" s="15">
        <v>0.24</v>
      </c>
      <c r="AA1886" s="15" t="s">
        <v>14670</v>
      </c>
      <c r="AB1886" s="15" t="s">
        <v>14671</v>
      </c>
      <c r="AC1886" s="15">
        <v>0</v>
      </c>
      <c r="AD1886" s="15"/>
      <c r="AE1886" s="15" t="s">
        <v>1813</v>
      </c>
      <c r="AF1886" s="15" t="s">
        <v>8184</v>
      </c>
      <c r="AG1886" s="16">
        <v>1</v>
      </c>
      <c r="AH1886" s="15" t="s">
        <v>14672</v>
      </c>
      <c r="AI1886" s="15" t="s">
        <v>78</v>
      </c>
      <c r="AJ1886" s="15">
        <v>10450.5524902</v>
      </c>
      <c r="AK1886" s="15">
        <v>424.64297726500001</v>
      </c>
      <c r="AL1886" s="15">
        <v>3096238.9292000001</v>
      </c>
      <c r="AM1886" s="15">
        <v>1414941.9101499999</v>
      </c>
      <c r="AN1886" s="19">
        <v>21600</v>
      </c>
      <c r="AO1886" s="19">
        <v>109100</v>
      </c>
      <c r="AP1886" s="19">
        <v>0</v>
      </c>
      <c r="AQ1886" s="19">
        <v>18700</v>
      </c>
      <c r="AR1886" s="34">
        <f t="shared" si="400"/>
        <v>149400</v>
      </c>
      <c r="AS1886" s="34">
        <v>45000</v>
      </c>
      <c r="AT1886" s="34">
        <v>3000</v>
      </c>
      <c r="AU1886" s="34">
        <v>29995</v>
      </c>
      <c r="AV1886" s="34">
        <v>0</v>
      </c>
      <c r="AW1886" s="35">
        <f t="shared" si="401"/>
        <v>77995</v>
      </c>
      <c r="AX1886" s="34">
        <f t="shared" si="402"/>
        <v>71405</v>
      </c>
      <c r="AY1886" s="36">
        <v>1.4712000000099998</v>
      </c>
      <c r="AZ1886" s="36">
        <v>2.0617000000000001</v>
      </c>
      <c r="BA1886" s="22"/>
      <c r="BB1886" s="19">
        <v>1868</v>
      </c>
      <c r="BC1886" s="34">
        <f t="shared" si="403"/>
        <v>1050.5103600071402</v>
      </c>
      <c r="BD1886" s="34">
        <f t="shared" si="404"/>
        <v>1472.1568849999999</v>
      </c>
      <c r="BE1886" s="38">
        <v>3.4819999999999997E-2</v>
      </c>
      <c r="BF1886" s="38">
        <f t="shared" si="405"/>
        <v>3.4819999999999997E-2</v>
      </c>
      <c r="BG1886" s="34">
        <v>26.999287327383509</v>
      </c>
      <c r="BH1886" s="34">
        <v>37.836073057699998</v>
      </c>
      <c r="BI1886" s="34">
        <f t="shared" si="406"/>
        <v>1023.5110726797567</v>
      </c>
      <c r="BJ1886" s="34">
        <f t="shared" si="407"/>
        <v>1434.3208119422998</v>
      </c>
      <c r="BK1886" s="34">
        <v>0</v>
      </c>
      <c r="BL1886" s="34">
        <v>0</v>
      </c>
      <c r="BM1886" s="34">
        <f t="shared" si="408"/>
        <v>0</v>
      </c>
      <c r="BN1886" s="39">
        <f t="shared" si="398"/>
        <v>1023.5110726797567</v>
      </c>
      <c r="BO1886" s="39">
        <f t="shared" si="399"/>
        <v>1434.3208119422998</v>
      </c>
      <c r="BP1886" s="39">
        <f t="shared" si="397"/>
        <v>410.80973926254308</v>
      </c>
    </row>
    <row r="1887" spans="1:68" s="25" customFormat="1" ht="14.25" x14ac:dyDescent="0.2">
      <c r="A1887" s="14">
        <v>669</v>
      </c>
      <c r="B1887" s="40"/>
      <c r="C1887" s="15"/>
      <c r="D1887" s="16">
        <v>20049</v>
      </c>
      <c r="E1887" s="15" t="s">
        <v>14673</v>
      </c>
      <c r="F1887" s="15" t="s">
        <v>14674</v>
      </c>
      <c r="G1887" s="17" t="s">
        <v>14675</v>
      </c>
      <c r="H1887" s="17" t="s">
        <v>14676</v>
      </c>
      <c r="I1887" s="17" t="s">
        <v>86</v>
      </c>
      <c r="J1887" s="15" t="s">
        <v>14677</v>
      </c>
      <c r="K1887" s="15" t="s">
        <v>2085</v>
      </c>
      <c r="L1887" s="18" t="s">
        <v>14678</v>
      </c>
      <c r="M1887" s="15" t="s">
        <v>13098</v>
      </c>
      <c r="N1887" s="15" t="s">
        <v>13099</v>
      </c>
      <c r="O1887" s="16">
        <v>510</v>
      </c>
      <c r="P1887" s="15" t="s">
        <v>118</v>
      </c>
      <c r="Q1887" s="15">
        <v>20700</v>
      </c>
      <c r="R1887" s="15">
        <v>86500</v>
      </c>
      <c r="S1887" s="15">
        <v>107200</v>
      </c>
      <c r="T1887" s="15">
        <v>0.23</v>
      </c>
      <c r="U1887" s="15" t="s">
        <v>3335</v>
      </c>
      <c r="V1887" s="15" t="s">
        <v>76</v>
      </c>
      <c r="W1887" s="16">
        <v>1</v>
      </c>
      <c r="X1887" s="16">
        <v>0</v>
      </c>
      <c r="Y1887" s="15">
        <v>11826</v>
      </c>
      <c r="Z1887" s="15">
        <v>0.27100000000000002</v>
      </c>
      <c r="AA1887" s="15" t="s">
        <v>14670</v>
      </c>
      <c r="AB1887" s="15" t="s">
        <v>14671</v>
      </c>
      <c r="AC1887" s="15">
        <v>0</v>
      </c>
      <c r="AD1887" s="15"/>
      <c r="AE1887" s="15" t="s">
        <v>1813</v>
      </c>
      <c r="AF1887" s="15" t="s">
        <v>14679</v>
      </c>
      <c r="AG1887" s="16">
        <v>1</v>
      </c>
      <c r="AH1887" s="15" t="s">
        <v>14680</v>
      </c>
      <c r="AI1887" s="15" t="s">
        <v>78</v>
      </c>
      <c r="AJ1887" s="15">
        <v>11826.2412109</v>
      </c>
      <c r="AK1887" s="15">
        <v>449.60284426999999</v>
      </c>
      <c r="AL1887" s="15">
        <v>3096236.0209599999</v>
      </c>
      <c r="AM1887" s="15">
        <v>1415024.22034</v>
      </c>
      <c r="AN1887" s="19">
        <v>20700</v>
      </c>
      <c r="AO1887" s="19">
        <v>85600</v>
      </c>
      <c r="AP1887" s="19">
        <v>0</v>
      </c>
      <c r="AQ1887" s="19">
        <v>0</v>
      </c>
      <c r="AR1887" s="34">
        <f t="shared" si="400"/>
        <v>106300</v>
      </c>
      <c r="AS1887" s="34">
        <v>45000</v>
      </c>
      <c r="AT1887" s="34">
        <v>0</v>
      </c>
      <c r="AU1887" s="34">
        <v>21455</v>
      </c>
      <c r="AV1887" s="34">
        <v>0</v>
      </c>
      <c r="AW1887" s="35">
        <f t="shared" si="401"/>
        <v>66455</v>
      </c>
      <c r="AX1887" s="34">
        <f t="shared" si="402"/>
        <v>39845</v>
      </c>
      <c r="AY1887" s="36">
        <v>1.4712000000099998</v>
      </c>
      <c r="AZ1887" s="36">
        <v>2.0617000000000001</v>
      </c>
      <c r="BA1887" s="22"/>
      <c r="BB1887" s="19">
        <v>1063</v>
      </c>
      <c r="BC1887" s="34">
        <f t="shared" si="403"/>
        <v>586.19964000398443</v>
      </c>
      <c r="BD1887" s="34">
        <f t="shared" si="404"/>
        <v>821.48436500000003</v>
      </c>
      <c r="BE1887" s="38">
        <v>3.4819999999999997E-2</v>
      </c>
      <c r="BF1887" s="38">
        <f t="shared" si="405"/>
        <v>3.4819999999999997E-2</v>
      </c>
      <c r="BG1887" s="34">
        <v>20.411471464938735</v>
      </c>
      <c r="BH1887" s="34">
        <v>28.604085589299999</v>
      </c>
      <c r="BI1887" s="34">
        <f t="shared" si="406"/>
        <v>565.78816853904573</v>
      </c>
      <c r="BJ1887" s="34">
        <f t="shared" si="407"/>
        <v>792.88027941070004</v>
      </c>
      <c r="BK1887" s="34">
        <v>0</v>
      </c>
      <c r="BL1887" s="34">
        <v>0</v>
      </c>
      <c r="BM1887" s="34">
        <f t="shared" si="408"/>
        <v>0</v>
      </c>
      <c r="BN1887" s="39">
        <f t="shared" si="398"/>
        <v>565.78816853904573</v>
      </c>
      <c r="BO1887" s="39">
        <f t="shared" si="399"/>
        <v>792.88027941070004</v>
      </c>
      <c r="BP1887" s="39">
        <f t="shared" si="397"/>
        <v>227.09211087165431</v>
      </c>
    </row>
    <row r="1888" spans="1:68" s="25" customFormat="1" ht="14.25" x14ac:dyDescent="0.2">
      <c r="A1888" s="14">
        <v>670</v>
      </c>
      <c r="B1888" s="40"/>
      <c r="C1888" s="15"/>
      <c r="D1888" s="16">
        <v>16120</v>
      </c>
      <c r="E1888" s="15" t="s">
        <v>14681</v>
      </c>
      <c r="F1888" s="15" t="s">
        <v>14682</v>
      </c>
      <c r="G1888" s="17" t="s">
        <v>14683</v>
      </c>
      <c r="H1888" s="17" t="s">
        <v>14684</v>
      </c>
      <c r="I1888" s="17" t="s">
        <v>86</v>
      </c>
      <c r="J1888" s="15" t="s">
        <v>14685</v>
      </c>
      <c r="K1888" s="15" t="s">
        <v>97</v>
      </c>
      <c r="L1888" s="18" t="s">
        <v>14686</v>
      </c>
      <c r="M1888" s="15" t="s">
        <v>13098</v>
      </c>
      <c r="N1888" s="15" t="s">
        <v>13099</v>
      </c>
      <c r="O1888" s="16">
        <v>510</v>
      </c>
      <c r="P1888" s="15" t="s">
        <v>118</v>
      </c>
      <c r="Q1888" s="15">
        <v>24500</v>
      </c>
      <c r="R1888" s="15">
        <v>90500</v>
      </c>
      <c r="S1888" s="15">
        <v>115000</v>
      </c>
      <c r="T1888" s="15">
        <v>0.28999999999999998</v>
      </c>
      <c r="U1888" s="15" t="s">
        <v>3335</v>
      </c>
      <c r="V1888" s="15" t="s">
        <v>76</v>
      </c>
      <c r="W1888" s="16">
        <v>1</v>
      </c>
      <c r="X1888" s="16">
        <v>0</v>
      </c>
      <c r="Y1888" s="15">
        <v>13453</v>
      </c>
      <c r="Z1888" s="15">
        <v>0.309</v>
      </c>
      <c r="AA1888" s="15" t="s">
        <v>14670</v>
      </c>
      <c r="AB1888" s="15" t="s">
        <v>14671</v>
      </c>
      <c r="AC1888" s="15">
        <v>0</v>
      </c>
      <c r="AD1888" s="15"/>
      <c r="AE1888" s="15" t="s">
        <v>353</v>
      </c>
      <c r="AF1888" s="15" t="s">
        <v>10235</v>
      </c>
      <c r="AG1888" s="16">
        <v>1</v>
      </c>
      <c r="AH1888" s="15" t="s">
        <v>14687</v>
      </c>
      <c r="AI1888" s="15" t="s">
        <v>78</v>
      </c>
      <c r="AJ1888" s="15">
        <v>13452.5068359</v>
      </c>
      <c r="AK1888" s="15">
        <v>490.277895828</v>
      </c>
      <c r="AL1888" s="15">
        <v>3096239.7033000002</v>
      </c>
      <c r="AM1888" s="15">
        <v>1415112.9649</v>
      </c>
      <c r="AN1888" s="19">
        <v>24500</v>
      </c>
      <c r="AO1888" s="19">
        <v>89600</v>
      </c>
      <c r="AP1888" s="19">
        <v>0</v>
      </c>
      <c r="AQ1888" s="19">
        <v>0</v>
      </c>
      <c r="AR1888" s="34">
        <f t="shared" si="400"/>
        <v>114100</v>
      </c>
      <c r="AS1888" s="34">
        <v>45000</v>
      </c>
      <c r="AT1888" s="34">
        <v>3000</v>
      </c>
      <c r="AU1888" s="34">
        <v>24185</v>
      </c>
      <c r="AV1888" s="34">
        <v>0</v>
      </c>
      <c r="AW1888" s="35">
        <f t="shared" si="401"/>
        <v>72185</v>
      </c>
      <c r="AX1888" s="34">
        <f t="shared" si="402"/>
        <v>41915</v>
      </c>
      <c r="AY1888" s="36">
        <v>1.4712000000099998</v>
      </c>
      <c r="AZ1888" s="36">
        <v>2.0617000000000001</v>
      </c>
      <c r="BA1888" s="22"/>
      <c r="BB1888" s="19">
        <v>1141</v>
      </c>
      <c r="BC1888" s="34">
        <f t="shared" si="403"/>
        <v>616.65348000419135</v>
      </c>
      <c r="BD1888" s="34">
        <f t="shared" si="404"/>
        <v>864.16155500000002</v>
      </c>
      <c r="BE1888" s="38">
        <v>3.4819999999999997E-2</v>
      </c>
      <c r="BF1888" s="38">
        <f t="shared" si="405"/>
        <v>3.4819999999999997E-2</v>
      </c>
      <c r="BG1888" s="34">
        <v>21.471874173745942</v>
      </c>
      <c r="BH1888" s="34">
        <v>30.0901053451</v>
      </c>
      <c r="BI1888" s="34">
        <f t="shared" si="406"/>
        <v>595.18160583044539</v>
      </c>
      <c r="BJ1888" s="34">
        <f t="shared" si="407"/>
        <v>834.07144965489999</v>
      </c>
      <c r="BK1888" s="34">
        <v>0</v>
      </c>
      <c r="BL1888" s="34">
        <v>0</v>
      </c>
      <c r="BM1888" s="34">
        <f t="shared" si="408"/>
        <v>0</v>
      </c>
      <c r="BN1888" s="39">
        <f t="shared" si="398"/>
        <v>595.18160583044539</v>
      </c>
      <c r="BO1888" s="39">
        <f t="shared" si="399"/>
        <v>834.07144965489999</v>
      </c>
      <c r="BP1888" s="39">
        <f t="shared" si="397"/>
        <v>238.8898438244546</v>
      </c>
    </row>
    <row r="1889" spans="1:68" s="25" customFormat="1" ht="14.25" x14ac:dyDescent="0.2">
      <c r="A1889" s="14">
        <v>671</v>
      </c>
      <c r="B1889" s="40"/>
      <c r="C1889" s="15"/>
      <c r="D1889" s="16">
        <v>17446</v>
      </c>
      <c r="E1889" s="15" t="s">
        <v>14688</v>
      </c>
      <c r="F1889" s="15" t="s">
        <v>14689</v>
      </c>
      <c r="G1889" s="17" t="s">
        <v>14690</v>
      </c>
      <c r="H1889" s="17" t="s">
        <v>14691</v>
      </c>
      <c r="I1889" s="17" t="s">
        <v>86</v>
      </c>
      <c r="J1889" s="15" t="s">
        <v>14692</v>
      </c>
      <c r="K1889" s="15" t="s">
        <v>3254</v>
      </c>
      <c r="L1889" s="18" t="s">
        <v>14693</v>
      </c>
      <c r="M1889" s="15" t="s">
        <v>13098</v>
      </c>
      <c r="N1889" s="15" t="s">
        <v>13099</v>
      </c>
      <c r="O1889" s="16">
        <v>510</v>
      </c>
      <c r="P1889" s="15" t="s">
        <v>118</v>
      </c>
      <c r="Q1889" s="15">
        <v>26600</v>
      </c>
      <c r="R1889" s="15">
        <v>89100</v>
      </c>
      <c r="S1889" s="15">
        <v>115700</v>
      </c>
      <c r="T1889" s="15">
        <v>0.34</v>
      </c>
      <c r="U1889" s="15" t="s">
        <v>3335</v>
      </c>
      <c r="V1889" s="15" t="s">
        <v>76</v>
      </c>
      <c r="W1889" s="16">
        <v>1</v>
      </c>
      <c r="X1889" s="16">
        <v>0</v>
      </c>
      <c r="Y1889" s="15">
        <v>16395</v>
      </c>
      <c r="Z1889" s="15">
        <v>0.376</v>
      </c>
      <c r="AA1889" s="15" t="s">
        <v>14670</v>
      </c>
      <c r="AB1889" s="15" t="s">
        <v>14671</v>
      </c>
      <c r="AC1889" s="15">
        <v>0</v>
      </c>
      <c r="AD1889" s="15"/>
      <c r="AE1889" s="15" t="s">
        <v>353</v>
      </c>
      <c r="AF1889" s="15" t="s">
        <v>14694</v>
      </c>
      <c r="AG1889" s="16">
        <v>1</v>
      </c>
      <c r="AH1889" s="15" t="s">
        <v>14695</v>
      </c>
      <c r="AI1889" s="15" t="s">
        <v>78</v>
      </c>
      <c r="AJ1889" s="15">
        <v>16394.6533203</v>
      </c>
      <c r="AK1889" s="15">
        <v>547.76530087799995</v>
      </c>
      <c r="AL1889" s="15">
        <v>3096250.6242200001</v>
      </c>
      <c r="AM1889" s="15">
        <v>1415202.1953199999</v>
      </c>
      <c r="AN1889" s="19">
        <v>26600</v>
      </c>
      <c r="AO1889" s="19">
        <v>88100</v>
      </c>
      <c r="AP1889" s="19">
        <v>0</v>
      </c>
      <c r="AQ1889" s="19">
        <v>100</v>
      </c>
      <c r="AR1889" s="34">
        <f t="shared" si="400"/>
        <v>114800</v>
      </c>
      <c r="AS1889" s="34">
        <v>45000</v>
      </c>
      <c r="AT1889" s="34">
        <v>3000</v>
      </c>
      <c r="AU1889" s="34">
        <v>24395</v>
      </c>
      <c r="AV1889" s="34">
        <v>0</v>
      </c>
      <c r="AW1889" s="35">
        <f t="shared" si="401"/>
        <v>72395</v>
      </c>
      <c r="AX1889" s="34">
        <f t="shared" si="402"/>
        <v>42405</v>
      </c>
      <c r="AY1889" s="36">
        <v>1.4712000000099998</v>
      </c>
      <c r="AZ1889" s="36">
        <v>2.0617000000000001</v>
      </c>
      <c r="BA1889" s="22"/>
      <c r="BB1889" s="19">
        <v>1150</v>
      </c>
      <c r="BC1889" s="34">
        <f t="shared" si="403"/>
        <v>623.86236000424049</v>
      </c>
      <c r="BD1889" s="34">
        <f t="shared" si="404"/>
        <v>874.26388500000007</v>
      </c>
      <c r="BE1889" s="38">
        <v>3.4819999999999997E-2</v>
      </c>
      <c r="BF1889" s="38">
        <f t="shared" si="405"/>
        <v>3.4819999999999997E-2</v>
      </c>
      <c r="BG1889" s="34">
        <v>21.6716601913473</v>
      </c>
      <c r="BH1889" s="34">
        <v>30.370080081699999</v>
      </c>
      <c r="BI1889" s="34">
        <f t="shared" si="406"/>
        <v>602.19069981289317</v>
      </c>
      <c r="BJ1889" s="34">
        <f t="shared" si="407"/>
        <v>843.89380491830002</v>
      </c>
      <c r="BK1889" s="34">
        <v>0</v>
      </c>
      <c r="BL1889" s="34">
        <v>0</v>
      </c>
      <c r="BM1889" s="34">
        <f t="shared" si="408"/>
        <v>0</v>
      </c>
      <c r="BN1889" s="39">
        <f t="shared" si="398"/>
        <v>602.19069981289317</v>
      </c>
      <c r="BO1889" s="39">
        <f t="shared" si="399"/>
        <v>843.89380491830002</v>
      </c>
      <c r="BP1889" s="39">
        <f t="shared" si="397"/>
        <v>241.70310510540685</v>
      </c>
    </row>
    <row r="1890" spans="1:68" s="25" customFormat="1" ht="14.25" x14ac:dyDescent="0.2">
      <c r="A1890" s="14">
        <v>672</v>
      </c>
      <c r="B1890" s="40"/>
      <c r="C1890" s="15" t="s">
        <v>14696</v>
      </c>
      <c r="D1890" s="16">
        <v>1191</v>
      </c>
      <c r="E1890" s="15" t="s">
        <v>14697</v>
      </c>
      <c r="F1890" s="15" t="s">
        <v>14696</v>
      </c>
      <c r="G1890" s="17" t="s">
        <v>14698</v>
      </c>
      <c r="H1890" s="17" t="s">
        <v>14699</v>
      </c>
      <c r="I1890" s="17" t="s">
        <v>86</v>
      </c>
      <c r="J1890" s="15" t="s">
        <v>14700</v>
      </c>
      <c r="K1890" s="15" t="s">
        <v>315</v>
      </c>
      <c r="L1890" s="18" t="s">
        <v>14701</v>
      </c>
      <c r="M1890" s="15" t="s">
        <v>13098</v>
      </c>
      <c r="N1890" s="15" t="s">
        <v>13099</v>
      </c>
      <c r="O1890" s="16">
        <v>419</v>
      </c>
      <c r="P1890" s="15" t="s">
        <v>895</v>
      </c>
      <c r="Q1890" s="15">
        <v>26700</v>
      </c>
      <c r="R1890" s="15">
        <v>89800</v>
      </c>
      <c r="S1890" s="15">
        <v>116500</v>
      </c>
      <c r="T1890" s="15">
        <v>0.33</v>
      </c>
      <c r="U1890" s="15" t="s">
        <v>3335</v>
      </c>
      <c r="V1890" s="15" t="s">
        <v>76</v>
      </c>
      <c r="W1890" s="16">
        <v>1</v>
      </c>
      <c r="X1890" s="16">
        <v>1</v>
      </c>
      <c r="Y1890" s="15">
        <v>15382</v>
      </c>
      <c r="Z1890" s="15">
        <v>0.35299999999999998</v>
      </c>
      <c r="AA1890" s="15" t="s">
        <v>14670</v>
      </c>
      <c r="AB1890" s="15" t="s">
        <v>14671</v>
      </c>
      <c r="AC1890" s="15">
        <v>60000</v>
      </c>
      <c r="AD1890" s="26">
        <v>41534</v>
      </c>
      <c r="AE1890" s="15" t="s">
        <v>147</v>
      </c>
      <c r="AF1890" s="15" t="s">
        <v>14702</v>
      </c>
      <c r="AG1890" s="16">
        <v>1</v>
      </c>
      <c r="AH1890" s="15" t="s">
        <v>14703</v>
      </c>
      <c r="AI1890" s="15" t="s">
        <v>78</v>
      </c>
      <c r="AJ1890" s="15">
        <v>15382.2189941</v>
      </c>
      <c r="AK1890" s="15">
        <v>534.82277477499997</v>
      </c>
      <c r="AL1890" s="15">
        <v>3096302.4528299998</v>
      </c>
      <c r="AM1890" s="15">
        <v>1415269.9971400001</v>
      </c>
      <c r="AN1890" s="19">
        <v>0</v>
      </c>
      <c r="AO1890" s="19">
        <v>0</v>
      </c>
      <c r="AP1890" s="19">
        <v>26700</v>
      </c>
      <c r="AQ1890" s="19">
        <v>88900</v>
      </c>
      <c r="AR1890" s="34">
        <f t="shared" si="400"/>
        <v>115600</v>
      </c>
      <c r="AS1890" s="34">
        <v>0</v>
      </c>
      <c r="AT1890" s="34">
        <v>0</v>
      </c>
      <c r="AU1890" s="34">
        <v>0</v>
      </c>
      <c r="AV1890" s="34">
        <v>0</v>
      </c>
      <c r="AW1890" s="35">
        <f t="shared" si="401"/>
        <v>0</v>
      </c>
      <c r="AX1890" s="34">
        <f t="shared" si="402"/>
        <v>115600</v>
      </c>
      <c r="AY1890" s="36">
        <v>1.4712000000099998</v>
      </c>
      <c r="AZ1890" s="36">
        <v>2.0617000000000001</v>
      </c>
      <c r="BA1890" s="22"/>
      <c r="BB1890" s="19">
        <v>2317</v>
      </c>
      <c r="BC1890" s="34">
        <f t="shared" si="403"/>
        <v>1700.7072000115597</v>
      </c>
      <c r="BD1890" s="34">
        <f t="shared" si="404"/>
        <v>2383.3252000000002</v>
      </c>
      <c r="BE1890" s="38">
        <v>3.4819999999999997E-2</v>
      </c>
      <c r="BF1890" s="38">
        <f t="shared" si="405"/>
        <v>3.4819999999999997E-2</v>
      </c>
      <c r="BG1890" s="34">
        <v>0</v>
      </c>
      <c r="BH1890" s="34">
        <v>0</v>
      </c>
      <c r="BI1890" s="34">
        <f t="shared" si="406"/>
        <v>1700.7072000115597</v>
      </c>
      <c r="BJ1890" s="34">
        <f t="shared" si="407"/>
        <v>2383.3252000000002</v>
      </c>
      <c r="BK1890" s="34">
        <v>0</v>
      </c>
      <c r="BL1890" s="34">
        <v>71.016700000000128</v>
      </c>
      <c r="BM1890" s="34">
        <f t="shared" si="408"/>
        <v>71.016700000000128</v>
      </c>
      <c r="BN1890" s="39">
        <f t="shared" si="398"/>
        <v>1700.7072000115597</v>
      </c>
      <c r="BO1890" s="39">
        <f t="shared" si="399"/>
        <v>2312.3085000000001</v>
      </c>
      <c r="BP1890" s="39">
        <f t="shared" si="397"/>
        <v>611.60129998844036</v>
      </c>
    </row>
    <row r="1891" spans="1:68" s="25" customFormat="1" ht="14.25" x14ac:dyDescent="0.2">
      <c r="A1891" s="14">
        <v>673</v>
      </c>
      <c r="B1891" s="40"/>
      <c r="C1891" s="15" t="s">
        <v>176</v>
      </c>
      <c r="D1891" s="16">
        <v>30545</v>
      </c>
      <c r="E1891" s="15" t="s">
        <v>14704</v>
      </c>
      <c r="F1891" s="15" t="s">
        <v>14705</v>
      </c>
      <c r="G1891" s="17" t="s">
        <v>14706</v>
      </c>
      <c r="H1891" s="17" t="s">
        <v>14707</v>
      </c>
      <c r="I1891" s="17" t="s">
        <v>86</v>
      </c>
      <c r="J1891" s="15" t="s">
        <v>14708</v>
      </c>
      <c r="K1891" s="15" t="s">
        <v>1618</v>
      </c>
      <c r="L1891" s="18" t="s">
        <v>14709</v>
      </c>
      <c r="M1891" s="15" t="s">
        <v>13098</v>
      </c>
      <c r="N1891" s="15" t="s">
        <v>13099</v>
      </c>
      <c r="O1891" s="16">
        <v>510</v>
      </c>
      <c r="P1891" s="15" t="s">
        <v>118</v>
      </c>
      <c r="Q1891" s="15">
        <v>23900</v>
      </c>
      <c r="R1891" s="15">
        <v>73600</v>
      </c>
      <c r="S1891" s="15">
        <v>97500</v>
      </c>
      <c r="T1891" s="15">
        <v>0.26</v>
      </c>
      <c r="U1891" s="15" t="s">
        <v>3335</v>
      </c>
      <c r="V1891" s="15" t="s">
        <v>76</v>
      </c>
      <c r="W1891" s="16">
        <v>1</v>
      </c>
      <c r="X1891" s="16">
        <v>1</v>
      </c>
      <c r="Y1891" s="15">
        <v>11532</v>
      </c>
      <c r="Z1891" s="15">
        <v>0.26500000000000001</v>
      </c>
      <c r="AA1891" s="15" t="s">
        <v>14670</v>
      </c>
      <c r="AB1891" s="15" t="s">
        <v>14671</v>
      </c>
      <c r="AC1891" s="15">
        <v>96900</v>
      </c>
      <c r="AD1891" s="26">
        <v>42244</v>
      </c>
      <c r="AE1891" s="15" t="s">
        <v>222</v>
      </c>
      <c r="AF1891" s="15" t="s">
        <v>9108</v>
      </c>
      <c r="AG1891" s="16">
        <v>1</v>
      </c>
      <c r="AH1891" s="15" t="s">
        <v>14710</v>
      </c>
      <c r="AI1891" s="15" t="s">
        <v>78</v>
      </c>
      <c r="AJ1891" s="15">
        <v>11532.1586914</v>
      </c>
      <c r="AK1891" s="15">
        <v>445.54655386600001</v>
      </c>
      <c r="AL1891" s="15">
        <v>3096377.51609</v>
      </c>
      <c r="AM1891" s="15">
        <v>1415323.7107500001</v>
      </c>
      <c r="AN1891" s="19">
        <v>23900</v>
      </c>
      <c r="AO1891" s="19">
        <v>74700</v>
      </c>
      <c r="AP1891" s="19">
        <v>0</v>
      </c>
      <c r="AQ1891" s="19">
        <v>0</v>
      </c>
      <c r="AR1891" s="34">
        <f t="shared" si="400"/>
        <v>98600</v>
      </c>
      <c r="AS1891" s="34">
        <v>45000</v>
      </c>
      <c r="AT1891" s="34">
        <v>3000</v>
      </c>
      <c r="AU1891" s="34">
        <v>18760</v>
      </c>
      <c r="AV1891" s="34">
        <v>0</v>
      </c>
      <c r="AW1891" s="35">
        <f t="shared" si="401"/>
        <v>66760</v>
      </c>
      <c r="AX1891" s="34">
        <f t="shared" si="402"/>
        <v>31840</v>
      </c>
      <c r="AY1891" s="36">
        <v>1.4712000000099998</v>
      </c>
      <c r="AZ1891" s="36">
        <v>2.0617000000000001</v>
      </c>
      <c r="BA1891" s="22"/>
      <c r="BB1891" s="19">
        <v>986</v>
      </c>
      <c r="BC1891" s="34">
        <f t="shared" si="403"/>
        <v>468.43008000318389</v>
      </c>
      <c r="BD1891" s="34">
        <f t="shared" si="404"/>
        <v>656.44528000000003</v>
      </c>
      <c r="BE1891" s="38">
        <v>3.4819999999999997E-2</v>
      </c>
      <c r="BF1891" s="38">
        <f t="shared" si="405"/>
        <v>3.4819999999999997E-2</v>
      </c>
      <c r="BG1891" s="34">
        <v>16.31073538571086</v>
      </c>
      <c r="BH1891" s="34">
        <v>22.857424649599999</v>
      </c>
      <c r="BI1891" s="34">
        <f t="shared" si="406"/>
        <v>452.11934461747302</v>
      </c>
      <c r="BJ1891" s="34">
        <f t="shared" si="407"/>
        <v>633.58785535039999</v>
      </c>
      <c r="BK1891" s="34">
        <v>0</v>
      </c>
      <c r="BL1891" s="34">
        <v>0</v>
      </c>
      <c r="BM1891" s="34">
        <f t="shared" si="408"/>
        <v>0</v>
      </c>
      <c r="BN1891" s="39">
        <f t="shared" si="398"/>
        <v>452.11934461747302</v>
      </c>
      <c r="BO1891" s="39">
        <f t="shared" si="399"/>
        <v>633.58785535039999</v>
      </c>
      <c r="BP1891" s="39">
        <f t="shared" si="397"/>
        <v>181.46851073292697</v>
      </c>
    </row>
    <row r="1892" spans="1:68" s="25" customFormat="1" ht="14.25" x14ac:dyDescent="0.2">
      <c r="A1892" s="14">
        <v>674</v>
      </c>
      <c r="B1892" s="40"/>
      <c r="C1892" s="15"/>
      <c r="D1892" s="16">
        <v>17366</v>
      </c>
      <c r="E1892" s="15" t="s">
        <v>14711</v>
      </c>
      <c r="F1892" s="15" t="s">
        <v>14712</v>
      </c>
      <c r="G1892" s="17" t="s">
        <v>14713</v>
      </c>
      <c r="H1892" s="17" t="s">
        <v>14714</v>
      </c>
      <c r="I1892" s="17" t="s">
        <v>86</v>
      </c>
      <c r="J1892" s="15" t="s">
        <v>14715</v>
      </c>
      <c r="K1892" s="15" t="s">
        <v>3523</v>
      </c>
      <c r="L1892" s="18" t="s">
        <v>14716</v>
      </c>
      <c r="M1892" s="15" t="s">
        <v>13098</v>
      </c>
      <c r="N1892" s="15" t="s">
        <v>13099</v>
      </c>
      <c r="O1892" s="16">
        <v>510</v>
      </c>
      <c r="P1892" s="15" t="s">
        <v>118</v>
      </c>
      <c r="Q1892" s="15">
        <v>23500</v>
      </c>
      <c r="R1892" s="15">
        <v>79400</v>
      </c>
      <c r="S1892" s="15">
        <v>102900</v>
      </c>
      <c r="T1892" s="15">
        <v>0.24</v>
      </c>
      <c r="U1892" s="15" t="s">
        <v>3335</v>
      </c>
      <c r="V1892" s="15" t="s">
        <v>76</v>
      </c>
      <c r="W1892" s="16">
        <v>1</v>
      </c>
      <c r="X1892" s="16">
        <v>0</v>
      </c>
      <c r="Y1892" s="15">
        <v>10916</v>
      </c>
      <c r="Z1892" s="15">
        <v>0.251</v>
      </c>
      <c r="AA1892" s="15" t="s">
        <v>14670</v>
      </c>
      <c r="AB1892" s="15" t="s">
        <v>14671</v>
      </c>
      <c r="AC1892" s="15">
        <v>0</v>
      </c>
      <c r="AD1892" s="15"/>
      <c r="AE1892" s="15" t="s">
        <v>617</v>
      </c>
      <c r="AF1892" s="15" t="s">
        <v>11930</v>
      </c>
      <c r="AG1892" s="16">
        <v>1</v>
      </c>
      <c r="AH1892" s="15" t="s">
        <v>14717</v>
      </c>
      <c r="AI1892" s="15" t="s">
        <v>78</v>
      </c>
      <c r="AJ1892" s="15">
        <v>10915.8110352</v>
      </c>
      <c r="AK1892" s="15">
        <v>426.65247036699998</v>
      </c>
      <c r="AL1892" s="15">
        <v>3096451.4170300001</v>
      </c>
      <c r="AM1892" s="15">
        <v>1415372.34534</v>
      </c>
      <c r="AN1892" s="19">
        <v>23500</v>
      </c>
      <c r="AO1892" s="19">
        <v>80700</v>
      </c>
      <c r="AP1892" s="19">
        <v>0</v>
      </c>
      <c r="AQ1892" s="19">
        <v>0</v>
      </c>
      <c r="AR1892" s="34">
        <f t="shared" si="400"/>
        <v>104200</v>
      </c>
      <c r="AS1892" s="34">
        <v>45000</v>
      </c>
      <c r="AT1892" s="34">
        <v>3000</v>
      </c>
      <c r="AU1892" s="34">
        <v>20720</v>
      </c>
      <c r="AV1892" s="34">
        <v>0</v>
      </c>
      <c r="AW1892" s="35">
        <f t="shared" si="401"/>
        <v>68720</v>
      </c>
      <c r="AX1892" s="34">
        <f t="shared" si="402"/>
        <v>35480</v>
      </c>
      <c r="AY1892" s="36">
        <v>1.4712000000099998</v>
      </c>
      <c r="AZ1892" s="36">
        <v>2.0617000000000001</v>
      </c>
      <c r="BA1892" s="22"/>
      <c r="BB1892" s="19">
        <v>1042</v>
      </c>
      <c r="BC1892" s="34">
        <f t="shared" si="403"/>
        <v>521.98176000354795</v>
      </c>
      <c r="BD1892" s="34">
        <f t="shared" si="404"/>
        <v>731.49116000000004</v>
      </c>
      <c r="BE1892" s="38">
        <v>3.4819999999999997E-2</v>
      </c>
      <c r="BF1892" s="38">
        <f t="shared" si="405"/>
        <v>3.4819999999999997E-2</v>
      </c>
      <c r="BG1892" s="34">
        <v>18.175404883323537</v>
      </c>
      <c r="BH1892" s="34">
        <v>25.470522191200001</v>
      </c>
      <c r="BI1892" s="34">
        <f t="shared" si="406"/>
        <v>503.8063551202244</v>
      </c>
      <c r="BJ1892" s="34">
        <f t="shared" si="407"/>
        <v>706.02063780880007</v>
      </c>
      <c r="BK1892" s="34">
        <v>0</v>
      </c>
      <c r="BL1892" s="34">
        <v>0</v>
      </c>
      <c r="BM1892" s="34">
        <f t="shared" si="408"/>
        <v>0</v>
      </c>
      <c r="BN1892" s="39">
        <f t="shared" si="398"/>
        <v>503.8063551202244</v>
      </c>
      <c r="BO1892" s="39">
        <f t="shared" si="399"/>
        <v>706.02063780880007</v>
      </c>
      <c r="BP1892" s="39">
        <f t="shared" si="397"/>
        <v>202.21428268857568</v>
      </c>
    </row>
    <row r="1893" spans="1:68" s="25" customFormat="1" ht="14.25" x14ac:dyDescent="0.2">
      <c r="A1893" s="14">
        <v>675</v>
      </c>
      <c r="B1893" s="40"/>
      <c r="C1893" s="15" t="s">
        <v>14718</v>
      </c>
      <c r="D1893" s="16">
        <v>24808</v>
      </c>
      <c r="E1893" s="15" t="s">
        <v>14719</v>
      </c>
      <c r="F1893" s="15" t="s">
        <v>14718</v>
      </c>
      <c r="G1893" s="17" t="s">
        <v>14720</v>
      </c>
      <c r="H1893" s="17" t="s">
        <v>14721</v>
      </c>
      <c r="I1893" s="17" t="s">
        <v>86</v>
      </c>
      <c r="J1893" s="15" t="s">
        <v>14722</v>
      </c>
      <c r="K1893" s="15" t="s">
        <v>403</v>
      </c>
      <c r="L1893" s="18" t="s">
        <v>14723</v>
      </c>
      <c r="M1893" s="15" t="s">
        <v>13098</v>
      </c>
      <c r="N1893" s="15" t="s">
        <v>13099</v>
      </c>
      <c r="O1893" s="16">
        <v>510</v>
      </c>
      <c r="P1893" s="15" t="s">
        <v>118</v>
      </c>
      <c r="Q1893" s="15">
        <v>24200</v>
      </c>
      <c r="R1893" s="15">
        <v>137900</v>
      </c>
      <c r="S1893" s="15">
        <v>162100</v>
      </c>
      <c r="T1893" s="15">
        <v>0.26</v>
      </c>
      <c r="U1893" s="15" t="s">
        <v>3335</v>
      </c>
      <c r="V1893" s="15" t="s">
        <v>76</v>
      </c>
      <c r="W1893" s="16">
        <v>1</v>
      </c>
      <c r="X1893" s="16">
        <v>1</v>
      </c>
      <c r="Y1893" s="15">
        <v>12433</v>
      </c>
      <c r="Z1893" s="15">
        <v>0.28499999999999998</v>
      </c>
      <c r="AA1893" s="15" t="s">
        <v>14670</v>
      </c>
      <c r="AB1893" s="15" t="s">
        <v>14671</v>
      </c>
      <c r="AC1893" s="15">
        <v>125000</v>
      </c>
      <c r="AD1893" s="26">
        <v>38232</v>
      </c>
      <c r="AE1893" s="15" t="s">
        <v>119</v>
      </c>
      <c r="AF1893" s="15" t="s">
        <v>119</v>
      </c>
      <c r="AG1893" s="16">
        <v>1</v>
      </c>
      <c r="AH1893" s="15" t="s">
        <v>14724</v>
      </c>
      <c r="AI1893" s="15" t="s">
        <v>78</v>
      </c>
      <c r="AJ1893" s="15">
        <v>12432.6704102</v>
      </c>
      <c r="AK1893" s="15">
        <v>458.00390503300002</v>
      </c>
      <c r="AL1893" s="15">
        <v>3096532.9360099998</v>
      </c>
      <c r="AM1893" s="15">
        <v>1415418.06369</v>
      </c>
      <c r="AN1893" s="19">
        <v>24200</v>
      </c>
      <c r="AO1893" s="19">
        <v>132800</v>
      </c>
      <c r="AP1893" s="19">
        <v>0</v>
      </c>
      <c r="AQ1893" s="19">
        <v>3700</v>
      </c>
      <c r="AR1893" s="34">
        <f t="shared" si="400"/>
        <v>160700</v>
      </c>
      <c r="AS1893" s="34">
        <v>45000</v>
      </c>
      <c r="AT1893" s="34">
        <v>3000</v>
      </c>
      <c r="AU1893" s="34">
        <v>39200</v>
      </c>
      <c r="AV1893" s="34">
        <v>0</v>
      </c>
      <c r="AW1893" s="35">
        <f t="shared" si="401"/>
        <v>87200</v>
      </c>
      <c r="AX1893" s="34">
        <f t="shared" si="402"/>
        <v>73500</v>
      </c>
      <c r="AY1893" s="36">
        <v>1.4712000000099998</v>
      </c>
      <c r="AZ1893" s="36">
        <v>2.0617000000000001</v>
      </c>
      <c r="BA1893" s="22"/>
      <c r="BB1893" s="19">
        <v>1681</v>
      </c>
      <c r="BC1893" s="34">
        <f t="shared" si="403"/>
        <v>1081.33200000735</v>
      </c>
      <c r="BD1893" s="34">
        <f t="shared" si="404"/>
        <v>1515.3495</v>
      </c>
      <c r="BE1893" s="38">
        <v>3.4819999999999997E-2</v>
      </c>
      <c r="BF1893" s="38">
        <f t="shared" si="405"/>
        <v>3.4819999999999997E-2</v>
      </c>
      <c r="BG1893" s="34">
        <v>35.756574432243035</v>
      </c>
      <c r="BH1893" s="34">
        <v>50.108299011999996</v>
      </c>
      <c r="BI1893" s="34">
        <f t="shared" si="406"/>
        <v>1045.5754255751069</v>
      </c>
      <c r="BJ1893" s="34">
        <f t="shared" si="407"/>
        <v>1465.2412009879999</v>
      </c>
      <c r="BK1893" s="34">
        <v>0</v>
      </c>
      <c r="BL1893" s="34">
        <v>0</v>
      </c>
      <c r="BM1893" s="34">
        <f t="shared" si="408"/>
        <v>0</v>
      </c>
      <c r="BN1893" s="39">
        <f t="shared" si="398"/>
        <v>1045.5754255751069</v>
      </c>
      <c r="BO1893" s="39">
        <f t="shared" si="399"/>
        <v>1465.2412009879999</v>
      </c>
      <c r="BP1893" s="39">
        <f t="shared" si="397"/>
        <v>419.66577541289303</v>
      </c>
    </row>
    <row r="1894" spans="1:68" s="25" customFormat="1" ht="14.25" x14ac:dyDescent="0.2">
      <c r="A1894" s="14">
        <v>676</v>
      </c>
      <c r="B1894" s="40"/>
      <c r="C1894" s="15"/>
      <c r="D1894" s="16">
        <v>18278</v>
      </c>
      <c r="E1894" s="15" t="s">
        <v>14725</v>
      </c>
      <c r="F1894" s="15" t="s">
        <v>14726</v>
      </c>
      <c r="G1894" s="17" t="s">
        <v>14727</v>
      </c>
      <c r="H1894" s="17" t="s">
        <v>14728</v>
      </c>
      <c r="I1894" s="17" t="s">
        <v>86</v>
      </c>
      <c r="J1894" s="15" t="s">
        <v>14729</v>
      </c>
      <c r="K1894" s="15" t="s">
        <v>2177</v>
      </c>
      <c r="L1894" s="18" t="s">
        <v>14730</v>
      </c>
      <c r="M1894" s="15" t="s">
        <v>13098</v>
      </c>
      <c r="N1894" s="15" t="s">
        <v>13099</v>
      </c>
      <c r="O1894" s="16">
        <v>510</v>
      </c>
      <c r="P1894" s="15" t="s">
        <v>118</v>
      </c>
      <c r="Q1894" s="15">
        <v>22600</v>
      </c>
      <c r="R1894" s="15">
        <v>102400</v>
      </c>
      <c r="S1894" s="15">
        <v>125000</v>
      </c>
      <c r="T1894" s="15">
        <v>0.28999999999999998</v>
      </c>
      <c r="U1894" s="15" t="s">
        <v>3335</v>
      </c>
      <c r="V1894" s="15" t="s">
        <v>76</v>
      </c>
      <c r="W1894" s="16">
        <v>1</v>
      </c>
      <c r="X1894" s="16">
        <v>0</v>
      </c>
      <c r="Y1894" s="15">
        <v>14124</v>
      </c>
      <c r="Z1894" s="15">
        <v>0.32400000000000001</v>
      </c>
      <c r="AA1894" s="15" t="s">
        <v>14670</v>
      </c>
      <c r="AB1894" s="15" t="s">
        <v>14671</v>
      </c>
      <c r="AC1894" s="15">
        <v>0</v>
      </c>
      <c r="AD1894" s="15"/>
      <c r="AE1894" s="15" t="s">
        <v>1056</v>
      </c>
      <c r="AF1894" s="15" t="s">
        <v>14731</v>
      </c>
      <c r="AG1894" s="16">
        <v>1</v>
      </c>
      <c r="AH1894" s="15" t="s">
        <v>14732</v>
      </c>
      <c r="AI1894" s="15" t="s">
        <v>78</v>
      </c>
      <c r="AJ1894" s="15">
        <v>14124.4550781</v>
      </c>
      <c r="AK1894" s="15">
        <v>480.22736004900003</v>
      </c>
      <c r="AL1894" s="15">
        <v>3096620.2743600002</v>
      </c>
      <c r="AM1894" s="15">
        <v>1415448.34296</v>
      </c>
      <c r="AN1894" s="19">
        <v>22600</v>
      </c>
      <c r="AO1894" s="19">
        <v>101300</v>
      </c>
      <c r="AP1894" s="19">
        <v>0</v>
      </c>
      <c r="AQ1894" s="19">
        <v>0</v>
      </c>
      <c r="AR1894" s="34">
        <f t="shared" si="400"/>
        <v>123900</v>
      </c>
      <c r="AS1894" s="34">
        <v>45000</v>
      </c>
      <c r="AT1894" s="34">
        <v>3000</v>
      </c>
      <c r="AU1894" s="34">
        <v>27615</v>
      </c>
      <c r="AV1894" s="34">
        <v>0</v>
      </c>
      <c r="AW1894" s="35">
        <f t="shared" si="401"/>
        <v>75615</v>
      </c>
      <c r="AX1894" s="34">
        <f t="shared" si="402"/>
        <v>48285</v>
      </c>
      <c r="AY1894" s="36">
        <v>1.4712000000099998</v>
      </c>
      <c r="AZ1894" s="36">
        <v>2.0617000000000001</v>
      </c>
      <c r="BA1894" s="22"/>
      <c r="BB1894" s="19">
        <v>1239</v>
      </c>
      <c r="BC1894" s="34">
        <f t="shared" si="403"/>
        <v>710.36892000482851</v>
      </c>
      <c r="BD1894" s="34">
        <f t="shared" si="404"/>
        <v>995.49184500000013</v>
      </c>
      <c r="BE1894" s="38">
        <v>3.4819999999999997E-2</v>
      </c>
      <c r="BF1894" s="38">
        <f t="shared" si="405"/>
        <v>3.4819999999999997E-2</v>
      </c>
      <c r="BG1894" s="34">
        <v>24.735045794568126</v>
      </c>
      <c r="BH1894" s="34">
        <v>34.6630260429</v>
      </c>
      <c r="BI1894" s="34">
        <f t="shared" si="406"/>
        <v>685.63387421026039</v>
      </c>
      <c r="BJ1894" s="34">
        <f t="shared" si="407"/>
        <v>960.82881895710011</v>
      </c>
      <c r="BK1894" s="34">
        <v>0</v>
      </c>
      <c r="BL1894" s="34">
        <v>0</v>
      </c>
      <c r="BM1894" s="34">
        <f t="shared" si="408"/>
        <v>0</v>
      </c>
      <c r="BN1894" s="39">
        <f t="shared" si="398"/>
        <v>685.63387421026039</v>
      </c>
      <c r="BO1894" s="39">
        <f t="shared" si="399"/>
        <v>960.82881895710011</v>
      </c>
      <c r="BP1894" s="39">
        <f t="shared" si="397"/>
        <v>275.19494474683972</v>
      </c>
    </row>
    <row r="1895" spans="1:68" s="25" customFormat="1" ht="14.25" x14ac:dyDescent="0.2">
      <c r="A1895" s="14">
        <v>677</v>
      </c>
      <c r="B1895" s="40"/>
      <c r="C1895" s="15"/>
      <c r="D1895" s="16">
        <v>25063</v>
      </c>
      <c r="E1895" s="15" t="s">
        <v>14733</v>
      </c>
      <c r="F1895" s="15" t="s">
        <v>14734</v>
      </c>
      <c r="G1895" s="17" t="s">
        <v>14735</v>
      </c>
      <c r="H1895" s="17" t="s">
        <v>14736</v>
      </c>
      <c r="I1895" s="17" t="s">
        <v>86</v>
      </c>
      <c r="J1895" s="15" t="s">
        <v>14737</v>
      </c>
      <c r="K1895" s="15" t="s">
        <v>3652</v>
      </c>
      <c r="L1895" s="18" t="s">
        <v>14738</v>
      </c>
      <c r="M1895" s="15" t="s">
        <v>13098</v>
      </c>
      <c r="N1895" s="15" t="s">
        <v>13099</v>
      </c>
      <c r="O1895" s="16">
        <v>510</v>
      </c>
      <c r="P1895" s="15" t="s">
        <v>118</v>
      </c>
      <c r="Q1895" s="15">
        <v>31400</v>
      </c>
      <c r="R1895" s="15">
        <v>79900</v>
      </c>
      <c r="S1895" s="15">
        <v>111300</v>
      </c>
      <c r="T1895" s="15">
        <v>0.31</v>
      </c>
      <c r="U1895" s="15" t="s">
        <v>3335</v>
      </c>
      <c r="V1895" s="15" t="s">
        <v>76</v>
      </c>
      <c r="W1895" s="16">
        <v>1</v>
      </c>
      <c r="X1895" s="16">
        <v>0</v>
      </c>
      <c r="Y1895" s="15">
        <v>13493</v>
      </c>
      <c r="Z1895" s="15">
        <v>0.31</v>
      </c>
      <c r="AA1895" s="15" t="s">
        <v>14670</v>
      </c>
      <c r="AB1895" s="15" t="s">
        <v>14671</v>
      </c>
      <c r="AC1895" s="15">
        <v>0</v>
      </c>
      <c r="AD1895" s="15"/>
      <c r="AE1895" s="15" t="s">
        <v>222</v>
      </c>
      <c r="AF1895" s="15" t="s">
        <v>14739</v>
      </c>
      <c r="AG1895" s="16">
        <v>1</v>
      </c>
      <c r="AH1895" s="15" t="s">
        <v>14740</v>
      </c>
      <c r="AI1895" s="15" t="s">
        <v>78</v>
      </c>
      <c r="AJ1895" s="15">
        <v>13493.0327148</v>
      </c>
      <c r="AK1895" s="15">
        <v>457.01813841000001</v>
      </c>
      <c r="AL1895" s="15">
        <v>3096727.5054600001</v>
      </c>
      <c r="AM1895" s="15">
        <v>1415438.2832200001</v>
      </c>
      <c r="AN1895" s="19">
        <v>31400</v>
      </c>
      <c r="AO1895" s="19">
        <v>79000</v>
      </c>
      <c r="AP1895" s="19">
        <v>0</v>
      </c>
      <c r="AQ1895" s="19">
        <v>0</v>
      </c>
      <c r="AR1895" s="34">
        <f t="shared" si="400"/>
        <v>110400</v>
      </c>
      <c r="AS1895" s="34">
        <v>45000</v>
      </c>
      <c r="AT1895" s="34">
        <v>3000</v>
      </c>
      <c r="AU1895" s="34">
        <v>22890</v>
      </c>
      <c r="AV1895" s="34">
        <v>0</v>
      </c>
      <c r="AW1895" s="35">
        <f t="shared" si="401"/>
        <v>70890</v>
      </c>
      <c r="AX1895" s="34">
        <f t="shared" si="402"/>
        <v>39510</v>
      </c>
      <c r="AY1895" s="36">
        <v>1.4712000000099998</v>
      </c>
      <c r="AZ1895" s="36">
        <v>2.0617000000000001</v>
      </c>
      <c r="BA1895" s="22"/>
      <c r="BB1895" s="19">
        <v>1104</v>
      </c>
      <c r="BC1895" s="34">
        <f t="shared" si="403"/>
        <v>581.27112000395095</v>
      </c>
      <c r="BD1895" s="34">
        <f t="shared" si="404"/>
        <v>814.57767000000013</v>
      </c>
      <c r="BE1895" s="38">
        <v>3.4819999999999997E-2</v>
      </c>
      <c r="BF1895" s="38">
        <f t="shared" si="405"/>
        <v>3.4819999999999997E-2</v>
      </c>
      <c r="BG1895" s="34">
        <v>20.239860398537569</v>
      </c>
      <c r="BH1895" s="34">
        <v>28.363594469400002</v>
      </c>
      <c r="BI1895" s="34">
        <f t="shared" si="406"/>
        <v>561.03125960541342</v>
      </c>
      <c r="BJ1895" s="34">
        <f t="shared" si="407"/>
        <v>786.2140755306001</v>
      </c>
      <c r="BK1895" s="34">
        <v>0</v>
      </c>
      <c r="BL1895" s="34">
        <v>0</v>
      </c>
      <c r="BM1895" s="34">
        <f t="shared" si="408"/>
        <v>0</v>
      </c>
      <c r="BN1895" s="39">
        <f t="shared" si="398"/>
        <v>561.03125960541342</v>
      </c>
      <c r="BO1895" s="39">
        <f t="shared" si="399"/>
        <v>786.2140755306001</v>
      </c>
      <c r="BP1895" s="39">
        <f t="shared" si="397"/>
        <v>225.18281592518667</v>
      </c>
    </row>
    <row r="1896" spans="1:68" s="25" customFormat="1" ht="14.25" x14ac:dyDescent="0.2">
      <c r="A1896" s="14">
        <v>678</v>
      </c>
      <c r="B1896" s="40"/>
      <c r="C1896" s="15"/>
      <c r="D1896" s="16">
        <v>16263</v>
      </c>
      <c r="E1896" s="15" t="s">
        <v>14741</v>
      </c>
      <c r="F1896" s="15" t="s">
        <v>14742</v>
      </c>
      <c r="G1896" s="17" t="s">
        <v>14743</v>
      </c>
      <c r="H1896" s="17" t="s">
        <v>14744</v>
      </c>
      <c r="I1896" s="17" t="s">
        <v>86</v>
      </c>
      <c r="J1896" s="15" t="s">
        <v>14745</v>
      </c>
      <c r="K1896" s="15" t="s">
        <v>5413</v>
      </c>
      <c r="L1896" s="18" t="s">
        <v>14746</v>
      </c>
      <c r="M1896" s="15" t="s">
        <v>13098</v>
      </c>
      <c r="N1896" s="15" t="s">
        <v>13099</v>
      </c>
      <c r="O1896" s="16">
        <v>510</v>
      </c>
      <c r="P1896" s="15" t="s">
        <v>118</v>
      </c>
      <c r="Q1896" s="15">
        <v>31900</v>
      </c>
      <c r="R1896" s="15">
        <v>111400</v>
      </c>
      <c r="S1896" s="15">
        <v>143300</v>
      </c>
      <c r="T1896" s="15">
        <v>0.34</v>
      </c>
      <c r="U1896" s="15" t="s">
        <v>3335</v>
      </c>
      <c r="V1896" s="15" t="s">
        <v>76</v>
      </c>
      <c r="W1896" s="16">
        <v>1</v>
      </c>
      <c r="X1896" s="16">
        <v>1</v>
      </c>
      <c r="Y1896" s="15">
        <v>13532</v>
      </c>
      <c r="Z1896" s="15">
        <v>0.311</v>
      </c>
      <c r="AA1896" s="15" t="s">
        <v>14670</v>
      </c>
      <c r="AB1896" s="15" t="s">
        <v>14671</v>
      </c>
      <c r="AC1896" s="15">
        <v>144000</v>
      </c>
      <c r="AD1896" s="26">
        <v>42513</v>
      </c>
      <c r="AE1896" s="15" t="s">
        <v>79</v>
      </c>
      <c r="AF1896" s="15" t="s">
        <v>14747</v>
      </c>
      <c r="AG1896" s="16">
        <v>1</v>
      </c>
      <c r="AH1896" s="15" t="s">
        <v>14748</v>
      </c>
      <c r="AI1896" s="15" t="s">
        <v>78</v>
      </c>
      <c r="AJ1896" s="15">
        <v>13531.9240723</v>
      </c>
      <c r="AK1896" s="15">
        <v>469.00746926300002</v>
      </c>
      <c r="AL1896" s="15">
        <v>3096707.2962099998</v>
      </c>
      <c r="AM1896" s="15">
        <v>1415544.9635099999</v>
      </c>
      <c r="AN1896" s="19">
        <v>31900</v>
      </c>
      <c r="AO1896" s="19">
        <v>110200</v>
      </c>
      <c r="AP1896" s="19">
        <v>0</v>
      </c>
      <c r="AQ1896" s="19">
        <v>0</v>
      </c>
      <c r="AR1896" s="34">
        <f t="shared" si="400"/>
        <v>142100</v>
      </c>
      <c r="AS1896" s="34">
        <v>45000</v>
      </c>
      <c r="AT1896" s="34">
        <v>3000</v>
      </c>
      <c r="AU1896" s="34">
        <v>33985</v>
      </c>
      <c r="AV1896" s="34">
        <v>0</v>
      </c>
      <c r="AW1896" s="35">
        <f t="shared" si="401"/>
        <v>81985</v>
      </c>
      <c r="AX1896" s="34">
        <f t="shared" si="402"/>
        <v>60115</v>
      </c>
      <c r="AY1896" s="36">
        <v>1.4712000000099998</v>
      </c>
      <c r="AZ1896" s="36">
        <v>2.0617000000000001</v>
      </c>
      <c r="BA1896" s="22"/>
      <c r="BB1896" s="19">
        <v>1421</v>
      </c>
      <c r="BC1896" s="34">
        <f t="shared" si="403"/>
        <v>884.41188000601142</v>
      </c>
      <c r="BD1896" s="34">
        <f t="shared" si="404"/>
        <v>1239.3909550000001</v>
      </c>
      <c r="BE1896" s="38">
        <v>3.4819999999999997E-2</v>
      </c>
      <c r="BF1896" s="38">
        <f t="shared" si="405"/>
        <v>3.4819999999999997E-2</v>
      </c>
      <c r="BG1896" s="34">
        <v>30.795221661809315</v>
      </c>
      <c r="BH1896" s="34">
        <v>43.155593053099999</v>
      </c>
      <c r="BI1896" s="34">
        <f t="shared" si="406"/>
        <v>853.61665834420205</v>
      </c>
      <c r="BJ1896" s="34">
        <f t="shared" si="407"/>
        <v>1196.2353619469002</v>
      </c>
      <c r="BK1896" s="34">
        <v>0</v>
      </c>
      <c r="BL1896" s="34">
        <v>0</v>
      </c>
      <c r="BM1896" s="34">
        <f t="shared" si="408"/>
        <v>0</v>
      </c>
      <c r="BN1896" s="39">
        <f t="shared" si="398"/>
        <v>853.61665834420205</v>
      </c>
      <c r="BO1896" s="39">
        <f t="shared" si="399"/>
        <v>1196.2353619469002</v>
      </c>
      <c r="BP1896" s="39">
        <f t="shared" si="397"/>
        <v>342.61870360269813</v>
      </c>
    </row>
    <row r="1897" spans="1:68" s="25" customFormat="1" ht="14.25" x14ac:dyDescent="0.2">
      <c r="A1897" s="14">
        <v>679</v>
      </c>
      <c r="B1897" s="40"/>
      <c r="C1897" s="15" t="s">
        <v>176</v>
      </c>
      <c r="D1897" s="16">
        <v>9249</v>
      </c>
      <c r="E1897" s="15" t="s">
        <v>14749</v>
      </c>
      <c r="F1897" s="15" t="s">
        <v>14750</v>
      </c>
      <c r="G1897" s="17" t="s">
        <v>14751</v>
      </c>
      <c r="H1897" s="17" t="s">
        <v>14752</v>
      </c>
      <c r="I1897" s="17" t="s">
        <v>86</v>
      </c>
      <c r="J1897" s="15" t="s">
        <v>14753</v>
      </c>
      <c r="K1897" s="15" t="s">
        <v>86</v>
      </c>
      <c r="L1897" s="18" t="s">
        <v>14754</v>
      </c>
      <c r="M1897" s="15" t="s">
        <v>13098</v>
      </c>
      <c r="N1897" s="15" t="s">
        <v>13099</v>
      </c>
      <c r="O1897" s="16">
        <v>510</v>
      </c>
      <c r="P1897" s="15" t="s">
        <v>118</v>
      </c>
      <c r="Q1897" s="15">
        <v>25100</v>
      </c>
      <c r="R1897" s="15">
        <v>91200</v>
      </c>
      <c r="S1897" s="15">
        <v>116300</v>
      </c>
      <c r="T1897" s="15">
        <v>0.26</v>
      </c>
      <c r="U1897" s="15" t="s">
        <v>3335</v>
      </c>
      <c r="V1897" s="15" t="s">
        <v>76</v>
      </c>
      <c r="W1897" s="16">
        <v>1</v>
      </c>
      <c r="X1897" s="16">
        <v>1</v>
      </c>
      <c r="Y1897" s="15">
        <v>13106</v>
      </c>
      <c r="Z1897" s="15">
        <v>0.30099999999999999</v>
      </c>
      <c r="AA1897" s="15" t="s">
        <v>14670</v>
      </c>
      <c r="AB1897" s="15" t="s">
        <v>14671</v>
      </c>
      <c r="AC1897" s="15">
        <v>124900</v>
      </c>
      <c r="AD1897" s="26">
        <v>42258</v>
      </c>
      <c r="AE1897" s="15" t="s">
        <v>1813</v>
      </c>
      <c r="AF1897" s="15" t="s">
        <v>14755</v>
      </c>
      <c r="AG1897" s="16">
        <v>1</v>
      </c>
      <c r="AH1897" s="15" t="s">
        <v>14756</v>
      </c>
      <c r="AI1897" s="15" t="s">
        <v>78</v>
      </c>
      <c r="AJ1897" s="15">
        <v>13105.8007813</v>
      </c>
      <c r="AK1897" s="15">
        <v>460.29199264499999</v>
      </c>
      <c r="AL1897" s="15">
        <v>3096713.7571700001</v>
      </c>
      <c r="AM1897" s="15">
        <v>1415270.6114699999</v>
      </c>
      <c r="AN1897" s="19">
        <v>25100</v>
      </c>
      <c r="AO1897" s="19">
        <v>68800</v>
      </c>
      <c r="AP1897" s="19">
        <v>0</v>
      </c>
      <c r="AQ1897" s="19">
        <v>0</v>
      </c>
      <c r="AR1897" s="34">
        <f t="shared" si="400"/>
        <v>93900</v>
      </c>
      <c r="AS1897" s="34">
        <v>45000</v>
      </c>
      <c r="AT1897" s="34">
        <v>3000</v>
      </c>
      <c r="AU1897" s="34">
        <v>17115</v>
      </c>
      <c r="AV1897" s="34">
        <v>0</v>
      </c>
      <c r="AW1897" s="35">
        <f t="shared" si="401"/>
        <v>65115</v>
      </c>
      <c r="AX1897" s="34">
        <f t="shared" si="402"/>
        <v>28785</v>
      </c>
      <c r="AY1897" s="36">
        <v>1.4712000000099998</v>
      </c>
      <c r="AZ1897" s="36">
        <v>2.0617000000000001</v>
      </c>
      <c r="BA1897" s="22"/>
      <c r="BB1897" s="19">
        <v>939</v>
      </c>
      <c r="BC1897" s="34">
        <f t="shared" si="403"/>
        <v>423.48492000287848</v>
      </c>
      <c r="BD1897" s="34">
        <f t="shared" si="404"/>
        <v>593.46034500000007</v>
      </c>
      <c r="BE1897" s="38">
        <v>3.4819999999999997E-2</v>
      </c>
      <c r="BF1897" s="38">
        <f t="shared" si="405"/>
        <v>3.4819999999999997E-2</v>
      </c>
      <c r="BG1897" s="34">
        <v>14.745744914500227</v>
      </c>
      <c r="BH1897" s="34">
        <v>20.664289212900002</v>
      </c>
      <c r="BI1897" s="34">
        <f t="shared" si="406"/>
        <v>408.73917508837826</v>
      </c>
      <c r="BJ1897" s="34">
        <f t="shared" si="407"/>
        <v>572.79605578710004</v>
      </c>
      <c r="BK1897" s="34">
        <v>0</v>
      </c>
      <c r="BL1897" s="34">
        <v>0</v>
      </c>
      <c r="BM1897" s="34">
        <f t="shared" si="408"/>
        <v>0</v>
      </c>
      <c r="BN1897" s="39">
        <f t="shared" si="398"/>
        <v>408.73917508837826</v>
      </c>
      <c r="BO1897" s="39">
        <f t="shared" si="399"/>
        <v>572.79605578710004</v>
      </c>
      <c r="BP1897" s="39">
        <f t="shared" si="397"/>
        <v>164.05688069872178</v>
      </c>
    </row>
    <row r="1898" spans="1:68" s="25" customFormat="1" ht="14.25" x14ac:dyDescent="0.2">
      <c r="A1898" s="14">
        <v>680</v>
      </c>
      <c r="B1898" s="40"/>
      <c r="C1898" s="15" t="s">
        <v>376</v>
      </c>
      <c r="D1898" s="16">
        <v>20853</v>
      </c>
      <c r="E1898" s="15" t="s">
        <v>14757</v>
      </c>
      <c r="F1898" s="15" t="s">
        <v>14758</v>
      </c>
      <c r="G1898" s="17" t="s">
        <v>14759</v>
      </c>
      <c r="H1898" s="17" t="s">
        <v>14760</v>
      </c>
      <c r="I1898" s="17" t="s">
        <v>86</v>
      </c>
      <c r="J1898" s="15" t="s">
        <v>14761</v>
      </c>
      <c r="K1898" s="15" t="s">
        <v>1843</v>
      </c>
      <c r="L1898" s="18" t="s">
        <v>14762</v>
      </c>
      <c r="M1898" s="15" t="s">
        <v>13098</v>
      </c>
      <c r="N1898" s="15" t="s">
        <v>13099</v>
      </c>
      <c r="O1898" s="16">
        <v>510</v>
      </c>
      <c r="P1898" s="15" t="s">
        <v>118</v>
      </c>
      <c r="Q1898" s="15">
        <v>23100</v>
      </c>
      <c r="R1898" s="15">
        <v>65700</v>
      </c>
      <c r="S1898" s="15">
        <v>88800</v>
      </c>
      <c r="T1898" s="15">
        <v>0.25</v>
      </c>
      <c r="U1898" s="15" t="s">
        <v>3335</v>
      </c>
      <c r="V1898" s="15" t="s">
        <v>76</v>
      </c>
      <c r="W1898" s="16">
        <v>1</v>
      </c>
      <c r="X1898" s="16">
        <v>0</v>
      </c>
      <c r="Y1898" s="15">
        <v>9564</v>
      </c>
      <c r="Z1898" s="15">
        <v>0.22</v>
      </c>
      <c r="AA1898" s="15" t="s">
        <v>14670</v>
      </c>
      <c r="AB1898" s="15" t="s">
        <v>14671</v>
      </c>
      <c r="AC1898" s="15">
        <v>0</v>
      </c>
      <c r="AD1898" s="15"/>
      <c r="AE1898" s="15" t="s">
        <v>617</v>
      </c>
      <c r="AF1898" s="15" t="s">
        <v>14763</v>
      </c>
      <c r="AG1898" s="16">
        <v>1</v>
      </c>
      <c r="AH1898" s="15" t="s">
        <v>14764</v>
      </c>
      <c r="AI1898" s="15" t="s">
        <v>78</v>
      </c>
      <c r="AJ1898" s="15">
        <v>9564.2216796899993</v>
      </c>
      <c r="AK1898" s="15">
        <v>414.69923260600001</v>
      </c>
      <c r="AL1898" s="15">
        <v>3096609.1905399999</v>
      </c>
      <c r="AM1898" s="15">
        <v>1415242.4835999999</v>
      </c>
      <c r="AN1898" s="19">
        <v>23100</v>
      </c>
      <c r="AO1898" s="19">
        <v>64600</v>
      </c>
      <c r="AP1898" s="19">
        <v>0</v>
      </c>
      <c r="AQ1898" s="19">
        <v>500</v>
      </c>
      <c r="AR1898" s="34">
        <f t="shared" si="400"/>
        <v>88200</v>
      </c>
      <c r="AS1898" s="34">
        <v>45000</v>
      </c>
      <c r="AT1898" s="34">
        <v>3000</v>
      </c>
      <c r="AU1898" s="34">
        <v>14945</v>
      </c>
      <c r="AV1898" s="34">
        <v>0</v>
      </c>
      <c r="AW1898" s="35">
        <f t="shared" si="401"/>
        <v>62945</v>
      </c>
      <c r="AX1898" s="34">
        <f t="shared" si="402"/>
        <v>25255</v>
      </c>
      <c r="AY1898" s="36">
        <v>1.4712000000099998</v>
      </c>
      <c r="AZ1898" s="36">
        <v>2.0617000000000001</v>
      </c>
      <c r="BA1898" s="22"/>
      <c r="BB1898" s="19">
        <v>892</v>
      </c>
      <c r="BC1898" s="34">
        <f t="shared" si="403"/>
        <v>371.55156000252549</v>
      </c>
      <c r="BD1898" s="34">
        <f t="shared" si="404"/>
        <v>520.68233500000008</v>
      </c>
      <c r="BE1898" s="38">
        <v>3.4819999999999997E-2</v>
      </c>
      <c r="BF1898" s="38">
        <f t="shared" si="405"/>
        <v>3.4819999999999997E-2</v>
      </c>
      <c r="BG1898" s="34">
        <v>12.681289399286195</v>
      </c>
      <c r="BH1898" s="34">
        <v>17.7712169347</v>
      </c>
      <c r="BI1898" s="34">
        <f t="shared" si="406"/>
        <v>358.87027060323931</v>
      </c>
      <c r="BJ1898" s="34">
        <f t="shared" si="407"/>
        <v>502.91111806530006</v>
      </c>
      <c r="BK1898" s="34">
        <v>0</v>
      </c>
      <c r="BL1898" s="34">
        <v>0</v>
      </c>
      <c r="BM1898" s="34">
        <f t="shared" si="408"/>
        <v>0</v>
      </c>
      <c r="BN1898" s="39">
        <f t="shared" si="398"/>
        <v>358.87027060323931</v>
      </c>
      <c r="BO1898" s="39">
        <f t="shared" si="399"/>
        <v>502.91111806530006</v>
      </c>
      <c r="BP1898" s="39">
        <f t="shared" si="397"/>
        <v>144.04084746206075</v>
      </c>
    </row>
    <row r="1899" spans="1:68" s="25" customFormat="1" ht="14.25" x14ac:dyDescent="0.2">
      <c r="A1899" s="14">
        <v>681</v>
      </c>
      <c r="B1899" s="40"/>
      <c r="C1899" s="15" t="s">
        <v>176</v>
      </c>
      <c r="D1899" s="16">
        <v>20329</v>
      </c>
      <c r="E1899" s="15" t="s">
        <v>14765</v>
      </c>
      <c r="F1899" s="15" t="s">
        <v>14766</v>
      </c>
      <c r="G1899" s="17" t="s">
        <v>14767</v>
      </c>
      <c r="H1899" s="17" t="s">
        <v>14768</v>
      </c>
      <c r="I1899" s="17" t="s">
        <v>86</v>
      </c>
      <c r="J1899" s="15" t="s">
        <v>14769</v>
      </c>
      <c r="K1899" s="15" t="s">
        <v>86</v>
      </c>
      <c r="L1899" s="18" t="s">
        <v>14770</v>
      </c>
      <c r="M1899" s="15" t="s">
        <v>13098</v>
      </c>
      <c r="N1899" s="15" t="s">
        <v>13099</v>
      </c>
      <c r="O1899" s="16">
        <v>510</v>
      </c>
      <c r="P1899" s="15" t="s">
        <v>118</v>
      </c>
      <c r="Q1899" s="15">
        <v>23300</v>
      </c>
      <c r="R1899" s="15">
        <v>69400</v>
      </c>
      <c r="S1899" s="15">
        <v>92700</v>
      </c>
      <c r="T1899" s="15">
        <v>0.27</v>
      </c>
      <c r="U1899" s="15" t="s">
        <v>3335</v>
      </c>
      <c r="V1899" s="15" t="s">
        <v>76</v>
      </c>
      <c r="W1899" s="16">
        <v>1</v>
      </c>
      <c r="X1899" s="16">
        <v>1</v>
      </c>
      <c r="Y1899" s="15">
        <v>12091</v>
      </c>
      <c r="Z1899" s="15">
        <v>0.27800000000000002</v>
      </c>
      <c r="AA1899" s="15" t="s">
        <v>14670</v>
      </c>
      <c r="AB1899" s="15" t="s">
        <v>14671</v>
      </c>
      <c r="AC1899" s="15">
        <v>89900</v>
      </c>
      <c r="AD1899" s="26">
        <v>41838</v>
      </c>
      <c r="AE1899" s="15" t="s">
        <v>468</v>
      </c>
      <c r="AF1899" s="15" t="s">
        <v>14771</v>
      </c>
      <c r="AG1899" s="16">
        <v>1</v>
      </c>
      <c r="AH1899" s="15" t="s">
        <v>14772</v>
      </c>
      <c r="AI1899" s="15" t="s">
        <v>78</v>
      </c>
      <c r="AJ1899" s="15">
        <v>12091.177002</v>
      </c>
      <c r="AK1899" s="15">
        <v>463.41473295100002</v>
      </c>
      <c r="AL1899" s="15">
        <v>3096544.7398600001</v>
      </c>
      <c r="AM1899" s="15">
        <v>1415201.02131</v>
      </c>
      <c r="AN1899" s="19">
        <v>23300</v>
      </c>
      <c r="AO1899" s="19">
        <v>70500</v>
      </c>
      <c r="AP1899" s="19">
        <v>0</v>
      </c>
      <c r="AQ1899" s="19">
        <v>0</v>
      </c>
      <c r="AR1899" s="34">
        <f t="shared" si="400"/>
        <v>93800</v>
      </c>
      <c r="AS1899" s="34">
        <v>45000</v>
      </c>
      <c r="AT1899" s="34">
        <v>3000</v>
      </c>
      <c r="AU1899" s="34">
        <v>17080</v>
      </c>
      <c r="AV1899" s="34">
        <v>0</v>
      </c>
      <c r="AW1899" s="35">
        <f t="shared" si="401"/>
        <v>65080</v>
      </c>
      <c r="AX1899" s="34">
        <f t="shared" si="402"/>
        <v>28720</v>
      </c>
      <c r="AY1899" s="36">
        <v>1.4712000000099998</v>
      </c>
      <c r="AZ1899" s="36">
        <v>2.0617000000000001</v>
      </c>
      <c r="BA1899" s="22"/>
      <c r="BB1899" s="19">
        <v>938</v>
      </c>
      <c r="BC1899" s="34">
        <f t="shared" si="403"/>
        <v>422.52864000287195</v>
      </c>
      <c r="BD1899" s="34">
        <f t="shared" si="404"/>
        <v>592.12023999999997</v>
      </c>
      <c r="BE1899" s="38">
        <v>3.4819999999999997E-2</v>
      </c>
      <c r="BF1899" s="38">
        <f t="shared" si="405"/>
        <v>3.4819999999999997E-2</v>
      </c>
      <c r="BG1899" s="34">
        <v>14.7124472449</v>
      </c>
      <c r="BH1899" s="34">
        <v>20.617626756799996</v>
      </c>
      <c r="BI1899" s="34">
        <f t="shared" si="406"/>
        <v>407.81619275797198</v>
      </c>
      <c r="BJ1899" s="34">
        <f t="shared" si="407"/>
        <v>571.50261324320002</v>
      </c>
      <c r="BK1899" s="34">
        <v>0</v>
      </c>
      <c r="BL1899" s="34">
        <v>0</v>
      </c>
      <c r="BM1899" s="34">
        <f t="shared" si="408"/>
        <v>0</v>
      </c>
      <c r="BN1899" s="39">
        <f t="shared" si="398"/>
        <v>407.81619275797198</v>
      </c>
      <c r="BO1899" s="39">
        <f t="shared" si="399"/>
        <v>571.50261324320002</v>
      </c>
      <c r="BP1899" s="39">
        <f t="shared" si="397"/>
        <v>163.68642048522804</v>
      </c>
    </row>
    <row r="1900" spans="1:68" s="25" customFormat="1" ht="14.25" x14ac:dyDescent="0.2">
      <c r="A1900" s="14">
        <v>682</v>
      </c>
      <c r="B1900" s="40"/>
      <c r="C1900" s="15" t="s">
        <v>176</v>
      </c>
      <c r="D1900" s="16">
        <v>20199</v>
      </c>
      <c r="E1900" s="15" t="s">
        <v>14773</v>
      </c>
      <c r="F1900" s="15" t="s">
        <v>14774</v>
      </c>
      <c r="G1900" s="17" t="s">
        <v>14775</v>
      </c>
      <c r="H1900" s="17" t="s">
        <v>14776</v>
      </c>
      <c r="I1900" s="17" t="s">
        <v>86</v>
      </c>
      <c r="J1900" s="15" t="s">
        <v>14777</v>
      </c>
      <c r="K1900" s="15" t="s">
        <v>86</v>
      </c>
      <c r="L1900" s="18" t="s">
        <v>14778</v>
      </c>
      <c r="M1900" s="15" t="s">
        <v>13098</v>
      </c>
      <c r="N1900" s="15" t="s">
        <v>13099</v>
      </c>
      <c r="O1900" s="16">
        <v>510</v>
      </c>
      <c r="P1900" s="15" t="s">
        <v>118</v>
      </c>
      <c r="Q1900" s="15">
        <v>22300</v>
      </c>
      <c r="R1900" s="15">
        <v>72300</v>
      </c>
      <c r="S1900" s="15">
        <v>94600</v>
      </c>
      <c r="T1900" s="15">
        <v>0.26</v>
      </c>
      <c r="U1900" s="15" t="s">
        <v>3335</v>
      </c>
      <c r="V1900" s="15" t="s">
        <v>76</v>
      </c>
      <c r="W1900" s="16">
        <v>1</v>
      </c>
      <c r="X1900" s="16">
        <v>0</v>
      </c>
      <c r="Y1900" s="15">
        <v>11899</v>
      </c>
      <c r="Z1900" s="15">
        <v>0.27300000000000002</v>
      </c>
      <c r="AA1900" s="15" t="s">
        <v>14670</v>
      </c>
      <c r="AB1900" s="15" t="s">
        <v>14671</v>
      </c>
      <c r="AC1900" s="15">
        <v>0</v>
      </c>
      <c r="AD1900" s="15"/>
      <c r="AE1900" s="15" t="s">
        <v>119</v>
      </c>
      <c r="AF1900" s="15" t="s">
        <v>119</v>
      </c>
      <c r="AG1900" s="16">
        <v>1</v>
      </c>
      <c r="AH1900" s="15" t="s">
        <v>14779</v>
      </c>
      <c r="AI1900" s="15" t="s">
        <v>78</v>
      </c>
      <c r="AJ1900" s="15">
        <v>11899.4262695</v>
      </c>
      <c r="AK1900" s="15">
        <v>461.69571772099999</v>
      </c>
      <c r="AL1900" s="15">
        <v>3096489.6937299999</v>
      </c>
      <c r="AM1900" s="15">
        <v>1415145.46092</v>
      </c>
      <c r="AN1900" s="19">
        <v>22300</v>
      </c>
      <c r="AO1900" s="19">
        <v>71500</v>
      </c>
      <c r="AP1900" s="19">
        <v>0</v>
      </c>
      <c r="AQ1900" s="19">
        <v>0</v>
      </c>
      <c r="AR1900" s="34">
        <f t="shared" si="400"/>
        <v>93800</v>
      </c>
      <c r="AS1900" s="34">
        <v>45000</v>
      </c>
      <c r="AT1900" s="34">
        <v>3000</v>
      </c>
      <c r="AU1900" s="34">
        <v>17080</v>
      </c>
      <c r="AV1900" s="34">
        <v>12480</v>
      </c>
      <c r="AW1900" s="35">
        <f t="shared" si="401"/>
        <v>77560</v>
      </c>
      <c r="AX1900" s="34">
        <f t="shared" si="402"/>
        <v>16240</v>
      </c>
      <c r="AY1900" s="36">
        <v>1.4712000000099998</v>
      </c>
      <c r="AZ1900" s="36">
        <v>2.0617000000000001</v>
      </c>
      <c r="BA1900" s="22"/>
      <c r="BB1900" s="19">
        <v>938</v>
      </c>
      <c r="BC1900" s="34">
        <f t="shared" si="403"/>
        <v>238.92288000162398</v>
      </c>
      <c r="BD1900" s="34">
        <f t="shared" si="404"/>
        <v>334.82008000000002</v>
      </c>
      <c r="BE1900" s="38">
        <v>3.4819999999999997E-2</v>
      </c>
      <c r="BF1900" s="38">
        <f t="shared" si="405"/>
        <v>3.4819999999999997E-2</v>
      </c>
      <c r="BG1900" s="34">
        <v>8.3192946816565456</v>
      </c>
      <c r="BH1900" s="34">
        <v>11.6584351856</v>
      </c>
      <c r="BI1900" s="34">
        <f t="shared" si="406"/>
        <v>230.60358531996744</v>
      </c>
      <c r="BJ1900" s="34">
        <f t="shared" si="407"/>
        <v>323.16164481440001</v>
      </c>
      <c r="BK1900" s="34">
        <v>0</v>
      </c>
      <c r="BL1900" s="34">
        <v>0</v>
      </c>
      <c r="BM1900" s="34">
        <f t="shared" si="408"/>
        <v>0</v>
      </c>
      <c r="BN1900" s="39">
        <f t="shared" si="398"/>
        <v>230.60358531996744</v>
      </c>
      <c r="BO1900" s="39">
        <f t="shared" si="399"/>
        <v>323.16164481440001</v>
      </c>
      <c r="BP1900" s="39">
        <f t="shared" ref="BP1900:BP1963" si="409">BO1900-BN1900</f>
        <v>92.55805949443257</v>
      </c>
    </row>
    <row r="1901" spans="1:68" s="25" customFormat="1" ht="14.25" x14ac:dyDescent="0.2">
      <c r="A1901" s="14">
        <v>683</v>
      </c>
      <c r="B1901" s="40"/>
      <c r="C1901" s="15"/>
      <c r="D1901" s="16">
        <v>403</v>
      </c>
      <c r="E1901" s="15" t="s">
        <v>14780</v>
      </c>
      <c r="F1901" s="15" t="s">
        <v>14781</v>
      </c>
      <c r="G1901" s="17" t="s">
        <v>14782</v>
      </c>
      <c r="H1901" s="17" t="s">
        <v>14783</v>
      </c>
      <c r="I1901" s="17" t="s">
        <v>86</v>
      </c>
      <c r="J1901" s="15" t="s">
        <v>14784</v>
      </c>
      <c r="K1901" s="15" t="s">
        <v>5456</v>
      </c>
      <c r="L1901" s="18" t="s">
        <v>14785</v>
      </c>
      <c r="M1901" s="15" t="s">
        <v>13098</v>
      </c>
      <c r="N1901" s="15" t="s">
        <v>13099</v>
      </c>
      <c r="O1901" s="16">
        <v>419</v>
      </c>
      <c r="P1901" s="15" t="s">
        <v>895</v>
      </c>
      <c r="Q1901" s="15">
        <v>22600</v>
      </c>
      <c r="R1901" s="15">
        <v>62000</v>
      </c>
      <c r="S1901" s="15">
        <v>84600</v>
      </c>
      <c r="T1901" s="15">
        <v>0.25</v>
      </c>
      <c r="U1901" s="15" t="s">
        <v>3335</v>
      </c>
      <c r="V1901" s="15" t="s">
        <v>76</v>
      </c>
      <c r="W1901" s="16">
        <v>1</v>
      </c>
      <c r="X1901" s="16">
        <v>0</v>
      </c>
      <c r="Y1901" s="15">
        <v>9261</v>
      </c>
      <c r="Z1901" s="15">
        <v>0.21299999999999999</v>
      </c>
      <c r="AA1901" s="15" t="s">
        <v>14670</v>
      </c>
      <c r="AB1901" s="15" t="s">
        <v>14671</v>
      </c>
      <c r="AC1901" s="15">
        <v>0</v>
      </c>
      <c r="AD1901" s="15"/>
      <c r="AE1901" s="15" t="s">
        <v>119</v>
      </c>
      <c r="AF1901" s="15" t="s">
        <v>119</v>
      </c>
      <c r="AG1901" s="16">
        <v>1</v>
      </c>
      <c r="AH1901" s="15" t="s">
        <v>14786</v>
      </c>
      <c r="AI1901" s="15" t="s">
        <v>78</v>
      </c>
      <c r="AJ1901" s="15">
        <v>9261.1708984399993</v>
      </c>
      <c r="AK1901" s="15">
        <v>414.89547976599999</v>
      </c>
      <c r="AL1901" s="15">
        <v>3096442.37684</v>
      </c>
      <c r="AM1901" s="15">
        <v>1415089.49997</v>
      </c>
      <c r="AN1901" s="19">
        <v>0</v>
      </c>
      <c r="AO1901" s="19">
        <v>0</v>
      </c>
      <c r="AP1901" s="19">
        <v>22600</v>
      </c>
      <c r="AQ1901" s="19">
        <v>61400</v>
      </c>
      <c r="AR1901" s="34">
        <f t="shared" si="400"/>
        <v>84000</v>
      </c>
      <c r="AS1901" s="34">
        <v>0</v>
      </c>
      <c r="AT1901" s="34">
        <v>0</v>
      </c>
      <c r="AU1901" s="34">
        <v>0</v>
      </c>
      <c r="AV1901" s="34">
        <v>0</v>
      </c>
      <c r="AW1901" s="35">
        <f t="shared" si="401"/>
        <v>0</v>
      </c>
      <c r="AX1901" s="34">
        <f t="shared" si="402"/>
        <v>84000</v>
      </c>
      <c r="AY1901" s="36">
        <v>1.4712000000099998</v>
      </c>
      <c r="AZ1901" s="36">
        <v>2.0617000000000001</v>
      </c>
      <c r="BA1901" s="22"/>
      <c r="BB1901" s="19">
        <v>1680</v>
      </c>
      <c r="BC1901" s="34">
        <f t="shared" si="403"/>
        <v>1235.8080000083999</v>
      </c>
      <c r="BD1901" s="34">
        <f t="shared" si="404"/>
        <v>1731.828</v>
      </c>
      <c r="BE1901" s="38">
        <v>3.4819999999999997E-2</v>
      </c>
      <c r="BF1901" s="38">
        <f t="shared" si="405"/>
        <v>3.4819999999999997E-2</v>
      </c>
      <c r="BG1901" s="34">
        <v>0</v>
      </c>
      <c r="BH1901" s="34">
        <v>0</v>
      </c>
      <c r="BI1901" s="34">
        <f t="shared" si="406"/>
        <v>1235.8080000083999</v>
      </c>
      <c r="BJ1901" s="34">
        <f t="shared" si="407"/>
        <v>1731.828</v>
      </c>
      <c r="BK1901" s="34">
        <v>0</v>
      </c>
      <c r="BL1901" s="34">
        <v>51.827999999999975</v>
      </c>
      <c r="BM1901" s="34">
        <f t="shared" si="408"/>
        <v>51.827999999999975</v>
      </c>
      <c r="BN1901" s="39">
        <f t="shared" si="398"/>
        <v>1235.8080000083999</v>
      </c>
      <c r="BO1901" s="39">
        <f t="shared" si="399"/>
        <v>1680</v>
      </c>
      <c r="BP1901" s="39">
        <f t="shared" si="409"/>
        <v>444.19199999160014</v>
      </c>
    </row>
    <row r="1902" spans="1:68" s="25" customFormat="1" ht="14.25" x14ac:dyDescent="0.2">
      <c r="A1902" s="14">
        <v>684</v>
      </c>
      <c r="B1902" s="40"/>
      <c r="C1902" s="15" t="s">
        <v>159</v>
      </c>
      <c r="D1902" s="16">
        <v>8877</v>
      </c>
      <c r="E1902" s="15" t="s">
        <v>14787</v>
      </c>
      <c r="F1902" s="15" t="s">
        <v>14788</v>
      </c>
      <c r="G1902" s="17" t="s">
        <v>14789</v>
      </c>
      <c r="H1902" s="17" t="s">
        <v>14790</v>
      </c>
      <c r="I1902" s="17" t="s">
        <v>86</v>
      </c>
      <c r="J1902" s="15" t="s">
        <v>14791</v>
      </c>
      <c r="K1902" s="15" t="s">
        <v>4926</v>
      </c>
      <c r="L1902" s="18" t="s">
        <v>14792</v>
      </c>
      <c r="M1902" s="15" t="s">
        <v>13098</v>
      </c>
      <c r="N1902" s="15" t="s">
        <v>13099</v>
      </c>
      <c r="O1902" s="16">
        <v>510</v>
      </c>
      <c r="P1902" s="15" t="s">
        <v>118</v>
      </c>
      <c r="Q1902" s="15">
        <v>21400</v>
      </c>
      <c r="R1902" s="15">
        <v>83600</v>
      </c>
      <c r="S1902" s="15">
        <v>105000</v>
      </c>
      <c r="T1902" s="15">
        <v>0.23</v>
      </c>
      <c r="U1902" s="15" t="s">
        <v>3335</v>
      </c>
      <c r="V1902" s="15" t="s">
        <v>76</v>
      </c>
      <c r="W1902" s="16">
        <v>1</v>
      </c>
      <c r="X1902" s="16">
        <v>1</v>
      </c>
      <c r="Y1902" s="15">
        <v>9645</v>
      </c>
      <c r="Z1902" s="15">
        <v>0.221</v>
      </c>
      <c r="AA1902" s="15" t="s">
        <v>14670</v>
      </c>
      <c r="AB1902" s="15" t="s">
        <v>14671</v>
      </c>
      <c r="AC1902" s="15">
        <v>114900</v>
      </c>
      <c r="AD1902" s="26">
        <v>42499</v>
      </c>
      <c r="AE1902" s="15" t="s">
        <v>298</v>
      </c>
      <c r="AF1902" s="15" t="s">
        <v>14793</v>
      </c>
      <c r="AG1902" s="16">
        <v>1</v>
      </c>
      <c r="AH1902" s="15" t="s">
        <v>14794</v>
      </c>
      <c r="AI1902" s="15" t="s">
        <v>78</v>
      </c>
      <c r="AJ1902" s="15">
        <v>9644.5</v>
      </c>
      <c r="AK1902" s="15">
        <v>410.778921083</v>
      </c>
      <c r="AL1902" s="15">
        <v>3096430.29874</v>
      </c>
      <c r="AM1902" s="15">
        <v>1415018.50768</v>
      </c>
      <c r="AN1902" s="19">
        <v>21400</v>
      </c>
      <c r="AO1902" s="19">
        <v>82700</v>
      </c>
      <c r="AP1902" s="19">
        <v>0</v>
      </c>
      <c r="AQ1902" s="19">
        <v>0</v>
      </c>
      <c r="AR1902" s="34">
        <f t="shared" si="400"/>
        <v>104100</v>
      </c>
      <c r="AS1902" s="34">
        <v>45000</v>
      </c>
      <c r="AT1902" s="34">
        <v>3000</v>
      </c>
      <c r="AU1902" s="34">
        <v>20685</v>
      </c>
      <c r="AV1902" s="34">
        <v>0</v>
      </c>
      <c r="AW1902" s="35">
        <f t="shared" si="401"/>
        <v>68685</v>
      </c>
      <c r="AX1902" s="34">
        <f t="shared" si="402"/>
        <v>35415</v>
      </c>
      <c r="AY1902" s="36">
        <v>1.4712000000099998</v>
      </c>
      <c r="AZ1902" s="36">
        <v>2.0617000000000001</v>
      </c>
      <c r="BA1902" s="22"/>
      <c r="BB1902" s="19">
        <v>1041</v>
      </c>
      <c r="BC1902" s="34">
        <f t="shared" si="403"/>
        <v>521.02548000354136</v>
      </c>
      <c r="BD1902" s="34">
        <f t="shared" si="404"/>
        <v>730.15105499999993</v>
      </c>
      <c r="BE1902" s="38">
        <v>3.4819999999999997E-2</v>
      </c>
      <c r="BF1902" s="38">
        <f t="shared" si="405"/>
        <v>3.4819999999999997E-2</v>
      </c>
      <c r="BG1902" s="34">
        <v>18.142107213723307</v>
      </c>
      <c r="BH1902" s="34">
        <v>25.423859735099995</v>
      </c>
      <c r="BI1902" s="34">
        <f t="shared" si="406"/>
        <v>502.88337278981805</v>
      </c>
      <c r="BJ1902" s="34">
        <f t="shared" si="407"/>
        <v>704.72719526489993</v>
      </c>
      <c r="BK1902" s="34">
        <v>0</v>
      </c>
      <c r="BL1902" s="34">
        <v>0</v>
      </c>
      <c r="BM1902" s="34">
        <f t="shared" si="408"/>
        <v>0</v>
      </c>
      <c r="BN1902" s="39">
        <f t="shared" si="398"/>
        <v>502.88337278981805</v>
      </c>
      <c r="BO1902" s="39">
        <f t="shared" si="399"/>
        <v>704.72719526489993</v>
      </c>
      <c r="BP1902" s="39">
        <f t="shared" si="409"/>
        <v>201.84382247508188</v>
      </c>
    </row>
    <row r="1903" spans="1:68" s="25" customFormat="1" ht="14.25" x14ac:dyDescent="0.2">
      <c r="A1903" s="14">
        <v>685</v>
      </c>
      <c r="B1903" s="40"/>
      <c r="C1903" s="15" t="s">
        <v>159</v>
      </c>
      <c r="D1903" s="16">
        <v>32909</v>
      </c>
      <c r="E1903" s="15" t="s">
        <v>14795</v>
      </c>
      <c r="F1903" s="15" t="s">
        <v>14796</v>
      </c>
      <c r="G1903" s="17" t="s">
        <v>14797</v>
      </c>
      <c r="H1903" s="17" t="s">
        <v>14798</v>
      </c>
      <c r="I1903" s="17" t="s">
        <v>86</v>
      </c>
      <c r="J1903" s="15" t="s">
        <v>14799</v>
      </c>
      <c r="K1903" s="15" t="s">
        <v>4926</v>
      </c>
      <c r="L1903" s="18" t="s">
        <v>14800</v>
      </c>
      <c r="M1903" s="15" t="s">
        <v>13098</v>
      </c>
      <c r="N1903" s="15" t="s">
        <v>13099</v>
      </c>
      <c r="O1903" s="16">
        <v>510</v>
      </c>
      <c r="P1903" s="15" t="s">
        <v>118</v>
      </c>
      <c r="Q1903" s="15">
        <v>21600</v>
      </c>
      <c r="R1903" s="15">
        <v>65000</v>
      </c>
      <c r="S1903" s="15">
        <v>86600</v>
      </c>
      <c r="T1903" s="15">
        <v>0.23</v>
      </c>
      <c r="U1903" s="15" t="s">
        <v>3335</v>
      </c>
      <c r="V1903" s="15" t="s">
        <v>76</v>
      </c>
      <c r="W1903" s="16">
        <v>1</v>
      </c>
      <c r="X1903" s="16">
        <v>0</v>
      </c>
      <c r="Y1903" s="15">
        <v>10583</v>
      </c>
      <c r="Z1903" s="15">
        <v>0.24299999999999999</v>
      </c>
      <c r="AA1903" s="15" t="s">
        <v>14670</v>
      </c>
      <c r="AB1903" s="15" t="s">
        <v>14671</v>
      </c>
      <c r="AC1903" s="15">
        <v>0</v>
      </c>
      <c r="AD1903" s="15"/>
      <c r="AE1903" s="15" t="s">
        <v>1536</v>
      </c>
      <c r="AF1903" s="15" t="s">
        <v>14801</v>
      </c>
      <c r="AG1903" s="16">
        <v>1</v>
      </c>
      <c r="AH1903" s="15" t="s">
        <v>14802</v>
      </c>
      <c r="AI1903" s="15" t="s">
        <v>78</v>
      </c>
      <c r="AJ1903" s="15">
        <v>10582.7011719</v>
      </c>
      <c r="AK1903" s="15">
        <v>427.66454229599998</v>
      </c>
      <c r="AL1903" s="15">
        <v>3096433.4981999998</v>
      </c>
      <c r="AM1903" s="15">
        <v>1414943.2826700001</v>
      </c>
      <c r="AN1903" s="19">
        <v>21600</v>
      </c>
      <c r="AO1903" s="19">
        <v>64100</v>
      </c>
      <c r="AP1903" s="19">
        <v>0</v>
      </c>
      <c r="AQ1903" s="19">
        <v>200</v>
      </c>
      <c r="AR1903" s="34">
        <f t="shared" si="400"/>
        <v>85900</v>
      </c>
      <c r="AS1903" s="34">
        <v>45000</v>
      </c>
      <c r="AT1903" s="34">
        <v>0</v>
      </c>
      <c r="AU1903" s="34">
        <v>14245</v>
      </c>
      <c r="AV1903" s="34">
        <v>0</v>
      </c>
      <c r="AW1903" s="35">
        <f t="shared" si="401"/>
        <v>59245</v>
      </c>
      <c r="AX1903" s="34">
        <f t="shared" si="402"/>
        <v>26655</v>
      </c>
      <c r="AY1903" s="36">
        <v>1.4712000000099998</v>
      </c>
      <c r="AZ1903" s="36">
        <v>2.0617000000000001</v>
      </c>
      <c r="BA1903" s="22"/>
      <c r="BB1903" s="19">
        <v>863</v>
      </c>
      <c r="BC1903" s="34">
        <f t="shared" si="403"/>
        <v>392.14836000266547</v>
      </c>
      <c r="BD1903" s="34">
        <f t="shared" si="404"/>
        <v>549.54613500000005</v>
      </c>
      <c r="BE1903" s="38">
        <v>3.4819999999999997E-2</v>
      </c>
      <c r="BF1903" s="38">
        <f t="shared" si="405"/>
        <v>3.4819999999999997E-2</v>
      </c>
      <c r="BG1903" s="34">
        <v>13.552151527292114</v>
      </c>
      <c r="BH1903" s="34">
        <v>18.991619632700001</v>
      </c>
      <c r="BI1903" s="34">
        <f t="shared" si="406"/>
        <v>378.59620847537337</v>
      </c>
      <c r="BJ1903" s="34">
        <f t="shared" si="407"/>
        <v>530.55451536730004</v>
      </c>
      <c r="BK1903" s="34">
        <v>0</v>
      </c>
      <c r="BL1903" s="34">
        <v>0</v>
      </c>
      <c r="BM1903" s="34">
        <f t="shared" si="408"/>
        <v>0</v>
      </c>
      <c r="BN1903" s="39">
        <f t="shared" si="398"/>
        <v>378.59620847537337</v>
      </c>
      <c r="BO1903" s="39">
        <f t="shared" si="399"/>
        <v>530.55451536730004</v>
      </c>
      <c r="BP1903" s="39">
        <f t="shared" si="409"/>
        <v>151.95830689192667</v>
      </c>
    </row>
    <row r="1904" spans="1:68" s="25" customFormat="1" ht="14.25" x14ac:dyDescent="0.2">
      <c r="A1904" s="14">
        <v>686</v>
      </c>
      <c r="B1904" s="40"/>
      <c r="C1904" s="15"/>
      <c r="D1904" s="16">
        <v>15984</v>
      </c>
      <c r="E1904" s="15" t="s">
        <v>14803</v>
      </c>
      <c r="F1904" s="15" t="s">
        <v>14804</v>
      </c>
      <c r="G1904" s="17" t="s">
        <v>14805</v>
      </c>
      <c r="H1904" s="17" t="s">
        <v>14806</v>
      </c>
      <c r="I1904" s="17" t="s">
        <v>86</v>
      </c>
      <c r="J1904" s="15" t="s">
        <v>14807</v>
      </c>
      <c r="K1904" s="15" t="s">
        <v>86</v>
      </c>
      <c r="L1904" s="18" t="s">
        <v>14808</v>
      </c>
      <c r="M1904" s="15" t="s">
        <v>13098</v>
      </c>
      <c r="N1904" s="15" t="s">
        <v>13099</v>
      </c>
      <c r="O1904" s="16">
        <v>510</v>
      </c>
      <c r="P1904" s="15" t="s">
        <v>118</v>
      </c>
      <c r="Q1904" s="15">
        <v>21900</v>
      </c>
      <c r="R1904" s="15">
        <v>84600</v>
      </c>
      <c r="S1904" s="15">
        <v>106500</v>
      </c>
      <c r="T1904" s="15">
        <v>0.24</v>
      </c>
      <c r="U1904" s="15" t="s">
        <v>3335</v>
      </c>
      <c r="V1904" s="15" t="s">
        <v>76</v>
      </c>
      <c r="W1904" s="16">
        <v>1</v>
      </c>
      <c r="X1904" s="16">
        <v>1</v>
      </c>
      <c r="Y1904" s="15">
        <v>10261</v>
      </c>
      <c r="Z1904" s="15">
        <v>0.23599999999999999</v>
      </c>
      <c r="AA1904" s="15" t="s">
        <v>14575</v>
      </c>
      <c r="AB1904" s="15" t="s">
        <v>14576</v>
      </c>
      <c r="AC1904" s="15">
        <v>101000</v>
      </c>
      <c r="AD1904" s="26">
        <v>40802</v>
      </c>
      <c r="AE1904" s="15" t="s">
        <v>119</v>
      </c>
      <c r="AF1904" s="15" t="s">
        <v>119</v>
      </c>
      <c r="AG1904" s="16">
        <v>1</v>
      </c>
      <c r="AH1904" s="15" t="s">
        <v>14809</v>
      </c>
      <c r="AI1904" s="15" t="s">
        <v>78</v>
      </c>
      <c r="AJ1904" s="15">
        <v>10260.8347168</v>
      </c>
      <c r="AK1904" s="15">
        <v>423.45702592999999</v>
      </c>
      <c r="AL1904" s="15">
        <v>3096434.8766399999</v>
      </c>
      <c r="AM1904" s="15">
        <v>1414867.0354299999</v>
      </c>
      <c r="AN1904" s="19">
        <v>21900</v>
      </c>
      <c r="AO1904" s="19">
        <v>84200</v>
      </c>
      <c r="AP1904" s="19">
        <v>0</v>
      </c>
      <c r="AQ1904" s="19">
        <v>500</v>
      </c>
      <c r="AR1904" s="34">
        <f t="shared" si="400"/>
        <v>106600</v>
      </c>
      <c r="AS1904" s="34">
        <v>45000</v>
      </c>
      <c r="AT1904" s="34">
        <v>0</v>
      </c>
      <c r="AU1904" s="34">
        <v>21385</v>
      </c>
      <c r="AV1904" s="34">
        <v>0</v>
      </c>
      <c r="AW1904" s="35">
        <f t="shared" si="401"/>
        <v>66385</v>
      </c>
      <c r="AX1904" s="34">
        <f t="shared" si="402"/>
        <v>40215</v>
      </c>
      <c r="AY1904" s="36">
        <v>1.4712000000099998</v>
      </c>
      <c r="AZ1904" s="36">
        <v>2.0617000000000001</v>
      </c>
      <c r="BA1904" s="22"/>
      <c r="BB1904" s="19">
        <v>1076</v>
      </c>
      <c r="BC1904" s="34">
        <f t="shared" si="403"/>
        <v>591.64308000402139</v>
      </c>
      <c r="BD1904" s="34">
        <f t="shared" si="404"/>
        <v>829.11265500000002</v>
      </c>
      <c r="BE1904" s="38">
        <v>3.4819999999999997E-2</v>
      </c>
      <c r="BF1904" s="38">
        <f t="shared" si="405"/>
        <v>3.4819999999999997E-2</v>
      </c>
      <c r="BG1904" s="34">
        <v>20.344876125738281</v>
      </c>
      <c r="BH1904" s="34">
        <v>28.510760677099999</v>
      </c>
      <c r="BI1904" s="34">
        <f t="shared" si="406"/>
        <v>571.29820387828306</v>
      </c>
      <c r="BJ1904" s="34">
        <f t="shared" si="407"/>
        <v>800.60189432289997</v>
      </c>
      <c r="BK1904" s="34">
        <v>0</v>
      </c>
      <c r="BL1904" s="34">
        <v>0</v>
      </c>
      <c r="BM1904" s="34">
        <f t="shared" si="408"/>
        <v>0</v>
      </c>
      <c r="BN1904" s="39">
        <f t="shared" si="398"/>
        <v>571.29820387828306</v>
      </c>
      <c r="BO1904" s="39">
        <f t="shared" si="399"/>
        <v>800.60189432289997</v>
      </c>
      <c r="BP1904" s="39">
        <f t="shared" si="409"/>
        <v>229.3036904446169</v>
      </c>
    </row>
    <row r="1905" spans="1:68" s="25" customFormat="1" ht="14.25" x14ac:dyDescent="0.2">
      <c r="A1905" s="14">
        <v>687</v>
      </c>
      <c r="B1905" s="40"/>
      <c r="C1905" s="15"/>
      <c r="D1905" s="16">
        <v>852</v>
      </c>
      <c r="E1905" s="15" t="s">
        <v>14810</v>
      </c>
      <c r="F1905" s="15" t="s">
        <v>14811</v>
      </c>
      <c r="G1905" s="17" t="s">
        <v>14812</v>
      </c>
      <c r="H1905" s="17" t="s">
        <v>14813</v>
      </c>
      <c r="I1905" s="17" t="s">
        <v>86</v>
      </c>
      <c r="J1905" s="15" t="s">
        <v>14814</v>
      </c>
      <c r="K1905" s="15" t="s">
        <v>3394</v>
      </c>
      <c r="L1905" s="18" t="s">
        <v>14815</v>
      </c>
      <c r="M1905" s="15" t="s">
        <v>13098</v>
      </c>
      <c r="N1905" s="15" t="s">
        <v>13099</v>
      </c>
      <c r="O1905" s="16">
        <v>510</v>
      </c>
      <c r="P1905" s="15" t="s">
        <v>118</v>
      </c>
      <c r="Q1905" s="15">
        <v>23000</v>
      </c>
      <c r="R1905" s="15">
        <v>64000</v>
      </c>
      <c r="S1905" s="15">
        <v>87000</v>
      </c>
      <c r="T1905" s="15">
        <v>0.27</v>
      </c>
      <c r="U1905" s="15" t="s">
        <v>3335</v>
      </c>
      <c r="V1905" s="15" t="s">
        <v>76</v>
      </c>
      <c r="W1905" s="16">
        <v>1</v>
      </c>
      <c r="X1905" s="16">
        <v>0</v>
      </c>
      <c r="Y1905" s="15">
        <v>12433</v>
      </c>
      <c r="Z1905" s="15">
        <v>0.28499999999999998</v>
      </c>
      <c r="AA1905" s="15" t="s">
        <v>14575</v>
      </c>
      <c r="AB1905" s="15" t="s">
        <v>14576</v>
      </c>
      <c r="AC1905" s="15">
        <v>0</v>
      </c>
      <c r="AD1905" s="15"/>
      <c r="AE1905" s="15" t="s">
        <v>363</v>
      </c>
      <c r="AF1905" s="15" t="s">
        <v>5130</v>
      </c>
      <c r="AG1905" s="16">
        <v>1</v>
      </c>
      <c r="AH1905" s="15" t="s">
        <v>14816</v>
      </c>
      <c r="AI1905" s="15" t="s">
        <v>78</v>
      </c>
      <c r="AJ1905" s="15">
        <v>12432.5766602</v>
      </c>
      <c r="AK1905" s="15">
        <v>486.393191618</v>
      </c>
      <c r="AL1905" s="15">
        <v>3096444.6412</v>
      </c>
      <c r="AM1905" s="15">
        <v>1414787.09999</v>
      </c>
      <c r="AN1905" s="19">
        <v>23000</v>
      </c>
      <c r="AO1905" s="19">
        <v>67100</v>
      </c>
      <c r="AP1905" s="19">
        <v>0</v>
      </c>
      <c r="AQ1905" s="19">
        <v>0</v>
      </c>
      <c r="AR1905" s="34">
        <f t="shared" si="400"/>
        <v>90100</v>
      </c>
      <c r="AS1905" s="34">
        <v>45000</v>
      </c>
      <c r="AT1905" s="34">
        <v>3000</v>
      </c>
      <c r="AU1905" s="34">
        <v>15785</v>
      </c>
      <c r="AV1905" s="34">
        <v>0</v>
      </c>
      <c r="AW1905" s="35">
        <f t="shared" si="401"/>
        <v>63785</v>
      </c>
      <c r="AX1905" s="34">
        <f t="shared" si="402"/>
        <v>26315</v>
      </c>
      <c r="AY1905" s="36">
        <v>1.4712000000099998</v>
      </c>
      <c r="AZ1905" s="36">
        <v>2.0617000000000001</v>
      </c>
      <c r="BA1905" s="22"/>
      <c r="BB1905" s="19">
        <v>901</v>
      </c>
      <c r="BC1905" s="34">
        <f t="shared" si="403"/>
        <v>387.14628000263144</v>
      </c>
      <c r="BD1905" s="34">
        <f t="shared" si="404"/>
        <v>542.53635499999996</v>
      </c>
      <c r="BE1905" s="38">
        <v>3.4819999999999997E-2</v>
      </c>
      <c r="BF1905" s="38">
        <f t="shared" si="405"/>
        <v>3.4819999999999997E-2</v>
      </c>
      <c r="BG1905" s="34">
        <v>13.480433469691626</v>
      </c>
      <c r="BH1905" s="34">
        <v>18.891115881099996</v>
      </c>
      <c r="BI1905" s="34">
        <f t="shared" si="406"/>
        <v>373.66584653293984</v>
      </c>
      <c r="BJ1905" s="34">
        <f t="shared" si="407"/>
        <v>523.64523911890001</v>
      </c>
      <c r="BK1905" s="34">
        <v>0</v>
      </c>
      <c r="BL1905" s="34">
        <v>0</v>
      </c>
      <c r="BM1905" s="34">
        <f t="shared" si="408"/>
        <v>0</v>
      </c>
      <c r="BN1905" s="39">
        <f t="shared" si="398"/>
        <v>373.66584653293984</v>
      </c>
      <c r="BO1905" s="39">
        <f t="shared" si="399"/>
        <v>523.64523911890001</v>
      </c>
      <c r="BP1905" s="39">
        <f t="shared" si="409"/>
        <v>149.97939258596017</v>
      </c>
    </row>
    <row r="1906" spans="1:68" s="25" customFormat="1" ht="14.25" x14ac:dyDescent="0.2">
      <c r="A1906" s="14">
        <v>688</v>
      </c>
      <c r="B1906" s="40"/>
      <c r="C1906" s="15"/>
      <c r="D1906" s="16">
        <v>9502</v>
      </c>
      <c r="E1906" s="15" t="s">
        <v>14817</v>
      </c>
      <c r="F1906" s="15" t="s">
        <v>14818</v>
      </c>
      <c r="G1906" s="17" t="s">
        <v>14812</v>
      </c>
      <c r="H1906" s="17" t="s">
        <v>14813</v>
      </c>
      <c r="I1906" s="17" t="s">
        <v>86</v>
      </c>
      <c r="J1906" s="15" t="s">
        <v>14819</v>
      </c>
      <c r="K1906" s="15" t="s">
        <v>86</v>
      </c>
      <c r="L1906" s="18" t="s">
        <v>14820</v>
      </c>
      <c r="M1906" s="15" t="s">
        <v>13098</v>
      </c>
      <c r="N1906" s="15" t="s">
        <v>13099</v>
      </c>
      <c r="O1906" s="16">
        <v>510</v>
      </c>
      <c r="P1906" s="15" t="s">
        <v>118</v>
      </c>
      <c r="Q1906" s="15">
        <v>25100</v>
      </c>
      <c r="R1906" s="15">
        <v>56500</v>
      </c>
      <c r="S1906" s="15">
        <v>81600</v>
      </c>
      <c r="T1906" s="15">
        <v>0.34</v>
      </c>
      <c r="U1906" s="15" t="s">
        <v>3335</v>
      </c>
      <c r="V1906" s="15" t="s">
        <v>76</v>
      </c>
      <c r="W1906" s="16">
        <v>1</v>
      </c>
      <c r="X1906" s="16">
        <v>0</v>
      </c>
      <c r="Y1906" s="15">
        <v>14323</v>
      </c>
      <c r="Z1906" s="15">
        <v>0.32900000000000001</v>
      </c>
      <c r="AA1906" s="15" t="s">
        <v>14575</v>
      </c>
      <c r="AB1906" s="15" t="s">
        <v>14576</v>
      </c>
      <c r="AC1906" s="15">
        <v>0</v>
      </c>
      <c r="AD1906" s="15"/>
      <c r="AE1906" s="15" t="s">
        <v>2449</v>
      </c>
      <c r="AF1906" s="15" t="s">
        <v>14821</v>
      </c>
      <c r="AG1906" s="16">
        <v>1</v>
      </c>
      <c r="AH1906" s="15" t="s">
        <v>14822</v>
      </c>
      <c r="AI1906" s="15" t="s">
        <v>78</v>
      </c>
      <c r="AJ1906" s="15">
        <v>14322.6335449</v>
      </c>
      <c r="AK1906" s="15">
        <v>531.58992836100003</v>
      </c>
      <c r="AL1906" s="15">
        <v>3096461.9060900002</v>
      </c>
      <c r="AM1906" s="15">
        <v>1414710.5499100001</v>
      </c>
      <c r="AN1906" s="19">
        <v>0</v>
      </c>
      <c r="AO1906" s="19">
        <v>0</v>
      </c>
      <c r="AP1906" s="19">
        <v>25100</v>
      </c>
      <c r="AQ1906" s="19">
        <v>59300</v>
      </c>
      <c r="AR1906" s="34">
        <f t="shared" si="400"/>
        <v>84400</v>
      </c>
      <c r="AS1906" s="34">
        <v>0</v>
      </c>
      <c r="AT1906" s="34">
        <v>0</v>
      </c>
      <c r="AU1906" s="34">
        <v>0</v>
      </c>
      <c r="AV1906" s="34">
        <v>0</v>
      </c>
      <c r="AW1906" s="35">
        <f t="shared" si="401"/>
        <v>0</v>
      </c>
      <c r="AX1906" s="34">
        <f t="shared" si="402"/>
        <v>84400</v>
      </c>
      <c r="AY1906" s="36">
        <v>1.4712000000099998</v>
      </c>
      <c r="AZ1906" s="36">
        <v>2.0617000000000001</v>
      </c>
      <c r="BA1906" s="22"/>
      <c r="BB1906" s="19">
        <v>1688</v>
      </c>
      <c r="BC1906" s="34">
        <f t="shared" si="403"/>
        <v>1241.6928000084399</v>
      </c>
      <c r="BD1906" s="34">
        <f t="shared" si="404"/>
        <v>1740.0748000000001</v>
      </c>
      <c r="BE1906" s="38">
        <v>3.4819999999999997E-2</v>
      </c>
      <c r="BF1906" s="38">
        <f t="shared" si="405"/>
        <v>3.4819999999999997E-2</v>
      </c>
      <c r="BG1906" s="34">
        <v>0</v>
      </c>
      <c r="BH1906" s="34">
        <v>0</v>
      </c>
      <c r="BI1906" s="34">
        <f t="shared" si="406"/>
        <v>1241.6928000084399</v>
      </c>
      <c r="BJ1906" s="34">
        <f t="shared" si="407"/>
        <v>1740.0748000000001</v>
      </c>
      <c r="BK1906" s="34">
        <v>0</v>
      </c>
      <c r="BL1906" s="34">
        <v>52.074800000000096</v>
      </c>
      <c r="BM1906" s="34">
        <f t="shared" si="408"/>
        <v>52.074800000000096</v>
      </c>
      <c r="BN1906" s="39">
        <f t="shared" si="398"/>
        <v>1241.6928000084399</v>
      </c>
      <c r="BO1906" s="39">
        <f t="shared" si="399"/>
        <v>1688</v>
      </c>
      <c r="BP1906" s="39">
        <f t="shared" si="409"/>
        <v>446.30719999156008</v>
      </c>
    </row>
    <row r="1907" spans="1:68" s="25" customFormat="1" ht="14.25" x14ac:dyDescent="0.2">
      <c r="A1907" s="14">
        <v>689</v>
      </c>
      <c r="B1907" s="40"/>
      <c r="C1907" s="15"/>
      <c r="D1907" s="16">
        <v>2881</v>
      </c>
      <c r="E1907" s="15" t="s">
        <v>14823</v>
      </c>
      <c r="F1907" s="15" t="s">
        <v>14824</v>
      </c>
      <c r="G1907" s="17" t="s">
        <v>14825</v>
      </c>
      <c r="H1907" s="17" t="s">
        <v>14813</v>
      </c>
      <c r="I1907" s="17" t="s">
        <v>86</v>
      </c>
      <c r="J1907" s="15" t="s">
        <v>5358</v>
      </c>
      <c r="K1907" s="15" t="s">
        <v>86</v>
      </c>
      <c r="L1907" s="18" t="s">
        <v>14826</v>
      </c>
      <c r="M1907" s="15" t="s">
        <v>13098</v>
      </c>
      <c r="N1907" s="15" t="s">
        <v>13099</v>
      </c>
      <c r="O1907" s="16">
        <v>510</v>
      </c>
      <c r="P1907" s="15" t="s">
        <v>118</v>
      </c>
      <c r="Q1907" s="15">
        <v>31700</v>
      </c>
      <c r="R1907" s="15">
        <v>79100</v>
      </c>
      <c r="S1907" s="15">
        <v>110800</v>
      </c>
      <c r="T1907" s="15">
        <v>0.34100000000000003</v>
      </c>
      <c r="U1907" s="15" t="s">
        <v>3335</v>
      </c>
      <c r="V1907" s="15" t="s">
        <v>76</v>
      </c>
      <c r="W1907" s="16">
        <v>1</v>
      </c>
      <c r="X1907" s="16">
        <v>1</v>
      </c>
      <c r="Y1907" s="15">
        <v>12139</v>
      </c>
      <c r="Z1907" s="15">
        <v>0.27900000000000003</v>
      </c>
      <c r="AA1907" s="15" t="s">
        <v>14575</v>
      </c>
      <c r="AB1907" s="15" t="s">
        <v>14576</v>
      </c>
      <c r="AC1907" s="15">
        <v>90000</v>
      </c>
      <c r="AD1907" s="26">
        <v>37869</v>
      </c>
      <c r="AE1907" s="15" t="s">
        <v>147</v>
      </c>
      <c r="AF1907" s="15" t="s">
        <v>14827</v>
      </c>
      <c r="AG1907" s="16">
        <v>1</v>
      </c>
      <c r="AH1907" s="15" t="s">
        <v>14828</v>
      </c>
      <c r="AI1907" s="15" t="s">
        <v>78</v>
      </c>
      <c r="AJ1907" s="15">
        <v>12139.220459</v>
      </c>
      <c r="AK1907" s="15">
        <v>434.02179144399997</v>
      </c>
      <c r="AL1907" s="15">
        <v>3096426.71893</v>
      </c>
      <c r="AM1907" s="15">
        <v>1414617.17866</v>
      </c>
      <c r="AN1907" s="19">
        <v>31700</v>
      </c>
      <c r="AO1907" s="19">
        <v>80300</v>
      </c>
      <c r="AP1907" s="19">
        <v>0</v>
      </c>
      <c r="AQ1907" s="19">
        <v>0</v>
      </c>
      <c r="AR1907" s="34">
        <f t="shared" si="400"/>
        <v>112000</v>
      </c>
      <c r="AS1907" s="34">
        <v>45000</v>
      </c>
      <c r="AT1907" s="34">
        <v>3000</v>
      </c>
      <c r="AU1907" s="34">
        <v>23450</v>
      </c>
      <c r="AV1907" s="34">
        <v>0</v>
      </c>
      <c r="AW1907" s="35">
        <f t="shared" si="401"/>
        <v>71450</v>
      </c>
      <c r="AX1907" s="34">
        <f t="shared" si="402"/>
        <v>40550</v>
      </c>
      <c r="AY1907" s="36">
        <v>1.4712000000099998</v>
      </c>
      <c r="AZ1907" s="36">
        <v>2.0617000000000001</v>
      </c>
      <c r="BA1907" s="22"/>
      <c r="BB1907" s="19">
        <v>1120</v>
      </c>
      <c r="BC1907" s="34">
        <f t="shared" si="403"/>
        <v>596.57160000405497</v>
      </c>
      <c r="BD1907" s="34">
        <f t="shared" si="404"/>
        <v>836.01935000000003</v>
      </c>
      <c r="BE1907" s="38">
        <v>3.4819999999999997E-2</v>
      </c>
      <c r="BF1907" s="38">
        <f t="shared" si="405"/>
        <v>3.4819999999999997E-2</v>
      </c>
      <c r="BG1907" s="34">
        <v>20.772623112141194</v>
      </c>
      <c r="BH1907" s="34">
        <v>29.110193766999998</v>
      </c>
      <c r="BI1907" s="34">
        <f t="shared" si="406"/>
        <v>575.79897689191375</v>
      </c>
      <c r="BJ1907" s="34">
        <f t="shared" si="407"/>
        <v>806.90915623299998</v>
      </c>
      <c r="BK1907" s="34">
        <v>0</v>
      </c>
      <c r="BL1907" s="34">
        <v>0</v>
      </c>
      <c r="BM1907" s="34">
        <f t="shared" si="408"/>
        <v>0</v>
      </c>
      <c r="BN1907" s="39">
        <f t="shared" si="398"/>
        <v>575.79897689191375</v>
      </c>
      <c r="BO1907" s="39">
        <f t="shared" si="399"/>
        <v>806.90915623299998</v>
      </c>
      <c r="BP1907" s="39">
        <f t="shared" si="409"/>
        <v>231.11017934108622</v>
      </c>
    </row>
    <row r="1908" spans="1:68" s="25" customFormat="1" ht="14.25" x14ac:dyDescent="0.2">
      <c r="A1908" s="14">
        <v>690</v>
      </c>
      <c r="B1908" s="40"/>
      <c r="C1908" s="15"/>
      <c r="D1908" s="16">
        <v>107</v>
      </c>
      <c r="E1908" s="15" t="s">
        <v>14829</v>
      </c>
      <c r="F1908" s="15" t="s">
        <v>14830</v>
      </c>
      <c r="G1908" s="17" t="s">
        <v>14825</v>
      </c>
      <c r="H1908" s="17" t="s">
        <v>14813</v>
      </c>
      <c r="I1908" s="17" t="s">
        <v>86</v>
      </c>
      <c r="J1908" s="15" t="s">
        <v>14831</v>
      </c>
      <c r="K1908" s="15" t="s">
        <v>86</v>
      </c>
      <c r="L1908" s="18" t="s">
        <v>14832</v>
      </c>
      <c r="M1908" s="15" t="s">
        <v>13098</v>
      </c>
      <c r="N1908" s="15" t="s">
        <v>13099</v>
      </c>
      <c r="O1908" s="16">
        <v>510</v>
      </c>
      <c r="P1908" s="15" t="s">
        <v>118</v>
      </c>
      <c r="Q1908" s="15">
        <v>20000</v>
      </c>
      <c r="R1908" s="15">
        <v>104700</v>
      </c>
      <c r="S1908" s="15">
        <v>124700</v>
      </c>
      <c r="T1908" s="15">
        <v>0.2</v>
      </c>
      <c r="U1908" s="15" t="s">
        <v>3335</v>
      </c>
      <c r="V1908" s="15" t="s">
        <v>76</v>
      </c>
      <c r="W1908" s="16">
        <v>1</v>
      </c>
      <c r="X1908" s="16">
        <v>1</v>
      </c>
      <c r="Y1908" s="15">
        <v>11327</v>
      </c>
      <c r="Z1908" s="15">
        <v>0.26</v>
      </c>
      <c r="AA1908" s="15" t="s">
        <v>14833</v>
      </c>
      <c r="AB1908" s="15" t="s">
        <v>14834</v>
      </c>
      <c r="AC1908" s="15">
        <v>122700</v>
      </c>
      <c r="AD1908" s="26">
        <v>40646</v>
      </c>
      <c r="AE1908" s="15" t="s">
        <v>353</v>
      </c>
      <c r="AF1908" s="15" t="s">
        <v>14835</v>
      </c>
      <c r="AG1908" s="16">
        <v>1</v>
      </c>
      <c r="AH1908" s="15" t="s">
        <v>14836</v>
      </c>
      <c r="AI1908" s="15" t="s">
        <v>78</v>
      </c>
      <c r="AJ1908" s="15">
        <v>11327.4311523</v>
      </c>
      <c r="AK1908" s="15">
        <v>429.53138162900001</v>
      </c>
      <c r="AL1908" s="15">
        <v>3096532.5877100001</v>
      </c>
      <c r="AM1908" s="15">
        <v>1414622.43035</v>
      </c>
      <c r="AN1908" s="19">
        <v>20000</v>
      </c>
      <c r="AO1908" s="19">
        <v>106300</v>
      </c>
      <c r="AP1908" s="19">
        <v>0</v>
      </c>
      <c r="AQ1908" s="19">
        <v>0</v>
      </c>
      <c r="AR1908" s="34">
        <f t="shared" si="400"/>
        <v>126300</v>
      </c>
      <c r="AS1908" s="34">
        <v>45000</v>
      </c>
      <c r="AT1908" s="34">
        <v>3000</v>
      </c>
      <c r="AU1908" s="34">
        <v>28455</v>
      </c>
      <c r="AV1908" s="34">
        <v>0</v>
      </c>
      <c r="AW1908" s="35">
        <f t="shared" si="401"/>
        <v>76455</v>
      </c>
      <c r="AX1908" s="34">
        <f t="shared" si="402"/>
        <v>49845</v>
      </c>
      <c r="AY1908" s="36">
        <v>1.4712000000099998</v>
      </c>
      <c r="AZ1908" s="36">
        <v>2.0617000000000001</v>
      </c>
      <c r="BA1908" s="22"/>
      <c r="BB1908" s="19">
        <v>1263</v>
      </c>
      <c r="BC1908" s="34">
        <f t="shared" si="403"/>
        <v>733.31964000498442</v>
      </c>
      <c r="BD1908" s="34">
        <f t="shared" si="404"/>
        <v>1027.6543650000001</v>
      </c>
      <c r="BE1908" s="38">
        <v>3.4819999999999997E-2</v>
      </c>
      <c r="BF1908" s="38">
        <f t="shared" si="405"/>
        <v>3.4819999999999997E-2</v>
      </c>
      <c r="BG1908" s="34">
        <v>25.534189864973555</v>
      </c>
      <c r="BH1908" s="34">
        <v>35.7829249893</v>
      </c>
      <c r="BI1908" s="34">
        <f t="shared" si="406"/>
        <v>707.78545014001088</v>
      </c>
      <c r="BJ1908" s="34">
        <f t="shared" si="407"/>
        <v>991.8714400107001</v>
      </c>
      <c r="BK1908" s="34">
        <v>0</v>
      </c>
      <c r="BL1908" s="34">
        <v>0</v>
      </c>
      <c r="BM1908" s="34">
        <f t="shared" si="408"/>
        <v>0</v>
      </c>
      <c r="BN1908" s="39">
        <f t="shared" si="398"/>
        <v>707.78545014001088</v>
      </c>
      <c r="BO1908" s="39">
        <f t="shared" si="399"/>
        <v>991.8714400107001</v>
      </c>
      <c r="BP1908" s="39">
        <f t="shared" si="409"/>
        <v>284.08598987068922</v>
      </c>
    </row>
    <row r="1909" spans="1:68" s="25" customFormat="1" ht="14.25" x14ac:dyDescent="0.2">
      <c r="A1909" s="14">
        <v>691</v>
      </c>
      <c r="B1909" s="40"/>
      <c r="C1909" s="15"/>
      <c r="D1909" s="16">
        <v>11324</v>
      </c>
      <c r="E1909" s="15" t="s">
        <v>14837</v>
      </c>
      <c r="F1909" s="15" t="s">
        <v>14838</v>
      </c>
      <c r="G1909" s="17" t="s">
        <v>14825</v>
      </c>
      <c r="H1909" s="17" t="s">
        <v>14813</v>
      </c>
      <c r="I1909" s="17" t="s">
        <v>86</v>
      </c>
      <c r="J1909" s="15" t="s">
        <v>14839</v>
      </c>
      <c r="K1909" s="15" t="s">
        <v>3394</v>
      </c>
      <c r="L1909" s="18" t="s">
        <v>14840</v>
      </c>
      <c r="M1909" s="15" t="s">
        <v>13098</v>
      </c>
      <c r="N1909" s="15" t="s">
        <v>13099</v>
      </c>
      <c r="O1909" s="16">
        <v>419</v>
      </c>
      <c r="P1909" s="15" t="s">
        <v>895</v>
      </c>
      <c r="Q1909" s="15">
        <v>21400</v>
      </c>
      <c r="R1909" s="15">
        <v>77800</v>
      </c>
      <c r="S1909" s="15">
        <v>99200</v>
      </c>
      <c r="T1909" s="15">
        <v>0.23</v>
      </c>
      <c r="U1909" s="15" t="s">
        <v>3335</v>
      </c>
      <c r="V1909" s="15" t="s">
        <v>76</v>
      </c>
      <c r="W1909" s="16">
        <v>1</v>
      </c>
      <c r="X1909" s="16">
        <v>1</v>
      </c>
      <c r="Y1909" s="15">
        <v>9541</v>
      </c>
      <c r="Z1909" s="15">
        <v>0.219</v>
      </c>
      <c r="AA1909" s="15" t="s">
        <v>14833</v>
      </c>
      <c r="AB1909" s="15" t="s">
        <v>14834</v>
      </c>
      <c r="AC1909" s="15">
        <v>78500</v>
      </c>
      <c r="AD1909" s="26">
        <v>40533</v>
      </c>
      <c r="AE1909" s="15" t="s">
        <v>874</v>
      </c>
      <c r="AF1909" s="15" t="s">
        <v>14841</v>
      </c>
      <c r="AG1909" s="16">
        <v>1</v>
      </c>
      <c r="AH1909" s="15" t="s">
        <v>14842</v>
      </c>
      <c r="AI1909" s="15" t="s">
        <v>78</v>
      </c>
      <c r="AJ1909" s="15">
        <v>9541.3125</v>
      </c>
      <c r="AK1909" s="15">
        <v>410.62509114300002</v>
      </c>
      <c r="AL1909" s="15">
        <v>3096615.6577900001</v>
      </c>
      <c r="AM1909" s="15">
        <v>1414631.7412</v>
      </c>
      <c r="AN1909" s="19">
        <v>0</v>
      </c>
      <c r="AO1909" s="19">
        <v>0</v>
      </c>
      <c r="AP1909" s="19">
        <v>21400</v>
      </c>
      <c r="AQ1909" s="19">
        <v>79200</v>
      </c>
      <c r="AR1909" s="34">
        <f t="shared" si="400"/>
        <v>100600</v>
      </c>
      <c r="AS1909" s="34">
        <v>0</v>
      </c>
      <c r="AT1909" s="34">
        <v>0</v>
      </c>
      <c r="AU1909" s="34">
        <v>0</v>
      </c>
      <c r="AV1909" s="34">
        <v>0</v>
      </c>
      <c r="AW1909" s="35">
        <f t="shared" si="401"/>
        <v>0</v>
      </c>
      <c r="AX1909" s="34">
        <f t="shared" si="402"/>
        <v>100600</v>
      </c>
      <c r="AY1909" s="36">
        <v>1.4712000000099998</v>
      </c>
      <c r="AZ1909" s="36">
        <v>2.0617000000000001</v>
      </c>
      <c r="BA1909" s="22"/>
      <c r="BB1909" s="19">
        <v>2012</v>
      </c>
      <c r="BC1909" s="34">
        <f t="shared" si="403"/>
        <v>1480.0272000100599</v>
      </c>
      <c r="BD1909" s="34">
        <f t="shared" si="404"/>
        <v>2074.0702000000001</v>
      </c>
      <c r="BE1909" s="38">
        <v>3.4819999999999997E-2</v>
      </c>
      <c r="BF1909" s="38">
        <f t="shared" si="405"/>
        <v>3.4819999999999997E-2</v>
      </c>
      <c r="BG1909" s="34">
        <v>0</v>
      </c>
      <c r="BH1909" s="34">
        <v>0</v>
      </c>
      <c r="BI1909" s="34">
        <f t="shared" si="406"/>
        <v>1480.0272000100599</v>
      </c>
      <c r="BJ1909" s="34">
        <f t="shared" si="407"/>
        <v>2074.0702000000001</v>
      </c>
      <c r="BK1909" s="34">
        <v>0</v>
      </c>
      <c r="BL1909" s="34">
        <v>62.070200000000114</v>
      </c>
      <c r="BM1909" s="34">
        <f t="shared" si="408"/>
        <v>62.070200000000114</v>
      </c>
      <c r="BN1909" s="39">
        <f t="shared" si="398"/>
        <v>1480.0272000100599</v>
      </c>
      <c r="BO1909" s="39">
        <f t="shared" si="399"/>
        <v>2012</v>
      </c>
      <c r="BP1909" s="39">
        <f t="shared" si="409"/>
        <v>531.97279998994009</v>
      </c>
    </row>
    <row r="1910" spans="1:68" s="25" customFormat="1" ht="14.25" x14ac:dyDescent="0.2">
      <c r="A1910" s="14">
        <v>692</v>
      </c>
      <c r="B1910" s="40"/>
      <c r="C1910" s="15"/>
      <c r="D1910" s="16">
        <v>80</v>
      </c>
      <c r="E1910" s="15" t="s">
        <v>14843</v>
      </c>
      <c r="F1910" s="15" t="s">
        <v>14844</v>
      </c>
      <c r="G1910" s="17" t="s">
        <v>14825</v>
      </c>
      <c r="H1910" s="17" t="s">
        <v>14813</v>
      </c>
      <c r="I1910" s="17" t="s">
        <v>86</v>
      </c>
      <c r="J1910" s="15" t="s">
        <v>14845</v>
      </c>
      <c r="K1910" s="15" t="s">
        <v>3394</v>
      </c>
      <c r="L1910" s="18" t="s">
        <v>14846</v>
      </c>
      <c r="M1910" s="15" t="s">
        <v>13098</v>
      </c>
      <c r="N1910" s="15" t="s">
        <v>13099</v>
      </c>
      <c r="O1910" s="16">
        <v>510</v>
      </c>
      <c r="P1910" s="15" t="s">
        <v>118</v>
      </c>
      <c r="Q1910" s="15">
        <v>18900</v>
      </c>
      <c r="R1910" s="15">
        <v>65000</v>
      </c>
      <c r="S1910" s="15">
        <v>83900</v>
      </c>
      <c r="T1910" s="15">
        <v>0.21</v>
      </c>
      <c r="U1910" s="15" t="s">
        <v>3335</v>
      </c>
      <c r="V1910" s="15" t="s">
        <v>76</v>
      </c>
      <c r="W1910" s="16">
        <v>1</v>
      </c>
      <c r="X1910" s="16">
        <v>1</v>
      </c>
      <c r="Y1910" s="15">
        <v>8066</v>
      </c>
      <c r="Z1910" s="15">
        <v>0.185</v>
      </c>
      <c r="AA1910" s="15" t="s">
        <v>14833</v>
      </c>
      <c r="AB1910" s="15" t="s">
        <v>14834</v>
      </c>
      <c r="AC1910" s="15">
        <v>73500</v>
      </c>
      <c r="AD1910" s="26">
        <v>40431</v>
      </c>
      <c r="AE1910" s="15" t="s">
        <v>211</v>
      </c>
      <c r="AF1910" s="15" t="s">
        <v>14847</v>
      </c>
      <c r="AG1910" s="16">
        <v>1</v>
      </c>
      <c r="AH1910" s="15" t="s">
        <v>14848</v>
      </c>
      <c r="AI1910" s="15" t="s">
        <v>78</v>
      </c>
      <c r="AJ1910" s="15">
        <v>8065.9123535199997</v>
      </c>
      <c r="AK1910" s="15">
        <v>394.02787821300001</v>
      </c>
      <c r="AL1910" s="15">
        <v>3096686.0432699998</v>
      </c>
      <c r="AM1910" s="15">
        <v>1414624.4258699999</v>
      </c>
      <c r="AN1910" s="19">
        <v>18900</v>
      </c>
      <c r="AO1910" s="19">
        <v>66100</v>
      </c>
      <c r="AP1910" s="19">
        <v>0</v>
      </c>
      <c r="AQ1910" s="19">
        <v>0</v>
      </c>
      <c r="AR1910" s="34">
        <f t="shared" si="400"/>
        <v>85000</v>
      </c>
      <c r="AS1910" s="34">
        <v>45000</v>
      </c>
      <c r="AT1910" s="34">
        <v>0</v>
      </c>
      <c r="AU1910" s="34">
        <v>14000</v>
      </c>
      <c r="AV1910" s="34">
        <v>0</v>
      </c>
      <c r="AW1910" s="35">
        <f t="shared" si="401"/>
        <v>59000</v>
      </c>
      <c r="AX1910" s="34">
        <f t="shared" si="402"/>
        <v>26000</v>
      </c>
      <c r="AY1910" s="36">
        <v>1.4712000000099998</v>
      </c>
      <c r="AZ1910" s="36">
        <v>2.0617000000000001</v>
      </c>
      <c r="BA1910" s="22"/>
      <c r="BB1910" s="19">
        <v>850</v>
      </c>
      <c r="BC1910" s="34">
        <f t="shared" si="403"/>
        <v>382.51200000259996</v>
      </c>
      <c r="BD1910" s="34">
        <f t="shared" si="404"/>
        <v>536.04200000000003</v>
      </c>
      <c r="BE1910" s="38">
        <v>3.4819999999999997E-2</v>
      </c>
      <c r="BF1910" s="38">
        <f t="shared" si="405"/>
        <v>3.4819999999999997E-2</v>
      </c>
      <c r="BG1910" s="34">
        <v>13.319067840090529</v>
      </c>
      <c r="BH1910" s="34">
        <v>18.664982439999999</v>
      </c>
      <c r="BI1910" s="34">
        <f t="shared" si="406"/>
        <v>369.19293216250941</v>
      </c>
      <c r="BJ1910" s="34">
        <f t="shared" si="407"/>
        <v>517.37701756000001</v>
      </c>
      <c r="BK1910" s="34">
        <v>0</v>
      </c>
      <c r="BL1910" s="34">
        <v>0</v>
      </c>
      <c r="BM1910" s="34">
        <f t="shared" si="408"/>
        <v>0</v>
      </c>
      <c r="BN1910" s="39">
        <f t="shared" si="398"/>
        <v>369.19293216250941</v>
      </c>
      <c r="BO1910" s="39">
        <f t="shared" si="399"/>
        <v>517.37701756000001</v>
      </c>
      <c r="BP1910" s="39">
        <f t="shared" si="409"/>
        <v>148.18408539749061</v>
      </c>
    </row>
    <row r="1911" spans="1:68" s="25" customFormat="1" ht="14.25" x14ac:dyDescent="0.2">
      <c r="A1911" s="14">
        <v>693</v>
      </c>
      <c r="B1911" s="40"/>
      <c r="C1911" s="15"/>
      <c r="D1911" s="16">
        <v>25161</v>
      </c>
      <c r="E1911" s="15" t="s">
        <v>14849</v>
      </c>
      <c r="F1911" s="15" t="s">
        <v>14850</v>
      </c>
      <c r="G1911" s="17" t="s">
        <v>14851</v>
      </c>
      <c r="H1911" s="17" t="s">
        <v>14813</v>
      </c>
      <c r="I1911" s="17" t="s">
        <v>86</v>
      </c>
      <c r="J1911" s="15" t="s">
        <v>14852</v>
      </c>
      <c r="K1911" s="15" t="s">
        <v>3394</v>
      </c>
      <c r="L1911" s="18" t="s">
        <v>14853</v>
      </c>
      <c r="M1911" s="15" t="s">
        <v>13098</v>
      </c>
      <c r="N1911" s="15" t="s">
        <v>13099</v>
      </c>
      <c r="O1911" s="16">
        <v>510</v>
      </c>
      <c r="P1911" s="15" t="s">
        <v>118</v>
      </c>
      <c r="Q1911" s="15">
        <v>21300</v>
      </c>
      <c r="R1911" s="15">
        <v>90500</v>
      </c>
      <c r="S1911" s="15">
        <v>111800</v>
      </c>
      <c r="T1911" s="15">
        <v>0.23</v>
      </c>
      <c r="U1911" s="15" t="s">
        <v>3335</v>
      </c>
      <c r="V1911" s="15" t="s">
        <v>76</v>
      </c>
      <c r="W1911" s="16">
        <v>1</v>
      </c>
      <c r="X1911" s="16">
        <v>1</v>
      </c>
      <c r="Y1911" s="15">
        <v>8405</v>
      </c>
      <c r="Z1911" s="15">
        <v>0.193</v>
      </c>
      <c r="AA1911" s="15" t="s">
        <v>14833</v>
      </c>
      <c r="AB1911" s="15" t="s">
        <v>14834</v>
      </c>
      <c r="AC1911" s="15">
        <v>113000</v>
      </c>
      <c r="AD1911" s="26">
        <v>41764</v>
      </c>
      <c r="AE1911" s="15" t="s">
        <v>617</v>
      </c>
      <c r="AF1911" s="15" t="s">
        <v>14854</v>
      </c>
      <c r="AG1911" s="16">
        <v>1</v>
      </c>
      <c r="AH1911" s="15" t="s">
        <v>14855</v>
      </c>
      <c r="AI1911" s="15" t="s">
        <v>78</v>
      </c>
      <c r="AJ1911" s="15">
        <v>8405.0302734399993</v>
      </c>
      <c r="AK1911" s="15">
        <v>396.27211859599998</v>
      </c>
      <c r="AL1911" s="15">
        <v>3096734.04366</v>
      </c>
      <c r="AM1911" s="15">
        <v>1414676.1456500001</v>
      </c>
      <c r="AN1911" s="19">
        <v>21300</v>
      </c>
      <c r="AO1911" s="19">
        <v>90900</v>
      </c>
      <c r="AP1911" s="19">
        <v>0</v>
      </c>
      <c r="AQ1911" s="19">
        <v>1100</v>
      </c>
      <c r="AR1911" s="34">
        <f t="shared" si="400"/>
        <v>113300</v>
      </c>
      <c r="AS1911" s="34">
        <v>45000</v>
      </c>
      <c r="AT1911" s="34">
        <v>3000</v>
      </c>
      <c r="AU1911" s="34">
        <v>23520</v>
      </c>
      <c r="AV1911" s="34">
        <v>0</v>
      </c>
      <c r="AW1911" s="35">
        <f t="shared" si="401"/>
        <v>71520</v>
      </c>
      <c r="AX1911" s="34">
        <f t="shared" si="402"/>
        <v>41780</v>
      </c>
      <c r="AY1911" s="36">
        <v>1.4712000000099998</v>
      </c>
      <c r="AZ1911" s="36">
        <v>2.0617000000000001</v>
      </c>
      <c r="BA1911" s="22"/>
      <c r="BB1911" s="19">
        <v>1155</v>
      </c>
      <c r="BC1911" s="34">
        <f t="shared" si="403"/>
        <v>614.66736000417791</v>
      </c>
      <c r="BD1911" s="34">
        <f t="shared" si="404"/>
        <v>861.37826000000007</v>
      </c>
      <c r="BE1911" s="38">
        <v>3.4819999999999997E-2</v>
      </c>
      <c r="BF1911" s="38">
        <f t="shared" si="405"/>
        <v>3.4819999999999997E-2</v>
      </c>
      <c r="BG1911" s="34">
        <v>20.839218451341644</v>
      </c>
      <c r="BH1911" s="34">
        <v>29.203518679199998</v>
      </c>
      <c r="BI1911" s="34">
        <f t="shared" si="406"/>
        <v>593.82814155283631</v>
      </c>
      <c r="BJ1911" s="34">
        <f t="shared" si="407"/>
        <v>832.17474132080008</v>
      </c>
      <c r="BK1911" s="34">
        <v>0</v>
      </c>
      <c r="BL1911" s="34">
        <v>0</v>
      </c>
      <c r="BM1911" s="34">
        <f t="shared" si="408"/>
        <v>0</v>
      </c>
      <c r="BN1911" s="39">
        <f t="shared" si="398"/>
        <v>593.82814155283631</v>
      </c>
      <c r="BO1911" s="39">
        <f t="shared" si="399"/>
        <v>832.17474132080008</v>
      </c>
      <c r="BP1911" s="39">
        <f t="shared" si="409"/>
        <v>238.34659976796377</v>
      </c>
    </row>
    <row r="1912" spans="1:68" s="25" customFormat="1" ht="14.25" x14ac:dyDescent="0.2">
      <c r="A1912" s="14">
        <v>694</v>
      </c>
      <c r="B1912" s="40"/>
      <c r="C1912" s="15"/>
      <c r="D1912" s="16">
        <v>12605</v>
      </c>
      <c r="E1912" s="15" t="s">
        <v>14856</v>
      </c>
      <c r="F1912" s="15" t="s">
        <v>14857</v>
      </c>
      <c r="G1912" s="17" t="s">
        <v>14858</v>
      </c>
      <c r="H1912" s="17" t="s">
        <v>14813</v>
      </c>
      <c r="I1912" s="17" t="s">
        <v>86</v>
      </c>
      <c r="J1912" s="15" t="s">
        <v>5358</v>
      </c>
      <c r="K1912" s="15" t="s">
        <v>3394</v>
      </c>
      <c r="L1912" s="18" t="s">
        <v>14859</v>
      </c>
      <c r="M1912" s="15" t="s">
        <v>13098</v>
      </c>
      <c r="N1912" s="15" t="s">
        <v>13099</v>
      </c>
      <c r="O1912" s="16">
        <v>510</v>
      </c>
      <c r="P1912" s="15" t="s">
        <v>118</v>
      </c>
      <c r="Q1912" s="15">
        <v>21800</v>
      </c>
      <c r="R1912" s="15">
        <v>94500</v>
      </c>
      <c r="S1912" s="15">
        <v>116300</v>
      </c>
      <c r="T1912" s="15">
        <v>0.24</v>
      </c>
      <c r="U1912" s="15" t="s">
        <v>3335</v>
      </c>
      <c r="V1912" s="15" t="s">
        <v>76</v>
      </c>
      <c r="W1912" s="16">
        <v>1</v>
      </c>
      <c r="X1912" s="16">
        <v>0</v>
      </c>
      <c r="Y1912" s="15">
        <v>10031</v>
      </c>
      <c r="Z1912" s="15">
        <v>0.23</v>
      </c>
      <c r="AA1912" s="15" t="s">
        <v>14833</v>
      </c>
      <c r="AB1912" s="15" t="s">
        <v>14834</v>
      </c>
      <c r="AC1912" s="15">
        <v>0</v>
      </c>
      <c r="AD1912" s="15"/>
      <c r="AE1912" s="15" t="s">
        <v>824</v>
      </c>
      <c r="AF1912" s="15" t="s">
        <v>14860</v>
      </c>
      <c r="AG1912" s="16">
        <v>1</v>
      </c>
      <c r="AH1912" s="15" t="s">
        <v>14861</v>
      </c>
      <c r="AI1912" s="15" t="s">
        <v>78</v>
      </c>
      <c r="AJ1912" s="15">
        <v>10031.0395508</v>
      </c>
      <c r="AK1912" s="15">
        <v>416.69656826200003</v>
      </c>
      <c r="AL1912" s="15">
        <v>3096721.1415400002</v>
      </c>
      <c r="AM1912" s="15">
        <v>1414751.6250400001</v>
      </c>
      <c r="AN1912" s="19">
        <v>21800</v>
      </c>
      <c r="AO1912" s="19">
        <v>95000</v>
      </c>
      <c r="AP1912" s="19">
        <v>0</v>
      </c>
      <c r="AQ1912" s="19">
        <v>1100</v>
      </c>
      <c r="AR1912" s="34">
        <f t="shared" si="400"/>
        <v>117900</v>
      </c>
      <c r="AS1912" s="34">
        <v>45000</v>
      </c>
      <c r="AT1912" s="34">
        <v>0</v>
      </c>
      <c r="AU1912" s="34">
        <v>25130</v>
      </c>
      <c r="AV1912" s="34">
        <v>0</v>
      </c>
      <c r="AW1912" s="35">
        <f t="shared" si="401"/>
        <v>70130</v>
      </c>
      <c r="AX1912" s="34">
        <f t="shared" si="402"/>
        <v>47770</v>
      </c>
      <c r="AY1912" s="36">
        <v>1.4712000000099998</v>
      </c>
      <c r="AZ1912" s="36">
        <v>2.0617000000000001</v>
      </c>
      <c r="BA1912" s="22"/>
      <c r="BB1912" s="19">
        <v>1201</v>
      </c>
      <c r="BC1912" s="34">
        <f t="shared" si="403"/>
        <v>702.79224000477689</v>
      </c>
      <c r="BD1912" s="34">
        <f t="shared" si="404"/>
        <v>984.87409000000002</v>
      </c>
      <c r="BE1912" s="38">
        <v>3.4819999999999997E-2</v>
      </c>
      <c r="BF1912" s="38">
        <f t="shared" si="405"/>
        <v>3.4819999999999997E-2</v>
      </c>
      <c r="BG1912" s="34">
        <v>23.907726772962498</v>
      </c>
      <c r="BH1912" s="34">
        <v>33.503643479799997</v>
      </c>
      <c r="BI1912" s="34">
        <f t="shared" si="406"/>
        <v>678.88451323181437</v>
      </c>
      <c r="BJ1912" s="34">
        <f t="shared" si="407"/>
        <v>951.37044652020006</v>
      </c>
      <c r="BK1912" s="34">
        <v>0</v>
      </c>
      <c r="BL1912" s="34">
        <v>0</v>
      </c>
      <c r="BM1912" s="34">
        <f t="shared" si="408"/>
        <v>0</v>
      </c>
      <c r="BN1912" s="39">
        <f t="shared" si="398"/>
        <v>678.88451323181437</v>
      </c>
      <c r="BO1912" s="39">
        <f t="shared" si="399"/>
        <v>951.37044652020006</v>
      </c>
      <c r="BP1912" s="39">
        <f t="shared" si="409"/>
        <v>272.4859332883857</v>
      </c>
    </row>
    <row r="1913" spans="1:68" s="25" customFormat="1" ht="14.25" x14ac:dyDescent="0.2">
      <c r="A1913" s="14">
        <v>695</v>
      </c>
      <c r="B1913" s="40"/>
      <c r="C1913" s="15"/>
      <c r="D1913" s="16">
        <v>17039</v>
      </c>
      <c r="E1913" s="15" t="s">
        <v>14862</v>
      </c>
      <c r="F1913" s="15" t="s">
        <v>14863</v>
      </c>
      <c r="G1913" s="17" t="s">
        <v>14864</v>
      </c>
      <c r="H1913" s="17" t="s">
        <v>14865</v>
      </c>
      <c r="I1913" s="17" t="s">
        <v>88</v>
      </c>
      <c r="J1913" s="15" t="s">
        <v>14866</v>
      </c>
      <c r="K1913" s="15" t="s">
        <v>14867</v>
      </c>
      <c r="L1913" s="18" t="s">
        <v>14868</v>
      </c>
      <c r="M1913" s="15" t="s">
        <v>13098</v>
      </c>
      <c r="N1913" s="15" t="s">
        <v>13099</v>
      </c>
      <c r="O1913" s="16">
        <v>510</v>
      </c>
      <c r="P1913" s="15" t="s">
        <v>118</v>
      </c>
      <c r="Q1913" s="15">
        <v>24600</v>
      </c>
      <c r="R1913" s="15">
        <v>105600</v>
      </c>
      <c r="S1913" s="15">
        <v>130200</v>
      </c>
      <c r="T1913" s="15">
        <v>0.25</v>
      </c>
      <c r="U1913" s="15" t="s">
        <v>3335</v>
      </c>
      <c r="V1913" s="15" t="s">
        <v>76</v>
      </c>
      <c r="W1913" s="16">
        <v>1</v>
      </c>
      <c r="X1913" s="16">
        <v>1</v>
      </c>
      <c r="Y1913" s="15">
        <v>12194</v>
      </c>
      <c r="Z1913" s="15">
        <v>0.28000000000000003</v>
      </c>
      <c r="AA1913" s="15" t="s">
        <v>14833</v>
      </c>
      <c r="AB1913" s="15" t="s">
        <v>14834</v>
      </c>
      <c r="AC1913" s="15">
        <v>0</v>
      </c>
      <c r="AD1913" s="26">
        <v>37139</v>
      </c>
      <c r="AE1913" s="15" t="s">
        <v>211</v>
      </c>
      <c r="AF1913" s="15" t="s">
        <v>14869</v>
      </c>
      <c r="AG1913" s="16">
        <v>1</v>
      </c>
      <c r="AH1913" s="15" t="s">
        <v>14870</v>
      </c>
      <c r="AI1913" s="15" t="s">
        <v>78</v>
      </c>
      <c r="AJ1913" s="15">
        <v>12193.9960938</v>
      </c>
      <c r="AK1913" s="15">
        <v>440.61660302400003</v>
      </c>
      <c r="AL1913" s="15">
        <v>3096721.2562799999</v>
      </c>
      <c r="AM1913" s="15">
        <v>1414836.0519099999</v>
      </c>
      <c r="AN1913" s="19">
        <v>24600</v>
      </c>
      <c r="AO1913" s="19">
        <v>96300</v>
      </c>
      <c r="AP1913" s="19">
        <v>0</v>
      </c>
      <c r="AQ1913" s="19">
        <v>10900</v>
      </c>
      <c r="AR1913" s="34">
        <f t="shared" si="400"/>
        <v>131800</v>
      </c>
      <c r="AS1913" s="34">
        <v>45000</v>
      </c>
      <c r="AT1913" s="34">
        <v>0</v>
      </c>
      <c r="AU1913" s="34">
        <v>26565</v>
      </c>
      <c r="AV1913" s="34">
        <v>0</v>
      </c>
      <c r="AW1913" s="35">
        <f t="shared" si="401"/>
        <v>71565</v>
      </c>
      <c r="AX1913" s="34">
        <f t="shared" si="402"/>
        <v>60235</v>
      </c>
      <c r="AY1913" s="36">
        <v>1.4712000000099998</v>
      </c>
      <c r="AZ1913" s="36">
        <v>2.0617000000000001</v>
      </c>
      <c r="BA1913" s="22"/>
      <c r="BB1913" s="19">
        <v>1536</v>
      </c>
      <c r="BC1913" s="34">
        <f t="shared" si="403"/>
        <v>886.17732000602348</v>
      </c>
      <c r="BD1913" s="34">
        <f t="shared" si="404"/>
        <v>1241.8649950000001</v>
      </c>
      <c r="BE1913" s="38">
        <v>3.4819999999999997E-2</v>
      </c>
      <c r="BF1913" s="38">
        <f t="shared" si="405"/>
        <v>3.4819999999999997E-2</v>
      </c>
      <c r="BG1913" s="34">
        <v>25.272931226571778</v>
      </c>
      <c r="BH1913" s="34">
        <v>35.416804179899998</v>
      </c>
      <c r="BI1913" s="34">
        <f t="shared" si="406"/>
        <v>860.90438877945166</v>
      </c>
      <c r="BJ1913" s="34">
        <f t="shared" si="407"/>
        <v>1206.4481908201001</v>
      </c>
      <c r="BK1913" s="34">
        <v>0</v>
      </c>
      <c r="BL1913" s="34">
        <v>0</v>
      </c>
      <c r="BM1913" s="34">
        <f t="shared" si="408"/>
        <v>0</v>
      </c>
      <c r="BN1913" s="39">
        <f t="shared" si="398"/>
        <v>860.90438877945166</v>
      </c>
      <c r="BO1913" s="39">
        <f t="shared" si="399"/>
        <v>1206.4481908201001</v>
      </c>
      <c r="BP1913" s="39">
        <f t="shared" si="409"/>
        <v>345.54380204064842</v>
      </c>
    </row>
    <row r="1914" spans="1:68" s="25" customFormat="1" ht="14.25" x14ac:dyDescent="0.2">
      <c r="A1914" s="14">
        <v>697</v>
      </c>
      <c r="B1914" s="40"/>
      <c r="C1914" s="15" t="s">
        <v>176</v>
      </c>
      <c r="D1914" s="16">
        <v>36637</v>
      </c>
      <c r="E1914" s="15" t="s">
        <v>14871</v>
      </c>
      <c r="F1914" s="15" t="s">
        <v>14872</v>
      </c>
      <c r="G1914" s="17" t="s">
        <v>14873</v>
      </c>
      <c r="H1914" s="17" t="s">
        <v>14874</v>
      </c>
      <c r="I1914" s="17" t="s">
        <v>86</v>
      </c>
      <c r="J1914" s="15" t="s">
        <v>14875</v>
      </c>
      <c r="K1914" s="15" t="s">
        <v>86</v>
      </c>
      <c r="L1914" s="18" t="s">
        <v>14876</v>
      </c>
      <c r="M1914" s="15" t="s">
        <v>13098</v>
      </c>
      <c r="N1914" s="15" t="s">
        <v>13099</v>
      </c>
      <c r="O1914" s="16">
        <v>510</v>
      </c>
      <c r="P1914" s="15" t="s">
        <v>118</v>
      </c>
      <c r="Q1914" s="15">
        <v>20100</v>
      </c>
      <c r="R1914" s="15">
        <v>84300</v>
      </c>
      <c r="S1914" s="15">
        <v>104400</v>
      </c>
      <c r="T1914" s="15">
        <v>0.21</v>
      </c>
      <c r="U1914" s="15" t="s">
        <v>3335</v>
      </c>
      <c r="V1914" s="15" t="s">
        <v>76</v>
      </c>
      <c r="W1914" s="16">
        <v>1</v>
      </c>
      <c r="X1914" s="16">
        <v>1</v>
      </c>
      <c r="Y1914" s="15">
        <v>12033</v>
      </c>
      <c r="Z1914" s="15">
        <v>0.27600000000000002</v>
      </c>
      <c r="AA1914" s="15" t="s">
        <v>14833</v>
      </c>
      <c r="AB1914" s="15" t="s">
        <v>14834</v>
      </c>
      <c r="AC1914" s="15">
        <v>107000</v>
      </c>
      <c r="AD1914" s="26">
        <v>41117</v>
      </c>
      <c r="AE1914" s="15" t="s">
        <v>298</v>
      </c>
      <c r="AF1914" s="15" t="s">
        <v>14877</v>
      </c>
      <c r="AG1914" s="16">
        <v>1</v>
      </c>
      <c r="AH1914" s="15" t="s">
        <v>14878</v>
      </c>
      <c r="AI1914" s="15" t="s">
        <v>78</v>
      </c>
      <c r="AJ1914" s="15">
        <v>12033.4841309</v>
      </c>
      <c r="AK1914" s="15">
        <v>460.76613117800002</v>
      </c>
      <c r="AL1914" s="15">
        <v>3096549.09418</v>
      </c>
      <c r="AM1914" s="15">
        <v>1414873.9321000001</v>
      </c>
      <c r="AN1914" s="19">
        <v>20100</v>
      </c>
      <c r="AO1914" s="19">
        <v>83400</v>
      </c>
      <c r="AP1914" s="19">
        <v>0</v>
      </c>
      <c r="AQ1914" s="19">
        <v>0</v>
      </c>
      <c r="AR1914" s="34">
        <f t="shared" si="400"/>
        <v>103500</v>
      </c>
      <c r="AS1914" s="34">
        <v>45000</v>
      </c>
      <c r="AT1914" s="34">
        <v>3000</v>
      </c>
      <c r="AU1914" s="34">
        <v>20475</v>
      </c>
      <c r="AV1914" s="34">
        <v>12480</v>
      </c>
      <c r="AW1914" s="35">
        <f t="shared" si="401"/>
        <v>80955</v>
      </c>
      <c r="AX1914" s="34">
        <f t="shared" si="402"/>
        <v>22545</v>
      </c>
      <c r="AY1914" s="36">
        <v>1.4712000000099998</v>
      </c>
      <c r="AZ1914" s="36">
        <v>2.0617000000000001</v>
      </c>
      <c r="BA1914" s="22"/>
      <c r="BB1914" s="19">
        <v>1035</v>
      </c>
      <c r="BC1914" s="34">
        <f t="shared" si="403"/>
        <v>331.68204000225444</v>
      </c>
      <c r="BD1914" s="34">
        <f t="shared" si="404"/>
        <v>464.81026500000002</v>
      </c>
      <c r="BE1914" s="38">
        <v>3.4819999999999997E-2</v>
      </c>
      <c r="BF1914" s="38">
        <f t="shared" si="405"/>
        <v>3.4819999999999997E-2</v>
      </c>
      <c r="BG1914" s="34">
        <v>11.549168632878498</v>
      </c>
      <c r="BH1914" s="34">
        <v>16.184693427299997</v>
      </c>
      <c r="BI1914" s="34">
        <f t="shared" si="406"/>
        <v>320.13287136937595</v>
      </c>
      <c r="BJ1914" s="34">
        <f t="shared" si="407"/>
        <v>448.62557157270004</v>
      </c>
      <c r="BK1914" s="34">
        <v>0</v>
      </c>
      <c r="BL1914" s="34">
        <v>0</v>
      </c>
      <c r="BM1914" s="34">
        <f t="shared" si="408"/>
        <v>0</v>
      </c>
      <c r="BN1914" s="39">
        <f t="shared" si="398"/>
        <v>320.13287136937595</v>
      </c>
      <c r="BO1914" s="39">
        <f t="shared" si="399"/>
        <v>448.62557157270004</v>
      </c>
      <c r="BP1914" s="39">
        <f t="shared" si="409"/>
        <v>128.49270020332409</v>
      </c>
    </row>
    <row r="1915" spans="1:68" s="25" customFormat="1" ht="14.25" x14ac:dyDescent="0.2">
      <c r="A1915" s="14">
        <v>698</v>
      </c>
      <c r="B1915" s="40"/>
      <c r="C1915" s="15"/>
      <c r="D1915" s="16">
        <v>34475</v>
      </c>
      <c r="E1915" s="15" t="s">
        <v>14879</v>
      </c>
      <c r="F1915" s="15" t="s">
        <v>14880</v>
      </c>
      <c r="G1915" s="17" t="s">
        <v>14881</v>
      </c>
      <c r="H1915" s="17" t="s">
        <v>14882</v>
      </c>
      <c r="I1915" s="17" t="s">
        <v>86</v>
      </c>
      <c r="J1915" s="15" t="s">
        <v>14883</v>
      </c>
      <c r="K1915" s="15" t="s">
        <v>4213</v>
      </c>
      <c r="L1915" s="18" t="s">
        <v>14884</v>
      </c>
      <c r="M1915" s="15" t="s">
        <v>13098</v>
      </c>
      <c r="N1915" s="15" t="s">
        <v>13099</v>
      </c>
      <c r="O1915" s="16">
        <v>510</v>
      </c>
      <c r="P1915" s="15" t="s">
        <v>118</v>
      </c>
      <c r="Q1915" s="15">
        <v>21000</v>
      </c>
      <c r="R1915" s="15">
        <v>69100</v>
      </c>
      <c r="S1915" s="15">
        <v>90100</v>
      </c>
      <c r="T1915" s="15">
        <v>0.23</v>
      </c>
      <c r="U1915" s="15" t="s">
        <v>3335</v>
      </c>
      <c r="V1915" s="15" t="s">
        <v>76</v>
      </c>
      <c r="W1915" s="16">
        <v>1</v>
      </c>
      <c r="X1915" s="16">
        <v>1</v>
      </c>
      <c r="Y1915" s="15">
        <v>11592</v>
      </c>
      <c r="Z1915" s="15">
        <v>0.26600000000000001</v>
      </c>
      <c r="AA1915" s="15" t="s">
        <v>14833</v>
      </c>
      <c r="AB1915" s="15" t="s">
        <v>14834</v>
      </c>
      <c r="AC1915" s="15">
        <v>88000</v>
      </c>
      <c r="AD1915" s="26">
        <v>40739</v>
      </c>
      <c r="AE1915" s="15" t="s">
        <v>119</v>
      </c>
      <c r="AF1915" s="15" t="s">
        <v>119</v>
      </c>
      <c r="AG1915" s="16">
        <v>1</v>
      </c>
      <c r="AH1915" s="15" t="s">
        <v>14885</v>
      </c>
      <c r="AI1915" s="15" t="s">
        <v>78</v>
      </c>
      <c r="AJ1915" s="15">
        <v>11591.8830566</v>
      </c>
      <c r="AK1915" s="15">
        <v>437.58910444700001</v>
      </c>
      <c r="AL1915" s="15">
        <v>3096549.97914</v>
      </c>
      <c r="AM1915" s="15">
        <v>1414990.85711</v>
      </c>
      <c r="AN1915" s="19">
        <v>21000</v>
      </c>
      <c r="AO1915" s="19">
        <v>67500</v>
      </c>
      <c r="AP1915" s="19">
        <v>0</v>
      </c>
      <c r="AQ1915" s="19">
        <v>900</v>
      </c>
      <c r="AR1915" s="34">
        <f t="shared" si="400"/>
        <v>89400</v>
      </c>
      <c r="AS1915" s="34">
        <v>45000</v>
      </c>
      <c r="AT1915" s="34">
        <v>0</v>
      </c>
      <c r="AU1915" s="34">
        <v>15225</v>
      </c>
      <c r="AV1915" s="34">
        <v>0</v>
      </c>
      <c r="AW1915" s="35">
        <f t="shared" si="401"/>
        <v>60225</v>
      </c>
      <c r="AX1915" s="34">
        <f t="shared" si="402"/>
        <v>29175</v>
      </c>
      <c r="AY1915" s="36">
        <v>1.4712000000099998</v>
      </c>
      <c r="AZ1915" s="36">
        <v>2.0617000000000001</v>
      </c>
      <c r="BA1915" s="22"/>
      <c r="BB1915" s="19">
        <v>912</v>
      </c>
      <c r="BC1915" s="34">
        <f t="shared" si="403"/>
        <v>429.22260000291743</v>
      </c>
      <c r="BD1915" s="34">
        <f t="shared" si="404"/>
        <v>601.50097500000004</v>
      </c>
      <c r="BE1915" s="38">
        <v>3.4819999999999997E-2</v>
      </c>
      <c r="BF1915" s="38">
        <f t="shared" si="405"/>
        <v>3.4819999999999997E-2</v>
      </c>
      <c r="BG1915" s="34">
        <v>14.484486276098451</v>
      </c>
      <c r="BH1915" s="34">
        <v>20.2981684035</v>
      </c>
      <c r="BI1915" s="34">
        <f t="shared" si="406"/>
        <v>414.73811372681899</v>
      </c>
      <c r="BJ1915" s="34">
        <f t="shared" si="407"/>
        <v>581.20280659650007</v>
      </c>
      <c r="BK1915" s="34">
        <v>0</v>
      </c>
      <c r="BL1915" s="34">
        <v>0</v>
      </c>
      <c r="BM1915" s="34">
        <f t="shared" si="408"/>
        <v>0</v>
      </c>
      <c r="BN1915" s="39">
        <f t="shared" si="398"/>
        <v>414.73811372681899</v>
      </c>
      <c r="BO1915" s="39">
        <f t="shared" si="399"/>
        <v>581.20280659650007</v>
      </c>
      <c r="BP1915" s="39">
        <f t="shared" si="409"/>
        <v>166.46469286968107</v>
      </c>
    </row>
    <row r="1916" spans="1:68" s="25" customFormat="1" ht="14.25" x14ac:dyDescent="0.2">
      <c r="A1916" s="14">
        <v>699</v>
      </c>
      <c r="B1916" s="40"/>
      <c r="C1916" s="15"/>
      <c r="D1916" s="16">
        <v>19609</v>
      </c>
      <c r="E1916" s="15" t="s">
        <v>14886</v>
      </c>
      <c r="F1916" s="15" t="s">
        <v>14887</v>
      </c>
      <c r="G1916" s="17" t="s">
        <v>14888</v>
      </c>
      <c r="H1916" s="17" t="s">
        <v>14889</v>
      </c>
      <c r="I1916" s="17" t="s">
        <v>86</v>
      </c>
      <c r="J1916" s="15" t="s">
        <v>14890</v>
      </c>
      <c r="K1916" s="15" t="s">
        <v>6269</v>
      </c>
      <c r="L1916" s="18" t="s">
        <v>14891</v>
      </c>
      <c r="M1916" s="15" t="s">
        <v>13098</v>
      </c>
      <c r="N1916" s="15" t="s">
        <v>13099</v>
      </c>
      <c r="O1916" s="16">
        <v>510</v>
      </c>
      <c r="P1916" s="15" t="s">
        <v>118</v>
      </c>
      <c r="Q1916" s="15">
        <v>23500</v>
      </c>
      <c r="R1916" s="15">
        <v>99200</v>
      </c>
      <c r="S1916" s="15">
        <v>122700</v>
      </c>
      <c r="T1916" s="15">
        <v>0.28999999999999998</v>
      </c>
      <c r="U1916" s="15" t="s">
        <v>3335</v>
      </c>
      <c r="V1916" s="15" t="s">
        <v>76</v>
      </c>
      <c r="W1916" s="16">
        <v>1</v>
      </c>
      <c r="X1916" s="16">
        <v>1</v>
      </c>
      <c r="Y1916" s="15">
        <v>13586</v>
      </c>
      <c r="Z1916" s="15">
        <v>0.312</v>
      </c>
      <c r="AA1916" s="15" t="s">
        <v>14833</v>
      </c>
      <c r="AB1916" s="15" t="s">
        <v>14834</v>
      </c>
      <c r="AC1916" s="15">
        <v>0</v>
      </c>
      <c r="AD1916" s="26">
        <v>42384</v>
      </c>
      <c r="AE1916" s="15" t="s">
        <v>119</v>
      </c>
      <c r="AF1916" s="15" t="s">
        <v>119</v>
      </c>
      <c r="AG1916" s="16">
        <v>1</v>
      </c>
      <c r="AH1916" s="15" t="s">
        <v>14892</v>
      </c>
      <c r="AI1916" s="15" t="s">
        <v>78</v>
      </c>
      <c r="AJ1916" s="15">
        <v>13585.8869629</v>
      </c>
      <c r="AK1916" s="15">
        <v>530.23760363999997</v>
      </c>
      <c r="AL1916" s="15">
        <v>3096611.1025399999</v>
      </c>
      <c r="AM1916" s="15">
        <v>1415070.58607</v>
      </c>
      <c r="AN1916" s="19">
        <v>23500</v>
      </c>
      <c r="AO1916" s="19">
        <v>99900</v>
      </c>
      <c r="AP1916" s="19">
        <v>0</v>
      </c>
      <c r="AQ1916" s="19">
        <v>900</v>
      </c>
      <c r="AR1916" s="34">
        <f t="shared" si="400"/>
        <v>124300</v>
      </c>
      <c r="AS1916" s="34">
        <v>45000</v>
      </c>
      <c r="AT1916" s="34">
        <v>3000</v>
      </c>
      <c r="AU1916" s="34">
        <v>27440</v>
      </c>
      <c r="AV1916" s="34">
        <v>12480</v>
      </c>
      <c r="AW1916" s="35">
        <f t="shared" si="401"/>
        <v>87920</v>
      </c>
      <c r="AX1916" s="34">
        <f t="shared" si="402"/>
        <v>36380</v>
      </c>
      <c r="AY1916" s="36">
        <v>1.4712000000099998</v>
      </c>
      <c r="AZ1916" s="36">
        <v>2.0617000000000001</v>
      </c>
      <c r="BA1916" s="22"/>
      <c r="BB1916" s="19">
        <v>1261</v>
      </c>
      <c r="BC1916" s="34">
        <f t="shared" si="403"/>
        <v>535.22256000363791</v>
      </c>
      <c r="BD1916" s="34">
        <f t="shared" si="404"/>
        <v>750.04646000000002</v>
      </c>
      <c r="BE1916" s="38">
        <v>3.4819999999999997E-2</v>
      </c>
      <c r="BF1916" s="38">
        <f t="shared" si="405"/>
        <v>3.4819999999999997E-2</v>
      </c>
      <c r="BG1916" s="34">
        <v>18.175404883323537</v>
      </c>
      <c r="BH1916" s="34">
        <v>25.470522191200001</v>
      </c>
      <c r="BI1916" s="34">
        <f t="shared" si="406"/>
        <v>517.04715512031441</v>
      </c>
      <c r="BJ1916" s="34">
        <f t="shared" si="407"/>
        <v>724.57593780880006</v>
      </c>
      <c r="BK1916" s="34">
        <v>0</v>
      </c>
      <c r="BL1916" s="34">
        <v>0</v>
      </c>
      <c r="BM1916" s="34">
        <f t="shared" si="408"/>
        <v>0</v>
      </c>
      <c r="BN1916" s="39">
        <f t="shared" si="398"/>
        <v>517.04715512031441</v>
      </c>
      <c r="BO1916" s="39">
        <f t="shared" si="399"/>
        <v>724.57593780880006</v>
      </c>
      <c r="BP1916" s="39">
        <f t="shared" si="409"/>
        <v>207.52878268848565</v>
      </c>
    </row>
    <row r="1917" spans="1:68" s="25" customFormat="1" ht="14.25" x14ac:dyDescent="0.2">
      <c r="A1917" s="14">
        <v>700</v>
      </c>
      <c r="B1917" s="40"/>
      <c r="C1917" s="15" t="s">
        <v>176</v>
      </c>
      <c r="D1917" s="16">
        <v>2338</v>
      </c>
      <c r="E1917" s="15" t="s">
        <v>14893</v>
      </c>
      <c r="F1917" s="15" t="s">
        <v>14894</v>
      </c>
      <c r="G1917" s="17" t="s">
        <v>14895</v>
      </c>
      <c r="H1917" s="17" t="s">
        <v>14896</v>
      </c>
      <c r="I1917" s="17" t="s">
        <v>86</v>
      </c>
      <c r="J1917" s="15" t="s">
        <v>14897</v>
      </c>
      <c r="K1917" s="15" t="s">
        <v>806</v>
      </c>
      <c r="L1917" s="18" t="s">
        <v>14898</v>
      </c>
      <c r="M1917" s="15" t="s">
        <v>13098</v>
      </c>
      <c r="N1917" s="15" t="s">
        <v>13099</v>
      </c>
      <c r="O1917" s="16">
        <v>510</v>
      </c>
      <c r="P1917" s="15" t="s">
        <v>118</v>
      </c>
      <c r="Q1917" s="15">
        <v>27100</v>
      </c>
      <c r="R1917" s="15">
        <v>105900</v>
      </c>
      <c r="S1917" s="15">
        <v>133000</v>
      </c>
      <c r="T1917" s="15">
        <v>0.24</v>
      </c>
      <c r="U1917" s="15" t="s">
        <v>3335</v>
      </c>
      <c r="V1917" s="15" t="s">
        <v>76</v>
      </c>
      <c r="W1917" s="16">
        <v>1</v>
      </c>
      <c r="X1917" s="16">
        <v>0</v>
      </c>
      <c r="Y1917" s="15">
        <v>11695</v>
      </c>
      <c r="Z1917" s="15">
        <v>0.26800000000000002</v>
      </c>
      <c r="AA1917" s="15" t="s">
        <v>14833</v>
      </c>
      <c r="AB1917" s="15" t="s">
        <v>14834</v>
      </c>
      <c r="AC1917" s="15">
        <v>0</v>
      </c>
      <c r="AD1917" s="15"/>
      <c r="AE1917" s="15" t="s">
        <v>824</v>
      </c>
      <c r="AF1917" s="15" t="s">
        <v>14899</v>
      </c>
      <c r="AG1917" s="16">
        <v>1</v>
      </c>
      <c r="AH1917" s="15" t="s">
        <v>14900</v>
      </c>
      <c r="AI1917" s="15" t="s">
        <v>78</v>
      </c>
      <c r="AJ1917" s="15">
        <v>11695.2839355</v>
      </c>
      <c r="AK1917" s="15">
        <v>437.32588557100001</v>
      </c>
      <c r="AL1917" s="15">
        <v>3096719.2512099999</v>
      </c>
      <c r="AM1917" s="15">
        <v>1415027.2574499999</v>
      </c>
      <c r="AN1917" s="19">
        <v>27100</v>
      </c>
      <c r="AO1917" s="19">
        <v>107700</v>
      </c>
      <c r="AP1917" s="19">
        <v>0</v>
      </c>
      <c r="AQ1917" s="19">
        <v>0</v>
      </c>
      <c r="AR1917" s="34">
        <f t="shared" si="400"/>
        <v>134800</v>
      </c>
      <c r="AS1917" s="34">
        <v>45000</v>
      </c>
      <c r="AT1917" s="34">
        <v>3000</v>
      </c>
      <c r="AU1917" s="34">
        <v>31430</v>
      </c>
      <c r="AV1917" s="34">
        <v>0</v>
      </c>
      <c r="AW1917" s="35">
        <f t="shared" si="401"/>
        <v>79430</v>
      </c>
      <c r="AX1917" s="34">
        <f t="shared" si="402"/>
        <v>55370</v>
      </c>
      <c r="AY1917" s="36">
        <v>1.4712000000099998</v>
      </c>
      <c r="AZ1917" s="36">
        <v>2.0617000000000001</v>
      </c>
      <c r="BA1917" s="22"/>
      <c r="BB1917" s="19">
        <v>1348</v>
      </c>
      <c r="BC1917" s="34">
        <f t="shared" si="403"/>
        <v>814.60344000553698</v>
      </c>
      <c r="BD1917" s="34">
        <f t="shared" si="404"/>
        <v>1141.5632900000001</v>
      </c>
      <c r="BE1917" s="38">
        <v>3.4819999999999997E-2</v>
      </c>
      <c r="BF1917" s="38">
        <f t="shared" si="405"/>
        <v>3.4819999999999997E-2</v>
      </c>
      <c r="BG1917" s="34">
        <v>28.364491780992797</v>
      </c>
      <c r="BH1917" s="34">
        <v>39.749233757799999</v>
      </c>
      <c r="BI1917" s="34">
        <f t="shared" si="406"/>
        <v>786.23894822454417</v>
      </c>
      <c r="BJ1917" s="34">
        <f t="shared" si="407"/>
        <v>1101.8140562422</v>
      </c>
      <c r="BK1917" s="34">
        <v>0</v>
      </c>
      <c r="BL1917" s="34">
        <v>0</v>
      </c>
      <c r="BM1917" s="34">
        <f t="shared" si="408"/>
        <v>0</v>
      </c>
      <c r="BN1917" s="39">
        <f t="shared" si="398"/>
        <v>786.23894822454417</v>
      </c>
      <c r="BO1917" s="39">
        <f t="shared" si="399"/>
        <v>1101.8140562422</v>
      </c>
      <c r="BP1917" s="39">
        <f t="shared" si="409"/>
        <v>315.57510801765579</v>
      </c>
    </row>
    <row r="1918" spans="1:68" s="25" customFormat="1" ht="14.25" x14ac:dyDescent="0.2">
      <c r="A1918" s="14">
        <v>701</v>
      </c>
      <c r="B1918" s="40"/>
      <c r="C1918" s="15" t="s">
        <v>14901</v>
      </c>
      <c r="D1918" s="16">
        <v>28482</v>
      </c>
      <c r="E1918" s="15" t="s">
        <v>14902</v>
      </c>
      <c r="F1918" s="15" t="s">
        <v>14901</v>
      </c>
      <c r="G1918" s="17" t="s">
        <v>14903</v>
      </c>
      <c r="H1918" s="17" t="s">
        <v>14904</v>
      </c>
      <c r="I1918" s="17" t="s">
        <v>88</v>
      </c>
      <c r="J1918" s="15" t="s">
        <v>14905</v>
      </c>
      <c r="K1918" s="15" t="s">
        <v>14906</v>
      </c>
      <c r="L1918" s="18" t="s">
        <v>14907</v>
      </c>
      <c r="M1918" s="15" t="s">
        <v>13098</v>
      </c>
      <c r="N1918" s="15" t="s">
        <v>13099</v>
      </c>
      <c r="O1918" s="16">
        <v>510</v>
      </c>
      <c r="P1918" s="15" t="s">
        <v>118</v>
      </c>
      <c r="Q1918" s="15">
        <v>20000</v>
      </c>
      <c r="R1918" s="15">
        <v>78600</v>
      </c>
      <c r="S1918" s="15">
        <v>98600</v>
      </c>
      <c r="T1918" s="15">
        <v>0.2</v>
      </c>
      <c r="U1918" s="15" t="s">
        <v>3335</v>
      </c>
      <c r="V1918" s="15" t="s">
        <v>76</v>
      </c>
      <c r="W1918" s="16">
        <v>1</v>
      </c>
      <c r="X1918" s="16">
        <v>0</v>
      </c>
      <c r="Y1918" s="15">
        <v>10433</v>
      </c>
      <c r="Z1918" s="15">
        <v>0.24</v>
      </c>
      <c r="AA1918" s="15" t="s">
        <v>14833</v>
      </c>
      <c r="AB1918" s="15" t="s">
        <v>14834</v>
      </c>
      <c r="AC1918" s="15">
        <v>0</v>
      </c>
      <c r="AD1918" s="15"/>
      <c r="AE1918" s="15" t="s">
        <v>1813</v>
      </c>
      <c r="AF1918" s="15" t="s">
        <v>12566</v>
      </c>
      <c r="AG1918" s="16">
        <v>1</v>
      </c>
      <c r="AH1918" s="15" t="s">
        <v>14908</v>
      </c>
      <c r="AI1918" s="15" t="s">
        <v>78</v>
      </c>
      <c r="AJ1918" s="15">
        <v>10433.4206543</v>
      </c>
      <c r="AK1918" s="15">
        <v>428.33482358100002</v>
      </c>
      <c r="AL1918" s="15">
        <v>3096717.7181799999</v>
      </c>
      <c r="AM1918" s="15">
        <v>1415107.6048300001</v>
      </c>
      <c r="AN1918" s="19">
        <v>20000</v>
      </c>
      <c r="AO1918" s="19">
        <v>79900</v>
      </c>
      <c r="AP1918" s="19">
        <v>0</v>
      </c>
      <c r="AQ1918" s="19">
        <v>0</v>
      </c>
      <c r="AR1918" s="34">
        <f t="shared" si="400"/>
        <v>99900</v>
      </c>
      <c r="AS1918" s="34">
        <v>45000</v>
      </c>
      <c r="AT1918" s="34">
        <v>0</v>
      </c>
      <c r="AU1918" s="34">
        <v>19215</v>
      </c>
      <c r="AV1918" s="34">
        <v>0</v>
      </c>
      <c r="AW1918" s="35">
        <f t="shared" si="401"/>
        <v>64215</v>
      </c>
      <c r="AX1918" s="34">
        <f t="shared" si="402"/>
        <v>35685</v>
      </c>
      <c r="AY1918" s="36">
        <v>1.4712000000099998</v>
      </c>
      <c r="AZ1918" s="36">
        <v>2.0617000000000001</v>
      </c>
      <c r="BA1918" s="22"/>
      <c r="BB1918" s="19">
        <v>999</v>
      </c>
      <c r="BC1918" s="34">
        <f t="shared" si="403"/>
        <v>524.99772000356847</v>
      </c>
      <c r="BD1918" s="34">
        <f t="shared" si="404"/>
        <v>735.71764500000006</v>
      </c>
      <c r="BE1918" s="38">
        <v>3.4819999999999997E-2</v>
      </c>
      <c r="BF1918" s="38">
        <f t="shared" si="405"/>
        <v>3.4819999999999997E-2</v>
      </c>
      <c r="BG1918" s="34">
        <v>18.280420610524253</v>
      </c>
      <c r="BH1918" s="34">
        <v>25.6176883989</v>
      </c>
      <c r="BI1918" s="34">
        <f t="shared" si="406"/>
        <v>506.71729939304424</v>
      </c>
      <c r="BJ1918" s="34">
        <f t="shared" si="407"/>
        <v>710.09995660110008</v>
      </c>
      <c r="BK1918" s="34">
        <v>0</v>
      </c>
      <c r="BL1918" s="34">
        <v>0</v>
      </c>
      <c r="BM1918" s="34">
        <f t="shared" si="408"/>
        <v>0</v>
      </c>
      <c r="BN1918" s="39">
        <f t="shared" si="398"/>
        <v>506.71729939304424</v>
      </c>
      <c r="BO1918" s="39">
        <f t="shared" si="399"/>
        <v>710.09995660110008</v>
      </c>
      <c r="BP1918" s="39">
        <f t="shared" si="409"/>
        <v>203.38265720805583</v>
      </c>
    </row>
    <row r="1919" spans="1:68" s="25" customFormat="1" ht="14.25" x14ac:dyDescent="0.2">
      <c r="A1919" s="14">
        <v>702</v>
      </c>
      <c r="B1919" s="40"/>
      <c r="C1919" s="15" t="s">
        <v>14909</v>
      </c>
      <c r="D1919" s="16">
        <v>27752</v>
      </c>
      <c r="E1919" s="15" t="s">
        <v>14910</v>
      </c>
      <c r="F1919" s="15" t="s">
        <v>14909</v>
      </c>
      <c r="G1919" s="17" t="s">
        <v>14911</v>
      </c>
      <c r="H1919" s="17" t="s">
        <v>14912</v>
      </c>
      <c r="I1919" s="17" t="s">
        <v>86</v>
      </c>
      <c r="J1919" s="15" t="s">
        <v>14913</v>
      </c>
      <c r="K1919" s="15" t="s">
        <v>1429</v>
      </c>
      <c r="L1919" s="18" t="s">
        <v>14914</v>
      </c>
      <c r="M1919" s="15" t="s">
        <v>13098</v>
      </c>
      <c r="N1919" s="15" t="s">
        <v>13099</v>
      </c>
      <c r="O1919" s="16">
        <v>510</v>
      </c>
      <c r="P1919" s="15" t="s">
        <v>118</v>
      </c>
      <c r="Q1919" s="15">
        <v>20300</v>
      </c>
      <c r="R1919" s="15">
        <v>105600</v>
      </c>
      <c r="S1919" s="15">
        <v>125900</v>
      </c>
      <c r="T1919" s="15">
        <v>0.21</v>
      </c>
      <c r="U1919" s="15" t="s">
        <v>3335</v>
      </c>
      <c r="V1919" s="15" t="s">
        <v>76</v>
      </c>
      <c r="W1919" s="16">
        <v>1</v>
      </c>
      <c r="X1919" s="16">
        <v>0</v>
      </c>
      <c r="Y1919" s="15">
        <v>10926</v>
      </c>
      <c r="Z1919" s="15">
        <v>0.251</v>
      </c>
      <c r="AA1919" s="15" t="s">
        <v>14833</v>
      </c>
      <c r="AB1919" s="15" t="s">
        <v>14834</v>
      </c>
      <c r="AC1919" s="15">
        <v>0</v>
      </c>
      <c r="AD1919" s="15"/>
      <c r="AE1919" s="15" t="s">
        <v>222</v>
      </c>
      <c r="AF1919" s="15" t="s">
        <v>14915</v>
      </c>
      <c r="AG1919" s="16">
        <v>1</v>
      </c>
      <c r="AH1919" s="15" t="s">
        <v>14916</v>
      </c>
      <c r="AI1919" s="15" t="s">
        <v>78</v>
      </c>
      <c r="AJ1919" s="15">
        <v>10925.6682129</v>
      </c>
      <c r="AK1919" s="15">
        <v>438.63355519200002</v>
      </c>
      <c r="AL1919" s="15">
        <v>3096717.3244500002</v>
      </c>
      <c r="AM1919" s="15">
        <v>1415184.05476</v>
      </c>
      <c r="AN1919" s="19">
        <v>20300</v>
      </c>
      <c r="AO1919" s="19">
        <v>104500</v>
      </c>
      <c r="AP1919" s="19">
        <v>0</v>
      </c>
      <c r="AQ1919" s="19">
        <v>0</v>
      </c>
      <c r="AR1919" s="34">
        <f t="shared" si="400"/>
        <v>124800</v>
      </c>
      <c r="AS1919" s="34">
        <v>45000</v>
      </c>
      <c r="AT1919" s="34">
        <v>0</v>
      </c>
      <c r="AU1919" s="34">
        <v>27930</v>
      </c>
      <c r="AV1919" s="34">
        <v>0</v>
      </c>
      <c r="AW1919" s="35">
        <f t="shared" si="401"/>
        <v>72930</v>
      </c>
      <c r="AX1919" s="34">
        <f t="shared" si="402"/>
        <v>51870</v>
      </c>
      <c r="AY1919" s="36">
        <v>1.4712000000099998</v>
      </c>
      <c r="AZ1919" s="36">
        <v>2.0617000000000001</v>
      </c>
      <c r="BA1919" s="22"/>
      <c r="BB1919" s="19">
        <v>1248</v>
      </c>
      <c r="BC1919" s="34">
        <f t="shared" si="403"/>
        <v>763.11144000518698</v>
      </c>
      <c r="BD1919" s="34">
        <f t="shared" si="404"/>
        <v>1069.4037900000001</v>
      </c>
      <c r="BE1919" s="38">
        <v>3.4819999999999997E-2</v>
      </c>
      <c r="BF1919" s="38">
        <f t="shared" si="405"/>
        <v>3.4819999999999997E-2</v>
      </c>
      <c r="BG1919" s="34">
        <v>26.571540340980608</v>
      </c>
      <c r="BH1919" s="34">
        <v>37.236639967800002</v>
      </c>
      <c r="BI1919" s="34">
        <f t="shared" si="406"/>
        <v>736.53989966420636</v>
      </c>
      <c r="BJ1919" s="34">
        <f t="shared" si="407"/>
        <v>1032.1671500322</v>
      </c>
      <c r="BK1919" s="34">
        <v>0</v>
      </c>
      <c r="BL1919" s="34">
        <v>0</v>
      </c>
      <c r="BM1919" s="34">
        <f t="shared" si="408"/>
        <v>0</v>
      </c>
      <c r="BN1919" s="39">
        <f t="shared" si="398"/>
        <v>736.53989966420636</v>
      </c>
      <c r="BO1919" s="39">
        <f t="shared" si="399"/>
        <v>1032.1671500322</v>
      </c>
      <c r="BP1919" s="39">
        <f t="shared" si="409"/>
        <v>295.62725036799361</v>
      </c>
    </row>
    <row r="1920" spans="1:68" s="25" customFormat="1" ht="14.25" x14ac:dyDescent="0.2">
      <c r="A1920" s="14">
        <v>703</v>
      </c>
      <c r="B1920" s="40"/>
      <c r="C1920" s="15" t="s">
        <v>14917</v>
      </c>
      <c r="D1920" s="16">
        <v>21818</v>
      </c>
      <c r="E1920" s="15" t="s">
        <v>14918</v>
      </c>
      <c r="F1920" s="15" t="s">
        <v>14917</v>
      </c>
      <c r="G1920" s="17" t="s">
        <v>14919</v>
      </c>
      <c r="H1920" s="17" t="s">
        <v>14920</v>
      </c>
      <c r="I1920" s="17" t="s">
        <v>86</v>
      </c>
      <c r="J1920" s="15" t="s">
        <v>14921</v>
      </c>
      <c r="K1920" s="15" t="s">
        <v>1160</v>
      </c>
      <c r="L1920" s="18" t="s">
        <v>14922</v>
      </c>
      <c r="M1920" s="15" t="s">
        <v>13098</v>
      </c>
      <c r="N1920" s="15" t="s">
        <v>13099</v>
      </c>
      <c r="O1920" s="16">
        <v>510</v>
      </c>
      <c r="P1920" s="15" t="s">
        <v>118</v>
      </c>
      <c r="Q1920" s="15">
        <v>26800</v>
      </c>
      <c r="R1920" s="15">
        <v>48800</v>
      </c>
      <c r="S1920" s="15">
        <v>75600</v>
      </c>
      <c r="T1920" s="15">
        <v>0.28000000000000003</v>
      </c>
      <c r="U1920" s="15" t="s">
        <v>3335</v>
      </c>
      <c r="V1920" s="15" t="s">
        <v>76</v>
      </c>
      <c r="W1920" s="16">
        <v>1</v>
      </c>
      <c r="X1920" s="16">
        <v>1</v>
      </c>
      <c r="Y1920" s="15">
        <v>11293</v>
      </c>
      <c r="Z1920" s="15">
        <v>0.25900000000000001</v>
      </c>
      <c r="AA1920" s="15" t="s">
        <v>78</v>
      </c>
      <c r="AB1920" s="15" t="s">
        <v>78</v>
      </c>
      <c r="AC1920" s="15">
        <v>45446.38</v>
      </c>
      <c r="AD1920" s="26">
        <v>42321</v>
      </c>
      <c r="AE1920" s="15" t="s">
        <v>137</v>
      </c>
      <c r="AF1920" s="15" t="s">
        <v>8258</v>
      </c>
      <c r="AG1920" s="16">
        <v>1</v>
      </c>
      <c r="AH1920" s="15" t="s">
        <v>14923</v>
      </c>
      <c r="AI1920" s="15" t="s">
        <v>78</v>
      </c>
      <c r="AJ1920" s="15">
        <v>11293.2717285</v>
      </c>
      <c r="AK1920" s="15">
        <v>421.30200158399998</v>
      </c>
      <c r="AL1920" s="15">
        <v>3096432.6480299998</v>
      </c>
      <c r="AM1920" s="15">
        <v>1414455.1299399999</v>
      </c>
      <c r="AN1920" s="19">
        <v>26800</v>
      </c>
      <c r="AO1920" s="19">
        <v>56800</v>
      </c>
      <c r="AP1920" s="19">
        <v>0</v>
      </c>
      <c r="AQ1920" s="19">
        <v>0</v>
      </c>
      <c r="AR1920" s="34">
        <f t="shared" si="400"/>
        <v>83600</v>
      </c>
      <c r="AS1920" s="34">
        <v>45000</v>
      </c>
      <c r="AT1920" s="34">
        <v>0</v>
      </c>
      <c r="AU1920" s="34">
        <v>13510</v>
      </c>
      <c r="AV1920" s="34">
        <v>0</v>
      </c>
      <c r="AW1920" s="35">
        <f t="shared" si="401"/>
        <v>58510</v>
      </c>
      <c r="AX1920" s="34">
        <f t="shared" si="402"/>
        <v>25090</v>
      </c>
      <c r="AY1920" s="36">
        <v>1.4712000000099998</v>
      </c>
      <c r="AZ1920" s="36">
        <v>2.0617000000000001</v>
      </c>
      <c r="BA1920" s="22"/>
      <c r="BB1920" s="19">
        <v>836</v>
      </c>
      <c r="BC1920" s="34">
        <f t="shared" si="403"/>
        <v>369.12408000250895</v>
      </c>
      <c r="BD1920" s="34">
        <f t="shared" si="404"/>
        <v>517.28053</v>
      </c>
      <c r="BE1920" s="38">
        <v>3.4819999999999997E-2</v>
      </c>
      <c r="BF1920" s="38">
        <f t="shared" si="405"/>
        <v>3.4819999999999997E-2</v>
      </c>
      <c r="BG1920" s="34">
        <v>12.852900465687361</v>
      </c>
      <c r="BH1920" s="34">
        <v>18.0117080546</v>
      </c>
      <c r="BI1920" s="34">
        <f t="shared" si="406"/>
        <v>356.27117953682159</v>
      </c>
      <c r="BJ1920" s="34">
        <f t="shared" si="407"/>
        <v>499.26882194540002</v>
      </c>
      <c r="BK1920" s="34">
        <v>0</v>
      </c>
      <c r="BL1920" s="34">
        <v>0</v>
      </c>
      <c r="BM1920" s="34">
        <f t="shared" si="408"/>
        <v>0</v>
      </c>
      <c r="BN1920" s="39">
        <f t="shared" si="398"/>
        <v>356.27117953682159</v>
      </c>
      <c r="BO1920" s="39">
        <f t="shared" si="399"/>
        <v>499.26882194540002</v>
      </c>
      <c r="BP1920" s="39">
        <f t="shared" si="409"/>
        <v>142.99764240857843</v>
      </c>
    </row>
    <row r="1921" spans="1:69" s="25" customFormat="1" ht="14.25" x14ac:dyDescent="0.2">
      <c r="A1921" s="14">
        <v>704</v>
      </c>
      <c r="B1921" s="40"/>
      <c r="C1921" s="15"/>
      <c r="D1921" s="16">
        <v>33032</v>
      </c>
      <c r="E1921" s="15" t="s">
        <v>14924</v>
      </c>
      <c r="F1921" s="15" t="s">
        <v>14925</v>
      </c>
      <c r="G1921" s="17" t="s">
        <v>14926</v>
      </c>
      <c r="H1921" s="17" t="s">
        <v>14927</v>
      </c>
      <c r="I1921" s="17" t="s">
        <v>86</v>
      </c>
      <c r="J1921" s="15" t="s">
        <v>14928</v>
      </c>
      <c r="K1921" s="15" t="s">
        <v>1091</v>
      </c>
      <c r="L1921" s="18" t="s">
        <v>14929</v>
      </c>
      <c r="M1921" s="15" t="s">
        <v>13098</v>
      </c>
      <c r="N1921" s="15" t="s">
        <v>13099</v>
      </c>
      <c r="O1921" s="16">
        <v>510</v>
      </c>
      <c r="P1921" s="15" t="s">
        <v>118</v>
      </c>
      <c r="Q1921" s="15">
        <v>20700</v>
      </c>
      <c r="R1921" s="15">
        <v>66100</v>
      </c>
      <c r="S1921" s="15">
        <v>86800</v>
      </c>
      <c r="T1921" s="15">
        <v>0.22</v>
      </c>
      <c r="U1921" s="15" t="s">
        <v>3335</v>
      </c>
      <c r="V1921" s="15" t="s">
        <v>76</v>
      </c>
      <c r="W1921" s="16">
        <v>1</v>
      </c>
      <c r="X1921" s="16">
        <v>0</v>
      </c>
      <c r="Y1921" s="15">
        <v>9091</v>
      </c>
      <c r="Z1921" s="15">
        <v>0.20899999999999999</v>
      </c>
      <c r="AA1921" s="15" t="s">
        <v>78</v>
      </c>
      <c r="AB1921" s="15" t="s">
        <v>78</v>
      </c>
      <c r="AC1921" s="15">
        <v>0</v>
      </c>
      <c r="AD1921" s="15"/>
      <c r="AE1921" s="15" t="s">
        <v>1056</v>
      </c>
      <c r="AF1921" s="15" t="s">
        <v>14930</v>
      </c>
      <c r="AG1921" s="16">
        <v>1</v>
      </c>
      <c r="AH1921" s="15" t="s">
        <v>14931</v>
      </c>
      <c r="AI1921" s="15" t="s">
        <v>78</v>
      </c>
      <c r="AJ1921" s="15">
        <v>9091.4106445300004</v>
      </c>
      <c r="AK1921" s="15">
        <v>391.69029480099999</v>
      </c>
      <c r="AL1921" s="15">
        <v>3096433.0691200001</v>
      </c>
      <c r="AM1921" s="15">
        <v>1414370.3001399999</v>
      </c>
      <c r="AN1921" s="19">
        <v>20700</v>
      </c>
      <c r="AO1921" s="19">
        <v>65200</v>
      </c>
      <c r="AP1921" s="19">
        <v>0</v>
      </c>
      <c r="AQ1921" s="19">
        <v>200</v>
      </c>
      <c r="AR1921" s="34">
        <f t="shared" si="400"/>
        <v>86100</v>
      </c>
      <c r="AS1921" s="34">
        <v>45000</v>
      </c>
      <c r="AT1921" s="34">
        <v>3000</v>
      </c>
      <c r="AU1921" s="34">
        <v>14315</v>
      </c>
      <c r="AV1921" s="34">
        <v>0</v>
      </c>
      <c r="AW1921" s="35">
        <f t="shared" si="401"/>
        <v>62315</v>
      </c>
      <c r="AX1921" s="34">
        <f t="shared" si="402"/>
        <v>23785</v>
      </c>
      <c r="AY1921" s="36">
        <v>1.4712000000099998</v>
      </c>
      <c r="AZ1921" s="36">
        <v>2.0617000000000001</v>
      </c>
      <c r="BA1921" s="22"/>
      <c r="BB1921" s="19">
        <v>865</v>
      </c>
      <c r="BC1921" s="34">
        <f t="shared" si="403"/>
        <v>349.92492000237843</v>
      </c>
      <c r="BD1921" s="34">
        <f t="shared" si="404"/>
        <v>490.37534499999998</v>
      </c>
      <c r="BE1921" s="38">
        <v>3.4819999999999997E-2</v>
      </c>
      <c r="BF1921" s="38">
        <f t="shared" si="405"/>
        <v>3.4819999999999997E-2</v>
      </c>
      <c r="BG1921" s="34">
        <v>12.08193134648212</v>
      </c>
      <c r="BH1921" s="34">
        <v>16.9312927249</v>
      </c>
      <c r="BI1921" s="34">
        <f t="shared" si="406"/>
        <v>337.84298865589631</v>
      </c>
      <c r="BJ1921" s="34">
        <f t="shared" si="407"/>
        <v>473.44405227509998</v>
      </c>
      <c r="BK1921" s="34">
        <v>0</v>
      </c>
      <c r="BL1921" s="34">
        <v>0</v>
      </c>
      <c r="BM1921" s="34">
        <f t="shared" si="408"/>
        <v>0</v>
      </c>
      <c r="BN1921" s="39">
        <f t="shared" si="398"/>
        <v>337.84298865589631</v>
      </c>
      <c r="BO1921" s="39">
        <f t="shared" si="399"/>
        <v>473.44405227509998</v>
      </c>
      <c r="BP1921" s="39">
        <f t="shared" si="409"/>
        <v>135.60106361920367</v>
      </c>
    </row>
    <row r="1922" spans="1:69" s="25" customFormat="1" ht="14.25" x14ac:dyDescent="0.2">
      <c r="A1922" s="14">
        <v>705</v>
      </c>
      <c r="B1922" s="40"/>
      <c r="C1922" s="15" t="s">
        <v>14932</v>
      </c>
      <c r="D1922" s="16">
        <v>35060</v>
      </c>
      <c r="E1922" s="15" t="s">
        <v>14933</v>
      </c>
      <c r="F1922" s="15" t="s">
        <v>14932</v>
      </c>
      <c r="G1922" s="17" t="s">
        <v>14934</v>
      </c>
      <c r="H1922" s="17" t="s">
        <v>14935</v>
      </c>
      <c r="I1922" s="17" t="s">
        <v>86</v>
      </c>
      <c r="J1922" s="15" t="s">
        <v>14936</v>
      </c>
      <c r="K1922" s="15" t="s">
        <v>4319</v>
      </c>
      <c r="L1922" s="18" t="s">
        <v>14937</v>
      </c>
      <c r="M1922" s="15" t="s">
        <v>13098</v>
      </c>
      <c r="N1922" s="15" t="s">
        <v>13099</v>
      </c>
      <c r="O1922" s="16">
        <v>510</v>
      </c>
      <c r="P1922" s="15" t="s">
        <v>118</v>
      </c>
      <c r="Q1922" s="15">
        <v>26800</v>
      </c>
      <c r="R1922" s="15">
        <v>72800</v>
      </c>
      <c r="S1922" s="15">
        <v>99600</v>
      </c>
      <c r="T1922" s="15">
        <v>0.28000000000000003</v>
      </c>
      <c r="U1922" s="15" t="s">
        <v>3335</v>
      </c>
      <c r="V1922" s="15" t="s">
        <v>76</v>
      </c>
      <c r="W1922" s="16">
        <v>1</v>
      </c>
      <c r="X1922" s="16">
        <v>1</v>
      </c>
      <c r="Y1922" s="15">
        <v>11433</v>
      </c>
      <c r="Z1922" s="15">
        <v>0.26200000000000001</v>
      </c>
      <c r="AA1922" s="15" t="s">
        <v>14575</v>
      </c>
      <c r="AB1922" s="15" t="s">
        <v>14576</v>
      </c>
      <c r="AC1922" s="15">
        <v>85000</v>
      </c>
      <c r="AD1922" s="26">
        <v>41719</v>
      </c>
      <c r="AE1922" s="15" t="s">
        <v>1583</v>
      </c>
      <c r="AF1922" s="15" t="s">
        <v>14938</v>
      </c>
      <c r="AG1922" s="16">
        <v>1</v>
      </c>
      <c r="AH1922" s="15" t="s">
        <v>14939</v>
      </c>
      <c r="AI1922" s="15" t="s">
        <v>78</v>
      </c>
      <c r="AJ1922" s="15">
        <v>11433.017334</v>
      </c>
      <c r="AK1922" s="15">
        <v>423.80055243499999</v>
      </c>
      <c r="AL1922" s="15">
        <v>3096434.7485400001</v>
      </c>
      <c r="AM1922" s="15">
        <v>1414284.91839</v>
      </c>
      <c r="AN1922" s="19">
        <v>26800</v>
      </c>
      <c r="AO1922" s="19">
        <v>72100</v>
      </c>
      <c r="AP1922" s="19">
        <v>0</v>
      </c>
      <c r="AQ1922" s="19">
        <v>0</v>
      </c>
      <c r="AR1922" s="34">
        <f t="shared" si="400"/>
        <v>98900</v>
      </c>
      <c r="AS1922" s="34">
        <v>45000</v>
      </c>
      <c r="AT1922" s="34">
        <v>0</v>
      </c>
      <c r="AU1922" s="34">
        <v>18865</v>
      </c>
      <c r="AV1922" s="34">
        <v>0</v>
      </c>
      <c r="AW1922" s="35">
        <f t="shared" si="401"/>
        <v>63865</v>
      </c>
      <c r="AX1922" s="34">
        <f t="shared" si="402"/>
        <v>35035</v>
      </c>
      <c r="AY1922" s="36">
        <v>1.4712000000099998</v>
      </c>
      <c r="AZ1922" s="36">
        <v>2.0617000000000001</v>
      </c>
      <c r="BA1922" s="22"/>
      <c r="BB1922" s="19">
        <v>989</v>
      </c>
      <c r="BC1922" s="34">
        <f t="shared" si="403"/>
        <v>515.43492000350352</v>
      </c>
      <c r="BD1922" s="34">
        <f t="shared" si="404"/>
        <v>722.31659500000012</v>
      </c>
      <c r="BE1922" s="38">
        <v>3.4819999999999997E-2</v>
      </c>
      <c r="BF1922" s="38">
        <f t="shared" si="405"/>
        <v>3.4819999999999997E-2</v>
      </c>
      <c r="BG1922" s="34">
        <v>17.94744391452199</v>
      </c>
      <c r="BH1922" s="34">
        <v>25.151063837900001</v>
      </c>
      <c r="BI1922" s="34">
        <f t="shared" si="406"/>
        <v>497.48747608898151</v>
      </c>
      <c r="BJ1922" s="34">
        <f t="shared" si="407"/>
        <v>697.16553116210014</v>
      </c>
      <c r="BK1922" s="34">
        <v>0</v>
      </c>
      <c r="BL1922" s="34">
        <v>0</v>
      </c>
      <c r="BM1922" s="34">
        <f t="shared" si="408"/>
        <v>0</v>
      </c>
      <c r="BN1922" s="39">
        <f t="shared" si="398"/>
        <v>497.48747608898151</v>
      </c>
      <c r="BO1922" s="39">
        <f t="shared" si="399"/>
        <v>697.16553116210014</v>
      </c>
      <c r="BP1922" s="39">
        <f t="shared" si="409"/>
        <v>199.67805507311863</v>
      </c>
    </row>
    <row r="1923" spans="1:69" s="25" customFormat="1" ht="14.25" x14ac:dyDescent="0.2">
      <c r="A1923" s="14">
        <v>706</v>
      </c>
      <c r="B1923" s="40"/>
      <c r="C1923" s="15" t="s">
        <v>14940</v>
      </c>
      <c r="D1923" s="16">
        <v>21251</v>
      </c>
      <c r="E1923" s="15" t="s">
        <v>14941</v>
      </c>
      <c r="F1923" s="15" t="s">
        <v>14940</v>
      </c>
      <c r="G1923" s="17" t="s">
        <v>14942</v>
      </c>
      <c r="H1923" s="17" t="s">
        <v>14943</v>
      </c>
      <c r="I1923" s="17" t="s">
        <v>86</v>
      </c>
      <c r="J1923" s="15" t="s">
        <v>14944</v>
      </c>
      <c r="K1923" s="15" t="s">
        <v>3213</v>
      </c>
      <c r="L1923" s="18" t="s">
        <v>14945</v>
      </c>
      <c r="M1923" s="15" t="s">
        <v>13098</v>
      </c>
      <c r="N1923" s="15" t="s">
        <v>13099</v>
      </c>
      <c r="O1923" s="16">
        <v>419</v>
      </c>
      <c r="P1923" s="15" t="s">
        <v>895</v>
      </c>
      <c r="Q1923" s="15">
        <v>20200</v>
      </c>
      <c r="R1923" s="15">
        <v>65000</v>
      </c>
      <c r="S1923" s="15">
        <v>85200</v>
      </c>
      <c r="T1923" s="15">
        <v>0.22</v>
      </c>
      <c r="U1923" s="15" t="s">
        <v>3335</v>
      </c>
      <c r="V1923" s="15" t="s">
        <v>76</v>
      </c>
      <c r="W1923" s="16">
        <v>1</v>
      </c>
      <c r="X1923" s="16">
        <v>1</v>
      </c>
      <c r="Y1923" s="15">
        <v>9610</v>
      </c>
      <c r="Z1923" s="15">
        <v>0.221</v>
      </c>
      <c r="AA1923" s="15" t="s">
        <v>78</v>
      </c>
      <c r="AB1923" s="15" t="s">
        <v>78</v>
      </c>
      <c r="AC1923" s="15">
        <v>0</v>
      </c>
      <c r="AD1923" s="26">
        <v>38366</v>
      </c>
      <c r="AE1923" s="15" t="s">
        <v>119</v>
      </c>
      <c r="AF1923" s="15" t="s">
        <v>119</v>
      </c>
      <c r="AG1923" s="16">
        <v>1</v>
      </c>
      <c r="AH1923" s="15" t="s">
        <v>14946</v>
      </c>
      <c r="AI1923" s="15" t="s">
        <v>78</v>
      </c>
      <c r="AJ1923" s="15">
        <v>9610.1853027300003</v>
      </c>
      <c r="AK1923" s="15">
        <v>409.60746227300001</v>
      </c>
      <c r="AL1923" s="15">
        <v>3096530.5934000001</v>
      </c>
      <c r="AM1923" s="15">
        <v>1414303.4601400001</v>
      </c>
      <c r="AN1923" s="19">
        <v>0</v>
      </c>
      <c r="AO1923" s="19">
        <v>0</v>
      </c>
      <c r="AP1923" s="19">
        <v>20200</v>
      </c>
      <c r="AQ1923" s="19">
        <v>64300</v>
      </c>
      <c r="AR1923" s="34">
        <f t="shared" si="400"/>
        <v>84500</v>
      </c>
      <c r="AS1923" s="34">
        <v>0</v>
      </c>
      <c r="AT1923" s="34">
        <v>0</v>
      </c>
      <c r="AU1923" s="34">
        <v>0</v>
      </c>
      <c r="AV1923" s="34">
        <v>0</v>
      </c>
      <c r="AW1923" s="35">
        <f t="shared" si="401"/>
        <v>0</v>
      </c>
      <c r="AX1923" s="34">
        <f t="shared" si="402"/>
        <v>84500</v>
      </c>
      <c r="AY1923" s="36">
        <v>1.4712000000099998</v>
      </c>
      <c r="AZ1923" s="36">
        <v>2.0617000000000001</v>
      </c>
      <c r="BA1923" s="22"/>
      <c r="BB1923" s="19">
        <v>1695</v>
      </c>
      <c r="BC1923" s="34">
        <f t="shared" si="403"/>
        <v>1243.1640000084499</v>
      </c>
      <c r="BD1923" s="34">
        <f t="shared" si="404"/>
        <v>1742.1365000000001</v>
      </c>
      <c r="BE1923" s="38">
        <v>3.4819999999999997E-2</v>
      </c>
      <c r="BF1923" s="38">
        <f t="shared" si="405"/>
        <v>3.4819999999999997E-2</v>
      </c>
      <c r="BG1923" s="34">
        <v>0</v>
      </c>
      <c r="BH1923" s="34">
        <v>0</v>
      </c>
      <c r="BI1923" s="34">
        <f t="shared" si="406"/>
        <v>1243.1640000084499</v>
      </c>
      <c r="BJ1923" s="34">
        <f t="shared" si="407"/>
        <v>1742.1365000000001</v>
      </c>
      <c r="BK1923" s="34">
        <v>0</v>
      </c>
      <c r="BL1923" s="34">
        <v>51.827999999999975</v>
      </c>
      <c r="BM1923" s="34">
        <f t="shared" si="408"/>
        <v>51.827999999999975</v>
      </c>
      <c r="BN1923" s="39">
        <f t="shared" si="398"/>
        <v>1243.1640000084499</v>
      </c>
      <c r="BO1923" s="39">
        <f t="shared" si="399"/>
        <v>1690.3085000000001</v>
      </c>
      <c r="BP1923" s="39">
        <f t="shared" si="409"/>
        <v>447.14449999155022</v>
      </c>
    </row>
    <row r="1924" spans="1:69" s="25" customFormat="1" ht="25.5" x14ac:dyDescent="0.2">
      <c r="A1924" s="14">
        <v>707</v>
      </c>
      <c r="B1924" s="40"/>
      <c r="C1924" s="15"/>
      <c r="D1924" s="16">
        <v>25739</v>
      </c>
      <c r="E1924" s="15" t="s">
        <v>14947</v>
      </c>
      <c r="F1924" s="15" t="s">
        <v>14948</v>
      </c>
      <c r="G1924" s="17" t="s">
        <v>14949</v>
      </c>
      <c r="H1924" s="17" t="s">
        <v>14950</v>
      </c>
      <c r="I1924" s="17" t="s">
        <v>86</v>
      </c>
      <c r="J1924" s="15" t="s">
        <v>1051</v>
      </c>
      <c r="K1924" s="15" t="s">
        <v>86</v>
      </c>
      <c r="L1924" s="18" t="s">
        <v>14951</v>
      </c>
      <c r="M1924" s="15" t="s">
        <v>6450</v>
      </c>
      <c r="N1924" s="15" t="s">
        <v>6451</v>
      </c>
      <c r="O1924" s="16">
        <v>680</v>
      </c>
      <c r="P1924" s="15" t="s">
        <v>462</v>
      </c>
      <c r="Q1924" s="15">
        <v>14000</v>
      </c>
      <c r="R1924" s="15">
        <v>128100</v>
      </c>
      <c r="S1924" s="15">
        <v>142100</v>
      </c>
      <c r="T1924" s="15">
        <v>0.22</v>
      </c>
      <c r="U1924" s="15" t="s">
        <v>3335</v>
      </c>
      <c r="V1924" s="15" t="s">
        <v>76</v>
      </c>
      <c r="W1924" s="16">
        <v>1</v>
      </c>
      <c r="X1924" s="16">
        <v>0</v>
      </c>
      <c r="Y1924" s="15">
        <v>9237</v>
      </c>
      <c r="Z1924" s="15">
        <v>0.21199999999999999</v>
      </c>
      <c r="AA1924" s="15" t="s">
        <v>78</v>
      </c>
      <c r="AB1924" s="15" t="s">
        <v>78</v>
      </c>
      <c r="AC1924" s="15">
        <v>0</v>
      </c>
      <c r="AD1924" s="15"/>
      <c r="AE1924" s="15" t="s">
        <v>1555</v>
      </c>
      <c r="AF1924" s="15" t="s">
        <v>14952</v>
      </c>
      <c r="AG1924" s="16">
        <v>1</v>
      </c>
      <c r="AH1924" s="15" t="s">
        <v>14953</v>
      </c>
      <c r="AI1924" s="15" t="s">
        <v>78</v>
      </c>
      <c r="AJ1924" s="15">
        <v>9237.10546875</v>
      </c>
      <c r="AK1924" s="15">
        <v>403.95400478800002</v>
      </c>
      <c r="AL1924" s="15">
        <v>3096601.9898199998</v>
      </c>
      <c r="AM1924" s="15">
        <v>1414303.5203199999</v>
      </c>
      <c r="AN1924" s="19">
        <v>0</v>
      </c>
      <c r="AO1924" s="19">
        <v>0</v>
      </c>
      <c r="AP1924" s="19">
        <v>14000</v>
      </c>
      <c r="AQ1924" s="19">
        <v>126800</v>
      </c>
      <c r="AR1924" s="34">
        <f t="shared" si="400"/>
        <v>140800</v>
      </c>
      <c r="AS1924" s="34">
        <v>0</v>
      </c>
      <c r="AT1924" s="34">
        <v>0</v>
      </c>
      <c r="AU1924" s="34">
        <v>0</v>
      </c>
      <c r="AV1924" s="34">
        <v>140800</v>
      </c>
      <c r="AW1924" s="35">
        <f t="shared" si="401"/>
        <v>140800</v>
      </c>
      <c r="AX1924" s="34">
        <f t="shared" si="402"/>
        <v>0</v>
      </c>
      <c r="AY1924" s="36">
        <v>1.4712000000099998</v>
      </c>
      <c r="AZ1924" s="36">
        <v>2.0617000000000001</v>
      </c>
      <c r="BA1924" s="22"/>
      <c r="BB1924" s="19">
        <v>4224</v>
      </c>
      <c r="BC1924" s="34">
        <f t="shared" si="403"/>
        <v>0</v>
      </c>
      <c r="BD1924" s="34">
        <f t="shared" si="404"/>
        <v>0</v>
      </c>
      <c r="BE1924" s="38">
        <v>3.4819999999999997E-2</v>
      </c>
      <c r="BF1924" s="38">
        <f t="shared" si="405"/>
        <v>3.4819999999999997E-2</v>
      </c>
      <c r="BG1924" s="34">
        <v>0</v>
      </c>
      <c r="BH1924" s="34">
        <v>0</v>
      </c>
      <c r="BI1924" s="34">
        <f t="shared" si="406"/>
        <v>0</v>
      </c>
      <c r="BJ1924" s="34">
        <f t="shared" si="407"/>
        <v>0</v>
      </c>
      <c r="BK1924" s="34">
        <v>0</v>
      </c>
      <c r="BL1924" s="34">
        <v>0</v>
      </c>
      <c r="BM1924" s="34">
        <f t="shared" si="408"/>
        <v>0</v>
      </c>
      <c r="BN1924" s="39">
        <f t="shared" si="398"/>
        <v>0</v>
      </c>
      <c r="BO1924" s="39">
        <f t="shared" si="399"/>
        <v>0</v>
      </c>
      <c r="BP1924" s="39">
        <f t="shared" si="409"/>
        <v>0</v>
      </c>
      <c r="BQ1924" s="25" t="s">
        <v>292</v>
      </c>
    </row>
    <row r="1925" spans="1:69" s="25" customFormat="1" ht="25.5" x14ac:dyDescent="0.2">
      <c r="A1925" s="14">
        <v>708</v>
      </c>
      <c r="B1925" s="40"/>
      <c r="C1925" s="15"/>
      <c r="D1925" s="16">
        <v>3689</v>
      </c>
      <c r="E1925" s="15" t="s">
        <v>14954</v>
      </c>
      <c r="F1925" s="15" t="s">
        <v>14955</v>
      </c>
      <c r="G1925" s="17" t="s">
        <v>14949</v>
      </c>
      <c r="H1925" s="17" t="s">
        <v>14950</v>
      </c>
      <c r="I1925" s="17" t="s">
        <v>86</v>
      </c>
      <c r="J1925" s="15" t="s">
        <v>14956</v>
      </c>
      <c r="K1925" s="15" t="s">
        <v>3302</v>
      </c>
      <c r="L1925" s="18" t="s">
        <v>14957</v>
      </c>
      <c r="M1925" s="15" t="s">
        <v>6450</v>
      </c>
      <c r="N1925" s="15" t="s">
        <v>6451</v>
      </c>
      <c r="O1925" s="16">
        <v>680</v>
      </c>
      <c r="P1925" s="15" t="s">
        <v>462</v>
      </c>
      <c r="Q1925" s="15">
        <v>14000</v>
      </c>
      <c r="R1925" s="15">
        <v>0</v>
      </c>
      <c r="S1925" s="15">
        <v>14000</v>
      </c>
      <c r="T1925" s="15">
        <v>0.22</v>
      </c>
      <c r="U1925" s="15" t="s">
        <v>3335</v>
      </c>
      <c r="V1925" s="15" t="s">
        <v>76</v>
      </c>
      <c r="W1925" s="16">
        <v>0</v>
      </c>
      <c r="X1925" s="16">
        <v>0</v>
      </c>
      <c r="Y1925" s="15">
        <v>9237</v>
      </c>
      <c r="Z1925" s="15">
        <v>0.21199999999999999</v>
      </c>
      <c r="AA1925" s="15" t="s">
        <v>14575</v>
      </c>
      <c r="AB1925" s="15" t="s">
        <v>14576</v>
      </c>
      <c r="AC1925" s="15">
        <v>0</v>
      </c>
      <c r="AD1925" s="15"/>
      <c r="AE1925" s="15" t="s">
        <v>1555</v>
      </c>
      <c r="AF1925" s="15" t="s">
        <v>14958</v>
      </c>
      <c r="AG1925" s="16">
        <v>1</v>
      </c>
      <c r="AH1925" s="15" t="s">
        <v>14959</v>
      </c>
      <c r="AI1925" s="15" t="s">
        <v>78</v>
      </c>
      <c r="AJ1925" s="15">
        <v>9237.3103027300003</v>
      </c>
      <c r="AK1925" s="15">
        <v>403.95887827600001</v>
      </c>
      <c r="AL1925" s="15">
        <v>3096671.9707999998</v>
      </c>
      <c r="AM1925" s="15">
        <v>1414303.85931</v>
      </c>
      <c r="AN1925" s="19">
        <v>0</v>
      </c>
      <c r="AO1925" s="19">
        <v>0</v>
      </c>
      <c r="AP1925" s="19">
        <v>14000</v>
      </c>
      <c r="AQ1925" s="19">
        <v>0</v>
      </c>
      <c r="AR1925" s="34">
        <f t="shared" si="400"/>
        <v>14000</v>
      </c>
      <c r="AS1925" s="34">
        <v>0</v>
      </c>
      <c r="AT1925" s="34">
        <v>0</v>
      </c>
      <c r="AU1925" s="34">
        <v>0</v>
      </c>
      <c r="AV1925" s="34">
        <v>14000</v>
      </c>
      <c r="AW1925" s="35">
        <f t="shared" si="401"/>
        <v>14000</v>
      </c>
      <c r="AX1925" s="34">
        <f t="shared" si="402"/>
        <v>0</v>
      </c>
      <c r="AY1925" s="36">
        <v>1.4712000000099998</v>
      </c>
      <c r="AZ1925" s="36">
        <v>2.0617000000000001</v>
      </c>
      <c r="BA1925" s="22"/>
      <c r="BB1925" s="19">
        <v>420</v>
      </c>
      <c r="BC1925" s="34">
        <f t="shared" si="403"/>
        <v>0</v>
      </c>
      <c r="BD1925" s="34">
        <f t="shared" si="404"/>
        <v>0</v>
      </c>
      <c r="BE1925" s="38">
        <v>3.4819999999999997E-2</v>
      </c>
      <c r="BF1925" s="38">
        <f t="shared" si="405"/>
        <v>3.4819999999999997E-2</v>
      </c>
      <c r="BG1925" s="34">
        <v>0</v>
      </c>
      <c r="BH1925" s="34">
        <v>0</v>
      </c>
      <c r="BI1925" s="34">
        <f t="shared" si="406"/>
        <v>0</v>
      </c>
      <c r="BJ1925" s="34">
        <f t="shared" si="407"/>
        <v>0</v>
      </c>
      <c r="BK1925" s="34">
        <v>0</v>
      </c>
      <c r="BL1925" s="34">
        <v>0</v>
      </c>
      <c r="BM1925" s="34">
        <f t="shared" si="408"/>
        <v>0</v>
      </c>
      <c r="BN1925" s="39">
        <f t="shared" si="398"/>
        <v>0</v>
      </c>
      <c r="BO1925" s="39">
        <f t="shared" si="399"/>
        <v>0</v>
      </c>
      <c r="BP1925" s="39">
        <f t="shared" si="409"/>
        <v>0</v>
      </c>
      <c r="BQ1925" s="25" t="s">
        <v>292</v>
      </c>
    </row>
    <row r="1926" spans="1:69" s="25" customFormat="1" ht="14.25" x14ac:dyDescent="0.2">
      <c r="A1926" s="14">
        <v>709</v>
      </c>
      <c r="B1926" s="40"/>
      <c r="C1926" s="15"/>
      <c r="D1926" s="16">
        <v>27969</v>
      </c>
      <c r="E1926" s="15" t="s">
        <v>14960</v>
      </c>
      <c r="F1926" s="15" t="s">
        <v>14961</v>
      </c>
      <c r="G1926" s="17" t="s">
        <v>14962</v>
      </c>
      <c r="H1926" s="17" t="s">
        <v>14963</v>
      </c>
      <c r="I1926" s="17" t="s">
        <v>86</v>
      </c>
      <c r="J1926" s="15" t="s">
        <v>14964</v>
      </c>
      <c r="K1926" s="15" t="s">
        <v>2552</v>
      </c>
      <c r="L1926" s="18" t="s">
        <v>14965</v>
      </c>
      <c r="M1926" s="15" t="s">
        <v>13098</v>
      </c>
      <c r="N1926" s="15" t="s">
        <v>13099</v>
      </c>
      <c r="O1926" s="16">
        <v>510</v>
      </c>
      <c r="P1926" s="15" t="s">
        <v>118</v>
      </c>
      <c r="Q1926" s="15">
        <v>20200</v>
      </c>
      <c r="R1926" s="15">
        <v>60700</v>
      </c>
      <c r="S1926" s="15">
        <v>80900</v>
      </c>
      <c r="T1926" s="15">
        <v>0.22</v>
      </c>
      <c r="U1926" s="15" t="s">
        <v>3335</v>
      </c>
      <c r="V1926" s="15" t="s">
        <v>76</v>
      </c>
      <c r="W1926" s="16">
        <v>1</v>
      </c>
      <c r="X1926" s="16">
        <v>0</v>
      </c>
      <c r="Y1926" s="15">
        <v>9238</v>
      </c>
      <c r="Z1926" s="15">
        <v>0.21199999999999999</v>
      </c>
      <c r="AA1926" s="15" t="s">
        <v>14575</v>
      </c>
      <c r="AB1926" s="15" t="s">
        <v>14576</v>
      </c>
      <c r="AC1926" s="15">
        <v>0</v>
      </c>
      <c r="AD1926" s="15"/>
      <c r="AE1926" s="15" t="s">
        <v>2449</v>
      </c>
      <c r="AF1926" s="15" t="s">
        <v>14966</v>
      </c>
      <c r="AG1926" s="16">
        <v>1</v>
      </c>
      <c r="AH1926" s="15" t="s">
        <v>14967</v>
      </c>
      <c r="AI1926" s="15" t="s">
        <v>78</v>
      </c>
      <c r="AJ1926" s="15">
        <v>9237.5461425800004</v>
      </c>
      <c r="AK1926" s="15">
        <v>403.96409993899999</v>
      </c>
      <c r="AL1926" s="15">
        <v>3096741.9522899999</v>
      </c>
      <c r="AM1926" s="15">
        <v>1414304.1984300001</v>
      </c>
      <c r="AN1926" s="19">
        <v>0</v>
      </c>
      <c r="AO1926" s="19">
        <v>0</v>
      </c>
      <c r="AP1926" s="19">
        <v>20200</v>
      </c>
      <c r="AQ1926" s="19">
        <v>63700</v>
      </c>
      <c r="AR1926" s="34">
        <f t="shared" si="400"/>
        <v>83900</v>
      </c>
      <c r="AS1926" s="34">
        <v>0</v>
      </c>
      <c r="AT1926" s="34">
        <v>0</v>
      </c>
      <c r="AU1926" s="34">
        <v>0</v>
      </c>
      <c r="AV1926" s="34">
        <v>0</v>
      </c>
      <c r="AW1926" s="35">
        <f t="shared" si="401"/>
        <v>0</v>
      </c>
      <c r="AX1926" s="34">
        <f t="shared" si="402"/>
        <v>83900</v>
      </c>
      <c r="AY1926" s="36">
        <v>1.4712000000099998</v>
      </c>
      <c r="AZ1926" s="36">
        <v>2.0617000000000001</v>
      </c>
      <c r="BA1926" s="22"/>
      <c r="BB1926" s="19">
        <v>1678</v>
      </c>
      <c r="BC1926" s="34">
        <f t="shared" si="403"/>
        <v>1234.3368000083899</v>
      </c>
      <c r="BD1926" s="34">
        <f t="shared" si="404"/>
        <v>1729.7663</v>
      </c>
      <c r="BE1926" s="38">
        <v>3.4819999999999997E-2</v>
      </c>
      <c r="BF1926" s="38">
        <f t="shared" si="405"/>
        <v>3.4819999999999997E-2</v>
      </c>
      <c r="BG1926" s="34">
        <v>0</v>
      </c>
      <c r="BH1926" s="34">
        <v>0</v>
      </c>
      <c r="BI1926" s="34">
        <f t="shared" si="406"/>
        <v>1234.3368000083899</v>
      </c>
      <c r="BJ1926" s="34">
        <f t="shared" si="407"/>
        <v>1729.7663</v>
      </c>
      <c r="BK1926" s="34">
        <v>0</v>
      </c>
      <c r="BL1926" s="34">
        <v>51.766300000000001</v>
      </c>
      <c r="BM1926" s="34">
        <f t="shared" si="408"/>
        <v>51.766300000000001</v>
      </c>
      <c r="BN1926" s="39">
        <f t="shared" si="398"/>
        <v>1234.3368000083899</v>
      </c>
      <c r="BO1926" s="39">
        <f t="shared" si="399"/>
        <v>1678</v>
      </c>
      <c r="BP1926" s="39">
        <f t="shared" si="409"/>
        <v>443.6631999916101</v>
      </c>
    </row>
    <row r="1927" spans="1:69" s="25" customFormat="1" ht="14.25" x14ac:dyDescent="0.2">
      <c r="A1927" s="14">
        <v>710</v>
      </c>
      <c r="B1927" s="40"/>
      <c r="C1927" s="15"/>
      <c r="D1927" s="16">
        <v>8570</v>
      </c>
      <c r="E1927" s="15" t="s">
        <v>14968</v>
      </c>
      <c r="F1927" s="15" t="s">
        <v>14969</v>
      </c>
      <c r="G1927" s="17" t="s">
        <v>14962</v>
      </c>
      <c r="H1927" s="17" t="s">
        <v>14963</v>
      </c>
      <c r="I1927" s="17" t="s">
        <v>86</v>
      </c>
      <c r="J1927" s="15" t="s">
        <v>14970</v>
      </c>
      <c r="K1927" s="15" t="s">
        <v>86</v>
      </c>
      <c r="L1927" s="18" t="s">
        <v>14971</v>
      </c>
      <c r="M1927" s="15" t="s">
        <v>13098</v>
      </c>
      <c r="N1927" s="15" t="s">
        <v>13099</v>
      </c>
      <c r="O1927" s="16">
        <v>510</v>
      </c>
      <c r="P1927" s="15" t="s">
        <v>118</v>
      </c>
      <c r="Q1927" s="15">
        <v>20200</v>
      </c>
      <c r="R1927" s="15">
        <v>100600</v>
      </c>
      <c r="S1927" s="15">
        <v>120800</v>
      </c>
      <c r="T1927" s="15">
        <v>0.22</v>
      </c>
      <c r="U1927" s="15" t="s">
        <v>3335</v>
      </c>
      <c r="V1927" s="15" t="s">
        <v>76</v>
      </c>
      <c r="W1927" s="16">
        <v>1</v>
      </c>
      <c r="X1927" s="16">
        <v>1</v>
      </c>
      <c r="Y1927" s="15">
        <v>9238</v>
      </c>
      <c r="Z1927" s="15">
        <v>0.21199999999999999</v>
      </c>
      <c r="AA1927" s="15" t="s">
        <v>14575</v>
      </c>
      <c r="AB1927" s="15" t="s">
        <v>14576</v>
      </c>
      <c r="AC1927" s="15">
        <v>119500</v>
      </c>
      <c r="AD1927" s="26">
        <v>41768</v>
      </c>
      <c r="AE1927" s="15" t="s">
        <v>147</v>
      </c>
      <c r="AF1927" s="15" t="s">
        <v>14972</v>
      </c>
      <c r="AG1927" s="16">
        <v>1</v>
      </c>
      <c r="AH1927" s="15" t="s">
        <v>14973</v>
      </c>
      <c r="AI1927" s="15" t="s">
        <v>78</v>
      </c>
      <c r="AJ1927" s="15">
        <v>9237.7380371100007</v>
      </c>
      <c r="AK1927" s="15">
        <v>403.96868315</v>
      </c>
      <c r="AL1927" s="15">
        <v>3096811.9342700001</v>
      </c>
      <c r="AM1927" s="15">
        <v>1414304.53755</v>
      </c>
      <c r="AN1927" s="19">
        <v>20200</v>
      </c>
      <c r="AO1927" s="19">
        <v>99500</v>
      </c>
      <c r="AP1927" s="19">
        <v>0</v>
      </c>
      <c r="AQ1927" s="19">
        <v>0</v>
      </c>
      <c r="AR1927" s="34">
        <f t="shared" si="400"/>
        <v>119700</v>
      </c>
      <c r="AS1927" s="34">
        <v>45000</v>
      </c>
      <c r="AT1927" s="34">
        <v>3000</v>
      </c>
      <c r="AU1927" s="34">
        <v>26145</v>
      </c>
      <c r="AV1927" s="34">
        <v>0</v>
      </c>
      <c r="AW1927" s="35">
        <f t="shared" si="401"/>
        <v>74145</v>
      </c>
      <c r="AX1927" s="34">
        <f t="shared" si="402"/>
        <v>45555</v>
      </c>
      <c r="AY1927" s="36">
        <v>1.4712000000099998</v>
      </c>
      <c r="AZ1927" s="36">
        <v>2.0617000000000001</v>
      </c>
      <c r="BA1927" s="22"/>
      <c r="BB1927" s="19">
        <v>1197</v>
      </c>
      <c r="BC1927" s="34">
        <f t="shared" si="403"/>
        <v>670.20516000455541</v>
      </c>
      <c r="BD1927" s="34">
        <f t="shared" si="404"/>
        <v>939.20743500000003</v>
      </c>
      <c r="BE1927" s="38">
        <v>3.4819999999999997E-2</v>
      </c>
      <c r="BF1927" s="38">
        <f t="shared" si="405"/>
        <v>3.4819999999999997E-2</v>
      </c>
      <c r="BG1927" s="34">
        <v>23.336543671358616</v>
      </c>
      <c r="BH1927" s="34">
        <v>32.703202886699998</v>
      </c>
      <c r="BI1927" s="34">
        <f t="shared" si="406"/>
        <v>646.86861633319677</v>
      </c>
      <c r="BJ1927" s="34">
        <f t="shared" si="407"/>
        <v>906.50423211330008</v>
      </c>
      <c r="BK1927" s="34">
        <v>0</v>
      </c>
      <c r="BL1927" s="34">
        <v>0</v>
      </c>
      <c r="BM1927" s="34">
        <f t="shared" si="408"/>
        <v>0</v>
      </c>
      <c r="BN1927" s="39">
        <f t="shared" si="398"/>
        <v>646.86861633319677</v>
      </c>
      <c r="BO1927" s="39">
        <f t="shared" si="399"/>
        <v>906.50423211330008</v>
      </c>
      <c r="BP1927" s="39">
        <f t="shared" si="409"/>
        <v>259.63561578010331</v>
      </c>
    </row>
    <row r="1928" spans="1:69" s="25" customFormat="1" ht="14.25" x14ac:dyDescent="0.2">
      <c r="A1928" s="14">
        <v>712</v>
      </c>
      <c r="B1928" s="40"/>
      <c r="C1928" s="15"/>
      <c r="D1928" s="16">
        <v>32884</v>
      </c>
      <c r="E1928" s="15" t="s">
        <v>14974</v>
      </c>
      <c r="F1928" s="15" t="s">
        <v>14975</v>
      </c>
      <c r="G1928" s="17" t="s">
        <v>14976</v>
      </c>
      <c r="H1928" s="17" t="s">
        <v>14977</v>
      </c>
      <c r="I1928" s="17" t="s">
        <v>86</v>
      </c>
      <c r="J1928" s="15" t="s">
        <v>14978</v>
      </c>
      <c r="K1928" s="15" t="s">
        <v>14979</v>
      </c>
      <c r="L1928" s="18" t="s">
        <v>14980</v>
      </c>
      <c r="M1928" s="15" t="s">
        <v>13098</v>
      </c>
      <c r="N1928" s="15" t="s">
        <v>13099</v>
      </c>
      <c r="O1928" s="16">
        <v>510</v>
      </c>
      <c r="P1928" s="15" t="s">
        <v>118</v>
      </c>
      <c r="Q1928" s="15">
        <v>21000</v>
      </c>
      <c r="R1928" s="15">
        <v>92900</v>
      </c>
      <c r="S1928" s="15">
        <v>113900</v>
      </c>
      <c r="T1928" s="15">
        <v>0.24</v>
      </c>
      <c r="U1928" s="15" t="s">
        <v>3335</v>
      </c>
      <c r="V1928" s="15" t="s">
        <v>76</v>
      </c>
      <c r="W1928" s="16">
        <v>1</v>
      </c>
      <c r="X1928" s="16">
        <v>0</v>
      </c>
      <c r="Y1928" s="15">
        <v>11964</v>
      </c>
      <c r="Z1928" s="15">
        <v>0.27500000000000002</v>
      </c>
      <c r="AA1928" s="15" t="s">
        <v>14833</v>
      </c>
      <c r="AB1928" s="15" t="s">
        <v>14834</v>
      </c>
      <c r="AC1928" s="15">
        <v>0</v>
      </c>
      <c r="AD1928" s="15"/>
      <c r="AE1928" s="15" t="s">
        <v>1555</v>
      </c>
      <c r="AF1928" s="15" t="s">
        <v>14981</v>
      </c>
      <c r="AG1928" s="16">
        <v>1</v>
      </c>
      <c r="AH1928" s="15" t="s">
        <v>14982</v>
      </c>
      <c r="AI1928" s="15" t="s">
        <v>78</v>
      </c>
      <c r="AJ1928" s="15">
        <v>11964.0664063</v>
      </c>
      <c r="AK1928" s="15">
        <v>463.71579395999998</v>
      </c>
      <c r="AL1928" s="15">
        <v>3096950.3780800002</v>
      </c>
      <c r="AM1928" s="15">
        <v>1414319.8659999999</v>
      </c>
      <c r="AN1928" s="19">
        <v>21000</v>
      </c>
      <c r="AO1928" s="19">
        <v>90400</v>
      </c>
      <c r="AP1928" s="19">
        <v>0</v>
      </c>
      <c r="AQ1928" s="19">
        <v>1500</v>
      </c>
      <c r="AR1928" s="34">
        <f t="shared" si="400"/>
        <v>112900</v>
      </c>
      <c r="AS1928" s="34">
        <v>45000</v>
      </c>
      <c r="AT1928" s="34">
        <v>3000</v>
      </c>
      <c r="AU1928" s="34">
        <v>23240</v>
      </c>
      <c r="AV1928" s="34">
        <v>0</v>
      </c>
      <c r="AW1928" s="35">
        <f t="shared" si="401"/>
        <v>71240</v>
      </c>
      <c r="AX1928" s="34">
        <f t="shared" si="402"/>
        <v>41660</v>
      </c>
      <c r="AY1928" s="36">
        <v>1.4712000000099998</v>
      </c>
      <c r="AZ1928" s="36">
        <v>2.0617000000000001</v>
      </c>
      <c r="BA1928" s="22"/>
      <c r="BB1928" s="19">
        <v>1159</v>
      </c>
      <c r="BC1928" s="34">
        <f t="shared" si="403"/>
        <v>612.90192000416596</v>
      </c>
      <c r="BD1928" s="34">
        <f t="shared" si="404"/>
        <v>858.90422000000012</v>
      </c>
      <c r="BE1928" s="38">
        <v>3.4819999999999997E-2</v>
      </c>
      <c r="BF1928" s="38">
        <f t="shared" si="405"/>
        <v>3.4819999999999997E-2</v>
      </c>
      <c r="BG1928" s="34">
        <v>20.572837094539835</v>
      </c>
      <c r="BH1928" s="34">
        <v>28.830219030399999</v>
      </c>
      <c r="BI1928" s="34">
        <f t="shared" si="406"/>
        <v>592.32908290962609</v>
      </c>
      <c r="BJ1928" s="34">
        <f t="shared" si="407"/>
        <v>830.07400096960009</v>
      </c>
      <c r="BK1928" s="34">
        <v>0</v>
      </c>
      <c r="BL1928" s="34">
        <v>0</v>
      </c>
      <c r="BM1928" s="34">
        <f t="shared" si="408"/>
        <v>0</v>
      </c>
      <c r="BN1928" s="39">
        <f t="shared" si="398"/>
        <v>592.32908290962609</v>
      </c>
      <c r="BO1928" s="39">
        <f t="shared" si="399"/>
        <v>830.07400096960009</v>
      </c>
      <c r="BP1928" s="39">
        <f t="shared" si="409"/>
        <v>237.744918059974</v>
      </c>
    </row>
    <row r="1929" spans="1:69" s="25" customFormat="1" ht="14.25" x14ac:dyDescent="0.2">
      <c r="A1929" s="14">
        <v>713</v>
      </c>
      <c r="B1929" s="40"/>
      <c r="C1929" s="15" t="s">
        <v>14983</v>
      </c>
      <c r="D1929" s="16">
        <v>33584</v>
      </c>
      <c r="E1929" s="15" t="s">
        <v>14984</v>
      </c>
      <c r="F1929" s="15" t="s">
        <v>14983</v>
      </c>
      <c r="G1929" s="17" t="s">
        <v>14985</v>
      </c>
      <c r="H1929" s="17" t="s">
        <v>14986</v>
      </c>
      <c r="I1929" s="17" t="s">
        <v>86</v>
      </c>
      <c r="J1929" s="15" t="s">
        <v>14987</v>
      </c>
      <c r="K1929" s="15" t="s">
        <v>6233</v>
      </c>
      <c r="L1929" s="18" t="s">
        <v>14988</v>
      </c>
      <c r="M1929" s="15" t="s">
        <v>13098</v>
      </c>
      <c r="N1929" s="15" t="s">
        <v>13099</v>
      </c>
      <c r="O1929" s="16">
        <v>510</v>
      </c>
      <c r="P1929" s="15" t="s">
        <v>118</v>
      </c>
      <c r="Q1929" s="15">
        <v>19200</v>
      </c>
      <c r="R1929" s="15">
        <v>98100</v>
      </c>
      <c r="S1929" s="15">
        <v>117300</v>
      </c>
      <c r="T1929" s="15">
        <v>0.21</v>
      </c>
      <c r="U1929" s="15" t="s">
        <v>3335</v>
      </c>
      <c r="V1929" s="15" t="s">
        <v>76</v>
      </c>
      <c r="W1929" s="16">
        <v>1</v>
      </c>
      <c r="X1929" s="16">
        <v>1</v>
      </c>
      <c r="Y1929" s="15">
        <v>8306</v>
      </c>
      <c r="Z1929" s="15">
        <v>0.191</v>
      </c>
      <c r="AA1929" s="15" t="s">
        <v>14833</v>
      </c>
      <c r="AB1929" s="15" t="s">
        <v>14834</v>
      </c>
      <c r="AC1929" s="15">
        <v>115005</v>
      </c>
      <c r="AD1929" s="26">
        <v>39784</v>
      </c>
      <c r="AE1929" s="15" t="s">
        <v>222</v>
      </c>
      <c r="AF1929" s="15" t="s">
        <v>14989</v>
      </c>
      <c r="AG1929" s="16">
        <v>1</v>
      </c>
      <c r="AH1929" s="15" t="s">
        <v>14990</v>
      </c>
      <c r="AI1929" s="15" t="s">
        <v>78</v>
      </c>
      <c r="AJ1929" s="15">
        <v>8306.0607910199997</v>
      </c>
      <c r="AK1929" s="15">
        <v>407.84050244500003</v>
      </c>
      <c r="AL1929" s="15">
        <v>3097029.9402999999</v>
      </c>
      <c r="AM1929" s="15">
        <v>1414288.1696299999</v>
      </c>
      <c r="AN1929" s="19">
        <v>19200</v>
      </c>
      <c r="AO1929" s="19">
        <v>97100</v>
      </c>
      <c r="AP1929" s="19">
        <v>0</v>
      </c>
      <c r="AQ1929" s="19">
        <v>0</v>
      </c>
      <c r="AR1929" s="34">
        <f t="shared" si="400"/>
        <v>116300</v>
      </c>
      <c r="AS1929" s="34">
        <v>45000</v>
      </c>
      <c r="AT1929" s="34">
        <v>3000</v>
      </c>
      <c r="AU1929" s="34">
        <v>24955</v>
      </c>
      <c r="AV1929" s="34">
        <v>0</v>
      </c>
      <c r="AW1929" s="35">
        <f t="shared" si="401"/>
        <v>72955</v>
      </c>
      <c r="AX1929" s="34">
        <f t="shared" si="402"/>
        <v>43345</v>
      </c>
      <c r="AY1929" s="36">
        <v>1.4712000000099998</v>
      </c>
      <c r="AZ1929" s="36">
        <v>2.0617000000000001</v>
      </c>
      <c r="BA1929" s="22"/>
      <c r="BB1929" s="19">
        <v>1163</v>
      </c>
      <c r="BC1929" s="34">
        <f t="shared" si="403"/>
        <v>637.69164000433443</v>
      </c>
      <c r="BD1929" s="34">
        <f t="shared" si="404"/>
        <v>893.64386500000001</v>
      </c>
      <c r="BE1929" s="38">
        <v>3.4819999999999997E-2</v>
      </c>
      <c r="BF1929" s="38">
        <f t="shared" si="405"/>
        <v>3.4819999999999997E-2</v>
      </c>
      <c r="BG1929" s="34">
        <v>22.204422904950924</v>
      </c>
      <c r="BH1929" s="34">
        <v>31.116679379299999</v>
      </c>
      <c r="BI1929" s="34">
        <f t="shared" si="406"/>
        <v>615.48721709938354</v>
      </c>
      <c r="BJ1929" s="34">
        <f t="shared" si="407"/>
        <v>862.52718562070004</v>
      </c>
      <c r="BK1929" s="34">
        <v>0</v>
      </c>
      <c r="BL1929" s="34">
        <v>0</v>
      </c>
      <c r="BM1929" s="34">
        <f t="shared" si="408"/>
        <v>0</v>
      </c>
      <c r="BN1929" s="39">
        <f t="shared" si="398"/>
        <v>615.48721709938354</v>
      </c>
      <c r="BO1929" s="39">
        <f t="shared" si="399"/>
        <v>862.52718562070004</v>
      </c>
      <c r="BP1929" s="39">
        <f t="shared" si="409"/>
        <v>247.0399685213165</v>
      </c>
    </row>
    <row r="1930" spans="1:69" s="25" customFormat="1" ht="25.5" x14ac:dyDescent="0.2">
      <c r="A1930" s="14">
        <v>714</v>
      </c>
      <c r="B1930" s="40"/>
      <c r="C1930" s="15"/>
      <c r="D1930" s="16">
        <v>6520</v>
      </c>
      <c r="E1930" s="15" t="s">
        <v>14991</v>
      </c>
      <c r="F1930" s="15" t="s">
        <v>14992</v>
      </c>
      <c r="G1930" s="17" t="s">
        <v>14993</v>
      </c>
      <c r="H1930" s="17" t="s">
        <v>14994</v>
      </c>
      <c r="I1930" s="17" t="s">
        <v>14995</v>
      </c>
      <c r="J1930" s="15" t="s">
        <v>14996</v>
      </c>
      <c r="K1930" s="15" t="s">
        <v>4031</v>
      </c>
      <c r="L1930" s="18" t="s">
        <v>14997</v>
      </c>
      <c r="M1930" s="15" t="s">
        <v>13098</v>
      </c>
      <c r="N1930" s="15" t="s">
        <v>13099</v>
      </c>
      <c r="O1930" s="16">
        <v>510</v>
      </c>
      <c r="P1930" s="15" t="s">
        <v>118</v>
      </c>
      <c r="Q1930" s="15">
        <v>24800</v>
      </c>
      <c r="R1930" s="15">
        <v>103900</v>
      </c>
      <c r="S1930" s="15">
        <v>128700</v>
      </c>
      <c r="T1930" s="15">
        <v>0.3</v>
      </c>
      <c r="U1930" s="15" t="s">
        <v>3335</v>
      </c>
      <c r="V1930" s="15" t="s">
        <v>76</v>
      </c>
      <c r="W1930" s="16">
        <v>1</v>
      </c>
      <c r="X1930" s="16">
        <v>0</v>
      </c>
      <c r="Y1930" s="15">
        <v>11923</v>
      </c>
      <c r="Z1930" s="15">
        <v>0.27400000000000002</v>
      </c>
      <c r="AA1930" s="15" t="s">
        <v>14833</v>
      </c>
      <c r="AB1930" s="15" t="s">
        <v>14834</v>
      </c>
      <c r="AC1930" s="15">
        <v>0</v>
      </c>
      <c r="AD1930" s="15"/>
      <c r="AE1930" s="15" t="s">
        <v>1583</v>
      </c>
      <c r="AF1930" s="15" t="s">
        <v>14998</v>
      </c>
      <c r="AG1930" s="16">
        <v>1</v>
      </c>
      <c r="AH1930" s="15" t="s">
        <v>14999</v>
      </c>
      <c r="AI1930" s="15" t="s">
        <v>78</v>
      </c>
      <c r="AJ1930" s="15">
        <v>11923.1264648</v>
      </c>
      <c r="AK1930" s="15">
        <v>493.18418285199999</v>
      </c>
      <c r="AL1930" s="15">
        <v>3097068.2192099998</v>
      </c>
      <c r="AM1930" s="15">
        <v>1414350.4671499999</v>
      </c>
      <c r="AN1930" s="19">
        <v>24800</v>
      </c>
      <c r="AO1930" s="19">
        <v>100500</v>
      </c>
      <c r="AP1930" s="19">
        <v>0</v>
      </c>
      <c r="AQ1930" s="19">
        <v>2200</v>
      </c>
      <c r="AR1930" s="34">
        <f t="shared" si="400"/>
        <v>127500</v>
      </c>
      <c r="AS1930" s="34">
        <v>45000</v>
      </c>
      <c r="AT1930" s="34">
        <v>0</v>
      </c>
      <c r="AU1930" s="34">
        <v>28105</v>
      </c>
      <c r="AV1930" s="34">
        <v>12480</v>
      </c>
      <c r="AW1930" s="35">
        <f t="shared" si="401"/>
        <v>85585</v>
      </c>
      <c r="AX1930" s="34">
        <f t="shared" si="402"/>
        <v>41915</v>
      </c>
      <c r="AY1930" s="36">
        <v>1.4712000000099998</v>
      </c>
      <c r="AZ1930" s="36">
        <v>2.0617000000000001</v>
      </c>
      <c r="BA1930" s="22"/>
      <c r="BB1930" s="19">
        <v>1319</v>
      </c>
      <c r="BC1930" s="34">
        <f t="shared" si="403"/>
        <v>616.65348000419135</v>
      </c>
      <c r="BD1930" s="34">
        <f t="shared" si="404"/>
        <v>864.16155500000002</v>
      </c>
      <c r="BE1930" s="38">
        <v>3.4819999999999997E-2</v>
      </c>
      <c r="BF1930" s="38">
        <f t="shared" si="405"/>
        <v>3.4819999999999997E-2</v>
      </c>
      <c r="BG1930" s="34">
        <v>20.344876125738281</v>
      </c>
      <c r="BH1930" s="34">
        <v>28.510760677099999</v>
      </c>
      <c r="BI1930" s="34">
        <f t="shared" si="406"/>
        <v>596.30860387845303</v>
      </c>
      <c r="BJ1930" s="34">
        <f t="shared" si="407"/>
        <v>835.65079432289997</v>
      </c>
      <c r="BK1930" s="34">
        <v>0</v>
      </c>
      <c r="BL1930" s="34">
        <v>0</v>
      </c>
      <c r="BM1930" s="34">
        <f t="shared" si="408"/>
        <v>0</v>
      </c>
      <c r="BN1930" s="39">
        <f t="shared" si="398"/>
        <v>596.30860387845303</v>
      </c>
      <c r="BO1930" s="39">
        <f t="shared" si="399"/>
        <v>835.65079432289997</v>
      </c>
      <c r="BP1930" s="39">
        <f t="shared" si="409"/>
        <v>239.34219044444694</v>
      </c>
    </row>
    <row r="1931" spans="1:69" s="25" customFormat="1" ht="14.25" x14ac:dyDescent="0.2">
      <c r="A1931" s="14">
        <v>715</v>
      </c>
      <c r="B1931" s="40"/>
      <c r="C1931" s="15" t="s">
        <v>15000</v>
      </c>
      <c r="D1931" s="16">
        <v>20429</v>
      </c>
      <c r="E1931" s="15" t="s">
        <v>15001</v>
      </c>
      <c r="F1931" s="15" t="s">
        <v>15000</v>
      </c>
      <c r="G1931" s="17" t="s">
        <v>15002</v>
      </c>
      <c r="H1931" s="17" t="s">
        <v>15003</v>
      </c>
      <c r="I1931" s="17" t="s">
        <v>86</v>
      </c>
      <c r="J1931" s="15" t="s">
        <v>15004</v>
      </c>
      <c r="K1931" s="15" t="s">
        <v>5185</v>
      </c>
      <c r="L1931" s="18" t="s">
        <v>15005</v>
      </c>
      <c r="M1931" s="15" t="s">
        <v>13098</v>
      </c>
      <c r="N1931" s="15" t="s">
        <v>13099</v>
      </c>
      <c r="O1931" s="16">
        <v>510</v>
      </c>
      <c r="P1931" s="15" t="s">
        <v>118</v>
      </c>
      <c r="Q1931" s="15">
        <v>21400</v>
      </c>
      <c r="R1931" s="15">
        <v>93700</v>
      </c>
      <c r="S1931" s="15">
        <v>115100</v>
      </c>
      <c r="T1931" s="15">
        <v>0.24</v>
      </c>
      <c r="U1931" s="15" t="s">
        <v>3335</v>
      </c>
      <c r="V1931" s="15" t="s">
        <v>76</v>
      </c>
      <c r="W1931" s="16">
        <v>1</v>
      </c>
      <c r="X1931" s="16">
        <v>1</v>
      </c>
      <c r="Y1931" s="15">
        <v>11794</v>
      </c>
      <c r="Z1931" s="15">
        <v>0.27100000000000002</v>
      </c>
      <c r="AA1931" s="15" t="s">
        <v>14833</v>
      </c>
      <c r="AB1931" s="15" t="s">
        <v>14834</v>
      </c>
      <c r="AC1931" s="15">
        <v>110000</v>
      </c>
      <c r="AD1931" s="26">
        <v>37587</v>
      </c>
      <c r="AE1931" s="15" t="s">
        <v>183</v>
      </c>
      <c r="AF1931" s="15" t="s">
        <v>15006</v>
      </c>
      <c r="AG1931" s="16">
        <v>1</v>
      </c>
      <c r="AH1931" s="15" t="s">
        <v>15007</v>
      </c>
      <c r="AI1931" s="15" t="s">
        <v>78</v>
      </c>
      <c r="AJ1931" s="15">
        <v>11793.8549805</v>
      </c>
      <c r="AK1931" s="15">
        <v>471.08601591799999</v>
      </c>
      <c r="AL1931" s="15">
        <v>3097041.6799900001</v>
      </c>
      <c r="AM1931" s="15">
        <v>1414432.2069600001</v>
      </c>
      <c r="AN1931" s="19">
        <v>21400</v>
      </c>
      <c r="AO1931" s="19">
        <v>92700</v>
      </c>
      <c r="AP1931" s="19">
        <v>0</v>
      </c>
      <c r="AQ1931" s="19">
        <v>0</v>
      </c>
      <c r="AR1931" s="34">
        <f t="shared" si="400"/>
        <v>114100</v>
      </c>
      <c r="AS1931" s="34">
        <v>45000</v>
      </c>
      <c r="AT1931" s="34">
        <v>3000</v>
      </c>
      <c r="AU1931" s="34">
        <v>24185</v>
      </c>
      <c r="AV1931" s="34">
        <v>0</v>
      </c>
      <c r="AW1931" s="35">
        <f t="shared" si="401"/>
        <v>72185</v>
      </c>
      <c r="AX1931" s="34">
        <f t="shared" si="402"/>
        <v>41915</v>
      </c>
      <c r="AY1931" s="36">
        <v>1.4712000000099998</v>
      </c>
      <c r="AZ1931" s="36">
        <v>2.0617000000000001</v>
      </c>
      <c r="BA1931" s="22"/>
      <c r="BB1931" s="19">
        <v>1141</v>
      </c>
      <c r="BC1931" s="34">
        <f t="shared" si="403"/>
        <v>616.65348000419135</v>
      </c>
      <c r="BD1931" s="34">
        <f t="shared" si="404"/>
        <v>864.16155500000002</v>
      </c>
      <c r="BE1931" s="38">
        <v>3.4819999999999997E-2</v>
      </c>
      <c r="BF1931" s="38">
        <f t="shared" si="405"/>
        <v>3.4819999999999997E-2</v>
      </c>
      <c r="BG1931" s="34">
        <v>21.471874173745942</v>
      </c>
      <c r="BH1931" s="34">
        <v>30.0901053451</v>
      </c>
      <c r="BI1931" s="34">
        <f t="shared" si="406"/>
        <v>595.18160583044539</v>
      </c>
      <c r="BJ1931" s="34">
        <f t="shared" si="407"/>
        <v>834.07144965489999</v>
      </c>
      <c r="BK1931" s="34">
        <v>0</v>
      </c>
      <c r="BL1931" s="34">
        <v>0</v>
      </c>
      <c r="BM1931" s="34">
        <f t="shared" si="408"/>
        <v>0</v>
      </c>
      <c r="BN1931" s="39">
        <f t="shared" si="398"/>
        <v>595.18160583044539</v>
      </c>
      <c r="BO1931" s="39">
        <f t="shared" si="399"/>
        <v>834.07144965489999</v>
      </c>
      <c r="BP1931" s="39">
        <f t="shared" si="409"/>
        <v>238.8898438244546</v>
      </c>
    </row>
    <row r="1932" spans="1:69" s="25" customFormat="1" ht="14.25" x14ac:dyDescent="0.2">
      <c r="A1932" s="14">
        <v>716</v>
      </c>
      <c r="B1932" s="40"/>
      <c r="C1932" s="15"/>
      <c r="D1932" s="16">
        <v>33163</v>
      </c>
      <c r="E1932" s="15" t="s">
        <v>15008</v>
      </c>
      <c r="F1932" s="15" t="s">
        <v>15009</v>
      </c>
      <c r="G1932" s="17" t="s">
        <v>15010</v>
      </c>
      <c r="H1932" s="17" t="s">
        <v>15011</v>
      </c>
      <c r="I1932" s="17" t="s">
        <v>86</v>
      </c>
      <c r="J1932" s="15" t="s">
        <v>5912</v>
      </c>
      <c r="K1932" s="15" t="s">
        <v>4888</v>
      </c>
      <c r="L1932" s="18" t="s">
        <v>15012</v>
      </c>
      <c r="M1932" s="15" t="s">
        <v>13098</v>
      </c>
      <c r="N1932" s="15" t="s">
        <v>13099</v>
      </c>
      <c r="O1932" s="16">
        <v>510</v>
      </c>
      <c r="P1932" s="15" t="s">
        <v>118</v>
      </c>
      <c r="Q1932" s="15">
        <v>20700</v>
      </c>
      <c r="R1932" s="15">
        <v>77000</v>
      </c>
      <c r="S1932" s="15">
        <v>97700</v>
      </c>
      <c r="T1932" s="15">
        <v>0.22</v>
      </c>
      <c r="U1932" s="15" t="s">
        <v>3335</v>
      </c>
      <c r="V1932" s="15" t="s">
        <v>76</v>
      </c>
      <c r="W1932" s="16">
        <v>1</v>
      </c>
      <c r="X1932" s="16">
        <v>1</v>
      </c>
      <c r="Y1932" s="15">
        <v>9718</v>
      </c>
      <c r="Z1932" s="15">
        <v>0.223</v>
      </c>
      <c r="AA1932" s="15" t="s">
        <v>14833</v>
      </c>
      <c r="AB1932" s="15" t="s">
        <v>14834</v>
      </c>
      <c r="AC1932" s="15">
        <v>85000</v>
      </c>
      <c r="AD1932" s="26">
        <v>37042</v>
      </c>
      <c r="AE1932" s="15" t="s">
        <v>211</v>
      </c>
      <c r="AF1932" s="15" t="s">
        <v>15013</v>
      </c>
      <c r="AG1932" s="16">
        <v>1</v>
      </c>
      <c r="AH1932" s="15" t="s">
        <v>15014</v>
      </c>
      <c r="AI1932" s="15" t="s">
        <v>78</v>
      </c>
      <c r="AJ1932" s="15">
        <v>9717.8508300800004</v>
      </c>
      <c r="AK1932" s="15">
        <v>413.96814168700001</v>
      </c>
      <c r="AL1932" s="15">
        <v>3097055.6937299999</v>
      </c>
      <c r="AM1932" s="15">
        <v>1414505.8143499999</v>
      </c>
      <c r="AN1932" s="19">
        <v>20700</v>
      </c>
      <c r="AO1932" s="19">
        <v>80700</v>
      </c>
      <c r="AP1932" s="19">
        <v>0</v>
      </c>
      <c r="AQ1932" s="19">
        <v>0</v>
      </c>
      <c r="AR1932" s="34">
        <f t="shared" si="400"/>
        <v>101400</v>
      </c>
      <c r="AS1932" s="34">
        <v>45000</v>
      </c>
      <c r="AT1932" s="34">
        <v>3000</v>
      </c>
      <c r="AU1932" s="34">
        <v>19740</v>
      </c>
      <c r="AV1932" s="34">
        <v>0</v>
      </c>
      <c r="AW1932" s="35">
        <f t="shared" si="401"/>
        <v>67740</v>
      </c>
      <c r="AX1932" s="34">
        <f t="shared" si="402"/>
        <v>33660</v>
      </c>
      <c r="AY1932" s="36">
        <v>1.4712000000099998</v>
      </c>
      <c r="AZ1932" s="36">
        <v>2.0617000000000001</v>
      </c>
      <c r="BA1932" s="22"/>
      <c r="BB1932" s="19">
        <v>1014</v>
      </c>
      <c r="BC1932" s="34">
        <f t="shared" si="403"/>
        <v>495.20592000336597</v>
      </c>
      <c r="BD1932" s="34">
        <f t="shared" si="404"/>
        <v>693.96822000000009</v>
      </c>
      <c r="BE1932" s="38">
        <v>3.4819999999999997E-2</v>
      </c>
      <c r="BF1932" s="38">
        <f t="shared" si="405"/>
        <v>3.4819999999999997E-2</v>
      </c>
      <c r="BG1932" s="34">
        <v>17.2430701345172</v>
      </c>
      <c r="BH1932" s="34">
        <v>24.163973420400001</v>
      </c>
      <c r="BI1932" s="34">
        <f t="shared" si="406"/>
        <v>477.96284986884876</v>
      </c>
      <c r="BJ1932" s="34">
        <f t="shared" si="407"/>
        <v>669.80424657960009</v>
      </c>
      <c r="BK1932" s="34">
        <v>0</v>
      </c>
      <c r="BL1932" s="34">
        <v>0</v>
      </c>
      <c r="BM1932" s="34">
        <f t="shared" si="408"/>
        <v>0</v>
      </c>
      <c r="BN1932" s="39">
        <f t="shared" si="398"/>
        <v>477.96284986884876</v>
      </c>
      <c r="BO1932" s="39">
        <f t="shared" si="399"/>
        <v>669.80424657960009</v>
      </c>
      <c r="BP1932" s="39">
        <f t="shared" si="409"/>
        <v>191.84139671075133</v>
      </c>
    </row>
    <row r="1933" spans="1:69" s="25" customFormat="1" ht="14.25" x14ac:dyDescent="0.2">
      <c r="A1933" s="14">
        <v>717</v>
      </c>
      <c r="B1933" s="40"/>
      <c r="C1933" s="15"/>
      <c r="D1933" s="16">
        <v>9311</v>
      </c>
      <c r="E1933" s="15" t="s">
        <v>15015</v>
      </c>
      <c r="F1933" s="15" t="s">
        <v>15016</v>
      </c>
      <c r="G1933" s="17" t="s">
        <v>15017</v>
      </c>
      <c r="H1933" s="17" t="s">
        <v>15018</v>
      </c>
      <c r="I1933" s="17" t="s">
        <v>86</v>
      </c>
      <c r="J1933" s="15" t="s">
        <v>15018</v>
      </c>
      <c r="K1933" s="15" t="s">
        <v>1649</v>
      </c>
      <c r="L1933" s="18" t="s">
        <v>15019</v>
      </c>
      <c r="M1933" s="15" t="s">
        <v>13098</v>
      </c>
      <c r="N1933" s="15" t="s">
        <v>13099</v>
      </c>
      <c r="O1933" s="16">
        <v>510</v>
      </c>
      <c r="P1933" s="15" t="s">
        <v>118</v>
      </c>
      <c r="Q1933" s="15">
        <v>20700</v>
      </c>
      <c r="R1933" s="15">
        <v>99700</v>
      </c>
      <c r="S1933" s="15">
        <v>120400</v>
      </c>
      <c r="T1933" s="15">
        <v>0.22</v>
      </c>
      <c r="U1933" s="15" t="s">
        <v>3335</v>
      </c>
      <c r="V1933" s="15" t="s">
        <v>76</v>
      </c>
      <c r="W1933" s="16">
        <v>1</v>
      </c>
      <c r="X1933" s="16">
        <v>1</v>
      </c>
      <c r="Y1933" s="15">
        <v>9713</v>
      </c>
      <c r="Z1933" s="15">
        <v>0.223</v>
      </c>
      <c r="AA1933" s="15" t="s">
        <v>14833</v>
      </c>
      <c r="AB1933" s="15" t="s">
        <v>14834</v>
      </c>
      <c r="AC1933" s="15">
        <v>0</v>
      </c>
      <c r="AD1933" s="26">
        <v>40087</v>
      </c>
      <c r="AE1933" s="15" t="s">
        <v>353</v>
      </c>
      <c r="AF1933" s="15" t="s">
        <v>8631</v>
      </c>
      <c r="AG1933" s="16">
        <v>1</v>
      </c>
      <c r="AH1933" s="15" t="s">
        <v>15020</v>
      </c>
      <c r="AI1933" s="15" t="s">
        <v>78</v>
      </c>
      <c r="AJ1933" s="15">
        <v>9713.1877441399993</v>
      </c>
      <c r="AK1933" s="15">
        <v>413.89949502899998</v>
      </c>
      <c r="AL1933" s="15">
        <v>3097054.6544400002</v>
      </c>
      <c r="AM1933" s="15">
        <v>1414577.7739599999</v>
      </c>
      <c r="AN1933" s="19">
        <v>20700</v>
      </c>
      <c r="AO1933" s="19">
        <v>98600</v>
      </c>
      <c r="AP1933" s="19">
        <v>0</v>
      </c>
      <c r="AQ1933" s="19">
        <v>0</v>
      </c>
      <c r="AR1933" s="34">
        <f t="shared" si="400"/>
        <v>119300</v>
      </c>
      <c r="AS1933" s="34">
        <v>45000</v>
      </c>
      <c r="AT1933" s="34">
        <v>3000</v>
      </c>
      <c r="AU1933" s="34">
        <v>26005</v>
      </c>
      <c r="AV1933" s="34">
        <v>0</v>
      </c>
      <c r="AW1933" s="35">
        <f t="shared" si="401"/>
        <v>74005</v>
      </c>
      <c r="AX1933" s="34">
        <f t="shared" si="402"/>
        <v>45295</v>
      </c>
      <c r="AY1933" s="36">
        <v>1.4712000000099998</v>
      </c>
      <c r="AZ1933" s="36">
        <v>2.0617000000000001</v>
      </c>
      <c r="BA1933" s="22"/>
      <c r="BB1933" s="19">
        <v>1193</v>
      </c>
      <c r="BC1933" s="34">
        <f t="shared" si="403"/>
        <v>666.38004000452941</v>
      </c>
      <c r="BD1933" s="34">
        <f t="shared" si="404"/>
        <v>933.84701500000006</v>
      </c>
      <c r="BE1933" s="38">
        <v>3.4819999999999997E-2</v>
      </c>
      <c r="BF1933" s="38">
        <f t="shared" si="405"/>
        <v>3.4819999999999997E-2</v>
      </c>
      <c r="BG1933" s="34">
        <v>23.203352992957711</v>
      </c>
      <c r="BH1933" s="34">
        <v>32.516553062299998</v>
      </c>
      <c r="BI1933" s="34">
        <f t="shared" si="406"/>
        <v>643.17668701157174</v>
      </c>
      <c r="BJ1933" s="34">
        <f t="shared" si="407"/>
        <v>901.33046193770008</v>
      </c>
      <c r="BK1933" s="34">
        <v>0</v>
      </c>
      <c r="BL1933" s="34">
        <v>0</v>
      </c>
      <c r="BM1933" s="34">
        <f t="shared" si="408"/>
        <v>0</v>
      </c>
      <c r="BN1933" s="39">
        <f t="shared" si="398"/>
        <v>643.17668701157174</v>
      </c>
      <c r="BO1933" s="39">
        <f t="shared" si="399"/>
        <v>901.33046193770008</v>
      </c>
      <c r="BP1933" s="39">
        <f t="shared" si="409"/>
        <v>258.15377492612834</v>
      </c>
    </row>
    <row r="1934" spans="1:69" s="25" customFormat="1" ht="14.25" x14ac:dyDescent="0.2">
      <c r="A1934" s="14">
        <v>718</v>
      </c>
      <c r="B1934" s="40"/>
      <c r="C1934" s="15" t="s">
        <v>15021</v>
      </c>
      <c r="D1934" s="16">
        <v>2997</v>
      </c>
      <c r="E1934" s="15" t="s">
        <v>15022</v>
      </c>
      <c r="F1934" s="15" t="s">
        <v>15021</v>
      </c>
      <c r="G1934" s="17" t="s">
        <v>15023</v>
      </c>
      <c r="H1934" s="17" t="s">
        <v>15018</v>
      </c>
      <c r="I1934" s="17" t="s">
        <v>86</v>
      </c>
      <c r="J1934" s="15" t="s">
        <v>15024</v>
      </c>
      <c r="K1934" s="15" t="s">
        <v>13361</v>
      </c>
      <c r="L1934" s="18" t="s">
        <v>15025</v>
      </c>
      <c r="M1934" s="15" t="s">
        <v>13098</v>
      </c>
      <c r="N1934" s="15" t="s">
        <v>13099</v>
      </c>
      <c r="O1934" s="16">
        <v>510</v>
      </c>
      <c r="P1934" s="15" t="s">
        <v>118</v>
      </c>
      <c r="Q1934" s="15">
        <v>20700</v>
      </c>
      <c r="R1934" s="15">
        <v>93800</v>
      </c>
      <c r="S1934" s="15">
        <v>114500</v>
      </c>
      <c r="T1934" s="15">
        <v>0.22</v>
      </c>
      <c r="U1934" s="15" t="s">
        <v>3335</v>
      </c>
      <c r="V1934" s="15" t="s">
        <v>76</v>
      </c>
      <c r="W1934" s="16">
        <v>1</v>
      </c>
      <c r="X1934" s="16">
        <v>0</v>
      </c>
      <c r="Y1934" s="15">
        <v>9631</v>
      </c>
      <c r="Z1934" s="15">
        <v>0.221</v>
      </c>
      <c r="AA1934" s="15" t="s">
        <v>14833</v>
      </c>
      <c r="AB1934" s="15" t="s">
        <v>14834</v>
      </c>
      <c r="AC1934" s="15">
        <v>0</v>
      </c>
      <c r="AD1934" s="15"/>
      <c r="AE1934" s="15" t="s">
        <v>956</v>
      </c>
      <c r="AF1934" s="15" t="s">
        <v>15026</v>
      </c>
      <c r="AG1934" s="16">
        <v>1</v>
      </c>
      <c r="AH1934" s="15" t="s">
        <v>15027</v>
      </c>
      <c r="AI1934" s="15" t="s">
        <v>78</v>
      </c>
      <c r="AJ1934" s="15">
        <v>9631.1953125</v>
      </c>
      <c r="AK1934" s="15">
        <v>412.695136413</v>
      </c>
      <c r="AL1934" s="15">
        <v>3097053.8007200002</v>
      </c>
      <c r="AM1934" s="15">
        <v>1414649.41677</v>
      </c>
      <c r="AN1934" s="19">
        <v>20700</v>
      </c>
      <c r="AO1934" s="19">
        <v>92700</v>
      </c>
      <c r="AP1934" s="19">
        <v>0</v>
      </c>
      <c r="AQ1934" s="19">
        <v>0</v>
      </c>
      <c r="AR1934" s="34">
        <f t="shared" si="400"/>
        <v>113400</v>
      </c>
      <c r="AS1934" s="34">
        <v>45000</v>
      </c>
      <c r="AT1934" s="34">
        <v>3000</v>
      </c>
      <c r="AU1934" s="34">
        <v>23940</v>
      </c>
      <c r="AV1934" s="34">
        <v>0</v>
      </c>
      <c r="AW1934" s="35">
        <f t="shared" si="401"/>
        <v>71940</v>
      </c>
      <c r="AX1934" s="34">
        <f t="shared" si="402"/>
        <v>41460</v>
      </c>
      <c r="AY1934" s="36">
        <v>1.4712000000099998</v>
      </c>
      <c r="AZ1934" s="36">
        <v>2.0617000000000001</v>
      </c>
      <c r="BA1934" s="22"/>
      <c r="BB1934" s="19">
        <v>1134</v>
      </c>
      <c r="BC1934" s="34">
        <f t="shared" si="403"/>
        <v>609.95952000414593</v>
      </c>
      <c r="BD1934" s="34">
        <f t="shared" si="404"/>
        <v>854.78082000000006</v>
      </c>
      <c r="BE1934" s="38">
        <v>3.4819999999999997E-2</v>
      </c>
      <c r="BF1934" s="38">
        <f t="shared" si="405"/>
        <v>3.4819999999999997E-2</v>
      </c>
      <c r="BG1934" s="34">
        <v>21.23879048654436</v>
      </c>
      <c r="BH1934" s="34">
        <v>29.763468152399998</v>
      </c>
      <c r="BI1934" s="34">
        <f t="shared" si="406"/>
        <v>588.72072951760151</v>
      </c>
      <c r="BJ1934" s="34">
        <f t="shared" si="407"/>
        <v>825.01735184760003</v>
      </c>
      <c r="BK1934" s="34">
        <v>0</v>
      </c>
      <c r="BL1934" s="34">
        <v>0</v>
      </c>
      <c r="BM1934" s="34">
        <f t="shared" si="408"/>
        <v>0</v>
      </c>
      <c r="BN1934" s="39">
        <f t="shared" si="398"/>
        <v>588.72072951760151</v>
      </c>
      <c r="BO1934" s="39">
        <f t="shared" si="399"/>
        <v>825.01735184760003</v>
      </c>
      <c r="BP1934" s="39">
        <f t="shared" si="409"/>
        <v>236.29662232999851</v>
      </c>
    </row>
    <row r="1935" spans="1:69" s="25" customFormat="1" ht="14.25" x14ac:dyDescent="0.2">
      <c r="A1935" s="14">
        <v>719</v>
      </c>
      <c r="B1935" s="40"/>
      <c r="C1935" s="15" t="s">
        <v>15028</v>
      </c>
      <c r="D1935" s="16">
        <v>7575</v>
      </c>
      <c r="E1935" s="15" t="s">
        <v>15029</v>
      </c>
      <c r="F1935" s="15" t="s">
        <v>15028</v>
      </c>
      <c r="G1935" s="17" t="s">
        <v>15030</v>
      </c>
      <c r="H1935" s="17" t="s">
        <v>15031</v>
      </c>
      <c r="I1935" s="17" t="s">
        <v>86</v>
      </c>
      <c r="J1935" s="15" t="s">
        <v>15032</v>
      </c>
      <c r="K1935" s="15" t="s">
        <v>2505</v>
      </c>
      <c r="L1935" s="18" t="s">
        <v>15033</v>
      </c>
      <c r="M1935" s="15" t="s">
        <v>13098</v>
      </c>
      <c r="N1935" s="15" t="s">
        <v>13099</v>
      </c>
      <c r="O1935" s="16">
        <v>510</v>
      </c>
      <c r="P1935" s="15" t="s">
        <v>118</v>
      </c>
      <c r="Q1935" s="15">
        <v>26700</v>
      </c>
      <c r="R1935" s="15">
        <v>76800</v>
      </c>
      <c r="S1935" s="15">
        <v>103500</v>
      </c>
      <c r="T1935" s="15">
        <v>0.25</v>
      </c>
      <c r="U1935" s="15" t="s">
        <v>3335</v>
      </c>
      <c r="V1935" s="15" t="s">
        <v>76</v>
      </c>
      <c r="W1935" s="16">
        <v>1</v>
      </c>
      <c r="X1935" s="16">
        <v>0</v>
      </c>
      <c r="Y1935" s="15">
        <v>12657</v>
      </c>
      <c r="Z1935" s="15">
        <v>0.29099999999999998</v>
      </c>
      <c r="AA1935" s="15" t="s">
        <v>14833</v>
      </c>
      <c r="AB1935" s="15" t="s">
        <v>14834</v>
      </c>
      <c r="AC1935" s="15">
        <v>0</v>
      </c>
      <c r="AD1935" s="15"/>
      <c r="AE1935" s="15" t="s">
        <v>1404</v>
      </c>
      <c r="AF1935" s="15" t="s">
        <v>15034</v>
      </c>
      <c r="AG1935" s="16">
        <v>1</v>
      </c>
      <c r="AH1935" s="15" t="s">
        <v>15035</v>
      </c>
      <c r="AI1935" s="15" t="s">
        <v>78</v>
      </c>
      <c r="AJ1935" s="15">
        <v>12657.0251465</v>
      </c>
      <c r="AK1935" s="15">
        <v>448.88555313699999</v>
      </c>
      <c r="AL1935" s="15">
        <v>3097071.0501700002</v>
      </c>
      <c r="AM1935" s="15">
        <v>1414751.3357599999</v>
      </c>
      <c r="AN1935" s="19">
        <v>26700</v>
      </c>
      <c r="AO1935" s="19">
        <v>75900</v>
      </c>
      <c r="AP1935" s="19">
        <v>0</v>
      </c>
      <c r="AQ1935" s="19">
        <v>0</v>
      </c>
      <c r="AR1935" s="34">
        <f t="shared" si="400"/>
        <v>102600</v>
      </c>
      <c r="AS1935" s="34">
        <v>45000</v>
      </c>
      <c r="AT1935" s="34">
        <v>3000</v>
      </c>
      <c r="AU1935" s="34">
        <v>20160</v>
      </c>
      <c r="AV1935" s="34">
        <v>12480</v>
      </c>
      <c r="AW1935" s="35">
        <f t="shared" si="401"/>
        <v>80640</v>
      </c>
      <c r="AX1935" s="34">
        <f t="shared" si="402"/>
        <v>21960</v>
      </c>
      <c r="AY1935" s="36">
        <v>1.4712000000099998</v>
      </c>
      <c r="AZ1935" s="36">
        <v>2.0617000000000001</v>
      </c>
      <c r="BA1935" s="22"/>
      <c r="BB1935" s="19">
        <v>1026</v>
      </c>
      <c r="BC1935" s="34">
        <f t="shared" si="403"/>
        <v>323.07552000219596</v>
      </c>
      <c r="BD1935" s="34">
        <f t="shared" si="404"/>
        <v>452.74932000000001</v>
      </c>
      <c r="BE1935" s="38">
        <v>3.4819999999999997E-2</v>
      </c>
      <c r="BF1935" s="38">
        <f t="shared" si="405"/>
        <v>3.4819999999999997E-2</v>
      </c>
      <c r="BG1935" s="34">
        <v>11.249489606476462</v>
      </c>
      <c r="BH1935" s="34">
        <v>15.764731322399999</v>
      </c>
      <c r="BI1935" s="34">
        <f t="shared" si="406"/>
        <v>311.8260303957195</v>
      </c>
      <c r="BJ1935" s="34">
        <f t="shared" si="407"/>
        <v>436.98458867760002</v>
      </c>
      <c r="BK1935" s="34">
        <v>0</v>
      </c>
      <c r="BL1935" s="34">
        <v>0</v>
      </c>
      <c r="BM1935" s="34">
        <f t="shared" si="408"/>
        <v>0</v>
      </c>
      <c r="BN1935" s="39">
        <f t="shared" si="398"/>
        <v>311.8260303957195</v>
      </c>
      <c r="BO1935" s="39">
        <f t="shared" si="399"/>
        <v>436.98458867760002</v>
      </c>
      <c r="BP1935" s="39">
        <f t="shared" si="409"/>
        <v>125.15855828188052</v>
      </c>
    </row>
    <row r="1936" spans="1:69" s="25" customFormat="1" ht="14.25" x14ac:dyDescent="0.2">
      <c r="A1936" s="14">
        <v>720</v>
      </c>
      <c r="B1936" s="40"/>
      <c r="C1936" s="15" t="s">
        <v>150</v>
      </c>
      <c r="D1936" s="16">
        <v>35195</v>
      </c>
      <c r="E1936" s="15" t="s">
        <v>15036</v>
      </c>
      <c r="F1936" s="15" t="s">
        <v>15037</v>
      </c>
      <c r="G1936" s="17" t="s">
        <v>15038</v>
      </c>
      <c r="H1936" s="17" t="s">
        <v>15039</v>
      </c>
      <c r="I1936" s="17" t="s">
        <v>86</v>
      </c>
      <c r="J1936" s="15" t="s">
        <v>15040</v>
      </c>
      <c r="K1936" s="15" t="s">
        <v>86</v>
      </c>
      <c r="L1936" s="18" t="s">
        <v>15041</v>
      </c>
      <c r="M1936" s="15" t="s">
        <v>13098</v>
      </c>
      <c r="N1936" s="15" t="s">
        <v>13099</v>
      </c>
      <c r="O1936" s="16">
        <v>510</v>
      </c>
      <c r="P1936" s="15" t="s">
        <v>118</v>
      </c>
      <c r="Q1936" s="15">
        <v>19400</v>
      </c>
      <c r="R1936" s="15">
        <v>99500</v>
      </c>
      <c r="S1936" s="15">
        <v>118900</v>
      </c>
      <c r="T1936" s="15">
        <v>0.19</v>
      </c>
      <c r="U1936" s="15" t="s">
        <v>3335</v>
      </c>
      <c r="V1936" s="15" t="s">
        <v>76</v>
      </c>
      <c r="W1936" s="16">
        <v>1</v>
      </c>
      <c r="X1936" s="16">
        <v>1</v>
      </c>
      <c r="Y1936" s="15">
        <v>10272</v>
      </c>
      <c r="Z1936" s="15">
        <v>0.23599999999999999</v>
      </c>
      <c r="AA1936" s="15" t="s">
        <v>14833</v>
      </c>
      <c r="AB1936" s="15" t="s">
        <v>14834</v>
      </c>
      <c r="AC1936" s="15">
        <v>110000</v>
      </c>
      <c r="AD1936" s="26">
        <v>38135</v>
      </c>
      <c r="AE1936" s="15" t="s">
        <v>119</v>
      </c>
      <c r="AF1936" s="15" t="s">
        <v>119</v>
      </c>
      <c r="AG1936" s="16">
        <v>1</v>
      </c>
      <c r="AH1936" s="15" t="s">
        <v>15042</v>
      </c>
      <c r="AI1936" s="15" t="s">
        <v>78</v>
      </c>
      <c r="AJ1936" s="15">
        <v>10272.4516602</v>
      </c>
      <c r="AK1936" s="15">
        <v>421.28971986900001</v>
      </c>
      <c r="AL1936" s="15">
        <v>3096984.8698900002</v>
      </c>
      <c r="AM1936" s="15">
        <v>1414749.81773</v>
      </c>
      <c r="AN1936" s="19">
        <v>19400</v>
      </c>
      <c r="AO1936" s="19">
        <v>97000</v>
      </c>
      <c r="AP1936" s="19">
        <v>0</v>
      </c>
      <c r="AQ1936" s="19">
        <v>1500</v>
      </c>
      <c r="AR1936" s="34">
        <f t="shared" si="400"/>
        <v>117900</v>
      </c>
      <c r="AS1936" s="34">
        <v>45000</v>
      </c>
      <c r="AT1936" s="34">
        <v>3000</v>
      </c>
      <c r="AU1936" s="34">
        <v>24990</v>
      </c>
      <c r="AV1936" s="34">
        <v>0</v>
      </c>
      <c r="AW1936" s="35">
        <f t="shared" si="401"/>
        <v>72990</v>
      </c>
      <c r="AX1936" s="34">
        <f t="shared" si="402"/>
        <v>44910</v>
      </c>
      <c r="AY1936" s="36">
        <v>1.4712000000099998</v>
      </c>
      <c r="AZ1936" s="36">
        <v>2.0617000000000001</v>
      </c>
      <c r="BA1936" s="22"/>
      <c r="BB1936" s="19">
        <v>1209</v>
      </c>
      <c r="BC1936" s="34">
        <f t="shared" si="403"/>
        <v>660.71592000449095</v>
      </c>
      <c r="BD1936" s="34">
        <f t="shared" si="404"/>
        <v>925.90947000000006</v>
      </c>
      <c r="BE1936" s="38">
        <v>3.4819999999999997E-2</v>
      </c>
      <c r="BF1936" s="38">
        <f t="shared" si="405"/>
        <v>3.4819999999999997E-2</v>
      </c>
      <c r="BG1936" s="34">
        <v>22.237720574551151</v>
      </c>
      <c r="BH1936" s="34">
        <v>31.163341835400001</v>
      </c>
      <c r="BI1936" s="34">
        <f t="shared" si="406"/>
        <v>638.47819942993976</v>
      </c>
      <c r="BJ1936" s="34">
        <f t="shared" si="407"/>
        <v>894.74612816460001</v>
      </c>
      <c r="BK1936" s="34">
        <v>0</v>
      </c>
      <c r="BL1936" s="34">
        <v>0</v>
      </c>
      <c r="BM1936" s="34">
        <f t="shared" si="408"/>
        <v>0</v>
      </c>
      <c r="BN1936" s="39">
        <f t="shared" si="398"/>
        <v>638.47819942993976</v>
      </c>
      <c r="BO1936" s="39">
        <f t="shared" si="399"/>
        <v>894.74612816460001</v>
      </c>
      <c r="BP1936" s="39">
        <f t="shared" si="409"/>
        <v>256.26792873466025</v>
      </c>
    </row>
    <row r="1937" spans="1:68" s="25" customFormat="1" ht="14.25" x14ac:dyDescent="0.2">
      <c r="A1937" s="14">
        <v>721</v>
      </c>
      <c r="B1937" s="40"/>
      <c r="C1937" s="15" t="s">
        <v>15043</v>
      </c>
      <c r="D1937" s="16">
        <v>14055</v>
      </c>
      <c r="E1937" s="15" t="s">
        <v>15044</v>
      </c>
      <c r="F1937" s="15" t="s">
        <v>15043</v>
      </c>
      <c r="G1937" s="17" t="s">
        <v>15045</v>
      </c>
      <c r="H1937" s="17" t="s">
        <v>15046</v>
      </c>
      <c r="I1937" s="17" t="s">
        <v>86</v>
      </c>
      <c r="J1937" s="15" t="s">
        <v>15047</v>
      </c>
      <c r="K1937" s="15" t="s">
        <v>86</v>
      </c>
      <c r="L1937" s="18" t="s">
        <v>15048</v>
      </c>
      <c r="M1937" s="15" t="s">
        <v>13098</v>
      </c>
      <c r="N1937" s="15" t="s">
        <v>13099</v>
      </c>
      <c r="O1937" s="16">
        <v>510</v>
      </c>
      <c r="P1937" s="15" t="s">
        <v>118</v>
      </c>
      <c r="Q1937" s="15">
        <v>27600</v>
      </c>
      <c r="R1937" s="15">
        <v>117900</v>
      </c>
      <c r="S1937" s="15">
        <v>145500</v>
      </c>
      <c r="T1937" s="15">
        <v>0.25</v>
      </c>
      <c r="U1937" s="15" t="s">
        <v>3335</v>
      </c>
      <c r="V1937" s="15" t="s">
        <v>76</v>
      </c>
      <c r="W1937" s="16">
        <v>1</v>
      </c>
      <c r="X1937" s="16">
        <v>0</v>
      </c>
      <c r="Y1937" s="15">
        <v>12755</v>
      </c>
      <c r="Z1937" s="15">
        <v>0.29299999999999998</v>
      </c>
      <c r="AA1937" s="15" t="s">
        <v>14833</v>
      </c>
      <c r="AB1937" s="15" t="s">
        <v>14834</v>
      </c>
      <c r="AC1937" s="15">
        <v>0</v>
      </c>
      <c r="AD1937" s="15"/>
      <c r="AE1937" s="15" t="s">
        <v>1404</v>
      </c>
      <c r="AF1937" s="15" t="s">
        <v>15049</v>
      </c>
      <c r="AG1937" s="16">
        <v>1</v>
      </c>
      <c r="AH1937" s="15" t="s">
        <v>15050</v>
      </c>
      <c r="AI1937" s="15" t="s">
        <v>78</v>
      </c>
      <c r="AJ1937" s="15">
        <v>12755.3999023</v>
      </c>
      <c r="AK1937" s="15">
        <v>447.03350225600002</v>
      </c>
      <c r="AL1937" s="15">
        <v>3096898.45994</v>
      </c>
      <c r="AM1937" s="15">
        <v>1414751.30694</v>
      </c>
      <c r="AN1937" s="19">
        <v>27600</v>
      </c>
      <c r="AO1937" s="19">
        <v>118500</v>
      </c>
      <c r="AP1937" s="19">
        <v>0</v>
      </c>
      <c r="AQ1937" s="19">
        <v>1500</v>
      </c>
      <c r="AR1937" s="34">
        <f t="shared" si="400"/>
        <v>147600</v>
      </c>
      <c r="AS1937" s="34">
        <v>45000</v>
      </c>
      <c r="AT1937" s="34">
        <v>3000</v>
      </c>
      <c r="AU1937" s="34">
        <v>35385</v>
      </c>
      <c r="AV1937" s="34">
        <v>0</v>
      </c>
      <c r="AW1937" s="35">
        <f t="shared" si="401"/>
        <v>83385</v>
      </c>
      <c r="AX1937" s="34">
        <f t="shared" si="402"/>
        <v>64215</v>
      </c>
      <c r="AY1937" s="36">
        <v>1.4712000000099998</v>
      </c>
      <c r="AZ1937" s="36">
        <v>2.0617000000000001</v>
      </c>
      <c r="BA1937" s="22"/>
      <c r="BB1937" s="19">
        <v>1506</v>
      </c>
      <c r="BC1937" s="34">
        <f t="shared" si="403"/>
        <v>944.73108000642139</v>
      </c>
      <c r="BD1937" s="34">
        <f t="shared" si="404"/>
        <v>1323.9206549999999</v>
      </c>
      <c r="BE1937" s="38">
        <v>3.4819999999999997E-2</v>
      </c>
      <c r="BF1937" s="38">
        <f t="shared" si="405"/>
        <v>3.4819999999999997E-2</v>
      </c>
      <c r="BG1937" s="34">
        <v>32.127128445818364</v>
      </c>
      <c r="BH1937" s="34">
        <v>45.022091297099998</v>
      </c>
      <c r="BI1937" s="34">
        <f t="shared" si="406"/>
        <v>912.60395156060304</v>
      </c>
      <c r="BJ1937" s="34">
        <f t="shared" si="407"/>
        <v>1278.8985637029</v>
      </c>
      <c r="BK1937" s="34">
        <v>0</v>
      </c>
      <c r="BL1937" s="34">
        <v>0</v>
      </c>
      <c r="BM1937" s="34">
        <f t="shared" si="408"/>
        <v>0</v>
      </c>
      <c r="BN1937" s="39">
        <f t="shared" si="398"/>
        <v>912.60395156060304</v>
      </c>
      <c r="BO1937" s="39">
        <f t="shared" si="399"/>
        <v>1278.8985637029</v>
      </c>
      <c r="BP1937" s="39">
        <f t="shared" si="409"/>
        <v>366.29461214229696</v>
      </c>
    </row>
    <row r="1938" spans="1:68" s="25" customFormat="1" ht="14.25" x14ac:dyDescent="0.2">
      <c r="A1938" s="14">
        <v>722</v>
      </c>
      <c r="B1938" s="40"/>
      <c r="C1938" s="15"/>
      <c r="D1938" s="16">
        <v>29968</v>
      </c>
      <c r="E1938" s="15" t="s">
        <v>15051</v>
      </c>
      <c r="F1938" s="15" t="s">
        <v>15052</v>
      </c>
      <c r="G1938" s="17" t="s">
        <v>15053</v>
      </c>
      <c r="H1938" s="17" t="s">
        <v>15054</v>
      </c>
      <c r="I1938" s="17" t="s">
        <v>86</v>
      </c>
      <c r="J1938" s="15" t="s">
        <v>15055</v>
      </c>
      <c r="K1938" s="15" t="s">
        <v>6321</v>
      </c>
      <c r="L1938" s="18" t="s">
        <v>15056</v>
      </c>
      <c r="M1938" s="15" t="s">
        <v>13098</v>
      </c>
      <c r="N1938" s="15" t="s">
        <v>13099</v>
      </c>
      <c r="O1938" s="16">
        <v>510</v>
      </c>
      <c r="P1938" s="15" t="s">
        <v>118</v>
      </c>
      <c r="Q1938" s="15">
        <v>22200</v>
      </c>
      <c r="R1938" s="15">
        <v>65900</v>
      </c>
      <c r="S1938" s="15">
        <v>88100</v>
      </c>
      <c r="T1938" s="15">
        <v>0.26</v>
      </c>
      <c r="U1938" s="15" t="s">
        <v>3335</v>
      </c>
      <c r="V1938" s="15" t="s">
        <v>76</v>
      </c>
      <c r="W1938" s="16">
        <v>1</v>
      </c>
      <c r="X1938" s="16">
        <v>0</v>
      </c>
      <c r="Y1938" s="15">
        <v>11577</v>
      </c>
      <c r="Z1938" s="15">
        <v>0.26600000000000001</v>
      </c>
      <c r="AA1938" s="15" t="s">
        <v>14833</v>
      </c>
      <c r="AB1938" s="15" t="s">
        <v>14834</v>
      </c>
      <c r="AC1938" s="15">
        <v>0</v>
      </c>
      <c r="AD1938" s="15"/>
      <c r="AE1938" s="15" t="s">
        <v>147</v>
      </c>
      <c r="AF1938" s="15" t="s">
        <v>15057</v>
      </c>
      <c r="AG1938" s="16">
        <v>1</v>
      </c>
      <c r="AH1938" s="15" t="s">
        <v>15058</v>
      </c>
      <c r="AI1938" s="15" t="s">
        <v>78</v>
      </c>
      <c r="AJ1938" s="15">
        <v>11577.1071777</v>
      </c>
      <c r="AK1938" s="15">
        <v>470.537371898</v>
      </c>
      <c r="AL1938" s="15">
        <v>3096922.6828100001</v>
      </c>
      <c r="AM1938" s="15">
        <v>1414642.7065600001</v>
      </c>
      <c r="AN1938" s="19">
        <v>22200</v>
      </c>
      <c r="AO1938" s="19">
        <v>66000</v>
      </c>
      <c r="AP1938" s="19">
        <v>0</v>
      </c>
      <c r="AQ1938" s="19">
        <v>1000</v>
      </c>
      <c r="AR1938" s="34">
        <f t="shared" si="400"/>
        <v>89200</v>
      </c>
      <c r="AS1938" s="34">
        <v>45000</v>
      </c>
      <c r="AT1938" s="34">
        <v>0</v>
      </c>
      <c r="AU1938" s="34">
        <v>15120</v>
      </c>
      <c r="AV1938" s="34">
        <v>12480</v>
      </c>
      <c r="AW1938" s="35">
        <f t="shared" si="401"/>
        <v>72600</v>
      </c>
      <c r="AX1938" s="34">
        <f t="shared" si="402"/>
        <v>16600</v>
      </c>
      <c r="AY1938" s="36">
        <v>1.4712000000099998</v>
      </c>
      <c r="AZ1938" s="36">
        <v>2.0617000000000001</v>
      </c>
      <c r="BA1938" s="22"/>
      <c r="BB1938" s="19">
        <v>912</v>
      </c>
      <c r="BC1938" s="34">
        <f t="shared" si="403"/>
        <v>244.21920000165997</v>
      </c>
      <c r="BD1938" s="34">
        <f t="shared" si="404"/>
        <v>342.24220000000003</v>
      </c>
      <c r="BE1938" s="38">
        <v>3.4819999999999997E-2</v>
      </c>
      <c r="BF1938" s="38">
        <f t="shared" si="405"/>
        <v>3.4819999999999997E-2</v>
      </c>
      <c r="BG1938" s="34">
        <v>7.9914407040543169</v>
      </c>
      <c r="BH1938" s="34">
        <v>11.198989463999999</v>
      </c>
      <c r="BI1938" s="34">
        <f t="shared" si="406"/>
        <v>236.22775929760564</v>
      </c>
      <c r="BJ1938" s="34">
        <f t="shared" si="407"/>
        <v>331.043210536</v>
      </c>
      <c r="BK1938" s="34">
        <v>0</v>
      </c>
      <c r="BL1938" s="34">
        <v>0</v>
      </c>
      <c r="BM1938" s="34">
        <f t="shared" si="408"/>
        <v>0</v>
      </c>
      <c r="BN1938" s="39">
        <f t="shared" si="398"/>
        <v>236.22775929760564</v>
      </c>
      <c r="BO1938" s="39">
        <f t="shared" si="399"/>
        <v>331.043210536</v>
      </c>
      <c r="BP1938" s="39">
        <f t="shared" si="409"/>
        <v>94.81545123839436</v>
      </c>
    </row>
    <row r="1939" spans="1:68" s="25" customFormat="1" ht="25.5" x14ac:dyDescent="0.2">
      <c r="A1939" s="14">
        <v>723</v>
      </c>
      <c r="B1939" s="40"/>
      <c r="C1939" s="15" t="s">
        <v>3032</v>
      </c>
      <c r="D1939" s="16">
        <v>34919</v>
      </c>
      <c r="E1939" s="15" t="s">
        <v>15059</v>
      </c>
      <c r="F1939" s="15" t="s">
        <v>15060</v>
      </c>
      <c r="G1939" s="17" t="s">
        <v>15061</v>
      </c>
      <c r="H1939" s="17" t="s">
        <v>15062</v>
      </c>
      <c r="I1939" s="17" t="s">
        <v>86</v>
      </c>
      <c r="J1939" s="15" t="s">
        <v>15063</v>
      </c>
      <c r="K1939" s="15" t="s">
        <v>86</v>
      </c>
      <c r="L1939" s="18" t="s">
        <v>15064</v>
      </c>
      <c r="M1939" s="15" t="s">
        <v>13098</v>
      </c>
      <c r="N1939" s="15" t="s">
        <v>13099</v>
      </c>
      <c r="O1939" s="16">
        <v>510</v>
      </c>
      <c r="P1939" s="15" t="s">
        <v>118</v>
      </c>
      <c r="Q1939" s="15">
        <v>23900</v>
      </c>
      <c r="R1939" s="15">
        <v>73900</v>
      </c>
      <c r="S1939" s="15">
        <v>97800</v>
      </c>
      <c r="T1939" s="15">
        <v>0.31</v>
      </c>
      <c r="U1939" s="15" t="s">
        <v>3335</v>
      </c>
      <c r="V1939" s="15" t="s">
        <v>76</v>
      </c>
      <c r="W1939" s="16">
        <v>1</v>
      </c>
      <c r="X1939" s="16">
        <v>1</v>
      </c>
      <c r="Y1939" s="15">
        <v>15832</v>
      </c>
      <c r="Z1939" s="15">
        <v>0.36299999999999999</v>
      </c>
      <c r="AA1939" s="15" t="s">
        <v>14833</v>
      </c>
      <c r="AB1939" s="15" t="s">
        <v>14834</v>
      </c>
      <c r="AC1939" s="15">
        <v>81500</v>
      </c>
      <c r="AD1939" s="26">
        <v>37302</v>
      </c>
      <c r="AE1939" s="15" t="s">
        <v>183</v>
      </c>
      <c r="AF1939" s="15" t="s">
        <v>15065</v>
      </c>
      <c r="AG1939" s="16">
        <v>1</v>
      </c>
      <c r="AH1939" s="15" t="s">
        <v>15066</v>
      </c>
      <c r="AI1939" s="15" t="s">
        <v>78</v>
      </c>
      <c r="AJ1939" s="15">
        <v>15831.7302246</v>
      </c>
      <c r="AK1939" s="15">
        <v>555.67504584100004</v>
      </c>
      <c r="AL1939" s="15">
        <v>3096912.41549</v>
      </c>
      <c r="AM1939" s="15">
        <v>1414555.1249800001</v>
      </c>
      <c r="AN1939" s="19">
        <v>23900</v>
      </c>
      <c r="AO1939" s="19">
        <v>74100</v>
      </c>
      <c r="AP1939" s="19">
        <v>0</v>
      </c>
      <c r="AQ1939" s="19">
        <v>1000</v>
      </c>
      <c r="AR1939" s="34">
        <f t="shared" si="400"/>
        <v>99000</v>
      </c>
      <c r="AS1939" s="34">
        <v>45000</v>
      </c>
      <c r="AT1939" s="34">
        <v>3000</v>
      </c>
      <c r="AU1939" s="34">
        <v>18550</v>
      </c>
      <c r="AV1939" s="34">
        <v>0</v>
      </c>
      <c r="AW1939" s="35">
        <f t="shared" si="401"/>
        <v>66550</v>
      </c>
      <c r="AX1939" s="34">
        <f t="shared" si="402"/>
        <v>32450</v>
      </c>
      <c r="AY1939" s="36">
        <v>1.4712000000099998</v>
      </c>
      <c r="AZ1939" s="36">
        <v>2.0617000000000001</v>
      </c>
      <c r="BA1939" s="22"/>
      <c r="BB1939" s="19">
        <v>1010</v>
      </c>
      <c r="BC1939" s="34">
        <f t="shared" si="403"/>
        <v>477.40440000324497</v>
      </c>
      <c r="BD1939" s="34">
        <f t="shared" si="404"/>
        <v>669.02165000000002</v>
      </c>
      <c r="BE1939" s="38">
        <v>3.4819999999999997E-2</v>
      </c>
      <c r="BF1939" s="38">
        <f t="shared" si="405"/>
        <v>3.4819999999999997E-2</v>
      </c>
      <c r="BG1939" s="34">
        <v>16.110949368109505</v>
      </c>
      <c r="BH1939" s="34">
        <v>22.577449912999999</v>
      </c>
      <c r="BI1939" s="34">
        <f t="shared" si="406"/>
        <v>461.29345063513546</v>
      </c>
      <c r="BJ1939" s="34">
        <f t="shared" si="407"/>
        <v>646.44420008700001</v>
      </c>
      <c r="BK1939" s="34">
        <v>0</v>
      </c>
      <c r="BL1939" s="34">
        <v>0</v>
      </c>
      <c r="BM1939" s="34">
        <f t="shared" si="408"/>
        <v>0</v>
      </c>
      <c r="BN1939" s="39">
        <f t="shared" si="398"/>
        <v>461.29345063513546</v>
      </c>
      <c r="BO1939" s="39">
        <f t="shared" si="399"/>
        <v>646.44420008700001</v>
      </c>
      <c r="BP1939" s="39">
        <f t="shared" si="409"/>
        <v>185.15074945186456</v>
      </c>
    </row>
    <row r="1940" spans="1:68" s="25" customFormat="1" ht="14.25" x14ac:dyDescent="0.2">
      <c r="A1940" s="14">
        <v>724</v>
      </c>
      <c r="B1940" s="40"/>
      <c r="C1940" s="15" t="s">
        <v>15067</v>
      </c>
      <c r="D1940" s="16">
        <v>34662</v>
      </c>
      <c r="E1940" s="15" t="s">
        <v>15068</v>
      </c>
      <c r="F1940" s="15" t="s">
        <v>15069</v>
      </c>
      <c r="G1940" s="17" t="s">
        <v>15070</v>
      </c>
      <c r="H1940" s="17" t="s">
        <v>15071</v>
      </c>
      <c r="I1940" s="17" t="s">
        <v>88</v>
      </c>
      <c r="J1940" s="15" t="s">
        <v>15072</v>
      </c>
      <c r="K1940" s="15" t="s">
        <v>205</v>
      </c>
      <c r="L1940" s="18" t="s">
        <v>15073</v>
      </c>
      <c r="M1940" s="15" t="s">
        <v>13098</v>
      </c>
      <c r="N1940" s="15" t="s">
        <v>13099</v>
      </c>
      <c r="O1940" s="16">
        <v>510</v>
      </c>
      <c r="P1940" s="15" t="s">
        <v>118</v>
      </c>
      <c r="Q1940" s="15">
        <v>26000</v>
      </c>
      <c r="R1940" s="15">
        <v>70800</v>
      </c>
      <c r="S1940" s="15">
        <v>96800</v>
      </c>
      <c r="T1940" s="15">
        <v>0.37</v>
      </c>
      <c r="U1940" s="15" t="s">
        <v>3335</v>
      </c>
      <c r="V1940" s="15" t="s">
        <v>76</v>
      </c>
      <c r="W1940" s="16">
        <v>1</v>
      </c>
      <c r="X1940" s="16">
        <v>1</v>
      </c>
      <c r="Y1940" s="15">
        <v>18585</v>
      </c>
      <c r="Z1940" s="15">
        <v>0.42699999999999999</v>
      </c>
      <c r="AA1940" s="15" t="s">
        <v>14833</v>
      </c>
      <c r="AB1940" s="15" t="s">
        <v>14834</v>
      </c>
      <c r="AC1940" s="15">
        <v>93500</v>
      </c>
      <c r="AD1940" s="26">
        <v>40746</v>
      </c>
      <c r="AE1940" s="15" t="s">
        <v>617</v>
      </c>
      <c r="AF1940" s="15" t="s">
        <v>15074</v>
      </c>
      <c r="AG1940" s="16">
        <v>1</v>
      </c>
      <c r="AH1940" s="15" t="s">
        <v>15075</v>
      </c>
      <c r="AI1940" s="15" t="s">
        <v>78</v>
      </c>
      <c r="AJ1940" s="15">
        <v>18584.8405762</v>
      </c>
      <c r="AK1940" s="15">
        <v>601.97154032900005</v>
      </c>
      <c r="AL1940" s="15">
        <v>3096871.2013699999</v>
      </c>
      <c r="AM1940" s="15">
        <v>1414479.1676700001</v>
      </c>
      <c r="AN1940" s="19">
        <v>26000</v>
      </c>
      <c r="AO1940" s="19">
        <v>72000</v>
      </c>
      <c r="AP1940" s="19">
        <v>0</v>
      </c>
      <c r="AQ1940" s="19">
        <v>0</v>
      </c>
      <c r="AR1940" s="34">
        <f t="shared" si="400"/>
        <v>98000</v>
      </c>
      <c r="AS1940" s="34">
        <v>45000</v>
      </c>
      <c r="AT1940" s="34">
        <v>0</v>
      </c>
      <c r="AU1940" s="34">
        <v>18550</v>
      </c>
      <c r="AV1940" s="34">
        <v>0</v>
      </c>
      <c r="AW1940" s="35">
        <f t="shared" si="401"/>
        <v>63550</v>
      </c>
      <c r="AX1940" s="34">
        <f t="shared" si="402"/>
        <v>34450</v>
      </c>
      <c r="AY1940" s="36">
        <v>1.4712000000099998</v>
      </c>
      <c r="AZ1940" s="36">
        <v>2.0617000000000001</v>
      </c>
      <c r="BA1940" s="22"/>
      <c r="BB1940" s="19">
        <v>980</v>
      </c>
      <c r="BC1940" s="34">
        <f t="shared" si="403"/>
        <v>506.82840000344493</v>
      </c>
      <c r="BD1940" s="34">
        <f t="shared" si="404"/>
        <v>710.25565000000006</v>
      </c>
      <c r="BE1940" s="38">
        <v>3.4819999999999997E-2</v>
      </c>
      <c r="BF1940" s="38">
        <f t="shared" si="405"/>
        <v>3.4819999999999997E-2</v>
      </c>
      <c r="BG1940" s="34">
        <v>17.647764888119951</v>
      </c>
      <c r="BH1940" s="34">
        <v>24.731101732999999</v>
      </c>
      <c r="BI1940" s="34">
        <f t="shared" si="406"/>
        <v>489.180635115325</v>
      </c>
      <c r="BJ1940" s="34">
        <f t="shared" si="407"/>
        <v>685.52454826700011</v>
      </c>
      <c r="BK1940" s="34">
        <v>0</v>
      </c>
      <c r="BL1940" s="34">
        <v>0</v>
      </c>
      <c r="BM1940" s="34">
        <f t="shared" si="408"/>
        <v>0</v>
      </c>
      <c r="BN1940" s="39">
        <f t="shared" si="398"/>
        <v>489.180635115325</v>
      </c>
      <c r="BO1940" s="39">
        <f t="shared" si="399"/>
        <v>685.52454826700011</v>
      </c>
      <c r="BP1940" s="39">
        <f t="shared" si="409"/>
        <v>196.34391315167511</v>
      </c>
    </row>
    <row r="1941" spans="1:68" s="25" customFormat="1" ht="14.25" x14ac:dyDescent="0.2">
      <c r="A1941" s="14">
        <v>725</v>
      </c>
      <c r="B1941" s="40"/>
      <c r="C1941" s="15" t="s">
        <v>15076</v>
      </c>
      <c r="D1941" s="16">
        <v>20348</v>
      </c>
      <c r="E1941" s="15" t="s">
        <v>15077</v>
      </c>
      <c r="F1941" s="15" t="s">
        <v>15076</v>
      </c>
      <c r="G1941" s="17" t="s">
        <v>15078</v>
      </c>
      <c r="H1941" s="17" t="s">
        <v>15079</v>
      </c>
      <c r="I1941" s="17" t="s">
        <v>86</v>
      </c>
      <c r="J1941" s="15" t="s">
        <v>15080</v>
      </c>
      <c r="K1941" s="15" t="s">
        <v>1160</v>
      </c>
      <c r="L1941" s="18" t="s">
        <v>15081</v>
      </c>
      <c r="M1941" s="15" t="s">
        <v>13098</v>
      </c>
      <c r="N1941" s="15" t="s">
        <v>13099</v>
      </c>
      <c r="O1941" s="16">
        <v>510</v>
      </c>
      <c r="P1941" s="15" t="s">
        <v>118</v>
      </c>
      <c r="Q1941" s="15">
        <v>26300</v>
      </c>
      <c r="R1941" s="15">
        <v>77900</v>
      </c>
      <c r="S1941" s="15">
        <v>104200</v>
      </c>
      <c r="T1941" s="15">
        <v>0.33</v>
      </c>
      <c r="U1941" s="15" t="s">
        <v>3335</v>
      </c>
      <c r="V1941" s="15" t="s">
        <v>76</v>
      </c>
      <c r="W1941" s="16">
        <v>1</v>
      </c>
      <c r="X1941" s="16">
        <v>1</v>
      </c>
      <c r="Y1941" s="15">
        <v>16221</v>
      </c>
      <c r="Z1941" s="15">
        <v>0.372</v>
      </c>
      <c r="AA1941" s="15" t="s">
        <v>14833</v>
      </c>
      <c r="AB1941" s="15" t="s">
        <v>14834</v>
      </c>
      <c r="AC1941" s="15">
        <v>116750</v>
      </c>
      <c r="AD1941" s="26">
        <v>41453</v>
      </c>
      <c r="AE1941" s="15" t="s">
        <v>874</v>
      </c>
      <c r="AF1941" s="15" t="s">
        <v>9060</v>
      </c>
      <c r="AG1941" s="16">
        <v>1</v>
      </c>
      <c r="AH1941" s="15" t="s">
        <v>15082</v>
      </c>
      <c r="AI1941" s="15" t="s">
        <v>78</v>
      </c>
      <c r="AJ1941" s="15">
        <v>16220.8774414</v>
      </c>
      <c r="AK1941" s="15">
        <v>563.47423155199999</v>
      </c>
      <c r="AL1941" s="15">
        <v>3096789.5004599998</v>
      </c>
      <c r="AM1941" s="15">
        <v>1414441.3856899999</v>
      </c>
      <c r="AN1941" s="19">
        <v>26300</v>
      </c>
      <c r="AO1941" s="19">
        <v>79200</v>
      </c>
      <c r="AP1941" s="19">
        <v>0</v>
      </c>
      <c r="AQ1941" s="19">
        <v>0</v>
      </c>
      <c r="AR1941" s="34">
        <f t="shared" si="400"/>
        <v>105500</v>
      </c>
      <c r="AS1941" s="34">
        <v>45000</v>
      </c>
      <c r="AT1941" s="34">
        <v>3000</v>
      </c>
      <c r="AU1941" s="34">
        <v>21175</v>
      </c>
      <c r="AV1941" s="34">
        <v>0</v>
      </c>
      <c r="AW1941" s="35">
        <f t="shared" si="401"/>
        <v>69175</v>
      </c>
      <c r="AX1941" s="34">
        <f t="shared" si="402"/>
        <v>36325</v>
      </c>
      <c r="AY1941" s="36">
        <v>1.4712000000099998</v>
      </c>
      <c r="AZ1941" s="36">
        <v>2.0617000000000001</v>
      </c>
      <c r="BA1941" s="22"/>
      <c r="BB1941" s="19">
        <v>1055</v>
      </c>
      <c r="BC1941" s="34">
        <f t="shared" si="403"/>
        <v>534.41340000363243</v>
      </c>
      <c r="BD1941" s="34">
        <f t="shared" si="404"/>
        <v>748.91252500000007</v>
      </c>
      <c r="BE1941" s="38">
        <v>3.4819999999999997E-2</v>
      </c>
      <c r="BF1941" s="38">
        <f t="shared" si="405"/>
        <v>3.4819999999999997E-2</v>
      </c>
      <c r="BG1941" s="34">
        <v>18.608274588126481</v>
      </c>
      <c r="BH1941" s="34">
        <v>26.077134120499998</v>
      </c>
      <c r="BI1941" s="34">
        <f t="shared" si="406"/>
        <v>515.80512541550593</v>
      </c>
      <c r="BJ1941" s="34">
        <f t="shared" si="407"/>
        <v>722.8353908795001</v>
      </c>
      <c r="BK1941" s="34">
        <v>0</v>
      </c>
      <c r="BL1941" s="34">
        <v>0</v>
      </c>
      <c r="BM1941" s="34">
        <f t="shared" si="408"/>
        <v>0</v>
      </c>
      <c r="BN1941" s="39">
        <f t="shared" ref="BN1941:BN2004" si="410">BI1941-BK1941</f>
        <v>515.80512541550593</v>
      </c>
      <c r="BO1941" s="39">
        <f t="shared" ref="BO1941:BO2004" si="411">BJ1941-BL1941</f>
        <v>722.8353908795001</v>
      </c>
      <c r="BP1941" s="39">
        <f t="shared" si="409"/>
        <v>207.03026546399417</v>
      </c>
    </row>
    <row r="1942" spans="1:68" s="25" customFormat="1" ht="14.25" x14ac:dyDescent="0.2">
      <c r="A1942" s="14">
        <v>726</v>
      </c>
      <c r="B1942" s="40"/>
      <c r="C1942" s="15"/>
      <c r="D1942" s="16">
        <v>24265</v>
      </c>
      <c r="E1942" s="15" t="s">
        <v>15083</v>
      </c>
      <c r="F1942" s="15" t="s">
        <v>15084</v>
      </c>
      <c r="G1942" s="17" t="s">
        <v>15085</v>
      </c>
      <c r="H1942" s="17" t="s">
        <v>15086</v>
      </c>
      <c r="I1942" s="17" t="s">
        <v>86</v>
      </c>
      <c r="J1942" s="15" t="s">
        <v>15087</v>
      </c>
      <c r="K1942" s="15" t="s">
        <v>15088</v>
      </c>
      <c r="L1942" s="18" t="s">
        <v>15089</v>
      </c>
      <c r="M1942" s="15" t="s">
        <v>13098</v>
      </c>
      <c r="N1942" s="15" t="s">
        <v>13099</v>
      </c>
      <c r="O1942" s="16">
        <v>510</v>
      </c>
      <c r="P1942" s="15" t="s">
        <v>118</v>
      </c>
      <c r="Q1942" s="15">
        <v>23200</v>
      </c>
      <c r="R1942" s="15">
        <v>70200</v>
      </c>
      <c r="S1942" s="15">
        <v>93400</v>
      </c>
      <c r="T1942" s="15">
        <v>0.26</v>
      </c>
      <c r="U1942" s="15" t="s">
        <v>3335</v>
      </c>
      <c r="V1942" s="15" t="s">
        <v>76</v>
      </c>
      <c r="W1942" s="16">
        <v>1</v>
      </c>
      <c r="X1942" s="16">
        <v>1</v>
      </c>
      <c r="Y1942" s="15">
        <v>12228</v>
      </c>
      <c r="Z1942" s="15">
        <v>0.28100000000000003</v>
      </c>
      <c r="AA1942" s="15" t="s">
        <v>78</v>
      </c>
      <c r="AB1942" s="15" t="s">
        <v>78</v>
      </c>
      <c r="AC1942" s="15">
        <v>90900</v>
      </c>
      <c r="AD1942" s="26">
        <v>40137</v>
      </c>
      <c r="AE1942" s="15" t="s">
        <v>363</v>
      </c>
      <c r="AF1942" s="15" t="s">
        <v>15090</v>
      </c>
      <c r="AG1942" s="16">
        <v>1</v>
      </c>
      <c r="AH1942" s="15" t="s">
        <v>15091</v>
      </c>
      <c r="AI1942" s="15" t="s">
        <v>78</v>
      </c>
      <c r="AJ1942" s="15">
        <v>12228.3012695</v>
      </c>
      <c r="AK1942" s="15">
        <v>463.52363867700001</v>
      </c>
      <c r="AL1942" s="15">
        <v>3096693.5964299999</v>
      </c>
      <c r="AM1942" s="15">
        <v>1414433.5655700001</v>
      </c>
      <c r="AN1942" s="19">
        <v>23200</v>
      </c>
      <c r="AO1942" s="19">
        <v>69400</v>
      </c>
      <c r="AP1942" s="19">
        <v>0</v>
      </c>
      <c r="AQ1942" s="19">
        <v>0</v>
      </c>
      <c r="AR1942" s="34">
        <f t="shared" si="400"/>
        <v>92600</v>
      </c>
      <c r="AS1942" s="34">
        <v>45000</v>
      </c>
      <c r="AT1942" s="34">
        <v>3000</v>
      </c>
      <c r="AU1942" s="34">
        <v>16660</v>
      </c>
      <c r="AV1942" s="34">
        <v>0</v>
      </c>
      <c r="AW1942" s="35">
        <f t="shared" si="401"/>
        <v>64660</v>
      </c>
      <c r="AX1942" s="34">
        <f t="shared" si="402"/>
        <v>27940</v>
      </c>
      <c r="AY1942" s="36">
        <v>1.4712000000099998</v>
      </c>
      <c r="AZ1942" s="36">
        <v>2.0617000000000001</v>
      </c>
      <c r="BA1942" s="22"/>
      <c r="BB1942" s="19">
        <v>926</v>
      </c>
      <c r="BC1942" s="34">
        <f t="shared" si="403"/>
        <v>411.05328000279394</v>
      </c>
      <c r="BD1942" s="34">
        <f t="shared" si="404"/>
        <v>576.03897999999992</v>
      </c>
      <c r="BE1942" s="38">
        <v>3.4819999999999997E-2</v>
      </c>
      <c r="BF1942" s="38">
        <f t="shared" si="405"/>
        <v>3.4819999999999997E-2</v>
      </c>
      <c r="BG1942" s="34">
        <v>14.312875209697284</v>
      </c>
      <c r="BH1942" s="34">
        <v>20.057677283599997</v>
      </c>
      <c r="BI1942" s="34">
        <f t="shared" si="406"/>
        <v>396.74040479309667</v>
      </c>
      <c r="BJ1942" s="34">
        <f t="shared" si="407"/>
        <v>555.98130271639991</v>
      </c>
      <c r="BK1942" s="34">
        <v>0</v>
      </c>
      <c r="BL1942" s="34">
        <v>0</v>
      </c>
      <c r="BM1942" s="34">
        <f t="shared" si="408"/>
        <v>0</v>
      </c>
      <c r="BN1942" s="39">
        <f t="shared" si="410"/>
        <v>396.74040479309667</v>
      </c>
      <c r="BO1942" s="39">
        <f t="shared" si="411"/>
        <v>555.98130271639991</v>
      </c>
      <c r="BP1942" s="39">
        <f t="shared" si="409"/>
        <v>159.24089792330324</v>
      </c>
    </row>
    <row r="1943" spans="1:68" s="25" customFormat="1" ht="14.25" x14ac:dyDescent="0.2">
      <c r="A1943" s="14">
        <v>728</v>
      </c>
      <c r="B1943" s="40"/>
      <c r="C1943" s="15" t="s">
        <v>176</v>
      </c>
      <c r="D1943" s="16">
        <v>37004</v>
      </c>
      <c r="E1943" s="15" t="s">
        <v>15092</v>
      </c>
      <c r="F1943" s="15" t="s">
        <v>15093</v>
      </c>
      <c r="G1943" s="17" t="s">
        <v>15094</v>
      </c>
      <c r="H1943" s="17" t="s">
        <v>15095</v>
      </c>
      <c r="I1943" s="17" t="s">
        <v>86</v>
      </c>
      <c r="J1943" s="15" t="s">
        <v>15096</v>
      </c>
      <c r="K1943" s="15" t="s">
        <v>3286</v>
      </c>
      <c r="L1943" s="18" t="s">
        <v>15097</v>
      </c>
      <c r="M1943" s="15" t="s">
        <v>13098</v>
      </c>
      <c r="N1943" s="15" t="s">
        <v>13099</v>
      </c>
      <c r="O1943" s="16">
        <v>510</v>
      </c>
      <c r="P1943" s="15" t="s">
        <v>118</v>
      </c>
      <c r="Q1943" s="15">
        <v>21600</v>
      </c>
      <c r="R1943" s="15">
        <v>76400</v>
      </c>
      <c r="S1943" s="15">
        <v>98000</v>
      </c>
      <c r="T1943" s="15">
        <v>0.23</v>
      </c>
      <c r="U1943" s="15" t="s">
        <v>3335</v>
      </c>
      <c r="V1943" s="15" t="s">
        <v>76</v>
      </c>
      <c r="W1943" s="16">
        <v>1</v>
      </c>
      <c r="X1943" s="16">
        <v>0</v>
      </c>
      <c r="Y1943" s="15">
        <v>10199</v>
      </c>
      <c r="Z1943" s="15">
        <v>0.23400000000000001</v>
      </c>
      <c r="AA1943" s="15" t="s">
        <v>14833</v>
      </c>
      <c r="AB1943" s="15" t="s">
        <v>14834</v>
      </c>
      <c r="AC1943" s="15">
        <v>0</v>
      </c>
      <c r="AD1943" s="15"/>
      <c r="AE1943" s="15" t="s">
        <v>1480</v>
      </c>
      <c r="AF1943" s="15" t="s">
        <v>15098</v>
      </c>
      <c r="AG1943" s="16">
        <v>1</v>
      </c>
      <c r="AH1943" s="15" t="s">
        <v>15099</v>
      </c>
      <c r="AI1943" s="15" t="s">
        <v>78</v>
      </c>
      <c r="AJ1943" s="15">
        <v>10198.6699219</v>
      </c>
      <c r="AK1943" s="15">
        <v>420.80423004400001</v>
      </c>
      <c r="AL1943" s="15">
        <v>3096530.3259299998</v>
      </c>
      <c r="AM1943" s="15">
        <v>1414436.6379499999</v>
      </c>
      <c r="AN1943" s="19">
        <v>21600</v>
      </c>
      <c r="AO1943" s="19">
        <v>77700</v>
      </c>
      <c r="AP1943" s="19">
        <v>0</v>
      </c>
      <c r="AQ1943" s="19">
        <v>0</v>
      </c>
      <c r="AR1943" s="34">
        <f t="shared" si="400"/>
        <v>99300</v>
      </c>
      <c r="AS1943" s="34">
        <v>45000</v>
      </c>
      <c r="AT1943" s="34">
        <v>3000</v>
      </c>
      <c r="AU1943" s="34">
        <v>19005</v>
      </c>
      <c r="AV1943" s="34">
        <v>0</v>
      </c>
      <c r="AW1943" s="35">
        <f t="shared" si="401"/>
        <v>67005</v>
      </c>
      <c r="AX1943" s="34">
        <f t="shared" si="402"/>
        <v>32295</v>
      </c>
      <c r="AY1943" s="36">
        <v>1.4712000000099998</v>
      </c>
      <c r="AZ1943" s="36">
        <v>2.0617000000000001</v>
      </c>
      <c r="BA1943" s="22"/>
      <c r="BB1943" s="19">
        <v>993</v>
      </c>
      <c r="BC1943" s="34">
        <f t="shared" si="403"/>
        <v>475.12404000322942</v>
      </c>
      <c r="BD1943" s="34">
        <f t="shared" si="404"/>
        <v>665.82601499999998</v>
      </c>
      <c r="BE1943" s="38">
        <v>3.4819999999999997E-2</v>
      </c>
      <c r="BF1943" s="38">
        <f t="shared" si="405"/>
        <v>3.4819999999999997E-2</v>
      </c>
      <c r="BG1943" s="34">
        <v>16.543819072912449</v>
      </c>
      <c r="BH1943" s="34">
        <v>23.184061842299997</v>
      </c>
      <c r="BI1943" s="34">
        <f t="shared" si="406"/>
        <v>458.58022093031695</v>
      </c>
      <c r="BJ1943" s="34">
        <f t="shared" si="407"/>
        <v>642.64195315769996</v>
      </c>
      <c r="BK1943" s="34">
        <v>0</v>
      </c>
      <c r="BL1943" s="34">
        <v>0</v>
      </c>
      <c r="BM1943" s="34">
        <f t="shared" si="408"/>
        <v>0</v>
      </c>
      <c r="BN1943" s="39">
        <f t="shared" si="410"/>
        <v>458.58022093031695</v>
      </c>
      <c r="BO1943" s="39">
        <f t="shared" si="411"/>
        <v>642.64195315769996</v>
      </c>
      <c r="BP1943" s="39">
        <f t="shared" si="409"/>
        <v>184.061732227383</v>
      </c>
    </row>
    <row r="1944" spans="1:68" s="25" customFormat="1" ht="14.25" x14ac:dyDescent="0.2">
      <c r="A1944" s="14">
        <v>729</v>
      </c>
      <c r="B1944" s="40"/>
      <c r="C1944" s="15"/>
      <c r="D1944" s="16">
        <v>11263</v>
      </c>
      <c r="E1944" s="15" t="s">
        <v>15100</v>
      </c>
      <c r="F1944" s="15" t="s">
        <v>15101</v>
      </c>
      <c r="G1944" s="17" t="s">
        <v>15102</v>
      </c>
      <c r="H1944" s="17" t="s">
        <v>15103</v>
      </c>
      <c r="I1944" s="17" t="s">
        <v>86</v>
      </c>
      <c r="J1944" s="15" t="s">
        <v>15103</v>
      </c>
      <c r="K1944" s="15" t="s">
        <v>1778</v>
      </c>
      <c r="L1944" s="18" t="s">
        <v>15104</v>
      </c>
      <c r="M1944" s="15" t="s">
        <v>13098</v>
      </c>
      <c r="N1944" s="15" t="s">
        <v>13099</v>
      </c>
      <c r="O1944" s="16">
        <v>510</v>
      </c>
      <c r="P1944" s="15" t="s">
        <v>118</v>
      </c>
      <c r="Q1944" s="15">
        <v>28500</v>
      </c>
      <c r="R1944" s="15">
        <v>91100</v>
      </c>
      <c r="S1944" s="15">
        <v>119600</v>
      </c>
      <c r="T1944" s="15">
        <v>0.31</v>
      </c>
      <c r="U1944" s="15" t="s">
        <v>3335</v>
      </c>
      <c r="V1944" s="15" t="s">
        <v>76</v>
      </c>
      <c r="W1944" s="16">
        <v>1</v>
      </c>
      <c r="X1944" s="16">
        <v>0</v>
      </c>
      <c r="Y1944" s="15">
        <v>13677</v>
      </c>
      <c r="Z1944" s="15">
        <v>0.314</v>
      </c>
      <c r="AA1944" s="15" t="s">
        <v>14833</v>
      </c>
      <c r="AB1944" s="15" t="s">
        <v>14834</v>
      </c>
      <c r="AC1944" s="15">
        <v>0</v>
      </c>
      <c r="AD1944" s="15"/>
      <c r="AE1944" s="15" t="s">
        <v>222</v>
      </c>
      <c r="AF1944" s="15" t="s">
        <v>12379</v>
      </c>
      <c r="AG1944" s="16">
        <v>1</v>
      </c>
      <c r="AH1944" s="15" t="s">
        <v>15105</v>
      </c>
      <c r="AI1944" s="15" t="s">
        <v>78</v>
      </c>
      <c r="AJ1944" s="15">
        <v>13676.9453125</v>
      </c>
      <c r="AK1944" s="15">
        <v>467.06873332399999</v>
      </c>
      <c r="AL1944" s="15">
        <v>3096909.08409</v>
      </c>
      <c r="AM1944" s="15">
        <v>1414926.8239500001</v>
      </c>
      <c r="AN1944" s="19">
        <v>28500</v>
      </c>
      <c r="AO1944" s="19">
        <v>90200</v>
      </c>
      <c r="AP1944" s="19">
        <v>0</v>
      </c>
      <c r="AQ1944" s="19">
        <v>0</v>
      </c>
      <c r="AR1944" s="34">
        <f t="shared" si="400"/>
        <v>118700</v>
      </c>
      <c r="AS1944" s="34">
        <v>45000</v>
      </c>
      <c r="AT1944" s="34">
        <v>3000</v>
      </c>
      <c r="AU1944" s="34">
        <v>25795</v>
      </c>
      <c r="AV1944" s="34">
        <v>0</v>
      </c>
      <c r="AW1944" s="35">
        <f t="shared" si="401"/>
        <v>73795</v>
      </c>
      <c r="AX1944" s="34">
        <f t="shared" si="402"/>
        <v>44905</v>
      </c>
      <c r="AY1944" s="36">
        <v>1.4712000000099998</v>
      </c>
      <c r="AZ1944" s="36">
        <v>2.0617000000000001</v>
      </c>
      <c r="BA1944" s="22"/>
      <c r="BB1944" s="19">
        <v>1187</v>
      </c>
      <c r="BC1944" s="34">
        <f t="shared" si="403"/>
        <v>660.64236000449046</v>
      </c>
      <c r="BD1944" s="34">
        <f t="shared" si="404"/>
        <v>925.80638500000009</v>
      </c>
      <c r="BE1944" s="38">
        <v>3.4819999999999997E-2</v>
      </c>
      <c r="BF1944" s="38">
        <f t="shared" si="405"/>
        <v>3.4819999999999997E-2</v>
      </c>
      <c r="BG1944" s="34">
        <v>23.003566975356357</v>
      </c>
      <c r="BH1944" s="34">
        <v>32.236578325700002</v>
      </c>
      <c r="BI1944" s="34">
        <f t="shared" si="406"/>
        <v>637.63879302913415</v>
      </c>
      <c r="BJ1944" s="34">
        <f t="shared" si="407"/>
        <v>893.56980667430014</v>
      </c>
      <c r="BK1944" s="34">
        <v>0</v>
      </c>
      <c r="BL1944" s="34">
        <v>0</v>
      </c>
      <c r="BM1944" s="34">
        <f t="shared" si="408"/>
        <v>0</v>
      </c>
      <c r="BN1944" s="39">
        <f t="shared" si="410"/>
        <v>637.63879302913415</v>
      </c>
      <c r="BO1944" s="39">
        <f t="shared" si="411"/>
        <v>893.56980667430014</v>
      </c>
      <c r="BP1944" s="39">
        <f t="shared" si="409"/>
        <v>255.93101364516599</v>
      </c>
    </row>
    <row r="1945" spans="1:68" s="25" customFormat="1" ht="14.25" x14ac:dyDescent="0.2">
      <c r="A1945" s="14">
        <v>730</v>
      </c>
      <c r="B1945" s="40"/>
      <c r="C1945" s="15"/>
      <c r="D1945" s="16">
        <v>15625</v>
      </c>
      <c r="E1945" s="15" t="s">
        <v>15106</v>
      </c>
      <c r="F1945" s="15" t="s">
        <v>15107</v>
      </c>
      <c r="G1945" s="17" t="s">
        <v>15108</v>
      </c>
      <c r="H1945" s="17" t="s">
        <v>15109</v>
      </c>
      <c r="I1945" s="17" t="s">
        <v>86</v>
      </c>
      <c r="J1945" s="15" t="s">
        <v>15110</v>
      </c>
      <c r="K1945" s="15" t="s">
        <v>9315</v>
      </c>
      <c r="L1945" s="18" t="s">
        <v>15111</v>
      </c>
      <c r="M1945" s="15" t="s">
        <v>13098</v>
      </c>
      <c r="N1945" s="15" t="s">
        <v>13099</v>
      </c>
      <c r="O1945" s="16">
        <v>510</v>
      </c>
      <c r="P1945" s="15" t="s">
        <v>118</v>
      </c>
      <c r="Q1945" s="15">
        <v>21000</v>
      </c>
      <c r="R1945" s="15">
        <v>87800</v>
      </c>
      <c r="S1945" s="15">
        <v>108800</v>
      </c>
      <c r="T1945" s="15">
        <v>0.23</v>
      </c>
      <c r="U1945" s="15" t="s">
        <v>3335</v>
      </c>
      <c r="V1945" s="15" t="s">
        <v>76</v>
      </c>
      <c r="W1945" s="16">
        <v>1</v>
      </c>
      <c r="X1945" s="16">
        <v>1</v>
      </c>
      <c r="Y1945" s="15">
        <v>10058</v>
      </c>
      <c r="Z1945" s="15">
        <v>0.23100000000000001</v>
      </c>
      <c r="AA1945" s="15" t="s">
        <v>14833</v>
      </c>
      <c r="AB1945" s="15" t="s">
        <v>14834</v>
      </c>
      <c r="AC1945" s="15">
        <v>103000</v>
      </c>
      <c r="AD1945" s="26">
        <v>38148</v>
      </c>
      <c r="AE1945" s="15" t="s">
        <v>119</v>
      </c>
      <c r="AF1945" s="15" t="s">
        <v>119</v>
      </c>
      <c r="AG1945" s="16">
        <v>1</v>
      </c>
      <c r="AH1945" s="15" t="s">
        <v>15112</v>
      </c>
      <c r="AI1945" s="15" t="s">
        <v>78</v>
      </c>
      <c r="AJ1945" s="15">
        <v>10058.385498</v>
      </c>
      <c r="AK1945" s="15">
        <v>421.57484350700003</v>
      </c>
      <c r="AL1945" s="15">
        <v>3096907.3798699998</v>
      </c>
      <c r="AM1945" s="15">
        <v>1415012.98129</v>
      </c>
      <c r="AN1945" s="19">
        <v>21000</v>
      </c>
      <c r="AO1945" s="19">
        <v>86900</v>
      </c>
      <c r="AP1945" s="19">
        <v>0</v>
      </c>
      <c r="AQ1945" s="19">
        <v>0</v>
      </c>
      <c r="AR1945" s="34">
        <f t="shared" si="400"/>
        <v>107900</v>
      </c>
      <c r="AS1945" s="34">
        <v>45000</v>
      </c>
      <c r="AT1945" s="34">
        <v>3000</v>
      </c>
      <c r="AU1945" s="34">
        <v>22015</v>
      </c>
      <c r="AV1945" s="34">
        <v>0</v>
      </c>
      <c r="AW1945" s="35">
        <f t="shared" si="401"/>
        <v>70015</v>
      </c>
      <c r="AX1945" s="34">
        <f t="shared" si="402"/>
        <v>37885</v>
      </c>
      <c r="AY1945" s="36">
        <v>1.4712000000099998</v>
      </c>
      <c r="AZ1945" s="36">
        <v>2.0617000000000001</v>
      </c>
      <c r="BA1945" s="22"/>
      <c r="BB1945" s="19">
        <v>1079</v>
      </c>
      <c r="BC1945" s="34">
        <f t="shared" si="403"/>
        <v>557.36412000378846</v>
      </c>
      <c r="BD1945" s="34">
        <f t="shared" si="404"/>
        <v>781.07504500000005</v>
      </c>
      <c r="BE1945" s="38">
        <v>3.4819999999999997E-2</v>
      </c>
      <c r="BF1945" s="38">
        <f t="shared" si="405"/>
        <v>3.4819999999999997E-2</v>
      </c>
      <c r="BG1945" s="34">
        <v>19.407418658531913</v>
      </c>
      <c r="BH1945" s="34">
        <v>27.197033066899998</v>
      </c>
      <c r="BI1945" s="34">
        <f t="shared" si="406"/>
        <v>537.95670134525653</v>
      </c>
      <c r="BJ1945" s="34">
        <f t="shared" si="407"/>
        <v>753.87801193310008</v>
      </c>
      <c r="BK1945" s="34">
        <v>0</v>
      </c>
      <c r="BL1945" s="34">
        <v>0</v>
      </c>
      <c r="BM1945" s="34">
        <f t="shared" si="408"/>
        <v>0</v>
      </c>
      <c r="BN1945" s="39">
        <f t="shared" si="410"/>
        <v>537.95670134525653</v>
      </c>
      <c r="BO1945" s="39">
        <f t="shared" si="411"/>
        <v>753.87801193310008</v>
      </c>
      <c r="BP1945" s="39">
        <f t="shared" si="409"/>
        <v>215.92131058784355</v>
      </c>
    </row>
    <row r="1946" spans="1:68" s="25" customFormat="1" ht="14.25" x14ac:dyDescent="0.2">
      <c r="A1946" s="14">
        <v>731</v>
      </c>
      <c r="B1946" s="40"/>
      <c r="C1946" s="15"/>
      <c r="D1946" s="16">
        <v>21481</v>
      </c>
      <c r="E1946" s="15" t="s">
        <v>15113</v>
      </c>
      <c r="F1946" s="15" t="s">
        <v>15114</v>
      </c>
      <c r="G1946" s="17" t="s">
        <v>15115</v>
      </c>
      <c r="H1946" s="17" t="s">
        <v>15116</v>
      </c>
      <c r="I1946" s="17" t="s">
        <v>205</v>
      </c>
      <c r="J1946" s="15" t="s">
        <v>15117</v>
      </c>
      <c r="K1946" s="15" t="s">
        <v>1102</v>
      </c>
      <c r="L1946" s="18" t="s">
        <v>15118</v>
      </c>
      <c r="M1946" s="15" t="s">
        <v>13098</v>
      </c>
      <c r="N1946" s="15" t="s">
        <v>13099</v>
      </c>
      <c r="O1946" s="16">
        <v>510</v>
      </c>
      <c r="P1946" s="15" t="s">
        <v>118</v>
      </c>
      <c r="Q1946" s="15">
        <v>21000</v>
      </c>
      <c r="R1946" s="15">
        <v>106200</v>
      </c>
      <c r="S1946" s="15">
        <v>127200</v>
      </c>
      <c r="T1946" s="15">
        <v>0.23</v>
      </c>
      <c r="U1946" s="15" t="s">
        <v>3335</v>
      </c>
      <c r="V1946" s="15" t="s">
        <v>76</v>
      </c>
      <c r="W1946" s="16">
        <v>1</v>
      </c>
      <c r="X1946" s="16">
        <v>1</v>
      </c>
      <c r="Y1946" s="15">
        <v>10048</v>
      </c>
      <c r="Z1946" s="15">
        <v>0.23100000000000001</v>
      </c>
      <c r="AA1946" s="15" t="s">
        <v>14833</v>
      </c>
      <c r="AB1946" s="15" t="s">
        <v>14834</v>
      </c>
      <c r="AC1946" s="15">
        <v>125500</v>
      </c>
      <c r="AD1946" s="26">
        <v>41026</v>
      </c>
      <c r="AE1946" s="15" t="s">
        <v>1979</v>
      </c>
      <c r="AF1946" s="15" t="s">
        <v>15119</v>
      </c>
      <c r="AG1946" s="16">
        <v>1</v>
      </c>
      <c r="AH1946" s="15" t="s">
        <v>15120</v>
      </c>
      <c r="AI1946" s="15" t="s">
        <v>78</v>
      </c>
      <c r="AJ1946" s="15">
        <v>10047.907959</v>
      </c>
      <c r="AK1946" s="15">
        <v>421.28742979100002</v>
      </c>
      <c r="AL1946" s="15">
        <v>3096906.3863300001</v>
      </c>
      <c r="AM1946" s="15">
        <v>1415085.9725899999</v>
      </c>
      <c r="AN1946" s="19">
        <v>21000</v>
      </c>
      <c r="AO1946" s="19">
        <v>107200</v>
      </c>
      <c r="AP1946" s="19">
        <v>0</v>
      </c>
      <c r="AQ1946" s="19">
        <v>700</v>
      </c>
      <c r="AR1946" s="34">
        <f t="shared" si="400"/>
        <v>128900</v>
      </c>
      <c r="AS1946" s="34">
        <v>45000</v>
      </c>
      <c r="AT1946" s="34">
        <v>3000</v>
      </c>
      <c r="AU1946" s="34">
        <v>29120</v>
      </c>
      <c r="AV1946" s="34">
        <v>0</v>
      </c>
      <c r="AW1946" s="35">
        <f t="shared" si="401"/>
        <v>77120</v>
      </c>
      <c r="AX1946" s="34">
        <f t="shared" si="402"/>
        <v>51780</v>
      </c>
      <c r="AY1946" s="36">
        <v>1.4712000000099998</v>
      </c>
      <c r="AZ1946" s="36">
        <v>2.0617000000000001</v>
      </c>
      <c r="BA1946" s="22"/>
      <c r="BB1946" s="19">
        <v>1303</v>
      </c>
      <c r="BC1946" s="34">
        <f t="shared" si="403"/>
        <v>761.7873600051779</v>
      </c>
      <c r="BD1946" s="34">
        <f t="shared" si="404"/>
        <v>1067.54826</v>
      </c>
      <c r="BE1946" s="38">
        <v>3.4819999999999997E-2</v>
      </c>
      <c r="BF1946" s="38">
        <f t="shared" si="405"/>
        <v>3.4819999999999997E-2</v>
      </c>
      <c r="BG1946" s="34">
        <v>26.166845587377857</v>
      </c>
      <c r="BH1946" s="34">
        <v>36.669511655199997</v>
      </c>
      <c r="BI1946" s="34">
        <f t="shared" si="406"/>
        <v>735.6205144178</v>
      </c>
      <c r="BJ1946" s="34">
        <f t="shared" si="407"/>
        <v>1030.8787483448</v>
      </c>
      <c r="BK1946" s="34">
        <v>0</v>
      </c>
      <c r="BL1946" s="34">
        <v>0</v>
      </c>
      <c r="BM1946" s="34">
        <f t="shared" si="408"/>
        <v>0</v>
      </c>
      <c r="BN1946" s="39">
        <f t="shared" si="410"/>
        <v>735.6205144178</v>
      </c>
      <c r="BO1946" s="39">
        <f t="shared" si="411"/>
        <v>1030.8787483448</v>
      </c>
      <c r="BP1946" s="39">
        <f t="shared" si="409"/>
        <v>295.25823392699999</v>
      </c>
    </row>
    <row r="1947" spans="1:68" s="25" customFormat="1" ht="14.25" x14ac:dyDescent="0.2">
      <c r="A1947" s="14">
        <v>732</v>
      </c>
      <c r="B1947" s="40"/>
      <c r="C1947" s="15" t="s">
        <v>15121</v>
      </c>
      <c r="D1947" s="16">
        <v>6098</v>
      </c>
      <c r="E1947" s="15" t="s">
        <v>15122</v>
      </c>
      <c r="F1947" s="15" t="s">
        <v>15121</v>
      </c>
      <c r="G1947" s="17" t="s">
        <v>15123</v>
      </c>
      <c r="H1947" s="17" t="s">
        <v>15124</v>
      </c>
      <c r="I1947" s="17" t="s">
        <v>86</v>
      </c>
      <c r="J1947" s="15" t="s">
        <v>15125</v>
      </c>
      <c r="K1947" s="15" t="s">
        <v>585</v>
      </c>
      <c r="L1947" s="18" t="s">
        <v>15126</v>
      </c>
      <c r="M1947" s="15" t="s">
        <v>13098</v>
      </c>
      <c r="N1947" s="15" t="s">
        <v>13099</v>
      </c>
      <c r="O1947" s="16">
        <v>510</v>
      </c>
      <c r="P1947" s="15" t="s">
        <v>118</v>
      </c>
      <c r="Q1947" s="15">
        <v>21000</v>
      </c>
      <c r="R1947" s="15">
        <v>93800</v>
      </c>
      <c r="S1947" s="15">
        <v>114800</v>
      </c>
      <c r="T1947" s="15">
        <v>0.23</v>
      </c>
      <c r="U1947" s="15" t="s">
        <v>3335</v>
      </c>
      <c r="V1947" s="15" t="s">
        <v>76</v>
      </c>
      <c r="W1947" s="16">
        <v>1</v>
      </c>
      <c r="X1947" s="16">
        <v>0</v>
      </c>
      <c r="Y1947" s="15">
        <v>10035</v>
      </c>
      <c r="Z1947" s="15">
        <v>0.23</v>
      </c>
      <c r="AA1947" s="15" t="s">
        <v>14833</v>
      </c>
      <c r="AB1947" s="15" t="s">
        <v>14834</v>
      </c>
      <c r="AC1947" s="15">
        <v>0</v>
      </c>
      <c r="AD1947" s="15"/>
      <c r="AE1947" s="15" t="s">
        <v>874</v>
      </c>
      <c r="AF1947" s="15" t="s">
        <v>15127</v>
      </c>
      <c r="AG1947" s="16">
        <v>1</v>
      </c>
      <c r="AH1947" s="15" t="s">
        <v>15128</v>
      </c>
      <c r="AI1947" s="15" t="s">
        <v>78</v>
      </c>
      <c r="AJ1947" s="15">
        <v>10035.4697266</v>
      </c>
      <c r="AK1947" s="15">
        <v>420.947514297</v>
      </c>
      <c r="AL1947" s="15">
        <v>3096905.4057800001</v>
      </c>
      <c r="AM1947" s="15">
        <v>1415158.9661600001</v>
      </c>
      <c r="AN1947" s="19">
        <v>21000</v>
      </c>
      <c r="AO1947" s="19">
        <v>95300</v>
      </c>
      <c r="AP1947" s="19">
        <v>0</v>
      </c>
      <c r="AQ1947" s="19">
        <v>0</v>
      </c>
      <c r="AR1947" s="34">
        <f t="shared" si="400"/>
        <v>116300</v>
      </c>
      <c r="AS1947" s="34">
        <v>45000</v>
      </c>
      <c r="AT1947" s="34">
        <v>3000</v>
      </c>
      <c r="AU1947" s="34">
        <v>24955</v>
      </c>
      <c r="AV1947" s="34">
        <v>0</v>
      </c>
      <c r="AW1947" s="35">
        <f t="shared" si="401"/>
        <v>72955</v>
      </c>
      <c r="AX1947" s="34">
        <f t="shared" si="402"/>
        <v>43345</v>
      </c>
      <c r="AY1947" s="36">
        <v>1.4712000000099998</v>
      </c>
      <c r="AZ1947" s="36">
        <v>2.0617000000000001</v>
      </c>
      <c r="BA1947" s="22"/>
      <c r="BB1947" s="19">
        <v>1163</v>
      </c>
      <c r="BC1947" s="34">
        <f t="shared" si="403"/>
        <v>637.69164000433443</v>
      </c>
      <c r="BD1947" s="34">
        <f t="shared" si="404"/>
        <v>893.64386500000001</v>
      </c>
      <c r="BE1947" s="38">
        <v>3.4819999999999997E-2</v>
      </c>
      <c r="BF1947" s="38">
        <f t="shared" si="405"/>
        <v>3.4819999999999997E-2</v>
      </c>
      <c r="BG1947" s="34">
        <v>22.204422904950924</v>
      </c>
      <c r="BH1947" s="34">
        <v>31.116679379299999</v>
      </c>
      <c r="BI1947" s="34">
        <f t="shared" si="406"/>
        <v>615.48721709938354</v>
      </c>
      <c r="BJ1947" s="34">
        <f t="shared" si="407"/>
        <v>862.52718562070004</v>
      </c>
      <c r="BK1947" s="34">
        <v>0</v>
      </c>
      <c r="BL1947" s="34">
        <v>0</v>
      </c>
      <c r="BM1947" s="34">
        <f t="shared" si="408"/>
        <v>0</v>
      </c>
      <c r="BN1947" s="39">
        <f t="shared" si="410"/>
        <v>615.48721709938354</v>
      </c>
      <c r="BO1947" s="39">
        <f t="shared" si="411"/>
        <v>862.52718562070004</v>
      </c>
      <c r="BP1947" s="39">
        <f t="shared" si="409"/>
        <v>247.0399685213165</v>
      </c>
    </row>
    <row r="1948" spans="1:68" s="25" customFormat="1" ht="14.25" x14ac:dyDescent="0.2">
      <c r="A1948" s="14">
        <v>733</v>
      </c>
      <c r="B1948" s="40"/>
      <c r="C1948" s="15" t="s">
        <v>176</v>
      </c>
      <c r="D1948" s="16">
        <v>13538</v>
      </c>
      <c r="E1948" s="15" t="s">
        <v>15129</v>
      </c>
      <c r="F1948" s="15" t="s">
        <v>15130</v>
      </c>
      <c r="G1948" s="17" t="s">
        <v>15131</v>
      </c>
      <c r="H1948" s="17" t="s">
        <v>15132</v>
      </c>
      <c r="I1948" s="17" t="s">
        <v>86</v>
      </c>
      <c r="J1948" s="15" t="s">
        <v>15133</v>
      </c>
      <c r="K1948" s="15" t="s">
        <v>3286</v>
      </c>
      <c r="L1948" s="18" t="s">
        <v>15134</v>
      </c>
      <c r="M1948" s="15" t="s">
        <v>13098</v>
      </c>
      <c r="N1948" s="15" t="s">
        <v>13099</v>
      </c>
      <c r="O1948" s="16">
        <v>510</v>
      </c>
      <c r="P1948" s="15" t="s">
        <v>118</v>
      </c>
      <c r="Q1948" s="15">
        <v>21600</v>
      </c>
      <c r="R1948" s="15">
        <v>98700</v>
      </c>
      <c r="S1948" s="15">
        <v>120300</v>
      </c>
      <c r="T1948" s="15">
        <v>0.23</v>
      </c>
      <c r="U1948" s="15" t="s">
        <v>3335</v>
      </c>
      <c r="V1948" s="15" t="s">
        <v>76</v>
      </c>
      <c r="W1948" s="16">
        <v>1</v>
      </c>
      <c r="X1948" s="16">
        <v>1</v>
      </c>
      <c r="Y1948" s="15">
        <v>10305</v>
      </c>
      <c r="Z1948" s="15">
        <v>0.23699999999999999</v>
      </c>
      <c r="AA1948" s="15" t="s">
        <v>14670</v>
      </c>
      <c r="AB1948" s="15" t="s">
        <v>14671</v>
      </c>
      <c r="AC1948" s="15">
        <v>0</v>
      </c>
      <c r="AD1948" s="26">
        <v>38224</v>
      </c>
      <c r="AE1948" s="15" t="s">
        <v>119</v>
      </c>
      <c r="AF1948" s="15" t="s">
        <v>119</v>
      </c>
      <c r="AG1948" s="16">
        <v>1</v>
      </c>
      <c r="AH1948" s="15" t="s">
        <v>15135</v>
      </c>
      <c r="AI1948" s="15" t="s">
        <v>78</v>
      </c>
      <c r="AJ1948" s="15">
        <v>10305.3615723</v>
      </c>
      <c r="AK1948" s="15">
        <v>424.81093764100001</v>
      </c>
      <c r="AL1948" s="15">
        <v>3096904.4637199999</v>
      </c>
      <c r="AM1948" s="15">
        <v>1415232.9690400001</v>
      </c>
      <c r="AN1948" s="19">
        <v>21600</v>
      </c>
      <c r="AO1948" s="19">
        <v>96800</v>
      </c>
      <c r="AP1948" s="19">
        <v>0</v>
      </c>
      <c r="AQ1948" s="19">
        <v>800</v>
      </c>
      <c r="AR1948" s="34">
        <f t="shared" ref="AR1948:AR2011" si="412">SUM(AN1948:AQ1948)</f>
        <v>119200</v>
      </c>
      <c r="AS1948" s="34">
        <v>45000</v>
      </c>
      <c r="AT1948" s="34">
        <v>3000</v>
      </c>
      <c r="AU1948" s="34">
        <v>25690</v>
      </c>
      <c r="AV1948" s="34">
        <v>0</v>
      </c>
      <c r="AW1948" s="35">
        <f t="shared" ref="AW1948:AW2011" si="413">SUM(AS1948:AV1948)</f>
        <v>73690</v>
      </c>
      <c r="AX1948" s="34">
        <f t="shared" ref="AX1948:AX2011" si="414">AR1948-AW1948</f>
        <v>45510</v>
      </c>
      <c r="AY1948" s="36">
        <v>1.4712000000099998</v>
      </c>
      <c r="AZ1948" s="36">
        <v>2.0617000000000001</v>
      </c>
      <c r="BA1948" s="22"/>
      <c r="BB1948" s="19">
        <v>1208</v>
      </c>
      <c r="BC1948" s="34">
        <f t="shared" ref="BC1948:BC2011" si="415">(AX1948/100)*AY1948</f>
        <v>669.54312000455093</v>
      </c>
      <c r="BD1948" s="34">
        <f t="shared" ref="BD1948:BD2011" si="416">(AX1948/100)*AZ1948</f>
        <v>938.27967000000012</v>
      </c>
      <c r="BE1948" s="38">
        <v>3.4819999999999997E-2</v>
      </c>
      <c r="BF1948" s="38">
        <f t="shared" ref="BF1948:BF2011" si="417">BE1948</f>
        <v>3.4819999999999997E-2</v>
      </c>
      <c r="BG1948" s="34">
        <v>22.903673966555676</v>
      </c>
      <c r="BH1948" s="34">
        <v>32.096590957400004</v>
      </c>
      <c r="BI1948" s="34">
        <f t="shared" ref="BI1948:BI2011" si="418">BC1948-BG1948</f>
        <v>646.6394460379953</v>
      </c>
      <c r="BJ1948" s="34">
        <f t="shared" ref="BJ1948:BJ2011" si="419">BD1948-BH1948</f>
        <v>906.18307904260007</v>
      </c>
      <c r="BK1948" s="34">
        <v>0</v>
      </c>
      <c r="BL1948" s="34">
        <v>0</v>
      </c>
      <c r="BM1948" s="34">
        <f t="shared" ref="BM1948:BM2011" si="420">BL1948-BK1948</f>
        <v>0</v>
      </c>
      <c r="BN1948" s="39">
        <f t="shared" si="410"/>
        <v>646.6394460379953</v>
      </c>
      <c r="BO1948" s="39">
        <f t="shared" si="411"/>
        <v>906.18307904260007</v>
      </c>
      <c r="BP1948" s="39">
        <f t="shared" si="409"/>
        <v>259.54363300460477</v>
      </c>
    </row>
    <row r="1949" spans="1:68" s="25" customFormat="1" ht="14.25" x14ac:dyDescent="0.2">
      <c r="A1949" s="14">
        <v>734</v>
      </c>
      <c r="B1949" s="40"/>
      <c r="C1949" s="15" t="s">
        <v>593</v>
      </c>
      <c r="D1949" s="16">
        <v>34917</v>
      </c>
      <c r="E1949" s="15" t="s">
        <v>15136</v>
      </c>
      <c r="F1949" s="15" t="s">
        <v>15137</v>
      </c>
      <c r="G1949" s="17" t="s">
        <v>15138</v>
      </c>
      <c r="H1949" s="17" t="s">
        <v>15139</v>
      </c>
      <c r="I1949" s="17" t="s">
        <v>88</v>
      </c>
      <c r="J1949" s="15" t="s">
        <v>15140</v>
      </c>
      <c r="K1949" s="15" t="s">
        <v>86</v>
      </c>
      <c r="L1949" s="18" t="s">
        <v>15141</v>
      </c>
      <c r="M1949" s="15" t="s">
        <v>13098</v>
      </c>
      <c r="N1949" s="15" t="s">
        <v>13099</v>
      </c>
      <c r="O1949" s="16">
        <v>510</v>
      </c>
      <c r="P1949" s="15" t="s">
        <v>118</v>
      </c>
      <c r="Q1949" s="15">
        <v>21600</v>
      </c>
      <c r="R1949" s="15">
        <v>80700</v>
      </c>
      <c r="S1949" s="15">
        <v>102300</v>
      </c>
      <c r="T1949" s="15">
        <v>0.23</v>
      </c>
      <c r="U1949" s="15" t="s">
        <v>3335</v>
      </c>
      <c r="V1949" s="15" t="s">
        <v>76</v>
      </c>
      <c r="W1949" s="16">
        <v>1</v>
      </c>
      <c r="X1949" s="16">
        <v>0</v>
      </c>
      <c r="Y1949" s="15">
        <v>10311</v>
      </c>
      <c r="Z1949" s="15">
        <v>0.23699999999999999</v>
      </c>
      <c r="AA1949" s="15" t="s">
        <v>14670</v>
      </c>
      <c r="AB1949" s="15" t="s">
        <v>14671</v>
      </c>
      <c r="AC1949" s="15">
        <v>0</v>
      </c>
      <c r="AD1949" s="15"/>
      <c r="AE1949" s="15" t="s">
        <v>2037</v>
      </c>
      <c r="AF1949" s="15" t="s">
        <v>15142</v>
      </c>
      <c r="AG1949" s="16">
        <v>1</v>
      </c>
      <c r="AH1949" s="15" t="s">
        <v>15143</v>
      </c>
      <c r="AI1949" s="15" t="s">
        <v>78</v>
      </c>
      <c r="AJ1949" s="15">
        <v>10310.5395508</v>
      </c>
      <c r="AK1949" s="15">
        <v>424.95078164</v>
      </c>
      <c r="AL1949" s="15">
        <v>3096903.5787800001</v>
      </c>
      <c r="AM1949" s="15">
        <v>1415307.9667799999</v>
      </c>
      <c r="AN1949" s="19">
        <v>21600</v>
      </c>
      <c r="AO1949" s="19">
        <v>79800</v>
      </c>
      <c r="AP1949" s="19">
        <v>0</v>
      </c>
      <c r="AQ1949" s="19">
        <v>0</v>
      </c>
      <c r="AR1949" s="34">
        <f t="shared" si="412"/>
        <v>101400</v>
      </c>
      <c r="AS1949" s="34">
        <v>45000</v>
      </c>
      <c r="AT1949" s="34">
        <v>3000</v>
      </c>
      <c r="AU1949" s="34">
        <v>19740</v>
      </c>
      <c r="AV1949" s="34">
        <v>0</v>
      </c>
      <c r="AW1949" s="35">
        <f t="shared" si="413"/>
        <v>67740</v>
      </c>
      <c r="AX1949" s="34">
        <f t="shared" si="414"/>
        <v>33660</v>
      </c>
      <c r="AY1949" s="36">
        <v>1.4712000000099998</v>
      </c>
      <c r="AZ1949" s="36">
        <v>2.0617000000000001</v>
      </c>
      <c r="BA1949" s="22"/>
      <c r="BB1949" s="19">
        <v>1014</v>
      </c>
      <c r="BC1949" s="34">
        <f t="shared" si="415"/>
        <v>495.20592000336597</v>
      </c>
      <c r="BD1949" s="34">
        <f t="shared" si="416"/>
        <v>693.96822000000009</v>
      </c>
      <c r="BE1949" s="38">
        <v>3.4819999999999997E-2</v>
      </c>
      <c r="BF1949" s="38">
        <f t="shared" si="417"/>
        <v>3.4819999999999997E-2</v>
      </c>
      <c r="BG1949" s="34">
        <v>17.2430701345172</v>
      </c>
      <c r="BH1949" s="34">
        <v>24.163973420400001</v>
      </c>
      <c r="BI1949" s="34">
        <f t="shared" si="418"/>
        <v>477.96284986884876</v>
      </c>
      <c r="BJ1949" s="34">
        <f t="shared" si="419"/>
        <v>669.80424657960009</v>
      </c>
      <c r="BK1949" s="34">
        <v>0</v>
      </c>
      <c r="BL1949" s="34">
        <v>0</v>
      </c>
      <c r="BM1949" s="34">
        <f t="shared" si="420"/>
        <v>0</v>
      </c>
      <c r="BN1949" s="39">
        <f t="shared" si="410"/>
        <v>477.96284986884876</v>
      </c>
      <c r="BO1949" s="39">
        <f t="shared" si="411"/>
        <v>669.80424657960009</v>
      </c>
      <c r="BP1949" s="39">
        <f t="shared" si="409"/>
        <v>191.84139671075133</v>
      </c>
    </row>
    <row r="1950" spans="1:68" s="25" customFormat="1" ht="14.25" x14ac:dyDescent="0.2">
      <c r="A1950" s="14">
        <v>735</v>
      </c>
      <c r="B1950" s="40"/>
      <c r="C1950" s="15" t="s">
        <v>150</v>
      </c>
      <c r="D1950" s="16">
        <v>35150</v>
      </c>
      <c r="E1950" s="15" t="s">
        <v>15144</v>
      </c>
      <c r="F1950" s="15" t="s">
        <v>15145</v>
      </c>
      <c r="G1950" s="17" t="s">
        <v>15146</v>
      </c>
      <c r="H1950" s="17" t="s">
        <v>15147</v>
      </c>
      <c r="I1950" s="17" t="s">
        <v>86</v>
      </c>
      <c r="J1950" s="15" t="s">
        <v>15148</v>
      </c>
      <c r="K1950" s="15" t="s">
        <v>86</v>
      </c>
      <c r="L1950" s="18" t="s">
        <v>15149</v>
      </c>
      <c r="M1950" s="15" t="s">
        <v>13098</v>
      </c>
      <c r="N1950" s="15" t="s">
        <v>13099</v>
      </c>
      <c r="O1950" s="16">
        <v>510</v>
      </c>
      <c r="P1950" s="15" t="s">
        <v>118</v>
      </c>
      <c r="Q1950" s="15">
        <v>21600</v>
      </c>
      <c r="R1950" s="15">
        <v>80800</v>
      </c>
      <c r="S1950" s="15">
        <v>102400</v>
      </c>
      <c r="T1950" s="15">
        <v>0.23</v>
      </c>
      <c r="U1950" s="15" t="s">
        <v>3335</v>
      </c>
      <c r="V1950" s="15" t="s">
        <v>76</v>
      </c>
      <c r="W1950" s="16">
        <v>1</v>
      </c>
      <c r="X1950" s="16">
        <v>0</v>
      </c>
      <c r="Y1950" s="15">
        <v>10286</v>
      </c>
      <c r="Z1950" s="15">
        <v>0.23599999999999999</v>
      </c>
      <c r="AA1950" s="15" t="s">
        <v>14670</v>
      </c>
      <c r="AB1950" s="15" t="s">
        <v>14671</v>
      </c>
      <c r="AC1950" s="15">
        <v>0</v>
      </c>
      <c r="AD1950" s="15"/>
      <c r="AE1950" s="15" t="s">
        <v>874</v>
      </c>
      <c r="AF1950" s="15" t="s">
        <v>12156</v>
      </c>
      <c r="AG1950" s="16">
        <v>1</v>
      </c>
      <c r="AH1950" s="15" t="s">
        <v>15150</v>
      </c>
      <c r="AI1950" s="15" t="s">
        <v>78</v>
      </c>
      <c r="AJ1950" s="15">
        <v>10286.09375</v>
      </c>
      <c r="AK1950" s="15">
        <v>424.30010382799998</v>
      </c>
      <c r="AL1950" s="15">
        <v>3096902.9333600001</v>
      </c>
      <c r="AM1950" s="15">
        <v>1415382.92295</v>
      </c>
      <c r="AN1950" s="19">
        <v>21600</v>
      </c>
      <c r="AO1950" s="19">
        <v>79900</v>
      </c>
      <c r="AP1950" s="19">
        <v>0</v>
      </c>
      <c r="AQ1950" s="19">
        <v>0</v>
      </c>
      <c r="AR1950" s="34">
        <f t="shared" si="412"/>
        <v>101500</v>
      </c>
      <c r="AS1950" s="34">
        <v>45000</v>
      </c>
      <c r="AT1950" s="34">
        <v>3000</v>
      </c>
      <c r="AU1950" s="34">
        <v>19775</v>
      </c>
      <c r="AV1950" s="34">
        <v>0</v>
      </c>
      <c r="AW1950" s="35">
        <f t="shared" si="413"/>
        <v>67775</v>
      </c>
      <c r="AX1950" s="34">
        <f t="shared" si="414"/>
        <v>33725</v>
      </c>
      <c r="AY1950" s="36">
        <v>1.4712000000099998</v>
      </c>
      <c r="AZ1950" s="36">
        <v>2.0617000000000001</v>
      </c>
      <c r="BA1950" s="22"/>
      <c r="BB1950" s="19">
        <v>1015</v>
      </c>
      <c r="BC1950" s="34">
        <f t="shared" si="415"/>
        <v>496.16220000337245</v>
      </c>
      <c r="BD1950" s="34">
        <f t="shared" si="416"/>
        <v>695.30832500000008</v>
      </c>
      <c r="BE1950" s="38">
        <v>3.4819999999999997E-2</v>
      </c>
      <c r="BF1950" s="38">
        <f t="shared" si="417"/>
        <v>3.4819999999999997E-2</v>
      </c>
      <c r="BG1950" s="34">
        <v>17.276367804117427</v>
      </c>
      <c r="BH1950" s="34">
        <v>24.2106358765</v>
      </c>
      <c r="BI1950" s="34">
        <f t="shared" si="418"/>
        <v>478.88583219925499</v>
      </c>
      <c r="BJ1950" s="34">
        <f t="shared" si="419"/>
        <v>671.09768912350012</v>
      </c>
      <c r="BK1950" s="34">
        <v>0</v>
      </c>
      <c r="BL1950" s="34">
        <v>0</v>
      </c>
      <c r="BM1950" s="34">
        <f t="shared" si="420"/>
        <v>0</v>
      </c>
      <c r="BN1950" s="39">
        <f t="shared" si="410"/>
        <v>478.88583219925499</v>
      </c>
      <c r="BO1950" s="39">
        <f t="shared" si="411"/>
        <v>671.09768912350012</v>
      </c>
      <c r="BP1950" s="39">
        <f t="shared" si="409"/>
        <v>192.21185692424513</v>
      </c>
    </row>
    <row r="1951" spans="1:68" s="25" customFormat="1" ht="14.25" x14ac:dyDescent="0.2">
      <c r="A1951" s="14">
        <v>736</v>
      </c>
      <c r="B1951" s="40"/>
      <c r="C1951" s="15" t="s">
        <v>1173</v>
      </c>
      <c r="D1951" s="16">
        <v>36179</v>
      </c>
      <c r="E1951" s="15" t="s">
        <v>15151</v>
      </c>
      <c r="F1951" s="15" t="s">
        <v>15152</v>
      </c>
      <c r="G1951" s="17" t="s">
        <v>15153</v>
      </c>
      <c r="H1951" s="17" t="s">
        <v>15154</v>
      </c>
      <c r="I1951" s="17" t="s">
        <v>15155</v>
      </c>
      <c r="J1951" s="15" t="s">
        <v>15156</v>
      </c>
      <c r="K1951" s="15" t="s">
        <v>88</v>
      </c>
      <c r="L1951" s="18" t="s">
        <v>15157</v>
      </c>
      <c r="M1951" s="15" t="s">
        <v>13098</v>
      </c>
      <c r="N1951" s="15" t="s">
        <v>13099</v>
      </c>
      <c r="O1951" s="16">
        <v>510</v>
      </c>
      <c r="P1951" s="15" t="s">
        <v>118</v>
      </c>
      <c r="Q1951" s="15">
        <v>21600</v>
      </c>
      <c r="R1951" s="15">
        <v>74900</v>
      </c>
      <c r="S1951" s="15">
        <v>96500</v>
      </c>
      <c r="T1951" s="15">
        <v>0.23</v>
      </c>
      <c r="U1951" s="15" t="s">
        <v>3335</v>
      </c>
      <c r="V1951" s="15" t="s">
        <v>76</v>
      </c>
      <c r="W1951" s="16">
        <v>1</v>
      </c>
      <c r="X1951" s="16">
        <v>1</v>
      </c>
      <c r="Y1951" s="15">
        <v>10243</v>
      </c>
      <c r="Z1951" s="15">
        <v>0.23499999999999999</v>
      </c>
      <c r="AA1951" s="15" t="s">
        <v>14670</v>
      </c>
      <c r="AB1951" s="15" t="s">
        <v>14671</v>
      </c>
      <c r="AC1951" s="15">
        <v>95000</v>
      </c>
      <c r="AD1951" s="26">
        <v>40697</v>
      </c>
      <c r="AE1951" s="15" t="s">
        <v>211</v>
      </c>
      <c r="AF1951" s="15" t="s">
        <v>3781</v>
      </c>
      <c r="AG1951" s="16">
        <v>1</v>
      </c>
      <c r="AH1951" s="15" t="s">
        <v>15158</v>
      </c>
      <c r="AI1951" s="15" t="s">
        <v>78</v>
      </c>
      <c r="AJ1951" s="15">
        <v>10242.8154297</v>
      </c>
      <c r="AK1951" s="15">
        <v>424.33772322700003</v>
      </c>
      <c r="AL1951" s="15">
        <v>3096902.4099499998</v>
      </c>
      <c r="AM1951" s="15">
        <v>1415457.9650600001</v>
      </c>
      <c r="AN1951" s="19">
        <v>21600</v>
      </c>
      <c r="AO1951" s="19">
        <v>74100</v>
      </c>
      <c r="AP1951" s="19">
        <v>0</v>
      </c>
      <c r="AQ1951" s="19">
        <v>0</v>
      </c>
      <c r="AR1951" s="34">
        <f t="shared" si="412"/>
        <v>95700</v>
      </c>
      <c r="AS1951" s="34">
        <v>45000</v>
      </c>
      <c r="AT1951" s="34">
        <v>3000</v>
      </c>
      <c r="AU1951" s="34">
        <v>17745</v>
      </c>
      <c r="AV1951" s="34">
        <v>0</v>
      </c>
      <c r="AW1951" s="35">
        <f t="shared" si="413"/>
        <v>65745</v>
      </c>
      <c r="AX1951" s="34">
        <f t="shared" si="414"/>
        <v>29955</v>
      </c>
      <c r="AY1951" s="36">
        <v>1.4712000000099998</v>
      </c>
      <c r="AZ1951" s="36">
        <v>2.0617000000000001</v>
      </c>
      <c r="BA1951" s="22"/>
      <c r="BB1951" s="19">
        <v>957</v>
      </c>
      <c r="BC1951" s="34">
        <f t="shared" si="415"/>
        <v>440.69796000299544</v>
      </c>
      <c r="BD1951" s="34">
        <f t="shared" si="416"/>
        <v>617.58223500000008</v>
      </c>
      <c r="BE1951" s="38">
        <v>3.4819999999999997E-2</v>
      </c>
      <c r="BF1951" s="38">
        <f t="shared" si="417"/>
        <v>3.4819999999999997E-2</v>
      </c>
      <c r="BG1951" s="34">
        <v>15.3451029673043</v>
      </c>
      <c r="BH1951" s="34">
        <v>21.504213422700001</v>
      </c>
      <c r="BI1951" s="34">
        <f t="shared" si="418"/>
        <v>425.35285703569116</v>
      </c>
      <c r="BJ1951" s="34">
        <f t="shared" si="419"/>
        <v>596.07802157730009</v>
      </c>
      <c r="BK1951" s="34">
        <v>0</v>
      </c>
      <c r="BL1951" s="34">
        <v>0</v>
      </c>
      <c r="BM1951" s="34">
        <f t="shared" si="420"/>
        <v>0</v>
      </c>
      <c r="BN1951" s="39">
        <f t="shared" si="410"/>
        <v>425.35285703569116</v>
      </c>
      <c r="BO1951" s="39">
        <f t="shared" si="411"/>
        <v>596.07802157730009</v>
      </c>
      <c r="BP1951" s="39">
        <f t="shared" si="409"/>
        <v>170.72516454160893</v>
      </c>
    </row>
    <row r="1952" spans="1:68" s="25" customFormat="1" ht="14.25" x14ac:dyDescent="0.2">
      <c r="A1952" s="14">
        <v>737</v>
      </c>
      <c r="B1952" s="40"/>
      <c r="C1952" s="14" t="s">
        <v>15159</v>
      </c>
      <c r="D1952" s="14">
        <v>36198</v>
      </c>
      <c r="E1952" s="14" t="s">
        <v>15160</v>
      </c>
      <c r="F1952" s="14" t="s">
        <v>15161</v>
      </c>
      <c r="G1952" s="29" t="s">
        <v>15162</v>
      </c>
      <c r="H1952" s="29" t="s">
        <v>15163</v>
      </c>
      <c r="I1952" s="29" t="s">
        <v>88</v>
      </c>
      <c r="J1952" s="14" t="s">
        <v>15164</v>
      </c>
      <c r="K1952" s="15" t="s">
        <v>372</v>
      </c>
      <c r="L1952" s="18" t="s">
        <v>15165</v>
      </c>
      <c r="M1952" s="15" t="s">
        <v>13098</v>
      </c>
      <c r="N1952" s="15" t="s">
        <v>13099</v>
      </c>
      <c r="O1952" s="16">
        <v>510</v>
      </c>
      <c r="P1952" s="15" t="s">
        <v>118</v>
      </c>
      <c r="Q1952" s="15">
        <v>26200</v>
      </c>
      <c r="R1952" s="15">
        <v>102100</v>
      </c>
      <c r="S1952" s="15">
        <v>128300</v>
      </c>
      <c r="T1952" s="15">
        <v>0.28999999999999998</v>
      </c>
      <c r="U1952" s="15" t="s">
        <v>3335</v>
      </c>
      <c r="V1952" s="15" t="s">
        <v>76</v>
      </c>
      <c r="W1952" s="16">
        <v>1</v>
      </c>
      <c r="X1952" s="16">
        <v>1</v>
      </c>
      <c r="Y1952" s="15">
        <v>12752</v>
      </c>
      <c r="Z1952" s="15">
        <v>0.29299999999999998</v>
      </c>
      <c r="AA1952" s="15" t="s">
        <v>14670</v>
      </c>
      <c r="AB1952" s="15" t="s">
        <v>14671</v>
      </c>
      <c r="AC1952" s="15">
        <v>112500</v>
      </c>
      <c r="AD1952" s="26">
        <v>38408</v>
      </c>
      <c r="AE1952" s="15" t="s">
        <v>119</v>
      </c>
      <c r="AF1952" s="15" t="s">
        <v>119</v>
      </c>
      <c r="AG1952" s="16">
        <v>1</v>
      </c>
      <c r="AH1952" s="15" t="s">
        <v>15166</v>
      </c>
      <c r="AI1952" s="15" t="s">
        <v>78</v>
      </c>
      <c r="AJ1952" s="15">
        <v>12752.4240723</v>
      </c>
      <c r="AK1952" s="15">
        <v>470.69660515700002</v>
      </c>
      <c r="AL1952" s="15">
        <v>3096905.003</v>
      </c>
      <c r="AM1952" s="15">
        <v>1415541.8958000001</v>
      </c>
      <c r="AN1952" s="19">
        <v>26200</v>
      </c>
      <c r="AO1952" s="19">
        <v>101000</v>
      </c>
      <c r="AP1952" s="19">
        <v>0</v>
      </c>
      <c r="AQ1952" s="19">
        <v>0</v>
      </c>
      <c r="AR1952" s="34">
        <f t="shared" si="412"/>
        <v>127200</v>
      </c>
      <c r="AS1952" s="34">
        <v>45000</v>
      </c>
      <c r="AT1952" s="34">
        <v>0</v>
      </c>
      <c r="AU1952" s="34">
        <v>28770</v>
      </c>
      <c r="AV1952" s="34">
        <v>0</v>
      </c>
      <c r="AW1952" s="35">
        <f t="shared" si="413"/>
        <v>73770</v>
      </c>
      <c r="AX1952" s="34">
        <f t="shared" si="414"/>
        <v>53430</v>
      </c>
      <c r="AY1952" s="36">
        <v>1.4712000000099998</v>
      </c>
      <c r="AZ1952" s="36">
        <v>2.0617000000000001</v>
      </c>
      <c r="BA1952" s="22"/>
      <c r="BB1952" s="19">
        <v>1272</v>
      </c>
      <c r="BC1952" s="34">
        <f t="shared" si="415"/>
        <v>786.06216000534289</v>
      </c>
      <c r="BD1952" s="34">
        <f t="shared" si="416"/>
        <v>1101.5663099999999</v>
      </c>
      <c r="BE1952" s="38">
        <v>3.4819999999999997E-2</v>
      </c>
      <c r="BF1952" s="38">
        <f t="shared" si="417"/>
        <v>3.4819999999999997E-2</v>
      </c>
      <c r="BG1952" s="34">
        <v>27.370684411386037</v>
      </c>
      <c r="BH1952" s="34">
        <v>38.356538914199994</v>
      </c>
      <c r="BI1952" s="34">
        <f t="shared" si="418"/>
        <v>758.69147559395685</v>
      </c>
      <c r="BJ1952" s="34">
        <f t="shared" si="419"/>
        <v>1063.2097710858</v>
      </c>
      <c r="BK1952" s="34">
        <v>0</v>
      </c>
      <c r="BL1952" s="34">
        <v>0</v>
      </c>
      <c r="BM1952" s="34">
        <f t="shared" si="420"/>
        <v>0</v>
      </c>
      <c r="BN1952" s="39">
        <f t="shared" si="410"/>
        <v>758.69147559395685</v>
      </c>
      <c r="BO1952" s="39">
        <f t="shared" si="411"/>
        <v>1063.2097710858</v>
      </c>
      <c r="BP1952" s="39">
        <f t="shared" si="409"/>
        <v>304.51829549184311</v>
      </c>
    </row>
    <row r="1953" spans="1:68" s="25" customFormat="1" ht="14.25" x14ac:dyDescent="0.2">
      <c r="A1953" s="14">
        <v>738</v>
      </c>
      <c r="B1953" s="40"/>
      <c r="C1953" s="15" t="s">
        <v>571</v>
      </c>
      <c r="D1953" s="16">
        <v>28066</v>
      </c>
      <c r="E1953" s="15" t="s">
        <v>15167</v>
      </c>
      <c r="F1953" s="15" t="s">
        <v>15168</v>
      </c>
      <c r="G1953" s="17" t="s">
        <v>15169</v>
      </c>
      <c r="H1953" s="17" t="s">
        <v>15170</v>
      </c>
      <c r="I1953" s="17" t="s">
        <v>86</v>
      </c>
      <c r="J1953" s="15" t="s">
        <v>15171</v>
      </c>
      <c r="K1953" s="15" t="s">
        <v>9790</v>
      </c>
      <c r="L1953" s="18" t="s">
        <v>15172</v>
      </c>
      <c r="M1953" s="15" t="s">
        <v>13098</v>
      </c>
      <c r="N1953" s="15" t="s">
        <v>13099</v>
      </c>
      <c r="O1953" s="16">
        <v>419</v>
      </c>
      <c r="P1953" s="15" t="s">
        <v>895</v>
      </c>
      <c r="Q1953" s="15">
        <v>29700</v>
      </c>
      <c r="R1953" s="15">
        <v>52000</v>
      </c>
      <c r="S1953" s="15">
        <v>81700</v>
      </c>
      <c r="T1953" s="15">
        <v>0.35</v>
      </c>
      <c r="U1953" s="15" t="s">
        <v>3335</v>
      </c>
      <c r="V1953" s="15" t="s">
        <v>76</v>
      </c>
      <c r="W1953" s="16">
        <v>1</v>
      </c>
      <c r="X1953" s="16">
        <v>1</v>
      </c>
      <c r="Y1953" s="15">
        <v>18755</v>
      </c>
      <c r="Z1953" s="15">
        <v>0.43099999999999999</v>
      </c>
      <c r="AA1953" s="15" t="s">
        <v>14670</v>
      </c>
      <c r="AB1953" s="15" t="s">
        <v>14671</v>
      </c>
      <c r="AC1953" s="15">
        <v>82000</v>
      </c>
      <c r="AD1953" s="26">
        <v>40284</v>
      </c>
      <c r="AE1953" s="15" t="s">
        <v>353</v>
      </c>
      <c r="AF1953" s="15" t="s">
        <v>10636</v>
      </c>
      <c r="AG1953" s="16">
        <v>1</v>
      </c>
      <c r="AH1953" s="15" t="s">
        <v>15173</v>
      </c>
      <c r="AI1953" s="15" t="s">
        <v>78</v>
      </c>
      <c r="AJ1953" s="15">
        <v>18754.6101074</v>
      </c>
      <c r="AK1953" s="15">
        <v>587.61118466699997</v>
      </c>
      <c r="AL1953" s="15">
        <v>3096893.4904299998</v>
      </c>
      <c r="AM1953" s="15">
        <v>1415644.67726</v>
      </c>
      <c r="AN1953" s="19">
        <v>0</v>
      </c>
      <c r="AO1953" s="19">
        <v>0</v>
      </c>
      <c r="AP1953" s="19">
        <v>29700</v>
      </c>
      <c r="AQ1953" s="19">
        <v>51500</v>
      </c>
      <c r="AR1953" s="34">
        <f t="shared" si="412"/>
        <v>81200</v>
      </c>
      <c r="AS1953" s="34">
        <v>0</v>
      </c>
      <c r="AT1953" s="34">
        <v>0</v>
      </c>
      <c r="AU1953" s="34">
        <v>0</v>
      </c>
      <c r="AV1953" s="34">
        <v>0</v>
      </c>
      <c r="AW1953" s="35">
        <f t="shared" si="413"/>
        <v>0</v>
      </c>
      <c r="AX1953" s="34">
        <f t="shared" si="414"/>
        <v>81200</v>
      </c>
      <c r="AY1953" s="36">
        <v>1.4712000000099998</v>
      </c>
      <c r="AZ1953" s="36">
        <v>2.0617000000000001</v>
      </c>
      <c r="BA1953" s="22"/>
      <c r="BB1953" s="19">
        <v>1624</v>
      </c>
      <c r="BC1953" s="34">
        <f t="shared" si="415"/>
        <v>1194.6144000081199</v>
      </c>
      <c r="BD1953" s="34">
        <f t="shared" si="416"/>
        <v>1674.1004</v>
      </c>
      <c r="BE1953" s="38">
        <v>3.4819999999999997E-2</v>
      </c>
      <c r="BF1953" s="38">
        <f t="shared" si="417"/>
        <v>3.4819999999999997E-2</v>
      </c>
      <c r="BG1953" s="34">
        <v>0</v>
      </c>
      <c r="BH1953" s="34">
        <v>0</v>
      </c>
      <c r="BI1953" s="34">
        <f t="shared" si="418"/>
        <v>1194.6144000081199</v>
      </c>
      <c r="BJ1953" s="34">
        <f t="shared" si="419"/>
        <v>1674.1004</v>
      </c>
      <c r="BK1953" s="34">
        <v>0</v>
      </c>
      <c r="BL1953" s="34">
        <v>50.100400000000036</v>
      </c>
      <c r="BM1953" s="34">
        <f t="shared" si="420"/>
        <v>50.100400000000036</v>
      </c>
      <c r="BN1953" s="39">
        <f t="shared" si="410"/>
        <v>1194.6144000081199</v>
      </c>
      <c r="BO1953" s="39">
        <f t="shared" si="411"/>
        <v>1624</v>
      </c>
      <c r="BP1953" s="39">
        <f t="shared" si="409"/>
        <v>429.3855999918801</v>
      </c>
    </row>
    <row r="1954" spans="1:68" s="25" customFormat="1" ht="14.25" x14ac:dyDescent="0.2">
      <c r="A1954" s="14">
        <v>739</v>
      </c>
      <c r="B1954" s="40"/>
      <c r="C1954" s="15" t="s">
        <v>15174</v>
      </c>
      <c r="D1954" s="16">
        <v>27226</v>
      </c>
      <c r="E1954" s="15" t="s">
        <v>15175</v>
      </c>
      <c r="F1954" s="15" t="s">
        <v>15174</v>
      </c>
      <c r="G1954" s="17" t="s">
        <v>15176</v>
      </c>
      <c r="H1954" s="17" t="s">
        <v>15177</v>
      </c>
      <c r="I1954" s="17" t="s">
        <v>205</v>
      </c>
      <c r="J1954" s="15" t="s">
        <v>15178</v>
      </c>
      <c r="K1954" s="15" t="s">
        <v>15179</v>
      </c>
      <c r="L1954" s="18" t="s">
        <v>15180</v>
      </c>
      <c r="M1954" s="15" t="s">
        <v>13098</v>
      </c>
      <c r="N1954" s="15" t="s">
        <v>13099</v>
      </c>
      <c r="O1954" s="16">
        <v>510</v>
      </c>
      <c r="P1954" s="15" t="s">
        <v>118</v>
      </c>
      <c r="Q1954" s="15">
        <v>31700</v>
      </c>
      <c r="R1954" s="15">
        <v>80100</v>
      </c>
      <c r="S1954" s="15">
        <v>111800</v>
      </c>
      <c r="T1954" s="15">
        <v>0.34100000000000003</v>
      </c>
      <c r="U1954" s="15" t="s">
        <v>3335</v>
      </c>
      <c r="V1954" s="15" t="s">
        <v>76</v>
      </c>
      <c r="W1954" s="16">
        <v>1</v>
      </c>
      <c r="X1954" s="16">
        <v>0</v>
      </c>
      <c r="Y1954" s="15">
        <v>16177</v>
      </c>
      <c r="Z1954" s="15">
        <v>0.371</v>
      </c>
      <c r="AA1954" s="15" t="s">
        <v>78</v>
      </c>
      <c r="AB1954" s="15" t="s">
        <v>78</v>
      </c>
      <c r="AC1954" s="15">
        <v>0</v>
      </c>
      <c r="AD1954" s="15"/>
      <c r="AE1954" s="15" t="s">
        <v>1813</v>
      </c>
      <c r="AF1954" s="15" t="s">
        <v>15181</v>
      </c>
      <c r="AG1954" s="16">
        <v>1</v>
      </c>
      <c r="AH1954" s="15" t="s">
        <v>15182</v>
      </c>
      <c r="AI1954" s="15" t="s">
        <v>78</v>
      </c>
      <c r="AJ1954" s="15">
        <v>16176.8461914</v>
      </c>
      <c r="AK1954" s="15">
        <v>503.17519098499997</v>
      </c>
      <c r="AL1954" s="15">
        <v>3096804.0153700002</v>
      </c>
      <c r="AM1954" s="15">
        <v>1415727.5778600001</v>
      </c>
      <c r="AN1954" s="19">
        <v>31700</v>
      </c>
      <c r="AO1954" s="19">
        <v>79300</v>
      </c>
      <c r="AP1954" s="19">
        <v>0</v>
      </c>
      <c r="AQ1954" s="19">
        <v>0</v>
      </c>
      <c r="AR1954" s="34">
        <f t="shared" si="412"/>
        <v>111000</v>
      </c>
      <c r="AS1954" s="34">
        <v>45000</v>
      </c>
      <c r="AT1954" s="34">
        <v>0</v>
      </c>
      <c r="AU1954" s="34">
        <v>23100</v>
      </c>
      <c r="AV1954" s="34">
        <v>0</v>
      </c>
      <c r="AW1954" s="35">
        <f t="shared" si="413"/>
        <v>68100</v>
      </c>
      <c r="AX1954" s="34">
        <f t="shared" si="414"/>
        <v>42900</v>
      </c>
      <c r="AY1954" s="36">
        <v>1.4712000000099998</v>
      </c>
      <c r="AZ1954" s="36">
        <v>2.0617000000000001</v>
      </c>
      <c r="BA1954" s="22"/>
      <c r="BB1954" s="19">
        <v>1110</v>
      </c>
      <c r="BC1954" s="34">
        <f t="shared" si="415"/>
        <v>631.14480000428989</v>
      </c>
      <c r="BD1954" s="34">
        <f t="shared" si="416"/>
        <v>884.46930000000009</v>
      </c>
      <c r="BE1954" s="38">
        <v>3.4819999999999997E-2</v>
      </c>
      <c r="BF1954" s="38">
        <f t="shared" si="417"/>
        <v>3.4819999999999997E-2</v>
      </c>
      <c r="BG1954" s="34">
        <v>21.976461936149374</v>
      </c>
      <c r="BH1954" s="34">
        <v>30.797221025999999</v>
      </c>
      <c r="BI1954" s="34">
        <f t="shared" si="418"/>
        <v>609.16833806814054</v>
      </c>
      <c r="BJ1954" s="34">
        <f t="shared" si="419"/>
        <v>853.6720789740001</v>
      </c>
      <c r="BK1954" s="34">
        <v>0</v>
      </c>
      <c r="BL1954" s="34">
        <v>0</v>
      </c>
      <c r="BM1954" s="34">
        <f t="shared" si="420"/>
        <v>0</v>
      </c>
      <c r="BN1954" s="39">
        <f t="shared" si="410"/>
        <v>609.16833806814054</v>
      </c>
      <c r="BO1954" s="39">
        <f t="shared" si="411"/>
        <v>853.6720789740001</v>
      </c>
      <c r="BP1954" s="39">
        <f t="shared" si="409"/>
        <v>244.50374090585956</v>
      </c>
    </row>
    <row r="1955" spans="1:68" s="25" customFormat="1" ht="14.25" x14ac:dyDescent="0.2">
      <c r="A1955" s="14">
        <v>740</v>
      </c>
      <c r="B1955" s="40"/>
      <c r="C1955" s="15"/>
      <c r="D1955" s="16">
        <v>18257</v>
      </c>
      <c r="E1955" s="15" t="s">
        <v>15183</v>
      </c>
      <c r="F1955" s="15" t="s">
        <v>15184</v>
      </c>
      <c r="G1955" s="17" t="s">
        <v>15185</v>
      </c>
      <c r="H1955" s="17" t="s">
        <v>15186</v>
      </c>
      <c r="I1955" s="17" t="s">
        <v>88</v>
      </c>
      <c r="J1955" s="15" t="s">
        <v>15187</v>
      </c>
      <c r="K1955" s="15" t="s">
        <v>11308</v>
      </c>
      <c r="L1955" s="18" t="s">
        <v>15188</v>
      </c>
      <c r="M1955" s="15" t="s">
        <v>13098</v>
      </c>
      <c r="N1955" s="15" t="s">
        <v>13099</v>
      </c>
      <c r="O1955" s="16">
        <v>510</v>
      </c>
      <c r="P1955" s="15" t="s">
        <v>118</v>
      </c>
      <c r="Q1955" s="15">
        <v>21600</v>
      </c>
      <c r="R1955" s="15">
        <v>82200</v>
      </c>
      <c r="S1955" s="15">
        <v>103800</v>
      </c>
      <c r="T1955" s="15">
        <v>0.23</v>
      </c>
      <c r="U1955" s="15" t="s">
        <v>3335</v>
      </c>
      <c r="V1955" s="15" t="s">
        <v>76</v>
      </c>
      <c r="W1955" s="16">
        <v>1</v>
      </c>
      <c r="X1955" s="16">
        <v>1</v>
      </c>
      <c r="Y1955" s="15">
        <v>10766</v>
      </c>
      <c r="Z1955" s="15">
        <v>0.247</v>
      </c>
      <c r="AA1955" s="15" t="s">
        <v>13462</v>
      </c>
      <c r="AB1955" s="15" t="s">
        <v>13463</v>
      </c>
      <c r="AC1955" s="15">
        <v>123000</v>
      </c>
      <c r="AD1955" s="26">
        <v>42548</v>
      </c>
      <c r="AE1955" s="15" t="s">
        <v>183</v>
      </c>
      <c r="AF1955" s="15" t="s">
        <v>15189</v>
      </c>
      <c r="AG1955" s="16">
        <v>1</v>
      </c>
      <c r="AH1955" s="15" t="s">
        <v>15190</v>
      </c>
      <c r="AI1955" s="15" t="s">
        <v>78</v>
      </c>
      <c r="AJ1955" s="15">
        <v>10766.4743652</v>
      </c>
      <c r="AK1955" s="15">
        <v>431.22547565000002</v>
      </c>
      <c r="AL1955" s="15">
        <v>3096886.9397999998</v>
      </c>
      <c r="AM1955" s="15">
        <v>1415780.3931199999</v>
      </c>
      <c r="AN1955" s="19">
        <v>21600</v>
      </c>
      <c r="AO1955" s="19">
        <v>81400</v>
      </c>
      <c r="AP1955" s="19">
        <v>0</v>
      </c>
      <c r="AQ1955" s="19">
        <v>0</v>
      </c>
      <c r="AR1955" s="34">
        <f t="shared" si="412"/>
        <v>103000</v>
      </c>
      <c r="AS1955" s="34">
        <v>0</v>
      </c>
      <c r="AT1955" s="34">
        <v>3000</v>
      </c>
      <c r="AU1955" s="34">
        <v>0</v>
      </c>
      <c r="AV1955" s="34">
        <v>0</v>
      </c>
      <c r="AW1955" s="35">
        <f t="shared" si="413"/>
        <v>3000</v>
      </c>
      <c r="AX1955" s="34">
        <f t="shared" si="414"/>
        <v>100000</v>
      </c>
      <c r="AY1955" s="36">
        <v>1.4712000000099998</v>
      </c>
      <c r="AZ1955" s="36">
        <v>2.0617000000000001</v>
      </c>
      <c r="BA1955" s="22"/>
      <c r="BB1955" s="19">
        <v>2060</v>
      </c>
      <c r="BC1955" s="34">
        <f t="shared" si="415"/>
        <v>1471.2000000099999</v>
      </c>
      <c r="BD1955" s="34">
        <f t="shared" si="416"/>
        <v>2061.7000000000003</v>
      </c>
      <c r="BE1955" s="38">
        <v>3.4819999999999997E-2</v>
      </c>
      <c r="BF1955" s="38">
        <f t="shared" si="417"/>
        <v>3.4819999999999997E-2</v>
      </c>
      <c r="BG1955" s="34">
        <v>0</v>
      </c>
      <c r="BH1955" s="34">
        <v>0</v>
      </c>
      <c r="BI1955" s="34">
        <f t="shared" si="418"/>
        <v>1471.2000000099999</v>
      </c>
      <c r="BJ1955" s="34">
        <f t="shared" si="419"/>
        <v>2061.7000000000003</v>
      </c>
      <c r="BK1955" s="34">
        <v>0</v>
      </c>
      <c r="BL1955" s="34">
        <v>63.550999999999931</v>
      </c>
      <c r="BM1955" s="34">
        <f t="shared" si="420"/>
        <v>63.550999999999931</v>
      </c>
      <c r="BN1955" s="39">
        <f t="shared" si="410"/>
        <v>1471.2000000099999</v>
      </c>
      <c r="BO1955" s="39">
        <f t="shared" si="411"/>
        <v>1998.1490000000003</v>
      </c>
      <c r="BP1955" s="39">
        <f t="shared" si="409"/>
        <v>526.9489999900004</v>
      </c>
    </row>
    <row r="1956" spans="1:68" s="25" customFormat="1" ht="14.25" x14ac:dyDescent="0.2">
      <c r="A1956" s="14">
        <v>741</v>
      </c>
      <c r="B1956" s="40"/>
      <c r="C1956" s="15"/>
      <c r="D1956" s="16">
        <v>22974</v>
      </c>
      <c r="E1956" s="15" t="s">
        <v>15191</v>
      </c>
      <c r="F1956" s="15" t="s">
        <v>15192</v>
      </c>
      <c r="G1956" s="17" t="s">
        <v>15193</v>
      </c>
      <c r="H1956" s="17" t="s">
        <v>15194</v>
      </c>
      <c r="I1956" s="17" t="s">
        <v>86</v>
      </c>
      <c r="J1956" s="15" t="s">
        <v>15195</v>
      </c>
      <c r="K1956" s="15" t="s">
        <v>2069</v>
      </c>
      <c r="L1956" s="18" t="s">
        <v>15196</v>
      </c>
      <c r="M1956" s="15" t="s">
        <v>13098</v>
      </c>
      <c r="N1956" s="15" t="s">
        <v>13099</v>
      </c>
      <c r="O1956" s="16">
        <v>510</v>
      </c>
      <c r="P1956" s="15" t="s">
        <v>118</v>
      </c>
      <c r="Q1956" s="15">
        <v>25400</v>
      </c>
      <c r="R1956" s="15">
        <v>85700</v>
      </c>
      <c r="S1956" s="15">
        <v>111100</v>
      </c>
      <c r="T1956" s="15">
        <v>0.27</v>
      </c>
      <c r="U1956" s="15" t="s">
        <v>3335</v>
      </c>
      <c r="V1956" s="15" t="s">
        <v>76</v>
      </c>
      <c r="W1956" s="16">
        <v>1</v>
      </c>
      <c r="X1956" s="16">
        <v>0</v>
      </c>
      <c r="Y1956" s="15">
        <v>11277</v>
      </c>
      <c r="Z1956" s="15">
        <v>0.25900000000000001</v>
      </c>
      <c r="AA1956" s="15" t="s">
        <v>13462</v>
      </c>
      <c r="AB1956" s="15" t="s">
        <v>13463</v>
      </c>
      <c r="AC1956" s="15">
        <v>0</v>
      </c>
      <c r="AD1956" s="15"/>
      <c r="AE1956" s="15" t="s">
        <v>137</v>
      </c>
      <c r="AF1956" s="15" t="s">
        <v>15197</v>
      </c>
      <c r="AG1956" s="16">
        <v>1</v>
      </c>
      <c r="AH1956" s="15" t="s">
        <v>15198</v>
      </c>
      <c r="AI1956" s="15" t="s">
        <v>78</v>
      </c>
      <c r="AJ1956" s="15">
        <v>11276.9030762</v>
      </c>
      <c r="AK1956" s="15">
        <v>436.39326014</v>
      </c>
      <c r="AL1956" s="15">
        <v>3096955.7607200001</v>
      </c>
      <c r="AM1956" s="15">
        <v>1415824.2464099999</v>
      </c>
      <c r="AN1956" s="19">
        <v>25400</v>
      </c>
      <c r="AO1956" s="19">
        <v>84700</v>
      </c>
      <c r="AP1956" s="19">
        <v>0</v>
      </c>
      <c r="AQ1956" s="19">
        <v>0</v>
      </c>
      <c r="AR1956" s="34">
        <f t="shared" si="412"/>
        <v>110100</v>
      </c>
      <c r="AS1956" s="34">
        <v>45000</v>
      </c>
      <c r="AT1956" s="34">
        <v>0</v>
      </c>
      <c r="AU1956" s="34">
        <v>22785</v>
      </c>
      <c r="AV1956" s="34">
        <v>0</v>
      </c>
      <c r="AW1956" s="35">
        <f t="shared" si="413"/>
        <v>67785</v>
      </c>
      <c r="AX1956" s="34">
        <f t="shared" si="414"/>
        <v>42315</v>
      </c>
      <c r="AY1956" s="36">
        <v>1.4712000000099998</v>
      </c>
      <c r="AZ1956" s="36">
        <v>2.0617000000000001</v>
      </c>
      <c r="BA1956" s="22"/>
      <c r="BB1956" s="19">
        <v>1101</v>
      </c>
      <c r="BC1956" s="34">
        <f t="shared" si="415"/>
        <v>622.53828000423141</v>
      </c>
      <c r="BD1956" s="34">
        <f t="shared" si="416"/>
        <v>872.40835500000003</v>
      </c>
      <c r="BE1956" s="38">
        <v>3.4819999999999997E-2</v>
      </c>
      <c r="BF1956" s="38">
        <f t="shared" si="417"/>
        <v>3.4819999999999997E-2</v>
      </c>
      <c r="BG1956" s="34">
        <v>21.676782909747335</v>
      </c>
      <c r="BH1956" s="34">
        <v>30.377258921099997</v>
      </c>
      <c r="BI1956" s="34">
        <f t="shared" si="418"/>
        <v>600.86149709448409</v>
      </c>
      <c r="BJ1956" s="34">
        <f t="shared" si="419"/>
        <v>842.03109607890008</v>
      </c>
      <c r="BK1956" s="34">
        <v>0</v>
      </c>
      <c r="BL1956" s="34">
        <v>0</v>
      </c>
      <c r="BM1956" s="34">
        <f t="shared" si="420"/>
        <v>0</v>
      </c>
      <c r="BN1956" s="39">
        <f t="shared" si="410"/>
        <v>600.86149709448409</v>
      </c>
      <c r="BO1956" s="39">
        <f t="shared" si="411"/>
        <v>842.03109607890008</v>
      </c>
      <c r="BP1956" s="39">
        <f t="shared" si="409"/>
        <v>241.16959898441598</v>
      </c>
    </row>
    <row r="1957" spans="1:68" s="25" customFormat="1" ht="14.25" x14ac:dyDescent="0.2">
      <c r="A1957" s="14">
        <v>742</v>
      </c>
      <c r="B1957" s="40"/>
      <c r="C1957" s="15" t="s">
        <v>15199</v>
      </c>
      <c r="D1957" s="16">
        <v>21327</v>
      </c>
      <c r="E1957" s="15" t="s">
        <v>15200</v>
      </c>
      <c r="F1957" s="15" t="s">
        <v>15199</v>
      </c>
      <c r="G1957" s="17" t="s">
        <v>15201</v>
      </c>
      <c r="H1957" s="17" t="s">
        <v>15202</v>
      </c>
      <c r="I1957" s="17" t="s">
        <v>15203</v>
      </c>
      <c r="J1957" s="15" t="s">
        <v>15204</v>
      </c>
      <c r="K1957" s="15" t="s">
        <v>88</v>
      </c>
      <c r="L1957" s="18" t="s">
        <v>15205</v>
      </c>
      <c r="M1957" s="15" t="s">
        <v>13098</v>
      </c>
      <c r="N1957" s="15" t="s">
        <v>13099</v>
      </c>
      <c r="O1957" s="16">
        <v>510</v>
      </c>
      <c r="P1957" s="15" t="s">
        <v>118</v>
      </c>
      <c r="Q1957" s="15">
        <v>27800</v>
      </c>
      <c r="R1957" s="15">
        <v>97800</v>
      </c>
      <c r="S1957" s="15">
        <v>125600</v>
      </c>
      <c r="T1957" s="15">
        <v>0.28000000000000003</v>
      </c>
      <c r="U1957" s="15" t="s">
        <v>3335</v>
      </c>
      <c r="V1957" s="15" t="s">
        <v>76</v>
      </c>
      <c r="W1957" s="16">
        <v>1</v>
      </c>
      <c r="X1957" s="16">
        <v>0</v>
      </c>
      <c r="Y1957" s="15">
        <v>14935</v>
      </c>
      <c r="Z1957" s="15">
        <v>0.34300000000000003</v>
      </c>
      <c r="AA1957" s="15" t="s">
        <v>13462</v>
      </c>
      <c r="AB1957" s="15" t="s">
        <v>13463</v>
      </c>
      <c r="AC1957" s="15">
        <v>0</v>
      </c>
      <c r="AD1957" s="15"/>
      <c r="AE1957" s="15" t="s">
        <v>874</v>
      </c>
      <c r="AF1957" s="15" t="s">
        <v>15206</v>
      </c>
      <c r="AG1957" s="16">
        <v>1</v>
      </c>
      <c r="AH1957" s="15" t="s">
        <v>15207</v>
      </c>
      <c r="AI1957" s="15" t="s">
        <v>78</v>
      </c>
      <c r="AJ1957" s="15">
        <v>14934.7443848</v>
      </c>
      <c r="AK1957" s="15">
        <v>479.31693784499998</v>
      </c>
      <c r="AL1957" s="15">
        <v>3097046.39952</v>
      </c>
      <c r="AM1957" s="15">
        <v>1415855.73942</v>
      </c>
      <c r="AN1957" s="19">
        <v>27800</v>
      </c>
      <c r="AO1957" s="19">
        <v>96800</v>
      </c>
      <c r="AP1957" s="19">
        <v>0</v>
      </c>
      <c r="AQ1957" s="19">
        <v>0</v>
      </c>
      <c r="AR1957" s="34">
        <f t="shared" si="412"/>
        <v>124600</v>
      </c>
      <c r="AS1957" s="34">
        <v>45000</v>
      </c>
      <c r="AT1957" s="34">
        <v>0</v>
      </c>
      <c r="AU1957" s="34">
        <v>27860</v>
      </c>
      <c r="AV1957" s="34">
        <v>12480</v>
      </c>
      <c r="AW1957" s="35">
        <f t="shared" si="413"/>
        <v>85340</v>
      </c>
      <c r="AX1957" s="34">
        <f t="shared" si="414"/>
        <v>39260</v>
      </c>
      <c r="AY1957" s="36">
        <v>1.4712000000099998</v>
      </c>
      <c r="AZ1957" s="36">
        <v>2.0617000000000001</v>
      </c>
      <c r="BA1957" s="22"/>
      <c r="BB1957" s="19">
        <v>1246</v>
      </c>
      <c r="BC1957" s="34">
        <f t="shared" si="415"/>
        <v>577.59312000392595</v>
      </c>
      <c r="BD1957" s="34">
        <f t="shared" si="416"/>
        <v>809.42342000000008</v>
      </c>
      <c r="BE1957" s="38">
        <v>3.4819999999999997E-2</v>
      </c>
      <c r="BF1957" s="38">
        <f t="shared" si="417"/>
        <v>3.4819999999999997E-2</v>
      </c>
      <c r="BG1957" s="34">
        <v>20.1117924385367</v>
      </c>
      <c r="BH1957" s="34">
        <v>28.184123484400001</v>
      </c>
      <c r="BI1957" s="34">
        <f t="shared" si="418"/>
        <v>557.48132756538928</v>
      </c>
      <c r="BJ1957" s="34">
        <f t="shared" si="419"/>
        <v>781.23929651560013</v>
      </c>
      <c r="BK1957" s="34">
        <v>0</v>
      </c>
      <c r="BL1957" s="34">
        <v>0</v>
      </c>
      <c r="BM1957" s="34">
        <f t="shared" si="420"/>
        <v>0</v>
      </c>
      <c r="BN1957" s="39">
        <f t="shared" si="410"/>
        <v>557.48132756538928</v>
      </c>
      <c r="BO1957" s="39">
        <f t="shared" si="411"/>
        <v>781.23929651560013</v>
      </c>
      <c r="BP1957" s="39">
        <f t="shared" si="409"/>
        <v>223.75796895021085</v>
      </c>
    </row>
    <row r="1958" spans="1:68" s="25" customFormat="1" ht="14.25" x14ac:dyDescent="0.2">
      <c r="A1958" s="14">
        <v>743</v>
      </c>
      <c r="B1958" s="40"/>
      <c r="C1958" s="15" t="s">
        <v>15208</v>
      </c>
      <c r="D1958" s="16">
        <v>1824</v>
      </c>
      <c r="E1958" s="15" t="s">
        <v>15209</v>
      </c>
      <c r="F1958" s="15" t="s">
        <v>15208</v>
      </c>
      <c r="G1958" s="17" t="s">
        <v>15210</v>
      </c>
      <c r="H1958" s="17" t="s">
        <v>15211</v>
      </c>
      <c r="I1958" s="17" t="s">
        <v>15212</v>
      </c>
      <c r="J1958" s="15" t="s">
        <v>15213</v>
      </c>
      <c r="K1958" s="15" t="s">
        <v>86</v>
      </c>
      <c r="L1958" s="18" t="s">
        <v>15214</v>
      </c>
      <c r="M1958" s="15" t="s">
        <v>13098</v>
      </c>
      <c r="N1958" s="15" t="s">
        <v>13099</v>
      </c>
      <c r="O1958" s="16">
        <v>510</v>
      </c>
      <c r="P1958" s="15" t="s">
        <v>118</v>
      </c>
      <c r="Q1958" s="15">
        <v>28800</v>
      </c>
      <c r="R1958" s="15">
        <v>75300</v>
      </c>
      <c r="S1958" s="15">
        <v>104100</v>
      </c>
      <c r="T1958" s="15">
        <v>0.31</v>
      </c>
      <c r="U1958" s="15" t="s">
        <v>3335</v>
      </c>
      <c r="V1958" s="15" t="s">
        <v>76</v>
      </c>
      <c r="W1958" s="16">
        <v>1</v>
      </c>
      <c r="X1958" s="16">
        <v>0</v>
      </c>
      <c r="Y1958" s="15">
        <v>12096</v>
      </c>
      <c r="Z1958" s="15">
        <v>0.27800000000000002</v>
      </c>
      <c r="AA1958" s="15" t="s">
        <v>14670</v>
      </c>
      <c r="AB1958" s="15" t="s">
        <v>14671</v>
      </c>
      <c r="AC1958" s="15">
        <v>0</v>
      </c>
      <c r="AD1958" s="15"/>
      <c r="AE1958" s="15" t="s">
        <v>243</v>
      </c>
      <c r="AF1958" s="15" t="s">
        <v>15215</v>
      </c>
      <c r="AG1958" s="16">
        <v>1</v>
      </c>
      <c r="AH1958" s="15" t="s">
        <v>15216</v>
      </c>
      <c r="AI1958" s="15" t="s">
        <v>78</v>
      </c>
      <c r="AJ1958" s="15">
        <v>12095.9484863</v>
      </c>
      <c r="AK1958" s="15">
        <v>441.45846068999998</v>
      </c>
      <c r="AL1958" s="15">
        <v>3097039.1828600001</v>
      </c>
      <c r="AM1958" s="15">
        <v>1415732.3751000001</v>
      </c>
      <c r="AN1958" s="19">
        <v>28800</v>
      </c>
      <c r="AO1958" s="19">
        <v>74400</v>
      </c>
      <c r="AP1958" s="19">
        <v>0</v>
      </c>
      <c r="AQ1958" s="19">
        <v>100</v>
      </c>
      <c r="AR1958" s="34">
        <f t="shared" si="412"/>
        <v>103300</v>
      </c>
      <c r="AS1958" s="34">
        <v>45000</v>
      </c>
      <c r="AT1958" s="34">
        <v>0</v>
      </c>
      <c r="AU1958" s="34">
        <v>20370</v>
      </c>
      <c r="AV1958" s="34">
        <v>12480</v>
      </c>
      <c r="AW1958" s="35">
        <f t="shared" si="413"/>
        <v>77850</v>
      </c>
      <c r="AX1958" s="34">
        <f t="shared" si="414"/>
        <v>25450</v>
      </c>
      <c r="AY1958" s="36">
        <v>1.4712000000099998</v>
      </c>
      <c r="AZ1958" s="36">
        <v>2.0617000000000001</v>
      </c>
      <c r="BA1958" s="22"/>
      <c r="BB1958" s="19">
        <v>1035</v>
      </c>
      <c r="BC1958" s="34">
        <f t="shared" si="415"/>
        <v>374.42040000254497</v>
      </c>
      <c r="BD1958" s="34">
        <f t="shared" si="416"/>
        <v>524.70265000000006</v>
      </c>
      <c r="BE1958" s="38">
        <v>3.4819999999999997E-2</v>
      </c>
      <c r="BF1958" s="38">
        <f t="shared" si="417"/>
        <v>3.4819999999999997E-2</v>
      </c>
      <c r="BG1958" s="34">
        <v>12.986091144088265</v>
      </c>
      <c r="BH1958" s="34">
        <v>18.198357878999996</v>
      </c>
      <c r="BI1958" s="34">
        <f t="shared" si="418"/>
        <v>361.43430885845669</v>
      </c>
      <c r="BJ1958" s="34">
        <f t="shared" si="419"/>
        <v>506.50429212100005</v>
      </c>
      <c r="BK1958" s="34">
        <v>0</v>
      </c>
      <c r="BL1958" s="34">
        <v>0</v>
      </c>
      <c r="BM1958" s="34">
        <f t="shared" si="420"/>
        <v>0</v>
      </c>
      <c r="BN1958" s="39">
        <f t="shared" si="410"/>
        <v>361.43430885845669</v>
      </c>
      <c r="BO1958" s="39">
        <f t="shared" si="411"/>
        <v>506.50429212100005</v>
      </c>
      <c r="BP1958" s="39">
        <f t="shared" si="409"/>
        <v>145.06998326254336</v>
      </c>
    </row>
    <row r="1959" spans="1:68" s="25" customFormat="1" ht="14.25" x14ac:dyDescent="0.2">
      <c r="A1959" s="14">
        <v>744</v>
      </c>
      <c r="B1959" s="40"/>
      <c r="C1959" s="15"/>
      <c r="D1959" s="16">
        <v>3053</v>
      </c>
      <c r="E1959" s="15" t="s">
        <v>15217</v>
      </c>
      <c r="F1959" s="15" t="s">
        <v>15218</v>
      </c>
      <c r="G1959" s="17" t="s">
        <v>15219</v>
      </c>
      <c r="H1959" s="17" t="s">
        <v>15220</v>
      </c>
      <c r="I1959" s="17" t="s">
        <v>86</v>
      </c>
      <c r="J1959" s="15" t="s">
        <v>15221</v>
      </c>
      <c r="K1959" s="15" t="s">
        <v>1330</v>
      </c>
      <c r="L1959" s="18" t="s">
        <v>15222</v>
      </c>
      <c r="M1959" s="15" t="s">
        <v>13098</v>
      </c>
      <c r="N1959" s="15" t="s">
        <v>13099</v>
      </c>
      <c r="O1959" s="16">
        <v>510</v>
      </c>
      <c r="P1959" s="15" t="s">
        <v>118</v>
      </c>
      <c r="Q1959" s="15">
        <v>28800</v>
      </c>
      <c r="R1959" s="15">
        <v>90500</v>
      </c>
      <c r="S1959" s="15">
        <v>119300</v>
      </c>
      <c r="T1959" s="15">
        <v>0.31</v>
      </c>
      <c r="U1959" s="15" t="s">
        <v>3335</v>
      </c>
      <c r="V1959" s="15" t="s">
        <v>76</v>
      </c>
      <c r="W1959" s="16">
        <v>1</v>
      </c>
      <c r="X1959" s="16">
        <v>0</v>
      </c>
      <c r="Y1959" s="15">
        <v>13249</v>
      </c>
      <c r="Z1959" s="15">
        <v>0.30399999999999999</v>
      </c>
      <c r="AA1959" s="15" t="s">
        <v>14670</v>
      </c>
      <c r="AB1959" s="15" t="s">
        <v>14671</v>
      </c>
      <c r="AC1959" s="15">
        <v>0</v>
      </c>
      <c r="AD1959" s="15"/>
      <c r="AE1959" s="15" t="s">
        <v>298</v>
      </c>
      <c r="AF1959" s="15" t="s">
        <v>15223</v>
      </c>
      <c r="AG1959" s="16">
        <v>1</v>
      </c>
      <c r="AH1959" s="15" t="s">
        <v>15224</v>
      </c>
      <c r="AI1959" s="15" t="s">
        <v>78</v>
      </c>
      <c r="AJ1959" s="15">
        <v>13248.8686523</v>
      </c>
      <c r="AK1959" s="15">
        <v>466.01897148299997</v>
      </c>
      <c r="AL1959" s="15">
        <v>3097035.9834699999</v>
      </c>
      <c r="AM1959" s="15">
        <v>1415637.5247</v>
      </c>
      <c r="AN1959" s="19">
        <v>28800</v>
      </c>
      <c r="AO1959" s="19">
        <v>89000</v>
      </c>
      <c r="AP1959" s="19">
        <v>0</v>
      </c>
      <c r="AQ1959" s="19">
        <v>500</v>
      </c>
      <c r="AR1959" s="34">
        <f t="shared" si="412"/>
        <v>118300</v>
      </c>
      <c r="AS1959" s="34">
        <v>45000</v>
      </c>
      <c r="AT1959" s="34">
        <v>3000</v>
      </c>
      <c r="AU1959" s="34">
        <v>25480</v>
      </c>
      <c r="AV1959" s="34">
        <v>0</v>
      </c>
      <c r="AW1959" s="35">
        <f t="shared" si="413"/>
        <v>73480</v>
      </c>
      <c r="AX1959" s="34">
        <f t="shared" si="414"/>
        <v>44820</v>
      </c>
      <c r="AY1959" s="36">
        <v>1.4712000000099998</v>
      </c>
      <c r="AZ1959" s="36">
        <v>2.0617000000000001</v>
      </c>
      <c r="BA1959" s="22"/>
      <c r="BB1959" s="19">
        <v>1193</v>
      </c>
      <c r="BC1959" s="34">
        <f t="shared" si="415"/>
        <v>659.39184000448188</v>
      </c>
      <c r="BD1959" s="34">
        <f t="shared" si="416"/>
        <v>924.05394000000001</v>
      </c>
      <c r="BE1959" s="38">
        <v>3.4819999999999997E-2</v>
      </c>
      <c r="BF1959" s="38">
        <f t="shared" si="417"/>
        <v>3.4819999999999997E-2</v>
      </c>
      <c r="BG1959" s="34">
        <v>22.703887948954314</v>
      </c>
      <c r="BH1959" s="34">
        <v>31.816616220799997</v>
      </c>
      <c r="BI1959" s="34">
        <f t="shared" si="418"/>
        <v>636.6879520555276</v>
      </c>
      <c r="BJ1959" s="34">
        <f t="shared" si="419"/>
        <v>892.23732377919998</v>
      </c>
      <c r="BK1959" s="34">
        <v>0</v>
      </c>
      <c r="BL1959" s="34">
        <v>0</v>
      </c>
      <c r="BM1959" s="34">
        <f t="shared" si="420"/>
        <v>0</v>
      </c>
      <c r="BN1959" s="39">
        <f t="shared" si="410"/>
        <v>636.6879520555276</v>
      </c>
      <c r="BO1959" s="39">
        <f t="shared" si="411"/>
        <v>892.23732377919998</v>
      </c>
      <c r="BP1959" s="39">
        <f t="shared" si="409"/>
        <v>255.54937172367238</v>
      </c>
    </row>
    <row r="1960" spans="1:68" s="25" customFormat="1" ht="14.25" x14ac:dyDescent="0.2">
      <c r="A1960" s="14">
        <v>745</v>
      </c>
      <c r="B1960" s="40"/>
      <c r="C1960" s="15" t="s">
        <v>150</v>
      </c>
      <c r="D1960" s="16">
        <v>35173</v>
      </c>
      <c r="E1960" s="15" t="s">
        <v>15225</v>
      </c>
      <c r="F1960" s="15" t="s">
        <v>15226</v>
      </c>
      <c r="G1960" s="17" t="s">
        <v>15227</v>
      </c>
      <c r="H1960" s="17" t="s">
        <v>15228</v>
      </c>
      <c r="I1960" s="17" t="s">
        <v>86</v>
      </c>
      <c r="J1960" s="15" t="s">
        <v>15229</v>
      </c>
      <c r="K1960" s="15" t="s">
        <v>86</v>
      </c>
      <c r="L1960" s="18" t="s">
        <v>15230</v>
      </c>
      <c r="M1960" s="15" t="s">
        <v>13098</v>
      </c>
      <c r="N1960" s="15" t="s">
        <v>13099</v>
      </c>
      <c r="O1960" s="16">
        <v>510</v>
      </c>
      <c r="P1960" s="15" t="s">
        <v>118</v>
      </c>
      <c r="Q1960" s="15">
        <v>26200</v>
      </c>
      <c r="R1960" s="15">
        <v>85500</v>
      </c>
      <c r="S1960" s="15">
        <v>111700</v>
      </c>
      <c r="T1960" s="15">
        <v>0.28000000000000003</v>
      </c>
      <c r="U1960" s="15" t="s">
        <v>3335</v>
      </c>
      <c r="V1960" s="15" t="s">
        <v>76</v>
      </c>
      <c r="W1960" s="16">
        <v>1</v>
      </c>
      <c r="X1960" s="16">
        <v>0</v>
      </c>
      <c r="Y1960" s="15">
        <v>12305</v>
      </c>
      <c r="Z1960" s="15">
        <v>0.28199999999999997</v>
      </c>
      <c r="AA1960" s="15" t="s">
        <v>14670</v>
      </c>
      <c r="AB1960" s="15" t="s">
        <v>14671</v>
      </c>
      <c r="AC1960" s="15">
        <v>0</v>
      </c>
      <c r="AD1960" s="15"/>
      <c r="AE1960" s="15" t="s">
        <v>1555</v>
      </c>
      <c r="AF1960" s="15" t="s">
        <v>15231</v>
      </c>
      <c r="AG1960" s="16">
        <v>1</v>
      </c>
      <c r="AH1960" s="15" t="s">
        <v>15232</v>
      </c>
      <c r="AI1960" s="15" t="s">
        <v>78</v>
      </c>
      <c r="AJ1960" s="15">
        <v>12304.9533691</v>
      </c>
      <c r="AK1960" s="15">
        <v>451.97687429699999</v>
      </c>
      <c r="AL1960" s="15">
        <v>3097036.9174600001</v>
      </c>
      <c r="AM1960" s="15">
        <v>1415542.5336500001</v>
      </c>
      <c r="AN1960" s="19">
        <v>26200</v>
      </c>
      <c r="AO1960" s="19">
        <v>84600</v>
      </c>
      <c r="AP1960" s="19">
        <v>0</v>
      </c>
      <c r="AQ1960" s="19">
        <v>0</v>
      </c>
      <c r="AR1960" s="34">
        <f t="shared" si="412"/>
        <v>110800</v>
      </c>
      <c r="AS1960" s="34">
        <v>45000</v>
      </c>
      <c r="AT1960" s="34">
        <v>3000</v>
      </c>
      <c r="AU1960" s="34">
        <v>23030</v>
      </c>
      <c r="AV1960" s="34">
        <v>0</v>
      </c>
      <c r="AW1960" s="35">
        <f t="shared" si="413"/>
        <v>71030</v>
      </c>
      <c r="AX1960" s="34">
        <f t="shared" si="414"/>
        <v>39770</v>
      </c>
      <c r="AY1960" s="36">
        <v>1.4712000000099998</v>
      </c>
      <c r="AZ1960" s="36">
        <v>2.0617000000000001</v>
      </c>
      <c r="BA1960" s="22"/>
      <c r="BB1960" s="19">
        <v>1108</v>
      </c>
      <c r="BC1960" s="34">
        <f t="shared" si="415"/>
        <v>585.09624000397696</v>
      </c>
      <c r="BD1960" s="34">
        <f t="shared" si="416"/>
        <v>819.93808999999999</v>
      </c>
      <c r="BE1960" s="38">
        <v>3.4819999999999997E-2</v>
      </c>
      <c r="BF1960" s="38">
        <f t="shared" si="417"/>
        <v>3.4819999999999997E-2</v>
      </c>
      <c r="BG1960" s="34">
        <v>20.373051076938477</v>
      </c>
      <c r="BH1960" s="34">
        <v>28.550244293799999</v>
      </c>
      <c r="BI1960" s="34">
        <f t="shared" si="418"/>
        <v>564.72318892703845</v>
      </c>
      <c r="BJ1960" s="34">
        <f t="shared" si="419"/>
        <v>791.38784570619998</v>
      </c>
      <c r="BK1960" s="34">
        <v>0</v>
      </c>
      <c r="BL1960" s="34">
        <v>0</v>
      </c>
      <c r="BM1960" s="34">
        <f t="shared" si="420"/>
        <v>0</v>
      </c>
      <c r="BN1960" s="39">
        <f t="shared" si="410"/>
        <v>564.72318892703845</v>
      </c>
      <c r="BO1960" s="39">
        <f t="shared" si="411"/>
        <v>791.38784570619998</v>
      </c>
      <c r="BP1960" s="39">
        <f t="shared" si="409"/>
        <v>226.66465677916153</v>
      </c>
    </row>
    <row r="1961" spans="1:68" s="25" customFormat="1" ht="14.25" x14ac:dyDescent="0.2">
      <c r="A1961" s="14">
        <v>746</v>
      </c>
      <c r="B1961" s="40"/>
      <c r="C1961" s="15"/>
      <c r="D1961" s="16">
        <v>6511</v>
      </c>
      <c r="E1961" s="15" t="s">
        <v>15233</v>
      </c>
      <c r="F1961" s="15" t="s">
        <v>15234</v>
      </c>
      <c r="G1961" s="17" t="s">
        <v>15235</v>
      </c>
      <c r="H1961" s="17" t="s">
        <v>15236</v>
      </c>
      <c r="I1961" s="17" t="s">
        <v>86</v>
      </c>
      <c r="J1961" s="15" t="s">
        <v>15236</v>
      </c>
      <c r="K1961" s="15" t="s">
        <v>1462</v>
      </c>
      <c r="L1961" s="18" t="s">
        <v>15237</v>
      </c>
      <c r="M1961" s="15" t="s">
        <v>13098</v>
      </c>
      <c r="N1961" s="15" t="s">
        <v>13099</v>
      </c>
      <c r="O1961" s="16">
        <v>510</v>
      </c>
      <c r="P1961" s="15" t="s">
        <v>118</v>
      </c>
      <c r="Q1961" s="15">
        <v>21600</v>
      </c>
      <c r="R1961" s="15">
        <v>102300</v>
      </c>
      <c r="S1961" s="15">
        <v>123900</v>
      </c>
      <c r="T1961" s="15">
        <v>0.23</v>
      </c>
      <c r="U1961" s="15" t="s">
        <v>3335</v>
      </c>
      <c r="V1961" s="15" t="s">
        <v>76</v>
      </c>
      <c r="W1961" s="16">
        <v>1</v>
      </c>
      <c r="X1961" s="16">
        <v>1</v>
      </c>
      <c r="Y1961" s="15">
        <v>10087</v>
      </c>
      <c r="Z1961" s="15">
        <v>0.23200000000000001</v>
      </c>
      <c r="AA1961" s="15" t="s">
        <v>14670</v>
      </c>
      <c r="AB1961" s="15" t="s">
        <v>14671</v>
      </c>
      <c r="AC1961" s="15">
        <v>95000</v>
      </c>
      <c r="AD1961" s="26">
        <v>37081</v>
      </c>
      <c r="AE1961" s="15" t="s">
        <v>211</v>
      </c>
      <c r="AF1961" s="15" t="s">
        <v>15238</v>
      </c>
      <c r="AG1961" s="16">
        <v>1</v>
      </c>
      <c r="AH1961" s="15" t="s">
        <v>15239</v>
      </c>
      <c r="AI1961" s="15" t="s">
        <v>78</v>
      </c>
      <c r="AJ1961" s="15">
        <v>10087.4846191</v>
      </c>
      <c r="AK1961" s="15">
        <v>418.99965965799998</v>
      </c>
      <c r="AL1961" s="15">
        <v>3097037.9409400001</v>
      </c>
      <c r="AM1961" s="15">
        <v>1415459.2960300001</v>
      </c>
      <c r="AN1961" s="19">
        <v>21600</v>
      </c>
      <c r="AO1961" s="19">
        <v>100200</v>
      </c>
      <c r="AP1961" s="19">
        <v>0</v>
      </c>
      <c r="AQ1961" s="19">
        <v>1000</v>
      </c>
      <c r="AR1961" s="34">
        <f t="shared" si="412"/>
        <v>122800</v>
      </c>
      <c r="AS1961" s="34">
        <v>45000</v>
      </c>
      <c r="AT1961" s="34">
        <v>3000</v>
      </c>
      <c r="AU1961" s="34">
        <v>26880</v>
      </c>
      <c r="AV1961" s="34">
        <v>0</v>
      </c>
      <c r="AW1961" s="35">
        <f t="shared" si="413"/>
        <v>74880</v>
      </c>
      <c r="AX1961" s="34">
        <f t="shared" si="414"/>
        <v>47920</v>
      </c>
      <c r="AY1961" s="36">
        <v>1.4712000000099998</v>
      </c>
      <c r="AZ1961" s="36">
        <v>2.0617000000000001</v>
      </c>
      <c r="BA1961" s="22"/>
      <c r="BB1961" s="19">
        <v>1248</v>
      </c>
      <c r="BC1961" s="34">
        <f t="shared" si="415"/>
        <v>704.99904000479194</v>
      </c>
      <c r="BD1961" s="34">
        <f t="shared" si="416"/>
        <v>987.96663999999998</v>
      </c>
      <c r="BE1961" s="38">
        <v>3.4819999999999997E-2</v>
      </c>
      <c r="BF1961" s="38">
        <f t="shared" si="417"/>
        <v>3.4819999999999997E-2</v>
      </c>
      <c r="BG1961" s="34">
        <v>24.035794732963371</v>
      </c>
      <c r="BH1961" s="34">
        <v>33.683114464799999</v>
      </c>
      <c r="BI1961" s="34">
        <f t="shared" si="418"/>
        <v>680.96324527182855</v>
      </c>
      <c r="BJ1961" s="34">
        <f t="shared" si="419"/>
        <v>954.28352553519994</v>
      </c>
      <c r="BK1961" s="34">
        <v>0</v>
      </c>
      <c r="BL1961" s="34">
        <v>0</v>
      </c>
      <c r="BM1961" s="34">
        <f t="shared" si="420"/>
        <v>0</v>
      </c>
      <c r="BN1961" s="39">
        <f t="shared" si="410"/>
        <v>680.96324527182855</v>
      </c>
      <c r="BO1961" s="39">
        <f t="shared" si="411"/>
        <v>954.28352553519994</v>
      </c>
      <c r="BP1961" s="39">
        <f t="shared" si="409"/>
        <v>273.32028026337139</v>
      </c>
    </row>
    <row r="1962" spans="1:68" s="25" customFormat="1" ht="14.25" x14ac:dyDescent="0.2">
      <c r="A1962" s="14">
        <v>747</v>
      </c>
      <c r="B1962" s="40"/>
      <c r="C1962" s="15" t="s">
        <v>15240</v>
      </c>
      <c r="D1962" s="16">
        <v>14949</v>
      </c>
      <c r="E1962" s="15" t="s">
        <v>15241</v>
      </c>
      <c r="F1962" s="15" t="s">
        <v>15240</v>
      </c>
      <c r="G1962" s="17" t="s">
        <v>15242</v>
      </c>
      <c r="H1962" s="17" t="s">
        <v>15243</v>
      </c>
      <c r="I1962" s="17" t="s">
        <v>86</v>
      </c>
      <c r="J1962" s="15" t="s">
        <v>15244</v>
      </c>
      <c r="K1962" s="15" t="s">
        <v>11064</v>
      </c>
      <c r="L1962" s="18" t="s">
        <v>15245</v>
      </c>
      <c r="M1962" s="15" t="s">
        <v>13098</v>
      </c>
      <c r="N1962" s="15" t="s">
        <v>13099</v>
      </c>
      <c r="O1962" s="16">
        <v>510</v>
      </c>
      <c r="P1962" s="15" t="s">
        <v>118</v>
      </c>
      <c r="Q1962" s="15">
        <v>21600</v>
      </c>
      <c r="R1962" s="15">
        <v>94000</v>
      </c>
      <c r="S1962" s="15">
        <v>115600</v>
      </c>
      <c r="T1962" s="15">
        <v>0.23</v>
      </c>
      <c r="U1962" s="15" t="s">
        <v>3335</v>
      </c>
      <c r="V1962" s="15" t="s">
        <v>76</v>
      </c>
      <c r="W1962" s="16">
        <v>1</v>
      </c>
      <c r="X1962" s="16">
        <v>1</v>
      </c>
      <c r="Y1962" s="15">
        <v>10087</v>
      </c>
      <c r="Z1962" s="15">
        <v>0.23200000000000001</v>
      </c>
      <c r="AA1962" s="15" t="s">
        <v>14670</v>
      </c>
      <c r="AB1962" s="15" t="s">
        <v>14671</v>
      </c>
      <c r="AC1962" s="15">
        <v>117000</v>
      </c>
      <c r="AD1962" s="26">
        <v>41561</v>
      </c>
      <c r="AE1962" s="15" t="s">
        <v>119</v>
      </c>
      <c r="AF1962" s="15" t="s">
        <v>119</v>
      </c>
      <c r="AG1962" s="16">
        <v>1</v>
      </c>
      <c r="AH1962" s="15" t="s">
        <v>15246</v>
      </c>
      <c r="AI1962" s="15" t="s">
        <v>78</v>
      </c>
      <c r="AJ1962" s="15">
        <v>10087.4846191</v>
      </c>
      <c r="AK1962" s="15">
        <v>418.999659662</v>
      </c>
      <c r="AL1962" s="15">
        <v>3097038.75098</v>
      </c>
      <c r="AM1962" s="15">
        <v>1415384.30045</v>
      </c>
      <c r="AN1962" s="19">
        <v>21600</v>
      </c>
      <c r="AO1962" s="19">
        <v>93000</v>
      </c>
      <c r="AP1962" s="19">
        <v>0</v>
      </c>
      <c r="AQ1962" s="19">
        <v>0</v>
      </c>
      <c r="AR1962" s="34">
        <f t="shared" si="412"/>
        <v>114600</v>
      </c>
      <c r="AS1962" s="34">
        <v>45000</v>
      </c>
      <c r="AT1962" s="34">
        <v>3000</v>
      </c>
      <c r="AU1962" s="34">
        <v>24360</v>
      </c>
      <c r="AV1962" s="34">
        <v>0</v>
      </c>
      <c r="AW1962" s="35">
        <f t="shared" si="413"/>
        <v>72360</v>
      </c>
      <c r="AX1962" s="34">
        <f t="shared" si="414"/>
        <v>42240</v>
      </c>
      <c r="AY1962" s="36">
        <v>1.4712000000099998</v>
      </c>
      <c r="AZ1962" s="36">
        <v>2.0617000000000001</v>
      </c>
      <c r="BA1962" s="22"/>
      <c r="BB1962" s="19">
        <v>1146</v>
      </c>
      <c r="BC1962" s="34">
        <f t="shared" si="415"/>
        <v>621.43488000422394</v>
      </c>
      <c r="BD1962" s="34">
        <f t="shared" si="416"/>
        <v>870.86207999999999</v>
      </c>
      <c r="BE1962" s="38">
        <v>3.4819999999999997E-2</v>
      </c>
      <c r="BF1962" s="38">
        <f t="shared" si="417"/>
        <v>3.4819999999999997E-2</v>
      </c>
      <c r="BG1962" s="34">
        <v>21.638362521747077</v>
      </c>
      <c r="BH1962" s="34">
        <v>30.323417625599998</v>
      </c>
      <c r="BI1962" s="34">
        <f t="shared" si="418"/>
        <v>599.79651748247682</v>
      </c>
      <c r="BJ1962" s="34">
        <f t="shared" si="419"/>
        <v>840.53866237440002</v>
      </c>
      <c r="BK1962" s="34">
        <v>0</v>
      </c>
      <c r="BL1962" s="34">
        <v>0</v>
      </c>
      <c r="BM1962" s="34">
        <f t="shared" si="420"/>
        <v>0</v>
      </c>
      <c r="BN1962" s="39">
        <f t="shared" si="410"/>
        <v>599.79651748247682</v>
      </c>
      <c r="BO1962" s="39">
        <f t="shared" si="411"/>
        <v>840.53866237440002</v>
      </c>
      <c r="BP1962" s="39">
        <f t="shared" si="409"/>
        <v>240.7421448919232</v>
      </c>
    </row>
    <row r="1963" spans="1:68" s="25" customFormat="1" ht="14.25" x14ac:dyDescent="0.2">
      <c r="A1963" s="14">
        <v>748</v>
      </c>
      <c r="B1963" s="40"/>
      <c r="C1963" s="15"/>
      <c r="D1963" s="16">
        <v>20259</v>
      </c>
      <c r="E1963" s="15" t="s">
        <v>15247</v>
      </c>
      <c r="F1963" s="15" t="s">
        <v>15248</v>
      </c>
      <c r="G1963" s="17" t="s">
        <v>15249</v>
      </c>
      <c r="H1963" s="17" t="s">
        <v>15250</v>
      </c>
      <c r="I1963" s="17" t="s">
        <v>86</v>
      </c>
      <c r="J1963" s="15" t="s">
        <v>15250</v>
      </c>
      <c r="K1963" s="15" t="s">
        <v>1356</v>
      </c>
      <c r="L1963" s="18" t="s">
        <v>15251</v>
      </c>
      <c r="M1963" s="15" t="s">
        <v>13098</v>
      </c>
      <c r="N1963" s="15" t="s">
        <v>13099</v>
      </c>
      <c r="O1963" s="16">
        <v>510</v>
      </c>
      <c r="P1963" s="15" t="s">
        <v>118</v>
      </c>
      <c r="Q1963" s="15">
        <v>21600</v>
      </c>
      <c r="R1963" s="15">
        <v>69700</v>
      </c>
      <c r="S1963" s="15">
        <v>91300</v>
      </c>
      <c r="T1963" s="15">
        <v>0.23</v>
      </c>
      <c r="U1963" s="15" t="s">
        <v>3335</v>
      </c>
      <c r="V1963" s="15" t="s">
        <v>76</v>
      </c>
      <c r="W1963" s="16">
        <v>1</v>
      </c>
      <c r="X1963" s="16">
        <v>1</v>
      </c>
      <c r="Y1963" s="15">
        <v>10087</v>
      </c>
      <c r="Z1963" s="15">
        <v>0.23200000000000001</v>
      </c>
      <c r="AA1963" s="15" t="s">
        <v>14670</v>
      </c>
      <c r="AB1963" s="15" t="s">
        <v>14671</v>
      </c>
      <c r="AC1963" s="15">
        <v>94000</v>
      </c>
      <c r="AD1963" s="26">
        <v>38293</v>
      </c>
      <c r="AE1963" s="15" t="s">
        <v>119</v>
      </c>
      <c r="AF1963" s="15" t="s">
        <v>119</v>
      </c>
      <c r="AG1963" s="16">
        <v>1</v>
      </c>
      <c r="AH1963" s="15" t="s">
        <v>15252</v>
      </c>
      <c r="AI1963" s="15" t="s">
        <v>78</v>
      </c>
      <c r="AJ1963" s="15">
        <v>10087.296875</v>
      </c>
      <c r="AK1963" s="15">
        <v>418.99699940099998</v>
      </c>
      <c r="AL1963" s="15">
        <v>3097039.5613799999</v>
      </c>
      <c r="AM1963" s="15">
        <v>1415309.30559</v>
      </c>
      <c r="AN1963" s="19">
        <v>0</v>
      </c>
      <c r="AO1963" s="19">
        <v>0</v>
      </c>
      <c r="AP1963" s="19">
        <v>21600</v>
      </c>
      <c r="AQ1963" s="19">
        <v>69000</v>
      </c>
      <c r="AR1963" s="34">
        <f t="shared" si="412"/>
        <v>90600</v>
      </c>
      <c r="AS1963" s="34">
        <v>0</v>
      </c>
      <c r="AT1963" s="34">
        <v>0</v>
      </c>
      <c r="AU1963" s="34">
        <v>0</v>
      </c>
      <c r="AV1963" s="34">
        <v>0</v>
      </c>
      <c r="AW1963" s="35">
        <f t="shared" si="413"/>
        <v>0</v>
      </c>
      <c r="AX1963" s="34">
        <f t="shared" si="414"/>
        <v>90600</v>
      </c>
      <c r="AY1963" s="36">
        <v>1.4712000000099998</v>
      </c>
      <c r="AZ1963" s="36">
        <v>2.0617000000000001</v>
      </c>
      <c r="BA1963" s="22"/>
      <c r="BB1963" s="19">
        <v>1812</v>
      </c>
      <c r="BC1963" s="34">
        <f t="shared" si="415"/>
        <v>1332.9072000090598</v>
      </c>
      <c r="BD1963" s="34">
        <f t="shared" si="416"/>
        <v>1867.9002</v>
      </c>
      <c r="BE1963" s="38">
        <v>3.4819999999999997E-2</v>
      </c>
      <c r="BF1963" s="38">
        <f t="shared" si="417"/>
        <v>3.4819999999999997E-2</v>
      </c>
      <c r="BG1963" s="34">
        <v>0</v>
      </c>
      <c r="BH1963" s="34">
        <v>0</v>
      </c>
      <c r="BI1963" s="34">
        <f t="shared" si="418"/>
        <v>1332.9072000090598</v>
      </c>
      <c r="BJ1963" s="34">
        <f t="shared" si="419"/>
        <v>1867.9002</v>
      </c>
      <c r="BK1963" s="34">
        <v>0</v>
      </c>
      <c r="BL1963" s="34">
        <v>55.900200000000041</v>
      </c>
      <c r="BM1963" s="34">
        <f t="shared" si="420"/>
        <v>55.900200000000041</v>
      </c>
      <c r="BN1963" s="39">
        <f t="shared" si="410"/>
        <v>1332.9072000090598</v>
      </c>
      <c r="BO1963" s="39">
        <f t="shared" si="411"/>
        <v>1812</v>
      </c>
      <c r="BP1963" s="39">
        <f t="shared" si="409"/>
        <v>479.09279999094019</v>
      </c>
    </row>
    <row r="1964" spans="1:68" s="25" customFormat="1" ht="14.25" x14ac:dyDescent="0.2">
      <c r="A1964" s="14">
        <v>749</v>
      </c>
      <c r="B1964" s="40"/>
      <c r="C1964" s="15" t="s">
        <v>15253</v>
      </c>
      <c r="D1964" s="16">
        <v>17245</v>
      </c>
      <c r="E1964" s="15" t="s">
        <v>15254</v>
      </c>
      <c r="F1964" s="15" t="s">
        <v>15253</v>
      </c>
      <c r="G1964" s="17" t="s">
        <v>15255</v>
      </c>
      <c r="H1964" s="17" t="s">
        <v>15256</v>
      </c>
      <c r="I1964" s="17" t="s">
        <v>86</v>
      </c>
      <c r="J1964" s="15" t="s">
        <v>15257</v>
      </c>
      <c r="K1964" s="15" t="s">
        <v>6940</v>
      </c>
      <c r="L1964" s="18" t="s">
        <v>15258</v>
      </c>
      <c r="M1964" s="15" t="s">
        <v>13098</v>
      </c>
      <c r="N1964" s="15" t="s">
        <v>13099</v>
      </c>
      <c r="O1964" s="16">
        <v>510</v>
      </c>
      <c r="P1964" s="15" t="s">
        <v>118</v>
      </c>
      <c r="Q1964" s="15">
        <v>21600</v>
      </c>
      <c r="R1964" s="15">
        <v>84900</v>
      </c>
      <c r="S1964" s="15">
        <v>106500</v>
      </c>
      <c r="T1964" s="15">
        <v>0.23</v>
      </c>
      <c r="U1964" s="15" t="s">
        <v>3335</v>
      </c>
      <c r="V1964" s="15" t="s">
        <v>76</v>
      </c>
      <c r="W1964" s="16">
        <v>1</v>
      </c>
      <c r="X1964" s="16">
        <v>0</v>
      </c>
      <c r="Y1964" s="15">
        <v>10088</v>
      </c>
      <c r="Z1964" s="15">
        <v>0.23200000000000001</v>
      </c>
      <c r="AA1964" s="15" t="s">
        <v>14670</v>
      </c>
      <c r="AB1964" s="15" t="s">
        <v>14671</v>
      </c>
      <c r="AC1964" s="15">
        <v>0</v>
      </c>
      <c r="AD1964" s="15"/>
      <c r="AE1964" s="15" t="s">
        <v>1555</v>
      </c>
      <c r="AF1964" s="15" t="s">
        <v>15259</v>
      </c>
      <c r="AG1964" s="16">
        <v>1</v>
      </c>
      <c r="AH1964" s="15" t="s">
        <v>15260</v>
      </c>
      <c r="AI1964" s="15" t="s">
        <v>78</v>
      </c>
      <c r="AJ1964" s="15">
        <v>10087.5361328</v>
      </c>
      <c r="AK1964" s="15">
        <v>419.00103877200002</v>
      </c>
      <c r="AL1964" s="15">
        <v>3097040.4098899998</v>
      </c>
      <c r="AM1964" s="15">
        <v>1415234.31113</v>
      </c>
      <c r="AN1964" s="19">
        <v>21600</v>
      </c>
      <c r="AO1964" s="19">
        <v>83100</v>
      </c>
      <c r="AP1964" s="19">
        <v>0</v>
      </c>
      <c r="AQ1964" s="19">
        <v>900</v>
      </c>
      <c r="AR1964" s="34">
        <f t="shared" si="412"/>
        <v>105600</v>
      </c>
      <c r="AS1964" s="34">
        <v>45000</v>
      </c>
      <c r="AT1964" s="34">
        <v>0</v>
      </c>
      <c r="AU1964" s="34">
        <v>20895</v>
      </c>
      <c r="AV1964" s="34">
        <v>0</v>
      </c>
      <c r="AW1964" s="35">
        <f t="shared" si="413"/>
        <v>65895</v>
      </c>
      <c r="AX1964" s="34">
        <f t="shared" si="414"/>
        <v>39705</v>
      </c>
      <c r="AY1964" s="36">
        <v>1.4712000000099998</v>
      </c>
      <c r="AZ1964" s="36">
        <v>2.0617000000000001</v>
      </c>
      <c r="BA1964" s="22"/>
      <c r="BB1964" s="19">
        <v>1074</v>
      </c>
      <c r="BC1964" s="34">
        <f t="shared" si="415"/>
        <v>584.13996000397049</v>
      </c>
      <c r="BD1964" s="34">
        <f t="shared" si="416"/>
        <v>818.59798500000011</v>
      </c>
      <c r="BE1964" s="38">
        <v>3.4819999999999997E-2</v>
      </c>
      <c r="BF1964" s="38">
        <f t="shared" si="417"/>
        <v>3.4819999999999997E-2</v>
      </c>
      <c r="BG1964" s="34">
        <v>19.878708751335115</v>
      </c>
      <c r="BH1964" s="34">
        <v>27.857486291699999</v>
      </c>
      <c r="BI1964" s="34">
        <f t="shared" si="418"/>
        <v>564.26125125263536</v>
      </c>
      <c r="BJ1964" s="34">
        <f t="shared" si="419"/>
        <v>790.74049870830015</v>
      </c>
      <c r="BK1964" s="34">
        <v>0</v>
      </c>
      <c r="BL1964" s="34">
        <v>0</v>
      </c>
      <c r="BM1964" s="34">
        <f t="shared" si="420"/>
        <v>0</v>
      </c>
      <c r="BN1964" s="39">
        <f t="shared" si="410"/>
        <v>564.26125125263536</v>
      </c>
      <c r="BO1964" s="39">
        <f t="shared" si="411"/>
        <v>790.74049870830015</v>
      </c>
      <c r="BP1964" s="39">
        <f t="shared" ref="BP1964:BP2027" si="421">BO1964-BN1964</f>
        <v>226.47924745566479</v>
      </c>
    </row>
    <row r="1965" spans="1:68" s="25" customFormat="1" ht="14.25" x14ac:dyDescent="0.2">
      <c r="A1965" s="14">
        <v>750</v>
      </c>
      <c r="B1965" s="40"/>
      <c r="C1965" s="15" t="s">
        <v>15261</v>
      </c>
      <c r="D1965" s="16">
        <v>32938</v>
      </c>
      <c r="E1965" s="15" t="s">
        <v>15262</v>
      </c>
      <c r="F1965" s="15" t="s">
        <v>15261</v>
      </c>
      <c r="G1965" s="17" t="s">
        <v>15263</v>
      </c>
      <c r="H1965" s="17" t="s">
        <v>15264</v>
      </c>
      <c r="I1965" s="17" t="s">
        <v>88</v>
      </c>
      <c r="J1965" s="15" t="s">
        <v>15265</v>
      </c>
      <c r="K1965" s="15" t="s">
        <v>15266</v>
      </c>
      <c r="L1965" s="18" t="s">
        <v>15267</v>
      </c>
      <c r="M1965" s="15" t="s">
        <v>13098</v>
      </c>
      <c r="N1965" s="15" t="s">
        <v>13099</v>
      </c>
      <c r="O1965" s="16">
        <v>510</v>
      </c>
      <c r="P1965" s="15" t="s">
        <v>118</v>
      </c>
      <c r="Q1965" s="15">
        <v>21000</v>
      </c>
      <c r="R1965" s="15">
        <v>78300</v>
      </c>
      <c r="S1965" s="15">
        <v>99300</v>
      </c>
      <c r="T1965" s="15">
        <v>0.23</v>
      </c>
      <c r="U1965" s="15" t="s">
        <v>3335</v>
      </c>
      <c r="V1965" s="15" t="s">
        <v>76</v>
      </c>
      <c r="W1965" s="16">
        <v>1</v>
      </c>
      <c r="X1965" s="16">
        <v>1</v>
      </c>
      <c r="Y1965" s="15">
        <v>9818</v>
      </c>
      <c r="Z1965" s="15">
        <v>0.22500000000000001</v>
      </c>
      <c r="AA1965" s="15" t="s">
        <v>14833</v>
      </c>
      <c r="AB1965" s="15" t="s">
        <v>14834</v>
      </c>
      <c r="AC1965" s="15">
        <v>84000</v>
      </c>
      <c r="AD1965" s="26">
        <v>36929</v>
      </c>
      <c r="AE1965" s="15" t="s">
        <v>183</v>
      </c>
      <c r="AF1965" s="15" t="s">
        <v>6091</v>
      </c>
      <c r="AG1965" s="16">
        <v>1</v>
      </c>
      <c r="AH1965" s="15" t="s">
        <v>15268</v>
      </c>
      <c r="AI1965" s="15" t="s">
        <v>78</v>
      </c>
      <c r="AJ1965" s="15">
        <v>9818.4934082</v>
      </c>
      <c r="AK1965" s="15">
        <v>415.00180620700002</v>
      </c>
      <c r="AL1965" s="15">
        <v>3097041.3866099999</v>
      </c>
      <c r="AM1965" s="15">
        <v>1415160.3177</v>
      </c>
      <c r="AN1965" s="19">
        <v>21000</v>
      </c>
      <c r="AO1965" s="19">
        <v>77400</v>
      </c>
      <c r="AP1965" s="19">
        <v>0</v>
      </c>
      <c r="AQ1965" s="19">
        <v>0</v>
      </c>
      <c r="AR1965" s="34">
        <f t="shared" si="412"/>
        <v>98400</v>
      </c>
      <c r="AS1965" s="34">
        <v>45000</v>
      </c>
      <c r="AT1965" s="34">
        <v>3000</v>
      </c>
      <c r="AU1965" s="34">
        <v>18690</v>
      </c>
      <c r="AV1965" s="34">
        <v>0</v>
      </c>
      <c r="AW1965" s="35">
        <f t="shared" si="413"/>
        <v>66690</v>
      </c>
      <c r="AX1965" s="34">
        <f t="shared" si="414"/>
        <v>31710</v>
      </c>
      <c r="AY1965" s="36">
        <v>1.4712000000099998</v>
      </c>
      <c r="AZ1965" s="36">
        <v>2.0617000000000001</v>
      </c>
      <c r="BA1965" s="22"/>
      <c r="BB1965" s="19">
        <v>984</v>
      </c>
      <c r="BC1965" s="34">
        <f t="shared" si="415"/>
        <v>466.517520003171</v>
      </c>
      <c r="BD1965" s="34">
        <f t="shared" si="416"/>
        <v>653.76507000000004</v>
      </c>
      <c r="BE1965" s="38">
        <v>3.4819999999999997E-2</v>
      </c>
      <c r="BF1965" s="38">
        <f t="shared" si="417"/>
        <v>3.4819999999999997E-2</v>
      </c>
      <c r="BG1965" s="34">
        <v>16.244140046510413</v>
      </c>
      <c r="BH1965" s="34">
        <v>22.764099737399999</v>
      </c>
      <c r="BI1965" s="34">
        <f t="shared" si="418"/>
        <v>450.27337995666056</v>
      </c>
      <c r="BJ1965" s="34">
        <f t="shared" si="419"/>
        <v>631.00097026260005</v>
      </c>
      <c r="BK1965" s="34">
        <v>0</v>
      </c>
      <c r="BL1965" s="34">
        <v>0</v>
      </c>
      <c r="BM1965" s="34">
        <f t="shared" si="420"/>
        <v>0</v>
      </c>
      <c r="BN1965" s="39">
        <f t="shared" si="410"/>
        <v>450.27337995666056</v>
      </c>
      <c r="BO1965" s="39">
        <f t="shared" si="411"/>
        <v>631.00097026260005</v>
      </c>
      <c r="BP1965" s="39">
        <f t="shared" si="421"/>
        <v>180.72759030593949</v>
      </c>
    </row>
    <row r="1966" spans="1:68" s="25" customFormat="1" ht="14.25" x14ac:dyDescent="0.2">
      <c r="A1966" s="14">
        <v>751</v>
      </c>
      <c r="B1966" s="40"/>
      <c r="C1966" s="15" t="s">
        <v>15269</v>
      </c>
      <c r="D1966" s="16">
        <v>5005</v>
      </c>
      <c r="E1966" s="15" t="s">
        <v>15270</v>
      </c>
      <c r="F1966" s="15" t="s">
        <v>15269</v>
      </c>
      <c r="G1966" s="17" t="s">
        <v>15271</v>
      </c>
      <c r="H1966" s="17" t="s">
        <v>15272</v>
      </c>
      <c r="I1966" s="17" t="s">
        <v>86</v>
      </c>
      <c r="J1966" s="15" t="s">
        <v>15273</v>
      </c>
      <c r="K1966" s="15" t="s">
        <v>6467</v>
      </c>
      <c r="L1966" s="18" t="s">
        <v>15274</v>
      </c>
      <c r="M1966" s="15" t="s">
        <v>13098</v>
      </c>
      <c r="N1966" s="15" t="s">
        <v>13099</v>
      </c>
      <c r="O1966" s="16">
        <v>510</v>
      </c>
      <c r="P1966" s="15" t="s">
        <v>118</v>
      </c>
      <c r="Q1966" s="15">
        <v>21000</v>
      </c>
      <c r="R1966" s="15">
        <v>93900</v>
      </c>
      <c r="S1966" s="15">
        <v>114900</v>
      </c>
      <c r="T1966" s="15">
        <v>0.23</v>
      </c>
      <c r="U1966" s="15" t="s">
        <v>3335</v>
      </c>
      <c r="V1966" s="15" t="s">
        <v>76</v>
      </c>
      <c r="W1966" s="16">
        <v>1</v>
      </c>
      <c r="X1966" s="16">
        <v>1</v>
      </c>
      <c r="Y1966" s="15">
        <v>9819</v>
      </c>
      <c r="Z1966" s="15">
        <v>0.22500000000000001</v>
      </c>
      <c r="AA1966" s="15" t="s">
        <v>14833</v>
      </c>
      <c r="AB1966" s="15" t="s">
        <v>14834</v>
      </c>
      <c r="AC1966" s="15">
        <v>105000</v>
      </c>
      <c r="AD1966" s="26">
        <v>41817</v>
      </c>
      <c r="AE1966" s="15" t="s">
        <v>183</v>
      </c>
      <c r="AF1966" s="15" t="s">
        <v>15275</v>
      </c>
      <c r="AG1966" s="16">
        <v>1</v>
      </c>
      <c r="AH1966" s="15" t="s">
        <v>15276</v>
      </c>
      <c r="AI1966" s="15" t="s">
        <v>78</v>
      </c>
      <c r="AJ1966" s="15">
        <v>9818.5722656300004</v>
      </c>
      <c r="AK1966" s="15">
        <v>415.00312677900001</v>
      </c>
      <c r="AL1966" s="15">
        <v>3097042.4516599998</v>
      </c>
      <c r="AM1966" s="15">
        <v>1415087.3253200001</v>
      </c>
      <c r="AN1966" s="19">
        <v>21000</v>
      </c>
      <c r="AO1966" s="19">
        <v>92900</v>
      </c>
      <c r="AP1966" s="19">
        <v>0</v>
      </c>
      <c r="AQ1966" s="19">
        <v>0</v>
      </c>
      <c r="AR1966" s="34">
        <f t="shared" si="412"/>
        <v>113900</v>
      </c>
      <c r="AS1966" s="34">
        <v>45000</v>
      </c>
      <c r="AT1966" s="34">
        <v>3000</v>
      </c>
      <c r="AU1966" s="34">
        <v>24115</v>
      </c>
      <c r="AV1966" s="34">
        <v>0</v>
      </c>
      <c r="AW1966" s="35">
        <f t="shared" si="413"/>
        <v>72115</v>
      </c>
      <c r="AX1966" s="34">
        <f t="shared" si="414"/>
        <v>41785</v>
      </c>
      <c r="AY1966" s="36">
        <v>1.4712000000099998</v>
      </c>
      <c r="AZ1966" s="36">
        <v>2.0617000000000001</v>
      </c>
      <c r="BA1966" s="22"/>
      <c r="BB1966" s="19">
        <v>1139</v>
      </c>
      <c r="BC1966" s="34">
        <f t="shared" si="415"/>
        <v>614.74092000417852</v>
      </c>
      <c r="BD1966" s="34">
        <f t="shared" si="416"/>
        <v>861.48134500000003</v>
      </c>
      <c r="BE1966" s="38">
        <v>3.4819999999999997E-2</v>
      </c>
      <c r="BF1966" s="38">
        <f t="shared" si="417"/>
        <v>3.4819999999999997E-2</v>
      </c>
      <c r="BG1966" s="34">
        <v>21.405278834545495</v>
      </c>
      <c r="BH1966" s="34">
        <v>29.9967804329</v>
      </c>
      <c r="BI1966" s="34">
        <f t="shared" si="418"/>
        <v>593.33564116963305</v>
      </c>
      <c r="BJ1966" s="34">
        <f t="shared" si="419"/>
        <v>831.48456456710005</v>
      </c>
      <c r="BK1966" s="34">
        <v>0</v>
      </c>
      <c r="BL1966" s="34">
        <v>0</v>
      </c>
      <c r="BM1966" s="34">
        <f t="shared" si="420"/>
        <v>0</v>
      </c>
      <c r="BN1966" s="39">
        <f t="shared" si="410"/>
        <v>593.33564116963305</v>
      </c>
      <c r="BO1966" s="39">
        <f t="shared" si="411"/>
        <v>831.48456456710005</v>
      </c>
      <c r="BP1966" s="39">
        <f t="shared" si="421"/>
        <v>238.148923397467</v>
      </c>
    </row>
    <row r="1967" spans="1:68" s="25" customFormat="1" ht="14.25" x14ac:dyDescent="0.2">
      <c r="A1967" s="14">
        <v>752</v>
      </c>
      <c r="B1967" s="40"/>
      <c r="C1967" s="15"/>
      <c r="D1967" s="16">
        <v>5028</v>
      </c>
      <c r="E1967" s="15" t="s">
        <v>15277</v>
      </c>
      <c r="F1967" s="15" t="s">
        <v>15278</v>
      </c>
      <c r="G1967" s="17" t="s">
        <v>15279</v>
      </c>
      <c r="H1967" s="17" t="s">
        <v>15280</v>
      </c>
      <c r="I1967" s="17" t="s">
        <v>86</v>
      </c>
      <c r="J1967" s="15" t="s">
        <v>15281</v>
      </c>
      <c r="K1967" s="15" t="s">
        <v>403</v>
      </c>
      <c r="L1967" s="18" t="s">
        <v>15282</v>
      </c>
      <c r="M1967" s="15" t="s">
        <v>13098</v>
      </c>
      <c r="N1967" s="15" t="s">
        <v>13099</v>
      </c>
      <c r="O1967" s="16">
        <v>510</v>
      </c>
      <c r="P1967" s="15" t="s">
        <v>118</v>
      </c>
      <c r="Q1967" s="15">
        <v>21000</v>
      </c>
      <c r="R1967" s="15">
        <v>92500</v>
      </c>
      <c r="S1967" s="15">
        <v>113500</v>
      </c>
      <c r="T1967" s="15">
        <v>0.23</v>
      </c>
      <c r="U1967" s="15" t="s">
        <v>3335</v>
      </c>
      <c r="V1967" s="15" t="s">
        <v>76</v>
      </c>
      <c r="W1967" s="16">
        <v>1</v>
      </c>
      <c r="X1967" s="16">
        <v>1</v>
      </c>
      <c r="Y1967" s="15">
        <v>9819</v>
      </c>
      <c r="Z1967" s="15">
        <v>0.22500000000000001</v>
      </c>
      <c r="AA1967" s="15" t="s">
        <v>14833</v>
      </c>
      <c r="AB1967" s="15" t="s">
        <v>14834</v>
      </c>
      <c r="AC1967" s="15">
        <v>85000</v>
      </c>
      <c r="AD1967" s="26">
        <v>37242</v>
      </c>
      <c r="AE1967" s="15" t="s">
        <v>211</v>
      </c>
      <c r="AF1967" s="15" t="s">
        <v>15283</v>
      </c>
      <c r="AG1967" s="16">
        <v>1</v>
      </c>
      <c r="AH1967" s="15" t="s">
        <v>15284</v>
      </c>
      <c r="AI1967" s="15" t="s">
        <v>78</v>
      </c>
      <c r="AJ1967" s="15">
        <v>9818.5827636699996</v>
      </c>
      <c r="AK1967" s="15">
        <v>415.00313985399998</v>
      </c>
      <c r="AL1967" s="15">
        <v>3097043.5168099999</v>
      </c>
      <c r="AM1967" s="15">
        <v>1415014.3326099999</v>
      </c>
      <c r="AN1967" s="19">
        <v>21000</v>
      </c>
      <c r="AO1967" s="19">
        <v>94000</v>
      </c>
      <c r="AP1967" s="19">
        <v>0</v>
      </c>
      <c r="AQ1967" s="19">
        <v>0</v>
      </c>
      <c r="AR1967" s="34">
        <f t="shared" si="412"/>
        <v>115000</v>
      </c>
      <c r="AS1967" s="34">
        <v>45000</v>
      </c>
      <c r="AT1967" s="34">
        <v>3000</v>
      </c>
      <c r="AU1967" s="34">
        <v>24500</v>
      </c>
      <c r="AV1967" s="34">
        <v>0</v>
      </c>
      <c r="AW1967" s="35">
        <f t="shared" si="413"/>
        <v>72500</v>
      </c>
      <c r="AX1967" s="34">
        <f t="shared" si="414"/>
        <v>42500</v>
      </c>
      <c r="AY1967" s="36">
        <v>1.4712000000099998</v>
      </c>
      <c r="AZ1967" s="36">
        <v>2.0617000000000001</v>
      </c>
      <c r="BA1967" s="22"/>
      <c r="BB1967" s="19">
        <v>1150</v>
      </c>
      <c r="BC1967" s="34">
        <f t="shared" si="415"/>
        <v>625.26000000424995</v>
      </c>
      <c r="BD1967" s="34">
        <f t="shared" si="416"/>
        <v>876.22250000000008</v>
      </c>
      <c r="BE1967" s="38">
        <v>3.4819999999999997E-2</v>
      </c>
      <c r="BF1967" s="38">
        <f t="shared" si="417"/>
        <v>3.4819999999999997E-2</v>
      </c>
      <c r="BG1967" s="34">
        <v>21.771553200147981</v>
      </c>
      <c r="BH1967" s="34">
        <v>30.510067450000001</v>
      </c>
      <c r="BI1967" s="34">
        <f t="shared" si="418"/>
        <v>603.48844680410195</v>
      </c>
      <c r="BJ1967" s="34">
        <f t="shared" si="419"/>
        <v>845.71243255000013</v>
      </c>
      <c r="BK1967" s="34">
        <v>0</v>
      </c>
      <c r="BL1967" s="34">
        <v>0</v>
      </c>
      <c r="BM1967" s="34">
        <f t="shared" si="420"/>
        <v>0</v>
      </c>
      <c r="BN1967" s="39">
        <f t="shared" si="410"/>
        <v>603.48844680410195</v>
      </c>
      <c r="BO1967" s="39">
        <f t="shared" si="411"/>
        <v>845.71243255000013</v>
      </c>
      <c r="BP1967" s="39">
        <f t="shared" si="421"/>
        <v>242.22398574589818</v>
      </c>
    </row>
    <row r="1968" spans="1:68" s="25" customFormat="1" ht="14.25" x14ac:dyDescent="0.2">
      <c r="A1968" s="14">
        <v>753</v>
      </c>
      <c r="B1968" s="40"/>
      <c r="C1968" s="15" t="s">
        <v>15285</v>
      </c>
      <c r="D1968" s="16">
        <v>31936</v>
      </c>
      <c r="E1968" s="15" t="s">
        <v>15286</v>
      </c>
      <c r="F1968" s="15" t="s">
        <v>15285</v>
      </c>
      <c r="G1968" s="17" t="s">
        <v>15287</v>
      </c>
      <c r="H1968" s="17" t="s">
        <v>15288</v>
      </c>
      <c r="I1968" s="17" t="s">
        <v>86</v>
      </c>
      <c r="J1968" s="15" t="s">
        <v>15289</v>
      </c>
      <c r="K1968" s="15" t="s">
        <v>1226</v>
      </c>
      <c r="L1968" s="18" t="s">
        <v>15290</v>
      </c>
      <c r="M1968" s="15" t="s">
        <v>13098</v>
      </c>
      <c r="N1968" s="15" t="s">
        <v>13099</v>
      </c>
      <c r="O1968" s="16">
        <v>510</v>
      </c>
      <c r="P1968" s="15" t="s">
        <v>118</v>
      </c>
      <c r="Q1968" s="15">
        <v>28500</v>
      </c>
      <c r="R1968" s="15">
        <v>98700</v>
      </c>
      <c r="S1968" s="15">
        <v>127200</v>
      </c>
      <c r="T1968" s="15">
        <v>0.31</v>
      </c>
      <c r="U1968" s="15" t="s">
        <v>3335</v>
      </c>
      <c r="V1968" s="15" t="s">
        <v>76</v>
      </c>
      <c r="W1968" s="16">
        <v>1</v>
      </c>
      <c r="X1968" s="16">
        <v>0</v>
      </c>
      <c r="Y1968" s="15">
        <v>13392</v>
      </c>
      <c r="Z1968" s="15">
        <v>0.307</v>
      </c>
      <c r="AA1968" s="15" t="s">
        <v>14833</v>
      </c>
      <c r="AB1968" s="15" t="s">
        <v>14834</v>
      </c>
      <c r="AC1968" s="15">
        <v>0</v>
      </c>
      <c r="AD1968" s="15"/>
      <c r="AE1968" s="15" t="s">
        <v>1404</v>
      </c>
      <c r="AF1968" s="15" t="s">
        <v>15291</v>
      </c>
      <c r="AG1968" s="16">
        <v>1</v>
      </c>
      <c r="AH1968" s="15" t="s">
        <v>15292</v>
      </c>
      <c r="AI1968" s="15" t="s">
        <v>78</v>
      </c>
      <c r="AJ1968" s="15">
        <v>13392.123291</v>
      </c>
      <c r="AK1968" s="15">
        <v>460.79724858700001</v>
      </c>
      <c r="AL1968" s="15">
        <v>3097044.4211599999</v>
      </c>
      <c r="AM1968" s="15">
        <v>1414928.0271600001</v>
      </c>
      <c r="AN1968" s="19">
        <v>28500</v>
      </c>
      <c r="AO1968" s="19">
        <v>100300</v>
      </c>
      <c r="AP1968" s="19">
        <v>0</v>
      </c>
      <c r="AQ1968" s="19">
        <v>0</v>
      </c>
      <c r="AR1968" s="34">
        <f t="shared" si="412"/>
        <v>128800</v>
      </c>
      <c r="AS1968" s="34">
        <v>45000</v>
      </c>
      <c r="AT1968" s="34">
        <v>0</v>
      </c>
      <c r="AU1968" s="34">
        <v>29330</v>
      </c>
      <c r="AV1968" s="34">
        <v>0</v>
      </c>
      <c r="AW1968" s="35">
        <f t="shared" si="413"/>
        <v>74330</v>
      </c>
      <c r="AX1968" s="34">
        <f t="shared" si="414"/>
        <v>54470</v>
      </c>
      <c r="AY1968" s="36">
        <v>1.4712000000099998</v>
      </c>
      <c r="AZ1968" s="36">
        <v>2.0617000000000001</v>
      </c>
      <c r="BA1968" s="22"/>
      <c r="BB1968" s="19">
        <v>1288</v>
      </c>
      <c r="BC1968" s="34">
        <f t="shared" si="415"/>
        <v>801.36264000544702</v>
      </c>
      <c r="BD1968" s="34">
        <f t="shared" si="416"/>
        <v>1123.0079900000001</v>
      </c>
      <c r="BE1968" s="38">
        <v>3.4819999999999997E-2</v>
      </c>
      <c r="BF1968" s="38">
        <f t="shared" si="417"/>
        <v>3.4819999999999997E-2</v>
      </c>
      <c r="BG1968" s="34">
        <v>27.903447124989661</v>
      </c>
      <c r="BH1968" s="34">
        <v>39.103138211800001</v>
      </c>
      <c r="BI1968" s="34">
        <f t="shared" si="418"/>
        <v>773.45919288045741</v>
      </c>
      <c r="BJ1968" s="34">
        <f t="shared" si="419"/>
        <v>1083.9048517882002</v>
      </c>
      <c r="BK1968" s="34">
        <v>0</v>
      </c>
      <c r="BL1968" s="34">
        <v>0</v>
      </c>
      <c r="BM1968" s="34">
        <f t="shared" si="420"/>
        <v>0</v>
      </c>
      <c r="BN1968" s="39">
        <f t="shared" si="410"/>
        <v>773.45919288045741</v>
      </c>
      <c r="BO1968" s="39">
        <f t="shared" si="411"/>
        <v>1083.9048517882002</v>
      </c>
      <c r="BP1968" s="39">
        <f t="shared" si="421"/>
        <v>310.44565890774277</v>
      </c>
    </row>
    <row r="1969" spans="1:69" s="25" customFormat="1" ht="14.25" x14ac:dyDescent="0.2">
      <c r="A1969" s="14">
        <v>754</v>
      </c>
      <c r="B1969" s="40"/>
      <c r="C1969" s="15" t="s">
        <v>376</v>
      </c>
      <c r="D1969" s="16">
        <v>29145</v>
      </c>
      <c r="E1969" s="15" t="s">
        <v>15293</v>
      </c>
      <c r="F1969" s="15" t="s">
        <v>15294</v>
      </c>
      <c r="G1969" s="17" t="s">
        <v>15295</v>
      </c>
      <c r="H1969" s="17" t="s">
        <v>15296</v>
      </c>
      <c r="I1969" s="17" t="s">
        <v>86</v>
      </c>
      <c r="J1969" s="15" t="s">
        <v>15297</v>
      </c>
      <c r="K1969" s="15" t="s">
        <v>1843</v>
      </c>
      <c r="L1969" s="18" t="s">
        <v>15298</v>
      </c>
      <c r="M1969" s="15" t="s">
        <v>13098</v>
      </c>
      <c r="N1969" s="15" t="s">
        <v>13099</v>
      </c>
      <c r="O1969" s="16">
        <v>610</v>
      </c>
      <c r="P1969" s="15" t="s">
        <v>272</v>
      </c>
      <c r="Q1969" s="15">
        <v>23300</v>
      </c>
      <c r="R1969" s="15">
        <v>74800</v>
      </c>
      <c r="S1969" s="15">
        <v>98100</v>
      </c>
      <c r="T1969" s="15">
        <v>0.3</v>
      </c>
      <c r="U1969" s="15" t="s">
        <v>3335</v>
      </c>
      <c r="V1969" s="15" t="s">
        <v>76</v>
      </c>
      <c r="W1969" s="16">
        <v>1</v>
      </c>
      <c r="X1969" s="16">
        <v>1</v>
      </c>
      <c r="Y1969" s="15">
        <v>11764</v>
      </c>
      <c r="Z1969" s="15">
        <v>0.27</v>
      </c>
      <c r="AA1969" s="15" t="s">
        <v>13462</v>
      </c>
      <c r="AB1969" s="15" t="s">
        <v>13463</v>
      </c>
      <c r="AC1969" s="15">
        <v>105000</v>
      </c>
      <c r="AD1969" s="26">
        <v>41569</v>
      </c>
      <c r="AE1969" s="15" t="s">
        <v>119</v>
      </c>
      <c r="AF1969" s="15" t="s">
        <v>119</v>
      </c>
      <c r="AG1969" s="16">
        <v>1</v>
      </c>
      <c r="AH1969" s="15" t="s">
        <v>15299</v>
      </c>
      <c r="AI1969" s="15" t="s">
        <v>78</v>
      </c>
      <c r="AJ1969" s="15">
        <v>11764.4326172</v>
      </c>
      <c r="AK1969" s="15">
        <v>486.274529126</v>
      </c>
      <c r="AL1969" s="15">
        <v>3097149.90595</v>
      </c>
      <c r="AM1969" s="15">
        <v>1416473.9974799999</v>
      </c>
      <c r="AN1969" s="19">
        <v>23300</v>
      </c>
      <c r="AO1969" s="19">
        <v>74800</v>
      </c>
      <c r="AP1969" s="19">
        <v>0</v>
      </c>
      <c r="AQ1969" s="19">
        <v>0</v>
      </c>
      <c r="AR1969" s="34">
        <f t="shared" si="412"/>
        <v>98100</v>
      </c>
      <c r="AS1969" s="34">
        <v>0</v>
      </c>
      <c r="AT1969" s="34">
        <v>0</v>
      </c>
      <c r="AU1969" s="34">
        <v>0</v>
      </c>
      <c r="AV1969" s="34">
        <v>98100</v>
      </c>
      <c r="AW1969" s="35">
        <f t="shared" si="413"/>
        <v>98100</v>
      </c>
      <c r="AX1969" s="34">
        <f t="shared" si="414"/>
        <v>0</v>
      </c>
      <c r="AY1969" s="36">
        <v>1.4712000000099998</v>
      </c>
      <c r="AZ1969" s="36">
        <v>2.0617000000000001</v>
      </c>
      <c r="BA1969" s="22"/>
      <c r="BB1969" s="19">
        <v>981</v>
      </c>
      <c r="BC1969" s="34">
        <f t="shared" si="415"/>
        <v>0</v>
      </c>
      <c r="BD1969" s="34">
        <f t="shared" si="416"/>
        <v>0</v>
      </c>
      <c r="BE1969" s="38">
        <v>3.4819999999999997E-2</v>
      </c>
      <c r="BF1969" s="38">
        <f t="shared" si="417"/>
        <v>3.4819999999999997E-2</v>
      </c>
      <c r="BG1969" s="34">
        <v>0</v>
      </c>
      <c r="BH1969" s="34">
        <v>0</v>
      </c>
      <c r="BI1969" s="34">
        <f t="shared" si="418"/>
        <v>0</v>
      </c>
      <c r="BJ1969" s="34">
        <f t="shared" si="419"/>
        <v>0</v>
      </c>
      <c r="BK1969" s="34">
        <v>0</v>
      </c>
      <c r="BL1969" s="34">
        <v>0</v>
      </c>
      <c r="BM1969" s="34">
        <f t="shared" si="420"/>
        <v>0</v>
      </c>
      <c r="BN1969" s="39">
        <f t="shared" si="410"/>
        <v>0</v>
      </c>
      <c r="BO1969" s="39">
        <f t="shared" si="411"/>
        <v>0</v>
      </c>
      <c r="BP1969" s="39">
        <f t="shared" si="421"/>
        <v>0</v>
      </c>
      <c r="BQ1969" s="25" t="s">
        <v>292</v>
      </c>
    </row>
    <row r="1970" spans="1:69" s="25" customFormat="1" ht="14.25" x14ac:dyDescent="0.2">
      <c r="A1970" s="14">
        <v>755</v>
      </c>
      <c r="B1970" s="40"/>
      <c r="C1970" s="15" t="s">
        <v>10527</v>
      </c>
      <c r="D1970" s="16">
        <v>22888</v>
      </c>
      <c r="E1970" s="15" t="s">
        <v>15300</v>
      </c>
      <c r="F1970" s="15" t="s">
        <v>366</v>
      </c>
      <c r="G1970" s="17" t="s">
        <v>15301</v>
      </c>
      <c r="H1970" s="17" t="s">
        <v>15302</v>
      </c>
      <c r="I1970" s="17" t="s">
        <v>88</v>
      </c>
      <c r="J1970" s="15" t="s">
        <v>15303</v>
      </c>
      <c r="K1970" s="15" t="s">
        <v>372</v>
      </c>
      <c r="L1970" s="18" t="s">
        <v>15304</v>
      </c>
      <c r="M1970" s="15" t="s">
        <v>13098</v>
      </c>
      <c r="N1970" s="15" t="s">
        <v>13099</v>
      </c>
      <c r="O1970" s="16">
        <v>510</v>
      </c>
      <c r="P1970" s="15" t="s">
        <v>118</v>
      </c>
      <c r="Q1970" s="15">
        <v>20400</v>
      </c>
      <c r="R1970" s="15">
        <v>60300</v>
      </c>
      <c r="S1970" s="15">
        <v>80700</v>
      </c>
      <c r="T1970" s="15">
        <v>0.2</v>
      </c>
      <c r="U1970" s="15" t="s">
        <v>3335</v>
      </c>
      <c r="V1970" s="15" t="s">
        <v>76</v>
      </c>
      <c r="W1970" s="16">
        <v>1</v>
      </c>
      <c r="X1970" s="16">
        <v>0</v>
      </c>
      <c r="Y1970" s="15">
        <v>8984</v>
      </c>
      <c r="Z1970" s="15">
        <v>0.20599999999999999</v>
      </c>
      <c r="AA1970" s="15" t="s">
        <v>13462</v>
      </c>
      <c r="AB1970" s="15" t="s">
        <v>13463</v>
      </c>
      <c r="AC1970" s="15">
        <v>0</v>
      </c>
      <c r="AD1970" s="15"/>
      <c r="AE1970" s="15" t="s">
        <v>243</v>
      </c>
      <c r="AF1970" s="15" t="s">
        <v>15305</v>
      </c>
      <c r="AG1970" s="16">
        <v>1</v>
      </c>
      <c r="AH1970" s="15" t="s">
        <v>15306</v>
      </c>
      <c r="AI1970" s="15" t="s">
        <v>78</v>
      </c>
      <c r="AJ1970" s="15">
        <v>8983.8024902300003</v>
      </c>
      <c r="AK1970" s="15">
        <v>403.819816344</v>
      </c>
      <c r="AL1970" s="15">
        <v>3097054.9427399999</v>
      </c>
      <c r="AM1970" s="15">
        <v>1416460.42931</v>
      </c>
      <c r="AN1970" s="19">
        <v>20400</v>
      </c>
      <c r="AO1970" s="19">
        <v>60300</v>
      </c>
      <c r="AP1970" s="19">
        <v>0</v>
      </c>
      <c r="AQ1970" s="19">
        <v>0</v>
      </c>
      <c r="AR1970" s="34">
        <f t="shared" si="412"/>
        <v>80700</v>
      </c>
      <c r="AS1970" s="34">
        <v>45000</v>
      </c>
      <c r="AT1970" s="34">
        <v>0</v>
      </c>
      <c r="AU1970" s="34">
        <v>12495</v>
      </c>
      <c r="AV1970" s="34">
        <v>0</v>
      </c>
      <c r="AW1970" s="35">
        <f t="shared" si="413"/>
        <v>57495</v>
      </c>
      <c r="AX1970" s="34">
        <f t="shared" si="414"/>
        <v>23205</v>
      </c>
      <c r="AY1970" s="36">
        <v>1.4712000000099998</v>
      </c>
      <c r="AZ1970" s="36">
        <v>2.0617000000000001</v>
      </c>
      <c r="BA1970" s="22"/>
      <c r="BB1970" s="19">
        <v>807</v>
      </c>
      <c r="BC1970" s="34">
        <f t="shared" si="415"/>
        <v>341.3919600023205</v>
      </c>
      <c r="BD1970" s="34">
        <f t="shared" si="416"/>
        <v>478.41748500000006</v>
      </c>
      <c r="BE1970" s="38">
        <v>3.4819999999999997E-2</v>
      </c>
      <c r="BF1970" s="38">
        <f t="shared" si="417"/>
        <v>3.4819999999999997E-2</v>
      </c>
      <c r="BG1970" s="34">
        <v>11.887268047280799</v>
      </c>
      <c r="BH1970" s="34">
        <v>16.658496827699999</v>
      </c>
      <c r="BI1970" s="34">
        <f t="shared" si="418"/>
        <v>329.50469195503968</v>
      </c>
      <c r="BJ1970" s="34">
        <f t="shared" si="419"/>
        <v>461.75898817230006</v>
      </c>
      <c r="BK1970" s="34">
        <v>0</v>
      </c>
      <c r="BL1970" s="34">
        <v>0</v>
      </c>
      <c r="BM1970" s="34">
        <f t="shared" si="420"/>
        <v>0</v>
      </c>
      <c r="BN1970" s="39">
        <f t="shared" si="410"/>
        <v>329.50469195503968</v>
      </c>
      <c r="BO1970" s="39">
        <f t="shared" si="411"/>
        <v>461.75898817230006</v>
      </c>
      <c r="BP1970" s="39">
        <f t="shared" si="421"/>
        <v>132.25429621726039</v>
      </c>
    </row>
    <row r="1971" spans="1:69" s="25" customFormat="1" ht="14.25" x14ac:dyDescent="0.2">
      <c r="A1971" s="14">
        <v>756</v>
      </c>
      <c r="B1971" s="40"/>
      <c r="C1971" s="15" t="s">
        <v>150</v>
      </c>
      <c r="D1971" s="16">
        <v>35181</v>
      </c>
      <c r="E1971" s="15" t="s">
        <v>15307</v>
      </c>
      <c r="F1971" s="15" t="s">
        <v>15308</v>
      </c>
      <c r="G1971" s="17" t="s">
        <v>15309</v>
      </c>
      <c r="H1971" s="17" t="s">
        <v>15310</v>
      </c>
      <c r="I1971" s="17" t="s">
        <v>86</v>
      </c>
      <c r="J1971" s="15" t="s">
        <v>15311</v>
      </c>
      <c r="K1971" s="15" t="s">
        <v>86</v>
      </c>
      <c r="L1971" s="18" t="s">
        <v>15312</v>
      </c>
      <c r="M1971" s="15" t="s">
        <v>13098</v>
      </c>
      <c r="N1971" s="15" t="s">
        <v>13099</v>
      </c>
      <c r="O1971" s="16">
        <v>510</v>
      </c>
      <c r="P1971" s="15" t="s">
        <v>118</v>
      </c>
      <c r="Q1971" s="15">
        <v>28500</v>
      </c>
      <c r="R1971" s="15">
        <v>72100</v>
      </c>
      <c r="S1971" s="15">
        <v>100600</v>
      </c>
      <c r="T1971" s="15">
        <v>0.28000000000000003</v>
      </c>
      <c r="U1971" s="15" t="s">
        <v>3335</v>
      </c>
      <c r="V1971" s="15" t="s">
        <v>76</v>
      </c>
      <c r="W1971" s="16">
        <v>1</v>
      </c>
      <c r="X1971" s="16">
        <v>0</v>
      </c>
      <c r="Y1971" s="15">
        <v>12296</v>
      </c>
      <c r="Z1971" s="15">
        <v>0.28199999999999997</v>
      </c>
      <c r="AA1971" s="15" t="s">
        <v>13462</v>
      </c>
      <c r="AB1971" s="15" t="s">
        <v>13463</v>
      </c>
      <c r="AC1971" s="15">
        <v>0</v>
      </c>
      <c r="AD1971" s="15"/>
      <c r="AE1971" s="15" t="s">
        <v>79</v>
      </c>
      <c r="AF1971" s="15" t="s">
        <v>15313</v>
      </c>
      <c r="AG1971" s="16">
        <v>1</v>
      </c>
      <c r="AH1971" s="15" t="s">
        <v>15314</v>
      </c>
      <c r="AI1971" s="15" t="s">
        <v>78</v>
      </c>
      <c r="AJ1971" s="15">
        <v>12295.8562012</v>
      </c>
      <c r="AK1971" s="15">
        <v>441.70730999900002</v>
      </c>
      <c r="AL1971" s="15">
        <v>3096983.0344799999</v>
      </c>
      <c r="AM1971" s="15">
        <v>1416406.0904099999</v>
      </c>
      <c r="AN1971" s="19">
        <v>28500</v>
      </c>
      <c r="AO1971" s="19">
        <v>71300</v>
      </c>
      <c r="AP1971" s="19">
        <v>0</v>
      </c>
      <c r="AQ1971" s="19">
        <v>0</v>
      </c>
      <c r="AR1971" s="34">
        <f t="shared" si="412"/>
        <v>99800</v>
      </c>
      <c r="AS1971" s="34">
        <v>45000</v>
      </c>
      <c r="AT1971" s="34">
        <v>3000</v>
      </c>
      <c r="AU1971" s="34">
        <v>19180</v>
      </c>
      <c r="AV1971" s="34">
        <f>7660+24960</f>
        <v>32620</v>
      </c>
      <c r="AW1971" s="35">
        <f t="shared" si="413"/>
        <v>99800</v>
      </c>
      <c r="AX1971" s="34">
        <f t="shared" si="414"/>
        <v>0</v>
      </c>
      <c r="AY1971" s="36">
        <v>1.4712000000099998</v>
      </c>
      <c r="AZ1971" s="36">
        <v>2.0617000000000001</v>
      </c>
      <c r="BA1971" s="22"/>
      <c r="BB1971" s="19">
        <v>998</v>
      </c>
      <c r="BC1971" s="34">
        <f t="shared" si="415"/>
        <v>0</v>
      </c>
      <c r="BD1971" s="34">
        <f t="shared" si="416"/>
        <v>0</v>
      </c>
      <c r="BE1971" s="38">
        <v>3.4819999999999997E-2</v>
      </c>
      <c r="BF1971" s="38">
        <f t="shared" si="417"/>
        <v>3.4819999999999997E-2</v>
      </c>
      <c r="BG1971" s="34">
        <v>0</v>
      </c>
      <c r="BH1971" s="34">
        <v>0</v>
      </c>
      <c r="BI1971" s="34">
        <f t="shared" si="418"/>
        <v>0</v>
      </c>
      <c r="BJ1971" s="34">
        <f t="shared" si="419"/>
        <v>0</v>
      </c>
      <c r="BK1971" s="34">
        <v>0</v>
      </c>
      <c r="BL1971" s="34">
        <v>0</v>
      </c>
      <c r="BM1971" s="34">
        <f t="shared" si="420"/>
        <v>0</v>
      </c>
      <c r="BN1971" s="39">
        <f t="shared" si="410"/>
        <v>0</v>
      </c>
      <c r="BO1971" s="39">
        <f t="shared" si="411"/>
        <v>0</v>
      </c>
      <c r="BP1971" s="39">
        <f t="shared" si="421"/>
        <v>0</v>
      </c>
    </row>
    <row r="1972" spans="1:69" s="25" customFormat="1" ht="14.25" x14ac:dyDescent="0.2">
      <c r="A1972" s="14">
        <v>757</v>
      </c>
      <c r="B1972" s="40"/>
      <c r="C1972" s="15" t="s">
        <v>15315</v>
      </c>
      <c r="D1972" s="16">
        <v>14755</v>
      </c>
      <c r="E1972" s="15" t="s">
        <v>15316</v>
      </c>
      <c r="F1972" s="15" t="s">
        <v>15315</v>
      </c>
      <c r="G1972" s="17" t="s">
        <v>15317</v>
      </c>
      <c r="H1972" s="17" t="s">
        <v>15318</v>
      </c>
      <c r="I1972" s="17" t="s">
        <v>86</v>
      </c>
      <c r="J1972" s="15" t="s">
        <v>15319</v>
      </c>
      <c r="K1972" s="15" t="s">
        <v>1421</v>
      </c>
      <c r="L1972" s="18" t="s">
        <v>15320</v>
      </c>
      <c r="M1972" s="15" t="s">
        <v>13098</v>
      </c>
      <c r="N1972" s="15" t="s">
        <v>13099</v>
      </c>
      <c r="O1972" s="16">
        <v>610</v>
      </c>
      <c r="P1972" s="15" t="s">
        <v>272</v>
      </c>
      <c r="Q1972" s="15">
        <v>14400</v>
      </c>
      <c r="R1972" s="15">
        <v>79400</v>
      </c>
      <c r="S1972" s="15">
        <v>93800</v>
      </c>
      <c r="T1972" s="15">
        <v>0.13900000000000001</v>
      </c>
      <c r="U1972" s="15" t="s">
        <v>3335</v>
      </c>
      <c r="V1972" s="15" t="s">
        <v>76</v>
      </c>
      <c r="W1972" s="16">
        <v>1</v>
      </c>
      <c r="X1972" s="16">
        <v>1</v>
      </c>
      <c r="Y1972" s="15">
        <v>3713</v>
      </c>
      <c r="Z1972" s="15">
        <v>8.5000000000000006E-2</v>
      </c>
      <c r="AA1972" s="15" t="s">
        <v>13462</v>
      </c>
      <c r="AB1972" s="15" t="s">
        <v>13463</v>
      </c>
      <c r="AC1972" s="15">
        <v>120000</v>
      </c>
      <c r="AD1972" s="26">
        <v>41660</v>
      </c>
      <c r="AE1972" s="15" t="s">
        <v>243</v>
      </c>
      <c r="AF1972" s="15" t="s">
        <v>15321</v>
      </c>
      <c r="AG1972" s="16">
        <v>1</v>
      </c>
      <c r="AH1972" s="15" t="s">
        <v>15322</v>
      </c>
      <c r="AI1972" s="15" t="s">
        <v>78</v>
      </c>
      <c r="AJ1972" s="15">
        <v>3712.7153320299999</v>
      </c>
      <c r="AK1972" s="15">
        <v>323.68315971200002</v>
      </c>
      <c r="AL1972" s="15">
        <v>3096968.0291200001</v>
      </c>
      <c r="AM1972" s="15">
        <v>1416484.79109</v>
      </c>
      <c r="AN1972" s="19">
        <v>14400</v>
      </c>
      <c r="AO1972" s="19">
        <v>78600</v>
      </c>
      <c r="AP1972" s="19">
        <v>0</v>
      </c>
      <c r="AQ1972" s="19">
        <v>0</v>
      </c>
      <c r="AR1972" s="34">
        <f t="shared" si="412"/>
        <v>93000</v>
      </c>
      <c r="AS1972" s="34">
        <v>0</v>
      </c>
      <c r="AT1972" s="34">
        <v>0</v>
      </c>
      <c r="AU1972" s="34">
        <v>0</v>
      </c>
      <c r="AV1972" s="34">
        <v>93000</v>
      </c>
      <c r="AW1972" s="35">
        <f t="shared" si="413"/>
        <v>93000</v>
      </c>
      <c r="AX1972" s="34">
        <f t="shared" si="414"/>
        <v>0</v>
      </c>
      <c r="AY1972" s="36">
        <v>1.4712000000099998</v>
      </c>
      <c r="AZ1972" s="36">
        <v>2.0617000000000001</v>
      </c>
      <c r="BA1972" s="22"/>
      <c r="BB1972" s="19">
        <v>930</v>
      </c>
      <c r="BC1972" s="34">
        <f t="shared" si="415"/>
        <v>0</v>
      </c>
      <c r="BD1972" s="34">
        <f t="shared" si="416"/>
        <v>0</v>
      </c>
      <c r="BE1972" s="38">
        <v>3.4819999999999997E-2</v>
      </c>
      <c r="BF1972" s="38">
        <f t="shared" si="417"/>
        <v>3.4819999999999997E-2</v>
      </c>
      <c r="BG1972" s="34">
        <v>0</v>
      </c>
      <c r="BH1972" s="34">
        <v>0</v>
      </c>
      <c r="BI1972" s="34">
        <f t="shared" si="418"/>
        <v>0</v>
      </c>
      <c r="BJ1972" s="34">
        <f t="shared" si="419"/>
        <v>0</v>
      </c>
      <c r="BK1972" s="34">
        <v>0</v>
      </c>
      <c r="BL1972" s="34">
        <v>0</v>
      </c>
      <c r="BM1972" s="34">
        <f t="shared" si="420"/>
        <v>0</v>
      </c>
      <c r="BN1972" s="39">
        <f t="shared" si="410"/>
        <v>0</v>
      </c>
      <c r="BO1972" s="39">
        <f t="shared" si="411"/>
        <v>0</v>
      </c>
      <c r="BP1972" s="39">
        <f t="shared" si="421"/>
        <v>0</v>
      </c>
      <c r="BQ1972" s="25" t="s">
        <v>292</v>
      </c>
    </row>
    <row r="1973" spans="1:69" s="25" customFormat="1" ht="14.25" x14ac:dyDescent="0.2">
      <c r="A1973" s="14">
        <v>758</v>
      </c>
      <c r="B1973" s="40"/>
      <c r="C1973" s="15" t="s">
        <v>150</v>
      </c>
      <c r="D1973" s="16">
        <v>35154</v>
      </c>
      <c r="E1973" s="15" t="s">
        <v>15323</v>
      </c>
      <c r="F1973" s="15" t="s">
        <v>15324</v>
      </c>
      <c r="G1973" s="17" t="s">
        <v>15325</v>
      </c>
      <c r="H1973" s="17" t="s">
        <v>15326</v>
      </c>
      <c r="I1973" s="17" t="s">
        <v>86</v>
      </c>
      <c r="J1973" s="15" t="s">
        <v>15327</v>
      </c>
      <c r="K1973" s="15" t="s">
        <v>86</v>
      </c>
      <c r="L1973" s="18"/>
      <c r="M1973" s="15"/>
      <c r="N1973" s="15"/>
      <c r="O1973" s="16"/>
      <c r="P1973" s="15"/>
      <c r="Q1973" s="15"/>
      <c r="R1973" s="15"/>
      <c r="S1973" s="15"/>
      <c r="T1973" s="15"/>
      <c r="U1973" s="15"/>
      <c r="V1973" s="15"/>
      <c r="W1973" s="16"/>
      <c r="X1973" s="16"/>
      <c r="Y1973" s="15"/>
      <c r="Z1973" s="15"/>
      <c r="AA1973" s="15"/>
      <c r="AB1973" s="15"/>
      <c r="AC1973" s="15"/>
      <c r="AD1973" s="15"/>
      <c r="AE1973" s="15"/>
      <c r="AF1973" s="15"/>
      <c r="AG1973" s="16"/>
      <c r="AH1973" s="15"/>
      <c r="AI1973" s="15"/>
      <c r="AJ1973" s="15"/>
      <c r="AK1973" s="15"/>
      <c r="AL1973" s="15"/>
      <c r="AM1973" s="15"/>
      <c r="AN1973" s="19">
        <v>0</v>
      </c>
      <c r="AO1973" s="19">
        <v>0</v>
      </c>
      <c r="AP1973" s="19">
        <v>0</v>
      </c>
      <c r="AQ1973" s="19">
        <v>0</v>
      </c>
      <c r="AR1973" s="34">
        <f t="shared" si="412"/>
        <v>0</v>
      </c>
      <c r="AS1973" s="34">
        <v>0</v>
      </c>
      <c r="AT1973" s="34">
        <v>0</v>
      </c>
      <c r="AU1973" s="34">
        <v>0</v>
      </c>
      <c r="AV1973" s="34">
        <v>0</v>
      </c>
      <c r="AW1973" s="35">
        <f t="shared" si="413"/>
        <v>0</v>
      </c>
      <c r="AX1973" s="34">
        <f t="shared" si="414"/>
        <v>0</v>
      </c>
      <c r="AY1973" s="36">
        <v>1.4712000000099998</v>
      </c>
      <c r="AZ1973" s="36">
        <v>2.0617000000000001</v>
      </c>
      <c r="BA1973" s="22"/>
      <c r="BB1973" s="19">
        <v>0</v>
      </c>
      <c r="BC1973" s="34">
        <f t="shared" si="415"/>
        <v>0</v>
      </c>
      <c r="BD1973" s="34">
        <f t="shared" si="416"/>
        <v>0</v>
      </c>
      <c r="BE1973" s="38">
        <v>3.4819999999999997E-2</v>
      </c>
      <c r="BF1973" s="38">
        <f t="shared" si="417"/>
        <v>3.4819999999999997E-2</v>
      </c>
      <c r="BG1973" s="34">
        <v>0</v>
      </c>
      <c r="BH1973" s="34">
        <v>0</v>
      </c>
      <c r="BI1973" s="34">
        <f t="shared" si="418"/>
        <v>0</v>
      </c>
      <c r="BJ1973" s="34">
        <f t="shared" si="419"/>
        <v>0</v>
      </c>
      <c r="BK1973" s="34">
        <v>0</v>
      </c>
      <c r="BL1973" s="34">
        <v>0</v>
      </c>
      <c r="BM1973" s="34">
        <f t="shared" si="420"/>
        <v>0</v>
      </c>
      <c r="BN1973" s="39">
        <f t="shared" si="410"/>
        <v>0</v>
      </c>
      <c r="BO1973" s="39">
        <f t="shared" si="411"/>
        <v>0</v>
      </c>
      <c r="BP1973" s="39">
        <f t="shared" si="421"/>
        <v>0</v>
      </c>
    </row>
    <row r="1974" spans="1:69" s="25" customFormat="1" ht="14.25" x14ac:dyDescent="0.2">
      <c r="A1974" s="14">
        <v>759</v>
      </c>
      <c r="B1974" s="40"/>
      <c r="C1974" s="15"/>
      <c r="D1974" s="16">
        <v>6537</v>
      </c>
      <c r="E1974" s="15" t="s">
        <v>15328</v>
      </c>
      <c r="F1974" s="15" t="s">
        <v>15329</v>
      </c>
      <c r="G1974" s="17" t="s">
        <v>15330</v>
      </c>
      <c r="H1974" s="17" t="s">
        <v>15331</v>
      </c>
      <c r="I1974" s="17" t="s">
        <v>86</v>
      </c>
      <c r="J1974" s="15" t="s">
        <v>15331</v>
      </c>
      <c r="K1974" s="15" t="s">
        <v>1330</v>
      </c>
      <c r="L1974" s="18" t="s">
        <v>15332</v>
      </c>
      <c r="M1974" s="15" t="s">
        <v>13098</v>
      </c>
      <c r="N1974" s="15" t="s">
        <v>13099</v>
      </c>
      <c r="O1974" s="16">
        <v>610</v>
      </c>
      <c r="P1974" s="15" t="s">
        <v>272</v>
      </c>
      <c r="Q1974" s="15">
        <v>35300</v>
      </c>
      <c r="R1974" s="15">
        <v>88800</v>
      </c>
      <c r="S1974" s="15">
        <v>124100</v>
      </c>
      <c r="T1974" s="15">
        <v>0.38</v>
      </c>
      <c r="U1974" s="15" t="s">
        <v>3335</v>
      </c>
      <c r="V1974" s="15" t="s">
        <v>76</v>
      </c>
      <c r="W1974" s="16">
        <v>1</v>
      </c>
      <c r="X1974" s="16">
        <v>1</v>
      </c>
      <c r="Y1974" s="15">
        <v>15816</v>
      </c>
      <c r="Z1974" s="15">
        <v>0.36299999999999999</v>
      </c>
      <c r="AA1974" s="15" t="s">
        <v>78</v>
      </c>
      <c r="AB1974" s="15" t="s">
        <v>78</v>
      </c>
      <c r="AC1974" s="15">
        <v>126000</v>
      </c>
      <c r="AD1974" s="26">
        <v>41548</v>
      </c>
      <c r="AE1974" s="15" t="s">
        <v>119</v>
      </c>
      <c r="AF1974" s="15" t="s">
        <v>119</v>
      </c>
      <c r="AG1974" s="16">
        <v>1</v>
      </c>
      <c r="AH1974" s="15" t="s">
        <v>15333</v>
      </c>
      <c r="AI1974" s="15" t="s">
        <v>78</v>
      </c>
      <c r="AJ1974" s="15">
        <v>15816.3720703</v>
      </c>
      <c r="AK1974" s="15">
        <v>498.88505833200003</v>
      </c>
      <c r="AL1974" s="15">
        <v>3096936.5053699999</v>
      </c>
      <c r="AM1974" s="15">
        <v>1416598.38056</v>
      </c>
      <c r="AN1974" s="19">
        <v>35300</v>
      </c>
      <c r="AO1974" s="19">
        <v>87800</v>
      </c>
      <c r="AP1974" s="19">
        <v>0</v>
      </c>
      <c r="AQ1974" s="19">
        <v>0</v>
      </c>
      <c r="AR1974" s="34">
        <f t="shared" si="412"/>
        <v>123100</v>
      </c>
      <c r="AS1974" s="34">
        <v>0</v>
      </c>
      <c r="AT1974" s="34">
        <v>0</v>
      </c>
      <c r="AU1974" s="34">
        <v>0</v>
      </c>
      <c r="AV1974" s="34">
        <v>123100</v>
      </c>
      <c r="AW1974" s="35">
        <f t="shared" si="413"/>
        <v>123100</v>
      </c>
      <c r="AX1974" s="34">
        <f t="shared" si="414"/>
        <v>0</v>
      </c>
      <c r="AY1974" s="36">
        <v>1.4712000000099998</v>
      </c>
      <c r="AZ1974" s="36">
        <v>2.0617000000000001</v>
      </c>
      <c r="BA1974" s="22"/>
      <c r="BB1974" s="19">
        <v>1231</v>
      </c>
      <c r="BC1974" s="34">
        <f t="shared" si="415"/>
        <v>0</v>
      </c>
      <c r="BD1974" s="34">
        <f t="shared" si="416"/>
        <v>0</v>
      </c>
      <c r="BE1974" s="38">
        <v>3.4819999999999997E-2</v>
      </c>
      <c r="BF1974" s="38">
        <f t="shared" si="417"/>
        <v>3.4819999999999997E-2</v>
      </c>
      <c r="BG1974" s="34">
        <v>0</v>
      </c>
      <c r="BH1974" s="34">
        <v>0</v>
      </c>
      <c r="BI1974" s="34">
        <f t="shared" si="418"/>
        <v>0</v>
      </c>
      <c r="BJ1974" s="34">
        <f t="shared" si="419"/>
        <v>0</v>
      </c>
      <c r="BK1974" s="34">
        <v>0</v>
      </c>
      <c r="BL1974" s="34">
        <v>0</v>
      </c>
      <c r="BM1974" s="34">
        <f t="shared" si="420"/>
        <v>0</v>
      </c>
      <c r="BN1974" s="39">
        <f t="shared" si="410"/>
        <v>0</v>
      </c>
      <c r="BO1974" s="39">
        <f t="shared" si="411"/>
        <v>0</v>
      </c>
      <c r="BP1974" s="39">
        <f t="shared" si="421"/>
        <v>0</v>
      </c>
      <c r="BQ1974" s="25" t="s">
        <v>292</v>
      </c>
    </row>
    <row r="1975" spans="1:69" s="25" customFormat="1" ht="14.25" x14ac:dyDescent="0.2">
      <c r="A1975" s="14">
        <v>760</v>
      </c>
      <c r="B1975" s="40"/>
      <c r="C1975" s="15" t="s">
        <v>15334</v>
      </c>
      <c r="D1975" s="16">
        <v>28977</v>
      </c>
      <c r="E1975" s="15" t="s">
        <v>15335</v>
      </c>
      <c r="F1975" s="15" t="s">
        <v>15334</v>
      </c>
      <c r="G1975" s="17" t="s">
        <v>15336</v>
      </c>
      <c r="H1975" s="17" t="s">
        <v>15337</v>
      </c>
      <c r="I1975" s="17" t="s">
        <v>86</v>
      </c>
      <c r="J1975" s="15" t="s">
        <v>15338</v>
      </c>
      <c r="K1975" s="15" t="s">
        <v>2125</v>
      </c>
      <c r="L1975" s="18" t="s">
        <v>15339</v>
      </c>
      <c r="M1975" s="15" t="s">
        <v>13098</v>
      </c>
      <c r="N1975" s="15" t="s">
        <v>13099</v>
      </c>
      <c r="O1975" s="16">
        <v>610</v>
      </c>
      <c r="P1975" s="15" t="s">
        <v>272</v>
      </c>
      <c r="Q1975" s="15">
        <v>23000</v>
      </c>
      <c r="R1975" s="15">
        <v>91300</v>
      </c>
      <c r="S1975" s="15">
        <v>114300</v>
      </c>
      <c r="T1975" s="15">
        <v>0.25</v>
      </c>
      <c r="U1975" s="15" t="s">
        <v>3335</v>
      </c>
      <c r="V1975" s="15" t="s">
        <v>76</v>
      </c>
      <c r="W1975" s="16">
        <v>1</v>
      </c>
      <c r="X1975" s="16">
        <v>1</v>
      </c>
      <c r="Y1975" s="15">
        <v>11317</v>
      </c>
      <c r="Z1975" s="15">
        <v>0.26</v>
      </c>
      <c r="AA1975" s="15" t="s">
        <v>13462</v>
      </c>
      <c r="AB1975" s="15" t="s">
        <v>13463</v>
      </c>
      <c r="AC1975" s="15">
        <v>128680</v>
      </c>
      <c r="AD1975" s="26">
        <v>41558</v>
      </c>
      <c r="AE1975" s="15" t="s">
        <v>1056</v>
      </c>
      <c r="AF1975" s="15" t="s">
        <v>15340</v>
      </c>
      <c r="AG1975" s="16">
        <v>1</v>
      </c>
      <c r="AH1975" s="15" t="s">
        <v>15341</v>
      </c>
      <c r="AI1975" s="15" t="s">
        <v>78</v>
      </c>
      <c r="AJ1975" s="15">
        <v>11317.067627</v>
      </c>
      <c r="AK1975" s="15">
        <v>437.46525403099997</v>
      </c>
      <c r="AL1975" s="15">
        <v>3097051.36937</v>
      </c>
      <c r="AM1975" s="15">
        <v>1416586.53321</v>
      </c>
      <c r="AN1975" s="19">
        <v>23000</v>
      </c>
      <c r="AO1975" s="19">
        <v>90300</v>
      </c>
      <c r="AP1975" s="19">
        <v>0</v>
      </c>
      <c r="AQ1975" s="19">
        <v>0</v>
      </c>
      <c r="AR1975" s="34">
        <f t="shared" si="412"/>
        <v>113300</v>
      </c>
      <c r="AS1975" s="34">
        <v>0</v>
      </c>
      <c r="AT1975" s="34">
        <v>0</v>
      </c>
      <c r="AU1975" s="34">
        <v>0</v>
      </c>
      <c r="AV1975" s="34">
        <v>113300</v>
      </c>
      <c r="AW1975" s="35">
        <f t="shared" si="413"/>
        <v>113300</v>
      </c>
      <c r="AX1975" s="34">
        <f t="shared" si="414"/>
        <v>0</v>
      </c>
      <c r="AY1975" s="36">
        <v>1.4712000000099998</v>
      </c>
      <c r="AZ1975" s="36">
        <v>2.0617000000000001</v>
      </c>
      <c r="BA1975" s="22"/>
      <c r="BB1975" s="19">
        <v>1133</v>
      </c>
      <c r="BC1975" s="34">
        <f t="shared" si="415"/>
        <v>0</v>
      </c>
      <c r="BD1975" s="34">
        <f t="shared" si="416"/>
        <v>0</v>
      </c>
      <c r="BE1975" s="38">
        <v>3.4819999999999997E-2</v>
      </c>
      <c r="BF1975" s="38">
        <f t="shared" si="417"/>
        <v>3.4819999999999997E-2</v>
      </c>
      <c r="BG1975" s="34">
        <v>0</v>
      </c>
      <c r="BH1975" s="34">
        <v>0</v>
      </c>
      <c r="BI1975" s="34">
        <f t="shared" si="418"/>
        <v>0</v>
      </c>
      <c r="BJ1975" s="34">
        <f t="shared" si="419"/>
        <v>0</v>
      </c>
      <c r="BK1975" s="34">
        <v>0</v>
      </c>
      <c r="BL1975" s="34">
        <v>0</v>
      </c>
      <c r="BM1975" s="34">
        <f t="shared" si="420"/>
        <v>0</v>
      </c>
      <c r="BN1975" s="39">
        <f t="shared" si="410"/>
        <v>0</v>
      </c>
      <c r="BO1975" s="39">
        <f t="shared" si="411"/>
        <v>0</v>
      </c>
      <c r="BP1975" s="39">
        <f t="shared" si="421"/>
        <v>0</v>
      </c>
      <c r="BQ1975" s="25" t="s">
        <v>292</v>
      </c>
    </row>
    <row r="1976" spans="1:69" s="25" customFormat="1" ht="14.25" x14ac:dyDescent="0.2">
      <c r="A1976" s="14">
        <v>761</v>
      </c>
      <c r="B1976" s="40"/>
      <c r="C1976" s="15" t="s">
        <v>15342</v>
      </c>
      <c r="D1976" s="16">
        <v>25726</v>
      </c>
      <c r="E1976" s="15" t="s">
        <v>15343</v>
      </c>
      <c r="F1976" s="15" t="s">
        <v>15342</v>
      </c>
      <c r="G1976" s="17" t="s">
        <v>15344</v>
      </c>
      <c r="H1976" s="17" t="s">
        <v>15345</v>
      </c>
      <c r="I1976" s="17" t="s">
        <v>86</v>
      </c>
      <c r="J1976" s="15" t="s">
        <v>15346</v>
      </c>
      <c r="K1976" s="15" t="s">
        <v>1820</v>
      </c>
      <c r="L1976" s="18" t="s">
        <v>15347</v>
      </c>
      <c r="M1976" s="15" t="s">
        <v>13098</v>
      </c>
      <c r="N1976" s="15" t="s">
        <v>13099</v>
      </c>
      <c r="O1976" s="16">
        <v>610</v>
      </c>
      <c r="P1976" s="15" t="s">
        <v>272</v>
      </c>
      <c r="Q1976" s="15">
        <v>23000</v>
      </c>
      <c r="R1976" s="15">
        <v>78200</v>
      </c>
      <c r="S1976" s="15">
        <v>101200</v>
      </c>
      <c r="T1976" s="15">
        <v>0.25</v>
      </c>
      <c r="U1976" s="15" t="s">
        <v>3335</v>
      </c>
      <c r="V1976" s="15" t="s">
        <v>76</v>
      </c>
      <c r="W1976" s="16">
        <v>1</v>
      </c>
      <c r="X1976" s="16">
        <v>1</v>
      </c>
      <c r="Y1976" s="15">
        <v>10727</v>
      </c>
      <c r="Z1976" s="15">
        <v>0.246</v>
      </c>
      <c r="AA1976" s="15" t="s">
        <v>13462</v>
      </c>
      <c r="AB1976" s="15" t="s">
        <v>13463</v>
      </c>
      <c r="AC1976" s="15">
        <v>119500</v>
      </c>
      <c r="AD1976" s="26">
        <v>41576</v>
      </c>
      <c r="AE1976" s="15" t="s">
        <v>1056</v>
      </c>
      <c r="AF1976" s="15" t="s">
        <v>15348</v>
      </c>
      <c r="AG1976" s="16">
        <v>1</v>
      </c>
      <c r="AH1976" s="15" t="s">
        <v>15349</v>
      </c>
      <c r="AI1976" s="15" t="s">
        <v>78</v>
      </c>
      <c r="AJ1976" s="15">
        <v>10727.298584</v>
      </c>
      <c r="AK1976" s="15">
        <v>428.19567770800001</v>
      </c>
      <c r="AL1976" s="15">
        <v>3097133.3715300001</v>
      </c>
      <c r="AM1976" s="15">
        <v>1416586.56488</v>
      </c>
      <c r="AN1976" s="19">
        <v>23000</v>
      </c>
      <c r="AO1976" s="19">
        <v>76000</v>
      </c>
      <c r="AP1976" s="19">
        <v>0</v>
      </c>
      <c r="AQ1976" s="19">
        <v>1500</v>
      </c>
      <c r="AR1976" s="34">
        <f t="shared" si="412"/>
        <v>100500</v>
      </c>
      <c r="AS1976" s="34">
        <v>0</v>
      </c>
      <c r="AT1976" s="34">
        <v>0</v>
      </c>
      <c r="AU1976" s="34">
        <v>0</v>
      </c>
      <c r="AV1976" s="34">
        <v>100500</v>
      </c>
      <c r="AW1976" s="35">
        <f t="shared" si="413"/>
        <v>100500</v>
      </c>
      <c r="AX1976" s="34">
        <f t="shared" si="414"/>
        <v>0</v>
      </c>
      <c r="AY1976" s="36">
        <v>1.4712000000099998</v>
      </c>
      <c r="AZ1976" s="36">
        <v>2.0617000000000001</v>
      </c>
      <c r="BA1976" s="22"/>
      <c r="BB1976" s="19">
        <v>1035</v>
      </c>
      <c r="BC1976" s="34">
        <f t="shared" si="415"/>
        <v>0</v>
      </c>
      <c r="BD1976" s="34">
        <f t="shared" si="416"/>
        <v>0</v>
      </c>
      <c r="BE1976" s="38">
        <v>3.4819999999999997E-2</v>
      </c>
      <c r="BF1976" s="38">
        <f t="shared" si="417"/>
        <v>3.4819999999999997E-2</v>
      </c>
      <c r="BG1976" s="34">
        <v>0</v>
      </c>
      <c r="BH1976" s="34">
        <v>0</v>
      </c>
      <c r="BI1976" s="34">
        <f t="shared" si="418"/>
        <v>0</v>
      </c>
      <c r="BJ1976" s="34">
        <f t="shared" si="419"/>
        <v>0</v>
      </c>
      <c r="BK1976" s="34">
        <v>0</v>
      </c>
      <c r="BL1976" s="34">
        <v>0</v>
      </c>
      <c r="BM1976" s="34">
        <f t="shared" si="420"/>
        <v>0</v>
      </c>
      <c r="BN1976" s="39">
        <f t="shared" si="410"/>
        <v>0</v>
      </c>
      <c r="BO1976" s="39">
        <f t="shared" si="411"/>
        <v>0</v>
      </c>
      <c r="BP1976" s="39">
        <f t="shared" si="421"/>
        <v>0</v>
      </c>
      <c r="BQ1976" s="25" t="s">
        <v>292</v>
      </c>
    </row>
    <row r="1977" spans="1:69" s="25" customFormat="1" ht="14.25" x14ac:dyDescent="0.2">
      <c r="A1977" s="14">
        <v>762</v>
      </c>
      <c r="B1977" s="40"/>
      <c r="C1977" s="15"/>
      <c r="D1977" s="16">
        <v>27687</v>
      </c>
      <c r="E1977" s="15" t="s">
        <v>15350</v>
      </c>
      <c r="F1977" s="15" t="s">
        <v>15351</v>
      </c>
      <c r="G1977" s="17" t="s">
        <v>15352</v>
      </c>
      <c r="H1977" s="17" t="s">
        <v>15353</v>
      </c>
      <c r="I1977" s="17" t="s">
        <v>86</v>
      </c>
      <c r="J1977" s="15" t="s">
        <v>15354</v>
      </c>
      <c r="K1977" s="15" t="s">
        <v>1925</v>
      </c>
      <c r="L1977" s="18" t="s">
        <v>15355</v>
      </c>
      <c r="M1977" s="15" t="s">
        <v>13098</v>
      </c>
      <c r="N1977" s="15" t="s">
        <v>13099</v>
      </c>
      <c r="O1977" s="16">
        <v>610</v>
      </c>
      <c r="P1977" s="15" t="s">
        <v>272</v>
      </c>
      <c r="Q1977" s="15">
        <v>25600</v>
      </c>
      <c r="R1977" s="15">
        <v>78900</v>
      </c>
      <c r="S1977" s="15">
        <v>104500</v>
      </c>
      <c r="T1977" s="15">
        <v>0.28000000000000003</v>
      </c>
      <c r="U1977" s="15" t="s">
        <v>3335</v>
      </c>
      <c r="V1977" s="15" t="s">
        <v>76</v>
      </c>
      <c r="W1977" s="16">
        <v>1</v>
      </c>
      <c r="X1977" s="16">
        <v>1</v>
      </c>
      <c r="Y1977" s="15">
        <v>19243</v>
      </c>
      <c r="Z1977" s="15">
        <v>0.442</v>
      </c>
      <c r="AA1977" s="15" t="s">
        <v>13462</v>
      </c>
      <c r="AB1977" s="15" t="s">
        <v>13463</v>
      </c>
      <c r="AC1977" s="15">
        <v>99900</v>
      </c>
      <c r="AD1977" s="26">
        <v>40137</v>
      </c>
      <c r="AE1977" s="15" t="s">
        <v>119</v>
      </c>
      <c r="AF1977" s="15" t="s">
        <v>119</v>
      </c>
      <c r="AG1977" s="16">
        <v>1</v>
      </c>
      <c r="AH1977" s="15" t="s">
        <v>15356</v>
      </c>
      <c r="AI1977" s="15" t="s">
        <v>78</v>
      </c>
      <c r="AJ1977" s="15">
        <v>19242.5368652</v>
      </c>
      <c r="AK1977" s="15">
        <v>549.36151808199998</v>
      </c>
      <c r="AL1977" s="15">
        <v>3097247.1532700001</v>
      </c>
      <c r="AM1977" s="15">
        <v>1416581.62127</v>
      </c>
      <c r="AN1977" s="19">
        <v>0</v>
      </c>
      <c r="AO1977" s="19">
        <v>0</v>
      </c>
      <c r="AP1977" s="19">
        <v>25600</v>
      </c>
      <c r="AQ1977" s="19">
        <v>78000</v>
      </c>
      <c r="AR1977" s="34">
        <f t="shared" si="412"/>
        <v>103600</v>
      </c>
      <c r="AS1977" s="34">
        <v>0</v>
      </c>
      <c r="AT1977" s="34">
        <v>0</v>
      </c>
      <c r="AU1977" s="34">
        <v>0</v>
      </c>
      <c r="AV1977" s="34">
        <v>103600</v>
      </c>
      <c r="AW1977" s="35">
        <f t="shared" si="413"/>
        <v>103600</v>
      </c>
      <c r="AX1977" s="34">
        <f t="shared" si="414"/>
        <v>0</v>
      </c>
      <c r="AY1977" s="36">
        <v>1.4712000000099998</v>
      </c>
      <c r="AZ1977" s="36">
        <v>2.0617000000000001</v>
      </c>
      <c r="BA1977" s="22"/>
      <c r="BB1977" s="19">
        <v>2072</v>
      </c>
      <c r="BC1977" s="34">
        <f t="shared" si="415"/>
        <v>0</v>
      </c>
      <c r="BD1977" s="34">
        <f t="shared" si="416"/>
        <v>0</v>
      </c>
      <c r="BE1977" s="38">
        <v>3.4819999999999997E-2</v>
      </c>
      <c r="BF1977" s="38">
        <f t="shared" si="417"/>
        <v>3.4819999999999997E-2</v>
      </c>
      <c r="BG1977" s="34">
        <v>0</v>
      </c>
      <c r="BH1977" s="34">
        <v>0</v>
      </c>
      <c r="BI1977" s="34">
        <f t="shared" si="418"/>
        <v>0</v>
      </c>
      <c r="BJ1977" s="34">
        <f t="shared" si="419"/>
        <v>0</v>
      </c>
      <c r="BK1977" s="34">
        <v>0</v>
      </c>
      <c r="BL1977" s="34">
        <v>0</v>
      </c>
      <c r="BM1977" s="34">
        <f t="shared" si="420"/>
        <v>0</v>
      </c>
      <c r="BN1977" s="39">
        <f t="shared" si="410"/>
        <v>0</v>
      </c>
      <c r="BO1977" s="39">
        <f t="shared" si="411"/>
        <v>0</v>
      </c>
      <c r="BP1977" s="39">
        <f t="shared" si="421"/>
        <v>0</v>
      </c>
      <c r="BQ1977" s="25" t="s">
        <v>292</v>
      </c>
    </row>
    <row r="1978" spans="1:69" s="25" customFormat="1" ht="14.25" x14ac:dyDescent="0.2">
      <c r="A1978" s="14">
        <v>763</v>
      </c>
      <c r="B1978" s="40"/>
      <c r="C1978" s="15"/>
      <c r="D1978" s="16">
        <v>19974</v>
      </c>
      <c r="E1978" s="15" t="s">
        <v>15357</v>
      </c>
      <c r="F1978" s="15" t="s">
        <v>15358</v>
      </c>
      <c r="G1978" s="17" t="s">
        <v>15359</v>
      </c>
      <c r="H1978" s="17" t="s">
        <v>15360</v>
      </c>
      <c r="I1978" s="17" t="s">
        <v>86</v>
      </c>
      <c r="J1978" s="15" t="s">
        <v>15361</v>
      </c>
      <c r="K1978" s="15" t="s">
        <v>15362</v>
      </c>
      <c r="L1978" s="18" t="s">
        <v>15363</v>
      </c>
      <c r="M1978" s="15" t="s">
        <v>6612</v>
      </c>
      <c r="N1978" s="15" t="s">
        <v>6613</v>
      </c>
      <c r="O1978" s="16">
        <v>610</v>
      </c>
      <c r="P1978" s="15" t="s">
        <v>272</v>
      </c>
      <c r="Q1978" s="15">
        <v>0</v>
      </c>
      <c r="R1978" s="15">
        <v>0</v>
      </c>
      <c r="S1978" s="15">
        <v>0</v>
      </c>
      <c r="T1978" s="15">
        <v>0</v>
      </c>
      <c r="U1978" s="15" t="s">
        <v>3335</v>
      </c>
      <c r="V1978" s="15" t="s">
        <v>76</v>
      </c>
      <c r="W1978" s="16">
        <v>0</v>
      </c>
      <c r="X1978" s="16">
        <v>0</v>
      </c>
      <c r="Y1978" s="15">
        <v>7504</v>
      </c>
      <c r="Z1978" s="15">
        <v>0.17199999999999999</v>
      </c>
      <c r="AA1978" s="15" t="s">
        <v>13462</v>
      </c>
      <c r="AB1978" s="15" t="s">
        <v>13463</v>
      </c>
      <c r="AC1978" s="15">
        <v>0</v>
      </c>
      <c r="AD1978" s="15"/>
      <c r="AE1978" s="15" t="s">
        <v>78</v>
      </c>
      <c r="AF1978" s="15" t="s">
        <v>78</v>
      </c>
      <c r="AG1978" s="16">
        <v>1</v>
      </c>
      <c r="AH1978" s="15" t="s">
        <v>15364</v>
      </c>
      <c r="AI1978" s="15" t="s">
        <v>78</v>
      </c>
      <c r="AJ1978" s="15">
        <v>7504.0959472699997</v>
      </c>
      <c r="AK1978" s="15">
        <v>445.31382329100001</v>
      </c>
      <c r="AL1978" s="15">
        <v>3097341.9701100001</v>
      </c>
      <c r="AM1978" s="15">
        <v>1416599.6120800001</v>
      </c>
      <c r="AN1978" s="19">
        <v>0</v>
      </c>
      <c r="AO1978" s="19">
        <v>0</v>
      </c>
      <c r="AP1978" s="19">
        <v>0</v>
      </c>
      <c r="AQ1978" s="19">
        <v>0</v>
      </c>
      <c r="AR1978" s="34">
        <f t="shared" si="412"/>
        <v>0</v>
      </c>
      <c r="AS1978" s="34">
        <v>0</v>
      </c>
      <c r="AT1978" s="34">
        <v>0</v>
      </c>
      <c r="AU1978" s="34">
        <v>0</v>
      </c>
      <c r="AV1978" s="34">
        <v>0</v>
      </c>
      <c r="AW1978" s="35">
        <f t="shared" si="413"/>
        <v>0</v>
      </c>
      <c r="AX1978" s="34">
        <f t="shared" si="414"/>
        <v>0</v>
      </c>
      <c r="AY1978" s="36">
        <v>1.4712000000099998</v>
      </c>
      <c r="AZ1978" s="36">
        <v>2.0617000000000001</v>
      </c>
      <c r="BA1978" s="22"/>
      <c r="BB1978" s="19">
        <v>0</v>
      </c>
      <c r="BC1978" s="34">
        <f t="shared" si="415"/>
        <v>0</v>
      </c>
      <c r="BD1978" s="34">
        <f t="shared" si="416"/>
        <v>0</v>
      </c>
      <c r="BE1978" s="38">
        <v>3.4819999999999997E-2</v>
      </c>
      <c r="BF1978" s="38">
        <f t="shared" si="417"/>
        <v>3.4819999999999997E-2</v>
      </c>
      <c r="BG1978" s="34">
        <v>0</v>
      </c>
      <c r="BH1978" s="34">
        <v>0</v>
      </c>
      <c r="BI1978" s="34">
        <f t="shared" si="418"/>
        <v>0</v>
      </c>
      <c r="BJ1978" s="34">
        <f t="shared" si="419"/>
        <v>0</v>
      </c>
      <c r="BK1978" s="34">
        <v>0</v>
      </c>
      <c r="BL1978" s="34">
        <v>0</v>
      </c>
      <c r="BM1978" s="34">
        <f t="shared" si="420"/>
        <v>0</v>
      </c>
      <c r="BN1978" s="39">
        <f t="shared" si="410"/>
        <v>0</v>
      </c>
      <c r="BO1978" s="39">
        <f t="shared" si="411"/>
        <v>0</v>
      </c>
      <c r="BP1978" s="39">
        <f t="shared" si="421"/>
        <v>0</v>
      </c>
      <c r="BQ1978" s="25" t="s">
        <v>292</v>
      </c>
    </row>
    <row r="1979" spans="1:69" s="25" customFormat="1" ht="14.25" x14ac:dyDescent="0.2">
      <c r="A1979" s="14">
        <v>764</v>
      </c>
      <c r="B1979" s="40"/>
      <c r="C1979" s="15"/>
      <c r="D1979" s="16">
        <v>15622</v>
      </c>
      <c r="E1979" s="15" t="s">
        <v>15365</v>
      </c>
      <c r="F1979" s="15" t="s">
        <v>15366</v>
      </c>
      <c r="G1979" s="17" t="s">
        <v>15367</v>
      </c>
      <c r="H1979" s="17" t="s">
        <v>15368</v>
      </c>
      <c r="I1979" s="17" t="s">
        <v>2689</v>
      </c>
      <c r="J1979" s="15" t="s">
        <v>15369</v>
      </c>
      <c r="K1979" s="15" t="s">
        <v>972</v>
      </c>
      <c r="L1979" s="18" t="s">
        <v>15370</v>
      </c>
      <c r="M1979" s="15" t="s">
        <v>6612</v>
      </c>
      <c r="N1979" s="15" t="s">
        <v>6613</v>
      </c>
      <c r="O1979" s="16">
        <v>610</v>
      </c>
      <c r="P1979" s="15" t="s">
        <v>272</v>
      </c>
      <c r="Q1979" s="15">
        <v>0</v>
      </c>
      <c r="R1979" s="15">
        <v>0</v>
      </c>
      <c r="S1979" s="15">
        <v>0</v>
      </c>
      <c r="T1979" s="15">
        <v>0</v>
      </c>
      <c r="U1979" s="15" t="s">
        <v>3335</v>
      </c>
      <c r="V1979" s="15" t="s">
        <v>76</v>
      </c>
      <c r="W1979" s="16">
        <v>0</v>
      </c>
      <c r="X1979" s="16">
        <v>0</v>
      </c>
      <c r="Y1979" s="15">
        <v>6757</v>
      </c>
      <c r="Z1979" s="15">
        <v>0.155</v>
      </c>
      <c r="AA1979" s="15" t="s">
        <v>13462</v>
      </c>
      <c r="AB1979" s="15" t="s">
        <v>13463</v>
      </c>
      <c r="AC1979" s="15">
        <v>0</v>
      </c>
      <c r="AD1979" s="15"/>
      <c r="AE1979" s="15" t="s">
        <v>78</v>
      </c>
      <c r="AF1979" s="15" t="s">
        <v>78</v>
      </c>
      <c r="AG1979" s="16">
        <v>1</v>
      </c>
      <c r="AH1979" s="15" t="s">
        <v>15371</v>
      </c>
      <c r="AI1979" s="15" t="s">
        <v>78</v>
      </c>
      <c r="AJ1979" s="15">
        <v>6756.9470214800003</v>
      </c>
      <c r="AK1979" s="15">
        <v>423.09754903700002</v>
      </c>
      <c r="AL1979" s="15">
        <v>3097354.0328500001</v>
      </c>
      <c r="AM1979" s="15">
        <v>1416434.8814699999</v>
      </c>
      <c r="AN1979" s="19">
        <v>0</v>
      </c>
      <c r="AO1979" s="19">
        <v>0</v>
      </c>
      <c r="AP1979" s="19">
        <v>0</v>
      </c>
      <c r="AQ1979" s="19">
        <v>0</v>
      </c>
      <c r="AR1979" s="34">
        <f t="shared" si="412"/>
        <v>0</v>
      </c>
      <c r="AS1979" s="34">
        <v>0</v>
      </c>
      <c r="AT1979" s="34">
        <v>0</v>
      </c>
      <c r="AU1979" s="34">
        <v>0</v>
      </c>
      <c r="AV1979" s="34">
        <v>0</v>
      </c>
      <c r="AW1979" s="35">
        <f t="shared" si="413"/>
        <v>0</v>
      </c>
      <c r="AX1979" s="34">
        <f t="shared" si="414"/>
        <v>0</v>
      </c>
      <c r="AY1979" s="36">
        <v>1.4712000000099998</v>
      </c>
      <c r="AZ1979" s="36">
        <v>2.0617000000000001</v>
      </c>
      <c r="BA1979" s="22"/>
      <c r="BB1979" s="19">
        <v>0</v>
      </c>
      <c r="BC1979" s="34">
        <f t="shared" si="415"/>
        <v>0</v>
      </c>
      <c r="BD1979" s="34">
        <f t="shared" si="416"/>
        <v>0</v>
      </c>
      <c r="BE1979" s="38">
        <v>3.4819999999999997E-2</v>
      </c>
      <c r="BF1979" s="38">
        <f t="shared" si="417"/>
        <v>3.4819999999999997E-2</v>
      </c>
      <c r="BG1979" s="34">
        <v>0</v>
      </c>
      <c r="BH1979" s="34">
        <v>0</v>
      </c>
      <c r="BI1979" s="34">
        <f t="shared" si="418"/>
        <v>0</v>
      </c>
      <c r="BJ1979" s="34">
        <f t="shared" si="419"/>
        <v>0</v>
      </c>
      <c r="BK1979" s="34">
        <v>0</v>
      </c>
      <c r="BL1979" s="34">
        <v>0</v>
      </c>
      <c r="BM1979" s="34">
        <f t="shared" si="420"/>
        <v>0</v>
      </c>
      <c r="BN1979" s="39">
        <f t="shared" si="410"/>
        <v>0</v>
      </c>
      <c r="BO1979" s="39">
        <f t="shared" si="411"/>
        <v>0</v>
      </c>
      <c r="BP1979" s="39">
        <f t="shared" si="421"/>
        <v>0</v>
      </c>
      <c r="BQ1979" s="25" t="s">
        <v>292</v>
      </c>
    </row>
    <row r="1980" spans="1:69" s="25" customFormat="1" ht="25.5" x14ac:dyDescent="0.2">
      <c r="A1980" s="14">
        <v>765</v>
      </c>
      <c r="B1980" s="40"/>
      <c r="C1980" s="15"/>
      <c r="D1980" s="16">
        <v>19277</v>
      </c>
      <c r="E1980" s="15" t="s">
        <v>15372</v>
      </c>
      <c r="F1980" s="15" t="s">
        <v>15373</v>
      </c>
      <c r="G1980" s="17" t="s">
        <v>15374</v>
      </c>
      <c r="H1980" s="17" t="s">
        <v>15375</v>
      </c>
      <c r="I1980" s="17" t="s">
        <v>6746</v>
      </c>
      <c r="J1980" s="15" t="s">
        <v>13401</v>
      </c>
      <c r="K1980" s="15" t="s">
        <v>86</v>
      </c>
      <c r="L1980" s="18" t="s">
        <v>15376</v>
      </c>
      <c r="M1980" s="15" t="s">
        <v>13098</v>
      </c>
      <c r="N1980" s="15" t="s">
        <v>13099</v>
      </c>
      <c r="O1980" s="16">
        <v>610</v>
      </c>
      <c r="P1980" s="15" t="s">
        <v>272</v>
      </c>
      <c r="Q1980" s="15">
        <v>32400</v>
      </c>
      <c r="R1980" s="15">
        <v>102500</v>
      </c>
      <c r="S1980" s="15">
        <v>134900</v>
      </c>
      <c r="T1980" s="15">
        <v>0.53</v>
      </c>
      <c r="U1980" s="15" t="s">
        <v>3335</v>
      </c>
      <c r="V1980" s="15" t="s">
        <v>76</v>
      </c>
      <c r="W1980" s="16">
        <v>1</v>
      </c>
      <c r="X1980" s="16">
        <v>1</v>
      </c>
      <c r="Y1980" s="15">
        <v>25777</v>
      </c>
      <c r="Z1980" s="15">
        <v>0.59199999999999997</v>
      </c>
      <c r="AA1980" s="15" t="s">
        <v>13462</v>
      </c>
      <c r="AB1980" s="15" t="s">
        <v>13463</v>
      </c>
      <c r="AC1980" s="15">
        <v>148745</v>
      </c>
      <c r="AD1980" s="26">
        <v>41563</v>
      </c>
      <c r="AE1980" s="15" t="s">
        <v>147</v>
      </c>
      <c r="AF1980" s="15" t="s">
        <v>15377</v>
      </c>
      <c r="AG1980" s="16">
        <v>1</v>
      </c>
      <c r="AH1980" s="15" t="s">
        <v>15378</v>
      </c>
      <c r="AI1980" s="15" t="s">
        <v>78</v>
      </c>
      <c r="AJ1980" s="15">
        <v>25777.1450195</v>
      </c>
      <c r="AK1980" s="15">
        <v>655.84559043800004</v>
      </c>
      <c r="AL1980" s="15">
        <v>3097253.8072500001</v>
      </c>
      <c r="AM1980" s="15">
        <v>1416425.88494</v>
      </c>
      <c r="AN1980" s="19">
        <v>32400</v>
      </c>
      <c r="AO1980" s="19">
        <v>109900</v>
      </c>
      <c r="AP1980" s="19">
        <v>0</v>
      </c>
      <c r="AQ1980" s="19">
        <v>0</v>
      </c>
      <c r="AR1980" s="34">
        <f t="shared" si="412"/>
        <v>142300</v>
      </c>
      <c r="AS1980" s="34">
        <v>0</v>
      </c>
      <c r="AT1980" s="34">
        <v>0</v>
      </c>
      <c r="AU1980" s="34">
        <v>0</v>
      </c>
      <c r="AV1980" s="34">
        <v>142300</v>
      </c>
      <c r="AW1980" s="35">
        <f t="shared" si="413"/>
        <v>142300</v>
      </c>
      <c r="AX1980" s="34">
        <f t="shared" si="414"/>
        <v>0</v>
      </c>
      <c r="AY1980" s="36">
        <v>1.4712000000099998</v>
      </c>
      <c r="AZ1980" s="36">
        <v>2.0617000000000001</v>
      </c>
      <c r="BA1980" s="22"/>
      <c r="BB1980" s="19">
        <v>1423</v>
      </c>
      <c r="BC1980" s="34">
        <f t="shared" si="415"/>
        <v>0</v>
      </c>
      <c r="BD1980" s="34">
        <f t="shared" si="416"/>
        <v>0</v>
      </c>
      <c r="BE1980" s="38">
        <v>3.4819999999999997E-2</v>
      </c>
      <c r="BF1980" s="38">
        <f t="shared" si="417"/>
        <v>3.4819999999999997E-2</v>
      </c>
      <c r="BG1980" s="34">
        <v>0</v>
      </c>
      <c r="BH1980" s="34">
        <v>0</v>
      </c>
      <c r="BI1980" s="34">
        <f t="shared" si="418"/>
        <v>0</v>
      </c>
      <c r="BJ1980" s="34">
        <f t="shared" si="419"/>
        <v>0</v>
      </c>
      <c r="BK1980" s="34">
        <v>0</v>
      </c>
      <c r="BL1980" s="34">
        <v>0</v>
      </c>
      <c r="BM1980" s="34">
        <f t="shared" si="420"/>
        <v>0</v>
      </c>
      <c r="BN1980" s="39">
        <f t="shared" si="410"/>
        <v>0</v>
      </c>
      <c r="BO1980" s="39">
        <f t="shared" si="411"/>
        <v>0</v>
      </c>
      <c r="BP1980" s="39">
        <f t="shared" si="421"/>
        <v>0</v>
      </c>
      <c r="BQ1980" s="25" t="s">
        <v>292</v>
      </c>
    </row>
    <row r="1981" spans="1:69" s="25" customFormat="1" ht="25.5" x14ac:dyDescent="0.2">
      <c r="A1981" s="14">
        <v>766</v>
      </c>
      <c r="B1981" s="40"/>
      <c r="C1981" s="15"/>
      <c r="D1981" s="16">
        <v>23985</v>
      </c>
      <c r="E1981" s="15" t="s">
        <v>15379</v>
      </c>
      <c r="F1981" s="15" t="s">
        <v>15380</v>
      </c>
      <c r="G1981" s="17" t="s">
        <v>15374</v>
      </c>
      <c r="H1981" s="17" t="s">
        <v>15375</v>
      </c>
      <c r="I1981" s="17" t="s">
        <v>6746</v>
      </c>
      <c r="J1981" s="15" t="s">
        <v>13401</v>
      </c>
      <c r="K1981" s="15" t="s">
        <v>205</v>
      </c>
      <c r="L1981" s="18" t="s">
        <v>15381</v>
      </c>
      <c r="M1981" s="15" t="s">
        <v>6612</v>
      </c>
      <c r="N1981" s="15" t="s">
        <v>6613</v>
      </c>
      <c r="O1981" s="16">
        <v>610</v>
      </c>
      <c r="P1981" s="15" t="s">
        <v>272</v>
      </c>
      <c r="Q1981" s="15">
        <v>0</v>
      </c>
      <c r="R1981" s="15">
        <v>0</v>
      </c>
      <c r="S1981" s="15">
        <v>0</v>
      </c>
      <c r="T1981" s="15">
        <v>0</v>
      </c>
      <c r="U1981" s="15" t="s">
        <v>3335</v>
      </c>
      <c r="V1981" s="15" t="s">
        <v>76</v>
      </c>
      <c r="W1981" s="16">
        <v>0</v>
      </c>
      <c r="X1981" s="16">
        <v>0</v>
      </c>
      <c r="Y1981" s="15">
        <v>2892</v>
      </c>
      <c r="Z1981" s="15">
        <v>6.6000000000000003E-2</v>
      </c>
      <c r="AA1981" s="15" t="s">
        <v>13462</v>
      </c>
      <c r="AB1981" s="15" t="s">
        <v>13463</v>
      </c>
      <c r="AC1981" s="15">
        <v>0</v>
      </c>
      <c r="AD1981" s="15"/>
      <c r="AE1981" s="15" t="s">
        <v>78</v>
      </c>
      <c r="AF1981" s="15" t="s">
        <v>78</v>
      </c>
      <c r="AG1981" s="16">
        <v>1</v>
      </c>
      <c r="AH1981" s="15" t="s">
        <v>15382</v>
      </c>
      <c r="AI1981" s="15" t="s">
        <v>78</v>
      </c>
      <c r="AJ1981" s="15">
        <v>2891.6308593799999</v>
      </c>
      <c r="AK1981" s="15">
        <v>231.951904568</v>
      </c>
      <c r="AL1981" s="15">
        <v>3097353.2845899998</v>
      </c>
      <c r="AM1981" s="15">
        <v>1416309.86897</v>
      </c>
      <c r="AN1981" s="19">
        <v>0</v>
      </c>
      <c r="AO1981" s="19">
        <v>0</v>
      </c>
      <c r="AP1981" s="19">
        <v>0</v>
      </c>
      <c r="AQ1981" s="19">
        <v>0</v>
      </c>
      <c r="AR1981" s="34">
        <f t="shared" si="412"/>
        <v>0</v>
      </c>
      <c r="AS1981" s="34">
        <v>0</v>
      </c>
      <c r="AT1981" s="34">
        <v>0</v>
      </c>
      <c r="AU1981" s="34">
        <v>0</v>
      </c>
      <c r="AV1981" s="34">
        <v>0</v>
      </c>
      <c r="AW1981" s="35">
        <f t="shared" si="413"/>
        <v>0</v>
      </c>
      <c r="AX1981" s="34">
        <f t="shared" si="414"/>
        <v>0</v>
      </c>
      <c r="AY1981" s="36">
        <v>1.4712000000099998</v>
      </c>
      <c r="AZ1981" s="36">
        <v>2.0617000000000001</v>
      </c>
      <c r="BA1981" s="22"/>
      <c r="BB1981" s="19">
        <v>0</v>
      </c>
      <c r="BC1981" s="34">
        <f t="shared" si="415"/>
        <v>0</v>
      </c>
      <c r="BD1981" s="34">
        <f t="shared" si="416"/>
        <v>0</v>
      </c>
      <c r="BE1981" s="38">
        <v>3.4819999999999997E-2</v>
      </c>
      <c r="BF1981" s="38">
        <f t="shared" si="417"/>
        <v>3.4819999999999997E-2</v>
      </c>
      <c r="BG1981" s="34">
        <v>0</v>
      </c>
      <c r="BH1981" s="34">
        <v>0</v>
      </c>
      <c r="BI1981" s="34">
        <f t="shared" si="418"/>
        <v>0</v>
      </c>
      <c r="BJ1981" s="34">
        <f t="shared" si="419"/>
        <v>0</v>
      </c>
      <c r="BK1981" s="34">
        <v>0</v>
      </c>
      <c r="BL1981" s="34">
        <v>0</v>
      </c>
      <c r="BM1981" s="34">
        <f t="shared" si="420"/>
        <v>0</v>
      </c>
      <c r="BN1981" s="39">
        <f t="shared" si="410"/>
        <v>0</v>
      </c>
      <c r="BO1981" s="39">
        <f t="shared" si="411"/>
        <v>0</v>
      </c>
      <c r="BP1981" s="39">
        <f t="shared" si="421"/>
        <v>0</v>
      </c>
      <c r="BQ1981" s="25" t="s">
        <v>292</v>
      </c>
    </row>
    <row r="1982" spans="1:69" s="25" customFormat="1" ht="14.25" x14ac:dyDescent="0.2">
      <c r="A1982" s="14">
        <v>767</v>
      </c>
      <c r="B1982" s="40"/>
      <c r="C1982" s="15" t="s">
        <v>15383</v>
      </c>
      <c r="D1982" s="16">
        <v>22284</v>
      </c>
      <c r="E1982" s="15" t="s">
        <v>15384</v>
      </c>
      <c r="F1982" s="15" t="s">
        <v>15383</v>
      </c>
      <c r="G1982" s="17" t="s">
        <v>15385</v>
      </c>
      <c r="H1982" s="17" t="s">
        <v>15386</v>
      </c>
      <c r="I1982" s="17" t="s">
        <v>86</v>
      </c>
      <c r="J1982" s="15" t="s">
        <v>15387</v>
      </c>
      <c r="K1982" s="15" t="s">
        <v>11064</v>
      </c>
      <c r="L1982" s="18" t="s">
        <v>15388</v>
      </c>
      <c r="M1982" s="15" t="s">
        <v>13098</v>
      </c>
      <c r="N1982" s="15" t="s">
        <v>13099</v>
      </c>
      <c r="O1982" s="16">
        <v>610</v>
      </c>
      <c r="P1982" s="15" t="s">
        <v>272</v>
      </c>
      <c r="Q1982" s="15">
        <v>32500</v>
      </c>
      <c r="R1982" s="15">
        <v>102900</v>
      </c>
      <c r="S1982" s="15">
        <v>135400</v>
      </c>
      <c r="T1982" s="15">
        <v>0.53</v>
      </c>
      <c r="U1982" s="15" t="s">
        <v>3335</v>
      </c>
      <c r="V1982" s="15" t="s">
        <v>76</v>
      </c>
      <c r="W1982" s="16">
        <v>1</v>
      </c>
      <c r="X1982" s="16">
        <v>1</v>
      </c>
      <c r="Y1982" s="15">
        <v>18198</v>
      </c>
      <c r="Z1982" s="15">
        <v>0.41799999999999998</v>
      </c>
      <c r="AA1982" s="15" t="s">
        <v>13462</v>
      </c>
      <c r="AB1982" s="15" t="s">
        <v>13463</v>
      </c>
      <c r="AC1982" s="15">
        <v>139000</v>
      </c>
      <c r="AD1982" s="26">
        <v>41565</v>
      </c>
      <c r="AE1982" s="15" t="s">
        <v>147</v>
      </c>
      <c r="AF1982" s="15" t="s">
        <v>15389</v>
      </c>
      <c r="AG1982" s="16">
        <v>1</v>
      </c>
      <c r="AH1982" s="15" t="s">
        <v>15390</v>
      </c>
      <c r="AI1982" s="15" t="s">
        <v>78</v>
      </c>
      <c r="AJ1982" s="15">
        <v>18197.6181641</v>
      </c>
      <c r="AK1982" s="15">
        <v>555.35332741100001</v>
      </c>
      <c r="AL1982" s="15">
        <v>3097245.8198199999</v>
      </c>
      <c r="AM1982" s="15">
        <v>1416303.5508600001</v>
      </c>
      <c r="AN1982" s="19">
        <v>32500</v>
      </c>
      <c r="AO1982" s="19">
        <v>104800</v>
      </c>
      <c r="AP1982" s="19">
        <v>0</v>
      </c>
      <c r="AQ1982" s="19">
        <v>0</v>
      </c>
      <c r="AR1982" s="34">
        <f t="shared" si="412"/>
        <v>137300</v>
      </c>
      <c r="AS1982" s="34">
        <v>0</v>
      </c>
      <c r="AT1982" s="34">
        <v>0</v>
      </c>
      <c r="AU1982" s="34">
        <v>0</v>
      </c>
      <c r="AV1982" s="34">
        <v>137300</v>
      </c>
      <c r="AW1982" s="35">
        <f t="shared" si="413"/>
        <v>137300</v>
      </c>
      <c r="AX1982" s="34">
        <f t="shared" si="414"/>
        <v>0</v>
      </c>
      <c r="AY1982" s="36">
        <v>1.4712000000099998</v>
      </c>
      <c r="AZ1982" s="36">
        <v>2.0617000000000001</v>
      </c>
      <c r="BA1982" s="22"/>
      <c r="BB1982" s="19">
        <v>1373</v>
      </c>
      <c r="BC1982" s="34">
        <f t="shared" si="415"/>
        <v>0</v>
      </c>
      <c r="BD1982" s="34">
        <f t="shared" si="416"/>
        <v>0</v>
      </c>
      <c r="BE1982" s="38">
        <v>3.4819999999999997E-2</v>
      </c>
      <c r="BF1982" s="38">
        <f t="shared" si="417"/>
        <v>3.4819999999999997E-2</v>
      </c>
      <c r="BG1982" s="34">
        <v>0</v>
      </c>
      <c r="BH1982" s="34">
        <v>0</v>
      </c>
      <c r="BI1982" s="34">
        <f t="shared" si="418"/>
        <v>0</v>
      </c>
      <c r="BJ1982" s="34">
        <f t="shared" si="419"/>
        <v>0</v>
      </c>
      <c r="BK1982" s="34">
        <v>0</v>
      </c>
      <c r="BL1982" s="34">
        <v>0</v>
      </c>
      <c r="BM1982" s="34">
        <f t="shared" si="420"/>
        <v>0</v>
      </c>
      <c r="BN1982" s="39">
        <f t="shared" si="410"/>
        <v>0</v>
      </c>
      <c r="BO1982" s="39">
        <f t="shared" si="411"/>
        <v>0</v>
      </c>
      <c r="BP1982" s="39">
        <f t="shared" si="421"/>
        <v>0</v>
      </c>
      <c r="BQ1982" s="25" t="s">
        <v>292</v>
      </c>
    </row>
    <row r="1983" spans="1:69" s="25" customFormat="1" ht="14.25" x14ac:dyDescent="0.2">
      <c r="A1983" s="14">
        <v>768</v>
      </c>
      <c r="B1983" s="40"/>
      <c r="C1983" s="15"/>
      <c r="D1983" s="16">
        <v>22987</v>
      </c>
      <c r="E1983" s="15" t="s">
        <v>15391</v>
      </c>
      <c r="F1983" s="15" t="s">
        <v>15392</v>
      </c>
      <c r="G1983" s="17" t="s">
        <v>15393</v>
      </c>
      <c r="H1983" s="17" t="s">
        <v>15394</v>
      </c>
      <c r="I1983" s="17" t="s">
        <v>86</v>
      </c>
      <c r="J1983" s="15" t="s">
        <v>15395</v>
      </c>
      <c r="K1983" s="15" t="s">
        <v>15396</v>
      </c>
      <c r="L1983" s="18" t="s">
        <v>15397</v>
      </c>
      <c r="M1983" s="15" t="s">
        <v>13098</v>
      </c>
      <c r="N1983" s="15" t="s">
        <v>13099</v>
      </c>
      <c r="O1983" s="16">
        <v>610</v>
      </c>
      <c r="P1983" s="15" t="s">
        <v>272</v>
      </c>
      <c r="Q1983" s="15">
        <v>16600</v>
      </c>
      <c r="R1983" s="15">
        <v>77900</v>
      </c>
      <c r="S1983" s="15">
        <v>94500</v>
      </c>
      <c r="T1983" s="15">
        <v>0.17299999999999999</v>
      </c>
      <c r="U1983" s="15" t="s">
        <v>3335</v>
      </c>
      <c r="V1983" s="15" t="s">
        <v>76</v>
      </c>
      <c r="W1983" s="16">
        <v>1</v>
      </c>
      <c r="X1983" s="16">
        <v>1</v>
      </c>
      <c r="Y1983" s="15">
        <v>8873</v>
      </c>
      <c r="Z1983" s="15">
        <v>0.20399999999999999</v>
      </c>
      <c r="AA1983" s="15" t="s">
        <v>13462</v>
      </c>
      <c r="AB1983" s="15" t="s">
        <v>13463</v>
      </c>
      <c r="AC1983" s="15">
        <v>95391</v>
      </c>
      <c r="AD1983" s="26">
        <v>41563</v>
      </c>
      <c r="AE1983" s="15" t="s">
        <v>119</v>
      </c>
      <c r="AF1983" s="15" t="s">
        <v>119</v>
      </c>
      <c r="AG1983" s="16">
        <v>1</v>
      </c>
      <c r="AH1983" s="15" t="s">
        <v>15398</v>
      </c>
      <c r="AI1983" s="15" t="s">
        <v>78</v>
      </c>
      <c r="AJ1983" s="15">
        <v>8872.9423828100007</v>
      </c>
      <c r="AK1983" s="15">
        <v>376.30059074600001</v>
      </c>
      <c r="AL1983" s="15">
        <v>3097134.0000300002</v>
      </c>
      <c r="AM1983" s="15">
        <v>1416245.3119099999</v>
      </c>
      <c r="AN1983" s="19">
        <v>0</v>
      </c>
      <c r="AO1983" s="19">
        <v>0</v>
      </c>
      <c r="AP1983" s="19">
        <v>16600</v>
      </c>
      <c r="AQ1983" s="19">
        <v>77100</v>
      </c>
      <c r="AR1983" s="34">
        <f t="shared" si="412"/>
        <v>93700</v>
      </c>
      <c r="AS1983" s="34">
        <v>0</v>
      </c>
      <c r="AT1983" s="34">
        <v>0</v>
      </c>
      <c r="AU1983" s="34">
        <v>0</v>
      </c>
      <c r="AV1983" s="34">
        <v>93700</v>
      </c>
      <c r="AW1983" s="35">
        <f t="shared" si="413"/>
        <v>93700</v>
      </c>
      <c r="AX1983" s="34">
        <f t="shared" si="414"/>
        <v>0</v>
      </c>
      <c r="AY1983" s="36">
        <v>1.4712000000099998</v>
      </c>
      <c r="AZ1983" s="36">
        <v>2.0617000000000001</v>
      </c>
      <c r="BA1983" s="22"/>
      <c r="BB1983" s="19">
        <v>1874</v>
      </c>
      <c r="BC1983" s="34">
        <f t="shared" si="415"/>
        <v>0</v>
      </c>
      <c r="BD1983" s="34">
        <f t="shared" si="416"/>
        <v>0</v>
      </c>
      <c r="BE1983" s="38">
        <v>3.4819999999999997E-2</v>
      </c>
      <c r="BF1983" s="38">
        <f t="shared" si="417"/>
        <v>3.4819999999999997E-2</v>
      </c>
      <c r="BG1983" s="34">
        <v>0</v>
      </c>
      <c r="BH1983" s="34">
        <v>0</v>
      </c>
      <c r="BI1983" s="34">
        <f t="shared" si="418"/>
        <v>0</v>
      </c>
      <c r="BJ1983" s="34">
        <f t="shared" si="419"/>
        <v>0</v>
      </c>
      <c r="BK1983" s="34">
        <v>0</v>
      </c>
      <c r="BL1983" s="34">
        <v>0</v>
      </c>
      <c r="BM1983" s="34">
        <f t="shared" si="420"/>
        <v>0</v>
      </c>
      <c r="BN1983" s="39">
        <f t="shared" si="410"/>
        <v>0</v>
      </c>
      <c r="BO1983" s="39">
        <f t="shared" si="411"/>
        <v>0</v>
      </c>
      <c r="BP1983" s="39">
        <f t="shared" si="421"/>
        <v>0</v>
      </c>
      <c r="BQ1983" s="25" t="s">
        <v>292</v>
      </c>
    </row>
    <row r="1984" spans="1:69" s="25" customFormat="1" ht="14.25" x14ac:dyDescent="0.2">
      <c r="A1984" s="14">
        <v>769</v>
      </c>
      <c r="B1984" s="40"/>
      <c r="C1984" s="15"/>
      <c r="D1984" s="16">
        <v>18151</v>
      </c>
      <c r="E1984" s="15" t="s">
        <v>15399</v>
      </c>
      <c r="F1984" s="15" t="s">
        <v>15400</v>
      </c>
      <c r="G1984" s="17" t="s">
        <v>15401</v>
      </c>
      <c r="H1984" s="17" t="s">
        <v>15402</v>
      </c>
      <c r="I1984" s="17" t="s">
        <v>86</v>
      </c>
      <c r="J1984" s="15" t="s">
        <v>15403</v>
      </c>
      <c r="K1984" s="15" t="s">
        <v>1675</v>
      </c>
      <c r="L1984" s="18" t="s">
        <v>15404</v>
      </c>
      <c r="M1984" s="15" t="s">
        <v>13098</v>
      </c>
      <c r="N1984" s="15" t="s">
        <v>13099</v>
      </c>
      <c r="O1984" s="16">
        <v>610</v>
      </c>
      <c r="P1984" s="15" t="s">
        <v>272</v>
      </c>
      <c r="Q1984" s="15">
        <v>13100</v>
      </c>
      <c r="R1984" s="15">
        <v>66600</v>
      </c>
      <c r="S1984" s="15">
        <v>79700</v>
      </c>
      <c r="T1984" s="15">
        <v>0.124</v>
      </c>
      <c r="U1984" s="15" t="s">
        <v>3335</v>
      </c>
      <c r="V1984" s="15" t="s">
        <v>76</v>
      </c>
      <c r="W1984" s="16">
        <v>1</v>
      </c>
      <c r="X1984" s="16">
        <v>1</v>
      </c>
      <c r="Y1984" s="15">
        <v>4013</v>
      </c>
      <c r="Z1984" s="15">
        <v>9.1999999999999998E-2</v>
      </c>
      <c r="AA1984" s="15" t="s">
        <v>13462</v>
      </c>
      <c r="AB1984" s="15" t="s">
        <v>13463</v>
      </c>
      <c r="AC1984" s="15">
        <v>97394</v>
      </c>
      <c r="AD1984" s="26">
        <v>41578</v>
      </c>
      <c r="AE1984" s="15" t="s">
        <v>211</v>
      </c>
      <c r="AF1984" s="15" t="s">
        <v>4981</v>
      </c>
      <c r="AG1984" s="16">
        <v>1</v>
      </c>
      <c r="AH1984" s="15" t="s">
        <v>15405</v>
      </c>
      <c r="AI1984" s="15" t="s">
        <v>78</v>
      </c>
      <c r="AJ1984" s="15">
        <v>4013.4465332</v>
      </c>
      <c r="AK1984" s="15">
        <v>272.38774110100002</v>
      </c>
      <c r="AL1984" s="15">
        <v>3097168.3154099998</v>
      </c>
      <c r="AM1984" s="15">
        <v>1416144.17298</v>
      </c>
      <c r="AN1984" s="19">
        <v>13100</v>
      </c>
      <c r="AO1984" s="19">
        <v>65900</v>
      </c>
      <c r="AP1984" s="19">
        <v>0</v>
      </c>
      <c r="AQ1984" s="19">
        <v>0</v>
      </c>
      <c r="AR1984" s="34">
        <f t="shared" si="412"/>
        <v>79000</v>
      </c>
      <c r="AS1984" s="34">
        <v>0</v>
      </c>
      <c r="AT1984" s="34">
        <v>0</v>
      </c>
      <c r="AU1984" s="34">
        <v>0</v>
      </c>
      <c r="AV1984" s="34">
        <v>79000</v>
      </c>
      <c r="AW1984" s="35">
        <f t="shared" si="413"/>
        <v>79000</v>
      </c>
      <c r="AX1984" s="34">
        <f t="shared" si="414"/>
        <v>0</v>
      </c>
      <c r="AY1984" s="36">
        <v>1.4712000000099998</v>
      </c>
      <c r="AZ1984" s="36">
        <v>2.0617000000000001</v>
      </c>
      <c r="BA1984" s="22"/>
      <c r="BB1984" s="19">
        <v>790</v>
      </c>
      <c r="BC1984" s="34">
        <f t="shared" si="415"/>
        <v>0</v>
      </c>
      <c r="BD1984" s="34">
        <f t="shared" si="416"/>
        <v>0</v>
      </c>
      <c r="BE1984" s="38">
        <v>3.4819999999999997E-2</v>
      </c>
      <c r="BF1984" s="38">
        <f t="shared" si="417"/>
        <v>3.4819999999999997E-2</v>
      </c>
      <c r="BG1984" s="34">
        <v>0</v>
      </c>
      <c r="BH1984" s="34">
        <v>0</v>
      </c>
      <c r="BI1984" s="34">
        <f t="shared" si="418"/>
        <v>0</v>
      </c>
      <c r="BJ1984" s="34">
        <f t="shared" si="419"/>
        <v>0</v>
      </c>
      <c r="BK1984" s="34">
        <v>0</v>
      </c>
      <c r="BL1984" s="34">
        <v>0</v>
      </c>
      <c r="BM1984" s="34">
        <f t="shared" si="420"/>
        <v>0</v>
      </c>
      <c r="BN1984" s="39">
        <f t="shared" si="410"/>
        <v>0</v>
      </c>
      <c r="BO1984" s="39">
        <f t="shared" si="411"/>
        <v>0</v>
      </c>
      <c r="BP1984" s="39">
        <f t="shared" si="421"/>
        <v>0</v>
      </c>
      <c r="BQ1984" s="25" t="s">
        <v>292</v>
      </c>
    </row>
    <row r="1985" spans="1:69" s="25" customFormat="1" ht="14.25" x14ac:dyDescent="0.2">
      <c r="A1985" s="14">
        <v>770</v>
      </c>
      <c r="B1985" s="40"/>
      <c r="C1985" s="15" t="s">
        <v>726</v>
      </c>
      <c r="D1985" s="16">
        <v>36623</v>
      </c>
      <c r="E1985" s="15" t="s">
        <v>15406</v>
      </c>
      <c r="F1985" s="15" t="s">
        <v>15407</v>
      </c>
      <c r="G1985" s="17" t="s">
        <v>15408</v>
      </c>
      <c r="H1985" s="17" t="s">
        <v>15409</v>
      </c>
      <c r="I1985" s="17" t="s">
        <v>86</v>
      </c>
      <c r="J1985" s="15" t="s">
        <v>15410</v>
      </c>
      <c r="K1985" s="15" t="s">
        <v>821</v>
      </c>
      <c r="L1985" s="18" t="s">
        <v>15411</v>
      </c>
      <c r="M1985" s="15" t="s">
        <v>13098</v>
      </c>
      <c r="N1985" s="15" t="s">
        <v>13099</v>
      </c>
      <c r="O1985" s="16">
        <v>610</v>
      </c>
      <c r="P1985" s="15" t="s">
        <v>272</v>
      </c>
      <c r="Q1985" s="15">
        <v>42600</v>
      </c>
      <c r="R1985" s="15">
        <v>112800</v>
      </c>
      <c r="S1985" s="15">
        <v>155400</v>
      </c>
      <c r="T1985" s="15">
        <v>0.56999999999999995</v>
      </c>
      <c r="U1985" s="15" t="s">
        <v>3335</v>
      </c>
      <c r="V1985" s="15" t="s">
        <v>76</v>
      </c>
      <c r="W1985" s="16">
        <v>1</v>
      </c>
      <c r="X1985" s="16">
        <v>1</v>
      </c>
      <c r="Y1985" s="15">
        <v>7777</v>
      </c>
      <c r="Z1985" s="15">
        <v>0.17899999999999999</v>
      </c>
      <c r="AA1985" s="15" t="s">
        <v>13462</v>
      </c>
      <c r="AB1985" s="15" t="s">
        <v>13463</v>
      </c>
      <c r="AC1985" s="15">
        <v>120827</v>
      </c>
      <c r="AD1985" s="26">
        <v>41577</v>
      </c>
      <c r="AE1985" s="15" t="s">
        <v>119</v>
      </c>
      <c r="AF1985" s="15" t="s">
        <v>119</v>
      </c>
      <c r="AG1985" s="16">
        <v>1</v>
      </c>
      <c r="AH1985" s="15" t="s">
        <v>15412</v>
      </c>
      <c r="AI1985" s="15" t="s">
        <v>78</v>
      </c>
      <c r="AJ1985" s="15">
        <v>7777.3601074199996</v>
      </c>
      <c r="AK1985" s="15">
        <v>367.49087133500001</v>
      </c>
      <c r="AL1985" s="15">
        <v>3097195.80021</v>
      </c>
      <c r="AM1985" s="15">
        <v>1416042.0850899999</v>
      </c>
      <c r="AN1985" s="19">
        <v>42600</v>
      </c>
      <c r="AO1985" s="19">
        <v>110200</v>
      </c>
      <c r="AP1985" s="19">
        <v>0</v>
      </c>
      <c r="AQ1985" s="19">
        <v>4300</v>
      </c>
      <c r="AR1985" s="34">
        <f t="shared" si="412"/>
        <v>157100</v>
      </c>
      <c r="AS1985" s="34">
        <v>0</v>
      </c>
      <c r="AT1985" s="34">
        <v>0</v>
      </c>
      <c r="AU1985" s="34">
        <v>0</v>
      </c>
      <c r="AV1985" s="34">
        <v>157100</v>
      </c>
      <c r="AW1985" s="35">
        <f t="shared" si="413"/>
        <v>157100</v>
      </c>
      <c r="AX1985" s="34">
        <f t="shared" si="414"/>
        <v>0</v>
      </c>
      <c r="AY1985" s="36">
        <v>1.4712000000099998</v>
      </c>
      <c r="AZ1985" s="36">
        <v>2.0617000000000001</v>
      </c>
      <c r="BA1985" s="22"/>
      <c r="BB1985" s="19">
        <v>1657</v>
      </c>
      <c r="BC1985" s="34">
        <f t="shared" si="415"/>
        <v>0</v>
      </c>
      <c r="BD1985" s="34">
        <f t="shared" si="416"/>
        <v>0</v>
      </c>
      <c r="BE1985" s="38">
        <v>3.4819999999999997E-2</v>
      </c>
      <c r="BF1985" s="38">
        <f t="shared" si="417"/>
        <v>3.4819999999999997E-2</v>
      </c>
      <c r="BG1985" s="34">
        <v>0</v>
      </c>
      <c r="BH1985" s="34">
        <v>0</v>
      </c>
      <c r="BI1985" s="34">
        <f t="shared" si="418"/>
        <v>0</v>
      </c>
      <c r="BJ1985" s="34">
        <f t="shared" si="419"/>
        <v>0</v>
      </c>
      <c r="BK1985" s="34">
        <v>0</v>
      </c>
      <c r="BL1985" s="34">
        <v>0</v>
      </c>
      <c r="BM1985" s="34">
        <f t="shared" si="420"/>
        <v>0</v>
      </c>
      <c r="BN1985" s="39">
        <f t="shared" si="410"/>
        <v>0</v>
      </c>
      <c r="BO1985" s="39">
        <f t="shared" si="411"/>
        <v>0</v>
      </c>
      <c r="BP1985" s="39">
        <f t="shared" si="421"/>
        <v>0</v>
      </c>
      <c r="BQ1985" s="25" t="s">
        <v>292</v>
      </c>
    </row>
    <row r="1986" spans="1:69" s="25" customFormat="1" ht="14.25" x14ac:dyDescent="0.2">
      <c r="A1986" s="14">
        <v>771</v>
      </c>
      <c r="B1986" s="40"/>
      <c r="C1986" s="15" t="s">
        <v>15413</v>
      </c>
      <c r="D1986" s="16">
        <v>18955</v>
      </c>
      <c r="E1986" s="15" t="s">
        <v>15414</v>
      </c>
      <c r="F1986" s="15" t="s">
        <v>15413</v>
      </c>
      <c r="G1986" s="17" t="s">
        <v>15415</v>
      </c>
      <c r="H1986" s="17" t="s">
        <v>15416</v>
      </c>
      <c r="I1986" s="17" t="s">
        <v>86</v>
      </c>
      <c r="J1986" s="15" t="s">
        <v>15417</v>
      </c>
      <c r="K1986" s="15" t="s">
        <v>13184</v>
      </c>
      <c r="L1986" s="18"/>
      <c r="M1986" s="15"/>
      <c r="N1986" s="15"/>
      <c r="O1986" s="16"/>
      <c r="P1986" s="15"/>
      <c r="Q1986" s="15"/>
      <c r="R1986" s="15"/>
      <c r="S1986" s="15"/>
      <c r="T1986" s="15"/>
      <c r="U1986" s="15"/>
      <c r="V1986" s="15"/>
      <c r="W1986" s="16"/>
      <c r="X1986" s="16"/>
      <c r="Y1986" s="15"/>
      <c r="Z1986" s="15"/>
      <c r="AA1986" s="15"/>
      <c r="AB1986" s="15"/>
      <c r="AC1986" s="15"/>
      <c r="AD1986" s="15"/>
      <c r="AE1986" s="15"/>
      <c r="AF1986" s="15"/>
      <c r="AG1986" s="16"/>
      <c r="AH1986" s="15"/>
      <c r="AI1986" s="15"/>
      <c r="AJ1986" s="15"/>
      <c r="AK1986" s="15"/>
      <c r="AL1986" s="15"/>
      <c r="AM1986" s="15"/>
      <c r="AN1986" s="19">
        <v>0</v>
      </c>
      <c r="AO1986" s="19">
        <v>0</v>
      </c>
      <c r="AP1986" s="19">
        <v>0</v>
      </c>
      <c r="AQ1986" s="19">
        <v>0</v>
      </c>
      <c r="AR1986" s="34">
        <f t="shared" si="412"/>
        <v>0</v>
      </c>
      <c r="AS1986" s="34">
        <v>0</v>
      </c>
      <c r="AT1986" s="34">
        <v>0</v>
      </c>
      <c r="AU1986" s="34">
        <v>0</v>
      </c>
      <c r="AV1986" s="34">
        <v>0</v>
      </c>
      <c r="AW1986" s="35">
        <f t="shared" si="413"/>
        <v>0</v>
      </c>
      <c r="AX1986" s="34">
        <f t="shared" si="414"/>
        <v>0</v>
      </c>
      <c r="AY1986" s="36">
        <v>1.4712000000099998</v>
      </c>
      <c r="AZ1986" s="36">
        <v>2.0617000000000001</v>
      </c>
      <c r="BA1986" s="22"/>
      <c r="BB1986" s="19">
        <v>0</v>
      </c>
      <c r="BC1986" s="34">
        <f t="shared" si="415"/>
        <v>0</v>
      </c>
      <c r="BD1986" s="34">
        <f t="shared" si="416"/>
        <v>0</v>
      </c>
      <c r="BE1986" s="38">
        <v>3.4819999999999997E-2</v>
      </c>
      <c r="BF1986" s="38">
        <f t="shared" si="417"/>
        <v>3.4819999999999997E-2</v>
      </c>
      <c r="BG1986" s="34">
        <v>0</v>
      </c>
      <c r="BH1986" s="34">
        <v>0</v>
      </c>
      <c r="BI1986" s="34">
        <f t="shared" si="418"/>
        <v>0</v>
      </c>
      <c r="BJ1986" s="34">
        <f t="shared" si="419"/>
        <v>0</v>
      </c>
      <c r="BK1986" s="34">
        <v>0</v>
      </c>
      <c r="BL1986" s="34">
        <v>0</v>
      </c>
      <c r="BM1986" s="34">
        <f t="shared" si="420"/>
        <v>0</v>
      </c>
      <c r="BN1986" s="39">
        <f t="shared" si="410"/>
        <v>0</v>
      </c>
      <c r="BO1986" s="39">
        <f t="shared" si="411"/>
        <v>0</v>
      </c>
      <c r="BP1986" s="39">
        <f t="shared" si="421"/>
        <v>0</v>
      </c>
    </row>
    <row r="1987" spans="1:69" s="25" customFormat="1" ht="14.25" x14ac:dyDescent="0.2">
      <c r="A1987" s="14">
        <v>772</v>
      </c>
      <c r="B1987" s="40"/>
      <c r="C1987" s="15"/>
      <c r="D1987" s="16">
        <v>10778</v>
      </c>
      <c r="E1987" s="15" t="s">
        <v>15418</v>
      </c>
      <c r="F1987" s="15" t="s">
        <v>15419</v>
      </c>
      <c r="G1987" s="17" t="s">
        <v>15420</v>
      </c>
      <c r="H1987" s="17" t="s">
        <v>15421</v>
      </c>
      <c r="I1987" s="17" t="s">
        <v>86</v>
      </c>
      <c r="J1987" s="15" t="s">
        <v>15422</v>
      </c>
      <c r="K1987" s="15" t="s">
        <v>9048</v>
      </c>
      <c r="L1987" s="18" t="s">
        <v>15423</v>
      </c>
      <c r="M1987" s="15" t="s">
        <v>6612</v>
      </c>
      <c r="N1987" s="15" t="s">
        <v>6613</v>
      </c>
      <c r="O1987" s="16">
        <v>610</v>
      </c>
      <c r="P1987" s="15" t="s">
        <v>272</v>
      </c>
      <c r="Q1987" s="15">
        <v>0</v>
      </c>
      <c r="R1987" s="15">
        <v>0</v>
      </c>
      <c r="S1987" s="15">
        <v>0</v>
      </c>
      <c r="T1987" s="15">
        <v>0</v>
      </c>
      <c r="U1987" s="15" t="s">
        <v>3335</v>
      </c>
      <c r="V1987" s="15" t="s">
        <v>76</v>
      </c>
      <c r="W1987" s="16">
        <v>0</v>
      </c>
      <c r="X1987" s="16">
        <v>0</v>
      </c>
      <c r="Y1987" s="15">
        <v>5123</v>
      </c>
      <c r="Z1987" s="15">
        <v>0.11799999999999999</v>
      </c>
      <c r="AA1987" s="15" t="s">
        <v>13462</v>
      </c>
      <c r="AB1987" s="15" t="s">
        <v>13463</v>
      </c>
      <c r="AC1987" s="15">
        <v>0</v>
      </c>
      <c r="AD1987" s="15"/>
      <c r="AE1987" s="15" t="s">
        <v>78</v>
      </c>
      <c r="AF1987" s="15" t="s">
        <v>78</v>
      </c>
      <c r="AG1987" s="16">
        <v>1</v>
      </c>
      <c r="AH1987" s="15" t="s">
        <v>15424</v>
      </c>
      <c r="AI1987" s="15" t="s">
        <v>78</v>
      </c>
      <c r="AJ1987" s="15">
        <v>5123.2468261699996</v>
      </c>
      <c r="AK1987" s="15">
        <v>357.52304487399999</v>
      </c>
      <c r="AL1987" s="15">
        <v>3097354.1743100001</v>
      </c>
      <c r="AM1987" s="15">
        <v>1416202.7005100001</v>
      </c>
      <c r="AN1987" s="19">
        <v>0</v>
      </c>
      <c r="AO1987" s="19">
        <v>0</v>
      </c>
      <c r="AP1987" s="19">
        <v>0</v>
      </c>
      <c r="AQ1987" s="19">
        <v>0</v>
      </c>
      <c r="AR1987" s="34">
        <f t="shared" si="412"/>
        <v>0</v>
      </c>
      <c r="AS1987" s="34">
        <v>0</v>
      </c>
      <c r="AT1987" s="34">
        <v>0</v>
      </c>
      <c r="AU1987" s="34">
        <v>0</v>
      </c>
      <c r="AV1987" s="34">
        <v>0</v>
      </c>
      <c r="AW1987" s="35">
        <f t="shared" si="413"/>
        <v>0</v>
      </c>
      <c r="AX1987" s="34">
        <f t="shared" si="414"/>
        <v>0</v>
      </c>
      <c r="AY1987" s="36">
        <v>1.4712000000099998</v>
      </c>
      <c r="AZ1987" s="36">
        <v>2.0617000000000001</v>
      </c>
      <c r="BA1987" s="22"/>
      <c r="BB1987" s="19">
        <v>0</v>
      </c>
      <c r="BC1987" s="34">
        <f t="shared" si="415"/>
        <v>0</v>
      </c>
      <c r="BD1987" s="34">
        <f t="shared" si="416"/>
        <v>0</v>
      </c>
      <c r="BE1987" s="38">
        <v>3.4819999999999997E-2</v>
      </c>
      <c r="BF1987" s="38">
        <f t="shared" si="417"/>
        <v>3.4819999999999997E-2</v>
      </c>
      <c r="BG1987" s="34">
        <v>0</v>
      </c>
      <c r="BH1987" s="34">
        <v>0</v>
      </c>
      <c r="BI1987" s="34">
        <f t="shared" si="418"/>
        <v>0</v>
      </c>
      <c r="BJ1987" s="34">
        <f t="shared" si="419"/>
        <v>0</v>
      </c>
      <c r="BK1987" s="34">
        <v>0</v>
      </c>
      <c r="BL1987" s="34">
        <v>0</v>
      </c>
      <c r="BM1987" s="34">
        <f t="shared" si="420"/>
        <v>0</v>
      </c>
      <c r="BN1987" s="39">
        <f t="shared" si="410"/>
        <v>0</v>
      </c>
      <c r="BO1987" s="39">
        <f t="shared" si="411"/>
        <v>0</v>
      </c>
      <c r="BP1987" s="39">
        <f t="shared" si="421"/>
        <v>0</v>
      </c>
      <c r="BQ1987" s="25" t="s">
        <v>292</v>
      </c>
    </row>
    <row r="1988" spans="1:69" s="25" customFormat="1" ht="14.25" x14ac:dyDescent="0.2">
      <c r="A1988" s="14">
        <v>773</v>
      </c>
      <c r="B1988" s="40"/>
      <c r="C1988" s="15" t="s">
        <v>176</v>
      </c>
      <c r="D1988" s="16">
        <v>14606</v>
      </c>
      <c r="E1988" s="15" t="s">
        <v>15425</v>
      </c>
      <c r="F1988" s="15" t="s">
        <v>15426</v>
      </c>
      <c r="G1988" s="17" t="s">
        <v>15427</v>
      </c>
      <c r="H1988" s="17" t="s">
        <v>15428</v>
      </c>
      <c r="I1988" s="17" t="s">
        <v>86</v>
      </c>
      <c r="J1988" s="15" t="s">
        <v>15429</v>
      </c>
      <c r="K1988" s="15" t="s">
        <v>86</v>
      </c>
      <c r="L1988" s="18" t="s">
        <v>15430</v>
      </c>
      <c r="M1988" s="15" t="s">
        <v>6612</v>
      </c>
      <c r="N1988" s="15" t="s">
        <v>6613</v>
      </c>
      <c r="O1988" s="16">
        <v>610</v>
      </c>
      <c r="P1988" s="15" t="s">
        <v>272</v>
      </c>
      <c r="Q1988" s="15">
        <v>0</v>
      </c>
      <c r="R1988" s="15">
        <v>0</v>
      </c>
      <c r="S1988" s="15">
        <v>0</v>
      </c>
      <c r="T1988" s="15">
        <v>0</v>
      </c>
      <c r="U1988" s="15" t="s">
        <v>3335</v>
      </c>
      <c r="V1988" s="15" t="s">
        <v>76</v>
      </c>
      <c r="W1988" s="16">
        <v>0</v>
      </c>
      <c r="X1988" s="16">
        <v>0</v>
      </c>
      <c r="Y1988" s="15">
        <v>5942</v>
      </c>
      <c r="Z1988" s="15">
        <v>0.13600000000000001</v>
      </c>
      <c r="AA1988" s="15" t="s">
        <v>13462</v>
      </c>
      <c r="AB1988" s="15" t="s">
        <v>13463</v>
      </c>
      <c r="AC1988" s="15">
        <v>0</v>
      </c>
      <c r="AD1988" s="15"/>
      <c r="AE1988" s="15" t="s">
        <v>78</v>
      </c>
      <c r="AF1988" s="15" t="s">
        <v>78</v>
      </c>
      <c r="AG1988" s="16">
        <v>1</v>
      </c>
      <c r="AH1988" s="15" t="s">
        <v>15431</v>
      </c>
      <c r="AI1988" s="15" t="s">
        <v>78</v>
      </c>
      <c r="AJ1988" s="15">
        <v>5942.35546875</v>
      </c>
      <c r="AK1988" s="15">
        <v>364.03443717200003</v>
      </c>
      <c r="AL1988" s="15">
        <v>3097349.90961</v>
      </c>
      <c r="AM1988" s="15">
        <v>1416060.1355000001</v>
      </c>
      <c r="AN1988" s="19">
        <v>0</v>
      </c>
      <c r="AO1988" s="19">
        <v>0</v>
      </c>
      <c r="AP1988" s="19">
        <v>0</v>
      </c>
      <c r="AQ1988" s="19">
        <v>0</v>
      </c>
      <c r="AR1988" s="34">
        <f t="shared" si="412"/>
        <v>0</v>
      </c>
      <c r="AS1988" s="34">
        <v>0</v>
      </c>
      <c r="AT1988" s="34">
        <v>0</v>
      </c>
      <c r="AU1988" s="34">
        <v>0</v>
      </c>
      <c r="AV1988" s="34">
        <v>0</v>
      </c>
      <c r="AW1988" s="35">
        <f t="shared" si="413"/>
        <v>0</v>
      </c>
      <c r="AX1988" s="34">
        <f t="shared" si="414"/>
        <v>0</v>
      </c>
      <c r="AY1988" s="36">
        <v>1.4712000000099998</v>
      </c>
      <c r="AZ1988" s="36">
        <v>2.0617000000000001</v>
      </c>
      <c r="BA1988" s="22"/>
      <c r="BB1988" s="19">
        <v>0</v>
      </c>
      <c r="BC1988" s="34">
        <f t="shared" si="415"/>
        <v>0</v>
      </c>
      <c r="BD1988" s="34">
        <f t="shared" si="416"/>
        <v>0</v>
      </c>
      <c r="BE1988" s="38">
        <v>3.4819999999999997E-2</v>
      </c>
      <c r="BF1988" s="38">
        <f t="shared" si="417"/>
        <v>3.4819999999999997E-2</v>
      </c>
      <c r="BG1988" s="34">
        <v>0</v>
      </c>
      <c r="BH1988" s="34">
        <v>0</v>
      </c>
      <c r="BI1988" s="34">
        <f t="shared" si="418"/>
        <v>0</v>
      </c>
      <c r="BJ1988" s="34">
        <f t="shared" si="419"/>
        <v>0</v>
      </c>
      <c r="BK1988" s="34">
        <v>0</v>
      </c>
      <c r="BL1988" s="34">
        <v>0</v>
      </c>
      <c r="BM1988" s="34">
        <f t="shared" si="420"/>
        <v>0</v>
      </c>
      <c r="BN1988" s="39">
        <f t="shared" si="410"/>
        <v>0</v>
      </c>
      <c r="BO1988" s="39">
        <f t="shared" si="411"/>
        <v>0</v>
      </c>
      <c r="BP1988" s="39">
        <f t="shared" si="421"/>
        <v>0</v>
      </c>
      <c r="BQ1988" s="25" t="s">
        <v>292</v>
      </c>
    </row>
    <row r="1989" spans="1:69" s="25" customFormat="1" ht="14.25" x14ac:dyDescent="0.2">
      <c r="A1989" s="14">
        <v>774</v>
      </c>
      <c r="B1989" s="40"/>
      <c r="C1989" s="15"/>
      <c r="D1989" s="16">
        <v>25704</v>
      </c>
      <c r="E1989" s="15" t="s">
        <v>15432</v>
      </c>
      <c r="F1989" s="15" t="s">
        <v>15433</v>
      </c>
      <c r="G1989" s="17" t="s">
        <v>15434</v>
      </c>
      <c r="H1989" s="17" t="s">
        <v>15435</v>
      </c>
      <c r="I1989" s="17" t="s">
        <v>86</v>
      </c>
      <c r="J1989" s="15" t="s">
        <v>15436</v>
      </c>
      <c r="K1989" s="15" t="s">
        <v>1429</v>
      </c>
      <c r="L1989" s="18"/>
      <c r="M1989" s="15"/>
      <c r="N1989" s="15"/>
      <c r="O1989" s="16"/>
      <c r="P1989" s="15"/>
      <c r="Q1989" s="15"/>
      <c r="R1989" s="15"/>
      <c r="S1989" s="15"/>
      <c r="T1989" s="15"/>
      <c r="U1989" s="15"/>
      <c r="V1989" s="15"/>
      <c r="W1989" s="16"/>
      <c r="X1989" s="16"/>
      <c r="Y1989" s="15"/>
      <c r="Z1989" s="15"/>
      <c r="AA1989" s="15"/>
      <c r="AB1989" s="15"/>
      <c r="AC1989" s="15"/>
      <c r="AD1989" s="15"/>
      <c r="AE1989" s="15"/>
      <c r="AF1989" s="15"/>
      <c r="AG1989" s="16"/>
      <c r="AH1989" s="15"/>
      <c r="AI1989" s="15"/>
      <c r="AJ1989" s="15"/>
      <c r="AK1989" s="15"/>
      <c r="AL1989" s="15"/>
      <c r="AM1989" s="15"/>
      <c r="AN1989" s="19">
        <v>0</v>
      </c>
      <c r="AO1989" s="19">
        <v>0</v>
      </c>
      <c r="AP1989" s="19">
        <v>0</v>
      </c>
      <c r="AQ1989" s="19">
        <v>0</v>
      </c>
      <c r="AR1989" s="34">
        <f t="shared" si="412"/>
        <v>0</v>
      </c>
      <c r="AS1989" s="34">
        <v>0</v>
      </c>
      <c r="AT1989" s="34">
        <v>0</v>
      </c>
      <c r="AU1989" s="34">
        <v>0</v>
      </c>
      <c r="AV1989" s="34">
        <v>0</v>
      </c>
      <c r="AW1989" s="35">
        <f t="shared" si="413"/>
        <v>0</v>
      </c>
      <c r="AX1989" s="34">
        <f t="shared" si="414"/>
        <v>0</v>
      </c>
      <c r="AY1989" s="36">
        <v>2.0638999999999998</v>
      </c>
      <c r="AZ1989" s="36">
        <v>2.0638999999999998</v>
      </c>
      <c r="BA1989" s="22"/>
      <c r="BB1989" s="19">
        <v>0</v>
      </c>
      <c r="BC1989" s="34">
        <f t="shared" si="415"/>
        <v>0</v>
      </c>
      <c r="BD1989" s="34">
        <f t="shared" si="416"/>
        <v>0</v>
      </c>
      <c r="BE1989" s="38">
        <v>3.4819999999999997E-2</v>
      </c>
      <c r="BF1989" s="38">
        <f t="shared" si="417"/>
        <v>3.4819999999999997E-2</v>
      </c>
      <c r="BG1989" s="34">
        <v>0</v>
      </c>
      <c r="BH1989" s="34">
        <v>0</v>
      </c>
      <c r="BI1989" s="34">
        <f t="shared" si="418"/>
        <v>0</v>
      </c>
      <c r="BJ1989" s="34">
        <f t="shared" si="419"/>
        <v>0</v>
      </c>
      <c r="BK1989" s="34">
        <v>0</v>
      </c>
      <c r="BL1989" s="34">
        <v>0</v>
      </c>
      <c r="BM1989" s="34">
        <f t="shared" si="420"/>
        <v>0</v>
      </c>
      <c r="BN1989" s="39">
        <f t="shared" si="410"/>
        <v>0</v>
      </c>
      <c r="BO1989" s="39">
        <f t="shared" si="411"/>
        <v>0</v>
      </c>
      <c r="BP1989" s="39">
        <f t="shared" si="421"/>
        <v>0</v>
      </c>
      <c r="BQ1989" s="25" t="s">
        <v>292</v>
      </c>
    </row>
    <row r="1990" spans="1:69" s="25" customFormat="1" ht="14.25" x14ac:dyDescent="0.2">
      <c r="A1990" s="14">
        <v>775</v>
      </c>
      <c r="B1990" s="40"/>
      <c r="C1990" s="15" t="s">
        <v>176</v>
      </c>
      <c r="D1990" s="16">
        <v>31032</v>
      </c>
      <c r="E1990" s="15" t="s">
        <v>15437</v>
      </c>
      <c r="F1990" s="15" t="s">
        <v>15438</v>
      </c>
      <c r="G1990" s="17" t="s">
        <v>15439</v>
      </c>
      <c r="H1990" s="17" t="s">
        <v>15440</v>
      </c>
      <c r="I1990" s="17" t="s">
        <v>86</v>
      </c>
      <c r="J1990" s="15" t="s">
        <v>15441</v>
      </c>
      <c r="K1990" s="15" t="s">
        <v>981</v>
      </c>
      <c r="L1990" s="18" t="s">
        <v>15442</v>
      </c>
      <c r="M1990" s="15" t="s">
        <v>6612</v>
      </c>
      <c r="N1990" s="15" t="s">
        <v>6613</v>
      </c>
      <c r="O1990" s="16">
        <v>610</v>
      </c>
      <c r="P1990" s="15" t="s">
        <v>272</v>
      </c>
      <c r="Q1990" s="15">
        <v>0</v>
      </c>
      <c r="R1990" s="15">
        <v>0</v>
      </c>
      <c r="S1990" s="15">
        <v>0</v>
      </c>
      <c r="T1990" s="15">
        <v>0</v>
      </c>
      <c r="U1990" s="15" t="s">
        <v>3335</v>
      </c>
      <c r="V1990" s="15" t="s">
        <v>76</v>
      </c>
      <c r="W1990" s="16">
        <v>0</v>
      </c>
      <c r="X1990" s="16">
        <v>0</v>
      </c>
      <c r="Y1990" s="15">
        <v>2895</v>
      </c>
      <c r="Z1990" s="15">
        <v>6.6000000000000003E-2</v>
      </c>
      <c r="AA1990" s="15" t="s">
        <v>13462</v>
      </c>
      <c r="AB1990" s="15" t="s">
        <v>13463</v>
      </c>
      <c r="AC1990" s="15">
        <v>0</v>
      </c>
      <c r="AD1990" s="15"/>
      <c r="AE1990" s="15" t="s">
        <v>78</v>
      </c>
      <c r="AF1990" s="15" t="s">
        <v>78</v>
      </c>
      <c r="AG1990" s="16">
        <v>1</v>
      </c>
      <c r="AH1990" s="15" t="s">
        <v>15443</v>
      </c>
      <c r="AI1990" s="15" t="s">
        <v>78</v>
      </c>
      <c r="AJ1990" s="15">
        <v>2895.1672363299999</v>
      </c>
      <c r="AK1990" s="15">
        <v>310.030353322</v>
      </c>
      <c r="AL1990" s="15">
        <v>3097356.8659399999</v>
      </c>
      <c r="AM1990" s="15">
        <v>1415888.17836</v>
      </c>
      <c r="AN1990" s="19">
        <v>0</v>
      </c>
      <c r="AO1990" s="19">
        <v>0</v>
      </c>
      <c r="AP1990" s="19">
        <v>0</v>
      </c>
      <c r="AQ1990" s="19">
        <v>0</v>
      </c>
      <c r="AR1990" s="34">
        <f t="shared" si="412"/>
        <v>0</v>
      </c>
      <c r="AS1990" s="34">
        <v>0</v>
      </c>
      <c r="AT1990" s="34">
        <v>0</v>
      </c>
      <c r="AU1990" s="34">
        <v>0</v>
      </c>
      <c r="AV1990" s="34">
        <v>0</v>
      </c>
      <c r="AW1990" s="35">
        <f t="shared" si="413"/>
        <v>0</v>
      </c>
      <c r="AX1990" s="34">
        <f t="shared" si="414"/>
        <v>0</v>
      </c>
      <c r="AY1990" s="36">
        <v>1.4712000000099998</v>
      </c>
      <c r="AZ1990" s="36">
        <v>2.0617000000000001</v>
      </c>
      <c r="BA1990" s="22"/>
      <c r="BB1990" s="19">
        <v>0</v>
      </c>
      <c r="BC1990" s="34">
        <f t="shared" si="415"/>
        <v>0</v>
      </c>
      <c r="BD1990" s="34">
        <f t="shared" si="416"/>
        <v>0</v>
      </c>
      <c r="BE1990" s="38">
        <v>3.4819999999999997E-2</v>
      </c>
      <c r="BF1990" s="38">
        <f t="shared" si="417"/>
        <v>3.4819999999999997E-2</v>
      </c>
      <c r="BG1990" s="34">
        <v>0</v>
      </c>
      <c r="BH1990" s="34">
        <v>0</v>
      </c>
      <c r="BI1990" s="34">
        <f t="shared" si="418"/>
        <v>0</v>
      </c>
      <c r="BJ1990" s="34">
        <f t="shared" si="419"/>
        <v>0</v>
      </c>
      <c r="BK1990" s="34">
        <v>0</v>
      </c>
      <c r="BL1990" s="34">
        <v>0</v>
      </c>
      <c r="BM1990" s="34">
        <f t="shared" si="420"/>
        <v>0</v>
      </c>
      <c r="BN1990" s="39">
        <f t="shared" si="410"/>
        <v>0</v>
      </c>
      <c r="BO1990" s="39">
        <f t="shared" si="411"/>
        <v>0</v>
      </c>
      <c r="BP1990" s="39">
        <f t="shared" si="421"/>
        <v>0</v>
      </c>
      <c r="BQ1990" s="25" t="s">
        <v>292</v>
      </c>
    </row>
    <row r="1991" spans="1:69" s="25" customFormat="1" ht="14.25" x14ac:dyDescent="0.2">
      <c r="A1991" s="14">
        <v>776</v>
      </c>
      <c r="B1991" s="40"/>
      <c r="C1991" s="15"/>
      <c r="D1991" s="16">
        <v>8587</v>
      </c>
      <c r="E1991" s="15" t="s">
        <v>15444</v>
      </c>
      <c r="F1991" s="15" t="s">
        <v>15445</v>
      </c>
      <c r="G1991" s="17" t="s">
        <v>15446</v>
      </c>
      <c r="H1991" s="17" t="s">
        <v>15447</v>
      </c>
      <c r="I1991" s="17" t="s">
        <v>86</v>
      </c>
      <c r="J1991" s="15" t="s">
        <v>15448</v>
      </c>
      <c r="K1991" s="15" t="s">
        <v>4004</v>
      </c>
      <c r="L1991" s="18" t="s">
        <v>15449</v>
      </c>
      <c r="M1991" s="15" t="s">
        <v>13098</v>
      </c>
      <c r="N1991" s="15" t="s">
        <v>13099</v>
      </c>
      <c r="O1991" s="16">
        <v>510</v>
      </c>
      <c r="P1991" s="15" t="s">
        <v>118</v>
      </c>
      <c r="Q1991" s="15">
        <v>28500</v>
      </c>
      <c r="R1991" s="15">
        <v>111800</v>
      </c>
      <c r="S1991" s="15">
        <v>140300</v>
      </c>
      <c r="T1991" s="15">
        <v>0.42399999999999999</v>
      </c>
      <c r="U1991" s="15" t="s">
        <v>3335</v>
      </c>
      <c r="V1991" s="15" t="s">
        <v>76</v>
      </c>
      <c r="W1991" s="16">
        <v>1</v>
      </c>
      <c r="X1991" s="16">
        <v>1</v>
      </c>
      <c r="Y1991" s="15">
        <v>17671</v>
      </c>
      <c r="Z1991" s="15">
        <v>0.40600000000000003</v>
      </c>
      <c r="AA1991" s="15" t="s">
        <v>13462</v>
      </c>
      <c r="AB1991" s="15" t="s">
        <v>13463</v>
      </c>
      <c r="AC1991" s="15">
        <v>10450</v>
      </c>
      <c r="AD1991" s="26">
        <v>41585</v>
      </c>
      <c r="AE1991" s="15" t="s">
        <v>147</v>
      </c>
      <c r="AF1991" s="15" t="s">
        <v>15450</v>
      </c>
      <c r="AG1991" s="16">
        <v>1</v>
      </c>
      <c r="AH1991" s="15" t="s">
        <v>15451</v>
      </c>
      <c r="AI1991" s="15" t="s">
        <v>78</v>
      </c>
      <c r="AJ1991" s="15">
        <v>17671.4299316</v>
      </c>
      <c r="AK1991" s="15">
        <v>531.24116452099997</v>
      </c>
      <c r="AL1991" s="15">
        <v>3097237.0633200002</v>
      </c>
      <c r="AM1991" s="15">
        <v>1415857.2630400001</v>
      </c>
      <c r="AN1991" s="19">
        <v>28500</v>
      </c>
      <c r="AO1991" s="19">
        <v>109100</v>
      </c>
      <c r="AP1991" s="19">
        <v>0</v>
      </c>
      <c r="AQ1991" s="19">
        <v>1500</v>
      </c>
      <c r="AR1991" s="34">
        <f t="shared" si="412"/>
        <v>139100</v>
      </c>
      <c r="AS1991" s="34">
        <v>45000</v>
      </c>
      <c r="AT1991" s="34">
        <v>3000</v>
      </c>
      <c r="AU1991" s="34">
        <v>32410</v>
      </c>
      <c r="AV1991" s="34">
        <v>0</v>
      </c>
      <c r="AW1991" s="35">
        <f t="shared" si="413"/>
        <v>80410</v>
      </c>
      <c r="AX1991" s="34">
        <f t="shared" si="414"/>
        <v>58690</v>
      </c>
      <c r="AY1991" s="36">
        <v>1.4712000000099998</v>
      </c>
      <c r="AZ1991" s="36">
        <v>2.0617000000000001</v>
      </c>
      <c r="BA1991" s="22"/>
      <c r="BB1991" s="19">
        <v>1421</v>
      </c>
      <c r="BC1991" s="34">
        <f t="shared" si="415"/>
        <v>863.44728000586883</v>
      </c>
      <c r="BD1991" s="34">
        <f t="shared" si="416"/>
        <v>1210.0117299999999</v>
      </c>
      <c r="BE1991" s="38">
        <v>3.4819999999999997E-2</v>
      </c>
      <c r="BF1991" s="38">
        <f t="shared" si="417"/>
        <v>3.4819999999999997E-2</v>
      </c>
      <c r="BG1991" s="34">
        <v>29.29682652979913</v>
      </c>
      <c r="BH1991" s="34">
        <v>41.055782528599998</v>
      </c>
      <c r="BI1991" s="34">
        <f t="shared" si="418"/>
        <v>834.15045347606974</v>
      </c>
      <c r="BJ1991" s="34">
        <f t="shared" si="419"/>
        <v>1168.9559474713999</v>
      </c>
      <c r="BK1991" s="34">
        <v>0</v>
      </c>
      <c r="BL1991" s="34">
        <v>0</v>
      </c>
      <c r="BM1991" s="34">
        <f t="shared" si="420"/>
        <v>0</v>
      </c>
      <c r="BN1991" s="39">
        <f t="shared" si="410"/>
        <v>834.15045347606974</v>
      </c>
      <c r="BO1991" s="39">
        <f t="shared" si="411"/>
        <v>1168.9559474713999</v>
      </c>
      <c r="BP1991" s="39">
        <f t="shared" si="421"/>
        <v>334.80549399533015</v>
      </c>
    </row>
    <row r="1992" spans="1:69" s="25" customFormat="1" ht="14.25" x14ac:dyDescent="0.2">
      <c r="A1992" s="14">
        <v>777</v>
      </c>
      <c r="B1992" s="40"/>
      <c r="C1992" s="15" t="s">
        <v>15452</v>
      </c>
      <c r="D1992" s="16">
        <v>9545</v>
      </c>
      <c r="E1992" s="15" t="s">
        <v>15453</v>
      </c>
      <c r="F1992" s="15" t="s">
        <v>15452</v>
      </c>
      <c r="G1992" s="17" t="s">
        <v>15454</v>
      </c>
      <c r="H1992" s="17" t="s">
        <v>15455</v>
      </c>
      <c r="I1992" s="17" t="s">
        <v>86</v>
      </c>
      <c r="J1992" s="15" t="s">
        <v>15456</v>
      </c>
      <c r="K1992" s="15" t="s">
        <v>8820</v>
      </c>
      <c r="L1992" s="18" t="s">
        <v>15457</v>
      </c>
      <c r="M1992" s="15" t="s">
        <v>13098</v>
      </c>
      <c r="N1992" s="15" t="s">
        <v>13099</v>
      </c>
      <c r="O1992" s="16">
        <v>510</v>
      </c>
      <c r="P1992" s="15" t="s">
        <v>118</v>
      </c>
      <c r="Q1992" s="15">
        <v>30200</v>
      </c>
      <c r="R1992" s="15">
        <v>93000</v>
      </c>
      <c r="S1992" s="15">
        <v>123200</v>
      </c>
      <c r="T1992" s="15">
        <v>0.377</v>
      </c>
      <c r="U1992" s="15" t="s">
        <v>3335</v>
      </c>
      <c r="V1992" s="15" t="s">
        <v>76</v>
      </c>
      <c r="W1992" s="16">
        <v>1</v>
      </c>
      <c r="X1992" s="16">
        <v>1</v>
      </c>
      <c r="Y1992" s="15">
        <v>16853</v>
      </c>
      <c r="Z1992" s="15">
        <v>0.38700000000000001</v>
      </c>
      <c r="AA1992" s="15" t="s">
        <v>14670</v>
      </c>
      <c r="AB1992" s="15" t="s">
        <v>14671</v>
      </c>
      <c r="AC1992" s="15">
        <v>5650</v>
      </c>
      <c r="AD1992" s="26">
        <v>41585</v>
      </c>
      <c r="AE1992" s="15" t="s">
        <v>183</v>
      </c>
      <c r="AF1992" s="15" t="s">
        <v>15458</v>
      </c>
      <c r="AG1992" s="16">
        <v>1</v>
      </c>
      <c r="AH1992" s="15" t="s">
        <v>15459</v>
      </c>
      <c r="AI1992" s="15" t="s">
        <v>78</v>
      </c>
      <c r="AJ1992" s="15">
        <v>16852.9643555</v>
      </c>
      <c r="AK1992" s="15">
        <v>538.09157134700001</v>
      </c>
      <c r="AL1992" s="15">
        <v>3097259.7552100001</v>
      </c>
      <c r="AM1992" s="15">
        <v>1415744.5329799999</v>
      </c>
      <c r="AN1992" s="19">
        <v>30200</v>
      </c>
      <c r="AO1992" s="19">
        <v>93200</v>
      </c>
      <c r="AP1992" s="19">
        <v>0</v>
      </c>
      <c r="AQ1992" s="19">
        <v>0</v>
      </c>
      <c r="AR1992" s="34">
        <f t="shared" si="412"/>
        <v>123400</v>
      </c>
      <c r="AS1992" s="34">
        <v>45000</v>
      </c>
      <c r="AT1992" s="34">
        <v>3000</v>
      </c>
      <c r="AU1992" s="34">
        <v>27440</v>
      </c>
      <c r="AV1992" s="34">
        <v>0</v>
      </c>
      <c r="AW1992" s="35">
        <f t="shared" si="413"/>
        <v>75440</v>
      </c>
      <c r="AX1992" s="34">
        <f t="shared" si="414"/>
        <v>47960</v>
      </c>
      <c r="AY1992" s="36">
        <v>1.4712000000099998</v>
      </c>
      <c r="AZ1992" s="36">
        <v>2.0617000000000001</v>
      </c>
      <c r="BA1992" s="22"/>
      <c r="BB1992" s="19">
        <v>1234</v>
      </c>
      <c r="BC1992" s="34">
        <f t="shared" si="415"/>
        <v>705.58752000479592</v>
      </c>
      <c r="BD1992" s="34">
        <f t="shared" si="416"/>
        <v>988.79132000000004</v>
      </c>
      <c r="BE1992" s="38">
        <v>3.4819999999999997E-2</v>
      </c>
      <c r="BF1992" s="38">
        <f t="shared" si="417"/>
        <v>3.4819999999999997E-2</v>
      </c>
      <c r="BG1992" s="34">
        <v>24.568557446566992</v>
      </c>
      <c r="BH1992" s="34">
        <v>34.429713762399999</v>
      </c>
      <c r="BI1992" s="34">
        <f t="shared" si="418"/>
        <v>681.01896255822896</v>
      </c>
      <c r="BJ1992" s="34">
        <f t="shared" si="419"/>
        <v>954.36160623760009</v>
      </c>
      <c r="BK1992" s="34">
        <v>0</v>
      </c>
      <c r="BL1992" s="34">
        <v>0</v>
      </c>
      <c r="BM1992" s="34">
        <f t="shared" si="420"/>
        <v>0</v>
      </c>
      <c r="BN1992" s="39">
        <f t="shared" si="410"/>
        <v>681.01896255822896</v>
      </c>
      <c r="BO1992" s="39">
        <f t="shared" si="411"/>
        <v>954.36160623760009</v>
      </c>
      <c r="BP1992" s="39">
        <f t="shared" si="421"/>
        <v>273.34264367937112</v>
      </c>
    </row>
    <row r="1993" spans="1:69" s="25" customFormat="1" ht="14.25" x14ac:dyDescent="0.2">
      <c r="A1993" s="14">
        <v>778</v>
      </c>
      <c r="B1993" s="40"/>
      <c r="C1993" s="15"/>
      <c r="D1993" s="16">
        <v>16849</v>
      </c>
      <c r="E1993" s="15" t="s">
        <v>15460</v>
      </c>
      <c r="F1993" s="15" t="s">
        <v>15461</v>
      </c>
      <c r="G1993" s="17" t="s">
        <v>15462</v>
      </c>
      <c r="H1993" s="17" t="s">
        <v>15463</v>
      </c>
      <c r="I1993" s="17" t="s">
        <v>86</v>
      </c>
      <c r="J1993" s="15" t="s">
        <v>15464</v>
      </c>
      <c r="K1993" s="15" t="s">
        <v>5815</v>
      </c>
      <c r="L1993" s="18" t="s">
        <v>15465</v>
      </c>
      <c r="M1993" s="15" t="s">
        <v>13098</v>
      </c>
      <c r="N1993" s="15" t="s">
        <v>13099</v>
      </c>
      <c r="O1993" s="16">
        <v>510</v>
      </c>
      <c r="P1993" s="15" t="s">
        <v>118</v>
      </c>
      <c r="Q1993" s="15">
        <v>32700</v>
      </c>
      <c r="R1993" s="15">
        <v>68900</v>
      </c>
      <c r="S1993" s="15">
        <v>101600</v>
      </c>
      <c r="T1993" s="15">
        <v>0.42499999999999999</v>
      </c>
      <c r="U1993" s="15" t="s">
        <v>3335</v>
      </c>
      <c r="V1993" s="15" t="s">
        <v>76</v>
      </c>
      <c r="W1993" s="16">
        <v>1</v>
      </c>
      <c r="X1993" s="16">
        <v>1</v>
      </c>
      <c r="Y1993" s="15">
        <v>18261</v>
      </c>
      <c r="Z1993" s="15">
        <v>0.41899999999999998</v>
      </c>
      <c r="AA1993" s="15" t="s">
        <v>14670</v>
      </c>
      <c r="AB1993" s="15" t="s">
        <v>14671</v>
      </c>
      <c r="AC1993" s="15">
        <v>60000</v>
      </c>
      <c r="AD1993" s="26">
        <v>42009</v>
      </c>
      <c r="AE1993" s="15" t="s">
        <v>243</v>
      </c>
      <c r="AF1993" s="15" t="s">
        <v>15466</v>
      </c>
      <c r="AG1993" s="16">
        <v>1</v>
      </c>
      <c r="AH1993" s="15" t="s">
        <v>15467</v>
      </c>
      <c r="AI1993" s="15" t="s">
        <v>78</v>
      </c>
      <c r="AJ1993" s="15">
        <v>18261.4213867</v>
      </c>
      <c r="AK1993" s="15">
        <v>565.23860176400001</v>
      </c>
      <c r="AL1993" s="15">
        <v>3097264.48379</v>
      </c>
      <c r="AM1993" s="15">
        <v>1415647.13643</v>
      </c>
      <c r="AN1993" s="19">
        <v>0</v>
      </c>
      <c r="AO1993" s="19">
        <v>0</v>
      </c>
      <c r="AP1993" s="19">
        <v>32700</v>
      </c>
      <c r="AQ1993" s="19">
        <v>68200</v>
      </c>
      <c r="AR1993" s="34">
        <f t="shared" si="412"/>
        <v>100900</v>
      </c>
      <c r="AS1993" s="34">
        <v>0</v>
      </c>
      <c r="AT1993" s="34">
        <v>0</v>
      </c>
      <c r="AU1993" s="34">
        <v>0</v>
      </c>
      <c r="AV1993" s="34">
        <v>0</v>
      </c>
      <c r="AW1993" s="35">
        <f t="shared" si="413"/>
        <v>0</v>
      </c>
      <c r="AX1993" s="34">
        <f t="shared" si="414"/>
        <v>100900</v>
      </c>
      <c r="AY1993" s="36">
        <v>1.4712000000099998</v>
      </c>
      <c r="AZ1993" s="36">
        <v>2.0617000000000001</v>
      </c>
      <c r="BA1993" s="22"/>
      <c r="BB1993" s="19">
        <v>2018</v>
      </c>
      <c r="BC1993" s="34">
        <f t="shared" si="415"/>
        <v>1484.4408000100898</v>
      </c>
      <c r="BD1993" s="34">
        <f t="shared" si="416"/>
        <v>2080.2553000000003</v>
      </c>
      <c r="BE1993" s="38">
        <v>3.4819999999999997E-2</v>
      </c>
      <c r="BF1993" s="38">
        <f t="shared" si="417"/>
        <v>3.4819999999999997E-2</v>
      </c>
      <c r="BG1993" s="34">
        <v>0</v>
      </c>
      <c r="BH1993" s="34">
        <v>0</v>
      </c>
      <c r="BI1993" s="34">
        <f t="shared" si="418"/>
        <v>1484.4408000100898</v>
      </c>
      <c r="BJ1993" s="34">
        <f t="shared" si="419"/>
        <v>2080.2553000000003</v>
      </c>
      <c r="BK1993" s="34">
        <v>0</v>
      </c>
      <c r="BL1993" s="34">
        <v>62.255300000000261</v>
      </c>
      <c r="BM1993" s="34">
        <f t="shared" si="420"/>
        <v>62.255300000000261</v>
      </c>
      <c r="BN1993" s="39">
        <f t="shared" si="410"/>
        <v>1484.4408000100898</v>
      </c>
      <c r="BO1993" s="39">
        <f t="shared" si="411"/>
        <v>2018</v>
      </c>
      <c r="BP1993" s="39">
        <f t="shared" si="421"/>
        <v>533.55919998991021</v>
      </c>
    </row>
    <row r="1994" spans="1:69" s="25" customFormat="1" ht="14.25" x14ac:dyDescent="0.2">
      <c r="A1994" s="14">
        <v>779</v>
      </c>
      <c r="B1994" s="40"/>
      <c r="C1994" s="15" t="s">
        <v>15468</v>
      </c>
      <c r="D1994" s="16">
        <v>6693</v>
      </c>
      <c r="E1994" s="15" t="s">
        <v>15469</v>
      </c>
      <c r="F1994" s="15" t="s">
        <v>15468</v>
      </c>
      <c r="G1994" s="17" t="s">
        <v>15470</v>
      </c>
      <c r="H1994" s="17" t="s">
        <v>15471</v>
      </c>
      <c r="I1994" s="17" t="s">
        <v>86</v>
      </c>
      <c r="J1994" s="15" t="s">
        <v>15472</v>
      </c>
      <c r="K1994" s="15" t="s">
        <v>391</v>
      </c>
      <c r="L1994" s="18" t="s">
        <v>15473</v>
      </c>
      <c r="M1994" s="15" t="s">
        <v>13098</v>
      </c>
      <c r="N1994" s="15" t="s">
        <v>13099</v>
      </c>
      <c r="O1994" s="16">
        <v>419</v>
      </c>
      <c r="P1994" s="15" t="s">
        <v>895</v>
      </c>
      <c r="Q1994" s="15">
        <v>32100</v>
      </c>
      <c r="R1994" s="15">
        <v>87400</v>
      </c>
      <c r="S1994" s="15">
        <v>119500</v>
      </c>
      <c r="T1994" s="15">
        <v>0.41</v>
      </c>
      <c r="U1994" s="15" t="s">
        <v>3335</v>
      </c>
      <c r="V1994" s="15" t="s">
        <v>76</v>
      </c>
      <c r="W1994" s="16">
        <v>1</v>
      </c>
      <c r="X1994" s="16">
        <v>1</v>
      </c>
      <c r="Y1994" s="15">
        <v>17566</v>
      </c>
      <c r="Z1994" s="15">
        <v>0.40300000000000002</v>
      </c>
      <c r="AA1994" s="15" t="s">
        <v>14670</v>
      </c>
      <c r="AB1994" s="15" t="s">
        <v>14671</v>
      </c>
      <c r="AC1994" s="15">
        <v>59900</v>
      </c>
      <c r="AD1994" s="26">
        <v>41059</v>
      </c>
      <c r="AE1994" s="15" t="s">
        <v>243</v>
      </c>
      <c r="AF1994" s="15" t="s">
        <v>15474</v>
      </c>
      <c r="AG1994" s="16">
        <v>1</v>
      </c>
      <c r="AH1994" s="15" t="s">
        <v>15475</v>
      </c>
      <c r="AI1994" s="15" t="s">
        <v>78</v>
      </c>
      <c r="AJ1994" s="15">
        <v>17566.3525391</v>
      </c>
      <c r="AK1994" s="15">
        <v>549.88879990199996</v>
      </c>
      <c r="AL1994" s="15">
        <v>3097262.1564199999</v>
      </c>
      <c r="AM1994" s="15">
        <v>1415547.9036699999</v>
      </c>
      <c r="AN1994" s="19">
        <v>0</v>
      </c>
      <c r="AO1994" s="19">
        <v>0</v>
      </c>
      <c r="AP1994" s="19">
        <v>32100</v>
      </c>
      <c r="AQ1994" s="19">
        <v>88700</v>
      </c>
      <c r="AR1994" s="34">
        <f t="shared" si="412"/>
        <v>120800</v>
      </c>
      <c r="AS1994" s="34">
        <v>0</v>
      </c>
      <c r="AT1994" s="34">
        <v>0</v>
      </c>
      <c r="AU1994" s="34">
        <v>0</v>
      </c>
      <c r="AV1994" s="34">
        <v>0</v>
      </c>
      <c r="AW1994" s="35">
        <f t="shared" si="413"/>
        <v>0</v>
      </c>
      <c r="AX1994" s="34">
        <f t="shared" si="414"/>
        <v>120800</v>
      </c>
      <c r="AY1994" s="36">
        <v>1.4712000000099998</v>
      </c>
      <c r="AZ1994" s="36">
        <v>2.0617000000000001</v>
      </c>
      <c r="BA1994" s="22"/>
      <c r="BB1994" s="19">
        <v>2516</v>
      </c>
      <c r="BC1994" s="34">
        <f t="shared" si="415"/>
        <v>1777.2096000120798</v>
      </c>
      <c r="BD1994" s="34">
        <f t="shared" si="416"/>
        <v>2490.5336000000002</v>
      </c>
      <c r="BE1994" s="38">
        <v>3.4819999999999997E-2</v>
      </c>
      <c r="BF1994" s="38">
        <f t="shared" si="417"/>
        <v>3.4819999999999997E-2</v>
      </c>
      <c r="BG1994" s="34">
        <v>0</v>
      </c>
      <c r="BH1994" s="34">
        <v>0</v>
      </c>
      <c r="BI1994" s="34">
        <f t="shared" si="418"/>
        <v>1777.2096000120798</v>
      </c>
      <c r="BJ1994" s="34">
        <f t="shared" si="419"/>
        <v>2490.5336000000002</v>
      </c>
      <c r="BK1994" s="34">
        <v>0</v>
      </c>
      <c r="BL1994" s="34">
        <v>68.363600000000133</v>
      </c>
      <c r="BM1994" s="34">
        <f t="shared" si="420"/>
        <v>68.363600000000133</v>
      </c>
      <c r="BN1994" s="39">
        <f t="shared" si="410"/>
        <v>1777.2096000120798</v>
      </c>
      <c r="BO1994" s="39">
        <f t="shared" si="411"/>
        <v>2422.17</v>
      </c>
      <c r="BP1994" s="39">
        <f t="shared" si="421"/>
        <v>644.96039998792025</v>
      </c>
    </row>
    <row r="1995" spans="1:69" s="25" customFormat="1" ht="14.25" x14ac:dyDescent="0.2">
      <c r="A1995" s="14">
        <v>780</v>
      </c>
      <c r="B1995" s="40"/>
      <c r="C1995" s="15"/>
      <c r="D1995" s="16">
        <v>16390</v>
      </c>
      <c r="E1995" s="15" t="s">
        <v>15476</v>
      </c>
      <c r="F1995" s="15" t="s">
        <v>15477</v>
      </c>
      <c r="G1995" s="17" t="s">
        <v>15478</v>
      </c>
      <c r="H1995" s="17" t="s">
        <v>15479</v>
      </c>
      <c r="I1995" s="17" t="s">
        <v>88</v>
      </c>
      <c r="J1995" s="15" t="s">
        <v>15480</v>
      </c>
      <c r="K1995" s="15" t="s">
        <v>252</v>
      </c>
      <c r="L1995" s="18" t="s">
        <v>15481</v>
      </c>
      <c r="M1995" s="15" t="s">
        <v>13098</v>
      </c>
      <c r="N1995" s="15" t="s">
        <v>13099</v>
      </c>
      <c r="O1995" s="16">
        <v>510</v>
      </c>
      <c r="P1995" s="15" t="s">
        <v>118</v>
      </c>
      <c r="Q1995" s="15">
        <v>30900</v>
      </c>
      <c r="R1995" s="15">
        <v>72800</v>
      </c>
      <c r="S1995" s="15">
        <v>103700</v>
      </c>
      <c r="T1995" s="15">
        <v>0.36699999999999999</v>
      </c>
      <c r="U1995" s="15" t="s">
        <v>3335</v>
      </c>
      <c r="V1995" s="15" t="s">
        <v>76</v>
      </c>
      <c r="W1995" s="16">
        <v>1</v>
      </c>
      <c r="X1995" s="16">
        <v>1</v>
      </c>
      <c r="Y1995" s="15">
        <v>15616</v>
      </c>
      <c r="Z1995" s="15">
        <v>0.35899999999999999</v>
      </c>
      <c r="AA1995" s="15" t="s">
        <v>14670</v>
      </c>
      <c r="AB1995" s="15" t="s">
        <v>14671</v>
      </c>
      <c r="AC1995" s="15">
        <v>6950</v>
      </c>
      <c r="AD1995" s="26">
        <v>41603</v>
      </c>
      <c r="AE1995" s="15" t="s">
        <v>137</v>
      </c>
      <c r="AF1995" s="15" t="s">
        <v>3475</v>
      </c>
      <c r="AG1995" s="16">
        <v>1</v>
      </c>
      <c r="AH1995" s="15" t="s">
        <v>15482</v>
      </c>
      <c r="AI1995" s="15" t="s">
        <v>78</v>
      </c>
      <c r="AJ1995" s="15">
        <v>15616.3786621</v>
      </c>
      <c r="AK1995" s="15">
        <v>514.33685653299995</v>
      </c>
      <c r="AL1995" s="15">
        <v>3097253.51333</v>
      </c>
      <c r="AM1995" s="15">
        <v>1415447.99502</v>
      </c>
      <c r="AN1995" s="19">
        <v>30900</v>
      </c>
      <c r="AO1995" s="19">
        <v>72100</v>
      </c>
      <c r="AP1995" s="19">
        <v>0</v>
      </c>
      <c r="AQ1995" s="19">
        <v>0</v>
      </c>
      <c r="AR1995" s="34">
        <f t="shared" si="412"/>
        <v>103000</v>
      </c>
      <c r="AS1995" s="34">
        <v>45000</v>
      </c>
      <c r="AT1995" s="34">
        <v>3000</v>
      </c>
      <c r="AU1995" s="34">
        <v>20300</v>
      </c>
      <c r="AV1995" s="34">
        <v>12480</v>
      </c>
      <c r="AW1995" s="35">
        <f t="shared" si="413"/>
        <v>80780</v>
      </c>
      <c r="AX1995" s="34">
        <f t="shared" si="414"/>
        <v>22220</v>
      </c>
      <c r="AY1995" s="36">
        <v>1.4712000000099998</v>
      </c>
      <c r="AZ1995" s="36">
        <v>2.0617000000000001</v>
      </c>
      <c r="BA1995" s="22"/>
      <c r="BB1995" s="19">
        <v>1030</v>
      </c>
      <c r="BC1995" s="34">
        <f t="shared" si="415"/>
        <v>326.90064000222196</v>
      </c>
      <c r="BD1995" s="34">
        <f t="shared" si="416"/>
        <v>458.10973999999999</v>
      </c>
      <c r="BE1995" s="38">
        <v>3.4819999999999997E-2</v>
      </c>
      <c r="BF1995" s="38">
        <f t="shared" si="417"/>
        <v>3.4819999999999997E-2</v>
      </c>
      <c r="BG1995" s="34">
        <v>11.382680284877368</v>
      </c>
      <c r="BH1995" s="34">
        <v>15.951381146799998</v>
      </c>
      <c r="BI1995" s="34">
        <f t="shared" si="418"/>
        <v>315.51795971734458</v>
      </c>
      <c r="BJ1995" s="34">
        <f t="shared" si="419"/>
        <v>442.15835885320001</v>
      </c>
      <c r="BK1995" s="34">
        <v>0</v>
      </c>
      <c r="BL1995" s="34">
        <v>0</v>
      </c>
      <c r="BM1995" s="34">
        <f t="shared" si="420"/>
        <v>0</v>
      </c>
      <c r="BN1995" s="39">
        <f t="shared" si="410"/>
        <v>315.51795971734458</v>
      </c>
      <c r="BO1995" s="39">
        <f t="shared" si="411"/>
        <v>442.15835885320001</v>
      </c>
      <c r="BP1995" s="39">
        <f t="shared" si="421"/>
        <v>126.64039913585543</v>
      </c>
    </row>
    <row r="1996" spans="1:69" s="25" customFormat="1" ht="14.25" x14ac:dyDescent="0.2">
      <c r="A1996" s="14">
        <v>781</v>
      </c>
      <c r="B1996" s="40"/>
      <c r="C1996" s="15"/>
      <c r="D1996" s="16">
        <v>8852</v>
      </c>
      <c r="E1996" s="15" t="s">
        <v>15483</v>
      </c>
      <c r="F1996" s="15" t="s">
        <v>15484</v>
      </c>
      <c r="G1996" s="17" t="s">
        <v>15485</v>
      </c>
      <c r="H1996" s="17" t="s">
        <v>15486</v>
      </c>
      <c r="I1996" s="17" t="s">
        <v>15487</v>
      </c>
      <c r="J1996" s="15" t="s">
        <v>15488</v>
      </c>
      <c r="K1996" s="15" t="s">
        <v>5250</v>
      </c>
      <c r="L1996" s="18" t="s">
        <v>15489</v>
      </c>
      <c r="M1996" s="15" t="s">
        <v>13098</v>
      </c>
      <c r="N1996" s="15" t="s">
        <v>13099</v>
      </c>
      <c r="O1996" s="16">
        <v>510</v>
      </c>
      <c r="P1996" s="15" t="s">
        <v>118</v>
      </c>
      <c r="Q1996" s="15">
        <v>24200</v>
      </c>
      <c r="R1996" s="15">
        <v>80500</v>
      </c>
      <c r="S1996" s="15">
        <v>104700</v>
      </c>
      <c r="T1996" s="15">
        <v>0.32200000000000001</v>
      </c>
      <c r="U1996" s="15" t="s">
        <v>3335</v>
      </c>
      <c r="V1996" s="15" t="s">
        <v>76</v>
      </c>
      <c r="W1996" s="16">
        <v>1</v>
      </c>
      <c r="X1996" s="16">
        <v>1</v>
      </c>
      <c r="Y1996" s="15">
        <v>13462</v>
      </c>
      <c r="Z1996" s="15">
        <v>0.309</v>
      </c>
      <c r="AA1996" s="15" t="s">
        <v>14670</v>
      </c>
      <c r="AB1996" s="15" t="s">
        <v>14671</v>
      </c>
      <c r="AC1996" s="15">
        <v>9500</v>
      </c>
      <c r="AD1996" s="26">
        <v>41587</v>
      </c>
      <c r="AE1996" s="15" t="s">
        <v>1737</v>
      </c>
      <c r="AF1996" s="15" t="s">
        <v>15490</v>
      </c>
      <c r="AG1996" s="16">
        <v>1</v>
      </c>
      <c r="AH1996" s="15" t="s">
        <v>15491</v>
      </c>
      <c r="AI1996" s="15" t="s">
        <v>78</v>
      </c>
      <c r="AJ1996" s="15">
        <v>13461.7016602</v>
      </c>
      <c r="AK1996" s="15">
        <v>471.98185327800002</v>
      </c>
      <c r="AL1996" s="15">
        <v>3097243.9073899998</v>
      </c>
      <c r="AM1996" s="15">
        <v>1415348.25593</v>
      </c>
      <c r="AN1996" s="19">
        <v>24200</v>
      </c>
      <c r="AO1996" s="19">
        <v>79600</v>
      </c>
      <c r="AP1996" s="19">
        <v>0</v>
      </c>
      <c r="AQ1996" s="19">
        <v>0</v>
      </c>
      <c r="AR1996" s="34">
        <f t="shared" si="412"/>
        <v>103800</v>
      </c>
      <c r="AS1996" s="34">
        <v>45000</v>
      </c>
      <c r="AT1996" s="34">
        <v>0</v>
      </c>
      <c r="AU1996" s="34">
        <v>20580</v>
      </c>
      <c r="AV1996" s="34">
        <v>0</v>
      </c>
      <c r="AW1996" s="35">
        <f t="shared" si="413"/>
        <v>65580</v>
      </c>
      <c r="AX1996" s="34">
        <f t="shared" si="414"/>
        <v>38220</v>
      </c>
      <c r="AY1996" s="36">
        <v>1.4712000000099998</v>
      </c>
      <c r="AZ1996" s="36">
        <v>2.0617000000000001</v>
      </c>
      <c r="BA1996" s="22"/>
      <c r="BB1996" s="19">
        <v>1038</v>
      </c>
      <c r="BC1996" s="34">
        <f t="shared" si="415"/>
        <v>562.29264000382193</v>
      </c>
      <c r="BD1996" s="34">
        <f t="shared" si="416"/>
        <v>787.98174000000006</v>
      </c>
      <c r="BE1996" s="38">
        <v>3.4819999999999997E-2</v>
      </c>
      <c r="BF1996" s="38">
        <f t="shared" si="417"/>
        <v>3.4819999999999997E-2</v>
      </c>
      <c r="BG1996" s="34">
        <v>19.579029724933079</v>
      </c>
      <c r="BH1996" s="34">
        <v>27.437524186800001</v>
      </c>
      <c r="BI1996" s="34">
        <f t="shared" si="418"/>
        <v>542.71361027888884</v>
      </c>
      <c r="BJ1996" s="34">
        <f t="shared" si="419"/>
        <v>760.54421581320003</v>
      </c>
      <c r="BK1996" s="34">
        <v>0</v>
      </c>
      <c r="BL1996" s="34">
        <v>0</v>
      </c>
      <c r="BM1996" s="34">
        <f t="shared" si="420"/>
        <v>0</v>
      </c>
      <c r="BN1996" s="39">
        <f t="shared" si="410"/>
        <v>542.71361027888884</v>
      </c>
      <c r="BO1996" s="39">
        <f t="shared" si="411"/>
        <v>760.54421581320003</v>
      </c>
      <c r="BP1996" s="39">
        <f t="shared" si="421"/>
        <v>217.83060553431119</v>
      </c>
    </row>
    <row r="1997" spans="1:69" s="25" customFormat="1" ht="14.25" x14ac:dyDescent="0.2">
      <c r="A1997" s="14">
        <v>782</v>
      </c>
      <c r="B1997" s="40"/>
      <c r="C1997" s="15" t="s">
        <v>15492</v>
      </c>
      <c r="D1997" s="16">
        <v>537</v>
      </c>
      <c r="E1997" s="15" t="s">
        <v>15493</v>
      </c>
      <c r="F1997" s="15" t="s">
        <v>15492</v>
      </c>
      <c r="G1997" s="17" t="s">
        <v>15494</v>
      </c>
      <c r="H1997" s="17" t="s">
        <v>15495</v>
      </c>
      <c r="I1997" s="17" t="s">
        <v>86</v>
      </c>
      <c r="J1997" s="15" t="s">
        <v>15496</v>
      </c>
      <c r="K1997" s="15" t="s">
        <v>6233</v>
      </c>
      <c r="L1997" s="18" t="s">
        <v>15497</v>
      </c>
      <c r="M1997" s="15" t="s">
        <v>13098</v>
      </c>
      <c r="N1997" s="15" t="s">
        <v>13099</v>
      </c>
      <c r="O1997" s="16">
        <v>510</v>
      </c>
      <c r="P1997" s="15" t="s">
        <v>118</v>
      </c>
      <c r="Q1997" s="15">
        <v>28200</v>
      </c>
      <c r="R1997" s="15">
        <v>74400</v>
      </c>
      <c r="S1997" s="15">
        <v>102600</v>
      </c>
      <c r="T1997" s="15">
        <v>0.31</v>
      </c>
      <c r="U1997" s="15" t="s">
        <v>3335</v>
      </c>
      <c r="V1997" s="15" t="s">
        <v>76</v>
      </c>
      <c r="W1997" s="16">
        <v>1</v>
      </c>
      <c r="X1997" s="16">
        <v>1</v>
      </c>
      <c r="Y1997" s="15">
        <v>13023</v>
      </c>
      <c r="Z1997" s="15">
        <v>0.29899999999999999</v>
      </c>
      <c r="AA1997" s="15" t="s">
        <v>14670</v>
      </c>
      <c r="AB1997" s="15" t="s">
        <v>14671</v>
      </c>
      <c r="AC1997" s="15">
        <v>10950</v>
      </c>
      <c r="AD1997" s="26">
        <v>41582</v>
      </c>
      <c r="AE1997" s="15" t="s">
        <v>1737</v>
      </c>
      <c r="AF1997" s="15" t="s">
        <v>15498</v>
      </c>
      <c r="AG1997" s="16">
        <v>1</v>
      </c>
      <c r="AH1997" s="15" t="s">
        <v>15499</v>
      </c>
      <c r="AI1997" s="15" t="s">
        <v>78</v>
      </c>
      <c r="AJ1997" s="15">
        <v>13023.3740234</v>
      </c>
      <c r="AK1997" s="15">
        <v>461.13963015600001</v>
      </c>
      <c r="AL1997" s="15">
        <v>3097242.7325599999</v>
      </c>
      <c r="AM1997" s="15">
        <v>1415245.9383100001</v>
      </c>
      <c r="AN1997" s="19">
        <v>0</v>
      </c>
      <c r="AO1997" s="19">
        <v>0</v>
      </c>
      <c r="AP1997" s="19">
        <v>28200</v>
      </c>
      <c r="AQ1997" s="19">
        <v>73700</v>
      </c>
      <c r="AR1997" s="34">
        <f t="shared" si="412"/>
        <v>101900</v>
      </c>
      <c r="AS1997" s="34">
        <v>0</v>
      </c>
      <c r="AT1997" s="34">
        <v>0</v>
      </c>
      <c r="AU1997" s="34">
        <v>0</v>
      </c>
      <c r="AV1997" s="34">
        <v>0</v>
      </c>
      <c r="AW1997" s="35">
        <f t="shared" si="413"/>
        <v>0</v>
      </c>
      <c r="AX1997" s="34">
        <f t="shared" si="414"/>
        <v>101900</v>
      </c>
      <c r="AY1997" s="36">
        <v>1.4712000000099998</v>
      </c>
      <c r="AZ1997" s="36">
        <v>2.0617000000000001</v>
      </c>
      <c r="BA1997" s="22"/>
      <c r="BB1997" s="19">
        <v>2038</v>
      </c>
      <c r="BC1997" s="34">
        <f t="shared" si="415"/>
        <v>1499.1528000101898</v>
      </c>
      <c r="BD1997" s="34">
        <f t="shared" si="416"/>
        <v>2100.8723</v>
      </c>
      <c r="BE1997" s="38">
        <v>3.4819999999999997E-2</v>
      </c>
      <c r="BF1997" s="38">
        <f t="shared" si="417"/>
        <v>3.4819999999999997E-2</v>
      </c>
      <c r="BG1997" s="34">
        <v>0</v>
      </c>
      <c r="BH1997" s="34">
        <v>0</v>
      </c>
      <c r="BI1997" s="34">
        <f t="shared" si="418"/>
        <v>1499.1528000101898</v>
      </c>
      <c r="BJ1997" s="34">
        <f t="shared" si="419"/>
        <v>2100.8723</v>
      </c>
      <c r="BK1997" s="34">
        <v>0</v>
      </c>
      <c r="BL1997" s="34">
        <v>62.872299999999996</v>
      </c>
      <c r="BM1997" s="34">
        <f t="shared" si="420"/>
        <v>62.872299999999996</v>
      </c>
      <c r="BN1997" s="39">
        <f t="shared" si="410"/>
        <v>1499.1528000101898</v>
      </c>
      <c r="BO1997" s="39">
        <f t="shared" si="411"/>
        <v>2038</v>
      </c>
      <c r="BP1997" s="39">
        <f t="shared" si="421"/>
        <v>538.84719998981018</v>
      </c>
    </row>
    <row r="1998" spans="1:69" s="25" customFormat="1" ht="14.25" x14ac:dyDescent="0.2">
      <c r="A1998" s="14">
        <v>783</v>
      </c>
      <c r="B1998" s="40"/>
      <c r="C1998" s="15" t="s">
        <v>15500</v>
      </c>
      <c r="D1998" s="16">
        <v>8532</v>
      </c>
      <c r="E1998" s="15" t="s">
        <v>15501</v>
      </c>
      <c r="F1998" s="15" t="s">
        <v>15500</v>
      </c>
      <c r="G1998" s="17" t="s">
        <v>15502</v>
      </c>
      <c r="H1998" s="17" t="s">
        <v>15503</v>
      </c>
      <c r="I1998" s="17" t="s">
        <v>86</v>
      </c>
      <c r="J1998" s="15" t="s">
        <v>15504</v>
      </c>
      <c r="K1998" s="15" t="s">
        <v>1339</v>
      </c>
      <c r="L1998" s="18" t="s">
        <v>15505</v>
      </c>
      <c r="M1998" s="15" t="s">
        <v>13098</v>
      </c>
      <c r="N1998" s="15" t="s">
        <v>13099</v>
      </c>
      <c r="O1998" s="16">
        <v>510</v>
      </c>
      <c r="P1998" s="15" t="s">
        <v>118</v>
      </c>
      <c r="Q1998" s="15">
        <v>29700</v>
      </c>
      <c r="R1998" s="15">
        <v>78900</v>
      </c>
      <c r="S1998" s="15">
        <v>108600</v>
      </c>
      <c r="T1998" s="15">
        <v>0.33100000000000002</v>
      </c>
      <c r="U1998" s="15" t="s">
        <v>3335</v>
      </c>
      <c r="V1998" s="15" t="s">
        <v>76</v>
      </c>
      <c r="W1998" s="16">
        <v>1</v>
      </c>
      <c r="X1998" s="16">
        <v>1</v>
      </c>
      <c r="Y1998" s="15">
        <v>13950</v>
      </c>
      <c r="Z1998" s="15">
        <v>0.32</v>
      </c>
      <c r="AA1998" s="15" t="s">
        <v>14833</v>
      </c>
      <c r="AB1998" s="15" t="s">
        <v>14834</v>
      </c>
      <c r="AC1998" s="15">
        <v>9300</v>
      </c>
      <c r="AD1998" s="26">
        <v>41585</v>
      </c>
      <c r="AE1998" s="15" t="s">
        <v>298</v>
      </c>
      <c r="AF1998" s="15" t="s">
        <v>15506</v>
      </c>
      <c r="AG1998" s="16">
        <v>1</v>
      </c>
      <c r="AH1998" s="15" t="s">
        <v>15507</v>
      </c>
      <c r="AI1998" s="15" t="s">
        <v>78</v>
      </c>
      <c r="AJ1998" s="15">
        <v>13950.2021484</v>
      </c>
      <c r="AK1998" s="15">
        <v>477.99005195199999</v>
      </c>
      <c r="AL1998" s="15">
        <v>3097248.6596900001</v>
      </c>
      <c r="AM1998" s="15">
        <v>1415146.85246</v>
      </c>
      <c r="AN1998" s="19">
        <v>29700</v>
      </c>
      <c r="AO1998" s="19">
        <v>77600</v>
      </c>
      <c r="AP1998" s="19">
        <v>0</v>
      </c>
      <c r="AQ1998" s="19">
        <v>500</v>
      </c>
      <c r="AR1998" s="34">
        <f t="shared" si="412"/>
        <v>107800</v>
      </c>
      <c r="AS1998" s="34">
        <v>45000</v>
      </c>
      <c r="AT1998" s="34">
        <v>3000</v>
      </c>
      <c r="AU1998" s="34">
        <v>0</v>
      </c>
      <c r="AV1998" s="34">
        <v>21805</v>
      </c>
      <c r="AW1998" s="35">
        <f t="shared" si="413"/>
        <v>69805</v>
      </c>
      <c r="AX1998" s="34">
        <f t="shared" si="414"/>
        <v>37995</v>
      </c>
      <c r="AY1998" s="36">
        <v>1.4712000000099998</v>
      </c>
      <c r="AZ1998" s="36">
        <v>2.0617000000000001</v>
      </c>
      <c r="BA1998" s="22"/>
      <c r="BB1998" s="19">
        <v>1088</v>
      </c>
      <c r="BC1998" s="34">
        <f t="shared" si="415"/>
        <v>558.98244000379941</v>
      </c>
      <c r="BD1998" s="34">
        <f t="shared" si="416"/>
        <v>783.34291500000006</v>
      </c>
      <c r="BE1998" s="38">
        <v>3.4819999999999997E-2</v>
      </c>
      <c r="BF1998" s="38">
        <f t="shared" si="417"/>
        <v>3.4819999999999997E-2</v>
      </c>
      <c r="BG1998" s="34">
        <v>19.207632640930552</v>
      </c>
      <c r="BH1998" s="34">
        <v>26.917058330299998</v>
      </c>
      <c r="BI1998" s="34">
        <f t="shared" si="418"/>
        <v>539.77480736286884</v>
      </c>
      <c r="BJ1998" s="34">
        <f t="shared" si="419"/>
        <v>756.42585666970001</v>
      </c>
      <c r="BK1998" s="34">
        <v>0</v>
      </c>
      <c r="BL1998" s="34">
        <v>0</v>
      </c>
      <c r="BM1998" s="34">
        <f t="shared" si="420"/>
        <v>0</v>
      </c>
      <c r="BN1998" s="39">
        <f t="shared" si="410"/>
        <v>539.77480736286884</v>
      </c>
      <c r="BO1998" s="39">
        <f t="shared" si="411"/>
        <v>756.42585666970001</v>
      </c>
      <c r="BP1998" s="39">
        <f t="shared" si="421"/>
        <v>216.65104930683117</v>
      </c>
    </row>
    <row r="1999" spans="1:69" s="25" customFormat="1" ht="14.25" x14ac:dyDescent="0.2">
      <c r="A1999" s="14">
        <v>784</v>
      </c>
      <c r="B1999" s="40"/>
      <c r="C1999" s="15" t="s">
        <v>176</v>
      </c>
      <c r="D1999" s="16">
        <v>31513</v>
      </c>
      <c r="E1999" s="15" t="s">
        <v>15508</v>
      </c>
      <c r="F1999" s="15" t="s">
        <v>15509</v>
      </c>
      <c r="G1999" s="17" t="s">
        <v>15510</v>
      </c>
      <c r="H1999" s="17" t="s">
        <v>15511</v>
      </c>
      <c r="I1999" s="17" t="s">
        <v>86</v>
      </c>
      <c r="J1999" s="15" t="s">
        <v>15512</v>
      </c>
      <c r="K1999" s="15" t="s">
        <v>450</v>
      </c>
      <c r="L1999" s="18" t="s">
        <v>15513</v>
      </c>
      <c r="M1999" s="15" t="s">
        <v>13098</v>
      </c>
      <c r="N1999" s="15" t="s">
        <v>13099</v>
      </c>
      <c r="O1999" s="16">
        <v>510</v>
      </c>
      <c r="P1999" s="15" t="s">
        <v>118</v>
      </c>
      <c r="Q1999" s="15">
        <v>29700</v>
      </c>
      <c r="R1999" s="15">
        <v>73200</v>
      </c>
      <c r="S1999" s="15">
        <v>102900</v>
      </c>
      <c r="T1999" s="15">
        <v>0.33700000000000002</v>
      </c>
      <c r="U1999" s="15" t="s">
        <v>3335</v>
      </c>
      <c r="V1999" s="15" t="s">
        <v>76</v>
      </c>
      <c r="W1999" s="16">
        <v>1</v>
      </c>
      <c r="X1999" s="16">
        <v>1</v>
      </c>
      <c r="Y1999" s="15">
        <v>14167</v>
      </c>
      <c r="Z1999" s="15">
        <v>0.32500000000000001</v>
      </c>
      <c r="AA1999" s="15" t="s">
        <v>14833</v>
      </c>
      <c r="AB1999" s="15" t="s">
        <v>14834</v>
      </c>
      <c r="AC1999" s="15">
        <v>9000</v>
      </c>
      <c r="AD1999" s="26">
        <v>41569</v>
      </c>
      <c r="AE1999" s="15" t="s">
        <v>1737</v>
      </c>
      <c r="AF1999" s="15" t="s">
        <v>15514</v>
      </c>
      <c r="AG1999" s="16">
        <v>1</v>
      </c>
      <c r="AH1999" s="15" t="s">
        <v>15515</v>
      </c>
      <c r="AI1999" s="15" t="s">
        <v>78</v>
      </c>
      <c r="AJ1999" s="15">
        <v>14167.1708984</v>
      </c>
      <c r="AK1999" s="15">
        <v>483.35221263400001</v>
      </c>
      <c r="AL1999" s="15">
        <v>3097251.14989</v>
      </c>
      <c r="AM1999" s="15">
        <v>1415046.9334499999</v>
      </c>
      <c r="AN1999" s="19">
        <v>29700</v>
      </c>
      <c r="AO1999" s="19">
        <v>72500</v>
      </c>
      <c r="AP1999" s="19">
        <v>0</v>
      </c>
      <c r="AQ1999" s="19">
        <v>0</v>
      </c>
      <c r="AR1999" s="34">
        <f t="shared" si="412"/>
        <v>102200</v>
      </c>
      <c r="AS1999" s="34">
        <v>45000</v>
      </c>
      <c r="AT1999" s="34">
        <v>3000</v>
      </c>
      <c r="AU1999" s="34">
        <v>20020</v>
      </c>
      <c r="AV1999" s="34">
        <v>0</v>
      </c>
      <c r="AW1999" s="35">
        <f t="shared" si="413"/>
        <v>68020</v>
      </c>
      <c r="AX1999" s="34">
        <f t="shared" si="414"/>
        <v>34180</v>
      </c>
      <c r="AY1999" s="36">
        <v>1.4712000000099998</v>
      </c>
      <c r="AZ1999" s="36">
        <v>2.0617000000000001</v>
      </c>
      <c r="BA1999" s="22"/>
      <c r="BB1999" s="19">
        <v>1022</v>
      </c>
      <c r="BC1999" s="34">
        <f t="shared" si="415"/>
        <v>502.85616000341798</v>
      </c>
      <c r="BD1999" s="34">
        <f t="shared" si="416"/>
        <v>704.68906000000004</v>
      </c>
      <c r="BE1999" s="38">
        <v>3.4819999999999997E-2</v>
      </c>
      <c r="BF1999" s="38">
        <f t="shared" si="417"/>
        <v>3.4819999999999997E-2</v>
      </c>
      <c r="BG1999" s="34">
        <v>17.509451491319012</v>
      </c>
      <c r="BH1999" s="34">
        <v>24.537273069199998</v>
      </c>
      <c r="BI1999" s="34">
        <f t="shared" si="418"/>
        <v>485.34670851209899</v>
      </c>
      <c r="BJ1999" s="34">
        <f t="shared" si="419"/>
        <v>680.15178693080009</v>
      </c>
      <c r="BK1999" s="34">
        <v>0</v>
      </c>
      <c r="BL1999" s="34">
        <v>0</v>
      </c>
      <c r="BM1999" s="34">
        <f t="shared" si="420"/>
        <v>0</v>
      </c>
      <c r="BN1999" s="39">
        <f t="shared" si="410"/>
        <v>485.34670851209899</v>
      </c>
      <c r="BO1999" s="39">
        <f t="shared" si="411"/>
        <v>680.15178693080009</v>
      </c>
      <c r="BP1999" s="39">
        <f t="shared" si="421"/>
        <v>194.8050784187011</v>
      </c>
    </row>
    <row r="2000" spans="1:69" s="25" customFormat="1" ht="14.25" x14ac:dyDescent="0.2">
      <c r="A2000" s="14">
        <v>785</v>
      </c>
      <c r="B2000" s="40"/>
      <c r="C2000" s="15"/>
      <c r="D2000" s="16">
        <v>38</v>
      </c>
      <c r="E2000" s="15" t="s">
        <v>15516</v>
      </c>
      <c r="F2000" s="15" t="s">
        <v>15517</v>
      </c>
      <c r="G2000" s="17" t="s">
        <v>15518</v>
      </c>
      <c r="H2000" s="17" t="s">
        <v>15519</v>
      </c>
      <c r="I2000" s="17" t="s">
        <v>86</v>
      </c>
      <c r="J2000" s="15" t="s">
        <v>15520</v>
      </c>
      <c r="K2000" s="15" t="s">
        <v>7726</v>
      </c>
      <c r="L2000" s="18" t="s">
        <v>15521</v>
      </c>
      <c r="M2000" s="15" t="s">
        <v>13098</v>
      </c>
      <c r="N2000" s="15" t="s">
        <v>13099</v>
      </c>
      <c r="O2000" s="16">
        <v>510</v>
      </c>
      <c r="P2000" s="15" t="s">
        <v>118</v>
      </c>
      <c r="Q2000" s="15">
        <v>37900</v>
      </c>
      <c r="R2000" s="15">
        <v>94100</v>
      </c>
      <c r="S2000" s="15">
        <v>132000</v>
      </c>
      <c r="T2000" s="15">
        <v>0.47</v>
      </c>
      <c r="U2000" s="15" t="s">
        <v>3335</v>
      </c>
      <c r="V2000" s="15" t="s">
        <v>76</v>
      </c>
      <c r="W2000" s="16">
        <v>1</v>
      </c>
      <c r="X2000" s="16">
        <v>1</v>
      </c>
      <c r="Y2000" s="15">
        <v>19544</v>
      </c>
      <c r="Z2000" s="15">
        <v>0.44900000000000001</v>
      </c>
      <c r="AA2000" s="15" t="s">
        <v>14833</v>
      </c>
      <c r="AB2000" s="15" t="s">
        <v>14834</v>
      </c>
      <c r="AC2000" s="15">
        <v>4450</v>
      </c>
      <c r="AD2000" s="26">
        <v>41586</v>
      </c>
      <c r="AE2000" s="15" t="s">
        <v>119</v>
      </c>
      <c r="AF2000" s="15" t="s">
        <v>119</v>
      </c>
      <c r="AG2000" s="16">
        <v>1</v>
      </c>
      <c r="AH2000" s="15" t="s">
        <v>15522</v>
      </c>
      <c r="AI2000" s="15" t="s">
        <v>78</v>
      </c>
      <c r="AJ2000" s="15">
        <v>19544.3596191</v>
      </c>
      <c r="AK2000" s="15">
        <v>575.078455846</v>
      </c>
      <c r="AL2000" s="15">
        <v>3097267.5967000001</v>
      </c>
      <c r="AM2000" s="15">
        <v>1414935.49688</v>
      </c>
      <c r="AN2000" s="19">
        <v>0</v>
      </c>
      <c r="AO2000" s="19">
        <v>0</v>
      </c>
      <c r="AP2000" s="19">
        <v>37900</v>
      </c>
      <c r="AQ2000" s="19">
        <v>93100</v>
      </c>
      <c r="AR2000" s="34">
        <f t="shared" si="412"/>
        <v>131000</v>
      </c>
      <c r="AS2000" s="34">
        <v>0</v>
      </c>
      <c r="AT2000" s="34">
        <v>0</v>
      </c>
      <c r="AU2000" s="34">
        <v>0</v>
      </c>
      <c r="AV2000" s="34">
        <v>0</v>
      </c>
      <c r="AW2000" s="35">
        <f t="shared" si="413"/>
        <v>0</v>
      </c>
      <c r="AX2000" s="34">
        <f t="shared" si="414"/>
        <v>131000</v>
      </c>
      <c r="AY2000" s="36">
        <v>1.4712000000099998</v>
      </c>
      <c r="AZ2000" s="36">
        <v>2.0617000000000001</v>
      </c>
      <c r="BA2000" s="22"/>
      <c r="BB2000" s="19">
        <v>2625</v>
      </c>
      <c r="BC2000" s="34">
        <f t="shared" si="415"/>
        <v>1927.2720000130998</v>
      </c>
      <c r="BD2000" s="34">
        <f t="shared" si="416"/>
        <v>2700.8270000000002</v>
      </c>
      <c r="BE2000" s="38">
        <v>3.4819999999999997E-2</v>
      </c>
      <c r="BF2000" s="38">
        <f t="shared" si="417"/>
        <v>3.4819999999999997E-2</v>
      </c>
      <c r="BG2000" s="34">
        <v>0</v>
      </c>
      <c r="BH2000" s="34">
        <v>0</v>
      </c>
      <c r="BI2000" s="34">
        <f t="shared" si="418"/>
        <v>1927.2720000130998</v>
      </c>
      <c r="BJ2000" s="34">
        <f t="shared" si="419"/>
        <v>2700.8270000000002</v>
      </c>
      <c r="BK2000" s="34">
        <v>0</v>
      </c>
      <c r="BL2000" s="34">
        <v>80.518500000000131</v>
      </c>
      <c r="BM2000" s="34">
        <f t="shared" si="420"/>
        <v>80.518500000000131</v>
      </c>
      <c r="BN2000" s="39">
        <f t="shared" si="410"/>
        <v>1927.2720000130998</v>
      </c>
      <c r="BO2000" s="39">
        <f t="shared" si="411"/>
        <v>2620.3085000000001</v>
      </c>
      <c r="BP2000" s="39">
        <f t="shared" si="421"/>
        <v>693.03649998690025</v>
      </c>
    </row>
    <row r="2001" spans="1:68" s="25" customFormat="1" ht="14.25" x14ac:dyDescent="0.2">
      <c r="A2001" s="14">
        <v>786</v>
      </c>
      <c r="B2001" s="40"/>
      <c r="C2001" s="15" t="s">
        <v>15523</v>
      </c>
      <c r="D2001" s="16">
        <v>4573</v>
      </c>
      <c r="E2001" s="15" t="s">
        <v>15524</v>
      </c>
      <c r="F2001" s="15" t="s">
        <v>15523</v>
      </c>
      <c r="G2001" s="17" t="s">
        <v>15525</v>
      </c>
      <c r="H2001" s="17" t="s">
        <v>15526</v>
      </c>
      <c r="I2001" s="17" t="s">
        <v>86</v>
      </c>
      <c r="J2001" s="15" t="s">
        <v>15527</v>
      </c>
      <c r="K2001" s="15" t="s">
        <v>585</v>
      </c>
      <c r="L2001" s="18"/>
      <c r="M2001" s="15"/>
      <c r="N2001" s="15"/>
      <c r="O2001" s="16"/>
      <c r="P2001" s="15"/>
      <c r="Q2001" s="15"/>
      <c r="R2001" s="15"/>
      <c r="S2001" s="15"/>
      <c r="T2001" s="15"/>
      <c r="U2001" s="15"/>
      <c r="V2001" s="15"/>
      <c r="W2001" s="16"/>
      <c r="X2001" s="16"/>
      <c r="Y2001" s="15"/>
      <c r="Z2001" s="15"/>
      <c r="AA2001" s="15"/>
      <c r="AB2001" s="15"/>
      <c r="AC2001" s="15"/>
      <c r="AD2001" s="15"/>
      <c r="AE2001" s="15"/>
      <c r="AF2001" s="15"/>
      <c r="AG2001" s="16"/>
      <c r="AH2001" s="15"/>
      <c r="AI2001" s="15"/>
      <c r="AJ2001" s="15"/>
      <c r="AK2001" s="15"/>
      <c r="AL2001" s="15"/>
      <c r="AM2001" s="15"/>
      <c r="AN2001" s="19">
        <v>0</v>
      </c>
      <c r="AO2001" s="19">
        <v>0</v>
      </c>
      <c r="AP2001" s="19">
        <v>0</v>
      </c>
      <c r="AQ2001" s="19">
        <v>0</v>
      </c>
      <c r="AR2001" s="34">
        <f t="shared" si="412"/>
        <v>0</v>
      </c>
      <c r="AS2001" s="34">
        <v>0</v>
      </c>
      <c r="AT2001" s="34">
        <v>0</v>
      </c>
      <c r="AU2001" s="34">
        <v>0</v>
      </c>
      <c r="AV2001" s="34">
        <v>0</v>
      </c>
      <c r="AW2001" s="35">
        <f t="shared" si="413"/>
        <v>0</v>
      </c>
      <c r="AX2001" s="34">
        <f t="shared" si="414"/>
        <v>0</v>
      </c>
      <c r="AY2001" s="36">
        <v>1.4712000000099998</v>
      </c>
      <c r="AZ2001" s="36">
        <v>2.0617000000000001</v>
      </c>
      <c r="BA2001" s="22"/>
      <c r="BB2001" s="19">
        <v>0</v>
      </c>
      <c r="BC2001" s="34">
        <f t="shared" si="415"/>
        <v>0</v>
      </c>
      <c r="BD2001" s="34">
        <f t="shared" si="416"/>
        <v>0</v>
      </c>
      <c r="BE2001" s="38">
        <v>3.4819999999999997E-2</v>
      </c>
      <c r="BF2001" s="38">
        <f t="shared" si="417"/>
        <v>3.4819999999999997E-2</v>
      </c>
      <c r="BG2001" s="34">
        <v>0</v>
      </c>
      <c r="BH2001" s="34">
        <v>0</v>
      </c>
      <c r="BI2001" s="34">
        <f t="shared" si="418"/>
        <v>0</v>
      </c>
      <c r="BJ2001" s="34">
        <f t="shared" si="419"/>
        <v>0</v>
      </c>
      <c r="BK2001" s="34">
        <v>0</v>
      </c>
      <c r="BL2001" s="34">
        <v>0</v>
      </c>
      <c r="BM2001" s="34">
        <f t="shared" si="420"/>
        <v>0</v>
      </c>
      <c r="BN2001" s="39">
        <f t="shared" si="410"/>
        <v>0</v>
      </c>
      <c r="BO2001" s="39">
        <f t="shared" si="411"/>
        <v>0</v>
      </c>
      <c r="BP2001" s="39">
        <f t="shared" si="421"/>
        <v>0</v>
      </c>
    </row>
    <row r="2002" spans="1:68" s="25" customFormat="1" ht="14.25" x14ac:dyDescent="0.2">
      <c r="A2002" s="14">
        <v>787</v>
      </c>
      <c r="B2002" s="40"/>
      <c r="C2002" s="15"/>
      <c r="D2002" s="16">
        <v>10809</v>
      </c>
      <c r="E2002" s="15" t="s">
        <v>15528</v>
      </c>
      <c r="F2002" s="15" t="s">
        <v>15529</v>
      </c>
      <c r="G2002" s="17" t="s">
        <v>15530</v>
      </c>
      <c r="H2002" s="17" t="s">
        <v>15531</v>
      </c>
      <c r="I2002" s="17" t="s">
        <v>86</v>
      </c>
      <c r="J2002" s="15" t="s">
        <v>15532</v>
      </c>
      <c r="K2002" s="15" t="s">
        <v>3455</v>
      </c>
      <c r="L2002" s="18" t="s">
        <v>15533</v>
      </c>
      <c r="M2002" s="15" t="s">
        <v>13098</v>
      </c>
      <c r="N2002" s="15" t="s">
        <v>13099</v>
      </c>
      <c r="O2002" s="16">
        <v>510</v>
      </c>
      <c r="P2002" s="15" t="s">
        <v>118</v>
      </c>
      <c r="Q2002" s="15">
        <v>33300</v>
      </c>
      <c r="R2002" s="15">
        <v>83800</v>
      </c>
      <c r="S2002" s="15">
        <v>117100</v>
      </c>
      <c r="T2002" s="15">
        <v>0.46</v>
      </c>
      <c r="U2002" s="15" t="s">
        <v>3335</v>
      </c>
      <c r="V2002" s="15" t="s">
        <v>76</v>
      </c>
      <c r="W2002" s="16">
        <v>1</v>
      </c>
      <c r="X2002" s="16">
        <v>1</v>
      </c>
      <c r="Y2002" s="15">
        <v>19769</v>
      </c>
      <c r="Z2002" s="15">
        <v>0.45400000000000001</v>
      </c>
      <c r="AA2002" s="15" t="s">
        <v>14833</v>
      </c>
      <c r="AB2002" s="15" t="s">
        <v>14834</v>
      </c>
      <c r="AC2002" s="15">
        <v>112000</v>
      </c>
      <c r="AD2002" s="26">
        <v>41143</v>
      </c>
      <c r="AE2002" s="15" t="s">
        <v>2449</v>
      </c>
      <c r="AF2002" s="15" t="s">
        <v>15534</v>
      </c>
      <c r="AG2002" s="16">
        <v>1</v>
      </c>
      <c r="AH2002" s="15" t="s">
        <v>15535</v>
      </c>
      <c r="AI2002" s="15" t="s">
        <v>78</v>
      </c>
      <c r="AJ2002" s="15">
        <v>19768.8381348</v>
      </c>
      <c r="AK2002" s="15">
        <v>588.38370747900001</v>
      </c>
      <c r="AL2002" s="15">
        <v>3097279.03602</v>
      </c>
      <c r="AM2002" s="15">
        <v>1414770.14656</v>
      </c>
      <c r="AN2002" s="19">
        <v>33300</v>
      </c>
      <c r="AO2002" s="19">
        <v>83000</v>
      </c>
      <c r="AP2002" s="19">
        <v>0</v>
      </c>
      <c r="AQ2002" s="19">
        <v>0</v>
      </c>
      <c r="AR2002" s="34">
        <f t="shared" si="412"/>
        <v>116300</v>
      </c>
      <c r="AS2002" s="34">
        <v>45000</v>
      </c>
      <c r="AT2002" s="34">
        <v>3000</v>
      </c>
      <c r="AU2002" s="34">
        <v>24955</v>
      </c>
      <c r="AV2002" s="34">
        <v>0</v>
      </c>
      <c r="AW2002" s="35">
        <f t="shared" si="413"/>
        <v>72955</v>
      </c>
      <c r="AX2002" s="34">
        <f t="shared" si="414"/>
        <v>43345</v>
      </c>
      <c r="AY2002" s="36">
        <v>1.4712000000099998</v>
      </c>
      <c r="AZ2002" s="36">
        <v>2.0617000000000001</v>
      </c>
      <c r="BA2002" s="22"/>
      <c r="BB2002" s="19">
        <v>1163</v>
      </c>
      <c r="BC2002" s="34">
        <f t="shared" si="415"/>
        <v>637.69164000433443</v>
      </c>
      <c r="BD2002" s="34">
        <f t="shared" si="416"/>
        <v>893.64386500000001</v>
      </c>
      <c r="BE2002" s="38">
        <v>3.4819999999999997E-2</v>
      </c>
      <c r="BF2002" s="38">
        <f t="shared" si="417"/>
        <v>3.4819999999999997E-2</v>
      </c>
      <c r="BG2002" s="34">
        <v>22.204422904950924</v>
      </c>
      <c r="BH2002" s="34">
        <v>31.116679379299999</v>
      </c>
      <c r="BI2002" s="34">
        <f t="shared" si="418"/>
        <v>615.48721709938354</v>
      </c>
      <c r="BJ2002" s="34">
        <f t="shared" si="419"/>
        <v>862.52718562070004</v>
      </c>
      <c r="BK2002" s="34">
        <v>0</v>
      </c>
      <c r="BL2002" s="34">
        <v>0</v>
      </c>
      <c r="BM2002" s="34">
        <f t="shared" si="420"/>
        <v>0</v>
      </c>
      <c r="BN2002" s="39">
        <f t="shared" si="410"/>
        <v>615.48721709938354</v>
      </c>
      <c r="BO2002" s="39">
        <f t="shared" si="411"/>
        <v>862.52718562070004</v>
      </c>
      <c r="BP2002" s="39">
        <f t="shared" si="421"/>
        <v>247.0399685213165</v>
      </c>
    </row>
    <row r="2003" spans="1:68" s="25" customFormat="1" ht="14.25" x14ac:dyDescent="0.2">
      <c r="A2003" s="14">
        <v>788</v>
      </c>
      <c r="B2003" s="40"/>
      <c r="C2003" s="15"/>
      <c r="D2003" s="16">
        <v>19327</v>
      </c>
      <c r="E2003" s="15" t="s">
        <v>15536</v>
      </c>
      <c r="F2003" s="15" t="s">
        <v>15537</v>
      </c>
      <c r="G2003" s="17" t="s">
        <v>15538</v>
      </c>
      <c r="H2003" s="17" t="s">
        <v>15539</v>
      </c>
      <c r="I2003" s="17" t="s">
        <v>86</v>
      </c>
      <c r="J2003" s="15" t="s">
        <v>15540</v>
      </c>
      <c r="K2003" s="15" t="s">
        <v>4213</v>
      </c>
      <c r="L2003" s="18" t="s">
        <v>15541</v>
      </c>
      <c r="M2003" s="15" t="s">
        <v>13098</v>
      </c>
      <c r="N2003" s="15" t="s">
        <v>13099</v>
      </c>
      <c r="O2003" s="16">
        <v>510</v>
      </c>
      <c r="P2003" s="15" t="s">
        <v>118</v>
      </c>
      <c r="Q2003" s="15">
        <v>33300</v>
      </c>
      <c r="R2003" s="15">
        <v>84800</v>
      </c>
      <c r="S2003" s="15">
        <v>118100</v>
      </c>
      <c r="T2003" s="15">
        <v>0.46</v>
      </c>
      <c r="U2003" s="15" t="s">
        <v>3335</v>
      </c>
      <c r="V2003" s="15" t="s">
        <v>76</v>
      </c>
      <c r="W2003" s="16">
        <v>1</v>
      </c>
      <c r="X2003" s="16">
        <v>0</v>
      </c>
      <c r="Y2003" s="15">
        <v>19687</v>
      </c>
      <c r="Z2003" s="15">
        <v>0.45200000000000001</v>
      </c>
      <c r="AA2003" s="15" t="s">
        <v>14833</v>
      </c>
      <c r="AB2003" s="15" t="s">
        <v>14834</v>
      </c>
      <c r="AC2003" s="15">
        <v>0</v>
      </c>
      <c r="AD2003" s="15"/>
      <c r="AE2003" s="15" t="s">
        <v>298</v>
      </c>
      <c r="AF2003" s="15" t="s">
        <v>15542</v>
      </c>
      <c r="AG2003" s="16">
        <v>1</v>
      </c>
      <c r="AH2003" s="15" t="s">
        <v>15543</v>
      </c>
      <c r="AI2003" s="15" t="s">
        <v>78</v>
      </c>
      <c r="AJ2003" s="15">
        <v>19686.9057617</v>
      </c>
      <c r="AK2003" s="15">
        <v>595.33847047699999</v>
      </c>
      <c r="AL2003" s="15">
        <v>3097279.7529600002</v>
      </c>
      <c r="AM2003" s="15">
        <v>1414670.7472999999</v>
      </c>
      <c r="AN2003" s="19">
        <v>0</v>
      </c>
      <c r="AO2003" s="19">
        <v>0</v>
      </c>
      <c r="AP2003" s="19">
        <v>33300</v>
      </c>
      <c r="AQ2003" s="19">
        <v>83900</v>
      </c>
      <c r="AR2003" s="34">
        <f t="shared" si="412"/>
        <v>117200</v>
      </c>
      <c r="AS2003" s="34">
        <v>0</v>
      </c>
      <c r="AT2003" s="34">
        <v>3000</v>
      </c>
      <c r="AU2003" s="34">
        <v>0</v>
      </c>
      <c r="AV2003" s="34">
        <v>0</v>
      </c>
      <c r="AW2003" s="35">
        <f t="shared" si="413"/>
        <v>3000</v>
      </c>
      <c r="AX2003" s="34">
        <f t="shared" si="414"/>
        <v>114200</v>
      </c>
      <c r="AY2003" s="36">
        <v>1.4712000000099998</v>
      </c>
      <c r="AZ2003" s="36">
        <v>2.0617000000000001</v>
      </c>
      <c r="BA2003" s="22"/>
      <c r="BB2003" s="19">
        <v>2344</v>
      </c>
      <c r="BC2003" s="34">
        <f t="shared" si="415"/>
        <v>1680.1104000114199</v>
      </c>
      <c r="BD2003" s="34">
        <f t="shared" si="416"/>
        <v>2354.4614000000001</v>
      </c>
      <c r="BE2003" s="38">
        <v>3.4819999999999997E-2</v>
      </c>
      <c r="BF2003" s="38">
        <f t="shared" si="417"/>
        <v>3.4819999999999997E-2</v>
      </c>
      <c r="BG2003" s="34">
        <v>0</v>
      </c>
      <c r="BH2003" s="34">
        <v>0</v>
      </c>
      <c r="BI2003" s="34">
        <f t="shared" si="418"/>
        <v>1680.1104000114199</v>
      </c>
      <c r="BJ2003" s="34">
        <f t="shared" si="419"/>
        <v>2354.4614000000001</v>
      </c>
      <c r="BK2003" s="34">
        <v>0</v>
      </c>
      <c r="BL2003" s="34">
        <v>72.312400000000252</v>
      </c>
      <c r="BM2003" s="34">
        <f t="shared" si="420"/>
        <v>72.312400000000252</v>
      </c>
      <c r="BN2003" s="39">
        <f t="shared" si="410"/>
        <v>1680.1104000114199</v>
      </c>
      <c r="BO2003" s="39">
        <f t="shared" si="411"/>
        <v>2282.1489999999999</v>
      </c>
      <c r="BP2003" s="39">
        <f t="shared" si="421"/>
        <v>602.03859998858002</v>
      </c>
    </row>
    <row r="2004" spans="1:68" s="25" customFormat="1" ht="14.25" x14ac:dyDescent="0.2">
      <c r="A2004" s="14">
        <v>789</v>
      </c>
      <c r="B2004" s="40"/>
      <c r="C2004" s="15"/>
      <c r="D2004" s="16">
        <v>5970</v>
      </c>
      <c r="E2004" s="15" t="s">
        <v>15544</v>
      </c>
      <c r="F2004" s="15" t="s">
        <v>15545</v>
      </c>
      <c r="G2004" s="17" t="s">
        <v>15546</v>
      </c>
      <c r="H2004" s="17" t="s">
        <v>15547</v>
      </c>
      <c r="I2004" s="17" t="s">
        <v>15548</v>
      </c>
      <c r="J2004" s="15" t="s">
        <v>15549</v>
      </c>
      <c r="K2004" s="15" t="s">
        <v>13972</v>
      </c>
      <c r="L2004" s="18" t="s">
        <v>15550</v>
      </c>
      <c r="M2004" s="15" t="s">
        <v>13098</v>
      </c>
      <c r="N2004" s="15" t="s">
        <v>13099</v>
      </c>
      <c r="O2004" s="16">
        <v>510</v>
      </c>
      <c r="P2004" s="15" t="s">
        <v>118</v>
      </c>
      <c r="Q2004" s="15">
        <v>33300</v>
      </c>
      <c r="R2004" s="15">
        <v>103000</v>
      </c>
      <c r="S2004" s="15">
        <v>136300</v>
      </c>
      <c r="T2004" s="15">
        <v>0.46</v>
      </c>
      <c r="U2004" s="15" t="s">
        <v>3335</v>
      </c>
      <c r="V2004" s="15" t="s">
        <v>76</v>
      </c>
      <c r="W2004" s="16">
        <v>1</v>
      </c>
      <c r="X2004" s="16">
        <v>0</v>
      </c>
      <c r="Y2004" s="15">
        <v>19631</v>
      </c>
      <c r="Z2004" s="15">
        <v>0.45100000000000001</v>
      </c>
      <c r="AA2004" s="15" t="s">
        <v>14833</v>
      </c>
      <c r="AB2004" s="15" t="s">
        <v>14834</v>
      </c>
      <c r="AC2004" s="15">
        <v>0</v>
      </c>
      <c r="AD2004" s="15"/>
      <c r="AE2004" s="15" t="s">
        <v>956</v>
      </c>
      <c r="AF2004" s="15" t="s">
        <v>15551</v>
      </c>
      <c r="AG2004" s="16">
        <v>1</v>
      </c>
      <c r="AH2004" s="15" t="s">
        <v>15552</v>
      </c>
      <c r="AI2004" s="15" t="s">
        <v>78</v>
      </c>
      <c r="AJ2004" s="15">
        <v>19630.5944824</v>
      </c>
      <c r="AK2004" s="15">
        <v>594.62153289699995</v>
      </c>
      <c r="AL2004" s="15">
        <v>3097281.0728199999</v>
      </c>
      <c r="AM2004" s="15">
        <v>1414571.64964</v>
      </c>
      <c r="AN2004" s="19">
        <v>33300</v>
      </c>
      <c r="AO2004" s="19">
        <v>101900</v>
      </c>
      <c r="AP2004" s="19">
        <v>0</v>
      </c>
      <c r="AQ2004" s="19">
        <v>0</v>
      </c>
      <c r="AR2004" s="34">
        <f t="shared" si="412"/>
        <v>135200</v>
      </c>
      <c r="AS2004" s="34">
        <v>45000</v>
      </c>
      <c r="AT2004" s="34">
        <v>3000</v>
      </c>
      <c r="AU2004" s="34">
        <v>31570</v>
      </c>
      <c r="AV2004" s="34">
        <v>0</v>
      </c>
      <c r="AW2004" s="35">
        <f t="shared" si="413"/>
        <v>79570</v>
      </c>
      <c r="AX2004" s="34">
        <f t="shared" si="414"/>
        <v>55630</v>
      </c>
      <c r="AY2004" s="36">
        <v>1.4712000000099998</v>
      </c>
      <c r="AZ2004" s="36">
        <v>2.0617000000000001</v>
      </c>
      <c r="BA2004" s="22"/>
      <c r="BB2004" s="19">
        <v>1352</v>
      </c>
      <c r="BC2004" s="34">
        <f t="shared" si="415"/>
        <v>818.42856000556287</v>
      </c>
      <c r="BD2004" s="34">
        <f t="shared" si="416"/>
        <v>1146.92371</v>
      </c>
      <c r="BE2004" s="38">
        <v>3.4819999999999997E-2</v>
      </c>
      <c r="BF2004" s="38">
        <f t="shared" si="417"/>
        <v>3.4819999999999997E-2</v>
      </c>
      <c r="BG2004" s="34">
        <v>28.497682459393697</v>
      </c>
      <c r="BH2004" s="34">
        <v>39.935883582199999</v>
      </c>
      <c r="BI2004" s="34">
        <f t="shared" si="418"/>
        <v>789.9308775461692</v>
      </c>
      <c r="BJ2004" s="34">
        <f t="shared" si="419"/>
        <v>1106.9878264178001</v>
      </c>
      <c r="BK2004" s="34">
        <v>0</v>
      </c>
      <c r="BL2004" s="34">
        <v>0</v>
      </c>
      <c r="BM2004" s="34">
        <f t="shared" si="420"/>
        <v>0</v>
      </c>
      <c r="BN2004" s="39">
        <f t="shared" si="410"/>
        <v>789.9308775461692</v>
      </c>
      <c r="BO2004" s="39">
        <f t="shared" si="411"/>
        <v>1106.9878264178001</v>
      </c>
      <c r="BP2004" s="39">
        <f t="shared" si="421"/>
        <v>317.05694887163088</v>
      </c>
    </row>
    <row r="2005" spans="1:68" s="25" customFormat="1" ht="14.25" x14ac:dyDescent="0.2">
      <c r="A2005" s="14">
        <v>790</v>
      </c>
      <c r="B2005" s="40"/>
      <c r="C2005" s="15" t="s">
        <v>15553</v>
      </c>
      <c r="D2005" s="16">
        <v>32272</v>
      </c>
      <c r="E2005" s="15" t="s">
        <v>15554</v>
      </c>
      <c r="F2005" s="15" t="s">
        <v>15553</v>
      </c>
      <c r="G2005" s="17" t="s">
        <v>15555</v>
      </c>
      <c r="H2005" s="17" t="s">
        <v>15556</v>
      </c>
      <c r="I2005" s="17" t="s">
        <v>86</v>
      </c>
      <c r="J2005" s="15" t="s">
        <v>15557</v>
      </c>
      <c r="K2005" s="15" t="s">
        <v>15558</v>
      </c>
      <c r="L2005" s="18" t="s">
        <v>15559</v>
      </c>
      <c r="M2005" s="15" t="s">
        <v>13098</v>
      </c>
      <c r="N2005" s="15" t="s">
        <v>13099</v>
      </c>
      <c r="O2005" s="16">
        <v>510</v>
      </c>
      <c r="P2005" s="15" t="s">
        <v>118</v>
      </c>
      <c r="Q2005" s="15">
        <v>33300</v>
      </c>
      <c r="R2005" s="15">
        <v>106500</v>
      </c>
      <c r="S2005" s="15">
        <v>139800</v>
      </c>
      <c r="T2005" s="15">
        <v>0.46</v>
      </c>
      <c r="U2005" s="15" t="s">
        <v>3335</v>
      </c>
      <c r="V2005" s="15" t="s">
        <v>76</v>
      </c>
      <c r="W2005" s="16">
        <v>1</v>
      </c>
      <c r="X2005" s="16">
        <v>1</v>
      </c>
      <c r="Y2005" s="15">
        <v>19784</v>
      </c>
      <c r="Z2005" s="15">
        <v>0.45400000000000001</v>
      </c>
      <c r="AA2005" s="15" t="s">
        <v>78</v>
      </c>
      <c r="AB2005" s="15" t="s">
        <v>78</v>
      </c>
      <c r="AC2005" s="15">
        <v>0</v>
      </c>
      <c r="AD2005" s="26">
        <v>40751</v>
      </c>
      <c r="AE2005" s="15" t="s">
        <v>363</v>
      </c>
      <c r="AF2005" s="15" t="s">
        <v>15560</v>
      </c>
      <c r="AG2005" s="16">
        <v>1</v>
      </c>
      <c r="AH2005" s="15" t="s">
        <v>15561</v>
      </c>
      <c r="AI2005" s="15" t="s">
        <v>78</v>
      </c>
      <c r="AJ2005" s="15">
        <v>19783.5317383</v>
      </c>
      <c r="AK2005" s="15">
        <v>596.04964342100004</v>
      </c>
      <c r="AL2005" s="15">
        <v>3097282.9765900001</v>
      </c>
      <c r="AM2005" s="15">
        <v>1414472.2622400001</v>
      </c>
      <c r="AN2005" s="19">
        <v>33300</v>
      </c>
      <c r="AO2005" s="19">
        <v>105400</v>
      </c>
      <c r="AP2005" s="19">
        <v>0</v>
      </c>
      <c r="AQ2005" s="19">
        <v>0</v>
      </c>
      <c r="AR2005" s="34">
        <f t="shared" si="412"/>
        <v>138700</v>
      </c>
      <c r="AS2005" s="34">
        <v>45000</v>
      </c>
      <c r="AT2005" s="34">
        <v>3000</v>
      </c>
      <c r="AU2005" s="34">
        <v>32795</v>
      </c>
      <c r="AV2005" s="34">
        <v>0</v>
      </c>
      <c r="AW2005" s="35">
        <f t="shared" si="413"/>
        <v>80795</v>
      </c>
      <c r="AX2005" s="34">
        <f t="shared" si="414"/>
        <v>57905</v>
      </c>
      <c r="AY2005" s="36">
        <v>1.4712000000099998</v>
      </c>
      <c r="AZ2005" s="36">
        <v>2.0617000000000001</v>
      </c>
      <c r="BA2005" s="22"/>
      <c r="BB2005" s="19">
        <v>1387</v>
      </c>
      <c r="BC2005" s="34">
        <f t="shared" si="415"/>
        <v>851.89836000579032</v>
      </c>
      <c r="BD2005" s="34">
        <f t="shared" si="416"/>
        <v>1193.827385</v>
      </c>
      <c r="BE2005" s="38">
        <v>3.4819999999999997E-2</v>
      </c>
      <c r="BF2005" s="38">
        <f t="shared" si="417"/>
        <v>3.4819999999999997E-2</v>
      </c>
      <c r="BG2005" s="34">
        <v>29.663100895401616</v>
      </c>
      <c r="BH2005" s="34">
        <v>41.569069545699996</v>
      </c>
      <c r="BI2005" s="34">
        <f t="shared" si="418"/>
        <v>822.23525911038871</v>
      </c>
      <c r="BJ2005" s="34">
        <f t="shared" si="419"/>
        <v>1152.2583154543001</v>
      </c>
      <c r="BK2005" s="34">
        <v>0</v>
      </c>
      <c r="BL2005" s="34">
        <v>0</v>
      </c>
      <c r="BM2005" s="34">
        <f t="shared" si="420"/>
        <v>0</v>
      </c>
      <c r="BN2005" s="39">
        <f t="shared" ref="BN2005:BN2068" si="422">BI2005-BK2005</f>
        <v>822.23525911038871</v>
      </c>
      <c r="BO2005" s="39">
        <f t="shared" ref="BO2005:BO2068" si="423">BJ2005-BL2005</f>
        <v>1152.2583154543001</v>
      </c>
      <c r="BP2005" s="39">
        <f t="shared" si="421"/>
        <v>330.02305634391143</v>
      </c>
    </row>
    <row r="2006" spans="1:68" s="25" customFormat="1" ht="14.25" x14ac:dyDescent="0.2">
      <c r="A2006" s="14">
        <v>791</v>
      </c>
      <c r="B2006" s="40"/>
      <c r="C2006" s="15" t="s">
        <v>15562</v>
      </c>
      <c r="D2006" s="16">
        <v>35013</v>
      </c>
      <c r="E2006" s="15" t="s">
        <v>15563</v>
      </c>
      <c r="F2006" s="15" t="s">
        <v>15562</v>
      </c>
      <c r="G2006" s="17" t="s">
        <v>15564</v>
      </c>
      <c r="H2006" s="17" t="s">
        <v>15565</v>
      </c>
      <c r="I2006" s="17" t="s">
        <v>86</v>
      </c>
      <c r="J2006" s="15" t="s">
        <v>15566</v>
      </c>
      <c r="K2006" s="15" t="s">
        <v>819</v>
      </c>
      <c r="L2006" s="18" t="s">
        <v>15567</v>
      </c>
      <c r="M2006" s="15" t="s">
        <v>13098</v>
      </c>
      <c r="N2006" s="15" t="s">
        <v>13099</v>
      </c>
      <c r="O2006" s="16">
        <v>510</v>
      </c>
      <c r="P2006" s="15" t="s">
        <v>118</v>
      </c>
      <c r="Q2006" s="15">
        <v>33300</v>
      </c>
      <c r="R2006" s="15">
        <v>121300</v>
      </c>
      <c r="S2006" s="15">
        <v>154600</v>
      </c>
      <c r="T2006" s="15">
        <v>0.46</v>
      </c>
      <c r="U2006" s="15" t="s">
        <v>3335</v>
      </c>
      <c r="V2006" s="15" t="s">
        <v>76</v>
      </c>
      <c r="W2006" s="16">
        <v>1</v>
      </c>
      <c r="X2006" s="16">
        <v>1</v>
      </c>
      <c r="Y2006" s="15">
        <v>19783</v>
      </c>
      <c r="Z2006" s="15">
        <v>0.45400000000000001</v>
      </c>
      <c r="AA2006" s="15" t="s">
        <v>78</v>
      </c>
      <c r="AB2006" s="15" t="s">
        <v>78</v>
      </c>
      <c r="AC2006" s="15">
        <v>138000</v>
      </c>
      <c r="AD2006" s="26">
        <v>40018</v>
      </c>
      <c r="AE2006" s="15" t="s">
        <v>222</v>
      </c>
      <c r="AF2006" s="15" t="s">
        <v>15568</v>
      </c>
      <c r="AG2006" s="16">
        <v>1</v>
      </c>
      <c r="AH2006" s="15" t="s">
        <v>15569</v>
      </c>
      <c r="AI2006" s="15" t="s">
        <v>78</v>
      </c>
      <c r="AJ2006" s="15">
        <v>19782.5935059</v>
      </c>
      <c r="AK2006" s="15">
        <v>596.50721614500003</v>
      </c>
      <c r="AL2006" s="15">
        <v>3097283.5881699999</v>
      </c>
      <c r="AM2006" s="15">
        <v>1414372.52541</v>
      </c>
      <c r="AN2006" s="19">
        <v>33300</v>
      </c>
      <c r="AO2006" s="19">
        <v>120000</v>
      </c>
      <c r="AP2006" s="19">
        <v>0</v>
      </c>
      <c r="AQ2006" s="19">
        <v>0</v>
      </c>
      <c r="AR2006" s="34">
        <f t="shared" si="412"/>
        <v>153300</v>
      </c>
      <c r="AS2006" s="34">
        <v>45000</v>
      </c>
      <c r="AT2006" s="34">
        <v>3000</v>
      </c>
      <c r="AU2006" s="34">
        <v>37905</v>
      </c>
      <c r="AV2006" s="34">
        <v>0</v>
      </c>
      <c r="AW2006" s="35">
        <f t="shared" si="413"/>
        <v>85905</v>
      </c>
      <c r="AX2006" s="34">
        <f t="shared" si="414"/>
        <v>67395</v>
      </c>
      <c r="AY2006" s="36">
        <v>1.4712000000099998</v>
      </c>
      <c r="AZ2006" s="36">
        <v>2.0617000000000001</v>
      </c>
      <c r="BA2006" s="22"/>
      <c r="BB2006" s="19">
        <v>1533</v>
      </c>
      <c r="BC2006" s="34">
        <f t="shared" si="415"/>
        <v>991.51524000673942</v>
      </c>
      <c r="BD2006" s="34">
        <f t="shared" si="416"/>
        <v>1389.4827150000001</v>
      </c>
      <c r="BE2006" s="38">
        <v>3.4819999999999997E-2</v>
      </c>
      <c r="BF2006" s="38">
        <f t="shared" si="417"/>
        <v>3.4819999999999997E-2</v>
      </c>
      <c r="BG2006" s="34">
        <v>34.524560657034662</v>
      </c>
      <c r="BH2006" s="34">
        <v>48.381788136299996</v>
      </c>
      <c r="BI2006" s="34">
        <f t="shared" si="418"/>
        <v>956.99067934970481</v>
      </c>
      <c r="BJ2006" s="34">
        <f t="shared" si="419"/>
        <v>1341.1009268637001</v>
      </c>
      <c r="BK2006" s="34">
        <v>0</v>
      </c>
      <c r="BL2006" s="34">
        <v>0</v>
      </c>
      <c r="BM2006" s="34">
        <f t="shared" si="420"/>
        <v>0</v>
      </c>
      <c r="BN2006" s="39">
        <f t="shared" si="422"/>
        <v>956.99067934970481</v>
      </c>
      <c r="BO2006" s="39">
        <f t="shared" si="423"/>
        <v>1341.1009268637001</v>
      </c>
      <c r="BP2006" s="39">
        <f t="shared" si="421"/>
        <v>384.11024751399532</v>
      </c>
    </row>
    <row r="2007" spans="1:68" s="25" customFormat="1" ht="14.25" x14ac:dyDescent="0.2">
      <c r="A2007" s="14">
        <v>792</v>
      </c>
      <c r="B2007" s="40"/>
      <c r="C2007" s="15" t="s">
        <v>15570</v>
      </c>
      <c r="D2007" s="16">
        <v>8754</v>
      </c>
      <c r="E2007" s="15" t="s">
        <v>15571</v>
      </c>
      <c r="F2007" s="15" t="s">
        <v>15570</v>
      </c>
      <c r="G2007" s="17" t="s">
        <v>15572</v>
      </c>
      <c r="H2007" s="17" t="s">
        <v>15573</v>
      </c>
      <c r="I2007" s="17" t="s">
        <v>86</v>
      </c>
      <c r="J2007" s="15" t="s">
        <v>15574</v>
      </c>
      <c r="K2007" s="15" t="s">
        <v>15575</v>
      </c>
      <c r="L2007" s="18" t="s">
        <v>15576</v>
      </c>
      <c r="M2007" s="15" t="s">
        <v>13098</v>
      </c>
      <c r="N2007" s="15" t="s">
        <v>13099</v>
      </c>
      <c r="O2007" s="16">
        <v>510</v>
      </c>
      <c r="P2007" s="15" t="s">
        <v>118</v>
      </c>
      <c r="Q2007" s="15">
        <v>30300</v>
      </c>
      <c r="R2007" s="15">
        <v>155100</v>
      </c>
      <c r="S2007" s="15">
        <v>185400</v>
      </c>
      <c r="T2007" s="15">
        <v>0.42</v>
      </c>
      <c r="U2007" s="15" t="s">
        <v>3335</v>
      </c>
      <c r="V2007" s="15" t="s">
        <v>76</v>
      </c>
      <c r="W2007" s="16">
        <v>1</v>
      </c>
      <c r="X2007" s="16">
        <v>0</v>
      </c>
      <c r="Y2007" s="15">
        <v>20356</v>
      </c>
      <c r="Z2007" s="15">
        <v>0.46700000000000003</v>
      </c>
      <c r="AA2007" s="15" t="s">
        <v>78</v>
      </c>
      <c r="AB2007" s="15" t="s">
        <v>78</v>
      </c>
      <c r="AC2007" s="15">
        <v>0</v>
      </c>
      <c r="AD2007" s="15"/>
      <c r="AE2007" s="15" t="s">
        <v>363</v>
      </c>
      <c r="AF2007" s="15" t="s">
        <v>15577</v>
      </c>
      <c r="AG2007" s="16">
        <v>1</v>
      </c>
      <c r="AH2007" s="15" t="s">
        <v>15578</v>
      </c>
      <c r="AI2007" s="15" t="s">
        <v>78</v>
      </c>
      <c r="AJ2007" s="15">
        <v>20355.7600098</v>
      </c>
      <c r="AK2007" s="15">
        <v>606.59162360300002</v>
      </c>
      <c r="AL2007" s="15">
        <v>3097292.4377899999</v>
      </c>
      <c r="AM2007" s="15">
        <v>1414270.86442</v>
      </c>
      <c r="AN2007" s="19">
        <v>30300</v>
      </c>
      <c r="AO2007" s="19">
        <v>152800</v>
      </c>
      <c r="AP2007" s="19">
        <v>0</v>
      </c>
      <c r="AQ2007" s="19">
        <v>700</v>
      </c>
      <c r="AR2007" s="34">
        <f t="shared" si="412"/>
        <v>183800</v>
      </c>
      <c r="AS2007" s="34">
        <v>45000</v>
      </c>
      <c r="AT2007" s="34">
        <v>3000</v>
      </c>
      <c r="AU2007" s="34">
        <v>48335</v>
      </c>
      <c r="AV2007" s="34">
        <v>0</v>
      </c>
      <c r="AW2007" s="35">
        <f t="shared" si="413"/>
        <v>96335</v>
      </c>
      <c r="AX2007" s="34">
        <f t="shared" si="414"/>
        <v>87465</v>
      </c>
      <c r="AY2007" s="36">
        <v>1.4712000000099998</v>
      </c>
      <c r="AZ2007" s="36">
        <v>2.0617000000000001</v>
      </c>
      <c r="BA2007" s="22"/>
      <c r="BB2007" s="19">
        <v>1852</v>
      </c>
      <c r="BC2007" s="34">
        <f t="shared" si="415"/>
        <v>1286.7850800087463</v>
      </c>
      <c r="BD2007" s="34">
        <f t="shared" si="416"/>
        <v>1803.265905</v>
      </c>
      <c r="BE2007" s="38">
        <v>3.4819999999999997E-2</v>
      </c>
      <c r="BF2007" s="38">
        <f t="shared" si="417"/>
        <v>3.4819999999999997E-2</v>
      </c>
      <c r="BG2007" s="34">
        <v>44.447266197902103</v>
      </c>
      <c r="BH2007" s="34">
        <v>62.287200054099991</v>
      </c>
      <c r="BI2007" s="34">
        <f t="shared" si="418"/>
        <v>1242.3378138108442</v>
      </c>
      <c r="BJ2007" s="34">
        <f t="shared" si="419"/>
        <v>1740.9787049459001</v>
      </c>
      <c r="BK2007" s="34">
        <v>0</v>
      </c>
      <c r="BL2007" s="34">
        <v>0</v>
      </c>
      <c r="BM2007" s="34">
        <f t="shared" si="420"/>
        <v>0</v>
      </c>
      <c r="BN2007" s="39">
        <f t="shared" si="422"/>
        <v>1242.3378138108442</v>
      </c>
      <c r="BO2007" s="39">
        <f t="shared" si="423"/>
        <v>1740.9787049459001</v>
      </c>
      <c r="BP2007" s="39">
        <f t="shared" si="421"/>
        <v>498.64089113505588</v>
      </c>
    </row>
    <row r="2008" spans="1:68" s="25" customFormat="1" ht="14.25" x14ac:dyDescent="0.2">
      <c r="A2008" s="14">
        <v>793</v>
      </c>
      <c r="B2008" s="40"/>
      <c r="C2008" s="15" t="s">
        <v>159</v>
      </c>
      <c r="D2008" s="16">
        <v>8297</v>
      </c>
      <c r="E2008" s="15" t="s">
        <v>15579</v>
      </c>
      <c r="F2008" s="15" t="s">
        <v>15580</v>
      </c>
      <c r="G2008" s="17" t="s">
        <v>15581</v>
      </c>
      <c r="H2008" s="17" t="s">
        <v>15582</v>
      </c>
      <c r="I2008" s="17" t="s">
        <v>86</v>
      </c>
      <c r="J2008" s="15" t="s">
        <v>15583</v>
      </c>
      <c r="K2008" s="15" t="s">
        <v>4980</v>
      </c>
      <c r="L2008" s="18" t="s">
        <v>15584</v>
      </c>
      <c r="M2008" s="15" t="s">
        <v>13098</v>
      </c>
      <c r="N2008" s="15" t="s">
        <v>13099</v>
      </c>
      <c r="O2008" s="16">
        <v>510</v>
      </c>
      <c r="P2008" s="15" t="s">
        <v>118</v>
      </c>
      <c r="Q2008" s="15">
        <v>35300</v>
      </c>
      <c r="R2008" s="15">
        <v>95200</v>
      </c>
      <c r="S2008" s="15">
        <v>130500</v>
      </c>
      <c r="T2008" s="15">
        <v>0.49</v>
      </c>
      <c r="U2008" s="15" t="s">
        <v>3335</v>
      </c>
      <c r="V2008" s="15" t="s">
        <v>76</v>
      </c>
      <c r="W2008" s="16">
        <v>1</v>
      </c>
      <c r="X2008" s="16">
        <v>1</v>
      </c>
      <c r="Y2008" s="15">
        <v>30288</v>
      </c>
      <c r="Z2008" s="15">
        <v>0.69499999999999995</v>
      </c>
      <c r="AA2008" s="15" t="s">
        <v>78</v>
      </c>
      <c r="AB2008" s="15" t="s">
        <v>78</v>
      </c>
      <c r="AC2008" s="15">
        <v>110500</v>
      </c>
      <c r="AD2008" s="26">
        <v>38216</v>
      </c>
      <c r="AE2008" s="15" t="s">
        <v>119</v>
      </c>
      <c r="AF2008" s="15" t="s">
        <v>119</v>
      </c>
      <c r="AG2008" s="16">
        <v>1</v>
      </c>
      <c r="AH2008" s="15" t="s">
        <v>15585</v>
      </c>
      <c r="AI2008" s="15" t="s">
        <v>78</v>
      </c>
      <c r="AJ2008" s="15">
        <v>30288.0603027</v>
      </c>
      <c r="AK2008" s="15">
        <v>710.53255049699999</v>
      </c>
      <c r="AL2008" s="15">
        <v>3097291.8094600001</v>
      </c>
      <c r="AM2008" s="15">
        <v>1414143.4023500001</v>
      </c>
      <c r="AN2008" s="19">
        <v>35300</v>
      </c>
      <c r="AO2008" s="19">
        <v>94200</v>
      </c>
      <c r="AP2008" s="19">
        <v>0</v>
      </c>
      <c r="AQ2008" s="19">
        <v>0</v>
      </c>
      <c r="AR2008" s="34">
        <f t="shared" si="412"/>
        <v>129500</v>
      </c>
      <c r="AS2008" s="34">
        <v>45000</v>
      </c>
      <c r="AT2008" s="34">
        <v>3000</v>
      </c>
      <c r="AU2008" s="34">
        <v>29575</v>
      </c>
      <c r="AV2008" s="34">
        <v>0</v>
      </c>
      <c r="AW2008" s="35">
        <f t="shared" si="413"/>
        <v>77575</v>
      </c>
      <c r="AX2008" s="34">
        <f t="shared" si="414"/>
        <v>51925</v>
      </c>
      <c r="AY2008" s="36">
        <v>1.4712000000099998</v>
      </c>
      <c r="AZ2008" s="36">
        <v>2.0617000000000001</v>
      </c>
      <c r="BA2008" s="22"/>
      <c r="BB2008" s="19">
        <v>1295</v>
      </c>
      <c r="BC2008" s="34">
        <f t="shared" si="415"/>
        <v>763.92060000519245</v>
      </c>
      <c r="BD2008" s="34">
        <f t="shared" si="416"/>
        <v>1070.5377250000001</v>
      </c>
      <c r="BE2008" s="38">
        <v>3.4819999999999997E-2</v>
      </c>
      <c r="BF2008" s="38">
        <f t="shared" si="417"/>
        <v>3.4819999999999997E-2</v>
      </c>
      <c r="BG2008" s="34">
        <v>26.5997152921808</v>
      </c>
      <c r="BH2008" s="34">
        <v>37.276123584499999</v>
      </c>
      <c r="BI2008" s="34">
        <f t="shared" si="418"/>
        <v>737.32088471301165</v>
      </c>
      <c r="BJ2008" s="34">
        <f t="shared" si="419"/>
        <v>1033.2616014155001</v>
      </c>
      <c r="BK2008" s="34">
        <v>0</v>
      </c>
      <c r="BL2008" s="34">
        <v>0</v>
      </c>
      <c r="BM2008" s="34">
        <f t="shared" si="420"/>
        <v>0</v>
      </c>
      <c r="BN2008" s="39">
        <f t="shared" si="422"/>
        <v>737.32088471301165</v>
      </c>
      <c r="BO2008" s="39">
        <f t="shared" si="423"/>
        <v>1033.2616014155001</v>
      </c>
      <c r="BP2008" s="39">
        <f t="shared" si="421"/>
        <v>295.94071670248843</v>
      </c>
    </row>
    <row r="2009" spans="1:68" s="25" customFormat="1" ht="14.25" x14ac:dyDescent="0.2">
      <c r="A2009" s="14">
        <v>794</v>
      </c>
      <c r="B2009" s="40"/>
      <c r="C2009" s="15"/>
      <c r="D2009" s="16">
        <v>29291</v>
      </c>
      <c r="E2009" s="15" t="s">
        <v>15586</v>
      </c>
      <c r="F2009" s="15" t="s">
        <v>15587</v>
      </c>
      <c r="G2009" s="17" t="s">
        <v>15588</v>
      </c>
      <c r="H2009" s="17" t="s">
        <v>15589</v>
      </c>
      <c r="I2009" s="17" t="s">
        <v>86</v>
      </c>
      <c r="J2009" s="15" t="s">
        <v>15590</v>
      </c>
      <c r="K2009" s="15" t="s">
        <v>86</v>
      </c>
      <c r="L2009" s="18" t="s">
        <v>15591</v>
      </c>
      <c r="M2009" s="15" t="s">
        <v>13098</v>
      </c>
      <c r="N2009" s="15" t="s">
        <v>13099</v>
      </c>
      <c r="O2009" s="16">
        <v>510</v>
      </c>
      <c r="P2009" s="15" t="s">
        <v>118</v>
      </c>
      <c r="Q2009" s="15">
        <v>23700</v>
      </c>
      <c r="R2009" s="15">
        <v>113000</v>
      </c>
      <c r="S2009" s="15">
        <v>136700</v>
      </c>
      <c r="T2009" s="15">
        <v>0.28000000000000003</v>
      </c>
      <c r="U2009" s="15" t="s">
        <v>3335</v>
      </c>
      <c r="V2009" s="15" t="s">
        <v>76</v>
      </c>
      <c r="W2009" s="16">
        <v>1</v>
      </c>
      <c r="X2009" s="16">
        <v>0</v>
      </c>
      <c r="Y2009" s="15">
        <v>13805</v>
      </c>
      <c r="Z2009" s="15">
        <v>0.317</v>
      </c>
      <c r="AA2009" s="15" t="s">
        <v>14833</v>
      </c>
      <c r="AB2009" s="15" t="s">
        <v>14834</v>
      </c>
      <c r="AC2009" s="15">
        <v>0</v>
      </c>
      <c r="AD2009" s="15"/>
      <c r="AE2009" s="15" t="s">
        <v>1813</v>
      </c>
      <c r="AF2009" s="15" t="s">
        <v>15592</v>
      </c>
      <c r="AG2009" s="16">
        <v>1</v>
      </c>
      <c r="AH2009" s="15" t="s">
        <v>15593</v>
      </c>
      <c r="AI2009" s="15" t="s">
        <v>78</v>
      </c>
      <c r="AJ2009" s="15">
        <v>13804.8120117</v>
      </c>
      <c r="AK2009" s="15">
        <v>520.61763572400002</v>
      </c>
      <c r="AL2009" s="15">
        <v>3097182.6905399999</v>
      </c>
      <c r="AM2009" s="15">
        <v>1414099.9470800001</v>
      </c>
      <c r="AN2009" s="19">
        <v>23700</v>
      </c>
      <c r="AO2009" s="19">
        <v>111800</v>
      </c>
      <c r="AP2009" s="19">
        <v>0</v>
      </c>
      <c r="AQ2009" s="19">
        <v>0</v>
      </c>
      <c r="AR2009" s="34">
        <f t="shared" si="412"/>
        <v>135500</v>
      </c>
      <c r="AS2009" s="34">
        <v>45000</v>
      </c>
      <c r="AT2009" s="34">
        <v>0</v>
      </c>
      <c r="AU2009" s="34">
        <v>31675</v>
      </c>
      <c r="AV2009" s="34">
        <v>0</v>
      </c>
      <c r="AW2009" s="35">
        <f t="shared" si="413"/>
        <v>76675</v>
      </c>
      <c r="AX2009" s="34">
        <f t="shared" si="414"/>
        <v>58825</v>
      </c>
      <c r="AY2009" s="36">
        <v>1.4712000000099998</v>
      </c>
      <c r="AZ2009" s="36">
        <v>2.0617000000000001</v>
      </c>
      <c r="BA2009" s="22"/>
      <c r="BB2009" s="19">
        <v>1355</v>
      </c>
      <c r="BC2009" s="34">
        <f t="shared" si="415"/>
        <v>865.43340000588239</v>
      </c>
      <c r="BD2009" s="34">
        <f t="shared" si="416"/>
        <v>1212.7950250000001</v>
      </c>
      <c r="BE2009" s="38">
        <v>3.4819999999999997E-2</v>
      </c>
      <c r="BF2009" s="38">
        <f t="shared" si="417"/>
        <v>3.4819999999999997E-2</v>
      </c>
      <c r="BG2009" s="34">
        <v>30.134390988204821</v>
      </c>
      <c r="BH2009" s="34">
        <v>42.229522770499997</v>
      </c>
      <c r="BI2009" s="34">
        <f t="shared" si="418"/>
        <v>835.29900901767758</v>
      </c>
      <c r="BJ2009" s="34">
        <f t="shared" si="419"/>
        <v>1170.5655022295002</v>
      </c>
      <c r="BK2009" s="34">
        <v>0</v>
      </c>
      <c r="BL2009" s="34">
        <v>0</v>
      </c>
      <c r="BM2009" s="34">
        <f t="shared" si="420"/>
        <v>0</v>
      </c>
      <c r="BN2009" s="39">
        <f t="shared" si="422"/>
        <v>835.29900901767758</v>
      </c>
      <c r="BO2009" s="39">
        <f t="shared" si="423"/>
        <v>1170.5655022295002</v>
      </c>
      <c r="BP2009" s="39">
        <f t="shared" si="421"/>
        <v>335.26649321182265</v>
      </c>
    </row>
    <row r="2010" spans="1:68" s="25" customFormat="1" ht="14.25" x14ac:dyDescent="0.2">
      <c r="A2010" s="14">
        <v>795</v>
      </c>
      <c r="B2010" s="40"/>
      <c r="C2010" s="15"/>
      <c r="D2010" s="16">
        <v>607</v>
      </c>
      <c r="E2010" s="15" t="s">
        <v>15594</v>
      </c>
      <c r="F2010" s="15" t="s">
        <v>15595</v>
      </c>
      <c r="G2010" s="17" t="s">
        <v>15588</v>
      </c>
      <c r="H2010" s="17" t="s">
        <v>15589</v>
      </c>
      <c r="I2010" s="17" t="s">
        <v>86</v>
      </c>
      <c r="J2010" s="15" t="s">
        <v>15596</v>
      </c>
      <c r="K2010" s="15" t="s">
        <v>15597</v>
      </c>
      <c r="L2010" s="18" t="s">
        <v>15598</v>
      </c>
      <c r="M2010" s="15" t="s">
        <v>13098</v>
      </c>
      <c r="N2010" s="15" t="s">
        <v>13099</v>
      </c>
      <c r="O2010" s="16">
        <v>510</v>
      </c>
      <c r="P2010" s="15" t="s">
        <v>118</v>
      </c>
      <c r="Q2010" s="15">
        <v>20700</v>
      </c>
      <c r="R2010" s="15">
        <v>92500</v>
      </c>
      <c r="S2010" s="15">
        <v>113200</v>
      </c>
      <c r="T2010" s="15">
        <v>0.22</v>
      </c>
      <c r="U2010" s="15" t="s">
        <v>3335</v>
      </c>
      <c r="V2010" s="15" t="s">
        <v>76</v>
      </c>
      <c r="W2010" s="16">
        <v>1</v>
      </c>
      <c r="X2010" s="16">
        <v>1</v>
      </c>
      <c r="Y2010" s="15">
        <v>9724</v>
      </c>
      <c r="Z2010" s="15">
        <v>0.223</v>
      </c>
      <c r="AA2010" s="15" t="s">
        <v>14833</v>
      </c>
      <c r="AB2010" s="15" t="s">
        <v>14834</v>
      </c>
      <c r="AC2010" s="15">
        <v>106500</v>
      </c>
      <c r="AD2010" s="26">
        <v>41169</v>
      </c>
      <c r="AE2010" s="15" t="s">
        <v>874</v>
      </c>
      <c r="AF2010" s="15" t="s">
        <v>15599</v>
      </c>
      <c r="AG2010" s="16">
        <v>1</v>
      </c>
      <c r="AH2010" s="15" t="s">
        <v>15600</v>
      </c>
      <c r="AI2010" s="15" t="s">
        <v>78</v>
      </c>
      <c r="AJ2010" s="15">
        <v>9723.8227539100008</v>
      </c>
      <c r="AK2010" s="15">
        <v>412.97461560699998</v>
      </c>
      <c r="AL2010" s="15">
        <v>3097090.93817</v>
      </c>
      <c r="AM2010" s="15">
        <v>1414108.2141</v>
      </c>
      <c r="AN2010" s="19">
        <v>20700</v>
      </c>
      <c r="AO2010" s="19">
        <v>84600</v>
      </c>
      <c r="AP2010" s="19">
        <v>0</v>
      </c>
      <c r="AQ2010" s="19">
        <v>7100</v>
      </c>
      <c r="AR2010" s="34">
        <f t="shared" si="412"/>
        <v>112400</v>
      </c>
      <c r="AS2010" s="34">
        <v>45000</v>
      </c>
      <c r="AT2010" s="34">
        <v>0</v>
      </c>
      <c r="AU2010" s="34">
        <v>21105</v>
      </c>
      <c r="AV2010" s="34">
        <v>12480</v>
      </c>
      <c r="AW2010" s="35">
        <f t="shared" si="413"/>
        <v>78585</v>
      </c>
      <c r="AX2010" s="34">
        <f t="shared" si="414"/>
        <v>33815</v>
      </c>
      <c r="AY2010" s="36">
        <v>1.4712000000099998</v>
      </c>
      <c r="AZ2010" s="36">
        <v>2.0617000000000001</v>
      </c>
      <c r="BA2010" s="22"/>
      <c r="BB2010" s="19">
        <v>1266</v>
      </c>
      <c r="BC2010" s="34">
        <f t="shared" si="415"/>
        <v>497.48628000338141</v>
      </c>
      <c r="BD2010" s="34">
        <f t="shared" si="416"/>
        <v>697.16385500000001</v>
      </c>
      <c r="BE2010" s="38">
        <v>3.4819999999999997E-2</v>
      </c>
      <c r="BF2010" s="38">
        <f t="shared" si="417"/>
        <v>3.4819999999999997E-2</v>
      </c>
      <c r="BG2010" s="34">
        <v>13.685342205693019</v>
      </c>
      <c r="BH2010" s="34">
        <v>19.178269457099997</v>
      </c>
      <c r="BI2010" s="34">
        <f t="shared" si="418"/>
        <v>483.80093779768839</v>
      </c>
      <c r="BJ2010" s="34">
        <f t="shared" si="419"/>
        <v>677.98558554290003</v>
      </c>
      <c r="BK2010" s="34">
        <v>0</v>
      </c>
      <c r="BL2010" s="34">
        <v>0</v>
      </c>
      <c r="BM2010" s="34">
        <f t="shared" si="420"/>
        <v>0</v>
      </c>
      <c r="BN2010" s="39">
        <f t="shared" si="422"/>
        <v>483.80093779768839</v>
      </c>
      <c r="BO2010" s="39">
        <f t="shared" si="423"/>
        <v>677.98558554290003</v>
      </c>
      <c r="BP2010" s="39">
        <f t="shared" si="421"/>
        <v>194.18464774521163</v>
      </c>
    </row>
    <row r="2011" spans="1:68" s="25" customFormat="1" ht="14.25" x14ac:dyDescent="0.2">
      <c r="A2011" s="14">
        <v>796</v>
      </c>
      <c r="B2011" s="40"/>
      <c r="C2011" s="15"/>
      <c r="D2011" s="16">
        <v>3415</v>
      </c>
      <c r="E2011" s="15" t="s">
        <v>15601</v>
      </c>
      <c r="F2011" s="15" t="s">
        <v>15602</v>
      </c>
      <c r="G2011" s="17" t="s">
        <v>15603</v>
      </c>
      <c r="H2011" s="17" t="s">
        <v>15604</v>
      </c>
      <c r="I2011" s="17" t="s">
        <v>86</v>
      </c>
      <c r="J2011" s="15" t="s">
        <v>15605</v>
      </c>
      <c r="K2011" s="15" t="s">
        <v>15606</v>
      </c>
      <c r="L2011" s="18" t="s">
        <v>15607</v>
      </c>
      <c r="M2011" s="15" t="s">
        <v>13098</v>
      </c>
      <c r="N2011" s="15" t="s">
        <v>13099</v>
      </c>
      <c r="O2011" s="16">
        <v>510</v>
      </c>
      <c r="P2011" s="15" t="s">
        <v>118</v>
      </c>
      <c r="Q2011" s="15">
        <v>20700</v>
      </c>
      <c r="R2011" s="15">
        <v>94800</v>
      </c>
      <c r="S2011" s="15">
        <v>115500</v>
      </c>
      <c r="T2011" s="15">
        <v>0.22</v>
      </c>
      <c r="U2011" s="15" t="s">
        <v>3335</v>
      </c>
      <c r="V2011" s="15" t="s">
        <v>76</v>
      </c>
      <c r="W2011" s="16">
        <v>1</v>
      </c>
      <c r="X2011" s="16">
        <v>0</v>
      </c>
      <c r="Y2011" s="15">
        <v>9522</v>
      </c>
      <c r="Z2011" s="15">
        <v>0.219</v>
      </c>
      <c r="AA2011" s="15" t="s">
        <v>14833</v>
      </c>
      <c r="AB2011" s="15" t="s">
        <v>14834</v>
      </c>
      <c r="AC2011" s="15">
        <v>0</v>
      </c>
      <c r="AD2011" s="15"/>
      <c r="AE2011" s="15" t="s">
        <v>824</v>
      </c>
      <c r="AF2011" s="15" t="s">
        <v>15608</v>
      </c>
      <c r="AG2011" s="16">
        <v>1</v>
      </c>
      <c r="AH2011" s="15" t="s">
        <v>15609</v>
      </c>
      <c r="AI2011" s="15" t="s">
        <v>78</v>
      </c>
      <c r="AJ2011" s="15">
        <v>9522.4040527300003</v>
      </c>
      <c r="AK2011" s="15">
        <v>408.58184968199998</v>
      </c>
      <c r="AL2011" s="15">
        <v>3097017.7830599998</v>
      </c>
      <c r="AM2011" s="15">
        <v>1414108.28923</v>
      </c>
      <c r="AN2011" s="19">
        <v>20700</v>
      </c>
      <c r="AO2011" s="19">
        <v>93800</v>
      </c>
      <c r="AP2011" s="19">
        <v>0</v>
      </c>
      <c r="AQ2011" s="19">
        <v>0</v>
      </c>
      <c r="AR2011" s="34">
        <f t="shared" si="412"/>
        <v>114500</v>
      </c>
      <c r="AS2011" s="34">
        <v>45000</v>
      </c>
      <c r="AT2011" s="34">
        <v>0</v>
      </c>
      <c r="AU2011" s="34">
        <v>24325</v>
      </c>
      <c r="AV2011" s="34">
        <v>12480</v>
      </c>
      <c r="AW2011" s="35">
        <f t="shared" si="413"/>
        <v>81805</v>
      </c>
      <c r="AX2011" s="34">
        <f t="shared" si="414"/>
        <v>32695</v>
      </c>
      <c r="AY2011" s="36">
        <v>1.4712000000099998</v>
      </c>
      <c r="AZ2011" s="36">
        <v>2.0617000000000001</v>
      </c>
      <c r="BA2011" s="22"/>
      <c r="BB2011" s="19">
        <v>1145</v>
      </c>
      <c r="BC2011" s="34">
        <f t="shared" si="415"/>
        <v>481.00884000326943</v>
      </c>
      <c r="BD2011" s="34">
        <f t="shared" si="416"/>
        <v>674.07281499999999</v>
      </c>
      <c r="BE2011" s="38">
        <v>3.4819999999999997E-2</v>
      </c>
      <c r="BF2011" s="38">
        <f t="shared" si="417"/>
        <v>3.4819999999999997E-2</v>
      </c>
      <c r="BG2011" s="34">
        <v>16.748727808913841</v>
      </c>
      <c r="BH2011" s="34">
        <v>23.471215418299998</v>
      </c>
      <c r="BI2011" s="34">
        <f t="shared" si="418"/>
        <v>464.2601121943556</v>
      </c>
      <c r="BJ2011" s="34">
        <f t="shared" si="419"/>
        <v>650.60159958170004</v>
      </c>
      <c r="BK2011" s="34">
        <v>0</v>
      </c>
      <c r="BL2011" s="34">
        <v>0</v>
      </c>
      <c r="BM2011" s="34">
        <f t="shared" si="420"/>
        <v>0</v>
      </c>
      <c r="BN2011" s="39">
        <f t="shared" si="422"/>
        <v>464.2601121943556</v>
      </c>
      <c r="BO2011" s="39">
        <f t="shared" si="423"/>
        <v>650.60159958170004</v>
      </c>
      <c r="BP2011" s="39">
        <f t="shared" si="421"/>
        <v>186.34148738734444</v>
      </c>
    </row>
    <row r="2012" spans="1:68" s="25" customFormat="1" ht="14.25" x14ac:dyDescent="0.2">
      <c r="A2012" s="14">
        <v>797</v>
      </c>
      <c r="B2012" s="40"/>
      <c r="C2012" s="15" t="s">
        <v>15610</v>
      </c>
      <c r="D2012" s="16">
        <v>32890</v>
      </c>
      <c r="E2012" s="15" t="s">
        <v>15611</v>
      </c>
      <c r="F2012" s="15" t="s">
        <v>15610</v>
      </c>
      <c r="G2012" s="17" t="s">
        <v>15603</v>
      </c>
      <c r="H2012" s="17" t="s">
        <v>15604</v>
      </c>
      <c r="I2012" s="17" t="s">
        <v>86</v>
      </c>
      <c r="J2012" s="15" t="s">
        <v>15612</v>
      </c>
      <c r="K2012" s="15" t="s">
        <v>1517</v>
      </c>
      <c r="L2012" s="18" t="s">
        <v>15613</v>
      </c>
      <c r="M2012" s="15" t="s">
        <v>13098</v>
      </c>
      <c r="N2012" s="15" t="s">
        <v>13099</v>
      </c>
      <c r="O2012" s="16">
        <v>510</v>
      </c>
      <c r="P2012" s="15" t="s">
        <v>118</v>
      </c>
      <c r="Q2012" s="15">
        <v>20700</v>
      </c>
      <c r="R2012" s="15">
        <v>140300</v>
      </c>
      <c r="S2012" s="15">
        <v>161000</v>
      </c>
      <c r="T2012" s="15">
        <v>0.22</v>
      </c>
      <c r="U2012" s="15" t="s">
        <v>3335</v>
      </c>
      <c r="V2012" s="15" t="s">
        <v>76</v>
      </c>
      <c r="W2012" s="16">
        <v>1</v>
      </c>
      <c r="X2012" s="16">
        <v>1</v>
      </c>
      <c r="Y2012" s="15">
        <v>9594</v>
      </c>
      <c r="Z2012" s="15">
        <v>0.22</v>
      </c>
      <c r="AA2012" s="15" t="s">
        <v>14833</v>
      </c>
      <c r="AB2012" s="15" t="s">
        <v>14834</v>
      </c>
      <c r="AC2012" s="15">
        <v>150000</v>
      </c>
      <c r="AD2012" s="26">
        <v>40744</v>
      </c>
      <c r="AE2012" s="15" t="s">
        <v>119</v>
      </c>
      <c r="AF2012" s="15" t="s">
        <v>119</v>
      </c>
      <c r="AG2012" s="16">
        <v>1</v>
      </c>
      <c r="AH2012" s="15" t="s">
        <v>15614</v>
      </c>
      <c r="AI2012" s="15" t="s">
        <v>78</v>
      </c>
      <c r="AJ2012" s="15">
        <v>9593.50390625</v>
      </c>
      <c r="AK2012" s="15">
        <v>410.49518490200001</v>
      </c>
      <c r="AL2012" s="15">
        <v>3096945.97664</v>
      </c>
      <c r="AM2012" s="15">
        <v>1414108.26703</v>
      </c>
      <c r="AN2012" s="19">
        <v>20700</v>
      </c>
      <c r="AO2012" s="19">
        <v>137900</v>
      </c>
      <c r="AP2012" s="19">
        <v>0</v>
      </c>
      <c r="AQ2012" s="19">
        <v>1000</v>
      </c>
      <c r="AR2012" s="34">
        <f t="shared" ref="AR2012:AR2075" si="424">SUM(AN2012:AQ2012)</f>
        <v>159600</v>
      </c>
      <c r="AS2012" s="34">
        <v>45000</v>
      </c>
      <c r="AT2012" s="34">
        <v>3000</v>
      </c>
      <c r="AU2012" s="34">
        <v>39760</v>
      </c>
      <c r="AV2012" s="34">
        <v>0</v>
      </c>
      <c r="AW2012" s="35">
        <f t="shared" ref="AW2012:AW2075" si="425">SUM(AS2012:AV2012)</f>
        <v>87760</v>
      </c>
      <c r="AX2012" s="34">
        <f t="shared" ref="AX2012:AX2075" si="426">AR2012-AW2012</f>
        <v>71840</v>
      </c>
      <c r="AY2012" s="36">
        <v>1.4712000000099998</v>
      </c>
      <c r="AZ2012" s="36">
        <v>2.0617000000000001</v>
      </c>
      <c r="BA2012" s="22"/>
      <c r="BB2012" s="19">
        <v>1616</v>
      </c>
      <c r="BC2012" s="34">
        <f t="shared" ref="BC2012:BC2075" si="427">(AX2012/100)*AY2012</f>
        <v>1056.9100800071838</v>
      </c>
      <c r="BD2012" s="34">
        <f t="shared" ref="BD2012:BD2075" si="428">(AX2012/100)*AZ2012</f>
        <v>1481.12528</v>
      </c>
      <c r="BE2012" s="38">
        <v>3.4819999999999997E-2</v>
      </c>
      <c r="BF2012" s="38">
        <f t="shared" ref="BF2012:BF2075" si="429">BE2012</f>
        <v>3.4819999999999997E-2</v>
      </c>
      <c r="BG2012" s="34">
        <v>36.289337145846659</v>
      </c>
      <c r="BH2012" s="34">
        <v>50.854898309599996</v>
      </c>
      <c r="BI2012" s="34">
        <f t="shared" ref="BI2012:BI2075" si="430">BC2012-BG2012</f>
        <v>1020.6207428613371</v>
      </c>
      <c r="BJ2012" s="34">
        <f t="shared" ref="BJ2012:BJ2075" si="431">BD2012-BH2012</f>
        <v>1430.2703816904</v>
      </c>
      <c r="BK2012" s="34">
        <v>0</v>
      </c>
      <c r="BL2012" s="34">
        <v>0</v>
      </c>
      <c r="BM2012" s="34">
        <f t="shared" ref="BM2012:BM2075" si="432">BL2012-BK2012</f>
        <v>0</v>
      </c>
      <c r="BN2012" s="39">
        <f t="shared" si="422"/>
        <v>1020.6207428613371</v>
      </c>
      <c r="BO2012" s="39">
        <f t="shared" si="423"/>
        <v>1430.2703816904</v>
      </c>
      <c r="BP2012" s="39">
        <f t="shared" si="421"/>
        <v>409.64963882906284</v>
      </c>
    </row>
    <row r="2013" spans="1:68" s="25" customFormat="1" ht="14.25" x14ac:dyDescent="0.2">
      <c r="A2013" s="14">
        <v>798</v>
      </c>
      <c r="B2013" s="40"/>
      <c r="C2013" s="15"/>
      <c r="D2013" s="16">
        <v>26549</v>
      </c>
      <c r="E2013" s="15" t="s">
        <v>15615</v>
      </c>
      <c r="F2013" s="15" t="s">
        <v>15616</v>
      </c>
      <c r="G2013" s="17" t="s">
        <v>15617</v>
      </c>
      <c r="H2013" s="17" t="s">
        <v>15618</v>
      </c>
      <c r="I2013" s="17" t="s">
        <v>88</v>
      </c>
      <c r="J2013" s="15" t="s">
        <v>15619</v>
      </c>
      <c r="K2013" s="15" t="s">
        <v>15620</v>
      </c>
      <c r="L2013" s="18" t="s">
        <v>15621</v>
      </c>
      <c r="M2013" s="15" t="s">
        <v>13098</v>
      </c>
      <c r="N2013" s="15" t="s">
        <v>13099</v>
      </c>
      <c r="O2013" s="16">
        <v>510</v>
      </c>
      <c r="P2013" s="15" t="s">
        <v>118</v>
      </c>
      <c r="Q2013" s="15">
        <v>20700</v>
      </c>
      <c r="R2013" s="15">
        <v>95500</v>
      </c>
      <c r="S2013" s="15">
        <v>116200</v>
      </c>
      <c r="T2013" s="15">
        <v>0.22</v>
      </c>
      <c r="U2013" s="15" t="s">
        <v>3335</v>
      </c>
      <c r="V2013" s="15" t="s">
        <v>76</v>
      </c>
      <c r="W2013" s="16">
        <v>1</v>
      </c>
      <c r="X2013" s="16">
        <v>0</v>
      </c>
      <c r="Y2013" s="15">
        <v>9512</v>
      </c>
      <c r="Z2013" s="15">
        <v>0.218</v>
      </c>
      <c r="AA2013" s="15" t="s">
        <v>14833</v>
      </c>
      <c r="AB2013" s="15" t="s">
        <v>14834</v>
      </c>
      <c r="AC2013" s="15">
        <v>0</v>
      </c>
      <c r="AD2013" s="15"/>
      <c r="AE2013" s="15" t="s">
        <v>137</v>
      </c>
      <c r="AF2013" s="15" t="s">
        <v>15622</v>
      </c>
      <c r="AG2013" s="16">
        <v>1</v>
      </c>
      <c r="AH2013" s="15" t="s">
        <v>15623</v>
      </c>
      <c r="AI2013" s="15" t="s">
        <v>78</v>
      </c>
      <c r="AJ2013" s="15">
        <v>9511.7138671899993</v>
      </c>
      <c r="AK2013" s="15">
        <v>408.45798416899999</v>
      </c>
      <c r="AL2013" s="15">
        <v>3096873.9752099998</v>
      </c>
      <c r="AM2013" s="15">
        <v>1414107.1843300001</v>
      </c>
      <c r="AN2013" s="19">
        <v>20700</v>
      </c>
      <c r="AO2013" s="19">
        <v>94500</v>
      </c>
      <c r="AP2013" s="19">
        <v>0</v>
      </c>
      <c r="AQ2013" s="19">
        <v>0</v>
      </c>
      <c r="AR2013" s="34">
        <f t="shared" si="424"/>
        <v>115200</v>
      </c>
      <c r="AS2013" s="34">
        <v>45000</v>
      </c>
      <c r="AT2013" s="34">
        <v>3000</v>
      </c>
      <c r="AU2013" s="34">
        <v>24570</v>
      </c>
      <c r="AV2013" s="34">
        <v>0</v>
      </c>
      <c r="AW2013" s="35">
        <f t="shared" si="425"/>
        <v>72570</v>
      </c>
      <c r="AX2013" s="34">
        <f t="shared" si="426"/>
        <v>42630</v>
      </c>
      <c r="AY2013" s="36">
        <v>1.4712000000099998</v>
      </c>
      <c r="AZ2013" s="36">
        <v>2.0617000000000001</v>
      </c>
      <c r="BA2013" s="22"/>
      <c r="BB2013" s="19">
        <v>1152</v>
      </c>
      <c r="BC2013" s="34">
        <f t="shared" si="427"/>
        <v>627.172560004263</v>
      </c>
      <c r="BD2013" s="34">
        <f t="shared" si="428"/>
        <v>878.90271000000007</v>
      </c>
      <c r="BE2013" s="38">
        <v>3.4819999999999997E-2</v>
      </c>
      <c r="BF2013" s="38">
        <f t="shared" si="429"/>
        <v>3.4819999999999997E-2</v>
      </c>
      <c r="BG2013" s="34">
        <v>21.838148539348435</v>
      </c>
      <c r="BH2013" s="34">
        <v>30.603392362200001</v>
      </c>
      <c r="BI2013" s="34">
        <f t="shared" si="430"/>
        <v>605.33441146491452</v>
      </c>
      <c r="BJ2013" s="34">
        <f t="shared" si="431"/>
        <v>848.29931763780007</v>
      </c>
      <c r="BK2013" s="34">
        <v>0</v>
      </c>
      <c r="BL2013" s="34">
        <v>0</v>
      </c>
      <c r="BM2013" s="34">
        <f t="shared" si="432"/>
        <v>0</v>
      </c>
      <c r="BN2013" s="39">
        <f t="shared" si="422"/>
        <v>605.33441146491452</v>
      </c>
      <c r="BO2013" s="39">
        <f t="shared" si="423"/>
        <v>848.29931763780007</v>
      </c>
      <c r="BP2013" s="39">
        <f t="shared" si="421"/>
        <v>242.96490617288555</v>
      </c>
    </row>
    <row r="2014" spans="1:68" s="25" customFormat="1" ht="14.25" x14ac:dyDescent="0.2">
      <c r="A2014" s="14">
        <v>799</v>
      </c>
      <c r="B2014" s="40"/>
      <c r="C2014" s="15" t="s">
        <v>150</v>
      </c>
      <c r="D2014" s="16">
        <v>35186</v>
      </c>
      <c r="E2014" s="15" t="s">
        <v>15624</v>
      </c>
      <c r="F2014" s="15" t="s">
        <v>15625</v>
      </c>
      <c r="G2014" s="17" t="s">
        <v>15626</v>
      </c>
      <c r="H2014" s="17" t="s">
        <v>15627</v>
      </c>
      <c r="I2014" s="17" t="s">
        <v>86</v>
      </c>
      <c r="J2014" s="15" t="s">
        <v>15628</v>
      </c>
      <c r="K2014" s="15" t="s">
        <v>86</v>
      </c>
      <c r="L2014" s="18" t="s">
        <v>15629</v>
      </c>
      <c r="M2014" s="15" t="s">
        <v>13098</v>
      </c>
      <c r="N2014" s="15" t="s">
        <v>13099</v>
      </c>
      <c r="O2014" s="16">
        <v>510</v>
      </c>
      <c r="P2014" s="15" t="s">
        <v>118</v>
      </c>
      <c r="Q2014" s="15">
        <v>20700</v>
      </c>
      <c r="R2014" s="15">
        <v>87300</v>
      </c>
      <c r="S2014" s="15">
        <v>108000</v>
      </c>
      <c r="T2014" s="15">
        <v>0.22</v>
      </c>
      <c r="U2014" s="15" t="s">
        <v>3335</v>
      </c>
      <c r="V2014" s="15" t="s">
        <v>76</v>
      </c>
      <c r="W2014" s="16">
        <v>1</v>
      </c>
      <c r="X2014" s="16">
        <v>0</v>
      </c>
      <c r="Y2014" s="15">
        <v>9437</v>
      </c>
      <c r="Z2014" s="15">
        <v>0.217</v>
      </c>
      <c r="AA2014" s="15" t="s">
        <v>14575</v>
      </c>
      <c r="AB2014" s="15" t="s">
        <v>14576</v>
      </c>
      <c r="AC2014" s="15">
        <v>0</v>
      </c>
      <c r="AD2014" s="15"/>
      <c r="AE2014" s="15" t="s">
        <v>1555</v>
      </c>
      <c r="AF2014" s="15" t="s">
        <v>15630</v>
      </c>
      <c r="AG2014" s="16">
        <v>1</v>
      </c>
      <c r="AH2014" s="15" t="s">
        <v>15631</v>
      </c>
      <c r="AI2014" s="15" t="s">
        <v>78</v>
      </c>
      <c r="AJ2014" s="15">
        <v>9436.73706055</v>
      </c>
      <c r="AK2014" s="15">
        <v>406.86966964999999</v>
      </c>
      <c r="AL2014" s="15">
        <v>3096802.1473400001</v>
      </c>
      <c r="AM2014" s="15">
        <v>1414106.4190199999</v>
      </c>
      <c r="AN2014" s="19">
        <v>20700</v>
      </c>
      <c r="AO2014" s="19">
        <v>86400</v>
      </c>
      <c r="AP2014" s="19">
        <v>0</v>
      </c>
      <c r="AQ2014" s="19">
        <v>0</v>
      </c>
      <c r="AR2014" s="34">
        <f t="shared" si="424"/>
        <v>107100</v>
      </c>
      <c r="AS2014" s="34">
        <v>45000</v>
      </c>
      <c r="AT2014" s="34">
        <v>0</v>
      </c>
      <c r="AU2014" s="34">
        <v>21735</v>
      </c>
      <c r="AV2014" s="34">
        <v>0</v>
      </c>
      <c r="AW2014" s="35">
        <f t="shared" si="425"/>
        <v>66735</v>
      </c>
      <c r="AX2014" s="34">
        <f t="shared" si="426"/>
        <v>40365</v>
      </c>
      <c r="AY2014" s="36">
        <v>1.4712000000099998</v>
      </c>
      <c r="AZ2014" s="36">
        <v>2.0617000000000001</v>
      </c>
      <c r="BA2014" s="22"/>
      <c r="BB2014" s="19">
        <v>1071</v>
      </c>
      <c r="BC2014" s="34">
        <f t="shared" si="427"/>
        <v>593.84988000403644</v>
      </c>
      <c r="BD2014" s="34">
        <f t="shared" si="428"/>
        <v>832.20520499999998</v>
      </c>
      <c r="BE2014" s="38">
        <v>3.4819999999999997E-2</v>
      </c>
      <c r="BF2014" s="38">
        <f t="shared" si="429"/>
        <v>3.4819999999999997E-2</v>
      </c>
      <c r="BG2014" s="34">
        <v>20.677852821740547</v>
      </c>
      <c r="BH2014" s="34">
        <v>28.977385238099998</v>
      </c>
      <c r="BI2014" s="34">
        <f t="shared" si="430"/>
        <v>573.17202718229589</v>
      </c>
      <c r="BJ2014" s="34">
        <f t="shared" si="431"/>
        <v>803.22781976190004</v>
      </c>
      <c r="BK2014" s="34">
        <v>0</v>
      </c>
      <c r="BL2014" s="34">
        <v>0</v>
      </c>
      <c r="BM2014" s="34">
        <f t="shared" si="432"/>
        <v>0</v>
      </c>
      <c r="BN2014" s="39">
        <f t="shared" si="422"/>
        <v>573.17202718229589</v>
      </c>
      <c r="BO2014" s="39">
        <f t="shared" si="423"/>
        <v>803.22781976190004</v>
      </c>
      <c r="BP2014" s="39">
        <f t="shared" si="421"/>
        <v>230.05579257960414</v>
      </c>
    </row>
    <row r="2015" spans="1:68" s="25" customFormat="1" ht="14.25" x14ac:dyDescent="0.2">
      <c r="A2015" s="14">
        <v>800</v>
      </c>
      <c r="B2015" s="40"/>
      <c r="C2015" s="15"/>
      <c r="D2015" s="16">
        <v>4850</v>
      </c>
      <c r="E2015" s="15" t="s">
        <v>15632</v>
      </c>
      <c r="F2015" s="15" t="s">
        <v>15633</v>
      </c>
      <c r="G2015" s="17" t="s">
        <v>15634</v>
      </c>
      <c r="H2015" s="17" t="s">
        <v>15635</v>
      </c>
      <c r="I2015" s="17" t="s">
        <v>15636</v>
      </c>
      <c r="J2015" s="15" t="s">
        <v>15637</v>
      </c>
      <c r="K2015" s="15" t="s">
        <v>8330</v>
      </c>
      <c r="L2015" s="18" t="s">
        <v>15638</v>
      </c>
      <c r="M2015" s="15" t="s">
        <v>13098</v>
      </c>
      <c r="N2015" s="15" t="s">
        <v>13099</v>
      </c>
      <c r="O2015" s="16">
        <v>510</v>
      </c>
      <c r="P2015" s="15" t="s">
        <v>118</v>
      </c>
      <c r="Q2015" s="15">
        <v>20700</v>
      </c>
      <c r="R2015" s="15">
        <v>63500</v>
      </c>
      <c r="S2015" s="15">
        <v>84200</v>
      </c>
      <c r="T2015" s="15">
        <v>0.22</v>
      </c>
      <c r="U2015" s="15" t="s">
        <v>3335</v>
      </c>
      <c r="V2015" s="15" t="s">
        <v>76</v>
      </c>
      <c r="W2015" s="16">
        <v>1</v>
      </c>
      <c r="X2015" s="16">
        <v>0</v>
      </c>
      <c r="Y2015" s="15">
        <v>9507</v>
      </c>
      <c r="Z2015" s="15">
        <v>0.218</v>
      </c>
      <c r="AA2015" s="15" t="s">
        <v>14575</v>
      </c>
      <c r="AB2015" s="15" t="s">
        <v>14576</v>
      </c>
      <c r="AC2015" s="15">
        <v>0</v>
      </c>
      <c r="AD2015" s="15"/>
      <c r="AE2015" s="15" t="s">
        <v>2449</v>
      </c>
      <c r="AF2015" s="15" t="s">
        <v>15639</v>
      </c>
      <c r="AG2015" s="16">
        <v>1</v>
      </c>
      <c r="AH2015" s="15" t="s">
        <v>15640</v>
      </c>
      <c r="AI2015" s="15" t="s">
        <v>78</v>
      </c>
      <c r="AJ2015" s="15">
        <v>9507.0698242199996</v>
      </c>
      <c r="AK2015" s="15">
        <v>408.08893199400001</v>
      </c>
      <c r="AL2015" s="15">
        <v>3096730.3693400002</v>
      </c>
      <c r="AM2015" s="15">
        <v>1414106.1250700001</v>
      </c>
      <c r="AN2015" s="19">
        <v>20700</v>
      </c>
      <c r="AO2015" s="19">
        <v>62800</v>
      </c>
      <c r="AP2015" s="19">
        <v>0</v>
      </c>
      <c r="AQ2015" s="19">
        <v>0</v>
      </c>
      <c r="AR2015" s="34">
        <f t="shared" si="424"/>
        <v>83500</v>
      </c>
      <c r="AS2015" s="34">
        <v>45000</v>
      </c>
      <c r="AT2015" s="34">
        <v>0</v>
      </c>
      <c r="AU2015" s="34">
        <v>13475</v>
      </c>
      <c r="AV2015" s="34">
        <v>0</v>
      </c>
      <c r="AW2015" s="35">
        <f t="shared" si="425"/>
        <v>58475</v>
      </c>
      <c r="AX2015" s="34">
        <f t="shared" si="426"/>
        <v>25025</v>
      </c>
      <c r="AY2015" s="36">
        <v>1.4712000000099998</v>
      </c>
      <c r="AZ2015" s="36">
        <v>2.0617000000000001</v>
      </c>
      <c r="BA2015" s="22"/>
      <c r="BB2015" s="19">
        <v>835</v>
      </c>
      <c r="BC2015" s="34">
        <f t="shared" si="427"/>
        <v>368.16780000250247</v>
      </c>
      <c r="BD2015" s="34">
        <f t="shared" si="428"/>
        <v>515.940425</v>
      </c>
      <c r="BE2015" s="38">
        <v>3.4819999999999997E-2</v>
      </c>
      <c r="BF2015" s="38">
        <f t="shared" si="429"/>
        <v>3.4819999999999997E-2</v>
      </c>
      <c r="BG2015" s="34">
        <v>12.819602796087135</v>
      </c>
      <c r="BH2015" s="34">
        <v>17.965045598499998</v>
      </c>
      <c r="BI2015" s="34">
        <f t="shared" si="430"/>
        <v>355.34819720641536</v>
      </c>
      <c r="BJ2015" s="34">
        <f t="shared" si="431"/>
        <v>497.97537940149999</v>
      </c>
      <c r="BK2015" s="34">
        <v>0</v>
      </c>
      <c r="BL2015" s="34">
        <v>0</v>
      </c>
      <c r="BM2015" s="34">
        <f t="shared" si="432"/>
        <v>0</v>
      </c>
      <c r="BN2015" s="39">
        <f t="shared" si="422"/>
        <v>355.34819720641536</v>
      </c>
      <c r="BO2015" s="39">
        <f t="shared" si="423"/>
        <v>497.97537940149999</v>
      </c>
      <c r="BP2015" s="39">
        <f t="shared" si="421"/>
        <v>142.62718219508463</v>
      </c>
    </row>
    <row r="2016" spans="1:68" s="25" customFormat="1" ht="14.25" x14ac:dyDescent="0.2">
      <c r="A2016" s="14">
        <v>801</v>
      </c>
      <c r="B2016" s="40"/>
      <c r="C2016" s="15" t="s">
        <v>8365</v>
      </c>
      <c r="D2016" s="16">
        <v>5527</v>
      </c>
      <c r="E2016" s="15" t="s">
        <v>15641</v>
      </c>
      <c r="F2016" s="15" t="s">
        <v>15642</v>
      </c>
      <c r="G2016" s="17" t="s">
        <v>15643</v>
      </c>
      <c r="H2016" s="17" t="s">
        <v>15644</v>
      </c>
      <c r="I2016" s="17" t="s">
        <v>86</v>
      </c>
      <c r="J2016" s="15" t="s">
        <v>15645</v>
      </c>
      <c r="K2016" s="15" t="s">
        <v>423</v>
      </c>
      <c r="L2016" s="18" t="s">
        <v>15646</v>
      </c>
      <c r="M2016" s="15" t="s">
        <v>13098</v>
      </c>
      <c r="N2016" s="15" t="s">
        <v>13099</v>
      </c>
      <c r="O2016" s="16">
        <v>510</v>
      </c>
      <c r="P2016" s="15" t="s">
        <v>118</v>
      </c>
      <c r="Q2016" s="15">
        <v>20700</v>
      </c>
      <c r="R2016" s="15">
        <v>86600</v>
      </c>
      <c r="S2016" s="15">
        <v>107300</v>
      </c>
      <c r="T2016" s="15">
        <v>0.22</v>
      </c>
      <c r="U2016" s="15" t="s">
        <v>3335</v>
      </c>
      <c r="V2016" s="15" t="s">
        <v>76</v>
      </c>
      <c r="W2016" s="16">
        <v>1</v>
      </c>
      <c r="X2016" s="16">
        <v>1</v>
      </c>
      <c r="Y2016" s="15">
        <v>9519</v>
      </c>
      <c r="Z2016" s="15">
        <v>0.219</v>
      </c>
      <c r="AA2016" s="15" t="s">
        <v>14575</v>
      </c>
      <c r="AB2016" s="15" t="s">
        <v>14576</v>
      </c>
      <c r="AC2016" s="15">
        <v>0</v>
      </c>
      <c r="AD2016" s="26">
        <v>38124</v>
      </c>
      <c r="AE2016" s="15" t="s">
        <v>119</v>
      </c>
      <c r="AF2016" s="15" t="s">
        <v>119</v>
      </c>
      <c r="AG2016" s="16">
        <v>1</v>
      </c>
      <c r="AH2016" s="15" t="s">
        <v>15647</v>
      </c>
      <c r="AI2016" s="15" t="s">
        <v>78</v>
      </c>
      <c r="AJ2016" s="15">
        <v>9519.0935058600007</v>
      </c>
      <c r="AK2016" s="15">
        <v>408.42292653499999</v>
      </c>
      <c r="AL2016" s="15">
        <v>3096658.3708000001</v>
      </c>
      <c r="AM2016" s="15">
        <v>1414105.69386</v>
      </c>
      <c r="AN2016" s="19">
        <v>0</v>
      </c>
      <c r="AO2016" s="19">
        <v>0</v>
      </c>
      <c r="AP2016" s="19">
        <v>20700</v>
      </c>
      <c r="AQ2016" s="19">
        <v>85700</v>
      </c>
      <c r="AR2016" s="34">
        <f t="shared" si="424"/>
        <v>106400</v>
      </c>
      <c r="AS2016" s="34">
        <v>0</v>
      </c>
      <c r="AT2016" s="34">
        <v>0</v>
      </c>
      <c r="AU2016" s="34">
        <v>0</v>
      </c>
      <c r="AV2016" s="34">
        <v>0</v>
      </c>
      <c r="AW2016" s="35">
        <f t="shared" si="425"/>
        <v>0</v>
      </c>
      <c r="AX2016" s="34">
        <f t="shared" si="426"/>
        <v>106400</v>
      </c>
      <c r="AY2016" s="36">
        <v>1.4712000000099998</v>
      </c>
      <c r="AZ2016" s="36">
        <v>2.0617000000000001</v>
      </c>
      <c r="BA2016" s="22"/>
      <c r="BB2016" s="19">
        <v>2128</v>
      </c>
      <c r="BC2016" s="34">
        <f t="shared" si="427"/>
        <v>1565.3568000106397</v>
      </c>
      <c r="BD2016" s="34">
        <f t="shared" si="428"/>
        <v>2193.6487999999999</v>
      </c>
      <c r="BE2016" s="38">
        <v>3.4819999999999997E-2</v>
      </c>
      <c r="BF2016" s="38">
        <f t="shared" si="429"/>
        <v>3.4819999999999997E-2</v>
      </c>
      <c r="BG2016" s="34">
        <v>0</v>
      </c>
      <c r="BH2016" s="34">
        <v>0</v>
      </c>
      <c r="BI2016" s="34">
        <f t="shared" si="430"/>
        <v>1565.3568000106397</v>
      </c>
      <c r="BJ2016" s="34">
        <f t="shared" si="431"/>
        <v>2193.6487999999999</v>
      </c>
      <c r="BK2016" s="34">
        <v>0</v>
      </c>
      <c r="BL2016" s="34">
        <v>65.648799999999937</v>
      </c>
      <c r="BM2016" s="34">
        <f t="shared" si="432"/>
        <v>65.648799999999937</v>
      </c>
      <c r="BN2016" s="39">
        <f t="shared" si="422"/>
        <v>1565.3568000106397</v>
      </c>
      <c r="BO2016" s="39">
        <f t="shared" si="423"/>
        <v>2128</v>
      </c>
      <c r="BP2016" s="39">
        <f t="shared" si="421"/>
        <v>562.64319998936026</v>
      </c>
    </row>
    <row r="2017" spans="1:68" s="25" customFormat="1" ht="14.25" x14ac:dyDescent="0.2">
      <c r="A2017" s="14">
        <v>802</v>
      </c>
      <c r="B2017" s="40"/>
      <c r="C2017" s="15"/>
      <c r="D2017" s="16">
        <v>2481</v>
      </c>
      <c r="E2017" s="15" t="s">
        <v>15648</v>
      </c>
      <c r="F2017" s="15" t="s">
        <v>15649</v>
      </c>
      <c r="G2017" s="17" t="s">
        <v>15650</v>
      </c>
      <c r="H2017" s="17" t="s">
        <v>15651</v>
      </c>
      <c r="I2017" s="17" t="s">
        <v>86</v>
      </c>
      <c r="J2017" s="15" t="s">
        <v>15651</v>
      </c>
      <c r="K2017" s="15" t="s">
        <v>8468</v>
      </c>
      <c r="L2017" s="18" t="s">
        <v>15652</v>
      </c>
      <c r="M2017" s="15" t="s">
        <v>13098</v>
      </c>
      <c r="N2017" s="15" t="s">
        <v>13099</v>
      </c>
      <c r="O2017" s="16">
        <v>510</v>
      </c>
      <c r="P2017" s="15" t="s">
        <v>118</v>
      </c>
      <c r="Q2017" s="15">
        <v>20700</v>
      </c>
      <c r="R2017" s="15">
        <v>66000</v>
      </c>
      <c r="S2017" s="15">
        <v>86700</v>
      </c>
      <c r="T2017" s="15">
        <v>0.22</v>
      </c>
      <c r="U2017" s="15" t="s">
        <v>3335</v>
      </c>
      <c r="V2017" s="15" t="s">
        <v>76</v>
      </c>
      <c r="W2017" s="16">
        <v>1</v>
      </c>
      <c r="X2017" s="16">
        <v>0</v>
      </c>
      <c r="Y2017" s="15">
        <v>9531</v>
      </c>
      <c r="Z2017" s="15">
        <v>0.219</v>
      </c>
      <c r="AA2017" s="15" t="s">
        <v>14575</v>
      </c>
      <c r="AB2017" s="15" t="s">
        <v>14576</v>
      </c>
      <c r="AC2017" s="15">
        <v>0</v>
      </c>
      <c r="AD2017" s="15"/>
      <c r="AE2017" s="15" t="s">
        <v>617</v>
      </c>
      <c r="AF2017" s="15" t="s">
        <v>8745</v>
      </c>
      <c r="AG2017" s="16">
        <v>1</v>
      </c>
      <c r="AH2017" s="15" t="s">
        <v>15653</v>
      </c>
      <c r="AI2017" s="15" t="s">
        <v>78</v>
      </c>
      <c r="AJ2017" s="15">
        <v>9531.1604003899993</v>
      </c>
      <c r="AK2017" s="15">
        <v>408.75757333899998</v>
      </c>
      <c r="AL2017" s="15">
        <v>3096586.3720999998</v>
      </c>
      <c r="AM2017" s="15">
        <v>1414105.2627000001</v>
      </c>
      <c r="AN2017" s="19">
        <v>0</v>
      </c>
      <c r="AO2017" s="19">
        <v>69300</v>
      </c>
      <c r="AP2017" s="19">
        <v>20700</v>
      </c>
      <c r="AQ2017" s="19">
        <v>0</v>
      </c>
      <c r="AR2017" s="34">
        <f t="shared" si="424"/>
        <v>90000</v>
      </c>
      <c r="AS2017" s="34">
        <v>0</v>
      </c>
      <c r="AT2017" s="34">
        <v>3000</v>
      </c>
      <c r="AU2017" s="34">
        <v>0</v>
      </c>
      <c r="AV2017" s="34">
        <v>0</v>
      </c>
      <c r="AW2017" s="35">
        <f t="shared" si="425"/>
        <v>3000</v>
      </c>
      <c r="AX2017" s="34">
        <f t="shared" si="426"/>
        <v>87000</v>
      </c>
      <c r="AY2017" s="36">
        <v>1.4712000000099998</v>
      </c>
      <c r="AZ2017" s="36">
        <v>2.0617000000000001</v>
      </c>
      <c r="BA2017" s="22"/>
      <c r="BB2017" s="19">
        <v>1800</v>
      </c>
      <c r="BC2017" s="34">
        <f t="shared" si="427"/>
        <v>1279.9440000087</v>
      </c>
      <c r="BD2017" s="34">
        <f t="shared" si="428"/>
        <v>1793.6790000000001</v>
      </c>
      <c r="BE2017" s="38">
        <v>3.4819999999999997E-2</v>
      </c>
      <c r="BF2017" s="38">
        <f t="shared" si="429"/>
        <v>3.4819999999999997E-2</v>
      </c>
      <c r="BG2017" s="34">
        <v>0</v>
      </c>
      <c r="BH2017" s="34">
        <v>0</v>
      </c>
      <c r="BI2017" s="34">
        <f t="shared" si="430"/>
        <v>1279.9440000087</v>
      </c>
      <c r="BJ2017" s="34">
        <f t="shared" si="431"/>
        <v>1793.6790000000001</v>
      </c>
      <c r="BK2017" s="34">
        <v>0</v>
      </c>
      <c r="BL2017" s="34">
        <v>55.529999999999973</v>
      </c>
      <c r="BM2017" s="34">
        <f t="shared" si="432"/>
        <v>55.529999999999973</v>
      </c>
      <c r="BN2017" s="39">
        <f t="shared" si="422"/>
        <v>1279.9440000087</v>
      </c>
      <c r="BO2017" s="39">
        <f t="shared" si="423"/>
        <v>1738.1490000000001</v>
      </c>
      <c r="BP2017" s="39">
        <f t="shared" si="421"/>
        <v>458.20499999130016</v>
      </c>
    </row>
    <row r="2018" spans="1:68" s="25" customFormat="1" ht="14.25" x14ac:dyDescent="0.2">
      <c r="A2018" s="14">
        <v>803</v>
      </c>
      <c r="B2018" s="40"/>
      <c r="C2018" s="15" t="s">
        <v>176</v>
      </c>
      <c r="D2018" s="16">
        <v>15406</v>
      </c>
      <c r="E2018" s="15" t="s">
        <v>15654</v>
      </c>
      <c r="F2018" s="15" t="s">
        <v>15655</v>
      </c>
      <c r="G2018" s="17" t="s">
        <v>15656</v>
      </c>
      <c r="H2018" s="17" t="s">
        <v>15657</v>
      </c>
      <c r="I2018" s="17" t="s">
        <v>86</v>
      </c>
      <c r="J2018" s="15" t="s">
        <v>15658</v>
      </c>
      <c r="K2018" s="15" t="s">
        <v>86</v>
      </c>
      <c r="L2018" s="18" t="s">
        <v>15659</v>
      </c>
      <c r="M2018" s="15" t="s">
        <v>13098</v>
      </c>
      <c r="N2018" s="15" t="s">
        <v>13099</v>
      </c>
      <c r="O2018" s="16">
        <v>510</v>
      </c>
      <c r="P2018" s="15" t="s">
        <v>118</v>
      </c>
      <c r="Q2018" s="15">
        <v>20700</v>
      </c>
      <c r="R2018" s="15">
        <v>66300</v>
      </c>
      <c r="S2018" s="15">
        <v>87000</v>
      </c>
      <c r="T2018" s="15">
        <v>0.22</v>
      </c>
      <c r="U2018" s="15" t="s">
        <v>3335</v>
      </c>
      <c r="V2018" s="15" t="s">
        <v>76</v>
      </c>
      <c r="W2018" s="16">
        <v>1</v>
      </c>
      <c r="X2018" s="16">
        <v>1</v>
      </c>
      <c r="Y2018" s="15">
        <v>9543</v>
      </c>
      <c r="Z2018" s="15">
        <v>0.219</v>
      </c>
      <c r="AA2018" s="15" t="s">
        <v>14575</v>
      </c>
      <c r="AB2018" s="15" t="s">
        <v>14576</v>
      </c>
      <c r="AC2018" s="15">
        <v>85000</v>
      </c>
      <c r="AD2018" s="26">
        <v>41011</v>
      </c>
      <c r="AE2018" s="15" t="s">
        <v>147</v>
      </c>
      <c r="AF2018" s="15" t="s">
        <v>15660</v>
      </c>
      <c r="AG2018" s="16">
        <v>1</v>
      </c>
      <c r="AH2018" s="15" t="s">
        <v>15661</v>
      </c>
      <c r="AI2018" s="15" t="s">
        <v>78</v>
      </c>
      <c r="AJ2018" s="15">
        <v>9543.1630859399993</v>
      </c>
      <c r="AK2018" s="15">
        <v>409.09123230099999</v>
      </c>
      <c r="AL2018" s="15">
        <v>3096514.3733199998</v>
      </c>
      <c r="AM2018" s="15">
        <v>1414104.83155</v>
      </c>
      <c r="AN2018" s="19">
        <v>20700</v>
      </c>
      <c r="AO2018" s="19">
        <v>67400</v>
      </c>
      <c r="AP2018" s="19">
        <v>0</v>
      </c>
      <c r="AQ2018" s="19">
        <v>0</v>
      </c>
      <c r="AR2018" s="34">
        <f t="shared" si="424"/>
        <v>88100</v>
      </c>
      <c r="AS2018" s="34">
        <v>45000</v>
      </c>
      <c r="AT2018" s="34">
        <v>3000</v>
      </c>
      <c r="AU2018" s="34">
        <v>15085</v>
      </c>
      <c r="AV2018" s="34">
        <v>12480</v>
      </c>
      <c r="AW2018" s="35">
        <f t="shared" si="425"/>
        <v>75565</v>
      </c>
      <c r="AX2018" s="34">
        <f t="shared" si="426"/>
        <v>12535</v>
      </c>
      <c r="AY2018" s="36">
        <v>1.4712000000099998</v>
      </c>
      <c r="AZ2018" s="36">
        <v>2.0617000000000001</v>
      </c>
      <c r="BA2018" s="22"/>
      <c r="BB2018" s="19">
        <v>881</v>
      </c>
      <c r="BC2018" s="34">
        <f t="shared" si="427"/>
        <v>184.41492000125348</v>
      </c>
      <c r="BD2018" s="34">
        <f t="shared" si="428"/>
        <v>258.43409500000001</v>
      </c>
      <c r="BE2018" s="38">
        <v>3.4819999999999997E-2</v>
      </c>
      <c r="BF2018" s="38">
        <f t="shared" si="429"/>
        <v>3.4819999999999997E-2</v>
      </c>
      <c r="BG2018" s="34">
        <v>6.4213275144436457</v>
      </c>
      <c r="BH2018" s="34">
        <v>8.9986751879</v>
      </c>
      <c r="BI2018" s="34">
        <f t="shared" si="430"/>
        <v>177.99359248680983</v>
      </c>
      <c r="BJ2018" s="34">
        <f t="shared" si="431"/>
        <v>249.43541981210001</v>
      </c>
      <c r="BK2018" s="34">
        <v>0</v>
      </c>
      <c r="BL2018" s="34">
        <v>0</v>
      </c>
      <c r="BM2018" s="34">
        <f t="shared" si="432"/>
        <v>0</v>
      </c>
      <c r="BN2018" s="39">
        <f t="shared" si="422"/>
        <v>177.99359248680983</v>
      </c>
      <c r="BO2018" s="39">
        <f t="shared" si="423"/>
        <v>249.43541981210001</v>
      </c>
      <c r="BP2018" s="39">
        <f t="shared" si="421"/>
        <v>71.441827325290177</v>
      </c>
    </row>
    <row r="2019" spans="1:68" s="25" customFormat="1" ht="14.25" x14ac:dyDescent="0.2">
      <c r="A2019" s="14">
        <v>804</v>
      </c>
      <c r="B2019" s="40"/>
      <c r="C2019" s="15"/>
      <c r="D2019" s="16">
        <v>17843</v>
      </c>
      <c r="E2019" s="15" t="s">
        <v>15662</v>
      </c>
      <c r="F2019" s="15" t="s">
        <v>15663</v>
      </c>
      <c r="G2019" s="17" t="s">
        <v>15664</v>
      </c>
      <c r="H2019" s="17" t="s">
        <v>15665</v>
      </c>
      <c r="I2019" s="17" t="s">
        <v>88</v>
      </c>
      <c r="J2019" s="15" t="s">
        <v>15666</v>
      </c>
      <c r="K2019" s="15" t="s">
        <v>2292</v>
      </c>
      <c r="L2019" s="18" t="s">
        <v>15667</v>
      </c>
      <c r="M2019" s="15" t="s">
        <v>13098</v>
      </c>
      <c r="N2019" s="15" t="s">
        <v>13099</v>
      </c>
      <c r="O2019" s="16">
        <v>510</v>
      </c>
      <c r="P2019" s="15" t="s">
        <v>118</v>
      </c>
      <c r="Q2019" s="15">
        <v>20700</v>
      </c>
      <c r="R2019" s="15">
        <v>58400</v>
      </c>
      <c r="S2019" s="15">
        <v>79100</v>
      </c>
      <c r="T2019" s="15">
        <v>0.22</v>
      </c>
      <c r="U2019" s="15" t="s">
        <v>3335</v>
      </c>
      <c r="V2019" s="15" t="s">
        <v>76</v>
      </c>
      <c r="W2019" s="16">
        <v>1</v>
      </c>
      <c r="X2019" s="16">
        <v>1</v>
      </c>
      <c r="Y2019" s="15">
        <v>9555</v>
      </c>
      <c r="Z2019" s="15">
        <v>0.219</v>
      </c>
      <c r="AA2019" s="15" t="s">
        <v>14575</v>
      </c>
      <c r="AB2019" s="15" t="s">
        <v>14576</v>
      </c>
      <c r="AC2019" s="15">
        <v>68500</v>
      </c>
      <c r="AD2019" s="26">
        <v>41932</v>
      </c>
      <c r="AE2019" s="15" t="s">
        <v>1865</v>
      </c>
      <c r="AF2019" s="15" t="s">
        <v>15668</v>
      </c>
      <c r="AG2019" s="16">
        <v>1</v>
      </c>
      <c r="AH2019" s="15" t="s">
        <v>15669</v>
      </c>
      <c r="AI2019" s="15" t="s">
        <v>78</v>
      </c>
      <c r="AJ2019" s="15">
        <v>9555.1760253899993</v>
      </c>
      <c r="AK2019" s="15">
        <v>409.42522497800002</v>
      </c>
      <c r="AL2019" s="15">
        <v>3096442.37469</v>
      </c>
      <c r="AM2019" s="15">
        <v>1414104.4004800001</v>
      </c>
      <c r="AN2019" s="19">
        <v>20700</v>
      </c>
      <c r="AO2019" s="19">
        <v>61600</v>
      </c>
      <c r="AP2019" s="19">
        <v>0</v>
      </c>
      <c r="AQ2019" s="19">
        <v>0</v>
      </c>
      <c r="AR2019" s="34">
        <f t="shared" si="424"/>
        <v>82300</v>
      </c>
      <c r="AS2019" s="34">
        <v>45000</v>
      </c>
      <c r="AT2019" s="34">
        <v>3000</v>
      </c>
      <c r="AU2019" s="34">
        <v>13055</v>
      </c>
      <c r="AV2019" s="34">
        <v>0</v>
      </c>
      <c r="AW2019" s="35">
        <f t="shared" si="425"/>
        <v>61055</v>
      </c>
      <c r="AX2019" s="34">
        <f t="shared" si="426"/>
        <v>21245</v>
      </c>
      <c r="AY2019" s="36">
        <v>1.4712000000099998</v>
      </c>
      <c r="AZ2019" s="36">
        <v>2.0617000000000001</v>
      </c>
      <c r="BA2019" s="22"/>
      <c r="BB2019" s="19">
        <v>823</v>
      </c>
      <c r="BC2019" s="34">
        <f t="shared" si="427"/>
        <v>312.55644000212448</v>
      </c>
      <c r="BD2019" s="34">
        <f t="shared" si="428"/>
        <v>438.00816500000002</v>
      </c>
      <c r="BE2019" s="38">
        <v>3.4819999999999997E-2</v>
      </c>
      <c r="BF2019" s="38">
        <f t="shared" si="429"/>
        <v>3.4819999999999997E-2</v>
      </c>
      <c r="BG2019" s="34">
        <v>10.883215240873973</v>
      </c>
      <c r="BH2019" s="34">
        <v>15.2514443053</v>
      </c>
      <c r="BI2019" s="34">
        <f t="shared" si="430"/>
        <v>301.67322476125048</v>
      </c>
      <c r="BJ2019" s="34">
        <f t="shared" si="431"/>
        <v>422.75672069469999</v>
      </c>
      <c r="BK2019" s="34">
        <v>0</v>
      </c>
      <c r="BL2019" s="34">
        <v>0</v>
      </c>
      <c r="BM2019" s="34">
        <f t="shared" si="432"/>
        <v>0</v>
      </c>
      <c r="BN2019" s="39">
        <f t="shared" si="422"/>
        <v>301.67322476125048</v>
      </c>
      <c r="BO2019" s="39">
        <f t="shared" si="423"/>
        <v>422.75672069469999</v>
      </c>
      <c r="BP2019" s="39">
        <f t="shared" si="421"/>
        <v>121.08349593344951</v>
      </c>
    </row>
    <row r="2020" spans="1:68" s="25" customFormat="1" ht="14.25" x14ac:dyDescent="0.2">
      <c r="A2020" s="14">
        <v>805</v>
      </c>
      <c r="B2020" s="40"/>
      <c r="C2020" s="15" t="s">
        <v>7189</v>
      </c>
      <c r="D2020" s="16">
        <v>8236</v>
      </c>
      <c r="E2020" s="15" t="s">
        <v>15670</v>
      </c>
      <c r="F2020" s="15" t="s">
        <v>15671</v>
      </c>
      <c r="G2020" s="17" t="s">
        <v>15672</v>
      </c>
      <c r="H2020" s="17" t="s">
        <v>15673</v>
      </c>
      <c r="I2020" s="17" t="s">
        <v>86</v>
      </c>
      <c r="J2020" s="15" t="s">
        <v>15674</v>
      </c>
      <c r="K2020" s="15" t="s">
        <v>7195</v>
      </c>
      <c r="L2020" s="18" t="s">
        <v>15675</v>
      </c>
      <c r="M2020" s="15" t="s">
        <v>13098</v>
      </c>
      <c r="N2020" s="15" t="s">
        <v>13099</v>
      </c>
      <c r="O2020" s="16">
        <v>510</v>
      </c>
      <c r="P2020" s="15" t="s">
        <v>118</v>
      </c>
      <c r="Q2020" s="15">
        <v>23600</v>
      </c>
      <c r="R2020" s="15">
        <v>95100</v>
      </c>
      <c r="S2020" s="15">
        <v>118700</v>
      </c>
      <c r="T2020" s="15">
        <v>0.25</v>
      </c>
      <c r="U2020" s="15" t="s">
        <v>3335</v>
      </c>
      <c r="V2020" s="15" t="s">
        <v>76</v>
      </c>
      <c r="W2020" s="16">
        <v>1</v>
      </c>
      <c r="X2020" s="16">
        <v>1</v>
      </c>
      <c r="Y2020" s="15">
        <v>10890</v>
      </c>
      <c r="Z2020" s="15">
        <v>0.25</v>
      </c>
      <c r="AA2020" s="15" t="s">
        <v>14575</v>
      </c>
      <c r="AB2020" s="15" t="s">
        <v>14576</v>
      </c>
      <c r="AC2020" s="15">
        <v>92000</v>
      </c>
      <c r="AD2020" s="26">
        <v>37421</v>
      </c>
      <c r="AE2020" s="15" t="s">
        <v>183</v>
      </c>
      <c r="AF2020" s="15" t="s">
        <v>15676</v>
      </c>
      <c r="AG2020" s="16">
        <v>1</v>
      </c>
      <c r="AH2020" s="15" t="s">
        <v>15677</v>
      </c>
      <c r="AI2020" s="15" t="s">
        <v>78</v>
      </c>
      <c r="AJ2020" s="15">
        <v>10889.7800293</v>
      </c>
      <c r="AK2020" s="15">
        <v>429.38801669499998</v>
      </c>
      <c r="AL2020" s="15">
        <v>3096365.39341</v>
      </c>
      <c r="AM2020" s="15">
        <v>1414103.8965799999</v>
      </c>
      <c r="AN2020" s="19">
        <v>23600</v>
      </c>
      <c r="AO2020" s="19">
        <v>94100</v>
      </c>
      <c r="AP2020" s="19">
        <v>0</v>
      </c>
      <c r="AQ2020" s="19">
        <v>0</v>
      </c>
      <c r="AR2020" s="34">
        <f t="shared" si="424"/>
        <v>117700</v>
      </c>
      <c r="AS2020" s="34">
        <v>45000</v>
      </c>
      <c r="AT2020" s="34">
        <v>3000</v>
      </c>
      <c r="AU2020" s="34">
        <v>25445</v>
      </c>
      <c r="AV2020" s="34">
        <v>0</v>
      </c>
      <c r="AW2020" s="35">
        <f t="shared" si="425"/>
        <v>73445</v>
      </c>
      <c r="AX2020" s="34">
        <f t="shared" si="426"/>
        <v>44255</v>
      </c>
      <c r="AY2020" s="36">
        <v>1.4712000000099998</v>
      </c>
      <c r="AZ2020" s="36">
        <v>2.0617000000000001</v>
      </c>
      <c r="BA2020" s="22"/>
      <c r="BB2020" s="19">
        <v>1177</v>
      </c>
      <c r="BC2020" s="34">
        <f t="shared" si="427"/>
        <v>651.0795600044255</v>
      </c>
      <c r="BD2020" s="34">
        <f t="shared" si="428"/>
        <v>912.40533500000004</v>
      </c>
      <c r="BE2020" s="38">
        <v>3.4819999999999997E-2</v>
      </c>
      <c r="BF2020" s="38">
        <f t="shared" si="429"/>
        <v>3.4819999999999997E-2</v>
      </c>
      <c r="BG2020" s="34">
        <v>22.670590279354094</v>
      </c>
      <c r="BH2020" s="34">
        <v>31.769953764699999</v>
      </c>
      <c r="BI2020" s="34">
        <f t="shared" si="430"/>
        <v>628.40896972507142</v>
      </c>
      <c r="BJ2020" s="34">
        <f t="shared" si="431"/>
        <v>880.63538123530009</v>
      </c>
      <c r="BK2020" s="34">
        <v>0</v>
      </c>
      <c r="BL2020" s="34">
        <v>0</v>
      </c>
      <c r="BM2020" s="34">
        <f t="shared" si="432"/>
        <v>0</v>
      </c>
      <c r="BN2020" s="39">
        <f t="shared" si="422"/>
        <v>628.40896972507142</v>
      </c>
      <c r="BO2020" s="39">
        <f t="shared" si="423"/>
        <v>880.63538123530009</v>
      </c>
      <c r="BP2020" s="39">
        <f t="shared" si="421"/>
        <v>252.22641151022867</v>
      </c>
    </row>
    <row r="2021" spans="1:68" s="25" customFormat="1" ht="14.25" x14ac:dyDescent="0.2">
      <c r="A2021" s="14">
        <v>806</v>
      </c>
      <c r="B2021" s="40"/>
      <c r="C2021" s="15"/>
      <c r="D2021" s="16">
        <v>11089</v>
      </c>
      <c r="E2021" s="15" t="s">
        <v>15678</v>
      </c>
      <c r="F2021" s="15" t="s">
        <v>15679</v>
      </c>
      <c r="G2021" s="17" t="s">
        <v>15680</v>
      </c>
      <c r="H2021" s="17" t="s">
        <v>15681</v>
      </c>
      <c r="I2021" s="17" t="s">
        <v>86</v>
      </c>
      <c r="J2021" s="15" t="s">
        <v>15682</v>
      </c>
      <c r="K2021" s="15" t="s">
        <v>6098</v>
      </c>
      <c r="L2021" s="18" t="s">
        <v>15683</v>
      </c>
      <c r="M2021" s="15" t="s">
        <v>13098</v>
      </c>
      <c r="N2021" s="15" t="s">
        <v>13099</v>
      </c>
      <c r="O2021" s="16">
        <v>510</v>
      </c>
      <c r="P2021" s="15" t="s">
        <v>118</v>
      </c>
      <c r="Q2021" s="15">
        <v>17900</v>
      </c>
      <c r="R2021" s="15">
        <v>72300</v>
      </c>
      <c r="S2021" s="15">
        <v>90200</v>
      </c>
      <c r="T2021" s="15">
        <v>0.19</v>
      </c>
      <c r="U2021" s="15" t="s">
        <v>3335</v>
      </c>
      <c r="V2021" s="15" t="s">
        <v>76</v>
      </c>
      <c r="W2021" s="16">
        <v>1</v>
      </c>
      <c r="X2021" s="16">
        <v>0</v>
      </c>
      <c r="Y2021" s="15">
        <v>8203</v>
      </c>
      <c r="Z2021" s="15">
        <v>0.188</v>
      </c>
      <c r="AA2021" s="15" t="s">
        <v>14575</v>
      </c>
      <c r="AB2021" s="15" t="s">
        <v>14576</v>
      </c>
      <c r="AC2021" s="15">
        <v>0</v>
      </c>
      <c r="AD2021" s="15"/>
      <c r="AE2021" s="15" t="s">
        <v>1536</v>
      </c>
      <c r="AF2021" s="15" t="s">
        <v>15684</v>
      </c>
      <c r="AG2021" s="16">
        <v>1</v>
      </c>
      <c r="AH2021" s="15" t="s">
        <v>15685</v>
      </c>
      <c r="AI2021" s="15" t="s">
        <v>78</v>
      </c>
      <c r="AJ2021" s="15">
        <v>8202.9794921899993</v>
      </c>
      <c r="AK2021" s="15">
        <v>388.62996351499999</v>
      </c>
      <c r="AL2021" s="15">
        <v>3096293.4098800002</v>
      </c>
      <c r="AM2021" s="15">
        <v>1414103.13591</v>
      </c>
      <c r="AN2021" s="19">
        <v>17900</v>
      </c>
      <c r="AO2021" s="19">
        <v>75900</v>
      </c>
      <c r="AP2021" s="19">
        <v>0</v>
      </c>
      <c r="AQ2021" s="19">
        <v>0</v>
      </c>
      <c r="AR2021" s="34">
        <f t="shared" si="424"/>
        <v>93800</v>
      </c>
      <c r="AS2021" s="34">
        <v>45000</v>
      </c>
      <c r="AT2021" s="34">
        <v>3000</v>
      </c>
      <c r="AU2021" s="34">
        <v>17080</v>
      </c>
      <c r="AV2021" s="34">
        <v>0</v>
      </c>
      <c r="AW2021" s="35">
        <f t="shared" si="425"/>
        <v>65080</v>
      </c>
      <c r="AX2021" s="34">
        <f t="shared" si="426"/>
        <v>28720</v>
      </c>
      <c r="AY2021" s="36">
        <v>1.4712000000099998</v>
      </c>
      <c r="AZ2021" s="36">
        <v>2.0617000000000001</v>
      </c>
      <c r="BA2021" s="22"/>
      <c r="BB2021" s="19">
        <v>938</v>
      </c>
      <c r="BC2021" s="34">
        <f t="shared" si="427"/>
        <v>422.52864000287195</v>
      </c>
      <c r="BD2021" s="34">
        <f t="shared" si="428"/>
        <v>592.12023999999997</v>
      </c>
      <c r="BE2021" s="38">
        <v>3.4819999999999997E-2</v>
      </c>
      <c r="BF2021" s="38">
        <f t="shared" si="429"/>
        <v>3.4819999999999997E-2</v>
      </c>
      <c r="BG2021" s="34">
        <v>14.7124472449</v>
      </c>
      <c r="BH2021" s="34">
        <v>20.617626756799996</v>
      </c>
      <c r="BI2021" s="34">
        <f t="shared" si="430"/>
        <v>407.81619275797198</v>
      </c>
      <c r="BJ2021" s="34">
        <f t="shared" si="431"/>
        <v>571.50261324320002</v>
      </c>
      <c r="BK2021" s="34">
        <v>0</v>
      </c>
      <c r="BL2021" s="34">
        <v>0</v>
      </c>
      <c r="BM2021" s="34">
        <f t="shared" si="432"/>
        <v>0</v>
      </c>
      <c r="BN2021" s="39">
        <f t="shared" si="422"/>
        <v>407.81619275797198</v>
      </c>
      <c r="BO2021" s="39">
        <f t="shared" si="423"/>
        <v>571.50261324320002</v>
      </c>
      <c r="BP2021" s="39">
        <f t="shared" si="421"/>
        <v>163.68642048522804</v>
      </c>
    </row>
    <row r="2022" spans="1:68" s="25" customFormat="1" ht="14.25" x14ac:dyDescent="0.2">
      <c r="A2022" s="14">
        <v>807</v>
      </c>
      <c r="B2022" s="40"/>
      <c r="C2022" s="15"/>
      <c r="D2022" s="16">
        <v>33308</v>
      </c>
      <c r="E2022" s="15" t="s">
        <v>15686</v>
      </c>
      <c r="F2022" s="15" t="s">
        <v>15687</v>
      </c>
      <c r="G2022" s="17" t="s">
        <v>15688</v>
      </c>
      <c r="H2022" s="17" t="s">
        <v>15689</v>
      </c>
      <c r="I2022" s="17" t="s">
        <v>86</v>
      </c>
      <c r="J2022" s="15" t="s">
        <v>15690</v>
      </c>
      <c r="K2022" s="15" t="s">
        <v>10327</v>
      </c>
      <c r="L2022" s="18" t="s">
        <v>15691</v>
      </c>
      <c r="M2022" s="15" t="s">
        <v>13098</v>
      </c>
      <c r="N2022" s="15" t="s">
        <v>13099</v>
      </c>
      <c r="O2022" s="16">
        <v>510</v>
      </c>
      <c r="P2022" s="15" t="s">
        <v>118</v>
      </c>
      <c r="Q2022" s="15">
        <v>20700</v>
      </c>
      <c r="R2022" s="15">
        <v>62000</v>
      </c>
      <c r="S2022" s="15">
        <v>82700</v>
      </c>
      <c r="T2022" s="15">
        <v>0.22</v>
      </c>
      <c r="U2022" s="15" t="s">
        <v>3335</v>
      </c>
      <c r="V2022" s="15" t="s">
        <v>76</v>
      </c>
      <c r="W2022" s="16">
        <v>1</v>
      </c>
      <c r="X2022" s="16">
        <v>1</v>
      </c>
      <c r="Y2022" s="15">
        <v>9483</v>
      </c>
      <c r="Z2022" s="15">
        <v>0.218</v>
      </c>
      <c r="AA2022" s="15" t="s">
        <v>14575</v>
      </c>
      <c r="AB2022" s="15" t="s">
        <v>14576</v>
      </c>
      <c r="AC2022" s="15">
        <v>82140</v>
      </c>
      <c r="AD2022" s="26">
        <v>38658</v>
      </c>
      <c r="AE2022" s="15" t="s">
        <v>119</v>
      </c>
      <c r="AF2022" s="15" t="s">
        <v>119</v>
      </c>
      <c r="AG2022" s="16">
        <v>1</v>
      </c>
      <c r="AH2022" s="15" t="s">
        <v>15692</v>
      </c>
      <c r="AI2022" s="15" t="s">
        <v>78</v>
      </c>
      <c r="AJ2022" s="15">
        <v>9483.2597656300004</v>
      </c>
      <c r="AK2022" s="15">
        <v>407.44115703699998</v>
      </c>
      <c r="AL2022" s="15">
        <v>3096226.4226199999</v>
      </c>
      <c r="AM2022" s="15">
        <v>1414102.3596699999</v>
      </c>
      <c r="AN2022" s="19">
        <v>20700</v>
      </c>
      <c r="AO2022" s="19">
        <v>65100</v>
      </c>
      <c r="AP2022" s="19">
        <v>0</v>
      </c>
      <c r="AQ2022" s="19">
        <v>0</v>
      </c>
      <c r="AR2022" s="34">
        <f t="shared" si="424"/>
        <v>85800</v>
      </c>
      <c r="AS2022" s="34">
        <v>45000</v>
      </c>
      <c r="AT2022" s="34">
        <v>3000</v>
      </c>
      <c r="AU2022" s="34">
        <v>14280</v>
      </c>
      <c r="AV2022" s="34">
        <v>0</v>
      </c>
      <c r="AW2022" s="35">
        <f t="shared" si="425"/>
        <v>62280</v>
      </c>
      <c r="AX2022" s="34">
        <f t="shared" si="426"/>
        <v>23520</v>
      </c>
      <c r="AY2022" s="36">
        <v>1.4712000000099998</v>
      </c>
      <c r="AZ2022" s="36">
        <v>2.0617000000000001</v>
      </c>
      <c r="BA2022" s="22"/>
      <c r="BB2022" s="19">
        <v>858</v>
      </c>
      <c r="BC2022" s="34">
        <f t="shared" si="427"/>
        <v>346.02624000235193</v>
      </c>
      <c r="BD2022" s="34">
        <f t="shared" si="428"/>
        <v>484.91183999999998</v>
      </c>
      <c r="BE2022" s="38">
        <v>3.4819999999999997E-2</v>
      </c>
      <c r="BF2022" s="38">
        <f t="shared" si="429"/>
        <v>3.4819999999999997E-2</v>
      </c>
      <c r="BG2022" s="34">
        <v>12.048633676881893</v>
      </c>
      <c r="BH2022" s="34">
        <v>16.884630268799999</v>
      </c>
      <c r="BI2022" s="34">
        <f t="shared" si="430"/>
        <v>333.97760632547005</v>
      </c>
      <c r="BJ2022" s="34">
        <f t="shared" si="431"/>
        <v>468.0272097312</v>
      </c>
      <c r="BK2022" s="34">
        <v>0</v>
      </c>
      <c r="BL2022" s="34">
        <v>0</v>
      </c>
      <c r="BM2022" s="34">
        <f t="shared" si="432"/>
        <v>0</v>
      </c>
      <c r="BN2022" s="39">
        <f t="shared" si="422"/>
        <v>333.97760632547005</v>
      </c>
      <c r="BO2022" s="39">
        <f t="shared" si="423"/>
        <v>468.0272097312</v>
      </c>
      <c r="BP2022" s="39">
        <f t="shared" si="421"/>
        <v>134.04960340572995</v>
      </c>
    </row>
    <row r="2023" spans="1:68" s="25" customFormat="1" ht="14.25" x14ac:dyDescent="0.2">
      <c r="A2023" s="14">
        <v>808</v>
      </c>
      <c r="B2023" s="40"/>
      <c r="C2023" s="15" t="s">
        <v>150</v>
      </c>
      <c r="D2023" s="16">
        <v>13213</v>
      </c>
      <c r="E2023" s="15" t="s">
        <v>15693</v>
      </c>
      <c r="F2023" s="15" t="s">
        <v>15694</v>
      </c>
      <c r="G2023" s="17" t="s">
        <v>15695</v>
      </c>
      <c r="H2023" s="17" t="s">
        <v>15696</v>
      </c>
      <c r="I2023" s="17" t="s">
        <v>86</v>
      </c>
      <c r="J2023" s="15" t="s">
        <v>15697</v>
      </c>
      <c r="K2023" s="15" t="s">
        <v>86</v>
      </c>
      <c r="L2023" s="18" t="s">
        <v>15698</v>
      </c>
      <c r="M2023" s="15" t="s">
        <v>13098</v>
      </c>
      <c r="N2023" s="15" t="s">
        <v>13099</v>
      </c>
      <c r="O2023" s="16">
        <v>510</v>
      </c>
      <c r="P2023" s="15" t="s">
        <v>118</v>
      </c>
      <c r="Q2023" s="15">
        <v>20700</v>
      </c>
      <c r="R2023" s="15">
        <v>81800</v>
      </c>
      <c r="S2023" s="15">
        <v>102500</v>
      </c>
      <c r="T2023" s="15">
        <v>0.22</v>
      </c>
      <c r="U2023" s="15" t="s">
        <v>3335</v>
      </c>
      <c r="V2023" s="15" t="s">
        <v>76</v>
      </c>
      <c r="W2023" s="16">
        <v>1</v>
      </c>
      <c r="X2023" s="16">
        <v>1</v>
      </c>
      <c r="Y2023" s="15">
        <v>9437</v>
      </c>
      <c r="Z2023" s="15">
        <v>0.217</v>
      </c>
      <c r="AA2023" s="15" t="s">
        <v>14575</v>
      </c>
      <c r="AB2023" s="15" t="s">
        <v>14576</v>
      </c>
      <c r="AC2023" s="15">
        <v>104900</v>
      </c>
      <c r="AD2023" s="26">
        <v>40518</v>
      </c>
      <c r="AE2023" s="15" t="s">
        <v>119</v>
      </c>
      <c r="AF2023" s="15" t="s">
        <v>119</v>
      </c>
      <c r="AG2023" s="16">
        <v>1</v>
      </c>
      <c r="AH2023" s="15" t="s">
        <v>15699</v>
      </c>
      <c r="AI2023" s="15" t="s">
        <v>78</v>
      </c>
      <c r="AJ2023" s="15">
        <v>9437.2509765600007</v>
      </c>
      <c r="AK2023" s="15">
        <v>406.16294773499999</v>
      </c>
      <c r="AL2023" s="15">
        <v>3096154.4281100002</v>
      </c>
      <c r="AM2023" s="15">
        <v>1414101.5253300001</v>
      </c>
      <c r="AN2023" s="19">
        <v>0</v>
      </c>
      <c r="AO2023" s="19">
        <v>0</v>
      </c>
      <c r="AP2023" s="19">
        <v>20700</v>
      </c>
      <c r="AQ2023" s="19">
        <v>80900</v>
      </c>
      <c r="AR2023" s="34">
        <f t="shared" si="424"/>
        <v>101600</v>
      </c>
      <c r="AS2023" s="34">
        <v>0</v>
      </c>
      <c r="AT2023" s="34">
        <v>0</v>
      </c>
      <c r="AU2023" s="34">
        <v>0</v>
      </c>
      <c r="AV2023" s="34">
        <v>0</v>
      </c>
      <c r="AW2023" s="35">
        <f t="shared" si="425"/>
        <v>0</v>
      </c>
      <c r="AX2023" s="34">
        <f t="shared" si="426"/>
        <v>101600</v>
      </c>
      <c r="AY2023" s="36">
        <v>1.4712000000099998</v>
      </c>
      <c r="AZ2023" s="36">
        <v>2.0617000000000001</v>
      </c>
      <c r="BA2023" s="22"/>
      <c r="BB2023" s="19">
        <v>2032</v>
      </c>
      <c r="BC2023" s="34">
        <f t="shared" si="427"/>
        <v>1494.7392000101599</v>
      </c>
      <c r="BD2023" s="34">
        <f t="shared" si="428"/>
        <v>2094.6872000000003</v>
      </c>
      <c r="BE2023" s="38">
        <v>3.4819999999999997E-2</v>
      </c>
      <c r="BF2023" s="38">
        <f t="shared" si="429"/>
        <v>3.4819999999999997E-2</v>
      </c>
      <c r="BG2023" s="34">
        <v>0</v>
      </c>
      <c r="BH2023" s="34">
        <v>0</v>
      </c>
      <c r="BI2023" s="34">
        <f t="shared" si="430"/>
        <v>1494.7392000101599</v>
      </c>
      <c r="BJ2023" s="34">
        <f t="shared" si="431"/>
        <v>2094.6872000000003</v>
      </c>
      <c r="BK2023" s="34">
        <v>0</v>
      </c>
      <c r="BL2023" s="34">
        <v>62.687200000000303</v>
      </c>
      <c r="BM2023" s="34">
        <f t="shared" si="432"/>
        <v>62.687200000000303</v>
      </c>
      <c r="BN2023" s="39">
        <f t="shared" si="422"/>
        <v>1494.7392000101599</v>
      </c>
      <c r="BO2023" s="39">
        <f t="shared" si="423"/>
        <v>2032</v>
      </c>
      <c r="BP2023" s="39">
        <f t="shared" si="421"/>
        <v>537.26079998984005</v>
      </c>
    </row>
    <row r="2024" spans="1:68" s="25" customFormat="1" ht="14.25" x14ac:dyDescent="0.2">
      <c r="A2024" s="14">
        <v>809</v>
      </c>
      <c r="B2024" s="40"/>
      <c r="C2024" s="15"/>
      <c r="D2024" s="16">
        <v>11216</v>
      </c>
      <c r="E2024" s="15" t="s">
        <v>15700</v>
      </c>
      <c r="F2024" s="15" t="s">
        <v>15701</v>
      </c>
      <c r="G2024" s="17" t="s">
        <v>15702</v>
      </c>
      <c r="H2024" s="17" t="s">
        <v>15703</v>
      </c>
      <c r="I2024" s="17" t="s">
        <v>86</v>
      </c>
      <c r="J2024" s="15" t="s">
        <v>15704</v>
      </c>
      <c r="K2024" s="15" t="s">
        <v>15705</v>
      </c>
      <c r="L2024" s="18" t="s">
        <v>15706</v>
      </c>
      <c r="M2024" s="15" t="s">
        <v>13098</v>
      </c>
      <c r="N2024" s="15" t="s">
        <v>13099</v>
      </c>
      <c r="O2024" s="16">
        <v>510</v>
      </c>
      <c r="P2024" s="15" t="s">
        <v>118</v>
      </c>
      <c r="Q2024" s="15">
        <v>20700</v>
      </c>
      <c r="R2024" s="15">
        <v>113200</v>
      </c>
      <c r="S2024" s="15">
        <v>133900</v>
      </c>
      <c r="T2024" s="15">
        <v>0.22</v>
      </c>
      <c r="U2024" s="15" t="s">
        <v>3335</v>
      </c>
      <c r="V2024" s="15" t="s">
        <v>76</v>
      </c>
      <c r="W2024" s="16">
        <v>1</v>
      </c>
      <c r="X2024" s="16">
        <v>0</v>
      </c>
      <c r="Y2024" s="15">
        <v>9452</v>
      </c>
      <c r="Z2024" s="15">
        <v>0.217</v>
      </c>
      <c r="AA2024" s="15" t="s">
        <v>14575</v>
      </c>
      <c r="AB2024" s="15" t="s">
        <v>14576</v>
      </c>
      <c r="AC2024" s="15">
        <v>0</v>
      </c>
      <c r="AD2024" s="15"/>
      <c r="AE2024" s="15" t="s">
        <v>1555</v>
      </c>
      <c r="AF2024" s="15" t="s">
        <v>15707</v>
      </c>
      <c r="AG2024" s="16">
        <v>1</v>
      </c>
      <c r="AH2024" s="15" t="s">
        <v>15708</v>
      </c>
      <c r="AI2024" s="15" t="s">
        <v>78</v>
      </c>
      <c r="AJ2024" s="15">
        <v>9451.60668945</v>
      </c>
      <c r="AK2024" s="15">
        <v>410.79090728900002</v>
      </c>
      <c r="AL2024" s="15">
        <v>3096082.2505600001</v>
      </c>
      <c r="AM2024" s="15">
        <v>1414101.1152300001</v>
      </c>
      <c r="AN2024" s="19">
        <v>20700</v>
      </c>
      <c r="AO2024" s="19">
        <v>112000</v>
      </c>
      <c r="AP2024" s="19">
        <v>0</v>
      </c>
      <c r="AQ2024" s="19">
        <v>0</v>
      </c>
      <c r="AR2024" s="34">
        <f t="shared" si="424"/>
        <v>132700</v>
      </c>
      <c r="AS2024" s="34">
        <v>45000</v>
      </c>
      <c r="AT2024" s="34">
        <v>3000</v>
      </c>
      <c r="AU2024" s="34">
        <v>30695</v>
      </c>
      <c r="AV2024" s="34">
        <v>0</v>
      </c>
      <c r="AW2024" s="35">
        <f t="shared" si="425"/>
        <v>78695</v>
      </c>
      <c r="AX2024" s="34">
        <f t="shared" si="426"/>
        <v>54005</v>
      </c>
      <c r="AY2024" s="36">
        <v>1.4712000000099998</v>
      </c>
      <c r="AZ2024" s="36">
        <v>2.0617000000000001</v>
      </c>
      <c r="BA2024" s="22"/>
      <c r="BB2024" s="19">
        <v>1327</v>
      </c>
      <c r="BC2024" s="34">
        <f t="shared" si="427"/>
        <v>794.52156000540037</v>
      </c>
      <c r="BD2024" s="34">
        <f t="shared" si="428"/>
        <v>1113.4210849999999</v>
      </c>
      <c r="BE2024" s="38">
        <v>3.4819999999999997E-2</v>
      </c>
      <c r="BF2024" s="38">
        <f t="shared" si="429"/>
        <v>3.4819999999999997E-2</v>
      </c>
      <c r="BG2024" s="34">
        <v>27.665240719388038</v>
      </c>
      <c r="BH2024" s="34">
        <v>38.769322179699998</v>
      </c>
      <c r="BI2024" s="34">
        <f t="shared" si="430"/>
        <v>766.85631928601231</v>
      </c>
      <c r="BJ2024" s="34">
        <f t="shared" si="431"/>
        <v>1074.6517628203001</v>
      </c>
      <c r="BK2024" s="34">
        <v>0</v>
      </c>
      <c r="BL2024" s="34">
        <v>0</v>
      </c>
      <c r="BM2024" s="34">
        <f t="shared" si="432"/>
        <v>0</v>
      </c>
      <c r="BN2024" s="39">
        <f t="shared" si="422"/>
        <v>766.85631928601231</v>
      </c>
      <c r="BO2024" s="39">
        <f t="shared" si="423"/>
        <v>1074.6517628203001</v>
      </c>
      <c r="BP2024" s="39">
        <f t="shared" si="421"/>
        <v>307.79544353428776</v>
      </c>
    </row>
    <row r="2025" spans="1:68" s="25" customFormat="1" ht="14.25" x14ac:dyDescent="0.2">
      <c r="A2025" s="14">
        <v>810</v>
      </c>
      <c r="B2025" s="40"/>
      <c r="C2025" s="15" t="s">
        <v>15709</v>
      </c>
      <c r="D2025" s="16">
        <v>24062</v>
      </c>
      <c r="E2025" s="15" t="s">
        <v>15710</v>
      </c>
      <c r="F2025" s="15" t="s">
        <v>15709</v>
      </c>
      <c r="G2025" s="17" t="s">
        <v>15711</v>
      </c>
      <c r="H2025" s="17" t="s">
        <v>15712</v>
      </c>
      <c r="I2025" s="17" t="s">
        <v>205</v>
      </c>
      <c r="J2025" s="15" t="s">
        <v>15713</v>
      </c>
      <c r="K2025" s="15" t="s">
        <v>15714</v>
      </c>
      <c r="L2025" s="18" t="s">
        <v>15715</v>
      </c>
      <c r="M2025" s="15" t="s">
        <v>13098</v>
      </c>
      <c r="N2025" s="15" t="s">
        <v>13099</v>
      </c>
      <c r="O2025" s="16">
        <v>510</v>
      </c>
      <c r="P2025" s="15" t="s">
        <v>118</v>
      </c>
      <c r="Q2025" s="15">
        <v>29200</v>
      </c>
      <c r="R2025" s="15">
        <v>70400</v>
      </c>
      <c r="S2025" s="15">
        <v>99600</v>
      </c>
      <c r="T2025" s="15">
        <v>0.37</v>
      </c>
      <c r="U2025" s="15" t="s">
        <v>3335</v>
      </c>
      <c r="V2025" s="15" t="s">
        <v>76</v>
      </c>
      <c r="W2025" s="16">
        <v>1</v>
      </c>
      <c r="X2025" s="16">
        <v>0</v>
      </c>
      <c r="Y2025" s="15">
        <v>18322</v>
      </c>
      <c r="Z2025" s="15">
        <v>0.42099999999999999</v>
      </c>
      <c r="AA2025" s="15" t="s">
        <v>14575</v>
      </c>
      <c r="AB2025" s="15" t="s">
        <v>14576</v>
      </c>
      <c r="AC2025" s="15">
        <v>0</v>
      </c>
      <c r="AD2025" s="15"/>
      <c r="AE2025" s="15" t="s">
        <v>874</v>
      </c>
      <c r="AF2025" s="15" t="s">
        <v>15716</v>
      </c>
      <c r="AG2025" s="16">
        <v>1</v>
      </c>
      <c r="AH2025" s="15" t="s">
        <v>15717</v>
      </c>
      <c r="AI2025" s="15" t="s">
        <v>78</v>
      </c>
      <c r="AJ2025" s="15">
        <v>18321.5734863</v>
      </c>
      <c r="AK2025" s="15">
        <v>596.79431569400003</v>
      </c>
      <c r="AL2025" s="15">
        <v>3095976.7974899998</v>
      </c>
      <c r="AM2025" s="15">
        <v>1414093.9190100001</v>
      </c>
      <c r="AN2025" s="19">
        <v>29200</v>
      </c>
      <c r="AO2025" s="19">
        <v>69600</v>
      </c>
      <c r="AP2025" s="19">
        <v>0</v>
      </c>
      <c r="AQ2025" s="19">
        <v>0</v>
      </c>
      <c r="AR2025" s="34">
        <f t="shared" si="424"/>
        <v>98800</v>
      </c>
      <c r="AS2025" s="34">
        <v>45000</v>
      </c>
      <c r="AT2025" s="34">
        <v>0</v>
      </c>
      <c r="AU2025" s="34">
        <v>18830</v>
      </c>
      <c r="AV2025" s="34">
        <v>0</v>
      </c>
      <c r="AW2025" s="35">
        <f t="shared" si="425"/>
        <v>63830</v>
      </c>
      <c r="AX2025" s="34">
        <f t="shared" si="426"/>
        <v>34970</v>
      </c>
      <c r="AY2025" s="36">
        <v>1.4712000000099998</v>
      </c>
      <c r="AZ2025" s="36">
        <v>2.0617000000000001</v>
      </c>
      <c r="BA2025" s="22"/>
      <c r="BB2025" s="19">
        <v>988</v>
      </c>
      <c r="BC2025" s="34">
        <f t="shared" si="427"/>
        <v>514.47864000349693</v>
      </c>
      <c r="BD2025" s="34">
        <f t="shared" si="428"/>
        <v>720.97649000000001</v>
      </c>
      <c r="BE2025" s="38">
        <v>3.4819999999999997E-2</v>
      </c>
      <c r="BF2025" s="38">
        <f t="shared" si="429"/>
        <v>3.4819999999999997E-2</v>
      </c>
      <c r="BG2025" s="34">
        <v>17.91414624492176</v>
      </c>
      <c r="BH2025" s="34">
        <v>25.104401381799999</v>
      </c>
      <c r="BI2025" s="34">
        <f t="shared" si="430"/>
        <v>496.56449375857517</v>
      </c>
      <c r="BJ2025" s="34">
        <f t="shared" si="431"/>
        <v>695.8720886182</v>
      </c>
      <c r="BK2025" s="34">
        <v>0</v>
      </c>
      <c r="BL2025" s="34">
        <v>0</v>
      </c>
      <c r="BM2025" s="34">
        <f t="shared" si="432"/>
        <v>0</v>
      </c>
      <c r="BN2025" s="39">
        <f t="shared" si="422"/>
        <v>496.56449375857517</v>
      </c>
      <c r="BO2025" s="39">
        <f t="shared" si="423"/>
        <v>695.8720886182</v>
      </c>
      <c r="BP2025" s="39">
        <f t="shared" si="421"/>
        <v>199.30759485962483</v>
      </c>
    </row>
    <row r="2026" spans="1:68" s="25" customFormat="1" ht="14.25" x14ac:dyDescent="0.2">
      <c r="A2026" s="14">
        <v>811</v>
      </c>
      <c r="B2026" s="40"/>
      <c r="C2026" s="15"/>
      <c r="D2026" s="16">
        <v>17803</v>
      </c>
      <c r="E2026" s="15" t="s">
        <v>15718</v>
      </c>
      <c r="F2026" s="15" t="s">
        <v>15719</v>
      </c>
      <c r="G2026" s="17" t="s">
        <v>15720</v>
      </c>
      <c r="H2026" s="17" t="s">
        <v>15721</v>
      </c>
      <c r="I2026" s="17" t="s">
        <v>86</v>
      </c>
      <c r="J2026" s="15" t="s">
        <v>15722</v>
      </c>
      <c r="K2026" s="15" t="s">
        <v>4638</v>
      </c>
      <c r="L2026" s="18" t="s">
        <v>15723</v>
      </c>
      <c r="M2026" s="15" t="s">
        <v>13098</v>
      </c>
      <c r="N2026" s="15" t="s">
        <v>13099</v>
      </c>
      <c r="O2026" s="16">
        <v>510</v>
      </c>
      <c r="P2026" s="15" t="s">
        <v>118</v>
      </c>
      <c r="Q2026" s="15">
        <v>29200</v>
      </c>
      <c r="R2026" s="15">
        <v>68400</v>
      </c>
      <c r="S2026" s="15">
        <v>97600</v>
      </c>
      <c r="T2026" s="15">
        <v>0.37</v>
      </c>
      <c r="U2026" s="15" t="s">
        <v>3335</v>
      </c>
      <c r="V2026" s="15" t="s">
        <v>76</v>
      </c>
      <c r="W2026" s="16">
        <v>1</v>
      </c>
      <c r="X2026" s="16">
        <v>1</v>
      </c>
      <c r="Y2026" s="15">
        <v>16856</v>
      </c>
      <c r="Z2026" s="15">
        <v>0.38700000000000001</v>
      </c>
      <c r="AA2026" s="15" t="s">
        <v>14575</v>
      </c>
      <c r="AB2026" s="15" t="s">
        <v>14576</v>
      </c>
      <c r="AC2026" s="15">
        <v>100000</v>
      </c>
      <c r="AD2026" s="26">
        <v>42247</v>
      </c>
      <c r="AE2026" s="15" t="s">
        <v>1555</v>
      </c>
      <c r="AF2026" s="15" t="s">
        <v>15724</v>
      </c>
      <c r="AG2026" s="16">
        <v>1</v>
      </c>
      <c r="AH2026" s="15" t="s">
        <v>15725</v>
      </c>
      <c r="AI2026" s="15" t="s">
        <v>78</v>
      </c>
      <c r="AJ2026" s="15">
        <v>16855.9963379</v>
      </c>
      <c r="AK2026" s="15">
        <v>580.37010598300003</v>
      </c>
      <c r="AL2026" s="15">
        <v>3095910.1837599999</v>
      </c>
      <c r="AM2026" s="15">
        <v>1414162.32819</v>
      </c>
      <c r="AN2026" s="19">
        <v>0</v>
      </c>
      <c r="AO2026" s="19">
        <v>0</v>
      </c>
      <c r="AP2026" s="19">
        <v>29200</v>
      </c>
      <c r="AQ2026" s="19">
        <v>67600</v>
      </c>
      <c r="AR2026" s="34">
        <f t="shared" si="424"/>
        <v>96800</v>
      </c>
      <c r="AS2026" s="34">
        <v>0</v>
      </c>
      <c r="AT2026" s="34">
        <v>0</v>
      </c>
      <c r="AU2026" s="34">
        <v>0</v>
      </c>
      <c r="AV2026" s="34">
        <v>0</v>
      </c>
      <c r="AW2026" s="35">
        <f t="shared" si="425"/>
        <v>0</v>
      </c>
      <c r="AX2026" s="34">
        <f t="shared" si="426"/>
        <v>96800</v>
      </c>
      <c r="AY2026" s="36">
        <v>1.4712000000099998</v>
      </c>
      <c r="AZ2026" s="36">
        <v>2.0617000000000001</v>
      </c>
      <c r="BA2026" s="22"/>
      <c r="BB2026" s="19">
        <v>1936</v>
      </c>
      <c r="BC2026" s="34">
        <f t="shared" si="427"/>
        <v>1424.1216000096799</v>
      </c>
      <c r="BD2026" s="34">
        <f t="shared" si="428"/>
        <v>1995.7256</v>
      </c>
      <c r="BE2026" s="38">
        <v>3.4819999999999997E-2</v>
      </c>
      <c r="BF2026" s="38">
        <f t="shared" si="429"/>
        <v>3.4819999999999997E-2</v>
      </c>
      <c r="BG2026" s="34">
        <v>0</v>
      </c>
      <c r="BH2026" s="34">
        <v>0</v>
      </c>
      <c r="BI2026" s="34">
        <f t="shared" si="430"/>
        <v>1424.1216000096799</v>
      </c>
      <c r="BJ2026" s="34">
        <f t="shared" si="431"/>
        <v>1995.7256</v>
      </c>
      <c r="BK2026" s="34">
        <v>0</v>
      </c>
      <c r="BL2026" s="34">
        <v>59.725599999999986</v>
      </c>
      <c r="BM2026" s="34">
        <f t="shared" si="432"/>
        <v>59.725599999999986</v>
      </c>
      <c r="BN2026" s="39">
        <f t="shared" si="422"/>
        <v>1424.1216000096799</v>
      </c>
      <c r="BO2026" s="39">
        <f t="shared" si="423"/>
        <v>1936</v>
      </c>
      <c r="BP2026" s="39">
        <f t="shared" si="421"/>
        <v>511.87839999032008</v>
      </c>
    </row>
    <row r="2027" spans="1:68" s="25" customFormat="1" ht="14.25" x14ac:dyDescent="0.2">
      <c r="A2027" s="14">
        <v>812</v>
      </c>
      <c r="B2027" s="40"/>
      <c r="C2027" s="15" t="s">
        <v>15726</v>
      </c>
      <c r="D2027" s="16">
        <v>18459</v>
      </c>
      <c r="E2027" s="15" t="s">
        <v>15727</v>
      </c>
      <c r="F2027" s="15" t="s">
        <v>15726</v>
      </c>
      <c r="G2027" s="17" t="s">
        <v>15728</v>
      </c>
      <c r="H2027" s="17" t="s">
        <v>15729</v>
      </c>
      <c r="I2027" s="17" t="s">
        <v>86</v>
      </c>
      <c r="J2027" s="15" t="s">
        <v>15730</v>
      </c>
      <c r="K2027" s="15" t="s">
        <v>391</v>
      </c>
      <c r="L2027" s="18" t="s">
        <v>15731</v>
      </c>
      <c r="M2027" s="15" t="s">
        <v>13098</v>
      </c>
      <c r="N2027" s="15" t="s">
        <v>13099</v>
      </c>
      <c r="O2027" s="16">
        <v>510</v>
      </c>
      <c r="P2027" s="15" t="s">
        <v>118</v>
      </c>
      <c r="Q2027" s="15">
        <v>21900</v>
      </c>
      <c r="R2027" s="15">
        <v>67900</v>
      </c>
      <c r="S2027" s="15">
        <v>89800</v>
      </c>
      <c r="T2027" s="15">
        <v>0.24</v>
      </c>
      <c r="U2027" s="15" t="s">
        <v>3335</v>
      </c>
      <c r="V2027" s="15" t="s">
        <v>76</v>
      </c>
      <c r="W2027" s="16">
        <v>1</v>
      </c>
      <c r="X2027" s="16">
        <v>0</v>
      </c>
      <c r="Y2027" s="15">
        <v>9933</v>
      </c>
      <c r="Z2027" s="15">
        <v>0.22800000000000001</v>
      </c>
      <c r="AA2027" s="15" t="s">
        <v>14575</v>
      </c>
      <c r="AB2027" s="15" t="s">
        <v>14576</v>
      </c>
      <c r="AC2027" s="15">
        <v>0</v>
      </c>
      <c r="AD2027" s="15"/>
      <c r="AE2027" s="15" t="s">
        <v>298</v>
      </c>
      <c r="AF2027" s="15" t="s">
        <v>9458</v>
      </c>
      <c r="AG2027" s="16">
        <v>1</v>
      </c>
      <c r="AH2027" s="15" t="s">
        <v>15732</v>
      </c>
      <c r="AI2027" s="15" t="s">
        <v>78</v>
      </c>
      <c r="AJ2027" s="15">
        <v>9933.3923339800003</v>
      </c>
      <c r="AK2027" s="15">
        <v>415.84078425799999</v>
      </c>
      <c r="AL2027" s="15">
        <v>3095916.3372800001</v>
      </c>
      <c r="AM2027" s="15">
        <v>1414266.2097799999</v>
      </c>
      <c r="AN2027" s="19">
        <v>21900</v>
      </c>
      <c r="AO2027" s="19">
        <v>67200</v>
      </c>
      <c r="AP2027" s="19">
        <v>0</v>
      </c>
      <c r="AQ2027" s="19">
        <v>0</v>
      </c>
      <c r="AR2027" s="34">
        <f t="shared" si="424"/>
        <v>89100</v>
      </c>
      <c r="AS2027" s="34">
        <v>45000</v>
      </c>
      <c r="AT2027" s="34">
        <v>3000</v>
      </c>
      <c r="AU2027" s="34">
        <v>15435</v>
      </c>
      <c r="AV2027" s="34">
        <v>12480</v>
      </c>
      <c r="AW2027" s="35">
        <f t="shared" si="425"/>
        <v>75915</v>
      </c>
      <c r="AX2027" s="34">
        <f t="shared" si="426"/>
        <v>13185</v>
      </c>
      <c r="AY2027" s="36">
        <v>1.4712000000099998</v>
      </c>
      <c r="AZ2027" s="36">
        <v>2.0617000000000001</v>
      </c>
      <c r="BA2027" s="22"/>
      <c r="BB2027" s="19">
        <v>891</v>
      </c>
      <c r="BC2027" s="34">
        <f t="shared" si="427"/>
        <v>193.97772000131846</v>
      </c>
      <c r="BD2027" s="34">
        <f t="shared" si="428"/>
        <v>271.83514500000001</v>
      </c>
      <c r="BE2027" s="38">
        <v>3.4819999999999997E-2</v>
      </c>
      <c r="BF2027" s="38">
        <f t="shared" si="429"/>
        <v>3.4819999999999997E-2</v>
      </c>
      <c r="BG2027" s="34">
        <v>6.7543042104459081</v>
      </c>
      <c r="BH2027" s="34">
        <v>9.4652997488999997</v>
      </c>
      <c r="BI2027" s="34">
        <f t="shared" si="430"/>
        <v>187.22341579087256</v>
      </c>
      <c r="BJ2027" s="34">
        <f t="shared" si="431"/>
        <v>262.3698452511</v>
      </c>
      <c r="BK2027" s="34">
        <v>0</v>
      </c>
      <c r="BL2027" s="34">
        <v>0</v>
      </c>
      <c r="BM2027" s="34">
        <f t="shared" si="432"/>
        <v>0</v>
      </c>
      <c r="BN2027" s="39">
        <f t="shared" si="422"/>
        <v>187.22341579087256</v>
      </c>
      <c r="BO2027" s="39">
        <f t="shared" si="423"/>
        <v>262.3698452511</v>
      </c>
      <c r="BP2027" s="39">
        <f t="shared" si="421"/>
        <v>75.146429460227438</v>
      </c>
    </row>
    <row r="2028" spans="1:68" s="25" customFormat="1" ht="14.25" x14ac:dyDescent="0.2">
      <c r="A2028" s="14">
        <v>813</v>
      </c>
      <c r="B2028" s="40"/>
      <c r="C2028" s="15" t="s">
        <v>159</v>
      </c>
      <c r="D2028" s="16">
        <v>324</v>
      </c>
      <c r="E2028" s="15" t="s">
        <v>15733</v>
      </c>
      <c r="F2028" s="15" t="s">
        <v>15734</v>
      </c>
      <c r="G2028" s="17" t="s">
        <v>15735</v>
      </c>
      <c r="H2028" s="17" t="s">
        <v>15736</v>
      </c>
      <c r="I2028" s="17" t="s">
        <v>86</v>
      </c>
      <c r="J2028" s="15" t="s">
        <v>15737</v>
      </c>
      <c r="K2028" s="15" t="s">
        <v>4926</v>
      </c>
      <c r="L2028" s="18" t="s">
        <v>15738</v>
      </c>
      <c r="M2028" s="15" t="s">
        <v>13098</v>
      </c>
      <c r="N2028" s="15" t="s">
        <v>13099</v>
      </c>
      <c r="O2028" s="16">
        <v>510</v>
      </c>
      <c r="P2028" s="15" t="s">
        <v>118</v>
      </c>
      <c r="Q2028" s="15">
        <v>21900</v>
      </c>
      <c r="R2028" s="15">
        <v>70200</v>
      </c>
      <c r="S2028" s="15">
        <v>92100</v>
      </c>
      <c r="T2028" s="15">
        <v>0.24</v>
      </c>
      <c r="U2028" s="15" t="s">
        <v>3335</v>
      </c>
      <c r="V2028" s="15" t="s">
        <v>76</v>
      </c>
      <c r="W2028" s="16">
        <v>1</v>
      </c>
      <c r="X2028" s="16">
        <v>1</v>
      </c>
      <c r="Y2028" s="15">
        <v>10022</v>
      </c>
      <c r="Z2028" s="15">
        <v>0.23</v>
      </c>
      <c r="AA2028" s="15" t="s">
        <v>14575</v>
      </c>
      <c r="AB2028" s="15" t="s">
        <v>14576</v>
      </c>
      <c r="AC2028" s="15">
        <v>97500</v>
      </c>
      <c r="AD2028" s="26">
        <v>41792</v>
      </c>
      <c r="AE2028" s="15" t="s">
        <v>183</v>
      </c>
      <c r="AF2028" s="15" t="s">
        <v>15739</v>
      </c>
      <c r="AG2028" s="16">
        <v>1</v>
      </c>
      <c r="AH2028" s="15" t="s">
        <v>15740</v>
      </c>
      <c r="AI2028" s="15" t="s">
        <v>78</v>
      </c>
      <c r="AJ2028" s="15">
        <v>10022.4077148</v>
      </c>
      <c r="AK2028" s="15">
        <v>415.22370440200001</v>
      </c>
      <c r="AL2028" s="15">
        <v>3095915.1043600002</v>
      </c>
      <c r="AM2028" s="15">
        <v>1414342.2927300001</v>
      </c>
      <c r="AN2028" s="19">
        <v>21900</v>
      </c>
      <c r="AO2028" s="19">
        <v>71400</v>
      </c>
      <c r="AP2028" s="19">
        <v>0</v>
      </c>
      <c r="AQ2028" s="19">
        <v>0</v>
      </c>
      <c r="AR2028" s="34">
        <f t="shared" si="424"/>
        <v>93300</v>
      </c>
      <c r="AS2028" s="34">
        <v>45000</v>
      </c>
      <c r="AT2028" s="34">
        <v>3000</v>
      </c>
      <c r="AU2028" s="34">
        <v>16905</v>
      </c>
      <c r="AV2028" s="34">
        <v>0</v>
      </c>
      <c r="AW2028" s="35">
        <f t="shared" si="425"/>
        <v>64905</v>
      </c>
      <c r="AX2028" s="34">
        <f t="shared" si="426"/>
        <v>28395</v>
      </c>
      <c r="AY2028" s="36">
        <v>1.4712000000099998</v>
      </c>
      <c r="AZ2028" s="36">
        <v>2.0617000000000001</v>
      </c>
      <c r="BA2028" s="22"/>
      <c r="BB2028" s="19">
        <v>933</v>
      </c>
      <c r="BC2028" s="34">
        <f t="shared" si="427"/>
        <v>417.74724000283942</v>
      </c>
      <c r="BD2028" s="34">
        <f t="shared" si="428"/>
        <v>585.419715</v>
      </c>
      <c r="BE2028" s="38">
        <v>3.4819999999999997E-2</v>
      </c>
      <c r="BF2028" s="38">
        <f t="shared" si="429"/>
        <v>3.4819999999999997E-2</v>
      </c>
      <c r="BG2028" s="34">
        <v>14.545958896898867</v>
      </c>
      <c r="BH2028" s="34">
        <v>20.384314476299998</v>
      </c>
      <c r="BI2028" s="34">
        <f t="shared" si="430"/>
        <v>403.20128110594055</v>
      </c>
      <c r="BJ2028" s="34">
        <f t="shared" si="431"/>
        <v>565.03540052369999</v>
      </c>
      <c r="BK2028" s="34">
        <v>0</v>
      </c>
      <c r="BL2028" s="34">
        <v>0</v>
      </c>
      <c r="BM2028" s="34">
        <f t="shared" si="432"/>
        <v>0</v>
      </c>
      <c r="BN2028" s="39">
        <f t="shared" si="422"/>
        <v>403.20128110594055</v>
      </c>
      <c r="BO2028" s="39">
        <f t="shared" si="423"/>
        <v>565.03540052369999</v>
      </c>
      <c r="BP2028" s="39">
        <f t="shared" ref="BP2028:BP2091" si="433">BO2028-BN2028</f>
        <v>161.83411941775944</v>
      </c>
    </row>
    <row r="2029" spans="1:68" s="25" customFormat="1" ht="14.25" x14ac:dyDescent="0.2">
      <c r="A2029" s="14">
        <v>814</v>
      </c>
      <c r="B2029" s="40"/>
      <c r="C2029" s="15" t="s">
        <v>176</v>
      </c>
      <c r="D2029" s="16">
        <v>33842</v>
      </c>
      <c r="E2029" s="15" t="s">
        <v>15741</v>
      </c>
      <c r="F2029" s="15" t="s">
        <v>15742</v>
      </c>
      <c r="G2029" s="17" t="s">
        <v>15743</v>
      </c>
      <c r="H2029" s="17" t="s">
        <v>15744</v>
      </c>
      <c r="I2029" s="17" t="s">
        <v>86</v>
      </c>
      <c r="J2029" s="15" t="s">
        <v>15745</v>
      </c>
      <c r="K2029" s="15" t="s">
        <v>86</v>
      </c>
      <c r="L2029" s="18" t="s">
        <v>15746</v>
      </c>
      <c r="M2029" s="15" t="s">
        <v>13098</v>
      </c>
      <c r="N2029" s="15" t="s">
        <v>13099</v>
      </c>
      <c r="O2029" s="16">
        <v>510</v>
      </c>
      <c r="P2029" s="15" t="s">
        <v>118</v>
      </c>
      <c r="Q2029" s="15">
        <v>21900</v>
      </c>
      <c r="R2029" s="15">
        <v>77400</v>
      </c>
      <c r="S2029" s="15">
        <v>99300</v>
      </c>
      <c r="T2029" s="15">
        <v>0.24</v>
      </c>
      <c r="U2029" s="15" t="s">
        <v>3335</v>
      </c>
      <c r="V2029" s="15" t="s">
        <v>76</v>
      </c>
      <c r="W2029" s="16">
        <v>1</v>
      </c>
      <c r="X2029" s="16">
        <v>1</v>
      </c>
      <c r="Y2029" s="15">
        <v>9997</v>
      </c>
      <c r="Z2029" s="15">
        <v>0.22900000000000001</v>
      </c>
      <c r="AA2029" s="15" t="s">
        <v>14575</v>
      </c>
      <c r="AB2029" s="15" t="s">
        <v>14576</v>
      </c>
      <c r="AC2029" s="15">
        <v>101000</v>
      </c>
      <c r="AD2029" s="26">
        <v>40863</v>
      </c>
      <c r="AE2029" s="15" t="s">
        <v>363</v>
      </c>
      <c r="AF2029" s="15" t="s">
        <v>15747</v>
      </c>
      <c r="AG2029" s="16">
        <v>1</v>
      </c>
      <c r="AH2029" s="15" t="s">
        <v>15748</v>
      </c>
      <c r="AI2029" s="15" t="s">
        <v>78</v>
      </c>
      <c r="AJ2029" s="15">
        <v>9996.6855468800004</v>
      </c>
      <c r="AK2029" s="15">
        <v>415.09166706799999</v>
      </c>
      <c r="AL2029" s="15">
        <v>3095913.7545599998</v>
      </c>
      <c r="AM2029" s="15">
        <v>1414418.4644299999</v>
      </c>
      <c r="AN2029" s="19">
        <v>21900</v>
      </c>
      <c r="AO2029" s="19">
        <v>76500</v>
      </c>
      <c r="AP2029" s="19">
        <v>0</v>
      </c>
      <c r="AQ2029" s="19">
        <v>0</v>
      </c>
      <c r="AR2029" s="34">
        <f t="shared" si="424"/>
        <v>98400</v>
      </c>
      <c r="AS2029" s="34">
        <v>45000</v>
      </c>
      <c r="AT2029" s="34">
        <v>3000</v>
      </c>
      <c r="AU2029" s="34">
        <v>18690</v>
      </c>
      <c r="AV2029" s="34">
        <v>0</v>
      </c>
      <c r="AW2029" s="35">
        <f t="shared" si="425"/>
        <v>66690</v>
      </c>
      <c r="AX2029" s="34">
        <f t="shared" si="426"/>
        <v>31710</v>
      </c>
      <c r="AY2029" s="36">
        <v>1.4712000000099998</v>
      </c>
      <c r="AZ2029" s="36">
        <v>2.0617000000000001</v>
      </c>
      <c r="BA2029" s="22"/>
      <c r="BB2029" s="19">
        <v>984</v>
      </c>
      <c r="BC2029" s="34">
        <f t="shared" si="427"/>
        <v>466.517520003171</v>
      </c>
      <c r="BD2029" s="34">
        <f t="shared" si="428"/>
        <v>653.76507000000004</v>
      </c>
      <c r="BE2029" s="38">
        <v>3.4819999999999997E-2</v>
      </c>
      <c r="BF2029" s="38">
        <f t="shared" si="429"/>
        <v>3.4819999999999997E-2</v>
      </c>
      <c r="BG2029" s="34">
        <v>16.244140046510413</v>
      </c>
      <c r="BH2029" s="34">
        <v>22.764099737399999</v>
      </c>
      <c r="BI2029" s="34">
        <f t="shared" si="430"/>
        <v>450.27337995666056</v>
      </c>
      <c r="BJ2029" s="34">
        <f t="shared" si="431"/>
        <v>631.00097026260005</v>
      </c>
      <c r="BK2029" s="34">
        <v>0</v>
      </c>
      <c r="BL2029" s="34">
        <v>0</v>
      </c>
      <c r="BM2029" s="34">
        <f t="shared" si="432"/>
        <v>0</v>
      </c>
      <c r="BN2029" s="39">
        <f t="shared" si="422"/>
        <v>450.27337995666056</v>
      </c>
      <c r="BO2029" s="39">
        <f t="shared" si="423"/>
        <v>631.00097026260005</v>
      </c>
      <c r="BP2029" s="39">
        <f t="shared" si="433"/>
        <v>180.72759030593949</v>
      </c>
    </row>
    <row r="2030" spans="1:68" s="25" customFormat="1" ht="14.25" x14ac:dyDescent="0.2">
      <c r="A2030" s="14">
        <v>815</v>
      </c>
      <c r="B2030" s="40"/>
      <c r="C2030" s="15"/>
      <c r="D2030" s="16">
        <v>12824</v>
      </c>
      <c r="E2030" s="15" t="s">
        <v>15749</v>
      </c>
      <c r="F2030" s="15" t="s">
        <v>15750</v>
      </c>
      <c r="G2030" s="17" t="s">
        <v>15751</v>
      </c>
      <c r="H2030" s="17" t="s">
        <v>15752</v>
      </c>
      <c r="I2030" s="17" t="s">
        <v>86</v>
      </c>
      <c r="J2030" s="15" t="s">
        <v>15753</v>
      </c>
      <c r="K2030" s="15" t="s">
        <v>8727</v>
      </c>
      <c r="L2030" s="18" t="s">
        <v>15754</v>
      </c>
      <c r="M2030" s="15" t="s">
        <v>13098</v>
      </c>
      <c r="N2030" s="15" t="s">
        <v>13099</v>
      </c>
      <c r="O2030" s="16">
        <v>510</v>
      </c>
      <c r="P2030" s="15" t="s">
        <v>118</v>
      </c>
      <c r="Q2030" s="15">
        <v>21900</v>
      </c>
      <c r="R2030" s="15">
        <v>92100</v>
      </c>
      <c r="S2030" s="15">
        <v>114000</v>
      </c>
      <c r="T2030" s="15">
        <v>0.24</v>
      </c>
      <c r="U2030" s="15" t="s">
        <v>3335</v>
      </c>
      <c r="V2030" s="15" t="s">
        <v>76</v>
      </c>
      <c r="W2030" s="16">
        <v>1</v>
      </c>
      <c r="X2030" s="16">
        <v>0</v>
      </c>
      <c r="Y2030" s="15">
        <v>10019</v>
      </c>
      <c r="Z2030" s="15">
        <v>0.23</v>
      </c>
      <c r="AA2030" s="15" t="s">
        <v>14575</v>
      </c>
      <c r="AB2030" s="15" t="s">
        <v>14576</v>
      </c>
      <c r="AC2030" s="15">
        <v>0</v>
      </c>
      <c r="AD2030" s="15"/>
      <c r="AE2030" s="15" t="s">
        <v>2037</v>
      </c>
      <c r="AF2030" s="15" t="s">
        <v>15755</v>
      </c>
      <c r="AG2030" s="16">
        <v>1</v>
      </c>
      <c r="AH2030" s="15" t="s">
        <v>15756</v>
      </c>
      <c r="AI2030" s="15" t="s">
        <v>78</v>
      </c>
      <c r="AJ2030" s="15">
        <v>10019.4638672</v>
      </c>
      <c r="AK2030" s="15">
        <v>415.690796648</v>
      </c>
      <c r="AL2030" s="15">
        <v>3095912.51346</v>
      </c>
      <c r="AM2030" s="15">
        <v>1414494.45414</v>
      </c>
      <c r="AN2030" s="19">
        <v>21900</v>
      </c>
      <c r="AO2030" s="19">
        <v>91100</v>
      </c>
      <c r="AP2030" s="19">
        <v>0</v>
      </c>
      <c r="AQ2030" s="19">
        <v>100</v>
      </c>
      <c r="AR2030" s="34">
        <f t="shared" si="424"/>
        <v>113100</v>
      </c>
      <c r="AS2030" s="34">
        <v>45000</v>
      </c>
      <c r="AT2030" s="34">
        <v>0</v>
      </c>
      <c r="AU2030" s="34">
        <v>23800</v>
      </c>
      <c r="AV2030" s="34">
        <v>0</v>
      </c>
      <c r="AW2030" s="35">
        <f t="shared" si="425"/>
        <v>68800</v>
      </c>
      <c r="AX2030" s="34">
        <f t="shared" si="426"/>
        <v>44300</v>
      </c>
      <c r="AY2030" s="36">
        <v>1.4712000000099998</v>
      </c>
      <c r="AZ2030" s="36">
        <v>2.0617000000000001</v>
      </c>
      <c r="BA2030" s="22"/>
      <c r="BB2030" s="19">
        <v>1133</v>
      </c>
      <c r="BC2030" s="34">
        <f t="shared" si="427"/>
        <v>651.74160000442998</v>
      </c>
      <c r="BD2030" s="34">
        <f t="shared" si="428"/>
        <v>913.33310000000006</v>
      </c>
      <c r="BE2030" s="38">
        <v>3.4819999999999997E-2</v>
      </c>
      <c r="BF2030" s="38">
        <f t="shared" si="429"/>
        <v>3.4819999999999997E-2</v>
      </c>
      <c r="BG2030" s="34">
        <v>22.642415328153898</v>
      </c>
      <c r="BH2030" s="34">
        <v>31.730470147999998</v>
      </c>
      <c r="BI2030" s="34">
        <f t="shared" si="430"/>
        <v>629.09918467627608</v>
      </c>
      <c r="BJ2030" s="34">
        <f t="shared" si="431"/>
        <v>881.60262985200006</v>
      </c>
      <c r="BK2030" s="34">
        <v>0</v>
      </c>
      <c r="BL2030" s="34">
        <v>0</v>
      </c>
      <c r="BM2030" s="34">
        <f t="shared" si="432"/>
        <v>0</v>
      </c>
      <c r="BN2030" s="39">
        <f t="shared" si="422"/>
        <v>629.09918467627608</v>
      </c>
      <c r="BO2030" s="39">
        <f t="shared" si="423"/>
        <v>881.60262985200006</v>
      </c>
      <c r="BP2030" s="39">
        <f t="shared" si="433"/>
        <v>252.50344517572398</v>
      </c>
    </row>
    <row r="2031" spans="1:68" s="25" customFormat="1" ht="14.25" x14ac:dyDescent="0.2">
      <c r="A2031" s="14">
        <v>816</v>
      </c>
      <c r="B2031" s="40"/>
      <c r="C2031" s="15"/>
      <c r="D2031" s="16">
        <v>18663</v>
      </c>
      <c r="E2031" s="15" t="s">
        <v>15757</v>
      </c>
      <c r="F2031" s="15" t="s">
        <v>15758</v>
      </c>
      <c r="G2031" s="17" t="s">
        <v>15759</v>
      </c>
      <c r="H2031" s="17" t="s">
        <v>15760</v>
      </c>
      <c r="I2031" s="17" t="s">
        <v>88</v>
      </c>
      <c r="J2031" s="15" t="s">
        <v>15761</v>
      </c>
      <c r="K2031" s="15" t="s">
        <v>4602</v>
      </c>
      <c r="L2031" s="18" t="s">
        <v>15762</v>
      </c>
      <c r="M2031" s="15" t="s">
        <v>13098</v>
      </c>
      <c r="N2031" s="15" t="s">
        <v>13099</v>
      </c>
      <c r="O2031" s="16">
        <v>510</v>
      </c>
      <c r="P2031" s="15" t="s">
        <v>118</v>
      </c>
      <c r="Q2031" s="15">
        <v>21900</v>
      </c>
      <c r="R2031" s="15">
        <v>83700</v>
      </c>
      <c r="S2031" s="15">
        <v>105600</v>
      </c>
      <c r="T2031" s="15">
        <v>0.23599999999999999</v>
      </c>
      <c r="U2031" s="15" t="s">
        <v>3335</v>
      </c>
      <c r="V2031" s="15" t="s">
        <v>76</v>
      </c>
      <c r="W2031" s="16">
        <v>1</v>
      </c>
      <c r="X2031" s="16">
        <v>1</v>
      </c>
      <c r="Y2031" s="15">
        <v>10165</v>
      </c>
      <c r="Z2031" s="15">
        <v>0.23300000000000001</v>
      </c>
      <c r="AA2031" s="15" t="s">
        <v>14575</v>
      </c>
      <c r="AB2031" s="15" t="s">
        <v>14576</v>
      </c>
      <c r="AC2031" s="15">
        <v>105000</v>
      </c>
      <c r="AD2031" s="26">
        <v>37862</v>
      </c>
      <c r="AE2031" s="15" t="s">
        <v>119</v>
      </c>
      <c r="AF2031" s="15" t="s">
        <v>119</v>
      </c>
      <c r="AG2031" s="16">
        <v>1</v>
      </c>
      <c r="AH2031" s="15" t="s">
        <v>15763</v>
      </c>
      <c r="AI2031" s="15" t="s">
        <v>78</v>
      </c>
      <c r="AJ2031" s="15">
        <v>10165.4902344</v>
      </c>
      <c r="AK2031" s="15">
        <v>408.78712457</v>
      </c>
      <c r="AL2031" s="15">
        <v>3095911.8378599999</v>
      </c>
      <c r="AM2031" s="15">
        <v>1414571.02697</v>
      </c>
      <c r="AN2031" s="19">
        <v>21900</v>
      </c>
      <c r="AO2031" s="19">
        <v>82800</v>
      </c>
      <c r="AP2031" s="19">
        <v>0</v>
      </c>
      <c r="AQ2031" s="19">
        <v>0</v>
      </c>
      <c r="AR2031" s="34">
        <f t="shared" si="424"/>
        <v>104700</v>
      </c>
      <c r="AS2031" s="34">
        <v>45000</v>
      </c>
      <c r="AT2031" s="34">
        <v>3000</v>
      </c>
      <c r="AU2031" s="34">
        <v>20895</v>
      </c>
      <c r="AV2031" s="34">
        <v>0</v>
      </c>
      <c r="AW2031" s="35">
        <f t="shared" si="425"/>
        <v>68895</v>
      </c>
      <c r="AX2031" s="34">
        <f t="shared" si="426"/>
        <v>35805</v>
      </c>
      <c r="AY2031" s="36">
        <v>1.4712000000099998</v>
      </c>
      <c r="AZ2031" s="36">
        <v>2.0617000000000001</v>
      </c>
      <c r="BA2031" s="22"/>
      <c r="BB2031" s="19">
        <v>1047</v>
      </c>
      <c r="BC2031" s="34">
        <f t="shared" si="427"/>
        <v>526.76316000358042</v>
      </c>
      <c r="BD2031" s="34">
        <f t="shared" si="428"/>
        <v>738.19168500000001</v>
      </c>
      <c r="BE2031" s="38">
        <v>3.4819999999999997E-2</v>
      </c>
      <c r="BF2031" s="38">
        <f t="shared" si="429"/>
        <v>3.4819999999999997E-2</v>
      </c>
      <c r="BG2031" s="34">
        <v>18.341893231324669</v>
      </c>
      <c r="BH2031" s="34">
        <v>25.703834471699999</v>
      </c>
      <c r="BI2031" s="34">
        <f t="shared" si="430"/>
        <v>508.42126677225576</v>
      </c>
      <c r="BJ2031" s="34">
        <f t="shared" si="431"/>
        <v>712.48785052829999</v>
      </c>
      <c r="BK2031" s="34">
        <v>0</v>
      </c>
      <c r="BL2031" s="34">
        <v>0</v>
      </c>
      <c r="BM2031" s="34">
        <f t="shared" si="432"/>
        <v>0</v>
      </c>
      <c r="BN2031" s="39">
        <f t="shared" si="422"/>
        <v>508.42126677225576</v>
      </c>
      <c r="BO2031" s="39">
        <f t="shared" si="423"/>
        <v>712.48785052829999</v>
      </c>
      <c r="BP2031" s="39">
        <f t="shared" si="433"/>
        <v>204.06658375604422</v>
      </c>
    </row>
    <row r="2032" spans="1:68" s="25" customFormat="1" ht="14.25" x14ac:dyDescent="0.2">
      <c r="A2032" s="14">
        <v>817</v>
      </c>
      <c r="B2032" s="40"/>
      <c r="C2032" s="15" t="s">
        <v>176</v>
      </c>
      <c r="D2032" s="16">
        <v>3650</v>
      </c>
      <c r="E2032" s="15" t="s">
        <v>15764</v>
      </c>
      <c r="F2032" s="15" t="s">
        <v>15765</v>
      </c>
      <c r="G2032" s="17" t="s">
        <v>15766</v>
      </c>
      <c r="H2032" s="17" t="s">
        <v>15767</v>
      </c>
      <c r="I2032" s="17" t="s">
        <v>86</v>
      </c>
      <c r="J2032" s="15" t="s">
        <v>15768</v>
      </c>
      <c r="K2032" s="15" t="s">
        <v>2543</v>
      </c>
      <c r="L2032" s="18" t="s">
        <v>15769</v>
      </c>
      <c r="M2032" s="15" t="s">
        <v>13098</v>
      </c>
      <c r="N2032" s="15" t="s">
        <v>13099</v>
      </c>
      <c r="O2032" s="16">
        <v>510</v>
      </c>
      <c r="P2032" s="15" t="s">
        <v>118</v>
      </c>
      <c r="Q2032" s="15">
        <v>29000</v>
      </c>
      <c r="R2032" s="15">
        <v>84300</v>
      </c>
      <c r="S2032" s="15">
        <v>113300</v>
      </c>
      <c r="T2032" s="15">
        <v>0.28999999999999998</v>
      </c>
      <c r="U2032" s="15" t="s">
        <v>3335</v>
      </c>
      <c r="V2032" s="15" t="s">
        <v>76</v>
      </c>
      <c r="W2032" s="16">
        <v>1</v>
      </c>
      <c r="X2032" s="16">
        <v>0</v>
      </c>
      <c r="Y2032" s="15">
        <v>12740</v>
      </c>
      <c r="Z2032" s="15">
        <v>0.29199999999999998</v>
      </c>
      <c r="AA2032" s="15" t="s">
        <v>14045</v>
      </c>
      <c r="AB2032" s="15" t="s">
        <v>14046</v>
      </c>
      <c r="AC2032" s="15">
        <v>0</v>
      </c>
      <c r="AD2032" s="15"/>
      <c r="AE2032" s="15" t="s">
        <v>298</v>
      </c>
      <c r="AF2032" s="15" t="s">
        <v>15770</v>
      </c>
      <c r="AG2032" s="16">
        <v>1</v>
      </c>
      <c r="AH2032" s="15" t="s">
        <v>15771</v>
      </c>
      <c r="AI2032" s="15" t="s">
        <v>78</v>
      </c>
      <c r="AJ2032" s="15">
        <v>12739.7268066</v>
      </c>
      <c r="AK2032" s="15">
        <v>444.68566113000003</v>
      </c>
      <c r="AL2032" s="15">
        <v>3095919.9661500002</v>
      </c>
      <c r="AM2032" s="15">
        <v>1414668.1036100001</v>
      </c>
      <c r="AN2032" s="19">
        <v>29000</v>
      </c>
      <c r="AO2032" s="19">
        <v>85600</v>
      </c>
      <c r="AP2032" s="19">
        <v>0</v>
      </c>
      <c r="AQ2032" s="19">
        <v>0</v>
      </c>
      <c r="AR2032" s="34">
        <f t="shared" si="424"/>
        <v>114600</v>
      </c>
      <c r="AS2032" s="34">
        <v>45000</v>
      </c>
      <c r="AT2032" s="34">
        <v>0</v>
      </c>
      <c r="AU2032" s="34">
        <v>24360</v>
      </c>
      <c r="AV2032" s="34">
        <v>0</v>
      </c>
      <c r="AW2032" s="35">
        <f t="shared" si="425"/>
        <v>69360</v>
      </c>
      <c r="AX2032" s="34">
        <f t="shared" si="426"/>
        <v>45240</v>
      </c>
      <c r="AY2032" s="36">
        <v>1.4712000000099998</v>
      </c>
      <c r="AZ2032" s="36">
        <v>2.0617000000000001</v>
      </c>
      <c r="BA2032" s="22"/>
      <c r="BB2032" s="19">
        <v>1146</v>
      </c>
      <c r="BC2032" s="34">
        <f t="shared" si="427"/>
        <v>665.57088000452393</v>
      </c>
      <c r="BD2032" s="34">
        <f t="shared" si="428"/>
        <v>932.71307999999999</v>
      </c>
      <c r="BE2032" s="38">
        <v>3.4819999999999997E-2</v>
      </c>
      <c r="BF2032" s="38">
        <f t="shared" si="429"/>
        <v>3.4819999999999997E-2</v>
      </c>
      <c r="BG2032" s="34">
        <v>23.175178041757523</v>
      </c>
      <c r="BH2032" s="34">
        <v>32.477069445599994</v>
      </c>
      <c r="BI2032" s="34">
        <f t="shared" si="430"/>
        <v>642.39570196276645</v>
      </c>
      <c r="BJ2032" s="34">
        <f t="shared" si="431"/>
        <v>900.23601055439997</v>
      </c>
      <c r="BK2032" s="34">
        <v>0</v>
      </c>
      <c r="BL2032" s="34">
        <v>0</v>
      </c>
      <c r="BM2032" s="34">
        <f t="shared" si="432"/>
        <v>0</v>
      </c>
      <c r="BN2032" s="39">
        <f t="shared" si="422"/>
        <v>642.39570196276645</v>
      </c>
      <c r="BO2032" s="39">
        <f t="shared" si="423"/>
        <v>900.23601055439997</v>
      </c>
      <c r="BP2032" s="39">
        <f t="shared" si="433"/>
        <v>257.84030859163352</v>
      </c>
    </row>
    <row r="2033" spans="1:69" s="25" customFormat="1" ht="14.25" x14ac:dyDescent="0.2">
      <c r="A2033" s="14">
        <v>818</v>
      </c>
      <c r="B2033" s="40"/>
      <c r="C2033" s="15" t="s">
        <v>15772</v>
      </c>
      <c r="D2033" s="16">
        <v>14380</v>
      </c>
      <c r="E2033" s="15" t="s">
        <v>15773</v>
      </c>
      <c r="F2033" s="15" t="s">
        <v>15772</v>
      </c>
      <c r="G2033" s="17" t="s">
        <v>15774</v>
      </c>
      <c r="H2033" s="17" t="s">
        <v>15775</v>
      </c>
      <c r="I2033" s="17" t="s">
        <v>86</v>
      </c>
      <c r="J2033" s="15" t="s">
        <v>15776</v>
      </c>
      <c r="K2033" s="15" t="s">
        <v>15777</v>
      </c>
      <c r="L2033" s="18" t="s">
        <v>15778</v>
      </c>
      <c r="M2033" s="15" t="s">
        <v>13098</v>
      </c>
      <c r="N2033" s="15" t="s">
        <v>13099</v>
      </c>
      <c r="O2033" s="16">
        <v>419</v>
      </c>
      <c r="P2033" s="15" t="s">
        <v>895</v>
      </c>
      <c r="Q2033" s="15">
        <v>19700</v>
      </c>
      <c r="R2033" s="15">
        <v>75900</v>
      </c>
      <c r="S2033" s="15">
        <v>95600</v>
      </c>
      <c r="T2033" s="15">
        <v>0.2</v>
      </c>
      <c r="U2033" s="15" t="s">
        <v>3335</v>
      </c>
      <c r="V2033" s="15" t="s">
        <v>76</v>
      </c>
      <c r="W2033" s="16">
        <v>1</v>
      </c>
      <c r="X2033" s="16">
        <v>1</v>
      </c>
      <c r="Y2033" s="15">
        <v>9547</v>
      </c>
      <c r="Z2033" s="15">
        <v>0.219</v>
      </c>
      <c r="AA2033" s="15" t="s">
        <v>14045</v>
      </c>
      <c r="AB2033" s="15" t="s">
        <v>14046</v>
      </c>
      <c r="AC2033" s="15">
        <v>54000</v>
      </c>
      <c r="AD2033" s="26">
        <v>37404</v>
      </c>
      <c r="AE2033" s="15" t="s">
        <v>183</v>
      </c>
      <c r="AF2033" s="15" t="s">
        <v>15779</v>
      </c>
      <c r="AG2033" s="16">
        <v>1</v>
      </c>
      <c r="AH2033" s="15" t="s">
        <v>15780</v>
      </c>
      <c r="AI2033" s="15" t="s">
        <v>78</v>
      </c>
      <c r="AJ2033" s="15">
        <v>9546.859375</v>
      </c>
      <c r="AK2033" s="15">
        <v>401.81476564299999</v>
      </c>
      <c r="AL2033" s="15">
        <v>3095827.5767600001</v>
      </c>
      <c r="AM2033" s="15">
        <v>1414658.93897</v>
      </c>
      <c r="AN2033" s="19">
        <v>0</v>
      </c>
      <c r="AO2033" s="19">
        <v>0</v>
      </c>
      <c r="AP2033" s="19">
        <v>19700</v>
      </c>
      <c r="AQ2033" s="19">
        <v>75100</v>
      </c>
      <c r="AR2033" s="34">
        <f t="shared" si="424"/>
        <v>94800</v>
      </c>
      <c r="AS2033" s="34">
        <v>0</v>
      </c>
      <c r="AT2033" s="34">
        <v>0</v>
      </c>
      <c r="AU2033" s="34">
        <v>0</v>
      </c>
      <c r="AV2033" s="34">
        <v>0</v>
      </c>
      <c r="AW2033" s="35">
        <f t="shared" si="425"/>
        <v>0</v>
      </c>
      <c r="AX2033" s="34">
        <f t="shared" si="426"/>
        <v>94800</v>
      </c>
      <c r="AY2033" s="36">
        <v>1.4712000000099998</v>
      </c>
      <c r="AZ2033" s="36">
        <v>2.0617000000000001</v>
      </c>
      <c r="BA2033" s="22"/>
      <c r="BB2033" s="19">
        <v>1896</v>
      </c>
      <c r="BC2033" s="34">
        <f t="shared" si="427"/>
        <v>1394.6976000094799</v>
      </c>
      <c r="BD2033" s="34">
        <f t="shared" si="428"/>
        <v>1954.4916000000001</v>
      </c>
      <c r="BE2033" s="38">
        <v>3.4819999999999997E-2</v>
      </c>
      <c r="BF2033" s="38">
        <f t="shared" si="429"/>
        <v>3.4819999999999997E-2</v>
      </c>
      <c r="BG2033" s="34">
        <v>0</v>
      </c>
      <c r="BH2033" s="34">
        <v>0</v>
      </c>
      <c r="BI2033" s="34">
        <f t="shared" si="430"/>
        <v>1394.6976000094799</v>
      </c>
      <c r="BJ2033" s="34">
        <f t="shared" si="431"/>
        <v>1954.4916000000001</v>
      </c>
      <c r="BK2033" s="34">
        <v>0</v>
      </c>
      <c r="BL2033" s="34">
        <v>58.491600000000062</v>
      </c>
      <c r="BM2033" s="34">
        <f t="shared" si="432"/>
        <v>58.491600000000062</v>
      </c>
      <c r="BN2033" s="39">
        <f t="shared" si="422"/>
        <v>1394.6976000094799</v>
      </c>
      <c r="BO2033" s="39">
        <f t="shared" si="423"/>
        <v>1896</v>
      </c>
      <c r="BP2033" s="39">
        <f t="shared" si="433"/>
        <v>501.30239999052014</v>
      </c>
    </row>
    <row r="2034" spans="1:69" s="25" customFormat="1" ht="14.25" x14ac:dyDescent="0.2">
      <c r="A2034" s="14">
        <v>819</v>
      </c>
      <c r="B2034" s="40"/>
      <c r="C2034" s="15" t="s">
        <v>150</v>
      </c>
      <c r="D2034" s="16">
        <v>35179</v>
      </c>
      <c r="E2034" s="15" t="s">
        <v>15781</v>
      </c>
      <c r="F2034" s="15" t="s">
        <v>15782</v>
      </c>
      <c r="G2034" s="17" t="s">
        <v>15783</v>
      </c>
      <c r="H2034" s="17" t="s">
        <v>15784</v>
      </c>
      <c r="I2034" s="17" t="s">
        <v>86</v>
      </c>
      <c r="J2034" s="15" t="s">
        <v>15785</v>
      </c>
      <c r="K2034" s="15" t="s">
        <v>86</v>
      </c>
      <c r="L2034" s="18" t="s">
        <v>15786</v>
      </c>
      <c r="M2034" s="15" t="s">
        <v>13098</v>
      </c>
      <c r="N2034" s="15" t="s">
        <v>13099</v>
      </c>
      <c r="O2034" s="16">
        <v>510</v>
      </c>
      <c r="P2034" s="15" t="s">
        <v>118</v>
      </c>
      <c r="Q2034" s="15">
        <v>20700</v>
      </c>
      <c r="R2034" s="15">
        <v>79900</v>
      </c>
      <c r="S2034" s="15">
        <v>100600</v>
      </c>
      <c r="T2034" s="15">
        <v>0.22</v>
      </c>
      <c r="U2034" s="15" t="s">
        <v>3335</v>
      </c>
      <c r="V2034" s="15" t="s">
        <v>76</v>
      </c>
      <c r="W2034" s="16">
        <v>1</v>
      </c>
      <c r="X2034" s="16">
        <v>0</v>
      </c>
      <c r="Y2034" s="15">
        <v>9601</v>
      </c>
      <c r="Z2034" s="15">
        <v>0.22</v>
      </c>
      <c r="AA2034" s="15" t="s">
        <v>14045</v>
      </c>
      <c r="AB2034" s="15" t="s">
        <v>14046</v>
      </c>
      <c r="AC2034" s="15">
        <v>0</v>
      </c>
      <c r="AD2034" s="15"/>
      <c r="AE2034" s="15" t="s">
        <v>78</v>
      </c>
      <c r="AF2034" s="15" t="s">
        <v>78</v>
      </c>
      <c r="AG2034" s="16">
        <v>1</v>
      </c>
      <c r="AH2034" s="15" t="s">
        <v>15787</v>
      </c>
      <c r="AI2034" s="15" t="s">
        <v>78</v>
      </c>
      <c r="AJ2034" s="15">
        <v>9601.2155761699996</v>
      </c>
      <c r="AK2034" s="15">
        <v>411.64700016099999</v>
      </c>
      <c r="AL2034" s="15">
        <v>3095756.2607800001</v>
      </c>
      <c r="AM2034" s="15">
        <v>1414657.3843499999</v>
      </c>
      <c r="AN2034" s="19">
        <v>20700</v>
      </c>
      <c r="AO2034" s="19">
        <v>79300</v>
      </c>
      <c r="AP2034" s="19">
        <v>0</v>
      </c>
      <c r="AQ2034" s="19">
        <v>0</v>
      </c>
      <c r="AR2034" s="34">
        <f t="shared" si="424"/>
        <v>100000</v>
      </c>
      <c r="AS2034" s="34">
        <v>45000</v>
      </c>
      <c r="AT2034" s="34">
        <v>3000</v>
      </c>
      <c r="AU2034" s="34">
        <v>19250</v>
      </c>
      <c r="AV2034" s="34">
        <v>0</v>
      </c>
      <c r="AW2034" s="35">
        <f t="shared" si="425"/>
        <v>67250</v>
      </c>
      <c r="AX2034" s="34">
        <f t="shared" si="426"/>
        <v>32750</v>
      </c>
      <c r="AY2034" s="36">
        <v>1.4712000000099998</v>
      </c>
      <c r="AZ2034" s="36">
        <v>2.0617000000000001</v>
      </c>
      <c r="BA2034" s="22"/>
      <c r="BB2034" s="19">
        <v>1000</v>
      </c>
      <c r="BC2034" s="34">
        <f t="shared" si="427"/>
        <v>481.81800000327496</v>
      </c>
      <c r="BD2034" s="34">
        <f t="shared" si="428"/>
        <v>675.20675000000006</v>
      </c>
      <c r="BE2034" s="38">
        <v>3.4819999999999997E-2</v>
      </c>
      <c r="BF2034" s="38">
        <f t="shared" si="429"/>
        <v>3.4819999999999997E-2</v>
      </c>
      <c r="BG2034" s="34">
        <v>16.776902760114034</v>
      </c>
      <c r="BH2034" s="34">
        <v>23.510699034999998</v>
      </c>
      <c r="BI2034" s="34">
        <f t="shared" si="430"/>
        <v>465.04109724316095</v>
      </c>
      <c r="BJ2034" s="34">
        <f t="shared" si="431"/>
        <v>651.69605096500004</v>
      </c>
      <c r="BK2034" s="34">
        <v>0</v>
      </c>
      <c r="BL2034" s="34">
        <v>0</v>
      </c>
      <c r="BM2034" s="34">
        <f t="shared" si="432"/>
        <v>0</v>
      </c>
      <c r="BN2034" s="39">
        <f t="shared" si="422"/>
        <v>465.04109724316095</v>
      </c>
      <c r="BO2034" s="39">
        <f t="shared" si="423"/>
        <v>651.69605096500004</v>
      </c>
      <c r="BP2034" s="39">
        <f t="shared" si="433"/>
        <v>186.65495372183909</v>
      </c>
    </row>
    <row r="2035" spans="1:69" s="25" customFormat="1" ht="14.25" x14ac:dyDescent="0.2">
      <c r="A2035" s="14">
        <v>820</v>
      </c>
      <c r="B2035" s="40"/>
      <c r="C2035" s="15"/>
      <c r="D2035" s="16">
        <v>18540</v>
      </c>
      <c r="E2035" s="15" t="s">
        <v>15788</v>
      </c>
      <c r="F2035" s="15" t="s">
        <v>15789</v>
      </c>
      <c r="G2035" s="17" t="s">
        <v>15790</v>
      </c>
      <c r="H2035" s="17" t="s">
        <v>15791</v>
      </c>
      <c r="I2035" s="17" t="s">
        <v>86</v>
      </c>
      <c r="J2035" s="15" t="s">
        <v>15792</v>
      </c>
      <c r="K2035" s="15" t="s">
        <v>15793</v>
      </c>
      <c r="L2035" s="18" t="s">
        <v>15794</v>
      </c>
      <c r="M2035" s="15" t="s">
        <v>13098</v>
      </c>
      <c r="N2035" s="15" t="s">
        <v>13099</v>
      </c>
      <c r="O2035" s="16">
        <v>510</v>
      </c>
      <c r="P2035" s="15" t="s">
        <v>118</v>
      </c>
      <c r="Q2035" s="15">
        <v>20700</v>
      </c>
      <c r="R2035" s="15">
        <v>74300</v>
      </c>
      <c r="S2035" s="15">
        <v>95000</v>
      </c>
      <c r="T2035" s="15">
        <v>0.22</v>
      </c>
      <c r="U2035" s="15" t="s">
        <v>3335</v>
      </c>
      <c r="V2035" s="15" t="s">
        <v>76</v>
      </c>
      <c r="W2035" s="16">
        <v>1</v>
      </c>
      <c r="X2035" s="16">
        <v>0</v>
      </c>
      <c r="Y2035" s="15">
        <v>9729</v>
      </c>
      <c r="Z2035" s="15">
        <v>0.223</v>
      </c>
      <c r="AA2035" s="15" t="s">
        <v>14045</v>
      </c>
      <c r="AB2035" s="15" t="s">
        <v>14046</v>
      </c>
      <c r="AC2035" s="15">
        <v>0</v>
      </c>
      <c r="AD2035" s="15"/>
      <c r="AE2035" s="15" t="s">
        <v>353</v>
      </c>
      <c r="AF2035" s="15" t="s">
        <v>11751</v>
      </c>
      <c r="AG2035" s="16">
        <v>1</v>
      </c>
      <c r="AH2035" s="15" t="s">
        <v>15795</v>
      </c>
      <c r="AI2035" s="15" t="s">
        <v>78</v>
      </c>
      <c r="AJ2035" s="15">
        <v>9728.7404785199997</v>
      </c>
      <c r="AK2035" s="15">
        <v>413.32845847800002</v>
      </c>
      <c r="AL2035" s="15">
        <v>3095684.2686200002</v>
      </c>
      <c r="AM2035" s="15">
        <v>1414656.5337199999</v>
      </c>
      <c r="AN2035" s="19">
        <v>20700</v>
      </c>
      <c r="AO2035" s="19">
        <v>73500</v>
      </c>
      <c r="AP2035" s="19">
        <v>0</v>
      </c>
      <c r="AQ2035" s="19">
        <v>0</v>
      </c>
      <c r="AR2035" s="34">
        <f t="shared" si="424"/>
        <v>94200</v>
      </c>
      <c r="AS2035" s="34">
        <v>45000</v>
      </c>
      <c r="AT2035" s="34">
        <v>0</v>
      </c>
      <c r="AU2035" s="34">
        <v>17220</v>
      </c>
      <c r="AV2035" s="34">
        <v>12480</v>
      </c>
      <c r="AW2035" s="35">
        <f t="shared" si="425"/>
        <v>74700</v>
      </c>
      <c r="AX2035" s="34">
        <f t="shared" si="426"/>
        <v>19500</v>
      </c>
      <c r="AY2035" s="36">
        <v>1.4712000000099998</v>
      </c>
      <c r="AZ2035" s="36">
        <v>2.0617000000000001</v>
      </c>
      <c r="BA2035" s="22"/>
      <c r="BB2035" s="19">
        <v>942</v>
      </c>
      <c r="BC2035" s="34">
        <f t="shared" si="427"/>
        <v>286.88400000194997</v>
      </c>
      <c r="BD2035" s="34">
        <f t="shared" si="428"/>
        <v>402.03149999999999</v>
      </c>
      <c r="BE2035" s="38">
        <v>3.4819999999999997E-2</v>
      </c>
      <c r="BF2035" s="38">
        <f t="shared" si="429"/>
        <v>3.4819999999999997E-2</v>
      </c>
      <c r="BG2035" s="34">
        <v>9.9893008800678977</v>
      </c>
      <c r="BH2035" s="34">
        <v>13.998736829999999</v>
      </c>
      <c r="BI2035" s="34">
        <f t="shared" si="430"/>
        <v>276.89469912188207</v>
      </c>
      <c r="BJ2035" s="34">
        <f t="shared" si="431"/>
        <v>388.03276317000001</v>
      </c>
      <c r="BK2035" s="34">
        <v>0</v>
      </c>
      <c r="BL2035" s="34">
        <v>0</v>
      </c>
      <c r="BM2035" s="34">
        <f t="shared" si="432"/>
        <v>0</v>
      </c>
      <c r="BN2035" s="39">
        <f t="shared" si="422"/>
        <v>276.89469912188207</v>
      </c>
      <c r="BO2035" s="39">
        <f t="shared" si="423"/>
        <v>388.03276317000001</v>
      </c>
      <c r="BP2035" s="39">
        <f t="shared" si="433"/>
        <v>111.13806404811794</v>
      </c>
    </row>
    <row r="2036" spans="1:69" s="25" customFormat="1" ht="14.25" x14ac:dyDescent="0.2">
      <c r="A2036" s="14">
        <v>821</v>
      </c>
      <c r="B2036" s="40"/>
      <c r="C2036" s="15" t="s">
        <v>159</v>
      </c>
      <c r="D2036" s="16">
        <v>9388</v>
      </c>
      <c r="E2036" s="15" t="s">
        <v>15796</v>
      </c>
      <c r="F2036" s="15" t="s">
        <v>15797</v>
      </c>
      <c r="G2036" s="17" t="s">
        <v>15798</v>
      </c>
      <c r="H2036" s="17" t="s">
        <v>15799</v>
      </c>
      <c r="I2036" s="17" t="s">
        <v>2892</v>
      </c>
      <c r="J2036" s="15" t="s">
        <v>15800</v>
      </c>
      <c r="K2036" s="15" t="s">
        <v>86</v>
      </c>
      <c r="L2036" s="18" t="s">
        <v>15801</v>
      </c>
      <c r="M2036" s="15" t="s">
        <v>13098</v>
      </c>
      <c r="N2036" s="15" t="s">
        <v>13099</v>
      </c>
      <c r="O2036" s="16">
        <v>510</v>
      </c>
      <c r="P2036" s="15" t="s">
        <v>118</v>
      </c>
      <c r="Q2036" s="15">
        <v>20700</v>
      </c>
      <c r="R2036" s="15">
        <v>78500</v>
      </c>
      <c r="S2036" s="15">
        <v>99200</v>
      </c>
      <c r="T2036" s="15">
        <v>0.22</v>
      </c>
      <c r="U2036" s="15" t="s">
        <v>3335</v>
      </c>
      <c r="V2036" s="15" t="s">
        <v>76</v>
      </c>
      <c r="W2036" s="16">
        <v>1</v>
      </c>
      <c r="X2036" s="16">
        <v>0</v>
      </c>
      <c r="Y2036" s="15">
        <v>9574</v>
      </c>
      <c r="Z2036" s="15">
        <v>0.22</v>
      </c>
      <c r="AA2036" s="15" t="s">
        <v>14045</v>
      </c>
      <c r="AB2036" s="15" t="s">
        <v>14046</v>
      </c>
      <c r="AC2036" s="15">
        <v>0</v>
      </c>
      <c r="AD2036" s="15"/>
      <c r="AE2036" s="15" t="s">
        <v>1979</v>
      </c>
      <c r="AF2036" s="15" t="s">
        <v>15802</v>
      </c>
      <c r="AG2036" s="16">
        <v>1</v>
      </c>
      <c r="AH2036" s="15" t="s">
        <v>15803</v>
      </c>
      <c r="AI2036" s="15" t="s">
        <v>78</v>
      </c>
      <c r="AJ2036" s="15">
        <v>9574.2280273399992</v>
      </c>
      <c r="AK2036" s="15">
        <v>410.88673125499997</v>
      </c>
      <c r="AL2036" s="15">
        <v>3095612.2564599998</v>
      </c>
      <c r="AM2036" s="15">
        <v>1414656.3055700001</v>
      </c>
      <c r="AN2036" s="19">
        <v>20700</v>
      </c>
      <c r="AO2036" s="19">
        <v>76200</v>
      </c>
      <c r="AP2036" s="19">
        <v>0</v>
      </c>
      <c r="AQ2036" s="19">
        <v>1500</v>
      </c>
      <c r="AR2036" s="34">
        <f t="shared" si="424"/>
        <v>98400</v>
      </c>
      <c r="AS2036" s="34">
        <v>45000</v>
      </c>
      <c r="AT2036" s="34">
        <v>0</v>
      </c>
      <c r="AU2036" s="34">
        <v>18165</v>
      </c>
      <c r="AV2036" s="34">
        <v>0</v>
      </c>
      <c r="AW2036" s="35">
        <f t="shared" si="425"/>
        <v>63165</v>
      </c>
      <c r="AX2036" s="34">
        <f t="shared" si="426"/>
        <v>35235</v>
      </c>
      <c r="AY2036" s="36">
        <v>1.4712000000099998</v>
      </c>
      <c r="AZ2036" s="36">
        <v>2.0617000000000001</v>
      </c>
      <c r="BA2036" s="22"/>
      <c r="BB2036" s="19">
        <v>1014</v>
      </c>
      <c r="BC2036" s="34">
        <f t="shared" si="427"/>
        <v>518.37732000352344</v>
      </c>
      <c r="BD2036" s="34">
        <f t="shared" si="428"/>
        <v>726.43999500000007</v>
      </c>
      <c r="BE2036" s="38">
        <v>3.4819999999999997E-2</v>
      </c>
      <c r="BF2036" s="38">
        <f t="shared" si="429"/>
        <v>3.4819999999999997E-2</v>
      </c>
      <c r="BG2036" s="34">
        <v>17.281490522517462</v>
      </c>
      <c r="BH2036" s="34">
        <v>24.217814715900001</v>
      </c>
      <c r="BI2036" s="34">
        <f t="shared" si="430"/>
        <v>501.09582948100598</v>
      </c>
      <c r="BJ2036" s="34">
        <f t="shared" si="431"/>
        <v>702.22218028410009</v>
      </c>
      <c r="BK2036" s="34">
        <v>0</v>
      </c>
      <c r="BL2036" s="34">
        <v>0</v>
      </c>
      <c r="BM2036" s="34">
        <f t="shared" si="432"/>
        <v>0</v>
      </c>
      <c r="BN2036" s="39">
        <f t="shared" si="422"/>
        <v>501.09582948100598</v>
      </c>
      <c r="BO2036" s="39">
        <f t="shared" si="423"/>
        <v>702.22218028410009</v>
      </c>
      <c r="BP2036" s="39">
        <f t="shared" si="433"/>
        <v>201.12635080309411</v>
      </c>
    </row>
    <row r="2037" spans="1:69" s="25" customFormat="1" ht="14.25" x14ac:dyDescent="0.2">
      <c r="A2037" s="14">
        <v>822</v>
      </c>
      <c r="B2037" s="40"/>
      <c r="C2037" s="15"/>
      <c r="D2037" s="16">
        <v>20221</v>
      </c>
      <c r="E2037" s="15" t="s">
        <v>15804</v>
      </c>
      <c r="F2037" s="15" t="s">
        <v>15805</v>
      </c>
      <c r="G2037" s="17" t="s">
        <v>15806</v>
      </c>
      <c r="H2037" s="17" t="s">
        <v>15807</v>
      </c>
      <c r="I2037" s="17" t="s">
        <v>86</v>
      </c>
      <c r="J2037" s="15" t="s">
        <v>15808</v>
      </c>
      <c r="K2037" s="15" t="s">
        <v>12349</v>
      </c>
      <c r="L2037" s="18" t="s">
        <v>15809</v>
      </c>
      <c r="M2037" s="15" t="s">
        <v>13098</v>
      </c>
      <c r="N2037" s="15" t="s">
        <v>13099</v>
      </c>
      <c r="O2037" s="16">
        <v>510</v>
      </c>
      <c r="P2037" s="15" t="s">
        <v>118</v>
      </c>
      <c r="Q2037" s="15">
        <v>20700</v>
      </c>
      <c r="R2037" s="15">
        <v>82300</v>
      </c>
      <c r="S2037" s="15">
        <v>103000</v>
      </c>
      <c r="T2037" s="15">
        <v>0.22</v>
      </c>
      <c r="U2037" s="15" t="s">
        <v>3335</v>
      </c>
      <c r="V2037" s="15" t="s">
        <v>76</v>
      </c>
      <c r="W2037" s="16">
        <v>1</v>
      </c>
      <c r="X2037" s="16">
        <v>1</v>
      </c>
      <c r="Y2037" s="15">
        <v>9647</v>
      </c>
      <c r="Z2037" s="15">
        <v>0.221</v>
      </c>
      <c r="AA2037" s="15" t="s">
        <v>14045</v>
      </c>
      <c r="AB2037" s="15" t="s">
        <v>14046</v>
      </c>
      <c r="AC2037" s="15">
        <v>91000</v>
      </c>
      <c r="AD2037" s="26">
        <v>40030</v>
      </c>
      <c r="AE2037" s="15" t="s">
        <v>119</v>
      </c>
      <c r="AF2037" s="15" t="s">
        <v>119</v>
      </c>
      <c r="AG2037" s="16">
        <v>1</v>
      </c>
      <c r="AH2037" s="15" t="s">
        <v>15810</v>
      </c>
      <c r="AI2037" s="15" t="s">
        <v>78</v>
      </c>
      <c r="AJ2037" s="15">
        <v>9647.4958496100007</v>
      </c>
      <c r="AK2037" s="15">
        <v>412.00428838699997</v>
      </c>
      <c r="AL2037" s="15">
        <v>3095540.5249800002</v>
      </c>
      <c r="AM2037" s="15">
        <v>1414655.4969599999</v>
      </c>
      <c r="AN2037" s="19">
        <v>0</v>
      </c>
      <c r="AO2037" s="19">
        <v>0</v>
      </c>
      <c r="AP2037" s="19">
        <v>20700</v>
      </c>
      <c r="AQ2037" s="19">
        <v>81400</v>
      </c>
      <c r="AR2037" s="34">
        <f t="shared" si="424"/>
        <v>102100</v>
      </c>
      <c r="AS2037" s="34">
        <v>0</v>
      </c>
      <c r="AT2037" s="34">
        <v>3000</v>
      </c>
      <c r="AU2037" s="34">
        <v>0</v>
      </c>
      <c r="AV2037" s="34">
        <v>0</v>
      </c>
      <c r="AW2037" s="35">
        <f t="shared" si="425"/>
        <v>3000</v>
      </c>
      <c r="AX2037" s="34">
        <f t="shared" si="426"/>
        <v>99100</v>
      </c>
      <c r="AY2037" s="36">
        <v>1.4712000000099998</v>
      </c>
      <c r="AZ2037" s="36">
        <v>2.0617000000000001</v>
      </c>
      <c r="BA2037" s="22"/>
      <c r="BB2037" s="19">
        <v>2047</v>
      </c>
      <c r="BC2037" s="34">
        <f t="shared" si="427"/>
        <v>1457.9592000099099</v>
      </c>
      <c r="BD2037" s="34">
        <f t="shared" si="428"/>
        <v>2043.1447000000001</v>
      </c>
      <c r="BE2037" s="38">
        <v>3.4819999999999997E-2</v>
      </c>
      <c r="BF2037" s="38">
        <f t="shared" si="429"/>
        <v>3.4819999999999997E-2</v>
      </c>
      <c r="BG2037" s="34">
        <v>0</v>
      </c>
      <c r="BH2037" s="34">
        <v>0</v>
      </c>
      <c r="BI2037" s="34">
        <f t="shared" si="430"/>
        <v>1457.9592000099099</v>
      </c>
      <c r="BJ2037" s="34">
        <f t="shared" si="431"/>
        <v>2043.1447000000001</v>
      </c>
      <c r="BK2037" s="34">
        <v>0</v>
      </c>
      <c r="BL2037" s="34">
        <v>62.687200000000303</v>
      </c>
      <c r="BM2037" s="34">
        <f t="shared" si="432"/>
        <v>62.687200000000303</v>
      </c>
      <c r="BN2037" s="39">
        <f t="shared" si="422"/>
        <v>1457.9592000099099</v>
      </c>
      <c r="BO2037" s="39">
        <f t="shared" si="423"/>
        <v>1980.4574999999998</v>
      </c>
      <c r="BP2037" s="39">
        <f t="shared" si="433"/>
        <v>522.49829999008989</v>
      </c>
    </row>
    <row r="2038" spans="1:69" s="25" customFormat="1" ht="14.25" x14ac:dyDescent="0.2">
      <c r="A2038" s="14">
        <v>823</v>
      </c>
      <c r="B2038" s="40"/>
      <c r="C2038" s="15"/>
      <c r="D2038" s="16">
        <v>25646</v>
      </c>
      <c r="E2038" s="15" t="s">
        <v>15811</v>
      </c>
      <c r="F2038" s="15" t="s">
        <v>15812</v>
      </c>
      <c r="G2038" s="17" t="s">
        <v>15813</v>
      </c>
      <c r="H2038" s="17" t="s">
        <v>15814</v>
      </c>
      <c r="I2038" s="17" t="s">
        <v>86</v>
      </c>
      <c r="J2038" s="15" t="s">
        <v>15814</v>
      </c>
      <c r="K2038" s="15" t="s">
        <v>5250</v>
      </c>
      <c r="L2038" s="18" t="s">
        <v>15815</v>
      </c>
      <c r="M2038" s="15" t="s">
        <v>13098</v>
      </c>
      <c r="N2038" s="15" t="s">
        <v>13099</v>
      </c>
      <c r="O2038" s="16">
        <v>510</v>
      </c>
      <c r="P2038" s="15" t="s">
        <v>118</v>
      </c>
      <c r="Q2038" s="15">
        <v>20700</v>
      </c>
      <c r="R2038" s="15">
        <v>67000</v>
      </c>
      <c r="S2038" s="15">
        <v>87700</v>
      </c>
      <c r="T2038" s="15">
        <v>0.22</v>
      </c>
      <c r="U2038" s="15" t="s">
        <v>3335</v>
      </c>
      <c r="V2038" s="15" t="s">
        <v>76</v>
      </c>
      <c r="W2038" s="16">
        <v>1</v>
      </c>
      <c r="X2038" s="16">
        <v>1</v>
      </c>
      <c r="Y2038" s="15">
        <v>9692</v>
      </c>
      <c r="Z2038" s="15">
        <v>0.222</v>
      </c>
      <c r="AA2038" s="15" t="s">
        <v>14045</v>
      </c>
      <c r="AB2038" s="15" t="s">
        <v>14046</v>
      </c>
      <c r="AC2038" s="15">
        <v>74000</v>
      </c>
      <c r="AD2038" s="26">
        <v>41779</v>
      </c>
      <c r="AE2038" s="15" t="s">
        <v>2037</v>
      </c>
      <c r="AF2038" s="15" t="s">
        <v>15816</v>
      </c>
      <c r="AG2038" s="16">
        <v>1</v>
      </c>
      <c r="AH2038" s="15" t="s">
        <v>15817</v>
      </c>
      <c r="AI2038" s="15" t="s">
        <v>78</v>
      </c>
      <c r="AJ2038" s="15">
        <v>9691.7043457</v>
      </c>
      <c r="AK2038" s="15">
        <v>412.73663822600003</v>
      </c>
      <c r="AL2038" s="15">
        <v>3095468.3915900001</v>
      </c>
      <c r="AM2038" s="15">
        <v>1414654.5328299999</v>
      </c>
      <c r="AN2038" s="19">
        <v>0</v>
      </c>
      <c r="AO2038" s="19">
        <v>0</v>
      </c>
      <c r="AP2038" s="19">
        <v>20700</v>
      </c>
      <c r="AQ2038" s="19">
        <v>66300</v>
      </c>
      <c r="AR2038" s="34">
        <f t="shared" si="424"/>
        <v>87000</v>
      </c>
      <c r="AS2038" s="34">
        <v>0</v>
      </c>
      <c r="AT2038" s="34">
        <v>0</v>
      </c>
      <c r="AU2038" s="34">
        <v>0</v>
      </c>
      <c r="AV2038" s="34">
        <v>0</v>
      </c>
      <c r="AW2038" s="35">
        <f t="shared" si="425"/>
        <v>0</v>
      </c>
      <c r="AX2038" s="34">
        <f t="shared" si="426"/>
        <v>87000</v>
      </c>
      <c r="AY2038" s="36">
        <v>1.4712000000099998</v>
      </c>
      <c r="AZ2038" s="36">
        <v>2.0617000000000001</v>
      </c>
      <c r="BA2038" s="22"/>
      <c r="BB2038" s="19">
        <v>1740</v>
      </c>
      <c r="BC2038" s="34">
        <f t="shared" si="427"/>
        <v>1279.9440000087</v>
      </c>
      <c r="BD2038" s="34">
        <f t="shared" si="428"/>
        <v>1793.6790000000001</v>
      </c>
      <c r="BE2038" s="38">
        <v>3.4819999999999997E-2</v>
      </c>
      <c r="BF2038" s="38">
        <f t="shared" si="429"/>
        <v>3.4819999999999997E-2</v>
      </c>
      <c r="BG2038" s="34">
        <v>0</v>
      </c>
      <c r="BH2038" s="34">
        <v>0</v>
      </c>
      <c r="BI2038" s="34">
        <f t="shared" si="430"/>
        <v>1279.9440000087</v>
      </c>
      <c r="BJ2038" s="34">
        <f t="shared" si="431"/>
        <v>1793.6790000000001</v>
      </c>
      <c r="BK2038" s="34">
        <v>0</v>
      </c>
      <c r="BL2038" s="34">
        <v>53.679000000000087</v>
      </c>
      <c r="BM2038" s="34">
        <f t="shared" si="432"/>
        <v>53.679000000000087</v>
      </c>
      <c r="BN2038" s="39">
        <f t="shared" si="422"/>
        <v>1279.9440000087</v>
      </c>
      <c r="BO2038" s="39">
        <f t="shared" si="423"/>
        <v>1740</v>
      </c>
      <c r="BP2038" s="39">
        <f t="shared" si="433"/>
        <v>460.05599999130004</v>
      </c>
    </row>
    <row r="2039" spans="1:69" s="25" customFormat="1" ht="14.25" x14ac:dyDescent="0.2">
      <c r="A2039" s="14">
        <v>824</v>
      </c>
      <c r="B2039" s="40"/>
      <c r="C2039" s="15" t="s">
        <v>150</v>
      </c>
      <c r="D2039" s="16">
        <v>35591</v>
      </c>
      <c r="E2039" s="15" t="s">
        <v>15818</v>
      </c>
      <c r="F2039" s="15" t="s">
        <v>15819</v>
      </c>
      <c r="G2039" s="17" t="s">
        <v>15820</v>
      </c>
      <c r="H2039" s="17" t="s">
        <v>15821</v>
      </c>
      <c r="I2039" s="17" t="s">
        <v>86</v>
      </c>
      <c r="J2039" s="15" t="s">
        <v>15822</v>
      </c>
      <c r="K2039" s="15" t="s">
        <v>88</v>
      </c>
      <c r="L2039" s="18" t="s">
        <v>15823</v>
      </c>
      <c r="M2039" s="15" t="s">
        <v>3654</v>
      </c>
      <c r="N2039" s="15" t="s">
        <v>3655</v>
      </c>
      <c r="O2039" s="16">
        <v>686</v>
      </c>
      <c r="P2039" s="15" t="s">
        <v>1306</v>
      </c>
      <c r="Q2039" s="15">
        <v>1040000</v>
      </c>
      <c r="R2039" s="15">
        <v>73600</v>
      </c>
      <c r="S2039" s="15">
        <v>1113600</v>
      </c>
      <c r="T2039" s="15">
        <v>13</v>
      </c>
      <c r="U2039" s="15" t="s">
        <v>3335</v>
      </c>
      <c r="V2039" s="15" t="s">
        <v>76</v>
      </c>
      <c r="W2039" s="16">
        <v>1</v>
      </c>
      <c r="X2039" s="16">
        <v>0</v>
      </c>
      <c r="Y2039" s="15">
        <v>590859</v>
      </c>
      <c r="Z2039" s="15">
        <v>13.564</v>
      </c>
      <c r="AA2039" s="15" t="s">
        <v>78</v>
      </c>
      <c r="AB2039" s="15" t="s">
        <v>78</v>
      </c>
      <c r="AC2039" s="15">
        <v>0</v>
      </c>
      <c r="AD2039" s="15"/>
      <c r="AE2039" s="15" t="s">
        <v>78</v>
      </c>
      <c r="AF2039" s="15" t="s">
        <v>78</v>
      </c>
      <c r="AG2039" s="16">
        <v>1</v>
      </c>
      <c r="AH2039" s="15" t="s">
        <v>15824</v>
      </c>
      <c r="AI2039" s="15" t="s">
        <v>78</v>
      </c>
      <c r="AJ2039" s="15">
        <v>590858.85546899994</v>
      </c>
      <c r="AK2039" s="15">
        <v>3223.15510546</v>
      </c>
      <c r="AL2039" s="15">
        <v>3095322.9328899998</v>
      </c>
      <c r="AM2039" s="15">
        <v>1414305.2644499999</v>
      </c>
      <c r="AN2039" s="19">
        <v>0</v>
      </c>
      <c r="AO2039" s="19">
        <v>0</v>
      </c>
      <c r="AP2039" s="19">
        <v>1040000</v>
      </c>
      <c r="AQ2039" s="19">
        <v>73200</v>
      </c>
      <c r="AR2039" s="34">
        <f t="shared" si="424"/>
        <v>1113200</v>
      </c>
      <c r="AS2039" s="34">
        <v>0</v>
      </c>
      <c r="AT2039" s="34">
        <v>0</v>
      </c>
      <c r="AU2039" s="34">
        <v>0</v>
      </c>
      <c r="AV2039" s="34">
        <v>1113200</v>
      </c>
      <c r="AW2039" s="35">
        <f t="shared" si="425"/>
        <v>1113200</v>
      </c>
      <c r="AX2039" s="34">
        <f t="shared" si="426"/>
        <v>0</v>
      </c>
      <c r="AY2039" s="36">
        <v>1.4712000000099998</v>
      </c>
      <c r="AZ2039" s="36">
        <v>2.0617000000000001</v>
      </c>
      <c r="BA2039" s="22"/>
      <c r="BB2039" s="19">
        <v>33396</v>
      </c>
      <c r="BC2039" s="34">
        <f t="shared" si="427"/>
        <v>0</v>
      </c>
      <c r="BD2039" s="34">
        <f t="shared" si="428"/>
        <v>0</v>
      </c>
      <c r="BE2039" s="38">
        <v>3.4819999999999997E-2</v>
      </c>
      <c r="BF2039" s="38">
        <f t="shared" si="429"/>
        <v>3.4819999999999997E-2</v>
      </c>
      <c r="BG2039" s="34">
        <v>0</v>
      </c>
      <c r="BH2039" s="34">
        <v>0</v>
      </c>
      <c r="BI2039" s="34">
        <f t="shared" si="430"/>
        <v>0</v>
      </c>
      <c r="BJ2039" s="34">
        <f t="shared" si="431"/>
        <v>0</v>
      </c>
      <c r="BK2039" s="34">
        <v>0</v>
      </c>
      <c r="BL2039" s="34">
        <v>0</v>
      </c>
      <c r="BM2039" s="34">
        <f t="shared" si="432"/>
        <v>0</v>
      </c>
      <c r="BN2039" s="39">
        <f t="shared" si="422"/>
        <v>0</v>
      </c>
      <c r="BO2039" s="39">
        <f t="shared" si="423"/>
        <v>0</v>
      </c>
      <c r="BP2039" s="39">
        <f t="shared" si="433"/>
        <v>0</v>
      </c>
      <c r="BQ2039" s="25" t="s">
        <v>292</v>
      </c>
    </row>
    <row r="2040" spans="1:69" s="25" customFormat="1" ht="14.25" x14ac:dyDescent="0.2">
      <c r="A2040" s="14">
        <v>825</v>
      </c>
      <c r="B2040" s="40"/>
      <c r="C2040" s="15" t="s">
        <v>15825</v>
      </c>
      <c r="D2040" s="16">
        <v>19995</v>
      </c>
      <c r="E2040" s="15" t="s">
        <v>15826</v>
      </c>
      <c r="F2040" s="15" t="s">
        <v>15825</v>
      </c>
      <c r="G2040" s="17" t="s">
        <v>15827</v>
      </c>
      <c r="H2040" s="17" t="s">
        <v>15828</v>
      </c>
      <c r="I2040" s="17" t="s">
        <v>86</v>
      </c>
      <c r="J2040" s="15" t="s">
        <v>15829</v>
      </c>
      <c r="K2040" s="15" t="s">
        <v>1429</v>
      </c>
      <c r="L2040" s="18" t="s">
        <v>15830</v>
      </c>
      <c r="M2040" s="15" t="s">
        <v>15831</v>
      </c>
      <c r="N2040" s="15" t="s">
        <v>15832</v>
      </c>
      <c r="O2040" s="16">
        <v>500</v>
      </c>
      <c r="P2040" s="15" t="s">
        <v>1055</v>
      </c>
      <c r="Q2040" s="15">
        <v>2000</v>
      </c>
      <c r="R2040" s="15">
        <v>0</v>
      </c>
      <c r="S2040" s="15">
        <v>2000</v>
      </c>
      <c r="T2040" s="15">
        <v>0.25</v>
      </c>
      <c r="U2040" s="15" t="s">
        <v>3335</v>
      </c>
      <c r="V2040" s="15" t="s">
        <v>76</v>
      </c>
      <c r="W2040" s="16">
        <v>0</v>
      </c>
      <c r="X2040" s="16">
        <v>0</v>
      </c>
      <c r="Y2040" s="15">
        <v>10739</v>
      </c>
      <c r="Z2040" s="15">
        <v>0.247</v>
      </c>
      <c r="AA2040" s="15" t="s">
        <v>15833</v>
      </c>
      <c r="AB2040" s="15" t="s">
        <v>15834</v>
      </c>
      <c r="AC2040" s="15">
        <v>0</v>
      </c>
      <c r="AD2040" s="15"/>
      <c r="AE2040" s="15" t="s">
        <v>78</v>
      </c>
      <c r="AF2040" s="15" t="s">
        <v>78</v>
      </c>
      <c r="AG2040" s="16">
        <v>1</v>
      </c>
      <c r="AH2040" s="15" t="s">
        <v>15835</v>
      </c>
      <c r="AI2040" s="15" t="s">
        <v>78</v>
      </c>
      <c r="AJ2040" s="15">
        <v>10739.2929688</v>
      </c>
      <c r="AK2040" s="15">
        <v>432.47727268699998</v>
      </c>
      <c r="AL2040" s="15">
        <v>3094722.3433300001</v>
      </c>
      <c r="AM2040" s="15">
        <v>1414422.2325899999</v>
      </c>
      <c r="AN2040" s="19">
        <v>0</v>
      </c>
      <c r="AO2040" s="19">
        <v>0</v>
      </c>
      <c r="AP2040" s="19">
        <v>1800</v>
      </c>
      <c r="AQ2040" s="19">
        <v>0</v>
      </c>
      <c r="AR2040" s="34">
        <f t="shared" si="424"/>
        <v>1800</v>
      </c>
      <c r="AS2040" s="34">
        <v>0</v>
      </c>
      <c r="AT2040" s="34">
        <v>0</v>
      </c>
      <c r="AU2040" s="34">
        <v>0</v>
      </c>
      <c r="AV2040" s="34">
        <v>0</v>
      </c>
      <c r="AW2040" s="35">
        <f t="shared" si="425"/>
        <v>0</v>
      </c>
      <c r="AX2040" s="34">
        <f t="shared" si="426"/>
        <v>1800</v>
      </c>
      <c r="AY2040" s="36">
        <v>1.4712000000099998</v>
      </c>
      <c r="AZ2040" s="36">
        <v>2.0617000000000001</v>
      </c>
      <c r="BA2040" s="22"/>
      <c r="BB2040" s="19">
        <v>54</v>
      </c>
      <c r="BC2040" s="34">
        <f t="shared" si="427"/>
        <v>26.481600000179998</v>
      </c>
      <c r="BD2040" s="34">
        <f t="shared" si="428"/>
        <v>37.110600000000005</v>
      </c>
      <c r="BE2040" s="38">
        <v>3.4819999999999997E-2</v>
      </c>
      <c r="BF2040" s="38">
        <f t="shared" si="429"/>
        <v>3.4819999999999997E-2</v>
      </c>
      <c r="BG2040" s="34">
        <v>0</v>
      </c>
      <c r="BH2040" s="34">
        <v>0</v>
      </c>
      <c r="BI2040" s="34">
        <f t="shared" si="430"/>
        <v>26.481600000179998</v>
      </c>
      <c r="BJ2040" s="34">
        <f t="shared" si="431"/>
        <v>37.110600000000005</v>
      </c>
      <c r="BK2040" s="34">
        <v>0</v>
      </c>
      <c r="BL2040" s="34">
        <v>0</v>
      </c>
      <c r="BM2040" s="34">
        <f t="shared" si="432"/>
        <v>0</v>
      </c>
      <c r="BN2040" s="39">
        <f t="shared" si="422"/>
        <v>26.481600000179998</v>
      </c>
      <c r="BO2040" s="39">
        <f t="shared" si="423"/>
        <v>37.110600000000005</v>
      </c>
      <c r="BP2040" s="39">
        <f t="shared" si="433"/>
        <v>10.628999999820007</v>
      </c>
    </row>
    <row r="2041" spans="1:69" s="25" customFormat="1" ht="14.25" x14ac:dyDescent="0.2">
      <c r="A2041" s="14">
        <v>826</v>
      </c>
      <c r="B2041" s="40"/>
      <c r="C2041" s="15" t="s">
        <v>15836</v>
      </c>
      <c r="D2041" s="16">
        <v>27763</v>
      </c>
      <c r="E2041" s="15" t="s">
        <v>15837</v>
      </c>
      <c r="F2041" s="15" t="s">
        <v>15836</v>
      </c>
      <c r="G2041" s="17" t="s">
        <v>15838</v>
      </c>
      <c r="H2041" s="17" t="s">
        <v>15839</v>
      </c>
      <c r="I2041" s="17" t="s">
        <v>86</v>
      </c>
      <c r="J2041" s="15" t="s">
        <v>15840</v>
      </c>
      <c r="K2041" s="15" t="s">
        <v>15841</v>
      </c>
      <c r="L2041" s="18" t="s">
        <v>15842</v>
      </c>
      <c r="M2041" s="15" t="s">
        <v>11401</v>
      </c>
      <c r="N2041" s="15" t="s">
        <v>11402</v>
      </c>
      <c r="O2041" s="16">
        <v>510</v>
      </c>
      <c r="P2041" s="15" t="s">
        <v>118</v>
      </c>
      <c r="Q2041" s="15">
        <v>20000</v>
      </c>
      <c r="R2041" s="15">
        <v>67400</v>
      </c>
      <c r="S2041" s="15">
        <v>87400</v>
      </c>
      <c r="T2041" s="15">
        <v>0.25</v>
      </c>
      <c r="U2041" s="15" t="s">
        <v>3335</v>
      </c>
      <c r="V2041" s="15" t="s">
        <v>76</v>
      </c>
      <c r="W2041" s="16">
        <v>1</v>
      </c>
      <c r="X2041" s="16">
        <v>1</v>
      </c>
      <c r="Y2041" s="15">
        <v>11000</v>
      </c>
      <c r="Z2041" s="15">
        <v>0.253</v>
      </c>
      <c r="AA2041" s="15" t="s">
        <v>15833</v>
      </c>
      <c r="AB2041" s="15" t="s">
        <v>15834</v>
      </c>
      <c r="AC2041" s="15">
        <v>87000</v>
      </c>
      <c r="AD2041" s="26">
        <v>42199</v>
      </c>
      <c r="AE2041" s="15" t="s">
        <v>119</v>
      </c>
      <c r="AF2041" s="15" t="s">
        <v>119</v>
      </c>
      <c r="AG2041" s="16">
        <v>1</v>
      </c>
      <c r="AH2041" s="15" t="s">
        <v>15843</v>
      </c>
      <c r="AI2041" s="15" t="s">
        <v>78</v>
      </c>
      <c r="AJ2041" s="15">
        <v>11000.1499023</v>
      </c>
      <c r="AK2041" s="15">
        <v>449.57648243699998</v>
      </c>
      <c r="AL2041" s="15">
        <v>3094649.1675200001</v>
      </c>
      <c r="AM2041" s="15">
        <v>1414412.2780200001</v>
      </c>
      <c r="AN2041" s="19">
        <v>20000</v>
      </c>
      <c r="AO2041" s="19">
        <v>67400</v>
      </c>
      <c r="AP2041" s="19">
        <v>0</v>
      </c>
      <c r="AQ2041" s="19">
        <v>0</v>
      </c>
      <c r="AR2041" s="34">
        <f t="shared" si="424"/>
        <v>87400</v>
      </c>
      <c r="AS2041" s="34">
        <v>45000</v>
      </c>
      <c r="AT2041" s="34">
        <v>3000</v>
      </c>
      <c r="AU2041" s="34">
        <v>14840</v>
      </c>
      <c r="AV2041" s="34">
        <v>12480</v>
      </c>
      <c r="AW2041" s="35">
        <f t="shared" si="425"/>
        <v>75320</v>
      </c>
      <c r="AX2041" s="34">
        <f t="shared" si="426"/>
        <v>12080</v>
      </c>
      <c r="AY2041" s="36">
        <v>1.4712000000099998</v>
      </c>
      <c r="AZ2041" s="36">
        <v>2.0617000000000001</v>
      </c>
      <c r="BA2041" s="22"/>
      <c r="BB2041" s="19">
        <v>874</v>
      </c>
      <c r="BC2041" s="34">
        <f t="shared" si="427"/>
        <v>177.72096000120797</v>
      </c>
      <c r="BD2041" s="34">
        <f t="shared" si="428"/>
        <v>249.05336</v>
      </c>
      <c r="BE2041" s="38">
        <v>3.4819999999999997E-2</v>
      </c>
      <c r="BF2041" s="38">
        <f t="shared" si="429"/>
        <v>3.4819999999999997E-2</v>
      </c>
      <c r="BG2041" s="34">
        <v>6.1882438272420606</v>
      </c>
      <c r="BH2041" s="34">
        <v>8.6720379951999984</v>
      </c>
      <c r="BI2041" s="34">
        <f t="shared" si="430"/>
        <v>171.53271617396592</v>
      </c>
      <c r="BJ2041" s="34">
        <f t="shared" si="431"/>
        <v>240.38132200480001</v>
      </c>
      <c r="BK2041" s="34">
        <v>0</v>
      </c>
      <c r="BL2041" s="34">
        <v>0</v>
      </c>
      <c r="BM2041" s="34">
        <f t="shared" si="432"/>
        <v>0</v>
      </c>
      <c r="BN2041" s="39">
        <f t="shared" si="422"/>
        <v>171.53271617396592</v>
      </c>
      <c r="BO2041" s="39">
        <f t="shared" si="423"/>
        <v>240.38132200480001</v>
      </c>
      <c r="BP2041" s="39">
        <f t="shared" si="433"/>
        <v>68.848605830834089</v>
      </c>
    </row>
    <row r="2042" spans="1:69" s="25" customFormat="1" ht="14.25" x14ac:dyDescent="0.2">
      <c r="A2042" s="14">
        <v>827</v>
      </c>
      <c r="B2042" s="40"/>
      <c r="C2042" s="15"/>
      <c r="D2042" s="16">
        <v>17517</v>
      </c>
      <c r="E2042" s="15" t="s">
        <v>15844</v>
      </c>
      <c r="F2042" s="15" t="s">
        <v>15845</v>
      </c>
      <c r="G2042" s="17" t="s">
        <v>15846</v>
      </c>
      <c r="H2042" s="17" t="s">
        <v>15847</v>
      </c>
      <c r="I2042" s="17" t="s">
        <v>86</v>
      </c>
      <c r="J2042" s="15" t="s">
        <v>15848</v>
      </c>
      <c r="K2042" s="15" t="s">
        <v>2552</v>
      </c>
      <c r="L2042" s="18" t="s">
        <v>15849</v>
      </c>
      <c r="M2042" s="15" t="s">
        <v>11401</v>
      </c>
      <c r="N2042" s="15" t="s">
        <v>11402</v>
      </c>
      <c r="O2042" s="16">
        <v>510</v>
      </c>
      <c r="P2042" s="15" t="s">
        <v>118</v>
      </c>
      <c r="Q2042" s="15">
        <v>20000</v>
      </c>
      <c r="R2042" s="15">
        <v>57000</v>
      </c>
      <c r="S2042" s="15">
        <v>77000</v>
      </c>
      <c r="T2042" s="15">
        <v>0.3</v>
      </c>
      <c r="U2042" s="15" t="s">
        <v>3335</v>
      </c>
      <c r="V2042" s="15" t="s">
        <v>76</v>
      </c>
      <c r="W2042" s="16">
        <v>1</v>
      </c>
      <c r="X2042" s="16">
        <v>1</v>
      </c>
      <c r="Y2042" s="15">
        <v>12727</v>
      </c>
      <c r="Z2042" s="15">
        <v>0.29199999999999998</v>
      </c>
      <c r="AA2042" s="15" t="s">
        <v>15833</v>
      </c>
      <c r="AB2042" s="15" t="s">
        <v>15834</v>
      </c>
      <c r="AC2042" s="15">
        <v>66500</v>
      </c>
      <c r="AD2042" s="26">
        <v>40970</v>
      </c>
      <c r="AE2042" s="15" t="s">
        <v>298</v>
      </c>
      <c r="AF2042" s="15" t="s">
        <v>13515</v>
      </c>
      <c r="AG2042" s="16">
        <v>1</v>
      </c>
      <c r="AH2042" s="15" t="s">
        <v>15850</v>
      </c>
      <c r="AI2042" s="15" t="s">
        <v>78</v>
      </c>
      <c r="AJ2042" s="15">
        <v>12726.5974121</v>
      </c>
      <c r="AK2042" s="15">
        <v>506.26065300699997</v>
      </c>
      <c r="AL2042" s="15">
        <v>3094581.3360100002</v>
      </c>
      <c r="AM2042" s="15">
        <v>1414399.9974199999</v>
      </c>
      <c r="AN2042" s="19">
        <v>20000</v>
      </c>
      <c r="AO2042" s="19">
        <v>57900</v>
      </c>
      <c r="AP2042" s="19">
        <v>0</v>
      </c>
      <c r="AQ2042" s="19">
        <v>700</v>
      </c>
      <c r="AR2042" s="34">
        <f t="shared" si="424"/>
        <v>78600</v>
      </c>
      <c r="AS2042" s="34">
        <v>45000</v>
      </c>
      <c r="AT2042" s="34">
        <v>0</v>
      </c>
      <c r="AU2042" s="34">
        <v>11515</v>
      </c>
      <c r="AV2042" s="34">
        <v>0</v>
      </c>
      <c r="AW2042" s="35">
        <f t="shared" si="425"/>
        <v>56515</v>
      </c>
      <c r="AX2042" s="34">
        <f t="shared" si="426"/>
        <v>22085</v>
      </c>
      <c r="AY2042" s="36">
        <v>1.4712000000099998</v>
      </c>
      <c r="AZ2042" s="36">
        <v>2.0617000000000001</v>
      </c>
      <c r="BA2042" s="22"/>
      <c r="BB2042" s="19">
        <v>800</v>
      </c>
      <c r="BC2042" s="34">
        <f t="shared" si="427"/>
        <v>324.91452000220846</v>
      </c>
      <c r="BD2042" s="34">
        <f t="shared" si="428"/>
        <v>455.32644500000004</v>
      </c>
      <c r="BE2042" s="38">
        <v>3.4819999999999997E-2</v>
      </c>
      <c r="BF2042" s="38">
        <f t="shared" si="429"/>
        <v>3.4819999999999997E-2</v>
      </c>
      <c r="BG2042" s="34">
        <v>10.95493329847446</v>
      </c>
      <c r="BH2042" s="34">
        <v>15.351948056899998</v>
      </c>
      <c r="BI2042" s="34">
        <f t="shared" si="430"/>
        <v>313.95958670373398</v>
      </c>
      <c r="BJ2042" s="34">
        <f t="shared" si="431"/>
        <v>439.97449694310006</v>
      </c>
      <c r="BK2042" s="34">
        <v>0</v>
      </c>
      <c r="BL2042" s="34">
        <v>0</v>
      </c>
      <c r="BM2042" s="34">
        <f t="shared" si="432"/>
        <v>0</v>
      </c>
      <c r="BN2042" s="39">
        <f t="shared" si="422"/>
        <v>313.95958670373398</v>
      </c>
      <c r="BO2042" s="39">
        <f t="shared" si="423"/>
        <v>439.97449694310006</v>
      </c>
      <c r="BP2042" s="39">
        <f t="shared" si="433"/>
        <v>126.01491023936609</v>
      </c>
    </row>
    <row r="2043" spans="1:69" s="25" customFormat="1" ht="14.25" x14ac:dyDescent="0.2">
      <c r="A2043" s="14">
        <v>828</v>
      </c>
      <c r="B2043" s="40"/>
      <c r="C2043" s="15"/>
      <c r="D2043" s="16">
        <v>13716</v>
      </c>
      <c r="E2043" s="15" t="s">
        <v>15851</v>
      </c>
      <c r="F2043" s="15" t="s">
        <v>15852</v>
      </c>
      <c r="G2043" s="17" t="s">
        <v>15853</v>
      </c>
      <c r="H2043" s="17" t="s">
        <v>15854</v>
      </c>
      <c r="I2043" s="17" t="s">
        <v>86</v>
      </c>
      <c r="J2043" s="15" t="s">
        <v>15854</v>
      </c>
      <c r="K2043" s="15" t="s">
        <v>1462</v>
      </c>
      <c r="L2043" s="18" t="s">
        <v>15855</v>
      </c>
      <c r="M2043" s="15" t="s">
        <v>11401</v>
      </c>
      <c r="N2043" s="15" t="s">
        <v>11402</v>
      </c>
      <c r="O2043" s="16">
        <v>510</v>
      </c>
      <c r="P2043" s="15" t="s">
        <v>118</v>
      </c>
      <c r="Q2043" s="15">
        <v>20000</v>
      </c>
      <c r="R2043" s="15">
        <v>76300</v>
      </c>
      <c r="S2043" s="15">
        <v>96300</v>
      </c>
      <c r="T2043" s="15">
        <v>0.37</v>
      </c>
      <c r="U2043" s="15" t="s">
        <v>3335</v>
      </c>
      <c r="V2043" s="15" t="s">
        <v>76</v>
      </c>
      <c r="W2043" s="16">
        <v>1</v>
      </c>
      <c r="X2043" s="16">
        <v>0</v>
      </c>
      <c r="Y2043" s="15">
        <v>16530</v>
      </c>
      <c r="Z2043" s="15">
        <v>0.379</v>
      </c>
      <c r="AA2043" s="15" t="s">
        <v>15833</v>
      </c>
      <c r="AB2043" s="15" t="s">
        <v>15834</v>
      </c>
      <c r="AC2043" s="15">
        <v>0</v>
      </c>
      <c r="AD2043" s="15"/>
      <c r="AE2043" s="15" t="s">
        <v>353</v>
      </c>
      <c r="AF2043" s="15" t="s">
        <v>15856</v>
      </c>
      <c r="AG2043" s="16">
        <v>1</v>
      </c>
      <c r="AH2043" s="15" t="s">
        <v>15857</v>
      </c>
      <c r="AI2043" s="15" t="s">
        <v>78</v>
      </c>
      <c r="AJ2043" s="15">
        <v>16529.8745117</v>
      </c>
      <c r="AK2043" s="15">
        <v>585.77533882499995</v>
      </c>
      <c r="AL2043" s="15">
        <v>3094509.7204399998</v>
      </c>
      <c r="AM2043" s="15">
        <v>1414382.0684400001</v>
      </c>
      <c r="AN2043" s="19">
        <v>20000</v>
      </c>
      <c r="AO2043" s="19">
        <v>76200</v>
      </c>
      <c r="AP2043" s="19">
        <v>0</v>
      </c>
      <c r="AQ2043" s="19">
        <v>2200</v>
      </c>
      <c r="AR2043" s="34">
        <f t="shared" si="424"/>
        <v>98400</v>
      </c>
      <c r="AS2043" s="34">
        <v>45000</v>
      </c>
      <c r="AT2043" s="34">
        <v>3000</v>
      </c>
      <c r="AU2043" s="34">
        <v>17920</v>
      </c>
      <c r="AV2043" s="34">
        <v>0</v>
      </c>
      <c r="AW2043" s="35">
        <f t="shared" si="425"/>
        <v>65920</v>
      </c>
      <c r="AX2043" s="34">
        <f t="shared" si="426"/>
        <v>32480</v>
      </c>
      <c r="AY2043" s="36">
        <v>1.4712000000099998</v>
      </c>
      <c r="AZ2043" s="36">
        <v>2.0617000000000001</v>
      </c>
      <c r="BA2043" s="22"/>
      <c r="BB2043" s="19">
        <v>1028</v>
      </c>
      <c r="BC2043" s="34">
        <f t="shared" si="427"/>
        <v>477.84576000324796</v>
      </c>
      <c r="BD2043" s="34">
        <f t="shared" si="428"/>
        <v>669.64016000000004</v>
      </c>
      <c r="BE2043" s="38">
        <v>3.4819999999999997E-2</v>
      </c>
      <c r="BF2043" s="38">
        <f t="shared" si="429"/>
        <v>3.4819999999999997E-2</v>
      </c>
      <c r="BG2043" s="34">
        <v>15.511591315305433</v>
      </c>
      <c r="BH2043" s="34">
        <v>21.737525703199999</v>
      </c>
      <c r="BI2043" s="34">
        <f t="shared" si="430"/>
        <v>462.33416868794251</v>
      </c>
      <c r="BJ2043" s="34">
        <f t="shared" si="431"/>
        <v>647.90263429679999</v>
      </c>
      <c r="BK2043" s="34">
        <v>0</v>
      </c>
      <c r="BL2043" s="34">
        <v>0</v>
      </c>
      <c r="BM2043" s="34">
        <f t="shared" si="432"/>
        <v>0</v>
      </c>
      <c r="BN2043" s="39">
        <f t="shared" si="422"/>
        <v>462.33416868794251</v>
      </c>
      <c r="BO2043" s="39">
        <f t="shared" si="423"/>
        <v>647.90263429679999</v>
      </c>
      <c r="BP2043" s="39">
        <f t="shared" si="433"/>
        <v>185.56846560885748</v>
      </c>
    </row>
    <row r="2044" spans="1:69" s="25" customFormat="1" ht="14.25" x14ac:dyDescent="0.2">
      <c r="A2044" s="14">
        <v>829</v>
      </c>
      <c r="B2044" s="40"/>
      <c r="C2044" s="15" t="s">
        <v>15858</v>
      </c>
      <c r="D2044" s="16">
        <v>29613</v>
      </c>
      <c r="E2044" s="15" t="s">
        <v>15859</v>
      </c>
      <c r="F2044" s="15" t="s">
        <v>15860</v>
      </c>
      <c r="G2044" s="17" t="s">
        <v>15861</v>
      </c>
      <c r="H2044" s="17" t="s">
        <v>15862</v>
      </c>
      <c r="I2044" s="17" t="s">
        <v>15863</v>
      </c>
      <c r="J2044" s="15" t="s">
        <v>5264</v>
      </c>
      <c r="K2044" s="15" t="s">
        <v>1050</v>
      </c>
      <c r="L2044" s="18" t="s">
        <v>15864</v>
      </c>
      <c r="M2044" s="15" t="s">
        <v>11401</v>
      </c>
      <c r="N2044" s="15" t="s">
        <v>11402</v>
      </c>
      <c r="O2044" s="16">
        <v>510</v>
      </c>
      <c r="P2044" s="15" t="s">
        <v>118</v>
      </c>
      <c r="Q2044" s="15">
        <v>20000</v>
      </c>
      <c r="R2044" s="15">
        <v>75800</v>
      </c>
      <c r="S2044" s="15">
        <v>95800</v>
      </c>
      <c r="T2044" s="15">
        <v>0.5</v>
      </c>
      <c r="U2044" s="15" t="s">
        <v>3335</v>
      </c>
      <c r="V2044" s="15" t="s">
        <v>76</v>
      </c>
      <c r="W2044" s="16">
        <v>1</v>
      </c>
      <c r="X2044" s="16">
        <v>0</v>
      </c>
      <c r="Y2044" s="15">
        <v>23407</v>
      </c>
      <c r="Z2044" s="15">
        <v>0.53700000000000003</v>
      </c>
      <c r="AA2044" s="15" t="s">
        <v>15833</v>
      </c>
      <c r="AB2044" s="15" t="s">
        <v>15834</v>
      </c>
      <c r="AC2044" s="15">
        <v>0</v>
      </c>
      <c r="AD2044" s="15"/>
      <c r="AE2044" s="15" t="s">
        <v>353</v>
      </c>
      <c r="AF2044" s="15" t="s">
        <v>7761</v>
      </c>
      <c r="AG2044" s="16">
        <v>1</v>
      </c>
      <c r="AH2044" s="15" t="s">
        <v>15865</v>
      </c>
      <c r="AI2044" s="15" t="s">
        <v>78</v>
      </c>
      <c r="AJ2044" s="15">
        <v>23406.5822754</v>
      </c>
      <c r="AK2044" s="15">
        <v>693.17799707200004</v>
      </c>
      <c r="AL2044" s="15">
        <v>3094424.4473600001</v>
      </c>
      <c r="AM2044" s="15">
        <v>1414364.07121</v>
      </c>
      <c r="AN2044" s="19">
        <v>20000</v>
      </c>
      <c r="AO2044" s="19">
        <v>78000</v>
      </c>
      <c r="AP2044" s="19">
        <v>0</v>
      </c>
      <c r="AQ2044" s="19">
        <v>0</v>
      </c>
      <c r="AR2044" s="34">
        <f t="shared" si="424"/>
        <v>98000</v>
      </c>
      <c r="AS2044" s="34">
        <v>45000</v>
      </c>
      <c r="AT2044" s="34">
        <v>0</v>
      </c>
      <c r="AU2044" s="34">
        <v>18550</v>
      </c>
      <c r="AV2044" s="34">
        <v>12480</v>
      </c>
      <c r="AW2044" s="35">
        <f t="shared" si="425"/>
        <v>76030</v>
      </c>
      <c r="AX2044" s="34">
        <f t="shared" si="426"/>
        <v>21970</v>
      </c>
      <c r="AY2044" s="36">
        <v>1.4712000000099998</v>
      </c>
      <c r="AZ2044" s="36">
        <v>2.0617000000000001</v>
      </c>
      <c r="BA2044" s="22"/>
      <c r="BB2044" s="19">
        <v>980</v>
      </c>
      <c r="BC2044" s="34">
        <f t="shared" si="427"/>
        <v>323.22264000219695</v>
      </c>
      <c r="BD2044" s="34">
        <f t="shared" si="428"/>
        <v>452.95549</v>
      </c>
      <c r="BE2044" s="38">
        <v>3.4819999999999997E-2</v>
      </c>
      <c r="BF2044" s="38">
        <f t="shared" si="429"/>
        <v>3.4819999999999997E-2</v>
      </c>
      <c r="BG2044" s="34">
        <v>11.254612324876497</v>
      </c>
      <c r="BH2044" s="34">
        <v>15.771910161799999</v>
      </c>
      <c r="BI2044" s="34">
        <f t="shared" si="430"/>
        <v>311.96802767732044</v>
      </c>
      <c r="BJ2044" s="34">
        <f t="shared" si="431"/>
        <v>437.18357983819999</v>
      </c>
      <c r="BK2044" s="34">
        <v>0</v>
      </c>
      <c r="BL2044" s="34">
        <v>0</v>
      </c>
      <c r="BM2044" s="34">
        <f t="shared" si="432"/>
        <v>0</v>
      </c>
      <c r="BN2044" s="39">
        <f t="shared" si="422"/>
        <v>311.96802767732044</v>
      </c>
      <c r="BO2044" s="39">
        <f t="shared" si="423"/>
        <v>437.18357983819999</v>
      </c>
      <c r="BP2044" s="39">
        <f t="shared" si="433"/>
        <v>125.21555216087955</v>
      </c>
    </row>
    <row r="2045" spans="1:69" s="25" customFormat="1" ht="14.25" x14ac:dyDescent="0.2">
      <c r="A2045" s="14">
        <v>832</v>
      </c>
      <c r="B2045" s="40"/>
      <c r="C2045" s="15"/>
      <c r="D2045" s="16">
        <v>15528</v>
      </c>
      <c r="E2045" s="15" t="s">
        <v>15866</v>
      </c>
      <c r="F2045" s="15" t="s">
        <v>15867</v>
      </c>
      <c r="G2045" s="17" t="s">
        <v>15861</v>
      </c>
      <c r="H2045" s="17" t="s">
        <v>15862</v>
      </c>
      <c r="I2045" s="17" t="s">
        <v>15863</v>
      </c>
      <c r="J2045" s="15" t="s">
        <v>5264</v>
      </c>
      <c r="K2045" s="15" t="s">
        <v>205</v>
      </c>
      <c r="L2045" s="18" t="s">
        <v>15868</v>
      </c>
      <c r="M2045" s="15" t="s">
        <v>11401</v>
      </c>
      <c r="N2045" s="15" t="s">
        <v>11402</v>
      </c>
      <c r="O2045" s="16">
        <v>510</v>
      </c>
      <c r="P2045" s="15" t="s">
        <v>118</v>
      </c>
      <c r="Q2045" s="15">
        <v>20000</v>
      </c>
      <c r="R2045" s="15">
        <v>63000</v>
      </c>
      <c r="S2045" s="15">
        <v>83000</v>
      </c>
      <c r="T2045" s="15">
        <v>0.22</v>
      </c>
      <c r="U2045" s="15" t="s">
        <v>3335</v>
      </c>
      <c r="V2045" s="15" t="s">
        <v>76</v>
      </c>
      <c r="W2045" s="16">
        <v>1</v>
      </c>
      <c r="X2045" s="16">
        <v>0</v>
      </c>
      <c r="Y2045" s="15">
        <v>10178</v>
      </c>
      <c r="Z2045" s="15">
        <v>0.23400000000000001</v>
      </c>
      <c r="AA2045" s="15" t="s">
        <v>15833</v>
      </c>
      <c r="AB2045" s="15" t="s">
        <v>15834</v>
      </c>
      <c r="AC2045" s="15">
        <v>0</v>
      </c>
      <c r="AD2045" s="15"/>
      <c r="AE2045" s="15" t="s">
        <v>298</v>
      </c>
      <c r="AF2045" s="15" t="s">
        <v>15869</v>
      </c>
      <c r="AG2045" s="16">
        <v>1</v>
      </c>
      <c r="AH2045" s="15" t="s">
        <v>15870</v>
      </c>
      <c r="AI2045" s="15" t="s">
        <v>78</v>
      </c>
      <c r="AJ2045" s="15">
        <v>10178.404541</v>
      </c>
      <c r="AK2045" s="15">
        <v>402.69685339500001</v>
      </c>
      <c r="AL2045" s="15">
        <v>3094187.7954299999</v>
      </c>
      <c r="AM2045" s="15">
        <v>1414254.87295</v>
      </c>
      <c r="AN2045" s="19">
        <v>20000</v>
      </c>
      <c r="AO2045" s="19">
        <v>63200</v>
      </c>
      <c r="AP2045" s="19">
        <v>0</v>
      </c>
      <c r="AQ2045" s="19">
        <v>0</v>
      </c>
      <c r="AR2045" s="34">
        <f t="shared" si="424"/>
        <v>83200</v>
      </c>
      <c r="AS2045" s="34">
        <v>45000</v>
      </c>
      <c r="AT2045" s="34">
        <v>3000</v>
      </c>
      <c r="AU2045" s="34">
        <v>13370</v>
      </c>
      <c r="AV2045" s="34">
        <v>0</v>
      </c>
      <c r="AW2045" s="35">
        <f t="shared" si="425"/>
        <v>61370</v>
      </c>
      <c r="AX2045" s="34">
        <f t="shared" si="426"/>
        <v>21830</v>
      </c>
      <c r="AY2045" s="36">
        <v>1.4712000000099998</v>
      </c>
      <c r="AZ2045" s="36">
        <v>2.0617000000000001</v>
      </c>
      <c r="BA2045" s="22"/>
      <c r="BB2045" s="19">
        <v>832</v>
      </c>
      <c r="BC2045" s="34">
        <f t="shared" si="427"/>
        <v>321.16296000218296</v>
      </c>
      <c r="BD2045" s="34">
        <f t="shared" si="428"/>
        <v>450.06911000000002</v>
      </c>
      <c r="BE2045" s="38">
        <v>3.4819999999999997E-2</v>
      </c>
      <c r="BF2045" s="38">
        <f t="shared" si="429"/>
        <v>3.4819999999999997E-2</v>
      </c>
      <c r="BG2045" s="34">
        <v>11.18289426727601</v>
      </c>
      <c r="BH2045" s="34">
        <v>15.671406410199999</v>
      </c>
      <c r="BI2045" s="34">
        <f t="shared" si="430"/>
        <v>309.98006573490693</v>
      </c>
      <c r="BJ2045" s="34">
        <f t="shared" si="431"/>
        <v>434.39770358980002</v>
      </c>
      <c r="BK2045" s="34">
        <v>0</v>
      </c>
      <c r="BL2045" s="34">
        <v>0</v>
      </c>
      <c r="BM2045" s="34">
        <f t="shared" si="432"/>
        <v>0</v>
      </c>
      <c r="BN2045" s="39">
        <f t="shared" si="422"/>
        <v>309.98006573490693</v>
      </c>
      <c r="BO2045" s="39">
        <f t="shared" si="423"/>
        <v>434.39770358980002</v>
      </c>
      <c r="BP2045" s="39">
        <f t="shared" si="433"/>
        <v>124.41763785489309</v>
      </c>
    </row>
    <row r="2046" spans="1:69" s="25" customFormat="1" ht="14.25" x14ac:dyDescent="0.2">
      <c r="A2046" s="14">
        <v>833</v>
      </c>
      <c r="B2046" s="40"/>
      <c r="C2046" s="15" t="s">
        <v>176</v>
      </c>
      <c r="D2046" s="16">
        <v>1425</v>
      </c>
      <c r="E2046" s="15" t="s">
        <v>15871</v>
      </c>
      <c r="F2046" s="15" t="s">
        <v>15872</v>
      </c>
      <c r="G2046" s="17" t="s">
        <v>15873</v>
      </c>
      <c r="H2046" s="17" t="s">
        <v>15874</v>
      </c>
      <c r="I2046" s="17" t="s">
        <v>86</v>
      </c>
      <c r="J2046" s="15" t="s">
        <v>15875</v>
      </c>
      <c r="K2046" s="15" t="s">
        <v>450</v>
      </c>
      <c r="L2046" s="18" t="s">
        <v>15876</v>
      </c>
      <c r="M2046" s="15" t="s">
        <v>11401</v>
      </c>
      <c r="N2046" s="15" t="s">
        <v>11402</v>
      </c>
      <c r="O2046" s="16">
        <v>510</v>
      </c>
      <c r="P2046" s="15" t="s">
        <v>118</v>
      </c>
      <c r="Q2046" s="15">
        <v>20000</v>
      </c>
      <c r="R2046" s="15">
        <v>71600</v>
      </c>
      <c r="S2046" s="15">
        <v>91600</v>
      </c>
      <c r="T2046" s="15">
        <v>0.47</v>
      </c>
      <c r="U2046" s="15" t="s">
        <v>3335</v>
      </c>
      <c r="V2046" s="15" t="s">
        <v>76</v>
      </c>
      <c r="W2046" s="16">
        <v>1</v>
      </c>
      <c r="X2046" s="16">
        <v>0</v>
      </c>
      <c r="Y2046" s="15">
        <v>20419</v>
      </c>
      <c r="Z2046" s="15">
        <v>0.46899999999999997</v>
      </c>
      <c r="AA2046" s="15" t="s">
        <v>15833</v>
      </c>
      <c r="AB2046" s="15" t="s">
        <v>15834</v>
      </c>
      <c r="AC2046" s="15">
        <v>0</v>
      </c>
      <c r="AD2046" s="15"/>
      <c r="AE2046" s="15" t="s">
        <v>298</v>
      </c>
      <c r="AF2046" s="15" t="s">
        <v>15877</v>
      </c>
      <c r="AG2046" s="16">
        <v>1</v>
      </c>
      <c r="AH2046" s="15" t="s">
        <v>15878</v>
      </c>
      <c r="AI2046" s="15" t="s">
        <v>78</v>
      </c>
      <c r="AJ2046" s="15">
        <v>20418.9821777</v>
      </c>
      <c r="AK2046" s="15">
        <v>651.00955943899999</v>
      </c>
      <c r="AL2046" s="15">
        <v>3094258.7075800002</v>
      </c>
      <c r="AM2046" s="15">
        <v>1414367.46753</v>
      </c>
      <c r="AN2046" s="19">
        <v>20000</v>
      </c>
      <c r="AO2046" s="19">
        <v>65800</v>
      </c>
      <c r="AP2046" s="19">
        <v>0</v>
      </c>
      <c r="AQ2046" s="19">
        <v>6100</v>
      </c>
      <c r="AR2046" s="34">
        <f t="shared" si="424"/>
        <v>91900</v>
      </c>
      <c r="AS2046" s="34">
        <v>45000</v>
      </c>
      <c r="AT2046" s="34">
        <v>0</v>
      </c>
      <c r="AU2046" s="34">
        <v>14280</v>
      </c>
      <c r="AV2046" s="34">
        <v>0</v>
      </c>
      <c r="AW2046" s="35">
        <f t="shared" si="425"/>
        <v>59280</v>
      </c>
      <c r="AX2046" s="34">
        <f t="shared" si="426"/>
        <v>32620</v>
      </c>
      <c r="AY2046" s="36">
        <v>1.4712000000099998</v>
      </c>
      <c r="AZ2046" s="36">
        <v>2.0617000000000001</v>
      </c>
      <c r="BA2046" s="22"/>
      <c r="BB2046" s="19">
        <v>1041</v>
      </c>
      <c r="BC2046" s="34">
        <f t="shared" si="427"/>
        <v>479.90544000326196</v>
      </c>
      <c r="BD2046" s="34">
        <f t="shared" si="428"/>
        <v>672.52653999999995</v>
      </c>
      <c r="BE2046" s="38">
        <v>3.4819999999999997E-2</v>
      </c>
      <c r="BF2046" s="38">
        <f t="shared" si="429"/>
        <v>3.4819999999999997E-2</v>
      </c>
      <c r="BG2046" s="34">
        <v>13.585449196892338</v>
      </c>
      <c r="BH2046" s="34">
        <v>19.038282088799999</v>
      </c>
      <c r="BI2046" s="34">
        <f t="shared" si="430"/>
        <v>466.31999080636962</v>
      </c>
      <c r="BJ2046" s="34">
        <f t="shared" si="431"/>
        <v>653.48825791119998</v>
      </c>
      <c r="BK2046" s="34">
        <v>0</v>
      </c>
      <c r="BL2046" s="34">
        <v>0</v>
      </c>
      <c r="BM2046" s="34">
        <f t="shared" si="432"/>
        <v>0</v>
      </c>
      <c r="BN2046" s="39">
        <f t="shared" si="422"/>
        <v>466.31999080636962</v>
      </c>
      <c r="BO2046" s="39">
        <f t="shared" si="423"/>
        <v>653.48825791119998</v>
      </c>
      <c r="BP2046" s="39">
        <f t="shared" si="433"/>
        <v>187.16826710483036</v>
      </c>
    </row>
    <row r="2047" spans="1:69" s="25" customFormat="1" ht="14.25" x14ac:dyDescent="0.2">
      <c r="A2047" s="14">
        <v>834</v>
      </c>
      <c r="B2047" s="40"/>
      <c r="C2047" s="15"/>
      <c r="D2047" s="16">
        <v>6634</v>
      </c>
      <c r="E2047" s="15" t="s">
        <v>15879</v>
      </c>
      <c r="F2047" s="15" t="s">
        <v>15880</v>
      </c>
      <c r="G2047" s="17" t="s">
        <v>15881</v>
      </c>
      <c r="H2047" s="17" t="s">
        <v>15882</v>
      </c>
      <c r="I2047" s="17" t="s">
        <v>86</v>
      </c>
      <c r="J2047" s="15" t="s">
        <v>15883</v>
      </c>
      <c r="K2047" s="15" t="s">
        <v>15088</v>
      </c>
      <c r="L2047" s="18" t="s">
        <v>15884</v>
      </c>
      <c r="M2047" s="15" t="s">
        <v>11401</v>
      </c>
      <c r="N2047" s="15" t="s">
        <v>11402</v>
      </c>
      <c r="O2047" s="16">
        <v>510</v>
      </c>
      <c r="P2047" s="15" t="s">
        <v>118</v>
      </c>
      <c r="Q2047" s="15">
        <v>20000</v>
      </c>
      <c r="R2047" s="15">
        <v>55800</v>
      </c>
      <c r="S2047" s="15">
        <v>75800</v>
      </c>
      <c r="T2047" s="15">
        <v>0.56000000000000005</v>
      </c>
      <c r="U2047" s="15" t="s">
        <v>3335</v>
      </c>
      <c r="V2047" s="15" t="s">
        <v>76</v>
      </c>
      <c r="W2047" s="16">
        <v>1</v>
      </c>
      <c r="X2047" s="16">
        <v>1</v>
      </c>
      <c r="Y2047" s="15">
        <v>25114</v>
      </c>
      <c r="Z2047" s="15">
        <v>0.57699999999999996</v>
      </c>
      <c r="AA2047" s="15" t="s">
        <v>15833</v>
      </c>
      <c r="AB2047" s="15" t="s">
        <v>15834</v>
      </c>
      <c r="AC2047" s="15">
        <v>88500</v>
      </c>
      <c r="AD2047" s="26">
        <v>39664</v>
      </c>
      <c r="AE2047" s="15" t="s">
        <v>147</v>
      </c>
      <c r="AF2047" s="15" t="s">
        <v>15885</v>
      </c>
      <c r="AG2047" s="16">
        <v>1</v>
      </c>
      <c r="AH2047" s="15" t="s">
        <v>15886</v>
      </c>
      <c r="AI2047" s="15" t="s">
        <v>78</v>
      </c>
      <c r="AJ2047" s="15">
        <v>25113.5603027</v>
      </c>
      <c r="AK2047" s="15">
        <v>713.46377821299996</v>
      </c>
      <c r="AL2047" s="15">
        <v>3094264.7275100001</v>
      </c>
      <c r="AM2047" s="15">
        <v>1414464.5451799999</v>
      </c>
      <c r="AN2047" s="19">
        <v>20000</v>
      </c>
      <c r="AO2047" s="19">
        <v>55900</v>
      </c>
      <c r="AP2047" s="19">
        <v>0</v>
      </c>
      <c r="AQ2047" s="19">
        <v>0</v>
      </c>
      <c r="AR2047" s="34">
        <f t="shared" si="424"/>
        <v>75900</v>
      </c>
      <c r="AS2047" s="34">
        <v>45000</v>
      </c>
      <c r="AT2047" s="34">
        <v>3000</v>
      </c>
      <c r="AU2047" s="34">
        <v>10815</v>
      </c>
      <c r="AV2047" s="34">
        <v>0</v>
      </c>
      <c r="AW2047" s="35">
        <f t="shared" si="425"/>
        <v>58815</v>
      </c>
      <c r="AX2047" s="34">
        <f t="shared" si="426"/>
        <v>17085</v>
      </c>
      <c r="AY2047" s="36">
        <v>1.4712000000099998</v>
      </c>
      <c r="AZ2047" s="36">
        <v>2.0617000000000001</v>
      </c>
      <c r="BA2047" s="22"/>
      <c r="BB2047" s="19">
        <v>759</v>
      </c>
      <c r="BC2047" s="34">
        <f t="shared" si="427"/>
        <v>251.35452000170847</v>
      </c>
      <c r="BD2047" s="34">
        <f t="shared" si="428"/>
        <v>352.241445</v>
      </c>
      <c r="BE2047" s="38">
        <v>3.4819999999999997E-2</v>
      </c>
      <c r="BF2047" s="38">
        <f t="shared" si="429"/>
        <v>3.4819999999999997E-2</v>
      </c>
      <c r="BG2047" s="34">
        <v>8.7521643864594871</v>
      </c>
      <c r="BH2047" s="34">
        <v>12.265047114899998</v>
      </c>
      <c r="BI2047" s="34">
        <f t="shared" si="430"/>
        <v>242.60235561524897</v>
      </c>
      <c r="BJ2047" s="34">
        <f t="shared" si="431"/>
        <v>339.97639788510003</v>
      </c>
      <c r="BK2047" s="34">
        <v>0</v>
      </c>
      <c r="BL2047" s="34">
        <v>0</v>
      </c>
      <c r="BM2047" s="34">
        <f t="shared" si="432"/>
        <v>0</v>
      </c>
      <c r="BN2047" s="39">
        <f t="shared" si="422"/>
        <v>242.60235561524897</v>
      </c>
      <c r="BO2047" s="39">
        <f t="shared" si="423"/>
        <v>339.97639788510003</v>
      </c>
      <c r="BP2047" s="39">
        <f t="shared" si="433"/>
        <v>97.37404226985106</v>
      </c>
    </row>
    <row r="2048" spans="1:69" s="25" customFormat="1" ht="14.25" x14ac:dyDescent="0.2">
      <c r="A2048" s="14">
        <v>835</v>
      </c>
      <c r="B2048" s="40"/>
      <c r="C2048" s="15" t="s">
        <v>593</v>
      </c>
      <c r="D2048" s="16">
        <v>34968</v>
      </c>
      <c r="E2048" s="15" t="s">
        <v>15887</v>
      </c>
      <c r="F2048" s="15" t="s">
        <v>15888</v>
      </c>
      <c r="G2048" s="17" t="s">
        <v>15889</v>
      </c>
      <c r="H2048" s="17" t="s">
        <v>15890</v>
      </c>
      <c r="I2048" s="17" t="s">
        <v>86</v>
      </c>
      <c r="J2048" s="15" t="s">
        <v>15891</v>
      </c>
      <c r="K2048" s="15" t="s">
        <v>86</v>
      </c>
      <c r="L2048" s="18" t="s">
        <v>15892</v>
      </c>
      <c r="M2048" s="15" t="s">
        <v>11401</v>
      </c>
      <c r="N2048" s="15" t="s">
        <v>11402</v>
      </c>
      <c r="O2048" s="16">
        <v>419</v>
      </c>
      <c r="P2048" s="15" t="s">
        <v>895</v>
      </c>
      <c r="Q2048" s="15">
        <v>20000</v>
      </c>
      <c r="R2048" s="15">
        <v>61700</v>
      </c>
      <c r="S2048" s="15">
        <v>81700</v>
      </c>
      <c r="T2048" s="15">
        <v>0.6</v>
      </c>
      <c r="U2048" s="15" t="s">
        <v>3335</v>
      </c>
      <c r="V2048" s="15" t="s">
        <v>76</v>
      </c>
      <c r="W2048" s="16">
        <v>1</v>
      </c>
      <c r="X2048" s="16">
        <v>1</v>
      </c>
      <c r="Y2048" s="15">
        <v>25654</v>
      </c>
      <c r="Z2048" s="15">
        <v>0.58899999999999997</v>
      </c>
      <c r="AA2048" s="15" t="s">
        <v>15833</v>
      </c>
      <c r="AB2048" s="15" t="s">
        <v>15834</v>
      </c>
      <c r="AC2048" s="15">
        <v>96000</v>
      </c>
      <c r="AD2048" s="26">
        <v>40052</v>
      </c>
      <c r="AE2048" s="15" t="s">
        <v>211</v>
      </c>
      <c r="AF2048" s="15" t="s">
        <v>15893</v>
      </c>
      <c r="AG2048" s="16">
        <v>1</v>
      </c>
      <c r="AH2048" s="15" t="s">
        <v>15894</v>
      </c>
      <c r="AI2048" s="15" t="s">
        <v>78</v>
      </c>
      <c r="AJ2048" s="15">
        <v>25653.810791</v>
      </c>
      <c r="AK2048" s="15">
        <v>731.68901032099996</v>
      </c>
      <c r="AL2048" s="15">
        <v>3094254.74688</v>
      </c>
      <c r="AM2048" s="15">
        <v>1414574.92873</v>
      </c>
      <c r="AN2048" s="19">
        <v>0</v>
      </c>
      <c r="AO2048" s="19">
        <v>0</v>
      </c>
      <c r="AP2048" s="19">
        <v>20000</v>
      </c>
      <c r="AQ2048" s="19">
        <v>63500</v>
      </c>
      <c r="AR2048" s="34">
        <f t="shared" si="424"/>
        <v>83500</v>
      </c>
      <c r="AS2048" s="34">
        <v>0</v>
      </c>
      <c r="AT2048" s="34">
        <v>3000</v>
      </c>
      <c r="AU2048" s="34">
        <v>0</v>
      </c>
      <c r="AV2048" s="34">
        <v>0</v>
      </c>
      <c r="AW2048" s="35">
        <f t="shared" si="425"/>
        <v>3000</v>
      </c>
      <c r="AX2048" s="34">
        <f t="shared" si="426"/>
        <v>80500</v>
      </c>
      <c r="AY2048" s="36">
        <v>1.4712000000099998</v>
      </c>
      <c r="AZ2048" s="36">
        <v>2.0617000000000001</v>
      </c>
      <c r="BA2048" s="22"/>
      <c r="BB2048" s="19">
        <v>1670</v>
      </c>
      <c r="BC2048" s="34">
        <f t="shared" si="427"/>
        <v>1184.31600000805</v>
      </c>
      <c r="BD2048" s="34">
        <f t="shared" si="428"/>
        <v>1659.6685</v>
      </c>
      <c r="BE2048" s="38">
        <v>3.4819999999999997E-2</v>
      </c>
      <c r="BF2048" s="38">
        <f t="shared" si="429"/>
        <v>3.4819999999999997E-2</v>
      </c>
      <c r="BG2048" s="34">
        <v>0</v>
      </c>
      <c r="BH2048" s="34">
        <v>0</v>
      </c>
      <c r="BI2048" s="34">
        <f t="shared" si="430"/>
        <v>1184.31600000805</v>
      </c>
      <c r="BJ2048" s="34">
        <f t="shared" si="431"/>
        <v>1659.6685</v>
      </c>
      <c r="BK2048" s="34">
        <v>0</v>
      </c>
      <c r="BL2048" s="34">
        <v>51.519500000000107</v>
      </c>
      <c r="BM2048" s="34">
        <f t="shared" si="432"/>
        <v>51.519500000000107</v>
      </c>
      <c r="BN2048" s="39">
        <f t="shared" si="422"/>
        <v>1184.31600000805</v>
      </c>
      <c r="BO2048" s="39">
        <f t="shared" si="423"/>
        <v>1608.1489999999999</v>
      </c>
      <c r="BP2048" s="39">
        <f t="shared" si="433"/>
        <v>423.83299999194992</v>
      </c>
    </row>
    <row r="2049" spans="1:68" s="25" customFormat="1" ht="14.25" x14ac:dyDescent="0.2">
      <c r="A2049" s="14">
        <v>836</v>
      </c>
      <c r="B2049" s="40"/>
      <c r="C2049" s="15"/>
      <c r="D2049" s="16">
        <v>26822</v>
      </c>
      <c r="E2049" s="15" t="s">
        <v>15895</v>
      </c>
      <c r="F2049" s="15" t="s">
        <v>15896</v>
      </c>
      <c r="G2049" s="17" t="s">
        <v>15897</v>
      </c>
      <c r="H2049" s="17" t="s">
        <v>15898</v>
      </c>
      <c r="I2049" s="17" t="s">
        <v>15899</v>
      </c>
      <c r="J2049" s="15" t="s">
        <v>15900</v>
      </c>
      <c r="K2049" s="15" t="s">
        <v>2069</v>
      </c>
      <c r="L2049" s="18" t="s">
        <v>15901</v>
      </c>
      <c r="M2049" s="15" t="s">
        <v>11401</v>
      </c>
      <c r="N2049" s="15" t="s">
        <v>11402</v>
      </c>
      <c r="O2049" s="16">
        <v>510</v>
      </c>
      <c r="P2049" s="15" t="s">
        <v>118</v>
      </c>
      <c r="Q2049" s="15">
        <v>20000</v>
      </c>
      <c r="R2049" s="15">
        <v>68000</v>
      </c>
      <c r="S2049" s="15">
        <v>88000</v>
      </c>
      <c r="T2049" s="15">
        <v>0.49</v>
      </c>
      <c r="U2049" s="15" t="s">
        <v>3335</v>
      </c>
      <c r="V2049" s="15" t="s">
        <v>76</v>
      </c>
      <c r="W2049" s="16">
        <v>1</v>
      </c>
      <c r="X2049" s="16">
        <v>1</v>
      </c>
      <c r="Y2049" s="15">
        <v>19872</v>
      </c>
      <c r="Z2049" s="15">
        <v>0.45600000000000002</v>
      </c>
      <c r="AA2049" s="15" t="s">
        <v>15833</v>
      </c>
      <c r="AB2049" s="15" t="s">
        <v>15834</v>
      </c>
      <c r="AC2049" s="15">
        <v>82400</v>
      </c>
      <c r="AD2049" s="26">
        <v>41143</v>
      </c>
      <c r="AE2049" s="15" t="s">
        <v>119</v>
      </c>
      <c r="AF2049" s="15" t="s">
        <v>119</v>
      </c>
      <c r="AG2049" s="16">
        <v>1</v>
      </c>
      <c r="AH2049" s="15" t="s">
        <v>15902</v>
      </c>
      <c r="AI2049" s="15" t="s">
        <v>78</v>
      </c>
      <c r="AJ2049" s="15">
        <v>19872.1704102</v>
      </c>
      <c r="AK2049" s="15">
        <v>675.35707315800005</v>
      </c>
      <c r="AL2049" s="15">
        <v>3094179.6924700001</v>
      </c>
      <c r="AM2049" s="15">
        <v>1414641.2176699999</v>
      </c>
      <c r="AN2049" s="19">
        <v>20000</v>
      </c>
      <c r="AO2049" s="19">
        <v>68200</v>
      </c>
      <c r="AP2049" s="19">
        <v>0</v>
      </c>
      <c r="AQ2049" s="19">
        <v>0</v>
      </c>
      <c r="AR2049" s="34">
        <f t="shared" si="424"/>
        <v>88200</v>
      </c>
      <c r="AS2049" s="34">
        <v>45000</v>
      </c>
      <c r="AT2049" s="34">
        <v>3000</v>
      </c>
      <c r="AU2049" s="34">
        <v>15120</v>
      </c>
      <c r="AV2049" s="34">
        <v>0</v>
      </c>
      <c r="AW2049" s="35">
        <f t="shared" si="425"/>
        <v>63120</v>
      </c>
      <c r="AX2049" s="34">
        <f t="shared" si="426"/>
        <v>25080</v>
      </c>
      <c r="AY2049" s="36">
        <v>1.4712000000099998</v>
      </c>
      <c r="AZ2049" s="36">
        <v>2.0617000000000001</v>
      </c>
      <c r="BA2049" s="22"/>
      <c r="BB2049" s="19">
        <v>882</v>
      </c>
      <c r="BC2049" s="34">
        <f t="shared" si="427"/>
        <v>368.97696000250795</v>
      </c>
      <c r="BD2049" s="34">
        <f t="shared" si="428"/>
        <v>517.07436000000007</v>
      </c>
      <c r="BE2049" s="38">
        <v>3.4819999999999997E-2</v>
      </c>
      <c r="BF2049" s="38">
        <f t="shared" si="429"/>
        <v>3.4819999999999997E-2</v>
      </c>
      <c r="BG2049" s="34">
        <v>12.847777747287326</v>
      </c>
      <c r="BH2049" s="34">
        <v>18.004529215200002</v>
      </c>
      <c r="BI2049" s="34">
        <f t="shared" si="430"/>
        <v>356.1291822552206</v>
      </c>
      <c r="BJ2049" s="34">
        <f t="shared" si="431"/>
        <v>499.06983078480005</v>
      </c>
      <c r="BK2049" s="34">
        <v>0</v>
      </c>
      <c r="BL2049" s="34">
        <v>0</v>
      </c>
      <c r="BM2049" s="34">
        <f t="shared" si="432"/>
        <v>0</v>
      </c>
      <c r="BN2049" s="39">
        <f t="shared" si="422"/>
        <v>356.1291822552206</v>
      </c>
      <c r="BO2049" s="39">
        <f t="shared" si="423"/>
        <v>499.06983078480005</v>
      </c>
      <c r="BP2049" s="39">
        <f t="shared" si="433"/>
        <v>142.94064852957945</v>
      </c>
    </row>
    <row r="2050" spans="1:68" s="25" customFormat="1" ht="14.25" x14ac:dyDescent="0.2">
      <c r="A2050" s="14">
        <v>837</v>
      </c>
      <c r="B2050" s="40"/>
      <c r="C2050" s="15" t="s">
        <v>15903</v>
      </c>
      <c r="D2050" s="16">
        <v>8864</v>
      </c>
      <c r="E2050" s="15" t="s">
        <v>15904</v>
      </c>
      <c r="F2050" s="15" t="s">
        <v>15903</v>
      </c>
      <c r="G2050" s="17" t="s">
        <v>15905</v>
      </c>
      <c r="H2050" s="17" t="s">
        <v>15906</v>
      </c>
      <c r="I2050" s="17" t="s">
        <v>86</v>
      </c>
      <c r="J2050" s="15" t="s">
        <v>15907</v>
      </c>
      <c r="K2050" s="15" t="s">
        <v>2360</v>
      </c>
      <c r="L2050" s="18" t="s">
        <v>15908</v>
      </c>
      <c r="M2050" s="15" t="s">
        <v>11401</v>
      </c>
      <c r="N2050" s="15" t="s">
        <v>11402</v>
      </c>
      <c r="O2050" s="16">
        <v>510</v>
      </c>
      <c r="P2050" s="15" t="s">
        <v>118</v>
      </c>
      <c r="Q2050" s="15">
        <v>20000</v>
      </c>
      <c r="R2050" s="15">
        <v>55400</v>
      </c>
      <c r="S2050" s="15">
        <v>75400</v>
      </c>
      <c r="T2050" s="15">
        <v>0.21</v>
      </c>
      <c r="U2050" s="15" t="s">
        <v>3335</v>
      </c>
      <c r="V2050" s="15" t="s">
        <v>76</v>
      </c>
      <c r="W2050" s="16">
        <v>1</v>
      </c>
      <c r="X2050" s="16">
        <v>1</v>
      </c>
      <c r="Y2050" s="15">
        <v>9134</v>
      </c>
      <c r="Z2050" s="15">
        <v>0.21</v>
      </c>
      <c r="AA2050" s="15" t="s">
        <v>15833</v>
      </c>
      <c r="AB2050" s="15" t="s">
        <v>15834</v>
      </c>
      <c r="AC2050" s="15">
        <v>72500</v>
      </c>
      <c r="AD2050" s="26">
        <v>42460</v>
      </c>
      <c r="AE2050" s="15" t="s">
        <v>211</v>
      </c>
      <c r="AF2050" s="15" t="s">
        <v>15909</v>
      </c>
      <c r="AG2050" s="16">
        <v>1</v>
      </c>
      <c r="AH2050" s="15" t="s">
        <v>15910</v>
      </c>
      <c r="AI2050" s="15" t="s">
        <v>78</v>
      </c>
      <c r="AJ2050" s="15">
        <v>9133.9460449199996</v>
      </c>
      <c r="AK2050" s="15">
        <v>383.44667575900002</v>
      </c>
      <c r="AL2050" s="15">
        <v>3094044.9479</v>
      </c>
      <c r="AM2050" s="15">
        <v>1414641.0157399999</v>
      </c>
      <c r="AN2050" s="19">
        <v>20000</v>
      </c>
      <c r="AO2050" s="19">
        <v>55500</v>
      </c>
      <c r="AP2050" s="19">
        <v>0</v>
      </c>
      <c r="AQ2050" s="19">
        <v>0</v>
      </c>
      <c r="AR2050" s="34">
        <f t="shared" si="424"/>
        <v>75500</v>
      </c>
      <c r="AS2050" s="34">
        <v>45000</v>
      </c>
      <c r="AT2050" s="34">
        <v>3000</v>
      </c>
      <c r="AU2050" s="34">
        <v>10675</v>
      </c>
      <c r="AV2050" s="34">
        <v>12480</v>
      </c>
      <c r="AW2050" s="35">
        <f t="shared" si="425"/>
        <v>71155</v>
      </c>
      <c r="AX2050" s="34">
        <f t="shared" si="426"/>
        <v>4345</v>
      </c>
      <c r="AY2050" s="36">
        <v>1.4712000000099998</v>
      </c>
      <c r="AZ2050" s="36">
        <v>2.0617000000000001</v>
      </c>
      <c r="BA2050" s="22"/>
      <c r="BB2050" s="19">
        <v>755</v>
      </c>
      <c r="BC2050" s="34">
        <f t="shared" si="427"/>
        <v>63.923640000434496</v>
      </c>
      <c r="BD2050" s="34">
        <f t="shared" si="428"/>
        <v>89.580865000000003</v>
      </c>
      <c r="BE2050" s="38">
        <v>3.4819999999999997E-2</v>
      </c>
      <c r="BF2050" s="38">
        <f t="shared" si="429"/>
        <v>3.4819999999999997E-2</v>
      </c>
      <c r="BG2050" s="34">
        <v>2.225821144815129</v>
      </c>
      <c r="BH2050" s="34">
        <v>3.1192057193</v>
      </c>
      <c r="BI2050" s="34">
        <f t="shared" si="430"/>
        <v>61.697818855619367</v>
      </c>
      <c r="BJ2050" s="34">
        <f t="shared" si="431"/>
        <v>86.461659280700005</v>
      </c>
      <c r="BK2050" s="34">
        <v>0</v>
      </c>
      <c r="BL2050" s="34">
        <v>0</v>
      </c>
      <c r="BM2050" s="34">
        <f t="shared" si="432"/>
        <v>0</v>
      </c>
      <c r="BN2050" s="39">
        <f t="shared" si="422"/>
        <v>61.697818855619367</v>
      </c>
      <c r="BO2050" s="39">
        <f t="shared" si="423"/>
        <v>86.461659280700005</v>
      </c>
      <c r="BP2050" s="39">
        <f t="shared" si="433"/>
        <v>24.763840425080637</v>
      </c>
    </row>
    <row r="2051" spans="1:68" s="25" customFormat="1" ht="14.25" x14ac:dyDescent="0.2">
      <c r="A2051" s="14">
        <v>838</v>
      </c>
      <c r="B2051" s="40"/>
      <c r="C2051" s="15" t="s">
        <v>15911</v>
      </c>
      <c r="D2051" s="16">
        <v>35015</v>
      </c>
      <c r="E2051" s="15" t="s">
        <v>15912</v>
      </c>
      <c r="F2051" s="15" t="s">
        <v>15911</v>
      </c>
      <c r="G2051" s="17" t="s">
        <v>15913</v>
      </c>
      <c r="H2051" s="17" t="s">
        <v>15914</v>
      </c>
      <c r="I2051" s="17" t="s">
        <v>86</v>
      </c>
      <c r="J2051" s="15" t="s">
        <v>15915</v>
      </c>
      <c r="K2051" s="15" t="s">
        <v>819</v>
      </c>
      <c r="L2051" s="18" t="s">
        <v>15916</v>
      </c>
      <c r="M2051" s="15" t="s">
        <v>11401</v>
      </c>
      <c r="N2051" s="15" t="s">
        <v>11402</v>
      </c>
      <c r="O2051" s="16">
        <v>510</v>
      </c>
      <c r="P2051" s="15" t="s">
        <v>118</v>
      </c>
      <c r="Q2051" s="15">
        <v>20000</v>
      </c>
      <c r="R2051" s="15">
        <v>63000</v>
      </c>
      <c r="S2051" s="15">
        <v>83000</v>
      </c>
      <c r="T2051" s="15">
        <v>0.21</v>
      </c>
      <c r="U2051" s="15" t="s">
        <v>3335</v>
      </c>
      <c r="V2051" s="15" t="s">
        <v>76</v>
      </c>
      <c r="W2051" s="16">
        <v>1</v>
      </c>
      <c r="X2051" s="16">
        <v>0</v>
      </c>
      <c r="Y2051" s="15">
        <v>9038</v>
      </c>
      <c r="Z2051" s="15">
        <v>0.20699999999999999</v>
      </c>
      <c r="AA2051" s="15" t="s">
        <v>15833</v>
      </c>
      <c r="AB2051" s="15" t="s">
        <v>15834</v>
      </c>
      <c r="AC2051" s="15">
        <v>0</v>
      </c>
      <c r="AD2051" s="15"/>
      <c r="AE2051" s="15" t="s">
        <v>298</v>
      </c>
      <c r="AF2051" s="15" t="s">
        <v>15917</v>
      </c>
      <c r="AG2051" s="16">
        <v>1</v>
      </c>
      <c r="AH2051" s="15" t="s">
        <v>15918</v>
      </c>
      <c r="AI2051" s="15" t="s">
        <v>78</v>
      </c>
      <c r="AJ2051" s="15">
        <v>9037.8952636699996</v>
      </c>
      <c r="AK2051" s="15">
        <v>380.842341073</v>
      </c>
      <c r="AL2051" s="15">
        <v>3093954.574</v>
      </c>
      <c r="AM2051" s="15">
        <v>1414641.0384200001</v>
      </c>
      <c r="AN2051" s="19">
        <v>20000</v>
      </c>
      <c r="AO2051" s="19">
        <v>63100</v>
      </c>
      <c r="AP2051" s="19">
        <v>0</v>
      </c>
      <c r="AQ2051" s="19">
        <v>0</v>
      </c>
      <c r="AR2051" s="34">
        <f t="shared" si="424"/>
        <v>83100</v>
      </c>
      <c r="AS2051" s="34">
        <v>45000</v>
      </c>
      <c r="AT2051" s="34">
        <v>3000</v>
      </c>
      <c r="AU2051" s="34">
        <v>13335</v>
      </c>
      <c r="AV2051" s="34">
        <v>0</v>
      </c>
      <c r="AW2051" s="35">
        <f t="shared" si="425"/>
        <v>61335</v>
      </c>
      <c r="AX2051" s="34">
        <f t="shared" si="426"/>
        <v>21765</v>
      </c>
      <c r="AY2051" s="36">
        <v>1.4712000000099998</v>
      </c>
      <c r="AZ2051" s="36">
        <v>2.0617000000000001</v>
      </c>
      <c r="BA2051" s="22"/>
      <c r="BB2051" s="19">
        <v>831</v>
      </c>
      <c r="BC2051" s="34">
        <f t="shared" si="427"/>
        <v>320.20668000217648</v>
      </c>
      <c r="BD2051" s="34">
        <f t="shared" si="428"/>
        <v>448.72900500000003</v>
      </c>
      <c r="BE2051" s="38">
        <v>3.4819999999999997E-2</v>
      </c>
      <c r="BF2051" s="38">
        <f t="shared" si="429"/>
        <v>3.4819999999999997E-2</v>
      </c>
      <c r="BG2051" s="34">
        <v>11.149596597675783</v>
      </c>
      <c r="BH2051" s="34">
        <v>15.624743954099999</v>
      </c>
      <c r="BI2051" s="34">
        <f t="shared" si="430"/>
        <v>309.0570834045007</v>
      </c>
      <c r="BJ2051" s="34">
        <f t="shared" si="431"/>
        <v>433.10426104590005</v>
      </c>
      <c r="BK2051" s="34">
        <v>0</v>
      </c>
      <c r="BL2051" s="34">
        <v>0</v>
      </c>
      <c r="BM2051" s="34">
        <f t="shared" si="432"/>
        <v>0</v>
      </c>
      <c r="BN2051" s="39">
        <f t="shared" si="422"/>
        <v>309.0570834045007</v>
      </c>
      <c r="BO2051" s="39">
        <f t="shared" si="423"/>
        <v>433.10426104590005</v>
      </c>
      <c r="BP2051" s="39">
        <f t="shared" si="433"/>
        <v>124.04717764139934</v>
      </c>
    </row>
    <row r="2052" spans="1:68" s="25" customFormat="1" ht="14.25" x14ac:dyDescent="0.2">
      <c r="A2052" s="14">
        <v>839</v>
      </c>
      <c r="B2052" s="40"/>
      <c r="C2052" s="15" t="s">
        <v>15919</v>
      </c>
      <c r="D2052" s="16">
        <v>31174</v>
      </c>
      <c r="E2052" s="15" t="s">
        <v>15920</v>
      </c>
      <c r="F2052" s="15" t="s">
        <v>15919</v>
      </c>
      <c r="G2052" s="17" t="s">
        <v>15921</v>
      </c>
      <c r="H2052" s="17" t="s">
        <v>15922</v>
      </c>
      <c r="I2052" s="17" t="s">
        <v>205</v>
      </c>
      <c r="J2052" s="15" t="s">
        <v>15923</v>
      </c>
      <c r="K2052" s="15" t="s">
        <v>403</v>
      </c>
      <c r="L2052" s="18" t="s">
        <v>15924</v>
      </c>
      <c r="M2052" s="15" t="s">
        <v>11401</v>
      </c>
      <c r="N2052" s="15" t="s">
        <v>11402</v>
      </c>
      <c r="O2052" s="16">
        <v>510</v>
      </c>
      <c r="P2052" s="15" t="s">
        <v>118</v>
      </c>
      <c r="Q2052" s="15">
        <v>20000</v>
      </c>
      <c r="R2052" s="15">
        <v>66900</v>
      </c>
      <c r="S2052" s="15">
        <v>86900</v>
      </c>
      <c r="T2052" s="15">
        <v>0.23</v>
      </c>
      <c r="U2052" s="15" t="s">
        <v>3335</v>
      </c>
      <c r="V2052" s="15" t="s">
        <v>76</v>
      </c>
      <c r="W2052" s="16">
        <v>1</v>
      </c>
      <c r="X2052" s="16">
        <v>1</v>
      </c>
      <c r="Y2052" s="15">
        <v>10019</v>
      </c>
      <c r="Z2052" s="15">
        <v>0.23</v>
      </c>
      <c r="AA2052" s="15" t="s">
        <v>15925</v>
      </c>
      <c r="AB2052" s="15" t="s">
        <v>15926</v>
      </c>
      <c r="AC2052" s="15">
        <v>93500</v>
      </c>
      <c r="AD2052" s="26">
        <v>41985</v>
      </c>
      <c r="AE2052" s="15" t="s">
        <v>468</v>
      </c>
      <c r="AF2052" s="15" t="s">
        <v>15927</v>
      </c>
      <c r="AG2052" s="16">
        <v>1</v>
      </c>
      <c r="AH2052" s="15" t="s">
        <v>15928</v>
      </c>
      <c r="AI2052" s="15" t="s">
        <v>78</v>
      </c>
      <c r="AJ2052" s="15">
        <v>10019.3986816</v>
      </c>
      <c r="AK2052" s="15">
        <v>400.38826398200001</v>
      </c>
      <c r="AL2052" s="15">
        <v>3093859.5779200001</v>
      </c>
      <c r="AM2052" s="15">
        <v>1414640.92524</v>
      </c>
      <c r="AN2052" s="19">
        <v>20000</v>
      </c>
      <c r="AO2052" s="19">
        <v>66900</v>
      </c>
      <c r="AP2052" s="19">
        <v>0</v>
      </c>
      <c r="AQ2052" s="19">
        <v>0</v>
      </c>
      <c r="AR2052" s="34">
        <f t="shared" si="424"/>
        <v>86900</v>
      </c>
      <c r="AS2052" s="34">
        <v>45000</v>
      </c>
      <c r="AT2052" s="34">
        <v>3000</v>
      </c>
      <c r="AU2052" s="34">
        <v>14665</v>
      </c>
      <c r="AV2052" s="34">
        <v>24235</v>
      </c>
      <c r="AW2052" s="35">
        <f t="shared" si="425"/>
        <v>86900</v>
      </c>
      <c r="AX2052" s="34">
        <f t="shared" si="426"/>
        <v>0</v>
      </c>
      <c r="AY2052" s="36">
        <v>1.4712000000099998</v>
      </c>
      <c r="AZ2052" s="36">
        <v>2.0617000000000001</v>
      </c>
      <c r="BA2052" s="22"/>
      <c r="BB2052" s="19">
        <v>869</v>
      </c>
      <c r="BC2052" s="34">
        <f t="shared" si="427"/>
        <v>0</v>
      </c>
      <c r="BD2052" s="34">
        <f t="shared" si="428"/>
        <v>0</v>
      </c>
      <c r="BE2052" s="38">
        <v>3.4819999999999997E-2</v>
      </c>
      <c r="BF2052" s="38">
        <f t="shared" si="429"/>
        <v>3.4819999999999997E-2</v>
      </c>
      <c r="BG2052" s="34">
        <v>0</v>
      </c>
      <c r="BH2052" s="34">
        <v>0</v>
      </c>
      <c r="BI2052" s="34">
        <f t="shared" si="430"/>
        <v>0</v>
      </c>
      <c r="BJ2052" s="34">
        <f t="shared" si="431"/>
        <v>0</v>
      </c>
      <c r="BK2052" s="34">
        <v>0</v>
      </c>
      <c r="BL2052" s="34">
        <v>0</v>
      </c>
      <c r="BM2052" s="34">
        <f t="shared" si="432"/>
        <v>0</v>
      </c>
      <c r="BN2052" s="39">
        <f t="shared" si="422"/>
        <v>0</v>
      </c>
      <c r="BO2052" s="39">
        <f t="shared" si="423"/>
        <v>0</v>
      </c>
      <c r="BP2052" s="39">
        <f t="shared" si="433"/>
        <v>0</v>
      </c>
    </row>
    <row r="2053" spans="1:68" s="25" customFormat="1" ht="14.25" x14ac:dyDescent="0.2">
      <c r="A2053" s="14">
        <v>840</v>
      </c>
      <c r="B2053" s="40"/>
      <c r="C2053" s="15" t="s">
        <v>15929</v>
      </c>
      <c r="D2053" s="16">
        <v>4133</v>
      </c>
      <c r="E2053" s="15" t="s">
        <v>15930</v>
      </c>
      <c r="F2053" s="15" t="s">
        <v>15929</v>
      </c>
      <c r="G2053" s="17" t="s">
        <v>15931</v>
      </c>
      <c r="H2053" s="17" t="s">
        <v>15932</v>
      </c>
      <c r="I2053" s="17" t="s">
        <v>86</v>
      </c>
      <c r="J2053" s="15" t="s">
        <v>15933</v>
      </c>
      <c r="K2053" s="15" t="s">
        <v>929</v>
      </c>
      <c r="L2053" s="18" t="s">
        <v>15934</v>
      </c>
      <c r="M2053" s="15" t="s">
        <v>11401</v>
      </c>
      <c r="N2053" s="15" t="s">
        <v>11402</v>
      </c>
      <c r="O2053" s="16">
        <v>510</v>
      </c>
      <c r="P2053" s="15" t="s">
        <v>118</v>
      </c>
      <c r="Q2053" s="15">
        <v>20000</v>
      </c>
      <c r="R2053" s="15">
        <v>59900</v>
      </c>
      <c r="S2053" s="15">
        <v>79900</v>
      </c>
      <c r="T2053" s="15">
        <v>0.23</v>
      </c>
      <c r="U2053" s="15" t="s">
        <v>3335</v>
      </c>
      <c r="V2053" s="15" t="s">
        <v>76</v>
      </c>
      <c r="W2053" s="16">
        <v>1</v>
      </c>
      <c r="X2053" s="16">
        <v>1</v>
      </c>
      <c r="Y2053" s="15">
        <v>9996</v>
      </c>
      <c r="Z2053" s="15">
        <v>0.22900000000000001</v>
      </c>
      <c r="AA2053" s="15" t="s">
        <v>15925</v>
      </c>
      <c r="AB2053" s="15" t="s">
        <v>15926</v>
      </c>
      <c r="AC2053" s="15">
        <v>50000</v>
      </c>
      <c r="AD2053" s="26">
        <v>38601</v>
      </c>
      <c r="AE2053" s="15" t="s">
        <v>119</v>
      </c>
      <c r="AF2053" s="15" t="s">
        <v>119</v>
      </c>
      <c r="AG2053" s="16">
        <v>1</v>
      </c>
      <c r="AH2053" s="15" t="s">
        <v>15935</v>
      </c>
      <c r="AI2053" s="15" t="s">
        <v>78</v>
      </c>
      <c r="AJ2053" s="15">
        <v>9995.5639648399992</v>
      </c>
      <c r="AK2053" s="15">
        <v>399.91155733400001</v>
      </c>
      <c r="AL2053" s="15">
        <v>3093759.5779200001</v>
      </c>
      <c r="AM2053" s="15">
        <v>1414640.8060600001</v>
      </c>
      <c r="AN2053" s="19">
        <v>20000</v>
      </c>
      <c r="AO2053" s="19">
        <v>60000</v>
      </c>
      <c r="AP2053" s="19">
        <v>0</v>
      </c>
      <c r="AQ2053" s="19">
        <v>0</v>
      </c>
      <c r="AR2053" s="34">
        <f t="shared" si="424"/>
        <v>80000</v>
      </c>
      <c r="AS2053" s="34">
        <v>0</v>
      </c>
      <c r="AT2053" s="34">
        <v>0</v>
      </c>
      <c r="AU2053" s="34">
        <v>0</v>
      </c>
      <c r="AV2053" s="34">
        <v>0</v>
      </c>
      <c r="AW2053" s="35">
        <f t="shared" si="425"/>
        <v>0</v>
      </c>
      <c r="AX2053" s="34">
        <f t="shared" si="426"/>
        <v>80000</v>
      </c>
      <c r="AY2053" s="36">
        <v>1.4712000000099998</v>
      </c>
      <c r="AZ2053" s="36">
        <v>2.0617000000000001</v>
      </c>
      <c r="BA2053" s="22"/>
      <c r="BB2053" s="19">
        <v>1600</v>
      </c>
      <c r="BC2053" s="34">
        <f t="shared" si="427"/>
        <v>1176.960000008</v>
      </c>
      <c r="BD2053" s="34">
        <f t="shared" si="428"/>
        <v>1649.3600000000001</v>
      </c>
      <c r="BE2053" s="38">
        <v>3.4819999999999997E-2</v>
      </c>
      <c r="BF2053" s="38">
        <f t="shared" si="429"/>
        <v>3.4819999999999997E-2</v>
      </c>
      <c r="BG2053" s="34">
        <v>0</v>
      </c>
      <c r="BH2053" s="34">
        <v>0</v>
      </c>
      <c r="BI2053" s="34">
        <f t="shared" si="430"/>
        <v>1176.960000008</v>
      </c>
      <c r="BJ2053" s="34">
        <f t="shared" si="431"/>
        <v>1649.3600000000001</v>
      </c>
      <c r="BK2053" s="34">
        <v>0</v>
      </c>
      <c r="BL2053" s="34">
        <v>49.360000000000127</v>
      </c>
      <c r="BM2053" s="34">
        <f t="shared" si="432"/>
        <v>49.360000000000127</v>
      </c>
      <c r="BN2053" s="39">
        <f t="shared" si="422"/>
        <v>1176.960000008</v>
      </c>
      <c r="BO2053" s="39">
        <f t="shared" si="423"/>
        <v>1600</v>
      </c>
      <c r="BP2053" s="39">
        <f t="shared" si="433"/>
        <v>423.03999999200005</v>
      </c>
    </row>
    <row r="2054" spans="1:68" s="25" customFormat="1" ht="14.25" x14ac:dyDescent="0.2">
      <c r="A2054" s="14">
        <v>841</v>
      </c>
      <c r="B2054" s="40"/>
      <c r="C2054" s="15"/>
      <c r="D2054" s="16">
        <v>4973</v>
      </c>
      <c r="E2054" s="15" t="s">
        <v>15936</v>
      </c>
      <c r="F2054" s="15" t="s">
        <v>15937</v>
      </c>
      <c r="G2054" s="17" t="s">
        <v>15938</v>
      </c>
      <c r="H2054" s="17" t="s">
        <v>15939</v>
      </c>
      <c r="I2054" s="17" t="s">
        <v>86</v>
      </c>
      <c r="J2054" s="15" t="s">
        <v>15940</v>
      </c>
      <c r="K2054" s="15" t="s">
        <v>4031</v>
      </c>
      <c r="L2054" s="18" t="s">
        <v>15941</v>
      </c>
      <c r="M2054" s="15" t="s">
        <v>15831</v>
      </c>
      <c r="N2054" s="15" t="s">
        <v>15832</v>
      </c>
      <c r="O2054" s="16">
        <v>510</v>
      </c>
      <c r="P2054" s="15" t="s">
        <v>118</v>
      </c>
      <c r="Q2054" s="15">
        <v>20000</v>
      </c>
      <c r="R2054" s="15">
        <v>62600</v>
      </c>
      <c r="S2054" s="15">
        <v>82600</v>
      </c>
      <c r="T2054" s="15">
        <v>0.25</v>
      </c>
      <c r="U2054" s="15" t="s">
        <v>3335</v>
      </c>
      <c r="V2054" s="15" t="s">
        <v>76</v>
      </c>
      <c r="W2054" s="16">
        <v>1</v>
      </c>
      <c r="X2054" s="16">
        <v>1</v>
      </c>
      <c r="Y2054" s="15">
        <v>10968</v>
      </c>
      <c r="Z2054" s="15">
        <v>0.252</v>
      </c>
      <c r="AA2054" s="15" t="s">
        <v>15925</v>
      </c>
      <c r="AB2054" s="15" t="s">
        <v>15926</v>
      </c>
      <c r="AC2054" s="15">
        <v>47128</v>
      </c>
      <c r="AD2054" s="26">
        <v>41229</v>
      </c>
      <c r="AE2054" s="15" t="s">
        <v>211</v>
      </c>
      <c r="AF2054" s="15" t="s">
        <v>15942</v>
      </c>
      <c r="AG2054" s="16">
        <v>1</v>
      </c>
      <c r="AH2054" s="15" t="s">
        <v>15943</v>
      </c>
      <c r="AI2054" s="15" t="s">
        <v>78</v>
      </c>
      <c r="AJ2054" s="15">
        <v>10967.5805664</v>
      </c>
      <c r="AK2054" s="15">
        <v>419.41089085999999</v>
      </c>
      <c r="AL2054" s="15">
        <v>3093654.5820800001</v>
      </c>
      <c r="AM2054" s="15">
        <v>1414640.6810699999</v>
      </c>
      <c r="AN2054" s="19">
        <v>20000</v>
      </c>
      <c r="AO2054" s="19">
        <v>62700</v>
      </c>
      <c r="AP2054" s="19">
        <v>0</v>
      </c>
      <c r="AQ2054" s="19">
        <v>0</v>
      </c>
      <c r="AR2054" s="34">
        <f t="shared" si="424"/>
        <v>82700</v>
      </c>
      <c r="AS2054" s="34">
        <v>45000</v>
      </c>
      <c r="AT2054" s="34">
        <v>3000</v>
      </c>
      <c r="AU2054" s="34">
        <v>13195</v>
      </c>
      <c r="AV2054" s="34">
        <v>0</v>
      </c>
      <c r="AW2054" s="35">
        <f t="shared" si="425"/>
        <v>61195</v>
      </c>
      <c r="AX2054" s="34">
        <f t="shared" si="426"/>
        <v>21505</v>
      </c>
      <c r="AY2054" s="36">
        <v>1.4712000000099998</v>
      </c>
      <c r="AZ2054" s="36">
        <v>2.0617000000000001</v>
      </c>
      <c r="BA2054" s="22"/>
      <c r="BB2054" s="19">
        <v>827</v>
      </c>
      <c r="BC2054" s="34">
        <f t="shared" si="427"/>
        <v>316.38156000215048</v>
      </c>
      <c r="BD2054" s="34">
        <f t="shared" si="428"/>
        <v>443.36858500000005</v>
      </c>
      <c r="BE2054" s="38">
        <v>3.4819999999999997E-2</v>
      </c>
      <c r="BF2054" s="38">
        <f t="shared" si="429"/>
        <v>3.4819999999999997E-2</v>
      </c>
      <c r="BG2054" s="34">
        <v>11.016405919274879</v>
      </c>
      <c r="BH2054" s="34">
        <v>15.4380941297</v>
      </c>
      <c r="BI2054" s="34">
        <f t="shared" si="430"/>
        <v>305.36515408287562</v>
      </c>
      <c r="BJ2054" s="34">
        <f t="shared" si="431"/>
        <v>427.93049087030005</v>
      </c>
      <c r="BK2054" s="34">
        <v>0</v>
      </c>
      <c r="BL2054" s="34">
        <v>0</v>
      </c>
      <c r="BM2054" s="34">
        <f t="shared" si="432"/>
        <v>0</v>
      </c>
      <c r="BN2054" s="39">
        <f t="shared" si="422"/>
        <v>305.36515408287562</v>
      </c>
      <c r="BO2054" s="39">
        <f t="shared" si="423"/>
        <v>427.93049087030005</v>
      </c>
      <c r="BP2054" s="39">
        <f t="shared" si="433"/>
        <v>122.56533678742443</v>
      </c>
    </row>
    <row r="2055" spans="1:68" s="25" customFormat="1" ht="14.25" x14ac:dyDescent="0.2">
      <c r="A2055" s="14">
        <v>842</v>
      </c>
      <c r="B2055" s="40"/>
      <c r="C2055" s="15" t="s">
        <v>15944</v>
      </c>
      <c r="D2055" s="16">
        <v>33775</v>
      </c>
      <c r="E2055" s="15" t="s">
        <v>15945</v>
      </c>
      <c r="F2055" s="15" t="s">
        <v>15944</v>
      </c>
      <c r="G2055" s="17" t="s">
        <v>15946</v>
      </c>
      <c r="H2055" s="17" t="s">
        <v>15947</v>
      </c>
      <c r="I2055" s="17" t="s">
        <v>86</v>
      </c>
      <c r="J2055" s="15" t="s">
        <v>15948</v>
      </c>
      <c r="K2055" s="15" t="s">
        <v>15949</v>
      </c>
      <c r="L2055" s="18" t="s">
        <v>15950</v>
      </c>
      <c r="M2055" s="15" t="s">
        <v>15831</v>
      </c>
      <c r="N2055" s="15" t="s">
        <v>15832</v>
      </c>
      <c r="O2055" s="16">
        <v>510</v>
      </c>
      <c r="P2055" s="15" t="s">
        <v>118</v>
      </c>
      <c r="Q2055" s="15">
        <v>20000</v>
      </c>
      <c r="R2055" s="15">
        <v>94500</v>
      </c>
      <c r="S2055" s="15">
        <v>114500</v>
      </c>
      <c r="T2055" s="15">
        <v>0.28000000000000003</v>
      </c>
      <c r="U2055" s="15" t="s">
        <v>3335</v>
      </c>
      <c r="V2055" s="15" t="s">
        <v>76</v>
      </c>
      <c r="W2055" s="16">
        <v>1</v>
      </c>
      <c r="X2055" s="16">
        <v>1</v>
      </c>
      <c r="Y2055" s="15">
        <v>11932</v>
      </c>
      <c r="Z2055" s="15">
        <v>0.27400000000000002</v>
      </c>
      <c r="AA2055" s="15" t="s">
        <v>15925</v>
      </c>
      <c r="AB2055" s="15" t="s">
        <v>15926</v>
      </c>
      <c r="AC2055" s="15">
        <v>23900</v>
      </c>
      <c r="AD2055" s="26">
        <v>38167</v>
      </c>
      <c r="AE2055" s="15" t="s">
        <v>119</v>
      </c>
      <c r="AF2055" s="15" t="s">
        <v>119</v>
      </c>
      <c r="AG2055" s="16">
        <v>1</v>
      </c>
      <c r="AH2055" s="15" t="s">
        <v>15951</v>
      </c>
      <c r="AI2055" s="15" t="s">
        <v>78</v>
      </c>
      <c r="AJ2055" s="15">
        <v>11931.7172852</v>
      </c>
      <c r="AK2055" s="15">
        <v>438.86232419999999</v>
      </c>
      <c r="AL2055" s="15">
        <v>3093539.5866200002</v>
      </c>
      <c r="AM2055" s="15">
        <v>1414640.5441000001</v>
      </c>
      <c r="AN2055" s="19">
        <v>20000</v>
      </c>
      <c r="AO2055" s="19">
        <v>94600</v>
      </c>
      <c r="AP2055" s="19">
        <v>0</v>
      </c>
      <c r="AQ2055" s="19">
        <v>0</v>
      </c>
      <c r="AR2055" s="34">
        <f t="shared" si="424"/>
        <v>114600</v>
      </c>
      <c r="AS2055" s="34">
        <v>45000</v>
      </c>
      <c r="AT2055" s="34">
        <v>3000</v>
      </c>
      <c r="AU2055" s="34">
        <v>24360</v>
      </c>
      <c r="AV2055" s="34">
        <v>0</v>
      </c>
      <c r="AW2055" s="35">
        <f t="shared" si="425"/>
        <v>72360</v>
      </c>
      <c r="AX2055" s="34">
        <f t="shared" si="426"/>
        <v>42240</v>
      </c>
      <c r="AY2055" s="36">
        <v>1.4712000000099998</v>
      </c>
      <c r="AZ2055" s="36">
        <v>2.0617000000000001</v>
      </c>
      <c r="BA2055" s="22"/>
      <c r="BB2055" s="19">
        <v>1146</v>
      </c>
      <c r="BC2055" s="34">
        <f t="shared" si="427"/>
        <v>621.43488000422394</v>
      </c>
      <c r="BD2055" s="34">
        <f t="shared" si="428"/>
        <v>870.86207999999999</v>
      </c>
      <c r="BE2055" s="38">
        <v>3.4819999999999997E-2</v>
      </c>
      <c r="BF2055" s="38">
        <f t="shared" si="429"/>
        <v>3.4819999999999997E-2</v>
      </c>
      <c r="BG2055" s="34">
        <v>21.638362521747077</v>
      </c>
      <c r="BH2055" s="34">
        <v>30.323417625599998</v>
      </c>
      <c r="BI2055" s="34">
        <f t="shared" si="430"/>
        <v>599.79651748247682</v>
      </c>
      <c r="BJ2055" s="34">
        <f t="shared" si="431"/>
        <v>840.53866237440002</v>
      </c>
      <c r="BK2055" s="34">
        <v>0</v>
      </c>
      <c r="BL2055" s="34">
        <v>0</v>
      </c>
      <c r="BM2055" s="34">
        <f t="shared" si="432"/>
        <v>0</v>
      </c>
      <c r="BN2055" s="39">
        <f t="shared" si="422"/>
        <v>599.79651748247682</v>
      </c>
      <c r="BO2055" s="39">
        <f t="shared" si="423"/>
        <v>840.53866237440002</v>
      </c>
      <c r="BP2055" s="39">
        <f t="shared" si="433"/>
        <v>240.7421448919232</v>
      </c>
    </row>
    <row r="2056" spans="1:68" s="25" customFormat="1" ht="14.25" x14ac:dyDescent="0.2">
      <c r="A2056" s="14">
        <v>843</v>
      </c>
      <c r="B2056" s="40"/>
      <c r="C2056" s="15"/>
      <c r="D2056" s="16">
        <v>18974</v>
      </c>
      <c r="E2056" s="15" t="s">
        <v>15952</v>
      </c>
      <c r="F2056" s="15" t="s">
        <v>15953</v>
      </c>
      <c r="G2056" s="17" t="s">
        <v>15954</v>
      </c>
      <c r="H2056" s="17" t="s">
        <v>15947</v>
      </c>
      <c r="I2056" s="17" t="s">
        <v>86</v>
      </c>
      <c r="J2056" s="15" t="s">
        <v>15955</v>
      </c>
      <c r="K2056" s="15" t="s">
        <v>10634</v>
      </c>
      <c r="L2056" s="18" t="s">
        <v>15956</v>
      </c>
      <c r="M2056" s="15" t="s">
        <v>11401</v>
      </c>
      <c r="N2056" s="15" t="s">
        <v>11402</v>
      </c>
      <c r="O2056" s="16">
        <v>510</v>
      </c>
      <c r="P2056" s="15" t="s">
        <v>118</v>
      </c>
      <c r="Q2056" s="15">
        <v>20000</v>
      </c>
      <c r="R2056" s="15">
        <v>73500</v>
      </c>
      <c r="S2056" s="15">
        <v>93500</v>
      </c>
      <c r="T2056" s="15">
        <v>0.24</v>
      </c>
      <c r="U2056" s="15" t="s">
        <v>3335</v>
      </c>
      <c r="V2056" s="15" t="s">
        <v>76</v>
      </c>
      <c r="W2056" s="16">
        <v>1</v>
      </c>
      <c r="X2056" s="16">
        <v>1</v>
      </c>
      <c r="Y2056" s="15">
        <v>10144</v>
      </c>
      <c r="Z2056" s="15">
        <v>0.23300000000000001</v>
      </c>
      <c r="AA2056" s="15" t="s">
        <v>15925</v>
      </c>
      <c r="AB2056" s="15" t="s">
        <v>15926</v>
      </c>
      <c r="AC2056" s="15">
        <v>98911</v>
      </c>
      <c r="AD2056" s="26">
        <v>37280</v>
      </c>
      <c r="AE2056" s="15" t="s">
        <v>183</v>
      </c>
      <c r="AF2056" s="15" t="s">
        <v>15957</v>
      </c>
      <c r="AG2056" s="16">
        <v>1</v>
      </c>
      <c r="AH2056" s="15" t="s">
        <v>15958</v>
      </c>
      <c r="AI2056" s="15" t="s">
        <v>78</v>
      </c>
      <c r="AJ2056" s="15">
        <v>10144.4682617</v>
      </c>
      <c r="AK2056" s="15">
        <v>408.51924417700002</v>
      </c>
      <c r="AL2056" s="15">
        <v>3093428.1699899998</v>
      </c>
      <c r="AM2056" s="15">
        <v>1414642.50661</v>
      </c>
      <c r="AN2056" s="19">
        <v>20000</v>
      </c>
      <c r="AO2056" s="19">
        <v>73600</v>
      </c>
      <c r="AP2056" s="19">
        <v>0</v>
      </c>
      <c r="AQ2056" s="19">
        <v>0</v>
      </c>
      <c r="AR2056" s="34">
        <f t="shared" si="424"/>
        <v>93600</v>
      </c>
      <c r="AS2056" s="34">
        <v>45000</v>
      </c>
      <c r="AT2056" s="34">
        <v>3000</v>
      </c>
      <c r="AU2056" s="34">
        <v>17010</v>
      </c>
      <c r="AV2056" s="34">
        <v>0</v>
      </c>
      <c r="AW2056" s="35">
        <f t="shared" si="425"/>
        <v>65010</v>
      </c>
      <c r="AX2056" s="34">
        <f t="shared" si="426"/>
        <v>28590</v>
      </c>
      <c r="AY2056" s="36">
        <v>1.4712000000099998</v>
      </c>
      <c r="AZ2056" s="36">
        <v>2.0617000000000001</v>
      </c>
      <c r="BA2056" s="22"/>
      <c r="BB2056" s="19">
        <v>936</v>
      </c>
      <c r="BC2056" s="34">
        <f t="shared" si="427"/>
        <v>420.61608000285889</v>
      </c>
      <c r="BD2056" s="34">
        <f t="shared" si="428"/>
        <v>589.44002999999998</v>
      </c>
      <c r="BE2056" s="38">
        <v>3.4819999999999997E-2</v>
      </c>
      <c r="BF2056" s="38">
        <f t="shared" si="429"/>
        <v>3.4819999999999997E-2</v>
      </c>
      <c r="BG2056" s="34">
        <v>14.645851905699546</v>
      </c>
      <c r="BH2056" s="34">
        <v>20.524301844599997</v>
      </c>
      <c r="BI2056" s="34">
        <f t="shared" si="430"/>
        <v>405.97022809715935</v>
      </c>
      <c r="BJ2056" s="34">
        <f t="shared" si="431"/>
        <v>568.91572815539996</v>
      </c>
      <c r="BK2056" s="34">
        <v>0</v>
      </c>
      <c r="BL2056" s="34">
        <v>0</v>
      </c>
      <c r="BM2056" s="34">
        <f t="shared" si="432"/>
        <v>0</v>
      </c>
      <c r="BN2056" s="39">
        <f t="shared" si="422"/>
        <v>405.97022809715935</v>
      </c>
      <c r="BO2056" s="39">
        <f t="shared" si="423"/>
        <v>568.91572815539996</v>
      </c>
      <c r="BP2056" s="39">
        <f t="shared" si="433"/>
        <v>162.94550005824061</v>
      </c>
    </row>
    <row r="2057" spans="1:68" s="25" customFormat="1" ht="14.25" x14ac:dyDescent="0.2">
      <c r="A2057" s="14">
        <v>844</v>
      </c>
      <c r="B2057" s="40"/>
      <c r="C2057" s="15" t="s">
        <v>150</v>
      </c>
      <c r="D2057" s="16">
        <v>15853</v>
      </c>
      <c r="E2057" s="15" t="s">
        <v>15959</v>
      </c>
      <c r="F2057" s="15" t="s">
        <v>15960</v>
      </c>
      <c r="G2057" s="17" t="s">
        <v>15961</v>
      </c>
      <c r="H2057" s="17" t="s">
        <v>15962</v>
      </c>
      <c r="I2057" s="17" t="s">
        <v>86</v>
      </c>
      <c r="J2057" s="15" t="s">
        <v>15963</v>
      </c>
      <c r="K2057" s="15" t="s">
        <v>86</v>
      </c>
      <c r="L2057" s="18" t="s">
        <v>15964</v>
      </c>
      <c r="M2057" s="15" t="s">
        <v>11401</v>
      </c>
      <c r="N2057" s="15" t="s">
        <v>11402</v>
      </c>
      <c r="O2057" s="16">
        <v>510</v>
      </c>
      <c r="P2057" s="15" t="s">
        <v>118</v>
      </c>
      <c r="Q2057" s="15">
        <v>20000</v>
      </c>
      <c r="R2057" s="15">
        <v>69700</v>
      </c>
      <c r="S2057" s="15">
        <v>89700</v>
      </c>
      <c r="T2057" s="15">
        <v>0.3</v>
      </c>
      <c r="U2057" s="15" t="s">
        <v>3335</v>
      </c>
      <c r="V2057" s="15" t="s">
        <v>76</v>
      </c>
      <c r="W2057" s="16">
        <v>1</v>
      </c>
      <c r="X2057" s="16">
        <v>1</v>
      </c>
      <c r="Y2057" s="15">
        <v>11806</v>
      </c>
      <c r="Z2057" s="15">
        <v>0.27100000000000002</v>
      </c>
      <c r="AA2057" s="15" t="s">
        <v>15925</v>
      </c>
      <c r="AB2057" s="15" t="s">
        <v>15926</v>
      </c>
      <c r="AC2057" s="15">
        <v>90000</v>
      </c>
      <c r="AD2057" s="26">
        <v>38131</v>
      </c>
      <c r="AE2057" s="15" t="s">
        <v>119</v>
      </c>
      <c r="AF2057" s="15" t="s">
        <v>119</v>
      </c>
      <c r="AG2057" s="16">
        <v>1</v>
      </c>
      <c r="AH2057" s="15" t="s">
        <v>15965</v>
      </c>
      <c r="AI2057" s="15" t="s">
        <v>78</v>
      </c>
      <c r="AJ2057" s="15">
        <v>11805.9074707</v>
      </c>
      <c r="AK2057" s="15">
        <v>471.698570152</v>
      </c>
      <c r="AL2057" s="15">
        <v>3093323.1552800001</v>
      </c>
      <c r="AM2057" s="15">
        <v>1414638.8670600001</v>
      </c>
      <c r="AN2057" s="19">
        <v>20000</v>
      </c>
      <c r="AO2057" s="19">
        <v>69600</v>
      </c>
      <c r="AP2057" s="19">
        <v>0</v>
      </c>
      <c r="AQ2057" s="19">
        <v>200</v>
      </c>
      <c r="AR2057" s="34">
        <f t="shared" si="424"/>
        <v>89800</v>
      </c>
      <c r="AS2057" s="34">
        <v>45000</v>
      </c>
      <c r="AT2057" s="34">
        <v>3000</v>
      </c>
      <c r="AU2057" s="34">
        <v>15610</v>
      </c>
      <c r="AV2057" s="34">
        <v>0</v>
      </c>
      <c r="AW2057" s="35">
        <f t="shared" si="425"/>
        <v>63610</v>
      </c>
      <c r="AX2057" s="34">
        <f t="shared" si="426"/>
        <v>26190</v>
      </c>
      <c r="AY2057" s="36">
        <v>1.4712000000099998</v>
      </c>
      <c r="AZ2057" s="36">
        <v>2.0617000000000001</v>
      </c>
      <c r="BA2057" s="22"/>
      <c r="BB2057" s="19">
        <v>902</v>
      </c>
      <c r="BC2057" s="34">
        <f t="shared" si="427"/>
        <v>385.30728000261894</v>
      </c>
      <c r="BD2057" s="34">
        <f t="shared" si="428"/>
        <v>539.95922999999993</v>
      </c>
      <c r="BE2057" s="38">
        <v>3.4819999999999997E-2</v>
      </c>
      <c r="BF2057" s="38">
        <f t="shared" si="429"/>
        <v>3.4819999999999997E-2</v>
      </c>
      <c r="BG2057" s="34">
        <v>13.313945121690493</v>
      </c>
      <c r="BH2057" s="34">
        <v>18.657803600599998</v>
      </c>
      <c r="BI2057" s="34">
        <f t="shared" si="430"/>
        <v>371.99333488092844</v>
      </c>
      <c r="BJ2057" s="34">
        <f t="shared" si="431"/>
        <v>521.30142639939993</v>
      </c>
      <c r="BK2057" s="34">
        <v>0</v>
      </c>
      <c r="BL2057" s="34">
        <v>0</v>
      </c>
      <c r="BM2057" s="34">
        <f t="shared" si="432"/>
        <v>0</v>
      </c>
      <c r="BN2057" s="39">
        <f t="shared" si="422"/>
        <v>371.99333488092844</v>
      </c>
      <c r="BO2057" s="39">
        <f t="shared" si="423"/>
        <v>521.30142639939993</v>
      </c>
      <c r="BP2057" s="39">
        <f t="shared" si="433"/>
        <v>149.30809151847149</v>
      </c>
    </row>
    <row r="2058" spans="1:68" s="25" customFormat="1" ht="14.25" x14ac:dyDescent="0.2">
      <c r="A2058" s="14">
        <v>845</v>
      </c>
      <c r="B2058" s="40"/>
      <c r="C2058" s="15" t="s">
        <v>176</v>
      </c>
      <c r="D2058" s="16">
        <v>7490</v>
      </c>
      <c r="E2058" s="15" t="s">
        <v>15966</v>
      </c>
      <c r="F2058" s="15" t="s">
        <v>15967</v>
      </c>
      <c r="G2058" s="17" t="s">
        <v>15968</v>
      </c>
      <c r="H2058" s="17" t="s">
        <v>15969</v>
      </c>
      <c r="I2058" s="17" t="s">
        <v>86</v>
      </c>
      <c r="J2058" s="15" t="s">
        <v>15970</v>
      </c>
      <c r="K2058" s="15" t="s">
        <v>86</v>
      </c>
      <c r="L2058" s="18" t="s">
        <v>15971</v>
      </c>
      <c r="M2058" s="15" t="s">
        <v>15831</v>
      </c>
      <c r="N2058" s="15" t="s">
        <v>15832</v>
      </c>
      <c r="O2058" s="16">
        <v>419</v>
      </c>
      <c r="P2058" s="15" t="s">
        <v>895</v>
      </c>
      <c r="Q2058" s="15">
        <v>20000</v>
      </c>
      <c r="R2058" s="15">
        <v>48600</v>
      </c>
      <c r="S2058" s="15">
        <v>68600</v>
      </c>
      <c r="T2058" s="15">
        <v>0.45</v>
      </c>
      <c r="U2058" s="15" t="s">
        <v>3335</v>
      </c>
      <c r="V2058" s="15" t="s">
        <v>76</v>
      </c>
      <c r="W2058" s="16">
        <v>1</v>
      </c>
      <c r="X2058" s="16">
        <v>1</v>
      </c>
      <c r="Y2058" s="15">
        <v>18729</v>
      </c>
      <c r="Z2058" s="15">
        <v>0.43</v>
      </c>
      <c r="AA2058" s="15" t="s">
        <v>15925</v>
      </c>
      <c r="AB2058" s="15" t="s">
        <v>15926</v>
      </c>
      <c r="AC2058" s="15">
        <v>109056</v>
      </c>
      <c r="AD2058" s="26">
        <v>38611</v>
      </c>
      <c r="AE2058" s="15" t="s">
        <v>119</v>
      </c>
      <c r="AF2058" s="15" t="s">
        <v>119</v>
      </c>
      <c r="AG2058" s="16">
        <v>1</v>
      </c>
      <c r="AH2058" s="15" t="s">
        <v>15972</v>
      </c>
      <c r="AI2058" s="15" t="s">
        <v>78</v>
      </c>
      <c r="AJ2058" s="15">
        <v>18728.7687988</v>
      </c>
      <c r="AK2058" s="15">
        <v>563.20434271700003</v>
      </c>
      <c r="AL2058" s="15">
        <v>3093231.3558999998</v>
      </c>
      <c r="AM2058" s="15">
        <v>1414605.8728199999</v>
      </c>
      <c r="AN2058" s="19">
        <v>0</v>
      </c>
      <c r="AO2058" s="19">
        <v>0</v>
      </c>
      <c r="AP2058" s="19">
        <v>20000</v>
      </c>
      <c r="AQ2058" s="19">
        <v>48700</v>
      </c>
      <c r="AR2058" s="34">
        <f t="shared" si="424"/>
        <v>68700</v>
      </c>
      <c r="AS2058" s="34">
        <v>0</v>
      </c>
      <c r="AT2058" s="34">
        <v>0</v>
      </c>
      <c r="AU2058" s="34">
        <v>0</v>
      </c>
      <c r="AV2058" s="34">
        <v>0</v>
      </c>
      <c r="AW2058" s="35">
        <f t="shared" si="425"/>
        <v>0</v>
      </c>
      <c r="AX2058" s="34">
        <f t="shared" si="426"/>
        <v>68700</v>
      </c>
      <c r="AY2058" s="36">
        <v>1.4712000000099998</v>
      </c>
      <c r="AZ2058" s="36">
        <v>2.0617000000000001</v>
      </c>
      <c r="BA2058" s="22"/>
      <c r="BB2058" s="19">
        <v>1374</v>
      </c>
      <c r="BC2058" s="34">
        <f t="shared" si="427"/>
        <v>1010.7144000068699</v>
      </c>
      <c r="BD2058" s="34">
        <f t="shared" si="428"/>
        <v>1416.3879000000002</v>
      </c>
      <c r="BE2058" s="38">
        <v>3.4819999999999997E-2</v>
      </c>
      <c r="BF2058" s="38">
        <f t="shared" si="429"/>
        <v>3.4819999999999997E-2</v>
      </c>
      <c r="BG2058" s="34">
        <v>0</v>
      </c>
      <c r="BH2058" s="34">
        <v>0</v>
      </c>
      <c r="BI2058" s="34">
        <f t="shared" si="430"/>
        <v>1010.7144000068699</v>
      </c>
      <c r="BJ2058" s="34">
        <f t="shared" si="431"/>
        <v>1416.3879000000002</v>
      </c>
      <c r="BK2058" s="34">
        <v>0</v>
      </c>
      <c r="BL2058" s="34">
        <v>42.387900000000172</v>
      </c>
      <c r="BM2058" s="34">
        <f t="shared" si="432"/>
        <v>42.387900000000172</v>
      </c>
      <c r="BN2058" s="39">
        <f t="shared" si="422"/>
        <v>1010.7144000068699</v>
      </c>
      <c r="BO2058" s="39">
        <f t="shared" si="423"/>
        <v>1374</v>
      </c>
      <c r="BP2058" s="39">
        <f t="shared" si="433"/>
        <v>363.28559999313006</v>
      </c>
    </row>
    <row r="2059" spans="1:68" s="25" customFormat="1" ht="14.25" x14ac:dyDescent="0.2">
      <c r="A2059" s="14">
        <v>846</v>
      </c>
      <c r="B2059" s="40"/>
      <c r="C2059" s="15" t="s">
        <v>176</v>
      </c>
      <c r="D2059" s="16">
        <v>36595</v>
      </c>
      <c r="E2059" s="15" t="s">
        <v>15973</v>
      </c>
      <c r="F2059" s="15" t="s">
        <v>15974</v>
      </c>
      <c r="G2059" s="17" t="s">
        <v>15968</v>
      </c>
      <c r="H2059" s="17" t="s">
        <v>15969</v>
      </c>
      <c r="I2059" s="17" t="s">
        <v>86</v>
      </c>
      <c r="J2059" s="15" t="s">
        <v>15970</v>
      </c>
      <c r="K2059" s="15" t="s">
        <v>86</v>
      </c>
      <c r="L2059" s="18" t="s">
        <v>15975</v>
      </c>
      <c r="M2059" s="15" t="s">
        <v>15831</v>
      </c>
      <c r="N2059" s="15" t="s">
        <v>15832</v>
      </c>
      <c r="O2059" s="16">
        <v>510</v>
      </c>
      <c r="P2059" s="15" t="s">
        <v>118</v>
      </c>
      <c r="Q2059" s="15">
        <v>20000</v>
      </c>
      <c r="R2059" s="15">
        <v>71000</v>
      </c>
      <c r="S2059" s="15">
        <v>91000</v>
      </c>
      <c r="T2059" s="15">
        <v>0.28999999999999998</v>
      </c>
      <c r="U2059" s="15" t="s">
        <v>3335</v>
      </c>
      <c r="V2059" s="15" t="s">
        <v>76</v>
      </c>
      <c r="W2059" s="16">
        <v>1</v>
      </c>
      <c r="X2059" s="16">
        <v>1</v>
      </c>
      <c r="Y2059" s="15">
        <v>14164</v>
      </c>
      <c r="Z2059" s="15">
        <v>0.32500000000000001</v>
      </c>
      <c r="AA2059" s="15" t="s">
        <v>15925</v>
      </c>
      <c r="AB2059" s="15" t="s">
        <v>15926</v>
      </c>
      <c r="AC2059" s="15">
        <v>126000</v>
      </c>
      <c r="AD2059" s="26">
        <v>37755</v>
      </c>
      <c r="AE2059" s="15" t="s">
        <v>119</v>
      </c>
      <c r="AF2059" s="15" t="s">
        <v>119</v>
      </c>
      <c r="AG2059" s="16">
        <v>1</v>
      </c>
      <c r="AH2059" s="15" t="s">
        <v>15976</v>
      </c>
      <c r="AI2059" s="15" t="s">
        <v>78</v>
      </c>
      <c r="AJ2059" s="15">
        <v>14164.4604492</v>
      </c>
      <c r="AK2059" s="15">
        <v>504.98908032700001</v>
      </c>
      <c r="AL2059" s="15">
        <v>3093196.5335599999</v>
      </c>
      <c r="AM2059" s="15">
        <v>1414518.27419</v>
      </c>
      <c r="AN2059" s="19">
        <v>20000</v>
      </c>
      <c r="AO2059" s="19">
        <v>71100</v>
      </c>
      <c r="AP2059" s="19">
        <v>0</v>
      </c>
      <c r="AQ2059" s="19">
        <v>0</v>
      </c>
      <c r="AR2059" s="34">
        <f t="shared" si="424"/>
        <v>91100</v>
      </c>
      <c r="AS2059" s="34">
        <v>45000</v>
      </c>
      <c r="AT2059" s="34">
        <v>3000</v>
      </c>
      <c r="AU2059" s="34">
        <v>16135</v>
      </c>
      <c r="AV2059" s="34">
        <v>0</v>
      </c>
      <c r="AW2059" s="35">
        <f t="shared" si="425"/>
        <v>64135</v>
      </c>
      <c r="AX2059" s="34">
        <f t="shared" si="426"/>
        <v>26965</v>
      </c>
      <c r="AY2059" s="36">
        <v>1.4712000000099998</v>
      </c>
      <c r="AZ2059" s="36">
        <v>2.0617000000000001</v>
      </c>
      <c r="BA2059" s="22"/>
      <c r="BB2059" s="19">
        <v>911</v>
      </c>
      <c r="BC2059" s="34">
        <f t="shared" si="427"/>
        <v>396.7090800026964</v>
      </c>
      <c r="BD2059" s="34">
        <f t="shared" si="428"/>
        <v>555.93740500000001</v>
      </c>
      <c r="BE2059" s="38">
        <v>3.4819999999999997E-2</v>
      </c>
      <c r="BF2059" s="38">
        <f t="shared" si="429"/>
        <v>3.4819999999999997E-2</v>
      </c>
      <c r="BG2059" s="34">
        <v>13.813410165693886</v>
      </c>
      <c r="BH2059" s="34">
        <v>19.357740442099999</v>
      </c>
      <c r="BI2059" s="34">
        <f t="shared" si="430"/>
        <v>382.89566983700252</v>
      </c>
      <c r="BJ2059" s="34">
        <f t="shared" si="431"/>
        <v>536.57966455790006</v>
      </c>
      <c r="BK2059" s="34">
        <v>0</v>
      </c>
      <c r="BL2059" s="34">
        <v>0</v>
      </c>
      <c r="BM2059" s="34">
        <f t="shared" si="432"/>
        <v>0</v>
      </c>
      <c r="BN2059" s="39">
        <f t="shared" si="422"/>
        <v>382.89566983700252</v>
      </c>
      <c r="BO2059" s="39">
        <f t="shared" si="423"/>
        <v>536.57966455790006</v>
      </c>
      <c r="BP2059" s="39">
        <f t="shared" si="433"/>
        <v>153.68399472089754</v>
      </c>
    </row>
    <row r="2060" spans="1:68" s="25" customFormat="1" ht="14.25" x14ac:dyDescent="0.2">
      <c r="A2060" s="14">
        <v>847</v>
      </c>
      <c r="B2060" s="40"/>
      <c r="C2060" s="15" t="s">
        <v>571</v>
      </c>
      <c r="D2060" s="16">
        <v>19275</v>
      </c>
      <c r="E2060" s="15" t="s">
        <v>15977</v>
      </c>
      <c r="F2060" s="15" t="s">
        <v>15978</v>
      </c>
      <c r="G2060" s="17" t="s">
        <v>15979</v>
      </c>
      <c r="H2060" s="17" t="s">
        <v>15980</v>
      </c>
      <c r="I2060" s="17" t="s">
        <v>86</v>
      </c>
      <c r="J2060" s="15" t="s">
        <v>15981</v>
      </c>
      <c r="K2060" s="15" t="s">
        <v>577</v>
      </c>
      <c r="L2060" s="18" t="s">
        <v>15982</v>
      </c>
      <c r="M2060" s="15" t="s">
        <v>11401</v>
      </c>
      <c r="N2060" s="15" t="s">
        <v>11402</v>
      </c>
      <c r="O2060" s="16">
        <v>510</v>
      </c>
      <c r="P2060" s="15" t="s">
        <v>118</v>
      </c>
      <c r="Q2060" s="15">
        <v>20000</v>
      </c>
      <c r="R2060" s="15">
        <v>58900</v>
      </c>
      <c r="S2060" s="15">
        <v>78900</v>
      </c>
      <c r="T2060" s="15">
        <v>0.27</v>
      </c>
      <c r="U2060" s="15" t="s">
        <v>3335</v>
      </c>
      <c r="V2060" s="15" t="s">
        <v>76</v>
      </c>
      <c r="W2060" s="16">
        <v>1</v>
      </c>
      <c r="X2060" s="16">
        <v>1</v>
      </c>
      <c r="Y2060" s="15">
        <v>11786</v>
      </c>
      <c r="Z2060" s="15">
        <v>0.27100000000000002</v>
      </c>
      <c r="AA2060" s="15" t="s">
        <v>15925</v>
      </c>
      <c r="AB2060" s="15" t="s">
        <v>15926</v>
      </c>
      <c r="AC2060" s="15">
        <v>0</v>
      </c>
      <c r="AD2060" s="26">
        <v>37684</v>
      </c>
      <c r="AE2060" s="15" t="s">
        <v>119</v>
      </c>
      <c r="AF2060" s="15" t="s">
        <v>119</v>
      </c>
      <c r="AG2060" s="16">
        <v>1</v>
      </c>
      <c r="AH2060" s="15" t="s">
        <v>15983</v>
      </c>
      <c r="AI2060" s="15" t="s">
        <v>78</v>
      </c>
      <c r="AJ2060" s="15">
        <v>11785.5317383</v>
      </c>
      <c r="AK2060" s="15">
        <v>456.532345631</v>
      </c>
      <c r="AL2060" s="15">
        <v>3093161.6873900001</v>
      </c>
      <c r="AM2060" s="15">
        <v>1414443.1779799999</v>
      </c>
      <c r="AN2060" s="19">
        <v>0</v>
      </c>
      <c r="AO2060" s="19">
        <v>0</v>
      </c>
      <c r="AP2060" s="19">
        <v>20000</v>
      </c>
      <c r="AQ2060" s="19">
        <v>58900</v>
      </c>
      <c r="AR2060" s="34">
        <f t="shared" si="424"/>
        <v>78900</v>
      </c>
      <c r="AS2060" s="34">
        <v>0</v>
      </c>
      <c r="AT2060" s="34">
        <v>0</v>
      </c>
      <c r="AU2060" s="34">
        <v>0</v>
      </c>
      <c r="AV2060" s="34">
        <v>0</v>
      </c>
      <c r="AW2060" s="35">
        <f t="shared" si="425"/>
        <v>0</v>
      </c>
      <c r="AX2060" s="34">
        <f t="shared" si="426"/>
        <v>78900</v>
      </c>
      <c r="AY2060" s="36">
        <v>1.4712000000099998</v>
      </c>
      <c r="AZ2060" s="36">
        <v>2.0617000000000001</v>
      </c>
      <c r="BA2060" s="22"/>
      <c r="BB2060" s="19">
        <v>1578</v>
      </c>
      <c r="BC2060" s="34">
        <f t="shared" si="427"/>
        <v>1160.77680000789</v>
      </c>
      <c r="BD2060" s="34">
        <f t="shared" si="428"/>
        <v>1626.6813</v>
      </c>
      <c r="BE2060" s="38">
        <v>3.4819999999999997E-2</v>
      </c>
      <c r="BF2060" s="38">
        <f t="shared" si="429"/>
        <v>3.4819999999999997E-2</v>
      </c>
      <c r="BG2060" s="34">
        <v>0</v>
      </c>
      <c r="BH2060" s="34">
        <v>0</v>
      </c>
      <c r="BI2060" s="34">
        <f t="shared" si="430"/>
        <v>1160.77680000789</v>
      </c>
      <c r="BJ2060" s="34">
        <f t="shared" si="431"/>
        <v>1626.6813</v>
      </c>
      <c r="BK2060" s="34">
        <v>0</v>
      </c>
      <c r="BL2060" s="34">
        <v>48.681299999999965</v>
      </c>
      <c r="BM2060" s="34">
        <f t="shared" si="432"/>
        <v>48.681299999999965</v>
      </c>
      <c r="BN2060" s="39">
        <f t="shared" si="422"/>
        <v>1160.77680000789</v>
      </c>
      <c r="BO2060" s="39">
        <f t="shared" si="423"/>
        <v>1578</v>
      </c>
      <c r="BP2060" s="39">
        <f t="shared" si="433"/>
        <v>417.22319999211004</v>
      </c>
    </row>
    <row r="2061" spans="1:68" s="25" customFormat="1" ht="14.25" x14ac:dyDescent="0.2">
      <c r="A2061" s="14">
        <v>848</v>
      </c>
      <c r="B2061" s="40"/>
      <c r="C2061" s="15"/>
      <c r="D2061" s="16">
        <v>32717</v>
      </c>
      <c r="E2061" s="15" t="s">
        <v>15984</v>
      </c>
      <c r="F2061" s="15" t="s">
        <v>15985</v>
      </c>
      <c r="G2061" s="17" t="s">
        <v>15986</v>
      </c>
      <c r="H2061" s="17" t="s">
        <v>15987</v>
      </c>
      <c r="I2061" s="17" t="s">
        <v>86</v>
      </c>
      <c r="J2061" s="15" t="s">
        <v>15988</v>
      </c>
      <c r="K2061" s="15" t="s">
        <v>3241</v>
      </c>
      <c r="L2061" s="18" t="s">
        <v>15989</v>
      </c>
      <c r="M2061" s="15" t="s">
        <v>15831</v>
      </c>
      <c r="N2061" s="15" t="s">
        <v>15832</v>
      </c>
      <c r="O2061" s="16">
        <v>510</v>
      </c>
      <c r="P2061" s="15" t="s">
        <v>118</v>
      </c>
      <c r="Q2061" s="15">
        <v>20000</v>
      </c>
      <c r="R2061" s="15">
        <v>92400</v>
      </c>
      <c r="S2061" s="15">
        <v>112400</v>
      </c>
      <c r="T2061" s="15">
        <v>0.28999999999999998</v>
      </c>
      <c r="U2061" s="15" t="s">
        <v>3335</v>
      </c>
      <c r="V2061" s="15" t="s">
        <v>76</v>
      </c>
      <c r="W2061" s="16">
        <v>1</v>
      </c>
      <c r="X2061" s="16">
        <v>1</v>
      </c>
      <c r="Y2061" s="15">
        <v>12463</v>
      </c>
      <c r="Z2061" s="15">
        <v>0.28599999999999998</v>
      </c>
      <c r="AA2061" s="15" t="s">
        <v>15925</v>
      </c>
      <c r="AB2061" s="15" t="s">
        <v>15926</v>
      </c>
      <c r="AC2061" s="15">
        <v>126000</v>
      </c>
      <c r="AD2061" s="26">
        <v>37755</v>
      </c>
      <c r="AE2061" s="15" t="s">
        <v>119</v>
      </c>
      <c r="AF2061" s="15" t="s">
        <v>119</v>
      </c>
      <c r="AG2061" s="16">
        <v>1</v>
      </c>
      <c r="AH2061" s="15" t="s">
        <v>15990</v>
      </c>
      <c r="AI2061" s="15" t="s">
        <v>78</v>
      </c>
      <c r="AJ2061" s="15">
        <v>12462.7392578</v>
      </c>
      <c r="AK2061" s="15">
        <v>451.90600716900002</v>
      </c>
      <c r="AL2061" s="15">
        <v>3093123.3033699999</v>
      </c>
      <c r="AM2061" s="15">
        <v>1414362.9647900001</v>
      </c>
      <c r="AN2061" s="19">
        <v>20000</v>
      </c>
      <c r="AO2061" s="19">
        <v>92400</v>
      </c>
      <c r="AP2061" s="19">
        <v>0</v>
      </c>
      <c r="AQ2061" s="19">
        <v>0</v>
      </c>
      <c r="AR2061" s="34">
        <f t="shared" si="424"/>
        <v>112400</v>
      </c>
      <c r="AS2061" s="34">
        <v>45000</v>
      </c>
      <c r="AT2061" s="34">
        <v>3000</v>
      </c>
      <c r="AU2061" s="34">
        <v>23590</v>
      </c>
      <c r="AV2061" s="34">
        <v>0</v>
      </c>
      <c r="AW2061" s="35">
        <f t="shared" si="425"/>
        <v>71590</v>
      </c>
      <c r="AX2061" s="34">
        <f t="shared" si="426"/>
        <v>40810</v>
      </c>
      <c r="AY2061" s="36">
        <v>1.4712000000099998</v>
      </c>
      <c r="AZ2061" s="36">
        <v>2.0617000000000001</v>
      </c>
      <c r="BA2061" s="22"/>
      <c r="BB2061" s="19">
        <v>1124</v>
      </c>
      <c r="BC2061" s="34">
        <f t="shared" si="427"/>
        <v>600.39672000408098</v>
      </c>
      <c r="BD2061" s="34">
        <f t="shared" si="428"/>
        <v>841.37977000000012</v>
      </c>
      <c r="BE2061" s="38">
        <v>3.4819999999999997E-2</v>
      </c>
      <c r="BF2061" s="38">
        <f t="shared" si="429"/>
        <v>3.4819999999999997E-2</v>
      </c>
      <c r="BG2061" s="34">
        <v>20.905813790542098</v>
      </c>
      <c r="BH2061" s="34">
        <v>29.296843591400002</v>
      </c>
      <c r="BI2061" s="34">
        <f t="shared" si="430"/>
        <v>579.49090621353889</v>
      </c>
      <c r="BJ2061" s="34">
        <f t="shared" si="431"/>
        <v>812.08292640860009</v>
      </c>
      <c r="BK2061" s="34">
        <v>0</v>
      </c>
      <c r="BL2061" s="34">
        <v>0</v>
      </c>
      <c r="BM2061" s="34">
        <f t="shared" si="432"/>
        <v>0</v>
      </c>
      <c r="BN2061" s="39">
        <f t="shared" si="422"/>
        <v>579.49090621353889</v>
      </c>
      <c r="BO2061" s="39">
        <f t="shared" si="423"/>
        <v>812.08292640860009</v>
      </c>
      <c r="BP2061" s="39">
        <f t="shared" si="433"/>
        <v>232.5920201950612</v>
      </c>
    </row>
    <row r="2062" spans="1:68" s="25" customFormat="1" ht="14.25" x14ac:dyDescent="0.2">
      <c r="A2062" s="14">
        <v>849</v>
      </c>
      <c r="B2062" s="40"/>
      <c r="C2062" s="15" t="s">
        <v>176</v>
      </c>
      <c r="D2062" s="16">
        <v>33958</v>
      </c>
      <c r="E2062" s="15" t="s">
        <v>15991</v>
      </c>
      <c r="F2062" s="15" t="s">
        <v>15992</v>
      </c>
      <c r="G2062" s="17" t="s">
        <v>15993</v>
      </c>
      <c r="H2062" s="17" t="s">
        <v>15994</v>
      </c>
      <c r="I2062" s="17" t="s">
        <v>86</v>
      </c>
      <c r="J2062" s="15" t="s">
        <v>15995</v>
      </c>
      <c r="K2062" s="15" t="s">
        <v>86</v>
      </c>
      <c r="L2062" s="18" t="s">
        <v>15996</v>
      </c>
      <c r="M2062" s="15" t="s">
        <v>15831</v>
      </c>
      <c r="N2062" s="15" t="s">
        <v>15832</v>
      </c>
      <c r="O2062" s="16">
        <v>510</v>
      </c>
      <c r="P2062" s="15" t="s">
        <v>118</v>
      </c>
      <c r="Q2062" s="15">
        <v>20000</v>
      </c>
      <c r="R2062" s="15">
        <v>76400</v>
      </c>
      <c r="S2062" s="15">
        <v>96400</v>
      </c>
      <c r="T2062" s="15">
        <v>0.17</v>
      </c>
      <c r="U2062" s="15" t="s">
        <v>3335</v>
      </c>
      <c r="V2062" s="15" t="s">
        <v>76</v>
      </c>
      <c r="W2062" s="16">
        <v>1</v>
      </c>
      <c r="X2062" s="16">
        <v>1</v>
      </c>
      <c r="Y2062" s="15">
        <v>7476</v>
      </c>
      <c r="Z2062" s="15">
        <v>0.17199999999999999</v>
      </c>
      <c r="AA2062" s="15" t="s">
        <v>15925</v>
      </c>
      <c r="AB2062" s="15" t="s">
        <v>15926</v>
      </c>
      <c r="AC2062" s="15">
        <v>89900</v>
      </c>
      <c r="AD2062" s="26">
        <v>41918</v>
      </c>
      <c r="AE2062" s="15" t="s">
        <v>119</v>
      </c>
      <c r="AF2062" s="15" t="s">
        <v>119</v>
      </c>
      <c r="AG2062" s="16">
        <v>1</v>
      </c>
      <c r="AH2062" s="15" t="s">
        <v>15997</v>
      </c>
      <c r="AI2062" s="15" t="s">
        <v>78</v>
      </c>
      <c r="AJ2062" s="15">
        <v>7476.0056152300003</v>
      </c>
      <c r="AK2062" s="15">
        <v>378.89001046700002</v>
      </c>
      <c r="AL2062" s="15">
        <v>3093094.1371399998</v>
      </c>
      <c r="AM2062" s="15">
        <v>1414272.3992000001</v>
      </c>
      <c r="AN2062" s="19">
        <v>20000</v>
      </c>
      <c r="AO2062" s="19">
        <v>76400</v>
      </c>
      <c r="AP2062" s="19">
        <v>0</v>
      </c>
      <c r="AQ2062" s="19">
        <v>0</v>
      </c>
      <c r="AR2062" s="34">
        <f t="shared" si="424"/>
        <v>96400</v>
      </c>
      <c r="AS2062" s="34">
        <v>45000</v>
      </c>
      <c r="AT2062" s="34">
        <v>3000</v>
      </c>
      <c r="AU2062" s="34">
        <v>17990</v>
      </c>
      <c r="AV2062" s="34">
        <v>0</v>
      </c>
      <c r="AW2062" s="35">
        <f t="shared" si="425"/>
        <v>65990</v>
      </c>
      <c r="AX2062" s="34">
        <f t="shared" si="426"/>
        <v>30410</v>
      </c>
      <c r="AY2062" s="36">
        <v>1.4712000000099998</v>
      </c>
      <c r="AZ2062" s="36">
        <v>2.0617000000000001</v>
      </c>
      <c r="BA2062" s="22"/>
      <c r="BB2062" s="19">
        <v>964</v>
      </c>
      <c r="BC2062" s="34">
        <f t="shared" si="427"/>
        <v>447.39192000304098</v>
      </c>
      <c r="BD2062" s="34">
        <f t="shared" si="428"/>
        <v>626.96297000000004</v>
      </c>
      <c r="BE2062" s="38">
        <v>3.4819999999999997E-2</v>
      </c>
      <c r="BF2062" s="38">
        <f t="shared" si="429"/>
        <v>3.4819999999999997E-2</v>
      </c>
      <c r="BG2062" s="34">
        <v>15.578186654505885</v>
      </c>
      <c r="BH2062" s="34">
        <v>21.830850615399999</v>
      </c>
      <c r="BI2062" s="34">
        <f t="shared" si="430"/>
        <v>431.8137333485351</v>
      </c>
      <c r="BJ2062" s="34">
        <f t="shared" si="431"/>
        <v>605.13211938460006</v>
      </c>
      <c r="BK2062" s="34">
        <v>0</v>
      </c>
      <c r="BL2062" s="34">
        <v>0</v>
      </c>
      <c r="BM2062" s="34">
        <f t="shared" si="432"/>
        <v>0</v>
      </c>
      <c r="BN2062" s="39">
        <f t="shared" si="422"/>
        <v>431.8137333485351</v>
      </c>
      <c r="BO2062" s="39">
        <f t="shared" si="423"/>
        <v>605.13211938460006</v>
      </c>
      <c r="BP2062" s="39">
        <f t="shared" si="433"/>
        <v>173.31838603606496</v>
      </c>
    </row>
    <row r="2063" spans="1:68" s="25" customFormat="1" ht="14.25" x14ac:dyDescent="0.2">
      <c r="A2063" s="14">
        <v>850</v>
      </c>
      <c r="B2063" s="40"/>
      <c r="C2063" s="15" t="s">
        <v>15998</v>
      </c>
      <c r="D2063" s="16">
        <v>9033</v>
      </c>
      <c r="E2063" s="15" t="s">
        <v>15999</v>
      </c>
      <c r="F2063" s="15" t="s">
        <v>16000</v>
      </c>
      <c r="G2063" s="17" t="s">
        <v>16001</v>
      </c>
      <c r="H2063" s="17" t="s">
        <v>16002</v>
      </c>
      <c r="I2063" s="17" t="s">
        <v>86</v>
      </c>
      <c r="J2063" s="15" t="s">
        <v>16003</v>
      </c>
      <c r="K2063" s="15" t="s">
        <v>16004</v>
      </c>
      <c r="L2063" s="18" t="s">
        <v>16005</v>
      </c>
      <c r="M2063" s="15" t="s">
        <v>15831</v>
      </c>
      <c r="N2063" s="15" t="s">
        <v>15832</v>
      </c>
      <c r="O2063" s="16">
        <v>510</v>
      </c>
      <c r="P2063" s="15" t="s">
        <v>118</v>
      </c>
      <c r="Q2063" s="15">
        <v>20000</v>
      </c>
      <c r="R2063" s="15">
        <v>96100</v>
      </c>
      <c r="S2063" s="15">
        <v>116100</v>
      </c>
      <c r="T2063" s="15">
        <v>0.27</v>
      </c>
      <c r="U2063" s="15" t="s">
        <v>3335</v>
      </c>
      <c r="V2063" s="15" t="s">
        <v>76</v>
      </c>
      <c r="W2063" s="16">
        <v>1</v>
      </c>
      <c r="X2063" s="16">
        <v>1</v>
      </c>
      <c r="Y2063" s="15">
        <v>11665</v>
      </c>
      <c r="Z2063" s="15">
        <v>0.26800000000000002</v>
      </c>
      <c r="AA2063" s="15" t="s">
        <v>15925</v>
      </c>
      <c r="AB2063" s="15" t="s">
        <v>15926</v>
      </c>
      <c r="AC2063" s="15">
        <v>62700</v>
      </c>
      <c r="AD2063" s="26">
        <v>38531</v>
      </c>
      <c r="AE2063" s="15" t="s">
        <v>119</v>
      </c>
      <c r="AF2063" s="15" t="s">
        <v>119</v>
      </c>
      <c r="AG2063" s="16">
        <v>1</v>
      </c>
      <c r="AH2063" s="15" t="s">
        <v>16006</v>
      </c>
      <c r="AI2063" s="15" t="s">
        <v>78</v>
      </c>
      <c r="AJ2063" s="15">
        <v>11665.4934082</v>
      </c>
      <c r="AK2063" s="15">
        <v>458.44843679299998</v>
      </c>
      <c r="AL2063" s="15">
        <v>3093020.3623299999</v>
      </c>
      <c r="AM2063" s="15">
        <v>1414264.1192099999</v>
      </c>
      <c r="AN2063" s="19">
        <v>20000</v>
      </c>
      <c r="AO2063" s="19">
        <v>96200</v>
      </c>
      <c r="AP2063" s="19">
        <v>0</v>
      </c>
      <c r="AQ2063" s="19">
        <v>0</v>
      </c>
      <c r="AR2063" s="34">
        <f t="shared" si="424"/>
        <v>116200</v>
      </c>
      <c r="AS2063" s="34">
        <v>45000</v>
      </c>
      <c r="AT2063" s="34">
        <v>3000</v>
      </c>
      <c r="AU2063" s="34">
        <v>24920</v>
      </c>
      <c r="AV2063" s="34">
        <v>0</v>
      </c>
      <c r="AW2063" s="35">
        <f t="shared" si="425"/>
        <v>72920</v>
      </c>
      <c r="AX2063" s="34">
        <f t="shared" si="426"/>
        <v>43280</v>
      </c>
      <c r="AY2063" s="36">
        <v>1.4712000000099998</v>
      </c>
      <c r="AZ2063" s="36">
        <v>2.0617000000000001</v>
      </c>
      <c r="BA2063" s="22"/>
      <c r="BB2063" s="19">
        <v>1162</v>
      </c>
      <c r="BC2063" s="34">
        <f t="shared" si="427"/>
        <v>636.73536000432796</v>
      </c>
      <c r="BD2063" s="34">
        <f t="shared" si="428"/>
        <v>892.30376000000001</v>
      </c>
      <c r="BE2063" s="38">
        <v>3.4819999999999997E-2</v>
      </c>
      <c r="BF2063" s="38">
        <f t="shared" si="429"/>
        <v>3.4819999999999997E-2</v>
      </c>
      <c r="BG2063" s="34">
        <v>22.171125235350697</v>
      </c>
      <c r="BH2063" s="34">
        <v>31.070016923199997</v>
      </c>
      <c r="BI2063" s="34">
        <f t="shared" si="430"/>
        <v>614.56423476897726</v>
      </c>
      <c r="BJ2063" s="34">
        <f t="shared" si="431"/>
        <v>861.23374307680001</v>
      </c>
      <c r="BK2063" s="34">
        <v>0</v>
      </c>
      <c r="BL2063" s="34">
        <v>0</v>
      </c>
      <c r="BM2063" s="34">
        <f t="shared" si="432"/>
        <v>0</v>
      </c>
      <c r="BN2063" s="39">
        <f t="shared" si="422"/>
        <v>614.56423476897726</v>
      </c>
      <c r="BO2063" s="39">
        <f t="shared" si="423"/>
        <v>861.23374307680001</v>
      </c>
      <c r="BP2063" s="39">
        <f t="shared" si="433"/>
        <v>246.66950830782275</v>
      </c>
    </row>
    <row r="2064" spans="1:68" s="25" customFormat="1" ht="14.25" x14ac:dyDescent="0.2">
      <c r="A2064" s="14">
        <v>851</v>
      </c>
      <c r="B2064" s="40"/>
      <c r="C2064" s="15" t="s">
        <v>593</v>
      </c>
      <c r="D2064" s="16">
        <v>34927</v>
      </c>
      <c r="E2064" s="15" t="s">
        <v>16007</v>
      </c>
      <c r="F2064" s="15" t="s">
        <v>16008</v>
      </c>
      <c r="G2064" s="17" t="s">
        <v>16009</v>
      </c>
      <c r="H2064" s="17" t="s">
        <v>16010</v>
      </c>
      <c r="I2064" s="17" t="s">
        <v>86</v>
      </c>
      <c r="J2064" s="15" t="s">
        <v>16011</v>
      </c>
      <c r="K2064" s="15" t="s">
        <v>86</v>
      </c>
      <c r="L2064" s="18" t="s">
        <v>16012</v>
      </c>
      <c r="M2064" s="15" t="s">
        <v>15831</v>
      </c>
      <c r="N2064" s="15" t="s">
        <v>15832</v>
      </c>
      <c r="O2064" s="16">
        <v>510</v>
      </c>
      <c r="P2064" s="15" t="s">
        <v>118</v>
      </c>
      <c r="Q2064" s="15">
        <v>20000</v>
      </c>
      <c r="R2064" s="15">
        <v>131400</v>
      </c>
      <c r="S2064" s="15">
        <v>151400</v>
      </c>
      <c r="T2064" s="15">
        <v>0.3</v>
      </c>
      <c r="U2064" s="15" t="s">
        <v>3335</v>
      </c>
      <c r="V2064" s="15" t="s">
        <v>76</v>
      </c>
      <c r="W2064" s="16">
        <v>1</v>
      </c>
      <c r="X2064" s="16">
        <v>0</v>
      </c>
      <c r="Y2064" s="15">
        <v>12934</v>
      </c>
      <c r="Z2064" s="15">
        <v>0.29699999999999999</v>
      </c>
      <c r="AA2064" s="15" t="s">
        <v>16013</v>
      </c>
      <c r="AB2064" s="15" t="s">
        <v>16014</v>
      </c>
      <c r="AC2064" s="15">
        <v>0</v>
      </c>
      <c r="AD2064" s="15"/>
      <c r="AE2064" s="15" t="s">
        <v>78</v>
      </c>
      <c r="AF2064" s="15" t="s">
        <v>78</v>
      </c>
      <c r="AG2064" s="16">
        <v>1</v>
      </c>
      <c r="AH2064" s="15" t="s">
        <v>16015</v>
      </c>
      <c r="AI2064" s="15" t="s">
        <v>78</v>
      </c>
      <c r="AJ2064" s="15">
        <v>12934.4973145</v>
      </c>
      <c r="AK2064" s="15">
        <v>492.29547009999999</v>
      </c>
      <c r="AL2064" s="15">
        <v>3092946.2247299999</v>
      </c>
      <c r="AM2064" s="15">
        <v>1414263.8962699999</v>
      </c>
      <c r="AN2064" s="19">
        <v>20000</v>
      </c>
      <c r="AO2064" s="19">
        <v>97200</v>
      </c>
      <c r="AP2064" s="19">
        <v>0</v>
      </c>
      <c r="AQ2064" s="19">
        <v>33900</v>
      </c>
      <c r="AR2064" s="34">
        <f t="shared" si="424"/>
        <v>151100</v>
      </c>
      <c r="AS2064" s="34">
        <v>45000</v>
      </c>
      <c r="AT2064" s="34">
        <v>3000</v>
      </c>
      <c r="AU2064" s="34">
        <v>25270</v>
      </c>
      <c r="AV2064" s="34">
        <v>0</v>
      </c>
      <c r="AW2064" s="35">
        <f t="shared" si="425"/>
        <v>73270</v>
      </c>
      <c r="AX2064" s="34">
        <f t="shared" si="426"/>
        <v>77830</v>
      </c>
      <c r="AY2064" s="36">
        <v>1.4712000000099998</v>
      </c>
      <c r="AZ2064" s="36">
        <v>2.0617000000000001</v>
      </c>
      <c r="BA2064" s="22"/>
      <c r="BB2064" s="19">
        <v>2189</v>
      </c>
      <c r="BC2064" s="34">
        <f t="shared" si="427"/>
        <v>1145.0349600077827</v>
      </c>
      <c r="BD2064" s="34">
        <f t="shared" si="428"/>
        <v>1604.62111</v>
      </c>
      <c r="BE2064" s="38">
        <v>3.4819999999999997E-2</v>
      </c>
      <c r="BF2064" s="38">
        <f t="shared" si="429"/>
        <v>3.4819999999999997E-2</v>
      </c>
      <c r="BG2064" s="34">
        <v>22.50410193135296</v>
      </c>
      <c r="BH2064" s="34">
        <v>31.5366414842</v>
      </c>
      <c r="BI2064" s="34">
        <f t="shared" si="430"/>
        <v>1122.5308580764297</v>
      </c>
      <c r="BJ2064" s="34">
        <f t="shared" si="431"/>
        <v>1573.0844685158002</v>
      </c>
      <c r="BK2064" s="34">
        <v>0</v>
      </c>
      <c r="BL2064" s="34">
        <v>0</v>
      </c>
      <c r="BM2064" s="34">
        <f t="shared" si="432"/>
        <v>0</v>
      </c>
      <c r="BN2064" s="39">
        <f t="shared" si="422"/>
        <v>1122.5308580764297</v>
      </c>
      <c r="BO2064" s="39">
        <f t="shared" si="423"/>
        <v>1573.0844685158002</v>
      </c>
      <c r="BP2064" s="39">
        <f t="shared" si="433"/>
        <v>450.55361043937046</v>
      </c>
    </row>
    <row r="2065" spans="1:68" s="25" customFormat="1" ht="14.25" x14ac:dyDescent="0.2">
      <c r="A2065" s="14">
        <v>852</v>
      </c>
      <c r="B2065" s="40"/>
      <c r="C2065" s="15"/>
      <c r="D2065" s="16">
        <v>567</v>
      </c>
      <c r="E2065" s="15" t="s">
        <v>16016</v>
      </c>
      <c r="F2065" s="15" t="s">
        <v>16017</v>
      </c>
      <c r="G2065" s="17" t="s">
        <v>16018</v>
      </c>
      <c r="H2065" s="17" t="s">
        <v>16019</v>
      </c>
      <c r="I2065" s="17" t="s">
        <v>88</v>
      </c>
      <c r="J2065" s="15" t="s">
        <v>16020</v>
      </c>
      <c r="K2065" s="15" t="s">
        <v>205</v>
      </c>
      <c r="L2065" s="18" t="s">
        <v>16021</v>
      </c>
      <c r="M2065" s="15" t="s">
        <v>15831</v>
      </c>
      <c r="N2065" s="15" t="s">
        <v>15832</v>
      </c>
      <c r="O2065" s="16">
        <v>510</v>
      </c>
      <c r="P2065" s="15" t="s">
        <v>118</v>
      </c>
      <c r="Q2065" s="15">
        <v>20000</v>
      </c>
      <c r="R2065" s="15">
        <v>97200</v>
      </c>
      <c r="S2065" s="15">
        <v>117200</v>
      </c>
      <c r="T2065" s="15">
        <v>0.28999999999999998</v>
      </c>
      <c r="U2065" s="15" t="s">
        <v>3335</v>
      </c>
      <c r="V2065" s="15" t="s">
        <v>76</v>
      </c>
      <c r="W2065" s="16">
        <v>1</v>
      </c>
      <c r="X2065" s="16">
        <v>1</v>
      </c>
      <c r="Y2065" s="15">
        <v>12870</v>
      </c>
      <c r="Z2065" s="15">
        <v>0.29499999999999998</v>
      </c>
      <c r="AA2065" s="15" t="s">
        <v>16022</v>
      </c>
      <c r="AB2065" s="15" t="s">
        <v>78</v>
      </c>
      <c r="AC2065" s="15">
        <v>111000</v>
      </c>
      <c r="AD2065" s="26">
        <v>40296</v>
      </c>
      <c r="AE2065" s="15" t="s">
        <v>78</v>
      </c>
      <c r="AF2065" s="15" t="s">
        <v>78</v>
      </c>
      <c r="AG2065" s="16">
        <v>1</v>
      </c>
      <c r="AH2065" s="15" t="s">
        <v>16023</v>
      </c>
      <c r="AI2065" s="15" t="s">
        <v>78</v>
      </c>
      <c r="AJ2065" s="15">
        <v>12869.5129395</v>
      </c>
      <c r="AK2065" s="15">
        <v>483.12614339300001</v>
      </c>
      <c r="AL2065" s="15">
        <v>3092869.9806499998</v>
      </c>
      <c r="AM2065" s="15">
        <v>1414262.9154999999</v>
      </c>
      <c r="AN2065" s="19">
        <v>20000</v>
      </c>
      <c r="AO2065" s="19">
        <v>97200</v>
      </c>
      <c r="AP2065" s="19">
        <v>0</v>
      </c>
      <c r="AQ2065" s="19">
        <v>0</v>
      </c>
      <c r="AR2065" s="34">
        <f t="shared" si="424"/>
        <v>117200</v>
      </c>
      <c r="AS2065" s="34">
        <v>45000</v>
      </c>
      <c r="AT2065" s="34">
        <v>3000</v>
      </c>
      <c r="AU2065" s="34">
        <v>25270</v>
      </c>
      <c r="AV2065" s="34">
        <v>0</v>
      </c>
      <c r="AW2065" s="35">
        <f t="shared" si="425"/>
        <v>73270</v>
      </c>
      <c r="AX2065" s="34">
        <f t="shared" si="426"/>
        <v>43930</v>
      </c>
      <c r="AY2065" s="36">
        <v>1.4712000000099998</v>
      </c>
      <c r="AZ2065" s="36">
        <v>2.0617000000000001</v>
      </c>
      <c r="BA2065" s="22"/>
      <c r="BB2065" s="19">
        <v>1172</v>
      </c>
      <c r="BC2065" s="34">
        <f t="shared" si="427"/>
        <v>646.29816000439291</v>
      </c>
      <c r="BD2065" s="34">
        <f t="shared" si="428"/>
        <v>905.70481000000007</v>
      </c>
      <c r="BE2065" s="38">
        <v>3.4819999999999997E-2</v>
      </c>
      <c r="BF2065" s="38">
        <f t="shared" si="429"/>
        <v>3.4819999999999997E-2</v>
      </c>
      <c r="BG2065" s="34">
        <v>22.50410193135296</v>
      </c>
      <c r="BH2065" s="34">
        <v>31.5366414842</v>
      </c>
      <c r="BI2065" s="34">
        <f t="shared" si="430"/>
        <v>623.79405807303999</v>
      </c>
      <c r="BJ2065" s="34">
        <f t="shared" si="431"/>
        <v>874.16816851580006</v>
      </c>
      <c r="BK2065" s="34">
        <v>0</v>
      </c>
      <c r="BL2065" s="34">
        <v>0</v>
      </c>
      <c r="BM2065" s="34">
        <f t="shared" si="432"/>
        <v>0</v>
      </c>
      <c r="BN2065" s="39">
        <f t="shared" si="422"/>
        <v>623.79405807303999</v>
      </c>
      <c r="BO2065" s="39">
        <f t="shared" si="423"/>
        <v>874.16816851580006</v>
      </c>
      <c r="BP2065" s="39">
        <f t="shared" si="433"/>
        <v>250.37411044276007</v>
      </c>
    </row>
    <row r="2066" spans="1:68" s="25" customFormat="1" ht="14.25" x14ac:dyDescent="0.2">
      <c r="A2066" s="14">
        <v>853</v>
      </c>
      <c r="B2066" s="40"/>
      <c r="C2066" s="15" t="s">
        <v>16024</v>
      </c>
      <c r="D2066" s="16">
        <v>8947</v>
      </c>
      <c r="E2066" s="15" t="s">
        <v>16025</v>
      </c>
      <c r="F2066" s="15" t="s">
        <v>16024</v>
      </c>
      <c r="G2066" s="17" t="s">
        <v>16026</v>
      </c>
      <c r="H2066" s="17" t="s">
        <v>16027</v>
      </c>
      <c r="I2066" s="17" t="s">
        <v>86</v>
      </c>
      <c r="J2066" s="15" t="s">
        <v>16028</v>
      </c>
      <c r="K2066" s="15" t="s">
        <v>5146</v>
      </c>
      <c r="L2066" s="18" t="s">
        <v>16029</v>
      </c>
      <c r="M2066" s="15" t="s">
        <v>15831</v>
      </c>
      <c r="N2066" s="15" t="s">
        <v>15832</v>
      </c>
      <c r="O2066" s="16">
        <v>510</v>
      </c>
      <c r="P2066" s="15" t="s">
        <v>118</v>
      </c>
      <c r="Q2066" s="15">
        <v>20000</v>
      </c>
      <c r="R2066" s="15">
        <v>98900</v>
      </c>
      <c r="S2066" s="15">
        <v>118900</v>
      </c>
      <c r="T2066" s="15">
        <v>0.33</v>
      </c>
      <c r="U2066" s="15" t="s">
        <v>3335</v>
      </c>
      <c r="V2066" s="15" t="s">
        <v>76</v>
      </c>
      <c r="W2066" s="16">
        <v>1</v>
      </c>
      <c r="X2066" s="16">
        <v>1</v>
      </c>
      <c r="Y2066" s="15">
        <v>14691</v>
      </c>
      <c r="Z2066" s="15">
        <v>0.33700000000000002</v>
      </c>
      <c r="AA2066" s="15" t="s">
        <v>16022</v>
      </c>
      <c r="AB2066" s="15" t="s">
        <v>78</v>
      </c>
      <c r="AC2066" s="15">
        <v>112000</v>
      </c>
      <c r="AD2066" s="26">
        <v>40815</v>
      </c>
      <c r="AE2066" s="15" t="s">
        <v>78</v>
      </c>
      <c r="AF2066" s="15" t="s">
        <v>78</v>
      </c>
      <c r="AG2066" s="16">
        <v>1</v>
      </c>
      <c r="AH2066" s="15" t="s">
        <v>16030</v>
      </c>
      <c r="AI2066" s="15" t="s">
        <v>78</v>
      </c>
      <c r="AJ2066" s="15">
        <v>14691.0395508</v>
      </c>
      <c r="AK2066" s="15">
        <v>542.10098876699999</v>
      </c>
      <c r="AL2066" s="15">
        <v>3092974.5604300001</v>
      </c>
      <c r="AM2066" s="15">
        <v>1414386.6496300001</v>
      </c>
      <c r="AN2066" s="19">
        <v>20000</v>
      </c>
      <c r="AO2066" s="19">
        <v>97800</v>
      </c>
      <c r="AP2066" s="19">
        <v>0</v>
      </c>
      <c r="AQ2066" s="19">
        <v>0</v>
      </c>
      <c r="AR2066" s="34">
        <f t="shared" si="424"/>
        <v>117800</v>
      </c>
      <c r="AS2066" s="34">
        <v>45000</v>
      </c>
      <c r="AT2066" s="34">
        <v>0</v>
      </c>
      <c r="AU2066" s="34">
        <v>25480</v>
      </c>
      <c r="AV2066" s="34">
        <v>0</v>
      </c>
      <c r="AW2066" s="35">
        <f t="shared" si="425"/>
        <v>70480</v>
      </c>
      <c r="AX2066" s="34">
        <f t="shared" si="426"/>
        <v>47320</v>
      </c>
      <c r="AY2066" s="36">
        <v>1.4712000000099998</v>
      </c>
      <c r="AZ2066" s="36">
        <v>2.0617000000000001</v>
      </c>
      <c r="BA2066" s="22"/>
      <c r="BB2066" s="19">
        <v>1178</v>
      </c>
      <c r="BC2066" s="34">
        <f t="shared" si="427"/>
        <v>696.17184000473196</v>
      </c>
      <c r="BD2066" s="34">
        <f t="shared" si="428"/>
        <v>975.59644000000003</v>
      </c>
      <c r="BE2066" s="38">
        <v>3.4819999999999997E-2</v>
      </c>
      <c r="BF2066" s="38">
        <f t="shared" si="429"/>
        <v>3.4819999999999997E-2</v>
      </c>
      <c r="BG2066" s="34">
        <v>24.240703468964764</v>
      </c>
      <c r="BH2066" s="34">
        <v>33.970268040800001</v>
      </c>
      <c r="BI2066" s="34">
        <f t="shared" si="430"/>
        <v>671.93113653576722</v>
      </c>
      <c r="BJ2066" s="34">
        <f t="shared" si="431"/>
        <v>941.62617195920006</v>
      </c>
      <c r="BK2066" s="34">
        <v>0</v>
      </c>
      <c r="BL2066" s="34">
        <v>0</v>
      </c>
      <c r="BM2066" s="34">
        <f t="shared" si="432"/>
        <v>0</v>
      </c>
      <c r="BN2066" s="39">
        <f t="shared" si="422"/>
        <v>671.93113653576722</v>
      </c>
      <c r="BO2066" s="39">
        <f t="shared" si="423"/>
        <v>941.62617195920006</v>
      </c>
      <c r="BP2066" s="39">
        <f t="shared" si="433"/>
        <v>269.69503542343284</v>
      </c>
    </row>
    <row r="2067" spans="1:68" s="25" customFormat="1" ht="14.25" x14ac:dyDescent="0.2">
      <c r="A2067" s="14">
        <v>854</v>
      </c>
      <c r="B2067" s="40"/>
      <c r="C2067" s="15"/>
      <c r="D2067" s="16">
        <v>16315</v>
      </c>
      <c r="E2067" s="15" t="s">
        <v>16031</v>
      </c>
      <c r="F2067" s="15" t="s">
        <v>16032</v>
      </c>
      <c r="G2067" s="17" t="s">
        <v>16033</v>
      </c>
      <c r="H2067" s="17" t="s">
        <v>16034</v>
      </c>
      <c r="I2067" s="17" t="s">
        <v>86</v>
      </c>
      <c r="J2067" s="15" t="s">
        <v>16035</v>
      </c>
      <c r="K2067" s="15" t="s">
        <v>10507</v>
      </c>
      <c r="L2067" s="18" t="s">
        <v>16036</v>
      </c>
      <c r="M2067" s="15" t="s">
        <v>15831</v>
      </c>
      <c r="N2067" s="15" t="s">
        <v>15832</v>
      </c>
      <c r="O2067" s="16">
        <v>510</v>
      </c>
      <c r="P2067" s="15" t="s">
        <v>118</v>
      </c>
      <c r="Q2067" s="15">
        <v>20000</v>
      </c>
      <c r="R2067" s="15">
        <v>91100</v>
      </c>
      <c r="S2067" s="15">
        <v>111100</v>
      </c>
      <c r="T2067" s="15">
        <v>0.27</v>
      </c>
      <c r="U2067" s="15" t="s">
        <v>3335</v>
      </c>
      <c r="V2067" s="15" t="s">
        <v>76</v>
      </c>
      <c r="W2067" s="16">
        <v>1</v>
      </c>
      <c r="X2067" s="16">
        <v>1</v>
      </c>
      <c r="Y2067" s="15">
        <v>11948</v>
      </c>
      <c r="Z2067" s="15">
        <v>0.27400000000000002</v>
      </c>
      <c r="AA2067" s="15" t="s">
        <v>16022</v>
      </c>
      <c r="AB2067" s="15" t="s">
        <v>78</v>
      </c>
      <c r="AC2067" s="15">
        <v>105000</v>
      </c>
      <c r="AD2067" s="26">
        <v>40162</v>
      </c>
      <c r="AE2067" s="15" t="s">
        <v>78</v>
      </c>
      <c r="AF2067" s="15" t="s">
        <v>78</v>
      </c>
      <c r="AG2067" s="16">
        <v>1</v>
      </c>
      <c r="AH2067" s="15" t="s">
        <v>16037</v>
      </c>
      <c r="AI2067" s="15" t="s">
        <v>78</v>
      </c>
      <c r="AJ2067" s="15">
        <v>11947.5744629</v>
      </c>
      <c r="AK2067" s="15">
        <v>522.70521185300004</v>
      </c>
      <c r="AL2067" s="15">
        <v>3092990.20823</v>
      </c>
      <c r="AM2067" s="15">
        <v>1414455.0584799999</v>
      </c>
      <c r="AN2067" s="19">
        <v>20000</v>
      </c>
      <c r="AO2067" s="19">
        <v>91000</v>
      </c>
      <c r="AP2067" s="19">
        <v>0</v>
      </c>
      <c r="AQ2067" s="19">
        <v>0</v>
      </c>
      <c r="AR2067" s="34">
        <f t="shared" si="424"/>
        <v>111000</v>
      </c>
      <c r="AS2067" s="34">
        <v>0</v>
      </c>
      <c r="AT2067" s="34">
        <v>3000</v>
      </c>
      <c r="AU2067" s="34">
        <v>0</v>
      </c>
      <c r="AV2067" s="34">
        <v>0</v>
      </c>
      <c r="AW2067" s="35">
        <f t="shared" si="425"/>
        <v>3000</v>
      </c>
      <c r="AX2067" s="34">
        <f t="shared" si="426"/>
        <v>108000</v>
      </c>
      <c r="AY2067" s="36">
        <v>1.4712000000099998</v>
      </c>
      <c r="AZ2067" s="36">
        <v>2.0617000000000001</v>
      </c>
      <c r="BA2067" s="22"/>
      <c r="BB2067" s="19">
        <v>1110</v>
      </c>
      <c r="BC2067" s="34">
        <f t="shared" si="427"/>
        <v>1588.8960000107998</v>
      </c>
      <c r="BD2067" s="34">
        <f t="shared" si="428"/>
        <v>2226.636</v>
      </c>
      <c r="BE2067" s="38">
        <v>3.4819999999999997E-2</v>
      </c>
      <c r="BF2067" s="38">
        <f t="shared" si="429"/>
        <v>3.4819999999999997E-2</v>
      </c>
      <c r="BG2067" s="34">
        <v>55.325358720376045</v>
      </c>
      <c r="BH2067" s="34">
        <v>77.531465519999998</v>
      </c>
      <c r="BI2067" s="34">
        <f t="shared" si="430"/>
        <v>1533.5706412904237</v>
      </c>
      <c r="BJ2067" s="34">
        <f t="shared" si="431"/>
        <v>2149.10453448</v>
      </c>
      <c r="BK2067" s="34">
        <v>0</v>
      </c>
      <c r="BL2067" s="34">
        <v>0</v>
      </c>
      <c r="BM2067" s="34">
        <f t="shared" si="432"/>
        <v>0</v>
      </c>
      <c r="BN2067" s="39">
        <f t="shared" si="422"/>
        <v>1533.5706412904237</v>
      </c>
      <c r="BO2067" s="39">
        <f t="shared" si="423"/>
        <v>2149.10453448</v>
      </c>
      <c r="BP2067" s="39">
        <f t="shared" si="433"/>
        <v>615.53389318957625</v>
      </c>
    </row>
    <row r="2068" spans="1:68" s="25" customFormat="1" ht="14.25" x14ac:dyDescent="0.2">
      <c r="A2068" s="14">
        <v>855</v>
      </c>
      <c r="B2068" s="40"/>
      <c r="C2068" s="15"/>
      <c r="D2068" s="16">
        <v>10757</v>
      </c>
      <c r="E2068" s="15" t="s">
        <v>16038</v>
      </c>
      <c r="F2068" s="15" t="s">
        <v>16039</v>
      </c>
      <c r="G2068" s="17" t="s">
        <v>16040</v>
      </c>
      <c r="H2068" s="17" t="s">
        <v>16041</v>
      </c>
      <c r="I2068" s="17" t="s">
        <v>86</v>
      </c>
      <c r="J2068" s="15" t="s">
        <v>16042</v>
      </c>
      <c r="K2068" s="15" t="s">
        <v>893</v>
      </c>
      <c r="L2068" s="18" t="s">
        <v>16043</v>
      </c>
      <c r="M2068" s="15" t="s">
        <v>15831</v>
      </c>
      <c r="N2068" s="15" t="s">
        <v>15832</v>
      </c>
      <c r="O2068" s="16">
        <v>510</v>
      </c>
      <c r="P2068" s="15" t="s">
        <v>118</v>
      </c>
      <c r="Q2068" s="15">
        <v>20000</v>
      </c>
      <c r="R2068" s="15">
        <v>82200</v>
      </c>
      <c r="S2068" s="15">
        <v>102200</v>
      </c>
      <c r="T2068" s="15">
        <v>0.28000000000000003</v>
      </c>
      <c r="U2068" s="15" t="s">
        <v>3335</v>
      </c>
      <c r="V2068" s="15" t="s">
        <v>76</v>
      </c>
      <c r="W2068" s="16">
        <v>1</v>
      </c>
      <c r="X2068" s="16">
        <v>1</v>
      </c>
      <c r="Y2068" s="15">
        <v>12298</v>
      </c>
      <c r="Z2068" s="15">
        <v>0.28199999999999997</v>
      </c>
      <c r="AA2068" s="15" t="s">
        <v>16022</v>
      </c>
      <c r="AB2068" s="15" t="s">
        <v>78</v>
      </c>
      <c r="AC2068" s="15">
        <v>98000</v>
      </c>
      <c r="AD2068" s="26">
        <v>40296</v>
      </c>
      <c r="AE2068" s="15" t="s">
        <v>78</v>
      </c>
      <c r="AF2068" s="15" t="s">
        <v>78</v>
      </c>
      <c r="AG2068" s="16">
        <v>1</v>
      </c>
      <c r="AH2068" s="15" t="s">
        <v>16044</v>
      </c>
      <c r="AI2068" s="15" t="s">
        <v>78</v>
      </c>
      <c r="AJ2068" s="15">
        <v>12297.6992188</v>
      </c>
      <c r="AK2068" s="15">
        <v>536.57837799900005</v>
      </c>
      <c r="AL2068" s="15">
        <v>3093005.6201499999</v>
      </c>
      <c r="AM2068" s="15">
        <v>1414514.8094200001</v>
      </c>
      <c r="AN2068" s="19">
        <v>20000</v>
      </c>
      <c r="AO2068" s="19">
        <v>82200</v>
      </c>
      <c r="AP2068" s="19">
        <v>0</v>
      </c>
      <c r="AQ2068" s="19">
        <v>0</v>
      </c>
      <c r="AR2068" s="34">
        <f t="shared" si="424"/>
        <v>102200</v>
      </c>
      <c r="AS2068" s="34">
        <v>45000</v>
      </c>
      <c r="AT2068" s="34">
        <v>3000</v>
      </c>
      <c r="AU2068" s="34">
        <v>20020</v>
      </c>
      <c r="AV2068" s="34">
        <v>0</v>
      </c>
      <c r="AW2068" s="35">
        <f t="shared" si="425"/>
        <v>68020</v>
      </c>
      <c r="AX2068" s="34">
        <f t="shared" si="426"/>
        <v>34180</v>
      </c>
      <c r="AY2068" s="36">
        <v>1.4712000000099998</v>
      </c>
      <c r="AZ2068" s="36">
        <v>2.0617000000000001</v>
      </c>
      <c r="BA2068" s="22"/>
      <c r="BB2068" s="19">
        <v>1022</v>
      </c>
      <c r="BC2068" s="34">
        <f t="shared" si="427"/>
        <v>502.85616000341798</v>
      </c>
      <c r="BD2068" s="34">
        <f t="shared" si="428"/>
        <v>704.68906000000004</v>
      </c>
      <c r="BE2068" s="38">
        <v>3.4819999999999997E-2</v>
      </c>
      <c r="BF2068" s="38">
        <f t="shared" si="429"/>
        <v>3.4819999999999997E-2</v>
      </c>
      <c r="BG2068" s="34">
        <v>17.509451491319012</v>
      </c>
      <c r="BH2068" s="34">
        <v>24.537273069199998</v>
      </c>
      <c r="BI2068" s="34">
        <f t="shared" si="430"/>
        <v>485.34670851209899</v>
      </c>
      <c r="BJ2068" s="34">
        <f t="shared" si="431"/>
        <v>680.15178693080009</v>
      </c>
      <c r="BK2068" s="34">
        <v>0</v>
      </c>
      <c r="BL2068" s="34">
        <v>0</v>
      </c>
      <c r="BM2068" s="34">
        <f t="shared" si="432"/>
        <v>0</v>
      </c>
      <c r="BN2068" s="39">
        <f t="shared" si="422"/>
        <v>485.34670851209899</v>
      </c>
      <c r="BO2068" s="39">
        <f t="shared" si="423"/>
        <v>680.15178693080009</v>
      </c>
      <c r="BP2068" s="39">
        <f t="shared" si="433"/>
        <v>194.8050784187011</v>
      </c>
    </row>
    <row r="2069" spans="1:68" s="25" customFormat="1" ht="14.25" x14ac:dyDescent="0.2">
      <c r="A2069" s="14">
        <v>856</v>
      </c>
      <c r="B2069" s="40"/>
      <c r="C2069" s="15" t="s">
        <v>159</v>
      </c>
      <c r="D2069" s="16">
        <v>9650</v>
      </c>
      <c r="E2069" s="15" t="s">
        <v>16045</v>
      </c>
      <c r="F2069" s="15" t="s">
        <v>16046</v>
      </c>
      <c r="G2069" s="17" t="s">
        <v>16047</v>
      </c>
      <c r="H2069" s="17" t="s">
        <v>16048</v>
      </c>
      <c r="I2069" s="17" t="s">
        <v>86</v>
      </c>
      <c r="J2069" s="15" t="s">
        <v>16049</v>
      </c>
      <c r="K2069" s="15" t="s">
        <v>86</v>
      </c>
      <c r="L2069" s="18" t="s">
        <v>16050</v>
      </c>
      <c r="M2069" s="15" t="s">
        <v>15831</v>
      </c>
      <c r="N2069" s="15" t="s">
        <v>15832</v>
      </c>
      <c r="O2069" s="16">
        <v>510</v>
      </c>
      <c r="P2069" s="15" t="s">
        <v>118</v>
      </c>
      <c r="Q2069" s="15">
        <v>20000</v>
      </c>
      <c r="R2069" s="15">
        <v>91000</v>
      </c>
      <c r="S2069" s="15">
        <v>111000</v>
      </c>
      <c r="T2069" s="15">
        <v>0.28999999999999998</v>
      </c>
      <c r="U2069" s="15" t="s">
        <v>3335</v>
      </c>
      <c r="V2069" s="15" t="s">
        <v>76</v>
      </c>
      <c r="W2069" s="16">
        <v>1</v>
      </c>
      <c r="X2069" s="16">
        <v>1</v>
      </c>
      <c r="Y2069" s="15">
        <v>12960</v>
      </c>
      <c r="Z2069" s="15">
        <v>0.29799999999999999</v>
      </c>
      <c r="AA2069" s="15" t="s">
        <v>16022</v>
      </c>
      <c r="AB2069" s="15" t="s">
        <v>78</v>
      </c>
      <c r="AC2069" s="15">
        <v>107500</v>
      </c>
      <c r="AD2069" s="26">
        <v>40352</v>
      </c>
      <c r="AE2069" s="15" t="s">
        <v>78</v>
      </c>
      <c r="AF2069" s="15" t="s">
        <v>78</v>
      </c>
      <c r="AG2069" s="16">
        <v>1</v>
      </c>
      <c r="AH2069" s="15" t="s">
        <v>16051</v>
      </c>
      <c r="AI2069" s="15" t="s">
        <v>78</v>
      </c>
      <c r="AJ2069" s="15">
        <v>12960.2800293</v>
      </c>
      <c r="AK2069" s="15">
        <v>554.03632028499999</v>
      </c>
      <c r="AL2069" s="15">
        <v>3093022.5775299999</v>
      </c>
      <c r="AM2069" s="15">
        <v>1414574.76609</v>
      </c>
      <c r="AN2069" s="19">
        <v>20000</v>
      </c>
      <c r="AO2069" s="19">
        <v>91000</v>
      </c>
      <c r="AP2069" s="19">
        <v>0</v>
      </c>
      <c r="AQ2069" s="19">
        <v>0</v>
      </c>
      <c r="AR2069" s="34">
        <f t="shared" si="424"/>
        <v>111000</v>
      </c>
      <c r="AS2069" s="34">
        <v>45000</v>
      </c>
      <c r="AT2069" s="34">
        <v>3000</v>
      </c>
      <c r="AU2069" s="34">
        <v>23100</v>
      </c>
      <c r="AV2069" s="34">
        <v>0</v>
      </c>
      <c r="AW2069" s="35">
        <f t="shared" si="425"/>
        <v>71100</v>
      </c>
      <c r="AX2069" s="34">
        <f t="shared" si="426"/>
        <v>39900</v>
      </c>
      <c r="AY2069" s="36">
        <v>1.4712000000099998</v>
      </c>
      <c r="AZ2069" s="36">
        <v>2.0617000000000001</v>
      </c>
      <c r="BA2069" s="22"/>
      <c r="BB2069" s="19">
        <v>1110</v>
      </c>
      <c r="BC2069" s="34">
        <f t="shared" si="427"/>
        <v>587.0088000039899</v>
      </c>
      <c r="BD2069" s="34">
        <f t="shared" si="428"/>
        <v>822.61830000000009</v>
      </c>
      <c r="BE2069" s="38">
        <v>3.4819999999999997E-2</v>
      </c>
      <c r="BF2069" s="38">
        <f t="shared" si="429"/>
        <v>3.4819999999999997E-2</v>
      </c>
      <c r="BG2069" s="34">
        <v>20.439646416138928</v>
      </c>
      <c r="BH2069" s="34">
        <v>28.643569206000002</v>
      </c>
      <c r="BI2069" s="34">
        <f t="shared" si="430"/>
        <v>566.56915358785102</v>
      </c>
      <c r="BJ2069" s="34">
        <f t="shared" si="431"/>
        <v>793.97473079400004</v>
      </c>
      <c r="BK2069" s="34">
        <v>0</v>
      </c>
      <c r="BL2069" s="34">
        <v>0</v>
      </c>
      <c r="BM2069" s="34">
        <f t="shared" si="432"/>
        <v>0</v>
      </c>
      <c r="BN2069" s="39">
        <f t="shared" ref="BN2069:BN2132" si="434">BI2069-BK2069</f>
        <v>566.56915358785102</v>
      </c>
      <c r="BO2069" s="39">
        <f t="shared" ref="BO2069:BO2132" si="435">BJ2069-BL2069</f>
        <v>793.97473079400004</v>
      </c>
      <c r="BP2069" s="39">
        <f t="shared" si="433"/>
        <v>227.40557720614902</v>
      </c>
    </row>
    <row r="2070" spans="1:68" s="25" customFormat="1" ht="14.25" x14ac:dyDescent="0.2">
      <c r="A2070" s="14">
        <v>857</v>
      </c>
      <c r="B2070" s="40"/>
      <c r="C2070" s="15" t="s">
        <v>16052</v>
      </c>
      <c r="D2070" s="16">
        <v>29900</v>
      </c>
      <c r="E2070" s="15" t="s">
        <v>16053</v>
      </c>
      <c r="F2070" s="15" t="s">
        <v>16052</v>
      </c>
      <c r="G2070" s="17" t="s">
        <v>16054</v>
      </c>
      <c r="H2070" s="17" t="s">
        <v>16055</v>
      </c>
      <c r="I2070" s="17" t="s">
        <v>86</v>
      </c>
      <c r="J2070" s="15" t="s">
        <v>16056</v>
      </c>
      <c r="K2070" s="15" t="s">
        <v>2681</v>
      </c>
      <c r="L2070" s="18" t="s">
        <v>16057</v>
      </c>
      <c r="M2070" s="15" t="s">
        <v>15831</v>
      </c>
      <c r="N2070" s="15" t="s">
        <v>15832</v>
      </c>
      <c r="O2070" s="16">
        <v>510</v>
      </c>
      <c r="P2070" s="15" t="s">
        <v>118</v>
      </c>
      <c r="Q2070" s="15">
        <v>20000</v>
      </c>
      <c r="R2070" s="15">
        <v>93300</v>
      </c>
      <c r="S2070" s="15">
        <v>113300</v>
      </c>
      <c r="T2070" s="15">
        <v>0.46</v>
      </c>
      <c r="U2070" s="15" t="s">
        <v>3335</v>
      </c>
      <c r="V2070" s="15" t="s">
        <v>76</v>
      </c>
      <c r="W2070" s="16">
        <v>1</v>
      </c>
      <c r="X2070" s="16">
        <v>1</v>
      </c>
      <c r="Y2070" s="15">
        <v>20261</v>
      </c>
      <c r="Z2070" s="15">
        <v>0.46500000000000002</v>
      </c>
      <c r="AA2070" s="15" t="s">
        <v>16022</v>
      </c>
      <c r="AB2070" s="15" t="s">
        <v>78</v>
      </c>
      <c r="AC2070" s="15">
        <v>108000</v>
      </c>
      <c r="AD2070" s="26">
        <v>40338</v>
      </c>
      <c r="AE2070" s="15" t="s">
        <v>78</v>
      </c>
      <c r="AF2070" s="15" t="s">
        <v>78</v>
      </c>
      <c r="AG2070" s="16">
        <v>1</v>
      </c>
      <c r="AH2070" s="15" t="s">
        <v>16058</v>
      </c>
      <c r="AI2070" s="15" t="s">
        <v>78</v>
      </c>
      <c r="AJ2070" s="15">
        <v>20260.9099121</v>
      </c>
      <c r="AK2070" s="15">
        <v>635.420050575</v>
      </c>
      <c r="AL2070" s="15">
        <v>3093042.3081899998</v>
      </c>
      <c r="AM2070" s="15">
        <v>1414650.34669</v>
      </c>
      <c r="AN2070" s="19">
        <v>20000</v>
      </c>
      <c r="AO2070" s="19">
        <v>93300</v>
      </c>
      <c r="AP2070" s="19">
        <v>0</v>
      </c>
      <c r="AQ2070" s="19">
        <v>0</v>
      </c>
      <c r="AR2070" s="34">
        <f t="shared" si="424"/>
        <v>113300</v>
      </c>
      <c r="AS2070" s="34">
        <v>45000</v>
      </c>
      <c r="AT2070" s="34">
        <v>3000</v>
      </c>
      <c r="AU2070" s="34">
        <v>23905</v>
      </c>
      <c r="AV2070" s="34">
        <v>0</v>
      </c>
      <c r="AW2070" s="35">
        <f t="shared" si="425"/>
        <v>71905</v>
      </c>
      <c r="AX2070" s="34">
        <f t="shared" si="426"/>
        <v>41395</v>
      </c>
      <c r="AY2070" s="36">
        <v>1.4712000000099998</v>
      </c>
      <c r="AZ2070" s="36">
        <v>2.0617000000000001</v>
      </c>
      <c r="BA2070" s="22"/>
      <c r="BB2070" s="19">
        <v>1133</v>
      </c>
      <c r="BC2070" s="34">
        <f t="shared" si="427"/>
        <v>609.00324000413946</v>
      </c>
      <c r="BD2070" s="34">
        <f t="shared" si="428"/>
        <v>853.44071500000007</v>
      </c>
      <c r="BE2070" s="38">
        <v>3.4819999999999997E-2</v>
      </c>
      <c r="BF2070" s="38">
        <f t="shared" si="429"/>
        <v>3.4819999999999997E-2</v>
      </c>
      <c r="BG2070" s="34">
        <v>21.205492816944133</v>
      </c>
      <c r="BH2070" s="34">
        <v>29.7168056963</v>
      </c>
      <c r="BI2070" s="34">
        <f t="shared" si="430"/>
        <v>587.79774718719534</v>
      </c>
      <c r="BJ2070" s="34">
        <f t="shared" si="431"/>
        <v>823.72390930370011</v>
      </c>
      <c r="BK2070" s="34">
        <v>0</v>
      </c>
      <c r="BL2070" s="34">
        <v>0</v>
      </c>
      <c r="BM2070" s="34">
        <f t="shared" si="432"/>
        <v>0</v>
      </c>
      <c r="BN2070" s="39">
        <f t="shared" si="434"/>
        <v>587.79774718719534</v>
      </c>
      <c r="BO2070" s="39">
        <f t="shared" si="435"/>
        <v>823.72390930370011</v>
      </c>
      <c r="BP2070" s="39">
        <f t="shared" si="433"/>
        <v>235.92616211650477</v>
      </c>
    </row>
    <row r="2071" spans="1:68" s="25" customFormat="1" ht="14.25" x14ac:dyDescent="0.2">
      <c r="A2071" s="14">
        <v>858</v>
      </c>
      <c r="B2071" s="40"/>
      <c r="C2071" s="15" t="s">
        <v>176</v>
      </c>
      <c r="D2071" s="16">
        <v>33539</v>
      </c>
      <c r="E2071" s="15" t="s">
        <v>16059</v>
      </c>
      <c r="F2071" s="15" t="s">
        <v>16060</v>
      </c>
      <c r="G2071" s="17" t="s">
        <v>16061</v>
      </c>
      <c r="H2071" s="17" t="s">
        <v>16062</v>
      </c>
      <c r="I2071" s="17" t="s">
        <v>86</v>
      </c>
      <c r="J2071" s="15" t="s">
        <v>16063</v>
      </c>
      <c r="K2071" s="15" t="s">
        <v>86</v>
      </c>
      <c r="L2071" s="18" t="s">
        <v>16064</v>
      </c>
      <c r="M2071" s="15" t="s">
        <v>15831</v>
      </c>
      <c r="N2071" s="15" t="s">
        <v>15832</v>
      </c>
      <c r="O2071" s="16">
        <v>500</v>
      </c>
      <c r="P2071" s="15" t="s">
        <v>1055</v>
      </c>
      <c r="Q2071" s="15">
        <v>2000</v>
      </c>
      <c r="R2071" s="15">
        <v>0</v>
      </c>
      <c r="S2071" s="15">
        <v>2000</v>
      </c>
      <c r="T2071" s="15">
        <v>0.36</v>
      </c>
      <c r="U2071" s="15" t="s">
        <v>3335</v>
      </c>
      <c r="V2071" s="15" t="s">
        <v>76</v>
      </c>
      <c r="W2071" s="16">
        <v>0</v>
      </c>
      <c r="X2071" s="16">
        <v>0</v>
      </c>
      <c r="Y2071" s="15">
        <v>15195</v>
      </c>
      <c r="Z2071" s="15">
        <v>0.34899999999999998</v>
      </c>
      <c r="AA2071" s="15" t="s">
        <v>16065</v>
      </c>
      <c r="AB2071" s="15" t="s">
        <v>15926</v>
      </c>
      <c r="AC2071" s="15">
        <v>0</v>
      </c>
      <c r="AD2071" s="15"/>
      <c r="AE2071" s="15" t="s">
        <v>211</v>
      </c>
      <c r="AF2071" s="15" t="s">
        <v>16066</v>
      </c>
      <c r="AG2071" s="16">
        <v>1</v>
      </c>
      <c r="AH2071" s="15" t="s">
        <v>16067</v>
      </c>
      <c r="AI2071" s="15" t="s">
        <v>78</v>
      </c>
      <c r="AJ2071" s="15">
        <v>15194.7727051</v>
      </c>
      <c r="AK2071" s="15">
        <v>554.10467075600002</v>
      </c>
      <c r="AL2071" s="15">
        <v>3093442.5765900002</v>
      </c>
      <c r="AM2071" s="15">
        <v>1414508.9257100001</v>
      </c>
      <c r="AN2071" s="19">
        <v>0</v>
      </c>
      <c r="AO2071" s="19">
        <v>0</v>
      </c>
      <c r="AP2071" s="19">
        <v>1800</v>
      </c>
      <c r="AQ2071" s="19">
        <v>0</v>
      </c>
      <c r="AR2071" s="34">
        <f t="shared" si="424"/>
        <v>1800</v>
      </c>
      <c r="AS2071" s="34">
        <v>0</v>
      </c>
      <c r="AT2071" s="34">
        <v>0</v>
      </c>
      <c r="AU2071" s="34">
        <v>0</v>
      </c>
      <c r="AV2071" s="34">
        <v>0</v>
      </c>
      <c r="AW2071" s="35">
        <f t="shared" si="425"/>
        <v>0</v>
      </c>
      <c r="AX2071" s="34">
        <f t="shared" si="426"/>
        <v>1800</v>
      </c>
      <c r="AY2071" s="36">
        <v>1.4712000000099998</v>
      </c>
      <c r="AZ2071" s="36">
        <v>2.0617000000000001</v>
      </c>
      <c r="BA2071" s="22"/>
      <c r="BB2071" s="19">
        <v>54</v>
      </c>
      <c r="BC2071" s="34">
        <f t="shared" si="427"/>
        <v>26.481600000179998</v>
      </c>
      <c r="BD2071" s="34">
        <f t="shared" si="428"/>
        <v>37.110600000000005</v>
      </c>
      <c r="BE2071" s="38">
        <v>3.4819999999999997E-2</v>
      </c>
      <c r="BF2071" s="38">
        <f t="shared" si="429"/>
        <v>3.4819999999999997E-2</v>
      </c>
      <c r="BG2071" s="34">
        <v>0</v>
      </c>
      <c r="BH2071" s="34">
        <v>0</v>
      </c>
      <c r="BI2071" s="34">
        <f t="shared" si="430"/>
        <v>26.481600000179998</v>
      </c>
      <c r="BJ2071" s="34">
        <f t="shared" si="431"/>
        <v>37.110600000000005</v>
      </c>
      <c r="BK2071" s="34">
        <v>0</v>
      </c>
      <c r="BL2071" s="34">
        <v>0</v>
      </c>
      <c r="BM2071" s="34">
        <f t="shared" si="432"/>
        <v>0</v>
      </c>
      <c r="BN2071" s="39">
        <f t="shared" si="434"/>
        <v>26.481600000179998</v>
      </c>
      <c r="BO2071" s="39">
        <f t="shared" si="435"/>
        <v>37.110600000000005</v>
      </c>
      <c r="BP2071" s="39">
        <f t="shared" si="433"/>
        <v>10.628999999820007</v>
      </c>
    </row>
    <row r="2072" spans="1:68" s="25" customFormat="1" ht="14.25" x14ac:dyDescent="0.2">
      <c r="A2072" s="14">
        <v>859</v>
      </c>
      <c r="B2072" s="40"/>
      <c r="C2072" s="15" t="s">
        <v>176</v>
      </c>
      <c r="D2072" s="16">
        <v>37000</v>
      </c>
      <c r="E2072" s="15" t="s">
        <v>16068</v>
      </c>
      <c r="F2072" s="15" t="s">
        <v>16069</v>
      </c>
      <c r="G2072" s="17" t="s">
        <v>16070</v>
      </c>
      <c r="H2072" s="17" t="s">
        <v>16071</v>
      </c>
      <c r="I2072" s="17" t="s">
        <v>86</v>
      </c>
      <c r="J2072" s="15" t="s">
        <v>16072</v>
      </c>
      <c r="K2072" s="15" t="s">
        <v>2543</v>
      </c>
      <c r="L2072" s="18" t="s">
        <v>16073</v>
      </c>
      <c r="M2072" s="15" t="s">
        <v>15831</v>
      </c>
      <c r="N2072" s="15" t="s">
        <v>15832</v>
      </c>
      <c r="O2072" s="16">
        <v>510</v>
      </c>
      <c r="P2072" s="15" t="s">
        <v>118</v>
      </c>
      <c r="Q2072" s="15">
        <v>20000</v>
      </c>
      <c r="R2072" s="15">
        <v>111900</v>
      </c>
      <c r="S2072" s="15">
        <v>131900</v>
      </c>
      <c r="T2072" s="15">
        <v>0.33</v>
      </c>
      <c r="U2072" s="15" t="s">
        <v>3335</v>
      </c>
      <c r="V2072" s="15" t="s">
        <v>76</v>
      </c>
      <c r="W2072" s="16">
        <v>1</v>
      </c>
      <c r="X2072" s="16">
        <v>0</v>
      </c>
      <c r="Y2072" s="15">
        <v>14323</v>
      </c>
      <c r="Z2072" s="15">
        <v>0.32900000000000001</v>
      </c>
      <c r="AA2072" s="15" t="s">
        <v>16065</v>
      </c>
      <c r="AB2072" s="15" t="s">
        <v>15926</v>
      </c>
      <c r="AC2072" s="15">
        <v>0</v>
      </c>
      <c r="AD2072" s="15"/>
      <c r="AE2072" s="15" t="s">
        <v>211</v>
      </c>
      <c r="AF2072" s="15" t="s">
        <v>16074</v>
      </c>
      <c r="AG2072" s="16">
        <v>1</v>
      </c>
      <c r="AH2072" s="15" t="s">
        <v>16075</v>
      </c>
      <c r="AI2072" s="15" t="s">
        <v>78</v>
      </c>
      <c r="AJ2072" s="15">
        <v>14322.7888184</v>
      </c>
      <c r="AK2072" s="15">
        <v>512.21911991399998</v>
      </c>
      <c r="AL2072" s="15">
        <v>3093623.45603</v>
      </c>
      <c r="AM2072" s="15">
        <v>1414512.2873500001</v>
      </c>
      <c r="AN2072" s="19">
        <v>20000</v>
      </c>
      <c r="AO2072" s="19">
        <v>111900</v>
      </c>
      <c r="AP2072" s="19">
        <v>0</v>
      </c>
      <c r="AQ2072" s="19">
        <v>0</v>
      </c>
      <c r="AR2072" s="34">
        <f t="shared" si="424"/>
        <v>131900</v>
      </c>
      <c r="AS2072" s="34">
        <v>45000</v>
      </c>
      <c r="AT2072" s="34">
        <v>3000</v>
      </c>
      <c r="AU2072" s="34">
        <v>30415</v>
      </c>
      <c r="AV2072" s="34">
        <v>0</v>
      </c>
      <c r="AW2072" s="35">
        <f t="shared" si="425"/>
        <v>78415</v>
      </c>
      <c r="AX2072" s="34">
        <f t="shared" si="426"/>
        <v>53485</v>
      </c>
      <c r="AY2072" s="36">
        <v>1.4712000000099998</v>
      </c>
      <c r="AZ2072" s="36">
        <v>2.0617000000000001</v>
      </c>
      <c r="BA2072" s="22"/>
      <c r="BB2072" s="19">
        <v>1319</v>
      </c>
      <c r="BC2072" s="34">
        <f t="shared" si="427"/>
        <v>786.87132000534848</v>
      </c>
      <c r="BD2072" s="34">
        <f t="shared" si="428"/>
        <v>1102.700245</v>
      </c>
      <c r="BE2072" s="38">
        <v>3.4819999999999997E-2</v>
      </c>
      <c r="BF2072" s="38">
        <f t="shared" si="429"/>
        <v>3.4819999999999997E-2</v>
      </c>
      <c r="BG2072" s="34">
        <v>27.398859362586233</v>
      </c>
      <c r="BH2072" s="34">
        <v>38.396022530899998</v>
      </c>
      <c r="BI2072" s="34">
        <f t="shared" si="430"/>
        <v>759.47246064276226</v>
      </c>
      <c r="BJ2072" s="34">
        <f t="shared" si="431"/>
        <v>1064.3042224691001</v>
      </c>
      <c r="BK2072" s="34">
        <v>0</v>
      </c>
      <c r="BL2072" s="34">
        <v>0</v>
      </c>
      <c r="BM2072" s="34">
        <f t="shared" si="432"/>
        <v>0</v>
      </c>
      <c r="BN2072" s="39">
        <f t="shared" si="434"/>
        <v>759.47246064276226</v>
      </c>
      <c r="BO2072" s="39">
        <f t="shared" si="435"/>
        <v>1064.3042224691001</v>
      </c>
      <c r="BP2072" s="39">
        <f t="shared" si="433"/>
        <v>304.83176182633781</v>
      </c>
    </row>
    <row r="2073" spans="1:68" s="25" customFormat="1" ht="14.25" x14ac:dyDescent="0.2">
      <c r="A2073" s="14">
        <v>860</v>
      </c>
      <c r="B2073" s="40"/>
      <c r="C2073" s="15"/>
      <c r="D2073" s="16">
        <v>3758</v>
      </c>
      <c r="E2073" s="15" t="s">
        <v>16076</v>
      </c>
      <c r="F2073" s="15" t="s">
        <v>16077</v>
      </c>
      <c r="G2073" s="17" t="s">
        <v>16078</v>
      </c>
      <c r="H2073" s="17" t="s">
        <v>16079</v>
      </c>
      <c r="I2073" s="17" t="s">
        <v>86</v>
      </c>
      <c r="J2073" s="15" t="s">
        <v>16079</v>
      </c>
      <c r="K2073" s="15" t="s">
        <v>1356</v>
      </c>
      <c r="L2073" s="18" t="s">
        <v>16080</v>
      </c>
      <c r="M2073" s="15" t="s">
        <v>11401</v>
      </c>
      <c r="N2073" s="15" t="s">
        <v>11402</v>
      </c>
      <c r="O2073" s="16">
        <v>510</v>
      </c>
      <c r="P2073" s="15" t="s">
        <v>118</v>
      </c>
      <c r="Q2073" s="15">
        <v>20000</v>
      </c>
      <c r="R2073" s="15">
        <v>98000</v>
      </c>
      <c r="S2073" s="15">
        <v>118000</v>
      </c>
      <c r="T2073" s="15">
        <v>0.28000000000000003</v>
      </c>
      <c r="U2073" s="15" t="s">
        <v>3335</v>
      </c>
      <c r="V2073" s="15" t="s">
        <v>76</v>
      </c>
      <c r="W2073" s="16">
        <v>1</v>
      </c>
      <c r="X2073" s="16">
        <v>1</v>
      </c>
      <c r="Y2073" s="15">
        <v>12375</v>
      </c>
      <c r="Z2073" s="15">
        <v>0.28399999999999997</v>
      </c>
      <c r="AA2073" s="15" t="s">
        <v>15925</v>
      </c>
      <c r="AB2073" s="15" t="s">
        <v>15926</v>
      </c>
      <c r="AC2073" s="15">
        <v>102010</v>
      </c>
      <c r="AD2073" s="26">
        <v>37446</v>
      </c>
      <c r="AE2073" s="15" t="s">
        <v>183</v>
      </c>
      <c r="AF2073" s="15" t="s">
        <v>16081</v>
      </c>
      <c r="AG2073" s="16">
        <v>1</v>
      </c>
      <c r="AH2073" s="15" t="s">
        <v>16082</v>
      </c>
      <c r="AI2073" s="15" t="s">
        <v>78</v>
      </c>
      <c r="AJ2073" s="15">
        <v>12375.0024414</v>
      </c>
      <c r="AK2073" s="15">
        <v>465.00005425500001</v>
      </c>
      <c r="AL2073" s="15">
        <v>3093785.2607200001</v>
      </c>
      <c r="AM2073" s="15">
        <v>1414512.28718</v>
      </c>
      <c r="AN2073" s="19">
        <v>20000</v>
      </c>
      <c r="AO2073" s="19">
        <v>95000</v>
      </c>
      <c r="AP2073" s="19">
        <v>0</v>
      </c>
      <c r="AQ2073" s="19">
        <v>3400</v>
      </c>
      <c r="AR2073" s="34">
        <f t="shared" si="424"/>
        <v>118400</v>
      </c>
      <c r="AS2073" s="34">
        <v>45000</v>
      </c>
      <c r="AT2073" s="34">
        <v>0</v>
      </c>
      <c r="AU2073" s="34">
        <v>24500</v>
      </c>
      <c r="AV2073" s="34">
        <v>0</v>
      </c>
      <c r="AW2073" s="35">
        <f t="shared" si="425"/>
        <v>69500</v>
      </c>
      <c r="AX2073" s="34">
        <f t="shared" si="426"/>
        <v>48900</v>
      </c>
      <c r="AY2073" s="36">
        <v>1.4712000000099998</v>
      </c>
      <c r="AZ2073" s="36">
        <v>2.0617000000000001</v>
      </c>
      <c r="BA2073" s="22"/>
      <c r="BB2073" s="19">
        <v>1252</v>
      </c>
      <c r="BC2073" s="34">
        <f t="shared" si="427"/>
        <v>719.41680000488998</v>
      </c>
      <c r="BD2073" s="34">
        <f t="shared" si="428"/>
        <v>1008.1713000000001</v>
      </c>
      <c r="BE2073" s="38">
        <v>3.4819999999999997E-2</v>
      </c>
      <c r="BF2073" s="38">
        <f t="shared" si="429"/>
        <v>3.4819999999999997E-2</v>
      </c>
      <c r="BG2073" s="34">
        <v>23.308368720158427</v>
      </c>
      <c r="BH2073" s="34">
        <v>32.663719270000001</v>
      </c>
      <c r="BI2073" s="34">
        <f t="shared" si="430"/>
        <v>696.10843128473152</v>
      </c>
      <c r="BJ2073" s="34">
        <f t="shared" si="431"/>
        <v>975.50758073000009</v>
      </c>
      <c r="BK2073" s="34">
        <v>0</v>
      </c>
      <c r="BL2073" s="34">
        <v>0</v>
      </c>
      <c r="BM2073" s="34">
        <f t="shared" si="432"/>
        <v>0</v>
      </c>
      <c r="BN2073" s="39">
        <f t="shared" si="434"/>
        <v>696.10843128473152</v>
      </c>
      <c r="BO2073" s="39">
        <f t="shared" si="435"/>
        <v>975.50758073000009</v>
      </c>
      <c r="BP2073" s="39">
        <f t="shared" si="433"/>
        <v>279.39914944526856</v>
      </c>
    </row>
    <row r="2074" spans="1:68" s="25" customFormat="1" ht="14.25" x14ac:dyDescent="0.2">
      <c r="A2074" s="14">
        <v>861</v>
      </c>
      <c r="B2074" s="40"/>
      <c r="C2074" s="15" t="s">
        <v>376</v>
      </c>
      <c r="D2074" s="16">
        <v>10763</v>
      </c>
      <c r="E2074" s="15" t="s">
        <v>16083</v>
      </c>
      <c r="F2074" s="15" t="s">
        <v>16084</v>
      </c>
      <c r="G2074" s="17" t="s">
        <v>16085</v>
      </c>
      <c r="H2074" s="17" t="s">
        <v>16086</v>
      </c>
      <c r="I2074" s="17" t="s">
        <v>86</v>
      </c>
      <c r="J2074" s="15" t="s">
        <v>16087</v>
      </c>
      <c r="K2074" s="15" t="s">
        <v>1843</v>
      </c>
      <c r="L2074" s="18" t="s">
        <v>16088</v>
      </c>
      <c r="M2074" s="15" t="s">
        <v>11401</v>
      </c>
      <c r="N2074" s="15" t="s">
        <v>11402</v>
      </c>
      <c r="O2074" s="16">
        <v>510</v>
      </c>
      <c r="P2074" s="15" t="s">
        <v>118</v>
      </c>
      <c r="Q2074" s="15">
        <v>20000</v>
      </c>
      <c r="R2074" s="15">
        <v>66600</v>
      </c>
      <c r="S2074" s="15">
        <v>86600</v>
      </c>
      <c r="T2074" s="15">
        <v>0.19</v>
      </c>
      <c r="U2074" s="15" t="s">
        <v>3335</v>
      </c>
      <c r="V2074" s="15" t="s">
        <v>76</v>
      </c>
      <c r="W2074" s="16">
        <v>1</v>
      </c>
      <c r="X2074" s="16">
        <v>1</v>
      </c>
      <c r="Y2074" s="15">
        <v>8250</v>
      </c>
      <c r="Z2074" s="15">
        <v>0.189</v>
      </c>
      <c r="AA2074" s="15" t="s">
        <v>15833</v>
      </c>
      <c r="AB2074" s="15" t="s">
        <v>15834</v>
      </c>
      <c r="AC2074" s="15">
        <v>79775</v>
      </c>
      <c r="AD2074" s="26">
        <v>42503</v>
      </c>
      <c r="AE2074" s="15" t="s">
        <v>119</v>
      </c>
      <c r="AF2074" s="15" t="s">
        <v>119</v>
      </c>
      <c r="AG2074" s="16">
        <v>1</v>
      </c>
      <c r="AH2074" s="15" t="s">
        <v>16089</v>
      </c>
      <c r="AI2074" s="15" t="s">
        <v>78</v>
      </c>
      <c r="AJ2074" s="15">
        <v>8250.01049805</v>
      </c>
      <c r="AK2074" s="15">
        <v>365.00025424400002</v>
      </c>
      <c r="AL2074" s="15">
        <v>3093910.26088</v>
      </c>
      <c r="AM2074" s="15">
        <v>1414512.2870199999</v>
      </c>
      <c r="AN2074" s="19">
        <v>20000</v>
      </c>
      <c r="AO2074" s="19">
        <v>67500</v>
      </c>
      <c r="AP2074" s="19">
        <v>0</v>
      </c>
      <c r="AQ2074" s="19">
        <v>0</v>
      </c>
      <c r="AR2074" s="34">
        <f t="shared" si="424"/>
        <v>87500</v>
      </c>
      <c r="AS2074" s="34">
        <v>45000</v>
      </c>
      <c r="AT2074" s="34">
        <v>3000</v>
      </c>
      <c r="AU2074" s="34">
        <v>14875</v>
      </c>
      <c r="AV2074" s="34">
        <v>12480</v>
      </c>
      <c r="AW2074" s="35">
        <f t="shared" si="425"/>
        <v>75355</v>
      </c>
      <c r="AX2074" s="34">
        <f t="shared" si="426"/>
        <v>12145</v>
      </c>
      <c r="AY2074" s="36">
        <v>1.4712000000099998</v>
      </c>
      <c r="AZ2074" s="36">
        <v>2.0617000000000001</v>
      </c>
      <c r="BA2074" s="22"/>
      <c r="BB2074" s="19">
        <v>875</v>
      </c>
      <c r="BC2074" s="34">
        <f t="shared" si="427"/>
        <v>178.67724000121447</v>
      </c>
      <c r="BD2074" s="34">
        <f t="shared" si="428"/>
        <v>250.39346500000002</v>
      </c>
      <c r="BE2074" s="38">
        <v>3.4819999999999997E-2</v>
      </c>
      <c r="BF2074" s="38">
        <f t="shared" si="429"/>
        <v>3.4819999999999997E-2</v>
      </c>
      <c r="BG2074" s="34">
        <v>6.2215414968422875</v>
      </c>
      <c r="BH2074" s="34">
        <v>8.7187004513000002</v>
      </c>
      <c r="BI2074" s="34">
        <f t="shared" si="430"/>
        <v>172.45569850437218</v>
      </c>
      <c r="BJ2074" s="34">
        <f t="shared" si="431"/>
        <v>241.67476454870001</v>
      </c>
      <c r="BK2074" s="34">
        <v>0</v>
      </c>
      <c r="BL2074" s="34">
        <v>0</v>
      </c>
      <c r="BM2074" s="34">
        <f t="shared" si="432"/>
        <v>0</v>
      </c>
      <c r="BN2074" s="39">
        <f t="shared" si="434"/>
        <v>172.45569850437218</v>
      </c>
      <c r="BO2074" s="39">
        <f t="shared" si="435"/>
        <v>241.67476454870001</v>
      </c>
      <c r="BP2074" s="39">
        <f t="shared" si="433"/>
        <v>69.219066044327832</v>
      </c>
    </row>
    <row r="2075" spans="1:68" s="25" customFormat="1" ht="14.25" x14ac:dyDescent="0.2">
      <c r="A2075" s="14">
        <v>862</v>
      </c>
      <c r="B2075" s="40"/>
      <c r="C2075" s="15" t="s">
        <v>2153</v>
      </c>
      <c r="D2075" s="16">
        <v>31930</v>
      </c>
      <c r="E2075" s="15" t="s">
        <v>16090</v>
      </c>
      <c r="F2075" s="15" t="s">
        <v>16091</v>
      </c>
      <c r="G2075" s="17" t="s">
        <v>16092</v>
      </c>
      <c r="H2075" s="17" t="s">
        <v>16093</v>
      </c>
      <c r="I2075" s="17" t="s">
        <v>86</v>
      </c>
      <c r="J2075" s="15" t="s">
        <v>16094</v>
      </c>
      <c r="K2075" s="15" t="s">
        <v>6875</v>
      </c>
      <c r="L2075" s="18" t="s">
        <v>16095</v>
      </c>
      <c r="M2075" s="15" t="s">
        <v>11401</v>
      </c>
      <c r="N2075" s="15" t="s">
        <v>11402</v>
      </c>
      <c r="O2075" s="16">
        <v>510</v>
      </c>
      <c r="P2075" s="15" t="s">
        <v>118</v>
      </c>
      <c r="Q2075" s="15">
        <v>20000</v>
      </c>
      <c r="R2075" s="15">
        <v>58800</v>
      </c>
      <c r="S2075" s="15">
        <v>78800</v>
      </c>
      <c r="T2075" s="15">
        <v>0.2</v>
      </c>
      <c r="U2075" s="15" t="s">
        <v>3335</v>
      </c>
      <c r="V2075" s="15" t="s">
        <v>76</v>
      </c>
      <c r="W2075" s="16">
        <v>1</v>
      </c>
      <c r="X2075" s="16">
        <v>1</v>
      </c>
      <c r="Y2075" s="15">
        <v>8087</v>
      </c>
      <c r="Z2075" s="15">
        <v>0.186</v>
      </c>
      <c r="AA2075" s="15" t="s">
        <v>15833</v>
      </c>
      <c r="AB2075" s="15" t="s">
        <v>15834</v>
      </c>
      <c r="AC2075" s="15">
        <v>0</v>
      </c>
      <c r="AD2075" s="26">
        <v>38087</v>
      </c>
      <c r="AE2075" s="15" t="s">
        <v>183</v>
      </c>
      <c r="AF2075" s="15" t="s">
        <v>16096</v>
      </c>
      <c r="AG2075" s="16">
        <v>1</v>
      </c>
      <c r="AH2075" s="15" t="s">
        <v>16097</v>
      </c>
      <c r="AI2075" s="15" t="s">
        <v>78</v>
      </c>
      <c r="AJ2075" s="15">
        <v>8086.8095703099998</v>
      </c>
      <c r="AK2075" s="15">
        <v>367.86517890699997</v>
      </c>
      <c r="AL2075" s="15">
        <v>3094011.0120899999</v>
      </c>
      <c r="AM2075" s="15">
        <v>1414507.8557800001</v>
      </c>
      <c r="AN2075" s="19">
        <v>20000</v>
      </c>
      <c r="AO2075" s="19">
        <v>58900</v>
      </c>
      <c r="AP2075" s="19">
        <v>0</v>
      </c>
      <c r="AQ2075" s="19">
        <v>0</v>
      </c>
      <c r="AR2075" s="34">
        <f t="shared" si="424"/>
        <v>78900</v>
      </c>
      <c r="AS2075" s="34">
        <v>45000</v>
      </c>
      <c r="AT2075" s="34">
        <v>0</v>
      </c>
      <c r="AU2075" s="34">
        <v>11865</v>
      </c>
      <c r="AV2075" s="34">
        <v>12480</v>
      </c>
      <c r="AW2075" s="35">
        <f t="shared" si="425"/>
        <v>69345</v>
      </c>
      <c r="AX2075" s="34">
        <f t="shared" si="426"/>
        <v>9555</v>
      </c>
      <c r="AY2075" s="36">
        <v>1.4712000000099998</v>
      </c>
      <c r="AZ2075" s="36">
        <v>2.0617000000000001</v>
      </c>
      <c r="BA2075" s="22"/>
      <c r="BB2075" s="19">
        <v>789</v>
      </c>
      <c r="BC2075" s="34">
        <f t="shared" si="427"/>
        <v>140.57316000095548</v>
      </c>
      <c r="BD2075" s="34">
        <f t="shared" si="428"/>
        <v>196.99543500000001</v>
      </c>
      <c r="BE2075" s="38">
        <v>3.4819999999999997E-2</v>
      </c>
      <c r="BF2075" s="38">
        <f t="shared" si="429"/>
        <v>3.4819999999999997E-2</v>
      </c>
      <c r="BG2075" s="34">
        <v>4.8947574312332698</v>
      </c>
      <c r="BH2075" s="34">
        <v>6.8593810467000003</v>
      </c>
      <c r="BI2075" s="34">
        <f t="shared" si="430"/>
        <v>135.67840256972221</v>
      </c>
      <c r="BJ2075" s="34">
        <f t="shared" si="431"/>
        <v>190.13605395330001</v>
      </c>
      <c r="BK2075" s="34">
        <v>0</v>
      </c>
      <c r="BL2075" s="34">
        <v>0</v>
      </c>
      <c r="BM2075" s="34">
        <f t="shared" si="432"/>
        <v>0</v>
      </c>
      <c r="BN2075" s="39">
        <f t="shared" si="434"/>
        <v>135.67840256972221</v>
      </c>
      <c r="BO2075" s="39">
        <f t="shared" si="435"/>
        <v>190.13605395330001</v>
      </c>
      <c r="BP2075" s="39">
        <f t="shared" si="433"/>
        <v>54.457651383577797</v>
      </c>
    </row>
    <row r="2076" spans="1:68" s="25" customFormat="1" ht="14.25" x14ac:dyDescent="0.2">
      <c r="A2076" s="14">
        <v>863</v>
      </c>
      <c r="B2076" s="40"/>
      <c r="C2076" s="15"/>
      <c r="D2076" s="16">
        <v>6692</v>
      </c>
      <c r="E2076" s="15" t="s">
        <v>16098</v>
      </c>
      <c r="F2076" s="15" t="s">
        <v>16099</v>
      </c>
      <c r="G2076" s="17" t="s">
        <v>16100</v>
      </c>
      <c r="H2076" s="17" t="s">
        <v>16101</v>
      </c>
      <c r="I2076" s="17" t="s">
        <v>86</v>
      </c>
      <c r="J2076" s="15" t="s">
        <v>16102</v>
      </c>
      <c r="K2076" s="15" t="s">
        <v>3455</v>
      </c>
      <c r="L2076" s="18" t="s">
        <v>16103</v>
      </c>
      <c r="M2076" s="15" t="s">
        <v>11401</v>
      </c>
      <c r="N2076" s="15" t="s">
        <v>11402</v>
      </c>
      <c r="O2076" s="16">
        <v>510</v>
      </c>
      <c r="P2076" s="15" t="s">
        <v>118</v>
      </c>
      <c r="Q2076" s="15">
        <v>20000</v>
      </c>
      <c r="R2076" s="15">
        <v>77200</v>
      </c>
      <c r="S2076" s="15">
        <v>97200</v>
      </c>
      <c r="T2076" s="15">
        <v>0.26</v>
      </c>
      <c r="U2076" s="15" t="s">
        <v>3335</v>
      </c>
      <c r="V2076" s="15" t="s">
        <v>76</v>
      </c>
      <c r="W2076" s="16">
        <v>1</v>
      </c>
      <c r="X2076" s="16">
        <v>1</v>
      </c>
      <c r="Y2076" s="15">
        <v>10726</v>
      </c>
      <c r="Z2076" s="15">
        <v>0.246</v>
      </c>
      <c r="AA2076" s="15" t="s">
        <v>15833</v>
      </c>
      <c r="AB2076" s="15" t="s">
        <v>15834</v>
      </c>
      <c r="AC2076" s="15">
        <v>0</v>
      </c>
      <c r="AD2076" s="26">
        <v>37601</v>
      </c>
      <c r="AE2076" s="15" t="s">
        <v>183</v>
      </c>
      <c r="AF2076" s="15" t="s">
        <v>16104</v>
      </c>
      <c r="AG2076" s="16">
        <v>1</v>
      </c>
      <c r="AH2076" s="15" t="s">
        <v>16105</v>
      </c>
      <c r="AI2076" s="15" t="s">
        <v>78</v>
      </c>
      <c r="AJ2076" s="15">
        <v>10726.1281738</v>
      </c>
      <c r="AK2076" s="15">
        <v>416.581852277</v>
      </c>
      <c r="AL2076" s="15">
        <v>3094013.2159600002</v>
      </c>
      <c r="AM2076" s="15">
        <v>1414429.6516499999</v>
      </c>
      <c r="AN2076" s="19">
        <v>20000</v>
      </c>
      <c r="AO2076" s="19">
        <v>76900</v>
      </c>
      <c r="AP2076" s="19">
        <v>0</v>
      </c>
      <c r="AQ2076" s="19">
        <v>500</v>
      </c>
      <c r="AR2076" s="34">
        <f t="shared" ref="AR2076:AR2139" si="436">SUM(AN2076:AQ2076)</f>
        <v>97400</v>
      </c>
      <c r="AS2076" s="34">
        <v>45000</v>
      </c>
      <c r="AT2076" s="34">
        <v>3000</v>
      </c>
      <c r="AU2076" s="34">
        <v>18165</v>
      </c>
      <c r="AV2076" s="34">
        <v>0</v>
      </c>
      <c r="AW2076" s="35">
        <f t="shared" ref="AW2076:AW2139" si="437">SUM(AS2076:AV2076)</f>
        <v>66165</v>
      </c>
      <c r="AX2076" s="34">
        <f t="shared" ref="AX2076:AX2139" si="438">AR2076-AW2076</f>
        <v>31235</v>
      </c>
      <c r="AY2076" s="36">
        <v>1.4712000000099998</v>
      </c>
      <c r="AZ2076" s="36">
        <v>2.0617000000000001</v>
      </c>
      <c r="BA2076" s="22"/>
      <c r="BB2076" s="19">
        <v>984</v>
      </c>
      <c r="BC2076" s="34">
        <f t="shared" ref="BC2076:BC2139" si="439">(AX2076/100)*AY2076</f>
        <v>459.52932000312347</v>
      </c>
      <c r="BD2076" s="34">
        <f t="shared" ref="BD2076:BD2139" si="440">(AX2076/100)*AZ2076</f>
        <v>643.97199500000011</v>
      </c>
      <c r="BE2076" s="38">
        <v>3.4819999999999997E-2</v>
      </c>
      <c r="BF2076" s="38">
        <f t="shared" ref="BF2076:BF2139" si="441">BE2076</f>
        <v>3.4819999999999997E-2</v>
      </c>
      <c r="BG2076" s="34">
        <v>15.744675002507016</v>
      </c>
      <c r="BH2076" s="34">
        <v>22.064162895900001</v>
      </c>
      <c r="BI2076" s="34">
        <f t="shared" ref="BI2076:BI2139" si="442">BC2076-BG2076</f>
        <v>443.78464500061648</v>
      </c>
      <c r="BJ2076" s="34">
        <f t="shared" ref="BJ2076:BJ2139" si="443">BD2076-BH2076</f>
        <v>621.90783210410007</v>
      </c>
      <c r="BK2076" s="34">
        <v>0</v>
      </c>
      <c r="BL2076" s="34">
        <v>0</v>
      </c>
      <c r="BM2076" s="34">
        <f t="shared" ref="BM2076:BM2139" si="444">BL2076-BK2076</f>
        <v>0</v>
      </c>
      <c r="BN2076" s="39">
        <f t="shared" si="434"/>
        <v>443.78464500061648</v>
      </c>
      <c r="BO2076" s="39">
        <f t="shared" si="435"/>
        <v>621.90783210410007</v>
      </c>
      <c r="BP2076" s="39">
        <f t="shared" si="433"/>
        <v>178.12318710348359</v>
      </c>
    </row>
    <row r="2077" spans="1:68" s="25" customFormat="1" ht="14.25" x14ac:dyDescent="0.2">
      <c r="A2077" s="14">
        <v>864</v>
      </c>
      <c r="B2077" s="40"/>
      <c r="C2077" s="15" t="s">
        <v>726</v>
      </c>
      <c r="D2077" s="16">
        <v>36624</v>
      </c>
      <c r="E2077" s="15" t="s">
        <v>16106</v>
      </c>
      <c r="F2077" s="15" t="s">
        <v>16107</v>
      </c>
      <c r="G2077" s="17" t="s">
        <v>16108</v>
      </c>
      <c r="H2077" s="17" t="s">
        <v>16109</v>
      </c>
      <c r="I2077" s="17" t="s">
        <v>86</v>
      </c>
      <c r="J2077" s="15" t="s">
        <v>16110</v>
      </c>
      <c r="K2077" s="15" t="s">
        <v>821</v>
      </c>
      <c r="L2077" s="18" t="s">
        <v>16111</v>
      </c>
      <c r="M2077" s="15" t="s">
        <v>11401</v>
      </c>
      <c r="N2077" s="15" t="s">
        <v>11402</v>
      </c>
      <c r="O2077" s="16">
        <v>510</v>
      </c>
      <c r="P2077" s="15" t="s">
        <v>118</v>
      </c>
      <c r="Q2077" s="15">
        <v>20000</v>
      </c>
      <c r="R2077" s="15">
        <v>59600</v>
      </c>
      <c r="S2077" s="15">
        <v>79600</v>
      </c>
      <c r="T2077" s="15">
        <v>0.3</v>
      </c>
      <c r="U2077" s="15" t="s">
        <v>3335</v>
      </c>
      <c r="V2077" s="15" t="s">
        <v>76</v>
      </c>
      <c r="W2077" s="16">
        <v>1</v>
      </c>
      <c r="X2077" s="16">
        <v>1</v>
      </c>
      <c r="Y2077" s="15">
        <v>13143</v>
      </c>
      <c r="Z2077" s="15">
        <v>0.30199999999999999</v>
      </c>
      <c r="AA2077" s="15" t="s">
        <v>15925</v>
      </c>
      <c r="AB2077" s="15" t="s">
        <v>15926</v>
      </c>
      <c r="AC2077" s="15">
        <v>36280</v>
      </c>
      <c r="AD2077" s="26">
        <v>41731</v>
      </c>
      <c r="AE2077" s="15" t="s">
        <v>211</v>
      </c>
      <c r="AF2077" s="15" t="s">
        <v>16112</v>
      </c>
      <c r="AG2077" s="16">
        <v>1</v>
      </c>
      <c r="AH2077" s="15" t="s">
        <v>16113</v>
      </c>
      <c r="AI2077" s="15" t="s">
        <v>78</v>
      </c>
      <c r="AJ2077" s="15">
        <v>13142.9848633</v>
      </c>
      <c r="AK2077" s="15">
        <v>483.20410182099999</v>
      </c>
      <c r="AL2077" s="15">
        <v>3093868.8949899999</v>
      </c>
      <c r="AM2077" s="15">
        <v>1414429.8132199999</v>
      </c>
      <c r="AN2077" s="19">
        <v>20000</v>
      </c>
      <c r="AO2077" s="19">
        <v>59800</v>
      </c>
      <c r="AP2077" s="19">
        <v>0</v>
      </c>
      <c r="AQ2077" s="19">
        <v>0</v>
      </c>
      <c r="AR2077" s="34">
        <f t="shared" si="436"/>
        <v>79800</v>
      </c>
      <c r="AS2077" s="34">
        <v>45000</v>
      </c>
      <c r="AT2077" s="34">
        <v>3000</v>
      </c>
      <c r="AU2077" s="34">
        <v>12480</v>
      </c>
      <c r="AV2077" s="34">
        <v>0</v>
      </c>
      <c r="AW2077" s="35">
        <f t="shared" si="437"/>
        <v>60480</v>
      </c>
      <c r="AX2077" s="34">
        <f t="shared" si="438"/>
        <v>19320</v>
      </c>
      <c r="AY2077" s="36">
        <v>1.4712000000099998</v>
      </c>
      <c r="AZ2077" s="36">
        <v>2.0617000000000001</v>
      </c>
      <c r="BA2077" s="22"/>
      <c r="BB2077" s="19">
        <v>798</v>
      </c>
      <c r="BC2077" s="34">
        <f t="shared" si="439"/>
        <v>284.23584000193193</v>
      </c>
      <c r="BD2077" s="34">
        <f t="shared" si="440"/>
        <v>398.32044000000002</v>
      </c>
      <c r="BE2077" s="38">
        <v>3.4819999999999997E-2</v>
      </c>
      <c r="BF2077" s="38">
        <f t="shared" si="441"/>
        <v>3.4819999999999997E-2</v>
      </c>
      <c r="BG2077" s="34">
        <v>10.050773500868315</v>
      </c>
      <c r="BH2077" s="34">
        <v>14.084882902799999</v>
      </c>
      <c r="BI2077" s="34">
        <f t="shared" si="442"/>
        <v>274.1850665010636</v>
      </c>
      <c r="BJ2077" s="34">
        <f t="shared" si="443"/>
        <v>384.2355570972</v>
      </c>
      <c r="BK2077" s="34">
        <v>0</v>
      </c>
      <c r="BL2077" s="34">
        <v>0</v>
      </c>
      <c r="BM2077" s="34">
        <f t="shared" si="444"/>
        <v>0</v>
      </c>
      <c r="BN2077" s="39">
        <f t="shared" si="434"/>
        <v>274.1850665010636</v>
      </c>
      <c r="BO2077" s="39">
        <f t="shared" si="435"/>
        <v>384.2355570972</v>
      </c>
      <c r="BP2077" s="39">
        <f t="shared" si="433"/>
        <v>110.0504905961364</v>
      </c>
    </row>
    <row r="2078" spans="1:68" s="25" customFormat="1" ht="14.25" x14ac:dyDescent="0.2">
      <c r="A2078" s="14">
        <v>865</v>
      </c>
      <c r="B2078" s="40"/>
      <c r="C2078" s="15" t="s">
        <v>176</v>
      </c>
      <c r="D2078" s="16">
        <v>27590</v>
      </c>
      <c r="E2078" s="15" t="s">
        <v>16114</v>
      </c>
      <c r="F2078" s="15" t="s">
        <v>16115</v>
      </c>
      <c r="G2078" s="17" t="s">
        <v>16116</v>
      </c>
      <c r="H2078" s="17" t="s">
        <v>16117</v>
      </c>
      <c r="I2078" s="17" t="s">
        <v>86</v>
      </c>
      <c r="J2078" s="15" t="s">
        <v>16118</v>
      </c>
      <c r="K2078" s="15" t="s">
        <v>86</v>
      </c>
      <c r="L2078" s="18" t="s">
        <v>16119</v>
      </c>
      <c r="M2078" s="15" t="s">
        <v>11401</v>
      </c>
      <c r="N2078" s="15" t="s">
        <v>11402</v>
      </c>
      <c r="O2078" s="16">
        <v>510</v>
      </c>
      <c r="P2078" s="15" t="s">
        <v>118</v>
      </c>
      <c r="Q2078" s="15">
        <v>20000</v>
      </c>
      <c r="R2078" s="15">
        <v>95800</v>
      </c>
      <c r="S2078" s="15">
        <v>115800</v>
      </c>
      <c r="T2078" s="15">
        <v>0.19</v>
      </c>
      <c r="U2078" s="15" t="s">
        <v>3335</v>
      </c>
      <c r="V2078" s="15" t="s">
        <v>76</v>
      </c>
      <c r="W2078" s="16">
        <v>1</v>
      </c>
      <c r="X2078" s="16">
        <v>1</v>
      </c>
      <c r="Y2078" s="15">
        <v>8277</v>
      </c>
      <c r="Z2078" s="15">
        <v>0.19</v>
      </c>
      <c r="AA2078" s="15" t="s">
        <v>15925</v>
      </c>
      <c r="AB2078" s="15" t="s">
        <v>15926</v>
      </c>
      <c r="AC2078" s="15">
        <v>21500</v>
      </c>
      <c r="AD2078" s="26">
        <v>37166</v>
      </c>
      <c r="AE2078" s="15" t="s">
        <v>211</v>
      </c>
      <c r="AF2078" s="15" t="s">
        <v>16120</v>
      </c>
      <c r="AG2078" s="16">
        <v>1</v>
      </c>
      <c r="AH2078" s="15" t="s">
        <v>16121</v>
      </c>
      <c r="AI2078" s="15" t="s">
        <v>78</v>
      </c>
      <c r="AJ2078" s="15">
        <v>8276.8100585899992</v>
      </c>
      <c r="AK2078" s="15">
        <v>365.53634241999998</v>
      </c>
      <c r="AL2078" s="15">
        <v>3093739.4947500001</v>
      </c>
      <c r="AM2078" s="15">
        <v>1414429.6532999999</v>
      </c>
      <c r="AN2078" s="19">
        <v>20000</v>
      </c>
      <c r="AO2078" s="19">
        <v>95900</v>
      </c>
      <c r="AP2078" s="19">
        <v>0</v>
      </c>
      <c r="AQ2078" s="19">
        <v>0</v>
      </c>
      <c r="AR2078" s="34">
        <f t="shared" si="436"/>
        <v>115900</v>
      </c>
      <c r="AS2078" s="34">
        <v>45000</v>
      </c>
      <c r="AT2078" s="34">
        <v>3000</v>
      </c>
      <c r="AU2078" s="34">
        <v>24815</v>
      </c>
      <c r="AV2078" s="34">
        <v>0</v>
      </c>
      <c r="AW2078" s="35">
        <f t="shared" si="437"/>
        <v>72815</v>
      </c>
      <c r="AX2078" s="34">
        <f t="shared" si="438"/>
        <v>43085</v>
      </c>
      <c r="AY2078" s="36">
        <v>1.4712000000099998</v>
      </c>
      <c r="AZ2078" s="36">
        <v>2.0617000000000001</v>
      </c>
      <c r="BA2078" s="22"/>
      <c r="BB2078" s="19">
        <v>1159</v>
      </c>
      <c r="BC2078" s="34">
        <f t="shared" si="439"/>
        <v>633.86652000430843</v>
      </c>
      <c r="BD2078" s="34">
        <f t="shared" si="440"/>
        <v>888.28344500000003</v>
      </c>
      <c r="BE2078" s="38">
        <v>3.4819999999999997E-2</v>
      </c>
      <c r="BF2078" s="38">
        <f t="shared" si="441"/>
        <v>3.4819999999999997E-2</v>
      </c>
      <c r="BG2078" s="34">
        <v>22.071232226550016</v>
      </c>
      <c r="BH2078" s="34">
        <v>30.930029554899999</v>
      </c>
      <c r="BI2078" s="34">
        <f t="shared" si="442"/>
        <v>611.7952877777584</v>
      </c>
      <c r="BJ2078" s="34">
        <f t="shared" si="443"/>
        <v>857.35341544510004</v>
      </c>
      <c r="BK2078" s="34">
        <v>0</v>
      </c>
      <c r="BL2078" s="34">
        <v>0</v>
      </c>
      <c r="BM2078" s="34">
        <f t="shared" si="444"/>
        <v>0</v>
      </c>
      <c r="BN2078" s="39">
        <f t="shared" si="434"/>
        <v>611.7952877777584</v>
      </c>
      <c r="BO2078" s="39">
        <f t="shared" si="435"/>
        <v>857.35341544510004</v>
      </c>
      <c r="BP2078" s="39">
        <f t="shared" si="433"/>
        <v>245.55812766734164</v>
      </c>
    </row>
    <row r="2079" spans="1:68" s="25" customFormat="1" ht="14.25" x14ac:dyDescent="0.2">
      <c r="A2079" s="14">
        <v>866</v>
      </c>
      <c r="B2079" s="40"/>
      <c r="C2079" s="15" t="s">
        <v>176</v>
      </c>
      <c r="D2079" s="16">
        <v>15242</v>
      </c>
      <c r="E2079" s="15" t="s">
        <v>16122</v>
      </c>
      <c r="F2079" s="15" t="s">
        <v>16123</v>
      </c>
      <c r="G2079" s="17" t="s">
        <v>16124</v>
      </c>
      <c r="H2079" s="17" t="s">
        <v>16125</v>
      </c>
      <c r="I2079" s="17" t="s">
        <v>86</v>
      </c>
      <c r="J2079" s="15" t="s">
        <v>16126</v>
      </c>
      <c r="K2079" s="15" t="s">
        <v>86</v>
      </c>
      <c r="L2079" s="18" t="s">
        <v>16127</v>
      </c>
      <c r="M2079" s="15" t="s">
        <v>15831</v>
      </c>
      <c r="N2079" s="15" t="s">
        <v>15832</v>
      </c>
      <c r="O2079" s="16">
        <v>510</v>
      </c>
      <c r="P2079" s="15" t="s">
        <v>118</v>
      </c>
      <c r="Q2079" s="15">
        <v>20000</v>
      </c>
      <c r="R2079" s="15">
        <v>101700</v>
      </c>
      <c r="S2079" s="15">
        <v>121700</v>
      </c>
      <c r="T2079" s="15">
        <v>0.23</v>
      </c>
      <c r="U2079" s="15" t="s">
        <v>3335</v>
      </c>
      <c r="V2079" s="15" t="s">
        <v>76</v>
      </c>
      <c r="W2079" s="16">
        <v>1</v>
      </c>
      <c r="X2079" s="16">
        <v>1</v>
      </c>
      <c r="Y2079" s="15">
        <v>9932</v>
      </c>
      <c r="Z2079" s="15">
        <v>0.22800000000000001</v>
      </c>
      <c r="AA2079" s="15" t="s">
        <v>15925</v>
      </c>
      <c r="AB2079" s="15" t="s">
        <v>15926</v>
      </c>
      <c r="AC2079" s="15">
        <v>122500</v>
      </c>
      <c r="AD2079" s="26">
        <v>39778</v>
      </c>
      <c r="AE2079" s="15" t="s">
        <v>211</v>
      </c>
      <c r="AF2079" s="15" t="s">
        <v>16128</v>
      </c>
      <c r="AG2079" s="16">
        <v>1</v>
      </c>
      <c r="AH2079" s="15" t="s">
        <v>16129</v>
      </c>
      <c r="AI2079" s="15" t="s">
        <v>78</v>
      </c>
      <c r="AJ2079" s="15">
        <v>9932.1450195300004</v>
      </c>
      <c r="AK2079" s="15">
        <v>405.53560625799997</v>
      </c>
      <c r="AL2079" s="15">
        <v>3093629.4948800001</v>
      </c>
      <c r="AM2079" s="15">
        <v>1414429.6534899999</v>
      </c>
      <c r="AN2079" s="19">
        <v>20000</v>
      </c>
      <c r="AO2079" s="19">
        <v>101700</v>
      </c>
      <c r="AP2079" s="19">
        <v>0</v>
      </c>
      <c r="AQ2079" s="19">
        <v>0</v>
      </c>
      <c r="AR2079" s="34">
        <f t="shared" si="436"/>
        <v>121700</v>
      </c>
      <c r="AS2079" s="34">
        <v>45000</v>
      </c>
      <c r="AT2079" s="34">
        <v>3000</v>
      </c>
      <c r="AU2079" s="34">
        <v>26845</v>
      </c>
      <c r="AV2079" s="34">
        <v>0</v>
      </c>
      <c r="AW2079" s="35">
        <f t="shared" si="437"/>
        <v>74845</v>
      </c>
      <c r="AX2079" s="34">
        <f t="shared" si="438"/>
        <v>46855</v>
      </c>
      <c r="AY2079" s="36">
        <v>1.4712000000099998</v>
      </c>
      <c r="AZ2079" s="36">
        <v>2.0617000000000001</v>
      </c>
      <c r="BA2079" s="22"/>
      <c r="BB2079" s="19">
        <v>1217</v>
      </c>
      <c r="BC2079" s="34">
        <f t="shared" si="439"/>
        <v>689.33076000468543</v>
      </c>
      <c r="BD2079" s="34">
        <f t="shared" si="440"/>
        <v>966.00953500000003</v>
      </c>
      <c r="BE2079" s="38">
        <v>3.4819999999999997E-2</v>
      </c>
      <c r="BF2079" s="38">
        <f t="shared" si="441"/>
        <v>3.4819999999999997E-2</v>
      </c>
      <c r="BG2079" s="34">
        <v>24.002497063363144</v>
      </c>
      <c r="BH2079" s="34">
        <v>33.636452008699997</v>
      </c>
      <c r="BI2079" s="34">
        <f t="shared" si="442"/>
        <v>665.32826294132224</v>
      </c>
      <c r="BJ2079" s="34">
        <f t="shared" si="443"/>
        <v>932.37308299130007</v>
      </c>
      <c r="BK2079" s="34">
        <v>0</v>
      </c>
      <c r="BL2079" s="34">
        <v>0</v>
      </c>
      <c r="BM2079" s="34">
        <f t="shared" si="444"/>
        <v>0</v>
      </c>
      <c r="BN2079" s="39">
        <f t="shared" si="434"/>
        <v>665.32826294132224</v>
      </c>
      <c r="BO2079" s="39">
        <f t="shared" si="435"/>
        <v>932.37308299130007</v>
      </c>
      <c r="BP2079" s="39">
        <f t="shared" si="433"/>
        <v>267.04482004997783</v>
      </c>
    </row>
    <row r="2080" spans="1:68" s="25" customFormat="1" ht="14.25" x14ac:dyDescent="0.2">
      <c r="A2080" s="14">
        <v>867</v>
      </c>
      <c r="B2080" s="40"/>
      <c r="C2080" s="15"/>
      <c r="D2080" s="16">
        <v>1981</v>
      </c>
      <c r="E2080" s="15" t="s">
        <v>16130</v>
      </c>
      <c r="F2080" s="15" t="s">
        <v>16131</v>
      </c>
      <c r="G2080" s="17" t="s">
        <v>16132</v>
      </c>
      <c r="H2080" s="17" t="s">
        <v>16133</v>
      </c>
      <c r="I2080" s="17" t="s">
        <v>86</v>
      </c>
      <c r="J2080" s="15" t="s">
        <v>16134</v>
      </c>
      <c r="K2080" s="15" t="s">
        <v>3312</v>
      </c>
      <c r="L2080" s="18" t="s">
        <v>16135</v>
      </c>
      <c r="M2080" s="15" t="s">
        <v>15831</v>
      </c>
      <c r="N2080" s="15" t="s">
        <v>15832</v>
      </c>
      <c r="O2080" s="16">
        <v>500</v>
      </c>
      <c r="P2080" s="15" t="s">
        <v>1055</v>
      </c>
      <c r="Q2080" s="15">
        <v>2000</v>
      </c>
      <c r="R2080" s="15">
        <v>0</v>
      </c>
      <c r="S2080" s="15">
        <v>2000</v>
      </c>
      <c r="T2080" s="15">
        <v>0.5</v>
      </c>
      <c r="U2080" s="15" t="s">
        <v>3335</v>
      </c>
      <c r="V2080" s="15" t="s">
        <v>76</v>
      </c>
      <c r="W2080" s="16">
        <v>0</v>
      </c>
      <c r="X2080" s="16">
        <v>0</v>
      </c>
      <c r="Y2080" s="15">
        <v>21716</v>
      </c>
      <c r="Z2080" s="15">
        <v>0.499</v>
      </c>
      <c r="AA2080" s="15" t="s">
        <v>15925</v>
      </c>
      <c r="AB2080" s="15" t="s">
        <v>15926</v>
      </c>
      <c r="AC2080" s="15">
        <v>0</v>
      </c>
      <c r="AD2080" s="15"/>
      <c r="AE2080" s="15" t="s">
        <v>211</v>
      </c>
      <c r="AF2080" s="15" t="s">
        <v>14030</v>
      </c>
      <c r="AG2080" s="16">
        <v>1</v>
      </c>
      <c r="AH2080" s="15" t="s">
        <v>16136</v>
      </c>
      <c r="AI2080" s="15" t="s">
        <v>78</v>
      </c>
      <c r="AJ2080" s="15">
        <v>21716.1809082</v>
      </c>
      <c r="AK2080" s="15">
        <v>678.54391861900001</v>
      </c>
      <c r="AL2080" s="15">
        <v>3093437.9355000001</v>
      </c>
      <c r="AM2080" s="15">
        <v>1414429.9469399999</v>
      </c>
      <c r="AN2080" s="19">
        <v>0</v>
      </c>
      <c r="AO2080" s="19">
        <v>0</v>
      </c>
      <c r="AP2080" s="19">
        <v>1800</v>
      </c>
      <c r="AQ2080" s="19">
        <v>0</v>
      </c>
      <c r="AR2080" s="34">
        <f t="shared" si="436"/>
        <v>1800</v>
      </c>
      <c r="AS2080" s="34">
        <v>0</v>
      </c>
      <c r="AT2080" s="34">
        <v>0</v>
      </c>
      <c r="AU2080" s="34">
        <v>0</v>
      </c>
      <c r="AV2080" s="34">
        <v>0</v>
      </c>
      <c r="AW2080" s="35">
        <f t="shared" si="437"/>
        <v>0</v>
      </c>
      <c r="AX2080" s="34">
        <f t="shared" si="438"/>
        <v>1800</v>
      </c>
      <c r="AY2080" s="36">
        <v>1.4712000000099998</v>
      </c>
      <c r="AZ2080" s="36">
        <v>2.0617000000000001</v>
      </c>
      <c r="BA2080" s="22"/>
      <c r="BB2080" s="19">
        <v>54</v>
      </c>
      <c r="BC2080" s="34">
        <f t="shared" si="439"/>
        <v>26.481600000179998</v>
      </c>
      <c r="BD2080" s="34">
        <f t="shared" si="440"/>
        <v>37.110600000000005</v>
      </c>
      <c r="BE2080" s="38">
        <v>3.4819999999999997E-2</v>
      </c>
      <c r="BF2080" s="38">
        <f t="shared" si="441"/>
        <v>3.4819999999999997E-2</v>
      </c>
      <c r="BG2080" s="34">
        <v>0</v>
      </c>
      <c r="BH2080" s="34">
        <v>0</v>
      </c>
      <c r="BI2080" s="34">
        <f t="shared" si="442"/>
        <v>26.481600000179998</v>
      </c>
      <c r="BJ2080" s="34">
        <f t="shared" si="443"/>
        <v>37.110600000000005</v>
      </c>
      <c r="BK2080" s="34">
        <v>0</v>
      </c>
      <c r="BL2080" s="34">
        <v>0</v>
      </c>
      <c r="BM2080" s="34">
        <f t="shared" si="444"/>
        <v>0</v>
      </c>
      <c r="BN2080" s="39">
        <f t="shared" si="434"/>
        <v>26.481600000179998</v>
      </c>
      <c r="BO2080" s="39">
        <f t="shared" si="435"/>
        <v>37.110600000000005</v>
      </c>
      <c r="BP2080" s="39">
        <f t="shared" si="433"/>
        <v>10.628999999820007</v>
      </c>
    </row>
    <row r="2081" spans="1:68" s="25" customFormat="1" ht="14.25" x14ac:dyDescent="0.2">
      <c r="A2081" s="14">
        <v>868</v>
      </c>
      <c r="B2081" s="40"/>
      <c r="C2081" s="15" t="s">
        <v>150</v>
      </c>
      <c r="D2081" s="16">
        <v>35630</v>
      </c>
      <c r="E2081" s="15" t="s">
        <v>16137</v>
      </c>
      <c r="F2081" s="15" t="s">
        <v>16138</v>
      </c>
      <c r="G2081" s="17" t="s">
        <v>16139</v>
      </c>
      <c r="H2081" s="17" t="s">
        <v>16140</v>
      </c>
      <c r="I2081" s="17" t="s">
        <v>86</v>
      </c>
      <c r="J2081" s="15" t="s">
        <v>16141</v>
      </c>
      <c r="K2081" s="15" t="s">
        <v>88</v>
      </c>
      <c r="L2081" s="18" t="s">
        <v>16142</v>
      </c>
      <c r="M2081" s="15" t="s">
        <v>15831</v>
      </c>
      <c r="N2081" s="15" t="s">
        <v>15832</v>
      </c>
      <c r="O2081" s="16">
        <v>510</v>
      </c>
      <c r="P2081" s="15" t="s">
        <v>118</v>
      </c>
      <c r="Q2081" s="15">
        <v>20000</v>
      </c>
      <c r="R2081" s="15">
        <v>96200</v>
      </c>
      <c r="S2081" s="15">
        <v>116200</v>
      </c>
      <c r="T2081" s="15">
        <v>0.53</v>
      </c>
      <c r="U2081" s="15" t="s">
        <v>3335</v>
      </c>
      <c r="V2081" s="15" t="s">
        <v>76</v>
      </c>
      <c r="W2081" s="16">
        <v>1</v>
      </c>
      <c r="X2081" s="16">
        <v>1</v>
      </c>
      <c r="Y2081" s="15">
        <v>22982</v>
      </c>
      <c r="Z2081" s="15">
        <v>0.52800000000000002</v>
      </c>
      <c r="AA2081" s="15" t="s">
        <v>16022</v>
      </c>
      <c r="AB2081" s="15" t="s">
        <v>78</v>
      </c>
      <c r="AC2081" s="15">
        <v>104000</v>
      </c>
      <c r="AD2081" s="26">
        <v>41129</v>
      </c>
      <c r="AE2081" s="15" t="s">
        <v>78</v>
      </c>
      <c r="AF2081" s="15" t="s">
        <v>78</v>
      </c>
      <c r="AG2081" s="16">
        <v>1</v>
      </c>
      <c r="AH2081" s="15" t="s">
        <v>16143</v>
      </c>
      <c r="AI2081" s="15" t="s">
        <v>78</v>
      </c>
      <c r="AJ2081" s="15">
        <v>22981.6669922</v>
      </c>
      <c r="AK2081" s="15">
        <v>695.51040718399997</v>
      </c>
      <c r="AL2081" s="15">
        <v>3092751.23324</v>
      </c>
      <c r="AM2081" s="15">
        <v>1414650.57155</v>
      </c>
      <c r="AN2081" s="19">
        <v>20000</v>
      </c>
      <c r="AO2081" s="19">
        <v>96200</v>
      </c>
      <c r="AP2081" s="19">
        <v>0</v>
      </c>
      <c r="AQ2081" s="19">
        <v>0</v>
      </c>
      <c r="AR2081" s="34">
        <f t="shared" si="436"/>
        <v>116200</v>
      </c>
      <c r="AS2081" s="34">
        <v>45000</v>
      </c>
      <c r="AT2081" s="34">
        <v>0</v>
      </c>
      <c r="AU2081" s="34">
        <v>24920</v>
      </c>
      <c r="AV2081" s="34">
        <v>0</v>
      </c>
      <c r="AW2081" s="35">
        <f t="shared" si="437"/>
        <v>69920</v>
      </c>
      <c r="AX2081" s="34">
        <f t="shared" si="438"/>
        <v>46280</v>
      </c>
      <c r="AY2081" s="36">
        <v>1.4712000000099998</v>
      </c>
      <c r="AZ2081" s="36">
        <v>2.0617000000000001</v>
      </c>
      <c r="BA2081" s="22"/>
      <c r="BB2081" s="19">
        <v>1162</v>
      </c>
      <c r="BC2081" s="34">
        <f t="shared" si="439"/>
        <v>680.87136000462795</v>
      </c>
      <c r="BD2081" s="34">
        <f t="shared" si="440"/>
        <v>954.15476000000001</v>
      </c>
      <c r="BE2081" s="38">
        <v>3.4819999999999997E-2</v>
      </c>
      <c r="BF2081" s="38">
        <f t="shared" si="441"/>
        <v>3.4819999999999997E-2</v>
      </c>
      <c r="BG2081" s="34">
        <v>23.707940755361143</v>
      </c>
      <c r="BH2081" s="34">
        <v>33.223668743199994</v>
      </c>
      <c r="BI2081" s="34">
        <f t="shared" si="442"/>
        <v>657.16341924926678</v>
      </c>
      <c r="BJ2081" s="34">
        <f t="shared" si="443"/>
        <v>920.93109125680007</v>
      </c>
      <c r="BK2081" s="34">
        <v>0</v>
      </c>
      <c r="BL2081" s="34">
        <v>0</v>
      </c>
      <c r="BM2081" s="34">
        <f t="shared" si="444"/>
        <v>0</v>
      </c>
      <c r="BN2081" s="39">
        <f t="shared" si="434"/>
        <v>657.16341924926678</v>
      </c>
      <c r="BO2081" s="39">
        <f t="shared" si="435"/>
        <v>920.93109125680007</v>
      </c>
      <c r="BP2081" s="39">
        <f t="shared" si="433"/>
        <v>263.76767200753329</v>
      </c>
    </row>
    <row r="2082" spans="1:68" s="25" customFormat="1" ht="14.25" x14ac:dyDescent="0.2">
      <c r="A2082" s="14">
        <v>869</v>
      </c>
      <c r="B2082" s="40"/>
      <c r="C2082" s="15"/>
      <c r="D2082" s="16">
        <v>18196</v>
      </c>
      <c r="E2082" s="15" t="s">
        <v>16144</v>
      </c>
      <c r="F2082" s="15" t="s">
        <v>16145</v>
      </c>
      <c r="G2082" s="17" t="s">
        <v>16146</v>
      </c>
      <c r="H2082" s="17" t="s">
        <v>16147</v>
      </c>
      <c r="I2082" s="17" t="s">
        <v>86</v>
      </c>
      <c r="J2082" s="15" t="s">
        <v>16148</v>
      </c>
      <c r="K2082" s="15" t="s">
        <v>16149</v>
      </c>
      <c r="L2082" s="18" t="s">
        <v>16150</v>
      </c>
      <c r="M2082" s="15" t="s">
        <v>15831</v>
      </c>
      <c r="N2082" s="15" t="s">
        <v>15832</v>
      </c>
      <c r="O2082" s="16">
        <v>510</v>
      </c>
      <c r="P2082" s="15" t="s">
        <v>118</v>
      </c>
      <c r="Q2082" s="15">
        <v>20000</v>
      </c>
      <c r="R2082" s="15">
        <v>98900</v>
      </c>
      <c r="S2082" s="15">
        <v>118900</v>
      </c>
      <c r="T2082" s="15">
        <v>0.34</v>
      </c>
      <c r="U2082" s="15" t="s">
        <v>3335</v>
      </c>
      <c r="V2082" s="15" t="s">
        <v>76</v>
      </c>
      <c r="W2082" s="16">
        <v>1</v>
      </c>
      <c r="X2082" s="16">
        <v>1</v>
      </c>
      <c r="Y2082" s="15">
        <v>15041</v>
      </c>
      <c r="Z2082" s="15">
        <v>0.34499999999999997</v>
      </c>
      <c r="AA2082" s="15" t="s">
        <v>16022</v>
      </c>
      <c r="AB2082" s="15" t="s">
        <v>78</v>
      </c>
      <c r="AC2082" s="15">
        <v>111000</v>
      </c>
      <c r="AD2082" s="26">
        <v>40842</v>
      </c>
      <c r="AE2082" s="15" t="s">
        <v>78</v>
      </c>
      <c r="AF2082" s="15" t="s">
        <v>78</v>
      </c>
      <c r="AG2082" s="16">
        <v>1</v>
      </c>
      <c r="AH2082" s="15" t="s">
        <v>16151</v>
      </c>
      <c r="AI2082" s="15" t="s">
        <v>78</v>
      </c>
      <c r="AJ2082" s="15">
        <v>15040.7502441</v>
      </c>
      <c r="AK2082" s="15">
        <v>620.98166767400005</v>
      </c>
      <c r="AL2082" s="15">
        <v>3092739.3124199999</v>
      </c>
      <c r="AM2082" s="15">
        <v>1414575.58387</v>
      </c>
      <c r="AN2082" s="19">
        <v>20000</v>
      </c>
      <c r="AO2082" s="19">
        <v>97800</v>
      </c>
      <c r="AP2082" s="19">
        <v>0</v>
      </c>
      <c r="AQ2082" s="19">
        <v>0</v>
      </c>
      <c r="AR2082" s="34">
        <f t="shared" si="436"/>
        <v>117800</v>
      </c>
      <c r="AS2082" s="34">
        <v>45000</v>
      </c>
      <c r="AT2082" s="34">
        <v>0</v>
      </c>
      <c r="AU2082" s="34">
        <v>25480</v>
      </c>
      <c r="AV2082" s="34">
        <v>0</v>
      </c>
      <c r="AW2082" s="35">
        <f t="shared" si="437"/>
        <v>70480</v>
      </c>
      <c r="AX2082" s="34">
        <f t="shared" si="438"/>
        <v>47320</v>
      </c>
      <c r="AY2082" s="36">
        <v>1.4712000000099998</v>
      </c>
      <c r="AZ2082" s="36">
        <v>2.0617000000000001</v>
      </c>
      <c r="BA2082" s="22"/>
      <c r="BB2082" s="19">
        <v>1178</v>
      </c>
      <c r="BC2082" s="34">
        <f t="shared" si="439"/>
        <v>696.17184000473196</v>
      </c>
      <c r="BD2082" s="34">
        <f t="shared" si="440"/>
        <v>975.59644000000003</v>
      </c>
      <c r="BE2082" s="38">
        <v>3.4819999999999997E-2</v>
      </c>
      <c r="BF2082" s="38">
        <f t="shared" si="441"/>
        <v>3.4819999999999997E-2</v>
      </c>
      <c r="BG2082" s="34">
        <v>24.240703468964764</v>
      </c>
      <c r="BH2082" s="34">
        <v>33.970268040800001</v>
      </c>
      <c r="BI2082" s="34">
        <f t="shared" si="442"/>
        <v>671.93113653576722</v>
      </c>
      <c r="BJ2082" s="34">
        <f t="shared" si="443"/>
        <v>941.62617195920006</v>
      </c>
      <c r="BK2082" s="34">
        <v>0</v>
      </c>
      <c r="BL2082" s="34">
        <v>0</v>
      </c>
      <c r="BM2082" s="34">
        <f t="shared" si="444"/>
        <v>0</v>
      </c>
      <c r="BN2082" s="39">
        <f t="shared" si="434"/>
        <v>671.93113653576722</v>
      </c>
      <c r="BO2082" s="39">
        <f t="shared" si="435"/>
        <v>941.62617195920006</v>
      </c>
      <c r="BP2082" s="39">
        <f t="shared" si="433"/>
        <v>269.69503542343284</v>
      </c>
    </row>
    <row r="2083" spans="1:68" s="25" customFormat="1" ht="14.25" x14ac:dyDescent="0.2">
      <c r="A2083" s="14">
        <v>870</v>
      </c>
      <c r="B2083" s="40"/>
      <c r="C2083" s="15"/>
      <c r="D2083" s="16">
        <v>7775</v>
      </c>
      <c r="E2083" s="15" t="s">
        <v>16152</v>
      </c>
      <c r="F2083" s="15" t="s">
        <v>16153</v>
      </c>
      <c r="G2083" s="17" t="s">
        <v>16154</v>
      </c>
      <c r="H2083" s="17" t="s">
        <v>16155</v>
      </c>
      <c r="I2083" s="17" t="s">
        <v>1050</v>
      </c>
      <c r="J2083" s="15" t="s">
        <v>16156</v>
      </c>
      <c r="K2083" s="15" t="s">
        <v>3780</v>
      </c>
      <c r="L2083" s="18" t="s">
        <v>16157</v>
      </c>
      <c r="M2083" s="15" t="s">
        <v>15831</v>
      </c>
      <c r="N2083" s="15" t="s">
        <v>15832</v>
      </c>
      <c r="O2083" s="16">
        <v>510</v>
      </c>
      <c r="P2083" s="15" t="s">
        <v>118</v>
      </c>
      <c r="Q2083" s="15">
        <v>20000</v>
      </c>
      <c r="R2083" s="15">
        <v>78500</v>
      </c>
      <c r="S2083" s="15">
        <v>98500</v>
      </c>
      <c r="T2083" s="15">
        <v>0.34</v>
      </c>
      <c r="U2083" s="15" t="s">
        <v>3335</v>
      </c>
      <c r="V2083" s="15" t="s">
        <v>76</v>
      </c>
      <c r="W2083" s="16">
        <v>1</v>
      </c>
      <c r="X2083" s="16">
        <v>1</v>
      </c>
      <c r="Y2083" s="15">
        <v>14626</v>
      </c>
      <c r="Z2083" s="15">
        <v>0.33600000000000002</v>
      </c>
      <c r="AA2083" s="15" t="s">
        <v>16022</v>
      </c>
      <c r="AB2083" s="15" t="s">
        <v>78</v>
      </c>
      <c r="AC2083" s="15">
        <v>100000</v>
      </c>
      <c r="AD2083" s="26">
        <v>40352</v>
      </c>
      <c r="AE2083" s="15" t="s">
        <v>78</v>
      </c>
      <c r="AF2083" s="15" t="s">
        <v>78</v>
      </c>
      <c r="AG2083" s="16">
        <v>1</v>
      </c>
      <c r="AH2083" s="15" t="s">
        <v>16158</v>
      </c>
      <c r="AI2083" s="15" t="s">
        <v>78</v>
      </c>
      <c r="AJ2083" s="15">
        <v>14625.6486816</v>
      </c>
      <c r="AK2083" s="15">
        <v>608.59795889899999</v>
      </c>
      <c r="AL2083" s="15">
        <v>3092729.7165299999</v>
      </c>
      <c r="AM2083" s="15">
        <v>1414515.3602499999</v>
      </c>
      <c r="AN2083" s="19">
        <v>20000</v>
      </c>
      <c r="AO2083" s="19">
        <v>78500</v>
      </c>
      <c r="AP2083" s="19">
        <v>0</v>
      </c>
      <c r="AQ2083" s="19">
        <v>0</v>
      </c>
      <c r="AR2083" s="34">
        <f t="shared" si="436"/>
        <v>98500</v>
      </c>
      <c r="AS2083" s="34">
        <v>45000</v>
      </c>
      <c r="AT2083" s="34">
        <v>3000</v>
      </c>
      <c r="AU2083" s="34">
        <v>18725</v>
      </c>
      <c r="AV2083" s="34">
        <v>0</v>
      </c>
      <c r="AW2083" s="35">
        <f t="shared" si="437"/>
        <v>66725</v>
      </c>
      <c r="AX2083" s="34">
        <f t="shared" si="438"/>
        <v>31775</v>
      </c>
      <c r="AY2083" s="36">
        <v>1.4712000000099998</v>
      </c>
      <c r="AZ2083" s="36">
        <v>2.0617000000000001</v>
      </c>
      <c r="BA2083" s="22"/>
      <c r="BB2083" s="19">
        <v>985</v>
      </c>
      <c r="BC2083" s="34">
        <f t="shared" si="439"/>
        <v>467.47380000317747</v>
      </c>
      <c r="BD2083" s="34">
        <f t="shared" si="440"/>
        <v>655.10517500000003</v>
      </c>
      <c r="BE2083" s="38">
        <v>3.4819999999999997E-2</v>
      </c>
      <c r="BF2083" s="38">
        <f t="shared" si="441"/>
        <v>3.4819999999999997E-2</v>
      </c>
      <c r="BG2083" s="34">
        <v>16.277437716110637</v>
      </c>
      <c r="BH2083" s="34">
        <v>22.8107621935</v>
      </c>
      <c r="BI2083" s="34">
        <f t="shared" si="442"/>
        <v>451.19636228706685</v>
      </c>
      <c r="BJ2083" s="34">
        <f t="shared" si="443"/>
        <v>632.29441280650008</v>
      </c>
      <c r="BK2083" s="34">
        <v>0</v>
      </c>
      <c r="BL2083" s="34">
        <v>0</v>
      </c>
      <c r="BM2083" s="34">
        <f t="shared" si="444"/>
        <v>0</v>
      </c>
      <c r="BN2083" s="39">
        <f t="shared" si="434"/>
        <v>451.19636228706685</v>
      </c>
      <c r="BO2083" s="39">
        <f t="shared" si="435"/>
        <v>632.29441280650008</v>
      </c>
      <c r="BP2083" s="39">
        <f t="shared" si="433"/>
        <v>181.09805051943323</v>
      </c>
    </row>
    <row r="2084" spans="1:68" s="25" customFormat="1" ht="14.25" x14ac:dyDescent="0.2">
      <c r="A2084" s="14">
        <v>871</v>
      </c>
      <c r="B2084" s="40"/>
      <c r="C2084" s="15"/>
      <c r="D2084" s="16">
        <v>3529</v>
      </c>
      <c r="E2084" s="15" t="s">
        <v>16159</v>
      </c>
      <c r="F2084" s="15" t="s">
        <v>16160</v>
      </c>
      <c r="G2084" s="17" t="s">
        <v>16161</v>
      </c>
      <c r="H2084" s="17" t="s">
        <v>16162</v>
      </c>
      <c r="I2084" s="17" t="s">
        <v>86</v>
      </c>
      <c r="J2084" s="15" t="s">
        <v>87</v>
      </c>
      <c r="K2084" s="15" t="s">
        <v>86</v>
      </c>
      <c r="L2084" s="18" t="s">
        <v>16163</v>
      </c>
      <c r="M2084" s="15" t="s">
        <v>15831</v>
      </c>
      <c r="N2084" s="15" t="s">
        <v>15832</v>
      </c>
      <c r="O2084" s="16">
        <v>510</v>
      </c>
      <c r="P2084" s="15" t="s">
        <v>118</v>
      </c>
      <c r="Q2084" s="15">
        <v>20000</v>
      </c>
      <c r="R2084" s="15">
        <v>82500</v>
      </c>
      <c r="S2084" s="15">
        <v>102500</v>
      </c>
      <c r="T2084" s="15">
        <v>0.33</v>
      </c>
      <c r="U2084" s="15" t="s">
        <v>3335</v>
      </c>
      <c r="V2084" s="15" t="s">
        <v>76</v>
      </c>
      <c r="W2084" s="16">
        <v>1</v>
      </c>
      <c r="X2084" s="16">
        <v>1</v>
      </c>
      <c r="Y2084" s="15">
        <v>14318</v>
      </c>
      <c r="Z2084" s="15">
        <v>0.32900000000000001</v>
      </c>
      <c r="AA2084" s="15" t="s">
        <v>16022</v>
      </c>
      <c r="AB2084" s="15" t="s">
        <v>78</v>
      </c>
      <c r="AC2084" s="15">
        <v>100000</v>
      </c>
      <c r="AD2084" s="26">
        <v>40352</v>
      </c>
      <c r="AE2084" s="15" t="s">
        <v>78</v>
      </c>
      <c r="AF2084" s="15" t="s">
        <v>78</v>
      </c>
      <c r="AG2084" s="16">
        <v>1</v>
      </c>
      <c r="AH2084" s="15" t="s">
        <v>16164</v>
      </c>
      <c r="AI2084" s="15" t="s">
        <v>78</v>
      </c>
      <c r="AJ2084" s="15">
        <v>14318.3215332</v>
      </c>
      <c r="AK2084" s="15">
        <v>598.30040422100001</v>
      </c>
      <c r="AL2084" s="15">
        <v>3092719.8641300001</v>
      </c>
      <c r="AM2084" s="15">
        <v>1414455.2616999999</v>
      </c>
      <c r="AN2084" s="19">
        <v>20000</v>
      </c>
      <c r="AO2084" s="19">
        <v>81600</v>
      </c>
      <c r="AP2084" s="19">
        <v>0</v>
      </c>
      <c r="AQ2084" s="19">
        <v>900</v>
      </c>
      <c r="AR2084" s="34">
        <f t="shared" si="436"/>
        <v>102500</v>
      </c>
      <c r="AS2084" s="34">
        <v>45000</v>
      </c>
      <c r="AT2084" s="34">
        <v>3000</v>
      </c>
      <c r="AU2084" s="34">
        <v>19810</v>
      </c>
      <c r="AV2084" s="34">
        <v>12480</v>
      </c>
      <c r="AW2084" s="35">
        <f t="shared" si="437"/>
        <v>80290</v>
      </c>
      <c r="AX2084" s="34">
        <f t="shared" si="438"/>
        <v>22210</v>
      </c>
      <c r="AY2084" s="36">
        <v>1.4712000000099998</v>
      </c>
      <c r="AZ2084" s="36">
        <v>2.0617000000000001</v>
      </c>
      <c r="BA2084" s="22"/>
      <c r="BB2084" s="19">
        <v>1043</v>
      </c>
      <c r="BC2084" s="34">
        <f t="shared" si="439"/>
        <v>326.75352000222097</v>
      </c>
      <c r="BD2084" s="34">
        <f t="shared" si="440"/>
        <v>457.90357</v>
      </c>
      <c r="BE2084" s="38">
        <v>3.4819999999999997E-2</v>
      </c>
      <c r="BF2084" s="38">
        <f t="shared" si="441"/>
        <v>3.4819999999999997E-2</v>
      </c>
      <c r="BG2084" s="34">
        <v>10.916512910474198</v>
      </c>
      <c r="BH2084" s="34">
        <v>15.2981067614</v>
      </c>
      <c r="BI2084" s="34">
        <f t="shared" si="442"/>
        <v>315.83700709174678</v>
      </c>
      <c r="BJ2084" s="34">
        <f t="shared" si="443"/>
        <v>442.60546323860001</v>
      </c>
      <c r="BK2084" s="34">
        <v>0</v>
      </c>
      <c r="BL2084" s="34">
        <v>0</v>
      </c>
      <c r="BM2084" s="34">
        <f t="shared" si="444"/>
        <v>0</v>
      </c>
      <c r="BN2084" s="39">
        <f t="shared" si="434"/>
        <v>315.83700709174678</v>
      </c>
      <c r="BO2084" s="39">
        <f t="shared" si="435"/>
        <v>442.60546323860001</v>
      </c>
      <c r="BP2084" s="39">
        <f t="shared" si="433"/>
        <v>126.76845614685323</v>
      </c>
    </row>
    <row r="2085" spans="1:68" s="25" customFormat="1" ht="14.25" x14ac:dyDescent="0.2">
      <c r="A2085" s="14">
        <v>872</v>
      </c>
      <c r="B2085" s="40"/>
      <c r="C2085" s="15" t="s">
        <v>16165</v>
      </c>
      <c r="D2085" s="16">
        <v>30778</v>
      </c>
      <c r="E2085" s="15" t="s">
        <v>16166</v>
      </c>
      <c r="F2085" s="15" t="s">
        <v>16165</v>
      </c>
      <c r="G2085" s="17" t="s">
        <v>16167</v>
      </c>
      <c r="H2085" s="17" t="s">
        <v>16168</v>
      </c>
      <c r="I2085" s="17" t="s">
        <v>16169</v>
      </c>
      <c r="J2085" s="15" t="s">
        <v>16170</v>
      </c>
      <c r="K2085" s="15" t="s">
        <v>2392</v>
      </c>
      <c r="L2085" s="18" t="s">
        <v>16171</v>
      </c>
      <c r="M2085" s="15" t="s">
        <v>15831</v>
      </c>
      <c r="N2085" s="15" t="s">
        <v>15832</v>
      </c>
      <c r="O2085" s="16">
        <v>510</v>
      </c>
      <c r="P2085" s="15" t="s">
        <v>118</v>
      </c>
      <c r="Q2085" s="15">
        <v>20000</v>
      </c>
      <c r="R2085" s="15">
        <v>99400</v>
      </c>
      <c r="S2085" s="15">
        <v>119400</v>
      </c>
      <c r="T2085" s="15">
        <v>0.36</v>
      </c>
      <c r="U2085" s="15" t="s">
        <v>3335</v>
      </c>
      <c r="V2085" s="15" t="s">
        <v>76</v>
      </c>
      <c r="W2085" s="16">
        <v>1</v>
      </c>
      <c r="X2085" s="16">
        <v>1</v>
      </c>
      <c r="Y2085" s="15">
        <v>15721</v>
      </c>
      <c r="Z2085" s="15">
        <v>0.36099999999999999</v>
      </c>
      <c r="AA2085" s="15" t="s">
        <v>16022</v>
      </c>
      <c r="AB2085" s="15" t="s">
        <v>78</v>
      </c>
      <c r="AC2085" s="15">
        <v>110000</v>
      </c>
      <c r="AD2085" s="26">
        <v>40352</v>
      </c>
      <c r="AE2085" s="15" t="s">
        <v>78</v>
      </c>
      <c r="AF2085" s="15" t="s">
        <v>78</v>
      </c>
      <c r="AG2085" s="16">
        <v>1</v>
      </c>
      <c r="AH2085" s="15" t="s">
        <v>16172</v>
      </c>
      <c r="AI2085" s="15" t="s">
        <v>78</v>
      </c>
      <c r="AJ2085" s="15">
        <v>15721.107666</v>
      </c>
      <c r="AK2085" s="15">
        <v>592.21271580600001</v>
      </c>
      <c r="AL2085" s="15">
        <v>3092713.87952</v>
      </c>
      <c r="AM2085" s="15">
        <v>1414390.8290800001</v>
      </c>
      <c r="AN2085" s="19">
        <v>20000</v>
      </c>
      <c r="AO2085" s="19">
        <v>99300</v>
      </c>
      <c r="AP2085" s="19">
        <v>0</v>
      </c>
      <c r="AQ2085" s="19">
        <v>0</v>
      </c>
      <c r="AR2085" s="34">
        <f t="shared" si="436"/>
        <v>119300</v>
      </c>
      <c r="AS2085" s="34">
        <v>45000</v>
      </c>
      <c r="AT2085" s="34">
        <v>3000</v>
      </c>
      <c r="AU2085" s="34">
        <v>26005</v>
      </c>
      <c r="AV2085" s="34">
        <v>0</v>
      </c>
      <c r="AW2085" s="35">
        <f t="shared" si="437"/>
        <v>74005</v>
      </c>
      <c r="AX2085" s="34">
        <f t="shared" si="438"/>
        <v>45295</v>
      </c>
      <c r="AY2085" s="36">
        <v>1.4712000000099998</v>
      </c>
      <c r="AZ2085" s="36">
        <v>2.0617000000000001</v>
      </c>
      <c r="BA2085" s="22"/>
      <c r="BB2085" s="19">
        <v>1193</v>
      </c>
      <c r="BC2085" s="34">
        <f t="shared" si="439"/>
        <v>666.38004000452941</v>
      </c>
      <c r="BD2085" s="34">
        <f t="shared" si="440"/>
        <v>933.84701500000006</v>
      </c>
      <c r="BE2085" s="38">
        <v>3.4819999999999997E-2</v>
      </c>
      <c r="BF2085" s="38">
        <f t="shared" si="441"/>
        <v>3.4819999999999997E-2</v>
      </c>
      <c r="BG2085" s="34">
        <v>23.203352992957711</v>
      </c>
      <c r="BH2085" s="34">
        <v>32.516553062299998</v>
      </c>
      <c r="BI2085" s="34">
        <f t="shared" si="442"/>
        <v>643.17668701157174</v>
      </c>
      <c r="BJ2085" s="34">
        <f t="shared" si="443"/>
        <v>901.33046193770008</v>
      </c>
      <c r="BK2085" s="34">
        <v>0</v>
      </c>
      <c r="BL2085" s="34">
        <v>0</v>
      </c>
      <c r="BM2085" s="34">
        <f t="shared" si="444"/>
        <v>0</v>
      </c>
      <c r="BN2085" s="39">
        <f t="shared" si="434"/>
        <v>643.17668701157174</v>
      </c>
      <c r="BO2085" s="39">
        <f t="shared" si="435"/>
        <v>901.33046193770008</v>
      </c>
      <c r="BP2085" s="39">
        <f t="shared" si="433"/>
        <v>258.15377492612834</v>
      </c>
    </row>
    <row r="2086" spans="1:68" s="25" customFormat="1" ht="14.25" x14ac:dyDescent="0.2">
      <c r="A2086" s="14">
        <v>873</v>
      </c>
      <c r="B2086" s="40"/>
      <c r="C2086" s="15" t="s">
        <v>16173</v>
      </c>
      <c r="D2086" s="16">
        <v>28967</v>
      </c>
      <c r="E2086" s="15" t="s">
        <v>16174</v>
      </c>
      <c r="F2086" s="15" t="s">
        <v>16173</v>
      </c>
      <c r="G2086" s="17" t="s">
        <v>16175</v>
      </c>
      <c r="H2086" s="17" t="s">
        <v>16176</v>
      </c>
      <c r="I2086" s="17" t="s">
        <v>86</v>
      </c>
      <c r="J2086" s="15" t="s">
        <v>16177</v>
      </c>
      <c r="K2086" s="15" t="s">
        <v>7172</v>
      </c>
      <c r="L2086" s="18" t="s">
        <v>16178</v>
      </c>
      <c r="M2086" s="15" t="s">
        <v>15831</v>
      </c>
      <c r="N2086" s="15" t="s">
        <v>15832</v>
      </c>
      <c r="O2086" s="16">
        <v>510</v>
      </c>
      <c r="P2086" s="15" t="s">
        <v>118</v>
      </c>
      <c r="Q2086" s="15">
        <v>20000</v>
      </c>
      <c r="R2086" s="15">
        <v>81600</v>
      </c>
      <c r="S2086" s="15">
        <v>101600</v>
      </c>
      <c r="T2086" s="15">
        <v>0.35</v>
      </c>
      <c r="U2086" s="15" t="s">
        <v>3335</v>
      </c>
      <c r="V2086" s="15" t="s">
        <v>76</v>
      </c>
      <c r="W2086" s="16">
        <v>1</v>
      </c>
      <c r="X2086" s="16">
        <v>1</v>
      </c>
      <c r="Y2086" s="15">
        <v>15258</v>
      </c>
      <c r="Z2086" s="15">
        <v>0.35</v>
      </c>
      <c r="AA2086" s="15" t="s">
        <v>16022</v>
      </c>
      <c r="AB2086" s="15" t="s">
        <v>78</v>
      </c>
      <c r="AC2086" s="15">
        <v>100000</v>
      </c>
      <c r="AD2086" s="26">
        <v>40352</v>
      </c>
      <c r="AE2086" s="15" t="s">
        <v>78</v>
      </c>
      <c r="AF2086" s="15" t="s">
        <v>78</v>
      </c>
      <c r="AG2086" s="16">
        <v>1</v>
      </c>
      <c r="AH2086" s="15" t="s">
        <v>16179</v>
      </c>
      <c r="AI2086" s="15" t="s">
        <v>78</v>
      </c>
      <c r="AJ2086" s="15">
        <v>15258.2075195</v>
      </c>
      <c r="AK2086" s="15">
        <v>559.13950398999998</v>
      </c>
      <c r="AL2086" s="15">
        <v>3092688.1006399998</v>
      </c>
      <c r="AM2086" s="15">
        <v>1414320.1885599999</v>
      </c>
      <c r="AN2086" s="19">
        <v>20000</v>
      </c>
      <c r="AO2086" s="19">
        <v>81600</v>
      </c>
      <c r="AP2086" s="19">
        <v>0</v>
      </c>
      <c r="AQ2086" s="19">
        <v>0</v>
      </c>
      <c r="AR2086" s="34">
        <f t="shared" si="436"/>
        <v>101600</v>
      </c>
      <c r="AS2086" s="34">
        <v>45000</v>
      </c>
      <c r="AT2086" s="34">
        <v>3000</v>
      </c>
      <c r="AU2086" s="34">
        <v>19810</v>
      </c>
      <c r="AV2086" s="34">
        <v>0</v>
      </c>
      <c r="AW2086" s="35">
        <f t="shared" si="437"/>
        <v>67810</v>
      </c>
      <c r="AX2086" s="34">
        <f t="shared" si="438"/>
        <v>33790</v>
      </c>
      <c r="AY2086" s="36">
        <v>1.4712000000099998</v>
      </c>
      <c r="AZ2086" s="36">
        <v>2.0617000000000001</v>
      </c>
      <c r="BA2086" s="22"/>
      <c r="BB2086" s="19">
        <v>1016</v>
      </c>
      <c r="BC2086" s="34">
        <f t="shared" si="439"/>
        <v>497.11848000337892</v>
      </c>
      <c r="BD2086" s="34">
        <f t="shared" si="440"/>
        <v>696.64842999999996</v>
      </c>
      <c r="BE2086" s="38">
        <v>3.4819999999999997E-2</v>
      </c>
      <c r="BF2086" s="38">
        <f t="shared" si="441"/>
        <v>3.4819999999999997E-2</v>
      </c>
      <c r="BG2086" s="34">
        <v>17.309665473717651</v>
      </c>
      <c r="BH2086" s="34">
        <v>24.257298332599998</v>
      </c>
      <c r="BI2086" s="34">
        <f t="shared" si="442"/>
        <v>479.80881452966128</v>
      </c>
      <c r="BJ2086" s="34">
        <f t="shared" si="443"/>
        <v>672.39113166739992</v>
      </c>
      <c r="BK2086" s="34">
        <v>0</v>
      </c>
      <c r="BL2086" s="34">
        <v>0</v>
      </c>
      <c r="BM2086" s="34">
        <f t="shared" si="444"/>
        <v>0</v>
      </c>
      <c r="BN2086" s="39">
        <f t="shared" si="434"/>
        <v>479.80881452966128</v>
      </c>
      <c r="BO2086" s="39">
        <f t="shared" si="435"/>
        <v>672.39113166739992</v>
      </c>
      <c r="BP2086" s="39">
        <f t="shared" si="433"/>
        <v>192.58231713773864</v>
      </c>
    </row>
    <row r="2087" spans="1:68" s="25" customFormat="1" ht="14.25" x14ac:dyDescent="0.2">
      <c r="A2087" s="14">
        <v>874</v>
      </c>
      <c r="B2087" s="40"/>
      <c r="C2087" s="15" t="s">
        <v>150</v>
      </c>
      <c r="D2087" s="16">
        <v>35165</v>
      </c>
      <c r="E2087" s="15" t="s">
        <v>16180</v>
      </c>
      <c r="F2087" s="15" t="s">
        <v>16181</v>
      </c>
      <c r="G2087" s="17" t="s">
        <v>16182</v>
      </c>
      <c r="H2087" s="17" t="s">
        <v>16183</v>
      </c>
      <c r="I2087" s="17" t="s">
        <v>86</v>
      </c>
      <c r="J2087" s="15" t="s">
        <v>16184</v>
      </c>
      <c r="K2087" s="15" t="s">
        <v>86</v>
      </c>
      <c r="L2087" s="18" t="s">
        <v>16185</v>
      </c>
      <c r="M2087" s="15" t="s">
        <v>15831</v>
      </c>
      <c r="N2087" s="15" t="s">
        <v>15832</v>
      </c>
      <c r="O2087" s="16">
        <v>500</v>
      </c>
      <c r="P2087" s="15" t="s">
        <v>1055</v>
      </c>
      <c r="Q2087" s="15">
        <v>2000</v>
      </c>
      <c r="R2087" s="15">
        <v>0</v>
      </c>
      <c r="S2087" s="15">
        <v>2000</v>
      </c>
      <c r="T2087" s="15">
        <v>0.32</v>
      </c>
      <c r="U2087" s="15" t="s">
        <v>3335</v>
      </c>
      <c r="V2087" s="15" t="s">
        <v>76</v>
      </c>
      <c r="W2087" s="16">
        <v>0</v>
      </c>
      <c r="X2087" s="16">
        <v>1</v>
      </c>
      <c r="Y2087" s="15">
        <v>14166</v>
      </c>
      <c r="Z2087" s="15">
        <v>0.32500000000000001</v>
      </c>
      <c r="AA2087" s="15" t="s">
        <v>16022</v>
      </c>
      <c r="AB2087" s="15" t="s">
        <v>78</v>
      </c>
      <c r="AC2087" s="15">
        <v>0</v>
      </c>
      <c r="AD2087" s="26">
        <v>41628</v>
      </c>
      <c r="AE2087" s="15" t="s">
        <v>78</v>
      </c>
      <c r="AF2087" s="15" t="s">
        <v>78</v>
      </c>
      <c r="AG2087" s="16">
        <v>1</v>
      </c>
      <c r="AH2087" s="15" t="s">
        <v>16186</v>
      </c>
      <c r="AI2087" s="15" t="s">
        <v>78</v>
      </c>
      <c r="AJ2087" s="15">
        <v>14166.4697266</v>
      </c>
      <c r="AK2087" s="15">
        <v>522.37002567399998</v>
      </c>
      <c r="AL2087" s="15">
        <v>3092673.0925099999</v>
      </c>
      <c r="AM2087" s="15">
        <v>1414245.9664700001</v>
      </c>
      <c r="AN2087" s="19">
        <v>0</v>
      </c>
      <c r="AO2087" s="19">
        <v>0</v>
      </c>
      <c r="AP2087" s="19">
        <v>1800</v>
      </c>
      <c r="AQ2087" s="19">
        <v>0</v>
      </c>
      <c r="AR2087" s="34">
        <f t="shared" si="436"/>
        <v>1800</v>
      </c>
      <c r="AS2087" s="34">
        <v>0</v>
      </c>
      <c r="AT2087" s="34">
        <v>0</v>
      </c>
      <c r="AU2087" s="34">
        <v>0</v>
      </c>
      <c r="AV2087" s="34">
        <v>0</v>
      </c>
      <c r="AW2087" s="35">
        <f t="shared" si="437"/>
        <v>0</v>
      </c>
      <c r="AX2087" s="34">
        <f t="shared" si="438"/>
        <v>1800</v>
      </c>
      <c r="AY2087" s="36">
        <v>1.4712000000099998</v>
      </c>
      <c r="AZ2087" s="36">
        <v>2.0617000000000001</v>
      </c>
      <c r="BA2087" s="22"/>
      <c r="BB2087" s="19">
        <v>54</v>
      </c>
      <c r="BC2087" s="34">
        <f t="shared" si="439"/>
        <v>26.481600000179998</v>
      </c>
      <c r="BD2087" s="34">
        <f t="shared" si="440"/>
        <v>37.110600000000005</v>
      </c>
      <c r="BE2087" s="38">
        <v>3.4819999999999997E-2</v>
      </c>
      <c r="BF2087" s="38">
        <f t="shared" si="441"/>
        <v>3.4819999999999997E-2</v>
      </c>
      <c r="BG2087" s="34">
        <v>0</v>
      </c>
      <c r="BH2087" s="34">
        <v>0</v>
      </c>
      <c r="BI2087" s="34">
        <f t="shared" si="442"/>
        <v>26.481600000179998</v>
      </c>
      <c r="BJ2087" s="34">
        <f t="shared" si="443"/>
        <v>37.110600000000005</v>
      </c>
      <c r="BK2087" s="34">
        <v>0</v>
      </c>
      <c r="BL2087" s="34">
        <v>0</v>
      </c>
      <c r="BM2087" s="34">
        <f t="shared" si="444"/>
        <v>0</v>
      </c>
      <c r="BN2087" s="39">
        <f t="shared" si="434"/>
        <v>26.481600000179998</v>
      </c>
      <c r="BO2087" s="39">
        <f t="shared" si="435"/>
        <v>37.110600000000005</v>
      </c>
      <c r="BP2087" s="39">
        <f t="shared" si="433"/>
        <v>10.628999999820007</v>
      </c>
    </row>
    <row r="2088" spans="1:68" s="25" customFormat="1" ht="14.25" x14ac:dyDescent="0.2">
      <c r="A2088" s="14">
        <v>875</v>
      </c>
      <c r="B2088" s="40"/>
      <c r="C2088" s="15"/>
      <c r="D2088" s="16">
        <v>15315</v>
      </c>
      <c r="E2088" s="15" t="s">
        <v>16187</v>
      </c>
      <c r="F2088" s="15" t="s">
        <v>16188</v>
      </c>
      <c r="G2088" s="17" t="s">
        <v>16189</v>
      </c>
      <c r="H2088" s="17" t="s">
        <v>16190</v>
      </c>
      <c r="I2088" s="17" t="s">
        <v>86</v>
      </c>
      <c r="J2088" s="15" t="s">
        <v>16191</v>
      </c>
      <c r="K2088" s="15" t="s">
        <v>13352</v>
      </c>
      <c r="L2088" s="18" t="s">
        <v>16192</v>
      </c>
      <c r="M2088" s="15" t="s">
        <v>15831</v>
      </c>
      <c r="N2088" s="15" t="s">
        <v>15832</v>
      </c>
      <c r="O2088" s="16">
        <v>500</v>
      </c>
      <c r="P2088" s="15" t="s">
        <v>1055</v>
      </c>
      <c r="Q2088" s="15">
        <v>2000</v>
      </c>
      <c r="R2088" s="15">
        <v>0</v>
      </c>
      <c r="S2088" s="15">
        <v>2000</v>
      </c>
      <c r="T2088" s="15">
        <v>0.26</v>
      </c>
      <c r="U2088" s="15" t="s">
        <v>3335</v>
      </c>
      <c r="V2088" s="15" t="s">
        <v>76</v>
      </c>
      <c r="W2088" s="16">
        <v>0</v>
      </c>
      <c r="X2088" s="16">
        <v>1</v>
      </c>
      <c r="Y2088" s="15">
        <v>11493</v>
      </c>
      <c r="Z2088" s="15">
        <v>0.26400000000000001</v>
      </c>
      <c r="AA2088" s="15" t="s">
        <v>16022</v>
      </c>
      <c r="AB2088" s="15" t="s">
        <v>78</v>
      </c>
      <c r="AC2088" s="15">
        <v>0</v>
      </c>
      <c r="AD2088" s="26">
        <v>41628</v>
      </c>
      <c r="AE2088" s="15" t="s">
        <v>78</v>
      </c>
      <c r="AF2088" s="15" t="s">
        <v>78</v>
      </c>
      <c r="AG2088" s="16">
        <v>1</v>
      </c>
      <c r="AH2088" s="15" t="s">
        <v>16193</v>
      </c>
      <c r="AI2088" s="15" t="s">
        <v>78</v>
      </c>
      <c r="AJ2088" s="15">
        <v>11492.6467285</v>
      </c>
      <c r="AK2088" s="15">
        <v>471.15949183599997</v>
      </c>
      <c r="AL2088" s="15">
        <v>3092498.1962700002</v>
      </c>
      <c r="AM2088" s="15">
        <v>1414264.8111</v>
      </c>
      <c r="AN2088" s="19">
        <v>0</v>
      </c>
      <c r="AO2088" s="19">
        <v>0</v>
      </c>
      <c r="AP2088" s="19">
        <v>1800</v>
      </c>
      <c r="AQ2088" s="19">
        <v>0</v>
      </c>
      <c r="AR2088" s="34">
        <f t="shared" si="436"/>
        <v>1800</v>
      </c>
      <c r="AS2088" s="34">
        <v>0</v>
      </c>
      <c r="AT2088" s="34">
        <v>0</v>
      </c>
      <c r="AU2088" s="34">
        <v>0</v>
      </c>
      <c r="AV2088" s="34">
        <v>0</v>
      </c>
      <c r="AW2088" s="35">
        <f t="shared" si="437"/>
        <v>0</v>
      </c>
      <c r="AX2088" s="34">
        <f t="shared" si="438"/>
        <v>1800</v>
      </c>
      <c r="AY2088" s="36">
        <v>1.4712000000099998</v>
      </c>
      <c r="AZ2088" s="36">
        <v>2.0617000000000001</v>
      </c>
      <c r="BA2088" s="22"/>
      <c r="BB2088" s="19">
        <v>54</v>
      </c>
      <c r="BC2088" s="34">
        <f t="shared" si="439"/>
        <v>26.481600000179998</v>
      </c>
      <c r="BD2088" s="34">
        <f t="shared" si="440"/>
        <v>37.110600000000005</v>
      </c>
      <c r="BE2088" s="38">
        <v>3.4819999999999997E-2</v>
      </c>
      <c r="BF2088" s="38">
        <f t="shared" si="441"/>
        <v>3.4819999999999997E-2</v>
      </c>
      <c r="BG2088" s="34">
        <v>0</v>
      </c>
      <c r="BH2088" s="34">
        <v>0</v>
      </c>
      <c r="BI2088" s="34">
        <f t="shared" si="442"/>
        <v>26.481600000179998</v>
      </c>
      <c r="BJ2088" s="34">
        <f t="shared" si="443"/>
        <v>37.110600000000005</v>
      </c>
      <c r="BK2088" s="34">
        <v>0</v>
      </c>
      <c r="BL2088" s="34">
        <v>0</v>
      </c>
      <c r="BM2088" s="34">
        <f t="shared" si="444"/>
        <v>0</v>
      </c>
      <c r="BN2088" s="39">
        <f t="shared" si="434"/>
        <v>26.481600000179998</v>
      </c>
      <c r="BO2088" s="39">
        <f t="shared" si="435"/>
        <v>37.110600000000005</v>
      </c>
      <c r="BP2088" s="39">
        <f t="shared" si="433"/>
        <v>10.628999999820007</v>
      </c>
    </row>
    <row r="2089" spans="1:68" s="25" customFormat="1" ht="14.25" x14ac:dyDescent="0.2">
      <c r="A2089" s="14">
        <v>876</v>
      </c>
      <c r="B2089" s="40"/>
      <c r="C2089" s="15"/>
      <c r="D2089" s="16">
        <v>28197</v>
      </c>
      <c r="E2089" s="15" t="s">
        <v>16194</v>
      </c>
      <c r="F2089" s="15" t="s">
        <v>16195</v>
      </c>
      <c r="G2089" s="17" t="s">
        <v>16196</v>
      </c>
      <c r="H2089" s="17" t="s">
        <v>16197</v>
      </c>
      <c r="I2089" s="17" t="s">
        <v>86</v>
      </c>
      <c r="J2089" s="15" t="s">
        <v>16198</v>
      </c>
      <c r="K2089" s="15" t="s">
        <v>9219</v>
      </c>
      <c r="L2089" s="18" t="s">
        <v>16199</v>
      </c>
      <c r="M2089" s="15" t="s">
        <v>15831</v>
      </c>
      <c r="N2089" s="15" t="s">
        <v>15832</v>
      </c>
      <c r="O2089" s="16">
        <v>510</v>
      </c>
      <c r="P2089" s="15" t="s">
        <v>118</v>
      </c>
      <c r="Q2089" s="15">
        <v>20000</v>
      </c>
      <c r="R2089" s="15">
        <v>91300</v>
      </c>
      <c r="S2089" s="15">
        <v>111300</v>
      </c>
      <c r="T2089" s="15">
        <v>0.28999999999999998</v>
      </c>
      <c r="U2089" s="15" t="s">
        <v>3335</v>
      </c>
      <c r="V2089" s="15" t="s">
        <v>76</v>
      </c>
      <c r="W2089" s="16">
        <v>1</v>
      </c>
      <c r="X2089" s="16">
        <v>1</v>
      </c>
      <c r="Y2089" s="15">
        <v>12646</v>
      </c>
      <c r="Z2089" s="15">
        <v>0.28999999999999998</v>
      </c>
      <c r="AA2089" s="15" t="s">
        <v>16022</v>
      </c>
      <c r="AB2089" s="15" t="s">
        <v>78</v>
      </c>
      <c r="AC2089" s="15">
        <v>105000</v>
      </c>
      <c r="AD2089" s="26">
        <v>41802</v>
      </c>
      <c r="AE2089" s="15" t="s">
        <v>78</v>
      </c>
      <c r="AF2089" s="15" t="s">
        <v>78</v>
      </c>
      <c r="AG2089" s="16">
        <v>1</v>
      </c>
      <c r="AH2089" s="15" t="s">
        <v>16200</v>
      </c>
      <c r="AI2089" s="15" t="s">
        <v>78</v>
      </c>
      <c r="AJ2089" s="15">
        <v>12645.869873</v>
      </c>
      <c r="AK2089" s="15">
        <v>501.13136317599998</v>
      </c>
      <c r="AL2089" s="15">
        <v>3092499.3711399999</v>
      </c>
      <c r="AM2089" s="15">
        <v>1414333.68493</v>
      </c>
      <c r="AN2089" s="19">
        <v>20000</v>
      </c>
      <c r="AO2089" s="19">
        <v>90300</v>
      </c>
      <c r="AP2089" s="19">
        <v>0</v>
      </c>
      <c r="AQ2089" s="19">
        <v>0</v>
      </c>
      <c r="AR2089" s="34">
        <f t="shared" si="436"/>
        <v>110300</v>
      </c>
      <c r="AS2089" s="34">
        <v>0</v>
      </c>
      <c r="AT2089" s="34">
        <v>0</v>
      </c>
      <c r="AU2089" s="34">
        <v>0</v>
      </c>
      <c r="AV2089" s="34">
        <v>0</v>
      </c>
      <c r="AW2089" s="35">
        <f t="shared" si="437"/>
        <v>0</v>
      </c>
      <c r="AX2089" s="34">
        <f t="shared" si="438"/>
        <v>110300</v>
      </c>
      <c r="AY2089" s="36">
        <v>1.4712000000099998</v>
      </c>
      <c r="AZ2089" s="36">
        <v>2.0617000000000001</v>
      </c>
      <c r="BA2089" s="22"/>
      <c r="BB2089" s="19">
        <v>1103</v>
      </c>
      <c r="BC2089" s="34">
        <f t="shared" si="439"/>
        <v>1622.7336000110299</v>
      </c>
      <c r="BD2089" s="34">
        <f t="shared" si="440"/>
        <v>2274.0551</v>
      </c>
      <c r="BE2089" s="38">
        <v>3.4819999999999997E-2</v>
      </c>
      <c r="BF2089" s="38">
        <f t="shared" si="441"/>
        <v>3.4819999999999997E-2</v>
      </c>
      <c r="BG2089" s="34">
        <v>56.503583952384055</v>
      </c>
      <c r="BH2089" s="34">
        <v>79.182598581999997</v>
      </c>
      <c r="BI2089" s="34">
        <f t="shared" si="442"/>
        <v>1566.2300160586458</v>
      </c>
      <c r="BJ2089" s="34">
        <f t="shared" si="443"/>
        <v>2194.872501418</v>
      </c>
      <c r="BK2089" s="34">
        <v>463.23001605864579</v>
      </c>
      <c r="BL2089" s="34">
        <v>1091.872501418</v>
      </c>
      <c r="BM2089" s="34">
        <f t="shared" si="444"/>
        <v>628.64248535935417</v>
      </c>
      <c r="BN2089" s="39">
        <f t="shared" si="434"/>
        <v>1103</v>
      </c>
      <c r="BO2089" s="39">
        <f t="shared" si="435"/>
        <v>1103</v>
      </c>
      <c r="BP2089" s="39">
        <f t="shared" si="433"/>
        <v>0</v>
      </c>
    </row>
    <row r="2090" spans="1:68" s="25" customFormat="1" ht="14.25" x14ac:dyDescent="0.2">
      <c r="A2090" s="14">
        <v>877</v>
      </c>
      <c r="B2090" s="40"/>
      <c r="C2090" s="15" t="s">
        <v>176</v>
      </c>
      <c r="D2090" s="16">
        <v>33059</v>
      </c>
      <c r="E2090" s="15" t="s">
        <v>16201</v>
      </c>
      <c r="F2090" s="15" t="s">
        <v>16202</v>
      </c>
      <c r="G2090" s="17" t="s">
        <v>16203</v>
      </c>
      <c r="H2090" s="17" t="s">
        <v>16204</v>
      </c>
      <c r="I2090" s="17" t="s">
        <v>86</v>
      </c>
      <c r="J2090" s="15" t="s">
        <v>16205</v>
      </c>
      <c r="K2090" s="15" t="s">
        <v>86</v>
      </c>
      <c r="L2090" s="18" t="s">
        <v>16206</v>
      </c>
      <c r="M2090" s="15" t="s">
        <v>15831</v>
      </c>
      <c r="N2090" s="15" t="s">
        <v>15832</v>
      </c>
      <c r="O2090" s="16">
        <v>510</v>
      </c>
      <c r="P2090" s="15" t="s">
        <v>118</v>
      </c>
      <c r="Q2090" s="15">
        <v>20000</v>
      </c>
      <c r="R2090" s="15">
        <v>88500</v>
      </c>
      <c r="S2090" s="15">
        <v>108500</v>
      </c>
      <c r="T2090" s="15">
        <v>0.28000000000000003</v>
      </c>
      <c r="U2090" s="15" t="s">
        <v>3335</v>
      </c>
      <c r="V2090" s="15" t="s">
        <v>76</v>
      </c>
      <c r="W2090" s="16">
        <v>1</v>
      </c>
      <c r="X2090" s="16">
        <v>1</v>
      </c>
      <c r="Y2090" s="15">
        <v>12124</v>
      </c>
      <c r="Z2090" s="15">
        <v>0.27800000000000002</v>
      </c>
      <c r="AA2090" s="15" t="s">
        <v>16022</v>
      </c>
      <c r="AB2090" s="15" t="s">
        <v>78</v>
      </c>
      <c r="AC2090" s="15">
        <v>107000</v>
      </c>
      <c r="AD2090" s="26">
        <v>41073</v>
      </c>
      <c r="AE2090" s="15" t="s">
        <v>78</v>
      </c>
      <c r="AF2090" s="15" t="s">
        <v>78</v>
      </c>
      <c r="AG2090" s="16">
        <v>1</v>
      </c>
      <c r="AH2090" s="15" t="s">
        <v>16207</v>
      </c>
      <c r="AI2090" s="15" t="s">
        <v>78</v>
      </c>
      <c r="AJ2090" s="15">
        <v>12123.7397461</v>
      </c>
      <c r="AK2090" s="15">
        <v>504.31816385000002</v>
      </c>
      <c r="AL2090" s="15">
        <v>3092501.05388</v>
      </c>
      <c r="AM2090" s="15">
        <v>1414401.0768500001</v>
      </c>
      <c r="AN2090" s="19">
        <v>20000</v>
      </c>
      <c r="AO2090" s="19">
        <v>88500</v>
      </c>
      <c r="AP2090" s="19">
        <v>0</v>
      </c>
      <c r="AQ2090" s="19">
        <v>0</v>
      </c>
      <c r="AR2090" s="34">
        <f t="shared" si="436"/>
        <v>108500</v>
      </c>
      <c r="AS2090" s="34">
        <v>45000</v>
      </c>
      <c r="AT2090" s="34">
        <v>3000</v>
      </c>
      <c r="AU2090" s="34">
        <v>22225</v>
      </c>
      <c r="AV2090" s="34">
        <v>0</v>
      </c>
      <c r="AW2090" s="35">
        <f t="shared" si="437"/>
        <v>70225</v>
      </c>
      <c r="AX2090" s="34">
        <f t="shared" si="438"/>
        <v>38275</v>
      </c>
      <c r="AY2090" s="36">
        <v>1.4712000000099998</v>
      </c>
      <c r="AZ2090" s="36">
        <v>2.0617000000000001</v>
      </c>
      <c r="BA2090" s="22"/>
      <c r="BB2090" s="19">
        <v>1085</v>
      </c>
      <c r="BC2090" s="34">
        <f t="shared" si="439"/>
        <v>563.10180000382741</v>
      </c>
      <c r="BD2090" s="34">
        <f t="shared" si="440"/>
        <v>789.11567500000001</v>
      </c>
      <c r="BE2090" s="38">
        <v>3.4819999999999997E-2</v>
      </c>
      <c r="BF2090" s="38">
        <f t="shared" si="441"/>
        <v>3.4819999999999997E-2</v>
      </c>
      <c r="BG2090" s="34">
        <v>19.607204676133268</v>
      </c>
      <c r="BH2090" s="34">
        <v>27.477007803499998</v>
      </c>
      <c r="BI2090" s="34">
        <f t="shared" si="442"/>
        <v>543.49459532769413</v>
      </c>
      <c r="BJ2090" s="34">
        <f t="shared" si="443"/>
        <v>761.63866719650002</v>
      </c>
      <c r="BK2090" s="34">
        <v>0</v>
      </c>
      <c r="BL2090" s="34">
        <v>0</v>
      </c>
      <c r="BM2090" s="34">
        <f t="shared" si="444"/>
        <v>0</v>
      </c>
      <c r="BN2090" s="39">
        <f t="shared" si="434"/>
        <v>543.49459532769413</v>
      </c>
      <c r="BO2090" s="39">
        <f t="shared" si="435"/>
        <v>761.63866719650002</v>
      </c>
      <c r="BP2090" s="39">
        <f t="shared" si="433"/>
        <v>218.1440718688059</v>
      </c>
    </row>
    <row r="2091" spans="1:68" s="25" customFormat="1" ht="14.25" x14ac:dyDescent="0.2">
      <c r="A2091" s="14">
        <v>878</v>
      </c>
      <c r="B2091" s="40"/>
      <c r="C2091" s="15"/>
      <c r="D2091" s="16">
        <v>22720</v>
      </c>
      <c r="E2091" s="15" t="s">
        <v>16208</v>
      </c>
      <c r="F2091" s="15" t="s">
        <v>16209</v>
      </c>
      <c r="G2091" s="17" t="s">
        <v>16210</v>
      </c>
      <c r="H2091" s="17" t="s">
        <v>16211</v>
      </c>
      <c r="I2091" s="17" t="s">
        <v>86</v>
      </c>
      <c r="J2091" s="15" t="s">
        <v>16212</v>
      </c>
      <c r="K2091" s="15" t="s">
        <v>1754</v>
      </c>
      <c r="L2091" s="18" t="s">
        <v>16213</v>
      </c>
      <c r="M2091" s="15" t="s">
        <v>15831</v>
      </c>
      <c r="N2091" s="15" t="s">
        <v>15832</v>
      </c>
      <c r="O2091" s="16">
        <v>510</v>
      </c>
      <c r="P2091" s="15" t="s">
        <v>118</v>
      </c>
      <c r="Q2091" s="15">
        <v>20000</v>
      </c>
      <c r="R2091" s="15">
        <v>89200</v>
      </c>
      <c r="S2091" s="15">
        <v>109200</v>
      </c>
      <c r="T2091" s="15">
        <v>0.28999999999999998</v>
      </c>
      <c r="U2091" s="15" t="s">
        <v>3335</v>
      </c>
      <c r="V2091" s="15" t="s">
        <v>76</v>
      </c>
      <c r="W2091" s="16">
        <v>1</v>
      </c>
      <c r="X2091" s="16">
        <v>1</v>
      </c>
      <c r="Y2091" s="15">
        <v>12447</v>
      </c>
      <c r="Z2091" s="15">
        <v>0.28599999999999998</v>
      </c>
      <c r="AA2091" s="15" t="s">
        <v>16022</v>
      </c>
      <c r="AB2091" s="15" t="s">
        <v>78</v>
      </c>
      <c r="AC2091" s="15">
        <v>106000</v>
      </c>
      <c r="AD2091" s="26">
        <v>41073</v>
      </c>
      <c r="AE2091" s="15" t="s">
        <v>78</v>
      </c>
      <c r="AF2091" s="15" t="s">
        <v>78</v>
      </c>
      <c r="AG2091" s="16">
        <v>1</v>
      </c>
      <c r="AH2091" s="15" t="s">
        <v>16214</v>
      </c>
      <c r="AI2091" s="15" t="s">
        <v>78</v>
      </c>
      <c r="AJ2091" s="15">
        <v>12447.2099609</v>
      </c>
      <c r="AK2091" s="15">
        <v>508.43753197900003</v>
      </c>
      <c r="AL2091" s="15">
        <v>3092505.9605800002</v>
      </c>
      <c r="AM2091" s="15">
        <v>1414465.5190600001</v>
      </c>
      <c r="AN2091" s="19">
        <v>20000</v>
      </c>
      <c r="AO2091" s="19">
        <v>89100</v>
      </c>
      <c r="AP2091" s="19">
        <v>0</v>
      </c>
      <c r="AQ2091" s="19">
        <v>0</v>
      </c>
      <c r="AR2091" s="34">
        <f t="shared" si="436"/>
        <v>109100</v>
      </c>
      <c r="AS2091" s="34">
        <v>45000</v>
      </c>
      <c r="AT2091" s="34">
        <v>3000</v>
      </c>
      <c r="AU2091" s="34">
        <v>22435</v>
      </c>
      <c r="AV2091" s="34">
        <v>0</v>
      </c>
      <c r="AW2091" s="35">
        <f t="shared" si="437"/>
        <v>70435</v>
      </c>
      <c r="AX2091" s="34">
        <f t="shared" si="438"/>
        <v>38665</v>
      </c>
      <c r="AY2091" s="36">
        <v>1.4712000000099998</v>
      </c>
      <c r="AZ2091" s="36">
        <v>2.0617000000000001</v>
      </c>
      <c r="BA2091" s="22"/>
      <c r="BB2091" s="19">
        <v>1091</v>
      </c>
      <c r="BC2091" s="34">
        <f t="shared" si="439"/>
        <v>568.83948000386636</v>
      </c>
      <c r="BD2091" s="34">
        <f t="shared" si="440"/>
        <v>797.15630499999997</v>
      </c>
      <c r="BE2091" s="38">
        <v>3.4819999999999997E-2</v>
      </c>
      <c r="BF2091" s="38">
        <f t="shared" si="441"/>
        <v>3.4819999999999997E-2</v>
      </c>
      <c r="BG2091" s="34">
        <v>19.806990693734626</v>
      </c>
      <c r="BH2091" s="34">
        <v>27.756982540099997</v>
      </c>
      <c r="BI2091" s="34">
        <f t="shared" si="442"/>
        <v>549.03248931013172</v>
      </c>
      <c r="BJ2091" s="34">
        <f t="shared" si="443"/>
        <v>769.39932245989996</v>
      </c>
      <c r="BK2091" s="34">
        <v>0</v>
      </c>
      <c r="BL2091" s="34">
        <v>0</v>
      </c>
      <c r="BM2091" s="34">
        <f t="shared" si="444"/>
        <v>0</v>
      </c>
      <c r="BN2091" s="39">
        <f t="shared" si="434"/>
        <v>549.03248931013172</v>
      </c>
      <c r="BO2091" s="39">
        <f t="shared" si="435"/>
        <v>769.39932245989996</v>
      </c>
      <c r="BP2091" s="39">
        <f t="shared" si="433"/>
        <v>220.36683314976824</v>
      </c>
    </row>
    <row r="2092" spans="1:68" s="25" customFormat="1" ht="14.25" x14ac:dyDescent="0.2">
      <c r="A2092" s="14">
        <v>879</v>
      </c>
      <c r="B2092" s="40"/>
      <c r="C2092" s="15" t="s">
        <v>176</v>
      </c>
      <c r="D2092" s="16">
        <v>28708</v>
      </c>
      <c r="E2092" s="15" t="s">
        <v>16215</v>
      </c>
      <c r="F2092" s="15" t="s">
        <v>16216</v>
      </c>
      <c r="G2092" s="17" t="s">
        <v>16217</v>
      </c>
      <c r="H2092" s="17" t="s">
        <v>16218</v>
      </c>
      <c r="I2092" s="17" t="s">
        <v>86</v>
      </c>
      <c r="J2092" s="15" t="s">
        <v>16219</v>
      </c>
      <c r="K2092" s="15" t="s">
        <v>806</v>
      </c>
      <c r="L2092" s="18" t="s">
        <v>16220</v>
      </c>
      <c r="M2092" s="15" t="s">
        <v>15831</v>
      </c>
      <c r="N2092" s="15" t="s">
        <v>15832</v>
      </c>
      <c r="O2092" s="16">
        <v>510</v>
      </c>
      <c r="P2092" s="15" t="s">
        <v>118</v>
      </c>
      <c r="Q2092" s="15">
        <v>20000</v>
      </c>
      <c r="R2092" s="15">
        <v>81500</v>
      </c>
      <c r="S2092" s="15">
        <v>101500</v>
      </c>
      <c r="T2092" s="15">
        <v>0.38</v>
      </c>
      <c r="U2092" s="15" t="s">
        <v>3335</v>
      </c>
      <c r="V2092" s="15" t="s">
        <v>76</v>
      </c>
      <c r="W2092" s="16">
        <v>1</v>
      </c>
      <c r="X2092" s="16">
        <v>1</v>
      </c>
      <c r="Y2092" s="15">
        <v>16811</v>
      </c>
      <c r="Z2092" s="15">
        <v>0.38600000000000001</v>
      </c>
      <c r="AA2092" s="15" t="s">
        <v>16022</v>
      </c>
      <c r="AB2092" s="15" t="s">
        <v>78</v>
      </c>
      <c r="AC2092" s="15">
        <v>100000</v>
      </c>
      <c r="AD2092" s="26">
        <v>40736</v>
      </c>
      <c r="AE2092" s="15" t="s">
        <v>78</v>
      </c>
      <c r="AF2092" s="15" t="s">
        <v>78</v>
      </c>
      <c r="AG2092" s="16">
        <v>1</v>
      </c>
      <c r="AH2092" s="15" t="s">
        <v>16221</v>
      </c>
      <c r="AI2092" s="15" t="s">
        <v>78</v>
      </c>
      <c r="AJ2092" s="15">
        <v>16810.5322266</v>
      </c>
      <c r="AK2092" s="15">
        <v>585.32734516999994</v>
      </c>
      <c r="AL2092" s="15">
        <v>3092540.48483</v>
      </c>
      <c r="AM2092" s="15">
        <v>1414551.5437400001</v>
      </c>
      <c r="AN2092" s="19">
        <v>20000</v>
      </c>
      <c r="AO2092" s="19">
        <v>80700</v>
      </c>
      <c r="AP2092" s="19">
        <v>0</v>
      </c>
      <c r="AQ2092" s="19">
        <v>0</v>
      </c>
      <c r="AR2092" s="34">
        <f t="shared" si="436"/>
        <v>100700</v>
      </c>
      <c r="AS2092" s="34">
        <v>45000</v>
      </c>
      <c r="AT2092" s="34">
        <v>3000</v>
      </c>
      <c r="AU2092" s="34">
        <v>19495</v>
      </c>
      <c r="AV2092" s="34">
        <v>0</v>
      </c>
      <c r="AW2092" s="35">
        <f t="shared" si="437"/>
        <v>67495</v>
      </c>
      <c r="AX2092" s="34">
        <f t="shared" si="438"/>
        <v>33205</v>
      </c>
      <c r="AY2092" s="36">
        <v>1.4712000000099998</v>
      </c>
      <c r="AZ2092" s="36">
        <v>2.0617000000000001</v>
      </c>
      <c r="BA2092" s="22"/>
      <c r="BB2092" s="19">
        <v>1007</v>
      </c>
      <c r="BC2092" s="34">
        <f t="shared" si="439"/>
        <v>488.51196000332044</v>
      </c>
      <c r="BD2092" s="34">
        <f t="shared" si="440"/>
        <v>684.58748500000002</v>
      </c>
      <c r="BE2092" s="38">
        <v>3.4819999999999997E-2</v>
      </c>
      <c r="BF2092" s="38">
        <f t="shared" si="441"/>
        <v>3.4819999999999997E-2</v>
      </c>
      <c r="BG2092" s="34">
        <v>17.009986447315615</v>
      </c>
      <c r="BH2092" s="34">
        <v>23.8373362277</v>
      </c>
      <c r="BI2092" s="34">
        <f t="shared" si="442"/>
        <v>471.50197355600483</v>
      </c>
      <c r="BJ2092" s="34">
        <f t="shared" si="443"/>
        <v>660.75014877230001</v>
      </c>
      <c r="BK2092" s="34">
        <v>0</v>
      </c>
      <c r="BL2092" s="34">
        <v>0</v>
      </c>
      <c r="BM2092" s="34">
        <f t="shared" si="444"/>
        <v>0</v>
      </c>
      <c r="BN2092" s="39">
        <f t="shared" si="434"/>
        <v>471.50197355600483</v>
      </c>
      <c r="BO2092" s="39">
        <f t="shared" si="435"/>
        <v>660.75014877230001</v>
      </c>
      <c r="BP2092" s="39">
        <f t="shared" ref="BP2092:BP2155" si="445">BO2092-BN2092</f>
        <v>189.24817521629518</v>
      </c>
    </row>
    <row r="2093" spans="1:68" s="25" customFormat="1" ht="14.25" x14ac:dyDescent="0.2">
      <c r="A2093" s="14">
        <v>880</v>
      </c>
      <c r="B2093" s="40"/>
      <c r="C2093" s="15"/>
      <c r="D2093" s="16">
        <v>9726</v>
      </c>
      <c r="E2093" s="15" t="s">
        <v>16222</v>
      </c>
      <c r="F2093" s="15" t="s">
        <v>16223</v>
      </c>
      <c r="G2093" s="17" t="s">
        <v>16224</v>
      </c>
      <c r="H2093" s="17" t="s">
        <v>16225</v>
      </c>
      <c r="I2093" s="17" t="s">
        <v>88</v>
      </c>
      <c r="J2093" s="15" t="s">
        <v>16226</v>
      </c>
      <c r="K2093" s="15" t="s">
        <v>16227</v>
      </c>
      <c r="L2093" s="18" t="s">
        <v>16228</v>
      </c>
      <c r="M2093" s="15" t="s">
        <v>15831</v>
      </c>
      <c r="N2093" s="15" t="s">
        <v>15832</v>
      </c>
      <c r="O2093" s="16">
        <v>510</v>
      </c>
      <c r="P2093" s="15" t="s">
        <v>118</v>
      </c>
      <c r="Q2093" s="15">
        <v>20000</v>
      </c>
      <c r="R2093" s="15">
        <v>81700</v>
      </c>
      <c r="S2093" s="15">
        <v>101700</v>
      </c>
      <c r="T2093" s="15">
        <v>0.46</v>
      </c>
      <c r="U2093" s="15" t="s">
        <v>3335</v>
      </c>
      <c r="V2093" s="15" t="s">
        <v>76</v>
      </c>
      <c r="W2093" s="16">
        <v>1</v>
      </c>
      <c r="X2093" s="16">
        <v>1</v>
      </c>
      <c r="Y2093" s="15">
        <v>20120</v>
      </c>
      <c r="Z2093" s="15">
        <v>0.46200000000000002</v>
      </c>
      <c r="AA2093" s="15" t="s">
        <v>16022</v>
      </c>
      <c r="AB2093" s="15" t="s">
        <v>78</v>
      </c>
      <c r="AC2093" s="15">
        <v>100000</v>
      </c>
      <c r="AD2093" s="26">
        <v>40717</v>
      </c>
      <c r="AE2093" s="15" t="s">
        <v>78</v>
      </c>
      <c r="AF2093" s="15" t="s">
        <v>78</v>
      </c>
      <c r="AG2093" s="16">
        <v>1</v>
      </c>
      <c r="AH2093" s="15" t="s">
        <v>16229</v>
      </c>
      <c r="AI2093" s="15" t="s">
        <v>78</v>
      </c>
      <c r="AJ2093" s="15">
        <v>20119.7456055</v>
      </c>
      <c r="AK2093" s="15">
        <v>603.43337135100001</v>
      </c>
      <c r="AL2093" s="15">
        <v>3092507.8594499999</v>
      </c>
      <c r="AM2093" s="15">
        <v>1414643.7810200001</v>
      </c>
      <c r="AN2093" s="19">
        <v>20000</v>
      </c>
      <c r="AO2093" s="19">
        <v>80900</v>
      </c>
      <c r="AP2093" s="19">
        <v>0</v>
      </c>
      <c r="AQ2093" s="19">
        <v>0</v>
      </c>
      <c r="AR2093" s="34">
        <f t="shared" si="436"/>
        <v>100900</v>
      </c>
      <c r="AS2093" s="34">
        <v>45000</v>
      </c>
      <c r="AT2093" s="34">
        <v>3000</v>
      </c>
      <c r="AU2093" s="34">
        <v>19565</v>
      </c>
      <c r="AV2093" s="34">
        <v>0</v>
      </c>
      <c r="AW2093" s="35">
        <f t="shared" si="437"/>
        <v>67565</v>
      </c>
      <c r="AX2093" s="34">
        <f t="shared" si="438"/>
        <v>33335</v>
      </c>
      <c r="AY2093" s="36">
        <v>1.4712000000099998</v>
      </c>
      <c r="AZ2093" s="36">
        <v>2.0617000000000001</v>
      </c>
      <c r="BA2093" s="22"/>
      <c r="BB2093" s="19">
        <v>1009</v>
      </c>
      <c r="BC2093" s="34">
        <f t="shared" si="439"/>
        <v>490.4245200033335</v>
      </c>
      <c r="BD2093" s="34">
        <f t="shared" si="440"/>
        <v>687.26769500000012</v>
      </c>
      <c r="BE2093" s="38">
        <v>3.4819999999999997E-2</v>
      </c>
      <c r="BF2093" s="38">
        <f t="shared" si="441"/>
        <v>3.4819999999999997E-2</v>
      </c>
      <c r="BG2093" s="34">
        <v>17.076581786516069</v>
      </c>
      <c r="BH2093" s="34">
        <v>23.930661139900003</v>
      </c>
      <c r="BI2093" s="34">
        <f t="shared" si="442"/>
        <v>473.34793821681745</v>
      </c>
      <c r="BJ2093" s="34">
        <f t="shared" si="443"/>
        <v>663.33703386010006</v>
      </c>
      <c r="BK2093" s="34">
        <v>0</v>
      </c>
      <c r="BL2093" s="34">
        <v>0</v>
      </c>
      <c r="BM2093" s="34">
        <f t="shared" si="444"/>
        <v>0</v>
      </c>
      <c r="BN2093" s="39">
        <f t="shared" si="434"/>
        <v>473.34793821681745</v>
      </c>
      <c r="BO2093" s="39">
        <f t="shared" si="435"/>
        <v>663.33703386010006</v>
      </c>
      <c r="BP2093" s="39">
        <f t="shared" si="445"/>
        <v>189.98909564328261</v>
      </c>
    </row>
    <row r="2094" spans="1:68" s="25" customFormat="1" ht="38.25" x14ac:dyDescent="0.2">
      <c r="A2094" s="14">
        <v>881</v>
      </c>
      <c r="B2094" s="40"/>
      <c r="C2094" s="15"/>
      <c r="D2094" s="16">
        <v>1638</v>
      </c>
      <c r="E2094" s="15" t="s">
        <v>16230</v>
      </c>
      <c r="F2094" s="15" t="s">
        <v>16231</v>
      </c>
      <c r="G2094" s="17" t="s">
        <v>16232</v>
      </c>
      <c r="H2094" s="17" t="s">
        <v>16233</v>
      </c>
      <c r="I2094" s="17" t="s">
        <v>205</v>
      </c>
      <c r="J2094" s="15" t="s">
        <v>16234</v>
      </c>
      <c r="K2094" s="15" t="s">
        <v>9219</v>
      </c>
      <c r="L2094" s="18" t="s">
        <v>16235</v>
      </c>
      <c r="M2094" s="15" t="s">
        <v>15831</v>
      </c>
      <c r="N2094" s="15" t="s">
        <v>15832</v>
      </c>
      <c r="O2094" s="16">
        <v>510</v>
      </c>
      <c r="P2094" s="15" t="s">
        <v>118</v>
      </c>
      <c r="Q2094" s="15">
        <v>20000</v>
      </c>
      <c r="R2094" s="15">
        <v>78500</v>
      </c>
      <c r="S2094" s="15">
        <v>98500</v>
      </c>
      <c r="T2094" s="15">
        <v>0.28999999999999998</v>
      </c>
      <c r="U2094" s="15" t="s">
        <v>3335</v>
      </c>
      <c r="V2094" s="15" t="s">
        <v>76</v>
      </c>
      <c r="W2094" s="16">
        <v>1</v>
      </c>
      <c r="X2094" s="16">
        <v>1</v>
      </c>
      <c r="Y2094" s="15">
        <v>12614</v>
      </c>
      <c r="Z2094" s="15">
        <v>0.28999999999999998</v>
      </c>
      <c r="AA2094" s="15" t="s">
        <v>16022</v>
      </c>
      <c r="AB2094" s="15" t="s">
        <v>78</v>
      </c>
      <c r="AC2094" s="15">
        <v>100000</v>
      </c>
      <c r="AD2094" s="26">
        <v>40709</v>
      </c>
      <c r="AE2094" s="15" t="s">
        <v>78</v>
      </c>
      <c r="AF2094" s="15" t="s">
        <v>78</v>
      </c>
      <c r="AG2094" s="16">
        <v>1</v>
      </c>
      <c r="AH2094" s="15" t="s">
        <v>16236</v>
      </c>
      <c r="AI2094" s="15" t="s">
        <v>78</v>
      </c>
      <c r="AJ2094" s="15">
        <v>12613.9387207</v>
      </c>
      <c r="AK2094" s="15">
        <v>502.03112491899998</v>
      </c>
      <c r="AL2094" s="15">
        <v>3092353.6251300001</v>
      </c>
      <c r="AM2094" s="15">
        <v>1414651.22594</v>
      </c>
      <c r="AN2094" s="19">
        <v>20000</v>
      </c>
      <c r="AO2094" s="19">
        <v>78500</v>
      </c>
      <c r="AP2094" s="19">
        <v>0</v>
      </c>
      <c r="AQ2094" s="19">
        <v>0</v>
      </c>
      <c r="AR2094" s="34">
        <f t="shared" si="436"/>
        <v>98500</v>
      </c>
      <c r="AS2094" s="34">
        <v>45000</v>
      </c>
      <c r="AT2094" s="34">
        <v>3000</v>
      </c>
      <c r="AU2094" s="34">
        <v>18725</v>
      </c>
      <c r="AV2094" s="34">
        <v>0</v>
      </c>
      <c r="AW2094" s="35">
        <f t="shared" si="437"/>
        <v>66725</v>
      </c>
      <c r="AX2094" s="34">
        <f t="shared" si="438"/>
        <v>31775</v>
      </c>
      <c r="AY2094" s="36">
        <v>1.4712000000099998</v>
      </c>
      <c r="AZ2094" s="36">
        <v>2.0617000000000001</v>
      </c>
      <c r="BA2094" s="22"/>
      <c r="BB2094" s="19">
        <v>985</v>
      </c>
      <c r="BC2094" s="34">
        <f t="shared" si="439"/>
        <v>467.47380000317747</v>
      </c>
      <c r="BD2094" s="34">
        <f t="shared" si="440"/>
        <v>655.10517500000003</v>
      </c>
      <c r="BE2094" s="38">
        <v>3.4819999999999997E-2</v>
      </c>
      <c r="BF2094" s="38">
        <f t="shared" si="441"/>
        <v>3.4819999999999997E-2</v>
      </c>
      <c r="BG2094" s="34">
        <v>16.277437716110637</v>
      </c>
      <c r="BH2094" s="34">
        <v>22.8107621935</v>
      </c>
      <c r="BI2094" s="34">
        <f t="shared" si="442"/>
        <v>451.19636228706685</v>
      </c>
      <c r="BJ2094" s="34">
        <f t="shared" si="443"/>
        <v>632.29441280650008</v>
      </c>
      <c r="BK2094" s="34">
        <v>0</v>
      </c>
      <c r="BL2094" s="34">
        <v>0</v>
      </c>
      <c r="BM2094" s="34">
        <f t="shared" si="444"/>
        <v>0</v>
      </c>
      <c r="BN2094" s="39">
        <f t="shared" si="434"/>
        <v>451.19636228706685</v>
      </c>
      <c r="BO2094" s="39">
        <f t="shared" si="435"/>
        <v>632.29441280650008</v>
      </c>
      <c r="BP2094" s="39">
        <f t="shared" si="445"/>
        <v>181.09805051943323</v>
      </c>
    </row>
    <row r="2095" spans="1:68" s="25" customFormat="1" ht="25.5" x14ac:dyDescent="0.2">
      <c r="A2095" s="14">
        <v>882</v>
      </c>
      <c r="B2095" s="40"/>
      <c r="C2095" s="15"/>
      <c r="D2095" s="16">
        <v>25033</v>
      </c>
      <c r="E2095" s="15" t="s">
        <v>16237</v>
      </c>
      <c r="F2095" s="15" t="s">
        <v>16238</v>
      </c>
      <c r="G2095" s="17" t="s">
        <v>16239</v>
      </c>
      <c r="H2095" s="17" t="s">
        <v>16240</v>
      </c>
      <c r="I2095" s="17" t="s">
        <v>205</v>
      </c>
      <c r="J2095" s="15" t="s">
        <v>16241</v>
      </c>
      <c r="K2095" s="15" t="s">
        <v>1130</v>
      </c>
      <c r="L2095" s="18" t="s">
        <v>16242</v>
      </c>
      <c r="M2095" s="15" t="s">
        <v>15831</v>
      </c>
      <c r="N2095" s="15" t="s">
        <v>15832</v>
      </c>
      <c r="O2095" s="16">
        <v>510</v>
      </c>
      <c r="P2095" s="15" t="s">
        <v>118</v>
      </c>
      <c r="Q2095" s="15">
        <v>20000</v>
      </c>
      <c r="R2095" s="15">
        <v>92100</v>
      </c>
      <c r="S2095" s="15">
        <v>112100</v>
      </c>
      <c r="T2095" s="15">
        <v>0.41</v>
      </c>
      <c r="U2095" s="15" t="s">
        <v>3335</v>
      </c>
      <c r="V2095" s="15" t="s">
        <v>76</v>
      </c>
      <c r="W2095" s="16">
        <v>1</v>
      </c>
      <c r="X2095" s="16">
        <v>1</v>
      </c>
      <c r="Y2095" s="15">
        <v>17730</v>
      </c>
      <c r="Z2095" s="15">
        <v>0.40699999999999997</v>
      </c>
      <c r="AA2095" s="15" t="s">
        <v>16022</v>
      </c>
      <c r="AB2095" s="15" t="s">
        <v>78</v>
      </c>
      <c r="AC2095" s="15">
        <v>112500</v>
      </c>
      <c r="AD2095" s="26">
        <v>41439</v>
      </c>
      <c r="AE2095" s="15" t="s">
        <v>78</v>
      </c>
      <c r="AF2095" s="15" t="s">
        <v>78</v>
      </c>
      <c r="AG2095" s="16">
        <v>1</v>
      </c>
      <c r="AH2095" s="15" t="s">
        <v>16243</v>
      </c>
      <c r="AI2095" s="15" t="s">
        <v>78</v>
      </c>
      <c r="AJ2095" s="15">
        <v>17730.0622559</v>
      </c>
      <c r="AK2095" s="15">
        <v>566.12540845800004</v>
      </c>
      <c r="AL2095" s="15">
        <v>3092273.65368</v>
      </c>
      <c r="AM2095" s="15">
        <v>1414598.6921699999</v>
      </c>
      <c r="AN2095" s="19">
        <v>20000</v>
      </c>
      <c r="AO2095" s="19">
        <v>91100</v>
      </c>
      <c r="AP2095" s="19">
        <v>0</v>
      </c>
      <c r="AQ2095" s="19">
        <v>0</v>
      </c>
      <c r="AR2095" s="34">
        <f t="shared" si="436"/>
        <v>111100</v>
      </c>
      <c r="AS2095" s="34">
        <v>45000</v>
      </c>
      <c r="AT2095" s="34">
        <v>0</v>
      </c>
      <c r="AU2095" s="34">
        <v>23135</v>
      </c>
      <c r="AV2095" s="34">
        <v>0</v>
      </c>
      <c r="AW2095" s="35">
        <f t="shared" si="437"/>
        <v>68135</v>
      </c>
      <c r="AX2095" s="34">
        <f t="shared" si="438"/>
        <v>42965</v>
      </c>
      <c r="AY2095" s="36">
        <v>1.4712000000099998</v>
      </c>
      <c r="AZ2095" s="36">
        <v>2.0617000000000001</v>
      </c>
      <c r="BA2095" s="22"/>
      <c r="BB2095" s="19">
        <v>1111</v>
      </c>
      <c r="BC2095" s="34">
        <f t="shared" si="439"/>
        <v>632.10108000429636</v>
      </c>
      <c r="BD2095" s="34">
        <f t="shared" si="440"/>
        <v>885.80940499999997</v>
      </c>
      <c r="BE2095" s="38">
        <v>3.4819999999999997E-2</v>
      </c>
      <c r="BF2095" s="38">
        <f t="shared" si="441"/>
        <v>3.4819999999999997E-2</v>
      </c>
      <c r="BG2095" s="34">
        <v>22.009759605749597</v>
      </c>
      <c r="BH2095" s="34">
        <v>30.843883482099997</v>
      </c>
      <c r="BI2095" s="34">
        <f t="shared" si="442"/>
        <v>610.09132039854671</v>
      </c>
      <c r="BJ2095" s="34">
        <f t="shared" si="443"/>
        <v>854.96552151790002</v>
      </c>
      <c r="BK2095" s="34">
        <v>0</v>
      </c>
      <c r="BL2095" s="34">
        <v>0</v>
      </c>
      <c r="BM2095" s="34">
        <f t="shared" si="444"/>
        <v>0</v>
      </c>
      <c r="BN2095" s="39">
        <f t="shared" si="434"/>
        <v>610.09132039854671</v>
      </c>
      <c r="BO2095" s="39">
        <f t="shared" si="435"/>
        <v>854.96552151790002</v>
      </c>
      <c r="BP2095" s="39">
        <f t="shared" si="445"/>
        <v>244.8742011193533</v>
      </c>
    </row>
    <row r="2096" spans="1:68" s="25" customFormat="1" ht="25.5" x14ac:dyDescent="0.2">
      <c r="A2096" s="14">
        <v>883</v>
      </c>
      <c r="B2096" s="40"/>
      <c r="C2096" s="15"/>
      <c r="D2096" s="16">
        <v>16332</v>
      </c>
      <c r="E2096" s="15" t="s">
        <v>16244</v>
      </c>
      <c r="F2096" s="15" t="s">
        <v>16245</v>
      </c>
      <c r="G2096" s="17" t="s">
        <v>16246</v>
      </c>
      <c r="H2096" s="17" t="s">
        <v>16233</v>
      </c>
      <c r="I2096" s="17" t="s">
        <v>205</v>
      </c>
      <c r="J2096" s="15" t="s">
        <v>16247</v>
      </c>
      <c r="K2096" s="15" t="s">
        <v>16248</v>
      </c>
      <c r="L2096" s="18" t="s">
        <v>16249</v>
      </c>
      <c r="M2096" s="15" t="s">
        <v>15831</v>
      </c>
      <c r="N2096" s="15" t="s">
        <v>15832</v>
      </c>
      <c r="O2096" s="16">
        <v>510</v>
      </c>
      <c r="P2096" s="15" t="s">
        <v>118</v>
      </c>
      <c r="Q2096" s="15">
        <v>20000</v>
      </c>
      <c r="R2096" s="15">
        <v>80300</v>
      </c>
      <c r="S2096" s="15">
        <v>100300</v>
      </c>
      <c r="T2096" s="15">
        <v>0.22</v>
      </c>
      <c r="U2096" s="15" t="s">
        <v>3335</v>
      </c>
      <c r="V2096" s="15" t="s">
        <v>76</v>
      </c>
      <c r="W2096" s="16">
        <v>1</v>
      </c>
      <c r="X2096" s="16">
        <v>1</v>
      </c>
      <c r="Y2096" s="15">
        <v>9592</v>
      </c>
      <c r="Z2096" s="15">
        <v>0.22</v>
      </c>
      <c r="AA2096" s="15" t="s">
        <v>16022</v>
      </c>
      <c r="AB2096" s="15" t="s">
        <v>78</v>
      </c>
      <c r="AC2096" s="15">
        <v>100000</v>
      </c>
      <c r="AD2096" s="26">
        <v>40710</v>
      </c>
      <c r="AE2096" s="15" t="s">
        <v>78</v>
      </c>
      <c r="AF2096" s="15" t="s">
        <v>78</v>
      </c>
      <c r="AG2096" s="16">
        <v>1</v>
      </c>
      <c r="AH2096" s="15" t="s">
        <v>16250</v>
      </c>
      <c r="AI2096" s="15" t="s">
        <v>78</v>
      </c>
      <c r="AJ2096" s="15">
        <v>9592.4213867199996</v>
      </c>
      <c r="AK2096" s="15">
        <v>431.13633796800002</v>
      </c>
      <c r="AL2096" s="15">
        <v>3092284.1077800002</v>
      </c>
      <c r="AM2096" s="15">
        <v>1414500.54046</v>
      </c>
      <c r="AN2096" s="19">
        <v>20000</v>
      </c>
      <c r="AO2096" s="19">
        <v>80300</v>
      </c>
      <c r="AP2096" s="19">
        <v>0</v>
      </c>
      <c r="AQ2096" s="19">
        <v>0</v>
      </c>
      <c r="AR2096" s="34">
        <f t="shared" si="436"/>
        <v>100300</v>
      </c>
      <c r="AS2096" s="34">
        <v>45000</v>
      </c>
      <c r="AT2096" s="34">
        <v>3000</v>
      </c>
      <c r="AU2096" s="34">
        <v>19355</v>
      </c>
      <c r="AV2096" s="34">
        <v>12480</v>
      </c>
      <c r="AW2096" s="35">
        <f t="shared" si="437"/>
        <v>79835</v>
      </c>
      <c r="AX2096" s="34">
        <f t="shared" si="438"/>
        <v>20465</v>
      </c>
      <c r="AY2096" s="36">
        <v>1.4712000000099998</v>
      </c>
      <c r="AZ2096" s="36">
        <v>2.0617000000000001</v>
      </c>
      <c r="BA2096" s="22"/>
      <c r="BB2096" s="19">
        <v>1003</v>
      </c>
      <c r="BC2096" s="34">
        <f t="shared" si="439"/>
        <v>301.08108000204646</v>
      </c>
      <c r="BD2096" s="34">
        <f t="shared" si="440"/>
        <v>421.92690500000003</v>
      </c>
      <c r="BE2096" s="38">
        <v>3.4819999999999997E-2</v>
      </c>
      <c r="BF2096" s="38">
        <f t="shared" si="441"/>
        <v>3.4819999999999997E-2</v>
      </c>
      <c r="BG2096" s="34">
        <v>10.483643205671257</v>
      </c>
      <c r="BH2096" s="34">
        <v>14.6914948321</v>
      </c>
      <c r="BI2096" s="34">
        <f t="shared" si="442"/>
        <v>290.59743679637518</v>
      </c>
      <c r="BJ2096" s="34">
        <f t="shared" si="443"/>
        <v>407.23541016790006</v>
      </c>
      <c r="BK2096" s="34">
        <v>0</v>
      </c>
      <c r="BL2096" s="34">
        <v>0</v>
      </c>
      <c r="BM2096" s="34">
        <f t="shared" si="444"/>
        <v>0</v>
      </c>
      <c r="BN2096" s="39">
        <f t="shared" si="434"/>
        <v>290.59743679637518</v>
      </c>
      <c r="BO2096" s="39">
        <f t="shared" si="435"/>
        <v>407.23541016790006</v>
      </c>
      <c r="BP2096" s="39">
        <f t="shared" si="445"/>
        <v>116.63797337152488</v>
      </c>
    </row>
    <row r="2097" spans="1:68" s="25" customFormat="1" ht="25.5" x14ac:dyDescent="0.2">
      <c r="A2097" s="14">
        <v>884</v>
      </c>
      <c r="B2097" s="40"/>
      <c r="C2097" s="15"/>
      <c r="D2097" s="16">
        <v>30648</v>
      </c>
      <c r="E2097" s="15" t="s">
        <v>16251</v>
      </c>
      <c r="F2097" s="15" t="s">
        <v>16252</v>
      </c>
      <c r="G2097" s="17" t="s">
        <v>16253</v>
      </c>
      <c r="H2097" s="17" t="s">
        <v>16254</v>
      </c>
      <c r="I2097" s="17" t="s">
        <v>86</v>
      </c>
      <c r="J2097" s="15" t="s">
        <v>16255</v>
      </c>
      <c r="K2097" s="15" t="s">
        <v>1208</v>
      </c>
      <c r="L2097" s="18" t="s">
        <v>16256</v>
      </c>
      <c r="M2097" s="15" t="s">
        <v>15831</v>
      </c>
      <c r="N2097" s="15" t="s">
        <v>15832</v>
      </c>
      <c r="O2097" s="16">
        <v>510</v>
      </c>
      <c r="P2097" s="15" t="s">
        <v>118</v>
      </c>
      <c r="Q2097" s="15">
        <v>20000</v>
      </c>
      <c r="R2097" s="15">
        <v>79100</v>
      </c>
      <c r="S2097" s="15">
        <v>99100</v>
      </c>
      <c r="T2097" s="15">
        <v>0.22</v>
      </c>
      <c r="U2097" s="15" t="s">
        <v>3335</v>
      </c>
      <c r="V2097" s="15" t="s">
        <v>76</v>
      </c>
      <c r="W2097" s="16">
        <v>1</v>
      </c>
      <c r="X2097" s="16">
        <v>1</v>
      </c>
      <c r="Y2097" s="15">
        <v>9624</v>
      </c>
      <c r="Z2097" s="15">
        <v>0.221</v>
      </c>
      <c r="AA2097" s="15" t="s">
        <v>16022</v>
      </c>
      <c r="AB2097" s="15" t="s">
        <v>78</v>
      </c>
      <c r="AC2097" s="15">
        <v>100000</v>
      </c>
      <c r="AD2097" s="26">
        <v>41437</v>
      </c>
      <c r="AE2097" s="15" t="s">
        <v>78</v>
      </c>
      <c r="AF2097" s="15" t="s">
        <v>78</v>
      </c>
      <c r="AG2097" s="16">
        <v>1</v>
      </c>
      <c r="AH2097" s="15" t="s">
        <v>16257</v>
      </c>
      <c r="AI2097" s="15" t="s">
        <v>78</v>
      </c>
      <c r="AJ2097" s="15">
        <v>9624.0803222699997</v>
      </c>
      <c r="AK2097" s="15">
        <v>430.691960155</v>
      </c>
      <c r="AL2097" s="15">
        <v>3092284.0760499998</v>
      </c>
      <c r="AM2097" s="15">
        <v>1414435.3268299999</v>
      </c>
      <c r="AN2097" s="19">
        <v>20000</v>
      </c>
      <c r="AO2097" s="19">
        <v>78300</v>
      </c>
      <c r="AP2097" s="19">
        <v>0</v>
      </c>
      <c r="AQ2097" s="19">
        <v>0</v>
      </c>
      <c r="AR2097" s="34">
        <f t="shared" si="436"/>
        <v>98300</v>
      </c>
      <c r="AS2097" s="34">
        <v>45000</v>
      </c>
      <c r="AT2097" s="34">
        <v>3000</v>
      </c>
      <c r="AU2097" s="34">
        <v>18655</v>
      </c>
      <c r="AV2097" s="34">
        <v>0</v>
      </c>
      <c r="AW2097" s="35">
        <f t="shared" si="437"/>
        <v>66655</v>
      </c>
      <c r="AX2097" s="34">
        <f t="shared" si="438"/>
        <v>31645</v>
      </c>
      <c r="AY2097" s="36">
        <v>1.4712000000099998</v>
      </c>
      <c r="AZ2097" s="36">
        <v>2.0617000000000001</v>
      </c>
      <c r="BA2097" s="22"/>
      <c r="BB2097" s="19">
        <v>983</v>
      </c>
      <c r="BC2097" s="34">
        <f t="shared" si="439"/>
        <v>465.56124000316441</v>
      </c>
      <c r="BD2097" s="34">
        <f t="shared" si="440"/>
        <v>652.42496500000004</v>
      </c>
      <c r="BE2097" s="38">
        <v>3.4819999999999997E-2</v>
      </c>
      <c r="BF2097" s="38">
        <f t="shared" si="441"/>
        <v>3.4819999999999997E-2</v>
      </c>
      <c r="BG2097" s="34">
        <v>16.210842376910183</v>
      </c>
      <c r="BH2097" s="34">
        <v>22.717437281300001</v>
      </c>
      <c r="BI2097" s="34">
        <f t="shared" si="442"/>
        <v>449.35039762625422</v>
      </c>
      <c r="BJ2097" s="34">
        <f t="shared" si="443"/>
        <v>629.70752771870002</v>
      </c>
      <c r="BK2097" s="34">
        <v>0</v>
      </c>
      <c r="BL2097" s="34">
        <v>0</v>
      </c>
      <c r="BM2097" s="34">
        <f t="shared" si="444"/>
        <v>0</v>
      </c>
      <c r="BN2097" s="39">
        <f t="shared" si="434"/>
        <v>449.35039762625422</v>
      </c>
      <c r="BO2097" s="39">
        <f t="shared" si="435"/>
        <v>629.70752771870002</v>
      </c>
      <c r="BP2097" s="39">
        <f t="shared" si="445"/>
        <v>180.3571300924458</v>
      </c>
    </row>
    <row r="2098" spans="1:68" s="25" customFormat="1" ht="25.5" x14ac:dyDescent="0.2">
      <c r="A2098" s="14">
        <v>885</v>
      </c>
      <c r="B2098" s="40"/>
      <c r="C2098" s="15"/>
      <c r="D2098" s="16">
        <v>31084</v>
      </c>
      <c r="E2098" s="15" t="s">
        <v>16258</v>
      </c>
      <c r="F2098" s="15" t="s">
        <v>16259</v>
      </c>
      <c r="G2098" s="17" t="s">
        <v>16260</v>
      </c>
      <c r="H2098" s="17" t="s">
        <v>16261</v>
      </c>
      <c r="I2098" s="17" t="s">
        <v>86</v>
      </c>
      <c r="J2098" s="15" t="s">
        <v>16262</v>
      </c>
      <c r="K2098" s="15" t="s">
        <v>8330</v>
      </c>
      <c r="L2098" s="18" t="s">
        <v>16263</v>
      </c>
      <c r="M2098" s="15" t="s">
        <v>15831</v>
      </c>
      <c r="N2098" s="15" t="s">
        <v>15832</v>
      </c>
      <c r="O2098" s="16">
        <v>510</v>
      </c>
      <c r="P2098" s="15" t="s">
        <v>118</v>
      </c>
      <c r="Q2098" s="15">
        <v>20000</v>
      </c>
      <c r="R2098" s="15">
        <v>95400</v>
      </c>
      <c r="S2098" s="15">
        <v>115400</v>
      </c>
      <c r="T2098" s="15">
        <v>0.22</v>
      </c>
      <c r="U2098" s="15" t="s">
        <v>3335</v>
      </c>
      <c r="V2098" s="15" t="s">
        <v>76</v>
      </c>
      <c r="W2098" s="16">
        <v>1</v>
      </c>
      <c r="X2098" s="16">
        <v>1</v>
      </c>
      <c r="Y2098" s="15">
        <v>9489</v>
      </c>
      <c r="Z2098" s="15">
        <v>0.218</v>
      </c>
      <c r="AA2098" s="15" t="s">
        <v>16022</v>
      </c>
      <c r="AB2098" s="15" t="s">
        <v>78</v>
      </c>
      <c r="AC2098" s="15">
        <v>110000</v>
      </c>
      <c r="AD2098" s="26">
        <v>40710</v>
      </c>
      <c r="AE2098" s="15" t="s">
        <v>78</v>
      </c>
      <c r="AF2098" s="15" t="s">
        <v>78</v>
      </c>
      <c r="AG2098" s="16">
        <v>1</v>
      </c>
      <c r="AH2098" s="15" t="s">
        <v>16264</v>
      </c>
      <c r="AI2098" s="15" t="s">
        <v>78</v>
      </c>
      <c r="AJ2098" s="15">
        <v>9489.0268554699996</v>
      </c>
      <c r="AK2098" s="15">
        <v>428.05079651300002</v>
      </c>
      <c r="AL2098" s="15">
        <v>3092284.2837399999</v>
      </c>
      <c r="AM2098" s="15">
        <v>1414370.0678999999</v>
      </c>
      <c r="AN2098" s="19">
        <v>20000</v>
      </c>
      <c r="AO2098" s="19">
        <v>93300</v>
      </c>
      <c r="AP2098" s="19">
        <v>0</v>
      </c>
      <c r="AQ2098" s="19">
        <v>2000</v>
      </c>
      <c r="AR2098" s="34">
        <f t="shared" si="436"/>
        <v>115300</v>
      </c>
      <c r="AS2098" s="34">
        <v>45000</v>
      </c>
      <c r="AT2098" s="34">
        <v>0</v>
      </c>
      <c r="AU2098" s="34">
        <v>23905</v>
      </c>
      <c r="AV2098" s="34">
        <v>0</v>
      </c>
      <c r="AW2098" s="35">
        <f t="shared" si="437"/>
        <v>68905</v>
      </c>
      <c r="AX2098" s="34">
        <f t="shared" si="438"/>
        <v>46395</v>
      </c>
      <c r="AY2098" s="36">
        <v>1.4712000000099998</v>
      </c>
      <c r="AZ2098" s="36">
        <v>2.0617000000000001</v>
      </c>
      <c r="BA2098" s="22"/>
      <c r="BB2098" s="19">
        <v>1193</v>
      </c>
      <c r="BC2098" s="34">
        <f t="shared" si="439"/>
        <v>682.5632400046394</v>
      </c>
      <c r="BD2098" s="34">
        <f t="shared" si="440"/>
        <v>956.52571499999999</v>
      </c>
      <c r="BE2098" s="38">
        <v>3.4819999999999997E-2</v>
      </c>
      <c r="BF2098" s="38">
        <f t="shared" si="441"/>
        <v>3.4819999999999997E-2</v>
      </c>
      <c r="BG2098" s="34">
        <v>22.742308336954579</v>
      </c>
      <c r="BH2098" s="34">
        <v>31.8704575163</v>
      </c>
      <c r="BI2098" s="34">
        <f t="shared" si="442"/>
        <v>659.82093166768482</v>
      </c>
      <c r="BJ2098" s="34">
        <f t="shared" si="443"/>
        <v>924.65525748369998</v>
      </c>
      <c r="BK2098" s="34">
        <v>0</v>
      </c>
      <c r="BL2098" s="34">
        <v>0</v>
      </c>
      <c r="BM2098" s="34">
        <f t="shared" si="444"/>
        <v>0</v>
      </c>
      <c r="BN2098" s="39">
        <f t="shared" si="434"/>
        <v>659.82093166768482</v>
      </c>
      <c r="BO2098" s="39">
        <f t="shared" si="435"/>
        <v>924.65525748369998</v>
      </c>
      <c r="BP2098" s="39">
        <f t="shared" si="445"/>
        <v>264.83432581601517</v>
      </c>
    </row>
    <row r="2099" spans="1:68" s="25" customFormat="1" ht="14.25" x14ac:dyDescent="0.2">
      <c r="A2099" s="14">
        <v>886</v>
      </c>
      <c r="B2099" s="40"/>
      <c r="C2099" s="15"/>
      <c r="D2099" s="16">
        <v>2528</v>
      </c>
      <c r="E2099" s="15" t="s">
        <v>16265</v>
      </c>
      <c r="F2099" s="15" t="s">
        <v>16266</v>
      </c>
      <c r="G2099" s="17" t="s">
        <v>16267</v>
      </c>
      <c r="H2099" s="17" t="s">
        <v>16268</v>
      </c>
      <c r="I2099" s="17" t="s">
        <v>16269</v>
      </c>
      <c r="J2099" s="15" t="s">
        <v>16270</v>
      </c>
      <c r="K2099" s="15" t="s">
        <v>16271</v>
      </c>
      <c r="L2099" s="18" t="s">
        <v>16272</v>
      </c>
      <c r="M2099" s="15" t="s">
        <v>15831</v>
      </c>
      <c r="N2099" s="15" t="s">
        <v>15832</v>
      </c>
      <c r="O2099" s="16">
        <v>510</v>
      </c>
      <c r="P2099" s="15" t="s">
        <v>118</v>
      </c>
      <c r="Q2099" s="15">
        <v>20000</v>
      </c>
      <c r="R2099" s="15">
        <v>100500</v>
      </c>
      <c r="S2099" s="15">
        <v>120500</v>
      </c>
      <c r="T2099" s="15">
        <v>0.21</v>
      </c>
      <c r="U2099" s="15" t="s">
        <v>3335</v>
      </c>
      <c r="V2099" s="15" t="s">
        <v>76</v>
      </c>
      <c r="W2099" s="16">
        <v>1</v>
      </c>
      <c r="X2099" s="16">
        <v>1</v>
      </c>
      <c r="Y2099" s="15">
        <v>9271</v>
      </c>
      <c r="Z2099" s="15">
        <v>0.21299999999999999</v>
      </c>
      <c r="AA2099" s="15" t="s">
        <v>16022</v>
      </c>
      <c r="AB2099" s="15" t="s">
        <v>78</v>
      </c>
      <c r="AC2099" s="15">
        <v>114000</v>
      </c>
      <c r="AD2099" s="26">
        <v>41087</v>
      </c>
      <c r="AE2099" s="15" t="s">
        <v>78</v>
      </c>
      <c r="AF2099" s="15" t="s">
        <v>78</v>
      </c>
      <c r="AG2099" s="16">
        <v>1</v>
      </c>
      <c r="AH2099" s="15" t="s">
        <v>16273</v>
      </c>
      <c r="AI2099" s="15" t="s">
        <v>78</v>
      </c>
      <c r="AJ2099" s="15">
        <v>9271.2272949199996</v>
      </c>
      <c r="AK2099" s="15">
        <v>410.872982697</v>
      </c>
      <c r="AL2099" s="15">
        <v>3092283.2542599998</v>
      </c>
      <c r="AM2099" s="15">
        <v>1414305.90796</v>
      </c>
      <c r="AN2099" s="19">
        <v>20000</v>
      </c>
      <c r="AO2099" s="19">
        <v>100500</v>
      </c>
      <c r="AP2099" s="19">
        <v>0</v>
      </c>
      <c r="AQ2099" s="19">
        <v>0</v>
      </c>
      <c r="AR2099" s="34">
        <f t="shared" si="436"/>
        <v>120500</v>
      </c>
      <c r="AS2099" s="34">
        <v>45000</v>
      </c>
      <c r="AT2099" s="34">
        <v>0</v>
      </c>
      <c r="AU2099" s="34">
        <v>26425</v>
      </c>
      <c r="AV2099" s="34">
        <v>0</v>
      </c>
      <c r="AW2099" s="35">
        <f t="shared" si="437"/>
        <v>71425</v>
      </c>
      <c r="AX2099" s="34">
        <f t="shared" si="438"/>
        <v>49075</v>
      </c>
      <c r="AY2099" s="36">
        <v>1.4712000000099998</v>
      </c>
      <c r="AZ2099" s="36">
        <v>2.0617000000000001</v>
      </c>
      <c r="BA2099" s="22"/>
      <c r="BB2099" s="19">
        <v>1205</v>
      </c>
      <c r="BC2099" s="34">
        <f t="shared" si="439"/>
        <v>721.9914000049074</v>
      </c>
      <c r="BD2099" s="34">
        <f t="shared" si="440"/>
        <v>1011.7792750000001</v>
      </c>
      <c r="BE2099" s="38">
        <v>3.4819999999999997E-2</v>
      </c>
      <c r="BF2099" s="38">
        <f t="shared" si="441"/>
        <v>3.4819999999999997E-2</v>
      </c>
      <c r="BG2099" s="34">
        <v>25.139740548170874</v>
      </c>
      <c r="BH2099" s="34">
        <v>35.230154355499998</v>
      </c>
      <c r="BI2099" s="34">
        <f t="shared" si="442"/>
        <v>696.85165945673657</v>
      </c>
      <c r="BJ2099" s="34">
        <f t="shared" si="443"/>
        <v>976.54912064450014</v>
      </c>
      <c r="BK2099" s="34">
        <v>0</v>
      </c>
      <c r="BL2099" s="34">
        <v>0</v>
      </c>
      <c r="BM2099" s="34">
        <f t="shared" si="444"/>
        <v>0</v>
      </c>
      <c r="BN2099" s="39">
        <f t="shared" si="434"/>
        <v>696.85165945673657</v>
      </c>
      <c r="BO2099" s="39">
        <f t="shared" si="435"/>
        <v>976.54912064450014</v>
      </c>
      <c r="BP2099" s="39">
        <f t="shared" si="445"/>
        <v>279.69746118776357</v>
      </c>
    </row>
    <row r="2100" spans="1:68" s="25" customFormat="1" ht="14.25" x14ac:dyDescent="0.2">
      <c r="A2100" s="14">
        <v>887</v>
      </c>
      <c r="B2100" s="40"/>
      <c r="C2100" s="15"/>
      <c r="D2100" s="16">
        <v>35372</v>
      </c>
      <c r="E2100" s="15" t="s">
        <v>16274</v>
      </c>
      <c r="F2100" s="15" t="s">
        <v>16275</v>
      </c>
      <c r="G2100" s="17" t="s">
        <v>16276</v>
      </c>
      <c r="H2100" s="17" t="s">
        <v>16277</v>
      </c>
      <c r="I2100" s="17" t="s">
        <v>86</v>
      </c>
      <c r="J2100" s="15" t="s">
        <v>16278</v>
      </c>
      <c r="K2100" s="15" t="s">
        <v>86</v>
      </c>
      <c r="L2100" s="18" t="s">
        <v>16279</v>
      </c>
      <c r="M2100" s="15" t="s">
        <v>15831</v>
      </c>
      <c r="N2100" s="15" t="s">
        <v>15832</v>
      </c>
      <c r="O2100" s="16">
        <v>510</v>
      </c>
      <c r="P2100" s="15" t="s">
        <v>118</v>
      </c>
      <c r="Q2100" s="15">
        <v>20000</v>
      </c>
      <c r="R2100" s="15">
        <v>95400</v>
      </c>
      <c r="S2100" s="15">
        <v>115400</v>
      </c>
      <c r="T2100" s="15">
        <v>0.54</v>
      </c>
      <c r="U2100" s="15" t="s">
        <v>3335</v>
      </c>
      <c r="V2100" s="15" t="s">
        <v>76</v>
      </c>
      <c r="W2100" s="16">
        <v>1</v>
      </c>
      <c r="X2100" s="16">
        <v>1</v>
      </c>
      <c r="Y2100" s="15">
        <v>23556</v>
      </c>
      <c r="Z2100" s="15">
        <v>0.54100000000000004</v>
      </c>
      <c r="AA2100" s="15" t="s">
        <v>16022</v>
      </c>
      <c r="AB2100" s="15" t="s">
        <v>78</v>
      </c>
      <c r="AC2100" s="15">
        <v>120000</v>
      </c>
      <c r="AD2100" s="26">
        <v>41437</v>
      </c>
      <c r="AE2100" s="15" t="s">
        <v>78</v>
      </c>
      <c r="AF2100" s="15" t="s">
        <v>78</v>
      </c>
      <c r="AG2100" s="16">
        <v>1</v>
      </c>
      <c r="AH2100" s="15" t="s">
        <v>16280</v>
      </c>
      <c r="AI2100" s="15" t="s">
        <v>78</v>
      </c>
      <c r="AJ2100" s="15">
        <v>23555.6625977</v>
      </c>
      <c r="AK2100" s="15">
        <v>625.82495856200001</v>
      </c>
      <c r="AL2100" s="15">
        <v>3092276.1185099999</v>
      </c>
      <c r="AM2100" s="15">
        <v>1414131.2103200001</v>
      </c>
      <c r="AN2100" s="19">
        <v>20000</v>
      </c>
      <c r="AO2100" s="19">
        <v>95400</v>
      </c>
      <c r="AP2100" s="19">
        <v>0</v>
      </c>
      <c r="AQ2100" s="19">
        <v>0</v>
      </c>
      <c r="AR2100" s="34">
        <f t="shared" si="436"/>
        <v>115400</v>
      </c>
      <c r="AS2100" s="34">
        <v>45000</v>
      </c>
      <c r="AT2100" s="34">
        <v>3000</v>
      </c>
      <c r="AU2100" s="34">
        <v>24640</v>
      </c>
      <c r="AV2100" s="34">
        <v>0</v>
      </c>
      <c r="AW2100" s="35">
        <f t="shared" si="437"/>
        <v>72640</v>
      </c>
      <c r="AX2100" s="34">
        <f t="shared" si="438"/>
        <v>42760</v>
      </c>
      <c r="AY2100" s="36">
        <v>1.4712000000099998</v>
      </c>
      <c r="AZ2100" s="36">
        <v>2.0617000000000001</v>
      </c>
      <c r="BA2100" s="22"/>
      <c r="BB2100" s="19">
        <v>1154</v>
      </c>
      <c r="BC2100" s="34">
        <f t="shared" si="439"/>
        <v>629.08512000427595</v>
      </c>
      <c r="BD2100" s="34">
        <f t="shared" si="440"/>
        <v>881.58292000000006</v>
      </c>
      <c r="BE2100" s="38">
        <v>3.4819999999999997E-2</v>
      </c>
      <c r="BF2100" s="38">
        <f t="shared" si="441"/>
        <v>3.4819999999999997E-2</v>
      </c>
      <c r="BG2100" s="34">
        <v>21.904743878548885</v>
      </c>
      <c r="BH2100" s="34">
        <v>30.696717274399997</v>
      </c>
      <c r="BI2100" s="34">
        <f t="shared" si="442"/>
        <v>607.18037612572709</v>
      </c>
      <c r="BJ2100" s="34">
        <f t="shared" si="443"/>
        <v>850.88620272560001</v>
      </c>
      <c r="BK2100" s="34">
        <v>0</v>
      </c>
      <c r="BL2100" s="34">
        <v>0</v>
      </c>
      <c r="BM2100" s="34">
        <f t="shared" si="444"/>
        <v>0</v>
      </c>
      <c r="BN2100" s="39">
        <f t="shared" si="434"/>
        <v>607.18037612572709</v>
      </c>
      <c r="BO2100" s="39">
        <f t="shared" si="435"/>
        <v>850.88620272560001</v>
      </c>
      <c r="BP2100" s="39">
        <f t="shared" si="445"/>
        <v>243.70582659987292</v>
      </c>
    </row>
    <row r="2101" spans="1:68" s="25" customFormat="1" ht="14.25" x14ac:dyDescent="0.2">
      <c r="A2101" s="14">
        <v>888</v>
      </c>
      <c r="B2101" s="40"/>
      <c r="C2101" s="15"/>
      <c r="D2101" s="16">
        <v>18668</v>
      </c>
      <c r="E2101" s="15" t="s">
        <v>16281</v>
      </c>
      <c r="F2101" s="15" t="s">
        <v>16282</v>
      </c>
      <c r="G2101" s="17" t="s">
        <v>16283</v>
      </c>
      <c r="H2101" s="17" t="s">
        <v>16284</v>
      </c>
      <c r="I2101" s="17" t="s">
        <v>86</v>
      </c>
      <c r="J2101" s="15" t="s">
        <v>16285</v>
      </c>
      <c r="K2101" s="15" t="s">
        <v>6803</v>
      </c>
      <c r="L2101" s="18" t="s">
        <v>16286</v>
      </c>
      <c r="M2101" s="15" t="s">
        <v>15831</v>
      </c>
      <c r="N2101" s="15" t="s">
        <v>15832</v>
      </c>
      <c r="O2101" s="16">
        <v>510</v>
      </c>
      <c r="P2101" s="15" t="s">
        <v>118</v>
      </c>
      <c r="Q2101" s="15">
        <v>20000</v>
      </c>
      <c r="R2101" s="15">
        <v>102400</v>
      </c>
      <c r="S2101" s="15">
        <v>122400</v>
      </c>
      <c r="T2101" s="15">
        <v>0.24</v>
      </c>
      <c r="U2101" s="15" t="s">
        <v>3335</v>
      </c>
      <c r="V2101" s="15" t="s">
        <v>76</v>
      </c>
      <c r="W2101" s="16">
        <v>1</v>
      </c>
      <c r="X2101" s="16">
        <v>1</v>
      </c>
      <c r="Y2101" s="15">
        <v>10495</v>
      </c>
      <c r="Z2101" s="15">
        <v>0.24099999999999999</v>
      </c>
      <c r="AA2101" s="15" t="s">
        <v>16022</v>
      </c>
      <c r="AB2101" s="15" t="s">
        <v>78</v>
      </c>
      <c r="AC2101" s="15">
        <v>115000</v>
      </c>
      <c r="AD2101" s="26">
        <v>41439</v>
      </c>
      <c r="AE2101" s="15" t="s">
        <v>78</v>
      </c>
      <c r="AF2101" s="15" t="s">
        <v>78</v>
      </c>
      <c r="AG2101" s="16">
        <v>1</v>
      </c>
      <c r="AH2101" s="15" t="s">
        <v>16287</v>
      </c>
      <c r="AI2101" s="15" t="s">
        <v>78</v>
      </c>
      <c r="AJ2101" s="15">
        <v>10494.8574219</v>
      </c>
      <c r="AK2101" s="15">
        <v>457.05101298199997</v>
      </c>
      <c r="AL2101" s="15">
        <v>3092373.7943899999</v>
      </c>
      <c r="AM2101" s="15">
        <v>1414121.09775</v>
      </c>
      <c r="AN2101" s="19">
        <v>0</v>
      </c>
      <c r="AO2101" s="19">
        <v>102300</v>
      </c>
      <c r="AP2101" s="19">
        <v>20000</v>
      </c>
      <c r="AQ2101" s="19">
        <v>0</v>
      </c>
      <c r="AR2101" s="34">
        <f t="shared" si="436"/>
        <v>122300</v>
      </c>
      <c r="AS2101" s="34">
        <v>45000</v>
      </c>
      <c r="AT2101" s="34">
        <v>3000</v>
      </c>
      <c r="AU2101" s="34">
        <v>20055</v>
      </c>
      <c r="AV2101" s="34">
        <v>0</v>
      </c>
      <c r="AW2101" s="35">
        <f t="shared" si="437"/>
        <v>68055</v>
      </c>
      <c r="AX2101" s="34">
        <f t="shared" si="438"/>
        <v>54245</v>
      </c>
      <c r="AY2101" s="36">
        <v>1.4712000000099998</v>
      </c>
      <c r="AZ2101" s="36">
        <v>2.0617000000000001</v>
      </c>
      <c r="BA2101" s="22"/>
      <c r="BB2101" s="19">
        <v>1623</v>
      </c>
      <c r="BC2101" s="34">
        <f t="shared" si="439"/>
        <v>798.0524400054245</v>
      </c>
      <c r="BD2101" s="34">
        <f t="shared" si="440"/>
        <v>1118.3691650000001</v>
      </c>
      <c r="BE2101" s="38">
        <v>3.4819999999999997E-2</v>
      </c>
      <c r="BF2101" s="38">
        <f t="shared" si="441"/>
        <v>3.4819999999999997E-2</v>
      </c>
      <c r="BG2101" s="34">
        <v>17.542749160919239</v>
      </c>
      <c r="BH2101" s="34">
        <v>24.583935525299999</v>
      </c>
      <c r="BI2101" s="34">
        <f t="shared" si="442"/>
        <v>780.50969084450526</v>
      </c>
      <c r="BJ2101" s="34">
        <f t="shared" si="443"/>
        <v>1093.7852294747001</v>
      </c>
      <c r="BK2101" s="34">
        <v>0</v>
      </c>
      <c r="BL2101" s="34">
        <v>0</v>
      </c>
      <c r="BM2101" s="34">
        <f t="shared" si="444"/>
        <v>0</v>
      </c>
      <c r="BN2101" s="39">
        <f t="shared" si="434"/>
        <v>780.50969084450526</v>
      </c>
      <c r="BO2101" s="39">
        <f t="shared" si="435"/>
        <v>1093.7852294747001</v>
      </c>
      <c r="BP2101" s="39">
        <f t="shared" si="445"/>
        <v>313.27553863019489</v>
      </c>
    </row>
    <row r="2102" spans="1:68" s="25" customFormat="1" ht="14.25" x14ac:dyDescent="0.2">
      <c r="A2102" s="14">
        <v>889</v>
      </c>
      <c r="B2102" s="40"/>
      <c r="C2102" s="15"/>
      <c r="D2102" s="16">
        <v>10590</v>
      </c>
      <c r="E2102" s="15" t="s">
        <v>16288</v>
      </c>
      <c r="F2102" s="15" t="s">
        <v>16289</v>
      </c>
      <c r="G2102" s="17" t="s">
        <v>16290</v>
      </c>
      <c r="H2102" s="17" t="s">
        <v>16291</v>
      </c>
      <c r="I2102" s="17" t="s">
        <v>86</v>
      </c>
      <c r="J2102" s="15" t="s">
        <v>16292</v>
      </c>
      <c r="K2102" s="15" t="s">
        <v>15793</v>
      </c>
      <c r="L2102" s="18" t="s">
        <v>16293</v>
      </c>
      <c r="M2102" s="15" t="s">
        <v>15831</v>
      </c>
      <c r="N2102" s="15" t="s">
        <v>15832</v>
      </c>
      <c r="O2102" s="16">
        <v>510</v>
      </c>
      <c r="P2102" s="15" t="s">
        <v>118</v>
      </c>
      <c r="Q2102" s="15">
        <v>20000</v>
      </c>
      <c r="R2102" s="15">
        <v>89200</v>
      </c>
      <c r="S2102" s="15">
        <v>109200</v>
      </c>
      <c r="T2102" s="15">
        <v>0.22</v>
      </c>
      <c r="U2102" s="15" t="s">
        <v>3335</v>
      </c>
      <c r="V2102" s="15" t="s">
        <v>76</v>
      </c>
      <c r="W2102" s="16">
        <v>1</v>
      </c>
      <c r="X2102" s="16">
        <v>1</v>
      </c>
      <c r="Y2102" s="15">
        <v>9678</v>
      </c>
      <c r="Z2102" s="15">
        <v>0.222</v>
      </c>
      <c r="AA2102" s="15" t="s">
        <v>16022</v>
      </c>
      <c r="AB2102" s="15" t="s">
        <v>78</v>
      </c>
      <c r="AC2102" s="15">
        <v>115000</v>
      </c>
      <c r="AD2102" s="26">
        <v>41087</v>
      </c>
      <c r="AE2102" s="15" t="s">
        <v>78</v>
      </c>
      <c r="AF2102" s="15" t="s">
        <v>78</v>
      </c>
      <c r="AG2102" s="16">
        <v>1</v>
      </c>
      <c r="AH2102" s="15" t="s">
        <v>16294</v>
      </c>
      <c r="AI2102" s="15" t="s">
        <v>78</v>
      </c>
      <c r="AJ2102" s="15">
        <v>9678.38012695</v>
      </c>
      <c r="AK2102" s="15">
        <v>432.31713204499999</v>
      </c>
      <c r="AL2102" s="15">
        <v>3092437.6408000002</v>
      </c>
      <c r="AM2102" s="15">
        <v>1414114.76654</v>
      </c>
      <c r="AN2102" s="19">
        <v>20000</v>
      </c>
      <c r="AO2102" s="19">
        <v>89200</v>
      </c>
      <c r="AP2102" s="19">
        <v>0</v>
      </c>
      <c r="AQ2102" s="19">
        <v>0</v>
      </c>
      <c r="AR2102" s="34">
        <f t="shared" si="436"/>
        <v>109200</v>
      </c>
      <c r="AS2102" s="34">
        <v>45000</v>
      </c>
      <c r="AT2102" s="34">
        <v>3000</v>
      </c>
      <c r="AU2102" s="34">
        <v>22470</v>
      </c>
      <c r="AV2102" s="34">
        <v>0</v>
      </c>
      <c r="AW2102" s="35">
        <f t="shared" si="437"/>
        <v>70470</v>
      </c>
      <c r="AX2102" s="34">
        <f t="shared" si="438"/>
        <v>38730</v>
      </c>
      <c r="AY2102" s="36">
        <v>1.4712000000099998</v>
      </c>
      <c r="AZ2102" s="36">
        <v>2.0617000000000001</v>
      </c>
      <c r="BA2102" s="22"/>
      <c r="BB2102" s="19">
        <v>1092</v>
      </c>
      <c r="BC2102" s="34">
        <f t="shared" si="439"/>
        <v>569.79576000387294</v>
      </c>
      <c r="BD2102" s="34">
        <f t="shared" si="440"/>
        <v>798.49641000000008</v>
      </c>
      <c r="BE2102" s="38">
        <v>3.4819999999999997E-2</v>
      </c>
      <c r="BF2102" s="38">
        <f t="shared" si="441"/>
        <v>3.4819999999999997E-2</v>
      </c>
      <c r="BG2102" s="34">
        <v>19.840288363334853</v>
      </c>
      <c r="BH2102" s="34">
        <v>27.803644996199999</v>
      </c>
      <c r="BI2102" s="34">
        <f t="shared" si="442"/>
        <v>549.95547164053812</v>
      </c>
      <c r="BJ2102" s="34">
        <f t="shared" si="443"/>
        <v>770.6927650038001</v>
      </c>
      <c r="BK2102" s="34">
        <v>0</v>
      </c>
      <c r="BL2102" s="34">
        <v>0</v>
      </c>
      <c r="BM2102" s="34">
        <f t="shared" si="444"/>
        <v>0</v>
      </c>
      <c r="BN2102" s="39">
        <f t="shared" si="434"/>
        <v>549.95547164053812</v>
      </c>
      <c r="BO2102" s="39">
        <f t="shared" si="435"/>
        <v>770.6927650038001</v>
      </c>
      <c r="BP2102" s="39">
        <f t="shared" si="445"/>
        <v>220.73729336326198</v>
      </c>
    </row>
    <row r="2103" spans="1:68" s="25" customFormat="1" ht="14.25" x14ac:dyDescent="0.2">
      <c r="A2103" s="14">
        <v>890</v>
      </c>
      <c r="B2103" s="40"/>
      <c r="C2103" s="15" t="s">
        <v>16295</v>
      </c>
      <c r="D2103" s="16">
        <v>29273</v>
      </c>
      <c r="E2103" s="15" t="s">
        <v>16296</v>
      </c>
      <c r="F2103" s="15" t="s">
        <v>16295</v>
      </c>
      <c r="G2103" s="17" t="s">
        <v>16297</v>
      </c>
      <c r="H2103" s="17" t="s">
        <v>16298</v>
      </c>
      <c r="I2103" s="17" t="s">
        <v>86</v>
      </c>
      <c r="J2103" s="15" t="s">
        <v>16299</v>
      </c>
      <c r="K2103" s="15" t="s">
        <v>788</v>
      </c>
      <c r="L2103" s="18" t="s">
        <v>16300</v>
      </c>
      <c r="M2103" s="15" t="s">
        <v>15831</v>
      </c>
      <c r="N2103" s="15" t="s">
        <v>15832</v>
      </c>
      <c r="O2103" s="16">
        <v>510</v>
      </c>
      <c r="P2103" s="15" t="s">
        <v>118</v>
      </c>
      <c r="Q2103" s="15">
        <v>20000</v>
      </c>
      <c r="R2103" s="15">
        <v>95000</v>
      </c>
      <c r="S2103" s="15">
        <v>115000</v>
      </c>
      <c r="T2103" s="15">
        <v>0.2</v>
      </c>
      <c r="U2103" s="15" t="s">
        <v>3335</v>
      </c>
      <c r="V2103" s="15" t="s">
        <v>76</v>
      </c>
      <c r="W2103" s="16">
        <v>1</v>
      </c>
      <c r="X2103" s="16">
        <v>1</v>
      </c>
      <c r="Y2103" s="15">
        <v>8871</v>
      </c>
      <c r="Z2103" s="15">
        <v>0.20399999999999999</v>
      </c>
      <c r="AA2103" s="15" t="s">
        <v>16022</v>
      </c>
      <c r="AB2103" s="15" t="s">
        <v>78</v>
      </c>
      <c r="AC2103" s="15">
        <v>113000</v>
      </c>
      <c r="AD2103" s="26">
        <v>41087</v>
      </c>
      <c r="AE2103" s="15" t="s">
        <v>78</v>
      </c>
      <c r="AF2103" s="15" t="s">
        <v>78</v>
      </c>
      <c r="AG2103" s="16">
        <v>1</v>
      </c>
      <c r="AH2103" s="15" t="s">
        <v>16301</v>
      </c>
      <c r="AI2103" s="15" t="s">
        <v>78</v>
      </c>
      <c r="AJ2103" s="15">
        <v>8871.3540039100008</v>
      </c>
      <c r="AK2103" s="15">
        <v>408.944083853</v>
      </c>
      <c r="AL2103" s="15">
        <v>3092501.4204299999</v>
      </c>
      <c r="AM2103" s="15">
        <v>1414107.80446</v>
      </c>
      <c r="AN2103" s="19">
        <v>20000</v>
      </c>
      <c r="AO2103" s="19">
        <v>95000</v>
      </c>
      <c r="AP2103" s="19">
        <v>0</v>
      </c>
      <c r="AQ2103" s="19">
        <v>0</v>
      </c>
      <c r="AR2103" s="34">
        <f t="shared" si="436"/>
        <v>115000</v>
      </c>
      <c r="AS2103" s="34">
        <v>45000</v>
      </c>
      <c r="AT2103" s="34">
        <v>3000</v>
      </c>
      <c r="AU2103" s="34">
        <v>24500</v>
      </c>
      <c r="AV2103" s="34">
        <v>0</v>
      </c>
      <c r="AW2103" s="35">
        <f t="shared" si="437"/>
        <v>72500</v>
      </c>
      <c r="AX2103" s="34">
        <f t="shared" si="438"/>
        <v>42500</v>
      </c>
      <c r="AY2103" s="36">
        <v>1.4712000000099998</v>
      </c>
      <c r="AZ2103" s="36">
        <v>2.0617000000000001</v>
      </c>
      <c r="BA2103" s="22"/>
      <c r="BB2103" s="19">
        <v>1150</v>
      </c>
      <c r="BC2103" s="34">
        <f t="shared" si="439"/>
        <v>625.26000000424995</v>
      </c>
      <c r="BD2103" s="34">
        <f t="shared" si="440"/>
        <v>876.22250000000008</v>
      </c>
      <c r="BE2103" s="38">
        <v>3.4819999999999997E-2</v>
      </c>
      <c r="BF2103" s="38">
        <f t="shared" si="441"/>
        <v>3.4819999999999997E-2</v>
      </c>
      <c r="BG2103" s="34">
        <v>21.771553200147981</v>
      </c>
      <c r="BH2103" s="34">
        <v>30.510067450000001</v>
      </c>
      <c r="BI2103" s="34">
        <f t="shared" si="442"/>
        <v>603.48844680410195</v>
      </c>
      <c r="BJ2103" s="34">
        <f t="shared" si="443"/>
        <v>845.71243255000013</v>
      </c>
      <c r="BK2103" s="34">
        <v>0</v>
      </c>
      <c r="BL2103" s="34">
        <v>0</v>
      </c>
      <c r="BM2103" s="34">
        <f t="shared" si="444"/>
        <v>0</v>
      </c>
      <c r="BN2103" s="39">
        <f t="shared" si="434"/>
        <v>603.48844680410195</v>
      </c>
      <c r="BO2103" s="39">
        <f t="shared" si="435"/>
        <v>845.71243255000013</v>
      </c>
      <c r="BP2103" s="39">
        <f t="shared" si="445"/>
        <v>242.22398574589818</v>
      </c>
    </row>
    <row r="2104" spans="1:68" s="25" customFormat="1" ht="14.25" x14ac:dyDescent="0.2">
      <c r="A2104" s="14">
        <v>891</v>
      </c>
      <c r="B2104" s="40"/>
      <c r="C2104" s="15" t="s">
        <v>176</v>
      </c>
      <c r="D2104" s="16">
        <v>34574</v>
      </c>
      <c r="E2104" s="15" t="s">
        <v>16302</v>
      </c>
      <c r="F2104" s="15" t="s">
        <v>16303</v>
      </c>
      <c r="G2104" s="17" t="s">
        <v>16304</v>
      </c>
      <c r="H2104" s="17" t="s">
        <v>16305</v>
      </c>
      <c r="I2104" s="17" t="s">
        <v>86</v>
      </c>
      <c r="J2104" s="15" t="s">
        <v>16306</v>
      </c>
      <c r="K2104" s="15" t="s">
        <v>86</v>
      </c>
      <c r="L2104" s="18" t="s">
        <v>16307</v>
      </c>
      <c r="M2104" s="15" t="s">
        <v>15831</v>
      </c>
      <c r="N2104" s="15" t="s">
        <v>15832</v>
      </c>
      <c r="O2104" s="16">
        <v>510</v>
      </c>
      <c r="P2104" s="15" t="s">
        <v>118</v>
      </c>
      <c r="Q2104" s="15">
        <v>20000</v>
      </c>
      <c r="R2104" s="15">
        <v>97500</v>
      </c>
      <c r="S2104" s="15">
        <v>117500</v>
      </c>
      <c r="T2104" s="15">
        <v>0.19</v>
      </c>
      <c r="U2104" s="15" t="s">
        <v>3335</v>
      </c>
      <c r="V2104" s="15" t="s">
        <v>76</v>
      </c>
      <c r="W2104" s="16">
        <v>1</v>
      </c>
      <c r="X2104" s="16">
        <v>1</v>
      </c>
      <c r="Y2104" s="15">
        <v>8349</v>
      </c>
      <c r="Z2104" s="15">
        <v>0.192</v>
      </c>
      <c r="AA2104" s="15" t="s">
        <v>16022</v>
      </c>
      <c r="AB2104" s="15" t="s">
        <v>78</v>
      </c>
      <c r="AC2104" s="15">
        <v>113000</v>
      </c>
      <c r="AD2104" s="26">
        <v>41087</v>
      </c>
      <c r="AE2104" s="15" t="s">
        <v>78</v>
      </c>
      <c r="AF2104" s="15" t="s">
        <v>78</v>
      </c>
      <c r="AG2104" s="16">
        <v>1</v>
      </c>
      <c r="AH2104" s="15" t="s">
        <v>16308</v>
      </c>
      <c r="AI2104" s="15" t="s">
        <v>78</v>
      </c>
      <c r="AJ2104" s="15">
        <v>8348.9599609399993</v>
      </c>
      <c r="AK2104" s="15">
        <v>390.00769191799998</v>
      </c>
      <c r="AL2104" s="15">
        <v>3092565.3255099999</v>
      </c>
      <c r="AM2104" s="15">
        <v>1414103.5642899999</v>
      </c>
      <c r="AN2104" s="19">
        <v>20000</v>
      </c>
      <c r="AO2104" s="19">
        <v>97500</v>
      </c>
      <c r="AP2104" s="19">
        <v>0</v>
      </c>
      <c r="AQ2104" s="19">
        <v>0</v>
      </c>
      <c r="AR2104" s="34">
        <f t="shared" si="436"/>
        <v>117500</v>
      </c>
      <c r="AS2104" s="34">
        <v>45000</v>
      </c>
      <c r="AT2104" s="34">
        <v>3000</v>
      </c>
      <c r="AU2104" s="34">
        <v>25375</v>
      </c>
      <c r="AV2104" s="34">
        <v>0</v>
      </c>
      <c r="AW2104" s="35">
        <f t="shared" si="437"/>
        <v>73375</v>
      </c>
      <c r="AX2104" s="34">
        <f t="shared" si="438"/>
        <v>44125</v>
      </c>
      <c r="AY2104" s="36">
        <v>1.4712000000099998</v>
      </c>
      <c r="AZ2104" s="36">
        <v>2.0617000000000001</v>
      </c>
      <c r="BA2104" s="22"/>
      <c r="BB2104" s="19">
        <v>1175</v>
      </c>
      <c r="BC2104" s="34">
        <f t="shared" si="439"/>
        <v>649.16700000441244</v>
      </c>
      <c r="BD2104" s="34">
        <f t="shared" si="440"/>
        <v>909.72512500000005</v>
      </c>
      <c r="BE2104" s="38">
        <v>3.4819999999999997E-2</v>
      </c>
      <c r="BF2104" s="38">
        <f t="shared" si="441"/>
        <v>3.4819999999999997E-2</v>
      </c>
      <c r="BG2104" s="34">
        <v>22.60399494015364</v>
      </c>
      <c r="BH2104" s="34">
        <v>31.676628852499999</v>
      </c>
      <c r="BI2104" s="34">
        <f t="shared" si="442"/>
        <v>626.56300506425885</v>
      </c>
      <c r="BJ2104" s="34">
        <f t="shared" si="443"/>
        <v>878.04849614750003</v>
      </c>
      <c r="BK2104" s="34">
        <v>0</v>
      </c>
      <c r="BL2104" s="34">
        <v>0</v>
      </c>
      <c r="BM2104" s="34">
        <f t="shared" si="444"/>
        <v>0</v>
      </c>
      <c r="BN2104" s="39">
        <f t="shared" si="434"/>
        <v>626.56300506425885</v>
      </c>
      <c r="BO2104" s="39">
        <f t="shared" si="435"/>
        <v>878.04849614750003</v>
      </c>
      <c r="BP2104" s="39">
        <f t="shared" si="445"/>
        <v>251.48549108324119</v>
      </c>
    </row>
    <row r="2105" spans="1:68" s="25" customFormat="1" ht="14.25" x14ac:dyDescent="0.2">
      <c r="A2105" s="14">
        <v>892</v>
      </c>
      <c r="B2105" s="40"/>
      <c r="C2105" s="15" t="s">
        <v>176</v>
      </c>
      <c r="D2105" s="16">
        <v>31191</v>
      </c>
      <c r="E2105" s="15" t="s">
        <v>16309</v>
      </c>
      <c r="F2105" s="15" t="s">
        <v>16310</v>
      </c>
      <c r="G2105" s="17" t="s">
        <v>16311</v>
      </c>
      <c r="H2105" s="17" t="s">
        <v>16312</v>
      </c>
      <c r="I2105" s="17" t="s">
        <v>86</v>
      </c>
      <c r="J2105" s="15" t="s">
        <v>16313</v>
      </c>
      <c r="K2105" s="15" t="s">
        <v>86</v>
      </c>
      <c r="L2105" s="18" t="s">
        <v>16314</v>
      </c>
      <c r="M2105" s="15" t="s">
        <v>15831</v>
      </c>
      <c r="N2105" s="15" t="s">
        <v>15832</v>
      </c>
      <c r="O2105" s="16">
        <v>510</v>
      </c>
      <c r="P2105" s="15" t="s">
        <v>118</v>
      </c>
      <c r="Q2105" s="15">
        <v>20000</v>
      </c>
      <c r="R2105" s="15">
        <v>113500</v>
      </c>
      <c r="S2105" s="15">
        <v>133500</v>
      </c>
      <c r="T2105" s="15">
        <v>0.18</v>
      </c>
      <c r="U2105" s="15" t="s">
        <v>3335</v>
      </c>
      <c r="V2105" s="15" t="s">
        <v>76</v>
      </c>
      <c r="W2105" s="16">
        <v>1</v>
      </c>
      <c r="X2105" s="16">
        <v>1</v>
      </c>
      <c r="Y2105" s="15">
        <v>7947</v>
      </c>
      <c r="Z2105" s="15">
        <v>0.182</v>
      </c>
      <c r="AA2105" s="15" t="s">
        <v>16022</v>
      </c>
      <c r="AB2105" s="15" t="s">
        <v>78</v>
      </c>
      <c r="AC2105" s="15">
        <v>115000</v>
      </c>
      <c r="AD2105" s="26">
        <v>41073</v>
      </c>
      <c r="AE2105" s="15" t="s">
        <v>78</v>
      </c>
      <c r="AF2105" s="15" t="s">
        <v>78</v>
      </c>
      <c r="AG2105" s="16">
        <v>1</v>
      </c>
      <c r="AH2105" s="15" t="s">
        <v>16315</v>
      </c>
      <c r="AI2105" s="15" t="s">
        <v>78</v>
      </c>
      <c r="AJ2105" s="15">
        <v>7946.6333007800004</v>
      </c>
      <c r="AK2105" s="15">
        <v>376.72699542300001</v>
      </c>
      <c r="AL2105" s="15">
        <v>3092629.1584800002</v>
      </c>
      <c r="AM2105" s="15">
        <v>1414099.6810300001</v>
      </c>
      <c r="AN2105" s="19">
        <v>20000</v>
      </c>
      <c r="AO2105" s="19">
        <v>113500</v>
      </c>
      <c r="AP2105" s="19">
        <v>0</v>
      </c>
      <c r="AQ2105" s="19">
        <v>0</v>
      </c>
      <c r="AR2105" s="34">
        <f t="shared" si="436"/>
        <v>133500</v>
      </c>
      <c r="AS2105" s="34">
        <v>45000</v>
      </c>
      <c r="AT2105" s="34">
        <v>3000</v>
      </c>
      <c r="AU2105" s="34">
        <v>30975</v>
      </c>
      <c r="AV2105" s="34">
        <v>0</v>
      </c>
      <c r="AW2105" s="35">
        <f t="shared" si="437"/>
        <v>78975</v>
      </c>
      <c r="AX2105" s="34">
        <f t="shared" si="438"/>
        <v>54525</v>
      </c>
      <c r="AY2105" s="36">
        <v>1.4712000000099998</v>
      </c>
      <c r="AZ2105" s="36">
        <v>2.0617000000000001</v>
      </c>
      <c r="BA2105" s="22"/>
      <c r="BB2105" s="19">
        <v>1335</v>
      </c>
      <c r="BC2105" s="34">
        <f t="shared" si="439"/>
        <v>802.17180000545238</v>
      </c>
      <c r="BD2105" s="34">
        <f t="shared" si="440"/>
        <v>1124.1419250000001</v>
      </c>
      <c r="BE2105" s="38">
        <v>3.4819999999999997E-2</v>
      </c>
      <c r="BF2105" s="38">
        <f t="shared" si="441"/>
        <v>3.4819999999999997E-2</v>
      </c>
      <c r="BG2105" s="34">
        <v>27.93162207618985</v>
      </c>
      <c r="BH2105" s="34">
        <v>39.142621828499998</v>
      </c>
      <c r="BI2105" s="34">
        <f t="shared" si="442"/>
        <v>774.24017792926259</v>
      </c>
      <c r="BJ2105" s="34">
        <f t="shared" si="443"/>
        <v>1084.9993031715001</v>
      </c>
      <c r="BK2105" s="34">
        <v>0</v>
      </c>
      <c r="BL2105" s="34">
        <v>0</v>
      </c>
      <c r="BM2105" s="34">
        <f t="shared" si="444"/>
        <v>0</v>
      </c>
      <c r="BN2105" s="39">
        <f t="shared" si="434"/>
        <v>774.24017792926259</v>
      </c>
      <c r="BO2105" s="39">
        <f t="shared" si="435"/>
        <v>1084.9993031715001</v>
      </c>
      <c r="BP2105" s="39">
        <f t="shared" si="445"/>
        <v>310.75912524223747</v>
      </c>
    </row>
    <row r="2106" spans="1:68" s="25" customFormat="1" ht="14.25" x14ac:dyDescent="0.2">
      <c r="A2106" s="14">
        <v>893</v>
      </c>
      <c r="B2106" s="40"/>
      <c r="C2106" s="15"/>
      <c r="D2106" s="16">
        <v>12735</v>
      </c>
      <c r="E2106" s="15" t="s">
        <v>16316</v>
      </c>
      <c r="F2106" s="15" t="s">
        <v>16317</v>
      </c>
      <c r="G2106" s="17" t="s">
        <v>16318</v>
      </c>
      <c r="H2106" s="17" t="s">
        <v>16319</v>
      </c>
      <c r="I2106" s="17" t="s">
        <v>86</v>
      </c>
      <c r="J2106" s="15" t="s">
        <v>16320</v>
      </c>
      <c r="K2106" s="15" t="s">
        <v>9048</v>
      </c>
      <c r="L2106" s="18" t="s">
        <v>16321</v>
      </c>
      <c r="M2106" s="15" t="s">
        <v>15831</v>
      </c>
      <c r="N2106" s="15" t="s">
        <v>15832</v>
      </c>
      <c r="O2106" s="16">
        <v>510</v>
      </c>
      <c r="P2106" s="15" t="s">
        <v>118</v>
      </c>
      <c r="Q2106" s="15">
        <v>20000</v>
      </c>
      <c r="R2106" s="15">
        <v>95600</v>
      </c>
      <c r="S2106" s="15">
        <v>115600</v>
      </c>
      <c r="T2106" s="15">
        <v>0.17</v>
      </c>
      <c r="U2106" s="15" t="s">
        <v>3335</v>
      </c>
      <c r="V2106" s="15" t="s">
        <v>76</v>
      </c>
      <c r="W2106" s="16">
        <v>1</v>
      </c>
      <c r="X2106" s="16">
        <v>1</v>
      </c>
      <c r="Y2106" s="15">
        <v>7513</v>
      </c>
      <c r="Z2106" s="15">
        <v>0.17199999999999999</v>
      </c>
      <c r="AA2106" s="15" t="s">
        <v>16022</v>
      </c>
      <c r="AB2106" s="15" t="s">
        <v>78</v>
      </c>
      <c r="AC2106" s="15">
        <v>113000</v>
      </c>
      <c r="AD2106" s="26">
        <v>41087</v>
      </c>
      <c r="AE2106" s="15" t="s">
        <v>78</v>
      </c>
      <c r="AF2106" s="15" t="s">
        <v>78</v>
      </c>
      <c r="AG2106" s="16">
        <v>1</v>
      </c>
      <c r="AH2106" s="15" t="s">
        <v>16322</v>
      </c>
      <c r="AI2106" s="15" t="s">
        <v>78</v>
      </c>
      <c r="AJ2106" s="15">
        <v>7512.8376464800003</v>
      </c>
      <c r="AK2106" s="15">
        <v>363.30555474699997</v>
      </c>
      <c r="AL2106" s="15">
        <v>3092693.1299399999</v>
      </c>
      <c r="AM2106" s="15">
        <v>1414096.1144699999</v>
      </c>
      <c r="AN2106" s="19">
        <v>20000</v>
      </c>
      <c r="AO2106" s="19">
        <v>95500</v>
      </c>
      <c r="AP2106" s="19">
        <v>0</v>
      </c>
      <c r="AQ2106" s="19">
        <v>0</v>
      </c>
      <c r="AR2106" s="34">
        <f t="shared" si="436"/>
        <v>115500</v>
      </c>
      <c r="AS2106" s="34">
        <v>45000</v>
      </c>
      <c r="AT2106" s="34">
        <v>3000</v>
      </c>
      <c r="AU2106" s="34">
        <v>24675</v>
      </c>
      <c r="AV2106" s="34">
        <v>0</v>
      </c>
      <c r="AW2106" s="35">
        <f t="shared" si="437"/>
        <v>72675</v>
      </c>
      <c r="AX2106" s="34">
        <f t="shared" si="438"/>
        <v>42825</v>
      </c>
      <c r="AY2106" s="36">
        <v>1.4712000000099998</v>
      </c>
      <c r="AZ2106" s="36">
        <v>2.0617000000000001</v>
      </c>
      <c r="BA2106" s="22"/>
      <c r="BB2106" s="19">
        <v>1155</v>
      </c>
      <c r="BC2106" s="34">
        <f t="shared" si="439"/>
        <v>630.04140000428242</v>
      </c>
      <c r="BD2106" s="34">
        <f t="shared" si="440"/>
        <v>882.92302500000005</v>
      </c>
      <c r="BE2106" s="38">
        <v>3.4819999999999997E-2</v>
      </c>
      <c r="BF2106" s="38">
        <f t="shared" si="441"/>
        <v>3.4819999999999997E-2</v>
      </c>
      <c r="BG2106" s="34">
        <v>21.938041548149112</v>
      </c>
      <c r="BH2106" s="34">
        <v>30.743379730499999</v>
      </c>
      <c r="BI2106" s="34">
        <f t="shared" si="442"/>
        <v>608.10335845613326</v>
      </c>
      <c r="BJ2106" s="34">
        <f t="shared" si="443"/>
        <v>852.17964526950004</v>
      </c>
      <c r="BK2106" s="34">
        <v>0</v>
      </c>
      <c r="BL2106" s="34">
        <v>0</v>
      </c>
      <c r="BM2106" s="34">
        <f t="shared" si="444"/>
        <v>0</v>
      </c>
      <c r="BN2106" s="39">
        <f t="shared" si="434"/>
        <v>608.10335845613326</v>
      </c>
      <c r="BO2106" s="39">
        <f t="shared" si="435"/>
        <v>852.17964526950004</v>
      </c>
      <c r="BP2106" s="39">
        <f t="shared" si="445"/>
        <v>244.07628681336678</v>
      </c>
    </row>
    <row r="2107" spans="1:68" s="25" customFormat="1" ht="14.25" x14ac:dyDescent="0.2">
      <c r="A2107" s="14">
        <v>894</v>
      </c>
      <c r="B2107" s="40"/>
      <c r="C2107" s="15" t="s">
        <v>176</v>
      </c>
      <c r="D2107" s="16">
        <v>21929</v>
      </c>
      <c r="E2107" s="15" t="s">
        <v>16323</v>
      </c>
      <c r="F2107" s="15" t="s">
        <v>16324</v>
      </c>
      <c r="G2107" s="17" t="s">
        <v>16325</v>
      </c>
      <c r="H2107" s="17" t="s">
        <v>15409</v>
      </c>
      <c r="I2107" s="17" t="s">
        <v>86</v>
      </c>
      <c r="J2107" s="15" t="s">
        <v>16326</v>
      </c>
      <c r="K2107" s="15" t="s">
        <v>841</v>
      </c>
      <c r="L2107" s="18" t="s">
        <v>16327</v>
      </c>
      <c r="M2107" s="15" t="s">
        <v>15831</v>
      </c>
      <c r="N2107" s="15" t="s">
        <v>15832</v>
      </c>
      <c r="O2107" s="16">
        <v>510</v>
      </c>
      <c r="P2107" s="15" t="s">
        <v>118</v>
      </c>
      <c r="Q2107" s="15">
        <v>20000</v>
      </c>
      <c r="R2107" s="15">
        <v>97500</v>
      </c>
      <c r="S2107" s="15">
        <v>117500</v>
      </c>
      <c r="T2107" s="15">
        <v>0.16</v>
      </c>
      <c r="U2107" s="15" t="s">
        <v>3335</v>
      </c>
      <c r="V2107" s="15" t="s">
        <v>76</v>
      </c>
      <c r="W2107" s="16">
        <v>1</v>
      </c>
      <c r="X2107" s="16">
        <v>1</v>
      </c>
      <c r="Y2107" s="15">
        <v>7117</v>
      </c>
      <c r="Z2107" s="15">
        <v>0.16300000000000001</v>
      </c>
      <c r="AA2107" s="15" t="s">
        <v>16022</v>
      </c>
      <c r="AB2107" s="15" t="s">
        <v>78</v>
      </c>
      <c r="AC2107" s="15">
        <v>113000</v>
      </c>
      <c r="AD2107" s="26">
        <v>41102</v>
      </c>
      <c r="AE2107" s="15" t="s">
        <v>78</v>
      </c>
      <c r="AF2107" s="15" t="s">
        <v>78</v>
      </c>
      <c r="AG2107" s="16">
        <v>1</v>
      </c>
      <c r="AH2107" s="15" t="s">
        <v>16328</v>
      </c>
      <c r="AI2107" s="15" t="s">
        <v>78</v>
      </c>
      <c r="AJ2107" s="15">
        <v>7116.8725585900002</v>
      </c>
      <c r="AK2107" s="15">
        <v>350.93594201899998</v>
      </c>
      <c r="AL2107" s="15">
        <v>3092756.9825900001</v>
      </c>
      <c r="AM2107" s="15">
        <v>1414092.5962400001</v>
      </c>
      <c r="AN2107" s="19">
        <v>20000</v>
      </c>
      <c r="AO2107" s="19">
        <v>97500</v>
      </c>
      <c r="AP2107" s="19">
        <v>0</v>
      </c>
      <c r="AQ2107" s="19">
        <v>0</v>
      </c>
      <c r="AR2107" s="34">
        <f t="shared" si="436"/>
        <v>117500</v>
      </c>
      <c r="AS2107" s="34">
        <v>45000</v>
      </c>
      <c r="AT2107" s="34">
        <v>3000</v>
      </c>
      <c r="AU2107" s="34">
        <v>25375</v>
      </c>
      <c r="AV2107" s="34">
        <v>0</v>
      </c>
      <c r="AW2107" s="35">
        <f t="shared" si="437"/>
        <v>73375</v>
      </c>
      <c r="AX2107" s="34">
        <f t="shared" si="438"/>
        <v>44125</v>
      </c>
      <c r="AY2107" s="36">
        <v>1.4712000000099998</v>
      </c>
      <c r="AZ2107" s="36">
        <v>2.0617000000000001</v>
      </c>
      <c r="BA2107" s="22"/>
      <c r="BB2107" s="19">
        <v>1175</v>
      </c>
      <c r="BC2107" s="34">
        <f t="shared" si="439"/>
        <v>649.16700000441244</v>
      </c>
      <c r="BD2107" s="34">
        <f t="shared" si="440"/>
        <v>909.72512500000005</v>
      </c>
      <c r="BE2107" s="38">
        <v>3.4819999999999997E-2</v>
      </c>
      <c r="BF2107" s="38">
        <f t="shared" si="441"/>
        <v>3.4819999999999997E-2</v>
      </c>
      <c r="BG2107" s="34">
        <v>22.60399494015364</v>
      </c>
      <c r="BH2107" s="34">
        <v>31.676628852499999</v>
      </c>
      <c r="BI2107" s="34">
        <f t="shared" si="442"/>
        <v>626.56300506425885</v>
      </c>
      <c r="BJ2107" s="34">
        <f t="shared" si="443"/>
        <v>878.04849614750003</v>
      </c>
      <c r="BK2107" s="34">
        <v>0</v>
      </c>
      <c r="BL2107" s="34">
        <v>0</v>
      </c>
      <c r="BM2107" s="34">
        <f t="shared" si="444"/>
        <v>0</v>
      </c>
      <c r="BN2107" s="39">
        <f t="shared" si="434"/>
        <v>626.56300506425885</v>
      </c>
      <c r="BO2107" s="39">
        <f t="shared" si="435"/>
        <v>878.04849614750003</v>
      </c>
      <c r="BP2107" s="39">
        <f t="shared" si="445"/>
        <v>251.48549108324119</v>
      </c>
    </row>
    <row r="2108" spans="1:68" s="25" customFormat="1" ht="14.25" x14ac:dyDescent="0.2">
      <c r="A2108" s="14">
        <v>895</v>
      </c>
      <c r="B2108" s="40"/>
      <c r="C2108" s="15" t="s">
        <v>16329</v>
      </c>
      <c r="D2108" s="16">
        <v>2152</v>
      </c>
      <c r="E2108" s="15" t="s">
        <v>16330</v>
      </c>
      <c r="F2108" s="15" t="s">
        <v>16329</v>
      </c>
      <c r="G2108" s="17" t="s">
        <v>16331</v>
      </c>
      <c r="H2108" s="17" t="s">
        <v>16332</v>
      </c>
      <c r="I2108" s="17" t="s">
        <v>86</v>
      </c>
      <c r="J2108" s="15" t="s">
        <v>16333</v>
      </c>
      <c r="K2108" s="15" t="s">
        <v>13506</v>
      </c>
      <c r="L2108" s="18" t="s">
        <v>16334</v>
      </c>
      <c r="M2108" s="15" t="s">
        <v>15831</v>
      </c>
      <c r="N2108" s="15" t="s">
        <v>15832</v>
      </c>
      <c r="O2108" s="16">
        <v>510</v>
      </c>
      <c r="P2108" s="15" t="s">
        <v>118</v>
      </c>
      <c r="Q2108" s="15">
        <v>20000</v>
      </c>
      <c r="R2108" s="15">
        <v>111200</v>
      </c>
      <c r="S2108" s="15">
        <v>131200</v>
      </c>
      <c r="T2108" s="15">
        <v>0.15</v>
      </c>
      <c r="U2108" s="15" t="s">
        <v>3335</v>
      </c>
      <c r="V2108" s="15" t="s">
        <v>76</v>
      </c>
      <c r="W2108" s="16">
        <v>1</v>
      </c>
      <c r="X2108" s="16">
        <v>1</v>
      </c>
      <c r="Y2108" s="15">
        <v>6731</v>
      </c>
      <c r="Z2108" s="15">
        <v>0.155</v>
      </c>
      <c r="AA2108" s="15" t="s">
        <v>16022</v>
      </c>
      <c r="AB2108" s="15" t="s">
        <v>78</v>
      </c>
      <c r="AC2108" s="15">
        <v>116000</v>
      </c>
      <c r="AD2108" s="26">
        <v>40842</v>
      </c>
      <c r="AE2108" s="15" t="s">
        <v>78</v>
      </c>
      <c r="AF2108" s="15" t="s">
        <v>78</v>
      </c>
      <c r="AG2108" s="16">
        <v>1</v>
      </c>
      <c r="AH2108" s="15" t="s">
        <v>16335</v>
      </c>
      <c r="AI2108" s="15" t="s">
        <v>78</v>
      </c>
      <c r="AJ2108" s="15">
        <v>6731.4309082</v>
      </c>
      <c r="AK2108" s="15">
        <v>338.166658751</v>
      </c>
      <c r="AL2108" s="15">
        <v>3092821.09051</v>
      </c>
      <c r="AM2108" s="15">
        <v>1414088.6311000001</v>
      </c>
      <c r="AN2108" s="19">
        <v>20000</v>
      </c>
      <c r="AO2108" s="19">
        <v>110000</v>
      </c>
      <c r="AP2108" s="19">
        <v>0</v>
      </c>
      <c r="AQ2108" s="19">
        <v>0</v>
      </c>
      <c r="AR2108" s="34">
        <f t="shared" si="436"/>
        <v>130000</v>
      </c>
      <c r="AS2108" s="34">
        <v>45000</v>
      </c>
      <c r="AT2108" s="34">
        <v>3000</v>
      </c>
      <c r="AU2108" s="34">
        <v>29750</v>
      </c>
      <c r="AV2108" s="34">
        <v>0</v>
      </c>
      <c r="AW2108" s="35">
        <f t="shared" si="437"/>
        <v>77750</v>
      </c>
      <c r="AX2108" s="34">
        <f t="shared" si="438"/>
        <v>52250</v>
      </c>
      <c r="AY2108" s="36">
        <v>1.4712000000099998</v>
      </c>
      <c r="AZ2108" s="36">
        <v>2.0617000000000001</v>
      </c>
      <c r="BA2108" s="22"/>
      <c r="BB2108" s="19">
        <v>1300</v>
      </c>
      <c r="BC2108" s="34">
        <f t="shared" si="439"/>
        <v>768.70200000522493</v>
      </c>
      <c r="BD2108" s="34">
        <f t="shared" si="440"/>
        <v>1077.2382500000001</v>
      </c>
      <c r="BE2108" s="38">
        <v>3.4819999999999997E-2</v>
      </c>
      <c r="BF2108" s="38">
        <f t="shared" si="441"/>
        <v>3.4819999999999997E-2</v>
      </c>
      <c r="BG2108" s="34">
        <v>26.766203640181928</v>
      </c>
      <c r="BH2108" s="34">
        <v>37.509435865</v>
      </c>
      <c r="BI2108" s="34">
        <f t="shared" si="442"/>
        <v>741.93579636504296</v>
      </c>
      <c r="BJ2108" s="34">
        <f t="shared" si="443"/>
        <v>1039.728814135</v>
      </c>
      <c r="BK2108" s="34">
        <v>0</v>
      </c>
      <c r="BL2108" s="34">
        <v>0</v>
      </c>
      <c r="BM2108" s="34">
        <f t="shared" si="444"/>
        <v>0</v>
      </c>
      <c r="BN2108" s="39">
        <f t="shared" si="434"/>
        <v>741.93579636504296</v>
      </c>
      <c r="BO2108" s="39">
        <f t="shared" si="435"/>
        <v>1039.728814135</v>
      </c>
      <c r="BP2108" s="39">
        <f t="shared" si="445"/>
        <v>297.79301776995703</v>
      </c>
    </row>
    <row r="2109" spans="1:68" s="25" customFormat="1" ht="14.25" x14ac:dyDescent="0.2">
      <c r="A2109" s="14">
        <v>896</v>
      </c>
      <c r="B2109" s="40"/>
      <c r="C2109" s="15"/>
      <c r="D2109" s="16">
        <v>21702</v>
      </c>
      <c r="E2109" s="15" t="s">
        <v>16336</v>
      </c>
      <c r="F2109" s="15" t="s">
        <v>16337</v>
      </c>
      <c r="G2109" s="17" t="s">
        <v>16338</v>
      </c>
      <c r="H2109" s="17" t="s">
        <v>16339</v>
      </c>
      <c r="I2109" s="17" t="s">
        <v>86</v>
      </c>
      <c r="J2109" s="15" t="s">
        <v>16340</v>
      </c>
      <c r="K2109" s="15" t="s">
        <v>2360</v>
      </c>
      <c r="L2109" s="18" t="s">
        <v>16341</v>
      </c>
      <c r="M2109" s="15" t="s">
        <v>15831</v>
      </c>
      <c r="N2109" s="15" t="s">
        <v>15832</v>
      </c>
      <c r="O2109" s="16">
        <v>510</v>
      </c>
      <c r="P2109" s="15" t="s">
        <v>118</v>
      </c>
      <c r="Q2109" s="15">
        <v>20000</v>
      </c>
      <c r="R2109" s="15">
        <v>81800</v>
      </c>
      <c r="S2109" s="15">
        <v>101800</v>
      </c>
      <c r="T2109" s="15">
        <v>0.37</v>
      </c>
      <c r="U2109" s="15" t="s">
        <v>3335</v>
      </c>
      <c r="V2109" s="15" t="s">
        <v>76</v>
      </c>
      <c r="W2109" s="16">
        <v>1</v>
      </c>
      <c r="X2109" s="16">
        <v>1</v>
      </c>
      <c r="Y2109" s="15">
        <v>16145</v>
      </c>
      <c r="Z2109" s="15">
        <v>0.371</v>
      </c>
      <c r="AA2109" s="15" t="s">
        <v>16013</v>
      </c>
      <c r="AB2109" s="15" t="s">
        <v>16014</v>
      </c>
      <c r="AC2109" s="15">
        <v>100000</v>
      </c>
      <c r="AD2109" s="26">
        <v>40141</v>
      </c>
      <c r="AE2109" s="15" t="s">
        <v>78</v>
      </c>
      <c r="AF2109" s="15" t="s">
        <v>78</v>
      </c>
      <c r="AG2109" s="16">
        <v>1</v>
      </c>
      <c r="AH2109" s="15" t="s">
        <v>16342</v>
      </c>
      <c r="AI2109" s="15" t="s">
        <v>78</v>
      </c>
      <c r="AJ2109" s="15">
        <v>16144.6323242</v>
      </c>
      <c r="AK2109" s="15">
        <v>541.15602485900001</v>
      </c>
      <c r="AL2109" s="15">
        <v>3092938.7375599998</v>
      </c>
      <c r="AM2109" s="15">
        <v>1414082.09201</v>
      </c>
      <c r="AN2109" s="19">
        <v>20000</v>
      </c>
      <c r="AO2109" s="19">
        <v>81800</v>
      </c>
      <c r="AP2109" s="19">
        <v>0</v>
      </c>
      <c r="AQ2109" s="19">
        <v>0</v>
      </c>
      <c r="AR2109" s="34">
        <f t="shared" si="436"/>
        <v>101800</v>
      </c>
      <c r="AS2109" s="34">
        <v>45000</v>
      </c>
      <c r="AT2109" s="34">
        <v>3000</v>
      </c>
      <c r="AU2109" s="34">
        <v>19880</v>
      </c>
      <c r="AV2109" s="34">
        <v>0</v>
      </c>
      <c r="AW2109" s="35">
        <f t="shared" si="437"/>
        <v>67880</v>
      </c>
      <c r="AX2109" s="34">
        <f t="shared" si="438"/>
        <v>33920</v>
      </c>
      <c r="AY2109" s="36">
        <v>1.4712000000099998</v>
      </c>
      <c r="AZ2109" s="36">
        <v>2.0617000000000001</v>
      </c>
      <c r="BA2109" s="22"/>
      <c r="BB2109" s="19">
        <v>1018</v>
      </c>
      <c r="BC2109" s="34">
        <f t="shared" si="439"/>
        <v>499.03104000339192</v>
      </c>
      <c r="BD2109" s="34">
        <f t="shared" si="440"/>
        <v>699.32863999999995</v>
      </c>
      <c r="BE2109" s="38">
        <v>3.4819999999999997E-2</v>
      </c>
      <c r="BF2109" s="38">
        <f t="shared" si="441"/>
        <v>3.4819999999999997E-2</v>
      </c>
      <c r="BG2109" s="34">
        <v>17.376260812918105</v>
      </c>
      <c r="BH2109" s="34">
        <v>24.350623244799998</v>
      </c>
      <c r="BI2109" s="34">
        <f t="shared" si="442"/>
        <v>481.65477919047385</v>
      </c>
      <c r="BJ2109" s="34">
        <f t="shared" si="443"/>
        <v>674.97801675519997</v>
      </c>
      <c r="BK2109" s="34">
        <v>0</v>
      </c>
      <c r="BL2109" s="34">
        <v>0</v>
      </c>
      <c r="BM2109" s="34">
        <f t="shared" si="444"/>
        <v>0</v>
      </c>
      <c r="BN2109" s="39">
        <f t="shared" si="434"/>
        <v>481.65477919047385</v>
      </c>
      <c r="BO2109" s="39">
        <f t="shared" si="435"/>
        <v>674.97801675519997</v>
      </c>
      <c r="BP2109" s="39">
        <f t="shared" si="445"/>
        <v>193.32323756472613</v>
      </c>
    </row>
    <row r="2110" spans="1:68" s="25" customFormat="1" ht="14.25" x14ac:dyDescent="0.2">
      <c r="A2110" s="14">
        <v>897</v>
      </c>
      <c r="B2110" s="40"/>
      <c r="C2110" s="15"/>
      <c r="D2110" s="16">
        <v>17758</v>
      </c>
      <c r="E2110" s="15" t="s">
        <v>16343</v>
      </c>
      <c r="F2110" s="15" t="s">
        <v>16344</v>
      </c>
      <c r="G2110" s="17" t="s">
        <v>16345</v>
      </c>
      <c r="H2110" s="17" t="s">
        <v>16346</v>
      </c>
      <c r="I2110" s="17" t="s">
        <v>86</v>
      </c>
      <c r="J2110" s="15" t="s">
        <v>16346</v>
      </c>
      <c r="K2110" s="15" t="s">
        <v>1462</v>
      </c>
      <c r="L2110" s="18" t="s">
        <v>16347</v>
      </c>
      <c r="M2110" s="15" t="s">
        <v>15831</v>
      </c>
      <c r="N2110" s="15" t="s">
        <v>15832</v>
      </c>
      <c r="O2110" s="16">
        <v>500</v>
      </c>
      <c r="P2110" s="15" t="s">
        <v>1055</v>
      </c>
      <c r="Q2110" s="15">
        <v>2000</v>
      </c>
      <c r="R2110" s="15">
        <v>0</v>
      </c>
      <c r="S2110" s="15">
        <v>2000</v>
      </c>
      <c r="T2110" s="15">
        <v>0.26</v>
      </c>
      <c r="U2110" s="15" t="s">
        <v>3335</v>
      </c>
      <c r="V2110" s="15" t="s">
        <v>76</v>
      </c>
      <c r="W2110" s="16">
        <v>1</v>
      </c>
      <c r="X2110" s="16">
        <v>0</v>
      </c>
      <c r="Y2110" s="15">
        <v>11226</v>
      </c>
      <c r="Z2110" s="15">
        <v>0.25800000000000001</v>
      </c>
      <c r="AA2110" s="15" t="s">
        <v>15925</v>
      </c>
      <c r="AB2110" s="15" t="s">
        <v>15926</v>
      </c>
      <c r="AC2110" s="15">
        <v>0</v>
      </c>
      <c r="AD2110" s="15"/>
      <c r="AE2110" s="15" t="s">
        <v>78</v>
      </c>
      <c r="AF2110" s="15" t="s">
        <v>78</v>
      </c>
      <c r="AG2110" s="16">
        <v>1</v>
      </c>
      <c r="AH2110" s="15" t="s">
        <v>16348</v>
      </c>
      <c r="AI2110" s="15" t="s">
        <v>78</v>
      </c>
      <c r="AJ2110" s="15">
        <v>11226.4333496</v>
      </c>
      <c r="AK2110" s="15">
        <v>443.02479598299999</v>
      </c>
      <c r="AL2110" s="15">
        <v>3093078.9280300001</v>
      </c>
      <c r="AM2110" s="15">
        <v>1414085.67227</v>
      </c>
      <c r="AN2110" s="19">
        <v>0</v>
      </c>
      <c r="AO2110" s="19">
        <v>0</v>
      </c>
      <c r="AP2110" s="19">
        <v>1800</v>
      </c>
      <c r="AQ2110" s="19">
        <v>0</v>
      </c>
      <c r="AR2110" s="34">
        <f t="shared" si="436"/>
        <v>1800</v>
      </c>
      <c r="AS2110" s="34">
        <v>0</v>
      </c>
      <c r="AT2110" s="34">
        <v>0</v>
      </c>
      <c r="AU2110" s="34">
        <v>0</v>
      </c>
      <c r="AV2110" s="34">
        <v>0</v>
      </c>
      <c r="AW2110" s="35">
        <f t="shared" si="437"/>
        <v>0</v>
      </c>
      <c r="AX2110" s="34">
        <f t="shared" si="438"/>
        <v>1800</v>
      </c>
      <c r="AY2110" s="36">
        <v>1.4712000000099998</v>
      </c>
      <c r="AZ2110" s="36">
        <v>2.0617000000000001</v>
      </c>
      <c r="BA2110" s="22"/>
      <c r="BB2110" s="19">
        <v>54</v>
      </c>
      <c r="BC2110" s="34">
        <f t="shared" si="439"/>
        <v>26.481600000179998</v>
      </c>
      <c r="BD2110" s="34">
        <f t="shared" si="440"/>
        <v>37.110600000000005</v>
      </c>
      <c r="BE2110" s="38">
        <v>3.4819999999999997E-2</v>
      </c>
      <c r="BF2110" s="38">
        <f t="shared" si="441"/>
        <v>3.4819999999999997E-2</v>
      </c>
      <c r="BG2110" s="34">
        <v>0</v>
      </c>
      <c r="BH2110" s="34">
        <v>0</v>
      </c>
      <c r="BI2110" s="34">
        <f t="shared" si="442"/>
        <v>26.481600000179998</v>
      </c>
      <c r="BJ2110" s="34">
        <f t="shared" si="443"/>
        <v>37.110600000000005</v>
      </c>
      <c r="BK2110" s="34">
        <v>0</v>
      </c>
      <c r="BL2110" s="34">
        <v>0</v>
      </c>
      <c r="BM2110" s="34">
        <f t="shared" si="444"/>
        <v>0</v>
      </c>
      <c r="BN2110" s="39">
        <f t="shared" si="434"/>
        <v>26.481600000179998</v>
      </c>
      <c r="BO2110" s="39">
        <f t="shared" si="435"/>
        <v>37.110600000000005</v>
      </c>
      <c r="BP2110" s="39">
        <f t="shared" si="445"/>
        <v>10.628999999820007</v>
      </c>
    </row>
    <row r="2111" spans="1:68" s="25" customFormat="1" ht="14.25" x14ac:dyDescent="0.2">
      <c r="A2111" s="14">
        <v>898</v>
      </c>
      <c r="B2111" s="40"/>
      <c r="C2111" s="15"/>
      <c r="D2111" s="16">
        <v>2316</v>
      </c>
      <c r="E2111" s="15" t="s">
        <v>16349</v>
      </c>
      <c r="F2111" s="15" t="s">
        <v>16350</v>
      </c>
      <c r="G2111" s="17" t="s">
        <v>16351</v>
      </c>
      <c r="H2111" s="17" t="s">
        <v>16352</v>
      </c>
      <c r="I2111" s="17" t="s">
        <v>86</v>
      </c>
      <c r="J2111" s="15" t="s">
        <v>16353</v>
      </c>
      <c r="K2111" s="15" t="s">
        <v>608</v>
      </c>
      <c r="L2111" s="18" t="s">
        <v>16354</v>
      </c>
      <c r="M2111" s="15" t="s">
        <v>15831</v>
      </c>
      <c r="N2111" s="15" t="s">
        <v>15832</v>
      </c>
      <c r="O2111" s="16">
        <v>510</v>
      </c>
      <c r="P2111" s="15" t="s">
        <v>118</v>
      </c>
      <c r="Q2111" s="15">
        <v>20000</v>
      </c>
      <c r="R2111" s="15">
        <v>106300</v>
      </c>
      <c r="S2111" s="15">
        <v>126300</v>
      </c>
      <c r="T2111" s="15">
        <v>0.38</v>
      </c>
      <c r="U2111" s="15" t="s">
        <v>3335</v>
      </c>
      <c r="V2111" s="15" t="s">
        <v>76</v>
      </c>
      <c r="W2111" s="16">
        <v>1</v>
      </c>
      <c r="X2111" s="16">
        <v>1</v>
      </c>
      <c r="Y2111" s="15">
        <v>16511</v>
      </c>
      <c r="Z2111" s="15">
        <v>0.379</v>
      </c>
      <c r="AA2111" s="15" t="s">
        <v>15925</v>
      </c>
      <c r="AB2111" s="15" t="s">
        <v>15926</v>
      </c>
      <c r="AC2111" s="15">
        <v>64768</v>
      </c>
      <c r="AD2111" s="26">
        <v>38622</v>
      </c>
      <c r="AE2111" s="15" t="s">
        <v>119</v>
      </c>
      <c r="AF2111" s="15" t="s">
        <v>119</v>
      </c>
      <c r="AG2111" s="16">
        <v>1</v>
      </c>
      <c r="AH2111" s="15" t="s">
        <v>16355</v>
      </c>
      <c r="AI2111" s="15" t="s">
        <v>78</v>
      </c>
      <c r="AJ2111" s="15">
        <v>16511.2285156</v>
      </c>
      <c r="AK2111" s="15">
        <v>531.688428509</v>
      </c>
      <c r="AL2111" s="15">
        <v>3093179.3854999999</v>
      </c>
      <c r="AM2111" s="15">
        <v>1414103.9717600001</v>
      </c>
      <c r="AN2111" s="19">
        <v>20000</v>
      </c>
      <c r="AO2111" s="19">
        <v>106400</v>
      </c>
      <c r="AP2111" s="19">
        <v>0</v>
      </c>
      <c r="AQ2111" s="19">
        <v>0</v>
      </c>
      <c r="AR2111" s="34">
        <f t="shared" si="436"/>
        <v>126400</v>
      </c>
      <c r="AS2111" s="34">
        <v>45000</v>
      </c>
      <c r="AT2111" s="34">
        <v>3000</v>
      </c>
      <c r="AU2111" s="34">
        <v>28490</v>
      </c>
      <c r="AV2111" s="34">
        <v>0</v>
      </c>
      <c r="AW2111" s="35">
        <f t="shared" si="437"/>
        <v>76490</v>
      </c>
      <c r="AX2111" s="34">
        <f t="shared" si="438"/>
        <v>49910</v>
      </c>
      <c r="AY2111" s="36">
        <v>1.4712000000099998</v>
      </c>
      <c r="AZ2111" s="36">
        <v>2.0617000000000001</v>
      </c>
      <c r="BA2111" s="22"/>
      <c r="BB2111" s="19">
        <v>1264</v>
      </c>
      <c r="BC2111" s="34">
        <f t="shared" si="439"/>
        <v>734.27592000499101</v>
      </c>
      <c r="BD2111" s="34">
        <f t="shared" si="440"/>
        <v>1028.9944700000001</v>
      </c>
      <c r="BE2111" s="38">
        <v>3.4819999999999997E-2</v>
      </c>
      <c r="BF2111" s="38">
        <f t="shared" si="441"/>
        <v>3.4819999999999997E-2</v>
      </c>
      <c r="BG2111" s="34">
        <v>25.567487534573786</v>
      </c>
      <c r="BH2111" s="34">
        <v>35.829587445400001</v>
      </c>
      <c r="BI2111" s="34">
        <f t="shared" si="442"/>
        <v>708.70843247041716</v>
      </c>
      <c r="BJ2111" s="34">
        <f t="shared" si="443"/>
        <v>993.16488255460013</v>
      </c>
      <c r="BK2111" s="34">
        <v>0</v>
      </c>
      <c r="BL2111" s="34">
        <v>0</v>
      </c>
      <c r="BM2111" s="34">
        <f t="shared" si="444"/>
        <v>0</v>
      </c>
      <c r="BN2111" s="39">
        <f t="shared" si="434"/>
        <v>708.70843247041716</v>
      </c>
      <c r="BO2111" s="39">
        <f t="shared" si="435"/>
        <v>993.16488255460013</v>
      </c>
      <c r="BP2111" s="39">
        <f t="shared" si="445"/>
        <v>284.45645008418296</v>
      </c>
    </row>
    <row r="2112" spans="1:68" s="25" customFormat="1" ht="14.25" x14ac:dyDescent="0.2">
      <c r="A2112" s="14">
        <v>899</v>
      </c>
      <c r="B2112" s="40"/>
      <c r="C2112" s="15"/>
      <c r="D2112" s="16">
        <v>12564</v>
      </c>
      <c r="E2112" s="15" t="s">
        <v>16356</v>
      </c>
      <c r="F2112" s="15" t="s">
        <v>16357</v>
      </c>
      <c r="G2112" s="17" t="s">
        <v>16358</v>
      </c>
      <c r="H2112" s="17" t="s">
        <v>16359</v>
      </c>
      <c r="I2112" s="17" t="s">
        <v>86</v>
      </c>
      <c r="J2112" s="15" t="s">
        <v>16360</v>
      </c>
      <c r="K2112" s="15" t="s">
        <v>7777</v>
      </c>
      <c r="L2112" s="18" t="s">
        <v>16361</v>
      </c>
      <c r="M2112" s="15" t="s">
        <v>15831</v>
      </c>
      <c r="N2112" s="15" t="s">
        <v>15832</v>
      </c>
      <c r="O2112" s="16">
        <v>510</v>
      </c>
      <c r="P2112" s="15" t="s">
        <v>118</v>
      </c>
      <c r="Q2112" s="15">
        <v>20000</v>
      </c>
      <c r="R2112" s="15">
        <v>79900</v>
      </c>
      <c r="S2112" s="15">
        <v>99900</v>
      </c>
      <c r="T2112" s="15">
        <v>0.32</v>
      </c>
      <c r="U2112" s="15" t="s">
        <v>3335</v>
      </c>
      <c r="V2112" s="15" t="s">
        <v>76</v>
      </c>
      <c r="W2112" s="16">
        <v>1</v>
      </c>
      <c r="X2112" s="16">
        <v>1</v>
      </c>
      <c r="Y2112" s="15">
        <v>14051</v>
      </c>
      <c r="Z2112" s="15">
        <v>0.32300000000000001</v>
      </c>
      <c r="AA2112" s="15" t="s">
        <v>15925</v>
      </c>
      <c r="AB2112" s="15" t="s">
        <v>15926</v>
      </c>
      <c r="AC2112" s="15">
        <v>62588</v>
      </c>
      <c r="AD2112" s="26">
        <v>38622</v>
      </c>
      <c r="AE2112" s="15" t="s">
        <v>119</v>
      </c>
      <c r="AF2112" s="15" t="s">
        <v>119</v>
      </c>
      <c r="AG2112" s="16">
        <v>1</v>
      </c>
      <c r="AH2112" s="15" t="s">
        <v>16362</v>
      </c>
      <c r="AI2112" s="15" t="s">
        <v>78</v>
      </c>
      <c r="AJ2112" s="15">
        <v>14051.4182129</v>
      </c>
      <c r="AK2112" s="15">
        <v>502.92895067000001</v>
      </c>
      <c r="AL2112" s="15">
        <v>3093231.8375900001</v>
      </c>
      <c r="AM2112" s="15">
        <v>1414180.5700900001</v>
      </c>
      <c r="AN2112" s="19">
        <v>20000</v>
      </c>
      <c r="AO2112" s="19">
        <v>80000</v>
      </c>
      <c r="AP2112" s="19">
        <v>0</v>
      </c>
      <c r="AQ2112" s="19">
        <v>0</v>
      </c>
      <c r="AR2112" s="34">
        <f t="shared" si="436"/>
        <v>100000</v>
      </c>
      <c r="AS2112" s="34">
        <v>45000</v>
      </c>
      <c r="AT2112" s="34">
        <v>3000</v>
      </c>
      <c r="AU2112" s="34">
        <v>19250</v>
      </c>
      <c r="AV2112" s="34">
        <v>0</v>
      </c>
      <c r="AW2112" s="35">
        <f t="shared" si="437"/>
        <v>67250</v>
      </c>
      <c r="AX2112" s="34">
        <f t="shared" si="438"/>
        <v>32750</v>
      </c>
      <c r="AY2112" s="36">
        <v>1.4712000000099998</v>
      </c>
      <c r="AZ2112" s="36">
        <v>2.0617000000000001</v>
      </c>
      <c r="BA2112" s="22"/>
      <c r="BB2112" s="19">
        <v>1000</v>
      </c>
      <c r="BC2112" s="34">
        <f t="shared" si="439"/>
        <v>481.81800000327496</v>
      </c>
      <c r="BD2112" s="34">
        <f t="shared" si="440"/>
        <v>675.20675000000006</v>
      </c>
      <c r="BE2112" s="38">
        <v>3.4819999999999997E-2</v>
      </c>
      <c r="BF2112" s="38">
        <f t="shared" si="441"/>
        <v>3.4819999999999997E-2</v>
      </c>
      <c r="BG2112" s="34">
        <v>16.776902760114034</v>
      </c>
      <c r="BH2112" s="34">
        <v>23.510699034999998</v>
      </c>
      <c r="BI2112" s="34">
        <f t="shared" si="442"/>
        <v>465.04109724316095</v>
      </c>
      <c r="BJ2112" s="34">
        <f t="shared" si="443"/>
        <v>651.69605096500004</v>
      </c>
      <c r="BK2112" s="34">
        <v>0</v>
      </c>
      <c r="BL2112" s="34">
        <v>0</v>
      </c>
      <c r="BM2112" s="34">
        <f t="shared" si="444"/>
        <v>0</v>
      </c>
      <c r="BN2112" s="39">
        <f t="shared" si="434"/>
        <v>465.04109724316095</v>
      </c>
      <c r="BO2112" s="39">
        <f t="shared" si="435"/>
        <v>651.69605096500004</v>
      </c>
      <c r="BP2112" s="39">
        <f t="shared" si="445"/>
        <v>186.65495372183909</v>
      </c>
    </row>
    <row r="2113" spans="1:68" s="25" customFormat="1" ht="14.25" x14ac:dyDescent="0.2">
      <c r="A2113" s="14">
        <v>900</v>
      </c>
      <c r="B2113" s="40"/>
      <c r="C2113" s="15"/>
      <c r="D2113" s="16">
        <v>34907</v>
      </c>
      <c r="E2113" s="15" t="s">
        <v>16363</v>
      </c>
      <c r="F2113" s="15" t="s">
        <v>16364</v>
      </c>
      <c r="G2113" s="17" t="s">
        <v>16365</v>
      </c>
      <c r="H2113" s="17" t="s">
        <v>16366</v>
      </c>
      <c r="I2113" s="17" t="s">
        <v>86</v>
      </c>
      <c r="J2113" s="15" t="s">
        <v>12665</v>
      </c>
      <c r="K2113" s="15" t="s">
        <v>16367</v>
      </c>
      <c r="L2113" s="18" t="s">
        <v>16368</v>
      </c>
      <c r="M2113" s="15" t="s">
        <v>15831</v>
      </c>
      <c r="N2113" s="15" t="s">
        <v>15832</v>
      </c>
      <c r="O2113" s="16">
        <v>510</v>
      </c>
      <c r="P2113" s="15" t="s">
        <v>118</v>
      </c>
      <c r="Q2113" s="15">
        <v>20000</v>
      </c>
      <c r="R2113" s="15">
        <v>115100</v>
      </c>
      <c r="S2113" s="15">
        <v>135100</v>
      </c>
      <c r="T2113" s="15">
        <v>0.26</v>
      </c>
      <c r="U2113" s="15" t="s">
        <v>3335</v>
      </c>
      <c r="V2113" s="15" t="s">
        <v>76</v>
      </c>
      <c r="W2113" s="16">
        <v>1</v>
      </c>
      <c r="X2113" s="16">
        <v>1</v>
      </c>
      <c r="Y2113" s="15">
        <v>11764</v>
      </c>
      <c r="Z2113" s="15">
        <v>0.27</v>
      </c>
      <c r="AA2113" s="15" t="s">
        <v>15925</v>
      </c>
      <c r="AB2113" s="15" t="s">
        <v>15926</v>
      </c>
      <c r="AC2113" s="15">
        <v>118332</v>
      </c>
      <c r="AD2113" s="26">
        <v>38457</v>
      </c>
      <c r="AE2113" s="15" t="s">
        <v>119</v>
      </c>
      <c r="AF2113" s="15" t="s">
        <v>119</v>
      </c>
      <c r="AG2113" s="16">
        <v>1</v>
      </c>
      <c r="AH2113" s="15" t="s">
        <v>16369</v>
      </c>
      <c r="AI2113" s="15" t="s">
        <v>78</v>
      </c>
      <c r="AJ2113" s="15">
        <v>11764.0344238</v>
      </c>
      <c r="AK2113" s="15">
        <v>440.50669464600003</v>
      </c>
      <c r="AL2113" s="15">
        <v>3093269.9551499998</v>
      </c>
      <c r="AM2113" s="15">
        <v>1414289.73917</v>
      </c>
      <c r="AN2113" s="19">
        <v>20000</v>
      </c>
      <c r="AO2113" s="19">
        <v>115200</v>
      </c>
      <c r="AP2113" s="19">
        <v>0</v>
      </c>
      <c r="AQ2113" s="19">
        <v>0</v>
      </c>
      <c r="AR2113" s="34">
        <f t="shared" si="436"/>
        <v>135200</v>
      </c>
      <c r="AS2113" s="34">
        <v>0</v>
      </c>
      <c r="AT2113" s="34">
        <v>3000</v>
      </c>
      <c r="AU2113" s="34">
        <v>0</v>
      </c>
      <c r="AV2113" s="34">
        <v>0</v>
      </c>
      <c r="AW2113" s="35">
        <f t="shared" si="437"/>
        <v>3000</v>
      </c>
      <c r="AX2113" s="34">
        <f t="shared" si="438"/>
        <v>132200</v>
      </c>
      <c r="AY2113" s="36">
        <v>1.4712000000099998</v>
      </c>
      <c r="AZ2113" s="36">
        <v>2.0617000000000001</v>
      </c>
      <c r="BA2113" s="22"/>
      <c r="BB2113" s="19">
        <v>2704</v>
      </c>
      <c r="BC2113" s="34">
        <f t="shared" si="439"/>
        <v>1944.9264000132198</v>
      </c>
      <c r="BD2113" s="34">
        <f t="shared" si="440"/>
        <v>2725.5673999999999</v>
      </c>
      <c r="BE2113" s="38">
        <v>3.4819999999999997E-2</v>
      </c>
      <c r="BF2113" s="38">
        <f t="shared" si="441"/>
        <v>3.4819999999999997E-2</v>
      </c>
      <c r="BG2113" s="34">
        <v>0</v>
      </c>
      <c r="BH2113" s="34">
        <v>0</v>
      </c>
      <c r="BI2113" s="34">
        <f t="shared" si="442"/>
        <v>1944.9264000132198</v>
      </c>
      <c r="BJ2113" s="34">
        <f t="shared" si="443"/>
        <v>2725.5673999999999</v>
      </c>
      <c r="BK2113" s="34">
        <v>0</v>
      </c>
      <c r="BL2113" s="34">
        <v>83.41840000000002</v>
      </c>
      <c r="BM2113" s="34">
        <f t="shared" si="444"/>
        <v>83.41840000000002</v>
      </c>
      <c r="BN2113" s="39">
        <f t="shared" si="434"/>
        <v>1944.9264000132198</v>
      </c>
      <c r="BO2113" s="39">
        <f t="shared" si="435"/>
        <v>2642.1489999999999</v>
      </c>
      <c r="BP2113" s="39">
        <f t="shared" si="445"/>
        <v>697.2225999867801</v>
      </c>
    </row>
    <row r="2114" spans="1:68" s="25" customFormat="1" ht="14.25" x14ac:dyDescent="0.2">
      <c r="A2114" s="14">
        <v>901</v>
      </c>
      <c r="B2114" s="40"/>
      <c r="C2114" s="15"/>
      <c r="D2114" s="16">
        <v>34563</v>
      </c>
      <c r="E2114" s="15" t="s">
        <v>16370</v>
      </c>
      <c r="F2114" s="15" t="s">
        <v>16371</v>
      </c>
      <c r="G2114" s="17" t="s">
        <v>16365</v>
      </c>
      <c r="H2114" s="17" t="s">
        <v>16366</v>
      </c>
      <c r="I2114" s="17" t="s">
        <v>86</v>
      </c>
      <c r="J2114" s="15" t="s">
        <v>12665</v>
      </c>
      <c r="K2114" s="15" t="s">
        <v>16367</v>
      </c>
      <c r="L2114" s="18" t="s">
        <v>16372</v>
      </c>
      <c r="M2114" s="15" t="s">
        <v>11401</v>
      </c>
      <c r="N2114" s="15" t="s">
        <v>11402</v>
      </c>
      <c r="O2114" s="16">
        <v>510</v>
      </c>
      <c r="P2114" s="15" t="s">
        <v>118</v>
      </c>
      <c r="Q2114" s="15">
        <v>20000</v>
      </c>
      <c r="R2114" s="15">
        <v>74100</v>
      </c>
      <c r="S2114" s="15">
        <v>94100</v>
      </c>
      <c r="T2114" s="15">
        <v>0.46</v>
      </c>
      <c r="U2114" s="15" t="s">
        <v>3335</v>
      </c>
      <c r="V2114" s="15" t="s">
        <v>76</v>
      </c>
      <c r="W2114" s="16">
        <v>1</v>
      </c>
      <c r="X2114" s="16">
        <v>1</v>
      </c>
      <c r="Y2114" s="15">
        <v>20179</v>
      </c>
      <c r="Z2114" s="15">
        <v>0.46300000000000002</v>
      </c>
      <c r="AA2114" s="15" t="s">
        <v>15925</v>
      </c>
      <c r="AB2114" s="15" t="s">
        <v>15926</v>
      </c>
      <c r="AC2114" s="15">
        <v>0</v>
      </c>
      <c r="AD2114" s="26">
        <v>38232</v>
      </c>
      <c r="AE2114" s="15" t="s">
        <v>119</v>
      </c>
      <c r="AF2114" s="15" t="s">
        <v>119</v>
      </c>
      <c r="AG2114" s="16">
        <v>1</v>
      </c>
      <c r="AH2114" s="15" t="s">
        <v>16373</v>
      </c>
      <c r="AI2114" s="15" t="s">
        <v>78</v>
      </c>
      <c r="AJ2114" s="15">
        <v>20179.2932129</v>
      </c>
      <c r="AK2114" s="15">
        <v>630.37533811499998</v>
      </c>
      <c r="AL2114" s="15">
        <v>3093427.0649899999</v>
      </c>
      <c r="AM2114" s="15">
        <v>1414292.3388400001</v>
      </c>
      <c r="AN2114" s="19">
        <v>20000</v>
      </c>
      <c r="AO2114" s="19">
        <v>74200</v>
      </c>
      <c r="AP2114" s="19">
        <v>0</v>
      </c>
      <c r="AQ2114" s="19">
        <v>0</v>
      </c>
      <c r="AR2114" s="34">
        <f t="shared" si="436"/>
        <v>94200</v>
      </c>
      <c r="AS2114" s="34">
        <v>45000</v>
      </c>
      <c r="AT2114" s="34">
        <v>3000</v>
      </c>
      <c r="AU2114" s="34">
        <v>17220</v>
      </c>
      <c r="AV2114" s="34">
        <v>0</v>
      </c>
      <c r="AW2114" s="35">
        <f t="shared" si="437"/>
        <v>65220</v>
      </c>
      <c r="AX2114" s="34">
        <f t="shared" si="438"/>
        <v>28980</v>
      </c>
      <c r="AY2114" s="36">
        <v>1.4712000000099998</v>
      </c>
      <c r="AZ2114" s="36">
        <v>2.0617000000000001</v>
      </c>
      <c r="BA2114" s="22"/>
      <c r="BB2114" s="19">
        <v>942</v>
      </c>
      <c r="BC2114" s="34">
        <f t="shared" si="439"/>
        <v>426.35376000289796</v>
      </c>
      <c r="BD2114" s="34">
        <f t="shared" si="440"/>
        <v>597.48066000000006</v>
      </c>
      <c r="BE2114" s="38">
        <v>3.4819999999999997E-2</v>
      </c>
      <c r="BF2114" s="38">
        <f t="shared" si="441"/>
        <v>3.4819999999999997E-2</v>
      </c>
      <c r="BG2114" s="34">
        <v>14.845637923300906</v>
      </c>
      <c r="BH2114" s="34">
        <v>20.8042765812</v>
      </c>
      <c r="BI2114" s="34">
        <f t="shared" si="442"/>
        <v>411.50812207959706</v>
      </c>
      <c r="BJ2114" s="34">
        <f t="shared" si="443"/>
        <v>576.67638341880001</v>
      </c>
      <c r="BK2114" s="34">
        <v>0</v>
      </c>
      <c r="BL2114" s="34">
        <v>0</v>
      </c>
      <c r="BM2114" s="34">
        <f t="shared" si="444"/>
        <v>0</v>
      </c>
      <c r="BN2114" s="39">
        <f t="shared" si="434"/>
        <v>411.50812207959706</v>
      </c>
      <c r="BO2114" s="39">
        <f t="shared" si="435"/>
        <v>576.67638341880001</v>
      </c>
      <c r="BP2114" s="39">
        <f t="shared" si="445"/>
        <v>165.16826133920296</v>
      </c>
    </row>
    <row r="2115" spans="1:68" s="25" customFormat="1" ht="14.25" x14ac:dyDescent="0.2">
      <c r="A2115" s="14">
        <v>902</v>
      </c>
      <c r="B2115" s="40"/>
      <c r="C2115" s="15" t="s">
        <v>159</v>
      </c>
      <c r="D2115" s="16">
        <v>9054</v>
      </c>
      <c r="E2115" s="15" t="s">
        <v>16374</v>
      </c>
      <c r="F2115" s="15" t="s">
        <v>16375</v>
      </c>
      <c r="G2115" s="17" t="s">
        <v>16376</v>
      </c>
      <c r="H2115" s="17" t="s">
        <v>16377</v>
      </c>
      <c r="I2115" s="17" t="s">
        <v>86</v>
      </c>
      <c r="J2115" s="15" t="s">
        <v>16378</v>
      </c>
      <c r="K2115" s="15" t="s">
        <v>14125</v>
      </c>
      <c r="L2115" s="18" t="s">
        <v>16379</v>
      </c>
      <c r="M2115" s="15" t="s">
        <v>15831</v>
      </c>
      <c r="N2115" s="15" t="s">
        <v>15832</v>
      </c>
      <c r="O2115" s="16">
        <v>500</v>
      </c>
      <c r="P2115" s="15" t="s">
        <v>1055</v>
      </c>
      <c r="Q2115" s="15">
        <v>2000</v>
      </c>
      <c r="R2115" s="15">
        <v>0</v>
      </c>
      <c r="S2115" s="15">
        <v>2000</v>
      </c>
      <c r="T2115" s="15">
        <v>0.24</v>
      </c>
      <c r="U2115" s="15" t="s">
        <v>3335</v>
      </c>
      <c r="V2115" s="15" t="s">
        <v>76</v>
      </c>
      <c r="W2115" s="16">
        <v>0</v>
      </c>
      <c r="X2115" s="16">
        <v>0</v>
      </c>
      <c r="Y2115" s="15">
        <v>10659</v>
      </c>
      <c r="Z2115" s="15">
        <v>0.245</v>
      </c>
      <c r="AA2115" s="15" t="s">
        <v>15925</v>
      </c>
      <c r="AB2115" s="15" t="s">
        <v>15926</v>
      </c>
      <c r="AC2115" s="15">
        <v>0</v>
      </c>
      <c r="AD2115" s="15"/>
      <c r="AE2115" s="15" t="s">
        <v>211</v>
      </c>
      <c r="AF2115" s="15" t="s">
        <v>16380</v>
      </c>
      <c r="AG2115" s="16">
        <v>1</v>
      </c>
      <c r="AH2115" s="15" t="s">
        <v>16381</v>
      </c>
      <c r="AI2115" s="15" t="s">
        <v>78</v>
      </c>
      <c r="AJ2115" s="15">
        <v>10658.701416</v>
      </c>
      <c r="AK2115" s="15">
        <v>415.80079640500003</v>
      </c>
      <c r="AL2115" s="15">
        <v>3093595.6874799998</v>
      </c>
      <c r="AM2115" s="15">
        <v>1414291.93053</v>
      </c>
      <c r="AN2115" s="19">
        <v>0</v>
      </c>
      <c r="AO2115" s="19">
        <v>0</v>
      </c>
      <c r="AP2115" s="19">
        <v>1800</v>
      </c>
      <c r="AQ2115" s="19">
        <v>0</v>
      </c>
      <c r="AR2115" s="34">
        <f t="shared" si="436"/>
        <v>1800</v>
      </c>
      <c r="AS2115" s="34">
        <v>0</v>
      </c>
      <c r="AT2115" s="34">
        <v>0</v>
      </c>
      <c r="AU2115" s="34">
        <v>0</v>
      </c>
      <c r="AV2115" s="34">
        <v>0</v>
      </c>
      <c r="AW2115" s="35">
        <f t="shared" si="437"/>
        <v>0</v>
      </c>
      <c r="AX2115" s="34">
        <f t="shared" si="438"/>
        <v>1800</v>
      </c>
      <c r="AY2115" s="36">
        <v>1.4712000000099998</v>
      </c>
      <c r="AZ2115" s="36">
        <v>2.0617000000000001</v>
      </c>
      <c r="BA2115" s="22"/>
      <c r="BB2115" s="19">
        <v>54</v>
      </c>
      <c r="BC2115" s="34">
        <f t="shared" si="439"/>
        <v>26.481600000179998</v>
      </c>
      <c r="BD2115" s="34">
        <f t="shared" si="440"/>
        <v>37.110600000000005</v>
      </c>
      <c r="BE2115" s="38">
        <v>3.4819999999999997E-2</v>
      </c>
      <c r="BF2115" s="38">
        <f t="shared" si="441"/>
        <v>3.4819999999999997E-2</v>
      </c>
      <c r="BG2115" s="34">
        <v>0</v>
      </c>
      <c r="BH2115" s="34">
        <v>0</v>
      </c>
      <c r="BI2115" s="34">
        <f t="shared" si="442"/>
        <v>26.481600000179998</v>
      </c>
      <c r="BJ2115" s="34">
        <f t="shared" si="443"/>
        <v>37.110600000000005</v>
      </c>
      <c r="BK2115" s="34">
        <v>0</v>
      </c>
      <c r="BL2115" s="34">
        <v>0</v>
      </c>
      <c r="BM2115" s="34">
        <f t="shared" si="444"/>
        <v>0</v>
      </c>
      <c r="BN2115" s="39">
        <f t="shared" si="434"/>
        <v>26.481600000179998</v>
      </c>
      <c r="BO2115" s="39">
        <f t="shared" si="435"/>
        <v>37.110600000000005</v>
      </c>
      <c r="BP2115" s="39">
        <f t="shared" si="445"/>
        <v>10.628999999820007</v>
      </c>
    </row>
    <row r="2116" spans="1:68" s="25" customFormat="1" ht="14.25" x14ac:dyDescent="0.2">
      <c r="A2116" s="14">
        <v>903</v>
      </c>
      <c r="B2116" s="40"/>
      <c r="C2116" s="15" t="s">
        <v>13102</v>
      </c>
      <c r="D2116" s="16">
        <v>36190</v>
      </c>
      <c r="E2116" s="15" t="s">
        <v>16382</v>
      </c>
      <c r="F2116" s="15" t="s">
        <v>16383</v>
      </c>
      <c r="G2116" s="17" t="s">
        <v>16384</v>
      </c>
      <c r="H2116" s="17" t="s">
        <v>16385</v>
      </c>
      <c r="I2116" s="17" t="s">
        <v>88</v>
      </c>
      <c r="J2116" s="15" t="s">
        <v>16386</v>
      </c>
      <c r="K2116" s="15" t="s">
        <v>372</v>
      </c>
      <c r="L2116" s="18" t="s">
        <v>16387</v>
      </c>
      <c r="M2116" s="15" t="s">
        <v>15831</v>
      </c>
      <c r="N2116" s="15" t="s">
        <v>15832</v>
      </c>
      <c r="O2116" s="16">
        <v>510</v>
      </c>
      <c r="P2116" s="15" t="s">
        <v>118</v>
      </c>
      <c r="Q2116" s="15">
        <v>20000</v>
      </c>
      <c r="R2116" s="15">
        <v>61800</v>
      </c>
      <c r="S2116" s="15">
        <v>81800</v>
      </c>
      <c r="T2116" s="15">
        <v>0.19</v>
      </c>
      <c r="U2116" s="15" t="s">
        <v>3335</v>
      </c>
      <c r="V2116" s="15" t="s">
        <v>76</v>
      </c>
      <c r="W2116" s="16">
        <v>1</v>
      </c>
      <c r="X2116" s="16">
        <v>1</v>
      </c>
      <c r="Y2116" s="15">
        <v>8272</v>
      </c>
      <c r="Z2116" s="15">
        <v>0.19</v>
      </c>
      <c r="AA2116" s="15" t="s">
        <v>15925</v>
      </c>
      <c r="AB2116" s="15" t="s">
        <v>15926</v>
      </c>
      <c r="AC2116" s="15">
        <v>83000</v>
      </c>
      <c r="AD2116" s="26">
        <v>38597</v>
      </c>
      <c r="AE2116" s="15" t="s">
        <v>119</v>
      </c>
      <c r="AF2116" s="15" t="s">
        <v>119</v>
      </c>
      <c r="AG2116" s="16">
        <v>1</v>
      </c>
      <c r="AH2116" s="15" t="s">
        <v>16388</v>
      </c>
      <c r="AI2116" s="15" t="s">
        <v>78</v>
      </c>
      <c r="AJ2116" s="15">
        <v>8272.0986328100007</v>
      </c>
      <c r="AK2116" s="15">
        <v>363.82959097899999</v>
      </c>
      <c r="AL2116" s="15">
        <v>3093698.7121899999</v>
      </c>
      <c r="AM2116" s="15">
        <v>1414291.14897</v>
      </c>
      <c r="AN2116" s="19">
        <v>20000</v>
      </c>
      <c r="AO2116" s="19">
        <v>61400</v>
      </c>
      <c r="AP2116" s="19">
        <v>0</v>
      </c>
      <c r="AQ2116" s="19">
        <v>500</v>
      </c>
      <c r="AR2116" s="34">
        <f t="shared" si="436"/>
        <v>81900</v>
      </c>
      <c r="AS2116" s="34">
        <v>45000</v>
      </c>
      <c r="AT2116" s="34">
        <v>3000</v>
      </c>
      <c r="AU2116" s="34">
        <v>12740</v>
      </c>
      <c r="AV2116" s="34">
        <v>0</v>
      </c>
      <c r="AW2116" s="35">
        <f t="shared" si="437"/>
        <v>60740</v>
      </c>
      <c r="AX2116" s="34">
        <f t="shared" si="438"/>
        <v>21160</v>
      </c>
      <c r="AY2116" s="36">
        <v>1.4712000000099998</v>
      </c>
      <c r="AZ2116" s="36">
        <v>2.0617000000000001</v>
      </c>
      <c r="BA2116" s="22"/>
      <c r="BB2116" s="19">
        <v>829</v>
      </c>
      <c r="BC2116" s="34">
        <f t="shared" si="439"/>
        <v>311.30592000211595</v>
      </c>
      <c r="BD2116" s="34">
        <f t="shared" si="440"/>
        <v>436.25572</v>
      </c>
      <c r="BE2116" s="38">
        <v>3.4819999999999997E-2</v>
      </c>
      <c r="BF2116" s="38">
        <f t="shared" si="441"/>
        <v>3.4819999999999997E-2</v>
      </c>
      <c r="BG2116" s="34">
        <v>10.583536214471936</v>
      </c>
      <c r="BH2116" s="34">
        <v>14.8314822004</v>
      </c>
      <c r="BI2116" s="34">
        <f t="shared" si="442"/>
        <v>300.72238378764399</v>
      </c>
      <c r="BJ2116" s="34">
        <f t="shared" si="443"/>
        <v>421.42423779960001</v>
      </c>
      <c r="BK2116" s="34">
        <v>0</v>
      </c>
      <c r="BL2116" s="34">
        <v>0</v>
      </c>
      <c r="BM2116" s="34">
        <f t="shared" si="444"/>
        <v>0</v>
      </c>
      <c r="BN2116" s="39">
        <f t="shared" si="434"/>
        <v>300.72238378764399</v>
      </c>
      <c r="BO2116" s="39">
        <f t="shared" si="435"/>
        <v>421.42423779960001</v>
      </c>
      <c r="BP2116" s="39">
        <f t="shared" si="445"/>
        <v>120.70185401195602</v>
      </c>
    </row>
    <row r="2117" spans="1:68" s="25" customFormat="1" ht="14.25" x14ac:dyDescent="0.2">
      <c r="A2117" s="14">
        <v>904</v>
      </c>
      <c r="B2117" s="40"/>
      <c r="C2117" s="15" t="s">
        <v>593</v>
      </c>
      <c r="D2117" s="16">
        <v>34942</v>
      </c>
      <c r="E2117" s="15" t="s">
        <v>16389</v>
      </c>
      <c r="F2117" s="15" t="s">
        <v>16390</v>
      </c>
      <c r="G2117" s="17" t="s">
        <v>16391</v>
      </c>
      <c r="H2117" s="17" t="s">
        <v>16392</v>
      </c>
      <c r="I2117" s="17" t="s">
        <v>16393</v>
      </c>
      <c r="J2117" s="15" t="s">
        <v>16394</v>
      </c>
      <c r="K2117" s="15" t="s">
        <v>86</v>
      </c>
      <c r="L2117" s="18" t="s">
        <v>16395</v>
      </c>
      <c r="M2117" s="15" t="s">
        <v>15831</v>
      </c>
      <c r="N2117" s="15" t="s">
        <v>15832</v>
      </c>
      <c r="O2117" s="16">
        <v>510</v>
      </c>
      <c r="P2117" s="15" t="s">
        <v>118</v>
      </c>
      <c r="Q2117" s="15">
        <v>20000</v>
      </c>
      <c r="R2117" s="15">
        <v>75700</v>
      </c>
      <c r="S2117" s="15">
        <v>95700</v>
      </c>
      <c r="T2117" s="15">
        <v>0.21</v>
      </c>
      <c r="U2117" s="15" t="s">
        <v>3335</v>
      </c>
      <c r="V2117" s="15" t="s">
        <v>76</v>
      </c>
      <c r="W2117" s="16">
        <v>1</v>
      </c>
      <c r="X2117" s="16">
        <v>1</v>
      </c>
      <c r="Y2117" s="15">
        <v>9198</v>
      </c>
      <c r="Z2117" s="15">
        <v>0.21099999999999999</v>
      </c>
      <c r="AA2117" s="15" t="s">
        <v>15925</v>
      </c>
      <c r="AB2117" s="15" t="s">
        <v>15926</v>
      </c>
      <c r="AC2117" s="15">
        <v>48000</v>
      </c>
      <c r="AD2117" s="26">
        <v>41380</v>
      </c>
      <c r="AE2117" s="15" t="s">
        <v>211</v>
      </c>
      <c r="AF2117" s="15" t="s">
        <v>16396</v>
      </c>
      <c r="AG2117" s="16">
        <v>1</v>
      </c>
      <c r="AH2117" s="15" t="s">
        <v>16397</v>
      </c>
      <c r="AI2117" s="15" t="s">
        <v>78</v>
      </c>
      <c r="AJ2117" s="15">
        <v>9197.7788085899992</v>
      </c>
      <c r="AK2117" s="15">
        <v>383.96135997499999</v>
      </c>
      <c r="AL2117" s="15">
        <v>3093793.7135399999</v>
      </c>
      <c r="AM2117" s="15">
        <v>1414290.4284900001</v>
      </c>
      <c r="AN2117" s="19">
        <v>20000</v>
      </c>
      <c r="AO2117" s="19">
        <v>75800</v>
      </c>
      <c r="AP2117" s="19">
        <v>0</v>
      </c>
      <c r="AQ2117" s="19">
        <v>0</v>
      </c>
      <c r="AR2117" s="34">
        <f t="shared" si="436"/>
        <v>95800</v>
      </c>
      <c r="AS2117" s="34">
        <v>45000</v>
      </c>
      <c r="AT2117" s="34">
        <v>3000</v>
      </c>
      <c r="AU2117" s="34">
        <v>17780</v>
      </c>
      <c r="AV2117" s="34">
        <v>0</v>
      </c>
      <c r="AW2117" s="35">
        <f t="shared" si="437"/>
        <v>65780</v>
      </c>
      <c r="AX2117" s="34">
        <f t="shared" si="438"/>
        <v>30020</v>
      </c>
      <c r="AY2117" s="36">
        <v>1.4712000000099998</v>
      </c>
      <c r="AZ2117" s="36">
        <v>2.0617000000000001</v>
      </c>
      <c r="BA2117" s="22"/>
      <c r="BB2117" s="19">
        <v>958</v>
      </c>
      <c r="BC2117" s="34">
        <f t="shared" si="439"/>
        <v>441.65424000300192</v>
      </c>
      <c r="BD2117" s="34">
        <f t="shared" si="440"/>
        <v>618.92233999999996</v>
      </c>
      <c r="BE2117" s="38">
        <v>3.4819999999999997E-2</v>
      </c>
      <c r="BF2117" s="38">
        <f t="shared" si="441"/>
        <v>3.4819999999999997E-2</v>
      </c>
      <c r="BG2117" s="34">
        <v>15.378400636904525</v>
      </c>
      <c r="BH2117" s="34">
        <v>21.550875878799996</v>
      </c>
      <c r="BI2117" s="34">
        <f t="shared" si="442"/>
        <v>426.27583936609739</v>
      </c>
      <c r="BJ2117" s="34">
        <f t="shared" si="443"/>
        <v>597.37146412120001</v>
      </c>
      <c r="BK2117" s="34">
        <v>0</v>
      </c>
      <c r="BL2117" s="34">
        <v>0</v>
      </c>
      <c r="BM2117" s="34">
        <f t="shared" si="444"/>
        <v>0</v>
      </c>
      <c r="BN2117" s="39">
        <f t="shared" si="434"/>
        <v>426.27583936609739</v>
      </c>
      <c r="BO2117" s="39">
        <f t="shared" si="435"/>
        <v>597.37146412120001</v>
      </c>
      <c r="BP2117" s="39">
        <f t="shared" si="445"/>
        <v>171.09562475510262</v>
      </c>
    </row>
    <row r="2118" spans="1:68" s="25" customFormat="1" ht="14.25" x14ac:dyDescent="0.2">
      <c r="A2118" s="14">
        <v>905</v>
      </c>
      <c r="B2118" s="40"/>
      <c r="C2118" s="15"/>
      <c r="D2118" s="16">
        <v>26041</v>
      </c>
      <c r="E2118" s="15" t="s">
        <v>16398</v>
      </c>
      <c r="F2118" s="15" t="s">
        <v>16399</v>
      </c>
      <c r="G2118" s="17" t="s">
        <v>16400</v>
      </c>
      <c r="H2118" s="17" t="s">
        <v>16401</v>
      </c>
      <c r="I2118" s="17" t="s">
        <v>86</v>
      </c>
      <c r="J2118" s="15" t="s">
        <v>16402</v>
      </c>
      <c r="K2118" s="15" t="s">
        <v>205</v>
      </c>
      <c r="L2118" s="18" t="s">
        <v>16403</v>
      </c>
      <c r="M2118" s="15" t="s">
        <v>11401</v>
      </c>
      <c r="N2118" s="15" t="s">
        <v>11402</v>
      </c>
      <c r="O2118" s="16">
        <v>510</v>
      </c>
      <c r="P2118" s="15" t="s">
        <v>118</v>
      </c>
      <c r="Q2118" s="15">
        <v>20000</v>
      </c>
      <c r="R2118" s="15">
        <v>74600</v>
      </c>
      <c r="S2118" s="15">
        <v>94600</v>
      </c>
      <c r="T2118" s="15">
        <v>0.2</v>
      </c>
      <c r="U2118" s="15" t="s">
        <v>3335</v>
      </c>
      <c r="V2118" s="15" t="s">
        <v>76</v>
      </c>
      <c r="W2118" s="16">
        <v>1</v>
      </c>
      <c r="X2118" s="16">
        <v>1</v>
      </c>
      <c r="Y2118" s="15">
        <v>9065</v>
      </c>
      <c r="Z2118" s="15">
        <v>0.20799999999999999</v>
      </c>
      <c r="AA2118" s="15" t="s">
        <v>15925</v>
      </c>
      <c r="AB2118" s="15" t="s">
        <v>15926</v>
      </c>
      <c r="AC2118" s="15">
        <v>125706.41</v>
      </c>
      <c r="AD2118" s="26">
        <v>42510</v>
      </c>
      <c r="AE2118" s="15" t="s">
        <v>183</v>
      </c>
      <c r="AF2118" s="15" t="s">
        <v>16404</v>
      </c>
      <c r="AG2118" s="16">
        <v>1</v>
      </c>
      <c r="AH2118" s="15" t="s">
        <v>16405</v>
      </c>
      <c r="AI2118" s="15" t="s">
        <v>78</v>
      </c>
      <c r="AJ2118" s="15">
        <v>9064.6713867199996</v>
      </c>
      <c r="AK2118" s="15">
        <v>381.245115591</v>
      </c>
      <c r="AL2118" s="15">
        <v>3093892.9602399999</v>
      </c>
      <c r="AM2118" s="15">
        <v>1414289.9937400001</v>
      </c>
      <c r="AN2118" s="19">
        <v>20000</v>
      </c>
      <c r="AO2118" s="19">
        <v>74600</v>
      </c>
      <c r="AP2118" s="19">
        <v>0</v>
      </c>
      <c r="AQ2118" s="19">
        <v>0</v>
      </c>
      <c r="AR2118" s="34">
        <f t="shared" si="436"/>
        <v>94600</v>
      </c>
      <c r="AS2118" s="34">
        <v>0</v>
      </c>
      <c r="AT2118" s="34">
        <v>3000</v>
      </c>
      <c r="AU2118" s="34">
        <v>0</v>
      </c>
      <c r="AV2118" s="34">
        <v>0</v>
      </c>
      <c r="AW2118" s="35">
        <f t="shared" si="437"/>
        <v>3000</v>
      </c>
      <c r="AX2118" s="34">
        <f t="shared" si="438"/>
        <v>91600</v>
      </c>
      <c r="AY2118" s="36">
        <v>1.4712000000099998</v>
      </c>
      <c r="AZ2118" s="36">
        <v>2.0617000000000001</v>
      </c>
      <c r="BA2118" s="22"/>
      <c r="BB2118" s="19">
        <v>1892</v>
      </c>
      <c r="BC2118" s="34">
        <f t="shared" si="439"/>
        <v>1347.6192000091598</v>
      </c>
      <c r="BD2118" s="34">
        <f t="shared" si="440"/>
        <v>1888.5172</v>
      </c>
      <c r="BE2118" s="38">
        <v>3.4819999999999997E-2</v>
      </c>
      <c r="BF2118" s="38">
        <f t="shared" si="441"/>
        <v>3.4819999999999997E-2</v>
      </c>
      <c r="BG2118" s="34">
        <v>0</v>
      </c>
      <c r="BH2118" s="34">
        <v>0</v>
      </c>
      <c r="BI2118" s="34">
        <f t="shared" si="442"/>
        <v>1347.6192000091598</v>
      </c>
      <c r="BJ2118" s="34">
        <f t="shared" si="443"/>
        <v>1888.5172</v>
      </c>
      <c r="BK2118" s="34">
        <v>0</v>
      </c>
      <c r="BL2118" s="34">
        <v>58.368200000000115</v>
      </c>
      <c r="BM2118" s="34">
        <f t="shared" si="444"/>
        <v>58.368200000000115</v>
      </c>
      <c r="BN2118" s="39">
        <f t="shared" si="434"/>
        <v>1347.6192000091598</v>
      </c>
      <c r="BO2118" s="39">
        <f t="shared" si="435"/>
        <v>1830.1489999999999</v>
      </c>
      <c r="BP2118" s="39">
        <f t="shared" si="445"/>
        <v>482.52979999084005</v>
      </c>
    </row>
    <row r="2119" spans="1:68" s="25" customFormat="1" ht="14.25" x14ac:dyDescent="0.2">
      <c r="A2119" s="14">
        <v>906</v>
      </c>
      <c r="B2119" s="40"/>
      <c r="C2119" s="15" t="s">
        <v>16406</v>
      </c>
      <c r="D2119" s="16">
        <v>11201</v>
      </c>
      <c r="E2119" s="15" t="s">
        <v>16407</v>
      </c>
      <c r="F2119" s="15" t="s">
        <v>16406</v>
      </c>
      <c r="G2119" s="17" t="s">
        <v>16408</v>
      </c>
      <c r="H2119" s="17" t="s">
        <v>16409</v>
      </c>
      <c r="I2119" s="17" t="s">
        <v>86</v>
      </c>
      <c r="J2119" s="15" t="s">
        <v>16410</v>
      </c>
      <c r="K2119" s="15" t="s">
        <v>16411</v>
      </c>
      <c r="L2119" s="18" t="s">
        <v>16412</v>
      </c>
      <c r="M2119" s="15" t="s">
        <v>11401</v>
      </c>
      <c r="N2119" s="15" t="s">
        <v>11402</v>
      </c>
      <c r="O2119" s="16">
        <v>510</v>
      </c>
      <c r="P2119" s="15" t="s">
        <v>118</v>
      </c>
      <c r="Q2119" s="15">
        <v>20000</v>
      </c>
      <c r="R2119" s="15">
        <v>68500</v>
      </c>
      <c r="S2119" s="15">
        <v>88500</v>
      </c>
      <c r="T2119" s="15">
        <v>0.3</v>
      </c>
      <c r="U2119" s="15" t="s">
        <v>3335</v>
      </c>
      <c r="V2119" s="15" t="s">
        <v>76</v>
      </c>
      <c r="W2119" s="16">
        <v>1</v>
      </c>
      <c r="X2119" s="16">
        <v>1</v>
      </c>
      <c r="Y2119" s="15">
        <v>13384</v>
      </c>
      <c r="Z2119" s="15">
        <v>0.307</v>
      </c>
      <c r="AA2119" s="15" t="s">
        <v>78</v>
      </c>
      <c r="AB2119" s="15" t="s">
        <v>78</v>
      </c>
      <c r="AC2119" s="15">
        <v>21500</v>
      </c>
      <c r="AD2119" s="26">
        <v>36999</v>
      </c>
      <c r="AE2119" s="15" t="s">
        <v>211</v>
      </c>
      <c r="AF2119" s="15" t="s">
        <v>16413</v>
      </c>
      <c r="AG2119" s="16">
        <v>1</v>
      </c>
      <c r="AH2119" s="15" t="s">
        <v>16414</v>
      </c>
      <c r="AI2119" s="15" t="s">
        <v>78</v>
      </c>
      <c r="AJ2119" s="15">
        <v>13383.5722656</v>
      </c>
      <c r="AK2119" s="15">
        <v>469.298485551</v>
      </c>
      <c r="AL2119" s="15">
        <v>3094014.8689299999</v>
      </c>
      <c r="AM2119" s="15">
        <v>1414288.0364099999</v>
      </c>
      <c r="AN2119" s="19">
        <v>20000</v>
      </c>
      <c r="AO2119" s="19">
        <v>68600</v>
      </c>
      <c r="AP2119" s="19">
        <v>0</v>
      </c>
      <c r="AQ2119" s="19">
        <v>0</v>
      </c>
      <c r="AR2119" s="34">
        <f t="shared" si="436"/>
        <v>88600</v>
      </c>
      <c r="AS2119" s="34">
        <v>45000</v>
      </c>
      <c r="AT2119" s="34">
        <v>3000</v>
      </c>
      <c r="AU2119" s="34">
        <v>15260</v>
      </c>
      <c r="AV2119" s="34">
        <v>0</v>
      </c>
      <c r="AW2119" s="35">
        <f t="shared" si="437"/>
        <v>63260</v>
      </c>
      <c r="AX2119" s="34">
        <f t="shared" si="438"/>
        <v>25340</v>
      </c>
      <c r="AY2119" s="36">
        <v>1.4712000000099998</v>
      </c>
      <c r="AZ2119" s="36">
        <v>2.0617000000000001</v>
      </c>
      <c r="BA2119" s="22"/>
      <c r="BB2119" s="19">
        <v>886</v>
      </c>
      <c r="BC2119" s="34">
        <f t="shared" si="439"/>
        <v>372.80208000253396</v>
      </c>
      <c r="BD2119" s="34">
        <f t="shared" si="440"/>
        <v>522.43478000000005</v>
      </c>
      <c r="BE2119" s="38">
        <v>3.4819999999999997E-2</v>
      </c>
      <c r="BF2119" s="38">
        <f t="shared" si="441"/>
        <v>3.4819999999999997E-2</v>
      </c>
      <c r="BG2119" s="34">
        <v>12.98096842568823</v>
      </c>
      <c r="BH2119" s="34">
        <v>18.191179039600001</v>
      </c>
      <c r="BI2119" s="34">
        <f t="shared" si="442"/>
        <v>359.82111157684574</v>
      </c>
      <c r="BJ2119" s="34">
        <f t="shared" si="443"/>
        <v>504.24360096040004</v>
      </c>
      <c r="BK2119" s="34">
        <v>0</v>
      </c>
      <c r="BL2119" s="34">
        <v>0</v>
      </c>
      <c r="BM2119" s="34">
        <f t="shared" si="444"/>
        <v>0</v>
      </c>
      <c r="BN2119" s="39">
        <f t="shared" si="434"/>
        <v>359.82111157684574</v>
      </c>
      <c r="BO2119" s="39">
        <f t="shared" si="435"/>
        <v>504.24360096040004</v>
      </c>
      <c r="BP2119" s="39">
        <f t="shared" si="445"/>
        <v>144.42248938355431</v>
      </c>
    </row>
    <row r="2120" spans="1:68" s="25" customFormat="1" ht="14.25" x14ac:dyDescent="0.2">
      <c r="A2120" s="14">
        <v>907</v>
      </c>
      <c r="B2120" s="40"/>
      <c r="C2120" s="15"/>
      <c r="D2120" s="16">
        <v>15889</v>
      </c>
      <c r="E2120" s="15" t="s">
        <v>16415</v>
      </c>
      <c r="F2120" s="15" t="s">
        <v>16416</v>
      </c>
      <c r="G2120" s="17" t="s">
        <v>16417</v>
      </c>
      <c r="H2120" s="17" t="s">
        <v>16418</v>
      </c>
      <c r="I2120" s="17" t="s">
        <v>88</v>
      </c>
      <c r="J2120" s="15" t="s">
        <v>16419</v>
      </c>
      <c r="K2120" s="15" t="s">
        <v>252</v>
      </c>
      <c r="L2120" s="18" t="s">
        <v>16420</v>
      </c>
      <c r="M2120" s="15" t="s">
        <v>11401</v>
      </c>
      <c r="N2120" s="15" t="s">
        <v>11402</v>
      </c>
      <c r="O2120" s="16">
        <v>510</v>
      </c>
      <c r="P2120" s="15" t="s">
        <v>118</v>
      </c>
      <c r="Q2120" s="15">
        <v>20000</v>
      </c>
      <c r="R2120" s="15">
        <v>71400</v>
      </c>
      <c r="S2120" s="15">
        <v>91400</v>
      </c>
      <c r="T2120" s="15">
        <v>0.24</v>
      </c>
      <c r="U2120" s="15" t="s">
        <v>3335</v>
      </c>
      <c r="V2120" s="15" t="s">
        <v>76</v>
      </c>
      <c r="W2120" s="16">
        <v>1</v>
      </c>
      <c r="X2120" s="16">
        <v>0</v>
      </c>
      <c r="Y2120" s="15">
        <v>10470</v>
      </c>
      <c r="Z2120" s="15">
        <v>0.24</v>
      </c>
      <c r="AA2120" s="15" t="s">
        <v>78</v>
      </c>
      <c r="AB2120" s="15" t="s">
        <v>78</v>
      </c>
      <c r="AC2120" s="15">
        <v>0</v>
      </c>
      <c r="AD2120" s="15"/>
      <c r="AE2120" s="15" t="s">
        <v>137</v>
      </c>
      <c r="AF2120" s="15" t="s">
        <v>16421</v>
      </c>
      <c r="AG2120" s="16">
        <v>1</v>
      </c>
      <c r="AH2120" s="15" t="s">
        <v>16422</v>
      </c>
      <c r="AI2120" s="15" t="s">
        <v>78</v>
      </c>
      <c r="AJ2120" s="15">
        <v>10470.2399902</v>
      </c>
      <c r="AK2120" s="15">
        <v>436.73410469599997</v>
      </c>
      <c r="AL2120" s="15">
        <v>3094012.0011800001</v>
      </c>
      <c r="AM2120" s="15">
        <v>1414208.0184599999</v>
      </c>
      <c r="AN2120" s="19">
        <v>20000</v>
      </c>
      <c r="AO2120" s="19">
        <v>72400</v>
      </c>
      <c r="AP2120" s="19">
        <v>0</v>
      </c>
      <c r="AQ2120" s="19">
        <v>0</v>
      </c>
      <c r="AR2120" s="34">
        <f t="shared" si="436"/>
        <v>92400</v>
      </c>
      <c r="AS2120" s="34">
        <v>45000</v>
      </c>
      <c r="AT2120" s="34">
        <v>0</v>
      </c>
      <c r="AU2120" s="34">
        <v>16590</v>
      </c>
      <c r="AV2120" s="34">
        <v>0</v>
      </c>
      <c r="AW2120" s="35">
        <f t="shared" si="437"/>
        <v>61590</v>
      </c>
      <c r="AX2120" s="34">
        <f t="shared" si="438"/>
        <v>30810</v>
      </c>
      <c r="AY2120" s="36">
        <v>1.4712000000099998</v>
      </c>
      <c r="AZ2120" s="36">
        <v>2.0617000000000001</v>
      </c>
      <c r="BA2120" s="22"/>
      <c r="BB2120" s="19">
        <v>924</v>
      </c>
      <c r="BC2120" s="34">
        <f t="shared" si="439"/>
        <v>453.27672000308098</v>
      </c>
      <c r="BD2120" s="34">
        <f t="shared" si="440"/>
        <v>635.20977000000005</v>
      </c>
      <c r="BE2120" s="38">
        <v>3.4819999999999997E-2</v>
      </c>
      <c r="BF2120" s="38">
        <f t="shared" si="441"/>
        <v>3.4819999999999997E-2</v>
      </c>
      <c r="BG2120" s="34">
        <v>15.783095390507278</v>
      </c>
      <c r="BH2120" s="34">
        <v>22.118004191400001</v>
      </c>
      <c r="BI2120" s="34">
        <f t="shared" si="442"/>
        <v>437.49362461257368</v>
      </c>
      <c r="BJ2120" s="34">
        <f t="shared" si="443"/>
        <v>613.09176580860003</v>
      </c>
      <c r="BK2120" s="34">
        <v>0</v>
      </c>
      <c r="BL2120" s="34">
        <v>0</v>
      </c>
      <c r="BM2120" s="34">
        <f t="shared" si="444"/>
        <v>0</v>
      </c>
      <c r="BN2120" s="39">
        <f t="shared" si="434"/>
        <v>437.49362461257368</v>
      </c>
      <c r="BO2120" s="39">
        <f t="shared" si="435"/>
        <v>613.09176580860003</v>
      </c>
      <c r="BP2120" s="39">
        <f t="shared" si="445"/>
        <v>175.59814119602635</v>
      </c>
    </row>
    <row r="2121" spans="1:68" s="25" customFormat="1" ht="14.25" x14ac:dyDescent="0.2">
      <c r="A2121" s="14">
        <v>908</v>
      </c>
      <c r="B2121" s="40"/>
      <c r="C2121" s="15"/>
      <c r="D2121" s="16">
        <v>12915</v>
      </c>
      <c r="E2121" s="15" t="s">
        <v>16423</v>
      </c>
      <c r="F2121" s="15" t="s">
        <v>16424</v>
      </c>
      <c r="G2121" s="17" t="s">
        <v>16425</v>
      </c>
      <c r="H2121" s="17" t="s">
        <v>16426</v>
      </c>
      <c r="I2121" s="17" t="s">
        <v>86</v>
      </c>
      <c r="J2121" s="15" t="s">
        <v>16427</v>
      </c>
      <c r="K2121" s="15" t="s">
        <v>5456</v>
      </c>
      <c r="L2121" s="18" t="s">
        <v>16428</v>
      </c>
      <c r="M2121" s="15" t="s">
        <v>11401</v>
      </c>
      <c r="N2121" s="15" t="s">
        <v>11402</v>
      </c>
      <c r="O2121" s="16">
        <v>419</v>
      </c>
      <c r="P2121" s="15" t="s">
        <v>895</v>
      </c>
      <c r="Q2121" s="15">
        <v>20000</v>
      </c>
      <c r="R2121" s="15">
        <v>60100</v>
      </c>
      <c r="S2121" s="15">
        <v>80100</v>
      </c>
      <c r="T2121" s="15">
        <v>0.27</v>
      </c>
      <c r="U2121" s="15" t="s">
        <v>3335</v>
      </c>
      <c r="V2121" s="15" t="s">
        <v>76</v>
      </c>
      <c r="W2121" s="16">
        <v>1</v>
      </c>
      <c r="X2121" s="16">
        <v>1</v>
      </c>
      <c r="Y2121" s="15">
        <v>11728</v>
      </c>
      <c r="Z2121" s="15">
        <v>0.26900000000000002</v>
      </c>
      <c r="AA2121" s="15" t="s">
        <v>15833</v>
      </c>
      <c r="AB2121" s="15" t="s">
        <v>15834</v>
      </c>
      <c r="AC2121" s="15">
        <v>126184.75</v>
      </c>
      <c r="AD2121" s="26">
        <v>42475</v>
      </c>
      <c r="AE2121" s="15" t="s">
        <v>119</v>
      </c>
      <c r="AF2121" s="15" t="s">
        <v>119</v>
      </c>
      <c r="AG2121" s="16">
        <v>1</v>
      </c>
      <c r="AH2121" s="15" t="s">
        <v>16429</v>
      </c>
      <c r="AI2121" s="15" t="s">
        <v>78</v>
      </c>
      <c r="AJ2121" s="15">
        <v>11728.0463867</v>
      </c>
      <c r="AK2121" s="15">
        <v>452.27752850299998</v>
      </c>
      <c r="AL2121" s="15">
        <v>3093865.8168199998</v>
      </c>
      <c r="AM2121" s="15">
        <v>1414204.06494</v>
      </c>
      <c r="AN2121" s="19">
        <v>0</v>
      </c>
      <c r="AO2121" s="19">
        <v>0</v>
      </c>
      <c r="AP2121" s="19">
        <v>20000</v>
      </c>
      <c r="AQ2121" s="19">
        <v>60300</v>
      </c>
      <c r="AR2121" s="34">
        <f t="shared" si="436"/>
        <v>80300</v>
      </c>
      <c r="AS2121" s="34">
        <v>0</v>
      </c>
      <c r="AT2121" s="34">
        <v>0</v>
      </c>
      <c r="AU2121" s="34">
        <v>0</v>
      </c>
      <c r="AV2121" s="34">
        <v>0</v>
      </c>
      <c r="AW2121" s="35">
        <f t="shared" si="437"/>
        <v>0</v>
      </c>
      <c r="AX2121" s="34">
        <f t="shared" si="438"/>
        <v>80300</v>
      </c>
      <c r="AY2121" s="36">
        <v>1.4712000000099998</v>
      </c>
      <c r="AZ2121" s="36">
        <v>2.0617000000000001</v>
      </c>
      <c r="BA2121" s="22"/>
      <c r="BB2121" s="19">
        <v>1606</v>
      </c>
      <c r="BC2121" s="34">
        <f t="shared" si="439"/>
        <v>1181.3736000080298</v>
      </c>
      <c r="BD2121" s="34">
        <f t="shared" si="440"/>
        <v>1655.5451</v>
      </c>
      <c r="BE2121" s="38">
        <v>3.4819999999999997E-2</v>
      </c>
      <c r="BF2121" s="38">
        <f t="shared" si="441"/>
        <v>3.4819999999999997E-2</v>
      </c>
      <c r="BG2121" s="34">
        <v>0</v>
      </c>
      <c r="BH2121" s="34">
        <v>0</v>
      </c>
      <c r="BI2121" s="34">
        <f t="shared" si="442"/>
        <v>1181.3736000080298</v>
      </c>
      <c r="BJ2121" s="34">
        <f t="shared" si="443"/>
        <v>1655.5451</v>
      </c>
      <c r="BK2121" s="34">
        <v>0</v>
      </c>
      <c r="BL2121" s="34">
        <v>49.545100000000048</v>
      </c>
      <c r="BM2121" s="34">
        <f t="shared" si="444"/>
        <v>49.545100000000048</v>
      </c>
      <c r="BN2121" s="39">
        <f t="shared" si="434"/>
        <v>1181.3736000080298</v>
      </c>
      <c r="BO2121" s="39">
        <f t="shared" si="435"/>
        <v>1606</v>
      </c>
      <c r="BP2121" s="39">
        <f t="shared" si="445"/>
        <v>424.62639999197017</v>
      </c>
    </row>
    <row r="2122" spans="1:68" s="25" customFormat="1" ht="14.25" x14ac:dyDescent="0.2">
      <c r="A2122" s="14">
        <v>909</v>
      </c>
      <c r="B2122" s="40"/>
      <c r="C2122" s="15" t="s">
        <v>907</v>
      </c>
      <c r="D2122" s="16">
        <v>12639</v>
      </c>
      <c r="E2122" s="15" t="s">
        <v>16430</v>
      </c>
      <c r="F2122" s="15" t="s">
        <v>16431</v>
      </c>
      <c r="G2122" s="17" t="s">
        <v>16432</v>
      </c>
      <c r="H2122" s="17" t="s">
        <v>16433</v>
      </c>
      <c r="I2122" s="17" t="s">
        <v>86</v>
      </c>
      <c r="J2122" s="15" t="s">
        <v>16434</v>
      </c>
      <c r="K2122" s="15" t="s">
        <v>3405</v>
      </c>
      <c r="L2122" s="18" t="s">
        <v>16435</v>
      </c>
      <c r="M2122" s="15" t="s">
        <v>11401</v>
      </c>
      <c r="N2122" s="15" t="s">
        <v>11402</v>
      </c>
      <c r="O2122" s="16">
        <v>510</v>
      </c>
      <c r="P2122" s="15" t="s">
        <v>118</v>
      </c>
      <c r="Q2122" s="15">
        <v>20000</v>
      </c>
      <c r="R2122" s="15">
        <v>74900</v>
      </c>
      <c r="S2122" s="15">
        <v>94900</v>
      </c>
      <c r="T2122" s="15">
        <v>0.18</v>
      </c>
      <c r="U2122" s="15" t="s">
        <v>3335</v>
      </c>
      <c r="V2122" s="15" t="s">
        <v>76</v>
      </c>
      <c r="W2122" s="16">
        <v>1</v>
      </c>
      <c r="X2122" s="16">
        <v>0</v>
      </c>
      <c r="Y2122" s="15">
        <v>8000</v>
      </c>
      <c r="Z2122" s="15">
        <v>0.184</v>
      </c>
      <c r="AA2122" s="15" t="s">
        <v>15833</v>
      </c>
      <c r="AB2122" s="15" t="s">
        <v>15834</v>
      </c>
      <c r="AC2122" s="15">
        <v>0</v>
      </c>
      <c r="AD2122" s="15"/>
      <c r="AE2122" s="15" t="s">
        <v>222</v>
      </c>
      <c r="AF2122" s="15" t="s">
        <v>11846</v>
      </c>
      <c r="AG2122" s="16">
        <v>1</v>
      </c>
      <c r="AH2122" s="15" t="s">
        <v>16436</v>
      </c>
      <c r="AI2122" s="15" t="s">
        <v>78</v>
      </c>
      <c r="AJ2122" s="15">
        <v>8000.3256835900002</v>
      </c>
      <c r="AK2122" s="15">
        <v>359.967965827</v>
      </c>
      <c r="AL2122" s="15">
        <v>3093742.4495600001</v>
      </c>
      <c r="AM2122" s="15">
        <v>1414204.8159399999</v>
      </c>
      <c r="AN2122" s="19">
        <v>20000</v>
      </c>
      <c r="AO2122" s="19">
        <v>75000</v>
      </c>
      <c r="AP2122" s="19">
        <v>0</v>
      </c>
      <c r="AQ2122" s="19">
        <v>0</v>
      </c>
      <c r="AR2122" s="34">
        <f t="shared" si="436"/>
        <v>95000</v>
      </c>
      <c r="AS2122" s="34">
        <v>45000</v>
      </c>
      <c r="AT2122" s="34">
        <v>3000</v>
      </c>
      <c r="AU2122" s="34">
        <v>17500</v>
      </c>
      <c r="AV2122" s="34">
        <v>0</v>
      </c>
      <c r="AW2122" s="35">
        <f t="shared" si="437"/>
        <v>65500</v>
      </c>
      <c r="AX2122" s="34">
        <f t="shared" si="438"/>
        <v>29500</v>
      </c>
      <c r="AY2122" s="36">
        <v>1.4712000000099998</v>
      </c>
      <c r="AZ2122" s="36">
        <v>2.0617000000000001</v>
      </c>
      <c r="BA2122" s="22"/>
      <c r="BB2122" s="19">
        <v>950</v>
      </c>
      <c r="BC2122" s="34">
        <f t="shared" si="439"/>
        <v>434.00400000294997</v>
      </c>
      <c r="BD2122" s="34">
        <f t="shared" si="440"/>
        <v>608.20150000000001</v>
      </c>
      <c r="BE2122" s="38">
        <v>3.4819999999999997E-2</v>
      </c>
      <c r="BF2122" s="38">
        <f t="shared" si="441"/>
        <v>3.4819999999999997E-2</v>
      </c>
      <c r="BG2122" s="34">
        <v>15.112019280102716</v>
      </c>
      <c r="BH2122" s="34">
        <v>21.17757623</v>
      </c>
      <c r="BI2122" s="34">
        <f t="shared" si="442"/>
        <v>418.89198072284722</v>
      </c>
      <c r="BJ2122" s="34">
        <f t="shared" si="443"/>
        <v>587.02392377000001</v>
      </c>
      <c r="BK2122" s="34">
        <v>0</v>
      </c>
      <c r="BL2122" s="34">
        <v>0</v>
      </c>
      <c r="BM2122" s="34">
        <f t="shared" si="444"/>
        <v>0</v>
      </c>
      <c r="BN2122" s="39">
        <f t="shared" si="434"/>
        <v>418.89198072284722</v>
      </c>
      <c r="BO2122" s="39">
        <f t="shared" si="435"/>
        <v>587.02392377000001</v>
      </c>
      <c r="BP2122" s="39">
        <f t="shared" si="445"/>
        <v>168.13194304715279</v>
      </c>
    </row>
    <row r="2123" spans="1:68" s="25" customFormat="1" ht="14.25" x14ac:dyDescent="0.2">
      <c r="A2123" s="14">
        <v>910</v>
      </c>
      <c r="B2123" s="40"/>
      <c r="C2123" s="15"/>
      <c r="D2123" s="16">
        <v>29248</v>
      </c>
      <c r="E2123" s="15" t="s">
        <v>16437</v>
      </c>
      <c r="F2123" s="15" t="s">
        <v>16438</v>
      </c>
      <c r="G2123" s="17" t="s">
        <v>16439</v>
      </c>
      <c r="H2123" s="17" t="s">
        <v>16440</v>
      </c>
      <c r="I2123" s="17" t="s">
        <v>86</v>
      </c>
      <c r="J2123" s="15" t="s">
        <v>16441</v>
      </c>
      <c r="K2123" s="15" t="s">
        <v>16442</v>
      </c>
      <c r="L2123" s="18" t="s">
        <v>16443</v>
      </c>
      <c r="M2123" s="15" t="s">
        <v>11401</v>
      </c>
      <c r="N2123" s="15" t="s">
        <v>11402</v>
      </c>
      <c r="O2123" s="16">
        <v>510</v>
      </c>
      <c r="P2123" s="15" t="s">
        <v>118</v>
      </c>
      <c r="Q2123" s="15">
        <v>20000</v>
      </c>
      <c r="R2123" s="15">
        <v>66600</v>
      </c>
      <c r="S2123" s="15">
        <v>86600</v>
      </c>
      <c r="T2123" s="15">
        <v>0.28999999999999998</v>
      </c>
      <c r="U2123" s="15" t="s">
        <v>3335</v>
      </c>
      <c r="V2123" s="15" t="s">
        <v>76</v>
      </c>
      <c r="W2123" s="16">
        <v>1</v>
      </c>
      <c r="X2123" s="16">
        <v>1</v>
      </c>
      <c r="Y2123" s="15">
        <v>12429</v>
      </c>
      <c r="Z2123" s="15">
        <v>0.28499999999999998</v>
      </c>
      <c r="AA2123" s="15" t="s">
        <v>15833</v>
      </c>
      <c r="AB2123" s="15" t="s">
        <v>15834</v>
      </c>
      <c r="AC2123" s="15">
        <v>99000</v>
      </c>
      <c r="AD2123" s="26">
        <v>40669</v>
      </c>
      <c r="AE2123" s="15" t="s">
        <v>183</v>
      </c>
      <c r="AF2123" s="15" t="s">
        <v>16444</v>
      </c>
      <c r="AG2123" s="16">
        <v>1</v>
      </c>
      <c r="AH2123" s="15" t="s">
        <v>16445</v>
      </c>
      <c r="AI2123" s="15" t="s">
        <v>78</v>
      </c>
      <c r="AJ2123" s="15">
        <v>12429.3994141</v>
      </c>
      <c r="AK2123" s="15">
        <v>470.19418180399998</v>
      </c>
      <c r="AL2123" s="15">
        <v>3093615.0758000002</v>
      </c>
      <c r="AM2123" s="15">
        <v>1414205.72587</v>
      </c>
      <c r="AN2123" s="19">
        <v>20000</v>
      </c>
      <c r="AO2123" s="19">
        <v>67500</v>
      </c>
      <c r="AP2123" s="19">
        <v>0</v>
      </c>
      <c r="AQ2123" s="19">
        <v>0</v>
      </c>
      <c r="AR2123" s="34">
        <f t="shared" si="436"/>
        <v>87500</v>
      </c>
      <c r="AS2123" s="34">
        <v>45000</v>
      </c>
      <c r="AT2123" s="34">
        <v>3000</v>
      </c>
      <c r="AU2123" s="34">
        <v>14875</v>
      </c>
      <c r="AV2123" s="34">
        <v>0</v>
      </c>
      <c r="AW2123" s="35">
        <f t="shared" si="437"/>
        <v>62875</v>
      </c>
      <c r="AX2123" s="34">
        <f t="shared" si="438"/>
        <v>24625</v>
      </c>
      <c r="AY2123" s="36">
        <v>1.4712000000099998</v>
      </c>
      <c r="AZ2123" s="36">
        <v>2.0617000000000001</v>
      </c>
      <c r="BA2123" s="22"/>
      <c r="BB2123" s="19">
        <v>875</v>
      </c>
      <c r="BC2123" s="34">
        <f t="shared" si="439"/>
        <v>362.28300000246247</v>
      </c>
      <c r="BD2123" s="34">
        <f t="shared" si="440"/>
        <v>507.693625</v>
      </c>
      <c r="BE2123" s="38">
        <v>3.4819999999999997E-2</v>
      </c>
      <c r="BF2123" s="38">
        <f t="shared" si="441"/>
        <v>3.4819999999999997E-2</v>
      </c>
      <c r="BG2123" s="34">
        <v>12.614694060085743</v>
      </c>
      <c r="BH2123" s="34">
        <v>17.6778920225</v>
      </c>
      <c r="BI2123" s="34">
        <f t="shared" si="442"/>
        <v>349.66830594237672</v>
      </c>
      <c r="BJ2123" s="34">
        <f t="shared" si="443"/>
        <v>490.01573297750002</v>
      </c>
      <c r="BK2123" s="34">
        <v>0</v>
      </c>
      <c r="BL2123" s="34">
        <v>0</v>
      </c>
      <c r="BM2123" s="34">
        <f t="shared" si="444"/>
        <v>0</v>
      </c>
      <c r="BN2123" s="39">
        <f t="shared" si="434"/>
        <v>349.66830594237672</v>
      </c>
      <c r="BO2123" s="39">
        <f t="shared" si="435"/>
        <v>490.01573297750002</v>
      </c>
      <c r="BP2123" s="39">
        <f t="shared" si="445"/>
        <v>140.3474270351233</v>
      </c>
    </row>
    <row r="2124" spans="1:68" s="25" customFormat="1" ht="14.25" x14ac:dyDescent="0.2">
      <c r="A2124" s="14">
        <v>911</v>
      </c>
      <c r="B2124" s="40"/>
      <c r="C2124" s="15"/>
      <c r="D2124" s="16">
        <v>23078</v>
      </c>
      <c r="E2124" s="15" t="s">
        <v>16446</v>
      </c>
      <c r="F2124" s="15" t="s">
        <v>16447</v>
      </c>
      <c r="G2124" s="17" t="s">
        <v>16448</v>
      </c>
      <c r="H2124" s="17" t="s">
        <v>16449</v>
      </c>
      <c r="I2124" s="17" t="s">
        <v>86</v>
      </c>
      <c r="J2124" s="15" t="s">
        <v>16450</v>
      </c>
      <c r="K2124" s="15" t="s">
        <v>7726</v>
      </c>
      <c r="L2124" s="18" t="s">
        <v>16451</v>
      </c>
      <c r="M2124" s="15" t="s">
        <v>11401</v>
      </c>
      <c r="N2124" s="15" t="s">
        <v>11402</v>
      </c>
      <c r="O2124" s="16">
        <v>510</v>
      </c>
      <c r="P2124" s="15" t="s">
        <v>118</v>
      </c>
      <c r="Q2124" s="15">
        <v>20000</v>
      </c>
      <c r="R2124" s="15">
        <v>64500</v>
      </c>
      <c r="S2124" s="15">
        <v>84500</v>
      </c>
      <c r="T2124" s="15">
        <v>0.45</v>
      </c>
      <c r="U2124" s="15" t="s">
        <v>3335</v>
      </c>
      <c r="V2124" s="15" t="s">
        <v>76</v>
      </c>
      <c r="W2124" s="16">
        <v>1</v>
      </c>
      <c r="X2124" s="16">
        <v>0</v>
      </c>
      <c r="Y2124" s="15">
        <v>19545</v>
      </c>
      <c r="Z2124" s="15">
        <v>0.44900000000000001</v>
      </c>
      <c r="AA2124" s="15" t="s">
        <v>15833</v>
      </c>
      <c r="AB2124" s="15" t="s">
        <v>15834</v>
      </c>
      <c r="AC2124" s="15">
        <v>0</v>
      </c>
      <c r="AD2124" s="15"/>
      <c r="AE2124" s="15" t="s">
        <v>137</v>
      </c>
      <c r="AF2124" s="15" t="s">
        <v>16452</v>
      </c>
      <c r="AG2124" s="16">
        <v>1</v>
      </c>
      <c r="AH2124" s="15" t="s">
        <v>16453</v>
      </c>
      <c r="AI2124" s="15" t="s">
        <v>78</v>
      </c>
      <c r="AJ2124" s="15">
        <v>19544.5246582</v>
      </c>
      <c r="AK2124" s="15">
        <v>679.06924977799997</v>
      </c>
      <c r="AL2124" s="15">
        <v>3093412.4251100002</v>
      </c>
      <c r="AM2124" s="15">
        <v>1414205.38356</v>
      </c>
      <c r="AN2124" s="19">
        <v>0</v>
      </c>
      <c r="AO2124" s="19">
        <v>0</v>
      </c>
      <c r="AP2124" s="19">
        <v>20000</v>
      </c>
      <c r="AQ2124" s="19">
        <v>65400</v>
      </c>
      <c r="AR2124" s="34">
        <f t="shared" si="436"/>
        <v>85400</v>
      </c>
      <c r="AS2124" s="34">
        <v>0</v>
      </c>
      <c r="AT2124" s="34">
        <v>0</v>
      </c>
      <c r="AU2124" s="34">
        <v>0</v>
      </c>
      <c r="AV2124" s="34">
        <v>0</v>
      </c>
      <c r="AW2124" s="35">
        <f t="shared" si="437"/>
        <v>0</v>
      </c>
      <c r="AX2124" s="34">
        <f t="shared" si="438"/>
        <v>85400</v>
      </c>
      <c r="AY2124" s="36">
        <v>1.4712000000099998</v>
      </c>
      <c r="AZ2124" s="36">
        <v>2.0617000000000001</v>
      </c>
      <c r="BA2124" s="22"/>
      <c r="BB2124" s="19">
        <v>1708</v>
      </c>
      <c r="BC2124" s="34">
        <f t="shared" si="439"/>
        <v>1256.40480000854</v>
      </c>
      <c r="BD2124" s="34">
        <f t="shared" si="440"/>
        <v>1760.6918000000001</v>
      </c>
      <c r="BE2124" s="38">
        <v>3.4819999999999997E-2</v>
      </c>
      <c r="BF2124" s="38">
        <f t="shared" si="441"/>
        <v>3.4819999999999997E-2</v>
      </c>
      <c r="BG2124" s="34">
        <v>0</v>
      </c>
      <c r="BH2124" s="34">
        <v>0</v>
      </c>
      <c r="BI2124" s="34">
        <f t="shared" si="442"/>
        <v>1256.40480000854</v>
      </c>
      <c r="BJ2124" s="34">
        <f t="shared" si="443"/>
        <v>1760.6918000000001</v>
      </c>
      <c r="BK2124" s="34">
        <v>0</v>
      </c>
      <c r="BL2124" s="34">
        <v>0</v>
      </c>
      <c r="BM2124" s="34">
        <f t="shared" si="444"/>
        <v>0</v>
      </c>
      <c r="BN2124" s="39">
        <f t="shared" si="434"/>
        <v>1256.40480000854</v>
      </c>
      <c r="BO2124" s="39">
        <f t="shared" si="435"/>
        <v>1760.6918000000001</v>
      </c>
      <c r="BP2124" s="39">
        <f t="shared" si="445"/>
        <v>504.28699999146011</v>
      </c>
    </row>
    <row r="2125" spans="1:68" s="25" customFormat="1" ht="14.25" x14ac:dyDescent="0.2">
      <c r="A2125" s="14">
        <v>912</v>
      </c>
      <c r="B2125" s="40"/>
      <c r="C2125" s="15"/>
      <c r="D2125" s="16">
        <v>22151</v>
      </c>
      <c r="E2125" s="15" t="s">
        <v>16454</v>
      </c>
      <c r="F2125" s="15" t="s">
        <v>16455</v>
      </c>
      <c r="G2125" s="17" t="s">
        <v>16456</v>
      </c>
      <c r="H2125" s="17" t="s">
        <v>16457</v>
      </c>
      <c r="I2125" s="17" t="s">
        <v>86</v>
      </c>
      <c r="J2125" s="15" t="s">
        <v>16458</v>
      </c>
      <c r="K2125" s="15" t="s">
        <v>3424</v>
      </c>
      <c r="L2125" s="18" t="s">
        <v>16459</v>
      </c>
      <c r="M2125" s="15" t="s">
        <v>11401</v>
      </c>
      <c r="N2125" s="15" t="s">
        <v>11402</v>
      </c>
      <c r="O2125" s="16">
        <v>510</v>
      </c>
      <c r="P2125" s="15" t="s">
        <v>118</v>
      </c>
      <c r="Q2125" s="15">
        <v>20000</v>
      </c>
      <c r="R2125" s="15">
        <v>71800</v>
      </c>
      <c r="S2125" s="15">
        <v>91800</v>
      </c>
      <c r="T2125" s="15">
        <v>0.35</v>
      </c>
      <c r="U2125" s="15" t="s">
        <v>3335</v>
      </c>
      <c r="V2125" s="15" t="s">
        <v>76</v>
      </c>
      <c r="W2125" s="16">
        <v>1</v>
      </c>
      <c r="X2125" s="16">
        <v>0</v>
      </c>
      <c r="Y2125" s="15">
        <v>15573</v>
      </c>
      <c r="Z2125" s="15">
        <v>0.35799999999999998</v>
      </c>
      <c r="AA2125" s="15" t="s">
        <v>15833</v>
      </c>
      <c r="AB2125" s="15" t="s">
        <v>15834</v>
      </c>
      <c r="AC2125" s="15">
        <v>0</v>
      </c>
      <c r="AD2125" s="15"/>
      <c r="AE2125" s="15" t="s">
        <v>211</v>
      </c>
      <c r="AF2125" s="15" t="s">
        <v>8349</v>
      </c>
      <c r="AG2125" s="16">
        <v>1</v>
      </c>
      <c r="AH2125" s="15" t="s">
        <v>16460</v>
      </c>
      <c r="AI2125" s="15" t="s">
        <v>78</v>
      </c>
      <c r="AJ2125" s="15">
        <v>15573.0168457</v>
      </c>
      <c r="AK2125" s="15">
        <v>500.492839721</v>
      </c>
      <c r="AL2125" s="15">
        <v>3093336.9310099999</v>
      </c>
      <c r="AM2125" s="15">
        <v>1414089.74444</v>
      </c>
      <c r="AN2125" s="19">
        <v>20000</v>
      </c>
      <c r="AO2125" s="19">
        <v>71800</v>
      </c>
      <c r="AP2125" s="19">
        <v>0</v>
      </c>
      <c r="AQ2125" s="19">
        <v>1000</v>
      </c>
      <c r="AR2125" s="34">
        <f t="shared" si="436"/>
        <v>92800</v>
      </c>
      <c r="AS2125" s="34">
        <v>45000</v>
      </c>
      <c r="AT2125" s="34">
        <v>3000</v>
      </c>
      <c r="AU2125" s="34">
        <v>16380</v>
      </c>
      <c r="AV2125" s="34">
        <v>0</v>
      </c>
      <c r="AW2125" s="35">
        <f t="shared" si="437"/>
        <v>64380</v>
      </c>
      <c r="AX2125" s="34">
        <f t="shared" si="438"/>
        <v>28420</v>
      </c>
      <c r="AY2125" s="36">
        <v>1.4712000000099998</v>
      </c>
      <c r="AZ2125" s="36">
        <v>2.0617000000000001</v>
      </c>
      <c r="BA2125" s="22"/>
      <c r="BB2125" s="19">
        <v>948</v>
      </c>
      <c r="BC2125" s="34">
        <f t="shared" si="439"/>
        <v>418.11504000284197</v>
      </c>
      <c r="BD2125" s="34">
        <f t="shared" si="440"/>
        <v>585.93514000000005</v>
      </c>
      <c r="BE2125" s="38">
        <v>3.4819999999999997E-2</v>
      </c>
      <c r="BF2125" s="38">
        <f t="shared" si="441"/>
        <v>3.4819999999999997E-2</v>
      </c>
      <c r="BG2125" s="34">
        <v>14.046493852895473</v>
      </c>
      <c r="BH2125" s="34">
        <v>19.684377634799997</v>
      </c>
      <c r="BI2125" s="34">
        <f t="shared" si="442"/>
        <v>404.06854614994649</v>
      </c>
      <c r="BJ2125" s="34">
        <f t="shared" si="443"/>
        <v>566.2507623652001</v>
      </c>
      <c r="BK2125" s="34">
        <v>0</v>
      </c>
      <c r="BL2125" s="34">
        <v>0</v>
      </c>
      <c r="BM2125" s="34">
        <f t="shared" si="444"/>
        <v>0</v>
      </c>
      <c r="BN2125" s="39">
        <f t="shared" si="434"/>
        <v>404.06854614994649</v>
      </c>
      <c r="BO2125" s="39">
        <f t="shared" si="435"/>
        <v>566.2507623652001</v>
      </c>
      <c r="BP2125" s="39">
        <f t="shared" si="445"/>
        <v>162.18221621525362</v>
      </c>
    </row>
    <row r="2126" spans="1:68" s="25" customFormat="1" ht="14.25" x14ac:dyDescent="0.2">
      <c r="A2126" s="14">
        <v>913</v>
      </c>
      <c r="B2126" s="40"/>
      <c r="C2126" s="15" t="s">
        <v>16461</v>
      </c>
      <c r="D2126" s="16">
        <v>15250</v>
      </c>
      <c r="E2126" s="15" t="s">
        <v>16462</v>
      </c>
      <c r="F2126" s="15" t="s">
        <v>16461</v>
      </c>
      <c r="G2126" s="17" t="s">
        <v>16463</v>
      </c>
      <c r="H2126" s="17" t="s">
        <v>16464</v>
      </c>
      <c r="I2126" s="17" t="s">
        <v>86</v>
      </c>
      <c r="J2126" s="15" t="s">
        <v>16465</v>
      </c>
      <c r="K2126" s="15" t="s">
        <v>1019</v>
      </c>
      <c r="L2126" s="18" t="s">
        <v>16466</v>
      </c>
      <c r="M2126" s="15" t="s">
        <v>11401</v>
      </c>
      <c r="N2126" s="15" t="s">
        <v>11402</v>
      </c>
      <c r="O2126" s="16">
        <v>510</v>
      </c>
      <c r="P2126" s="15" t="s">
        <v>118</v>
      </c>
      <c r="Q2126" s="15">
        <v>20000</v>
      </c>
      <c r="R2126" s="15">
        <v>54900</v>
      </c>
      <c r="S2126" s="15">
        <v>74900</v>
      </c>
      <c r="T2126" s="15">
        <v>0.21</v>
      </c>
      <c r="U2126" s="15" t="s">
        <v>3335</v>
      </c>
      <c r="V2126" s="15" t="s">
        <v>76</v>
      </c>
      <c r="W2126" s="16">
        <v>1</v>
      </c>
      <c r="X2126" s="16">
        <v>1</v>
      </c>
      <c r="Y2126" s="15">
        <v>9680</v>
      </c>
      <c r="Z2126" s="15">
        <v>0.222</v>
      </c>
      <c r="AA2126" s="15" t="s">
        <v>15833</v>
      </c>
      <c r="AB2126" s="15" t="s">
        <v>15834</v>
      </c>
      <c r="AC2126" s="15">
        <v>74973</v>
      </c>
      <c r="AD2126" s="26">
        <v>37433</v>
      </c>
      <c r="AE2126" s="15" t="s">
        <v>183</v>
      </c>
      <c r="AF2126" s="15" t="s">
        <v>16467</v>
      </c>
      <c r="AG2126" s="16">
        <v>1</v>
      </c>
      <c r="AH2126" s="15" t="s">
        <v>16468</v>
      </c>
      <c r="AI2126" s="15" t="s">
        <v>78</v>
      </c>
      <c r="AJ2126" s="15">
        <v>9679.75512695</v>
      </c>
      <c r="AK2126" s="15">
        <v>398.76015496700001</v>
      </c>
      <c r="AL2126" s="15">
        <v>3093464.92655</v>
      </c>
      <c r="AM2126" s="15">
        <v>1414074.85901</v>
      </c>
      <c r="AN2126" s="19">
        <v>0</v>
      </c>
      <c r="AO2126" s="19">
        <v>0</v>
      </c>
      <c r="AP2126" s="19">
        <v>20000</v>
      </c>
      <c r="AQ2126" s="19">
        <v>54900</v>
      </c>
      <c r="AR2126" s="34">
        <f t="shared" si="436"/>
        <v>74900</v>
      </c>
      <c r="AS2126" s="34">
        <v>0</v>
      </c>
      <c r="AT2126" s="34">
        <v>0</v>
      </c>
      <c r="AU2126" s="34">
        <v>0</v>
      </c>
      <c r="AV2126" s="34">
        <v>0</v>
      </c>
      <c r="AW2126" s="35">
        <f t="shared" si="437"/>
        <v>0</v>
      </c>
      <c r="AX2126" s="34">
        <f t="shared" si="438"/>
        <v>74900</v>
      </c>
      <c r="AY2126" s="36">
        <v>1.4712000000099998</v>
      </c>
      <c r="AZ2126" s="36">
        <v>2.0617000000000001</v>
      </c>
      <c r="BA2126" s="22"/>
      <c r="BB2126" s="19">
        <v>1498</v>
      </c>
      <c r="BC2126" s="34">
        <f t="shared" si="439"/>
        <v>1101.9288000074898</v>
      </c>
      <c r="BD2126" s="34">
        <f t="shared" si="440"/>
        <v>1544.2133000000001</v>
      </c>
      <c r="BE2126" s="38">
        <v>3.4819999999999997E-2</v>
      </c>
      <c r="BF2126" s="38">
        <f t="shared" si="441"/>
        <v>3.4819999999999997E-2</v>
      </c>
      <c r="BG2126" s="34">
        <v>0</v>
      </c>
      <c r="BH2126" s="34">
        <v>0</v>
      </c>
      <c r="BI2126" s="34">
        <f t="shared" si="442"/>
        <v>1101.9288000074898</v>
      </c>
      <c r="BJ2126" s="34">
        <f t="shared" si="443"/>
        <v>1544.2133000000001</v>
      </c>
      <c r="BK2126" s="34">
        <v>0</v>
      </c>
      <c r="BL2126" s="34">
        <v>46.213300000000118</v>
      </c>
      <c r="BM2126" s="34">
        <f t="shared" si="444"/>
        <v>46.213300000000118</v>
      </c>
      <c r="BN2126" s="39">
        <f t="shared" si="434"/>
        <v>1101.9288000074898</v>
      </c>
      <c r="BO2126" s="39">
        <f t="shared" si="435"/>
        <v>1498</v>
      </c>
      <c r="BP2126" s="39">
        <f t="shared" si="445"/>
        <v>396.07119999251017</v>
      </c>
    </row>
    <row r="2127" spans="1:68" s="25" customFormat="1" ht="14.25" x14ac:dyDescent="0.2">
      <c r="A2127" s="14">
        <v>914</v>
      </c>
      <c r="B2127" s="40"/>
      <c r="C2127" s="15"/>
      <c r="D2127" s="16">
        <v>16567</v>
      </c>
      <c r="E2127" s="15" t="s">
        <v>16469</v>
      </c>
      <c r="F2127" s="15" t="s">
        <v>16470</v>
      </c>
      <c r="G2127" s="17" t="s">
        <v>16471</v>
      </c>
      <c r="H2127" s="17" t="s">
        <v>16472</v>
      </c>
      <c r="I2127" s="17" t="s">
        <v>88</v>
      </c>
      <c r="J2127" s="15" t="s">
        <v>16473</v>
      </c>
      <c r="K2127" s="15" t="s">
        <v>7033</v>
      </c>
      <c r="L2127" s="18" t="s">
        <v>16474</v>
      </c>
      <c r="M2127" s="15" t="s">
        <v>11401</v>
      </c>
      <c r="N2127" s="15" t="s">
        <v>11402</v>
      </c>
      <c r="O2127" s="16">
        <v>510</v>
      </c>
      <c r="P2127" s="15" t="s">
        <v>118</v>
      </c>
      <c r="Q2127" s="15">
        <v>20000</v>
      </c>
      <c r="R2127" s="15">
        <v>60100</v>
      </c>
      <c r="S2127" s="15">
        <v>80100</v>
      </c>
      <c r="T2127" s="15">
        <v>0.19</v>
      </c>
      <c r="U2127" s="15" t="s">
        <v>3335</v>
      </c>
      <c r="V2127" s="15" t="s">
        <v>76</v>
      </c>
      <c r="W2127" s="16">
        <v>1</v>
      </c>
      <c r="X2127" s="16">
        <v>1</v>
      </c>
      <c r="Y2127" s="15">
        <v>8726</v>
      </c>
      <c r="Z2127" s="15">
        <v>0.2</v>
      </c>
      <c r="AA2127" s="15" t="s">
        <v>15833</v>
      </c>
      <c r="AB2127" s="15" t="s">
        <v>15834</v>
      </c>
      <c r="AC2127" s="15">
        <v>47447</v>
      </c>
      <c r="AD2127" s="26">
        <v>41187</v>
      </c>
      <c r="AE2127" s="15" t="s">
        <v>183</v>
      </c>
      <c r="AF2127" s="15" t="s">
        <v>16475</v>
      </c>
      <c r="AG2127" s="16">
        <v>1</v>
      </c>
      <c r="AH2127" s="15" t="s">
        <v>16476</v>
      </c>
      <c r="AI2127" s="15" t="s">
        <v>78</v>
      </c>
      <c r="AJ2127" s="15">
        <v>8726.4279785199997</v>
      </c>
      <c r="AK2127" s="15">
        <v>373.84180918800001</v>
      </c>
      <c r="AL2127" s="15">
        <v>3093562.7527299998</v>
      </c>
      <c r="AM2127" s="15">
        <v>1414077.7580899999</v>
      </c>
      <c r="AN2127" s="19">
        <v>20000</v>
      </c>
      <c r="AO2127" s="19">
        <v>60100</v>
      </c>
      <c r="AP2127" s="19">
        <v>0</v>
      </c>
      <c r="AQ2127" s="19">
        <v>0</v>
      </c>
      <c r="AR2127" s="34">
        <f t="shared" si="436"/>
        <v>80100</v>
      </c>
      <c r="AS2127" s="34">
        <v>45000</v>
      </c>
      <c r="AT2127" s="34">
        <v>3000</v>
      </c>
      <c r="AU2127" s="34">
        <v>12285</v>
      </c>
      <c r="AV2127" s="34">
        <v>0</v>
      </c>
      <c r="AW2127" s="35">
        <f t="shared" si="437"/>
        <v>60285</v>
      </c>
      <c r="AX2127" s="34">
        <f t="shared" si="438"/>
        <v>19815</v>
      </c>
      <c r="AY2127" s="36">
        <v>1.4712000000099998</v>
      </c>
      <c r="AZ2127" s="36">
        <v>2.0617000000000001</v>
      </c>
      <c r="BA2127" s="22"/>
      <c r="BB2127" s="19">
        <v>801</v>
      </c>
      <c r="BC2127" s="34">
        <f t="shared" si="439"/>
        <v>291.51828000198145</v>
      </c>
      <c r="BD2127" s="34">
        <f t="shared" si="440"/>
        <v>408.52585500000004</v>
      </c>
      <c r="BE2127" s="38">
        <v>3.4819999999999997E-2</v>
      </c>
      <c r="BF2127" s="38">
        <f t="shared" si="441"/>
        <v>3.4819999999999997E-2</v>
      </c>
      <c r="BG2127" s="34">
        <v>10.150666509668993</v>
      </c>
      <c r="BH2127" s="34">
        <v>14.2248702711</v>
      </c>
      <c r="BI2127" s="34">
        <f t="shared" si="442"/>
        <v>281.36761349231244</v>
      </c>
      <c r="BJ2127" s="34">
        <f t="shared" si="443"/>
        <v>394.30098472890006</v>
      </c>
      <c r="BK2127" s="34">
        <v>0</v>
      </c>
      <c r="BL2127" s="34">
        <v>0</v>
      </c>
      <c r="BM2127" s="34">
        <f t="shared" si="444"/>
        <v>0</v>
      </c>
      <c r="BN2127" s="39">
        <f t="shared" si="434"/>
        <v>281.36761349231244</v>
      </c>
      <c r="BO2127" s="39">
        <f t="shared" si="435"/>
        <v>394.30098472890006</v>
      </c>
      <c r="BP2127" s="39">
        <f t="shared" si="445"/>
        <v>112.93337123658762</v>
      </c>
    </row>
    <row r="2128" spans="1:68" s="25" customFormat="1" ht="25.5" x14ac:dyDescent="0.2">
      <c r="A2128" s="14">
        <v>915</v>
      </c>
      <c r="B2128" s="40"/>
      <c r="C2128" s="15"/>
      <c r="D2128" s="16">
        <v>268</v>
      </c>
      <c r="E2128" s="15" t="s">
        <v>16477</v>
      </c>
      <c r="F2128" s="15" t="s">
        <v>16478</v>
      </c>
      <c r="G2128" s="17" t="s">
        <v>16479</v>
      </c>
      <c r="H2128" s="17" t="s">
        <v>16480</v>
      </c>
      <c r="I2128" s="17" t="s">
        <v>6746</v>
      </c>
      <c r="J2128" s="15" t="s">
        <v>16481</v>
      </c>
      <c r="K2128" s="15" t="s">
        <v>88</v>
      </c>
      <c r="L2128" s="18" t="s">
        <v>16482</v>
      </c>
      <c r="M2128" s="15" t="s">
        <v>15831</v>
      </c>
      <c r="N2128" s="15" t="s">
        <v>15832</v>
      </c>
      <c r="O2128" s="16">
        <v>510</v>
      </c>
      <c r="P2128" s="15" t="s">
        <v>118</v>
      </c>
      <c r="Q2128" s="15">
        <v>20000</v>
      </c>
      <c r="R2128" s="15">
        <v>69600</v>
      </c>
      <c r="S2128" s="15">
        <v>89600</v>
      </c>
      <c r="T2128" s="15">
        <v>0.19</v>
      </c>
      <c r="U2128" s="15" t="s">
        <v>3335</v>
      </c>
      <c r="V2128" s="15" t="s">
        <v>76</v>
      </c>
      <c r="W2128" s="16">
        <v>1</v>
      </c>
      <c r="X2128" s="16">
        <v>1</v>
      </c>
      <c r="Y2128" s="15">
        <v>8669</v>
      </c>
      <c r="Z2128" s="15">
        <v>0.19900000000000001</v>
      </c>
      <c r="AA2128" s="15" t="s">
        <v>15833</v>
      </c>
      <c r="AB2128" s="15" t="s">
        <v>15834</v>
      </c>
      <c r="AC2128" s="15">
        <v>63107</v>
      </c>
      <c r="AD2128" s="26">
        <v>38631</v>
      </c>
      <c r="AE2128" s="15" t="s">
        <v>119</v>
      </c>
      <c r="AF2128" s="15" t="s">
        <v>119</v>
      </c>
      <c r="AG2128" s="16">
        <v>1</v>
      </c>
      <c r="AH2128" s="15" t="s">
        <v>16483</v>
      </c>
      <c r="AI2128" s="15" t="s">
        <v>78</v>
      </c>
      <c r="AJ2128" s="15">
        <v>8669.4357910199997</v>
      </c>
      <c r="AK2128" s="15">
        <v>372.663937804</v>
      </c>
      <c r="AL2128" s="15">
        <v>3093653.23967</v>
      </c>
      <c r="AM2128" s="15">
        <v>1414077.1587499999</v>
      </c>
      <c r="AN2128" s="19">
        <v>20000</v>
      </c>
      <c r="AO2128" s="19">
        <v>69700</v>
      </c>
      <c r="AP2128" s="19">
        <v>0</v>
      </c>
      <c r="AQ2128" s="19">
        <v>0</v>
      </c>
      <c r="AR2128" s="34">
        <f t="shared" si="436"/>
        <v>89700</v>
      </c>
      <c r="AS2128" s="34">
        <v>45000</v>
      </c>
      <c r="AT2128" s="34">
        <v>0</v>
      </c>
      <c r="AU2128" s="34">
        <v>15645</v>
      </c>
      <c r="AV2128" s="34">
        <v>0</v>
      </c>
      <c r="AW2128" s="35">
        <f t="shared" si="437"/>
        <v>60645</v>
      </c>
      <c r="AX2128" s="34">
        <f t="shared" si="438"/>
        <v>29055</v>
      </c>
      <c r="AY2128" s="36">
        <v>1.4712000000099998</v>
      </c>
      <c r="AZ2128" s="36">
        <v>2.0617000000000001</v>
      </c>
      <c r="BA2128" s="22"/>
      <c r="BB2128" s="19">
        <v>897</v>
      </c>
      <c r="BC2128" s="34">
        <f t="shared" si="439"/>
        <v>427.45716000290548</v>
      </c>
      <c r="BD2128" s="34">
        <f t="shared" si="440"/>
        <v>599.02693500000009</v>
      </c>
      <c r="BE2128" s="38">
        <v>3.4819999999999997E-2</v>
      </c>
      <c r="BF2128" s="38">
        <f t="shared" si="441"/>
        <v>3.4819999999999997E-2</v>
      </c>
      <c r="BG2128" s="34">
        <v>14.884058311301168</v>
      </c>
      <c r="BH2128" s="34">
        <v>20.8581178767</v>
      </c>
      <c r="BI2128" s="34">
        <f t="shared" si="442"/>
        <v>412.57310169160434</v>
      </c>
      <c r="BJ2128" s="34">
        <f t="shared" si="443"/>
        <v>578.16881712330007</v>
      </c>
      <c r="BK2128" s="34">
        <v>0</v>
      </c>
      <c r="BL2128" s="34">
        <v>0</v>
      </c>
      <c r="BM2128" s="34">
        <f t="shared" si="444"/>
        <v>0</v>
      </c>
      <c r="BN2128" s="39">
        <f t="shared" si="434"/>
        <v>412.57310169160434</v>
      </c>
      <c r="BO2128" s="39">
        <f t="shared" si="435"/>
        <v>578.16881712330007</v>
      </c>
      <c r="BP2128" s="39">
        <f t="shared" si="445"/>
        <v>165.59571543169574</v>
      </c>
    </row>
    <row r="2129" spans="1:68" s="25" customFormat="1" ht="14.25" x14ac:dyDescent="0.2">
      <c r="A2129" s="14">
        <v>916</v>
      </c>
      <c r="B2129" s="40"/>
      <c r="C2129" s="15" t="s">
        <v>16484</v>
      </c>
      <c r="D2129" s="16">
        <v>11304</v>
      </c>
      <c r="E2129" s="15" t="s">
        <v>16485</v>
      </c>
      <c r="F2129" s="15" t="s">
        <v>16484</v>
      </c>
      <c r="G2129" s="17" t="s">
        <v>16486</v>
      </c>
      <c r="H2129" s="17" t="s">
        <v>16487</v>
      </c>
      <c r="I2129" s="17" t="s">
        <v>1050</v>
      </c>
      <c r="J2129" s="15" t="s">
        <v>16488</v>
      </c>
      <c r="K2129" s="15" t="s">
        <v>86</v>
      </c>
      <c r="L2129" s="18" t="s">
        <v>16489</v>
      </c>
      <c r="M2129" s="15" t="s">
        <v>15831</v>
      </c>
      <c r="N2129" s="15" t="s">
        <v>15832</v>
      </c>
      <c r="O2129" s="16">
        <v>500</v>
      </c>
      <c r="P2129" s="15" t="s">
        <v>1055</v>
      </c>
      <c r="Q2129" s="15">
        <v>2000</v>
      </c>
      <c r="R2129" s="15">
        <v>0</v>
      </c>
      <c r="S2129" s="15">
        <v>2000</v>
      </c>
      <c r="T2129" s="15">
        <v>0.23</v>
      </c>
      <c r="U2129" s="15" t="s">
        <v>3335</v>
      </c>
      <c r="V2129" s="15" t="s">
        <v>76</v>
      </c>
      <c r="W2129" s="16">
        <v>0</v>
      </c>
      <c r="X2129" s="16">
        <v>0</v>
      </c>
      <c r="Y2129" s="15">
        <v>10436</v>
      </c>
      <c r="Z2129" s="15">
        <v>0.24</v>
      </c>
      <c r="AA2129" s="15" t="s">
        <v>15833</v>
      </c>
      <c r="AB2129" s="15" t="s">
        <v>15834</v>
      </c>
      <c r="AC2129" s="15">
        <v>0</v>
      </c>
      <c r="AD2129" s="15"/>
      <c r="AE2129" s="15" t="s">
        <v>78</v>
      </c>
      <c r="AF2129" s="15" t="s">
        <v>78</v>
      </c>
      <c r="AG2129" s="16">
        <v>1</v>
      </c>
      <c r="AH2129" s="15" t="s">
        <v>16490</v>
      </c>
      <c r="AI2129" s="15" t="s">
        <v>78</v>
      </c>
      <c r="AJ2129" s="15">
        <v>10436.1230469</v>
      </c>
      <c r="AK2129" s="15">
        <v>409.240620202</v>
      </c>
      <c r="AL2129" s="15">
        <v>3093752.1753099998</v>
      </c>
      <c r="AM2129" s="15">
        <v>1414076.31892</v>
      </c>
      <c r="AN2129" s="19">
        <v>0</v>
      </c>
      <c r="AO2129" s="19">
        <v>0</v>
      </c>
      <c r="AP2129" s="19">
        <v>1800</v>
      </c>
      <c r="AQ2129" s="19">
        <v>0</v>
      </c>
      <c r="AR2129" s="34">
        <f t="shared" si="436"/>
        <v>1800</v>
      </c>
      <c r="AS2129" s="34">
        <v>0</v>
      </c>
      <c r="AT2129" s="34">
        <v>0</v>
      </c>
      <c r="AU2129" s="34">
        <v>0</v>
      </c>
      <c r="AV2129" s="34">
        <v>0</v>
      </c>
      <c r="AW2129" s="35">
        <f t="shared" si="437"/>
        <v>0</v>
      </c>
      <c r="AX2129" s="34">
        <f t="shared" si="438"/>
        <v>1800</v>
      </c>
      <c r="AY2129" s="36">
        <v>1.4712000000099998</v>
      </c>
      <c r="AZ2129" s="36">
        <v>2.0617000000000001</v>
      </c>
      <c r="BA2129" s="22"/>
      <c r="BB2129" s="19">
        <v>54</v>
      </c>
      <c r="BC2129" s="34">
        <f t="shared" si="439"/>
        <v>26.481600000179998</v>
      </c>
      <c r="BD2129" s="34">
        <f t="shared" si="440"/>
        <v>37.110600000000005</v>
      </c>
      <c r="BE2129" s="38">
        <v>3.4819999999999997E-2</v>
      </c>
      <c r="BF2129" s="38">
        <f t="shared" si="441"/>
        <v>3.4819999999999997E-2</v>
      </c>
      <c r="BG2129" s="34">
        <v>0</v>
      </c>
      <c r="BH2129" s="34">
        <v>0</v>
      </c>
      <c r="BI2129" s="34">
        <f t="shared" si="442"/>
        <v>26.481600000179998</v>
      </c>
      <c r="BJ2129" s="34">
        <f t="shared" si="443"/>
        <v>37.110600000000005</v>
      </c>
      <c r="BK2129" s="34">
        <v>0</v>
      </c>
      <c r="BL2129" s="34">
        <v>0</v>
      </c>
      <c r="BM2129" s="34">
        <f t="shared" si="444"/>
        <v>0</v>
      </c>
      <c r="BN2129" s="39">
        <f t="shared" si="434"/>
        <v>26.481600000179998</v>
      </c>
      <c r="BO2129" s="39">
        <f t="shared" si="435"/>
        <v>37.110600000000005</v>
      </c>
      <c r="BP2129" s="39">
        <f t="shared" si="445"/>
        <v>10.628999999820007</v>
      </c>
    </row>
    <row r="2130" spans="1:68" s="25" customFormat="1" ht="14.25" x14ac:dyDescent="0.2">
      <c r="A2130" s="14">
        <v>917</v>
      </c>
      <c r="B2130" s="40"/>
      <c r="C2130" s="15" t="s">
        <v>16491</v>
      </c>
      <c r="D2130" s="16">
        <v>36250</v>
      </c>
      <c r="E2130" s="15" t="s">
        <v>16492</v>
      </c>
      <c r="F2130" s="15" t="s">
        <v>16491</v>
      </c>
      <c r="G2130" s="17" t="s">
        <v>16493</v>
      </c>
      <c r="H2130" s="17" t="s">
        <v>16494</v>
      </c>
      <c r="I2130" s="17" t="s">
        <v>16495</v>
      </c>
      <c r="J2130" s="15" t="s">
        <v>16496</v>
      </c>
      <c r="K2130" s="15" t="s">
        <v>86</v>
      </c>
      <c r="L2130" s="18" t="s">
        <v>16497</v>
      </c>
      <c r="M2130" s="15" t="s">
        <v>15831</v>
      </c>
      <c r="N2130" s="15" t="s">
        <v>15832</v>
      </c>
      <c r="O2130" s="16">
        <v>510</v>
      </c>
      <c r="P2130" s="15" t="s">
        <v>118</v>
      </c>
      <c r="Q2130" s="15">
        <v>20000</v>
      </c>
      <c r="R2130" s="15">
        <v>82300</v>
      </c>
      <c r="S2130" s="15">
        <v>102300</v>
      </c>
      <c r="T2130" s="15">
        <v>0.27</v>
      </c>
      <c r="U2130" s="15" t="s">
        <v>3335</v>
      </c>
      <c r="V2130" s="15" t="s">
        <v>76</v>
      </c>
      <c r="W2130" s="16">
        <v>1</v>
      </c>
      <c r="X2130" s="16">
        <v>1</v>
      </c>
      <c r="Y2130" s="15">
        <v>12083</v>
      </c>
      <c r="Z2130" s="15">
        <v>0.27700000000000002</v>
      </c>
      <c r="AA2130" s="15" t="s">
        <v>15833</v>
      </c>
      <c r="AB2130" s="15" t="s">
        <v>15834</v>
      </c>
      <c r="AC2130" s="15">
        <v>107000</v>
      </c>
      <c r="AD2130" s="26">
        <v>40212</v>
      </c>
      <c r="AE2130" s="15" t="s">
        <v>78</v>
      </c>
      <c r="AF2130" s="15" t="s">
        <v>78</v>
      </c>
      <c r="AG2130" s="16">
        <v>1</v>
      </c>
      <c r="AH2130" s="15" t="s">
        <v>16498</v>
      </c>
      <c r="AI2130" s="15" t="s">
        <v>78</v>
      </c>
      <c r="AJ2130" s="15">
        <v>12082.7861328</v>
      </c>
      <c r="AK2130" s="15">
        <v>444.06164615</v>
      </c>
      <c r="AL2130" s="15">
        <v>3093868.2053200002</v>
      </c>
      <c r="AM2130" s="15">
        <v>1414075.39686</v>
      </c>
      <c r="AN2130" s="19">
        <v>20000</v>
      </c>
      <c r="AO2130" s="19">
        <v>82400</v>
      </c>
      <c r="AP2130" s="19">
        <v>0</v>
      </c>
      <c r="AQ2130" s="19">
        <v>0</v>
      </c>
      <c r="AR2130" s="34">
        <f t="shared" si="436"/>
        <v>102400</v>
      </c>
      <c r="AS2130" s="34">
        <v>45000</v>
      </c>
      <c r="AT2130" s="34">
        <v>0</v>
      </c>
      <c r="AU2130" s="34">
        <v>20090</v>
      </c>
      <c r="AV2130" s="34">
        <v>0</v>
      </c>
      <c r="AW2130" s="35">
        <f t="shared" si="437"/>
        <v>65090</v>
      </c>
      <c r="AX2130" s="34">
        <f t="shared" si="438"/>
        <v>37310</v>
      </c>
      <c r="AY2130" s="36">
        <v>1.4712000000099998</v>
      </c>
      <c r="AZ2130" s="36">
        <v>2.0617000000000001</v>
      </c>
      <c r="BA2130" s="22"/>
      <c r="BB2130" s="19">
        <v>1024</v>
      </c>
      <c r="BC2130" s="34">
        <f t="shared" si="439"/>
        <v>548.90472000373097</v>
      </c>
      <c r="BD2130" s="34">
        <f t="shared" si="440"/>
        <v>769.22027000000003</v>
      </c>
      <c r="BE2130" s="38">
        <v>3.4819999999999997E-2</v>
      </c>
      <c r="BF2130" s="38">
        <f t="shared" si="441"/>
        <v>3.4819999999999997E-2</v>
      </c>
      <c r="BG2130" s="34">
        <v>19.112862350529912</v>
      </c>
      <c r="BH2130" s="34">
        <v>26.784249801399998</v>
      </c>
      <c r="BI2130" s="34">
        <f t="shared" si="442"/>
        <v>529.79185765320108</v>
      </c>
      <c r="BJ2130" s="34">
        <f t="shared" si="443"/>
        <v>742.43602019859998</v>
      </c>
      <c r="BK2130" s="34">
        <v>0</v>
      </c>
      <c r="BL2130" s="34">
        <v>0</v>
      </c>
      <c r="BM2130" s="34">
        <f t="shared" si="444"/>
        <v>0</v>
      </c>
      <c r="BN2130" s="39">
        <f t="shared" si="434"/>
        <v>529.79185765320108</v>
      </c>
      <c r="BO2130" s="39">
        <f t="shared" si="435"/>
        <v>742.43602019859998</v>
      </c>
      <c r="BP2130" s="39">
        <f t="shared" si="445"/>
        <v>212.6441625453989</v>
      </c>
    </row>
    <row r="2131" spans="1:68" s="25" customFormat="1" ht="14.25" x14ac:dyDescent="0.2">
      <c r="A2131" s="14">
        <v>918</v>
      </c>
      <c r="B2131" s="40"/>
      <c r="C2131" s="15"/>
      <c r="D2131" s="16">
        <v>36245</v>
      </c>
      <c r="E2131" s="15" t="s">
        <v>16499</v>
      </c>
      <c r="F2131" s="15" t="s">
        <v>16500</v>
      </c>
      <c r="G2131" s="17" t="s">
        <v>16501</v>
      </c>
      <c r="H2131" s="17" t="s">
        <v>16502</v>
      </c>
      <c r="I2131" s="17" t="s">
        <v>86</v>
      </c>
      <c r="J2131" s="15" t="s">
        <v>16503</v>
      </c>
      <c r="K2131" s="15" t="s">
        <v>86</v>
      </c>
      <c r="L2131" s="18" t="s">
        <v>16504</v>
      </c>
      <c r="M2131" s="15" t="s">
        <v>15831</v>
      </c>
      <c r="N2131" s="15" t="s">
        <v>15832</v>
      </c>
      <c r="O2131" s="16">
        <v>510</v>
      </c>
      <c r="P2131" s="15" t="s">
        <v>118</v>
      </c>
      <c r="Q2131" s="15">
        <v>20000</v>
      </c>
      <c r="R2131" s="15">
        <v>88600</v>
      </c>
      <c r="S2131" s="15">
        <v>108600</v>
      </c>
      <c r="T2131" s="15">
        <v>0.17</v>
      </c>
      <c r="U2131" s="15" t="s">
        <v>3335</v>
      </c>
      <c r="V2131" s="15" t="s">
        <v>76</v>
      </c>
      <c r="W2131" s="16">
        <v>1</v>
      </c>
      <c r="X2131" s="16">
        <v>0</v>
      </c>
      <c r="Y2131" s="15">
        <v>7779</v>
      </c>
      <c r="Z2131" s="15">
        <v>0.17899999999999999</v>
      </c>
      <c r="AA2131" s="15" t="s">
        <v>15833</v>
      </c>
      <c r="AB2131" s="15" t="s">
        <v>15834</v>
      </c>
      <c r="AC2131" s="15">
        <v>0</v>
      </c>
      <c r="AD2131" s="15"/>
      <c r="AE2131" s="15" t="s">
        <v>78</v>
      </c>
      <c r="AF2131" s="15" t="s">
        <v>78</v>
      </c>
      <c r="AG2131" s="16">
        <v>1</v>
      </c>
      <c r="AH2131" s="15" t="s">
        <v>16505</v>
      </c>
      <c r="AI2131" s="15" t="s">
        <v>78</v>
      </c>
      <c r="AJ2131" s="15">
        <v>7778.5480957</v>
      </c>
      <c r="AK2131" s="15">
        <v>358.39659525100001</v>
      </c>
      <c r="AL2131" s="15">
        <v>3093968.6424699998</v>
      </c>
      <c r="AM2131" s="15">
        <v>1414076.8502700001</v>
      </c>
      <c r="AN2131" s="19">
        <v>20000</v>
      </c>
      <c r="AO2131" s="19">
        <v>88600</v>
      </c>
      <c r="AP2131" s="19">
        <v>0</v>
      </c>
      <c r="AQ2131" s="19">
        <v>0</v>
      </c>
      <c r="AR2131" s="34">
        <f t="shared" si="436"/>
        <v>108600</v>
      </c>
      <c r="AS2131" s="34">
        <v>45000</v>
      </c>
      <c r="AT2131" s="34">
        <v>0</v>
      </c>
      <c r="AU2131" s="34">
        <v>22260</v>
      </c>
      <c r="AV2131" s="34">
        <v>24960</v>
      </c>
      <c r="AW2131" s="35">
        <f t="shared" si="437"/>
        <v>92220</v>
      </c>
      <c r="AX2131" s="34">
        <f t="shared" si="438"/>
        <v>16380</v>
      </c>
      <c r="AY2131" s="36">
        <v>1.4712000000099998</v>
      </c>
      <c r="AZ2131" s="36">
        <v>2.0617000000000001</v>
      </c>
      <c r="BA2131" s="22"/>
      <c r="BB2131" s="19">
        <v>1086</v>
      </c>
      <c r="BC2131" s="34">
        <f t="shared" si="439"/>
        <v>240.98256000163798</v>
      </c>
      <c r="BD2131" s="34">
        <f t="shared" si="440"/>
        <v>337.70646000000005</v>
      </c>
      <c r="BE2131" s="38">
        <v>3.4819999999999997E-2</v>
      </c>
      <c r="BF2131" s="38">
        <f t="shared" si="441"/>
        <v>3.4819999999999997E-2</v>
      </c>
      <c r="BG2131" s="34">
        <v>8.3910127392570342</v>
      </c>
      <c r="BH2131" s="34">
        <v>11.7589389372</v>
      </c>
      <c r="BI2131" s="34">
        <f t="shared" si="442"/>
        <v>232.59154726238094</v>
      </c>
      <c r="BJ2131" s="34">
        <f t="shared" si="443"/>
        <v>325.94752106280004</v>
      </c>
      <c r="BK2131" s="34">
        <v>0</v>
      </c>
      <c r="BL2131" s="34">
        <v>0</v>
      </c>
      <c r="BM2131" s="34">
        <f t="shared" si="444"/>
        <v>0</v>
      </c>
      <c r="BN2131" s="39">
        <f t="shared" si="434"/>
        <v>232.59154726238094</v>
      </c>
      <c r="BO2131" s="39">
        <f t="shared" si="435"/>
        <v>325.94752106280004</v>
      </c>
      <c r="BP2131" s="39">
        <f t="shared" si="445"/>
        <v>93.355973800419093</v>
      </c>
    </row>
    <row r="2132" spans="1:68" s="25" customFormat="1" ht="14.25" x14ac:dyDescent="0.2">
      <c r="A2132" s="14">
        <v>919</v>
      </c>
      <c r="B2132" s="40"/>
      <c r="C2132" s="15"/>
      <c r="D2132" s="16">
        <v>13758</v>
      </c>
      <c r="E2132" s="15" t="s">
        <v>16506</v>
      </c>
      <c r="F2132" s="15" t="s">
        <v>16507</v>
      </c>
      <c r="G2132" s="17" t="s">
        <v>16508</v>
      </c>
      <c r="H2132" s="17" t="s">
        <v>16509</v>
      </c>
      <c r="I2132" s="17" t="s">
        <v>86</v>
      </c>
      <c r="J2132" s="15" t="s">
        <v>16510</v>
      </c>
      <c r="K2132" s="15" t="s">
        <v>6803</v>
      </c>
      <c r="L2132" s="18" t="s">
        <v>16511</v>
      </c>
      <c r="M2132" s="15" t="s">
        <v>15831</v>
      </c>
      <c r="N2132" s="15" t="s">
        <v>15832</v>
      </c>
      <c r="O2132" s="16">
        <v>510</v>
      </c>
      <c r="P2132" s="15" t="s">
        <v>118</v>
      </c>
      <c r="Q2132" s="15">
        <v>20000</v>
      </c>
      <c r="R2132" s="15">
        <v>82600</v>
      </c>
      <c r="S2132" s="15">
        <v>102600</v>
      </c>
      <c r="T2132" s="15">
        <v>0.17</v>
      </c>
      <c r="U2132" s="15" t="s">
        <v>3335</v>
      </c>
      <c r="V2132" s="15" t="s">
        <v>76</v>
      </c>
      <c r="W2132" s="16">
        <v>1</v>
      </c>
      <c r="X2132" s="16">
        <v>1</v>
      </c>
      <c r="Y2132" s="15">
        <v>7817</v>
      </c>
      <c r="Z2132" s="15">
        <v>0.17899999999999999</v>
      </c>
      <c r="AA2132" s="15" t="s">
        <v>15833</v>
      </c>
      <c r="AB2132" s="15" t="s">
        <v>15834</v>
      </c>
      <c r="AC2132" s="15">
        <v>109900</v>
      </c>
      <c r="AD2132" s="26">
        <v>38609</v>
      </c>
      <c r="AE2132" s="15" t="s">
        <v>119</v>
      </c>
      <c r="AF2132" s="15" t="s">
        <v>119</v>
      </c>
      <c r="AG2132" s="16">
        <v>1</v>
      </c>
      <c r="AH2132" s="15" t="s">
        <v>16512</v>
      </c>
      <c r="AI2132" s="15" t="s">
        <v>78</v>
      </c>
      <c r="AJ2132" s="15">
        <v>7817.0671386699996</v>
      </c>
      <c r="AK2132" s="15">
        <v>364.10022631200002</v>
      </c>
      <c r="AL2132" s="15">
        <v>3094041.6264300002</v>
      </c>
      <c r="AM2132" s="15">
        <v>1414080.7326400001</v>
      </c>
      <c r="AN2132" s="19">
        <v>20000</v>
      </c>
      <c r="AO2132" s="19">
        <v>82600</v>
      </c>
      <c r="AP2132" s="19">
        <v>0</v>
      </c>
      <c r="AQ2132" s="19">
        <v>0</v>
      </c>
      <c r="AR2132" s="34">
        <f t="shared" si="436"/>
        <v>102600</v>
      </c>
      <c r="AS2132" s="34">
        <v>45000</v>
      </c>
      <c r="AT2132" s="34">
        <v>3000</v>
      </c>
      <c r="AU2132" s="34">
        <v>20160</v>
      </c>
      <c r="AV2132" s="34">
        <v>0</v>
      </c>
      <c r="AW2132" s="35">
        <f t="shared" si="437"/>
        <v>68160</v>
      </c>
      <c r="AX2132" s="34">
        <f t="shared" si="438"/>
        <v>34440</v>
      </c>
      <c r="AY2132" s="36">
        <v>1.4712000000099998</v>
      </c>
      <c r="AZ2132" s="36">
        <v>2.0617000000000001</v>
      </c>
      <c r="BA2132" s="22"/>
      <c r="BB2132" s="19">
        <v>1026</v>
      </c>
      <c r="BC2132" s="34">
        <f t="shared" si="439"/>
        <v>506.68128000344393</v>
      </c>
      <c r="BD2132" s="34">
        <f t="shared" si="440"/>
        <v>710.04948000000002</v>
      </c>
      <c r="BE2132" s="38">
        <v>3.4819999999999997E-2</v>
      </c>
      <c r="BF2132" s="38">
        <f t="shared" si="441"/>
        <v>3.4819999999999997E-2</v>
      </c>
      <c r="BG2132" s="34">
        <v>17.642642169719917</v>
      </c>
      <c r="BH2132" s="34">
        <v>24.723922893599998</v>
      </c>
      <c r="BI2132" s="34">
        <f t="shared" si="442"/>
        <v>489.03863783372401</v>
      </c>
      <c r="BJ2132" s="34">
        <f t="shared" si="443"/>
        <v>685.32555710639997</v>
      </c>
      <c r="BK2132" s="34">
        <v>0</v>
      </c>
      <c r="BL2132" s="34">
        <v>0</v>
      </c>
      <c r="BM2132" s="34">
        <f t="shared" si="444"/>
        <v>0</v>
      </c>
      <c r="BN2132" s="39">
        <f t="shared" si="434"/>
        <v>489.03863783372401</v>
      </c>
      <c r="BO2132" s="39">
        <f t="shared" si="435"/>
        <v>685.32555710639997</v>
      </c>
      <c r="BP2132" s="39">
        <f t="shared" si="445"/>
        <v>196.28691927267596</v>
      </c>
    </row>
    <row r="2133" spans="1:68" s="25" customFormat="1" ht="14.25" x14ac:dyDescent="0.2">
      <c r="A2133" s="14">
        <v>920</v>
      </c>
      <c r="B2133" s="40"/>
      <c r="C2133" s="15" t="s">
        <v>16513</v>
      </c>
      <c r="D2133" s="16">
        <v>164</v>
      </c>
      <c r="E2133" s="15" t="s">
        <v>16514</v>
      </c>
      <c r="F2133" s="15" t="s">
        <v>16513</v>
      </c>
      <c r="G2133" s="17" t="s">
        <v>16515</v>
      </c>
      <c r="H2133" s="17" t="s">
        <v>16516</v>
      </c>
      <c r="I2133" s="17" t="s">
        <v>86</v>
      </c>
      <c r="J2133" s="15" t="s">
        <v>16517</v>
      </c>
      <c r="K2133" s="15" t="s">
        <v>8899</v>
      </c>
      <c r="L2133" s="18" t="s">
        <v>16518</v>
      </c>
      <c r="M2133" s="15" t="s">
        <v>11401</v>
      </c>
      <c r="N2133" s="15" t="s">
        <v>11402</v>
      </c>
      <c r="O2133" s="16">
        <v>510</v>
      </c>
      <c r="P2133" s="15" t="s">
        <v>118</v>
      </c>
      <c r="Q2133" s="15">
        <v>20000</v>
      </c>
      <c r="R2133" s="15">
        <v>57000</v>
      </c>
      <c r="S2133" s="15">
        <v>77000</v>
      </c>
      <c r="T2133" s="15">
        <v>0.18</v>
      </c>
      <c r="U2133" s="15" t="s">
        <v>3335</v>
      </c>
      <c r="V2133" s="15" t="s">
        <v>76</v>
      </c>
      <c r="W2133" s="16">
        <v>1</v>
      </c>
      <c r="X2133" s="16">
        <v>1</v>
      </c>
      <c r="Y2133" s="15">
        <v>8223</v>
      </c>
      <c r="Z2133" s="15">
        <v>0.189</v>
      </c>
      <c r="AA2133" s="15" t="s">
        <v>15833</v>
      </c>
      <c r="AB2133" s="15" t="s">
        <v>15834</v>
      </c>
      <c r="AC2133" s="15">
        <v>65000</v>
      </c>
      <c r="AD2133" s="26">
        <v>40869</v>
      </c>
      <c r="AE2133" s="15" t="s">
        <v>119</v>
      </c>
      <c r="AF2133" s="15" t="s">
        <v>119</v>
      </c>
      <c r="AG2133" s="16">
        <v>1</v>
      </c>
      <c r="AH2133" s="15" t="s">
        <v>16519</v>
      </c>
      <c r="AI2133" s="15" t="s">
        <v>78</v>
      </c>
      <c r="AJ2133" s="15">
        <v>8222.9152832</v>
      </c>
      <c r="AK2133" s="15">
        <v>378.24402104299998</v>
      </c>
      <c r="AL2133" s="15">
        <v>3094110.6260299999</v>
      </c>
      <c r="AM2133" s="15">
        <v>1414084.1510399999</v>
      </c>
      <c r="AN2133" s="19">
        <v>20000</v>
      </c>
      <c r="AO2133" s="19">
        <v>57100</v>
      </c>
      <c r="AP2133" s="19">
        <v>0</v>
      </c>
      <c r="AQ2133" s="19">
        <v>0</v>
      </c>
      <c r="AR2133" s="34">
        <f t="shared" si="436"/>
        <v>77100</v>
      </c>
      <c r="AS2133" s="34">
        <v>45000</v>
      </c>
      <c r="AT2133" s="34">
        <v>0</v>
      </c>
      <c r="AU2133" s="34">
        <v>11235</v>
      </c>
      <c r="AV2133" s="34">
        <v>0</v>
      </c>
      <c r="AW2133" s="35">
        <f t="shared" si="437"/>
        <v>56235</v>
      </c>
      <c r="AX2133" s="34">
        <f t="shared" si="438"/>
        <v>20865</v>
      </c>
      <c r="AY2133" s="36">
        <v>1.4712000000099998</v>
      </c>
      <c r="AZ2133" s="36">
        <v>2.0617000000000001</v>
      </c>
      <c r="BA2133" s="22"/>
      <c r="BB2133" s="19">
        <v>771</v>
      </c>
      <c r="BC2133" s="34">
        <f t="shared" si="439"/>
        <v>306.96588000208646</v>
      </c>
      <c r="BD2133" s="34">
        <f t="shared" si="440"/>
        <v>430.17370500000004</v>
      </c>
      <c r="BE2133" s="38">
        <v>3.4819999999999997E-2</v>
      </c>
      <c r="BF2133" s="38">
        <f t="shared" si="441"/>
        <v>3.4819999999999997E-2</v>
      </c>
      <c r="BG2133" s="34">
        <v>10.68855194167265</v>
      </c>
      <c r="BH2133" s="34">
        <v>14.9786484081</v>
      </c>
      <c r="BI2133" s="34">
        <f t="shared" si="442"/>
        <v>296.27732806041382</v>
      </c>
      <c r="BJ2133" s="34">
        <f t="shared" si="443"/>
        <v>415.19505659190003</v>
      </c>
      <c r="BK2133" s="34">
        <v>0</v>
      </c>
      <c r="BL2133" s="34">
        <v>0</v>
      </c>
      <c r="BM2133" s="34">
        <f t="shared" si="444"/>
        <v>0</v>
      </c>
      <c r="BN2133" s="39">
        <f t="shared" ref="BN2133:BN2196" si="446">BI2133-BK2133</f>
        <v>296.27732806041382</v>
      </c>
      <c r="BO2133" s="39">
        <f t="shared" ref="BO2133:BO2196" si="447">BJ2133-BL2133</f>
        <v>415.19505659190003</v>
      </c>
      <c r="BP2133" s="39">
        <f t="shared" si="445"/>
        <v>118.9177285314862</v>
      </c>
    </row>
    <row r="2134" spans="1:68" s="25" customFormat="1" ht="14.25" x14ac:dyDescent="0.2">
      <c r="A2134" s="14">
        <v>921</v>
      </c>
      <c r="B2134" s="40"/>
      <c r="C2134" s="15"/>
      <c r="D2134" s="16">
        <v>13513</v>
      </c>
      <c r="E2134" s="15" t="s">
        <v>16520</v>
      </c>
      <c r="F2134" s="15" t="s">
        <v>16521</v>
      </c>
      <c r="G2134" s="17" t="s">
        <v>16522</v>
      </c>
      <c r="H2134" s="17" t="s">
        <v>16523</v>
      </c>
      <c r="I2134" s="17" t="s">
        <v>86</v>
      </c>
      <c r="J2134" s="15" t="s">
        <v>16524</v>
      </c>
      <c r="K2134" s="15" t="s">
        <v>205</v>
      </c>
      <c r="L2134" s="18" t="s">
        <v>16525</v>
      </c>
      <c r="M2134" s="15" t="s">
        <v>11401</v>
      </c>
      <c r="N2134" s="15" t="s">
        <v>11402</v>
      </c>
      <c r="O2134" s="16">
        <v>510</v>
      </c>
      <c r="P2134" s="15" t="s">
        <v>118</v>
      </c>
      <c r="Q2134" s="15">
        <v>20000</v>
      </c>
      <c r="R2134" s="15">
        <v>63200</v>
      </c>
      <c r="S2134" s="15">
        <v>83200</v>
      </c>
      <c r="T2134" s="15">
        <v>0.19</v>
      </c>
      <c r="U2134" s="15" t="s">
        <v>3335</v>
      </c>
      <c r="V2134" s="15" t="s">
        <v>76</v>
      </c>
      <c r="W2134" s="16">
        <v>1</v>
      </c>
      <c r="X2134" s="16">
        <v>0</v>
      </c>
      <c r="Y2134" s="15">
        <v>9014</v>
      </c>
      <c r="Z2134" s="15">
        <v>0.20699999999999999</v>
      </c>
      <c r="AA2134" s="15" t="s">
        <v>15833</v>
      </c>
      <c r="AB2134" s="15" t="s">
        <v>15834</v>
      </c>
      <c r="AC2134" s="15">
        <v>0</v>
      </c>
      <c r="AD2134" s="15"/>
      <c r="AE2134" s="15" t="s">
        <v>298</v>
      </c>
      <c r="AF2134" s="15" t="s">
        <v>16526</v>
      </c>
      <c r="AG2134" s="16">
        <v>1</v>
      </c>
      <c r="AH2134" s="15" t="s">
        <v>16527</v>
      </c>
      <c r="AI2134" s="15" t="s">
        <v>78</v>
      </c>
      <c r="AJ2134" s="15">
        <v>9013.5881347699997</v>
      </c>
      <c r="AK2134" s="15">
        <v>398.69220714099998</v>
      </c>
      <c r="AL2134" s="15">
        <v>3094179.4560600002</v>
      </c>
      <c r="AM2134" s="15">
        <v>1414088.02061</v>
      </c>
      <c r="AN2134" s="19">
        <v>20000</v>
      </c>
      <c r="AO2134" s="19">
        <v>63100</v>
      </c>
      <c r="AP2134" s="19">
        <v>0</v>
      </c>
      <c r="AQ2134" s="19">
        <v>200</v>
      </c>
      <c r="AR2134" s="34">
        <f t="shared" si="436"/>
        <v>83300</v>
      </c>
      <c r="AS2134" s="34">
        <v>45000</v>
      </c>
      <c r="AT2134" s="34">
        <v>3000</v>
      </c>
      <c r="AU2134" s="34">
        <v>13335</v>
      </c>
      <c r="AV2134" s="34">
        <v>0</v>
      </c>
      <c r="AW2134" s="35">
        <f t="shared" si="437"/>
        <v>61335</v>
      </c>
      <c r="AX2134" s="34">
        <f t="shared" si="438"/>
        <v>21965</v>
      </c>
      <c r="AY2134" s="36">
        <v>1.4712000000099998</v>
      </c>
      <c r="AZ2134" s="36">
        <v>2.0617000000000001</v>
      </c>
      <c r="BA2134" s="22"/>
      <c r="BB2134" s="19">
        <v>837</v>
      </c>
      <c r="BC2134" s="34">
        <f t="shared" si="439"/>
        <v>323.14908000219646</v>
      </c>
      <c r="BD2134" s="34">
        <f t="shared" si="440"/>
        <v>452.85240500000003</v>
      </c>
      <c r="BE2134" s="38">
        <v>3.4819999999999997E-2</v>
      </c>
      <c r="BF2134" s="38">
        <f t="shared" si="441"/>
        <v>3.4819999999999997E-2</v>
      </c>
      <c r="BG2134" s="34">
        <v>11.149596597675783</v>
      </c>
      <c r="BH2134" s="34">
        <v>15.624743954099999</v>
      </c>
      <c r="BI2134" s="34">
        <f t="shared" si="442"/>
        <v>311.99948340452067</v>
      </c>
      <c r="BJ2134" s="34">
        <f t="shared" si="443"/>
        <v>437.22766104590005</v>
      </c>
      <c r="BK2134" s="34">
        <v>0</v>
      </c>
      <c r="BL2134" s="34">
        <v>0</v>
      </c>
      <c r="BM2134" s="34">
        <f t="shared" si="444"/>
        <v>0</v>
      </c>
      <c r="BN2134" s="39">
        <f t="shared" si="446"/>
        <v>311.99948340452067</v>
      </c>
      <c r="BO2134" s="39">
        <f t="shared" si="447"/>
        <v>437.22766104590005</v>
      </c>
      <c r="BP2134" s="39">
        <f t="shared" si="445"/>
        <v>125.22817764137938</v>
      </c>
    </row>
    <row r="2135" spans="1:68" s="25" customFormat="1" ht="14.25" x14ac:dyDescent="0.2">
      <c r="A2135" s="14">
        <v>922</v>
      </c>
      <c r="B2135" s="40"/>
      <c r="C2135" s="15"/>
      <c r="D2135" s="16">
        <v>18353</v>
      </c>
      <c r="E2135" s="15" t="s">
        <v>16528</v>
      </c>
      <c r="F2135" s="15" t="s">
        <v>16529</v>
      </c>
      <c r="G2135" s="17" t="s">
        <v>16530</v>
      </c>
      <c r="H2135" s="17" t="s">
        <v>16268</v>
      </c>
      <c r="I2135" s="17" t="s">
        <v>16269</v>
      </c>
      <c r="J2135" s="15" t="s">
        <v>16531</v>
      </c>
      <c r="K2135" s="15" t="s">
        <v>16271</v>
      </c>
      <c r="L2135" s="18" t="s">
        <v>16532</v>
      </c>
      <c r="M2135" s="15" t="s">
        <v>11401</v>
      </c>
      <c r="N2135" s="15" t="s">
        <v>11402</v>
      </c>
      <c r="O2135" s="16">
        <v>419</v>
      </c>
      <c r="P2135" s="15" t="s">
        <v>895</v>
      </c>
      <c r="Q2135" s="15">
        <v>20000</v>
      </c>
      <c r="R2135" s="15">
        <v>61900</v>
      </c>
      <c r="S2135" s="15">
        <v>81900</v>
      </c>
      <c r="T2135" s="15">
        <v>0.21</v>
      </c>
      <c r="U2135" s="15" t="s">
        <v>3335</v>
      </c>
      <c r="V2135" s="15" t="s">
        <v>76</v>
      </c>
      <c r="W2135" s="16">
        <v>1</v>
      </c>
      <c r="X2135" s="16">
        <v>1</v>
      </c>
      <c r="Y2135" s="15">
        <v>9698</v>
      </c>
      <c r="Z2135" s="15">
        <v>0.223</v>
      </c>
      <c r="AA2135" s="15" t="s">
        <v>15833</v>
      </c>
      <c r="AB2135" s="15" t="s">
        <v>15834</v>
      </c>
      <c r="AC2135" s="15">
        <v>82500</v>
      </c>
      <c r="AD2135" s="26">
        <v>41876</v>
      </c>
      <c r="AE2135" s="15" t="s">
        <v>211</v>
      </c>
      <c r="AF2135" s="15" t="s">
        <v>16533</v>
      </c>
      <c r="AG2135" s="16">
        <v>1</v>
      </c>
      <c r="AH2135" s="15" t="s">
        <v>16534</v>
      </c>
      <c r="AI2135" s="15" t="s">
        <v>78</v>
      </c>
      <c r="AJ2135" s="15">
        <v>9698.2646484399993</v>
      </c>
      <c r="AK2135" s="15">
        <v>417.46407235800001</v>
      </c>
      <c r="AL2135" s="15">
        <v>3094249.21686</v>
      </c>
      <c r="AM2135" s="15">
        <v>1414091.88793</v>
      </c>
      <c r="AN2135" s="19">
        <v>0</v>
      </c>
      <c r="AO2135" s="19">
        <v>0</v>
      </c>
      <c r="AP2135" s="19">
        <v>20000</v>
      </c>
      <c r="AQ2135" s="19">
        <v>62000</v>
      </c>
      <c r="AR2135" s="34">
        <f t="shared" si="436"/>
        <v>82000</v>
      </c>
      <c r="AS2135" s="34">
        <v>0</v>
      </c>
      <c r="AT2135" s="34">
        <v>0</v>
      </c>
      <c r="AU2135" s="34">
        <v>0</v>
      </c>
      <c r="AV2135" s="34">
        <v>0</v>
      </c>
      <c r="AW2135" s="35">
        <f t="shared" si="437"/>
        <v>0</v>
      </c>
      <c r="AX2135" s="34">
        <f t="shared" si="438"/>
        <v>82000</v>
      </c>
      <c r="AY2135" s="36">
        <v>1.4712000000099998</v>
      </c>
      <c r="AZ2135" s="36">
        <v>2.0617000000000001</v>
      </c>
      <c r="BA2135" s="22"/>
      <c r="BB2135" s="19">
        <v>1640</v>
      </c>
      <c r="BC2135" s="34">
        <f t="shared" si="439"/>
        <v>1206.3840000081998</v>
      </c>
      <c r="BD2135" s="34">
        <f t="shared" si="440"/>
        <v>1690.5940000000001</v>
      </c>
      <c r="BE2135" s="38">
        <v>3.4819999999999997E-2</v>
      </c>
      <c r="BF2135" s="38">
        <f t="shared" si="441"/>
        <v>3.4819999999999997E-2</v>
      </c>
      <c r="BG2135" s="34">
        <v>0</v>
      </c>
      <c r="BH2135" s="34">
        <v>0</v>
      </c>
      <c r="BI2135" s="34">
        <f t="shared" si="442"/>
        <v>1206.3840000081998</v>
      </c>
      <c r="BJ2135" s="34">
        <f t="shared" si="443"/>
        <v>1690.5940000000001</v>
      </c>
      <c r="BK2135" s="34">
        <v>0</v>
      </c>
      <c r="BL2135" s="34">
        <v>50.594000000000051</v>
      </c>
      <c r="BM2135" s="34">
        <f t="shared" si="444"/>
        <v>50.594000000000051</v>
      </c>
      <c r="BN2135" s="39">
        <f t="shared" si="446"/>
        <v>1206.3840000081998</v>
      </c>
      <c r="BO2135" s="39">
        <f t="shared" si="447"/>
        <v>1640</v>
      </c>
      <c r="BP2135" s="39">
        <f t="shared" si="445"/>
        <v>433.61599999180021</v>
      </c>
    </row>
    <row r="2136" spans="1:68" s="25" customFormat="1" ht="14.25" x14ac:dyDescent="0.2">
      <c r="A2136" s="14">
        <v>923</v>
      </c>
      <c r="B2136" s="40"/>
      <c r="C2136" s="15"/>
      <c r="D2136" s="16">
        <v>27514</v>
      </c>
      <c r="E2136" s="15" t="s">
        <v>16535</v>
      </c>
      <c r="F2136" s="15" t="s">
        <v>16536</v>
      </c>
      <c r="G2136" s="17" t="s">
        <v>16537</v>
      </c>
      <c r="H2136" s="17" t="s">
        <v>16538</v>
      </c>
      <c r="I2136" s="17" t="s">
        <v>205</v>
      </c>
      <c r="J2136" s="15" t="s">
        <v>16539</v>
      </c>
      <c r="K2136" s="15" t="s">
        <v>3795</v>
      </c>
      <c r="L2136" s="18" t="s">
        <v>16540</v>
      </c>
      <c r="M2136" s="15" t="s">
        <v>11401</v>
      </c>
      <c r="N2136" s="15" t="s">
        <v>11402</v>
      </c>
      <c r="O2136" s="16">
        <v>510</v>
      </c>
      <c r="P2136" s="15" t="s">
        <v>118</v>
      </c>
      <c r="Q2136" s="15">
        <v>20000</v>
      </c>
      <c r="R2136" s="15">
        <v>64000</v>
      </c>
      <c r="S2136" s="15">
        <v>84000</v>
      </c>
      <c r="T2136" s="15">
        <v>0.22</v>
      </c>
      <c r="U2136" s="15" t="s">
        <v>3335</v>
      </c>
      <c r="V2136" s="15" t="s">
        <v>76</v>
      </c>
      <c r="W2136" s="16">
        <v>1</v>
      </c>
      <c r="X2136" s="16">
        <v>0</v>
      </c>
      <c r="Y2136" s="15">
        <v>10497</v>
      </c>
      <c r="Z2136" s="15">
        <v>0.24099999999999999</v>
      </c>
      <c r="AA2136" s="15" t="s">
        <v>15833</v>
      </c>
      <c r="AB2136" s="15" t="s">
        <v>15834</v>
      </c>
      <c r="AC2136" s="15">
        <v>0</v>
      </c>
      <c r="AD2136" s="15"/>
      <c r="AE2136" s="15" t="s">
        <v>222</v>
      </c>
      <c r="AF2136" s="15" t="s">
        <v>8813</v>
      </c>
      <c r="AG2136" s="16">
        <v>1</v>
      </c>
      <c r="AH2136" s="15" t="s">
        <v>16541</v>
      </c>
      <c r="AI2136" s="15" t="s">
        <v>78</v>
      </c>
      <c r="AJ2136" s="15">
        <v>10497.2570801</v>
      </c>
      <c r="AK2136" s="15">
        <v>438.29299840300001</v>
      </c>
      <c r="AL2136" s="15">
        <v>3094319.7658699998</v>
      </c>
      <c r="AM2136" s="15">
        <v>1414096.0511</v>
      </c>
      <c r="AN2136" s="19">
        <v>20000</v>
      </c>
      <c r="AO2136" s="19">
        <v>65000</v>
      </c>
      <c r="AP2136" s="19">
        <v>0</v>
      </c>
      <c r="AQ2136" s="19">
        <v>0</v>
      </c>
      <c r="AR2136" s="34">
        <f t="shared" si="436"/>
        <v>85000</v>
      </c>
      <c r="AS2136" s="34">
        <v>45000</v>
      </c>
      <c r="AT2136" s="34">
        <v>0</v>
      </c>
      <c r="AU2136" s="34">
        <v>14000</v>
      </c>
      <c r="AV2136" s="34">
        <v>12480</v>
      </c>
      <c r="AW2136" s="35">
        <f t="shared" si="437"/>
        <v>71480</v>
      </c>
      <c r="AX2136" s="34">
        <f t="shared" si="438"/>
        <v>13520</v>
      </c>
      <c r="AY2136" s="36">
        <v>1.4712000000099998</v>
      </c>
      <c r="AZ2136" s="36">
        <v>2.0617000000000001</v>
      </c>
      <c r="BA2136" s="22"/>
      <c r="BB2136" s="19">
        <v>850</v>
      </c>
      <c r="BC2136" s="34">
        <f t="shared" si="439"/>
        <v>198.90624000135196</v>
      </c>
      <c r="BD2136" s="34">
        <f t="shared" si="440"/>
        <v>278.74183999999997</v>
      </c>
      <c r="BE2136" s="38">
        <v>3.4819999999999997E-2</v>
      </c>
      <c r="BF2136" s="38">
        <f t="shared" si="441"/>
        <v>3.4819999999999997E-2</v>
      </c>
      <c r="BG2136" s="34">
        <v>6.9259152768470749</v>
      </c>
      <c r="BH2136" s="34">
        <v>9.7057908687999976</v>
      </c>
      <c r="BI2136" s="34">
        <f t="shared" si="442"/>
        <v>191.9803247245049</v>
      </c>
      <c r="BJ2136" s="34">
        <f t="shared" si="443"/>
        <v>269.03604913119995</v>
      </c>
      <c r="BK2136" s="34">
        <v>0</v>
      </c>
      <c r="BL2136" s="34">
        <v>0</v>
      </c>
      <c r="BM2136" s="34">
        <f t="shared" si="444"/>
        <v>0</v>
      </c>
      <c r="BN2136" s="39">
        <f t="shared" si="446"/>
        <v>191.9803247245049</v>
      </c>
      <c r="BO2136" s="39">
        <f t="shared" si="447"/>
        <v>269.03604913119995</v>
      </c>
      <c r="BP2136" s="39">
        <f t="shared" si="445"/>
        <v>77.055724406695049</v>
      </c>
    </row>
    <row r="2137" spans="1:68" s="25" customFormat="1" ht="14.25" x14ac:dyDescent="0.2">
      <c r="A2137" s="14">
        <v>924</v>
      </c>
      <c r="B2137" s="40"/>
      <c r="C2137" s="15"/>
      <c r="D2137" s="16">
        <v>23960</v>
      </c>
      <c r="E2137" s="15" t="s">
        <v>16542</v>
      </c>
      <c r="F2137" s="15" t="s">
        <v>16543</v>
      </c>
      <c r="G2137" s="17" t="s">
        <v>16544</v>
      </c>
      <c r="H2137" s="17" t="s">
        <v>16545</v>
      </c>
      <c r="I2137" s="17" t="s">
        <v>86</v>
      </c>
      <c r="J2137" s="15" t="s">
        <v>16546</v>
      </c>
      <c r="K2137" s="15" t="s">
        <v>4689</v>
      </c>
      <c r="L2137" s="18" t="s">
        <v>16547</v>
      </c>
      <c r="M2137" s="15" t="s">
        <v>11401</v>
      </c>
      <c r="N2137" s="15" t="s">
        <v>11402</v>
      </c>
      <c r="O2137" s="16">
        <v>510</v>
      </c>
      <c r="P2137" s="15" t="s">
        <v>118</v>
      </c>
      <c r="Q2137" s="15">
        <v>20000</v>
      </c>
      <c r="R2137" s="15">
        <v>65100</v>
      </c>
      <c r="S2137" s="15">
        <v>85100</v>
      </c>
      <c r="T2137" s="15">
        <v>0.24</v>
      </c>
      <c r="U2137" s="15" t="s">
        <v>3335</v>
      </c>
      <c r="V2137" s="15" t="s">
        <v>76</v>
      </c>
      <c r="W2137" s="16">
        <v>1</v>
      </c>
      <c r="X2137" s="16">
        <v>1</v>
      </c>
      <c r="Y2137" s="15">
        <v>11246</v>
      </c>
      <c r="Z2137" s="15">
        <v>0.25800000000000001</v>
      </c>
      <c r="AA2137" s="15" t="s">
        <v>15833</v>
      </c>
      <c r="AB2137" s="15" t="s">
        <v>15834</v>
      </c>
      <c r="AC2137" s="15">
        <v>70375</v>
      </c>
      <c r="AD2137" s="26">
        <v>37854</v>
      </c>
      <c r="AE2137" s="15" t="s">
        <v>147</v>
      </c>
      <c r="AF2137" s="15" t="s">
        <v>16548</v>
      </c>
      <c r="AG2137" s="16">
        <v>1</v>
      </c>
      <c r="AH2137" s="15" t="s">
        <v>16549</v>
      </c>
      <c r="AI2137" s="15" t="s">
        <v>78</v>
      </c>
      <c r="AJ2137" s="15">
        <v>11246.1813965</v>
      </c>
      <c r="AK2137" s="15">
        <v>470.20740429900002</v>
      </c>
      <c r="AL2137" s="15">
        <v>3094390.1738200001</v>
      </c>
      <c r="AM2137" s="15">
        <v>1414102.5805599999</v>
      </c>
      <c r="AN2137" s="19">
        <v>20000</v>
      </c>
      <c r="AO2137" s="19">
        <v>64700</v>
      </c>
      <c r="AP2137" s="19">
        <v>0</v>
      </c>
      <c r="AQ2137" s="19">
        <v>500</v>
      </c>
      <c r="AR2137" s="34">
        <f t="shared" si="436"/>
        <v>85200</v>
      </c>
      <c r="AS2137" s="34">
        <v>45000</v>
      </c>
      <c r="AT2137" s="34">
        <v>3000</v>
      </c>
      <c r="AU2137" s="34">
        <v>13895</v>
      </c>
      <c r="AV2137" s="34">
        <v>3000</v>
      </c>
      <c r="AW2137" s="35">
        <f t="shared" si="437"/>
        <v>64895</v>
      </c>
      <c r="AX2137" s="34">
        <f t="shared" si="438"/>
        <v>20305</v>
      </c>
      <c r="AY2137" s="36">
        <v>1.4712000000099998</v>
      </c>
      <c r="AZ2137" s="36">
        <v>2.0617000000000001</v>
      </c>
      <c r="BA2137" s="22"/>
      <c r="BB2137" s="19">
        <v>862</v>
      </c>
      <c r="BC2137" s="34">
        <f t="shared" si="439"/>
        <v>298.72716000203047</v>
      </c>
      <c r="BD2137" s="34">
        <f t="shared" si="440"/>
        <v>418.62818500000003</v>
      </c>
      <c r="BE2137" s="38">
        <v>3.4819999999999997E-2</v>
      </c>
      <c r="BF2137" s="38">
        <f t="shared" si="441"/>
        <v>3.4819999999999997E-2</v>
      </c>
      <c r="BG2137" s="34">
        <v>5.2892067480359497</v>
      </c>
      <c r="BH2137" s="34">
        <v>7.4121516805000001</v>
      </c>
      <c r="BI2137" s="34">
        <f t="shared" si="442"/>
        <v>293.43795325399452</v>
      </c>
      <c r="BJ2137" s="34">
        <f t="shared" si="443"/>
        <v>411.21603331950001</v>
      </c>
      <c r="BK2137" s="34">
        <v>0</v>
      </c>
      <c r="BL2137" s="34">
        <v>0</v>
      </c>
      <c r="BM2137" s="34">
        <f t="shared" si="444"/>
        <v>0</v>
      </c>
      <c r="BN2137" s="39">
        <f t="shared" si="446"/>
        <v>293.43795325399452</v>
      </c>
      <c r="BO2137" s="39">
        <f t="shared" si="447"/>
        <v>411.21603331950001</v>
      </c>
      <c r="BP2137" s="39">
        <f t="shared" si="445"/>
        <v>117.77808006550549</v>
      </c>
    </row>
    <row r="2138" spans="1:68" s="25" customFormat="1" ht="14.25" x14ac:dyDescent="0.2">
      <c r="A2138" s="14">
        <v>925</v>
      </c>
      <c r="B2138" s="40"/>
      <c r="C2138" s="15"/>
      <c r="D2138" s="16">
        <v>20894</v>
      </c>
      <c r="E2138" s="15" t="s">
        <v>16550</v>
      </c>
      <c r="F2138" s="15" t="s">
        <v>16551</v>
      </c>
      <c r="G2138" s="17" t="s">
        <v>16552</v>
      </c>
      <c r="H2138" s="17" t="s">
        <v>16553</v>
      </c>
      <c r="I2138" s="17" t="s">
        <v>86</v>
      </c>
      <c r="J2138" s="15" t="s">
        <v>16553</v>
      </c>
      <c r="K2138" s="15" t="s">
        <v>9180</v>
      </c>
      <c r="L2138" s="18" t="s">
        <v>16554</v>
      </c>
      <c r="M2138" s="15" t="s">
        <v>11401</v>
      </c>
      <c r="N2138" s="15" t="s">
        <v>11402</v>
      </c>
      <c r="O2138" s="16">
        <v>510</v>
      </c>
      <c r="P2138" s="15" t="s">
        <v>118</v>
      </c>
      <c r="Q2138" s="15">
        <v>20000</v>
      </c>
      <c r="R2138" s="15">
        <v>61400</v>
      </c>
      <c r="S2138" s="15">
        <v>81400</v>
      </c>
      <c r="T2138" s="15">
        <v>0.28999999999999998</v>
      </c>
      <c r="U2138" s="15" t="s">
        <v>3335</v>
      </c>
      <c r="V2138" s="15" t="s">
        <v>76</v>
      </c>
      <c r="W2138" s="16">
        <v>1</v>
      </c>
      <c r="X2138" s="16">
        <v>0</v>
      </c>
      <c r="Y2138" s="15">
        <v>13613</v>
      </c>
      <c r="Z2138" s="15">
        <v>0.313</v>
      </c>
      <c r="AA2138" s="15" t="s">
        <v>15833</v>
      </c>
      <c r="AB2138" s="15" t="s">
        <v>15834</v>
      </c>
      <c r="AC2138" s="15">
        <v>0</v>
      </c>
      <c r="AD2138" s="15"/>
      <c r="AE2138" s="15" t="s">
        <v>298</v>
      </c>
      <c r="AF2138" s="15" t="s">
        <v>16555</v>
      </c>
      <c r="AG2138" s="16">
        <v>1</v>
      </c>
      <c r="AH2138" s="15" t="s">
        <v>16556</v>
      </c>
      <c r="AI2138" s="15" t="s">
        <v>78</v>
      </c>
      <c r="AJ2138" s="15">
        <v>13613.0183105</v>
      </c>
      <c r="AK2138" s="15">
        <v>529.83285257299997</v>
      </c>
      <c r="AL2138" s="15">
        <v>3094460.2458700002</v>
      </c>
      <c r="AM2138" s="15">
        <v>1414116.5180200001</v>
      </c>
      <c r="AN2138" s="19">
        <v>20000</v>
      </c>
      <c r="AO2138" s="19">
        <v>61500</v>
      </c>
      <c r="AP2138" s="19">
        <v>0</v>
      </c>
      <c r="AQ2138" s="19">
        <v>0</v>
      </c>
      <c r="AR2138" s="34">
        <f t="shared" si="436"/>
        <v>81500</v>
      </c>
      <c r="AS2138" s="34">
        <v>45000</v>
      </c>
      <c r="AT2138" s="34">
        <v>3000</v>
      </c>
      <c r="AU2138" s="34">
        <v>12775</v>
      </c>
      <c r="AV2138" s="34">
        <v>20725</v>
      </c>
      <c r="AW2138" s="35">
        <f t="shared" si="437"/>
        <v>81500</v>
      </c>
      <c r="AX2138" s="34">
        <f t="shared" si="438"/>
        <v>0</v>
      </c>
      <c r="AY2138" s="36">
        <v>1.4712000000099998</v>
      </c>
      <c r="AZ2138" s="36">
        <v>2.0617000000000001</v>
      </c>
      <c r="BA2138" s="22"/>
      <c r="BB2138" s="19">
        <v>815</v>
      </c>
      <c r="BC2138" s="34">
        <f t="shared" si="439"/>
        <v>0</v>
      </c>
      <c r="BD2138" s="34">
        <f t="shared" si="440"/>
        <v>0</v>
      </c>
      <c r="BE2138" s="38">
        <v>3.4819999999999997E-2</v>
      </c>
      <c r="BF2138" s="38">
        <f t="shared" si="441"/>
        <v>3.4819999999999997E-2</v>
      </c>
      <c r="BG2138" s="34">
        <v>0</v>
      </c>
      <c r="BH2138" s="34">
        <v>0</v>
      </c>
      <c r="BI2138" s="34">
        <f t="shared" si="442"/>
        <v>0</v>
      </c>
      <c r="BJ2138" s="34">
        <f t="shared" si="443"/>
        <v>0</v>
      </c>
      <c r="BK2138" s="34">
        <v>0</v>
      </c>
      <c r="BL2138" s="34">
        <v>0</v>
      </c>
      <c r="BM2138" s="34">
        <f t="shared" si="444"/>
        <v>0</v>
      </c>
      <c r="BN2138" s="39">
        <f t="shared" si="446"/>
        <v>0</v>
      </c>
      <c r="BO2138" s="39">
        <f t="shared" si="447"/>
        <v>0</v>
      </c>
      <c r="BP2138" s="39">
        <f t="shared" si="445"/>
        <v>0</v>
      </c>
    </row>
    <row r="2139" spans="1:68" s="25" customFormat="1" ht="14.25" x14ac:dyDescent="0.2">
      <c r="A2139" s="14">
        <v>926</v>
      </c>
      <c r="B2139" s="40"/>
      <c r="C2139" s="15" t="s">
        <v>159</v>
      </c>
      <c r="D2139" s="16">
        <v>1979</v>
      </c>
      <c r="E2139" s="15" t="s">
        <v>16557</v>
      </c>
      <c r="F2139" s="15" t="s">
        <v>16558</v>
      </c>
      <c r="G2139" s="17" t="s">
        <v>16559</v>
      </c>
      <c r="H2139" s="17" t="s">
        <v>16560</v>
      </c>
      <c r="I2139" s="17" t="s">
        <v>86</v>
      </c>
      <c r="J2139" s="15" t="s">
        <v>16561</v>
      </c>
      <c r="K2139" s="15" t="s">
        <v>1313</v>
      </c>
      <c r="L2139" s="18" t="s">
        <v>16562</v>
      </c>
      <c r="M2139" s="15" t="s">
        <v>11401</v>
      </c>
      <c r="N2139" s="15" t="s">
        <v>11402</v>
      </c>
      <c r="O2139" s="16">
        <v>510</v>
      </c>
      <c r="P2139" s="15" t="s">
        <v>118</v>
      </c>
      <c r="Q2139" s="15">
        <v>20500</v>
      </c>
      <c r="R2139" s="15">
        <v>68900</v>
      </c>
      <c r="S2139" s="15">
        <v>89400</v>
      </c>
      <c r="T2139" s="15">
        <v>1.51</v>
      </c>
      <c r="U2139" s="15" t="s">
        <v>3335</v>
      </c>
      <c r="V2139" s="15" t="s">
        <v>76</v>
      </c>
      <c r="W2139" s="16">
        <v>1</v>
      </c>
      <c r="X2139" s="16">
        <v>0</v>
      </c>
      <c r="Y2139" s="15">
        <v>69215</v>
      </c>
      <c r="Z2139" s="15">
        <v>1.589</v>
      </c>
      <c r="AA2139" s="15" t="s">
        <v>15833</v>
      </c>
      <c r="AB2139" s="15" t="s">
        <v>15834</v>
      </c>
      <c r="AC2139" s="15">
        <v>0</v>
      </c>
      <c r="AD2139" s="15"/>
      <c r="AE2139" s="15" t="s">
        <v>353</v>
      </c>
      <c r="AF2139" s="15" t="s">
        <v>14341</v>
      </c>
      <c r="AG2139" s="16">
        <v>1</v>
      </c>
      <c r="AH2139" s="15" t="s">
        <v>16563</v>
      </c>
      <c r="AI2139" s="15" t="s">
        <v>78</v>
      </c>
      <c r="AJ2139" s="15">
        <v>69215.4306641</v>
      </c>
      <c r="AK2139" s="15">
        <v>1045.0875908800001</v>
      </c>
      <c r="AL2139" s="15">
        <v>3094637.97297</v>
      </c>
      <c r="AM2139" s="15">
        <v>1414147.8861499999</v>
      </c>
      <c r="AN2139" s="19">
        <v>20000</v>
      </c>
      <c r="AO2139" s="19">
        <v>69100</v>
      </c>
      <c r="AP2139" s="19">
        <v>500</v>
      </c>
      <c r="AQ2139" s="19">
        <v>0</v>
      </c>
      <c r="AR2139" s="34">
        <f t="shared" si="436"/>
        <v>89600</v>
      </c>
      <c r="AS2139" s="34">
        <v>45000</v>
      </c>
      <c r="AT2139" s="34">
        <v>0</v>
      </c>
      <c r="AU2139" s="34">
        <v>15435</v>
      </c>
      <c r="AV2139" s="34">
        <v>0</v>
      </c>
      <c r="AW2139" s="35">
        <f t="shared" si="437"/>
        <v>60435</v>
      </c>
      <c r="AX2139" s="34">
        <f t="shared" si="438"/>
        <v>29165</v>
      </c>
      <c r="AY2139" s="36">
        <v>1.4712000000099998</v>
      </c>
      <c r="AZ2139" s="36">
        <v>2.0617000000000001</v>
      </c>
      <c r="BA2139" s="22"/>
      <c r="BB2139" s="19">
        <v>906</v>
      </c>
      <c r="BC2139" s="34">
        <f t="shared" si="439"/>
        <v>429.07548000291644</v>
      </c>
      <c r="BD2139" s="34">
        <f t="shared" si="440"/>
        <v>601.294805</v>
      </c>
      <c r="BE2139" s="38">
        <v>3.4819999999999997E-2</v>
      </c>
      <c r="BF2139" s="38">
        <f t="shared" si="441"/>
        <v>3.4819999999999997E-2</v>
      </c>
      <c r="BG2139" s="34">
        <v>14.684272293699808</v>
      </c>
      <c r="BH2139" s="34">
        <v>20.5781431401</v>
      </c>
      <c r="BI2139" s="34">
        <f t="shared" si="442"/>
        <v>414.39120770921664</v>
      </c>
      <c r="BJ2139" s="34">
        <f t="shared" si="443"/>
        <v>580.7166618599</v>
      </c>
      <c r="BK2139" s="34">
        <v>0</v>
      </c>
      <c r="BL2139" s="34">
        <v>0</v>
      </c>
      <c r="BM2139" s="34">
        <f t="shared" si="444"/>
        <v>0</v>
      </c>
      <c r="BN2139" s="39">
        <f t="shared" si="446"/>
        <v>414.39120770921664</v>
      </c>
      <c r="BO2139" s="39">
        <f t="shared" si="447"/>
        <v>580.7166618599</v>
      </c>
      <c r="BP2139" s="39">
        <f t="shared" si="445"/>
        <v>166.32545415068336</v>
      </c>
    </row>
    <row r="2140" spans="1:68" s="25" customFormat="1" ht="14.25" x14ac:dyDescent="0.2">
      <c r="A2140" s="14">
        <v>927</v>
      </c>
      <c r="B2140" s="40"/>
      <c r="C2140" s="15" t="s">
        <v>16564</v>
      </c>
      <c r="D2140" s="16">
        <v>21002</v>
      </c>
      <c r="E2140" s="15" t="s">
        <v>16565</v>
      </c>
      <c r="F2140" s="15" t="s">
        <v>16564</v>
      </c>
      <c r="G2140" s="17" t="s">
        <v>16566</v>
      </c>
      <c r="H2140" s="17" t="s">
        <v>16567</v>
      </c>
      <c r="I2140" s="17" t="s">
        <v>86</v>
      </c>
      <c r="J2140" s="15" t="s">
        <v>16568</v>
      </c>
      <c r="K2140" s="15" t="s">
        <v>2133</v>
      </c>
      <c r="L2140" s="18" t="s">
        <v>16569</v>
      </c>
      <c r="M2140" s="15" t="s">
        <v>11986</v>
      </c>
      <c r="N2140" s="15" t="s">
        <v>11987</v>
      </c>
      <c r="O2140" s="16">
        <v>511</v>
      </c>
      <c r="P2140" s="15" t="s">
        <v>569</v>
      </c>
      <c r="Q2140" s="15">
        <v>36000</v>
      </c>
      <c r="R2140" s="15">
        <v>199700</v>
      </c>
      <c r="S2140" s="15">
        <v>235700</v>
      </c>
      <c r="T2140" s="15">
        <v>3.68</v>
      </c>
      <c r="U2140" s="15" t="s">
        <v>3335</v>
      </c>
      <c r="V2140" s="15" t="s">
        <v>76</v>
      </c>
      <c r="W2140" s="16">
        <v>1</v>
      </c>
      <c r="X2140" s="16">
        <v>1</v>
      </c>
      <c r="Y2140" s="15">
        <v>154726</v>
      </c>
      <c r="Z2140" s="15">
        <v>3.552</v>
      </c>
      <c r="AA2140" s="15" t="s">
        <v>78</v>
      </c>
      <c r="AB2140" s="15" t="s">
        <v>78</v>
      </c>
      <c r="AC2140" s="15">
        <v>105000</v>
      </c>
      <c r="AD2140" s="26">
        <v>41766</v>
      </c>
      <c r="AE2140" s="15" t="s">
        <v>298</v>
      </c>
      <c r="AF2140" s="15" t="s">
        <v>6040</v>
      </c>
      <c r="AG2140" s="16">
        <v>1</v>
      </c>
      <c r="AH2140" s="15" t="s">
        <v>16570</v>
      </c>
      <c r="AI2140" s="15" t="s">
        <v>78</v>
      </c>
      <c r="AJ2140" s="15">
        <v>154726.05590800001</v>
      </c>
      <c r="AK2140" s="15">
        <v>2125.6276426200002</v>
      </c>
      <c r="AL2140" s="15">
        <v>3094429.0405199998</v>
      </c>
      <c r="AM2140" s="15">
        <v>1413839.5705599999</v>
      </c>
      <c r="AN2140" s="19">
        <v>28000</v>
      </c>
      <c r="AO2140" s="19">
        <v>192900</v>
      </c>
      <c r="AP2140" s="19">
        <v>8000</v>
      </c>
      <c r="AQ2140" s="19">
        <v>6200</v>
      </c>
      <c r="AR2140" s="34">
        <f t="shared" ref="AR2140:AR2203" si="448">SUM(AN2140:AQ2140)</f>
        <v>235100</v>
      </c>
      <c r="AS2140" s="34">
        <v>45000</v>
      </c>
      <c r="AT2140" s="34">
        <v>3000</v>
      </c>
      <c r="AU2140" s="34">
        <v>61565</v>
      </c>
      <c r="AV2140" s="34">
        <v>0</v>
      </c>
      <c r="AW2140" s="35">
        <f t="shared" ref="AW2140:AW2203" si="449">SUM(AS2140:AV2140)</f>
        <v>109565</v>
      </c>
      <c r="AX2140" s="34">
        <f t="shared" ref="AX2140:AX2203" si="450">AR2140-AW2140</f>
        <v>125535</v>
      </c>
      <c r="AY2140" s="36">
        <v>1.4712000000099998</v>
      </c>
      <c r="AZ2140" s="36">
        <v>2.0617000000000001</v>
      </c>
      <c r="BA2140" s="22"/>
      <c r="BB2140" s="19">
        <v>2635</v>
      </c>
      <c r="BC2140" s="34">
        <f t="shared" ref="BC2140:BC2203" si="451">(AX2140/100)*AY2140</f>
        <v>1846.8709200125531</v>
      </c>
      <c r="BD2140" s="34">
        <f t="shared" ref="BD2140:BD2203" si="452">(AX2140/100)*AZ2140</f>
        <v>2588.1550950000001</v>
      </c>
      <c r="BE2140" s="38">
        <v>3.4819999999999997E-2</v>
      </c>
      <c r="BF2140" s="38">
        <f t="shared" ref="BF2140:BF2203" si="453">BE2140</f>
        <v>3.4819999999999997E-2</v>
      </c>
      <c r="BG2140" s="34">
        <v>57.033785306787657</v>
      </c>
      <c r="BH2140" s="34">
        <v>79.925608459899991</v>
      </c>
      <c r="BI2140" s="34">
        <f t="shared" ref="BI2140:BI2203" si="454">BC2140-BG2140</f>
        <v>1789.8371347057655</v>
      </c>
      <c r="BJ2140" s="34">
        <f t="shared" ref="BJ2140:BJ2203" si="455">BD2140-BH2140</f>
        <v>2508.2294865401</v>
      </c>
      <c r="BK2140" s="34">
        <f>0</f>
        <v>0</v>
      </c>
      <c r="BL2140" s="34">
        <v>6.4680865400996481</v>
      </c>
      <c r="BM2140" s="34">
        <f t="shared" ref="BM2140:BM2203" si="456">BL2140-BK2140</f>
        <v>6.4680865400996481</v>
      </c>
      <c r="BN2140" s="39">
        <f t="shared" si="446"/>
        <v>1789.8371347057655</v>
      </c>
      <c r="BO2140" s="39">
        <f t="shared" si="447"/>
        <v>2501.7614000000003</v>
      </c>
      <c r="BP2140" s="39">
        <f t="shared" si="445"/>
        <v>711.92426529423483</v>
      </c>
    </row>
    <row r="2141" spans="1:68" s="25" customFormat="1" ht="14.25" x14ac:dyDescent="0.2">
      <c r="A2141" s="14">
        <v>928</v>
      </c>
      <c r="B2141" s="40"/>
      <c r="C2141" s="15" t="s">
        <v>159</v>
      </c>
      <c r="D2141" s="16">
        <v>9431</v>
      </c>
      <c r="E2141" s="15" t="s">
        <v>16571</v>
      </c>
      <c r="F2141" s="15" t="s">
        <v>16572</v>
      </c>
      <c r="G2141" s="17" t="s">
        <v>16573</v>
      </c>
      <c r="H2141" s="17" t="s">
        <v>16574</v>
      </c>
      <c r="I2141" s="17" t="s">
        <v>86</v>
      </c>
      <c r="J2141" s="15" t="s">
        <v>16575</v>
      </c>
      <c r="K2141" s="15" t="s">
        <v>86</v>
      </c>
      <c r="L2141" s="18" t="s">
        <v>16576</v>
      </c>
      <c r="M2141" s="15" t="s">
        <v>11986</v>
      </c>
      <c r="N2141" s="15" t="s">
        <v>11987</v>
      </c>
      <c r="O2141" s="16">
        <v>511</v>
      </c>
      <c r="P2141" s="15" t="s">
        <v>569</v>
      </c>
      <c r="Q2141" s="15">
        <v>28000</v>
      </c>
      <c r="R2141" s="15">
        <v>74400</v>
      </c>
      <c r="S2141" s="15">
        <v>102400</v>
      </c>
      <c r="T2141" s="15">
        <v>1</v>
      </c>
      <c r="U2141" s="15" t="s">
        <v>3335</v>
      </c>
      <c r="V2141" s="15" t="s">
        <v>76</v>
      </c>
      <c r="W2141" s="16">
        <v>1</v>
      </c>
      <c r="X2141" s="16">
        <v>0</v>
      </c>
      <c r="Y2141" s="15">
        <v>43473</v>
      </c>
      <c r="Z2141" s="15">
        <v>0.998</v>
      </c>
      <c r="AA2141" s="15" t="s">
        <v>78</v>
      </c>
      <c r="AB2141" s="15" t="s">
        <v>78</v>
      </c>
      <c r="AC2141" s="15">
        <v>0</v>
      </c>
      <c r="AD2141" s="15"/>
      <c r="AE2141" s="15" t="s">
        <v>353</v>
      </c>
      <c r="AF2141" s="15" t="s">
        <v>16577</v>
      </c>
      <c r="AG2141" s="16">
        <v>1</v>
      </c>
      <c r="AH2141" s="15" t="s">
        <v>16578</v>
      </c>
      <c r="AI2141" s="15" t="s">
        <v>78</v>
      </c>
      <c r="AJ2141" s="15">
        <v>43473.2807617</v>
      </c>
      <c r="AK2141" s="15">
        <v>836.02863998299995</v>
      </c>
      <c r="AL2141" s="15">
        <v>3094693.1427799999</v>
      </c>
      <c r="AM2141" s="15">
        <v>1413820.0625199999</v>
      </c>
      <c r="AN2141" s="19">
        <v>0</v>
      </c>
      <c r="AO2141" s="19">
        <v>0</v>
      </c>
      <c r="AP2141" s="19">
        <v>28000</v>
      </c>
      <c r="AQ2141" s="19">
        <v>73600</v>
      </c>
      <c r="AR2141" s="34">
        <f t="shared" si="448"/>
        <v>101600</v>
      </c>
      <c r="AS2141" s="34">
        <v>0</v>
      </c>
      <c r="AT2141" s="34">
        <v>0</v>
      </c>
      <c r="AU2141" s="34">
        <v>0</v>
      </c>
      <c r="AV2141" s="34">
        <v>0</v>
      </c>
      <c r="AW2141" s="35">
        <f t="shared" si="449"/>
        <v>0</v>
      </c>
      <c r="AX2141" s="34">
        <f t="shared" si="450"/>
        <v>101600</v>
      </c>
      <c r="AY2141" s="36">
        <v>1.4712000000099998</v>
      </c>
      <c r="AZ2141" s="36">
        <v>2.0617000000000001</v>
      </c>
      <c r="BA2141" s="22"/>
      <c r="BB2141" s="19">
        <v>2032</v>
      </c>
      <c r="BC2141" s="34">
        <f t="shared" si="451"/>
        <v>1494.7392000101599</v>
      </c>
      <c r="BD2141" s="34">
        <f t="shared" si="452"/>
        <v>2094.6872000000003</v>
      </c>
      <c r="BE2141" s="38">
        <v>3.4819999999999997E-2</v>
      </c>
      <c r="BF2141" s="38">
        <f t="shared" si="453"/>
        <v>3.4819999999999997E-2</v>
      </c>
      <c r="BG2141" s="34">
        <v>0</v>
      </c>
      <c r="BH2141" s="34">
        <v>0</v>
      </c>
      <c r="BI2141" s="34">
        <f t="shared" si="454"/>
        <v>1494.7392000101599</v>
      </c>
      <c r="BJ2141" s="34">
        <f t="shared" si="455"/>
        <v>2094.6872000000003</v>
      </c>
      <c r="BK2141" s="34">
        <v>0</v>
      </c>
      <c r="BL2141" s="34">
        <v>62.687200000000303</v>
      </c>
      <c r="BM2141" s="34">
        <f t="shared" si="456"/>
        <v>62.687200000000303</v>
      </c>
      <c r="BN2141" s="39">
        <f t="shared" si="446"/>
        <v>1494.7392000101599</v>
      </c>
      <c r="BO2141" s="39">
        <f t="shared" si="447"/>
        <v>2032</v>
      </c>
      <c r="BP2141" s="39">
        <f t="shared" si="445"/>
        <v>537.26079998984005</v>
      </c>
    </row>
    <row r="2142" spans="1:68" s="25" customFormat="1" ht="14.25" x14ac:dyDescent="0.2">
      <c r="A2142" s="14">
        <v>929</v>
      </c>
      <c r="B2142" s="40"/>
      <c r="C2142" s="15"/>
      <c r="D2142" s="16">
        <v>18369</v>
      </c>
      <c r="E2142" s="15" t="s">
        <v>16579</v>
      </c>
      <c r="F2142" s="15" t="s">
        <v>16580</v>
      </c>
      <c r="G2142" s="17" t="s">
        <v>16581</v>
      </c>
      <c r="H2142" s="17" t="s">
        <v>16582</v>
      </c>
      <c r="I2142" s="17" t="s">
        <v>205</v>
      </c>
      <c r="J2142" s="15" t="s">
        <v>16583</v>
      </c>
      <c r="K2142" s="15" t="s">
        <v>16584</v>
      </c>
      <c r="L2142" s="18" t="s">
        <v>16585</v>
      </c>
      <c r="M2142" s="15" t="s">
        <v>11986</v>
      </c>
      <c r="N2142" s="15" t="s">
        <v>11987</v>
      </c>
      <c r="O2142" s="16">
        <v>511</v>
      </c>
      <c r="P2142" s="15" t="s">
        <v>569</v>
      </c>
      <c r="Q2142" s="15">
        <v>31000</v>
      </c>
      <c r="R2142" s="15">
        <v>152800</v>
      </c>
      <c r="S2142" s="15">
        <v>183800</v>
      </c>
      <c r="T2142" s="15">
        <v>2</v>
      </c>
      <c r="U2142" s="15" t="s">
        <v>3335</v>
      </c>
      <c r="V2142" s="15" t="s">
        <v>76</v>
      </c>
      <c r="W2142" s="16">
        <v>1</v>
      </c>
      <c r="X2142" s="16">
        <v>0</v>
      </c>
      <c r="Y2142" s="15">
        <v>83739</v>
      </c>
      <c r="Z2142" s="15">
        <v>1.9219999999999999</v>
      </c>
      <c r="AA2142" s="15" t="s">
        <v>78</v>
      </c>
      <c r="AB2142" s="15" t="s">
        <v>78</v>
      </c>
      <c r="AC2142" s="15">
        <v>0</v>
      </c>
      <c r="AD2142" s="15"/>
      <c r="AE2142" s="15" t="s">
        <v>363</v>
      </c>
      <c r="AF2142" s="15" t="s">
        <v>16586</v>
      </c>
      <c r="AG2142" s="16">
        <v>1</v>
      </c>
      <c r="AH2142" s="15" t="s">
        <v>16587</v>
      </c>
      <c r="AI2142" s="15" t="s">
        <v>78</v>
      </c>
      <c r="AJ2142" s="15">
        <v>83738.821044900003</v>
      </c>
      <c r="AK2142" s="15">
        <v>1239.82694713</v>
      </c>
      <c r="AL2142" s="15">
        <v>3094598.31439</v>
      </c>
      <c r="AM2142" s="15">
        <v>1413624.7130400001</v>
      </c>
      <c r="AN2142" s="19">
        <v>28000</v>
      </c>
      <c r="AO2142" s="19">
        <v>122000</v>
      </c>
      <c r="AP2142" s="19">
        <v>3000</v>
      </c>
      <c r="AQ2142" s="19">
        <v>29300</v>
      </c>
      <c r="AR2142" s="34">
        <f t="shared" si="448"/>
        <v>182300</v>
      </c>
      <c r="AS2142" s="34">
        <v>45000</v>
      </c>
      <c r="AT2142" s="34">
        <v>3000</v>
      </c>
      <c r="AU2142" s="34">
        <v>36750</v>
      </c>
      <c r="AV2142" s="34">
        <v>0</v>
      </c>
      <c r="AW2142" s="35">
        <f t="shared" si="449"/>
        <v>84750</v>
      </c>
      <c r="AX2142" s="34">
        <f t="shared" si="450"/>
        <v>97550</v>
      </c>
      <c r="AY2142" s="36">
        <v>1.4712000000099998</v>
      </c>
      <c r="AZ2142" s="36">
        <v>2.0617000000000001</v>
      </c>
      <c r="BA2142" s="22"/>
      <c r="BB2142" s="19">
        <v>2469</v>
      </c>
      <c r="BC2142" s="34">
        <f t="shared" si="451"/>
        <v>1435.1556000097548</v>
      </c>
      <c r="BD2142" s="34">
        <f t="shared" si="452"/>
        <v>2011.1883500000001</v>
      </c>
      <c r="BE2142" s="38">
        <v>3.4819999999999997E-2</v>
      </c>
      <c r="BF2142" s="38">
        <f t="shared" si="453"/>
        <v>3.4819999999999997E-2</v>
      </c>
      <c r="BG2142" s="34">
        <v>33.425737560227198</v>
      </c>
      <c r="BH2142" s="34">
        <v>46.841927084999995</v>
      </c>
      <c r="BI2142" s="34">
        <f t="shared" si="454"/>
        <v>1401.7298624495277</v>
      </c>
      <c r="BJ2142" s="34">
        <f t="shared" si="455"/>
        <v>1964.3464229150002</v>
      </c>
      <c r="BK2142" s="34">
        <v>0</v>
      </c>
      <c r="BL2142" s="34">
        <v>0</v>
      </c>
      <c r="BM2142" s="34">
        <f t="shared" si="456"/>
        <v>0</v>
      </c>
      <c r="BN2142" s="39">
        <f t="shared" si="446"/>
        <v>1401.7298624495277</v>
      </c>
      <c r="BO2142" s="39">
        <f t="shared" si="447"/>
        <v>1964.3464229150002</v>
      </c>
      <c r="BP2142" s="39">
        <f t="shared" si="445"/>
        <v>562.6165604654725</v>
      </c>
    </row>
    <row r="2143" spans="1:68" s="25" customFormat="1" ht="14.25" x14ac:dyDescent="0.2">
      <c r="A2143" s="14">
        <v>930</v>
      </c>
      <c r="B2143" s="40"/>
      <c r="C2143" s="15" t="s">
        <v>16588</v>
      </c>
      <c r="D2143" s="16">
        <v>27798</v>
      </c>
      <c r="E2143" s="15" t="s">
        <v>16589</v>
      </c>
      <c r="F2143" s="15" t="s">
        <v>16588</v>
      </c>
      <c r="G2143" s="17" t="s">
        <v>16590</v>
      </c>
      <c r="H2143" s="17" t="s">
        <v>16591</v>
      </c>
      <c r="I2143" s="17" t="s">
        <v>86</v>
      </c>
      <c r="J2143" s="15" t="s">
        <v>16592</v>
      </c>
      <c r="K2143" s="15" t="s">
        <v>341</v>
      </c>
      <c r="L2143" s="18" t="s">
        <v>16593</v>
      </c>
      <c r="M2143" s="15" t="s">
        <v>11986</v>
      </c>
      <c r="N2143" s="15" t="s">
        <v>11987</v>
      </c>
      <c r="O2143" s="16">
        <v>511</v>
      </c>
      <c r="P2143" s="15" t="s">
        <v>569</v>
      </c>
      <c r="Q2143" s="15">
        <v>29900</v>
      </c>
      <c r="R2143" s="15">
        <v>105100</v>
      </c>
      <c r="S2143" s="15">
        <v>135000</v>
      </c>
      <c r="T2143" s="15">
        <v>1.63</v>
      </c>
      <c r="U2143" s="15" t="s">
        <v>3335</v>
      </c>
      <c r="V2143" s="15" t="s">
        <v>76</v>
      </c>
      <c r="W2143" s="16">
        <v>1</v>
      </c>
      <c r="X2143" s="16">
        <v>1</v>
      </c>
      <c r="Y2143" s="15">
        <v>66012</v>
      </c>
      <c r="Z2143" s="15">
        <v>1.5149999999999999</v>
      </c>
      <c r="AA2143" s="15" t="s">
        <v>78</v>
      </c>
      <c r="AB2143" s="15" t="s">
        <v>78</v>
      </c>
      <c r="AC2143" s="15">
        <v>0</v>
      </c>
      <c r="AD2143" s="26">
        <v>37566</v>
      </c>
      <c r="AE2143" s="15" t="s">
        <v>183</v>
      </c>
      <c r="AF2143" s="15" t="s">
        <v>16594</v>
      </c>
      <c r="AG2143" s="16">
        <v>1</v>
      </c>
      <c r="AH2143" s="15" t="s">
        <v>16595</v>
      </c>
      <c r="AI2143" s="15" t="s">
        <v>78</v>
      </c>
      <c r="AJ2143" s="15">
        <v>66012.0097656</v>
      </c>
      <c r="AK2143" s="15">
        <v>1077.88166615</v>
      </c>
      <c r="AL2143" s="15">
        <v>3094632.6406200002</v>
      </c>
      <c r="AM2143" s="15">
        <v>1413431.4173000001</v>
      </c>
      <c r="AN2143" s="19">
        <v>0</v>
      </c>
      <c r="AO2143" s="19">
        <v>0</v>
      </c>
      <c r="AP2143" s="19">
        <v>29900</v>
      </c>
      <c r="AQ2143" s="19">
        <v>105800</v>
      </c>
      <c r="AR2143" s="34">
        <f t="shared" si="448"/>
        <v>135700</v>
      </c>
      <c r="AS2143" s="34">
        <v>0</v>
      </c>
      <c r="AT2143" s="34">
        <v>0</v>
      </c>
      <c r="AU2143" s="34">
        <v>0</v>
      </c>
      <c r="AV2143" s="34">
        <v>0</v>
      </c>
      <c r="AW2143" s="35">
        <f t="shared" si="449"/>
        <v>0</v>
      </c>
      <c r="AX2143" s="34">
        <f t="shared" si="450"/>
        <v>135700</v>
      </c>
      <c r="AY2143" s="36">
        <v>1.4712000000099998</v>
      </c>
      <c r="AZ2143" s="36">
        <v>2.0617000000000001</v>
      </c>
      <c r="BA2143" s="22"/>
      <c r="BB2143" s="19">
        <v>2845</v>
      </c>
      <c r="BC2143" s="34">
        <f t="shared" si="451"/>
        <v>1996.4184000135697</v>
      </c>
      <c r="BD2143" s="34">
        <f t="shared" si="452"/>
        <v>2797.7269000000001</v>
      </c>
      <c r="BE2143" s="38">
        <v>3.4819999999999997E-2</v>
      </c>
      <c r="BF2143" s="38">
        <f t="shared" si="453"/>
        <v>3.4819999999999997E-2</v>
      </c>
      <c r="BG2143" s="34">
        <v>0</v>
      </c>
      <c r="BH2143" s="34">
        <v>0</v>
      </c>
      <c r="BI2143" s="34">
        <f t="shared" si="454"/>
        <v>1996.4184000135697</v>
      </c>
      <c r="BJ2143" s="34">
        <f t="shared" si="455"/>
        <v>2797.7269000000001</v>
      </c>
      <c r="BK2143" s="34">
        <v>0</v>
      </c>
      <c r="BL2143" s="34">
        <v>75.644200000000183</v>
      </c>
      <c r="BM2143" s="34">
        <f t="shared" si="456"/>
        <v>75.644200000000183</v>
      </c>
      <c r="BN2143" s="39">
        <f t="shared" si="446"/>
        <v>1996.4184000135697</v>
      </c>
      <c r="BO2143" s="39">
        <f t="shared" si="447"/>
        <v>2722.0826999999999</v>
      </c>
      <c r="BP2143" s="39">
        <f t="shared" si="445"/>
        <v>725.66429998643025</v>
      </c>
    </row>
    <row r="2144" spans="1:68" s="25" customFormat="1" ht="14.25" x14ac:dyDescent="0.2">
      <c r="A2144" s="14">
        <v>931</v>
      </c>
      <c r="B2144" s="40"/>
      <c r="C2144" s="15" t="s">
        <v>176</v>
      </c>
      <c r="D2144" s="16">
        <v>29404</v>
      </c>
      <c r="E2144" s="15" t="s">
        <v>16596</v>
      </c>
      <c r="F2144" s="15" t="s">
        <v>16597</v>
      </c>
      <c r="G2144" s="17" t="s">
        <v>16598</v>
      </c>
      <c r="H2144" s="17" t="s">
        <v>16599</v>
      </c>
      <c r="I2144" s="17" t="s">
        <v>86</v>
      </c>
      <c r="J2144" s="15" t="s">
        <v>16600</v>
      </c>
      <c r="K2144" s="15" t="s">
        <v>790</v>
      </c>
      <c r="L2144" s="18" t="s">
        <v>16601</v>
      </c>
      <c r="M2144" s="15" t="s">
        <v>11986</v>
      </c>
      <c r="N2144" s="15" t="s">
        <v>11987</v>
      </c>
      <c r="O2144" s="16">
        <v>511</v>
      </c>
      <c r="P2144" s="15" t="s">
        <v>569</v>
      </c>
      <c r="Q2144" s="15">
        <v>31900</v>
      </c>
      <c r="R2144" s="15">
        <v>137600</v>
      </c>
      <c r="S2144" s="15">
        <v>169500</v>
      </c>
      <c r="T2144" s="15">
        <v>2.29</v>
      </c>
      <c r="U2144" s="15" t="s">
        <v>3335</v>
      </c>
      <c r="V2144" s="15" t="s">
        <v>76</v>
      </c>
      <c r="W2144" s="16">
        <v>1</v>
      </c>
      <c r="X2144" s="16">
        <v>0</v>
      </c>
      <c r="Y2144" s="15">
        <v>103156</v>
      </c>
      <c r="Z2144" s="15">
        <v>2.3679999999999999</v>
      </c>
      <c r="AA2144" s="15" t="s">
        <v>78</v>
      </c>
      <c r="AB2144" s="15" t="s">
        <v>78</v>
      </c>
      <c r="AC2144" s="15">
        <v>0</v>
      </c>
      <c r="AD2144" s="15"/>
      <c r="AE2144" s="15" t="s">
        <v>79</v>
      </c>
      <c r="AF2144" s="15" t="s">
        <v>16602</v>
      </c>
      <c r="AG2144" s="16">
        <v>1</v>
      </c>
      <c r="AH2144" s="15" t="s">
        <v>16603</v>
      </c>
      <c r="AI2144" s="15" t="s">
        <v>78</v>
      </c>
      <c r="AJ2144" s="15">
        <v>103155.54223599999</v>
      </c>
      <c r="AK2144" s="15">
        <v>1726.4088028599999</v>
      </c>
      <c r="AL2144" s="15">
        <v>3094452.0126399999</v>
      </c>
      <c r="AM2144" s="15">
        <v>1413343.4980899999</v>
      </c>
      <c r="AN2144" s="19">
        <v>28000</v>
      </c>
      <c r="AO2144" s="19">
        <v>146400</v>
      </c>
      <c r="AP2144" s="19">
        <v>3900</v>
      </c>
      <c r="AQ2144" s="19">
        <v>200</v>
      </c>
      <c r="AR2144" s="34">
        <f t="shared" si="448"/>
        <v>178500</v>
      </c>
      <c r="AS2144" s="34">
        <v>45000</v>
      </c>
      <c r="AT2144" s="34">
        <v>3000</v>
      </c>
      <c r="AU2144" s="34">
        <v>45290</v>
      </c>
      <c r="AV2144" s="34">
        <v>0</v>
      </c>
      <c r="AW2144" s="35">
        <f t="shared" si="449"/>
        <v>93290</v>
      </c>
      <c r="AX2144" s="34">
        <f t="shared" si="450"/>
        <v>85210</v>
      </c>
      <c r="AY2144" s="36">
        <v>1.4712000000099998</v>
      </c>
      <c r="AZ2144" s="36">
        <v>2.0617000000000001</v>
      </c>
      <c r="BA2144" s="22"/>
      <c r="BB2144" s="19">
        <v>1867</v>
      </c>
      <c r="BC2144" s="34">
        <f t="shared" si="451"/>
        <v>1253.6095200085208</v>
      </c>
      <c r="BD2144" s="34">
        <f t="shared" si="452"/>
        <v>1756.77457</v>
      </c>
      <c r="BE2144" s="38">
        <v>3.4819999999999997E-2</v>
      </c>
      <c r="BF2144" s="38">
        <f t="shared" si="453"/>
        <v>3.4819999999999997E-2</v>
      </c>
      <c r="BG2144" s="34">
        <v>41.550368942682418</v>
      </c>
      <c r="BH2144" s="34">
        <v>58.227566373400002</v>
      </c>
      <c r="BI2144" s="34">
        <f t="shared" si="454"/>
        <v>1212.0591510658385</v>
      </c>
      <c r="BJ2144" s="34">
        <f t="shared" si="455"/>
        <v>1698.5470036266001</v>
      </c>
      <c r="BK2144" s="34">
        <v>0</v>
      </c>
      <c r="BL2144" s="34">
        <v>0</v>
      </c>
      <c r="BM2144" s="34">
        <f t="shared" si="456"/>
        <v>0</v>
      </c>
      <c r="BN2144" s="39">
        <f t="shared" si="446"/>
        <v>1212.0591510658385</v>
      </c>
      <c r="BO2144" s="39">
        <f t="shared" si="447"/>
        <v>1698.5470036266001</v>
      </c>
      <c r="BP2144" s="39">
        <f t="shared" si="445"/>
        <v>486.48785256076167</v>
      </c>
    </row>
    <row r="2145" spans="1:68" s="25" customFormat="1" ht="14.25" x14ac:dyDescent="0.2">
      <c r="A2145" s="14">
        <v>932</v>
      </c>
      <c r="B2145" s="40"/>
      <c r="C2145" s="15" t="s">
        <v>176</v>
      </c>
      <c r="D2145" s="16">
        <v>34256</v>
      </c>
      <c r="E2145" s="15" t="s">
        <v>16604</v>
      </c>
      <c r="F2145" s="15" t="s">
        <v>16605</v>
      </c>
      <c r="G2145" s="17" t="s">
        <v>16606</v>
      </c>
      <c r="H2145" s="17" t="s">
        <v>16607</v>
      </c>
      <c r="I2145" s="17" t="s">
        <v>86</v>
      </c>
      <c r="J2145" s="15" t="s">
        <v>16608</v>
      </c>
      <c r="K2145" s="15" t="s">
        <v>86</v>
      </c>
      <c r="L2145" s="18" t="s">
        <v>16609</v>
      </c>
      <c r="M2145" s="15" t="s">
        <v>16610</v>
      </c>
      <c r="N2145" s="15" t="s">
        <v>16611</v>
      </c>
      <c r="O2145" s="16">
        <v>500</v>
      </c>
      <c r="P2145" s="15" t="s">
        <v>1055</v>
      </c>
      <c r="Q2145" s="15">
        <v>16300</v>
      </c>
      <c r="R2145" s="15">
        <v>0</v>
      </c>
      <c r="S2145" s="15">
        <v>16300</v>
      </c>
      <c r="T2145" s="15">
        <v>0.17</v>
      </c>
      <c r="U2145" s="15" t="s">
        <v>3335</v>
      </c>
      <c r="V2145" s="15" t="s">
        <v>76</v>
      </c>
      <c r="W2145" s="16">
        <v>1</v>
      </c>
      <c r="X2145" s="16">
        <v>1</v>
      </c>
      <c r="Y2145" s="15">
        <v>9147</v>
      </c>
      <c r="Z2145" s="15">
        <v>0.21</v>
      </c>
      <c r="AA2145" s="15" t="s">
        <v>16612</v>
      </c>
      <c r="AB2145" s="15" t="s">
        <v>78</v>
      </c>
      <c r="AC2145" s="15">
        <v>1</v>
      </c>
      <c r="AD2145" s="26">
        <v>42565</v>
      </c>
      <c r="AE2145" s="15" t="s">
        <v>183</v>
      </c>
      <c r="AF2145" s="15" t="s">
        <v>16613</v>
      </c>
      <c r="AG2145" s="16">
        <v>1</v>
      </c>
      <c r="AH2145" s="15" t="s">
        <v>16614</v>
      </c>
      <c r="AI2145" s="15" t="s">
        <v>78</v>
      </c>
      <c r="AJ2145" s="15">
        <v>9146.9560546899993</v>
      </c>
      <c r="AK2145" s="15">
        <v>394.09911885299999</v>
      </c>
      <c r="AL2145" s="15">
        <v>3094904.2954899999</v>
      </c>
      <c r="AM2145" s="15">
        <v>1413634.08525</v>
      </c>
      <c r="AN2145" s="19">
        <v>0</v>
      </c>
      <c r="AO2145" s="19">
        <v>0</v>
      </c>
      <c r="AP2145" s="19">
        <v>16300</v>
      </c>
      <c r="AQ2145" s="19">
        <v>0</v>
      </c>
      <c r="AR2145" s="34">
        <f t="shared" si="448"/>
        <v>16300</v>
      </c>
      <c r="AS2145" s="34">
        <v>0</v>
      </c>
      <c r="AT2145" s="34">
        <v>0</v>
      </c>
      <c r="AU2145" s="34">
        <v>0</v>
      </c>
      <c r="AV2145" s="34">
        <v>0</v>
      </c>
      <c r="AW2145" s="35">
        <f t="shared" si="449"/>
        <v>0</v>
      </c>
      <c r="AX2145" s="34">
        <f t="shared" si="450"/>
        <v>16300</v>
      </c>
      <c r="AY2145" s="36">
        <v>1.4712000000099998</v>
      </c>
      <c r="AZ2145" s="36">
        <v>2.0617000000000001</v>
      </c>
      <c r="BA2145" s="22"/>
      <c r="BB2145" s="19">
        <v>489</v>
      </c>
      <c r="BC2145" s="34">
        <f t="shared" si="451"/>
        <v>239.80560000162998</v>
      </c>
      <c r="BD2145" s="34">
        <f t="shared" si="452"/>
        <v>336.05709999999999</v>
      </c>
      <c r="BE2145" s="38">
        <v>3.4819999999999997E-2</v>
      </c>
      <c r="BF2145" s="38">
        <f t="shared" si="453"/>
        <v>3.4819999999999997E-2</v>
      </c>
      <c r="BG2145" s="34">
        <v>0</v>
      </c>
      <c r="BH2145" s="34">
        <v>0</v>
      </c>
      <c r="BI2145" s="34">
        <f t="shared" si="454"/>
        <v>239.80560000162998</v>
      </c>
      <c r="BJ2145" s="34">
        <f t="shared" si="455"/>
        <v>336.05709999999999</v>
      </c>
      <c r="BK2145" s="34">
        <v>0</v>
      </c>
      <c r="BL2145" s="34">
        <v>0</v>
      </c>
      <c r="BM2145" s="34">
        <f t="shared" si="456"/>
        <v>0</v>
      </c>
      <c r="BN2145" s="39">
        <f t="shared" si="446"/>
        <v>239.80560000162998</v>
      </c>
      <c r="BO2145" s="39">
        <f t="shared" si="447"/>
        <v>336.05709999999999</v>
      </c>
      <c r="BP2145" s="39">
        <f t="shared" si="445"/>
        <v>96.251499998370008</v>
      </c>
    </row>
    <row r="2146" spans="1:68" s="25" customFormat="1" ht="14.25" x14ac:dyDescent="0.2">
      <c r="A2146" s="14">
        <v>933</v>
      </c>
      <c r="B2146" s="40"/>
      <c r="C2146" s="15" t="s">
        <v>16615</v>
      </c>
      <c r="D2146" s="16">
        <v>3681</v>
      </c>
      <c r="E2146" s="15" t="s">
        <v>16616</v>
      </c>
      <c r="F2146" s="15" t="s">
        <v>16615</v>
      </c>
      <c r="G2146" s="17" t="s">
        <v>16617</v>
      </c>
      <c r="H2146" s="17" t="s">
        <v>16618</v>
      </c>
      <c r="I2146" s="17" t="s">
        <v>86</v>
      </c>
      <c r="J2146" s="15" t="s">
        <v>16619</v>
      </c>
      <c r="K2146" s="15" t="s">
        <v>1421</v>
      </c>
      <c r="L2146" s="18" t="s">
        <v>16620</v>
      </c>
      <c r="M2146" s="15" t="s">
        <v>16610</v>
      </c>
      <c r="N2146" s="15" t="s">
        <v>16611</v>
      </c>
      <c r="O2146" s="16">
        <v>510</v>
      </c>
      <c r="P2146" s="15" t="s">
        <v>118</v>
      </c>
      <c r="Q2146" s="15">
        <v>17600</v>
      </c>
      <c r="R2146" s="15">
        <v>89500</v>
      </c>
      <c r="S2146" s="15">
        <v>107100</v>
      </c>
      <c r="T2146" s="15">
        <v>0.21</v>
      </c>
      <c r="U2146" s="15" t="s">
        <v>3335</v>
      </c>
      <c r="V2146" s="15" t="s">
        <v>76</v>
      </c>
      <c r="W2146" s="16">
        <v>1</v>
      </c>
      <c r="X2146" s="16">
        <v>1</v>
      </c>
      <c r="Y2146" s="15">
        <v>11102</v>
      </c>
      <c r="Z2146" s="15">
        <v>0.255</v>
      </c>
      <c r="AA2146" s="15" t="s">
        <v>16621</v>
      </c>
      <c r="AB2146" s="15" t="s">
        <v>16622</v>
      </c>
      <c r="AC2146" s="15">
        <v>92000</v>
      </c>
      <c r="AD2146" s="26">
        <v>37972</v>
      </c>
      <c r="AE2146" s="15" t="s">
        <v>468</v>
      </c>
      <c r="AF2146" s="15" t="s">
        <v>16623</v>
      </c>
      <c r="AG2146" s="16">
        <v>1</v>
      </c>
      <c r="AH2146" s="15" t="s">
        <v>16624</v>
      </c>
      <c r="AI2146" s="15" t="s">
        <v>78</v>
      </c>
      <c r="AJ2146" s="15">
        <v>11101.8786621</v>
      </c>
      <c r="AK2146" s="15">
        <v>452.95195259799999</v>
      </c>
      <c r="AL2146" s="15">
        <v>3094912.2914900002</v>
      </c>
      <c r="AM2146" s="15">
        <v>1413710.4913699999</v>
      </c>
      <c r="AN2146" s="19">
        <v>17600</v>
      </c>
      <c r="AO2146" s="19">
        <v>90800</v>
      </c>
      <c r="AP2146" s="19">
        <v>0</v>
      </c>
      <c r="AQ2146" s="19">
        <v>0</v>
      </c>
      <c r="AR2146" s="34">
        <f t="shared" si="448"/>
        <v>108400</v>
      </c>
      <c r="AS2146" s="34">
        <v>45000</v>
      </c>
      <c r="AT2146" s="34">
        <v>3000</v>
      </c>
      <c r="AU2146" s="34">
        <v>22190</v>
      </c>
      <c r="AV2146" s="34">
        <v>0</v>
      </c>
      <c r="AW2146" s="35">
        <f t="shared" si="449"/>
        <v>70190</v>
      </c>
      <c r="AX2146" s="34">
        <f t="shared" si="450"/>
        <v>38210</v>
      </c>
      <c r="AY2146" s="36">
        <v>1.4712000000099998</v>
      </c>
      <c r="AZ2146" s="36">
        <v>2.0617000000000001</v>
      </c>
      <c r="BA2146" s="22"/>
      <c r="BB2146" s="19">
        <v>1084</v>
      </c>
      <c r="BC2146" s="34">
        <f t="shared" si="451"/>
        <v>562.14552000382093</v>
      </c>
      <c r="BD2146" s="34">
        <f t="shared" si="452"/>
        <v>787.77557000000013</v>
      </c>
      <c r="BE2146" s="38">
        <v>3.4819999999999997E-2</v>
      </c>
      <c r="BF2146" s="38">
        <f t="shared" si="453"/>
        <v>3.4819999999999997E-2</v>
      </c>
      <c r="BG2146" s="34">
        <v>19.573907006533044</v>
      </c>
      <c r="BH2146" s="34">
        <v>27.430345347400003</v>
      </c>
      <c r="BI2146" s="34">
        <f t="shared" si="454"/>
        <v>542.57161299728784</v>
      </c>
      <c r="BJ2146" s="34">
        <f t="shared" si="455"/>
        <v>760.34522465260011</v>
      </c>
      <c r="BK2146" s="34">
        <v>0</v>
      </c>
      <c r="BL2146" s="34">
        <v>0</v>
      </c>
      <c r="BM2146" s="34">
        <f t="shared" si="456"/>
        <v>0</v>
      </c>
      <c r="BN2146" s="39">
        <f t="shared" si="446"/>
        <v>542.57161299728784</v>
      </c>
      <c r="BO2146" s="39">
        <f t="shared" si="447"/>
        <v>760.34522465260011</v>
      </c>
      <c r="BP2146" s="39">
        <f t="shared" si="445"/>
        <v>217.77361165531227</v>
      </c>
    </row>
    <row r="2147" spans="1:68" s="25" customFormat="1" ht="14.25" x14ac:dyDescent="0.2">
      <c r="A2147" s="14">
        <v>934</v>
      </c>
      <c r="B2147" s="40"/>
      <c r="C2147" s="15"/>
      <c r="D2147" s="16">
        <v>23817</v>
      </c>
      <c r="E2147" s="15" t="s">
        <v>16625</v>
      </c>
      <c r="F2147" s="15" t="s">
        <v>16626</v>
      </c>
      <c r="G2147" s="17" t="s">
        <v>16627</v>
      </c>
      <c r="H2147" s="17" t="s">
        <v>16628</v>
      </c>
      <c r="I2147" s="17" t="s">
        <v>86</v>
      </c>
      <c r="J2147" s="15" t="s">
        <v>16629</v>
      </c>
      <c r="K2147" s="15" t="s">
        <v>4680</v>
      </c>
      <c r="L2147" s="18" t="s">
        <v>16630</v>
      </c>
      <c r="M2147" s="15" t="s">
        <v>16610</v>
      </c>
      <c r="N2147" s="15" t="s">
        <v>16611</v>
      </c>
      <c r="O2147" s="16">
        <v>510</v>
      </c>
      <c r="P2147" s="15" t="s">
        <v>118</v>
      </c>
      <c r="Q2147" s="15">
        <v>18800</v>
      </c>
      <c r="R2147" s="15">
        <v>81100</v>
      </c>
      <c r="S2147" s="15">
        <v>99900</v>
      </c>
      <c r="T2147" s="15">
        <v>0.18</v>
      </c>
      <c r="U2147" s="15" t="s">
        <v>3335</v>
      </c>
      <c r="V2147" s="15" t="s">
        <v>76</v>
      </c>
      <c r="W2147" s="16">
        <v>1</v>
      </c>
      <c r="X2147" s="16">
        <v>1</v>
      </c>
      <c r="Y2147" s="15">
        <v>7001</v>
      </c>
      <c r="Z2147" s="15">
        <v>0.161</v>
      </c>
      <c r="AA2147" s="15" t="s">
        <v>16621</v>
      </c>
      <c r="AB2147" s="15" t="s">
        <v>16622</v>
      </c>
      <c r="AC2147" s="15">
        <v>83500</v>
      </c>
      <c r="AD2147" s="26">
        <v>41648</v>
      </c>
      <c r="AE2147" s="15" t="s">
        <v>119</v>
      </c>
      <c r="AF2147" s="15" t="s">
        <v>119</v>
      </c>
      <c r="AG2147" s="16">
        <v>1</v>
      </c>
      <c r="AH2147" s="15" t="s">
        <v>16631</v>
      </c>
      <c r="AI2147" s="15" t="s">
        <v>78</v>
      </c>
      <c r="AJ2147" s="15">
        <v>7001.0302734400002</v>
      </c>
      <c r="AK2147" s="15">
        <v>330.28892580799999</v>
      </c>
      <c r="AL2147" s="15">
        <v>3094983.0371300001</v>
      </c>
      <c r="AM2147" s="15">
        <v>1413770.4450600001</v>
      </c>
      <c r="AN2147" s="19">
        <v>18800</v>
      </c>
      <c r="AO2147" s="19">
        <v>81800</v>
      </c>
      <c r="AP2147" s="19">
        <v>0</v>
      </c>
      <c r="AQ2147" s="19">
        <v>500</v>
      </c>
      <c r="AR2147" s="34">
        <f t="shared" si="448"/>
        <v>101100</v>
      </c>
      <c r="AS2147" s="34">
        <v>45000</v>
      </c>
      <c r="AT2147" s="34">
        <v>3000</v>
      </c>
      <c r="AU2147" s="34">
        <v>19460</v>
      </c>
      <c r="AV2147" s="34">
        <v>0</v>
      </c>
      <c r="AW2147" s="35">
        <f t="shared" si="449"/>
        <v>67460</v>
      </c>
      <c r="AX2147" s="34">
        <f t="shared" si="450"/>
        <v>33640</v>
      </c>
      <c r="AY2147" s="36">
        <v>1.4712000000099998</v>
      </c>
      <c r="AZ2147" s="36">
        <v>2.0617000000000001</v>
      </c>
      <c r="BA2147" s="22"/>
      <c r="BB2147" s="19">
        <v>1021</v>
      </c>
      <c r="BC2147" s="34">
        <f t="shared" si="451"/>
        <v>494.91168000336393</v>
      </c>
      <c r="BD2147" s="34">
        <f t="shared" si="452"/>
        <v>693.55588</v>
      </c>
      <c r="BE2147" s="38">
        <v>3.4819999999999997E-2</v>
      </c>
      <c r="BF2147" s="38">
        <f t="shared" si="453"/>
        <v>3.4819999999999997E-2</v>
      </c>
      <c r="BG2147" s="34">
        <v>16.976688777715388</v>
      </c>
      <c r="BH2147" s="34">
        <v>23.790673771599998</v>
      </c>
      <c r="BI2147" s="34">
        <f t="shared" si="454"/>
        <v>477.93499122564856</v>
      </c>
      <c r="BJ2147" s="34">
        <f t="shared" si="455"/>
        <v>669.76520622839996</v>
      </c>
      <c r="BK2147" s="34">
        <v>0</v>
      </c>
      <c r="BL2147" s="34">
        <v>0</v>
      </c>
      <c r="BM2147" s="34">
        <f t="shared" si="456"/>
        <v>0</v>
      </c>
      <c r="BN2147" s="39">
        <f t="shared" si="446"/>
        <v>477.93499122564856</v>
      </c>
      <c r="BO2147" s="39">
        <f t="shared" si="447"/>
        <v>669.76520622839996</v>
      </c>
      <c r="BP2147" s="39">
        <f t="shared" si="445"/>
        <v>191.8302150027514</v>
      </c>
    </row>
    <row r="2148" spans="1:68" s="25" customFormat="1" ht="14.25" x14ac:dyDescent="0.2">
      <c r="A2148" s="14">
        <v>935</v>
      </c>
      <c r="B2148" s="40"/>
      <c r="C2148" s="15" t="s">
        <v>593</v>
      </c>
      <c r="D2148" s="16">
        <v>15757</v>
      </c>
      <c r="E2148" s="15" t="s">
        <v>16632</v>
      </c>
      <c r="F2148" s="15" t="s">
        <v>16633</v>
      </c>
      <c r="G2148" s="17" t="s">
        <v>16634</v>
      </c>
      <c r="H2148" s="17" t="s">
        <v>16635</v>
      </c>
      <c r="I2148" s="17" t="s">
        <v>86</v>
      </c>
      <c r="J2148" s="15" t="s">
        <v>16636</v>
      </c>
      <c r="K2148" s="15" t="s">
        <v>86</v>
      </c>
      <c r="L2148" s="18" t="s">
        <v>16637</v>
      </c>
      <c r="M2148" s="15" t="s">
        <v>16610</v>
      </c>
      <c r="N2148" s="15" t="s">
        <v>16611</v>
      </c>
      <c r="O2148" s="16">
        <v>510</v>
      </c>
      <c r="P2148" s="15" t="s">
        <v>118</v>
      </c>
      <c r="Q2148" s="15">
        <v>21600</v>
      </c>
      <c r="R2148" s="15">
        <v>118600</v>
      </c>
      <c r="S2148" s="15">
        <v>140200</v>
      </c>
      <c r="T2148" s="15">
        <v>0.23</v>
      </c>
      <c r="U2148" s="15" t="s">
        <v>3335</v>
      </c>
      <c r="V2148" s="15" t="s">
        <v>76</v>
      </c>
      <c r="W2148" s="16">
        <v>1</v>
      </c>
      <c r="X2148" s="16">
        <v>1</v>
      </c>
      <c r="Y2148" s="15">
        <v>7775</v>
      </c>
      <c r="Z2148" s="15">
        <v>0.17799999999999999</v>
      </c>
      <c r="AA2148" s="15" t="s">
        <v>16621</v>
      </c>
      <c r="AB2148" s="15" t="s">
        <v>16622</v>
      </c>
      <c r="AC2148" s="15">
        <v>123000</v>
      </c>
      <c r="AD2148" s="26">
        <v>42419</v>
      </c>
      <c r="AE2148" s="15" t="s">
        <v>183</v>
      </c>
      <c r="AF2148" s="15" t="s">
        <v>7789</v>
      </c>
      <c r="AG2148" s="16">
        <v>1</v>
      </c>
      <c r="AH2148" s="15" t="s">
        <v>16638</v>
      </c>
      <c r="AI2148" s="15" t="s">
        <v>78</v>
      </c>
      <c r="AJ2148" s="15">
        <v>7775.4123535199997</v>
      </c>
      <c r="AK2148" s="15">
        <v>369.05672731800001</v>
      </c>
      <c r="AL2148" s="15">
        <v>3094912.6435500002</v>
      </c>
      <c r="AM2148" s="15">
        <v>1413799.8819200001</v>
      </c>
      <c r="AN2148" s="19">
        <v>21600</v>
      </c>
      <c r="AO2148" s="19">
        <v>117000</v>
      </c>
      <c r="AP2148" s="19">
        <v>0</v>
      </c>
      <c r="AQ2148" s="19">
        <v>300</v>
      </c>
      <c r="AR2148" s="34">
        <f t="shared" si="448"/>
        <v>138900</v>
      </c>
      <c r="AS2148" s="34">
        <v>45000</v>
      </c>
      <c r="AT2148" s="34">
        <v>3000</v>
      </c>
      <c r="AU2148" s="34">
        <v>32760</v>
      </c>
      <c r="AV2148" s="34">
        <v>0</v>
      </c>
      <c r="AW2148" s="35">
        <f t="shared" si="449"/>
        <v>80760</v>
      </c>
      <c r="AX2148" s="34">
        <f t="shared" si="450"/>
        <v>58140</v>
      </c>
      <c r="AY2148" s="36">
        <v>1.4712000000099998</v>
      </c>
      <c r="AZ2148" s="36">
        <v>2.0617000000000001</v>
      </c>
      <c r="BA2148" s="22"/>
      <c r="BB2148" s="19">
        <v>1395</v>
      </c>
      <c r="BC2148" s="34">
        <f t="shared" si="451"/>
        <v>855.35568000581384</v>
      </c>
      <c r="BD2148" s="34">
        <f t="shared" si="452"/>
        <v>1198.67238</v>
      </c>
      <c r="BE2148" s="38">
        <v>3.4819999999999997E-2</v>
      </c>
      <c r="BF2148" s="38">
        <f t="shared" si="453"/>
        <v>3.4819999999999997E-2</v>
      </c>
      <c r="BG2148" s="34">
        <v>29.629803225801393</v>
      </c>
      <c r="BH2148" s="34">
        <v>41.522407089600001</v>
      </c>
      <c r="BI2148" s="34">
        <f t="shared" si="454"/>
        <v>825.72587678001241</v>
      </c>
      <c r="BJ2148" s="34">
        <f t="shared" si="455"/>
        <v>1157.1499729104</v>
      </c>
      <c r="BK2148" s="34">
        <v>0</v>
      </c>
      <c r="BL2148" s="34">
        <v>0</v>
      </c>
      <c r="BM2148" s="34">
        <f t="shared" si="456"/>
        <v>0</v>
      </c>
      <c r="BN2148" s="39">
        <f t="shared" si="446"/>
        <v>825.72587678001241</v>
      </c>
      <c r="BO2148" s="39">
        <f t="shared" si="447"/>
        <v>1157.1499729104</v>
      </c>
      <c r="BP2148" s="39">
        <f t="shared" si="445"/>
        <v>331.42409613038762</v>
      </c>
    </row>
    <row r="2149" spans="1:68" s="25" customFormat="1" ht="14.25" x14ac:dyDescent="0.2">
      <c r="A2149" s="14">
        <v>936</v>
      </c>
      <c r="B2149" s="40"/>
      <c r="C2149" s="15" t="s">
        <v>16639</v>
      </c>
      <c r="D2149" s="16">
        <v>10830</v>
      </c>
      <c r="E2149" s="15" t="s">
        <v>16640</v>
      </c>
      <c r="F2149" s="15" t="s">
        <v>16639</v>
      </c>
      <c r="G2149" s="17" t="s">
        <v>16641</v>
      </c>
      <c r="H2149" s="17" t="s">
        <v>16642</v>
      </c>
      <c r="I2149" s="17" t="s">
        <v>86</v>
      </c>
      <c r="J2149" s="15" t="s">
        <v>16643</v>
      </c>
      <c r="K2149" s="15" t="s">
        <v>16644</v>
      </c>
      <c r="L2149" s="18" t="s">
        <v>16645</v>
      </c>
      <c r="M2149" s="15" t="s">
        <v>16610</v>
      </c>
      <c r="N2149" s="15" t="s">
        <v>16611</v>
      </c>
      <c r="O2149" s="16">
        <v>510</v>
      </c>
      <c r="P2149" s="15" t="s">
        <v>118</v>
      </c>
      <c r="Q2149" s="15">
        <v>20300</v>
      </c>
      <c r="R2149" s="15">
        <v>107500</v>
      </c>
      <c r="S2149" s="15">
        <v>127800</v>
      </c>
      <c r="T2149" s="15">
        <v>0.22</v>
      </c>
      <c r="U2149" s="15" t="s">
        <v>3335</v>
      </c>
      <c r="V2149" s="15" t="s">
        <v>76</v>
      </c>
      <c r="W2149" s="16">
        <v>1</v>
      </c>
      <c r="X2149" s="16">
        <v>1</v>
      </c>
      <c r="Y2149" s="15">
        <v>9017</v>
      </c>
      <c r="Z2149" s="15">
        <v>0.20699999999999999</v>
      </c>
      <c r="AA2149" s="15" t="s">
        <v>16621</v>
      </c>
      <c r="AB2149" s="15" t="s">
        <v>16622</v>
      </c>
      <c r="AC2149" s="15">
        <v>117000</v>
      </c>
      <c r="AD2149" s="26">
        <v>40294</v>
      </c>
      <c r="AE2149" s="15" t="s">
        <v>211</v>
      </c>
      <c r="AF2149" s="15" t="s">
        <v>7779</v>
      </c>
      <c r="AG2149" s="16">
        <v>1</v>
      </c>
      <c r="AH2149" s="15" t="s">
        <v>16646</v>
      </c>
      <c r="AI2149" s="15" t="s">
        <v>78</v>
      </c>
      <c r="AJ2149" s="15">
        <v>9016.8605957</v>
      </c>
      <c r="AK2149" s="15">
        <v>410.54204118899997</v>
      </c>
      <c r="AL2149" s="15">
        <v>3094885.0334399999</v>
      </c>
      <c r="AM2149" s="15">
        <v>1413869.18454</v>
      </c>
      <c r="AN2149" s="19">
        <v>20300</v>
      </c>
      <c r="AO2149" s="19">
        <v>106400</v>
      </c>
      <c r="AP2149" s="19">
        <v>0</v>
      </c>
      <c r="AQ2149" s="19">
        <v>0</v>
      </c>
      <c r="AR2149" s="34">
        <f t="shared" si="448"/>
        <v>126700</v>
      </c>
      <c r="AS2149" s="34">
        <v>45000</v>
      </c>
      <c r="AT2149" s="34">
        <v>3000</v>
      </c>
      <c r="AU2149" s="34">
        <v>28595</v>
      </c>
      <c r="AV2149" s="34">
        <v>0</v>
      </c>
      <c r="AW2149" s="35">
        <f t="shared" si="449"/>
        <v>76595</v>
      </c>
      <c r="AX2149" s="34">
        <f t="shared" si="450"/>
        <v>50105</v>
      </c>
      <c r="AY2149" s="36">
        <v>1.4712000000099998</v>
      </c>
      <c r="AZ2149" s="36">
        <v>2.0617000000000001</v>
      </c>
      <c r="BA2149" s="22"/>
      <c r="BB2149" s="19">
        <v>1267</v>
      </c>
      <c r="BC2149" s="34">
        <f t="shared" si="451"/>
        <v>737.14476000501043</v>
      </c>
      <c r="BD2149" s="34">
        <f t="shared" si="452"/>
        <v>1033.0147850000001</v>
      </c>
      <c r="BE2149" s="38">
        <v>3.4819999999999997E-2</v>
      </c>
      <c r="BF2149" s="38">
        <f t="shared" si="453"/>
        <v>3.4819999999999997E-2</v>
      </c>
      <c r="BG2149" s="34">
        <v>25.66738054337446</v>
      </c>
      <c r="BH2149" s="34">
        <v>35.9695748137</v>
      </c>
      <c r="BI2149" s="34">
        <f t="shared" si="454"/>
        <v>711.47737946163602</v>
      </c>
      <c r="BJ2149" s="34">
        <f t="shared" si="455"/>
        <v>997.0452101863001</v>
      </c>
      <c r="BK2149" s="34">
        <v>0</v>
      </c>
      <c r="BL2149" s="34">
        <v>0</v>
      </c>
      <c r="BM2149" s="34">
        <f t="shared" si="456"/>
        <v>0</v>
      </c>
      <c r="BN2149" s="39">
        <f t="shared" si="446"/>
        <v>711.47737946163602</v>
      </c>
      <c r="BO2149" s="39">
        <f t="shared" si="447"/>
        <v>997.0452101863001</v>
      </c>
      <c r="BP2149" s="39">
        <f t="shared" si="445"/>
        <v>285.56783072466408</v>
      </c>
    </row>
    <row r="2150" spans="1:68" s="25" customFormat="1" ht="51" x14ac:dyDescent="0.2">
      <c r="A2150" s="14">
        <v>937</v>
      </c>
      <c r="B2150" s="40"/>
      <c r="C2150" s="15"/>
      <c r="D2150" s="16">
        <v>34396</v>
      </c>
      <c r="E2150" s="15" t="s">
        <v>16647</v>
      </c>
      <c r="F2150" s="15" t="s">
        <v>16648</v>
      </c>
      <c r="G2150" s="17" t="s">
        <v>16649</v>
      </c>
      <c r="H2150" s="17" t="s">
        <v>4486</v>
      </c>
      <c r="I2150" s="17" t="s">
        <v>86</v>
      </c>
      <c r="J2150" s="15" t="s">
        <v>16650</v>
      </c>
      <c r="K2150" s="15" t="s">
        <v>16651</v>
      </c>
      <c r="L2150" s="18" t="s">
        <v>16652</v>
      </c>
      <c r="M2150" s="15" t="s">
        <v>16610</v>
      </c>
      <c r="N2150" s="15" t="s">
        <v>16611</v>
      </c>
      <c r="O2150" s="16">
        <v>510</v>
      </c>
      <c r="P2150" s="15" t="s">
        <v>118</v>
      </c>
      <c r="Q2150" s="15">
        <v>19300</v>
      </c>
      <c r="R2150" s="15">
        <v>114400</v>
      </c>
      <c r="S2150" s="15">
        <v>133700</v>
      </c>
      <c r="T2150" s="15">
        <v>0.32</v>
      </c>
      <c r="U2150" s="15" t="s">
        <v>3335</v>
      </c>
      <c r="V2150" s="15" t="s">
        <v>76</v>
      </c>
      <c r="W2150" s="16">
        <v>1</v>
      </c>
      <c r="X2150" s="16">
        <v>1</v>
      </c>
      <c r="Y2150" s="15">
        <v>13667</v>
      </c>
      <c r="Z2150" s="15">
        <v>0.314</v>
      </c>
      <c r="AA2150" s="15" t="s">
        <v>16621</v>
      </c>
      <c r="AB2150" s="15" t="s">
        <v>16622</v>
      </c>
      <c r="AC2150" s="15">
        <v>118500</v>
      </c>
      <c r="AD2150" s="26">
        <v>42037</v>
      </c>
      <c r="AE2150" s="15" t="s">
        <v>211</v>
      </c>
      <c r="AF2150" s="15" t="s">
        <v>16653</v>
      </c>
      <c r="AG2150" s="16">
        <v>1</v>
      </c>
      <c r="AH2150" s="15" t="s">
        <v>16654</v>
      </c>
      <c r="AI2150" s="15" t="s">
        <v>78</v>
      </c>
      <c r="AJ2150" s="15">
        <v>13666.8122559</v>
      </c>
      <c r="AK2150" s="15">
        <v>463.02708200500001</v>
      </c>
      <c r="AL2150" s="15">
        <v>3094908.7961200001</v>
      </c>
      <c r="AM2150" s="15">
        <v>1413961.79394</v>
      </c>
      <c r="AN2150" s="19">
        <v>19300</v>
      </c>
      <c r="AO2150" s="19">
        <v>112900</v>
      </c>
      <c r="AP2150" s="19">
        <v>0</v>
      </c>
      <c r="AQ2150" s="19">
        <v>300</v>
      </c>
      <c r="AR2150" s="34">
        <f t="shared" si="448"/>
        <v>132500</v>
      </c>
      <c r="AS2150" s="34">
        <v>45000</v>
      </c>
      <c r="AT2150" s="34">
        <v>3000</v>
      </c>
      <c r="AU2150" s="34">
        <v>30520</v>
      </c>
      <c r="AV2150" s="34">
        <v>0</v>
      </c>
      <c r="AW2150" s="35">
        <f t="shared" si="449"/>
        <v>78520</v>
      </c>
      <c r="AX2150" s="34">
        <f t="shared" si="450"/>
        <v>53980</v>
      </c>
      <c r="AY2150" s="36">
        <v>1.4712000000099998</v>
      </c>
      <c r="AZ2150" s="36">
        <v>2.0617000000000001</v>
      </c>
      <c r="BA2150" s="22"/>
      <c r="BB2150" s="19">
        <v>1331</v>
      </c>
      <c r="BC2150" s="34">
        <f t="shared" si="451"/>
        <v>794.15376000539788</v>
      </c>
      <c r="BD2150" s="34">
        <f t="shared" si="452"/>
        <v>1112.9056599999999</v>
      </c>
      <c r="BE2150" s="38">
        <v>3.4819999999999997E-2</v>
      </c>
      <c r="BF2150" s="38">
        <f t="shared" si="453"/>
        <v>3.4819999999999997E-2</v>
      </c>
      <c r="BG2150" s="34">
        <v>27.498752371386907</v>
      </c>
      <c r="BH2150" s="34">
        <v>38.536009899199996</v>
      </c>
      <c r="BI2150" s="34">
        <f t="shared" si="454"/>
        <v>766.65500763401099</v>
      </c>
      <c r="BJ2150" s="34">
        <f t="shared" si="455"/>
        <v>1074.3696501007998</v>
      </c>
      <c r="BK2150" s="34">
        <v>0</v>
      </c>
      <c r="BL2150" s="34">
        <v>0</v>
      </c>
      <c r="BM2150" s="34">
        <f t="shared" si="456"/>
        <v>0</v>
      </c>
      <c r="BN2150" s="39">
        <f t="shared" si="446"/>
        <v>766.65500763401099</v>
      </c>
      <c r="BO2150" s="39">
        <f t="shared" si="447"/>
        <v>1074.3696501007998</v>
      </c>
      <c r="BP2150" s="39">
        <f t="shared" si="445"/>
        <v>307.71464246678886</v>
      </c>
    </row>
    <row r="2151" spans="1:68" s="25" customFormat="1" ht="51" x14ac:dyDescent="0.2">
      <c r="A2151" s="14">
        <v>938</v>
      </c>
      <c r="B2151" s="40"/>
      <c r="C2151" s="15"/>
      <c r="D2151" s="16">
        <v>31365</v>
      </c>
      <c r="E2151" s="15" t="s">
        <v>16655</v>
      </c>
      <c r="F2151" s="15" t="s">
        <v>16656</v>
      </c>
      <c r="G2151" s="17" t="s">
        <v>16649</v>
      </c>
      <c r="H2151" s="17" t="s">
        <v>4486</v>
      </c>
      <c r="I2151" s="17" t="s">
        <v>86</v>
      </c>
      <c r="J2151" s="15" t="s">
        <v>4487</v>
      </c>
      <c r="K2151" s="15" t="s">
        <v>86</v>
      </c>
      <c r="L2151" s="18" t="s">
        <v>16657</v>
      </c>
      <c r="M2151" s="15" t="s">
        <v>16610</v>
      </c>
      <c r="N2151" s="15" t="s">
        <v>16611</v>
      </c>
      <c r="O2151" s="16">
        <v>510</v>
      </c>
      <c r="P2151" s="15" t="s">
        <v>118</v>
      </c>
      <c r="Q2151" s="15">
        <v>19100</v>
      </c>
      <c r="R2151" s="15">
        <v>98100</v>
      </c>
      <c r="S2151" s="15">
        <v>117200</v>
      </c>
      <c r="T2151" s="15">
        <v>0.21</v>
      </c>
      <c r="U2151" s="15" t="s">
        <v>3335</v>
      </c>
      <c r="V2151" s="15" t="s">
        <v>76</v>
      </c>
      <c r="W2151" s="16">
        <v>1</v>
      </c>
      <c r="X2151" s="16">
        <v>1</v>
      </c>
      <c r="Y2151" s="15">
        <v>9330</v>
      </c>
      <c r="Z2151" s="15">
        <v>0.214</v>
      </c>
      <c r="AA2151" s="15" t="s">
        <v>16621</v>
      </c>
      <c r="AB2151" s="15" t="s">
        <v>16622</v>
      </c>
      <c r="AC2151" s="15">
        <v>78000</v>
      </c>
      <c r="AD2151" s="26">
        <v>37602</v>
      </c>
      <c r="AE2151" s="15" t="s">
        <v>183</v>
      </c>
      <c r="AF2151" s="15" t="s">
        <v>16658</v>
      </c>
      <c r="AG2151" s="16">
        <v>1</v>
      </c>
      <c r="AH2151" s="15" t="s">
        <v>16659</v>
      </c>
      <c r="AI2151" s="15" t="s">
        <v>78</v>
      </c>
      <c r="AJ2151" s="15">
        <v>9330.0332031300004</v>
      </c>
      <c r="AK2151" s="15">
        <v>414.90584254999999</v>
      </c>
      <c r="AL2151" s="15">
        <v>3095015.1291800002</v>
      </c>
      <c r="AM2151" s="15">
        <v>1413978.0989900001</v>
      </c>
      <c r="AN2151" s="19">
        <v>19100</v>
      </c>
      <c r="AO2151" s="19">
        <v>99600</v>
      </c>
      <c r="AP2151" s="19">
        <v>0</v>
      </c>
      <c r="AQ2151" s="19">
        <v>0</v>
      </c>
      <c r="AR2151" s="34">
        <f t="shared" si="448"/>
        <v>118700</v>
      </c>
      <c r="AS2151" s="34">
        <v>45000</v>
      </c>
      <c r="AT2151" s="34">
        <v>3000</v>
      </c>
      <c r="AU2151" s="34">
        <v>25795</v>
      </c>
      <c r="AV2151" s="34">
        <v>0</v>
      </c>
      <c r="AW2151" s="35">
        <f t="shared" si="449"/>
        <v>73795</v>
      </c>
      <c r="AX2151" s="34">
        <f t="shared" si="450"/>
        <v>44905</v>
      </c>
      <c r="AY2151" s="36">
        <v>1.4712000000099998</v>
      </c>
      <c r="AZ2151" s="36">
        <v>2.0617000000000001</v>
      </c>
      <c r="BA2151" s="22"/>
      <c r="BB2151" s="19">
        <v>1187</v>
      </c>
      <c r="BC2151" s="34">
        <f t="shared" si="451"/>
        <v>660.64236000449046</v>
      </c>
      <c r="BD2151" s="34">
        <f t="shared" si="452"/>
        <v>925.80638500000009</v>
      </c>
      <c r="BE2151" s="38">
        <v>3.4819999999999997E-2</v>
      </c>
      <c r="BF2151" s="38">
        <f t="shared" si="453"/>
        <v>3.4819999999999997E-2</v>
      </c>
      <c r="BG2151" s="34">
        <v>23.003566975356357</v>
      </c>
      <c r="BH2151" s="34">
        <v>32.236578325700002</v>
      </c>
      <c r="BI2151" s="34">
        <f t="shared" si="454"/>
        <v>637.63879302913415</v>
      </c>
      <c r="BJ2151" s="34">
        <f t="shared" si="455"/>
        <v>893.56980667430014</v>
      </c>
      <c r="BK2151" s="34">
        <v>0</v>
      </c>
      <c r="BL2151" s="34">
        <v>0</v>
      </c>
      <c r="BM2151" s="34">
        <f t="shared" si="456"/>
        <v>0</v>
      </c>
      <c r="BN2151" s="39">
        <f t="shared" si="446"/>
        <v>637.63879302913415</v>
      </c>
      <c r="BO2151" s="39">
        <f t="shared" si="447"/>
        <v>893.56980667430014</v>
      </c>
      <c r="BP2151" s="39">
        <f t="shared" si="445"/>
        <v>255.93101364516599</v>
      </c>
    </row>
    <row r="2152" spans="1:68" s="25" customFormat="1" ht="14.25" x14ac:dyDescent="0.2">
      <c r="A2152" s="14">
        <v>939</v>
      </c>
      <c r="B2152" s="40"/>
      <c r="C2152" s="15" t="s">
        <v>16660</v>
      </c>
      <c r="D2152" s="16">
        <v>12948</v>
      </c>
      <c r="E2152" s="15" t="s">
        <v>16661</v>
      </c>
      <c r="F2152" s="15" t="s">
        <v>16660</v>
      </c>
      <c r="G2152" s="17" t="s">
        <v>16662</v>
      </c>
      <c r="H2152" s="17" t="s">
        <v>16663</v>
      </c>
      <c r="I2152" s="17" t="s">
        <v>86</v>
      </c>
      <c r="J2152" s="15" t="s">
        <v>16664</v>
      </c>
      <c r="K2152" s="15" t="s">
        <v>361</v>
      </c>
      <c r="L2152" s="18" t="s">
        <v>16665</v>
      </c>
      <c r="M2152" s="15" t="s">
        <v>16610</v>
      </c>
      <c r="N2152" s="15" t="s">
        <v>16611</v>
      </c>
      <c r="O2152" s="16">
        <v>510</v>
      </c>
      <c r="P2152" s="15" t="s">
        <v>118</v>
      </c>
      <c r="Q2152" s="15">
        <v>18100</v>
      </c>
      <c r="R2152" s="15">
        <v>115900</v>
      </c>
      <c r="S2152" s="15">
        <v>134000</v>
      </c>
      <c r="T2152" s="15">
        <v>0.2</v>
      </c>
      <c r="U2152" s="15" t="s">
        <v>3335</v>
      </c>
      <c r="V2152" s="15" t="s">
        <v>76</v>
      </c>
      <c r="W2152" s="16">
        <v>1</v>
      </c>
      <c r="X2152" s="16">
        <v>0</v>
      </c>
      <c r="Y2152" s="15">
        <v>9182</v>
      </c>
      <c r="Z2152" s="15">
        <v>0.21099999999999999</v>
      </c>
      <c r="AA2152" s="15" t="s">
        <v>16621</v>
      </c>
      <c r="AB2152" s="15" t="s">
        <v>16622</v>
      </c>
      <c r="AC2152" s="15">
        <v>0</v>
      </c>
      <c r="AD2152" s="15"/>
      <c r="AE2152" s="15" t="s">
        <v>119</v>
      </c>
      <c r="AF2152" s="15" t="s">
        <v>119</v>
      </c>
      <c r="AG2152" s="16">
        <v>1</v>
      </c>
      <c r="AH2152" s="15" t="s">
        <v>16666</v>
      </c>
      <c r="AI2152" s="15" t="s">
        <v>78</v>
      </c>
      <c r="AJ2152" s="15">
        <v>9182.4382324199996</v>
      </c>
      <c r="AK2152" s="15">
        <v>407.26658367599998</v>
      </c>
      <c r="AL2152" s="15">
        <v>3095086.9205</v>
      </c>
      <c r="AM2152" s="15">
        <v>1413947.7968299999</v>
      </c>
      <c r="AN2152" s="19">
        <v>18100</v>
      </c>
      <c r="AO2152" s="19">
        <v>114700</v>
      </c>
      <c r="AP2152" s="19">
        <v>0</v>
      </c>
      <c r="AQ2152" s="19">
        <v>0</v>
      </c>
      <c r="AR2152" s="34">
        <f t="shared" si="448"/>
        <v>132800</v>
      </c>
      <c r="AS2152" s="34">
        <v>45000</v>
      </c>
      <c r="AT2152" s="34">
        <v>3000</v>
      </c>
      <c r="AU2152" s="34">
        <v>30730</v>
      </c>
      <c r="AV2152" s="34">
        <v>0</v>
      </c>
      <c r="AW2152" s="35">
        <f t="shared" si="449"/>
        <v>78730</v>
      </c>
      <c r="AX2152" s="34">
        <f t="shared" si="450"/>
        <v>54070</v>
      </c>
      <c r="AY2152" s="36">
        <v>1.4712000000099998</v>
      </c>
      <c r="AZ2152" s="36">
        <v>2.0617000000000001</v>
      </c>
      <c r="BA2152" s="22"/>
      <c r="BB2152" s="19">
        <v>1328</v>
      </c>
      <c r="BC2152" s="34">
        <f t="shared" si="451"/>
        <v>795.47784000540696</v>
      </c>
      <c r="BD2152" s="34">
        <f t="shared" si="452"/>
        <v>1114.7611900000002</v>
      </c>
      <c r="BE2152" s="38">
        <v>3.4819999999999997E-2</v>
      </c>
      <c r="BF2152" s="38">
        <f t="shared" si="453"/>
        <v>3.4819999999999997E-2</v>
      </c>
      <c r="BG2152" s="34">
        <v>27.698538388988268</v>
      </c>
      <c r="BH2152" s="34">
        <v>38.8159846358</v>
      </c>
      <c r="BI2152" s="34">
        <f t="shared" si="454"/>
        <v>767.77930161641871</v>
      </c>
      <c r="BJ2152" s="34">
        <f t="shared" si="455"/>
        <v>1075.9452053642001</v>
      </c>
      <c r="BK2152" s="34">
        <v>0</v>
      </c>
      <c r="BL2152" s="34">
        <v>0</v>
      </c>
      <c r="BM2152" s="34">
        <f t="shared" si="456"/>
        <v>0</v>
      </c>
      <c r="BN2152" s="39">
        <f t="shared" si="446"/>
        <v>767.77930161641871</v>
      </c>
      <c r="BO2152" s="39">
        <f t="shared" si="447"/>
        <v>1075.9452053642001</v>
      </c>
      <c r="BP2152" s="39">
        <f t="shared" si="445"/>
        <v>308.16590374778139</v>
      </c>
    </row>
    <row r="2153" spans="1:68" s="25" customFormat="1" ht="14.25" x14ac:dyDescent="0.2">
      <c r="A2153" s="14">
        <v>940</v>
      </c>
      <c r="B2153" s="40"/>
      <c r="C2153" s="15" t="s">
        <v>16667</v>
      </c>
      <c r="D2153" s="16">
        <v>35057</v>
      </c>
      <c r="E2153" s="15" t="s">
        <v>16668</v>
      </c>
      <c r="F2153" s="15" t="s">
        <v>16667</v>
      </c>
      <c r="G2153" s="17" t="s">
        <v>16669</v>
      </c>
      <c r="H2153" s="17" t="s">
        <v>16670</v>
      </c>
      <c r="I2153" s="17" t="s">
        <v>86</v>
      </c>
      <c r="J2153" s="15" t="s">
        <v>16671</v>
      </c>
      <c r="K2153" s="15" t="s">
        <v>2519</v>
      </c>
      <c r="L2153" s="18" t="s">
        <v>16672</v>
      </c>
      <c r="M2153" s="15" t="s">
        <v>16610</v>
      </c>
      <c r="N2153" s="15" t="s">
        <v>16611</v>
      </c>
      <c r="O2153" s="16">
        <v>510</v>
      </c>
      <c r="P2153" s="15" t="s">
        <v>118</v>
      </c>
      <c r="Q2153" s="15">
        <v>15300</v>
      </c>
      <c r="R2153" s="15">
        <v>106800</v>
      </c>
      <c r="S2153" s="15">
        <v>122100</v>
      </c>
      <c r="T2153" s="15">
        <v>0.16</v>
      </c>
      <c r="U2153" s="15" t="s">
        <v>3335</v>
      </c>
      <c r="V2153" s="15" t="s">
        <v>76</v>
      </c>
      <c r="W2153" s="16">
        <v>1</v>
      </c>
      <c r="X2153" s="16">
        <v>1</v>
      </c>
      <c r="Y2153" s="15">
        <v>8469</v>
      </c>
      <c r="Z2153" s="15">
        <v>0.19400000000000001</v>
      </c>
      <c r="AA2153" s="15" t="s">
        <v>16621</v>
      </c>
      <c r="AB2153" s="15" t="s">
        <v>16622</v>
      </c>
      <c r="AC2153" s="15">
        <v>122000</v>
      </c>
      <c r="AD2153" s="26">
        <v>41073</v>
      </c>
      <c r="AE2153" s="15" t="s">
        <v>119</v>
      </c>
      <c r="AF2153" s="15" t="s">
        <v>119</v>
      </c>
      <c r="AG2153" s="16">
        <v>1</v>
      </c>
      <c r="AH2153" s="15" t="s">
        <v>16673</v>
      </c>
      <c r="AI2153" s="15" t="s">
        <v>78</v>
      </c>
      <c r="AJ2153" s="15">
        <v>8469.4741210899992</v>
      </c>
      <c r="AK2153" s="15">
        <v>378.211451393</v>
      </c>
      <c r="AL2153" s="15">
        <v>3095115.7403699998</v>
      </c>
      <c r="AM2153" s="15">
        <v>1413878.2641199999</v>
      </c>
      <c r="AN2153" s="19">
        <v>15300</v>
      </c>
      <c r="AO2153" s="19">
        <v>108400</v>
      </c>
      <c r="AP2153" s="19">
        <v>0</v>
      </c>
      <c r="AQ2153" s="19">
        <v>0</v>
      </c>
      <c r="AR2153" s="34">
        <f t="shared" si="448"/>
        <v>123700</v>
      </c>
      <c r="AS2153" s="34">
        <v>45000</v>
      </c>
      <c r="AT2153" s="34">
        <v>3000</v>
      </c>
      <c r="AU2153" s="34">
        <v>27545</v>
      </c>
      <c r="AV2153" s="34">
        <v>0</v>
      </c>
      <c r="AW2153" s="35">
        <f t="shared" si="449"/>
        <v>75545</v>
      </c>
      <c r="AX2153" s="34">
        <f t="shared" si="450"/>
        <v>48155</v>
      </c>
      <c r="AY2153" s="36">
        <v>1.4712000000099998</v>
      </c>
      <c r="AZ2153" s="36">
        <v>2.0617000000000001</v>
      </c>
      <c r="BA2153" s="22"/>
      <c r="BB2153" s="19">
        <v>1237</v>
      </c>
      <c r="BC2153" s="34">
        <f t="shared" si="451"/>
        <v>708.45636000481545</v>
      </c>
      <c r="BD2153" s="34">
        <f t="shared" si="452"/>
        <v>992.81163500000002</v>
      </c>
      <c r="BE2153" s="38">
        <v>3.4819999999999997E-2</v>
      </c>
      <c r="BF2153" s="38">
        <f t="shared" si="453"/>
        <v>3.4819999999999997E-2</v>
      </c>
      <c r="BG2153" s="34">
        <v>24.668450455367672</v>
      </c>
      <c r="BH2153" s="34">
        <v>34.569701130699997</v>
      </c>
      <c r="BI2153" s="34">
        <f t="shared" si="454"/>
        <v>683.78790954944782</v>
      </c>
      <c r="BJ2153" s="34">
        <f t="shared" si="455"/>
        <v>958.24193386930006</v>
      </c>
      <c r="BK2153" s="34">
        <v>0</v>
      </c>
      <c r="BL2153" s="34">
        <v>0</v>
      </c>
      <c r="BM2153" s="34">
        <f t="shared" si="456"/>
        <v>0</v>
      </c>
      <c r="BN2153" s="39">
        <f t="shared" si="446"/>
        <v>683.78790954944782</v>
      </c>
      <c r="BO2153" s="39">
        <f t="shared" si="447"/>
        <v>958.24193386930006</v>
      </c>
      <c r="BP2153" s="39">
        <f t="shared" si="445"/>
        <v>274.45402431985224</v>
      </c>
    </row>
    <row r="2154" spans="1:68" s="25" customFormat="1" ht="14.25" x14ac:dyDescent="0.2">
      <c r="A2154" s="14">
        <v>941</v>
      </c>
      <c r="B2154" s="40"/>
      <c r="C2154" s="15" t="s">
        <v>726</v>
      </c>
      <c r="D2154" s="16">
        <v>28506</v>
      </c>
      <c r="E2154" s="15" t="s">
        <v>16674</v>
      </c>
      <c r="F2154" s="15" t="s">
        <v>16675</v>
      </c>
      <c r="G2154" s="17" t="s">
        <v>16676</v>
      </c>
      <c r="H2154" s="17" t="s">
        <v>16677</v>
      </c>
      <c r="I2154" s="17" t="s">
        <v>86</v>
      </c>
      <c r="J2154" s="15" t="s">
        <v>16678</v>
      </c>
      <c r="K2154" s="15" t="s">
        <v>4723</v>
      </c>
      <c r="L2154" s="18" t="s">
        <v>16679</v>
      </c>
      <c r="M2154" s="15" t="s">
        <v>16610</v>
      </c>
      <c r="N2154" s="15" t="s">
        <v>16611</v>
      </c>
      <c r="O2154" s="16">
        <v>557</v>
      </c>
      <c r="P2154" s="15" t="s">
        <v>74</v>
      </c>
      <c r="Q2154" s="15">
        <v>0</v>
      </c>
      <c r="R2154" s="15">
        <v>0</v>
      </c>
      <c r="S2154" s="15">
        <v>0</v>
      </c>
      <c r="T2154" s="15">
        <v>1.4</v>
      </c>
      <c r="U2154" s="15" t="s">
        <v>3335</v>
      </c>
      <c r="V2154" s="15" t="s">
        <v>76</v>
      </c>
      <c r="W2154" s="16">
        <v>0</v>
      </c>
      <c r="X2154" s="16">
        <v>0</v>
      </c>
      <c r="Y2154" s="15">
        <v>60870</v>
      </c>
      <c r="Z2154" s="15">
        <v>1.397</v>
      </c>
      <c r="AA2154" s="15" t="s">
        <v>16621</v>
      </c>
      <c r="AB2154" s="15" t="s">
        <v>16622</v>
      </c>
      <c r="AC2154" s="15">
        <v>0</v>
      </c>
      <c r="AD2154" s="15"/>
      <c r="AE2154" s="15" t="s">
        <v>874</v>
      </c>
      <c r="AF2154" s="15" t="s">
        <v>8315</v>
      </c>
      <c r="AG2154" s="16">
        <v>1</v>
      </c>
      <c r="AH2154" s="15" t="s">
        <v>16680</v>
      </c>
      <c r="AI2154" s="15" t="s">
        <v>78</v>
      </c>
      <c r="AJ2154" s="15">
        <v>60870.109130899997</v>
      </c>
      <c r="AK2154" s="15">
        <v>1687.20628996</v>
      </c>
      <c r="AL2154" s="15">
        <v>3095903.9476700001</v>
      </c>
      <c r="AM2154" s="15">
        <v>1413812.7448499999</v>
      </c>
      <c r="AN2154" s="19">
        <v>0</v>
      </c>
      <c r="AO2154" s="19">
        <v>0</v>
      </c>
      <c r="AP2154" s="19">
        <v>0</v>
      </c>
      <c r="AQ2154" s="19">
        <v>0</v>
      </c>
      <c r="AR2154" s="34">
        <f t="shared" si="448"/>
        <v>0</v>
      </c>
      <c r="AS2154" s="34">
        <v>0</v>
      </c>
      <c r="AT2154" s="34">
        <v>0</v>
      </c>
      <c r="AU2154" s="34">
        <v>0</v>
      </c>
      <c r="AV2154" s="34">
        <v>0</v>
      </c>
      <c r="AW2154" s="35">
        <f t="shared" si="449"/>
        <v>0</v>
      </c>
      <c r="AX2154" s="34">
        <f t="shared" si="450"/>
        <v>0</v>
      </c>
      <c r="AY2154" s="36">
        <v>1.4712000000099998</v>
      </c>
      <c r="AZ2154" s="36">
        <v>2.0617000000000001</v>
      </c>
      <c r="BA2154" s="22"/>
      <c r="BB2154" s="19">
        <v>0</v>
      </c>
      <c r="BC2154" s="34">
        <f t="shared" si="451"/>
        <v>0</v>
      </c>
      <c r="BD2154" s="34">
        <f t="shared" si="452"/>
        <v>0</v>
      </c>
      <c r="BE2154" s="38">
        <v>3.4819999999999997E-2</v>
      </c>
      <c r="BF2154" s="38">
        <f t="shared" si="453"/>
        <v>3.4819999999999997E-2</v>
      </c>
      <c r="BG2154" s="34">
        <v>0</v>
      </c>
      <c r="BH2154" s="34">
        <v>0</v>
      </c>
      <c r="BI2154" s="34">
        <f t="shared" si="454"/>
        <v>0</v>
      </c>
      <c r="BJ2154" s="34">
        <f t="shared" si="455"/>
        <v>0</v>
      </c>
      <c r="BK2154" s="34">
        <v>0</v>
      </c>
      <c r="BL2154" s="34">
        <v>0</v>
      </c>
      <c r="BM2154" s="34">
        <f t="shared" si="456"/>
        <v>0</v>
      </c>
      <c r="BN2154" s="39">
        <f t="shared" si="446"/>
        <v>0</v>
      </c>
      <c r="BO2154" s="39">
        <f t="shared" si="447"/>
        <v>0</v>
      </c>
      <c r="BP2154" s="39">
        <f t="shared" si="445"/>
        <v>0</v>
      </c>
    </row>
    <row r="2155" spans="1:68" s="25" customFormat="1" ht="14.25" x14ac:dyDescent="0.2">
      <c r="A2155" s="14">
        <v>942</v>
      </c>
      <c r="B2155" s="40"/>
      <c r="C2155" s="15" t="s">
        <v>16681</v>
      </c>
      <c r="D2155" s="16">
        <v>14636</v>
      </c>
      <c r="E2155" s="15" t="s">
        <v>16682</v>
      </c>
      <c r="F2155" s="15" t="s">
        <v>16681</v>
      </c>
      <c r="G2155" s="17" t="s">
        <v>16683</v>
      </c>
      <c r="H2155" s="17" t="s">
        <v>16684</v>
      </c>
      <c r="I2155" s="17" t="s">
        <v>16685</v>
      </c>
      <c r="J2155" s="15" t="s">
        <v>16686</v>
      </c>
      <c r="K2155" s="15" t="s">
        <v>16687</v>
      </c>
      <c r="L2155" s="18" t="s">
        <v>16688</v>
      </c>
      <c r="M2155" s="15" t="s">
        <v>16610</v>
      </c>
      <c r="N2155" s="15" t="s">
        <v>16611</v>
      </c>
      <c r="O2155" s="16">
        <v>510</v>
      </c>
      <c r="P2155" s="15" t="s">
        <v>118</v>
      </c>
      <c r="Q2155" s="15">
        <v>16300</v>
      </c>
      <c r="R2155" s="15">
        <v>116700</v>
      </c>
      <c r="S2155" s="15">
        <v>133000</v>
      </c>
      <c r="T2155" s="15">
        <v>0.17</v>
      </c>
      <c r="U2155" s="15" t="s">
        <v>3335</v>
      </c>
      <c r="V2155" s="15" t="s">
        <v>76</v>
      </c>
      <c r="W2155" s="16">
        <v>1</v>
      </c>
      <c r="X2155" s="16">
        <v>0</v>
      </c>
      <c r="Y2155" s="15">
        <v>8763</v>
      </c>
      <c r="Z2155" s="15">
        <v>0.20100000000000001</v>
      </c>
      <c r="AA2155" s="15" t="s">
        <v>16621</v>
      </c>
      <c r="AB2155" s="15" t="s">
        <v>16622</v>
      </c>
      <c r="AC2155" s="15">
        <v>0</v>
      </c>
      <c r="AD2155" s="15"/>
      <c r="AE2155" s="15" t="s">
        <v>79</v>
      </c>
      <c r="AF2155" s="15" t="s">
        <v>16689</v>
      </c>
      <c r="AG2155" s="16">
        <v>1</v>
      </c>
      <c r="AH2155" s="15" t="s">
        <v>16690</v>
      </c>
      <c r="AI2155" s="15" t="s">
        <v>78</v>
      </c>
      <c r="AJ2155" s="15">
        <v>8762.9685058600007</v>
      </c>
      <c r="AK2155" s="15">
        <v>385.44206448400001</v>
      </c>
      <c r="AL2155" s="15">
        <v>3095292.9023699998</v>
      </c>
      <c r="AM2155" s="15">
        <v>1413972.14925</v>
      </c>
      <c r="AN2155" s="19">
        <v>16300</v>
      </c>
      <c r="AO2155" s="19">
        <v>115500</v>
      </c>
      <c r="AP2155" s="19">
        <v>0</v>
      </c>
      <c r="AQ2155" s="19">
        <v>0</v>
      </c>
      <c r="AR2155" s="34">
        <f t="shared" si="448"/>
        <v>131800</v>
      </c>
      <c r="AS2155" s="34">
        <v>45000</v>
      </c>
      <c r="AT2155" s="34">
        <v>3000</v>
      </c>
      <c r="AU2155" s="34">
        <v>30380</v>
      </c>
      <c r="AV2155" s="34">
        <v>0</v>
      </c>
      <c r="AW2155" s="35">
        <f t="shared" si="449"/>
        <v>78380</v>
      </c>
      <c r="AX2155" s="34">
        <f t="shared" si="450"/>
        <v>53420</v>
      </c>
      <c r="AY2155" s="36">
        <v>1.4712000000099998</v>
      </c>
      <c r="AZ2155" s="36">
        <v>2.0617000000000001</v>
      </c>
      <c r="BA2155" s="22"/>
      <c r="BB2155" s="19">
        <v>1318</v>
      </c>
      <c r="BC2155" s="34">
        <f t="shared" si="451"/>
        <v>785.91504000534201</v>
      </c>
      <c r="BD2155" s="34">
        <f t="shared" si="452"/>
        <v>1101.3601400000002</v>
      </c>
      <c r="BE2155" s="38">
        <v>3.4819999999999997E-2</v>
      </c>
      <c r="BF2155" s="38">
        <f t="shared" si="453"/>
        <v>3.4819999999999997E-2</v>
      </c>
      <c r="BG2155" s="34">
        <v>27.365561692986006</v>
      </c>
      <c r="BH2155" s="34">
        <v>38.349360074800003</v>
      </c>
      <c r="BI2155" s="34">
        <f t="shared" si="454"/>
        <v>758.54947831235597</v>
      </c>
      <c r="BJ2155" s="34">
        <f t="shared" si="455"/>
        <v>1063.0107799252003</v>
      </c>
      <c r="BK2155" s="34">
        <v>0</v>
      </c>
      <c r="BL2155" s="34">
        <v>0</v>
      </c>
      <c r="BM2155" s="34">
        <f t="shared" si="456"/>
        <v>0</v>
      </c>
      <c r="BN2155" s="39">
        <f t="shared" si="446"/>
        <v>758.54947831235597</v>
      </c>
      <c r="BO2155" s="39">
        <f t="shared" si="447"/>
        <v>1063.0107799252003</v>
      </c>
      <c r="BP2155" s="39">
        <f t="shared" si="445"/>
        <v>304.4613016128443</v>
      </c>
    </row>
    <row r="2156" spans="1:68" s="25" customFormat="1" ht="14.25" x14ac:dyDescent="0.2">
      <c r="A2156" s="14">
        <v>943</v>
      </c>
      <c r="B2156" s="40"/>
      <c r="C2156" s="15"/>
      <c r="D2156" s="16">
        <v>13813</v>
      </c>
      <c r="E2156" s="15" t="s">
        <v>16691</v>
      </c>
      <c r="F2156" s="15" t="s">
        <v>16692</v>
      </c>
      <c r="G2156" s="17" t="s">
        <v>16693</v>
      </c>
      <c r="H2156" s="17" t="s">
        <v>16694</v>
      </c>
      <c r="I2156" s="17" t="s">
        <v>250</v>
      </c>
      <c r="J2156" s="15" t="s">
        <v>16695</v>
      </c>
      <c r="K2156" s="15" t="s">
        <v>88</v>
      </c>
      <c r="L2156" s="18" t="s">
        <v>16696</v>
      </c>
      <c r="M2156" s="15" t="s">
        <v>16610</v>
      </c>
      <c r="N2156" s="15" t="s">
        <v>16611</v>
      </c>
      <c r="O2156" s="16">
        <v>510</v>
      </c>
      <c r="P2156" s="15" t="s">
        <v>118</v>
      </c>
      <c r="Q2156" s="15">
        <v>16300</v>
      </c>
      <c r="R2156" s="15">
        <v>98000</v>
      </c>
      <c r="S2156" s="15">
        <v>114300</v>
      </c>
      <c r="T2156" s="15">
        <v>0.17</v>
      </c>
      <c r="U2156" s="15" t="s">
        <v>3335</v>
      </c>
      <c r="V2156" s="15" t="s">
        <v>76</v>
      </c>
      <c r="W2156" s="16">
        <v>1</v>
      </c>
      <c r="X2156" s="16">
        <v>1</v>
      </c>
      <c r="Y2156" s="15">
        <v>6466</v>
      </c>
      <c r="Z2156" s="15">
        <v>0.14799999999999999</v>
      </c>
      <c r="AA2156" s="15" t="s">
        <v>16621</v>
      </c>
      <c r="AB2156" s="15" t="s">
        <v>16622</v>
      </c>
      <c r="AC2156" s="15">
        <v>114900</v>
      </c>
      <c r="AD2156" s="26">
        <v>39689</v>
      </c>
      <c r="AE2156" s="15" t="s">
        <v>147</v>
      </c>
      <c r="AF2156" s="15" t="s">
        <v>16697</v>
      </c>
      <c r="AG2156" s="16">
        <v>1</v>
      </c>
      <c r="AH2156" s="15" t="s">
        <v>16698</v>
      </c>
      <c r="AI2156" s="15" t="s">
        <v>78</v>
      </c>
      <c r="AJ2156" s="15">
        <v>6466.2106933599998</v>
      </c>
      <c r="AK2156" s="15">
        <v>333.733096585</v>
      </c>
      <c r="AL2156" s="15">
        <v>3095365.3978800001</v>
      </c>
      <c r="AM2156" s="15">
        <v>1413975.83329</v>
      </c>
      <c r="AN2156" s="19">
        <v>16300</v>
      </c>
      <c r="AO2156" s="19">
        <v>96500</v>
      </c>
      <c r="AP2156" s="19">
        <v>0</v>
      </c>
      <c r="AQ2156" s="19">
        <v>500</v>
      </c>
      <c r="AR2156" s="34">
        <f t="shared" si="448"/>
        <v>113300</v>
      </c>
      <c r="AS2156" s="34">
        <v>45000</v>
      </c>
      <c r="AT2156" s="34">
        <v>3000</v>
      </c>
      <c r="AU2156" s="34">
        <v>23730</v>
      </c>
      <c r="AV2156" s="34">
        <v>0</v>
      </c>
      <c r="AW2156" s="35">
        <f t="shared" si="449"/>
        <v>71730</v>
      </c>
      <c r="AX2156" s="34">
        <f t="shared" si="450"/>
        <v>41570</v>
      </c>
      <c r="AY2156" s="36">
        <v>1.4712000000099998</v>
      </c>
      <c r="AZ2156" s="36">
        <v>2.0617000000000001</v>
      </c>
      <c r="BA2156" s="22"/>
      <c r="BB2156" s="19">
        <v>1143</v>
      </c>
      <c r="BC2156" s="34">
        <f t="shared" si="451"/>
        <v>611.57784000415688</v>
      </c>
      <c r="BD2156" s="34">
        <f t="shared" si="452"/>
        <v>857.04868999999997</v>
      </c>
      <c r="BE2156" s="38">
        <v>3.4819999999999997E-2</v>
      </c>
      <c r="BF2156" s="38">
        <f t="shared" si="453"/>
        <v>3.4819999999999997E-2</v>
      </c>
      <c r="BG2156" s="34">
        <v>21.039004468942998</v>
      </c>
      <c r="BH2156" s="34">
        <v>29.483493415799998</v>
      </c>
      <c r="BI2156" s="34">
        <f t="shared" si="454"/>
        <v>590.53883553521393</v>
      </c>
      <c r="BJ2156" s="34">
        <f t="shared" si="455"/>
        <v>827.56519658419995</v>
      </c>
      <c r="BK2156" s="34">
        <v>0</v>
      </c>
      <c r="BL2156" s="34">
        <v>0</v>
      </c>
      <c r="BM2156" s="34">
        <f t="shared" si="456"/>
        <v>0</v>
      </c>
      <c r="BN2156" s="39">
        <f t="shared" si="446"/>
        <v>590.53883553521393</v>
      </c>
      <c r="BO2156" s="39">
        <f t="shared" si="447"/>
        <v>827.56519658419995</v>
      </c>
      <c r="BP2156" s="39">
        <f t="shared" ref="BP2156:BP2219" si="457">BO2156-BN2156</f>
        <v>237.02636104898602</v>
      </c>
    </row>
    <row r="2157" spans="1:68" s="25" customFormat="1" ht="14.25" x14ac:dyDescent="0.2">
      <c r="A2157" s="14">
        <v>944</v>
      </c>
      <c r="B2157" s="40"/>
      <c r="C2157" s="15" t="s">
        <v>16699</v>
      </c>
      <c r="D2157" s="16">
        <v>29846</v>
      </c>
      <c r="E2157" s="15" t="s">
        <v>16700</v>
      </c>
      <c r="F2157" s="15" t="s">
        <v>16699</v>
      </c>
      <c r="G2157" s="17" t="s">
        <v>16701</v>
      </c>
      <c r="H2157" s="17" t="s">
        <v>16702</v>
      </c>
      <c r="I2157" s="17" t="s">
        <v>86</v>
      </c>
      <c r="J2157" s="15" t="s">
        <v>16703</v>
      </c>
      <c r="K2157" s="15" t="s">
        <v>4706</v>
      </c>
      <c r="L2157" s="18" t="s">
        <v>16704</v>
      </c>
      <c r="M2157" s="15" t="s">
        <v>16610</v>
      </c>
      <c r="N2157" s="15" t="s">
        <v>16611</v>
      </c>
      <c r="O2157" s="16">
        <v>510</v>
      </c>
      <c r="P2157" s="15" t="s">
        <v>118</v>
      </c>
      <c r="Q2157" s="15">
        <v>16300</v>
      </c>
      <c r="R2157" s="15">
        <v>100000</v>
      </c>
      <c r="S2157" s="15">
        <v>116300</v>
      </c>
      <c r="T2157" s="15">
        <v>0.17</v>
      </c>
      <c r="U2157" s="15" t="s">
        <v>3335</v>
      </c>
      <c r="V2157" s="15" t="s">
        <v>76</v>
      </c>
      <c r="W2157" s="16">
        <v>1</v>
      </c>
      <c r="X2157" s="16">
        <v>0</v>
      </c>
      <c r="Y2157" s="15">
        <v>7074</v>
      </c>
      <c r="Z2157" s="15">
        <v>0.16200000000000001</v>
      </c>
      <c r="AA2157" s="15" t="s">
        <v>16621</v>
      </c>
      <c r="AB2157" s="15" t="s">
        <v>16622</v>
      </c>
      <c r="AC2157" s="15">
        <v>0</v>
      </c>
      <c r="AD2157" s="15"/>
      <c r="AE2157" s="15" t="s">
        <v>956</v>
      </c>
      <c r="AF2157" s="15" t="s">
        <v>16705</v>
      </c>
      <c r="AG2157" s="16">
        <v>1</v>
      </c>
      <c r="AH2157" s="15" t="s">
        <v>16706</v>
      </c>
      <c r="AI2157" s="15" t="s">
        <v>78</v>
      </c>
      <c r="AJ2157" s="15">
        <v>7073.5341796900002</v>
      </c>
      <c r="AK2157" s="15">
        <v>344.05587769499999</v>
      </c>
      <c r="AL2157" s="15">
        <v>3095430.9833</v>
      </c>
      <c r="AM2157" s="15">
        <v>1413974.72379</v>
      </c>
      <c r="AN2157" s="19">
        <v>16300</v>
      </c>
      <c r="AO2157" s="19">
        <v>98900</v>
      </c>
      <c r="AP2157" s="19">
        <v>0</v>
      </c>
      <c r="AQ2157" s="19">
        <v>0</v>
      </c>
      <c r="AR2157" s="34">
        <f t="shared" si="448"/>
        <v>115200</v>
      </c>
      <c r="AS2157" s="34">
        <v>45000</v>
      </c>
      <c r="AT2157" s="34">
        <v>3000</v>
      </c>
      <c r="AU2157" s="34">
        <v>24570</v>
      </c>
      <c r="AV2157" s="34">
        <v>0</v>
      </c>
      <c r="AW2157" s="35">
        <f t="shared" si="449"/>
        <v>72570</v>
      </c>
      <c r="AX2157" s="34">
        <f t="shared" si="450"/>
        <v>42630</v>
      </c>
      <c r="AY2157" s="36">
        <v>1.4712000000099998</v>
      </c>
      <c r="AZ2157" s="36">
        <v>2.0617000000000001</v>
      </c>
      <c r="BA2157" s="22"/>
      <c r="BB2157" s="19">
        <v>1152</v>
      </c>
      <c r="BC2157" s="34">
        <f t="shared" si="451"/>
        <v>627.172560004263</v>
      </c>
      <c r="BD2157" s="34">
        <f t="shared" si="452"/>
        <v>878.90271000000007</v>
      </c>
      <c r="BE2157" s="38">
        <v>3.4819999999999997E-2</v>
      </c>
      <c r="BF2157" s="38">
        <f t="shared" si="453"/>
        <v>3.4819999999999997E-2</v>
      </c>
      <c r="BG2157" s="34">
        <v>21.838148539348435</v>
      </c>
      <c r="BH2157" s="34">
        <v>30.603392362200001</v>
      </c>
      <c r="BI2157" s="34">
        <f t="shared" si="454"/>
        <v>605.33441146491452</v>
      </c>
      <c r="BJ2157" s="34">
        <f t="shared" si="455"/>
        <v>848.29931763780007</v>
      </c>
      <c r="BK2157" s="34">
        <v>0</v>
      </c>
      <c r="BL2157" s="34">
        <v>0</v>
      </c>
      <c r="BM2157" s="34">
        <f t="shared" si="456"/>
        <v>0</v>
      </c>
      <c r="BN2157" s="39">
        <f t="shared" si="446"/>
        <v>605.33441146491452</v>
      </c>
      <c r="BO2157" s="39">
        <f t="shared" si="447"/>
        <v>848.29931763780007</v>
      </c>
      <c r="BP2157" s="39">
        <f t="shared" si="457"/>
        <v>242.96490617288555</v>
      </c>
    </row>
    <row r="2158" spans="1:68" s="25" customFormat="1" ht="14.25" x14ac:dyDescent="0.2">
      <c r="A2158" s="14">
        <v>945</v>
      </c>
      <c r="B2158" s="40"/>
      <c r="C2158" s="15" t="s">
        <v>16707</v>
      </c>
      <c r="D2158" s="16">
        <v>33455</v>
      </c>
      <c r="E2158" s="15" t="s">
        <v>16708</v>
      </c>
      <c r="F2158" s="15" t="s">
        <v>16707</v>
      </c>
      <c r="G2158" s="17" t="s">
        <v>16709</v>
      </c>
      <c r="H2158" s="17" t="s">
        <v>16710</v>
      </c>
      <c r="I2158" s="17" t="s">
        <v>86</v>
      </c>
      <c r="J2158" s="15" t="s">
        <v>16711</v>
      </c>
      <c r="K2158" s="15" t="s">
        <v>86</v>
      </c>
      <c r="L2158" s="18" t="s">
        <v>16712</v>
      </c>
      <c r="M2158" s="15" t="s">
        <v>16610</v>
      </c>
      <c r="N2158" s="15" t="s">
        <v>16611</v>
      </c>
      <c r="O2158" s="16">
        <v>510</v>
      </c>
      <c r="P2158" s="15" t="s">
        <v>118</v>
      </c>
      <c r="Q2158" s="15">
        <v>16300</v>
      </c>
      <c r="R2158" s="15">
        <v>108100</v>
      </c>
      <c r="S2158" s="15">
        <v>124400</v>
      </c>
      <c r="T2158" s="15">
        <v>0.17</v>
      </c>
      <c r="U2158" s="15" t="s">
        <v>3335</v>
      </c>
      <c r="V2158" s="15" t="s">
        <v>76</v>
      </c>
      <c r="W2158" s="16">
        <v>1</v>
      </c>
      <c r="X2158" s="16">
        <v>1</v>
      </c>
      <c r="Y2158" s="15">
        <v>6841</v>
      </c>
      <c r="Z2158" s="15">
        <v>0.157</v>
      </c>
      <c r="AA2158" s="15" t="s">
        <v>16621</v>
      </c>
      <c r="AB2158" s="15" t="s">
        <v>16622</v>
      </c>
      <c r="AC2158" s="15">
        <v>115000</v>
      </c>
      <c r="AD2158" s="26">
        <v>41149</v>
      </c>
      <c r="AE2158" s="15" t="s">
        <v>119</v>
      </c>
      <c r="AF2158" s="15" t="s">
        <v>119</v>
      </c>
      <c r="AG2158" s="16">
        <v>1</v>
      </c>
      <c r="AH2158" s="15" t="s">
        <v>16713</v>
      </c>
      <c r="AI2158" s="15" t="s">
        <v>78</v>
      </c>
      <c r="AJ2158" s="15">
        <v>6841.1730957</v>
      </c>
      <c r="AK2158" s="15">
        <v>340.33246321000001</v>
      </c>
      <c r="AL2158" s="15">
        <v>3095497.5585699999</v>
      </c>
      <c r="AM2158" s="15">
        <v>1413974.8025499999</v>
      </c>
      <c r="AN2158" s="19">
        <v>16300</v>
      </c>
      <c r="AO2158" s="19">
        <v>106900</v>
      </c>
      <c r="AP2158" s="19">
        <v>0</v>
      </c>
      <c r="AQ2158" s="19">
        <v>0</v>
      </c>
      <c r="AR2158" s="34">
        <f t="shared" si="448"/>
        <v>123200</v>
      </c>
      <c r="AS2158" s="34">
        <v>45000</v>
      </c>
      <c r="AT2158" s="34">
        <v>3000</v>
      </c>
      <c r="AU2158" s="34">
        <v>27370</v>
      </c>
      <c r="AV2158" s="34">
        <v>0</v>
      </c>
      <c r="AW2158" s="35">
        <f t="shared" si="449"/>
        <v>75370</v>
      </c>
      <c r="AX2158" s="34">
        <f t="shared" si="450"/>
        <v>47830</v>
      </c>
      <c r="AY2158" s="36">
        <v>1.4712000000099998</v>
      </c>
      <c r="AZ2158" s="36">
        <v>2.0617000000000001</v>
      </c>
      <c r="BA2158" s="22"/>
      <c r="BB2158" s="19">
        <v>1232</v>
      </c>
      <c r="BC2158" s="34">
        <f t="shared" si="451"/>
        <v>703.67496000478297</v>
      </c>
      <c r="BD2158" s="34">
        <f t="shared" si="452"/>
        <v>986.11111000000005</v>
      </c>
      <c r="BE2158" s="38">
        <v>3.4819999999999997E-2</v>
      </c>
      <c r="BF2158" s="38">
        <f t="shared" si="453"/>
        <v>3.4819999999999997E-2</v>
      </c>
      <c r="BG2158" s="34">
        <v>24.501962107366541</v>
      </c>
      <c r="BH2158" s="34">
        <v>34.336388850199995</v>
      </c>
      <c r="BI2158" s="34">
        <f t="shared" si="454"/>
        <v>679.17299789741639</v>
      </c>
      <c r="BJ2158" s="34">
        <f t="shared" si="455"/>
        <v>951.77472114980003</v>
      </c>
      <c r="BK2158" s="34">
        <v>0</v>
      </c>
      <c r="BL2158" s="34">
        <v>0</v>
      </c>
      <c r="BM2158" s="34">
        <f t="shared" si="456"/>
        <v>0</v>
      </c>
      <c r="BN2158" s="39">
        <f t="shared" si="446"/>
        <v>679.17299789741639</v>
      </c>
      <c r="BO2158" s="39">
        <f t="shared" si="447"/>
        <v>951.77472114980003</v>
      </c>
      <c r="BP2158" s="39">
        <f t="shared" si="457"/>
        <v>272.60172325238364</v>
      </c>
    </row>
    <row r="2159" spans="1:68" s="25" customFormat="1" ht="14.25" x14ac:dyDescent="0.2">
      <c r="A2159" s="14">
        <v>946</v>
      </c>
      <c r="B2159" s="40"/>
      <c r="C2159" s="15" t="s">
        <v>16714</v>
      </c>
      <c r="D2159" s="16">
        <v>35018</v>
      </c>
      <c r="E2159" s="15" t="s">
        <v>16715</v>
      </c>
      <c r="F2159" s="15" t="s">
        <v>16714</v>
      </c>
      <c r="G2159" s="17" t="s">
        <v>16716</v>
      </c>
      <c r="H2159" s="17" t="s">
        <v>16717</v>
      </c>
      <c r="I2159" s="17" t="s">
        <v>86</v>
      </c>
      <c r="J2159" s="15" t="s">
        <v>16718</v>
      </c>
      <c r="K2159" s="15" t="s">
        <v>819</v>
      </c>
      <c r="L2159" s="18" t="s">
        <v>16719</v>
      </c>
      <c r="M2159" s="15" t="s">
        <v>16610</v>
      </c>
      <c r="N2159" s="15" t="s">
        <v>16611</v>
      </c>
      <c r="O2159" s="16">
        <v>510</v>
      </c>
      <c r="P2159" s="15" t="s">
        <v>118</v>
      </c>
      <c r="Q2159" s="15">
        <v>16300</v>
      </c>
      <c r="R2159" s="15">
        <v>112200</v>
      </c>
      <c r="S2159" s="15">
        <v>128500</v>
      </c>
      <c r="T2159" s="15">
        <v>0.17</v>
      </c>
      <c r="U2159" s="15" t="s">
        <v>3335</v>
      </c>
      <c r="V2159" s="15" t="s">
        <v>76</v>
      </c>
      <c r="W2159" s="16">
        <v>1</v>
      </c>
      <c r="X2159" s="16">
        <v>0</v>
      </c>
      <c r="Y2159" s="15">
        <v>6891</v>
      </c>
      <c r="Z2159" s="15">
        <v>0.158</v>
      </c>
      <c r="AA2159" s="15" t="s">
        <v>16621</v>
      </c>
      <c r="AB2159" s="15" t="s">
        <v>16622</v>
      </c>
      <c r="AC2159" s="15">
        <v>0</v>
      </c>
      <c r="AD2159" s="15"/>
      <c r="AE2159" s="15" t="s">
        <v>874</v>
      </c>
      <c r="AF2159" s="15" t="s">
        <v>16720</v>
      </c>
      <c r="AG2159" s="16">
        <v>1</v>
      </c>
      <c r="AH2159" s="15" t="s">
        <v>16721</v>
      </c>
      <c r="AI2159" s="15" t="s">
        <v>78</v>
      </c>
      <c r="AJ2159" s="15">
        <v>6891.2072753900002</v>
      </c>
      <c r="AK2159" s="15">
        <v>342.04380307299999</v>
      </c>
      <c r="AL2159" s="15">
        <v>3095562.6250300002</v>
      </c>
      <c r="AM2159" s="15">
        <v>1413975.37632</v>
      </c>
      <c r="AN2159" s="19">
        <v>16300</v>
      </c>
      <c r="AO2159" s="19">
        <v>111000</v>
      </c>
      <c r="AP2159" s="19">
        <v>0</v>
      </c>
      <c r="AQ2159" s="19">
        <v>0</v>
      </c>
      <c r="AR2159" s="34">
        <f t="shared" si="448"/>
        <v>127300</v>
      </c>
      <c r="AS2159" s="34">
        <v>45000</v>
      </c>
      <c r="AT2159" s="34">
        <v>0</v>
      </c>
      <c r="AU2159" s="34">
        <v>28805</v>
      </c>
      <c r="AV2159" s="34">
        <v>0</v>
      </c>
      <c r="AW2159" s="35">
        <f t="shared" si="449"/>
        <v>73805</v>
      </c>
      <c r="AX2159" s="34">
        <f t="shared" si="450"/>
        <v>53495</v>
      </c>
      <c r="AY2159" s="36">
        <v>1.4712000000099998</v>
      </c>
      <c r="AZ2159" s="36">
        <v>2.0617000000000001</v>
      </c>
      <c r="BA2159" s="22"/>
      <c r="BB2159" s="19">
        <v>1273</v>
      </c>
      <c r="BC2159" s="34">
        <f t="shared" si="451"/>
        <v>787.01844000534948</v>
      </c>
      <c r="BD2159" s="34">
        <f t="shared" si="452"/>
        <v>1102.9064150000002</v>
      </c>
      <c r="BE2159" s="38">
        <v>3.4819999999999997E-2</v>
      </c>
      <c r="BF2159" s="38">
        <f t="shared" si="453"/>
        <v>3.4819999999999997E-2</v>
      </c>
      <c r="BG2159" s="34">
        <v>27.403982080986268</v>
      </c>
      <c r="BH2159" s="34">
        <v>38.403201370300003</v>
      </c>
      <c r="BI2159" s="34">
        <f t="shared" si="454"/>
        <v>759.61445792436325</v>
      </c>
      <c r="BJ2159" s="34">
        <f t="shared" si="455"/>
        <v>1064.5032136297002</v>
      </c>
      <c r="BK2159" s="34">
        <v>0</v>
      </c>
      <c r="BL2159" s="34">
        <v>0</v>
      </c>
      <c r="BM2159" s="34">
        <f t="shared" si="456"/>
        <v>0</v>
      </c>
      <c r="BN2159" s="39">
        <f t="shared" si="446"/>
        <v>759.61445792436325</v>
      </c>
      <c r="BO2159" s="39">
        <f t="shared" si="447"/>
        <v>1064.5032136297002</v>
      </c>
      <c r="BP2159" s="39">
        <f t="shared" si="457"/>
        <v>304.88875570533696</v>
      </c>
    </row>
    <row r="2160" spans="1:68" s="25" customFormat="1" ht="14.25" x14ac:dyDescent="0.2">
      <c r="A2160" s="14">
        <v>947</v>
      </c>
      <c r="B2160" s="40"/>
      <c r="C2160" s="15" t="s">
        <v>16722</v>
      </c>
      <c r="D2160" s="16">
        <v>2337</v>
      </c>
      <c r="E2160" s="15" t="s">
        <v>16723</v>
      </c>
      <c r="F2160" s="15" t="s">
        <v>16722</v>
      </c>
      <c r="G2160" s="17" t="s">
        <v>16724</v>
      </c>
      <c r="H2160" s="17" t="s">
        <v>16725</v>
      </c>
      <c r="I2160" s="17" t="s">
        <v>86</v>
      </c>
      <c r="J2160" s="15" t="s">
        <v>16726</v>
      </c>
      <c r="K2160" s="15" t="s">
        <v>391</v>
      </c>
      <c r="L2160" s="18" t="s">
        <v>16727</v>
      </c>
      <c r="M2160" s="15" t="s">
        <v>16610</v>
      </c>
      <c r="N2160" s="15" t="s">
        <v>16611</v>
      </c>
      <c r="O2160" s="16">
        <v>510</v>
      </c>
      <c r="P2160" s="15" t="s">
        <v>118</v>
      </c>
      <c r="Q2160" s="15">
        <v>16300</v>
      </c>
      <c r="R2160" s="15">
        <v>121200</v>
      </c>
      <c r="S2160" s="15">
        <v>137500</v>
      </c>
      <c r="T2160" s="15">
        <v>0.17</v>
      </c>
      <c r="U2160" s="15" t="s">
        <v>3335</v>
      </c>
      <c r="V2160" s="15" t="s">
        <v>76</v>
      </c>
      <c r="W2160" s="16">
        <v>1</v>
      </c>
      <c r="X2160" s="16">
        <v>1</v>
      </c>
      <c r="Y2160" s="15">
        <v>6956</v>
      </c>
      <c r="Z2160" s="15">
        <v>0.16</v>
      </c>
      <c r="AA2160" s="15" t="s">
        <v>16621</v>
      </c>
      <c r="AB2160" s="15" t="s">
        <v>16622</v>
      </c>
      <c r="AC2160" s="15">
        <v>149900</v>
      </c>
      <c r="AD2160" s="26">
        <v>42457</v>
      </c>
      <c r="AE2160" s="15" t="s">
        <v>183</v>
      </c>
      <c r="AF2160" s="15" t="s">
        <v>16728</v>
      </c>
      <c r="AG2160" s="16">
        <v>1</v>
      </c>
      <c r="AH2160" s="15" t="s">
        <v>16729</v>
      </c>
      <c r="AI2160" s="15" t="s">
        <v>78</v>
      </c>
      <c r="AJ2160" s="15">
        <v>6956.0688476599998</v>
      </c>
      <c r="AK2160" s="15">
        <v>344.03958321499999</v>
      </c>
      <c r="AL2160" s="15">
        <v>3095627.6209999998</v>
      </c>
      <c r="AM2160" s="15">
        <v>1413975.87525</v>
      </c>
      <c r="AN2160" s="19">
        <v>16300</v>
      </c>
      <c r="AO2160" s="19">
        <v>120000</v>
      </c>
      <c r="AP2160" s="19">
        <v>0</v>
      </c>
      <c r="AQ2160" s="19">
        <v>0</v>
      </c>
      <c r="AR2160" s="34">
        <f t="shared" si="448"/>
        <v>136300</v>
      </c>
      <c r="AS2160" s="34">
        <v>45000</v>
      </c>
      <c r="AT2160" s="34">
        <v>3000</v>
      </c>
      <c r="AU2160" s="34">
        <v>31955</v>
      </c>
      <c r="AV2160" s="34">
        <v>0</v>
      </c>
      <c r="AW2160" s="35">
        <f t="shared" si="449"/>
        <v>79955</v>
      </c>
      <c r="AX2160" s="34">
        <f t="shared" si="450"/>
        <v>56345</v>
      </c>
      <c r="AY2160" s="36">
        <v>1.4712000000099998</v>
      </c>
      <c r="AZ2160" s="36">
        <v>2.0617000000000001</v>
      </c>
      <c r="BA2160" s="22"/>
      <c r="BB2160" s="19">
        <v>1363</v>
      </c>
      <c r="BC2160" s="34">
        <f t="shared" si="451"/>
        <v>828.94764000563453</v>
      </c>
      <c r="BD2160" s="34">
        <f t="shared" si="452"/>
        <v>1161.6648650000002</v>
      </c>
      <c r="BE2160" s="38">
        <v>3.4819999999999997E-2</v>
      </c>
      <c r="BF2160" s="38">
        <f t="shared" si="453"/>
        <v>3.4819999999999997E-2</v>
      </c>
      <c r="BG2160" s="34">
        <v>28.86395682499619</v>
      </c>
      <c r="BH2160" s="34">
        <v>40.449170599300004</v>
      </c>
      <c r="BI2160" s="34">
        <f t="shared" si="454"/>
        <v>800.08368318063833</v>
      </c>
      <c r="BJ2160" s="34">
        <f t="shared" si="455"/>
        <v>1121.2156944007002</v>
      </c>
      <c r="BK2160" s="34">
        <v>0</v>
      </c>
      <c r="BL2160" s="34">
        <v>0</v>
      </c>
      <c r="BM2160" s="34">
        <f t="shared" si="456"/>
        <v>0</v>
      </c>
      <c r="BN2160" s="39">
        <f t="shared" si="446"/>
        <v>800.08368318063833</v>
      </c>
      <c r="BO2160" s="39">
        <f t="shared" si="447"/>
        <v>1121.2156944007002</v>
      </c>
      <c r="BP2160" s="39">
        <f t="shared" si="457"/>
        <v>321.13201122006183</v>
      </c>
    </row>
    <row r="2161" spans="1:68" s="25" customFormat="1" ht="14.25" x14ac:dyDescent="0.2">
      <c r="A2161" s="14">
        <v>948</v>
      </c>
      <c r="B2161" s="40"/>
      <c r="C2161" s="15" t="s">
        <v>16730</v>
      </c>
      <c r="D2161" s="16">
        <v>10200</v>
      </c>
      <c r="E2161" s="15" t="s">
        <v>16731</v>
      </c>
      <c r="F2161" s="15" t="s">
        <v>16730</v>
      </c>
      <c r="G2161" s="17" t="s">
        <v>16732</v>
      </c>
      <c r="H2161" s="17" t="s">
        <v>16733</v>
      </c>
      <c r="I2161" s="17" t="s">
        <v>86</v>
      </c>
      <c r="J2161" s="15" t="s">
        <v>16734</v>
      </c>
      <c r="K2161" s="15" t="s">
        <v>16735</v>
      </c>
      <c r="L2161" s="18" t="s">
        <v>16736</v>
      </c>
      <c r="M2161" s="15" t="s">
        <v>16610</v>
      </c>
      <c r="N2161" s="15" t="s">
        <v>16611</v>
      </c>
      <c r="O2161" s="16">
        <v>510</v>
      </c>
      <c r="P2161" s="15" t="s">
        <v>118</v>
      </c>
      <c r="Q2161" s="15">
        <v>13300</v>
      </c>
      <c r="R2161" s="15">
        <v>110800</v>
      </c>
      <c r="S2161" s="15">
        <v>124100</v>
      </c>
      <c r="T2161" s="15">
        <v>0.14000000000000001</v>
      </c>
      <c r="U2161" s="15" t="s">
        <v>3335</v>
      </c>
      <c r="V2161" s="15" t="s">
        <v>76</v>
      </c>
      <c r="W2161" s="16">
        <v>1</v>
      </c>
      <c r="X2161" s="16">
        <v>1</v>
      </c>
      <c r="Y2161" s="15">
        <v>7780</v>
      </c>
      <c r="Z2161" s="15">
        <v>0.17899999999999999</v>
      </c>
      <c r="AA2161" s="15" t="s">
        <v>16621</v>
      </c>
      <c r="AB2161" s="15" t="s">
        <v>16622</v>
      </c>
      <c r="AC2161" s="15">
        <v>0</v>
      </c>
      <c r="AD2161" s="26">
        <v>42500</v>
      </c>
      <c r="AE2161" s="15" t="s">
        <v>211</v>
      </c>
      <c r="AF2161" s="15" t="s">
        <v>11268</v>
      </c>
      <c r="AG2161" s="16">
        <v>1</v>
      </c>
      <c r="AH2161" s="15" t="s">
        <v>16737</v>
      </c>
      <c r="AI2161" s="15" t="s">
        <v>78</v>
      </c>
      <c r="AJ2161" s="15">
        <v>7780.2009277300003</v>
      </c>
      <c r="AK2161" s="15">
        <v>365.55593188099999</v>
      </c>
      <c r="AL2161" s="15">
        <v>3095696.1405699998</v>
      </c>
      <c r="AM2161" s="15">
        <v>1413978.5392100001</v>
      </c>
      <c r="AN2161" s="19">
        <v>13300</v>
      </c>
      <c r="AO2161" s="19">
        <v>109600</v>
      </c>
      <c r="AP2161" s="19">
        <v>0</v>
      </c>
      <c r="AQ2161" s="19">
        <v>0</v>
      </c>
      <c r="AR2161" s="34">
        <f t="shared" si="448"/>
        <v>122900</v>
      </c>
      <c r="AS2161" s="34">
        <v>45000</v>
      </c>
      <c r="AT2161" s="34">
        <v>3000</v>
      </c>
      <c r="AU2161" s="34">
        <v>27265</v>
      </c>
      <c r="AV2161" s="34">
        <v>0</v>
      </c>
      <c r="AW2161" s="35">
        <f t="shared" si="449"/>
        <v>75265</v>
      </c>
      <c r="AX2161" s="34">
        <f t="shared" si="450"/>
        <v>47635</v>
      </c>
      <c r="AY2161" s="36">
        <v>1.4712000000099998</v>
      </c>
      <c r="AZ2161" s="36">
        <v>2.0617000000000001</v>
      </c>
      <c r="BA2161" s="22"/>
      <c r="BB2161" s="19">
        <v>1229</v>
      </c>
      <c r="BC2161" s="34">
        <f t="shared" si="451"/>
        <v>700.80612000476344</v>
      </c>
      <c r="BD2161" s="34">
        <f t="shared" si="452"/>
        <v>982.09079500000007</v>
      </c>
      <c r="BE2161" s="38">
        <v>3.4819999999999997E-2</v>
      </c>
      <c r="BF2161" s="38">
        <f t="shared" si="453"/>
        <v>3.4819999999999997E-2</v>
      </c>
      <c r="BG2161" s="34">
        <v>24.40206909856586</v>
      </c>
      <c r="BH2161" s="34">
        <v>34.196401481899997</v>
      </c>
      <c r="BI2161" s="34">
        <f t="shared" si="454"/>
        <v>676.40405090619754</v>
      </c>
      <c r="BJ2161" s="34">
        <f t="shared" si="455"/>
        <v>947.89439351810006</v>
      </c>
      <c r="BK2161" s="34">
        <v>0</v>
      </c>
      <c r="BL2161" s="34">
        <v>0</v>
      </c>
      <c r="BM2161" s="34">
        <f t="shared" si="456"/>
        <v>0</v>
      </c>
      <c r="BN2161" s="39">
        <f t="shared" si="446"/>
        <v>676.40405090619754</v>
      </c>
      <c r="BO2161" s="39">
        <f t="shared" si="447"/>
        <v>947.89439351810006</v>
      </c>
      <c r="BP2161" s="39">
        <f t="shared" si="457"/>
        <v>271.49034261190252</v>
      </c>
    </row>
    <row r="2162" spans="1:68" s="25" customFormat="1" ht="25.5" x14ac:dyDescent="0.2">
      <c r="A2162" s="14">
        <v>949</v>
      </c>
      <c r="B2162" s="40"/>
      <c r="C2162" s="15"/>
      <c r="D2162" s="16">
        <v>4993</v>
      </c>
      <c r="E2162" s="15" t="s">
        <v>16738</v>
      </c>
      <c r="F2162" s="15" t="s">
        <v>16739</v>
      </c>
      <c r="G2162" s="17" t="s">
        <v>16740</v>
      </c>
      <c r="H2162" s="17" t="s">
        <v>16741</v>
      </c>
      <c r="I2162" s="17" t="s">
        <v>205</v>
      </c>
      <c r="J2162" s="15" t="s">
        <v>16742</v>
      </c>
      <c r="K2162" s="15" t="s">
        <v>16743</v>
      </c>
      <c r="L2162" s="18" t="s">
        <v>16744</v>
      </c>
      <c r="M2162" s="15" t="s">
        <v>16610</v>
      </c>
      <c r="N2162" s="15" t="s">
        <v>16611</v>
      </c>
      <c r="O2162" s="16">
        <v>510</v>
      </c>
      <c r="P2162" s="15" t="s">
        <v>118</v>
      </c>
      <c r="Q2162" s="15">
        <v>15300</v>
      </c>
      <c r="R2162" s="15">
        <v>108700</v>
      </c>
      <c r="S2162" s="15">
        <v>124000</v>
      </c>
      <c r="T2162" s="15">
        <v>0.17</v>
      </c>
      <c r="U2162" s="15" t="s">
        <v>3335</v>
      </c>
      <c r="V2162" s="15" t="s">
        <v>76</v>
      </c>
      <c r="W2162" s="16">
        <v>1</v>
      </c>
      <c r="X2162" s="16">
        <v>0</v>
      </c>
      <c r="Y2162" s="15">
        <v>9039</v>
      </c>
      <c r="Z2162" s="15">
        <v>0.20699999999999999</v>
      </c>
      <c r="AA2162" s="15" t="s">
        <v>16621</v>
      </c>
      <c r="AB2162" s="15" t="s">
        <v>16622</v>
      </c>
      <c r="AC2162" s="15">
        <v>0</v>
      </c>
      <c r="AD2162" s="15"/>
      <c r="AE2162" s="15" t="s">
        <v>222</v>
      </c>
      <c r="AF2162" s="15" t="s">
        <v>16745</v>
      </c>
      <c r="AG2162" s="16">
        <v>1</v>
      </c>
      <c r="AH2162" s="15" t="s">
        <v>16746</v>
      </c>
      <c r="AI2162" s="15" t="s">
        <v>78</v>
      </c>
      <c r="AJ2162" s="15">
        <v>9038.5048828100007</v>
      </c>
      <c r="AK2162" s="15">
        <v>410.23863481699999</v>
      </c>
      <c r="AL2162" s="15">
        <v>3095769.2319200002</v>
      </c>
      <c r="AM2162" s="15">
        <v>1413975.7205399999</v>
      </c>
      <c r="AN2162" s="19">
        <v>15300</v>
      </c>
      <c r="AO2162" s="19">
        <v>107500</v>
      </c>
      <c r="AP2162" s="19">
        <v>0</v>
      </c>
      <c r="AQ2162" s="19">
        <v>0</v>
      </c>
      <c r="AR2162" s="34">
        <f t="shared" si="448"/>
        <v>122800</v>
      </c>
      <c r="AS2162" s="34">
        <v>45000</v>
      </c>
      <c r="AT2162" s="34">
        <v>3000</v>
      </c>
      <c r="AU2162" s="34">
        <v>27230</v>
      </c>
      <c r="AV2162" s="34">
        <v>0</v>
      </c>
      <c r="AW2162" s="35">
        <f t="shared" si="449"/>
        <v>75230</v>
      </c>
      <c r="AX2162" s="34">
        <f t="shared" si="450"/>
        <v>47570</v>
      </c>
      <c r="AY2162" s="36">
        <v>1.4712000000099998</v>
      </c>
      <c r="AZ2162" s="36">
        <v>2.0617000000000001</v>
      </c>
      <c r="BA2162" s="22"/>
      <c r="BB2162" s="19">
        <v>1228</v>
      </c>
      <c r="BC2162" s="34">
        <f t="shared" si="451"/>
        <v>699.84984000475686</v>
      </c>
      <c r="BD2162" s="34">
        <f t="shared" si="452"/>
        <v>980.75068999999996</v>
      </c>
      <c r="BE2162" s="38">
        <v>3.4819999999999997E-2</v>
      </c>
      <c r="BF2162" s="38">
        <f t="shared" si="453"/>
        <v>3.4819999999999997E-2</v>
      </c>
      <c r="BG2162" s="34">
        <v>24.36877142896563</v>
      </c>
      <c r="BH2162" s="34">
        <v>34.149739025799995</v>
      </c>
      <c r="BI2162" s="34">
        <f t="shared" si="454"/>
        <v>675.48106857579126</v>
      </c>
      <c r="BJ2162" s="34">
        <f t="shared" si="455"/>
        <v>946.60095097419992</v>
      </c>
      <c r="BK2162" s="34">
        <v>0</v>
      </c>
      <c r="BL2162" s="34">
        <v>0</v>
      </c>
      <c r="BM2162" s="34">
        <f t="shared" si="456"/>
        <v>0</v>
      </c>
      <c r="BN2162" s="39">
        <f t="shared" si="446"/>
        <v>675.48106857579126</v>
      </c>
      <c r="BO2162" s="39">
        <f t="shared" si="447"/>
        <v>946.60095097419992</v>
      </c>
      <c r="BP2162" s="39">
        <f t="shared" si="457"/>
        <v>271.11988239840866</v>
      </c>
    </row>
    <row r="2163" spans="1:68" s="25" customFormat="1" ht="14.25" x14ac:dyDescent="0.2">
      <c r="A2163" s="14">
        <v>950</v>
      </c>
      <c r="B2163" s="40"/>
      <c r="C2163" s="15"/>
      <c r="D2163" s="16">
        <v>32582</v>
      </c>
      <c r="E2163" s="15" t="s">
        <v>16747</v>
      </c>
      <c r="F2163" s="15" t="s">
        <v>16748</v>
      </c>
      <c r="G2163" s="17" t="s">
        <v>16749</v>
      </c>
      <c r="H2163" s="17" t="s">
        <v>16750</v>
      </c>
      <c r="I2163" s="17" t="s">
        <v>205</v>
      </c>
      <c r="J2163" s="15" t="s">
        <v>16751</v>
      </c>
      <c r="K2163" s="15" t="s">
        <v>16271</v>
      </c>
      <c r="L2163" s="18" t="s">
        <v>16752</v>
      </c>
      <c r="M2163" s="15" t="s">
        <v>16610</v>
      </c>
      <c r="N2163" s="15" t="s">
        <v>16611</v>
      </c>
      <c r="O2163" s="16">
        <v>510</v>
      </c>
      <c r="P2163" s="15" t="s">
        <v>118</v>
      </c>
      <c r="Q2163" s="15">
        <v>17000</v>
      </c>
      <c r="R2163" s="15">
        <v>123100</v>
      </c>
      <c r="S2163" s="15">
        <v>140100</v>
      </c>
      <c r="T2163" s="15">
        <v>0.23</v>
      </c>
      <c r="U2163" s="15" t="s">
        <v>3335</v>
      </c>
      <c r="V2163" s="15" t="s">
        <v>76</v>
      </c>
      <c r="W2163" s="16">
        <v>1</v>
      </c>
      <c r="X2163" s="16">
        <v>1</v>
      </c>
      <c r="Y2163" s="15">
        <v>13774</v>
      </c>
      <c r="Z2163" s="15">
        <v>0.316</v>
      </c>
      <c r="AA2163" s="15" t="s">
        <v>16621</v>
      </c>
      <c r="AB2163" s="15" t="s">
        <v>78</v>
      </c>
      <c r="AC2163" s="15">
        <v>119000</v>
      </c>
      <c r="AD2163" s="26">
        <v>38027</v>
      </c>
      <c r="AE2163" s="15" t="s">
        <v>183</v>
      </c>
      <c r="AF2163" s="15" t="s">
        <v>5060</v>
      </c>
      <c r="AG2163" s="16">
        <v>1</v>
      </c>
      <c r="AH2163" s="15" t="s">
        <v>16753</v>
      </c>
      <c r="AI2163" s="15" t="s">
        <v>78</v>
      </c>
      <c r="AJ2163" s="15">
        <v>13773.9226074</v>
      </c>
      <c r="AK2163" s="15">
        <v>541.21842751999998</v>
      </c>
      <c r="AL2163" s="15">
        <v>3095848.91805</v>
      </c>
      <c r="AM2163" s="15">
        <v>1413965.14579</v>
      </c>
      <c r="AN2163" s="19">
        <v>17000</v>
      </c>
      <c r="AO2163" s="19">
        <v>125000</v>
      </c>
      <c r="AP2163" s="19">
        <v>0</v>
      </c>
      <c r="AQ2163" s="19">
        <v>0</v>
      </c>
      <c r="AR2163" s="34">
        <f t="shared" si="448"/>
        <v>142000</v>
      </c>
      <c r="AS2163" s="34">
        <v>45000</v>
      </c>
      <c r="AT2163" s="34">
        <v>0</v>
      </c>
      <c r="AU2163" s="34">
        <v>33950</v>
      </c>
      <c r="AV2163" s="34">
        <v>0</v>
      </c>
      <c r="AW2163" s="35">
        <f t="shared" si="449"/>
        <v>78950</v>
      </c>
      <c r="AX2163" s="34">
        <f t="shared" si="450"/>
        <v>63050</v>
      </c>
      <c r="AY2163" s="36">
        <v>1.4712000000099998</v>
      </c>
      <c r="AZ2163" s="36">
        <v>2.0617000000000001</v>
      </c>
      <c r="BA2163" s="22"/>
      <c r="BB2163" s="19">
        <v>1420</v>
      </c>
      <c r="BC2163" s="34">
        <f t="shared" si="451"/>
        <v>927.59160000630493</v>
      </c>
      <c r="BD2163" s="34">
        <f t="shared" si="452"/>
        <v>1299.90185</v>
      </c>
      <c r="BE2163" s="38">
        <v>3.4819999999999997E-2</v>
      </c>
      <c r="BF2163" s="38">
        <f t="shared" si="453"/>
        <v>3.4819999999999997E-2</v>
      </c>
      <c r="BG2163" s="34">
        <v>32.298739512219534</v>
      </c>
      <c r="BH2163" s="34">
        <v>45.262582416999997</v>
      </c>
      <c r="BI2163" s="34">
        <f t="shared" si="454"/>
        <v>895.2928604940854</v>
      </c>
      <c r="BJ2163" s="34">
        <f t="shared" si="455"/>
        <v>1254.639267583</v>
      </c>
      <c r="BK2163" s="34">
        <v>0</v>
      </c>
      <c r="BL2163" s="34">
        <v>0</v>
      </c>
      <c r="BM2163" s="34">
        <f t="shared" si="456"/>
        <v>0</v>
      </c>
      <c r="BN2163" s="39">
        <f t="shared" si="446"/>
        <v>895.2928604940854</v>
      </c>
      <c r="BO2163" s="39">
        <f t="shared" si="447"/>
        <v>1254.639267583</v>
      </c>
      <c r="BP2163" s="39">
        <f t="shared" si="457"/>
        <v>359.34640708891459</v>
      </c>
    </row>
    <row r="2164" spans="1:68" s="25" customFormat="1" ht="14.25" x14ac:dyDescent="0.2">
      <c r="A2164" s="14">
        <v>951</v>
      </c>
      <c r="B2164" s="40"/>
      <c r="C2164" s="15" t="s">
        <v>16754</v>
      </c>
      <c r="D2164" s="16">
        <v>31662</v>
      </c>
      <c r="E2164" s="15" t="s">
        <v>16755</v>
      </c>
      <c r="F2164" s="15" t="s">
        <v>16754</v>
      </c>
      <c r="G2164" s="17" t="s">
        <v>16756</v>
      </c>
      <c r="H2164" s="17" t="s">
        <v>16757</v>
      </c>
      <c r="I2164" s="17" t="s">
        <v>1050</v>
      </c>
      <c r="J2164" s="15" t="s">
        <v>16758</v>
      </c>
      <c r="K2164" s="15" t="s">
        <v>2045</v>
      </c>
      <c r="L2164" s="18" t="s">
        <v>16759</v>
      </c>
      <c r="M2164" s="15" t="s">
        <v>16610</v>
      </c>
      <c r="N2164" s="15" t="s">
        <v>16611</v>
      </c>
      <c r="O2164" s="16">
        <v>510</v>
      </c>
      <c r="P2164" s="15" t="s">
        <v>118</v>
      </c>
      <c r="Q2164" s="15">
        <v>23400</v>
      </c>
      <c r="R2164" s="15">
        <v>118500</v>
      </c>
      <c r="S2164" s="15">
        <v>141900</v>
      </c>
      <c r="T2164" s="15">
        <v>0.37</v>
      </c>
      <c r="U2164" s="15" t="s">
        <v>3335</v>
      </c>
      <c r="V2164" s="15" t="s">
        <v>76</v>
      </c>
      <c r="W2164" s="16">
        <v>1</v>
      </c>
      <c r="X2164" s="16">
        <v>0</v>
      </c>
      <c r="Y2164" s="15">
        <v>17490</v>
      </c>
      <c r="Z2164" s="15">
        <v>0.40200000000000002</v>
      </c>
      <c r="AA2164" s="15" t="s">
        <v>16621</v>
      </c>
      <c r="AB2164" s="15" t="s">
        <v>78</v>
      </c>
      <c r="AC2164" s="15">
        <v>0</v>
      </c>
      <c r="AD2164" s="15"/>
      <c r="AE2164" s="15" t="s">
        <v>298</v>
      </c>
      <c r="AF2164" s="15" t="s">
        <v>16760</v>
      </c>
      <c r="AG2164" s="16">
        <v>1</v>
      </c>
      <c r="AH2164" s="15" t="s">
        <v>16761</v>
      </c>
      <c r="AI2164" s="15" t="s">
        <v>78</v>
      </c>
      <c r="AJ2164" s="15">
        <v>17490.4418945</v>
      </c>
      <c r="AK2164" s="15">
        <v>598.65851114999998</v>
      </c>
      <c r="AL2164" s="15">
        <v>3095920.8506399998</v>
      </c>
      <c r="AM2164" s="15">
        <v>1413932.01137</v>
      </c>
      <c r="AN2164" s="19">
        <v>23400</v>
      </c>
      <c r="AO2164" s="19">
        <v>117300</v>
      </c>
      <c r="AP2164" s="19">
        <v>0</v>
      </c>
      <c r="AQ2164" s="19">
        <v>0</v>
      </c>
      <c r="AR2164" s="34">
        <f t="shared" si="448"/>
        <v>140700</v>
      </c>
      <c r="AS2164" s="34">
        <v>45000</v>
      </c>
      <c r="AT2164" s="34">
        <v>0</v>
      </c>
      <c r="AU2164" s="34">
        <v>33495</v>
      </c>
      <c r="AV2164" s="34">
        <v>0</v>
      </c>
      <c r="AW2164" s="35">
        <f t="shared" si="449"/>
        <v>78495</v>
      </c>
      <c r="AX2164" s="34">
        <f t="shared" si="450"/>
        <v>62205</v>
      </c>
      <c r="AY2164" s="36">
        <v>1.4712000000099998</v>
      </c>
      <c r="AZ2164" s="36">
        <v>2.0617000000000001</v>
      </c>
      <c r="BA2164" s="22"/>
      <c r="BB2164" s="19">
        <v>1407</v>
      </c>
      <c r="BC2164" s="34">
        <f t="shared" si="451"/>
        <v>915.15996000622033</v>
      </c>
      <c r="BD2164" s="34">
        <f t="shared" si="452"/>
        <v>1282.480485</v>
      </c>
      <c r="BE2164" s="38">
        <v>3.4819999999999997E-2</v>
      </c>
      <c r="BF2164" s="38">
        <f t="shared" si="453"/>
        <v>3.4819999999999997E-2</v>
      </c>
      <c r="BG2164" s="34">
        <v>31.86586980741659</v>
      </c>
      <c r="BH2164" s="34">
        <v>44.655970487699996</v>
      </c>
      <c r="BI2164" s="34">
        <f t="shared" si="454"/>
        <v>883.2940901988037</v>
      </c>
      <c r="BJ2164" s="34">
        <f t="shared" si="455"/>
        <v>1237.8245145123001</v>
      </c>
      <c r="BK2164" s="34">
        <v>0</v>
      </c>
      <c r="BL2164" s="34">
        <v>0</v>
      </c>
      <c r="BM2164" s="34">
        <f t="shared" si="456"/>
        <v>0</v>
      </c>
      <c r="BN2164" s="39">
        <f t="shared" si="446"/>
        <v>883.2940901988037</v>
      </c>
      <c r="BO2164" s="39">
        <f t="shared" si="447"/>
        <v>1237.8245145123001</v>
      </c>
      <c r="BP2164" s="39">
        <f t="shared" si="457"/>
        <v>354.53042431349638</v>
      </c>
    </row>
    <row r="2165" spans="1:68" s="25" customFormat="1" ht="14.25" x14ac:dyDescent="0.2">
      <c r="A2165" s="14">
        <v>952</v>
      </c>
      <c r="B2165" s="40"/>
      <c r="C2165" s="15" t="s">
        <v>16762</v>
      </c>
      <c r="D2165" s="16">
        <v>23943</v>
      </c>
      <c r="E2165" s="15" t="s">
        <v>16763</v>
      </c>
      <c r="F2165" s="15" t="s">
        <v>16762</v>
      </c>
      <c r="G2165" s="17" t="s">
        <v>16764</v>
      </c>
      <c r="H2165" s="17" t="s">
        <v>16765</v>
      </c>
      <c r="I2165" s="17" t="s">
        <v>86</v>
      </c>
      <c r="J2165" s="15" t="s">
        <v>16766</v>
      </c>
      <c r="K2165" s="15" t="s">
        <v>1925</v>
      </c>
      <c r="L2165" s="18" t="s">
        <v>16767</v>
      </c>
      <c r="M2165" s="15" t="s">
        <v>16610</v>
      </c>
      <c r="N2165" s="15" t="s">
        <v>16611</v>
      </c>
      <c r="O2165" s="16">
        <v>510</v>
      </c>
      <c r="P2165" s="15" t="s">
        <v>118</v>
      </c>
      <c r="Q2165" s="15">
        <v>19300</v>
      </c>
      <c r="R2165" s="15">
        <v>116900</v>
      </c>
      <c r="S2165" s="15">
        <v>136200</v>
      </c>
      <c r="T2165" s="15">
        <v>0.32</v>
      </c>
      <c r="U2165" s="15" t="s">
        <v>3335</v>
      </c>
      <c r="V2165" s="15" t="s">
        <v>76</v>
      </c>
      <c r="W2165" s="16">
        <v>1</v>
      </c>
      <c r="X2165" s="16">
        <v>0</v>
      </c>
      <c r="Y2165" s="15">
        <v>17529</v>
      </c>
      <c r="Z2165" s="15">
        <v>0.40200000000000002</v>
      </c>
      <c r="AA2165" s="15" t="s">
        <v>16621</v>
      </c>
      <c r="AB2165" s="15" t="s">
        <v>16622</v>
      </c>
      <c r="AC2165" s="15">
        <v>0</v>
      </c>
      <c r="AD2165" s="15"/>
      <c r="AE2165" s="15" t="s">
        <v>363</v>
      </c>
      <c r="AF2165" s="15" t="s">
        <v>16768</v>
      </c>
      <c r="AG2165" s="16">
        <v>1</v>
      </c>
      <c r="AH2165" s="15" t="s">
        <v>16769</v>
      </c>
      <c r="AI2165" s="15" t="s">
        <v>78</v>
      </c>
      <c r="AJ2165" s="15">
        <v>17529.3937988</v>
      </c>
      <c r="AK2165" s="15">
        <v>612.23399784399999</v>
      </c>
      <c r="AL2165" s="15">
        <v>3095968.8447500002</v>
      </c>
      <c r="AM2165" s="15">
        <v>1413867.3076599999</v>
      </c>
      <c r="AN2165" s="19">
        <v>19300</v>
      </c>
      <c r="AO2165" s="19">
        <v>115600</v>
      </c>
      <c r="AP2165" s="19">
        <v>0</v>
      </c>
      <c r="AQ2165" s="19">
        <v>0</v>
      </c>
      <c r="AR2165" s="34">
        <f t="shared" si="448"/>
        <v>134900</v>
      </c>
      <c r="AS2165" s="34">
        <v>45000</v>
      </c>
      <c r="AT2165" s="34">
        <v>3000</v>
      </c>
      <c r="AU2165" s="34">
        <v>31465</v>
      </c>
      <c r="AV2165" s="34">
        <v>0</v>
      </c>
      <c r="AW2165" s="35">
        <f t="shared" si="449"/>
        <v>79465</v>
      </c>
      <c r="AX2165" s="34">
        <f t="shared" si="450"/>
        <v>55435</v>
      </c>
      <c r="AY2165" s="36">
        <v>1.4712000000099998</v>
      </c>
      <c r="AZ2165" s="36">
        <v>2.0617000000000001</v>
      </c>
      <c r="BA2165" s="22"/>
      <c r="BB2165" s="19">
        <v>1349</v>
      </c>
      <c r="BC2165" s="34">
        <f t="shared" si="451"/>
        <v>815.55972000554345</v>
      </c>
      <c r="BD2165" s="34">
        <f t="shared" si="452"/>
        <v>1142.903395</v>
      </c>
      <c r="BE2165" s="38">
        <v>3.4819999999999997E-2</v>
      </c>
      <c r="BF2165" s="38">
        <f t="shared" si="453"/>
        <v>3.4819999999999997E-2</v>
      </c>
      <c r="BG2165" s="34">
        <v>28.39778945059302</v>
      </c>
      <c r="BH2165" s="34">
        <v>39.795896213900001</v>
      </c>
      <c r="BI2165" s="34">
        <f t="shared" si="454"/>
        <v>787.16193055495046</v>
      </c>
      <c r="BJ2165" s="34">
        <f t="shared" si="455"/>
        <v>1103.1074987861</v>
      </c>
      <c r="BK2165" s="34">
        <v>0</v>
      </c>
      <c r="BL2165" s="34">
        <v>0</v>
      </c>
      <c r="BM2165" s="34">
        <f t="shared" si="456"/>
        <v>0</v>
      </c>
      <c r="BN2165" s="39">
        <f t="shared" si="446"/>
        <v>787.16193055495046</v>
      </c>
      <c r="BO2165" s="39">
        <f t="shared" si="447"/>
        <v>1103.1074987861</v>
      </c>
      <c r="BP2165" s="39">
        <f t="shared" si="457"/>
        <v>315.94556823114954</v>
      </c>
    </row>
    <row r="2166" spans="1:68" s="25" customFormat="1" ht="14.25" x14ac:dyDescent="0.2">
      <c r="A2166" s="14">
        <v>953</v>
      </c>
      <c r="B2166" s="40"/>
      <c r="C2166" s="15"/>
      <c r="D2166" s="16">
        <v>15214</v>
      </c>
      <c r="E2166" s="15" t="s">
        <v>16770</v>
      </c>
      <c r="F2166" s="15" t="s">
        <v>16771</v>
      </c>
      <c r="G2166" s="17" t="s">
        <v>16772</v>
      </c>
      <c r="H2166" s="17" t="s">
        <v>16773</v>
      </c>
      <c r="I2166" s="17" t="s">
        <v>205</v>
      </c>
      <c r="J2166" s="15" t="s">
        <v>16774</v>
      </c>
      <c r="K2166" s="15" t="s">
        <v>6651</v>
      </c>
      <c r="L2166" s="18" t="s">
        <v>16775</v>
      </c>
      <c r="M2166" s="15" t="s">
        <v>16610</v>
      </c>
      <c r="N2166" s="15" t="s">
        <v>16611</v>
      </c>
      <c r="O2166" s="16">
        <v>510</v>
      </c>
      <c r="P2166" s="15" t="s">
        <v>118</v>
      </c>
      <c r="Q2166" s="15">
        <v>15600</v>
      </c>
      <c r="R2166" s="15">
        <v>119100</v>
      </c>
      <c r="S2166" s="15">
        <v>134700</v>
      </c>
      <c r="T2166" s="15">
        <v>0.17</v>
      </c>
      <c r="U2166" s="15" t="s">
        <v>3335</v>
      </c>
      <c r="V2166" s="15" t="s">
        <v>76</v>
      </c>
      <c r="W2166" s="16">
        <v>1</v>
      </c>
      <c r="X2166" s="16">
        <v>0</v>
      </c>
      <c r="Y2166" s="15">
        <v>7201</v>
      </c>
      <c r="Z2166" s="15">
        <v>0.16500000000000001</v>
      </c>
      <c r="AA2166" s="15" t="s">
        <v>16621</v>
      </c>
      <c r="AB2166" s="15" t="s">
        <v>16622</v>
      </c>
      <c r="AC2166" s="15">
        <v>0</v>
      </c>
      <c r="AD2166" s="15"/>
      <c r="AE2166" s="15" t="s">
        <v>617</v>
      </c>
      <c r="AF2166" s="15" t="s">
        <v>16776</v>
      </c>
      <c r="AG2166" s="16">
        <v>1</v>
      </c>
      <c r="AH2166" s="15" t="s">
        <v>16777</v>
      </c>
      <c r="AI2166" s="15" t="s">
        <v>78</v>
      </c>
      <c r="AJ2166" s="15">
        <v>7200.6032714800003</v>
      </c>
      <c r="AK2166" s="15">
        <v>360.03170797500002</v>
      </c>
      <c r="AL2166" s="15">
        <v>3095950.5507800002</v>
      </c>
      <c r="AM2166" s="15">
        <v>1413778.4874400001</v>
      </c>
      <c r="AN2166" s="19">
        <v>15600</v>
      </c>
      <c r="AO2166" s="19">
        <v>117900</v>
      </c>
      <c r="AP2166" s="19">
        <v>0</v>
      </c>
      <c r="AQ2166" s="19">
        <v>0</v>
      </c>
      <c r="AR2166" s="34">
        <f t="shared" si="448"/>
        <v>133500</v>
      </c>
      <c r="AS2166" s="34">
        <v>45000</v>
      </c>
      <c r="AT2166" s="34">
        <v>0</v>
      </c>
      <c r="AU2166" s="34">
        <v>30975</v>
      </c>
      <c r="AV2166" s="34">
        <v>0</v>
      </c>
      <c r="AW2166" s="35">
        <f t="shared" si="449"/>
        <v>75975</v>
      </c>
      <c r="AX2166" s="34">
        <f t="shared" si="450"/>
        <v>57525</v>
      </c>
      <c r="AY2166" s="36">
        <v>1.4712000000099998</v>
      </c>
      <c r="AZ2166" s="36">
        <v>2.0617000000000001</v>
      </c>
      <c r="BA2166" s="22"/>
      <c r="BB2166" s="19">
        <v>1335</v>
      </c>
      <c r="BC2166" s="34">
        <f t="shared" si="451"/>
        <v>846.30780000575237</v>
      </c>
      <c r="BD2166" s="34">
        <f t="shared" si="452"/>
        <v>1185.992925</v>
      </c>
      <c r="BE2166" s="38">
        <v>3.4819999999999997E-2</v>
      </c>
      <c r="BF2166" s="38">
        <f t="shared" si="453"/>
        <v>3.4819999999999997E-2</v>
      </c>
      <c r="BG2166" s="34">
        <v>29.468437596200296</v>
      </c>
      <c r="BH2166" s="34">
        <v>41.296273648499998</v>
      </c>
      <c r="BI2166" s="34">
        <f t="shared" si="454"/>
        <v>816.83936240955211</v>
      </c>
      <c r="BJ2166" s="34">
        <f t="shared" si="455"/>
        <v>1144.6966513515001</v>
      </c>
      <c r="BK2166" s="34">
        <v>0</v>
      </c>
      <c r="BL2166" s="34">
        <v>0</v>
      </c>
      <c r="BM2166" s="34">
        <f t="shared" si="456"/>
        <v>0</v>
      </c>
      <c r="BN2166" s="39">
        <f t="shared" si="446"/>
        <v>816.83936240955211</v>
      </c>
      <c r="BO2166" s="39">
        <f t="shared" si="447"/>
        <v>1144.6966513515001</v>
      </c>
      <c r="BP2166" s="39">
        <f t="shared" si="457"/>
        <v>327.85728894194801</v>
      </c>
    </row>
    <row r="2167" spans="1:68" s="25" customFormat="1" ht="14.25" x14ac:dyDescent="0.2">
      <c r="A2167" s="14">
        <v>954</v>
      </c>
      <c r="B2167" s="40"/>
      <c r="C2167" s="15" t="s">
        <v>593</v>
      </c>
      <c r="D2167" s="16">
        <v>34972</v>
      </c>
      <c r="E2167" s="15" t="s">
        <v>16778</v>
      </c>
      <c r="F2167" s="15" t="s">
        <v>16779</v>
      </c>
      <c r="G2167" s="17" t="s">
        <v>16780</v>
      </c>
      <c r="H2167" s="17" t="s">
        <v>16781</v>
      </c>
      <c r="I2167" s="17" t="s">
        <v>86</v>
      </c>
      <c r="J2167" s="15" t="s">
        <v>16782</v>
      </c>
      <c r="K2167" s="15" t="s">
        <v>86</v>
      </c>
      <c r="L2167" s="18" t="s">
        <v>16783</v>
      </c>
      <c r="M2167" s="15" t="s">
        <v>16610</v>
      </c>
      <c r="N2167" s="15" t="s">
        <v>16611</v>
      </c>
      <c r="O2167" s="16">
        <v>510</v>
      </c>
      <c r="P2167" s="15" t="s">
        <v>118</v>
      </c>
      <c r="Q2167" s="15">
        <v>15600</v>
      </c>
      <c r="R2167" s="15">
        <v>97400</v>
      </c>
      <c r="S2167" s="15">
        <v>113000</v>
      </c>
      <c r="T2167" s="15">
        <v>0.17</v>
      </c>
      <c r="U2167" s="15" t="s">
        <v>3335</v>
      </c>
      <c r="V2167" s="15" t="s">
        <v>76</v>
      </c>
      <c r="W2167" s="16">
        <v>1</v>
      </c>
      <c r="X2167" s="16">
        <v>0</v>
      </c>
      <c r="Y2167" s="15">
        <v>7200</v>
      </c>
      <c r="Z2167" s="15">
        <v>0.16500000000000001</v>
      </c>
      <c r="AA2167" s="15" t="s">
        <v>16621</v>
      </c>
      <c r="AB2167" s="15" t="s">
        <v>16622</v>
      </c>
      <c r="AC2167" s="15">
        <v>0</v>
      </c>
      <c r="AD2167" s="15"/>
      <c r="AE2167" s="15" t="s">
        <v>1813</v>
      </c>
      <c r="AF2167" s="15" t="s">
        <v>16784</v>
      </c>
      <c r="AG2167" s="16">
        <v>1</v>
      </c>
      <c r="AH2167" s="15" t="s">
        <v>16785</v>
      </c>
      <c r="AI2167" s="15" t="s">
        <v>78</v>
      </c>
      <c r="AJ2167" s="15">
        <v>7200.2966308599998</v>
      </c>
      <c r="AK2167" s="15">
        <v>360.01246638999999</v>
      </c>
      <c r="AL2167" s="15">
        <v>3095980.8403699999</v>
      </c>
      <c r="AM2167" s="15">
        <v>1413726.6886100001</v>
      </c>
      <c r="AN2167" s="19">
        <v>15600</v>
      </c>
      <c r="AO2167" s="19">
        <v>98900</v>
      </c>
      <c r="AP2167" s="19">
        <v>0</v>
      </c>
      <c r="AQ2167" s="19">
        <v>0</v>
      </c>
      <c r="AR2167" s="34">
        <f t="shared" si="448"/>
        <v>114500</v>
      </c>
      <c r="AS2167" s="34">
        <v>45000</v>
      </c>
      <c r="AT2167" s="34">
        <v>3000</v>
      </c>
      <c r="AU2167" s="34">
        <v>24325</v>
      </c>
      <c r="AV2167" s="34">
        <v>0</v>
      </c>
      <c r="AW2167" s="35">
        <f t="shared" si="449"/>
        <v>72325</v>
      </c>
      <c r="AX2167" s="34">
        <f t="shared" si="450"/>
        <v>42175</v>
      </c>
      <c r="AY2167" s="36">
        <v>1.4712000000099998</v>
      </c>
      <c r="AZ2167" s="36">
        <v>2.0617000000000001</v>
      </c>
      <c r="BA2167" s="22"/>
      <c r="BB2167" s="19">
        <v>1145</v>
      </c>
      <c r="BC2167" s="34">
        <f t="shared" si="451"/>
        <v>620.47860000421747</v>
      </c>
      <c r="BD2167" s="34">
        <f t="shared" si="452"/>
        <v>869.521975</v>
      </c>
      <c r="BE2167" s="38">
        <v>3.4819999999999997E-2</v>
      </c>
      <c r="BF2167" s="38">
        <f t="shared" si="453"/>
        <v>3.4819999999999997E-2</v>
      </c>
      <c r="BG2167" s="34">
        <v>21.60506485214685</v>
      </c>
      <c r="BH2167" s="34">
        <v>30.276755169499996</v>
      </c>
      <c r="BI2167" s="34">
        <f t="shared" si="454"/>
        <v>598.87353515207064</v>
      </c>
      <c r="BJ2167" s="34">
        <f t="shared" si="455"/>
        <v>839.24521983049999</v>
      </c>
      <c r="BK2167" s="34">
        <v>0</v>
      </c>
      <c r="BL2167" s="34">
        <v>0</v>
      </c>
      <c r="BM2167" s="34">
        <f t="shared" si="456"/>
        <v>0</v>
      </c>
      <c r="BN2167" s="39">
        <f t="shared" si="446"/>
        <v>598.87353515207064</v>
      </c>
      <c r="BO2167" s="39">
        <f t="shared" si="447"/>
        <v>839.24521983049999</v>
      </c>
      <c r="BP2167" s="39">
        <f t="shared" si="457"/>
        <v>240.37168467842935</v>
      </c>
    </row>
    <row r="2168" spans="1:68" s="25" customFormat="1" ht="14.25" x14ac:dyDescent="0.2">
      <c r="A2168" s="14">
        <v>955</v>
      </c>
      <c r="B2168" s="40"/>
      <c r="C2168" s="15" t="s">
        <v>16786</v>
      </c>
      <c r="D2168" s="16">
        <v>2998</v>
      </c>
      <c r="E2168" s="15" t="s">
        <v>16787</v>
      </c>
      <c r="F2168" s="15" t="s">
        <v>16786</v>
      </c>
      <c r="G2168" s="17" t="s">
        <v>16788</v>
      </c>
      <c r="H2168" s="17" t="s">
        <v>16789</v>
      </c>
      <c r="I2168" s="17" t="s">
        <v>86</v>
      </c>
      <c r="J2168" s="15" t="s">
        <v>16790</v>
      </c>
      <c r="K2168" s="15" t="s">
        <v>16791</v>
      </c>
      <c r="L2168" s="18" t="s">
        <v>16792</v>
      </c>
      <c r="M2168" s="15" t="s">
        <v>16610</v>
      </c>
      <c r="N2168" s="15" t="s">
        <v>16611</v>
      </c>
      <c r="O2168" s="16">
        <v>510</v>
      </c>
      <c r="P2168" s="15" t="s">
        <v>118</v>
      </c>
      <c r="Q2168" s="15">
        <v>15900</v>
      </c>
      <c r="R2168" s="15">
        <v>113100</v>
      </c>
      <c r="S2168" s="15">
        <v>129000</v>
      </c>
      <c r="T2168" s="15">
        <v>0.17</v>
      </c>
      <c r="U2168" s="15" t="s">
        <v>3335</v>
      </c>
      <c r="V2168" s="15" t="s">
        <v>76</v>
      </c>
      <c r="W2168" s="16">
        <v>1</v>
      </c>
      <c r="X2168" s="16">
        <v>1</v>
      </c>
      <c r="Y2168" s="15">
        <v>7282</v>
      </c>
      <c r="Z2168" s="15">
        <v>0.16700000000000001</v>
      </c>
      <c r="AA2168" s="15" t="s">
        <v>16621</v>
      </c>
      <c r="AB2168" s="15" t="s">
        <v>16622</v>
      </c>
      <c r="AC2168" s="15">
        <v>120000</v>
      </c>
      <c r="AD2168" s="26">
        <v>42369</v>
      </c>
      <c r="AE2168" s="15" t="s">
        <v>298</v>
      </c>
      <c r="AF2168" s="15" t="s">
        <v>16793</v>
      </c>
      <c r="AG2168" s="16">
        <v>1</v>
      </c>
      <c r="AH2168" s="15" t="s">
        <v>16794</v>
      </c>
      <c r="AI2168" s="15" t="s">
        <v>78</v>
      </c>
      <c r="AJ2168" s="15">
        <v>7282.3935546900002</v>
      </c>
      <c r="AK2168" s="15">
        <v>360.61787695300001</v>
      </c>
      <c r="AL2168" s="15">
        <v>3096025.48122</v>
      </c>
      <c r="AM2168" s="15">
        <v>1413649.18579</v>
      </c>
      <c r="AN2168" s="19">
        <v>15900</v>
      </c>
      <c r="AO2168" s="19">
        <v>111900</v>
      </c>
      <c r="AP2168" s="19">
        <v>0</v>
      </c>
      <c r="AQ2168" s="19">
        <v>0</v>
      </c>
      <c r="AR2168" s="34">
        <f t="shared" si="448"/>
        <v>127800</v>
      </c>
      <c r="AS2168" s="34">
        <v>45000</v>
      </c>
      <c r="AT2168" s="34">
        <v>3000</v>
      </c>
      <c r="AU2168" s="34">
        <v>28980</v>
      </c>
      <c r="AV2168" s="34">
        <v>0</v>
      </c>
      <c r="AW2168" s="35">
        <f t="shared" si="449"/>
        <v>76980</v>
      </c>
      <c r="AX2168" s="34">
        <f t="shared" si="450"/>
        <v>50820</v>
      </c>
      <c r="AY2168" s="36">
        <v>1.4712000000099998</v>
      </c>
      <c r="AZ2168" s="36">
        <v>2.0617000000000001</v>
      </c>
      <c r="BA2168" s="22"/>
      <c r="BB2168" s="19">
        <v>1278</v>
      </c>
      <c r="BC2168" s="34">
        <f t="shared" si="451"/>
        <v>747.66384000508185</v>
      </c>
      <c r="BD2168" s="34">
        <f t="shared" si="452"/>
        <v>1047.75594</v>
      </c>
      <c r="BE2168" s="38">
        <v>3.4819999999999997E-2</v>
      </c>
      <c r="BF2168" s="38">
        <f t="shared" si="453"/>
        <v>3.4819999999999997E-2</v>
      </c>
      <c r="BG2168" s="34">
        <v>26.033654908976949</v>
      </c>
      <c r="BH2168" s="34">
        <v>36.482861830799997</v>
      </c>
      <c r="BI2168" s="34">
        <f t="shared" si="454"/>
        <v>721.63018509610492</v>
      </c>
      <c r="BJ2168" s="34">
        <f t="shared" si="455"/>
        <v>1011.2730781692001</v>
      </c>
      <c r="BK2168" s="34">
        <v>0</v>
      </c>
      <c r="BL2168" s="34">
        <v>0</v>
      </c>
      <c r="BM2168" s="34">
        <f t="shared" si="456"/>
        <v>0</v>
      </c>
      <c r="BN2168" s="39">
        <f t="shared" si="446"/>
        <v>721.63018509610492</v>
      </c>
      <c r="BO2168" s="39">
        <f t="shared" si="447"/>
        <v>1011.2730781692001</v>
      </c>
      <c r="BP2168" s="39">
        <f t="shared" si="457"/>
        <v>289.64289307309514</v>
      </c>
    </row>
    <row r="2169" spans="1:68" s="25" customFormat="1" ht="14.25" x14ac:dyDescent="0.2">
      <c r="A2169" s="14">
        <v>956</v>
      </c>
      <c r="B2169" s="40"/>
      <c r="C2169" s="15" t="s">
        <v>16795</v>
      </c>
      <c r="D2169" s="16">
        <v>8488</v>
      </c>
      <c r="E2169" s="15" t="s">
        <v>16796</v>
      </c>
      <c r="F2169" s="15" t="s">
        <v>16795</v>
      </c>
      <c r="G2169" s="17" t="s">
        <v>16797</v>
      </c>
      <c r="H2169" s="17" t="s">
        <v>16798</v>
      </c>
      <c r="I2169" s="17" t="s">
        <v>86</v>
      </c>
      <c r="J2169" s="15" t="s">
        <v>16799</v>
      </c>
      <c r="K2169" s="15" t="s">
        <v>391</v>
      </c>
      <c r="L2169" s="18" t="s">
        <v>16800</v>
      </c>
      <c r="M2169" s="15" t="s">
        <v>16610</v>
      </c>
      <c r="N2169" s="15" t="s">
        <v>16611</v>
      </c>
      <c r="O2169" s="16">
        <v>510</v>
      </c>
      <c r="P2169" s="15" t="s">
        <v>118</v>
      </c>
      <c r="Q2169" s="15">
        <v>15900</v>
      </c>
      <c r="R2169" s="15">
        <v>85500</v>
      </c>
      <c r="S2169" s="15">
        <v>101400</v>
      </c>
      <c r="T2169" s="15">
        <v>0.17</v>
      </c>
      <c r="U2169" s="15" t="s">
        <v>3335</v>
      </c>
      <c r="V2169" s="15" t="s">
        <v>76</v>
      </c>
      <c r="W2169" s="16">
        <v>1</v>
      </c>
      <c r="X2169" s="16">
        <v>1</v>
      </c>
      <c r="Y2169" s="15">
        <v>7346</v>
      </c>
      <c r="Z2169" s="15">
        <v>0.16900000000000001</v>
      </c>
      <c r="AA2169" s="15" t="s">
        <v>16621</v>
      </c>
      <c r="AB2169" s="15" t="s">
        <v>16622</v>
      </c>
      <c r="AC2169" s="15">
        <v>89900</v>
      </c>
      <c r="AD2169" s="26">
        <v>38142</v>
      </c>
      <c r="AE2169" s="15" t="s">
        <v>119</v>
      </c>
      <c r="AF2169" s="15" t="s">
        <v>119</v>
      </c>
      <c r="AG2169" s="16">
        <v>1</v>
      </c>
      <c r="AH2169" s="15" t="s">
        <v>16801</v>
      </c>
      <c r="AI2169" s="15" t="s">
        <v>78</v>
      </c>
      <c r="AJ2169" s="15">
        <v>7345.8894043</v>
      </c>
      <c r="AK2169" s="15">
        <v>361.71921479100001</v>
      </c>
      <c r="AL2169" s="15">
        <v>3096056.5844000001</v>
      </c>
      <c r="AM2169" s="15">
        <v>1413596.3023600001</v>
      </c>
      <c r="AN2169" s="19">
        <v>15900</v>
      </c>
      <c r="AO2169" s="19">
        <v>86900</v>
      </c>
      <c r="AP2169" s="19">
        <v>0</v>
      </c>
      <c r="AQ2169" s="19">
        <v>0</v>
      </c>
      <c r="AR2169" s="34">
        <f t="shared" si="448"/>
        <v>102800</v>
      </c>
      <c r="AS2169" s="34">
        <v>45000</v>
      </c>
      <c r="AT2169" s="34">
        <v>3000</v>
      </c>
      <c r="AU2169" s="34">
        <v>20230</v>
      </c>
      <c r="AV2169" s="34">
        <v>0</v>
      </c>
      <c r="AW2169" s="35">
        <f t="shared" si="449"/>
        <v>68230</v>
      </c>
      <c r="AX2169" s="34">
        <f t="shared" si="450"/>
        <v>34570</v>
      </c>
      <c r="AY2169" s="36">
        <v>1.4712000000099998</v>
      </c>
      <c r="AZ2169" s="36">
        <v>2.0617000000000001</v>
      </c>
      <c r="BA2169" s="22"/>
      <c r="BB2169" s="19">
        <v>1028</v>
      </c>
      <c r="BC2169" s="34">
        <f t="shared" si="451"/>
        <v>508.59384000345693</v>
      </c>
      <c r="BD2169" s="34">
        <f t="shared" si="452"/>
        <v>712.72969000000001</v>
      </c>
      <c r="BE2169" s="38">
        <v>3.4819999999999997E-2</v>
      </c>
      <c r="BF2169" s="38">
        <f t="shared" si="453"/>
        <v>3.4819999999999997E-2</v>
      </c>
      <c r="BG2169" s="34">
        <v>17.709237508920367</v>
      </c>
      <c r="BH2169" s="34">
        <v>24.817247805799997</v>
      </c>
      <c r="BI2169" s="34">
        <f t="shared" si="454"/>
        <v>490.88460249453658</v>
      </c>
      <c r="BJ2169" s="34">
        <f t="shared" si="455"/>
        <v>687.91244219420003</v>
      </c>
      <c r="BK2169" s="34">
        <v>0</v>
      </c>
      <c r="BL2169" s="34">
        <v>0</v>
      </c>
      <c r="BM2169" s="34">
        <f t="shared" si="456"/>
        <v>0</v>
      </c>
      <c r="BN2169" s="39">
        <f t="shared" si="446"/>
        <v>490.88460249453658</v>
      </c>
      <c r="BO2169" s="39">
        <f t="shared" si="447"/>
        <v>687.91244219420003</v>
      </c>
      <c r="BP2169" s="39">
        <f t="shared" si="457"/>
        <v>197.02783969966345</v>
      </c>
    </row>
    <row r="2170" spans="1:68" s="25" customFormat="1" ht="14.25" x14ac:dyDescent="0.2">
      <c r="A2170" s="14">
        <v>957</v>
      </c>
      <c r="B2170" s="40"/>
      <c r="C2170" s="15" t="s">
        <v>176</v>
      </c>
      <c r="D2170" s="16">
        <v>34571</v>
      </c>
      <c r="E2170" s="15" t="s">
        <v>16802</v>
      </c>
      <c r="F2170" s="15" t="s">
        <v>16803</v>
      </c>
      <c r="G2170" s="17" t="s">
        <v>16804</v>
      </c>
      <c r="H2170" s="17" t="s">
        <v>16805</v>
      </c>
      <c r="I2170" s="17" t="s">
        <v>86</v>
      </c>
      <c r="J2170" s="15" t="s">
        <v>16806</v>
      </c>
      <c r="K2170" s="15" t="s">
        <v>86</v>
      </c>
      <c r="L2170" s="18" t="s">
        <v>16807</v>
      </c>
      <c r="M2170" s="15" t="s">
        <v>16610</v>
      </c>
      <c r="N2170" s="15" t="s">
        <v>16611</v>
      </c>
      <c r="O2170" s="16">
        <v>510</v>
      </c>
      <c r="P2170" s="15" t="s">
        <v>118</v>
      </c>
      <c r="Q2170" s="15">
        <v>19200</v>
      </c>
      <c r="R2170" s="15">
        <v>106700</v>
      </c>
      <c r="S2170" s="15">
        <v>125900</v>
      </c>
      <c r="T2170" s="15">
        <v>0.2</v>
      </c>
      <c r="U2170" s="15" t="s">
        <v>3335</v>
      </c>
      <c r="V2170" s="15" t="s">
        <v>76</v>
      </c>
      <c r="W2170" s="16">
        <v>1</v>
      </c>
      <c r="X2170" s="16">
        <v>1</v>
      </c>
      <c r="Y2170" s="15">
        <v>7956</v>
      </c>
      <c r="Z2170" s="15">
        <v>0.183</v>
      </c>
      <c r="AA2170" s="15" t="s">
        <v>16621</v>
      </c>
      <c r="AB2170" s="15" t="s">
        <v>16622</v>
      </c>
      <c r="AC2170" s="15">
        <v>118000</v>
      </c>
      <c r="AD2170" s="26">
        <v>42201</v>
      </c>
      <c r="AE2170" s="15" t="s">
        <v>79</v>
      </c>
      <c r="AF2170" s="15" t="s">
        <v>16808</v>
      </c>
      <c r="AG2170" s="16">
        <v>1</v>
      </c>
      <c r="AH2170" s="15" t="s">
        <v>16809</v>
      </c>
      <c r="AI2170" s="15" t="s">
        <v>78</v>
      </c>
      <c r="AJ2170" s="15">
        <v>7956.2185058599998</v>
      </c>
      <c r="AK2170" s="15">
        <v>367.79863014</v>
      </c>
      <c r="AL2170" s="15">
        <v>3096089.1373200002</v>
      </c>
      <c r="AM2170" s="15">
        <v>1413540.9307800001</v>
      </c>
      <c r="AN2170" s="19">
        <v>19200</v>
      </c>
      <c r="AO2170" s="19">
        <v>105300</v>
      </c>
      <c r="AP2170" s="19">
        <v>0</v>
      </c>
      <c r="AQ2170" s="19">
        <v>300</v>
      </c>
      <c r="AR2170" s="34">
        <f t="shared" si="448"/>
        <v>124800</v>
      </c>
      <c r="AS2170" s="34">
        <v>45000</v>
      </c>
      <c r="AT2170" s="34">
        <v>3000</v>
      </c>
      <c r="AU2170" s="34">
        <v>27825</v>
      </c>
      <c r="AV2170" s="34">
        <v>0</v>
      </c>
      <c r="AW2170" s="35">
        <f t="shared" si="449"/>
        <v>75825</v>
      </c>
      <c r="AX2170" s="34">
        <f t="shared" si="450"/>
        <v>48975</v>
      </c>
      <c r="AY2170" s="36">
        <v>1.4712000000099998</v>
      </c>
      <c r="AZ2170" s="36">
        <v>2.0617000000000001</v>
      </c>
      <c r="BA2170" s="22"/>
      <c r="BB2170" s="19">
        <v>1254</v>
      </c>
      <c r="BC2170" s="34">
        <f t="shared" si="451"/>
        <v>720.52020000489745</v>
      </c>
      <c r="BD2170" s="34">
        <f t="shared" si="452"/>
        <v>1009.717575</v>
      </c>
      <c r="BE2170" s="38">
        <v>3.4819999999999997E-2</v>
      </c>
      <c r="BF2170" s="38">
        <f t="shared" si="453"/>
        <v>3.4819999999999997E-2</v>
      </c>
      <c r="BG2170" s="34">
        <v>24.934831812169481</v>
      </c>
      <c r="BH2170" s="34">
        <v>34.943000779499997</v>
      </c>
      <c r="BI2170" s="34">
        <f t="shared" si="454"/>
        <v>695.58536819272797</v>
      </c>
      <c r="BJ2170" s="34">
        <f t="shared" si="455"/>
        <v>974.77457422049997</v>
      </c>
      <c r="BK2170" s="34">
        <v>0</v>
      </c>
      <c r="BL2170" s="34">
        <v>0</v>
      </c>
      <c r="BM2170" s="34">
        <f t="shared" si="456"/>
        <v>0</v>
      </c>
      <c r="BN2170" s="39">
        <f t="shared" si="446"/>
        <v>695.58536819272797</v>
      </c>
      <c r="BO2170" s="39">
        <f t="shared" si="447"/>
        <v>974.77457422049997</v>
      </c>
      <c r="BP2170" s="39">
        <f t="shared" si="457"/>
        <v>279.189206027772</v>
      </c>
    </row>
    <row r="2171" spans="1:68" s="25" customFormat="1" ht="14.25" x14ac:dyDescent="0.2">
      <c r="A2171" s="14">
        <v>958</v>
      </c>
      <c r="B2171" s="40"/>
      <c r="C2171" s="15"/>
      <c r="D2171" s="16">
        <v>23747</v>
      </c>
      <c r="E2171" s="15" t="s">
        <v>16810</v>
      </c>
      <c r="F2171" s="15" t="s">
        <v>16811</v>
      </c>
      <c r="G2171" s="17" t="s">
        <v>16812</v>
      </c>
      <c r="H2171" s="17" t="s">
        <v>16813</v>
      </c>
      <c r="I2171" s="17" t="s">
        <v>86</v>
      </c>
      <c r="J2171" s="15" t="s">
        <v>16814</v>
      </c>
      <c r="K2171" s="15" t="s">
        <v>10361</v>
      </c>
      <c r="L2171" s="18" t="s">
        <v>16815</v>
      </c>
      <c r="M2171" s="15" t="s">
        <v>16610</v>
      </c>
      <c r="N2171" s="15" t="s">
        <v>16611</v>
      </c>
      <c r="O2171" s="16">
        <v>510</v>
      </c>
      <c r="P2171" s="15" t="s">
        <v>118</v>
      </c>
      <c r="Q2171" s="15">
        <v>17400</v>
      </c>
      <c r="R2171" s="15">
        <v>104500</v>
      </c>
      <c r="S2171" s="15">
        <v>121900</v>
      </c>
      <c r="T2171" s="15">
        <v>0.19</v>
      </c>
      <c r="U2171" s="15" t="s">
        <v>3335</v>
      </c>
      <c r="V2171" s="15" t="s">
        <v>76</v>
      </c>
      <c r="W2171" s="16">
        <v>1</v>
      </c>
      <c r="X2171" s="16">
        <v>1</v>
      </c>
      <c r="Y2171" s="15">
        <v>9083</v>
      </c>
      <c r="Z2171" s="15">
        <v>0.20899999999999999</v>
      </c>
      <c r="AA2171" s="15" t="s">
        <v>78</v>
      </c>
      <c r="AB2171" s="15" t="s">
        <v>78</v>
      </c>
      <c r="AC2171" s="15">
        <v>107400</v>
      </c>
      <c r="AD2171" s="26">
        <v>38128</v>
      </c>
      <c r="AE2171" s="15" t="s">
        <v>119</v>
      </c>
      <c r="AF2171" s="15" t="s">
        <v>119</v>
      </c>
      <c r="AG2171" s="16">
        <v>1</v>
      </c>
      <c r="AH2171" s="15" t="s">
        <v>16816</v>
      </c>
      <c r="AI2171" s="15" t="s">
        <v>78</v>
      </c>
      <c r="AJ2171" s="15">
        <v>9083.1083984399993</v>
      </c>
      <c r="AK2171" s="15">
        <v>405.46901283199998</v>
      </c>
      <c r="AL2171" s="15">
        <v>3096154.5044900002</v>
      </c>
      <c r="AM2171" s="15">
        <v>1413612.6255300001</v>
      </c>
      <c r="AN2171" s="19">
        <v>17400</v>
      </c>
      <c r="AO2171" s="19">
        <v>102200</v>
      </c>
      <c r="AP2171" s="19">
        <v>0</v>
      </c>
      <c r="AQ2171" s="19">
        <v>1300</v>
      </c>
      <c r="AR2171" s="34">
        <f t="shared" si="448"/>
        <v>120900</v>
      </c>
      <c r="AS2171" s="34">
        <v>45000</v>
      </c>
      <c r="AT2171" s="34">
        <v>3000</v>
      </c>
      <c r="AU2171" s="34">
        <v>26110</v>
      </c>
      <c r="AV2171" s="34">
        <v>0</v>
      </c>
      <c r="AW2171" s="35">
        <f t="shared" si="449"/>
        <v>74110</v>
      </c>
      <c r="AX2171" s="34">
        <f t="shared" si="450"/>
        <v>46790</v>
      </c>
      <c r="AY2171" s="36">
        <v>1.4712000000099998</v>
      </c>
      <c r="AZ2171" s="36">
        <v>2.0617000000000001</v>
      </c>
      <c r="BA2171" s="22"/>
      <c r="BB2171" s="19">
        <v>1235</v>
      </c>
      <c r="BC2171" s="34">
        <f t="shared" si="451"/>
        <v>688.37448000467884</v>
      </c>
      <c r="BD2171" s="34">
        <f t="shared" si="452"/>
        <v>964.66943000000003</v>
      </c>
      <c r="BE2171" s="38">
        <v>3.4819999999999997E-2</v>
      </c>
      <c r="BF2171" s="38">
        <f t="shared" si="453"/>
        <v>3.4819999999999997E-2</v>
      </c>
      <c r="BG2171" s="34">
        <v>23.303246001758392</v>
      </c>
      <c r="BH2171" s="34">
        <v>32.656540430599996</v>
      </c>
      <c r="BI2171" s="34">
        <f t="shared" si="454"/>
        <v>665.07123400292051</v>
      </c>
      <c r="BJ2171" s="34">
        <f t="shared" si="455"/>
        <v>932.01288956940004</v>
      </c>
      <c r="BK2171" s="34">
        <v>0</v>
      </c>
      <c r="BL2171" s="34">
        <v>0</v>
      </c>
      <c r="BM2171" s="34">
        <f t="shared" si="456"/>
        <v>0</v>
      </c>
      <c r="BN2171" s="39">
        <f t="shared" si="446"/>
        <v>665.07123400292051</v>
      </c>
      <c r="BO2171" s="39">
        <f t="shared" si="447"/>
        <v>932.01288956940004</v>
      </c>
      <c r="BP2171" s="39">
        <f t="shared" si="457"/>
        <v>266.94165556647954</v>
      </c>
    </row>
    <row r="2172" spans="1:68" s="25" customFormat="1" ht="14.25" x14ac:dyDescent="0.2">
      <c r="A2172" s="14">
        <v>959</v>
      </c>
      <c r="B2172" s="40"/>
      <c r="C2172" s="15" t="s">
        <v>16817</v>
      </c>
      <c r="D2172" s="16">
        <v>27336</v>
      </c>
      <c r="E2172" s="15" t="s">
        <v>16818</v>
      </c>
      <c r="F2172" s="15" t="s">
        <v>16819</v>
      </c>
      <c r="G2172" s="17" t="s">
        <v>16820</v>
      </c>
      <c r="H2172" s="17" t="s">
        <v>16821</v>
      </c>
      <c r="I2172" s="17" t="s">
        <v>205</v>
      </c>
      <c r="J2172" s="15" t="s">
        <v>16822</v>
      </c>
      <c r="K2172" s="15" t="s">
        <v>86</v>
      </c>
      <c r="L2172" s="18" t="s">
        <v>16823</v>
      </c>
      <c r="M2172" s="15" t="s">
        <v>16610</v>
      </c>
      <c r="N2172" s="15" t="s">
        <v>16611</v>
      </c>
      <c r="O2172" s="16">
        <v>510</v>
      </c>
      <c r="P2172" s="15" t="s">
        <v>118</v>
      </c>
      <c r="Q2172" s="15">
        <v>17100</v>
      </c>
      <c r="R2172" s="15">
        <v>113000</v>
      </c>
      <c r="S2172" s="15">
        <v>130100</v>
      </c>
      <c r="T2172" s="15">
        <v>0.19</v>
      </c>
      <c r="U2172" s="15" t="s">
        <v>3335</v>
      </c>
      <c r="V2172" s="15" t="s">
        <v>76</v>
      </c>
      <c r="W2172" s="16">
        <v>1</v>
      </c>
      <c r="X2172" s="16">
        <v>1</v>
      </c>
      <c r="Y2172" s="15">
        <v>8368</v>
      </c>
      <c r="Z2172" s="15">
        <v>0.192</v>
      </c>
      <c r="AA2172" s="15" t="s">
        <v>16824</v>
      </c>
      <c r="AB2172" s="15" t="s">
        <v>16622</v>
      </c>
      <c r="AC2172" s="15">
        <v>156000</v>
      </c>
      <c r="AD2172" s="26">
        <v>41883</v>
      </c>
      <c r="AE2172" s="15" t="s">
        <v>363</v>
      </c>
      <c r="AF2172" s="15" t="s">
        <v>16825</v>
      </c>
      <c r="AG2172" s="16">
        <v>1</v>
      </c>
      <c r="AH2172" s="15" t="s">
        <v>16826</v>
      </c>
      <c r="AI2172" s="15" t="s">
        <v>78</v>
      </c>
      <c r="AJ2172" s="15">
        <v>8367.6872558600007</v>
      </c>
      <c r="AK2172" s="15">
        <v>394.91383813499999</v>
      </c>
      <c r="AL2172" s="15">
        <v>3096215.5940399999</v>
      </c>
      <c r="AM2172" s="15">
        <v>1413635.5095800001</v>
      </c>
      <c r="AN2172" s="19">
        <v>17100</v>
      </c>
      <c r="AO2172" s="19">
        <v>113200</v>
      </c>
      <c r="AP2172" s="19">
        <v>0</v>
      </c>
      <c r="AQ2172" s="19">
        <v>0</v>
      </c>
      <c r="AR2172" s="34">
        <f t="shared" si="448"/>
        <v>130300</v>
      </c>
      <c r="AS2172" s="34">
        <v>45000</v>
      </c>
      <c r="AT2172" s="34">
        <v>3000</v>
      </c>
      <c r="AU2172" s="34">
        <v>29855</v>
      </c>
      <c r="AV2172" s="34">
        <v>0</v>
      </c>
      <c r="AW2172" s="35">
        <f t="shared" si="449"/>
        <v>77855</v>
      </c>
      <c r="AX2172" s="34">
        <f t="shared" si="450"/>
        <v>52445</v>
      </c>
      <c r="AY2172" s="36">
        <v>1.4712000000099998</v>
      </c>
      <c r="AZ2172" s="36">
        <v>2.0617000000000001</v>
      </c>
      <c r="BA2172" s="22"/>
      <c r="BB2172" s="19">
        <v>1303</v>
      </c>
      <c r="BC2172" s="34">
        <f t="shared" si="451"/>
        <v>771.57084000524446</v>
      </c>
      <c r="BD2172" s="34">
        <f t="shared" si="452"/>
        <v>1081.2585650000001</v>
      </c>
      <c r="BE2172" s="38">
        <v>3.4819999999999997E-2</v>
      </c>
      <c r="BF2172" s="38">
        <f t="shared" si="453"/>
        <v>3.4819999999999997E-2</v>
      </c>
      <c r="BG2172" s="34">
        <v>26.866096648982609</v>
      </c>
      <c r="BH2172" s="34">
        <v>37.649423233299999</v>
      </c>
      <c r="BI2172" s="34">
        <f t="shared" si="454"/>
        <v>744.70474335626182</v>
      </c>
      <c r="BJ2172" s="34">
        <f t="shared" si="455"/>
        <v>1043.6091417667001</v>
      </c>
      <c r="BK2172" s="34">
        <v>0</v>
      </c>
      <c r="BL2172" s="34">
        <v>0</v>
      </c>
      <c r="BM2172" s="34">
        <f t="shared" si="456"/>
        <v>0</v>
      </c>
      <c r="BN2172" s="39">
        <f t="shared" si="446"/>
        <v>744.70474335626182</v>
      </c>
      <c r="BO2172" s="39">
        <f t="shared" si="447"/>
        <v>1043.6091417667001</v>
      </c>
      <c r="BP2172" s="39">
        <f t="shared" si="457"/>
        <v>298.90439841043826</v>
      </c>
    </row>
    <row r="2173" spans="1:68" s="25" customFormat="1" ht="14.25" x14ac:dyDescent="0.2">
      <c r="A2173" s="14">
        <v>960</v>
      </c>
      <c r="B2173" s="40"/>
      <c r="C2173" s="15" t="s">
        <v>1250</v>
      </c>
      <c r="D2173" s="16">
        <v>29528</v>
      </c>
      <c r="E2173" s="15" t="s">
        <v>16827</v>
      </c>
      <c r="F2173" s="15" t="s">
        <v>16817</v>
      </c>
      <c r="G2173" s="17" t="s">
        <v>16820</v>
      </c>
      <c r="H2173" s="17" t="s">
        <v>16821</v>
      </c>
      <c r="I2173" s="17" t="s">
        <v>205</v>
      </c>
      <c r="J2173" s="15" t="s">
        <v>16828</v>
      </c>
      <c r="K2173" s="15" t="s">
        <v>86</v>
      </c>
      <c r="L2173" s="18" t="s">
        <v>16829</v>
      </c>
      <c r="M2173" s="15" t="s">
        <v>16610</v>
      </c>
      <c r="N2173" s="15" t="s">
        <v>16611</v>
      </c>
      <c r="O2173" s="16">
        <v>510</v>
      </c>
      <c r="P2173" s="15" t="s">
        <v>118</v>
      </c>
      <c r="Q2173" s="15">
        <v>17200</v>
      </c>
      <c r="R2173" s="15">
        <v>102300</v>
      </c>
      <c r="S2173" s="15">
        <v>119500</v>
      </c>
      <c r="T2173" s="15">
        <v>0.191</v>
      </c>
      <c r="U2173" s="15" t="s">
        <v>3335</v>
      </c>
      <c r="V2173" s="15" t="s">
        <v>76</v>
      </c>
      <c r="W2173" s="16">
        <v>1</v>
      </c>
      <c r="X2173" s="16">
        <v>0</v>
      </c>
      <c r="Y2173" s="15">
        <v>8095</v>
      </c>
      <c r="Z2173" s="15">
        <v>0.186</v>
      </c>
      <c r="AA2173" s="15" t="s">
        <v>16824</v>
      </c>
      <c r="AB2173" s="15" t="s">
        <v>16622</v>
      </c>
      <c r="AC2173" s="15">
        <v>0</v>
      </c>
      <c r="AD2173" s="15"/>
      <c r="AE2173" s="15" t="s">
        <v>1813</v>
      </c>
      <c r="AF2173" s="15" t="s">
        <v>16830</v>
      </c>
      <c r="AG2173" s="16">
        <v>1</v>
      </c>
      <c r="AH2173" s="15" t="s">
        <v>16831</v>
      </c>
      <c r="AI2173" s="15" t="s">
        <v>78</v>
      </c>
      <c r="AJ2173" s="15">
        <v>8095.4560546900002</v>
      </c>
      <c r="AK2173" s="15">
        <v>387.728243255</v>
      </c>
      <c r="AL2173" s="15">
        <v>3096274.05437</v>
      </c>
      <c r="AM2173" s="15">
        <v>1413653.49764</v>
      </c>
      <c r="AN2173" s="19">
        <v>17200</v>
      </c>
      <c r="AO2173" s="19">
        <v>101200</v>
      </c>
      <c r="AP2173" s="19">
        <v>0</v>
      </c>
      <c r="AQ2173" s="19">
        <v>0</v>
      </c>
      <c r="AR2173" s="34">
        <f t="shared" si="448"/>
        <v>118400</v>
      </c>
      <c r="AS2173" s="34">
        <v>45000</v>
      </c>
      <c r="AT2173" s="34">
        <v>3000</v>
      </c>
      <c r="AU2173" s="34">
        <v>25690</v>
      </c>
      <c r="AV2173" s="34">
        <v>0</v>
      </c>
      <c r="AW2173" s="35">
        <f t="shared" si="449"/>
        <v>73690</v>
      </c>
      <c r="AX2173" s="34">
        <f t="shared" si="450"/>
        <v>44710</v>
      </c>
      <c r="AY2173" s="36">
        <v>1.4712000000099998</v>
      </c>
      <c r="AZ2173" s="36">
        <v>2.0617000000000001</v>
      </c>
      <c r="BA2173" s="22"/>
      <c r="BB2173" s="19">
        <v>1184</v>
      </c>
      <c r="BC2173" s="34">
        <f t="shared" si="451"/>
        <v>657.77352000447092</v>
      </c>
      <c r="BD2173" s="34">
        <f t="shared" si="452"/>
        <v>921.78607000000011</v>
      </c>
      <c r="BE2173" s="38">
        <v>3.4819999999999997E-2</v>
      </c>
      <c r="BF2173" s="38">
        <f t="shared" si="453"/>
        <v>3.4819999999999997E-2</v>
      </c>
      <c r="BG2173" s="34">
        <v>22.903673966555676</v>
      </c>
      <c r="BH2173" s="34">
        <v>32.096590957400004</v>
      </c>
      <c r="BI2173" s="34">
        <f t="shared" si="454"/>
        <v>634.86984603791529</v>
      </c>
      <c r="BJ2173" s="34">
        <f t="shared" si="455"/>
        <v>889.68947904260006</v>
      </c>
      <c r="BK2173" s="34">
        <v>0</v>
      </c>
      <c r="BL2173" s="34">
        <v>0</v>
      </c>
      <c r="BM2173" s="34">
        <f t="shared" si="456"/>
        <v>0</v>
      </c>
      <c r="BN2173" s="39">
        <f t="shared" si="446"/>
        <v>634.86984603791529</v>
      </c>
      <c r="BO2173" s="39">
        <f t="shared" si="447"/>
        <v>889.68947904260006</v>
      </c>
      <c r="BP2173" s="39">
        <f t="shared" si="457"/>
        <v>254.81963300468476</v>
      </c>
    </row>
    <row r="2174" spans="1:68" s="25" customFormat="1" ht="14.25" x14ac:dyDescent="0.2">
      <c r="A2174" s="14">
        <v>961</v>
      </c>
      <c r="B2174" s="40"/>
      <c r="C2174" s="15" t="s">
        <v>16832</v>
      </c>
      <c r="D2174" s="16">
        <v>26934</v>
      </c>
      <c r="E2174" s="15" t="s">
        <v>16833</v>
      </c>
      <c r="F2174" s="15" t="s">
        <v>16832</v>
      </c>
      <c r="G2174" s="17" t="s">
        <v>16834</v>
      </c>
      <c r="H2174" s="17" t="s">
        <v>16835</v>
      </c>
      <c r="I2174" s="17" t="s">
        <v>86</v>
      </c>
      <c r="J2174" s="15" t="s">
        <v>16836</v>
      </c>
      <c r="K2174" s="15" t="s">
        <v>9262</v>
      </c>
      <c r="L2174" s="18" t="s">
        <v>16837</v>
      </c>
      <c r="M2174" s="15" t="s">
        <v>16610</v>
      </c>
      <c r="N2174" s="15" t="s">
        <v>16611</v>
      </c>
      <c r="O2174" s="16">
        <v>510</v>
      </c>
      <c r="P2174" s="15" t="s">
        <v>118</v>
      </c>
      <c r="Q2174" s="15">
        <v>15400</v>
      </c>
      <c r="R2174" s="15">
        <v>96100</v>
      </c>
      <c r="S2174" s="15">
        <v>111500</v>
      </c>
      <c r="T2174" s="15">
        <v>0.16</v>
      </c>
      <c r="U2174" s="15" t="s">
        <v>3335</v>
      </c>
      <c r="V2174" s="15" t="s">
        <v>76</v>
      </c>
      <c r="W2174" s="16">
        <v>1</v>
      </c>
      <c r="X2174" s="16">
        <v>0</v>
      </c>
      <c r="Y2174" s="15">
        <v>8051</v>
      </c>
      <c r="Z2174" s="15">
        <v>0.185</v>
      </c>
      <c r="AA2174" s="15" t="s">
        <v>16824</v>
      </c>
      <c r="AB2174" s="15" t="s">
        <v>16622</v>
      </c>
      <c r="AC2174" s="15">
        <v>0</v>
      </c>
      <c r="AD2174" s="15"/>
      <c r="AE2174" s="15" t="s">
        <v>956</v>
      </c>
      <c r="AF2174" s="15" t="s">
        <v>16838</v>
      </c>
      <c r="AG2174" s="16">
        <v>1</v>
      </c>
      <c r="AH2174" s="15" t="s">
        <v>16839</v>
      </c>
      <c r="AI2174" s="15" t="s">
        <v>78</v>
      </c>
      <c r="AJ2174" s="15">
        <v>8050.6081543</v>
      </c>
      <c r="AK2174" s="15">
        <v>377.57607234300002</v>
      </c>
      <c r="AL2174" s="15">
        <v>3096336.69392</v>
      </c>
      <c r="AM2174" s="15">
        <v>1413664.91894</v>
      </c>
      <c r="AN2174" s="19">
        <v>15400</v>
      </c>
      <c r="AO2174" s="19">
        <v>95100</v>
      </c>
      <c r="AP2174" s="19">
        <v>0</v>
      </c>
      <c r="AQ2174" s="19">
        <v>0</v>
      </c>
      <c r="AR2174" s="34">
        <f t="shared" si="448"/>
        <v>110500</v>
      </c>
      <c r="AS2174" s="34">
        <v>45000</v>
      </c>
      <c r="AT2174" s="34">
        <v>3000</v>
      </c>
      <c r="AU2174" s="34">
        <v>22925</v>
      </c>
      <c r="AV2174" s="34">
        <v>0</v>
      </c>
      <c r="AW2174" s="35">
        <f t="shared" si="449"/>
        <v>70925</v>
      </c>
      <c r="AX2174" s="34">
        <f t="shared" si="450"/>
        <v>39575</v>
      </c>
      <c r="AY2174" s="36">
        <v>1.4712000000099998</v>
      </c>
      <c r="AZ2174" s="36">
        <v>2.0617000000000001</v>
      </c>
      <c r="BA2174" s="22"/>
      <c r="BB2174" s="19">
        <v>1105</v>
      </c>
      <c r="BC2174" s="34">
        <f t="shared" si="451"/>
        <v>582.22740000395743</v>
      </c>
      <c r="BD2174" s="34">
        <f t="shared" si="452"/>
        <v>815.91777500000001</v>
      </c>
      <c r="BE2174" s="38">
        <v>3.4819999999999997E-2</v>
      </c>
      <c r="BF2174" s="38">
        <f t="shared" si="453"/>
        <v>3.4819999999999997E-2</v>
      </c>
      <c r="BG2174" s="34">
        <v>20.273158068137796</v>
      </c>
      <c r="BH2174" s="34">
        <v>28.410256925499997</v>
      </c>
      <c r="BI2174" s="34">
        <f t="shared" si="454"/>
        <v>561.9542419358196</v>
      </c>
      <c r="BJ2174" s="34">
        <f t="shared" si="455"/>
        <v>787.50751807450001</v>
      </c>
      <c r="BK2174" s="34">
        <v>0</v>
      </c>
      <c r="BL2174" s="34">
        <v>0</v>
      </c>
      <c r="BM2174" s="34">
        <f t="shared" si="456"/>
        <v>0</v>
      </c>
      <c r="BN2174" s="39">
        <f t="shared" si="446"/>
        <v>561.9542419358196</v>
      </c>
      <c r="BO2174" s="39">
        <f t="shared" si="447"/>
        <v>787.50751807450001</v>
      </c>
      <c r="BP2174" s="39">
        <f t="shared" si="457"/>
        <v>225.55327613868042</v>
      </c>
    </row>
    <row r="2175" spans="1:68" s="25" customFormat="1" ht="14.25" x14ac:dyDescent="0.2">
      <c r="A2175" s="14">
        <v>962</v>
      </c>
      <c r="B2175" s="40"/>
      <c r="C2175" s="15" t="s">
        <v>16840</v>
      </c>
      <c r="D2175" s="16">
        <v>4763</v>
      </c>
      <c r="E2175" s="15" t="s">
        <v>16841</v>
      </c>
      <c r="F2175" s="15" t="s">
        <v>16840</v>
      </c>
      <c r="G2175" s="17" t="s">
        <v>16842</v>
      </c>
      <c r="H2175" s="17" t="s">
        <v>16843</v>
      </c>
      <c r="I2175" s="17" t="s">
        <v>86</v>
      </c>
      <c r="J2175" s="15" t="s">
        <v>16844</v>
      </c>
      <c r="K2175" s="15" t="s">
        <v>6932</v>
      </c>
      <c r="L2175" s="18" t="s">
        <v>16845</v>
      </c>
      <c r="M2175" s="15" t="s">
        <v>16610</v>
      </c>
      <c r="N2175" s="15" t="s">
        <v>16611</v>
      </c>
      <c r="O2175" s="16">
        <v>510</v>
      </c>
      <c r="P2175" s="15" t="s">
        <v>118</v>
      </c>
      <c r="Q2175" s="15">
        <v>15100</v>
      </c>
      <c r="R2175" s="15">
        <v>109400</v>
      </c>
      <c r="S2175" s="15">
        <v>124500</v>
      </c>
      <c r="T2175" s="15">
        <v>0.16</v>
      </c>
      <c r="U2175" s="15" t="s">
        <v>3335</v>
      </c>
      <c r="V2175" s="15" t="s">
        <v>76</v>
      </c>
      <c r="W2175" s="16">
        <v>1</v>
      </c>
      <c r="X2175" s="16">
        <v>1</v>
      </c>
      <c r="Y2175" s="15">
        <v>7015</v>
      </c>
      <c r="Z2175" s="15">
        <v>0.161</v>
      </c>
      <c r="AA2175" s="15" t="s">
        <v>16824</v>
      </c>
      <c r="AB2175" s="15" t="s">
        <v>16622</v>
      </c>
      <c r="AC2175" s="15">
        <v>117000</v>
      </c>
      <c r="AD2175" s="26">
        <v>38357</v>
      </c>
      <c r="AE2175" s="15" t="s">
        <v>119</v>
      </c>
      <c r="AF2175" s="15" t="s">
        <v>119</v>
      </c>
      <c r="AG2175" s="16">
        <v>1</v>
      </c>
      <c r="AH2175" s="15" t="s">
        <v>16846</v>
      </c>
      <c r="AI2175" s="15" t="s">
        <v>78</v>
      </c>
      <c r="AJ2175" s="15">
        <v>7014.7482910199997</v>
      </c>
      <c r="AK2175" s="15">
        <v>357.06282460099999</v>
      </c>
      <c r="AL2175" s="15">
        <v>3096397.85977</v>
      </c>
      <c r="AM2175" s="15">
        <v>1413676.01024</v>
      </c>
      <c r="AN2175" s="19">
        <v>15100</v>
      </c>
      <c r="AO2175" s="19">
        <v>107900</v>
      </c>
      <c r="AP2175" s="19">
        <v>0</v>
      </c>
      <c r="AQ2175" s="19">
        <v>300</v>
      </c>
      <c r="AR2175" s="34">
        <f t="shared" si="448"/>
        <v>123300</v>
      </c>
      <c r="AS2175" s="34">
        <v>45000</v>
      </c>
      <c r="AT2175" s="34">
        <v>3000</v>
      </c>
      <c r="AU2175" s="34">
        <v>27300</v>
      </c>
      <c r="AV2175" s="34">
        <v>0</v>
      </c>
      <c r="AW2175" s="35">
        <f t="shared" si="449"/>
        <v>75300</v>
      </c>
      <c r="AX2175" s="34">
        <f t="shared" si="450"/>
        <v>48000</v>
      </c>
      <c r="AY2175" s="36">
        <v>1.4712000000099998</v>
      </c>
      <c r="AZ2175" s="36">
        <v>2.0617000000000001</v>
      </c>
      <c r="BA2175" s="22"/>
      <c r="BB2175" s="19">
        <v>1239</v>
      </c>
      <c r="BC2175" s="34">
        <f t="shared" si="451"/>
        <v>706.1760000047999</v>
      </c>
      <c r="BD2175" s="34">
        <f t="shared" si="452"/>
        <v>989.61599999999999</v>
      </c>
      <c r="BE2175" s="38">
        <v>3.4819999999999997E-2</v>
      </c>
      <c r="BF2175" s="38">
        <f t="shared" si="453"/>
        <v>3.4819999999999997E-2</v>
      </c>
      <c r="BG2175" s="34">
        <v>24.435366768166087</v>
      </c>
      <c r="BH2175" s="34">
        <v>34.243063937999999</v>
      </c>
      <c r="BI2175" s="34">
        <f t="shared" si="454"/>
        <v>681.74063323663381</v>
      </c>
      <c r="BJ2175" s="34">
        <f t="shared" si="455"/>
        <v>955.37293606200001</v>
      </c>
      <c r="BK2175" s="34">
        <v>0</v>
      </c>
      <c r="BL2175" s="34">
        <v>0</v>
      </c>
      <c r="BM2175" s="34">
        <f t="shared" si="456"/>
        <v>0</v>
      </c>
      <c r="BN2175" s="39">
        <f t="shared" si="446"/>
        <v>681.74063323663381</v>
      </c>
      <c r="BO2175" s="39">
        <f t="shared" si="447"/>
        <v>955.37293606200001</v>
      </c>
      <c r="BP2175" s="39">
        <f t="shared" si="457"/>
        <v>273.6323028253662</v>
      </c>
    </row>
    <row r="2176" spans="1:68" s="25" customFormat="1" ht="14.25" x14ac:dyDescent="0.2">
      <c r="A2176" s="14">
        <v>963</v>
      </c>
      <c r="B2176" s="40"/>
      <c r="C2176" s="15" t="s">
        <v>16847</v>
      </c>
      <c r="D2176" s="16">
        <v>3085</v>
      </c>
      <c r="E2176" s="15" t="s">
        <v>16848</v>
      </c>
      <c r="F2176" s="15" t="s">
        <v>16847</v>
      </c>
      <c r="G2176" s="17" t="s">
        <v>16849</v>
      </c>
      <c r="H2176" s="17" t="s">
        <v>16850</v>
      </c>
      <c r="I2176" s="17" t="s">
        <v>16851</v>
      </c>
      <c r="J2176" s="15" t="s">
        <v>16852</v>
      </c>
      <c r="K2176" s="15" t="s">
        <v>1745</v>
      </c>
      <c r="L2176" s="18" t="s">
        <v>16853</v>
      </c>
      <c r="M2176" s="15" t="s">
        <v>16610</v>
      </c>
      <c r="N2176" s="15" t="s">
        <v>16611</v>
      </c>
      <c r="O2176" s="16">
        <v>510</v>
      </c>
      <c r="P2176" s="15" t="s">
        <v>118</v>
      </c>
      <c r="Q2176" s="15">
        <v>15600</v>
      </c>
      <c r="R2176" s="15">
        <v>100700</v>
      </c>
      <c r="S2176" s="15">
        <v>116300</v>
      </c>
      <c r="T2176" s="15">
        <v>0.17</v>
      </c>
      <c r="U2176" s="15" t="s">
        <v>3335</v>
      </c>
      <c r="V2176" s="15" t="s">
        <v>76</v>
      </c>
      <c r="W2176" s="16">
        <v>1</v>
      </c>
      <c r="X2176" s="16">
        <v>1</v>
      </c>
      <c r="Y2176" s="15">
        <v>7662</v>
      </c>
      <c r="Z2176" s="15">
        <v>0.17599999999999999</v>
      </c>
      <c r="AA2176" s="15" t="s">
        <v>16824</v>
      </c>
      <c r="AB2176" s="15" t="s">
        <v>16622</v>
      </c>
      <c r="AC2176" s="15">
        <v>116000</v>
      </c>
      <c r="AD2176" s="26">
        <v>41052</v>
      </c>
      <c r="AE2176" s="15" t="s">
        <v>353</v>
      </c>
      <c r="AF2176" s="15" t="s">
        <v>16854</v>
      </c>
      <c r="AG2176" s="16">
        <v>1</v>
      </c>
      <c r="AH2176" s="15" t="s">
        <v>16855</v>
      </c>
      <c r="AI2176" s="15" t="s">
        <v>78</v>
      </c>
      <c r="AJ2176" s="15">
        <v>7662.0622558599998</v>
      </c>
      <c r="AK2176" s="15">
        <v>367.75629052599999</v>
      </c>
      <c r="AL2176" s="15">
        <v>3096458.1537000001</v>
      </c>
      <c r="AM2176" s="15">
        <v>1413686.3010799999</v>
      </c>
      <c r="AN2176" s="19">
        <v>15600</v>
      </c>
      <c r="AO2176" s="19">
        <v>99600</v>
      </c>
      <c r="AP2176" s="19">
        <v>0</v>
      </c>
      <c r="AQ2176" s="19">
        <v>0</v>
      </c>
      <c r="AR2176" s="34">
        <f t="shared" si="448"/>
        <v>115200</v>
      </c>
      <c r="AS2176" s="34">
        <v>45000</v>
      </c>
      <c r="AT2176" s="34">
        <v>3000</v>
      </c>
      <c r="AU2176" s="34">
        <v>24570</v>
      </c>
      <c r="AV2176" s="34">
        <v>0</v>
      </c>
      <c r="AW2176" s="35">
        <f t="shared" si="449"/>
        <v>72570</v>
      </c>
      <c r="AX2176" s="34">
        <f t="shared" si="450"/>
        <v>42630</v>
      </c>
      <c r="AY2176" s="36">
        <v>1.4712000000099998</v>
      </c>
      <c r="AZ2176" s="36">
        <v>2.0617000000000001</v>
      </c>
      <c r="BA2176" s="22"/>
      <c r="BB2176" s="19">
        <v>1152</v>
      </c>
      <c r="BC2176" s="34">
        <f t="shared" si="451"/>
        <v>627.172560004263</v>
      </c>
      <c r="BD2176" s="34">
        <f t="shared" si="452"/>
        <v>878.90271000000007</v>
      </c>
      <c r="BE2176" s="38">
        <v>3.4819999999999997E-2</v>
      </c>
      <c r="BF2176" s="38">
        <f t="shared" si="453"/>
        <v>3.4819999999999997E-2</v>
      </c>
      <c r="BG2176" s="34">
        <v>21.838148539348435</v>
      </c>
      <c r="BH2176" s="34">
        <v>30.603392362200001</v>
      </c>
      <c r="BI2176" s="34">
        <f t="shared" si="454"/>
        <v>605.33441146491452</v>
      </c>
      <c r="BJ2176" s="34">
        <f t="shared" si="455"/>
        <v>848.29931763780007</v>
      </c>
      <c r="BK2176" s="34">
        <v>0</v>
      </c>
      <c r="BL2176" s="34">
        <v>0</v>
      </c>
      <c r="BM2176" s="34">
        <f t="shared" si="456"/>
        <v>0</v>
      </c>
      <c r="BN2176" s="39">
        <f t="shared" si="446"/>
        <v>605.33441146491452</v>
      </c>
      <c r="BO2176" s="39">
        <f t="shared" si="447"/>
        <v>848.29931763780007</v>
      </c>
      <c r="BP2176" s="39">
        <f t="shared" si="457"/>
        <v>242.96490617288555</v>
      </c>
    </row>
    <row r="2177" spans="1:68" s="25" customFormat="1" ht="14.25" x14ac:dyDescent="0.2">
      <c r="A2177" s="14">
        <v>964</v>
      </c>
      <c r="B2177" s="40"/>
      <c r="C2177" s="15"/>
      <c r="D2177" s="16">
        <v>11329</v>
      </c>
      <c r="E2177" s="15" t="s">
        <v>16856</v>
      </c>
      <c r="F2177" s="15" t="s">
        <v>16857</v>
      </c>
      <c r="G2177" s="17" t="s">
        <v>16858</v>
      </c>
      <c r="H2177" s="17" t="s">
        <v>16859</v>
      </c>
      <c r="I2177" s="17" t="s">
        <v>86</v>
      </c>
      <c r="J2177" s="15" t="s">
        <v>16860</v>
      </c>
      <c r="K2177" s="15" t="s">
        <v>12181</v>
      </c>
      <c r="L2177" s="18" t="s">
        <v>16861</v>
      </c>
      <c r="M2177" s="15" t="s">
        <v>16610</v>
      </c>
      <c r="N2177" s="15" t="s">
        <v>16611</v>
      </c>
      <c r="O2177" s="16">
        <v>510</v>
      </c>
      <c r="P2177" s="15" t="s">
        <v>118</v>
      </c>
      <c r="Q2177" s="15">
        <v>17300</v>
      </c>
      <c r="R2177" s="15">
        <v>98900</v>
      </c>
      <c r="S2177" s="15">
        <v>116200</v>
      </c>
      <c r="T2177" s="15">
        <v>0.18</v>
      </c>
      <c r="U2177" s="15" t="s">
        <v>3335</v>
      </c>
      <c r="V2177" s="15" t="s">
        <v>76</v>
      </c>
      <c r="W2177" s="16">
        <v>1</v>
      </c>
      <c r="X2177" s="16">
        <v>1</v>
      </c>
      <c r="Y2177" s="15">
        <v>8127</v>
      </c>
      <c r="Z2177" s="15">
        <v>0.187</v>
      </c>
      <c r="AA2177" s="15" t="s">
        <v>16824</v>
      </c>
      <c r="AB2177" s="15" t="s">
        <v>16622</v>
      </c>
      <c r="AC2177" s="15">
        <v>0</v>
      </c>
      <c r="AD2177" s="26">
        <v>38530</v>
      </c>
      <c r="AE2177" s="15" t="s">
        <v>119</v>
      </c>
      <c r="AF2177" s="15" t="s">
        <v>119</v>
      </c>
      <c r="AG2177" s="16">
        <v>1</v>
      </c>
      <c r="AH2177" s="15" t="s">
        <v>16862</v>
      </c>
      <c r="AI2177" s="15" t="s">
        <v>78</v>
      </c>
      <c r="AJ2177" s="15">
        <v>8126.5998535199997</v>
      </c>
      <c r="AK2177" s="15">
        <v>366.79719979499998</v>
      </c>
      <c r="AL2177" s="15">
        <v>3096523.1619500001</v>
      </c>
      <c r="AM2177" s="15">
        <v>1413696.6705700001</v>
      </c>
      <c r="AN2177" s="19">
        <v>17300</v>
      </c>
      <c r="AO2177" s="19">
        <v>97900</v>
      </c>
      <c r="AP2177" s="19">
        <v>0</v>
      </c>
      <c r="AQ2177" s="19">
        <v>0</v>
      </c>
      <c r="AR2177" s="34">
        <f t="shared" si="448"/>
        <v>115200</v>
      </c>
      <c r="AS2177" s="34">
        <v>45000</v>
      </c>
      <c r="AT2177" s="34">
        <v>3000</v>
      </c>
      <c r="AU2177" s="34">
        <v>24570</v>
      </c>
      <c r="AV2177" s="34">
        <v>0</v>
      </c>
      <c r="AW2177" s="35">
        <f t="shared" si="449"/>
        <v>72570</v>
      </c>
      <c r="AX2177" s="34">
        <f t="shared" si="450"/>
        <v>42630</v>
      </c>
      <c r="AY2177" s="36">
        <v>1.4712000000099998</v>
      </c>
      <c r="AZ2177" s="36">
        <v>2.0617000000000001</v>
      </c>
      <c r="BA2177" s="22"/>
      <c r="BB2177" s="19">
        <v>1152</v>
      </c>
      <c r="BC2177" s="34">
        <f t="shared" si="451"/>
        <v>627.172560004263</v>
      </c>
      <c r="BD2177" s="34">
        <f t="shared" si="452"/>
        <v>878.90271000000007</v>
      </c>
      <c r="BE2177" s="38">
        <v>3.4819999999999997E-2</v>
      </c>
      <c r="BF2177" s="38">
        <f t="shared" si="453"/>
        <v>3.4819999999999997E-2</v>
      </c>
      <c r="BG2177" s="34">
        <v>21.838148539348435</v>
      </c>
      <c r="BH2177" s="34">
        <v>30.603392362200001</v>
      </c>
      <c r="BI2177" s="34">
        <f t="shared" si="454"/>
        <v>605.33441146491452</v>
      </c>
      <c r="BJ2177" s="34">
        <f t="shared" si="455"/>
        <v>848.29931763780007</v>
      </c>
      <c r="BK2177" s="34">
        <v>0</v>
      </c>
      <c r="BL2177" s="34">
        <v>0</v>
      </c>
      <c r="BM2177" s="34">
        <f t="shared" si="456"/>
        <v>0</v>
      </c>
      <c r="BN2177" s="39">
        <f t="shared" si="446"/>
        <v>605.33441146491452</v>
      </c>
      <c r="BO2177" s="39">
        <f t="shared" si="447"/>
        <v>848.29931763780007</v>
      </c>
      <c r="BP2177" s="39">
        <f t="shared" si="457"/>
        <v>242.96490617288555</v>
      </c>
    </row>
    <row r="2178" spans="1:68" s="25" customFormat="1" ht="14.25" x14ac:dyDescent="0.2">
      <c r="A2178" s="14">
        <v>965</v>
      </c>
      <c r="B2178" s="40"/>
      <c r="C2178" s="15"/>
      <c r="D2178" s="16">
        <v>17992</v>
      </c>
      <c r="E2178" s="15" t="s">
        <v>16863</v>
      </c>
      <c r="F2178" s="15" t="s">
        <v>16864</v>
      </c>
      <c r="G2178" s="17" t="s">
        <v>16865</v>
      </c>
      <c r="H2178" s="17" t="s">
        <v>16866</v>
      </c>
      <c r="I2178" s="17" t="s">
        <v>88</v>
      </c>
      <c r="J2178" s="15" t="s">
        <v>16867</v>
      </c>
      <c r="K2178" s="15" t="s">
        <v>710</v>
      </c>
      <c r="L2178" s="18" t="s">
        <v>16868</v>
      </c>
      <c r="M2178" s="15" t="s">
        <v>16610</v>
      </c>
      <c r="N2178" s="15" t="s">
        <v>16611</v>
      </c>
      <c r="O2178" s="16">
        <v>557</v>
      </c>
      <c r="P2178" s="15" t="s">
        <v>74</v>
      </c>
      <c r="Q2178" s="15">
        <v>0</v>
      </c>
      <c r="R2178" s="15">
        <v>0</v>
      </c>
      <c r="S2178" s="15">
        <v>0</v>
      </c>
      <c r="T2178" s="15">
        <v>4.68</v>
      </c>
      <c r="U2178" s="15" t="s">
        <v>3335</v>
      </c>
      <c r="V2178" s="15" t="s">
        <v>76</v>
      </c>
      <c r="W2178" s="16">
        <v>0</v>
      </c>
      <c r="X2178" s="16">
        <v>0</v>
      </c>
      <c r="Y2178" s="15">
        <v>203892</v>
      </c>
      <c r="Z2178" s="15">
        <v>4.681</v>
      </c>
      <c r="AA2178" s="15" t="s">
        <v>78</v>
      </c>
      <c r="AB2178" s="15" t="s">
        <v>78</v>
      </c>
      <c r="AC2178" s="15">
        <v>0</v>
      </c>
      <c r="AD2178" s="15"/>
      <c r="AE2178" s="15" t="s">
        <v>1813</v>
      </c>
      <c r="AF2178" s="15" t="s">
        <v>9631</v>
      </c>
      <c r="AG2178" s="16">
        <v>1</v>
      </c>
      <c r="AH2178" s="15" t="s">
        <v>16869</v>
      </c>
      <c r="AI2178" s="15" t="s">
        <v>78</v>
      </c>
      <c r="AJ2178" s="15">
        <v>203891.650146</v>
      </c>
      <c r="AK2178" s="15">
        <v>4963.4489029200004</v>
      </c>
      <c r="AL2178" s="15">
        <v>3096942.2036799998</v>
      </c>
      <c r="AM2178" s="15">
        <v>1413727.1924000001</v>
      </c>
      <c r="AN2178" s="19">
        <v>0</v>
      </c>
      <c r="AO2178" s="19">
        <v>0</v>
      </c>
      <c r="AP2178" s="19">
        <v>0</v>
      </c>
      <c r="AQ2178" s="19">
        <v>0</v>
      </c>
      <c r="AR2178" s="34">
        <f t="shared" si="448"/>
        <v>0</v>
      </c>
      <c r="AS2178" s="34">
        <v>0</v>
      </c>
      <c r="AT2178" s="34">
        <v>0</v>
      </c>
      <c r="AU2178" s="34">
        <v>0</v>
      </c>
      <c r="AV2178" s="34">
        <v>0</v>
      </c>
      <c r="AW2178" s="35">
        <f t="shared" si="449"/>
        <v>0</v>
      </c>
      <c r="AX2178" s="34">
        <f t="shared" si="450"/>
        <v>0</v>
      </c>
      <c r="AY2178" s="36">
        <v>1.4712000000099998</v>
      </c>
      <c r="AZ2178" s="36">
        <v>2.0617000000000001</v>
      </c>
      <c r="BA2178" s="22"/>
      <c r="BB2178" s="19">
        <v>0</v>
      </c>
      <c r="BC2178" s="34">
        <f t="shared" si="451"/>
        <v>0</v>
      </c>
      <c r="BD2178" s="34">
        <f t="shared" si="452"/>
        <v>0</v>
      </c>
      <c r="BE2178" s="38">
        <v>3.4819999999999997E-2</v>
      </c>
      <c r="BF2178" s="38">
        <f t="shared" si="453"/>
        <v>3.4819999999999997E-2</v>
      </c>
      <c r="BG2178" s="34">
        <v>0</v>
      </c>
      <c r="BH2178" s="34">
        <v>0</v>
      </c>
      <c r="BI2178" s="34">
        <f t="shared" si="454"/>
        <v>0</v>
      </c>
      <c r="BJ2178" s="34">
        <f t="shared" si="455"/>
        <v>0</v>
      </c>
      <c r="BK2178" s="34">
        <v>0</v>
      </c>
      <c r="BL2178" s="34">
        <v>0</v>
      </c>
      <c r="BM2178" s="34">
        <f t="shared" si="456"/>
        <v>0</v>
      </c>
      <c r="BN2178" s="39">
        <f t="shared" si="446"/>
        <v>0</v>
      </c>
      <c r="BO2178" s="39">
        <f t="shared" si="447"/>
        <v>0</v>
      </c>
      <c r="BP2178" s="39">
        <f t="shared" si="457"/>
        <v>0</v>
      </c>
    </row>
    <row r="2179" spans="1:68" s="25" customFormat="1" ht="14.25" x14ac:dyDescent="0.2">
      <c r="A2179" s="14">
        <v>966</v>
      </c>
      <c r="B2179" s="40"/>
      <c r="C2179" s="15" t="s">
        <v>16870</v>
      </c>
      <c r="D2179" s="16">
        <v>10078</v>
      </c>
      <c r="E2179" s="15" t="s">
        <v>16871</v>
      </c>
      <c r="F2179" s="15" t="s">
        <v>16870</v>
      </c>
      <c r="G2179" s="17" t="s">
        <v>16872</v>
      </c>
      <c r="H2179" s="17" t="s">
        <v>16873</v>
      </c>
      <c r="I2179" s="17" t="s">
        <v>86</v>
      </c>
      <c r="J2179" s="15" t="s">
        <v>16874</v>
      </c>
      <c r="K2179" s="15" t="s">
        <v>3629</v>
      </c>
      <c r="L2179" s="18" t="s">
        <v>16875</v>
      </c>
      <c r="M2179" s="15" t="s">
        <v>16610</v>
      </c>
      <c r="N2179" s="15" t="s">
        <v>16611</v>
      </c>
      <c r="O2179" s="16">
        <v>510</v>
      </c>
      <c r="P2179" s="15" t="s">
        <v>118</v>
      </c>
      <c r="Q2179" s="15">
        <v>24700</v>
      </c>
      <c r="R2179" s="15">
        <v>83700</v>
      </c>
      <c r="S2179" s="15">
        <v>108400</v>
      </c>
      <c r="T2179" s="15">
        <v>0.31</v>
      </c>
      <c r="U2179" s="15" t="s">
        <v>3335</v>
      </c>
      <c r="V2179" s="15" t="s">
        <v>76</v>
      </c>
      <c r="W2179" s="16">
        <v>1</v>
      </c>
      <c r="X2179" s="16">
        <v>0</v>
      </c>
      <c r="Y2179" s="15">
        <v>13489</v>
      </c>
      <c r="Z2179" s="15">
        <v>0.31</v>
      </c>
      <c r="AA2179" s="15" t="s">
        <v>78</v>
      </c>
      <c r="AB2179" s="15" t="s">
        <v>78</v>
      </c>
      <c r="AC2179" s="15">
        <v>0</v>
      </c>
      <c r="AD2179" s="15"/>
      <c r="AE2179" s="15" t="s">
        <v>1813</v>
      </c>
      <c r="AF2179" s="15" t="s">
        <v>16876</v>
      </c>
      <c r="AG2179" s="16">
        <v>1</v>
      </c>
      <c r="AH2179" s="15" t="s">
        <v>16877</v>
      </c>
      <c r="AI2179" s="15" t="s">
        <v>78</v>
      </c>
      <c r="AJ2179" s="15">
        <v>13489.0810547</v>
      </c>
      <c r="AK2179" s="15">
        <v>486.843828239</v>
      </c>
      <c r="AL2179" s="15">
        <v>3096343.4962599999</v>
      </c>
      <c r="AM2179" s="15">
        <v>1413847.04327</v>
      </c>
      <c r="AN2179" s="19">
        <v>24700</v>
      </c>
      <c r="AO2179" s="19">
        <v>82800</v>
      </c>
      <c r="AP2179" s="19">
        <v>0</v>
      </c>
      <c r="AQ2179" s="19">
        <v>0</v>
      </c>
      <c r="AR2179" s="34">
        <f t="shared" si="448"/>
        <v>107500</v>
      </c>
      <c r="AS2179" s="34">
        <v>45000</v>
      </c>
      <c r="AT2179" s="34">
        <v>3000</v>
      </c>
      <c r="AU2179" s="34">
        <v>21875</v>
      </c>
      <c r="AV2179" s="34">
        <v>0</v>
      </c>
      <c r="AW2179" s="35">
        <f t="shared" si="449"/>
        <v>69875</v>
      </c>
      <c r="AX2179" s="34">
        <f t="shared" si="450"/>
        <v>37625</v>
      </c>
      <c r="AY2179" s="36">
        <v>1.4712000000099998</v>
      </c>
      <c r="AZ2179" s="36">
        <v>2.0617000000000001</v>
      </c>
      <c r="BA2179" s="22"/>
      <c r="BB2179" s="19">
        <v>1075</v>
      </c>
      <c r="BC2179" s="34">
        <f t="shared" si="451"/>
        <v>553.53900000376245</v>
      </c>
      <c r="BD2179" s="34">
        <f t="shared" si="452"/>
        <v>775.71462500000007</v>
      </c>
      <c r="BE2179" s="38">
        <v>3.4819999999999997E-2</v>
      </c>
      <c r="BF2179" s="38">
        <f t="shared" si="453"/>
        <v>3.4819999999999997E-2</v>
      </c>
      <c r="BG2179" s="34">
        <v>19.274227980131005</v>
      </c>
      <c r="BH2179" s="34">
        <v>27.010383242500001</v>
      </c>
      <c r="BI2179" s="34">
        <f t="shared" si="454"/>
        <v>534.26477202363139</v>
      </c>
      <c r="BJ2179" s="34">
        <f t="shared" si="455"/>
        <v>748.70424175750009</v>
      </c>
      <c r="BK2179" s="34">
        <v>0</v>
      </c>
      <c r="BL2179" s="34">
        <v>0</v>
      </c>
      <c r="BM2179" s="34">
        <f t="shared" si="456"/>
        <v>0</v>
      </c>
      <c r="BN2179" s="39">
        <f t="shared" si="446"/>
        <v>534.26477202363139</v>
      </c>
      <c r="BO2179" s="39">
        <f t="shared" si="447"/>
        <v>748.70424175750009</v>
      </c>
      <c r="BP2179" s="39">
        <f t="shared" si="457"/>
        <v>214.43946973386869</v>
      </c>
    </row>
    <row r="2180" spans="1:68" s="25" customFormat="1" ht="14.25" x14ac:dyDescent="0.2">
      <c r="A2180" s="14">
        <v>967</v>
      </c>
      <c r="B2180" s="40"/>
      <c r="C2180" s="15" t="s">
        <v>16878</v>
      </c>
      <c r="D2180" s="16">
        <v>35011</v>
      </c>
      <c r="E2180" s="15" t="s">
        <v>16879</v>
      </c>
      <c r="F2180" s="15" t="s">
        <v>16878</v>
      </c>
      <c r="G2180" s="17" t="s">
        <v>16880</v>
      </c>
      <c r="H2180" s="17" t="s">
        <v>16881</v>
      </c>
      <c r="I2180" s="17" t="s">
        <v>86</v>
      </c>
      <c r="J2180" s="15" t="s">
        <v>16882</v>
      </c>
      <c r="K2180" s="15" t="s">
        <v>819</v>
      </c>
      <c r="L2180" s="18" t="s">
        <v>16883</v>
      </c>
      <c r="M2180" s="15" t="s">
        <v>16610</v>
      </c>
      <c r="N2180" s="15" t="s">
        <v>16611</v>
      </c>
      <c r="O2180" s="16">
        <v>510</v>
      </c>
      <c r="P2180" s="15" t="s">
        <v>118</v>
      </c>
      <c r="Q2180" s="15">
        <v>17300</v>
      </c>
      <c r="R2180" s="15">
        <v>74100</v>
      </c>
      <c r="S2180" s="15">
        <v>91400</v>
      </c>
      <c r="T2180" s="15">
        <v>0.21</v>
      </c>
      <c r="U2180" s="15" t="s">
        <v>3335</v>
      </c>
      <c r="V2180" s="15" t="s">
        <v>76</v>
      </c>
      <c r="W2180" s="16">
        <v>1</v>
      </c>
      <c r="X2180" s="16">
        <v>1</v>
      </c>
      <c r="Y2180" s="15">
        <v>9734</v>
      </c>
      <c r="Z2180" s="15">
        <v>0.223</v>
      </c>
      <c r="AA2180" s="15" t="s">
        <v>78</v>
      </c>
      <c r="AB2180" s="15" t="s">
        <v>78</v>
      </c>
      <c r="AC2180" s="15">
        <v>106000</v>
      </c>
      <c r="AD2180" s="26">
        <v>40249</v>
      </c>
      <c r="AE2180" s="15" t="s">
        <v>119</v>
      </c>
      <c r="AF2180" s="15" t="s">
        <v>119</v>
      </c>
      <c r="AG2180" s="16">
        <v>1</v>
      </c>
      <c r="AH2180" s="15" t="s">
        <v>16884</v>
      </c>
      <c r="AI2180" s="15" t="s">
        <v>78</v>
      </c>
      <c r="AJ2180" s="15">
        <v>9733.9404296899993</v>
      </c>
      <c r="AK2180" s="15">
        <v>427.82897646499998</v>
      </c>
      <c r="AL2180" s="15">
        <v>3096276.1059099999</v>
      </c>
      <c r="AM2180" s="15">
        <v>1413876.3683199999</v>
      </c>
      <c r="AN2180" s="19">
        <v>17300</v>
      </c>
      <c r="AO2180" s="19">
        <v>74300</v>
      </c>
      <c r="AP2180" s="19">
        <v>0</v>
      </c>
      <c r="AQ2180" s="19">
        <v>0</v>
      </c>
      <c r="AR2180" s="34">
        <f t="shared" si="448"/>
        <v>91600</v>
      </c>
      <c r="AS2180" s="34">
        <v>45000</v>
      </c>
      <c r="AT2180" s="34">
        <v>3000</v>
      </c>
      <c r="AU2180" s="34">
        <v>16310</v>
      </c>
      <c r="AV2180" s="34">
        <v>0</v>
      </c>
      <c r="AW2180" s="35">
        <f t="shared" si="449"/>
        <v>64310</v>
      </c>
      <c r="AX2180" s="34">
        <f t="shared" si="450"/>
        <v>27290</v>
      </c>
      <c r="AY2180" s="36">
        <v>1.4712000000099998</v>
      </c>
      <c r="AZ2180" s="36">
        <v>2.0617000000000001</v>
      </c>
      <c r="BA2180" s="22"/>
      <c r="BB2180" s="19">
        <v>916</v>
      </c>
      <c r="BC2180" s="34">
        <f t="shared" si="451"/>
        <v>401.49048000272893</v>
      </c>
      <c r="BD2180" s="34">
        <f t="shared" si="452"/>
        <v>562.63792999999998</v>
      </c>
      <c r="BE2180" s="38">
        <v>3.4819999999999997E-2</v>
      </c>
      <c r="BF2180" s="38">
        <f t="shared" si="453"/>
        <v>3.4819999999999997E-2</v>
      </c>
      <c r="BG2180" s="34">
        <v>13.979898513695019</v>
      </c>
      <c r="BH2180" s="34">
        <v>19.591052722599997</v>
      </c>
      <c r="BI2180" s="34">
        <f t="shared" si="454"/>
        <v>387.51058148903394</v>
      </c>
      <c r="BJ2180" s="34">
        <f t="shared" si="455"/>
        <v>543.04687727739997</v>
      </c>
      <c r="BK2180" s="34">
        <v>0</v>
      </c>
      <c r="BL2180" s="34">
        <v>0</v>
      </c>
      <c r="BM2180" s="34">
        <f t="shared" si="456"/>
        <v>0</v>
      </c>
      <c r="BN2180" s="39">
        <f t="shared" si="446"/>
        <v>387.51058148903394</v>
      </c>
      <c r="BO2180" s="39">
        <f t="shared" si="447"/>
        <v>543.04687727739997</v>
      </c>
      <c r="BP2180" s="39">
        <f t="shared" si="457"/>
        <v>155.53629578836603</v>
      </c>
    </row>
    <row r="2181" spans="1:68" s="25" customFormat="1" ht="14.25" x14ac:dyDescent="0.2">
      <c r="A2181" s="14">
        <v>968</v>
      </c>
      <c r="B2181" s="40"/>
      <c r="C2181" s="15" t="s">
        <v>176</v>
      </c>
      <c r="D2181" s="16">
        <v>10098</v>
      </c>
      <c r="E2181" s="15" t="s">
        <v>16885</v>
      </c>
      <c r="F2181" s="15" t="s">
        <v>16886</v>
      </c>
      <c r="G2181" s="17" t="s">
        <v>16887</v>
      </c>
      <c r="H2181" s="17" t="s">
        <v>16888</v>
      </c>
      <c r="I2181" s="17" t="s">
        <v>86</v>
      </c>
      <c r="J2181" s="15" t="s">
        <v>16889</v>
      </c>
      <c r="K2181" s="15" t="s">
        <v>86</v>
      </c>
      <c r="L2181" s="18" t="s">
        <v>16890</v>
      </c>
      <c r="M2181" s="15" t="s">
        <v>16610</v>
      </c>
      <c r="N2181" s="15" t="s">
        <v>16611</v>
      </c>
      <c r="O2181" s="16">
        <v>510</v>
      </c>
      <c r="P2181" s="15" t="s">
        <v>118</v>
      </c>
      <c r="Q2181" s="15">
        <v>26000</v>
      </c>
      <c r="R2181" s="15">
        <v>103900</v>
      </c>
      <c r="S2181" s="15">
        <v>129900</v>
      </c>
      <c r="T2181" s="15">
        <v>0.31</v>
      </c>
      <c r="U2181" s="15" t="s">
        <v>3335</v>
      </c>
      <c r="V2181" s="15" t="s">
        <v>76</v>
      </c>
      <c r="W2181" s="16">
        <v>1</v>
      </c>
      <c r="X2181" s="16">
        <v>0</v>
      </c>
      <c r="Y2181" s="15">
        <v>9434</v>
      </c>
      <c r="Z2181" s="15">
        <v>0.217</v>
      </c>
      <c r="AA2181" s="15" t="s">
        <v>16824</v>
      </c>
      <c r="AB2181" s="15" t="s">
        <v>16622</v>
      </c>
      <c r="AC2181" s="15">
        <v>0</v>
      </c>
      <c r="AD2181" s="15"/>
      <c r="AE2181" s="15" t="s">
        <v>956</v>
      </c>
      <c r="AF2181" s="15" t="s">
        <v>15534</v>
      </c>
      <c r="AG2181" s="16">
        <v>1</v>
      </c>
      <c r="AH2181" s="15" t="s">
        <v>16891</v>
      </c>
      <c r="AI2181" s="15" t="s">
        <v>78</v>
      </c>
      <c r="AJ2181" s="15">
        <v>9433.6794433600007</v>
      </c>
      <c r="AK2181" s="15">
        <v>424.85361685300001</v>
      </c>
      <c r="AL2181" s="15">
        <v>3096197.6009499999</v>
      </c>
      <c r="AM2181" s="15">
        <v>1413881.1633299999</v>
      </c>
      <c r="AN2181" s="19">
        <v>26000</v>
      </c>
      <c r="AO2181" s="19">
        <v>102800</v>
      </c>
      <c r="AP2181" s="19">
        <v>0</v>
      </c>
      <c r="AQ2181" s="19">
        <v>0</v>
      </c>
      <c r="AR2181" s="34">
        <f t="shared" si="448"/>
        <v>128800</v>
      </c>
      <c r="AS2181" s="34">
        <v>45000</v>
      </c>
      <c r="AT2181" s="34">
        <v>3000</v>
      </c>
      <c r="AU2181" s="34">
        <v>29330</v>
      </c>
      <c r="AV2181" s="34">
        <v>0</v>
      </c>
      <c r="AW2181" s="35">
        <f t="shared" si="449"/>
        <v>77330</v>
      </c>
      <c r="AX2181" s="34">
        <f t="shared" si="450"/>
        <v>51470</v>
      </c>
      <c r="AY2181" s="36">
        <v>1.4712000000099998</v>
      </c>
      <c r="AZ2181" s="36">
        <v>2.0617000000000001</v>
      </c>
      <c r="BA2181" s="22"/>
      <c r="BB2181" s="19">
        <v>1288</v>
      </c>
      <c r="BC2181" s="34">
        <f t="shared" si="451"/>
        <v>757.22664000514703</v>
      </c>
      <c r="BD2181" s="34">
        <f t="shared" si="452"/>
        <v>1061.1569900000002</v>
      </c>
      <c r="BE2181" s="38">
        <v>3.4819999999999997E-2</v>
      </c>
      <c r="BF2181" s="38">
        <f t="shared" si="453"/>
        <v>3.4819999999999997E-2</v>
      </c>
      <c r="BG2181" s="34">
        <v>26.366631604979219</v>
      </c>
      <c r="BH2181" s="34">
        <v>36.949486391800001</v>
      </c>
      <c r="BI2181" s="34">
        <f t="shared" si="454"/>
        <v>730.86000840016777</v>
      </c>
      <c r="BJ2181" s="34">
        <f t="shared" si="455"/>
        <v>1024.2075036082001</v>
      </c>
      <c r="BK2181" s="34">
        <v>0</v>
      </c>
      <c r="BL2181" s="34">
        <v>0</v>
      </c>
      <c r="BM2181" s="34">
        <f t="shared" si="456"/>
        <v>0</v>
      </c>
      <c r="BN2181" s="39">
        <f t="shared" si="446"/>
        <v>730.86000840016777</v>
      </c>
      <c r="BO2181" s="39">
        <f t="shared" si="447"/>
        <v>1024.2075036082001</v>
      </c>
      <c r="BP2181" s="39">
        <f t="shared" si="457"/>
        <v>293.34749520803234</v>
      </c>
    </row>
    <row r="2182" spans="1:68" s="25" customFormat="1" ht="14.25" x14ac:dyDescent="0.2">
      <c r="A2182" s="14">
        <v>969</v>
      </c>
      <c r="B2182" s="40"/>
      <c r="C2182" s="15" t="s">
        <v>593</v>
      </c>
      <c r="D2182" s="16">
        <v>34974</v>
      </c>
      <c r="E2182" s="15" t="s">
        <v>16892</v>
      </c>
      <c r="F2182" s="15" t="s">
        <v>16893</v>
      </c>
      <c r="G2182" s="17" t="s">
        <v>16894</v>
      </c>
      <c r="H2182" s="17" t="s">
        <v>16895</v>
      </c>
      <c r="I2182" s="17" t="s">
        <v>86</v>
      </c>
      <c r="J2182" s="15" t="s">
        <v>16896</v>
      </c>
      <c r="K2182" s="15" t="s">
        <v>86</v>
      </c>
      <c r="L2182" s="18" t="s">
        <v>16897</v>
      </c>
      <c r="M2182" s="15" t="s">
        <v>16610</v>
      </c>
      <c r="N2182" s="15" t="s">
        <v>16611</v>
      </c>
      <c r="O2182" s="16">
        <v>510</v>
      </c>
      <c r="P2182" s="15" t="s">
        <v>118</v>
      </c>
      <c r="Q2182" s="15">
        <v>17700</v>
      </c>
      <c r="R2182" s="15">
        <v>109500</v>
      </c>
      <c r="S2182" s="15">
        <v>127200</v>
      </c>
      <c r="T2182" s="15">
        <v>0.2</v>
      </c>
      <c r="U2182" s="15" t="s">
        <v>3335</v>
      </c>
      <c r="V2182" s="15" t="s">
        <v>76</v>
      </c>
      <c r="W2182" s="16">
        <v>1</v>
      </c>
      <c r="X2182" s="16">
        <v>0</v>
      </c>
      <c r="Y2182" s="15">
        <v>10475</v>
      </c>
      <c r="Z2182" s="15">
        <v>0.24</v>
      </c>
      <c r="AA2182" s="15" t="s">
        <v>16824</v>
      </c>
      <c r="AB2182" s="15" t="s">
        <v>16622</v>
      </c>
      <c r="AC2182" s="15">
        <v>0</v>
      </c>
      <c r="AD2182" s="15"/>
      <c r="AE2182" s="15" t="s">
        <v>1813</v>
      </c>
      <c r="AF2182" s="15" t="s">
        <v>16898</v>
      </c>
      <c r="AG2182" s="16">
        <v>1</v>
      </c>
      <c r="AH2182" s="15" t="s">
        <v>16899</v>
      </c>
      <c r="AI2182" s="15" t="s">
        <v>78</v>
      </c>
      <c r="AJ2182" s="15">
        <v>10474.5371094</v>
      </c>
      <c r="AK2182" s="15">
        <v>448.25603529</v>
      </c>
      <c r="AL2182" s="15">
        <v>3096123.7989500002</v>
      </c>
      <c r="AM2182" s="15">
        <v>1413930.6881800001</v>
      </c>
      <c r="AN2182" s="19">
        <v>17700</v>
      </c>
      <c r="AO2182" s="19">
        <v>108400</v>
      </c>
      <c r="AP2182" s="19">
        <v>0</v>
      </c>
      <c r="AQ2182" s="19">
        <v>0</v>
      </c>
      <c r="AR2182" s="34">
        <f t="shared" si="448"/>
        <v>126100</v>
      </c>
      <c r="AS2182" s="34">
        <v>45000</v>
      </c>
      <c r="AT2182" s="34">
        <v>0</v>
      </c>
      <c r="AU2182" s="34">
        <v>28385</v>
      </c>
      <c r="AV2182" s="34">
        <v>0</v>
      </c>
      <c r="AW2182" s="35">
        <f t="shared" si="449"/>
        <v>73385</v>
      </c>
      <c r="AX2182" s="34">
        <f t="shared" si="450"/>
        <v>52715</v>
      </c>
      <c r="AY2182" s="36">
        <v>1.4712000000099998</v>
      </c>
      <c r="AZ2182" s="36">
        <v>2.0617000000000001</v>
      </c>
      <c r="BA2182" s="22"/>
      <c r="BB2182" s="19">
        <v>1261</v>
      </c>
      <c r="BC2182" s="34">
        <f t="shared" si="451"/>
        <v>775.54308000527135</v>
      </c>
      <c r="BD2182" s="34">
        <f t="shared" si="452"/>
        <v>1086.825155</v>
      </c>
      <c r="BE2182" s="38">
        <v>3.4819999999999997E-2</v>
      </c>
      <c r="BF2182" s="38">
        <f t="shared" si="453"/>
        <v>3.4819999999999997E-2</v>
      </c>
      <c r="BG2182" s="34">
        <v>27.004410045783548</v>
      </c>
      <c r="BH2182" s="34">
        <v>37.843251897099996</v>
      </c>
      <c r="BI2182" s="34">
        <f t="shared" si="454"/>
        <v>748.53866995948783</v>
      </c>
      <c r="BJ2182" s="34">
        <f t="shared" si="455"/>
        <v>1048.9819031029001</v>
      </c>
      <c r="BK2182" s="34">
        <v>0</v>
      </c>
      <c r="BL2182" s="34">
        <v>0</v>
      </c>
      <c r="BM2182" s="34">
        <f t="shared" si="456"/>
        <v>0</v>
      </c>
      <c r="BN2182" s="39">
        <f t="shared" si="446"/>
        <v>748.53866995948783</v>
      </c>
      <c r="BO2182" s="39">
        <f t="shared" si="447"/>
        <v>1048.9819031029001</v>
      </c>
      <c r="BP2182" s="39">
        <f t="shared" si="457"/>
        <v>300.44323314341227</v>
      </c>
    </row>
    <row r="2183" spans="1:68" s="25" customFormat="1" ht="14.25" x14ac:dyDescent="0.2">
      <c r="A2183" s="14">
        <v>970</v>
      </c>
      <c r="B2183" s="40"/>
      <c r="C2183" s="15" t="s">
        <v>159</v>
      </c>
      <c r="D2183" s="16">
        <v>15126</v>
      </c>
      <c r="E2183" s="15" t="s">
        <v>16900</v>
      </c>
      <c r="F2183" s="15" t="s">
        <v>16901</v>
      </c>
      <c r="G2183" s="17" t="s">
        <v>16902</v>
      </c>
      <c r="H2183" s="17" t="s">
        <v>16903</v>
      </c>
      <c r="I2183" s="17" t="s">
        <v>86</v>
      </c>
      <c r="J2183" s="15" t="s">
        <v>16904</v>
      </c>
      <c r="K2183" s="15" t="s">
        <v>86</v>
      </c>
      <c r="L2183" s="18" t="s">
        <v>16905</v>
      </c>
      <c r="M2183" s="15" t="s">
        <v>16610</v>
      </c>
      <c r="N2183" s="15" t="s">
        <v>16611</v>
      </c>
      <c r="O2183" s="16">
        <v>510</v>
      </c>
      <c r="P2183" s="15" t="s">
        <v>118</v>
      </c>
      <c r="Q2183" s="15">
        <v>19200</v>
      </c>
      <c r="R2183" s="15">
        <v>88400</v>
      </c>
      <c r="S2183" s="15">
        <v>107600</v>
      </c>
      <c r="T2183" s="15">
        <v>0.31</v>
      </c>
      <c r="U2183" s="15" t="s">
        <v>3335</v>
      </c>
      <c r="V2183" s="15" t="s">
        <v>76</v>
      </c>
      <c r="W2183" s="16">
        <v>1</v>
      </c>
      <c r="X2183" s="16">
        <v>0</v>
      </c>
      <c r="Y2183" s="15">
        <v>14563</v>
      </c>
      <c r="Z2183" s="15">
        <v>0.33400000000000002</v>
      </c>
      <c r="AA2183" s="15" t="s">
        <v>78</v>
      </c>
      <c r="AB2183" s="15" t="s">
        <v>78</v>
      </c>
      <c r="AC2183" s="15">
        <v>0</v>
      </c>
      <c r="AD2183" s="15"/>
      <c r="AE2183" s="15" t="s">
        <v>956</v>
      </c>
      <c r="AF2183" s="15" t="s">
        <v>16906</v>
      </c>
      <c r="AG2183" s="16">
        <v>1</v>
      </c>
      <c r="AH2183" s="15" t="s">
        <v>16907</v>
      </c>
      <c r="AI2183" s="15" t="s">
        <v>78</v>
      </c>
      <c r="AJ2183" s="15">
        <v>14563.0053711</v>
      </c>
      <c r="AK2183" s="15">
        <v>627.58497233000003</v>
      </c>
      <c r="AL2183" s="15">
        <v>3096092.9182899999</v>
      </c>
      <c r="AM2183" s="15">
        <v>1414003.7138700001</v>
      </c>
      <c r="AN2183" s="19">
        <v>0</v>
      </c>
      <c r="AO2183" s="19">
        <v>0</v>
      </c>
      <c r="AP2183" s="19">
        <v>19200</v>
      </c>
      <c r="AQ2183" s="19">
        <v>87400</v>
      </c>
      <c r="AR2183" s="34">
        <f t="shared" si="448"/>
        <v>106600</v>
      </c>
      <c r="AS2183" s="34">
        <v>0</v>
      </c>
      <c r="AT2183" s="34">
        <v>0</v>
      </c>
      <c r="AU2183" s="34">
        <v>0</v>
      </c>
      <c r="AV2183" s="34">
        <v>0</v>
      </c>
      <c r="AW2183" s="35">
        <f t="shared" si="449"/>
        <v>0</v>
      </c>
      <c r="AX2183" s="34">
        <f t="shared" si="450"/>
        <v>106600</v>
      </c>
      <c r="AY2183" s="36">
        <v>1.4712000000099998</v>
      </c>
      <c r="AZ2183" s="36">
        <v>2.0617000000000001</v>
      </c>
      <c r="BA2183" s="22"/>
      <c r="BB2183" s="19">
        <v>2132</v>
      </c>
      <c r="BC2183" s="34">
        <f t="shared" si="451"/>
        <v>1568.2992000106599</v>
      </c>
      <c r="BD2183" s="34">
        <f t="shared" si="452"/>
        <v>2197.7721999999999</v>
      </c>
      <c r="BE2183" s="38">
        <v>3.4819999999999997E-2</v>
      </c>
      <c r="BF2183" s="38">
        <f t="shared" si="453"/>
        <v>3.4819999999999997E-2</v>
      </c>
      <c r="BG2183" s="34">
        <v>0</v>
      </c>
      <c r="BH2183" s="34">
        <v>0</v>
      </c>
      <c r="BI2183" s="34">
        <f t="shared" si="454"/>
        <v>1568.2992000106599</v>
      </c>
      <c r="BJ2183" s="34">
        <f t="shared" si="455"/>
        <v>2197.7721999999999</v>
      </c>
      <c r="BK2183" s="34">
        <v>0</v>
      </c>
      <c r="BL2183" s="34">
        <v>65.772199999999884</v>
      </c>
      <c r="BM2183" s="34">
        <f t="shared" si="456"/>
        <v>65.772199999999884</v>
      </c>
      <c r="BN2183" s="39">
        <f t="shared" si="446"/>
        <v>1568.2992000106599</v>
      </c>
      <c r="BO2183" s="39">
        <f t="shared" si="447"/>
        <v>2132</v>
      </c>
      <c r="BP2183" s="39">
        <f t="shared" si="457"/>
        <v>563.70079998934011</v>
      </c>
    </row>
    <row r="2184" spans="1:68" s="25" customFormat="1" ht="14.25" x14ac:dyDescent="0.2">
      <c r="A2184" s="14">
        <v>971</v>
      </c>
      <c r="B2184" s="40"/>
      <c r="C2184" s="15"/>
      <c r="D2184" s="16">
        <v>8201</v>
      </c>
      <c r="E2184" s="15" t="s">
        <v>16908</v>
      </c>
      <c r="F2184" s="15" t="s">
        <v>16909</v>
      </c>
      <c r="G2184" s="17" t="s">
        <v>16910</v>
      </c>
      <c r="H2184" s="17" t="s">
        <v>16911</v>
      </c>
      <c r="I2184" s="17" t="s">
        <v>86</v>
      </c>
      <c r="J2184" s="15" t="s">
        <v>16912</v>
      </c>
      <c r="K2184" s="15" t="s">
        <v>1091</v>
      </c>
      <c r="L2184" s="18" t="s">
        <v>16913</v>
      </c>
      <c r="M2184" s="15" t="s">
        <v>16610</v>
      </c>
      <c r="N2184" s="15" t="s">
        <v>16611</v>
      </c>
      <c r="O2184" s="16">
        <v>510</v>
      </c>
      <c r="P2184" s="15" t="s">
        <v>118</v>
      </c>
      <c r="Q2184" s="15">
        <v>16300</v>
      </c>
      <c r="R2184" s="15">
        <v>97900</v>
      </c>
      <c r="S2184" s="15">
        <v>114200</v>
      </c>
      <c r="T2184" s="15">
        <v>0.17</v>
      </c>
      <c r="U2184" s="15" t="s">
        <v>3335</v>
      </c>
      <c r="V2184" s="15" t="s">
        <v>76</v>
      </c>
      <c r="W2184" s="16">
        <v>1</v>
      </c>
      <c r="X2184" s="16">
        <v>1</v>
      </c>
      <c r="Y2184" s="15">
        <v>8146</v>
      </c>
      <c r="Z2184" s="15">
        <v>0.187</v>
      </c>
      <c r="AA2184" s="15" t="s">
        <v>16621</v>
      </c>
      <c r="AB2184" s="15" t="s">
        <v>16622</v>
      </c>
      <c r="AC2184" s="15">
        <v>122500</v>
      </c>
      <c r="AD2184" s="26">
        <v>42157</v>
      </c>
      <c r="AE2184" s="15" t="s">
        <v>617</v>
      </c>
      <c r="AF2184" s="15" t="s">
        <v>16914</v>
      </c>
      <c r="AG2184" s="16">
        <v>1</v>
      </c>
      <c r="AH2184" s="15" t="s">
        <v>16915</v>
      </c>
      <c r="AI2184" s="15" t="s">
        <v>78</v>
      </c>
      <c r="AJ2184" s="15">
        <v>8146.2685546900002</v>
      </c>
      <c r="AK2184" s="15">
        <v>360.73962076700002</v>
      </c>
      <c r="AL2184" s="15">
        <v>3095769.6082899999</v>
      </c>
      <c r="AM2184" s="15">
        <v>1413724.1351999999</v>
      </c>
      <c r="AN2184" s="19">
        <v>16300</v>
      </c>
      <c r="AO2184" s="19">
        <v>96900</v>
      </c>
      <c r="AP2184" s="19">
        <v>0</v>
      </c>
      <c r="AQ2184" s="19">
        <v>0</v>
      </c>
      <c r="AR2184" s="34">
        <f t="shared" si="448"/>
        <v>113200</v>
      </c>
      <c r="AS2184" s="34">
        <v>45000</v>
      </c>
      <c r="AT2184" s="34">
        <v>3000</v>
      </c>
      <c r="AU2184" s="34">
        <v>23870</v>
      </c>
      <c r="AV2184" s="34">
        <v>0</v>
      </c>
      <c r="AW2184" s="35">
        <f t="shared" si="449"/>
        <v>71870</v>
      </c>
      <c r="AX2184" s="34">
        <f t="shared" si="450"/>
        <v>41330</v>
      </c>
      <c r="AY2184" s="36">
        <v>1.4712000000099998</v>
      </c>
      <c r="AZ2184" s="36">
        <v>2.0617000000000001</v>
      </c>
      <c r="BA2184" s="22"/>
      <c r="BB2184" s="19">
        <v>1132</v>
      </c>
      <c r="BC2184" s="34">
        <f t="shared" si="451"/>
        <v>608.04696000413298</v>
      </c>
      <c r="BD2184" s="34">
        <f t="shared" si="452"/>
        <v>852.10061000000007</v>
      </c>
      <c r="BE2184" s="38">
        <v>3.4819999999999997E-2</v>
      </c>
      <c r="BF2184" s="38">
        <f t="shared" si="453"/>
        <v>3.4819999999999997E-2</v>
      </c>
      <c r="BG2184" s="34">
        <v>21.17219514734391</v>
      </c>
      <c r="BH2184" s="34">
        <v>29.670143240200002</v>
      </c>
      <c r="BI2184" s="34">
        <f t="shared" si="454"/>
        <v>586.87476485678906</v>
      </c>
      <c r="BJ2184" s="34">
        <f t="shared" si="455"/>
        <v>822.43046675980008</v>
      </c>
      <c r="BK2184" s="34">
        <v>0</v>
      </c>
      <c r="BL2184" s="34">
        <v>0</v>
      </c>
      <c r="BM2184" s="34">
        <f t="shared" si="456"/>
        <v>0</v>
      </c>
      <c r="BN2184" s="39">
        <f t="shared" si="446"/>
        <v>586.87476485678906</v>
      </c>
      <c r="BO2184" s="39">
        <f t="shared" si="447"/>
        <v>822.43046675980008</v>
      </c>
      <c r="BP2184" s="39">
        <f t="shared" si="457"/>
        <v>235.55570190301103</v>
      </c>
    </row>
    <row r="2185" spans="1:68" s="25" customFormat="1" ht="14.25" x14ac:dyDescent="0.2">
      <c r="A2185" s="14">
        <v>972</v>
      </c>
      <c r="B2185" s="40"/>
      <c r="C2185" s="15"/>
      <c r="D2185" s="16">
        <v>8183</v>
      </c>
      <c r="E2185" s="15" t="s">
        <v>16916</v>
      </c>
      <c r="F2185" s="15" t="s">
        <v>16917</v>
      </c>
      <c r="G2185" s="17" t="s">
        <v>16918</v>
      </c>
      <c r="H2185" s="17" t="s">
        <v>16919</v>
      </c>
      <c r="I2185" s="17" t="s">
        <v>86</v>
      </c>
      <c r="J2185" s="15" t="s">
        <v>16920</v>
      </c>
      <c r="K2185" s="15" t="s">
        <v>9470</v>
      </c>
      <c r="L2185" s="18" t="s">
        <v>16921</v>
      </c>
      <c r="M2185" s="15" t="s">
        <v>16610</v>
      </c>
      <c r="N2185" s="15" t="s">
        <v>16611</v>
      </c>
      <c r="O2185" s="16">
        <v>510</v>
      </c>
      <c r="P2185" s="15" t="s">
        <v>118</v>
      </c>
      <c r="Q2185" s="15">
        <v>15400</v>
      </c>
      <c r="R2185" s="15">
        <v>86300</v>
      </c>
      <c r="S2185" s="15">
        <v>101700</v>
      </c>
      <c r="T2185" s="15">
        <v>0.16</v>
      </c>
      <c r="U2185" s="15" t="s">
        <v>3335</v>
      </c>
      <c r="V2185" s="15" t="s">
        <v>76</v>
      </c>
      <c r="W2185" s="16">
        <v>1</v>
      </c>
      <c r="X2185" s="16">
        <v>1</v>
      </c>
      <c r="Y2185" s="15">
        <v>7781</v>
      </c>
      <c r="Z2185" s="15">
        <v>0.17899999999999999</v>
      </c>
      <c r="AA2185" s="15" t="s">
        <v>16621</v>
      </c>
      <c r="AB2185" s="15" t="s">
        <v>16622</v>
      </c>
      <c r="AC2185" s="15">
        <v>115000</v>
      </c>
      <c r="AD2185" s="26">
        <v>42550</v>
      </c>
      <c r="AE2185" s="15" t="s">
        <v>211</v>
      </c>
      <c r="AF2185" s="15" t="s">
        <v>16922</v>
      </c>
      <c r="AG2185" s="16">
        <v>1</v>
      </c>
      <c r="AH2185" s="15" t="s">
        <v>16923</v>
      </c>
      <c r="AI2185" s="15" t="s">
        <v>78</v>
      </c>
      <c r="AJ2185" s="15">
        <v>7780.9140625</v>
      </c>
      <c r="AK2185" s="15">
        <v>360.35570143500001</v>
      </c>
      <c r="AL2185" s="15">
        <v>3095727.9518400002</v>
      </c>
      <c r="AM2185" s="15">
        <v>1413785.95111</v>
      </c>
      <c r="AN2185" s="19">
        <v>15400</v>
      </c>
      <c r="AO2185" s="19">
        <v>85400</v>
      </c>
      <c r="AP2185" s="19">
        <v>0</v>
      </c>
      <c r="AQ2185" s="19">
        <v>0</v>
      </c>
      <c r="AR2185" s="34">
        <f t="shared" si="448"/>
        <v>100800</v>
      </c>
      <c r="AS2185" s="34">
        <v>45000</v>
      </c>
      <c r="AT2185" s="34">
        <v>3000</v>
      </c>
      <c r="AU2185" s="34">
        <v>19530</v>
      </c>
      <c r="AV2185" s="34">
        <v>0</v>
      </c>
      <c r="AW2185" s="35">
        <f t="shared" si="449"/>
        <v>67530</v>
      </c>
      <c r="AX2185" s="34">
        <f t="shared" si="450"/>
        <v>33270</v>
      </c>
      <c r="AY2185" s="36">
        <v>1.4712000000099998</v>
      </c>
      <c r="AZ2185" s="36">
        <v>2.0617000000000001</v>
      </c>
      <c r="BA2185" s="22"/>
      <c r="BB2185" s="19">
        <v>1008</v>
      </c>
      <c r="BC2185" s="34">
        <f t="shared" si="451"/>
        <v>489.46824000332691</v>
      </c>
      <c r="BD2185" s="34">
        <f t="shared" si="452"/>
        <v>685.92759000000001</v>
      </c>
      <c r="BE2185" s="38">
        <v>3.4819999999999997E-2</v>
      </c>
      <c r="BF2185" s="38">
        <f t="shared" si="453"/>
        <v>3.4819999999999997E-2</v>
      </c>
      <c r="BG2185" s="34">
        <v>17.043284116915842</v>
      </c>
      <c r="BH2185" s="34">
        <v>23.883998683799998</v>
      </c>
      <c r="BI2185" s="34">
        <f t="shared" si="454"/>
        <v>472.42495588641106</v>
      </c>
      <c r="BJ2185" s="34">
        <f t="shared" si="455"/>
        <v>662.04359131620004</v>
      </c>
      <c r="BK2185" s="34">
        <v>0</v>
      </c>
      <c r="BL2185" s="34">
        <v>0</v>
      </c>
      <c r="BM2185" s="34">
        <f t="shared" si="456"/>
        <v>0</v>
      </c>
      <c r="BN2185" s="39">
        <f t="shared" si="446"/>
        <v>472.42495588641106</v>
      </c>
      <c r="BO2185" s="39">
        <f t="shared" si="447"/>
        <v>662.04359131620004</v>
      </c>
      <c r="BP2185" s="39">
        <f t="shared" si="457"/>
        <v>189.61863542978898</v>
      </c>
    </row>
    <row r="2186" spans="1:68" s="25" customFormat="1" ht="14.25" x14ac:dyDescent="0.2">
      <c r="A2186" s="14">
        <v>973</v>
      </c>
      <c r="B2186" s="40"/>
      <c r="C2186" s="15" t="s">
        <v>16924</v>
      </c>
      <c r="D2186" s="16">
        <v>27505</v>
      </c>
      <c r="E2186" s="15" t="s">
        <v>16925</v>
      </c>
      <c r="F2186" s="15" t="s">
        <v>16924</v>
      </c>
      <c r="G2186" s="17" t="s">
        <v>16926</v>
      </c>
      <c r="H2186" s="17" t="s">
        <v>16927</v>
      </c>
      <c r="I2186" s="17" t="s">
        <v>86</v>
      </c>
      <c r="J2186" s="15" t="s">
        <v>16928</v>
      </c>
      <c r="K2186" s="15" t="s">
        <v>15714</v>
      </c>
      <c r="L2186" s="18" t="s">
        <v>16929</v>
      </c>
      <c r="M2186" s="15" t="s">
        <v>16610</v>
      </c>
      <c r="N2186" s="15" t="s">
        <v>16611</v>
      </c>
      <c r="O2186" s="16">
        <v>645</v>
      </c>
      <c r="P2186" s="15" t="s">
        <v>16930</v>
      </c>
      <c r="Q2186" s="15">
        <v>20800</v>
      </c>
      <c r="R2186" s="15">
        <v>110100</v>
      </c>
      <c r="S2186" s="15">
        <v>130900</v>
      </c>
      <c r="T2186" s="15">
        <v>0.21</v>
      </c>
      <c r="U2186" s="15" t="s">
        <v>3335</v>
      </c>
      <c r="V2186" s="15" t="s">
        <v>76</v>
      </c>
      <c r="W2186" s="16">
        <v>1</v>
      </c>
      <c r="X2186" s="16">
        <v>1</v>
      </c>
      <c r="Y2186" s="15">
        <v>7860</v>
      </c>
      <c r="Z2186" s="15">
        <v>0.18</v>
      </c>
      <c r="AA2186" s="15" t="s">
        <v>16621</v>
      </c>
      <c r="AB2186" s="15" t="s">
        <v>16622</v>
      </c>
      <c r="AC2186" s="15">
        <v>81480</v>
      </c>
      <c r="AD2186" s="26">
        <v>42419</v>
      </c>
      <c r="AE2186" s="15" t="s">
        <v>147</v>
      </c>
      <c r="AF2186" s="15" t="s">
        <v>16931</v>
      </c>
      <c r="AG2186" s="16">
        <v>1</v>
      </c>
      <c r="AH2186" s="15" t="s">
        <v>16932</v>
      </c>
      <c r="AI2186" s="15" t="s">
        <v>78</v>
      </c>
      <c r="AJ2186" s="15">
        <v>7859.8837890599998</v>
      </c>
      <c r="AK2186" s="15">
        <v>363.54253359099999</v>
      </c>
      <c r="AL2186" s="15">
        <v>3095657.1460600002</v>
      </c>
      <c r="AM2186" s="15">
        <v>1413800.4108</v>
      </c>
      <c r="AN2186" s="19">
        <v>0</v>
      </c>
      <c r="AO2186" s="19">
        <v>0</v>
      </c>
      <c r="AP2186" s="19">
        <v>20800</v>
      </c>
      <c r="AQ2186" s="19">
        <v>108900</v>
      </c>
      <c r="AR2186" s="34">
        <f t="shared" si="448"/>
        <v>129700</v>
      </c>
      <c r="AS2186" s="34">
        <v>0</v>
      </c>
      <c r="AT2186" s="34">
        <v>3000</v>
      </c>
      <c r="AU2186" s="34">
        <v>0</v>
      </c>
      <c r="AV2186" s="34">
        <v>0</v>
      </c>
      <c r="AW2186" s="35">
        <f t="shared" si="449"/>
        <v>3000</v>
      </c>
      <c r="AX2186" s="34">
        <f t="shared" si="450"/>
        <v>126700</v>
      </c>
      <c r="AY2186" s="36">
        <v>1.4712000000099998</v>
      </c>
      <c r="AZ2186" s="36">
        <v>2.0617000000000001</v>
      </c>
      <c r="BA2186" s="22"/>
      <c r="BB2186" s="19">
        <v>2594</v>
      </c>
      <c r="BC2186" s="34">
        <f t="shared" si="451"/>
        <v>1864.0104000126698</v>
      </c>
      <c r="BD2186" s="34">
        <f t="shared" si="452"/>
        <v>2612.1739000000002</v>
      </c>
      <c r="BE2186" s="38">
        <v>3.4819999999999997E-2</v>
      </c>
      <c r="BF2186" s="38">
        <f t="shared" si="453"/>
        <v>3.4819999999999997E-2</v>
      </c>
      <c r="BG2186" s="34">
        <v>0</v>
      </c>
      <c r="BH2186" s="34">
        <v>0</v>
      </c>
      <c r="BI2186" s="34">
        <f t="shared" si="454"/>
        <v>1864.0104000126698</v>
      </c>
      <c r="BJ2186" s="34">
        <f t="shared" si="455"/>
        <v>2612.1739000000002</v>
      </c>
      <c r="BK2186" s="34">
        <v>0</v>
      </c>
      <c r="BL2186" s="34">
        <v>80.024899999999889</v>
      </c>
      <c r="BM2186" s="34">
        <f t="shared" si="456"/>
        <v>80.024899999999889</v>
      </c>
      <c r="BN2186" s="39">
        <f t="shared" si="446"/>
        <v>1864.0104000126698</v>
      </c>
      <c r="BO2186" s="39">
        <f t="shared" si="447"/>
        <v>2532.1490000000003</v>
      </c>
      <c r="BP2186" s="39">
        <f t="shared" si="457"/>
        <v>668.13859998733051</v>
      </c>
    </row>
    <row r="2187" spans="1:68" s="25" customFormat="1" ht="14.25" x14ac:dyDescent="0.2">
      <c r="A2187" s="14">
        <v>974</v>
      </c>
      <c r="B2187" s="40"/>
      <c r="C2187" s="15" t="s">
        <v>593</v>
      </c>
      <c r="D2187" s="16">
        <v>34969</v>
      </c>
      <c r="E2187" s="15" t="s">
        <v>16933</v>
      </c>
      <c r="F2187" s="15" t="s">
        <v>16934</v>
      </c>
      <c r="G2187" s="17" t="s">
        <v>16935</v>
      </c>
      <c r="H2187" s="17" t="s">
        <v>16936</v>
      </c>
      <c r="I2187" s="17" t="s">
        <v>86</v>
      </c>
      <c r="J2187" s="15" t="s">
        <v>16937</v>
      </c>
      <c r="K2187" s="15" t="s">
        <v>86</v>
      </c>
      <c r="L2187" s="18" t="s">
        <v>16938</v>
      </c>
      <c r="M2187" s="15" t="s">
        <v>16610</v>
      </c>
      <c r="N2187" s="15" t="s">
        <v>16611</v>
      </c>
      <c r="O2187" s="16">
        <v>510</v>
      </c>
      <c r="P2187" s="15" t="s">
        <v>118</v>
      </c>
      <c r="Q2187" s="15">
        <v>17300</v>
      </c>
      <c r="R2187" s="15">
        <v>87100</v>
      </c>
      <c r="S2187" s="15">
        <v>104400</v>
      </c>
      <c r="T2187" s="15">
        <v>0.18</v>
      </c>
      <c r="U2187" s="15" t="s">
        <v>3335</v>
      </c>
      <c r="V2187" s="15" t="s">
        <v>76</v>
      </c>
      <c r="W2187" s="16">
        <v>1</v>
      </c>
      <c r="X2187" s="16">
        <v>1</v>
      </c>
      <c r="Y2187" s="15">
        <v>7713</v>
      </c>
      <c r="Z2187" s="15">
        <v>0.17699999999999999</v>
      </c>
      <c r="AA2187" s="15" t="s">
        <v>16621</v>
      </c>
      <c r="AB2187" s="15" t="s">
        <v>16622</v>
      </c>
      <c r="AC2187" s="15">
        <v>104000</v>
      </c>
      <c r="AD2187" s="26">
        <v>41943</v>
      </c>
      <c r="AE2187" s="15" t="s">
        <v>119</v>
      </c>
      <c r="AF2187" s="15" t="s">
        <v>119</v>
      </c>
      <c r="AG2187" s="16">
        <v>1</v>
      </c>
      <c r="AH2187" s="15" t="s">
        <v>16939</v>
      </c>
      <c r="AI2187" s="15" t="s">
        <v>78</v>
      </c>
      <c r="AJ2187" s="15">
        <v>7712.8847656300004</v>
      </c>
      <c r="AK2187" s="15">
        <v>360.97707081999999</v>
      </c>
      <c r="AL2187" s="15">
        <v>3095586.5149300001</v>
      </c>
      <c r="AM2187" s="15">
        <v>1413797.02376</v>
      </c>
      <c r="AN2187" s="19">
        <v>17300</v>
      </c>
      <c r="AO2187" s="19">
        <v>86100</v>
      </c>
      <c r="AP2187" s="19">
        <v>0</v>
      </c>
      <c r="AQ2187" s="19">
        <v>0</v>
      </c>
      <c r="AR2187" s="34">
        <f t="shared" si="448"/>
        <v>103400</v>
      </c>
      <c r="AS2187" s="34">
        <v>45000</v>
      </c>
      <c r="AT2187" s="34">
        <v>3000</v>
      </c>
      <c r="AU2187" s="34">
        <v>20440</v>
      </c>
      <c r="AV2187" s="34">
        <v>0</v>
      </c>
      <c r="AW2187" s="35">
        <f t="shared" si="449"/>
        <v>68440</v>
      </c>
      <c r="AX2187" s="34">
        <f t="shared" si="450"/>
        <v>34960</v>
      </c>
      <c r="AY2187" s="36">
        <v>1.4712000000099998</v>
      </c>
      <c r="AZ2187" s="36">
        <v>2.0617000000000001</v>
      </c>
      <c r="BA2187" s="22"/>
      <c r="BB2187" s="19">
        <v>1034</v>
      </c>
      <c r="BC2187" s="34">
        <f t="shared" si="451"/>
        <v>514.33152000349594</v>
      </c>
      <c r="BD2187" s="34">
        <f t="shared" si="452"/>
        <v>720.77032000000008</v>
      </c>
      <c r="BE2187" s="38">
        <v>3.4819999999999997E-2</v>
      </c>
      <c r="BF2187" s="38">
        <f t="shared" si="453"/>
        <v>3.4819999999999997E-2</v>
      </c>
      <c r="BG2187" s="34">
        <v>17.909023526521725</v>
      </c>
      <c r="BH2187" s="34">
        <v>25.097222542400001</v>
      </c>
      <c r="BI2187" s="34">
        <f t="shared" si="454"/>
        <v>496.42249647697423</v>
      </c>
      <c r="BJ2187" s="34">
        <f t="shared" si="455"/>
        <v>695.67309745760008</v>
      </c>
      <c r="BK2187" s="34">
        <v>0</v>
      </c>
      <c r="BL2187" s="34">
        <v>0</v>
      </c>
      <c r="BM2187" s="34">
        <f t="shared" si="456"/>
        <v>0</v>
      </c>
      <c r="BN2187" s="39">
        <f t="shared" si="446"/>
        <v>496.42249647697423</v>
      </c>
      <c r="BO2187" s="39">
        <f t="shared" si="447"/>
        <v>695.67309745760008</v>
      </c>
      <c r="BP2187" s="39">
        <f t="shared" si="457"/>
        <v>199.25060098062585</v>
      </c>
    </row>
    <row r="2188" spans="1:68" s="25" customFormat="1" ht="14.25" x14ac:dyDescent="0.2">
      <c r="A2188" s="14">
        <v>975</v>
      </c>
      <c r="B2188" s="40"/>
      <c r="C2188" s="15" t="s">
        <v>16940</v>
      </c>
      <c r="D2188" s="16">
        <v>262</v>
      </c>
      <c r="E2188" s="15" t="s">
        <v>16941</v>
      </c>
      <c r="F2188" s="15" t="s">
        <v>16940</v>
      </c>
      <c r="G2188" s="17" t="s">
        <v>16942</v>
      </c>
      <c r="H2188" s="17" t="s">
        <v>16943</v>
      </c>
      <c r="I2188" s="17" t="s">
        <v>86</v>
      </c>
      <c r="J2188" s="15" t="s">
        <v>16944</v>
      </c>
      <c r="K2188" s="15" t="s">
        <v>6854</v>
      </c>
      <c r="L2188" s="18" t="s">
        <v>16945</v>
      </c>
      <c r="M2188" s="15" t="s">
        <v>16610</v>
      </c>
      <c r="N2188" s="15" t="s">
        <v>16611</v>
      </c>
      <c r="O2188" s="16">
        <v>510</v>
      </c>
      <c r="P2188" s="15" t="s">
        <v>118</v>
      </c>
      <c r="Q2188" s="15">
        <v>17300</v>
      </c>
      <c r="R2188" s="15">
        <v>98000</v>
      </c>
      <c r="S2188" s="15">
        <v>115300</v>
      </c>
      <c r="T2188" s="15">
        <v>0.18</v>
      </c>
      <c r="U2188" s="15" t="s">
        <v>3335</v>
      </c>
      <c r="V2188" s="15" t="s">
        <v>76</v>
      </c>
      <c r="W2188" s="16">
        <v>1</v>
      </c>
      <c r="X2188" s="16">
        <v>1</v>
      </c>
      <c r="Y2188" s="15">
        <v>7722</v>
      </c>
      <c r="Z2188" s="15">
        <v>0.17699999999999999</v>
      </c>
      <c r="AA2188" s="15" t="s">
        <v>16621</v>
      </c>
      <c r="AB2188" s="15" t="s">
        <v>16622</v>
      </c>
      <c r="AC2188" s="15">
        <v>98000</v>
      </c>
      <c r="AD2188" s="26">
        <v>38511</v>
      </c>
      <c r="AE2188" s="15" t="s">
        <v>119</v>
      </c>
      <c r="AF2188" s="15" t="s">
        <v>119</v>
      </c>
      <c r="AG2188" s="16">
        <v>1</v>
      </c>
      <c r="AH2188" s="15" t="s">
        <v>16946</v>
      </c>
      <c r="AI2188" s="15" t="s">
        <v>78</v>
      </c>
      <c r="AJ2188" s="15">
        <v>7722.2263183599998</v>
      </c>
      <c r="AK2188" s="15">
        <v>361.176443049</v>
      </c>
      <c r="AL2188" s="15">
        <v>3095516.9848199999</v>
      </c>
      <c r="AM2188" s="15">
        <v>1413797.05746</v>
      </c>
      <c r="AN2188" s="19">
        <v>17300</v>
      </c>
      <c r="AO2188" s="19">
        <v>99500</v>
      </c>
      <c r="AP2188" s="19">
        <v>0</v>
      </c>
      <c r="AQ2188" s="19">
        <v>0</v>
      </c>
      <c r="AR2188" s="34">
        <f t="shared" si="448"/>
        <v>116800</v>
      </c>
      <c r="AS2188" s="34">
        <v>45000</v>
      </c>
      <c r="AT2188" s="34">
        <v>3000</v>
      </c>
      <c r="AU2188" s="34">
        <v>25130</v>
      </c>
      <c r="AV2188" s="34">
        <v>0</v>
      </c>
      <c r="AW2188" s="35">
        <f t="shared" si="449"/>
        <v>73130</v>
      </c>
      <c r="AX2188" s="34">
        <f t="shared" si="450"/>
        <v>43670</v>
      </c>
      <c r="AY2188" s="36">
        <v>1.4712000000099998</v>
      </c>
      <c r="AZ2188" s="36">
        <v>2.0617000000000001</v>
      </c>
      <c r="BA2188" s="22"/>
      <c r="BB2188" s="19">
        <v>1168</v>
      </c>
      <c r="BC2188" s="34">
        <f t="shared" si="451"/>
        <v>642.47304000436691</v>
      </c>
      <c r="BD2188" s="34">
        <f t="shared" si="452"/>
        <v>900.34438999999998</v>
      </c>
      <c r="BE2188" s="38">
        <v>3.4819999999999997E-2</v>
      </c>
      <c r="BF2188" s="38">
        <f t="shared" si="453"/>
        <v>3.4819999999999997E-2</v>
      </c>
      <c r="BG2188" s="34">
        <v>22.370911252952055</v>
      </c>
      <c r="BH2188" s="34">
        <v>31.349991659799997</v>
      </c>
      <c r="BI2188" s="34">
        <f t="shared" si="454"/>
        <v>620.10212875141485</v>
      </c>
      <c r="BJ2188" s="34">
        <f t="shared" si="455"/>
        <v>868.99439834019995</v>
      </c>
      <c r="BK2188" s="34">
        <v>0</v>
      </c>
      <c r="BL2188" s="34">
        <v>0</v>
      </c>
      <c r="BM2188" s="34">
        <f t="shared" si="456"/>
        <v>0</v>
      </c>
      <c r="BN2188" s="39">
        <f t="shared" si="446"/>
        <v>620.10212875141485</v>
      </c>
      <c r="BO2188" s="39">
        <f t="shared" si="447"/>
        <v>868.99439834019995</v>
      </c>
      <c r="BP2188" s="39">
        <f t="shared" si="457"/>
        <v>248.8922695887851</v>
      </c>
    </row>
    <row r="2189" spans="1:68" s="25" customFormat="1" ht="14.25" x14ac:dyDescent="0.2">
      <c r="A2189" s="14">
        <v>976</v>
      </c>
      <c r="B2189" s="40"/>
      <c r="C2189" s="15"/>
      <c r="D2189" s="16">
        <v>2610</v>
      </c>
      <c r="E2189" s="15" t="s">
        <v>16947</v>
      </c>
      <c r="F2189" s="15" t="s">
        <v>16948</v>
      </c>
      <c r="G2189" s="17" t="s">
        <v>16949</v>
      </c>
      <c r="H2189" s="17" t="s">
        <v>16950</v>
      </c>
      <c r="I2189" s="17" t="s">
        <v>86</v>
      </c>
      <c r="J2189" s="15" t="s">
        <v>16951</v>
      </c>
      <c r="K2189" s="15" t="s">
        <v>16952</v>
      </c>
      <c r="L2189" s="18" t="s">
        <v>16953</v>
      </c>
      <c r="M2189" s="15" t="s">
        <v>16610</v>
      </c>
      <c r="N2189" s="15" t="s">
        <v>16611</v>
      </c>
      <c r="O2189" s="16">
        <v>510</v>
      </c>
      <c r="P2189" s="15" t="s">
        <v>118</v>
      </c>
      <c r="Q2189" s="15">
        <v>17300</v>
      </c>
      <c r="R2189" s="15">
        <v>96200</v>
      </c>
      <c r="S2189" s="15">
        <v>113500</v>
      </c>
      <c r="T2189" s="15">
        <v>0.18</v>
      </c>
      <c r="U2189" s="15" t="s">
        <v>3335</v>
      </c>
      <c r="V2189" s="15" t="s">
        <v>76</v>
      </c>
      <c r="W2189" s="16">
        <v>1</v>
      </c>
      <c r="X2189" s="16">
        <v>0</v>
      </c>
      <c r="Y2189" s="15">
        <v>7567</v>
      </c>
      <c r="Z2189" s="15">
        <v>0.17399999999999999</v>
      </c>
      <c r="AA2189" s="15" t="s">
        <v>16621</v>
      </c>
      <c r="AB2189" s="15" t="s">
        <v>16622</v>
      </c>
      <c r="AC2189" s="15">
        <v>0</v>
      </c>
      <c r="AD2189" s="15"/>
      <c r="AE2189" s="15" t="s">
        <v>137</v>
      </c>
      <c r="AF2189" s="15" t="s">
        <v>16954</v>
      </c>
      <c r="AG2189" s="16">
        <v>1</v>
      </c>
      <c r="AH2189" s="15" t="s">
        <v>16955</v>
      </c>
      <c r="AI2189" s="15" t="s">
        <v>78</v>
      </c>
      <c r="AJ2189" s="15">
        <v>7567.3256835900002</v>
      </c>
      <c r="AK2189" s="15">
        <v>358.38081938400001</v>
      </c>
      <c r="AL2189" s="15">
        <v>3095448.1200999999</v>
      </c>
      <c r="AM2189" s="15">
        <v>1413796.5933900001</v>
      </c>
      <c r="AN2189" s="19">
        <v>17300</v>
      </c>
      <c r="AO2189" s="19">
        <v>95100</v>
      </c>
      <c r="AP2189" s="19">
        <v>0</v>
      </c>
      <c r="AQ2189" s="19">
        <v>0</v>
      </c>
      <c r="AR2189" s="34">
        <f t="shared" si="448"/>
        <v>112400</v>
      </c>
      <c r="AS2189" s="34">
        <v>45000</v>
      </c>
      <c r="AT2189" s="34">
        <v>0</v>
      </c>
      <c r="AU2189" s="34">
        <v>23590</v>
      </c>
      <c r="AV2189" s="34">
        <v>0</v>
      </c>
      <c r="AW2189" s="35">
        <f t="shared" si="449"/>
        <v>68590</v>
      </c>
      <c r="AX2189" s="34">
        <f t="shared" si="450"/>
        <v>43810</v>
      </c>
      <c r="AY2189" s="36">
        <v>1.4712000000099998</v>
      </c>
      <c r="AZ2189" s="36">
        <v>2.0617000000000001</v>
      </c>
      <c r="BA2189" s="22"/>
      <c r="BB2189" s="19">
        <v>1124</v>
      </c>
      <c r="BC2189" s="34">
        <f t="shared" si="451"/>
        <v>644.53272000438096</v>
      </c>
      <c r="BD2189" s="34">
        <f t="shared" si="452"/>
        <v>903.23077000000012</v>
      </c>
      <c r="BE2189" s="38">
        <v>3.4819999999999997E-2</v>
      </c>
      <c r="BF2189" s="38">
        <f t="shared" si="453"/>
        <v>3.4819999999999997E-2</v>
      </c>
      <c r="BG2189" s="34">
        <v>22.442629310552544</v>
      </c>
      <c r="BH2189" s="34">
        <v>31.450495411400002</v>
      </c>
      <c r="BI2189" s="34">
        <f t="shared" si="454"/>
        <v>622.09009069382842</v>
      </c>
      <c r="BJ2189" s="34">
        <f t="shared" si="455"/>
        <v>871.78027458860015</v>
      </c>
      <c r="BK2189" s="34">
        <v>0</v>
      </c>
      <c r="BL2189" s="34">
        <v>0</v>
      </c>
      <c r="BM2189" s="34">
        <f t="shared" si="456"/>
        <v>0</v>
      </c>
      <c r="BN2189" s="39">
        <f t="shared" si="446"/>
        <v>622.09009069382842</v>
      </c>
      <c r="BO2189" s="39">
        <f t="shared" si="447"/>
        <v>871.78027458860015</v>
      </c>
      <c r="BP2189" s="39">
        <f t="shared" si="457"/>
        <v>249.69018389477174</v>
      </c>
    </row>
    <row r="2190" spans="1:68" s="25" customFormat="1" ht="14.25" x14ac:dyDescent="0.2">
      <c r="A2190" s="14">
        <v>977</v>
      </c>
      <c r="B2190" s="40"/>
      <c r="C2190" s="15"/>
      <c r="D2190" s="16">
        <v>3620</v>
      </c>
      <c r="E2190" s="15" t="s">
        <v>16956</v>
      </c>
      <c r="F2190" s="15" t="s">
        <v>16957</v>
      </c>
      <c r="G2190" s="17" t="s">
        <v>16958</v>
      </c>
      <c r="H2190" s="17" t="s">
        <v>16959</v>
      </c>
      <c r="I2190" s="17" t="s">
        <v>88</v>
      </c>
      <c r="J2190" s="15" t="s">
        <v>16960</v>
      </c>
      <c r="K2190" s="15" t="s">
        <v>6651</v>
      </c>
      <c r="L2190" s="18" t="s">
        <v>16961</v>
      </c>
      <c r="M2190" s="15" t="s">
        <v>16610</v>
      </c>
      <c r="N2190" s="15" t="s">
        <v>16611</v>
      </c>
      <c r="O2190" s="16">
        <v>510</v>
      </c>
      <c r="P2190" s="15" t="s">
        <v>118</v>
      </c>
      <c r="Q2190" s="15">
        <v>17300</v>
      </c>
      <c r="R2190" s="15">
        <v>110000</v>
      </c>
      <c r="S2190" s="15">
        <v>127300</v>
      </c>
      <c r="T2190" s="15">
        <v>0.18</v>
      </c>
      <c r="U2190" s="15" t="s">
        <v>3335</v>
      </c>
      <c r="V2190" s="15" t="s">
        <v>76</v>
      </c>
      <c r="W2190" s="16">
        <v>1</v>
      </c>
      <c r="X2190" s="16">
        <v>1</v>
      </c>
      <c r="Y2190" s="15">
        <v>7547</v>
      </c>
      <c r="Z2190" s="15">
        <v>0.17299999999999999</v>
      </c>
      <c r="AA2190" s="15" t="s">
        <v>16621</v>
      </c>
      <c r="AB2190" s="15" t="s">
        <v>16622</v>
      </c>
      <c r="AC2190" s="15">
        <v>101000</v>
      </c>
      <c r="AD2190" s="26">
        <v>37474</v>
      </c>
      <c r="AE2190" s="15" t="s">
        <v>183</v>
      </c>
      <c r="AF2190" s="15" t="s">
        <v>16962</v>
      </c>
      <c r="AG2190" s="16">
        <v>1</v>
      </c>
      <c r="AH2190" s="15" t="s">
        <v>16963</v>
      </c>
      <c r="AI2190" s="15" t="s">
        <v>78</v>
      </c>
      <c r="AJ2190" s="15">
        <v>7546.5263671900002</v>
      </c>
      <c r="AK2190" s="15">
        <v>357.18261744300003</v>
      </c>
      <c r="AL2190" s="15">
        <v>3095380.02832</v>
      </c>
      <c r="AM2190" s="15">
        <v>1413796.52385</v>
      </c>
      <c r="AN2190" s="19">
        <v>17300</v>
      </c>
      <c r="AO2190" s="19">
        <v>108800</v>
      </c>
      <c r="AP2190" s="19">
        <v>0</v>
      </c>
      <c r="AQ2190" s="19">
        <v>0</v>
      </c>
      <c r="AR2190" s="34">
        <f t="shared" si="448"/>
        <v>126100</v>
      </c>
      <c r="AS2190" s="34">
        <v>45000</v>
      </c>
      <c r="AT2190" s="34">
        <v>3000</v>
      </c>
      <c r="AU2190" s="34">
        <v>28385</v>
      </c>
      <c r="AV2190" s="34">
        <v>0</v>
      </c>
      <c r="AW2190" s="35">
        <f t="shared" si="449"/>
        <v>76385</v>
      </c>
      <c r="AX2190" s="34">
        <f t="shared" si="450"/>
        <v>49715</v>
      </c>
      <c r="AY2190" s="36">
        <v>1.4712000000099998</v>
      </c>
      <c r="AZ2190" s="36">
        <v>2.0617000000000001</v>
      </c>
      <c r="BA2190" s="22"/>
      <c r="BB2190" s="19">
        <v>1261</v>
      </c>
      <c r="BC2190" s="34">
        <f t="shared" si="451"/>
        <v>731.40708000497136</v>
      </c>
      <c r="BD2190" s="34">
        <f t="shared" si="452"/>
        <v>1024.9741550000001</v>
      </c>
      <c r="BE2190" s="38">
        <v>3.4819999999999997E-2</v>
      </c>
      <c r="BF2190" s="38">
        <f t="shared" si="453"/>
        <v>3.4819999999999997E-2</v>
      </c>
      <c r="BG2190" s="34">
        <v>25.467594525773102</v>
      </c>
      <c r="BH2190" s="34">
        <v>35.689600077100003</v>
      </c>
      <c r="BI2190" s="34">
        <f t="shared" si="454"/>
        <v>705.93948547919831</v>
      </c>
      <c r="BJ2190" s="34">
        <f t="shared" si="455"/>
        <v>989.28455492290016</v>
      </c>
      <c r="BK2190" s="34">
        <v>0</v>
      </c>
      <c r="BL2190" s="34">
        <v>0</v>
      </c>
      <c r="BM2190" s="34">
        <f t="shared" si="456"/>
        <v>0</v>
      </c>
      <c r="BN2190" s="39">
        <f t="shared" si="446"/>
        <v>705.93948547919831</v>
      </c>
      <c r="BO2190" s="39">
        <f t="shared" si="447"/>
        <v>989.28455492290016</v>
      </c>
      <c r="BP2190" s="39">
        <f t="shared" si="457"/>
        <v>283.34506944370185</v>
      </c>
    </row>
    <row r="2191" spans="1:68" s="25" customFormat="1" ht="14.25" x14ac:dyDescent="0.2">
      <c r="A2191" s="14">
        <v>978</v>
      </c>
      <c r="B2191" s="40"/>
      <c r="C2191" s="15"/>
      <c r="D2191" s="16">
        <v>32603</v>
      </c>
      <c r="E2191" s="15" t="s">
        <v>16964</v>
      </c>
      <c r="F2191" s="15" t="s">
        <v>16965</v>
      </c>
      <c r="G2191" s="17" t="s">
        <v>16966</v>
      </c>
      <c r="H2191" s="17" t="s">
        <v>16967</v>
      </c>
      <c r="I2191" s="17" t="s">
        <v>86</v>
      </c>
      <c r="J2191" s="15" t="s">
        <v>16968</v>
      </c>
      <c r="K2191" s="15" t="s">
        <v>7694</v>
      </c>
      <c r="L2191" s="18" t="s">
        <v>16969</v>
      </c>
      <c r="M2191" s="15" t="s">
        <v>16610</v>
      </c>
      <c r="N2191" s="15" t="s">
        <v>16611</v>
      </c>
      <c r="O2191" s="16">
        <v>510</v>
      </c>
      <c r="P2191" s="15" t="s">
        <v>118</v>
      </c>
      <c r="Q2191" s="15">
        <v>15800</v>
      </c>
      <c r="R2191" s="15">
        <v>114100</v>
      </c>
      <c r="S2191" s="15">
        <v>129900</v>
      </c>
      <c r="T2191" s="15">
        <v>0.16</v>
      </c>
      <c r="U2191" s="15" t="s">
        <v>3335</v>
      </c>
      <c r="V2191" s="15" t="s">
        <v>76</v>
      </c>
      <c r="W2191" s="16">
        <v>1</v>
      </c>
      <c r="X2191" s="16">
        <v>0</v>
      </c>
      <c r="Y2191" s="15">
        <v>7623</v>
      </c>
      <c r="Z2191" s="15">
        <v>0.17499999999999999</v>
      </c>
      <c r="AA2191" s="15" t="s">
        <v>16621</v>
      </c>
      <c r="AB2191" s="15" t="s">
        <v>16622</v>
      </c>
      <c r="AC2191" s="15">
        <v>0</v>
      </c>
      <c r="AD2191" s="15"/>
      <c r="AE2191" s="15" t="s">
        <v>79</v>
      </c>
      <c r="AF2191" s="15" t="s">
        <v>16970</v>
      </c>
      <c r="AG2191" s="16">
        <v>1</v>
      </c>
      <c r="AH2191" s="15" t="s">
        <v>16971</v>
      </c>
      <c r="AI2191" s="15" t="s">
        <v>78</v>
      </c>
      <c r="AJ2191" s="15">
        <v>7622.5688476599998</v>
      </c>
      <c r="AK2191" s="15">
        <v>356.33086369599999</v>
      </c>
      <c r="AL2191" s="15">
        <v>3095310.11093</v>
      </c>
      <c r="AM2191" s="15">
        <v>1413796.7793000001</v>
      </c>
      <c r="AN2191" s="19">
        <v>15800</v>
      </c>
      <c r="AO2191" s="19">
        <v>112900</v>
      </c>
      <c r="AP2191" s="19">
        <v>0</v>
      </c>
      <c r="AQ2191" s="19">
        <v>0</v>
      </c>
      <c r="AR2191" s="34">
        <f t="shared" si="448"/>
        <v>128700</v>
      </c>
      <c r="AS2191" s="34">
        <v>45000</v>
      </c>
      <c r="AT2191" s="34">
        <v>3000</v>
      </c>
      <c r="AU2191" s="34">
        <v>29295</v>
      </c>
      <c r="AV2191" s="34">
        <v>0</v>
      </c>
      <c r="AW2191" s="35">
        <f t="shared" si="449"/>
        <v>77295</v>
      </c>
      <c r="AX2191" s="34">
        <f t="shared" si="450"/>
        <v>51405</v>
      </c>
      <c r="AY2191" s="36">
        <v>1.4712000000099998</v>
      </c>
      <c r="AZ2191" s="36">
        <v>2.0617000000000001</v>
      </c>
      <c r="BA2191" s="22"/>
      <c r="BB2191" s="19">
        <v>1287</v>
      </c>
      <c r="BC2191" s="34">
        <f t="shared" si="451"/>
        <v>756.27036000514033</v>
      </c>
      <c r="BD2191" s="34">
        <f t="shared" si="452"/>
        <v>1059.816885</v>
      </c>
      <c r="BE2191" s="38">
        <v>3.4819999999999997E-2</v>
      </c>
      <c r="BF2191" s="38">
        <f t="shared" si="453"/>
        <v>3.4819999999999997E-2</v>
      </c>
      <c r="BG2191" s="34">
        <v>26.333333935378985</v>
      </c>
      <c r="BH2191" s="34">
        <v>36.902823935699992</v>
      </c>
      <c r="BI2191" s="34">
        <f t="shared" si="454"/>
        <v>729.93702606976137</v>
      </c>
      <c r="BJ2191" s="34">
        <f t="shared" si="455"/>
        <v>1022.9140610643</v>
      </c>
      <c r="BK2191" s="34">
        <v>0</v>
      </c>
      <c r="BL2191" s="34">
        <v>0</v>
      </c>
      <c r="BM2191" s="34">
        <f t="shared" si="456"/>
        <v>0</v>
      </c>
      <c r="BN2191" s="39">
        <f t="shared" si="446"/>
        <v>729.93702606976137</v>
      </c>
      <c r="BO2191" s="39">
        <f t="shared" si="447"/>
        <v>1022.9140610643</v>
      </c>
      <c r="BP2191" s="39">
        <f t="shared" si="457"/>
        <v>292.9770349945386</v>
      </c>
    </row>
    <row r="2192" spans="1:68" s="25" customFormat="1" ht="14.25" x14ac:dyDescent="0.2">
      <c r="A2192" s="14">
        <v>979</v>
      </c>
      <c r="B2192" s="40"/>
      <c r="C2192" s="15" t="s">
        <v>16972</v>
      </c>
      <c r="D2192" s="16">
        <v>5239</v>
      </c>
      <c r="E2192" s="15" t="s">
        <v>16973</v>
      </c>
      <c r="F2192" s="15" t="s">
        <v>16972</v>
      </c>
      <c r="G2192" s="17" t="s">
        <v>16974</v>
      </c>
      <c r="H2192" s="17" t="s">
        <v>16975</v>
      </c>
      <c r="I2192" s="17" t="s">
        <v>86</v>
      </c>
      <c r="J2192" s="15" t="s">
        <v>16976</v>
      </c>
      <c r="K2192" s="15" t="s">
        <v>86</v>
      </c>
      <c r="L2192" s="18" t="s">
        <v>16977</v>
      </c>
      <c r="M2192" s="15" t="s">
        <v>16610</v>
      </c>
      <c r="N2192" s="15" t="s">
        <v>16611</v>
      </c>
      <c r="O2192" s="16">
        <v>510</v>
      </c>
      <c r="P2192" s="15" t="s">
        <v>118</v>
      </c>
      <c r="Q2192" s="15">
        <v>16900</v>
      </c>
      <c r="R2192" s="15">
        <v>113500</v>
      </c>
      <c r="S2192" s="15">
        <v>130400</v>
      </c>
      <c r="T2192" s="15">
        <v>0.17</v>
      </c>
      <c r="U2192" s="15" t="s">
        <v>3335</v>
      </c>
      <c r="V2192" s="15" t="s">
        <v>76</v>
      </c>
      <c r="W2192" s="16">
        <v>1</v>
      </c>
      <c r="X2192" s="16">
        <v>0</v>
      </c>
      <c r="Y2192" s="15">
        <v>7185</v>
      </c>
      <c r="Z2192" s="15">
        <v>0.16500000000000001</v>
      </c>
      <c r="AA2192" s="15" t="s">
        <v>16621</v>
      </c>
      <c r="AB2192" s="15" t="s">
        <v>16622</v>
      </c>
      <c r="AC2192" s="15">
        <v>0</v>
      </c>
      <c r="AD2192" s="15"/>
      <c r="AE2192" s="15" t="s">
        <v>137</v>
      </c>
      <c r="AF2192" s="15" t="s">
        <v>14156</v>
      </c>
      <c r="AG2192" s="16">
        <v>1</v>
      </c>
      <c r="AH2192" s="15" t="s">
        <v>16978</v>
      </c>
      <c r="AI2192" s="15" t="s">
        <v>78</v>
      </c>
      <c r="AJ2192" s="15">
        <v>7185.0839843800004</v>
      </c>
      <c r="AK2192" s="15">
        <v>344.72222894999999</v>
      </c>
      <c r="AL2192" s="15">
        <v>3095243.7826</v>
      </c>
      <c r="AM2192" s="15">
        <v>1413767.10329</v>
      </c>
      <c r="AN2192" s="19">
        <v>16900</v>
      </c>
      <c r="AO2192" s="19">
        <v>112300</v>
      </c>
      <c r="AP2192" s="19">
        <v>0</v>
      </c>
      <c r="AQ2192" s="19">
        <v>0</v>
      </c>
      <c r="AR2192" s="34">
        <f t="shared" si="448"/>
        <v>129200</v>
      </c>
      <c r="AS2192" s="34">
        <v>45000</v>
      </c>
      <c r="AT2192" s="34">
        <v>3000</v>
      </c>
      <c r="AU2192" s="34">
        <v>29470</v>
      </c>
      <c r="AV2192" s="34">
        <v>0</v>
      </c>
      <c r="AW2192" s="35">
        <f t="shared" si="449"/>
        <v>77470</v>
      </c>
      <c r="AX2192" s="34">
        <f t="shared" si="450"/>
        <v>51730</v>
      </c>
      <c r="AY2192" s="36">
        <v>1.4712000000099998</v>
      </c>
      <c r="AZ2192" s="36">
        <v>2.0617000000000001</v>
      </c>
      <c r="BA2192" s="22"/>
      <c r="BB2192" s="19">
        <v>1292</v>
      </c>
      <c r="BC2192" s="34">
        <f t="shared" si="451"/>
        <v>761.05176000517281</v>
      </c>
      <c r="BD2192" s="34">
        <f t="shared" si="452"/>
        <v>1066.5174099999999</v>
      </c>
      <c r="BE2192" s="38">
        <v>3.4819999999999997E-2</v>
      </c>
      <c r="BF2192" s="38">
        <f t="shared" si="453"/>
        <v>3.4819999999999997E-2</v>
      </c>
      <c r="BG2192" s="34">
        <v>26.499822283380116</v>
      </c>
      <c r="BH2192" s="34">
        <v>37.136136216199993</v>
      </c>
      <c r="BI2192" s="34">
        <f t="shared" si="454"/>
        <v>734.55193772179268</v>
      </c>
      <c r="BJ2192" s="34">
        <f t="shared" si="455"/>
        <v>1029.3812737838</v>
      </c>
      <c r="BK2192" s="34">
        <v>0</v>
      </c>
      <c r="BL2192" s="34">
        <v>0</v>
      </c>
      <c r="BM2192" s="34">
        <f t="shared" si="456"/>
        <v>0</v>
      </c>
      <c r="BN2192" s="39">
        <f t="shared" si="446"/>
        <v>734.55193772179268</v>
      </c>
      <c r="BO2192" s="39">
        <f t="shared" si="447"/>
        <v>1029.3812737838</v>
      </c>
      <c r="BP2192" s="39">
        <f t="shared" si="457"/>
        <v>294.82933606200731</v>
      </c>
    </row>
    <row r="2193" spans="1:68" s="25" customFormat="1" ht="14.25" x14ac:dyDescent="0.2">
      <c r="A2193" s="14">
        <v>980</v>
      </c>
      <c r="B2193" s="40"/>
      <c r="C2193" s="15" t="s">
        <v>176</v>
      </c>
      <c r="D2193" s="16">
        <v>4846</v>
      </c>
      <c r="E2193" s="15" t="s">
        <v>16979</v>
      </c>
      <c r="F2193" s="15" t="s">
        <v>16980</v>
      </c>
      <c r="G2193" s="17" t="s">
        <v>16981</v>
      </c>
      <c r="H2193" s="17" t="s">
        <v>16982</v>
      </c>
      <c r="I2193" s="17" t="s">
        <v>86</v>
      </c>
      <c r="J2193" s="15" t="s">
        <v>16983</v>
      </c>
      <c r="K2193" s="15" t="s">
        <v>86</v>
      </c>
      <c r="L2193" s="18" t="s">
        <v>16984</v>
      </c>
      <c r="M2193" s="15" t="s">
        <v>16610</v>
      </c>
      <c r="N2193" s="15" t="s">
        <v>16611</v>
      </c>
      <c r="O2193" s="16">
        <v>510</v>
      </c>
      <c r="P2193" s="15" t="s">
        <v>118</v>
      </c>
      <c r="Q2193" s="15">
        <v>16900</v>
      </c>
      <c r="R2193" s="15">
        <v>117400</v>
      </c>
      <c r="S2193" s="15">
        <v>134300</v>
      </c>
      <c r="T2193" s="15">
        <v>0.17</v>
      </c>
      <c r="U2193" s="15" t="s">
        <v>3335</v>
      </c>
      <c r="V2193" s="15" t="s">
        <v>76</v>
      </c>
      <c r="W2193" s="16">
        <v>1</v>
      </c>
      <c r="X2193" s="16">
        <v>1</v>
      </c>
      <c r="Y2193" s="15">
        <v>8259</v>
      </c>
      <c r="Z2193" s="15">
        <v>0.19</v>
      </c>
      <c r="AA2193" s="15" t="s">
        <v>16621</v>
      </c>
      <c r="AB2193" s="15" t="s">
        <v>16622</v>
      </c>
      <c r="AC2193" s="15">
        <v>118000</v>
      </c>
      <c r="AD2193" s="26">
        <v>40641</v>
      </c>
      <c r="AE2193" s="15" t="s">
        <v>119</v>
      </c>
      <c r="AF2193" s="15" t="s">
        <v>119</v>
      </c>
      <c r="AG2193" s="16">
        <v>1</v>
      </c>
      <c r="AH2193" s="15" t="s">
        <v>16985</v>
      </c>
      <c r="AI2193" s="15" t="s">
        <v>78</v>
      </c>
      <c r="AJ2193" s="15">
        <v>8259.2385253899993</v>
      </c>
      <c r="AK2193" s="15">
        <v>389.062566565</v>
      </c>
      <c r="AL2193" s="15">
        <v>3095170.1261999998</v>
      </c>
      <c r="AM2193" s="15">
        <v>1413738.92459</v>
      </c>
      <c r="AN2193" s="19">
        <v>16900</v>
      </c>
      <c r="AO2193" s="19">
        <v>115600</v>
      </c>
      <c r="AP2193" s="19">
        <v>0</v>
      </c>
      <c r="AQ2193" s="19">
        <v>500</v>
      </c>
      <c r="AR2193" s="34">
        <f t="shared" si="448"/>
        <v>133000</v>
      </c>
      <c r="AS2193" s="34">
        <v>45000</v>
      </c>
      <c r="AT2193" s="34">
        <v>3000</v>
      </c>
      <c r="AU2193" s="34">
        <v>30625</v>
      </c>
      <c r="AV2193" s="34">
        <v>0</v>
      </c>
      <c r="AW2193" s="35">
        <f t="shared" si="449"/>
        <v>78625</v>
      </c>
      <c r="AX2193" s="34">
        <f t="shared" si="450"/>
        <v>54375</v>
      </c>
      <c r="AY2193" s="36">
        <v>1.4712000000099998</v>
      </c>
      <c r="AZ2193" s="36">
        <v>2.0617000000000001</v>
      </c>
      <c r="BA2193" s="22"/>
      <c r="BB2193" s="19">
        <v>1340</v>
      </c>
      <c r="BC2193" s="34">
        <f t="shared" si="451"/>
        <v>799.96500000543745</v>
      </c>
      <c r="BD2193" s="34">
        <f t="shared" si="452"/>
        <v>1121.0493750000001</v>
      </c>
      <c r="BE2193" s="38">
        <v>3.4819999999999997E-2</v>
      </c>
      <c r="BF2193" s="38">
        <f t="shared" si="453"/>
        <v>3.4819999999999997E-2</v>
      </c>
      <c r="BG2193" s="34">
        <v>27.598645380187588</v>
      </c>
      <c r="BH2193" s="34">
        <v>38.675997267499994</v>
      </c>
      <c r="BI2193" s="34">
        <f t="shared" si="454"/>
        <v>772.36635462524987</v>
      </c>
      <c r="BJ2193" s="34">
        <f t="shared" si="455"/>
        <v>1082.3733777325001</v>
      </c>
      <c r="BK2193" s="34">
        <v>0</v>
      </c>
      <c r="BL2193" s="34">
        <v>0</v>
      </c>
      <c r="BM2193" s="34">
        <f t="shared" si="456"/>
        <v>0</v>
      </c>
      <c r="BN2193" s="39">
        <f t="shared" si="446"/>
        <v>772.36635462524987</v>
      </c>
      <c r="BO2193" s="39">
        <f t="shared" si="447"/>
        <v>1082.3733777325001</v>
      </c>
      <c r="BP2193" s="39">
        <f t="shared" si="457"/>
        <v>310.00702310725023</v>
      </c>
    </row>
    <row r="2194" spans="1:68" s="25" customFormat="1" ht="14.25" x14ac:dyDescent="0.2">
      <c r="A2194" s="14">
        <v>981</v>
      </c>
      <c r="B2194" s="40"/>
      <c r="C2194" s="15"/>
      <c r="D2194" s="16">
        <v>28026</v>
      </c>
      <c r="E2194" s="15" t="s">
        <v>16986</v>
      </c>
      <c r="F2194" s="15" t="s">
        <v>16987</v>
      </c>
      <c r="G2194" s="17" t="s">
        <v>16988</v>
      </c>
      <c r="H2194" s="17" t="s">
        <v>16989</v>
      </c>
      <c r="I2194" s="17" t="s">
        <v>86</v>
      </c>
      <c r="J2194" s="15" t="s">
        <v>16990</v>
      </c>
      <c r="K2194" s="15" t="s">
        <v>4031</v>
      </c>
      <c r="L2194" s="18" t="s">
        <v>16991</v>
      </c>
      <c r="M2194" s="15" t="s">
        <v>16610</v>
      </c>
      <c r="N2194" s="15" t="s">
        <v>16611</v>
      </c>
      <c r="O2194" s="16">
        <v>557</v>
      </c>
      <c r="P2194" s="15" t="s">
        <v>74</v>
      </c>
      <c r="Q2194" s="15">
        <v>0</v>
      </c>
      <c r="R2194" s="15">
        <v>0</v>
      </c>
      <c r="S2194" s="15">
        <v>0</v>
      </c>
      <c r="T2194" s="15">
        <v>0.46</v>
      </c>
      <c r="U2194" s="15" t="s">
        <v>3335</v>
      </c>
      <c r="V2194" s="15" t="s">
        <v>76</v>
      </c>
      <c r="W2194" s="16">
        <v>0</v>
      </c>
      <c r="X2194" s="16">
        <v>0</v>
      </c>
      <c r="Y2194" s="15">
        <v>19900</v>
      </c>
      <c r="Z2194" s="15">
        <v>0.45700000000000002</v>
      </c>
      <c r="AA2194" s="15" t="s">
        <v>16621</v>
      </c>
      <c r="AB2194" s="15" t="s">
        <v>78</v>
      </c>
      <c r="AC2194" s="15">
        <v>0</v>
      </c>
      <c r="AD2194" s="15"/>
      <c r="AE2194" s="15" t="s">
        <v>79</v>
      </c>
      <c r="AF2194" s="15" t="s">
        <v>16992</v>
      </c>
      <c r="AG2194" s="16">
        <v>1</v>
      </c>
      <c r="AH2194" s="15" t="s">
        <v>16993</v>
      </c>
      <c r="AI2194" s="15" t="s">
        <v>78</v>
      </c>
      <c r="AJ2194" s="15">
        <v>19899.7563477</v>
      </c>
      <c r="AK2194" s="15">
        <v>551.32153854499995</v>
      </c>
      <c r="AL2194" s="15">
        <v>3095106.6547599998</v>
      </c>
      <c r="AM2194" s="15">
        <v>1413637.14378</v>
      </c>
      <c r="AN2194" s="19">
        <v>0</v>
      </c>
      <c r="AO2194" s="19">
        <v>0</v>
      </c>
      <c r="AP2194" s="19">
        <v>0</v>
      </c>
      <c r="AQ2194" s="19">
        <v>0</v>
      </c>
      <c r="AR2194" s="34">
        <f t="shared" si="448"/>
        <v>0</v>
      </c>
      <c r="AS2194" s="34">
        <v>0</v>
      </c>
      <c r="AT2194" s="34">
        <v>0</v>
      </c>
      <c r="AU2194" s="34">
        <v>0</v>
      </c>
      <c r="AV2194" s="34">
        <v>0</v>
      </c>
      <c r="AW2194" s="35">
        <f t="shared" si="449"/>
        <v>0</v>
      </c>
      <c r="AX2194" s="34">
        <f t="shared" si="450"/>
        <v>0</v>
      </c>
      <c r="AY2194" s="36">
        <v>1.4712000000099998</v>
      </c>
      <c r="AZ2194" s="36">
        <v>2.0617000000000001</v>
      </c>
      <c r="BA2194" s="22"/>
      <c r="BB2194" s="19">
        <v>0</v>
      </c>
      <c r="BC2194" s="34">
        <f t="shared" si="451"/>
        <v>0</v>
      </c>
      <c r="BD2194" s="34">
        <f t="shared" si="452"/>
        <v>0</v>
      </c>
      <c r="BE2194" s="38">
        <v>3.4819999999999997E-2</v>
      </c>
      <c r="BF2194" s="38">
        <f t="shared" si="453"/>
        <v>3.4819999999999997E-2</v>
      </c>
      <c r="BG2194" s="34">
        <v>0</v>
      </c>
      <c r="BH2194" s="34">
        <v>0</v>
      </c>
      <c r="BI2194" s="34">
        <f t="shared" si="454"/>
        <v>0</v>
      </c>
      <c r="BJ2194" s="34">
        <f t="shared" si="455"/>
        <v>0</v>
      </c>
      <c r="BK2194" s="34">
        <v>0</v>
      </c>
      <c r="BL2194" s="34">
        <v>0</v>
      </c>
      <c r="BM2194" s="34">
        <f t="shared" si="456"/>
        <v>0</v>
      </c>
      <c r="BN2194" s="39">
        <f t="shared" si="446"/>
        <v>0</v>
      </c>
      <c r="BO2194" s="39">
        <f t="shared" si="447"/>
        <v>0</v>
      </c>
      <c r="BP2194" s="39">
        <f t="shared" si="457"/>
        <v>0</v>
      </c>
    </row>
    <row r="2195" spans="1:68" s="25" customFormat="1" ht="14.25" x14ac:dyDescent="0.2">
      <c r="A2195" s="14">
        <v>982</v>
      </c>
      <c r="B2195" s="40"/>
      <c r="C2195" s="15"/>
      <c r="D2195" s="16">
        <v>11605</v>
      </c>
      <c r="E2195" s="15" t="s">
        <v>16994</v>
      </c>
      <c r="F2195" s="15" t="s">
        <v>16995</v>
      </c>
      <c r="G2195" s="17" t="s">
        <v>16996</v>
      </c>
      <c r="H2195" s="17" t="s">
        <v>16997</v>
      </c>
      <c r="I2195" s="17" t="s">
        <v>86</v>
      </c>
      <c r="J2195" s="15" t="s">
        <v>16998</v>
      </c>
      <c r="K2195" s="15" t="s">
        <v>8150</v>
      </c>
      <c r="L2195" s="18" t="s">
        <v>16999</v>
      </c>
      <c r="M2195" s="15" t="s">
        <v>16610</v>
      </c>
      <c r="N2195" s="15" t="s">
        <v>16611</v>
      </c>
      <c r="O2195" s="16">
        <v>510</v>
      </c>
      <c r="P2195" s="15" t="s">
        <v>118</v>
      </c>
      <c r="Q2195" s="15">
        <v>21400</v>
      </c>
      <c r="R2195" s="15">
        <v>120900</v>
      </c>
      <c r="S2195" s="15">
        <v>142300</v>
      </c>
      <c r="T2195" s="15">
        <v>0.22</v>
      </c>
      <c r="U2195" s="15" t="s">
        <v>3335</v>
      </c>
      <c r="V2195" s="15" t="s">
        <v>76</v>
      </c>
      <c r="W2195" s="16">
        <v>1</v>
      </c>
      <c r="X2195" s="16">
        <v>1</v>
      </c>
      <c r="Y2195" s="15">
        <v>10934</v>
      </c>
      <c r="Z2195" s="15">
        <v>0.251</v>
      </c>
      <c r="AA2195" s="15" t="s">
        <v>16824</v>
      </c>
      <c r="AB2195" s="15" t="s">
        <v>16622</v>
      </c>
      <c r="AC2195" s="15">
        <v>119900</v>
      </c>
      <c r="AD2195" s="26">
        <v>38670</v>
      </c>
      <c r="AE2195" s="15" t="s">
        <v>119</v>
      </c>
      <c r="AF2195" s="15" t="s">
        <v>119</v>
      </c>
      <c r="AG2195" s="16">
        <v>1</v>
      </c>
      <c r="AH2195" s="15" t="s">
        <v>17000</v>
      </c>
      <c r="AI2195" s="15" t="s">
        <v>78</v>
      </c>
      <c r="AJ2195" s="15">
        <v>10933.9489746</v>
      </c>
      <c r="AK2195" s="15">
        <v>438.65945219399998</v>
      </c>
      <c r="AL2195" s="15">
        <v>3095136.9484399999</v>
      </c>
      <c r="AM2195" s="15">
        <v>1413515.96685</v>
      </c>
      <c r="AN2195" s="19">
        <v>21400</v>
      </c>
      <c r="AO2195" s="19">
        <v>119600</v>
      </c>
      <c r="AP2195" s="19">
        <v>0</v>
      </c>
      <c r="AQ2195" s="19">
        <v>0</v>
      </c>
      <c r="AR2195" s="34">
        <f t="shared" si="448"/>
        <v>141000</v>
      </c>
      <c r="AS2195" s="34">
        <v>45000</v>
      </c>
      <c r="AT2195" s="34">
        <v>3000</v>
      </c>
      <c r="AU2195" s="34">
        <v>33600</v>
      </c>
      <c r="AV2195" s="34">
        <v>0</v>
      </c>
      <c r="AW2195" s="35">
        <f t="shared" si="449"/>
        <v>81600</v>
      </c>
      <c r="AX2195" s="34">
        <f t="shared" si="450"/>
        <v>59400</v>
      </c>
      <c r="AY2195" s="36">
        <v>1.4712000000099998</v>
      </c>
      <c r="AZ2195" s="36">
        <v>2.0617000000000001</v>
      </c>
      <c r="BA2195" s="22"/>
      <c r="BB2195" s="19">
        <v>1410</v>
      </c>
      <c r="BC2195" s="34">
        <f t="shared" si="451"/>
        <v>873.89280000593988</v>
      </c>
      <c r="BD2195" s="34">
        <f t="shared" si="452"/>
        <v>1224.6498000000001</v>
      </c>
      <c r="BE2195" s="38">
        <v>3.4819999999999997E-2</v>
      </c>
      <c r="BF2195" s="38">
        <f t="shared" si="453"/>
        <v>3.4819999999999997E-2</v>
      </c>
      <c r="BG2195" s="34">
        <v>30.428947296206825</v>
      </c>
      <c r="BH2195" s="34">
        <v>42.642306036000001</v>
      </c>
      <c r="BI2195" s="34">
        <f t="shared" si="454"/>
        <v>843.46385270973303</v>
      </c>
      <c r="BJ2195" s="34">
        <f t="shared" si="455"/>
        <v>1182.0074939640001</v>
      </c>
      <c r="BK2195" s="34">
        <v>0</v>
      </c>
      <c r="BL2195" s="34">
        <v>0</v>
      </c>
      <c r="BM2195" s="34">
        <f t="shared" si="456"/>
        <v>0</v>
      </c>
      <c r="BN2195" s="39">
        <f t="shared" si="446"/>
        <v>843.46385270973303</v>
      </c>
      <c r="BO2195" s="39">
        <f t="shared" si="447"/>
        <v>1182.0074939640001</v>
      </c>
      <c r="BP2195" s="39">
        <f t="shared" si="457"/>
        <v>338.54364125426707</v>
      </c>
    </row>
    <row r="2196" spans="1:68" s="25" customFormat="1" ht="14.25" x14ac:dyDescent="0.2">
      <c r="A2196" s="14">
        <v>983</v>
      </c>
      <c r="B2196" s="40"/>
      <c r="C2196" s="15"/>
      <c r="D2196" s="16">
        <v>17367</v>
      </c>
      <c r="E2196" s="15" t="s">
        <v>17001</v>
      </c>
      <c r="F2196" s="15" t="s">
        <v>17002</v>
      </c>
      <c r="G2196" s="17" t="s">
        <v>17003</v>
      </c>
      <c r="H2196" s="17" t="s">
        <v>17004</v>
      </c>
      <c r="I2196" s="17" t="s">
        <v>86</v>
      </c>
      <c r="J2196" s="15" t="s">
        <v>17005</v>
      </c>
      <c r="K2196" s="15" t="s">
        <v>2457</v>
      </c>
      <c r="L2196" s="18" t="s">
        <v>17006</v>
      </c>
      <c r="M2196" s="15" t="s">
        <v>16610</v>
      </c>
      <c r="N2196" s="15" t="s">
        <v>16611</v>
      </c>
      <c r="O2196" s="16">
        <v>510</v>
      </c>
      <c r="P2196" s="15" t="s">
        <v>118</v>
      </c>
      <c r="Q2196" s="15">
        <v>20200</v>
      </c>
      <c r="R2196" s="15">
        <v>99400</v>
      </c>
      <c r="S2196" s="15">
        <v>119600</v>
      </c>
      <c r="T2196" s="15">
        <v>0.2</v>
      </c>
      <c r="U2196" s="15" t="s">
        <v>3335</v>
      </c>
      <c r="V2196" s="15" t="s">
        <v>76</v>
      </c>
      <c r="W2196" s="16">
        <v>1</v>
      </c>
      <c r="X2196" s="16">
        <v>0</v>
      </c>
      <c r="Y2196" s="15">
        <v>5927</v>
      </c>
      <c r="Z2196" s="15">
        <v>0.13600000000000001</v>
      </c>
      <c r="AA2196" s="15" t="s">
        <v>16824</v>
      </c>
      <c r="AB2196" s="15" t="s">
        <v>16622</v>
      </c>
      <c r="AC2196" s="15">
        <v>0</v>
      </c>
      <c r="AD2196" s="15"/>
      <c r="AE2196" s="15" t="s">
        <v>183</v>
      </c>
      <c r="AF2196" s="15" t="s">
        <v>14654</v>
      </c>
      <c r="AG2196" s="16">
        <v>1</v>
      </c>
      <c r="AH2196" s="15" t="s">
        <v>17007</v>
      </c>
      <c r="AI2196" s="15" t="s">
        <v>78</v>
      </c>
      <c r="AJ2196" s="15">
        <v>5927.4213867199996</v>
      </c>
      <c r="AK2196" s="15">
        <v>314.09063955699997</v>
      </c>
      <c r="AL2196" s="15">
        <v>3095190.2890699999</v>
      </c>
      <c r="AM2196" s="15">
        <v>1413444.19554</v>
      </c>
      <c r="AN2196" s="19">
        <v>0</v>
      </c>
      <c r="AO2196" s="19">
        <v>0</v>
      </c>
      <c r="AP2196" s="19">
        <v>20200</v>
      </c>
      <c r="AQ2196" s="19">
        <v>98300</v>
      </c>
      <c r="AR2196" s="34">
        <f t="shared" si="448"/>
        <v>118500</v>
      </c>
      <c r="AS2196" s="34">
        <v>0</v>
      </c>
      <c r="AT2196" s="34">
        <v>0</v>
      </c>
      <c r="AU2196" s="34">
        <v>0</v>
      </c>
      <c r="AV2196" s="34">
        <v>0</v>
      </c>
      <c r="AW2196" s="35">
        <f t="shared" si="449"/>
        <v>0</v>
      </c>
      <c r="AX2196" s="34">
        <f t="shared" si="450"/>
        <v>118500</v>
      </c>
      <c r="AY2196" s="36">
        <v>1.4712000000099998</v>
      </c>
      <c r="AZ2196" s="36">
        <v>2.0617000000000001</v>
      </c>
      <c r="BA2196" s="22"/>
      <c r="BB2196" s="19">
        <v>2370</v>
      </c>
      <c r="BC2196" s="34">
        <f t="shared" si="451"/>
        <v>1743.3720000118499</v>
      </c>
      <c r="BD2196" s="34">
        <f t="shared" si="452"/>
        <v>2443.1145000000001</v>
      </c>
      <c r="BE2196" s="38">
        <v>3.4819999999999997E-2</v>
      </c>
      <c r="BF2196" s="38">
        <f t="shared" si="453"/>
        <v>3.4819999999999997E-2</v>
      </c>
      <c r="BG2196" s="34">
        <v>0</v>
      </c>
      <c r="BH2196" s="34">
        <v>0</v>
      </c>
      <c r="BI2196" s="34">
        <f t="shared" si="454"/>
        <v>1743.3720000118499</v>
      </c>
      <c r="BJ2196" s="34">
        <f t="shared" si="455"/>
        <v>2443.1145000000001</v>
      </c>
      <c r="BK2196" s="34">
        <v>0</v>
      </c>
      <c r="BL2196" s="34">
        <v>73.114500000000135</v>
      </c>
      <c r="BM2196" s="34">
        <f t="shared" si="456"/>
        <v>73.114500000000135</v>
      </c>
      <c r="BN2196" s="39">
        <f t="shared" si="446"/>
        <v>1743.3720000118499</v>
      </c>
      <c r="BO2196" s="39">
        <f t="shared" si="447"/>
        <v>2370</v>
      </c>
      <c r="BP2196" s="39">
        <f t="shared" si="457"/>
        <v>626.62799998815012</v>
      </c>
    </row>
    <row r="2197" spans="1:68" s="25" customFormat="1" ht="14.25" x14ac:dyDescent="0.2">
      <c r="A2197" s="14">
        <v>984</v>
      </c>
      <c r="B2197" s="40"/>
      <c r="C2197" s="15" t="s">
        <v>2153</v>
      </c>
      <c r="D2197" s="16">
        <v>8320</v>
      </c>
      <c r="E2197" s="15" t="s">
        <v>17008</v>
      </c>
      <c r="F2197" s="15" t="s">
        <v>17009</v>
      </c>
      <c r="G2197" s="17" t="s">
        <v>17010</v>
      </c>
      <c r="H2197" s="17" t="s">
        <v>17011</v>
      </c>
      <c r="I2197" s="17" t="s">
        <v>86</v>
      </c>
      <c r="J2197" s="15" t="s">
        <v>17012</v>
      </c>
      <c r="K2197" s="15" t="s">
        <v>10100</v>
      </c>
      <c r="L2197" s="18" t="s">
        <v>17013</v>
      </c>
      <c r="M2197" s="15" t="s">
        <v>16610</v>
      </c>
      <c r="N2197" s="15" t="s">
        <v>16611</v>
      </c>
      <c r="O2197" s="16">
        <v>510</v>
      </c>
      <c r="P2197" s="15" t="s">
        <v>118</v>
      </c>
      <c r="Q2197" s="15">
        <v>29000</v>
      </c>
      <c r="R2197" s="15">
        <v>91400</v>
      </c>
      <c r="S2197" s="15">
        <v>120400</v>
      </c>
      <c r="T2197" s="15">
        <v>0.37</v>
      </c>
      <c r="U2197" s="15" t="s">
        <v>3335</v>
      </c>
      <c r="V2197" s="15" t="s">
        <v>76</v>
      </c>
      <c r="W2197" s="16">
        <v>1</v>
      </c>
      <c r="X2197" s="16">
        <v>0</v>
      </c>
      <c r="Y2197" s="15">
        <v>10037</v>
      </c>
      <c r="Z2197" s="15">
        <v>0.23</v>
      </c>
      <c r="AA2197" s="15" t="s">
        <v>16824</v>
      </c>
      <c r="AB2197" s="15" t="s">
        <v>16622</v>
      </c>
      <c r="AC2197" s="15">
        <v>0</v>
      </c>
      <c r="AD2197" s="15"/>
      <c r="AE2197" s="15" t="s">
        <v>137</v>
      </c>
      <c r="AF2197" s="15" t="s">
        <v>8452</v>
      </c>
      <c r="AG2197" s="16">
        <v>1</v>
      </c>
      <c r="AH2197" s="15" t="s">
        <v>17014</v>
      </c>
      <c r="AI2197" s="15" t="s">
        <v>78</v>
      </c>
      <c r="AJ2197" s="15">
        <v>10037.0727539</v>
      </c>
      <c r="AK2197" s="15">
        <v>392.01033899499998</v>
      </c>
      <c r="AL2197" s="15">
        <v>3095251.2544300002</v>
      </c>
      <c r="AM2197" s="15">
        <v>1413391.2453600001</v>
      </c>
      <c r="AN2197" s="19">
        <v>29000</v>
      </c>
      <c r="AO2197" s="19">
        <v>90400</v>
      </c>
      <c r="AP2197" s="19">
        <v>0</v>
      </c>
      <c r="AQ2197" s="19">
        <v>0</v>
      </c>
      <c r="AR2197" s="34">
        <f t="shared" si="448"/>
        <v>119400</v>
      </c>
      <c r="AS2197" s="34">
        <v>45000</v>
      </c>
      <c r="AT2197" s="34">
        <v>3000</v>
      </c>
      <c r="AU2197" s="34">
        <v>26040</v>
      </c>
      <c r="AV2197" s="34">
        <v>0</v>
      </c>
      <c r="AW2197" s="35">
        <f t="shared" si="449"/>
        <v>74040</v>
      </c>
      <c r="AX2197" s="34">
        <f t="shared" si="450"/>
        <v>45360</v>
      </c>
      <c r="AY2197" s="36">
        <v>1.4712000000099998</v>
      </c>
      <c r="AZ2197" s="36">
        <v>2.0617000000000001</v>
      </c>
      <c r="BA2197" s="22"/>
      <c r="BB2197" s="19">
        <v>1194</v>
      </c>
      <c r="BC2197" s="34">
        <f t="shared" si="451"/>
        <v>667.33632000453599</v>
      </c>
      <c r="BD2197" s="34">
        <f t="shared" si="452"/>
        <v>935.18712000000005</v>
      </c>
      <c r="BE2197" s="38">
        <v>3.4819999999999997E-2</v>
      </c>
      <c r="BF2197" s="38">
        <f t="shared" si="453"/>
        <v>3.4819999999999997E-2</v>
      </c>
      <c r="BG2197" s="34">
        <v>23.236650662557942</v>
      </c>
      <c r="BH2197" s="34">
        <v>32.5632155184</v>
      </c>
      <c r="BI2197" s="34">
        <f t="shared" si="454"/>
        <v>644.09966934197803</v>
      </c>
      <c r="BJ2197" s="34">
        <f t="shared" si="455"/>
        <v>902.62390448159999</v>
      </c>
      <c r="BK2197" s="34">
        <v>0</v>
      </c>
      <c r="BL2197" s="34">
        <v>0</v>
      </c>
      <c r="BM2197" s="34">
        <f t="shared" si="456"/>
        <v>0</v>
      </c>
      <c r="BN2197" s="39">
        <f t="shared" ref="BN2197:BN2260" si="458">BI2197-BK2197</f>
        <v>644.09966934197803</v>
      </c>
      <c r="BO2197" s="39">
        <f t="shared" ref="BO2197:BO2260" si="459">BJ2197-BL2197</f>
        <v>902.62390448159999</v>
      </c>
      <c r="BP2197" s="39">
        <f t="shared" si="457"/>
        <v>258.52423513962196</v>
      </c>
    </row>
    <row r="2198" spans="1:68" s="25" customFormat="1" ht="14.25" x14ac:dyDescent="0.2">
      <c r="A2198" s="14">
        <v>985</v>
      </c>
      <c r="B2198" s="40"/>
      <c r="C2198" s="15" t="s">
        <v>17015</v>
      </c>
      <c r="D2198" s="16">
        <v>22417</v>
      </c>
      <c r="E2198" s="15" t="s">
        <v>17016</v>
      </c>
      <c r="F2198" s="15" t="s">
        <v>17015</v>
      </c>
      <c r="G2198" s="17" t="s">
        <v>17017</v>
      </c>
      <c r="H2198" s="17" t="s">
        <v>17018</v>
      </c>
      <c r="I2198" s="17" t="s">
        <v>86</v>
      </c>
      <c r="J2198" s="15" t="s">
        <v>17019</v>
      </c>
      <c r="K2198" s="15" t="s">
        <v>2400</v>
      </c>
      <c r="L2198" s="18" t="s">
        <v>17020</v>
      </c>
      <c r="M2198" s="15" t="s">
        <v>16610</v>
      </c>
      <c r="N2198" s="15" t="s">
        <v>16611</v>
      </c>
      <c r="O2198" s="16">
        <v>510</v>
      </c>
      <c r="P2198" s="15" t="s">
        <v>118</v>
      </c>
      <c r="Q2198" s="15">
        <v>26800</v>
      </c>
      <c r="R2198" s="15">
        <v>96000</v>
      </c>
      <c r="S2198" s="15">
        <v>122800</v>
      </c>
      <c r="T2198" s="15">
        <v>0.26</v>
      </c>
      <c r="U2198" s="15" t="s">
        <v>3335</v>
      </c>
      <c r="V2198" s="15" t="s">
        <v>76</v>
      </c>
      <c r="W2198" s="16">
        <v>1</v>
      </c>
      <c r="X2198" s="16">
        <v>0</v>
      </c>
      <c r="Y2198" s="15">
        <v>10441</v>
      </c>
      <c r="Z2198" s="15">
        <v>0.24</v>
      </c>
      <c r="AA2198" s="15" t="s">
        <v>16824</v>
      </c>
      <c r="AB2198" s="15" t="s">
        <v>16622</v>
      </c>
      <c r="AC2198" s="15">
        <v>0</v>
      </c>
      <c r="AD2198" s="15"/>
      <c r="AE2198" s="15" t="s">
        <v>2449</v>
      </c>
      <c r="AF2198" s="15" t="s">
        <v>17021</v>
      </c>
      <c r="AG2198" s="16">
        <v>1</v>
      </c>
      <c r="AH2198" s="15" t="s">
        <v>17022</v>
      </c>
      <c r="AI2198" s="15" t="s">
        <v>78</v>
      </c>
      <c r="AJ2198" s="15">
        <v>10441.3884277</v>
      </c>
      <c r="AK2198" s="15">
        <v>409.434277834</v>
      </c>
      <c r="AL2198" s="15">
        <v>3095355.0328799998</v>
      </c>
      <c r="AM2198" s="15">
        <v>1413394.0281100001</v>
      </c>
      <c r="AN2198" s="19">
        <v>26800</v>
      </c>
      <c r="AO2198" s="19">
        <v>94900</v>
      </c>
      <c r="AP2198" s="19">
        <v>0</v>
      </c>
      <c r="AQ2198" s="19">
        <v>0</v>
      </c>
      <c r="AR2198" s="34">
        <f t="shared" si="448"/>
        <v>121700</v>
      </c>
      <c r="AS2198" s="34">
        <v>45000</v>
      </c>
      <c r="AT2198" s="34">
        <v>3000</v>
      </c>
      <c r="AU2198" s="34">
        <v>26845</v>
      </c>
      <c r="AV2198" s="34">
        <v>0</v>
      </c>
      <c r="AW2198" s="35">
        <f t="shared" si="449"/>
        <v>74845</v>
      </c>
      <c r="AX2198" s="34">
        <f t="shared" si="450"/>
        <v>46855</v>
      </c>
      <c r="AY2198" s="36">
        <v>1.4712000000099998</v>
      </c>
      <c r="AZ2198" s="36">
        <v>2.0617000000000001</v>
      </c>
      <c r="BA2198" s="22"/>
      <c r="BB2198" s="19">
        <v>1217</v>
      </c>
      <c r="BC2198" s="34">
        <f t="shared" si="451"/>
        <v>689.33076000468543</v>
      </c>
      <c r="BD2198" s="34">
        <f t="shared" si="452"/>
        <v>966.00953500000003</v>
      </c>
      <c r="BE2198" s="38">
        <v>3.4819999999999997E-2</v>
      </c>
      <c r="BF2198" s="38">
        <f t="shared" si="453"/>
        <v>3.4819999999999997E-2</v>
      </c>
      <c r="BG2198" s="34">
        <v>24.002497063363144</v>
      </c>
      <c r="BH2198" s="34">
        <v>33.636452008699997</v>
      </c>
      <c r="BI2198" s="34">
        <f t="shared" si="454"/>
        <v>665.32826294132224</v>
      </c>
      <c r="BJ2198" s="34">
        <f t="shared" si="455"/>
        <v>932.37308299130007</v>
      </c>
      <c r="BK2198" s="34">
        <v>0</v>
      </c>
      <c r="BL2198" s="34">
        <v>0</v>
      </c>
      <c r="BM2198" s="34">
        <f t="shared" si="456"/>
        <v>0</v>
      </c>
      <c r="BN2198" s="39">
        <f t="shared" si="458"/>
        <v>665.32826294132224</v>
      </c>
      <c r="BO2198" s="39">
        <f t="shared" si="459"/>
        <v>932.37308299130007</v>
      </c>
      <c r="BP2198" s="39">
        <f t="shared" si="457"/>
        <v>267.04482004997783</v>
      </c>
    </row>
    <row r="2199" spans="1:68" s="25" customFormat="1" ht="14.25" x14ac:dyDescent="0.2">
      <c r="A2199" s="14">
        <v>986</v>
      </c>
      <c r="B2199" s="40"/>
      <c r="C2199" s="15" t="s">
        <v>17023</v>
      </c>
      <c r="D2199" s="16">
        <v>35002</v>
      </c>
      <c r="E2199" s="15" t="s">
        <v>17024</v>
      </c>
      <c r="F2199" s="15" t="s">
        <v>17023</v>
      </c>
      <c r="G2199" s="17" t="s">
        <v>17025</v>
      </c>
      <c r="H2199" s="17" t="s">
        <v>17026</v>
      </c>
      <c r="I2199" s="17" t="s">
        <v>86</v>
      </c>
      <c r="J2199" s="15" t="s">
        <v>17027</v>
      </c>
      <c r="K2199" s="15" t="s">
        <v>1718</v>
      </c>
      <c r="L2199" s="18" t="s">
        <v>17028</v>
      </c>
      <c r="M2199" s="15" t="s">
        <v>16610</v>
      </c>
      <c r="N2199" s="15" t="s">
        <v>16611</v>
      </c>
      <c r="O2199" s="16">
        <v>510</v>
      </c>
      <c r="P2199" s="15" t="s">
        <v>118</v>
      </c>
      <c r="Q2199" s="15">
        <v>23200</v>
      </c>
      <c r="R2199" s="15">
        <v>103700</v>
      </c>
      <c r="S2199" s="15">
        <v>126900</v>
      </c>
      <c r="T2199" s="15">
        <v>0.23</v>
      </c>
      <c r="U2199" s="15" t="s">
        <v>3335</v>
      </c>
      <c r="V2199" s="15" t="s">
        <v>76</v>
      </c>
      <c r="W2199" s="16">
        <v>1</v>
      </c>
      <c r="X2199" s="16">
        <v>0</v>
      </c>
      <c r="Y2199" s="15">
        <v>10874</v>
      </c>
      <c r="Z2199" s="15">
        <v>0.25</v>
      </c>
      <c r="AA2199" s="15" t="s">
        <v>16824</v>
      </c>
      <c r="AB2199" s="15" t="s">
        <v>16622</v>
      </c>
      <c r="AC2199" s="15">
        <v>0</v>
      </c>
      <c r="AD2199" s="15"/>
      <c r="AE2199" s="15" t="s">
        <v>956</v>
      </c>
      <c r="AF2199" s="15" t="s">
        <v>17029</v>
      </c>
      <c r="AG2199" s="16">
        <v>1</v>
      </c>
      <c r="AH2199" s="15" t="s">
        <v>17030</v>
      </c>
      <c r="AI2199" s="15" t="s">
        <v>78</v>
      </c>
      <c r="AJ2199" s="15">
        <v>10874.0759277</v>
      </c>
      <c r="AK2199" s="15">
        <v>417.14542891799999</v>
      </c>
      <c r="AL2199" s="15">
        <v>3095460.4528100002</v>
      </c>
      <c r="AM2199" s="15">
        <v>1413413.7309600001</v>
      </c>
      <c r="AN2199" s="19">
        <v>23200</v>
      </c>
      <c r="AO2199" s="19">
        <v>102600</v>
      </c>
      <c r="AP2199" s="19">
        <v>0</v>
      </c>
      <c r="AQ2199" s="19">
        <v>0</v>
      </c>
      <c r="AR2199" s="34">
        <f t="shared" si="448"/>
        <v>125800</v>
      </c>
      <c r="AS2199" s="34">
        <v>45000</v>
      </c>
      <c r="AT2199" s="34">
        <v>0</v>
      </c>
      <c r="AU2199" s="34">
        <v>28280</v>
      </c>
      <c r="AV2199" s="34">
        <v>0</v>
      </c>
      <c r="AW2199" s="35">
        <f t="shared" si="449"/>
        <v>73280</v>
      </c>
      <c r="AX2199" s="34">
        <f t="shared" si="450"/>
        <v>52520</v>
      </c>
      <c r="AY2199" s="36">
        <v>1.4712000000099998</v>
      </c>
      <c r="AZ2199" s="36">
        <v>2.0617000000000001</v>
      </c>
      <c r="BA2199" s="22"/>
      <c r="BB2199" s="19">
        <v>1258</v>
      </c>
      <c r="BC2199" s="34">
        <f t="shared" si="451"/>
        <v>772.67424000525193</v>
      </c>
      <c r="BD2199" s="34">
        <f t="shared" si="452"/>
        <v>1082.8048400000002</v>
      </c>
      <c r="BE2199" s="38">
        <v>3.4819999999999997E-2</v>
      </c>
      <c r="BF2199" s="38">
        <f t="shared" si="453"/>
        <v>3.4819999999999997E-2</v>
      </c>
      <c r="BG2199" s="34">
        <v>26.90451703698287</v>
      </c>
      <c r="BH2199" s="34">
        <v>37.703264528800005</v>
      </c>
      <c r="BI2199" s="34">
        <f t="shared" si="454"/>
        <v>745.76972296826909</v>
      </c>
      <c r="BJ2199" s="34">
        <f t="shared" si="455"/>
        <v>1045.1015754712002</v>
      </c>
      <c r="BK2199" s="34">
        <v>0</v>
      </c>
      <c r="BL2199" s="34">
        <v>0</v>
      </c>
      <c r="BM2199" s="34">
        <f t="shared" si="456"/>
        <v>0</v>
      </c>
      <c r="BN2199" s="39">
        <f t="shared" si="458"/>
        <v>745.76972296826909</v>
      </c>
      <c r="BO2199" s="39">
        <f t="shared" si="459"/>
        <v>1045.1015754712002</v>
      </c>
      <c r="BP2199" s="39">
        <f t="shared" si="457"/>
        <v>299.33185250293116</v>
      </c>
    </row>
    <row r="2200" spans="1:68" s="25" customFormat="1" ht="14.25" x14ac:dyDescent="0.2">
      <c r="A2200" s="14">
        <v>987</v>
      </c>
      <c r="B2200" s="40"/>
      <c r="C2200" s="15" t="s">
        <v>17031</v>
      </c>
      <c r="D2200" s="16">
        <v>4865</v>
      </c>
      <c r="E2200" s="15" t="s">
        <v>17032</v>
      </c>
      <c r="F2200" s="15" t="s">
        <v>17031</v>
      </c>
      <c r="G2200" s="17" t="s">
        <v>17033</v>
      </c>
      <c r="H2200" s="17" t="s">
        <v>17034</v>
      </c>
      <c r="I2200" s="17" t="s">
        <v>86</v>
      </c>
      <c r="J2200" s="15" t="s">
        <v>17035</v>
      </c>
      <c r="K2200" s="15" t="s">
        <v>2392</v>
      </c>
      <c r="L2200" s="18" t="s">
        <v>17036</v>
      </c>
      <c r="M2200" s="15" t="s">
        <v>16610</v>
      </c>
      <c r="N2200" s="15" t="s">
        <v>16611</v>
      </c>
      <c r="O2200" s="16">
        <v>510</v>
      </c>
      <c r="P2200" s="15" t="s">
        <v>118</v>
      </c>
      <c r="Q2200" s="15">
        <v>17100</v>
      </c>
      <c r="R2200" s="15">
        <v>77000</v>
      </c>
      <c r="S2200" s="15">
        <v>94100</v>
      </c>
      <c r="T2200" s="15">
        <v>0.17</v>
      </c>
      <c r="U2200" s="15" t="s">
        <v>3335</v>
      </c>
      <c r="V2200" s="15" t="s">
        <v>76</v>
      </c>
      <c r="W2200" s="16">
        <v>1</v>
      </c>
      <c r="X2200" s="16">
        <v>0</v>
      </c>
      <c r="Y2200" s="15">
        <v>6400</v>
      </c>
      <c r="Z2200" s="15">
        <v>0.14699999999999999</v>
      </c>
      <c r="AA2200" s="15" t="s">
        <v>16824</v>
      </c>
      <c r="AB2200" s="15" t="s">
        <v>16622</v>
      </c>
      <c r="AC2200" s="15">
        <v>0</v>
      </c>
      <c r="AD2200" s="15"/>
      <c r="AE2200" s="15" t="s">
        <v>353</v>
      </c>
      <c r="AF2200" s="15" t="s">
        <v>17037</v>
      </c>
      <c r="AG2200" s="16">
        <v>1</v>
      </c>
      <c r="AH2200" s="15" t="s">
        <v>17038</v>
      </c>
      <c r="AI2200" s="15" t="s">
        <v>78</v>
      </c>
      <c r="AJ2200" s="15">
        <v>6399.6130371099998</v>
      </c>
      <c r="AK2200" s="15">
        <v>326.25140920600001</v>
      </c>
      <c r="AL2200" s="15">
        <v>3095547.8057800001</v>
      </c>
      <c r="AM2200" s="15">
        <v>1413417.91766</v>
      </c>
      <c r="AN2200" s="19">
        <v>17100</v>
      </c>
      <c r="AO2200" s="19">
        <v>76200</v>
      </c>
      <c r="AP2200" s="19">
        <v>0</v>
      </c>
      <c r="AQ2200" s="19">
        <v>0</v>
      </c>
      <c r="AR2200" s="34">
        <f t="shared" si="448"/>
        <v>93300</v>
      </c>
      <c r="AS2200" s="34">
        <v>45000</v>
      </c>
      <c r="AT2200" s="34">
        <v>3000</v>
      </c>
      <c r="AU2200" s="34">
        <v>16905</v>
      </c>
      <c r="AV2200" s="34">
        <v>0</v>
      </c>
      <c r="AW2200" s="35">
        <f t="shared" si="449"/>
        <v>64905</v>
      </c>
      <c r="AX2200" s="34">
        <f t="shared" si="450"/>
        <v>28395</v>
      </c>
      <c r="AY2200" s="36">
        <v>1.4712000000099998</v>
      </c>
      <c r="AZ2200" s="36">
        <v>2.0617000000000001</v>
      </c>
      <c r="BA2200" s="22"/>
      <c r="BB2200" s="19">
        <v>933</v>
      </c>
      <c r="BC2200" s="34">
        <f t="shared" si="451"/>
        <v>417.74724000283942</v>
      </c>
      <c r="BD2200" s="34">
        <f t="shared" si="452"/>
        <v>585.419715</v>
      </c>
      <c r="BE2200" s="38">
        <v>3.4819999999999997E-2</v>
      </c>
      <c r="BF2200" s="38">
        <f t="shared" si="453"/>
        <v>3.4819999999999997E-2</v>
      </c>
      <c r="BG2200" s="34">
        <v>14.545958896898867</v>
      </c>
      <c r="BH2200" s="34">
        <v>20.384314476299998</v>
      </c>
      <c r="BI2200" s="34">
        <f t="shared" si="454"/>
        <v>403.20128110594055</v>
      </c>
      <c r="BJ2200" s="34">
        <f t="shared" si="455"/>
        <v>565.03540052369999</v>
      </c>
      <c r="BK2200" s="34">
        <v>0</v>
      </c>
      <c r="BL2200" s="34">
        <v>0</v>
      </c>
      <c r="BM2200" s="34">
        <f t="shared" si="456"/>
        <v>0</v>
      </c>
      <c r="BN2200" s="39">
        <f t="shared" si="458"/>
        <v>403.20128110594055</v>
      </c>
      <c r="BO2200" s="39">
        <f t="shared" si="459"/>
        <v>565.03540052369999</v>
      </c>
      <c r="BP2200" s="39">
        <f t="shared" si="457"/>
        <v>161.83411941775944</v>
      </c>
    </row>
    <row r="2201" spans="1:68" s="25" customFormat="1" ht="14.25" x14ac:dyDescent="0.2">
      <c r="A2201" s="14">
        <v>988</v>
      </c>
      <c r="B2201" s="40"/>
      <c r="C2201" s="15" t="s">
        <v>176</v>
      </c>
      <c r="D2201" s="16">
        <v>26375</v>
      </c>
      <c r="E2201" s="15" t="s">
        <v>17039</v>
      </c>
      <c r="F2201" s="15" t="s">
        <v>17040</v>
      </c>
      <c r="G2201" s="17" t="s">
        <v>17041</v>
      </c>
      <c r="H2201" s="17" t="s">
        <v>17042</v>
      </c>
      <c r="I2201" s="17" t="s">
        <v>86</v>
      </c>
      <c r="J2201" s="15" t="s">
        <v>17043</v>
      </c>
      <c r="K2201" s="15" t="s">
        <v>86</v>
      </c>
      <c r="L2201" s="18" t="s">
        <v>17044</v>
      </c>
      <c r="M2201" s="15" t="s">
        <v>16610</v>
      </c>
      <c r="N2201" s="15" t="s">
        <v>16611</v>
      </c>
      <c r="O2201" s="16">
        <v>510</v>
      </c>
      <c r="P2201" s="15" t="s">
        <v>118</v>
      </c>
      <c r="Q2201" s="15">
        <v>17100</v>
      </c>
      <c r="R2201" s="15">
        <v>118400</v>
      </c>
      <c r="S2201" s="15">
        <v>135500</v>
      </c>
      <c r="T2201" s="15">
        <v>0.17</v>
      </c>
      <c r="U2201" s="15" t="s">
        <v>3335</v>
      </c>
      <c r="V2201" s="15" t="s">
        <v>76</v>
      </c>
      <c r="W2201" s="16">
        <v>1</v>
      </c>
      <c r="X2201" s="16">
        <v>1</v>
      </c>
      <c r="Y2201" s="15">
        <v>7085</v>
      </c>
      <c r="Z2201" s="15">
        <v>0.16300000000000001</v>
      </c>
      <c r="AA2201" s="15" t="s">
        <v>16824</v>
      </c>
      <c r="AB2201" s="15" t="s">
        <v>16622</v>
      </c>
      <c r="AC2201" s="15">
        <v>136500</v>
      </c>
      <c r="AD2201" s="26">
        <v>38485</v>
      </c>
      <c r="AE2201" s="15" t="s">
        <v>119</v>
      </c>
      <c r="AF2201" s="15" t="s">
        <v>119</v>
      </c>
      <c r="AG2201" s="16">
        <v>1</v>
      </c>
      <c r="AH2201" s="15" t="s">
        <v>17045</v>
      </c>
      <c r="AI2201" s="15" t="s">
        <v>78</v>
      </c>
      <c r="AJ2201" s="15">
        <v>7084.6953125</v>
      </c>
      <c r="AK2201" s="15">
        <v>339.84577282100003</v>
      </c>
      <c r="AL2201" s="15">
        <v>3095618.2319299998</v>
      </c>
      <c r="AM2201" s="15">
        <v>1413418.7192200001</v>
      </c>
      <c r="AN2201" s="19">
        <v>17100</v>
      </c>
      <c r="AO2201" s="19">
        <v>117200</v>
      </c>
      <c r="AP2201" s="19">
        <v>0</v>
      </c>
      <c r="AQ2201" s="19">
        <v>0</v>
      </c>
      <c r="AR2201" s="34">
        <f t="shared" si="448"/>
        <v>134300</v>
      </c>
      <c r="AS2201" s="34">
        <v>45000</v>
      </c>
      <c r="AT2201" s="34">
        <v>3000</v>
      </c>
      <c r="AU2201" s="34">
        <v>31255</v>
      </c>
      <c r="AV2201" s="34">
        <v>0</v>
      </c>
      <c r="AW2201" s="35">
        <f t="shared" si="449"/>
        <v>79255</v>
      </c>
      <c r="AX2201" s="34">
        <f t="shared" si="450"/>
        <v>55045</v>
      </c>
      <c r="AY2201" s="36">
        <v>1.4712000000099998</v>
      </c>
      <c r="AZ2201" s="36">
        <v>2.0617000000000001</v>
      </c>
      <c r="BA2201" s="22"/>
      <c r="BB2201" s="19">
        <v>1343</v>
      </c>
      <c r="BC2201" s="34">
        <f t="shared" si="451"/>
        <v>809.8220400055045</v>
      </c>
      <c r="BD2201" s="34">
        <f t="shared" si="452"/>
        <v>1134.8627650000001</v>
      </c>
      <c r="BE2201" s="38">
        <v>3.4819999999999997E-2</v>
      </c>
      <c r="BF2201" s="38">
        <f t="shared" si="453"/>
        <v>3.4819999999999997E-2</v>
      </c>
      <c r="BG2201" s="34">
        <v>28.198003432991666</v>
      </c>
      <c r="BH2201" s="34">
        <v>39.515921477299997</v>
      </c>
      <c r="BI2201" s="34">
        <f t="shared" si="454"/>
        <v>781.62403657251286</v>
      </c>
      <c r="BJ2201" s="34">
        <f t="shared" si="455"/>
        <v>1095.3468435227001</v>
      </c>
      <c r="BK2201" s="34">
        <v>0</v>
      </c>
      <c r="BL2201" s="34">
        <v>0</v>
      </c>
      <c r="BM2201" s="34">
        <f t="shared" si="456"/>
        <v>0</v>
      </c>
      <c r="BN2201" s="39">
        <f t="shared" si="458"/>
        <v>781.62403657251286</v>
      </c>
      <c r="BO2201" s="39">
        <f t="shared" si="459"/>
        <v>1095.3468435227001</v>
      </c>
      <c r="BP2201" s="39">
        <f t="shared" si="457"/>
        <v>313.72280695018719</v>
      </c>
    </row>
    <row r="2202" spans="1:68" s="25" customFormat="1" ht="14.25" x14ac:dyDescent="0.2">
      <c r="A2202" s="14">
        <v>989</v>
      </c>
      <c r="B2202" s="40"/>
      <c r="C2202" s="15" t="s">
        <v>17046</v>
      </c>
      <c r="D2202" s="16">
        <v>35053</v>
      </c>
      <c r="E2202" s="15" t="s">
        <v>17047</v>
      </c>
      <c r="F2202" s="15" t="s">
        <v>17046</v>
      </c>
      <c r="G2202" s="17" t="s">
        <v>17048</v>
      </c>
      <c r="H2202" s="17" t="s">
        <v>17049</v>
      </c>
      <c r="I2202" s="17" t="s">
        <v>86</v>
      </c>
      <c r="J2202" s="15" t="s">
        <v>17050</v>
      </c>
      <c r="K2202" s="15" t="s">
        <v>2519</v>
      </c>
      <c r="L2202" s="18" t="s">
        <v>17051</v>
      </c>
      <c r="M2202" s="15" t="s">
        <v>16610</v>
      </c>
      <c r="N2202" s="15" t="s">
        <v>16611</v>
      </c>
      <c r="O2202" s="16">
        <v>510</v>
      </c>
      <c r="P2202" s="15" t="s">
        <v>118</v>
      </c>
      <c r="Q2202" s="15">
        <v>17100</v>
      </c>
      <c r="R2202" s="15">
        <v>116300</v>
      </c>
      <c r="S2202" s="15">
        <v>133400</v>
      </c>
      <c r="T2202" s="15">
        <v>0.17</v>
      </c>
      <c r="U2202" s="15" t="s">
        <v>3335</v>
      </c>
      <c r="V2202" s="15" t="s">
        <v>76</v>
      </c>
      <c r="W2202" s="16">
        <v>1</v>
      </c>
      <c r="X2202" s="16">
        <v>1</v>
      </c>
      <c r="Y2202" s="15">
        <v>7586</v>
      </c>
      <c r="Z2202" s="15">
        <v>0.17399999999999999</v>
      </c>
      <c r="AA2202" s="15" t="s">
        <v>16824</v>
      </c>
      <c r="AB2202" s="15" t="s">
        <v>16622</v>
      </c>
      <c r="AC2202" s="15">
        <v>140100</v>
      </c>
      <c r="AD2202" s="26">
        <v>42170</v>
      </c>
      <c r="AE2202" s="15" t="s">
        <v>119</v>
      </c>
      <c r="AF2202" s="15" t="s">
        <v>119</v>
      </c>
      <c r="AG2202" s="16">
        <v>1</v>
      </c>
      <c r="AH2202" s="15" t="s">
        <v>17052</v>
      </c>
      <c r="AI2202" s="15" t="s">
        <v>78</v>
      </c>
      <c r="AJ2202" s="15">
        <v>7586.0249023400002</v>
      </c>
      <c r="AK2202" s="15">
        <v>350.22871705099999</v>
      </c>
      <c r="AL2202" s="15">
        <v>3095693.3593700002</v>
      </c>
      <c r="AM2202" s="15">
        <v>1413418.8580799999</v>
      </c>
      <c r="AN2202" s="19">
        <v>17100</v>
      </c>
      <c r="AO2202" s="19">
        <v>115000</v>
      </c>
      <c r="AP2202" s="19">
        <v>0</v>
      </c>
      <c r="AQ2202" s="19">
        <v>0</v>
      </c>
      <c r="AR2202" s="34">
        <f t="shared" si="448"/>
        <v>132100</v>
      </c>
      <c r="AS2202" s="34">
        <v>45000</v>
      </c>
      <c r="AT2202" s="34">
        <v>3000</v>
      </c>
      <c r="AU2202" s="34">
        <v>30485</v>
      </c>
      <c r="AV2202" s="34">
        <v>0</v>
      </c>
      <c r="AW2202" s="35">
        <f t="shared" si="449"/>
        <v>78485</v>
      </c>
      <c r="AX2202" s="34">
        <f t="shared" si="450"/>
        <v>53615</v>
      </c>
      <c r="AY2202" s="36">
        <v>1.4712000000099998</v>
      </c>
      <c r="AZ2202" s="36">
        <v>2.0617000000000001</v>
      </c>
      <c r="BA2202" s="22"/>
      <c r="BB2202" s="19">
        <v>1321</v>
      </c>
      <c r="BC2202" s="34">
        <f t="shared" si="451"/>
        <v>788.78388000536142</v>
      </c>
      <c r="BD2202" s="34">
        <f t="shared" si="452"/>
        <v>1105.380455</v>
      </c>
      <c r="BE2202" s="38">
        <v>3.4819999999999997E-2</v>
      </c>
      <c r="BF2202" s="38">
        <f t="shared" si="453"/>
        <v>3.4819999999999997E-2</v>
      </c>
      <c r="BG2202" s="34">
        <v>27.465454701786683</v>
      </c>
      <c r="BH2202" s="34">
        <v>38.489347443099994</v>
      </c>
      <c r="BI2202" s="34">
        <f t="shared" si="454"/>
        <v>761.31842530357471</v>
      </c>
      <c r="BJ2202" s="34">
        <f t="shared" si="455"/>
        <v>1066.8911075568999</v>
      </c>
      <c r="BK2202" s="34">
        <v>0</v>
      </c>
      <c r="BL2202" s="34">
        <v>0</v>
      </c>
      <c r="BM2202" s="34">
        <f t="shared" si="456"/>
        <v>0</v>
      </c>
      <c r="BN2202" s="39">
        <f t="shared" si="458"/>
        <v>761.31842530357471</v>
      </c>
      <c r="BO2202" s="39">
        <f t="shared" si="459"/>
        <v>1066.8911075568999</v>
      </c>
      <c r="BP2202" s="39">
        <f t="shared" si="457"/>
        <v>305.57268225332518</v>
      </c>
    </row>
    <row r="2203" spans="1:68" s="25" customFormat="1" ht="14.25" x14ac:dyDescent="0.2">
      <c r="A2203" s="14">
        <v>990</v>
      </c>
      <c r="B2203" s="40"/>
      <c r="C2203" s="15"/>
      <c r="D2203" s="16">
        <v>20532</v>
      </c>
      <c r="E2203" s="15" t="s">
        <v>17053</v>
      </c>
      <c r="F2203" s="15" t="s">
        <v>17054</v>
      </c>
      <c r="G2203" s="17" t="s">
        <v>17055</v>
      </c>
      <c r="H2203" s="17" t="s">
        <v>17056</v>
      </c>
      <c r="I2203" s="17" t="s">
        <v>88</v>
      </c>
      <c r="J2203" s="15" t="s">
        <v>17057</v>
      </c>
      <c r="K2203" s="15" t="s">
        <v>1119</v>
      </c>
      <c r="L2203" s="18" t="s">
        <v>17058</v>
      </c>
      <c r="M2203" s="15" t="s">
        <v>16610</v>
      </c>
      <c r="N2203" s="15" t="s">
        <v>16611</v>
      </c>
      <c r="O2203" s="16">
        <v>510</v>
      </c>
      <c r="P2203" s="15" t="s">
        <v>118</v>
      </c>
      <c r="Q2203" s="15">
        <v>18500</v>
      </c>
      <c r="R2203" s="15">
        <v>89600</v>
      </c>
      <c r="S2203" s="15">
        <v>108100</v>
      </c>
      <c r="T2203" s="15">
        <v>0.18</v>
      </c>
      <c r="U2203" s="15" t="s">
        <v>3335</v>
      </c>
      <c r="V2203" s="15" t="s">
        <v>76</v>
      </c>
      <c r="W2203" s="16">
        <v>1</v>
      </c>
      <c r="X2203" s="16">
        <v>1</v>
      </c>
      <c r="Y2203" s="15">
        <v>6726</v>
      </c>
      <c r="Z2203" s="15">
        <v>0.154</v>
      </c>
      <c r="AA2203" s="15" t="s">
        <v>16824</v>
      </c>
      <c r="AB2203" s="15" t="s">
        <v>16622</v>
      </c>
      <c r="AC2203" s="15">
        <v>92000</v>
      </c>
      <c r="AD2203" s="26">
        <v>41638</v>
      </c>
      <c r="AE2203" s="15" t="s">
        <v>119</v>
      </c>
      <c r="AF2203" s="15" t="s">
        <v>119</v>
      </c>
      <c r="AG2203" s="16">
        <v>1</v>
      </c>
      <c r="AH2203" s="15" t="s">
        <v>17059</v>
      </c>
      <c r="AI2203" s="15" t="s">
        <v>78</v>
      </c>
      <c r="AJ2203" s="15">
        <v>6725.7211914099998</v>
      </c>
      <c r="AK2203" s="15">
        <v>333.17601262099998</v>
      </c>
      <c r="AL2203" s="15">
        <v>3095766.31042</v>
      </c>
      <c r="AM2203" s="15">
        <v>1413417.7369200001</v>
      </c>
      <c r="AN2203" s="19">
        <v>18500</v>
      </c>
      <c r="AO2203" s="19">
        <v>88600</v>
      </c>
      <c r="AP2203" s="19">
        <v>0</v>
      </c>
      <c r="AQ2203" s="19">
        <v>0</v>
      </c>
      <c r="AR2203" s="34">
        <f t="shared" si="448"/>
        <v>107100</v>
      </c>
      <c r="AS2203" s="34">
        <v>45000</v>
      </c>
      <c r="AT2203" s="34">
        <v>3000</v>
      </c>
      <c r="AU2203" s="34">
        <v>21735</v>
      </c>
      <c r="AV2203" s="34">
        <v>0</v>
      </c>
      <c r="AW2203" s="35">
        <f t="shared" si="449"/>
        <v>69735</v>
      </c>
      <c r="AX2203" s="34">
        <f t="shared" si="450"/>
        <v>37365</v>
      </c>
      <c r="AY2203" s="36">
        <v>1.4712000000099998</v>
      </c>
      <c r="AZ2203" s="36">
        <v>2.0617000000000001</v>
      </c>
      <c r="BA2203" s="22"/>
      <c r="BB2203" s="19">
        <v>1071</v>
      </c>
      <c r="BC2203" s="34">
        <f t="shared" si="451"/>
        <v>549.71388000373645</v>
      </c>
      <c r="BD2203" s="34">
        <f t="shared" si="452"/>
        <v>770.35420499999998</v>
      </c>
      <c r="BE2203" s="38">
        <v>3.4819999999999997E-2</v>
      </c>
      <c r="BF2203" s="38">
        <f t="shared" si="453"/>
        <v>3.4819999999999997E-2</v>
      </c>
      <c r="BG2203" s="34">
        <v>19.141037301730101</v>
      </c>
      <c r="BH2203" s="34">
        <v>26.823733418099998</v>
      </c>
      <c r="BI2203" s="34">
        <f t="shared" si="454"/>
        <v>530.57284270200637</v>
      </c>
      <c r="BJ2203" s="34">
        <f t="shared" si="455"/>
        <v>743.53047158189997</v>
      </c>
      <c r="BK2203" s="34">
        <v>0</v>
      </c>
      <c r="BL2203" s="34">
        <v>0</v>
      </c>
      <c r="BM2203" s="34">
        <f t="shared" si="456"/>
        <v>0</v>
      </c>
      <c r="BN2203" s="39">
        <f t="shared" si="458"/>
        <v>530.57284270200637</v>
      </c>
      <c r="BO2203" s="39">
        <f t="shared" si="459"/>
        <v>743.53047158189997</v>
      </c>
      <c r="BP2203" s="39">
        <f t="shared" si="457"/>
        <v>212.9576288798936</v>
      </c>
    </row>
    <row r="2204" spans="1:68" s="25" customFormat="1" ht="14.25" x14ac:dyDescent="0.2">
      <c r="A2204" s="14">
        <v>991</v>
      </c>
      <c r="B2204" s="40"/>
      <c r="C2204" s="15" t="s">
        <v>176</v>
      </c>
      <c r="D2204" s="16">
        <v>14515</v>
      </c>
      <c r="E2204" s="15" t="s">
        <v>17060</v>
      </c>
      <c r="F2204" s="15" t="s">
        <v>17061</v>
      </c>
      <c r="G2204" s="17" t="s">
        <v>17062</v>
      </c>
      <c r="H2204" s="17" t="s">
        <v>17063</v>
      </c>
      <c r="I2204" s="17" t="s">
        <v>86</v>
      </c>
      <c r="J2204" s="15" t="s">
        <v>17064</v>
      </c>
      <c r="K2204" s="15" t="s">
        <v>8442</v>
      </c>
      <c r="L2204" s="18" t="s">
        <v>17065</v>
      </c>
      <c r="M2204" s="15" t="s">
        <v>16610</v>
      </c>
      <c r="N2204" s="15" t="s">
        <v>16611</v>
      </c>
      <c r="O2204" s="16">
        <v>510</v>
      </c>
      <c r="P2204" s="15" t="s">
        <v>118</v>
      </c>
      <c r="Q2204" s="15">
        <v>19600</v>
      </c>
      <c r="R2204" s="15">
        <v>107900</v>
      </c>
      <c r="S2204" s="15">
        <v>127500</v>
      </c>
      <c r="T2204" s="15">
        <v>0.19</v>
      </c>
      <c r="U2204" s="15" t="s">
        <v>3335</v>
      </c>
      <c r="V2204" s="15" t="s">
        <v>76</v>
      </c>
      <c r="W2204" s="16">
        <v>1</v>
      </c>
      <c r="X2204" s="16">
        <v>0</v>
      </c>
      <c r="Y2204" s="15">
        <v>8501</v>
      </c>
      <c r="Z2204" s="15">
        <v>0.19500000000000001</v>
      </c>
      <c r="AA2204" s="15" t="s">
        <v>78</v>
      </c>
      <c r="AB2204" s="15" t="s">
        <v>78</v>
      </c>
      <c r="AC2204" s="15">
        <v>0</v>
      </c>
      <c r="AD2204" s="15"/>
      <c r="AE2204" s="15" t="s">
        <v>2449</v>
      </c>
      <c r="AF2204" s="15" t="s">
        <v>17066</v>
      </c>
      <c r="AG2204" s="16">
        <v>1</v>
      </c>
      <c r="AH2204" s="15" t="s">
        <v>17067</v>
      </c>
      <c r="AI2204" s="15" t="s">
        <v>78</v>
      </c>
      <c r="AJ2204" s="15">
        <v>8500.6188964800003</v>
      </c>
      <c r="AK2204" s="15">
        <v>361.903011273</v>
      </c>
      <c r="AL2204" s="15">
        <v>3095844.3997900002</v>
      </c>
      <c r="AM2204" s="15">
        <v>1413420.05042</v>
      </c>
      <c r="AN2204" s="19">
        <v>19600</v>
      </c>
      <c r="AO2204" s="19">
        <v>106700</v>
      </c>
      <c r="AP2204" s="19">
        <v>0</v>
      </c>
      <c r="AQ2204" s="19">
        <v>0</v>
      </c>
      <c r="AR2204" s="34">
        <f t="shared" ref="AR2204:AR2267" si="460">SUM(AN2204:AQ2204)</f>
        <v>126300</v>
      </c>
      <c r="AS2204" s="34">
        <v>45000</v>
      </c>
      <c r="AT2204" s="34">
        <v>0</v>
      </c>
      <c r="AU2204" s="34">
        <v>28455</v>
      </c>
      <c r="AV2204" s="34">
        <v>0</v>
      </c>
      <c r="AW2204" s="35">
        <f t="shared" ref="AW2204:AW2267" si="461">SUM(AS2204:AV2204)</f>
        <v>73455</v>
      </c>
      <c r="AX2204" s="34">
        <f t="shared" ref="AX2204:AX2267" si="462">AR2204-AW2204</f>
        <v>52845</v>
      </c>
      <c r="AY2204" s="36">
        <v>1.4712000000099998</v>
      </c>
      <c r="AZ2204" s="36">
        <v>2.0617000000000001</v>
      </c>
      <c r="BA2204" s="22"/>
      <c r="BB2204" s="19">
        <v>1263</v>
      </c>
      <c r="BC2204" s="34">
        <f t="shared" ref="BC2204:BC2267" si="463">(AX2204/100)*AY2204</f>
        <v>777.45564000528452</v>
      </c>
      <c r="BD2204" s="34">
        <f t="shared" ref="BD2204:BD2267" si="464">(AX2204/100)*AZ2204</f>
        <v>1089.5053650000002</v>
      </c>
      <c r="BE2204" s="38">
        <v>3.4819999999999997E-2</v>
      </c>
      <c r="BF2204" s="38">
        <f t="shared" ref="BF2204:BF2267" si="465">BE2204</f>
        <v>3.4819999999999997E-2</v>
      </c>
      <c r="BG2204" s="34">
        <v>27.071005384984005</v>
      </c>
      <c r="BH2204" s="34">
        <v>37.936576809300007</v>
      </c>
      <c r="BI2204" s="34">
        <f t="shared" ref="BI2204:BI2267" si="466">BC2204-BG2204</f>
        <v>750.38463462030052</v>
      </c>
      <c r="BJ2204" s="34">
        <f t="shared" ref="BJ2204:BJ2267" si="467">BD2204-BH2204</f>
        <v>1051.5687881907002</v>
      </c>
      <c r="BK2204" s="34">
        <v>0</v>
      </c>
      <c r="BL2204" s="34">
        <v>0</v>
      </c>
      <c r="BM2204" s="34">
        <f t="shared" ref="BM2204:BM2267" si="468">BL2204-BK2204</f>
        <v>0</v>
      </c>
      <c r="BN2204" s="39">
        <f t="shared" si="458"/>
        <v>750.38463462030052</v>
      </c>
      <c r="BO2204" s="39">
        <f t="shared" si="459"/>
        <v>1051.5687881907002</v>
      </c>
      <c r="BP2204" s="39">
        <f t="shared" si="457"/>
        <v>301.18415357039964</v>
      </c>
    </row>
    <row r="2205" spans="1:68" s="25" customFormat="1" ht="14.25" x14ac:dyDescent="0.2">
      <c r="A2205" s="14">
        <v>992</v>
      </c>
      <c r="B2205" s="40"/>
      <c r="C2205" s="15" t="s">
        <v>176</v>
      </c>
      <c r="D2205" s="16">
        <v>33116</v>
      </c>
      <c r="E2205" s="15" t="s">
        <v>17068</v>
      </c>
      <c r="F2205" s="15" t="s">
        <v>17069</v>
      </c>
      <c r="G2205" s="17" t="s">
        <v>17070</v>
      </c>
      <c r="H2205" s="17" t="s">
        <v>17071</v>
      </c>
      <c r="I2205" s="17" t="s">
        <v>86</v>
      </c>
      <c r="J2205" s="15" t="s">
        <v>17072</v>
      </c>
      <c r="K2205" s="15" t="s">
        <v>17073</v>
      </c>
      <c r="L2205" s="18" t="s">
        <v>17074</v>
      </c>
      <c r="M2205" s="15" t="s">
        <v>16610</v>
      </c>
      <c r="N2205" s="15" t="s">
        <v>16611</v>
      </c>
      <c r="O2205" s="16">
        <v>510</v>
      </c>
      <c r="P2205" s="15" t="s">
        <v>118</v>
      </c>
      <c r="Q2205" s="15">
        <v>16900</v>
      </c>
      <c r="R2205" s="15">
        <v>105700</v>
      </c>
      <c r="S2205" s="15">
        <v>122600</v>
      </c>
      <c r="T2205" s="15">
        <v>0.17</v>
      </c>
      <c r="U2205" s="15" t="s">
        <v>3335</v>
      </c>
      <c r="V2205" s="15" t="s">
        <v>76</v>
      </c>
      <c r="W2205" s="16">
        <v>1</v>
      </c>
      <c r="X2205" s="16">
        <v>1</v>
      </c>
      <c r="Y2205" s="15">
        <v>6056</v>
      </c>
      <c r="Z2205" s="15">
        <v>0.13900000000000001</v>
      </c>
      <c r="AA2205" s="15" t="s">
        <v>16621</v>
      </c>
      <c r="AB2205" s="15" t="s">
        <v>78</v>
      </c>
      <c r="AC2205" s="15">
        <v>125575</v>
      </c>
      <c r="AD2205" s="26">
        <v>42074</v>
      </c>
      <c r="AE2205" s="15" t="s">
        <v>183</v>
      </c>
      <c r="AF2205" s="15" t="s">
        <v>5187</v>
      </c>
      <c r="AG2205" s="16">
        <v>1</v>
      </c>
      <c r="AH2205" s="15" t="s">
        <v>17075</v>
      </c>
      <c r="AI2205" s="15" t="s">
        <v>78</v>
      </c>
      <c r="AJ2205" s="15">
        <v>6055.5336914099998</v>
      </c>
      <c r="AK2205" s="15">
        <v>311.47610458999998</v>
      </c>
      <c r="AL2205" s="15">
        <v>3095933.8705099998</v>
      </c>
      <c r="AM2205" s="15">
        <v>1413451.07109</v>
      </c>
      <c r="AN2205" s="19">
        <v>16900</v>
      </c>
      <c r="AO2205" s="19">
        <v>104600</v>
      </c>
      <c r="AP2205" s="19">
        <v>0</v>
      </c>
      <c r="AQ2205" s="19">
        <v>0</v>
      </c>
      <c r="AR2205" s="34">
        <f t="shared" si="460"/>
        <v>121500</v>
      </c>
      <c r="AS2205" s="34">
        <v>45000</v>
      </c>
      <c r="AT2205" s="34">
        <v>3000</v>
      </c>
      <c r="AU2205" s="34">
        <v>26775</v>
      </c>
      <c r="AV2205" s="34">
        <v>0</v>
      </c>
      <c r="AW2205" s="35">
        <f t="shared" si="461"/>
        <v>74775</v>
      </c>
      <c r="AX2205" s="34">
        <f t="shared" si="462"/>
        <v>46725</v>
      </c>
      <c r="AY2205" s="36">
        <v>1.4712000000099998</v>
      </c>
      <c r="AZ2205" s="36">
        <v>2.0617000000000001</v>
      </c>
      <c r="BA2205" s="22"/>
      <c r="BB2205" s="19">
        <v>1215</v>
      </c>
      <c r="BC2205" s="34">
        <f t="shared" si="463"/>
        <v>687.41820000467237</v>
      </c>
      <c r="BD2205" s="34">
        <f t="shared" si="464"/>
        <v>963.32932500000004</v>
      </c>
      <c r="BE2205" s="38">
        <v>3.4819999999999997E-2</v>
      </c>
      <c r="BF2205" s="38">
        <f t="shared" si="465"/>
        <v>3.4819999999999997E-2</v>
      </c>
      <c r="BG2205" s="34">
        <v>23.93590172416269</v>
      </c>
      <c r="BH2205" s="34">
        <v>33.543127096500001</v>
      </c>
      <c r="BI2205" s="34">
        <f t="shared" si="466"/>
        <v>663.48229828050967</v>
      </c>
      <c r="BJ2205" s="34">
        <f t="shared" si="467"/>
        <v>929.78619790350001</v>
      </c>
      <c r="BK2205" s="34">
        <v>0</v>
      </c>
      <c r="BL2205" s="34">
        <v>0</v>
      </c>
      <c r="BM2205" s="34">
        <f t="shared" si="468"/>
        <v>0</v>
      </c>
      <c r="BN2205" s="39">
        <f t="shared" si="458"/>
        <v>663.48229828050967</v>
      </c>
      <c r="BO2205" s="39">
        <f t="shared" si="459"/>
        <v>929.78619790350001</v>
      </c>
      <c r="BP2205" s="39">
        <f t="shared" si="457"/>
        <v>266.30389962299034</v>
      </c>
    </row>
    <row r="2206" spans="1:68" s="25" customFormat="1" ht="14.25" x14ac:dyDescent="0.2">
      <c r="A2206" s="14">
        <v>993</v>
      </c>
      <c r="B2206" s="40"/>
      <c r="C2206" s="15" t="s">
        <v>17076</v>
      </c>
      <c r="D2206" s="16">
        <v>23318</v>
      </c>
      <c r="E2206" s="15" t="s">
        <v>17077</v>
      </c>
      <c r="F2206" s="15" t="s">
        <v>17076</v>
      </c>
      <c r="G2206" s="17" t="s">
        <v>17078</v>
      </c>
      <c r="H2206" s="17" t="s">
        <v>17079</v>
      </c>
      <c r="I2206" s="17" t="s">
        <v>86</v>
      </c>
      <c r="J2206" s="15" t="s">
        <v>17080</v>
      </c>
      <c r="K2206" s="15" t="s">
        <v>205</v>
      </c>
      <c r="L2206" s="18" t="s">
        <v>17081</v>
      </c>
      <c r="M2206" s="15" t="s">
        <v>16610</v>
      </c>
      <c r="N2206" s="15" t="s">
        <v>16611</v>
      </c>
      <c r="O2206" s="16">
        <v>510</v>
      </c>
      <c r="P2206" s="15" t="s">
        <v>118</v>
      </c>
      <c r="Q2206" s="15">
        <v>16100</v>
      </c>
      <c r="R2206" s="15">
        <v>91100</v>
      </c>
      <c r="S2206" s="15">
        <v>107200</v>
      </c>
      <c r="T2206" s="15">
        <v>0.16</v>
      </c>
      <c r="U2206" s="15" t="s">
        <v>3335</v>
      </c>
      <c r="V2206" s="15" t="s">
        <v>76</v>
      </c>
      <c r="W2206" s="16">
        <v>1</v>
      </c>
      <c r="X2206" s="16">
        <v>0</v>
      </c>
      <c r="Y2206" s="15">
        <v>6977</v>
      </c>
      <c r="Z2206" s="15">
        <v>0.16</v>
      </c>
      <c r="AA2206" s="15" t="s">
        <v>16621</v>
      </c>
      <c r="AB2206" s="15" t="s">
        <v>16622</v>
      </c>
      <c r="AC2206" s="15">
        <v>0</v>
      </c>
      <c r="AD2206" s="15"/>
      <c r="AE2206" s="15" t="s">
        <v>1813</v>
      </c>
      <c r="AF2206" s="15" t="s">
        <v>17082</v>
      </c>
      <c r="AG2206" s="16">
        <v>1</v>
      </c>
      <c r="AH2206" s="15" t="s">
        <v>17083</v>
      </c>
      <c r="AI2206" s="15" t="s">
        <v>78</v>
      </c>
      <c r="AJ2206" s="15">
        <v>6977.4160156300004</v>
      </c>
      <c r="AK2206" s="15">
        <v>345.30626128300003</v>
      </c>
      <c r="AL2206" s="15">
        <v>3095898.3925399999</v>
      </c>
      <c r="AM2206" s="15">
        <v>1413506.8823599999</v>
      </c>
      <c r="AN2206" s="19">
        <v>16100</v>
      </c>
      <c r="AO2206" s="19">
        <v>90200</v>
      </c>
      <c r="AP2206" s="19">
        <v>0</v>
      </c>
      <c r="AQ2206" s="19">
        <v>0</v>
      </c>
      <c r="AR2206" s="34">
        <f t="shared" si="460"/>
        <v>106300</v>
      </c>
      <c r="AS2206" s="34">
        <v>45000</v>
      </c>
      <c r="AT2206" s="34">
        <v>3000</v>
      </c>
      <c r="AU2206" s="34">
        <v>21455</v>
      </c>
      <c r="AV2206" s="34">
        <v>0</v>
      </c>
      <c r="AW2206" s="35">
        <f t="shared" si="461"/>
        <v>69455</v>
      </c>
      <c r="AX2206" s="34">
        <f t="shared" si="462"/>
        <v>36845</v>
      </c>
      <c r="AY2206" s="36">
        <v>1.4712000000099998</v>
      </c>
      <c r="AZ2206" s="36">
        <v>2.0617000000000001</v>
      </c>
      <c r="BA2206" s="22"/>
      <c r="BB2206" s="19">
        <v>1063</v>
      </c>
      <c r="BC2206" s="34">
        <f t="shared" si="463"/>
        <v>542.06364000368444</v>
      </c>
      <c r="BD2206" s="34">
        <f t="shared" si="464"/>
        <v>759.63336500000003</v>
      </c>
      <c r="BE2206" s="38">
        <v>3.4819999999999997E-2</v>
      </c>
      <c r="BF2206" s="38">
        <f t="shared" si="465"/>
        <v>3.4819999999999997E-2</v>
      </c>
      <c r="BG2206" s="34">
        <v>18.874655944928289</v>
      </c>
      <c r="BH2206" s="34">
        <v>26.450433769299998</v>
      </c>
      <c r="BI2206" s="34">
        <f t="shared" si="466"/>
        <v>523.1889840587562</v>
      </c>
      <c r="BJ2206" s="34">
        <f t="shared" si="467"/>
        <v>733.18293123069998</v>
      </c>
      <c r="BK2206" s="34">
        <v>0</v>
      </c>
      <c r="BL2206" s="34">
        <v>0</v>
      </c>
      <c r="BM2206" s="34">
        <f t="shared" si="468"/>
        <v>0</v>
      </c>
      <c r="BN2206" s="39">
        <f t="shared" si="458"/>
        <v>523.1889840587562</v>
      </c>
      <c r="BO2206" s="39">
        <f t="shared" si="459"/>
        <v>733.18293123069998</v>
      </c>
      <c r="BP2206" s="39">
        <f t="shared" si="457"/>
        <v>209.99394717194377</v>
      </c>
    </row>
    <row r="2207" spans="1:68" s="25" customFormat="1" ht="14.25" x14ac:dyDescent="0.2">
      <c r="A2207" s="14">
        <v>994</v>
      </c>
      <c r="B2207" s="40"/>
      <c r="C2207" s="15"/>
      <c r="D2207" s="16">
        <v>9165</v>
      </c>
      <c r="E2207" s="15" t="s">
        <v>17084</v>
      </c>
      <c r="F2207" s="15" t="s">
        <v>17085</v>
      </c>
      <c r="G2207" s="17" t="s">
        <v>17086</v>
      </c>
      <c r="H2207" s="17" t="s">
        <v>17087</v>
      </c>
      <c r="I2207" s="17" t="s">
        <v>88</v>
      </c>
      <c r="J2207" s="15" t="s">
        <v>17088</v>
      </c>
      <c r="K2207" s="15" t="s">
        <v>1563</v>
      </c>
      <c r="L2207" s="18" t="s">
        <v>17089</v>
      </c>
      <c r="M2207" s="15" t="s">
        <v>16610</v>
      </c>
      <c r="N2207" s="15" t="s">
        <v>16611</v>
      </c>
      <c r="O2207" s="16">
        <v>510</v>
      </c>
      <c r="P2207" s="15" t="s">
        <v>118</v>
      </c>
      <c r="Q2207" s="15">
        <v>16600</v>
      </c>
      <c r="R2207" s="15">
        <v>84700</v>
      </c>
      <c r="S2207" s="15">
        <v>101300</v>
      </c>
      <c r="T2207" s="15">
        <v>0.17</v>
      </c>
      <c r="U2207" s="15" t="s">
        <v>3335</v>
      </c>
      <c r="V2207" s="15" t="s">
        <v>76</v>
      </c>
      <c r="W2207" s="16">
        <v>1</v>
      </c>
      <c r="X2207" s="16">
        <v>1</v>
      </c>
      <c r="Y2207" s="15">
        <v>6957</v>
      </c>
      <c r="Z2207" s="15">
        <v>0.16</v>
      </c>
      <c r="AA2207" s="15" t="s">
        <v>16621</v>
      </c>
      <c r="AB2207" s="15" t="s">
        <v>16622</v>
      </c>
      <c r="AC2207" s="15">
        <v>80000</v>
      </c>
      <c r="AD2207" s="26">
        <v>37046</v>
      </c>
      <c r="AE2207" s="15" t="s">
        <v>211</v>
      </c>
      <c r="AF2207" s="15" t="s">
        <v>17090</v>
      </c>
      <c r="AG2207" s="16">
        <v>1</v>
      </c>
      <c r="AH2207" s="15" t="s">
        <v>17091</v>
      </c>
      <c r="AI2207" s="15" t="s">
        <v>78</v>
      </c>
      <c r="AJ2207" s="15">
        <v>6957.4365234400002</v>
      </c>
      <c r="AK2207" s="15">
        <v>344.69260451000002</v>
      </c>
      <c r="AL2207" s="15">
        <v>3095863.6004400002</v>
      </c>
      <c r="AM2207" s="15">
        <v>1413562.3910999999</v>
      </c>
      <c r="AN2207" s="19">
        <v>16600</v>
      </c>
      <c r="AO2207" s="19">
        <v>83800</v>
      </c>
      <c r="AP2207" s="19">
        <v>0</v>
      </c>
      <c r="AQ2207" s="19">
        <v>0</v>
      </c>
      <c r="AR2207" s="34">
        <f t="shared" si="460"/>
        <v>100400</v>
      </c>
      <c r="AS2207" s="34">
        <v>45000</v>
      </c>
      <c r="AT2207" s="34">
        <v>3000</v>
      </c>
      <c r="AU2207" s="34">
        <v>19390</v>
      </c>
      <c r="AV2207" s="34">
        <v>0</v>
      </c>
      <c r="AW2207" s="35">
        <f t="shared" si="461"/>
        <v>67390</v>
      </c>
      <c r="AX2207" s="34">
        <f t="shared" si="462"/>
        <v>33010</v>
      </c>
      <c r="AY2207" s="36">
        <v>1.4712000000099998</v>
      </c>
      <c r="AZ2207" s="36">
        <v>2.0617000000000001</v>
      </c>
      <c r="BA2207" s="22"/>
      <c r="BB2207" s="19">
        <v>1004</v>
      </c>
      <c r="BC2207" s="34">
        <f t="shared" si="463"/>
        <v>485.64312000330096</v>
      </c>
      <c r="BD2207" s="34">
        <f t="shared" si="464"/>
        <v>680.56717000000003</v>
      </c>
      <c r="BE2207" s="38">
        <v>3.4819999999999997E-2</v>
      </c>
      <c r="BF2207" s="38">
        <f t="shared" si="465"/>
        <v>3.4819999999999997E-2</v>
      </c>
      <c r="BG2207" s="34">
        <v>16.910093438514938</v>
      </c>
      <c r="BH2207" s="34">
        <v>23.697348859399998</v>
      </c>
      <c r="BI2207" s="34">
        <f t="shared" si="466"/>
        <v>468.73302656478603</v>
      </c>
      <c r="BJ2207" s="34">
        <f t="shared" si="467"/>
        <v>656.86982114060004</v>
      </c>
      <c r="BK2207" s="34">
        <v>0</v>
      </c>
      <c r="BL2207" s="34">
        <v>0</v>
      </c>
      <c r="BM2207" s="34">
        <f t="shared" si="468"/>
        <v>0</v>
      </c>
      <c r="BN2207" s="39">
        <f t="shared" si="458"/>
        <v>468.73302656478603</v>
      </c>
      <c r="BO2207" s="39">
        <f t="shared" si="459"/>
        <v>656.86982114060004</v>
      </c>
      <c r="BP2207" s="39">
        <f t="shared" si="457"/>
        <v>188.13679457581401</v>
      </c>
    </row>
    <row r="2208" spans="1:68" s="25" customFormat="1" ht="14.25" x14ac:dyDescent="0.2">
      <c r="A2208" s="14">
        <v>995</v>
      </c>
      <c r="B2208" s="40"/>
      <c r="C2208" s="15"/>
      <c r="D2208" s="16">
        <v>34839</v>
      </c>
      <c r="E2208" s="15" t="s">
        <v>17092</v>
      </c>
      <c r="F2208" s="15" t="s">
        <v>17093</v>
      </c>
      <c r="G2208" s="17" t="s">
        <v>17094</v>
      </c>
      <c r="H2208" s="17" t="s">
        <v>17095</v>
      </c>
      <c r="I2208" s="17" t="s">
        <v>88</v>
      </c>
      <c r="J2208" s="15" t="s">
        <v>17096</v>
      </c>
      <c r="K2208" s="15" t="s">
        <v>2831</v>
      </c>
      <c r="L2208" s="18" t="s">
        <v>17097</v>
      </c>
      <c r="M2208" s="15" t="s">
        <v>16610</v>
      </c>
      <c r="N2208" s="15" t="s">
        <v>16611</v>
      </c>
      <c r="O2208" s="16">
        <v>510</v>
      </c>
      <c r="P2208" s="15" t="s">
        <v>118</v>
      </c>
      <c r="Q2208" s="15">
        <v>15400</v>
      </c>
      <c r="R2208" s="15">
        <v>83500</v>
      </c>
      <c r="S2208" s="15">
        <v>98900</v>
      </c>
      <c r="T2208" s="15">
        <v>0.15</v>
      </c>
      <c r="U2208" s="15" t="s">
        <v>3335</v>
      </c>
      <c r="V2208" s="15" t="s">
        <v>76</v>
      </c>
      <c r="W2208" s="16">
        <v>1</v>
      </c>
      <c r="X2208" s="16">
        <v>1</v>
      </c>
      <c r="Y2208" s="15">
        <v>7652</v>
      </c>
      <c r="Z2208" s="15">
        <v>0.17599999999999999</v>
      </c>
      <c r="AA2208" s="15" t="s">
        <v>16612</v>
      </c>
      <c r="AB2208" s="15" t="s">
        <v>16622</v>
      </c>
      <c r="AC2208" s="15">
        <v>102500</v>
      </c>
      <c r="AD2208" s="26">
        <v>38439</v>
      </c>
      <c r="AE2208" s="15" t="s">
        <v>119</v>
      </c>
      <c r="AF2208" s="15" t="s">
        <v>119</v>
      </c>
      <c r="AG2208" s="16">
        <v>1</v>
      </c>
      <c r="AH2208" s="15" t="s">
        <v>17098</v>
      </c>
      <c r="AI2208" s="15" t="s">
        <v>78</v>
      </c>
      <c r="AJ2208" s="15">
        <v>7651.7338867199996</v>
      </c>
      <c r="AK2208" s="15">
        <v>350.916895135</v>
      </c>
      <c r="AL2208" s="15">
        <v>3095829.0184200001</v>
      </c>
      <c r="AM2208" s="15">
        <v>1413620.53782</v>
      </c>
      <c r="AN2208" s="19">
        <v>15400</v>
      </c>
      <c r="AO2208" s="19">
        <v>84800</v>
      </c>
      <c r="AP2208" s="19">
        <v>0</v>
      </c>
      <c r="AQ2208" s="19">
        <v>0</v>
      </c>
      <c r="AR2208" s="34">
        <f t="shared" si="460"/>
        <v>100200</v>
      </c>
      <c r="AS2208" s="34">
        <v>45000</v>
      </c>
      <c r="AT2208" s="34">
        <v>0</v>
      </c>
      <c r="AU2208" s="34">
        <v>19320</v>
      </c>
      <c r="AV2208" s="34">
        <v>0</v>
      </c>
      <c r="AW2208" s="35">
        <f t="shared" si="461"/>
        <v>64320</v>
      </c>
      <c r="AX2208" s="34">
        <f t="shared" si="462"/>
        <v>35880</v>
      </c>
      <c r="AY2208" s="36">
        <v>1.4712000000099998</v>
      </c>
      <c r="AZ2208" s="36">
        <v>2.0617000000000001</v>
      </c>
      <c r="BA2208" s="22"/>
      <c r="BB2208" s="19">
        <v>1002</v>
      </c>
      <c r="BC2208" s="34">
        <f t="shared" si="463"/>
        <v>527.86656000358801</v>
      </c>
      <c r="BD2208" s="34">
        <f t="shared" si="464"/>
        <v>739.73796000000004</v>
      </c>
      <c r="BE2208" s="38">
        <v>3.4819999999999997E-2</v>
      </c>
      <c r="BF2208" s="38">
        <f t="shared" si="465"/>
        <v>3.4819999999999997E-2</v>
      </c>
      <c r="BG2208" s="34">
        <v>18.380313619324934</v>
      </c>
      <c r="BH2208" s="34">
        <v>25.757675767199999</v>
      </c>
      <c r="BI2208" s="34">
        <f t="shared" si="466"/>
        <v>509.4862463842631</v>
      </c>
      <c r="BJ2208" s="34">
        <f t="shared" si="467"/>
        <v>713.98028423280005</v>
      </c>
      <c r="BK2208" s="34">
        <v>0</v>
      </c>
      <c r="BL2208" s="34">
        <v>0</v>
      </c>
      <c r="BM2208" s="34">
        <f t="shared" si="468"/>
        <v>0</v>
      </c>
      <c r="BN2208" s="39">
        <f t="shared" si="458"/>
        <v>509.4862463842631</v>
      </c>
      <c r="BO2208" s="39">
        <f t="shared" si="459"/>
        <v>713.98028423280005</v>
      </c>
      <c r="BP2208" s="39">
        <f t="shared" si="457"/>
        <v>204.49403784853695</v>
      </c>
    </row>
    <row r="2209" spans="1:68" s="25" customFormat="1" ht="14.25" x14ac:dyDescent="0.2">
      <c r="A2209" s="14">
        <v>996</v>
      </c>
      <c r="B2209" s="40"/>
      <c r="C2209" s="15" t="s">
        <v>17099</v>
      </c>
      <c r="D2209" s="16">
        <v>7612</v>
      </c>
      <c r="E2209" s="15" t="s">
        <v>17100</v>
      </c>
      <c r="F2209" s="15" t="s">
        <v>17099</v>
      </c>
      <c r="G2209" s="17" t="s">
        <v>17101</v>
      </c>
      <c r="H2209" s="17" t="s">
        <v>17102</v>
      </c>
      <c r="I2209" s="17" t="s">
        <v>86</v>
      </c>
      <c r="J2209" s="15" t="s">
        <v>17103</v>
      </c>
      <c r="K2209" s="15" t="s">
        <v>913</v>
      </c>
      <c r="L2209" s="18" t="s">
        <v>17104</v>
      </c>
      <c r="M2209" s="15" t="s">
        <v>16610</v>
      </c>
      <c r="N2209" s="15" t="s">
        <v>16611</v>
      </c>
      <c r="O2209" s="16">
        <v>510</v>
      </c>
      <c r="P2209" s="15" t="s">
        <v>118</v>
      </c>
      <c r="Q2209" s="15">
        <v>17600</v>
      </c>
      <c r="R2209" s="15">
        <v>93400</v>
      </c>
      <c r="S2209" s="15">
        <v>111000</v>
      </c>
      <c r="T2209" s="15">
        <v>0.22</v>
      </c>
      <c r="U2209" s="15" t="s">
        <v>3335</v>
      </c>
      <c r="V2209" s="15" t="s">
        <v>76</v>
      </c>
      <c r="W2209" s="16">
        <v>1</v>
      </c>
      <c r="X2209" s="16">
        <v>1</v>
      </c>
      <c r="Y2209" s="15">
        <v>10532</v>
      </c>
      <c r="Z2209" s="15">
        <v>0.24199999999999999</v>
      </c>
      <c r="AA2209" s="15" t="s">
        <v>16621</v>
      </c>
      <c r="AB2209" s="15" t="s">
        <v>78</v>
      </c>
      <c r="AC2209" s="15">
        <v>117500</v>
      </c>
      <c r="AD2209" s="26">
        <v>39933</v>
      </c>
      <c r="AE2209" s="15" t="s">
        <v>1056</v>
      </c>
      <c r="AF2209" s="15" t="s">
        <v>17105</v>
      </c>
      <c r="AG2209" s="16">
        <v>1</v>
      </c>
      <c r="AH2209" s="15" t="s">
        <v>17106</v>
      </c>
      <c r="AI2209" s="15" t="s">
        <v>78</v>
      </c>
      <c r="AJ2209" s="15">
        <v>10531.8945313</v>
      </c>
      <c r="AK2209" s="15">
        <v>458.12550165300001</v>
      </c>
      <c r="AL2209" s="15">
        <v>3095779.2834299998</v>
      </c>
      <c r="AM2209" s="15">
        <v>1413537.6704500001</v>
      </c>
      <c r="AN2209" s="19">
        <v>17600</v>
      </c>
      <c r="AO2209" s="19">
        <v>92400</v>
      </c>
      <c r="AP2209" s="19">
        <v>0</v>
      </c>
      <c r="AQ2209" s="19">
        <v>0</v>
      </c>
      <c r="AR2209" s="34">
        <f t="shared" si="460"/>
        <v>110000</v>
      </c>
      <c r="AS2209" s="34">
        <v>45000</v>
      </c>
      <c r="AT2209" s="34">
        <v>3000</v>
      </c>
      <c r="AU2209" s="34">
        <v>22750</v>
      </c>
      <c r="AV2209" s="34">
        <v>0</v>
      </c>
      <c r="AW2209" s="35">
        <f t="shared" si="461"/>
        <v>70750</v>
      </c>
      <c r="AX2209" s="34">
        <f t="shared" si="462"/>
        <v>39250</v>
      </c>
      <c r="AY2209" s="36">
        <v>1.4712000000099998</v>
      </c>
      <c r="AZ2209" s="36">
        <v>2.0617000000000001</v>
      </c>
      <c r="BA2209" s="22"/>
      <c r="BB2209" s="19">
        <v>1100</v>
      </c>
      <c r="BC2209" s="34">
        <f t="shared" si="463"/>
        <v>577.44600000392495</v>
      </c>
      <c r="BD2209" s="34">
        <f t="shared" si="464"/>
        <v>809.21725000000004</v>
      </c>
      <c r="BE2209" s="38">
        <v>3.4819999999999997E-2</v>
      </c>
      <c r="BF2209" s="38">
        <f t="shared" si="465"/>
        <v>3.4819999999999997E-2</v>
      </c>
      <c r="BG2209" s="34">
        <v>20.106669720136665</v>
      </c>
      <c r="BH2209" s="34">
        <v>28.176944644999999</v>
      </c>
      <c r="BI2209" s="34">
        <f t="shared" si="466"/>
        <v>557.33933028378829</v>
      </c>
      <c r="BJ2209" s="34">
        <f t="shared" si="467"/>
        <v>781.04030535499999</v>
      </c>
      <c r="BK2209" s="34">
        <v>0</v>
      </c>
      <c r="BL2209" s="34">
        <v>0</v>
      </c>
      <c r="BM2209" s="34">
        <f t="shared" si="468"/>
        <v>0</v>
      </c>
      <c r="BN2209" s="39">
        <f t="shared" si="458"/>
        <v>557.33933028378829</v>
      </c>
      <c r="BO2209" s="39">
        <f t="shared" si="459"/>
        <v>781.04030535499999</v>
      </c>
      <c r="BP2209" s="39">
        <f t="shared" si="457"/>
        <v>223.7009750712117</v>
      </c>
    </row>
    <row r="2210" spans="1:68" s="25" customFormat="1" ht="14.25" x14ac:dyDescent="0.2">
      <c r="A2210" s="14">
        <v>997</v>
      </c>
      <c r="B2210" s="40"/>
      <c r="C2210" s="15" t="s">
        <v>176</v>
      </c>
      <c r="D2210" s="16">
        <v>21409</v>
      </c>
      <c r="E2210" s="15" t="s">
        <v>17107</v>
      </c>
      <c r="F2210" s="15" t="s">
        <v>17108</v>
      </c>
      <c r="G2210" s="17" t="s">
        <v>17109</v>
      </c>
      <c r="H2210" s="17" t="s">
        <v>17110</v>
      </c>
      <c r="I2210" s="17" t="s">
        <v>86</v>
      </c>
      <c r="J2210" s="15" t="s">
        <v>17111</v>
      </c>
      <c r="K2210" s="15" t="s">
        <v>86</v>
      </c>
      <c r="L2210" s="18" t="s">
        <v>17112</v>
      </c>
      <c r="M2210" s="15" t="s">
        <v>16610</v>
      </c>
      <c r="N2210" s="15" t="s">
        <v>16611</v>
      </c>
      <c r="O2210" s="16">
        <v>510</v>
      </c>
      <c r="P2210" s="15" t="s">
        <v>118</v>
      </c>
      <c r="Q2210" s="15">
        <v>16100</v>
      </c>
      <c r="R2210" s="15">
        <v>88200</v>
      </c>
      <c r="S2210" s="15">
        <v>104300</v>
      </c>
      <c r="T2210" s="15">
        <v>0.17</v>
      </c>
      <c r="U2210" s="15" t="s">
        <v>3335</v>
      </c>
      <c r="V2210" s="15" t="s">
        <v>76</v>
      </c>
      <c r="W2210" s="16">
        <v>1</v>
      </c>
      <c r="X2210" s="16">
        <v>0</v>
      </c>
      <c r="Y2210" s="15">
        <v>9493</v>
      </c>
      <c r="Z2210" s="15">
        <v>0.218</v>
      </c>
      <c r="AA2210" s="15" t="s">
        <v>16621</v>
      </c>
      <c r="AB2210" s="15" t="s">
        <v>16622</v>
      </c>
      <c r="AC2210" s="15">
        <v>0</v>
      </c>
      <c r="AD2210" s="15"/>
      <c r="AE2210" s="15" t="s">
        <v>1056</v>
      </c>
      <c r="AF2210" s="15" t="s">
        <v>17113</v>
      </c>
      <c r="AG2210" s="16">
        <v>1</v>
      </c>
      <c r="AH2210" s="15" t="s">
        <v>17114</v>
      </c>
      <c r="AI2210" s="15" t="s">
        <v>78</v>
      </c>
      <c r="AJ2210" s="15">
        <v>9492.75268555</v>
      </c>
      <c r="AK2210" s="15">
        <v>411.82517391800002</v>
      </c>
      <c r="AL2210" s="15">
        <v>3095708.91481</v>
      </c>
      <c r="AM2210" s="15">
        <v>1413521.86047</v>
      </c>
      <c r="AN2210" s="19">
        <v>16100</v>
      </c>
      <c r="AO2210" s="19">
        <v>89300</v>
      </c>
      <c r="AP2210" s="19">
        <v>0</v>
      </c>
      <c r="AQ2210" s="19">
        <v>300</v>
      </c>
      <c r="AR2210" s="34">
        <f t="shared" si="460"/>
        <v>105700</v>
      </c>
      <c r="AS2210" s="34">
        <v>45000</v>
      </c>
      <c r="AT2210" s="34">
        <v>3000</v>
      </c>
      <c r="AU2210" s="34">
        <v>21140</v>
      </c>
      <c r="AV2210" s="34">
        <v>0</v>
      </c>
      <c r="AW2210" s="35">
        <f t="shared" si="461"/>
        <v>69140</v>
      </c>
      <c r="AX2210" s="34">
        <f t="shared" si="462"/>
        <v>36560</v>
      </c>
      <c r="AY2210" s="36">
        <v>1.4712000000099998</v>
      </c>
      <c r="AZ2210" s="36">
        <v>2.0617000000000001</v>
      </c>
      <c r="BA2210" s="22"/>
      <c r="BB2210" s="19">
        <v>1063</v>
      </c>
      <c r="BC2210" s="34">
        <f t="shared" si="463"/>
        <v>537.87072000365595</v>
      </c>
      <c r="BD2210" s="34">
        <f t="shared" si="464"/>
        <v>753.75752000000011</v>
      </c>
      <c r="BE2210" s="38">
        <v>3.4819999999999997E-2</v>
      </c>
      <c r="BF2210" s="38">
        <f t="shared" si="465"/>
        <v>3.4819999999999997E-2</v>
      </c>
      <c r="BG2210" s="34">
        <v>18.574976918526254</v>
      </c>
      <c r="BH2210" s="34">
        <v>26.0304716644</v>
      </c>
      <c r="BI2210" s="34">
        <f t="shared" si="466"/>
        <v>519.29574308512974</v>
      </c>
      <c r="BJ2210" s="34">
        <f t="shared" si="467"/>
        <v>727.7270483356001</v>
      </c>
      <c r="BK2210" s="34">
        <v>0</v>
      </c>
      <c r="BL2210" s="34">
        <v>0</v>
      </c>
      <c r="BM2210" s="34">
        <f t="shared" si="468"/>
        <v>0</v>
      </c>
      <c r="BN2210" s="39">
        <f t="shared" si="458"/>
        <v>519.29574308512974</v>
      </c>
      <c r="BO2210" s="39">
        <f t="shared" si="459"/>
        <v>727.7270483356001</v>
      </c>
      <c r="BP2210" s="39">
        <f t="shared" si="457"/>
        <v>208.43130525047036</v>
      </c>
    </row>
    <row r="2211" spans="1:68" s="25" customFormat="1" ht="14.25" x14ac:dyDescent="0.2">
      <c r="A2211" s="14">
        <v>998</v>
      </c>
      <c r="B2211" s="40"/>
      <c r="C2211" s="15" t="s">
        <v>726</v>
      </c>
      <c r="D2211" s="16">
        <v>36634</v>
      </c>
      <c r="E2211" s="15" t="s">
        <v>17115</v>
      </c>
      <c r="F2211" s="15" t="s">
        <v>17116</v>
      </c>
      <c r="G2211" s="17" t="s">
        <v>17117</v>
      </c>
      <c r="H2211" s="17" t="s">
        <v>17118</v>
      </c>
      <c r="I2211" s="17" t="s">
        <v>86</v>
      </c>
      <c r="J2211" s="15" t="s">
        <v>17119</v>
      </c>
      <c r="K2211" s="15" t="s">
        <v>732</v>
      </c>
      <c r="L2211" s="18" t="s">
        <v>17120</v>
      </c>
      <c r="M2211" s="15" t="s">
        <v>16610</v>
      </c>
      <c r="N2211" s="15" t="s">
        <v>16611</v>
      </c>
      <c r="O2211" s="16">
        <v>510</v>
      </c>
      <c r="P2211" s="15" t="s">
        <v>118</v>
      </c>
      <c r="Q2211" s="15">
        <v>16800</v>
      </c>
      <c r="R2211" s="15">
        <v>91000</v>
      </c>
      <c r="S2211" s="15">
        <v>107800</v>
      </c>
      <c r="T2211" s="15">
        <v>0.17</v>
      </c>
      <c r="U2211" s="15" t="s">
        <v>3335</v>
      </c>
      <c r="V2211" s="15" t="s">
        <v>76</v>
      </c>
      <c r="W2211" s="16">
        <v>1</v>
      </c>
      <c r="X2211" s="16">
        <v>0</v>
      </c>
      <c r="Y2211" s="15">
        <v>8485</v>
      </c>
      <c r="Z2211" s="15">
        <v>0.19500000000000001</v>
      </c>
      <c r="AA2211" s="15" t="s">
        <v>16621</v>
      </c>
      <c r="AB2211" s="15" t="s">
        <v>16622</v>
      </c>
      <c r="AC2211" s="15">
        <v>0</v>
      </c>
      <c r="AD2211" s="15"/>
      <c r="AE2211" s="15" t="s">
        <v>137</v>
      </c>
      <c r="AF2211" s="15" t="s">
        <v>17121</v>
      </c>
      <c r="AG2211" s="16">
        <v>1</v>
      </c>
      <c r="AH2211" s="15" t="s">
        <v>17122</v>
      </c>
      <c r="AI2211" s="15" t="s">
        <v>78</v>
      </c>
      <c r="AJ2211" s="15">
        <v>8485.0927734399993</v>
      </c>
      <c r="AK2211" s="15">
        <v>375.56711083699997</v>
      </c>
      <c r="AL2211" s="15">
        <v>3095626.4257499999</v>
      </c>
      <c r="AM2211" s="15">
        <v>1413516.72902</v>
      </c>
      <c r="AN2211" s="19">
        <v>16800</v>
      </c>
      <c r="AO2211" s="19">
        <v>92400</v>
      </c>
      <c r="AP2211" s="19">
        <v>0</v>
      </c>
      <c r="AQ2211" s="19">
        <v>0</v>
      </c>
      <c r="AR2211" s="34">
        <f t="shared" si="460"/>
        <v>109200</v>
      </c>
      <c r="AS2211" s="34">
        <v>45000</v>
      </c>
      <c r="AT2211" s="34">
        <v>3000</v>
      </c>
      <c r="AU2211" s="34">
        <v>22470</v>
      </c>
      <c r="AV2211" s="34">
        <v>0</v>
      </c>
      <c r="AW2211" s="35">
        <f t="shared" si="461"/>
        <v>70470</v>
      </c>
      <c r="AX2211" s="34">
        <f t="shared" si="462"/>
        <v>38730</v>
      </c>
      <c r="AY2211" s="36">
        <v>1.4712000000099998</v>
      </c>
      <c r="AZ2211" s="36">
        <v>2.0617000000000001</v>
      </c>
      <c r="BA2211" s="22"/>
      <c r="BB2211" s="19">
        <v>1092</v>
      </c>
      <c r="BC2211" s="34">
        <f t="shared" si="463"/>
        <v>569.79576000387294</v>
      </c>
      <c r="BD2211" s="34">
        <f t="shared" si="464"/>
        <v>798.49641000000008</v>
      </c>
      <c r="BE2211" s="38">
        <v>3.4819999999999997E-2</v>
      </c>
      <c r="BF2211" s="38">
        <f t="shared" si="465"/>
        <v>3.4819999999999997E-2</v>
      </c>
      <c r="BG2211" s="34">
        <v>19.840288363334853</v>
      </c>
      <c r="BH2211" s="34">
        <v>27.803644996199999</v>
      </c>
      <c r="BI2211" s="34">
        <f t="shared" si="466"/>
        <v>549.95547164053812</v>
      </c>
      <c r="BJ2211" s="34">
        <f t="shared" si="467"/>
        <v>770.6927650038001</v>
      </c>
      <c r="BK2211" s="34">
        <v>0</v>
      </c>
      <c r="BL2211" s="34">
        <v>0</v>
      </c>
      <c r="BM2211" s="34">
        <f t="shared" si="468"/>
        <v>0</v>
      </c>
      <c r="BN2211" s="39">
        <f t="shared" si="458"/>
        <v>549.95547164053812</v>
      </c>
      <c r="BO2211" s="39">
        <f t="shared" si="459"/>
        <v>770.6927650038001</v>
      </c>
      <c r="BP2211" s="39">
        <f t="shared" si="457"/>
        <v>220.73729336326198</v>
      </c>
    </row>
    <row r="2212" spans="1:68" s="25" customFormat="1" ht="14.25" x14ac:dyDescent="0.2">
      <c r="A2212" s="14">
        <v>999</v>
      </c>
      <c r="B2212" s="40"/>
      <c r="C2212" s="15" t="s">
        <v>726</v>
      </c>
      <c r="D2212" s="16">
        <v>36626</v>
      </c>
      <c r="E2212" s="15" t="s">
        <v>17123</v>
      </c>
      <c r="F2212" s="15" t="s">
        <v>17124</v>
      </c>
      <c r="G2212" s="17" t="s">
        <v>17125</v>
      </c>
      <c r="H2212" s="17" t="s">
        <v>17126</v>
      </c>
      <c r="I2212" s="17" t="s">
        <v>86</v>
      </c>
      <c r="J2212" s="15" t="s">
        <v>17127</v>
      </c>
      <c r="K2212" s="15" t="s">
        <v>821</v>
      </c>
      <c r="L2212" s="18" t="s">
        <v>17128</v>
      </c>
      <c r="M2212" s="15" t="s">
        <v>16610</v>
      </c>
      <c r="N2212" s="15" t="s">
        <v>16611</v>
      </c>
      <c r="O2212" s="16">
        <v>510</v>
      </c>
      <c r="P2212" s="15" t="s">
        <v>118</v>
      </c>
      <c r="Q2212" s="15">
        <v>16900</v>
      </c>
      <c r="R2212" s="15">
        <v>107000</v>
      </c>
      <c r="S2212" s="15">
        <v>123900</v>
      </c>
      <c r="T2212" s="15">
        <v>0.17</v>
      </c>
      <c r="U2212" s="15" t="s">
        <v>3335</v>
      </c>
      <c r="V2212" s="15" t="s">
        <v>76</v>
      </c>
      <c r="W2212" s="16">
        <v>1</v>
      </c>
      <c r="X2212" s="16">
        <v>1</v>
      </c>
      <c r="Y2212" s="15">
        <v>7394</v>
      </c>
      <c r="Z2212" s="15">
        <v>0.17</v>
      </c>
      <c r="AA2212" s="15" t="s">
        <v>16621</v>
      </c>
      <c r="AB2212" s="15" t="s">
        <v>16622</v>
      </c>
      <c r="AC2212" s="15">
        <v>108750</v>
      </c>
      <c r="AD2212" s="26">
        <v>42538</v>
      </c>
      <c r="AE2212" s="15" t="s">
        <v>353</v>
      </c>
      <c r="AF2212" s="15" t="s">
        <v>13309</v>
      </c>
      <c r="AG2212" s="16">
        <v>1</v>
      </c>
      <c r="AH2212" s="15" t="s">
        <v>17129</v>
      </c>
      <c r="AI2212" s="15" t="s">
        <v>78</v>
      </c>
      <c r="AJ2212" s="15">
        <v>7393.9313964800003</v>
      </c>
      <c r="AK2212" s="15">
        <v>350.67063359999997</v>
      </c>
      <c r="AL2212" s="15">
        <v>3095550.1909699999</v>
      </c>
      <c r="AM2212" s="15">
        <v>1413518.70383</v>
      </c>
      <c r="AN2212" s="19">
        <v>16900</v>
      </c>
      <c r="AO2212" s="19">
        <v>105800</v>
      </c>
      <c r="AP2212" s="19">
        <v>0</v>
      </c>
      <c r="AQ2212" s="19">
        <v>0</v>
      </c>
      <c r="AR2212" s="34">
        <f t="shared" si="460"/>
        <v>122700</v>
      </c>
      <c r="AS2212" s="34">
        <v>45000</v>
      </c>
      <c r="AT2212" s="34">
        <v>0</v>
      </c>
      <c r="AU2212" s="34">
        <v>27195</v>
      </c>
      <c r="AV2212" s="34">
        <v>0</v>
      </c>
      <c r="AW2212" s="35">
        <f t="shared" si="461"/>
        <v>72195</v>
      </c>
      <c r="AX2212" s="34">
        <f t="shared" si="462"/>
        <v>50505</v>
      </c>
      <c r="AY2212" s="36">
        <v>1.4712000000099998</v>
      </c>
      <c r="AZ2212" s="36">
        <v>2.0617000000000001</v>
      </c>
      <c r="BA2212" s="22"/>
      <c r="BB2212" s="19">
        <v>1227</v>
      </c>
      <c r="BC2212" s="34">
        <f t="shared" si="463"/>
        <v>743.02956000505048</v>
      </c>
      <c r="BD2212" s="34">
        <f t="shared" si="464"/>
        <v>1041.261585</v>
      </c>
      <c r="BE2212" s="38">
        <v>3.4819999999999997E-2</v>
      </c>
      <c r="BF2212" s="38">
        <f t="shared" si="465"/>
        <v>3.4819999999999997E-2</v>
      </c>
      <c r="BG2212" s="34">
        <v>25.872289279375856</v>
      </c>
      <c r="BH2212" s="34">
        <v>36.256728389699994</v>
      </c>
      <c r="BI2212" s="34">
        <f t="shared" si="466"/>
        <v>717.15727072567461</v>
      </c>
      <c r="BJ2212" s="34">
        <f t="shared" si="467"/>
        <v>1005.0048566103</v>
      </c>
      <c r="BK2212" s="34">
        <v>0</v>
      </c>
      <c r="BL2212" s="34">
        <v>0</v>
      </c>
      <c r="BM2212" s="34">
        <f t="shared" si="468"/>
        <v>0</v>
      </c>
      <c r="BN2212" s="39">
        <f t="shared" si="458"/>
        <v>717.15727072567461</v>
      </c>
      <c r="BO2212" s="39">
        <f t="shared" si="459"/>
        <v>1005.0048566103</v>
      </c>
      <c r="BP2212" s="39">
        <f t="shared" si="457"/>
        <v>287.84758588462535</v>
      </c>
    </row>
    <row r="2213" spans="1:68" s="25" customFormat="1" ht="14.25" x14ac:dyDescent="0.2">
      <c r="A2213" s="14">
        <v>1000</v>
      </c>
      <c r="B2213" s="40"/>
      <c r="C2213" s="15"/>
      <c r="D2213" s="16">
        <v>12447</v>
      </c>
      <c r="E2213" s="15" t="s">
        <v>17130</v>
      </c>
      <c r="F2213" s="15" t="s">
        <v>17131</v>
      </c>
      <c r="G2213" s="17" t="s">
        <v>17132</v>
      </c>
      <c r="H2213" s="17" t="s">
        <v>17133</v>
      </c>
      <c r="I2213" s="17" t="s">
        <v>86</v>
      </c>
      <c r="J2213" s="15" t="s">
        <v>17134</v>
      </c>
      <c r="K2213" s="15" t="s">
        <v>1754</v>
      </c>
      <c r="L2213" s="18" t="s">
        <v>17135</v>
      </c>
      <c r="M2213" s="15" t="s">
        <v>16610</v>
      </c>
      <c r="N2213" s="15" t="s">
        <v>16611</v>
      </c>
      <c r="O2213" s="16">
        <v>510</v>
      </c>
      <c r="P2213" s="15" t="s">
        <v>118</v>
      </c>
      <c r="Q2213" s="15">
        <v>17300</v>
      </c>
      <c r="R2213" s="15">
        <v>76800</v>
      </c>
      <c r="S2213" s="15">
        <v>94100</v>
      </c>
      <c r="T2213" s="15">
        <v>0.18</v>
      </c>
      <c r="U2213" s="15" t="s">
        <v>3335</v>
      </c>
      <c r="V2213" s="15" t="s">
        <v>76</v>
      </c>
      <c r="W2213" s="16">
        <v>1</v>
      </c>
      <c r="X2213" s="16">
        <v>1</v>
      </c>
      <c r="Y2213" s="15">
        <v>7040</v>
      </c>
      <c r="Z2213" s="15">
        <v>0.16200000000000001</v>
      </c>
      <c r="AA2213" s="15" t="s">
        <v>16621</v>
      </c>
      <c r="AB2213" s="15" t="s">
        <v>16622</v>
      </c>
      <c r="AC2213" s="15">
        <v>96500</v>
      </c>
      <c r="AD2213" s="26">
        <v>40193</v>
      </c>
      <c r="AE2213" s="15" t="s">
        <v>468</v>
      </c>
      <c r="AF2213" s="15" t="s">
        <v>17136</v>
      </c>
      <c r="AG2213" s="16">
        <v>1</v>
      </c>
      <c r="AH2213" s="15" t="s">
        <v>17137</v>
      </c>
      <c r="AI2213" s="15" t="s">
        <v>78</v>
      </c>
      <c r="AJ2213" s="15">
        <v>7039.5336914099998</v>
      </c>
      <c r="AK2213" s="15">
        <v>344.22687350799998</v>
      </c>
      <c r="AL2213" s="15">
        <v>3095481.44735</v>
      </c>
      <c r="AM2213" s="15">
        <v>1413519.57974</v>
      </c>
      <c r="AN2213" s="19">
        <v>17300</v>
      </c>
      <c r="AO2213" s="19">
        <v>78000</v>
      </c>
      <c r="AP2213" s="19">
        <v>0</v>
      </c>
      <c r="AQ2213" s="19">
        <v>0</v>
      </c>
      <c r="AR2213" s="34">
        <f t="shared" si="460"/>
        <v>95300</v>
      </c>
      <c r="AS2213" s="34">
        <v>45000</v>
      </c>
      <c r="AT2213" s="34">
        <v>3000</v>
      </c>
      <c r="AU2213" s="34">
        <v>17605</v>
      </c>
      <c r="AV2213" s="34">
        <v>0</v>
      </c>
      <c r="AW2213" s="35">
        <f t="shared" si="461"/>
        <v>65605</v>
      </c>
      <c r="AX2213" s="34">
        <f t="shared" si="462"/>
        <v>29695</v>
      </c>
      <c r="AY2213" s="36">
        <v>1.4712000000099998</v>
      </c>
      <c r="AZ2213" s="36">
        <v>2.0617000000000001</v>
      </c>
      <c r="BA2213" s="22"/>
      <c r="BB2213" s="19">
        <v>953</v>
      </c>
      <c r="BC2213" s="34">
        <f t="shared" si="463"/>
        <v>436.87284000296944</v>
      </c>
      <c r="BD2213" s="34">
        <f t="shared" si="464"/>
        <v>612.22181499999999</v>
      </c>
      <c r="BE2213" s="38">
        <v>3.4819999999999997E-2</v>
      </c>
      <c r="BF2213" s="38">
        <f t="shared" si="465"/>
        <v>3.4819999999999997E-2</v>
      </c>
      <c r="BG2213" s="34">
        <v>15.211912288903395</v>
      </c>
      <c r="BH2213" s="34">
        <v>21.317563598299998</v>
      </c>
      <c r="BI2213" s="34">
        <f t="shared" si="466"/>
        <v>421.66092771406602</v>
      </c>
      <c r="BJ2213" s="34">
        <f t="shared" si="467"/>
        <v>590.90425140169998</v>
      </c>
      <c r="BK2213" s="34">
        <v>0</v>
      </c>
      <c r="BL2213" s="34">
        <v>0</v>
      </c>
      <c r="BM2213" s="34">
        <f t="shared" si="468"/>
        <v>0</v>
      </c>
      <c r="BN2213" s="39">
        <f t="shared" si="458"/>
        <v>421.66092771406602</v>
      </c>
      <c r="BO2213" s="39">
        <f t="shared" si="459"/>
        <v>590.90425140169998</v>
      </c>
      <c r="BP2213" s="39">
        <f t="shared" si="457"/>
        <v>169.24332368763396</v>
      </c>
    </row>
    <row r="2214" spans="1:68" s="25" customFormat="1" ht="14.25" x14ac:dyDescent="0.2">
      <c r="A2214" s="14">
        <v>1001</v>
      </c>
      <c r="B2214" s="40"/>
      <c r="C2214" s="15"/>
      <c r="D2214" s="16">
        <v>3594</v>
      </c>
      <c r="E2214" s="15" t="s">
        <v>17138</v>
      </c>
      <c r="F2214" s="15" t="s">
        <v>17139</v>
      </c>
      <c r="G2214" s="17" t="s">
        <v>17140</v>
      </c>
      <c r="H2214" s="17" t="s">
        <v>17141</v>
      </c>
      <c r="I2214" s="17" t="s">
        <v>86</v>
      </c>
      <c r="J2214" s="15" t="s">
        <v>17141</v>
      </c>
      <c r="K2214" s="15" t="s">
        <v>7742</v>
      </c>
      <c r="L2214" s="18" t="s">
        <v>17142</v>
      </c>
      <c r="M2214" s="15" t="s">
        <v>16610</v>
      </c>
      <c r="N2214" s="15" t="s">
        <v>16611</v>
      </c>
      <c r="O2214" s="16">
        <v>510</v>
      </c>
      <c r="P2214" s="15" t="s">
        <v>118</v>
      </c>
      <c r="Q2214" s="15">
        <v>16300</v>
      </c>
      <c r="R2214" s="15">
        <v>87800</v>
      </c>
      <c r="S2214" s="15">
        <v>104100</v>
      </c>
      <c r="T2214" s="15">
        <v>0.17</v>
      </c>
      <c r="U2214" s="15" t="s">
        <v>3335</v>
      </c>
      <c r="V2214" s="15" t="s">
        <v>76</v>
      </c>
      <c r="W2214" s="16">
        <v>1</v>
      </c>
      <c r="X2214" s="16">
        <v>0</v>
      </c>
      <c r="Y2214" s="15">
        <v>8053</v>
      </c>
      <c r="Z2214" s="15">
        <v>0.185</v>
      </c>
      <c r="AA2214" s="15" t="s">
        <v>16621</v>
      </c>
      <c r="AB2214" s="15" t="s">
        <v>78</v>
      </c>
      <c r="AC2214" s="15">
        <v>0</v>
      </c>
      <c r="AD2214" s="15"/>
      <c r="AE2214" s="15" t="s">
        <v>137</v>
      </c>
      <c r="AF2214" s="15" t="s">
        <v>13080</v>
      </c>
      <c r="AG2214" s="16">
        <v>1</v>
      </c>
      <c r="AH2214" s="15" t="s">
        <v>17143</v>
      </c>
      <c r="AI2214" s="15" t="s">
        <v>78</v>
      </c>
      <c r="AJ2214" s="15">
        <v>8052.9562988300004</v>
      </c>
      <c r="AK2214" s="15">
        <v>359.62266105700002</v>
      </c>
      <c r="AL2214" s="15">
        <v>3095412.2727199998</v>
      </c>
      <c r="AM2214" s="15">
        <v>1413514.43606</v>
      </c>
      <c r="AN2214" s="19">
        <v>16300</v>
      </c>
      <c r="AO2214" s="19">
        <v>86900</v>
      </c>
      <c r="AP2214" s="19">
        <v>0</v>
      </c>
      <c r="AQ2214" s="19">
        <v>0</v>
      </c>
      <c r="AR2214" s="34">
        <f t="shared" si="460"/>
        <v>103200</v>
      </c>
      <c r="AS2214" s="34">
        <v>45000</v>
      </c>
      <c r="AT2214" s="34">
        <v>0</v>
      </c>
      <c r="AU2214" s="34">
        <v>20370</v>
      </c>
      <c r="AV2214" s="34">
        <v>12480</v>
      </c>
      <c r="AW2214" s="35">
        <f t="shared" si="461"/>
        <v>77850</v>
      </c>
      <c r="AX2214" s="34">
        <f t="shared" si="462"/>
        <v>25350</v>
      </c>
      <c r="AY2214" s="36">
        <v>1.4712000000099998</v>
      </c>
      <c r="AZ2214" s="36">
        <v>2.0617000000000001</v>
      </c>
      <c r="BA2214" s="22"/>
      <c r="BB2214" s="19">
        <v>1032</v>
      </c>
      <c r="BC2214" s="34">
        <f t="shared" si="463"/>
        <v>372.94920000253495</v>
      </c>
      <c r="BD2214" s="34">
        <f t="shared" si="464"/>
        <v>522.64094999999998</v>
      </c>
      <c r="BE2214" s="38">
        <v>3.4819999999999997E-2</v>
      </c>
      <c r="BF2214" s="38">
        <f t="shared" si="465"/>
        <v>3.4819999999999997E-2</v>
      </c>
      <c r="BG2214" s="34">
        <v>12.986091144088265</v>
      </c>
      <c r="BH2214" s="34">
        <v>18.198357878999996</v>
      </c>
      <c r="BI2214" s="34">
        <f t="shared" si="466"/>
        <v>359.96310885844667</v>
      </c>
      <c r="BJ2214" s="34">
        <f t="shared" si="467"/>
        <v>504.44259212099996</v>
      </c>
      <c r="BK2214" s="34">
        <v>0</v>
      </c>
      <c r="BL2214" s="34">
        <v>0</v>
      </c>
      <c r="BM2214" s="34">
        <f t="shared" si="468"/>
        <v>0</v>
      </c>
      <c r="BN2214" s="39">
        <f t="shared" si="458"/>
        <v>359.96310885844667</v>
      </c>
      <c r="BO2214" s="39">
        <f t="shared" si="459"/>
        <v>504.44259212099996</v>
      </c>
      <c r="BP2214" s="39">
        <f t="shared" si="457"/>
        <v>144.47948326255329</v>
      </c>
    </row>
    <row r="2215" spans="1:68" s="25" customFormat="1" ht="14.25" x14ac:dyDescent="0.2">
      <c r="A2215" s="14">
        <v>1002</v>
      </c>
      <c r="B2215" s="40"/>
      <c r="C2215" s="15"/>
      <c r="D2215" s="16">
        <v>25108</v>
      </c>
      <c r="E2215" s="15" t="s">
        <v>17144</v>
      </c>
      <c r="F2215" s="15" t="s">
        <v>17145</v>
      </c>
      <c r="G2215" s="17" t="s">
        <v>17146</v>
      </c>
      <c r="H2215" s="17" t="s">
        <v>17147</v>
      </c>
      <c r="I2215" s="17" t="s">
        <v>86</v>
      </c>
      <c r="J2215" s="15" t="s">
        <v>17148</v>
      </c>
      <c r="K2215" s="15" t="s">
        <v>3913</v>
      </c>
      <c r="L2215" s="18" t="s">
        <v>17149</v>
      </c>
      <c r="M2215" s="15" t="s">
        <v>16610</v>
      </c>
      <c r="N2215" s="15" t="s">
        <v>16611</v>
      </c>
      <c r="O2215" s="16">
        <v>510</v>
      </c>
      <c r="P2215" s="15" t="s">
        <v>118</v>
      </c>
      <c r="Q2215" s="15">
        <v>17600</v>
      </c>
      <c r="R2215" s="15">
        <v>101000</v>
      </c>
      <c r="S2215" s="15">
        <v>118600</v>
      </c>
      <c r="T2215" s="15">
        <v>0.18</v>
      </c>
      <c r="U2215" s="15" t="s">
        <v>3335</v>
      </c>
      <c r="V2215" s="15" t="s">
        <v>76</v>
      </c>
      <c r="W2215" s="16">
        <v>1</v>
      </c>
      <c r="X2215" s="16">
        <v>1</v>
      </c>
      <c r="Y2215" s="15">
        <v>8340</v>
      </c>
      <c r="Z2215" s="15">
        <v>0.191</v>
      </c>
      <c r="AA2215" s="15" t="s">
        <v>16621</v>
      </c>
      <c r="AB2215" s="15" t="s">
        <v>78</v>
      </c>
      <c r="AC2215" s="15">
        <v>135000</v>
      </c>
      <c r="AD2215" s="26">
        <v>42002</v>
      </c>
      <c r="AE2215" s="15" t="s">
        <v>119</v>
      </c>
      <c r="AF2215" s="15" t="s">
        <v>119</v>
      </c>
      <c r="AG2215" s="16">
        <v>1</v>
      </c>
      <c r="AH2215" s="15" t="s">
        <v>17150</v>
      </c>
      <c r="AI2215" s="15" t="s">
        <v>78</v>
      </c>
      <c r="AJ2215" s="15">
        <v>8340.45825195</v>
      </c>
      <c r="AK2215" s="15">
        <v>377.08359919399999</v>
      </c>
      <c r="AL2215" s="15">
        <v>3095336.9230999998</v>
      </c>
      <c r="AM2215" s="15">
        <v>1413486.4538199999</v>
      </c>
      <c r="AN2215" s="19">
        <v>17600</v>
      </c>
      <c r="AO2215" s="19">
        <v>100300</v>
      </c>
      <c r="AP2215" s="19">
        <v>0</v>
      </c>
      <c r="AQ2215" s="19">
        <v>2400</v>
      </c>
      <c r="AR2215" s="34">
        <f t="shared" si="460"/>
        <v>120300</v>
      </c>
      <c r="AS2215" s="34">
        <v>45000</v>
      </c>
      <c r="AT2215" s="34">
        <v>3000</v>
      </c>
      <c r="AU2215" s="34">
        <v>25515</v>
      </c>
      <c r="AV2215" s="34">
        <v>0</v>
      </c>
      <c r="AW2215" s="35">
        <f t="shared" si="461"/>
        <v>73515</v>
      </c>
      <c r="AX2215" s="34">
        <f t="shared" si="462"/>
        <v>46785</v>
      </c>
      <c r="AY2215" s="36">
        <v>1.4712000000099998</v>
      </c>
      <c r="AZ2215" s="36">
        <v>2.0617000000000001</v>
      </c>
      <c r="BA2215" s="22"/>
      <c r="BB2215" s="19">
        <v>1251</v>
      </c>
      <c r="BC2215" s="34">
        <f t="shared" si="463"/>
        <v>688.30092000467846</v>
      </c>
      <c r="BD2215" s="34">
        <f t="shared" si="464"/>
        <v>964.56634500000007</v>
      </c>
      <c r="BE2215" s="38">
        <v>3.4819999999999997E-2</v>
      </c>
      <c r="BF2215" s="38">
        <f t="shared" si="465"/>
        <v>3.4819999999999997E-2</v>
      </c>
      <c r="BG2215" s="34">
        <v>22.737185618554545</v>
      </c>
      <c r="BH2215" s="34">
        <v>31.863278676900002</v>
      </c>
      <c r="BI2215" s="34">
        <f t="shared" si="466"/>
        <v>665.56373438612388</v>
      </c>
      <c r="BJ2215" s="34">
        <f t="shared" si="467"/>
        <v>932.70306632310007</v>
      </c>
      <c r="BK2215" s="34">
        <v>0</v>
      </c>
      <c r="BL2215" s="34">
        <v>0</v>
      </c>
      <c r="BM2215" s="34">
        <f t="shared" si="468"/>
        <v>0</v>
      </c>
      <c r="BN2215" s="39">
        <f t="shared" si="458"/>
        <v>665.56373438612388</v>
      </c>
      <c r="BO2215" s="39">
        <f t="shared" si="459"/>
        <v>932.70306632310007</v>
      </c>
      <c r="BP2215" s="39">
        <f t="shared" si="457"/>
        <v>267.13933193697619</v>
      </c>
    </row>
    <row r="2216" spans="1:68" s="25" customFormat="1" ht="14.25" x14ac:dyDescent="0.2">
      <c r="A2216" s="14">
        <v>1003</v>
      </c>
      <c r="B2216" s="40"/>
      <c r="C2216" s="15" t="s">
        <v>726</v>
      </c>
      <c r="D2216" s="16">
        <v>14447</v>
      </c>
      <c r="E2216" s="15" t="s">
        <v>17151</v>
      </c>
      <c r="F2216" s="15" t="s">
        <v>17152</v>
      </c>
      <c r="G2216" s="17" t="s">
        <v>17153</v>
      </c>
      <c r="H2216" s="17" t="s">
        <v>17154</v>
      </c>
      <c r="I2216" s="17" t="s">
        <v>86</v>
      </c>
      <c r="J2216" s="15" t="s">
        <v>17155</v>
      </c>
      <c r="K2216" s="15" t="s">
        <v>732</v>
      </c>
      <c r="L2216" s="18" t="s">
        <v>17156</v>
      </c>
      <c r="M2216" s="15" t="s">
        <v>16610</v>
      </c>
      <c r="N2216" s="15" t="s">
        <v>16611</v>
      </c>
      <c r="O2216" s="16">
        <v>510</v>
      </c>
      <c r="P2216" s="15" t="s">
        <v>118</v>
      </c>
      <c r="Q2216" s="15">
        <v>20500</v>
      </c>
      <c r="R2216" s="15">
        <v>99600</v>
      </c>
      <c r="S2216" s="15">
        <v>120100</v>
      </c>
      <c r="T2216" s="15">
        <v>0.22</v>
      </c>
      <c r="U2216" s="15" t="s">
        <v>3335</v>
      </c>
      <c r="V2216" s="15" t="s">
        <v>76</v>
      </c>
      <c r="W2216" s="16">
        <v>1</v>
      </c>
      <c r="X2216" s="16">
        <v>1</v>
      </c>
      <c r="Y2216" s="15">
        <v>11077</v>
      </c>
      <c r="Z2216" s="15">
        <v>0.254</v>
      </c>
      <c r="AA2216" s="15" t="s">
        <v>16621</v>
      </c>
      <c r="AB2216" s="15" t="s">
        <v>16622</v>
      </c>
      <c r="AC2216" s="15">
        <v>92500</v>
      </c>
      <c r="AD2216" s="26">
        <v>38498</v>
      </c>
      <c r="AE2216" s="15" t="s">
        <v>119</v>
      </c>
      <c r="AF2216" s="15" t="s">
        <v>119</v>
      </c>
      <c r="AG2216" s="16">
        <v>1</v>
      </c>
      <c r="AH2216" s="15" t="s">
        <v>17157</v>
      </c>
      <c r="AI2216" s="15" t="s">
        <v>78</v>
      </c>
      <c r="AJ2216" s="15">
        <v>11076.9633789</v>
      </c>
      <c r="AK2216" s="15">
        <v>429.54900154000001</v>
      </c>
      <c r="AL2216" s="15">
        <v>3095258.6582599999</v>
      </c>
      <c r="AM2216" s="15">
        <v>1413517.94512</v>
      </c>
      <c r="AN2216" s="19">
        <v>20500</v>
      </c>
      <c r="AO2216" s="19">
        <v>101200</v>
      </c>
      <c r="AP2216" s="19">
        <v>0</v>
      </c>
      <c r="AQ2216" s="19">
        <v>0</v>
      </c>
      <c r="AR2216" s="34">
        <f t="shared" si="460"/>
        <v>121700</v>
      </c>
      <c r="AS2216" s="34">
        <v>45000</v>
      </c>
      <c r="AT2216" s="34">
        <v>26845</v>
      </c>
      <c r="AU2216" s="34">
        <v>0</v>
      </c>
      <c r="AV2216" s="34">
        <v>0</v>
      </c>
      <c r="AW2216" s="35">
        <f t="shared" si="461"/>
        <v>71845</v>
      </c>
      <c r="AX2216" s="34">
        <f t="shared" si="462"/>
        <v>49855</v>
      </c>
      <c r="AY2216" s="36">
        <v>1.4712000000099998</v>
      </c>
      <c r="AZ2216" s="36">
        <v>2.0617000000000001</v>
      </c>
      <c r="BA2216" s="22"/>
      <c r="BB2216" s="19">
        <v>1217</v>
      </c>
      <c r="BC2216" s="34">
        <f t="shared" si="463"/>
        <v>733.46676000498542</v>
      </c>
      <c r="BD2216" s="34">
        <f t="shared" si="464"/>
        <v>1027.860535</v>
      </c>
      <c r="BE2216" s="38">
        <v>3.4819999999999997E-2</v>
      </c>
      <c r="BF2216" s="38">
        <f t="shared" si="465"/>
        <v>3.4819999999999997E-2</v>
      </c>
      <c r="BG2216" s="34">
        <v>25.53931258337359</v>
      </c>
      <c r="BH2216" s="34">
        <v>35.790103828699998</v>
      </c>
      <c r="BI2216" s="34">
        <f t="shared" si="466"/>
        <v>707.92744742161187</v>
      </c>
      <c r="BJ2216" s="34">
        <f t="shared" si="467"/>
        <v>992.07043117130002</v>
      </c>
      <c r="BK2216" s="34">
        <v>0</v>
      </c>
      <c r="BL2216" s="34">
        <v>0</v>
      </c>
      <c r="BM2216" s="34">
        <f t="shared" si="468"/>
        <v>0</v>
      </c>
      <c r="BN2216" s="39">
        <f t="shared" si="458"/>
        <v>707.92744742161187</v>
      </c>
      <c r="BO2216" s="39">
        <f t="shared" si="459"/>
        <v>992.07043117130002</v>
      </c>
      <c r="BP2216" s="39">
        <f t="shared" si="457"/>
        <v>284.14298374968814</v>
      </c>
    </row>
    <row r="2217" spans="1:68" s="25" customFormat="1" ht="14.25" x14ac:dyDescent="0.2">
      <c r="A2217" s="14">
        <v>1004</v>
      </c>
      <c r="B2217" s="40"/>
      <c r="C2217" s="15"/>
      <c r="D2217" s="16">
        <v>30753</v>
      </c>
      <c r="E2217" s="15" t="s">
        <v>17158</v>
      </c>
      <c r="F2217" s="15" t="s">
        <v>17159</v>
      </c>
      <c r="G2217" s="17" t="s">
        <v>17160</v>
      </c>
      <c r="H2217" s="17" t="s">
        <v>17161</v>
      </c>
      <c r="I2217" s="17" t="s">
        <v>88</v>
      </c>
      <c r="J2217" s="15" t="s">
        <v>17162</v>
      </c>
      <c r="K2217" s="15" t="s">
        <v>3072</v>
      </c>
      <c r="L2217" s="18" t="s">
        <v>17163</v>
      </c>
      <c r="M2217" s="15" t="s">
        <v>16610</v>
      </c>
      <c r="N2217" s="15" t="s">
        <v>16611</v>
      </c>
      <c r="O2217" s="16">
        <v>510</v>
      </c>
      <c r="P2217" s="15" t="s">
        <v>118</v>
      </c>
      <c r="Q2217" s="15">
        <v>19100</v>
      </c>
      <c r="R2217" s="15">
        <v>108200</v>
      </c>
      <c r="S2217" s="15">
        <v>127300</v>
      </c>
      <c r="T2217" s="15">
        <v>0.21</v>
      </c>
      <c r="U2217" s="15" t="s">
        <v>3335</v>
      </c>
      <c r="V2217" s="15" t="s">
        <v>76</v>
      </c>
      <c r="W2217" s="16">
        <v>1</v>
      </c>
      <c r="X2217" s="16">
        <v>1</v>
      </c>
      <c r="Y2217" s="15">
        <v>12121</v>
      </c>
      <c r="Z2217" s="15">
        <v>0.27800000000000002</v>
      </c>
      <c r="AA2217" s="15" t="s">
        <v>16621</v>
      </c>
      <c r="AB2217" s="15" t="s">
        <v>16622</v>
      </c>
      <c r="AC2217" s="15">
        <v>97725</v>
      </c>
      <c r="AD2217" s="26">
        <v>40424</v>
      </c>
      <c r="AE2217" s="15" t="s">
        <v>211</v>
      </c>
      <c r="AF2217" s="15" t="s">
        <v>6662</v>
      </c>
      <c r="AG2217" s="16">
        <v>1</v>
      </c>
      <c r="AH2217" s="15" t="s">
        <v>17164</v>
      </c>
      <c r="AI2217" s="15" t="s">
        <v>78</v>
      </c>
      <c r="AJ2217" s="15">
        <v>12121.1171875</v>
      </c>
      <c r="AK2217" s="15">
        <v>443.91332170099997</v>
      </c>
      <c r="AL2217" s="15">
        <v>3095222.78027</v>
      </c>
      <c r="AM2217" s="15">
        <v>1413609.8781399999</v>
      </c>
      <c r="AN2217" s="19">
        <v>19100</v>
      </c>
      <c r="AO2217" s="19">
        <v>107000</v>
      </c>
      <c r="AP2217" s="19">
        <v>0</v>
      </c>
      <c r="AQ2217" s="19">
        <v>0</v>
      </c>
      <c r="AR2217" s="34">
        <f t="shared" si="460"/>
        <v>126100</v>
      </c>
      <c r="AS2217" s="34">
        <v>45000</v>
      </c>
      <c r="AT2217" s="34">
        <v>3000</v>
      </c>
      <c r="AU2217" s="34">
        <v>28385</v>
      </c>
      <c r="AV2217" s="34">
        <v>0</v>
      </c>
      <c r="AW2217" s="35">
        <f t="shared" si="461"/>
        <v>76385</v>
      </c>
      <c r="AX2217" s="34">
        <f t="shared" si="462"/>
        <v>49715</v>
      </c>
      <c r="AY2217" s="36">
        <v>1.4712000000099998</v>
      </c>
      <c r="AZ2217" s="36">
        <v>2.0617000000000001</v>
      </c>
      <c r="BA2217" s="22"/>
      <c r="BB2217" s="19">
        <v>1261</v>
      </c>
      <c r="BC2217" s="34">
        <f t="shared" si="463"/>
        <v>731.40708000497136</v>
      </c>
      <c r="BD2217" s="34">
        <f t="shared" si="464"/>
        <v>1024.9741550000001</v>
      </c>
      <c r="BE2217" s="38">
        <v>3.4819999999999997E-2</v>
      </c>
      <c r="BF2217" s="38">
        <f t="shared" si="465"/>
        <v>3.4819999999999997E-2</v>
      </c>
      <c r="BG2217" s="34">
        <v>25.467594525773102</v>
      </c>
      <c r="BH2217" s="34">
        <v>35.689600077100003</v>
      </c>
      <c r="BI2217" s="34">
        <f t="shared" si="466"/>
        <v>705.93948547919831</v>
      </c>
      <c r="BJ2217" s="34">
        <f t="shared" si="467"/>
        <v>989.28455492290016</v>
      </c>
      <c r="BK2217" s="34">
        <v>0</v>
      </c>
      <c r="BL2217" s="34">
        <v>0</v>
      </c>
      <c r="BM2217" s="34">
        <f t="shared" si="468"/>
        <v>0</v>
      </c>
      <c r="BN2217" s="39">
        <f t="shared" si="458"/>
        <v>705.93948547919831</v>
      </c>
      <c r="BO2217" s="39">
        <f t="shared" si="459"/>
        <v>989.28455492290016</v>
      </c>
      <c r="BP2217" s="39">
        <f t="shared" si="457"/>
        <v>283.34506944370185</v>
      </c>
    </row>
    <row r="2218" spans="1:68" s="25" customFormat="1" ht="14.25" x14ac:dyDescent="0.2">
      <c r="A2218" s="14">
        <v>1005</v>
      </c>
      <c r="B2218" s="40"/>
      <c r="C2218" s="15"/>
      <c r="D2218" s="16">
        <v>18384</v>
      </c>
      <c r="E2218" s="15" t="s">
        <v>17165</v>
      </c>
      <c r="F2218" s="15" t="s">
        <v>17166</v>
      </c>
      <c r="G2218" s="17" t="s">
        <v>17167</v>
      </c>
      <c r="H2218" s="17" t="s">
        <v>17168</v>
      </c>
      <c r="I2218" s="17" t="s">
        <v>86</v>
      </c>
      <c r="J2218" s="15" t="s">
        <v>17169</v>
      </c>
      <c r="K2218" s="15" t="s">
        <v>12732</v>
      </c>
      <c r="L2218" s="18" t="s">
        <v>17170</v>
      </c>
      <c r="M2218" s="15" t="s">
        <v>16610</v>
      </c>
      <c r="N2218" s="15" t="s">
        <v>16611</v>
      </c>
      <c r="O2218" s="16">
        <v>510</v>
      </c>
      <c r="P2218" s="15" t="s">
        <v>118</v>
      </c>
      <c r="Q2218" s="15">
        <v>18400</v>
      </c>
      <c r="R2218" s="15">
        <v>96100</v>
      </c>
      <c r="S2218" s="15">
        <v>114500</v>
      </c>
      <c r="T2218" s="15">
        <v>0.19</v>
      </c>
      <c r="U2218" s="15" t="s">
        <v>3335</v>
      </c>
      <c r="V2218" s="15" t="s">
        <v>76</v>
      </c>
      <c r="W2218" s="16">
        <v>1</v>
      </c>
      <c r="X2218" s="16">
        <v>1</v>
      </c>
      <c r="Y2218" s="15">
        <v>9070</v>
      </c>
      <c r="Z2218" s="15">
        <v>0.20799999999999999</v>
      </c>
      <c r="AA2218" s="15" t="s">
        <v>16621</v>
      </c>
      <c r="AB2218" s="15" t="s">
        <v>16622</v>
      </c>
      <c r="AC2218" s="15">
        <v>0</v>
      </c>
      <c r="AD2218" s="26">
        <v>38442</v>
      </c>
      <c r="AE2218" s="15" t="s">
        <v>119</v>
      </c>
      <c r="AF2218" s="15" t="s">
        <v>119</v>
      </c>
      <c r="AG2218" s="16">
        <v>1</v>
      </c>
      <c r="AH2218" s="15" t="s">
        <v>17171</v>
      </c>
      <c r="AI2218" s="15" t="s">
        <v>78</v>
      </c>
      <c r="AJ2218" s="15">
        <v>9069.5375976600008</v>
      </c>
      <c r="AK2218" s="15">
        <v>406.24622202900002</v>
      </c>
      <c r="AL2218" s="15">
        <v>3095280.5234699999</v>
      </c>
      <c r="AM2218" s="15">
        <v>1413678.84338</v>
      </c>
      <c r="AN2218" s="19">
        <v>18400</v>
      </c>
      <c r="AO2218" s="19">
        <v>95100</v>
      </c>
      <c r="AP2218" s="19">
        <v>0</v>
      </c>
      <c r="AQ2218" s="19">
        <v>0</v>
      </c>
      <c r="AR2218" s="34">
        <f t="shared" si="460"/>
        <v>113500</v>
      </c>
      <c r="AS2218" s="34">
        <v>45000</v>
      </c>
      <c r="AT2218" s="34">
        <v>3000</v>
      </c>
      <c r="AU2218" s="34">
        <v>23975</v>
      </c>
      <c r="AV2218" s="34">
        <v>0</v>
      </c>
      <c r="AW2218" s="35">
        <f t="shared" si="461"/>
        <v>71975</v>
      </c>
      <c r="AX2218" s="34">
        <f t="shared" si="462"/>
        <v>41525</v>
      </c>
      <c r="AY2218" s="36">
        <v>1.4712000000099998</v>
      </c>
      <c r="AZ2218" s="36">
        <v>2.0617000000000001</v>
      </c>
      <c r="BA2218" s="22"/>
      <c r="BB2218" s="19">
        <v>1135</v>
      </c>
      <c r="BC2218" s="34">
        <f t="shared" si="463"/>
        <v>610.9158000041524</v>
      </c>
      <c r="BD2218" s="34">
        <f t="shared" si="464"/>
        <v>856.12092500000006</v>
      </c>
      <c r="BE2218" s="38">
        <v>3.4819999999999997E-2</v>
      </c>
      <c r="BF2218" s="38">
        <f t="shared" si="465"/>
        <v>3.4819999999999997E-2</v>
      </c>
      <c r="BG2218" s="34">
        <v>21.272088156144584</v>
      </c>
      <c r="BH2218" s="34">
        <v>29.8101306085</v>
      </c>
      <c r="BI2218" s="34">
        <f t="shared" si="466"/>
        <v>589.6437118480078</v>
      </c>
      <c r="BJ2218" s="34">
        <f t="shared" si="467"/>
        <v>826.31079439150005</v>
      </c>
      <c r="BK2218" s="34">
        <v>0</v>
      </c>
      <c r="BL2218" s="34">
        <v>0</v>
      </c>
      <c r="BM2218" s="34">
        <f t="shared" si="468"/>
        <v>0</v>
      </c>
      <c r="BN2218" s="39">
        <f t="shared" si="458"/>
        <v>589.6437118480078</v>
      </c>
      <c r="BO2218" s="39">
        <f t="shared" si="459"/>
        <v>826.31079439150005</v>
      </c>
      <c r="BP2218" s="39">
        <f t="shared" si="457"/>
        <v>236.66708254349226</v>
      </c>
    </row>
    <row r="2219" spans="1:68" s="25" customFormat="1" ht="14.25" x14ac:dyDescent="0.2">
      <c r="A2219" s="14">
        <v>1006</v>
      </c>
      <c r="B2219" s="40"/>
      <c r="C2219" s="15" t="s">
        <v>17172</v>
      </c>
      <c r="D2219" s="16">
        <v>11753</v>
      </c>
      <c r="E2219" s="15" t="s">
        <v>17173</v>
      </c>
      <c r="F2219" s="15" t="s">
        <v>17172</v>
      </c>
      <c r="G2219" s="17" t="s">
        <v>17174</v>
      </c>
      <c r="H2219" s="17" t="s">
        <v>17175</v>
      </c>
      <c r="I2219" s="17" t="s">
        <v>86</v>
      </c>
      <c r="J2219" s="15" t="s">
        <v>17176</v>
      </c>
      <c r="K2219" s="15" t="s">
        <v>3113</v>
      </c>
      <c r="L2219" s="18" t="s">
        <v>17177</v>
      </c>
      <c r="M2219" s="15" t="s">
        <v>16610</v>
      </c>
      <c r="N2219" s="15" t="s">
        <v>16611</v>
      </c>
      <c r="O2219" s="16">
        <v>419</v>
      </c>
      <c r="P2219" s="15" t="s">
        <v>895</v>
      </c>
      <c r="Q2219" s="15">
        <v>16100</v>
      </c>
      <c r="R2219" s="15">
        <v>105400</v>
      </c>
      <c r="S2219" s="15">
        <v>121500</v>
      </c>
      <c r="T2219" s="15">
        <v>0.16</v>
      </c>
      <c r="U2219" s="15" t="s">
        <v>3335</v>
      </c>
      <c r="V2219" s="15" t="s">
        <v>76</v>
      </c>
      <c r="W2219" s="16">
        <v>1</v>
      </c>
      <c r="X2219" s="16">
        <v>0</v>
      </c>
      <c r="Y2219" s="15">
        <v>6844</v>
      </c>
      <c r="Z2219" s="15">
        <v>0.157</v>
      </c>
      <c r="AA2219" s="15" t="s">
        <v>16621</v>
      </c>
      <c r="AB2219" s="15" t="s">
        <v>16622</v>
      </c>
      <c r="AC2219" s="15">
        <v>0</v>
      </c>
      <c r="AD2219" s="15"/>
      <c r="AE2219" s="15" t="s">
        <v>137</v>
      </c>
      <c r="AF2219" s="15" t="s">
        <v>13992</v>
      </c>
      <c r="AG2219" s="16">
        <v>1</v>
      </c>
      <c r="AH2219" s="15" t="s">
        <v>17178</v>
      </c>
      <c r="AI2219" s="15" t="s">
        <v>78</v>
      </c>
      <c r="AJ2219" s="15">
        <v>6843.9716796900002</v>
      </c>
      <c r="AK2219" s="15">
        <v>364.65612053000001</v>
      </c>
      <c r="AL2219" s="15">
        <v>3095359.6265599998</v>
      </c>
      <c r="AM2219" s="15">
        <v>1413693.91371</v>
      </c>
      <c r="AN2219" s="19">
        <v>0</v>
      </c>
      <c r="AO2219" s="19">
        <v>0</v>
      </c>
      <c r="AP2219" s="19">
        <v>16100</v>
      </c>
      <c r="AQ2219" s="19">
        <v>105500</v>
      </c>
      <c r="AR2219" s="34">
        <f t="shared" si="460"/>
        <v>121600</v>
      </c>
      <c r="AS2219" s="34">
        <v>0</v>
      </c>
      <c r="AT2219" s="34">
        <v>0</v>
      </c>
      <c r="AU2219" s="34">
        <v>0</v>
      </c>
      <c r="AV2219" s="34">
        <v>0</v>
      </c>
      <c r="AW2219" s="35">
        <f t="shared" si="461"/>
        <v>0</v>
      </c>
      <c r="AX2219" s="34">
        <f t="shared" si="462"/>
        <v>121600</v>
      </c>
      <c r="AY2219" s="36">
        <v>1.4712000000099998</v>
      </c>
      <c r="AZ2219" s="36">
        <v>2.0617000000000001</v>
      </c>
      <c r="BA2219" s="22"/>
      <c r="BB2219" s="19">
        <v>2432</v>
      </c>
      <c r="BC2219" s="34">
        <f t="shared" si="463"/>
        <v>1788.9792000121597</v>
      </c>
      <c r="BD2219" s="34">
        <f t="shared" si="464"/>
        <v>2507.0272</v>
      </c>
      <c r="BE2219" s="38">
        <v>3.4819999999999997E-2</v>
      </c>
      <c r="BF2219" s="38">
        <f t="shared" si="465"/>
        <v>3.4819999999999997E-2</v>
      </c>
      <c r="BG2219" s="34">
        <v>0</v>
      </c>
      <c r="BH2219" s="34">
        <v>0</v>
      </c>
      <c r="BI2219" s="34">
        <f t="shared" si="466"/>
        <v>1788.9792000121597</v>
      </c>
      <c r="BJ2219" s="34">
        <f t="shared" si="467"/>
        <v>2507.0272</v>
      </c>
      <c r="BK2219" s="34">
        <v>0</v>
      </c>
      <c r="BL2219" s="34">
        <v>75.027199999999993</v>
      </c>
      <c r="BM2219" s="34">
        <f t="shared" si="468"/>
        <v>75.027199999999993</v>
      </c>
      <c r="BN2219" s="39">
        <f t="shared" si="458"/>
        <v>1788.9792000121597</v>
      </c>
      <c r="BO2219" s="39">
        <f t="shared" si="459"/>
        <v>2432</v>
      </c>
      <c r="BP2219" s="39">
        <f t="shared" si="457"/>
        <v>643.02079998784029</v>
      </c>
    </row>
    <row r="2220" spans="1:68" s="25" customFormat="1" ht="14.25" x14ac:dyDescent="0.2">
      <c r="A2220" s="14">
        <v>1007</v>
      </c>
      <c r="B2220" s="40"/>
      <c r="C2220" s="15"/>
      <c r="D2220" s="16">
        <v>28922</v>
      </c>
      <c r="E2220" s="15" t="s">
        <v>17179</v>
      </c>
      <c r="F2220" s="15" t="s">
        <v>17180</v>
      </c>
      <c r="G2220" s="17" t="s">
        <v>17181</v>
      </c>
      <c r="H2220" s="17" t="s">
        <v>17182</v>
      </c>
      <c r="I2220" s="17" t="s">
        <v>88</v>
      </c>
      <c r="J2220" s="15" t="s">
        <v>17183</v>
      </c>
      <c r="K2220" s="15" t="s">
        <v>7592</v>
      </c>
      <c r="L2220" s="18" t="s">
        <v>17184</v>
      </c>
      <c r="M2220" s="15" t="s">
        <v>16610</v>
      </c>
      <c r="N2220" s="15" t="s">
        <v>16611</v>
      </c>
      <c r="O2220" s="16">
        <v>510</v>
      </c>
      <c r="P2220" s="15" t="s">
        <v>118</v>
      </c>
      <c r="Q2220" s="15">
        <v>16100</v>
      </c>
      <c r="R2220" s="15">
        <v>95300</v>
      </c>
      <c r="S2220" s="15">
        <v>111400</v>
      </c>
      <c r="T2220" s="15">
        <v>0.18</v>
      </c>
      <c r="U2220" s="15" t="s">
        <v>3335</v>
      </c>
      <c r="V2220" s="15" t="s">
        <v>76</v>
      </c>
      <c r="W2220" s="16">
        <v>1</v>
      </c>
      <c r="X2220" s="16">
        <v>1</v>
      </c>
      <c r="Y2220" s="15">
        <v>8414</v>
      </c>
      <c r="Z2220" s="15">
        <v>0.193</v>
      </c>
      <c r="AA2220" s="15" t="s">
        <v>16621</v>
      </c>
      <c r="AB2220" s="15" t="s">
        <v>16622</v>
      </c>
      <c r="AC2220" s="15">
        <v>113000</v>
      </c>
      <c r="AD2220" s="26">
        <v>40886</v>
      </c>
      <c r="AE2220" s="15" t="s">
        <v>119</v>
      </c>
      <c r="AF2220" s="15" t="s">
        <v>119</v>
      </c>
      <c r="AG2220" s="16">
        <v>1</v>
      </c>
      <c r="AH2220" s="15" t="s">
        <v>17185</v>
      </c>
      <c r="AI2220" s="15" t="s">
        <v>78</v>
      </c>
      <c r="AJ2220" s="15">
        <v>8414.0749511699996</v>
      </c>
      <c r="AK2220" s="15">
        <v>382.197301993</v>
      </c>
      <c r="AL2220" s="15">
        <v>3095426.3949699998</v>
      </c>
      <c r="AM2220" s="15">
        <v>1413679.3875</v>
      </c>
      <c r="AN2220" s="19">
        <v>16100</v>
      </c>
      <c r="AO2220" s="19">
        <v>96800</v>
      </c>
      <c r="AP2220" s="19">
        <v>0</v>
      </c>
      <c r="AQ2220" s="19">
        <v>0</v>
      </c>
      <c r="AR2220" s="34">
        <f t="shared" si="460"/>
        <v>112900</v>
      </c>
      <c r="AS2220" s="34">
        <v>45000</v>
      </c>
      <c r="AT2220" s="34">
        <v>3000</v>
      </c>
      <c r="AU2220" s="34">
        <v>23765</v>
      </c>
      <c r="AV2220" s="34">
        <v>0</v>
      </c>
      <c r="AW2220" s="35">
        <f t="shared" si="461"/>
        <v>71765</v>
      </c>
      <c r="AX2220" s="34">
        <f t="shared" si="462"/>
        <v>41135</v>
      </c>
      <c r="AY2220" s="36">
        <v>1.4712000000099998</v>
      </c>
      <c r="AZ2220" s="36">
        <v>2.0617000000000001</v>
      </c>
      <c r="BA2220" s="22"/>
      <c r="BB2220" s="19">
        <v>1129</v>
      </c>
      <c r="BC2220" s="34">
        <f t="shared" si="463"/>
        <v>605.17812000411345</v>
      </c>
      <c r="BD2220" s="34">
        <f t="shared" si="464"/>
        <v>848.08029500000009</v>
      </c>
      <c r="BE2220" s="38">
        <v>3.4819999999999997E-2</v>
      </c>
      <c r="BF2220" s="38">
        <f t="shared" si="465"/>
        <v>3.4819999999999997E-2</v>
      </c>
      <c r="BG2220" s="34">
        <v>21.072302138543229</v>
      </c>
      <c r="BH2220" s="34">
        <v>29.5301558719</v>
      </c>
      <c r="BI2220" s="34">
        <f t="shared" si="466"/>
        <v>584.1058178655702</v>
      </c>
      <c r="BJ2220" s="34">
        <f t="shared" si="467"/>
        <v>818.55013912810011</v>
      </c>
      <c r="BK2220" s="34">
        <v>0</v>
      </c>
      <c r="BL2220" s="34">
        <v>0</v>
      </c>
      <c r="BM2220" s="34">
        <f t="shared" si="468"/>
        <v>0</v>
      </c>
      <c r="BN2220" s="39">
        <f t="shared" si="458"/>
        <v>584.1058178655702</v>
      </c>
      <c r="BO2220" s="39">
        <f t="shared" si="459"/>
        <v>818.55013912810011</v>
      </c>
      <c r="BP2220" s="39">
        <f t="shared" ref="BP2220:BP2283" si="469">BO2220-BN2220</f>
        <v>234.44432126252991</v>
      </c>
    </row>
    <row r="2221" spans="1:68" s="25" customFormat="1" ht="14.25" x14ac:dyDescent="0.2">
      <c r="A2221" s="14">
        <v>1008</v>
      </c>
      <c r="B2221" s="40"/>
      <c r="C2221" s="15"/>
      <c r="D2221" s="16">
        <v>29589</v>
      </c>
      <c r="E2221" s="15" t="s">
        <v>17186</v>
      </c>
      <c r="F2221" s="15" t="s">
        <v>17187</v>
      </c>
      <c r="G2221" s="17" t="s">
        <v>17188</v>
      </c>
      <c r="H2221" s="17" t="s">
        <v>17189</v>
      </c>
      <c r="I2221" s="17" t="s">
        <v>86</v>
      </c>
      <c r="J2221" s="15" t="s">
        <v>17190</v>
      </c>
      <c r="K2221" s="15" t="s">
        <v>13872</v>
      </c>
      <c r="L2221" s="18" t="s">
        <v>17191</v>
      </c>
      <c r="M2221" s="15" t="s">
        <v>16610</v>
      </c>
      <c r="N2221" s="15" t="s">
        <v>16611</v>
      </c>
      <c r="O2221" s="16">
        <v>510</v>
      </c>
      <c r="P2221" s="15" t="s">
        <v>118</v>
      </c>
      <c r="Q2221" s="15">
        <v>16100</v>
      </c>
      <c r="R2221" s="15">
        <v>89600</v>
      </c>
      <c r="S2221" s="15">
        <v>105700</v>
      </c>
      <c r="T2221" s="15">
        <v>0.18</v>
      </c>
      <c r="U2221" s="15" t="s">
        <v>3335</v>
      </c>
      <c r="V2221" s="15" t="s">
        <v>76</v>
      </c>
      <c r="W2221" s="16">
        <v>1</v>
      </c>
      <c r="X2221" s="16">
        <v>1</v>
      </c>
      <c r="Y2221" s="15">
        <v>6833</v>
      </c>
      <c r="Z2221" s="15">
        <v>0.157</v>
      </c>
      <c r="AA2221" s="15" t="s">
        <v>16621</v>
      </c>
      <c r="AB2221" s="15" t="s">
        <v>16622</v>
      </c>
      <c r="AC2221" s="15">
        <v>95000</v>
      </c>
      <c r="AD2221" s="26">
        <v>42062</v>
      </c>
      <c r="AE2221" s="15" t="s">
        <v>211</v>
      </c>
      <c r="AF2221" s="15" t="s">
        <v>17192</v>
      </c>
      <c r="AG2221" s="16">
        <v>1</v>
      </c>
      <c r="AH2221" s="15" t="s">
        <v>17193</v>
      </c>
      <c r="AI2221" s="15" t="s">
        <v>78</v>
      </c>
      <c r="AJ2221" s="15">
        <v>6832.7346191400002</v>
      </c>
      <c r="AK2221" s="15">
        <v>359.106954363</v>
      </c>
      <c r="AL2221" s="15">
        <v>3095487.5887600002</v>
      </c>
      <c r="AM2221" s="15">
        <v>1413678.7696700001</v>
      </c>
      <c r="AN2221" s="19">
        <v>16100</v>
      </c>
      <c r="AO2221" s="19">
        <v>88600</v>
      </c>
      <c r="AP2221" s="19">
        <v>0</v>
      </c>
      <c r="AQ2221" s="19">
        <v>0</v>
      </c>
      <c r="AR2221" s="34">
        <f t="shared" si="460"/>
        <v>104700</v>
      </c>
      <c r="AS2221" s="34">
        <v>45000</v>
      </c>
      <c r="AT2221" s="34">
        <v>3000</v>
      </c>
      <c r="AU2221" s="34">
        <v>20895</v>
      </c>
      <c r="AV2221" s="34">
        <v>24960</v>
      </c>
      <c r="AW2221" s="35">
        <f t="shared" si="461"/>
        <v>93855</v>
      </c>
      <c r="AX2221" s="34">
        <f t="shared" si="462"/>
        <v>10845</v>
      </c>
      <c r="AY2221" s="36">
        <v>1.4712000000099998</v>
      </c>
      <c r="AZ2221" s="36">
        <v>2.0617000000000001</v>
      </c>
      <c r="BA2221" s="22"/>
      <c r="BB2221" s="19">
        <v>1047</v>
      </c>
      <c r="BC2221" s="34">
        <f t="shared" si="463"/>
        <v>159.55164000108448</v>
      </c>
      <c r="BD2221" s="34">
        <f t="shared" si="464"/>
        <v>223.59136500000002</v>
      </c>
      <c r="BE2221" s="38">
        <v>3.4819999999999997E-2</v>
      </c>
      <c r="BF2221" s="38">
        <f t="shared" si="465"/>
        <v>3.4819999999999997E-2</v>
      </c>
      <c r="BG2221" s="34">
        <v>5.5555881048377609</v>
      </c>
      <c r="BH2221" s="34">
        <v>7.7854513292999998</v>
      </c>
      <c r="BI2221" s="34">
        <f t="shared" si="466"/>
        <v>153.99605189624671</v>
      </c>
      <c r="BJ2221" s="34">
        <f t="shared" si="467"/>
        <v>215.80591367070002</v>
      </c>
      <c r="BK2221" s="34">
        <v>0</v>
      </c>
      <c r="BL2221" s="34">
        <v>0</v>
      </c>
      <c r="BM2221" s="34">
        <f t="shared" si="468"/>
        <v>0</v>
      </c>
      <c r="BN2221" s="39">
        <f t="shared" si="458"/>
        <v>153.99605189624671</v>
      </c>
      <c r="BO2221" s="39">
        <f t="shared" si="459"/>
        <v>215.80591367070002</v>
      </c>
      <c r="BP2221" s="39">
        <f t="shared" si="469"/>
        <v>61.80986177445331</v>
      </c>
    </row>
    <row r="2222" spans="1:68" s="25" customFormat="1" ht="14.25" x14ac:dyDescent="0.2">
      <c r="A2222" s="14">
        <v>1009</v>
      </c>
      <c r="B2222" s="40"/>
      <c r="C2222" s="15"/>
      <c r="D2222" s="16">
        <v>111</v>
      </c>
      <c r="E2222" s="15" t="s">
        <v>17194</v>
      </c>
      <c r="F2222" s="15" t="s">
        <v>17195</v>
      </c>
      <c r="G2222" s="17" t="s">
        <v>17196</v>
      </c>
      <c r="H2222" s="17" t="s">
        <v>17197</v>
      </c>
      <c r="I2222" s="17" t="s">
        <v>86</v>
      </c>
      <c r="J2222" s="15" t="s">
        <v>17198</v>
      </c>
      <c r="K2222" s="15" t="s">
        <v>11375</v>
      </c>
      <c r="L2222" s="18" t="s">
        <v>17199</v>
      </c>
      <c r="M2222" s="15" t="s">
        <v>16610</v>
      </c>
      <c r="N2222" s="15" t="s">
        <v>16611</v>
      </c>
      <c r="O2222" s="16">
        <v>510</v>
      </c>
      <c r="P2222" s="15" t="s">
        <v>118</v>
      </c>
      <c r="Q2222" s="15">
        <v>16100</v>
      </c>
      <c r="R2222" s="15">
        <v>89400</v>
      </c>
      <c r="S2222" s="15">
        <v>105500</v>
      </c>
      <c r="T2222" s="15">
        <v>0.18</v>
      </c>
      <c r="U2222" s="15" t="s">
        <v>3335</v>
      </c>
      <c r="V2222" s="15" t="s">
        <v>76</v>
      </c>
      <c r="W2222" s="16">
        <v>1</v>
      </c>
      <c r="X2222" s="16">
        <v>1</v>
      </c>
      <c r="Y2222" s="15">
        <v>7490</v>
      </c>
      <c r="Z2222" s="15">
        <v>0.17199999999999999</v>
      </c>
      <c r="AA2222" s="15" t="s">
        <v>16621</v>
      </c>
      <c r="AB2222" s="15" t="s">
        <v>16622</v>
      </c>
      <c r="AC2222" s="15">
        <v>78995</v>
      </c>
      <c r="AD2222" s="26">
        <v>37223</v>
      </c>
      <c r="AE2222" s="15" t="s">
        <v>211</v>
      </c>
      <c r="AF2222" s="15" t="s">
        <v>17200</v>
      </c>
      <c r="AG2222" s="16">
        <v>1</v>
      </c>
      <c r="AH2222" s="15" t="s">
        <v>17201</v>
      </c>
      <c r="AI2222" s="15" t="s">
        <v>78</v>
      </c>
      <c r="AJ2222" s="15">
        <v>7490.3569335900002</v>
      </c>
      <c r="AK2222" s="15">
        <v>370.14983147100003</v>
      </c>
      <c r="AL2222" s="15">
        <v>3095544.8731</v>
      </c>
      <c r="AM2222" s="15">
        <v>1413678.2743200001</v>
      </c>
      <c r="AN2222" s="19">
        <v>16100</v>
      </c>
      <c r="AO2222" s="19">
        <v>87900</v>
      </c>
      <c r="AP2222" s="19">
        <v>0</v>
      </c>
      <c r="AQ2222" s="19">
        <v>500</v>
      </c>
      <c r="AR2222" s="34">
        <f t="shared" si="460"/>
        <v>104500</v>
      </c>
      <c r="AS2222" s="34">
        <v>45000</v>
      </c>
      <c r="AT2222" s="34">
        <v>3000</v>
      </c>
      <c r="AU2222" s="34">
        <v>20650</v>
      </c>
      <c r="AV2222" s="34">
        <v>0</v>
      </c>
      <c r="AW2222" s="35">
        <f t="shared" si="461"/>
        <v>68650</v>
      </c>
      <c r="AX2222" s="34">
        <f t="shared" si="462"/>
        <v>35850</v>
      </c>
      <c r="AY2222" s="36">
        <v>1.4712000000099998</v>
      </c>
      <c r="AZ2222" s="36">
        <v>2.0617000000000001</v>
      </c>
      <c r="BA2222" s="22"/>
      <c r="BB2222" s="19">
        <v>1055</v>
      </c>
      <c r="BC2222" s="34">
        <f t="shared" si="463"/>
        <v>527.42520000358491</v>
      </c>
      <c r="BD2222" s="34">
        <f t="shared" si="464"/>
        <v>739.11945000000003</v>
      </c>
      <c r="BE2222" s="38">
        <v>3.4819999999999997E-2</v>
      </c>
      <c r="BF2222" s="38">
        <f t="shared" si="465"/>
        <v>3.4819999999999997E-2</v>
      </c>
      <c r="BG2222" s="34">
        <v>18.108809544123083</v>
      </c>
      <c r="BH2222" s="34">
        <v>25.377197279000001</v>
      </c>
      <c r="BI2222" s="34">
        <f t="shared" si="466"/>
        <v>509.31639045946184</v>
      </c>
      <c r="BJ2222" s="34">
        <f t="shared" si="467"/>
        <v>713.742252721</v>
      </c>
      <c r="BK2222" s="34">
        <v>0</v>
      </c>
      <c r="BL2222" s="34">
        <v>0</v>
      </c>
      <c r="BM2222" s="34">
        <f t="shared" si="468"/>
        <v>0</v>
      </c>
      <c r="BN2222" s="39">
        <f t="shared" si="458"/>
        <v>509.31639045946184</v>
      </c>
      <c r="BO2222" s="39">
        <f t="shared" si="459"/>
        <v>713.742252721</v>
      </c>
      <c r="BP2222" s="39">
        <f t="shared" si="469"/>
        <v>204.42586226153816</v>
      </c>
    </row>
    <row r="2223" spans="1:68" s="25" customFormat="1" ht="14.25" x14ac:dyDescent="0.2">
      <c r="A2223" s="14">
        <v>1010</v>
      </c>
      <c r="B2223" s="40"/>
      <c r="C2223" s="15"/>
      <c r="D2223" s="16">
        <v>8817</v>
      </c>
      <c r="E2223" s="15" t="s">
        <v>17202</v>
      </c>
      <c r="F2223" s="15" t="s">
        <v>17203</v>
      </c>
      <c r="G2223" s="17" t="s">
        <v>17204</v>
      </c>
      <c r="H2223" s="17" t="s">
        <v>17205</v>
      </c>
      <c r="I2223" s="17" t="s">
        <v>88</v>
      </c>
      <c r="J2223" s="15" t="s">
        <v>17206</v>
      </c>
      <c r="K2223" s="15" t="s">
        <v>5672</v>
      </c>
      <c r="L2223" s="18" t="s">
        <v>17207</v>
      </c>
      <c r="M2223" s="15" t="s">
        <v>16610</v>
      </c>
      <c r="N2223" s="15" t="s">
        <v>16611</v>
      </c>
      <c r="O2223" s="16">
        <v>510</v>
      </c>
      <c r="P2223" s="15" t="s">
        <v>118</v>
      </c>
      <c r="Q2223" s="15">
        <v>20400</v>
      </c>
      <c r="R2223" s="15">
        <v>84600</v>
      </c>
      <c r="S2223" s="15">
        <v>105000</v>
      </c>
      <c r="T2223" s="15">
        <v>0.22</v>
      </c>
      <c r="U2223" s="15" t="s">
        <v>3335</v>
      </c>
      <c r="V2223" s="15" t="s">
        <v>76</v>
      </c>
      <c r="W2223" s="16">
        <v>1</v>
      </c>
      <c r="X2223" s="16">
        <v>1</v>
      </c>
      <c r="Y2223" s="15">
        <v>8088</v>
      </c>
      <c r="Z2223" s="15">
        <v>0.186</v>
      </c>
      <c r="AA2223" s="15" t="s">
        <v>16621</v>
      </c>
      <c r="AB2223" s="15" t="s">
        <v>16622</v>
      </c>
      <c r="AC2223" s="15">
        <v>110500</v>
      </c>
      <c r="AD2223" s="26">
        <v>40814</v>
      </c>
      <c r="AE2223" s="15" t="s">
        <v>119</v>
      </c>
      <c r="AF2223" s="15" t="s">
        <v>119</v>
      </c>
      <c r="AG2223" s="16">
        <v>1</v>
      </c>
      <c r="AH2223" s="15" t="s">
        <v>17208</v>
      </c>
      <c r="AI2223" s="15" t="s">
        <v>78</v>
      </c>
      <c r="AJ2223" s="15">
        <v>8088.3759765599998</v>
      </c>
      <c r="AK2223" s="15">
        <v>379.28176474899999</v>
      </c>
      <c r="AL2223" s="15">
        <v>3095607.40858</v>
      </c>
      <c r="AM2223" s="15">
        <v>1413674.7300100001</v>
      </c>
      <c r="AN2223" s="19">
        <v>20400</v>
      </c>
      <c r="AO2223" s="19">
        <v>85900</v>
      </c>
      <c r="AP2223" s="19">
        <v>0</v>
      </c>
      <c r="AQ2223" s="19">
        <v>0</v>
      </c>
      <c r="AR2223" s="34">
        <f t="shared" si="460"/>
        <v>106300</v>
      </c>
      <c r="AS2223" s="34">
        <v>45000</v>
      </c>
      <c r="AT2223" s="34">
        <v>3000</v>
      </c>
      <c r="AU2223" s="34">
        <v>21455</v>
      </c>
      <c r="AV2223" s="34">
        <v>0</v>
      </c>
      <c r="AW2223" s="35">
        <f t="shared" si="461"/>
        <v>69455</v>
      </c>
      <c r="AX2223" s="34">
        <f t="shared" si="462"/>
        <v>36845</v>
      </c>
      <c r="AY2223" s="36">
        <v>1.4712000000099998</v>
      </c>
      <c r="AZ2223" s="36">
        <v>2.0617000000000001</v>
      </c>
      <c r="BA2223" s="22"/>
      <c r="BB2223" s="19">
        <v>1063</v>
      </c>
      <c r="BC2223" s="34">
        <f t="shared" si="463"/>
        <v>542.06364000368444</v>
      </c>
      <c r="BD2223" s="34">
        <f t="shared" si="464"/>
        <v>759.63336500000003</v>
      </c>
      <c r="BE2223" s="38">
        <v>3.4819999999999997E-2</v>
      </c>
      <c r="BF2223" s="38">
        <f t="shared" si="465"/>
        <v>3.4819999999999997E-2</v>
      </c>
      <c r="BG2223" s="34">
        <v>18.874655944928289</v>
      </c>
      <c r="BH2223" s="34">
        <v>26.450433769299998</v>
      </c>
      <c r="BI2223" s="34">
        <f t="shared" si="466"/>
        <v>523.1889840587562</v>
      </c>
      <c r="BJ2223" s="34">
        <f t="shared" si="467"/>
        <v>733.18293123069998</v>
      </c>
      <c r="BK2223" s="34">
        <v>0</v>
      </c>
      <c r="BL2223" s="34">
        <v>0</v>
      </c>
      <c r="BM2223" s="34">
        <f t="shared" si="468"/>
        <v>0</v>
      </c>
      <c r="BN2223" s="39">
        <f t="shared" si="458"/>
        <v>523.1889840587562</v>
      </c>
      <c r="BO2223" s="39">
        <f t="shared" si="459"/>
        <v>733.18293123069998</v>
      </c>
      <c r="BP2223" s="39">
        <f t="shared" si="469"/>
        <v>209.99394717194377</v>
      </c>
    </row>
    <row r="2224" spans="1:68" s="25" customFormat="1" ht="14.25" x14ac:dyDescent="0.2">
      <c r="A2224" s="14">
        <v>1011</v>
      </c>
      <c r="B2224" s="40"/>
      <c r="C2224" s="15"/>
      <c r="D2224" s="16">
        <v>23077</v>
      </c>
      <c r="E2224" s="15" t="s">
        <v>17209</v>
      </c>
      <c r="F2224" s="15" t="s">
        <v>17210</v>
      </c>
      <c r="G2224" s="17" t="s">
        <v>17211</v>
      </c>
      <c r="H2224" s="17" t="s">
        <v>17212</v>
      </c>
      <c r="I2224" s="17" t="s">
        <v>86</v>
      </c>
      <c r="J2224" s="15" t="s">
        <v>17213</v>
      </c>
      <c r="K2224" s="15" t="s">
        <v>2325</v>
      </c>
      <c r="L2224" s="18" t="s">
        <v>17214</v>
      </c>
      <c r="M2224" s="15" t="s">
        <v>16610</v>
      </c>
      <c r="N2224" s="15" t="s">
        <v>16611</v>
      </c>
      <c r="O2224" s="16">
        <v>510</v>
      </c>
      <c r="P2224" s="15" t="s">
        <v>118</v>
      </c>
      <c r="Q2224" s="15">
        <v>16300</v>
      </c>
      <c r="R2224" s="15">
        <v>120300</v>
      </c>
      <c r="S2224" s="15">
        <v>136600</v>
      </c>
      <c r="T2224" s="15">
        <v>0.17</v>
      </c>
      <c r="U2224" s="15" t="s">
        <v>3335</v>
      </c>
      <c r="V2224" s="15" t="s">
        <v>76</v>
      </c>
      <c r="W2224" s="16">
        <v>1</v>
      </c>
      <c r="X2224" s="16">
        <v>0</v>
      </c>
      <c r="Y2224" s="15">
        <v>8761</v>
      </c>
      <c r="Z2224" s="15">
        <v>0.20100000000000001</v>
      </c>
      <c r="AA2224" s="15" t="s">
        <v>16621</v>
      </c>
      <c r="AB2224" s="15" t="s">
        <v>16622</v>
      </c>
      <c r="AC2224" s="15">
        <v>0</v>
      </c>
      <c r="AD2224" s="15"/>
      <c r="AE2224" s="15" t="s">
        <v>1813</v>
      </c>
      <c r="AF2224" s="15" t="s">
        <v>17215</v>
      </c>
      <c r="AG2224" s="16">
        <v>1</v>
      </c>
      <c r="AH2224" s="15" t="s">
        <v>17216</v>
      </c>
      <c r="AI2224" s="15" t="s">
        <v>78</v>
      </c>
      <c r="AJ2224" s="15">
        <v>8761.2255859399993</v>
      </c>
      <c r="AK2224" s="15">
        <v>379.28172044500002</v>
      </c>
      <c r="AL2224" s="15">
        <v>3095677.56794</v>
      </c>
      <c r="AM2224" s="15">
        <v>1413685.7398600001</v>
      </c>
      <c r="AN2224" s="19">
        <v>16300</v>
      </c>
      <c r="AO2224" s="19">
        <v>122100</v>
      </c>
      <c r="AP2224" s="19">
        <v>0</v>
      </c>
      <c r="AQ2224" s="19">
        <v>0</v>
      </c>
      <c r="AR2224" s="34">
        <f t="shared" si="460"/>
        <v>138400</v>
      </c>
      <c r="AS2224" s="34">
        <v>45000</v>
      </c>
      <c r="AT2224" s="34">
        <v>3000</v>
      </c>
      <c r="AU2224" s="34">
        <v>32690</v>
      </c>
      <c r="AV2224" s="34">
        <v>12480</v>
      </c>
      <c r="AW2224" s="35">
        <f t="shared" si="461"/>
        <v>93170</v>
      </c>
      <c r="AX2224" s="34">
        <f t="shared" si="462"/>
        <v>45230</v>
      </c>
      <c r="AY2224" s="36">
        <v>1.4712000000099998</v>
      </c>
      <c r="AZ2224" s="36">
        <v>2.0617000000000001</v>
      </c>
      <c r="BA2224" s="22"/>
      <c r="BB2224" s="19">
        <v>1384</v>
      </c>
      <c r="BC2224" s="34">
        <f t="shared" si="463"/>
        <v>665.42376000452293</v>
      </c>
      <c r="BD2224" s="34">
        <f t="shared" si="464"/>
        <v>932.50691000000006</v>
      </c>
      <c r="BE2224" s="38">
        <v>3.4819999999999997E-2</v>
      </c>
      <c r="BF2224" s="38">
        <f t="shared" si="465"/>
        <v>3.4819999999999997E-2</v>
      </c>
      <c r="BG2224" s="34">
        <v>23.170055323357488</v>
      </c>
      <c r="BH2224" s="34">
        <v>32.469890606199996</v>
      </c>
      <c r="BI2224" s="34">
        <f t="shared" si="466"/>
        <v>642.25370468116546</v>
      </c>
      <c r="BJ2224" s="34">
        <f t="shared" si="467"/>
        <v>900.03701939380005</v>
      </c>
      <c r="BK2224" s="34">
        <v>0</v>
      </c>
      <c r="BL2224" s="34">
        <v>0</v>
      </c>
      <c r="BM2224" s="34">
        <f t="shared" si="468"/>
        <v>0</v>
      </c>
      <c r="BN2224" s="39">
        <f t="shared" si="458"/>
        <v>642.25370468116546</v>
      </c>
      <c r="BO2224" s="39">
        <f t="shared" si="459"/>
        <v>900.03701939380005</v>
      </c>
      <c r="BP2224" s="39">
        <f t="shared" si="469"/>
        <v>257.78331471263459</v>
      </c>
    </row>
    <row r="2225" spans="1:68" s="25" customFormat="1" ht="14.25" x14ac:dyDescent="0.2">
      <c r="A2225" s="14">
        <v>1012</v>
      </c>
      <c r="B2225" s="40"/>
      <c r="C2225" s="15" t="s">
        <v>376</v>
      </c>
      <c r="D2225" s="16">
        <v>29755</v>
      </c>
      <c r="E2225" s="15" t="s">
        <v>17217</v>
      </c>
      <c r="F2225" s="15" t="s">
        <v>17218</v>
      </c>
      <c r="G2225" s="17" t="s">
        <v>17219</v>
      </c>
      <c r="H2225" s="17" t="s">
        <v>17220</v>
      </c>
      <c r="I2225" s="17" t="s">
        <v>86</v>
      </c>
      <c r="J2225" s="15" t="s">
        <v>17221</v>
      </c>
      <c r="K2225" s="15" t="s">
        <v>1843</v>
      </c>
      <c r="L2225" s="18" t="s">
        <v>17222</v>
      </c>
      <c r="M2225" s="15" t="s">
        <v>16610</v>
      </c>
      <c r="N2225" s="15" t="s">
        <v>16611</v>
      </c>
      <c r="O2225" s="16">
        <v>510</v>
      </c>
      <c r="P2225" s="15" t="s">
        <v>118</v>
      </c>
      <c r="Q2225" s="15">
        <v>34100</v>
      </c>
      <c r="R2225" s="15">
        <v>128100</v>
      </c>
      <c r="S2225" s="15">
        <v>162200</v>
      </c>
      <c r="T2225" s="15">
        <v>0.42</v>
      </c>
      <c r="U2225" s="15" t="s">
        <v>3335</v>
      </c>
      <c r="V2225" s="15" t="s">
        <v>76</v>
      </c>
      <c r="W2225" s="16">
        <v>1</v>
      </c>
      <c r="X2225" s="16">
        <v>1</v>
      </c>
      <c r="Y2225" s="15">
        <v>16852</v>
      </c>
      <c r="Z2225" s="15">
        <v>0.38700000000000001</v>
      </c>
      <c r="AA2225" s="15" t="s">
        <v>78</v>
      </c>
      <c r="AB2225" s="15" t="s">
        <v>78</v>
      </c>
      <c r="AC2225" s="15">
        <v>0</v>
      </c>
      <c r="AD2225" s="26">
        <v>42063</v>
      </c>
      <c r="AE2225" s="15" t="s">
        <v>147</v>
      </c>
      <c r="AF2225" s="15" t="s">
        <v>17223</v>
      </c>
      <c r="AG2225" s="16">
        <v>1</v>
      </c>
      <c r="AH2225" s="15" t="s">
        <v>17224</v>
      </c>
      <c r="AI2225" s="15" t="s">
        <v>78</v>
      </c>
      <c r="AJ2225" s="15">
        <v>16851.5107422</v>
      </c>
      <c r="AK2225" s="15">
        <v>522.55284721700002</v>
      </c>
      <c r="AL2225" s="15">
        <v>3094929.3105199998</v>
      </c>
      <c r="AM2225" s="15">
        <v>1413229.4896800001</v>
      </c>
      <c r="AN2225" s="19">
        <v>34100</v>
      </c>
      <c r="AO2225" s="19">
        <v>125300</v>
      </c>
      <c r="AP2225" s="19">
        <v>0</v>
      </c>
      <c r="AQ2225" s="19">
        <v>1500</v>
      </c>
      <c r="AR2225" s="34">
        <f t="shared" si="460"/>
        <v>160900</v>
      </c>
      <c r="AS2225" s="34">
        <v>45000</v>
      </c>
      <c r="AT2225" s="34">
        <v>3000</v>
      </c>
      <c r="AU2225" s="34">
        <v>40040</v>
      </c>
      <c r="AV2225" s="34">
        <v>0</v>
      </c>
      <c r="AW2225" s="35">
        <f t="shared" si="461"/>
        <v>88040</v>
      </c>
      <c r="AX2225" s="34">
        <f t="shared" si="462"/>
        <v>72860</v>
      </c>
      <c r="AY2225" s="36">
        <v>1.4712000000099998</v>
      </c>
      <c r="AZ2225" s="36">
        <v>2.0617000000000001</v>
      </c>
      <c r="BA2225" s="22"/>
      <c r="BB2225" s="19">
        <v>1639</v>
      </c>
      <c r="BC2225" s="34">
        <f t="shared" si="463"/>
        <v>1071.916320007286</v>
      </c>
      <c r="BD2225" s="34">
        <f t="shared" si="464"/>
        <v>1502.15462</v>
      </c>
      <c r="BE2225" s="38">
        <v>3.4819999999999997E-2</v>
      </c>
      <c r="BF2225" s="38">
        <f t="shared" si="465"/>
        <v>3.4819999999999997E-2</v>
      </c>
      <c r="BG2225" s="34">
        <v>36.555718502648467</v>
      </c>
      <c r="BH2225" s="34">
        <v>51.228197958400003</v>
      </c>
      <c r="BI2225" s="34">
        <f t="shared" si="466"/>
        <v>1035.3606015046375</v>
      </c>
      <c r="BJ2225" s="34">
        <f t="shared" si="467"/>
        <v>1450.9264220416001</v>
      </c>
      <c r="BK2225" s="34">
        <v>0</v>
      </c>
      <c r="BL2225" s="34">
        <v>0</v>
      </c>
      <c r="BM2225" s="34">
        <f t="shared" si="468"/>
        <v>0</v>
      </c>
      <c r="BN2225" s="39">
        <f t="shared" si="458"/>
        <v>1035.3606015046375</v>
      </c>
      <c r="BO2225" s="39">
        <f t="shared" si="459"/>
        <v>1450.9264220416001</v>
      </c>
      <c r="BP2225" s="39">
        <f t="shared" si="469"/>
        <v>415.56582053696252</v>
      </c>
    </row>
    <row r="2226" spans="1:68" s="25" customFormat="1" ht="14.25" x14ac:dyDescent="0.2">
      <c r="A2226" s="14">
        <v>1013</v>
      </c>
      <c r="B2226" s="40"/>
      <c r="C2226" s="15"/>
      <c r="D2226" s="16">
        <v>16288</v>
      </c>
      <c r="E2226" s="15" t="s">
        <v>17225</v>
      </c>
      <c r="F2226" s="15" t="s">
        <v>17226</v>
      </c>
      <c r="G2226" s="17" t="s">
        <v>17227</v>
      </c>
      <c r="H2226" s="17" t="s">
        <v>17228</v>
      </c>
      <c r="I2226" s="17" t="s">
        <v>17229</v>
      </c>
      <c r="J2226" s="15" t="s">
        <v>17230</v>
      </c>
      <c r="K2226" s="15" t="s">
        <v>4213</v>
      </c>
      <c r="L2226" s="18" t="s">
        <v>17231</v>
      </c>
      <c r="M2226" s="15" t="s">
        <v>16610</v>
      </c>
      <c r="N2226" s="15" t="s">
        <v>16611</v>
      </c>
      <c r="O2226" s="16">
        <v>510</v>
      </c>
      <c r="P2226" s="15" t="s">
        <v>118</v>
      </c>
      <c r="Q2226" s="15">
        <v>32300</v>
      </c>
      <c r="R2226" s="15">
        <v>93200</v>
      </c>
      <c r="S2226" s="15">
        <v>125500</v>
      </c>
      <c r="T2226" s="15">
        <v>0.36</v>
      </c>
      <c r="U2226" s="15" t="s">
        <v>3335</v>
      </c>
      <c r="V2226" s="15" t="s">
        <v>76</v>
      </c>
      <c r="W2226" s="16">
        <v>1</v>
      </c>
      <c r="X2226" s="16">
        <v>1</v>
      </c>
      <c r="Y2226" s="15">
        <v>15991</v>
      </c>
      <c r="Z2226" s="15">
        <v>0.36699999999999999</v>
      </c>
      <c r="AA2226" s="15" t="s">
        <v>78</v>
      </c>
      <c r="AB2226" s="15" t="s">
        <v>78</v>
      </c>
      <c r="AC2226" s="15">
        <v>90000</v>
      </c>
      <c r="AD2226" s="26">
        <v>37328</v>
      </c>
      <c r="AE2226" s="15" t="s">
        <v>183</v>
      </c>
      <c r="AF2226" s="15" t="s">
        <v>5312</v>
      </c>
      <c r="AG2226" s="16">
        <v>1</v>
      </c>
      <c r="AH2226" s="15" t="s">
        <v>17232</v>
      </c>
      <c r="AI2226" s="15" t="s">
        <v>78</v>
      </c>
      <c r="AJ2226" s="15">
        <v>15991.4780273</v>
      </c>
      <c r="AK2226" s="15">
        <v>499.54204551700002</v>
      </c>
      <c r="AL2226" s="15">
        <v>3094922.1355099999</v>
      </c>
      <c r="AM2226" s="15">
        <v>1413342.9862200001</v>
      </c>
      <c r="AN2226" s="19">
        <v>32300</v>
      </c>
      <c r="AO2226" s="19">
        <v>90700</v>
      </c>
      <c r="AP2226" s="19">
        <v>0</v>
      </c>
      <c r="AQ2226" s="19">
        <v>4000</v>
      </c>
      <c r="AR2226" s="34">
        <f t="shared" si="460"/>
        <v>127000</v>
      </c>
      <c r="AS2226" s="34">
        <v>45000</v>
      </c>
      <c r="AT2226" s="34">
        <v>3000</v>
      </c>
      <c r="AU2226" s="34">
        <v>27300</v>
      </c>
      <c r="AV2226" s="34">
        <v>0</v>
      </c>
      <c r="AW2226" s="35">
        <f t="shared" si="461"/>
        <v>75300</v>
      </c>
      <c r="AX2226" s="34">
        <f t="shared" si="462"/>
        <v>51700</v>
      </c>
      <c r="AY2226" s="36">
        <v>1.4712000000099998</v>
      </c>
      <c r="AZ2226" s="36">
        <v>2.0617000000000001</v>
      </c>
      <c r="BA2226" s="22"/>
      <c r="BB2226" s="19">
        <v>1350</v>
      </c>
      <c r="BC2226" s="34">
        <f t="shared" si="463"/>
        <v>760.61040000516994</v>
      </c>
      <c r="BD2226" s="34">
        <f t="shared" si="464"/>
        <v>1065.8989000000001</v>
      </c>
      <c r="BE2226" s="38">
        <v>3.4819999999999997E-2</v>
      </c>
      <c r="BF2226" s="38">
        <f t="shared" si="465"/>
        <v>3.4819999999999997E-2</v>
      </c>
      <c r="BG2226" s="34">
        <v>24.435366768166087</v>
      </c>
      <c r="BH2226" s="34">
        <v>34.243063937999999</v>
      </c>
      <c r="BI2226" s="34">
        <f t="shared" si="466"/>
        <v>736.17503323700384</v>
      </c>
      <c r="BJ2226" s="34">
        <f t="shared" si="467"/>
        <v>1031.6558360620002</v>
      </c>
      <c r="BK2226" s="34">
        <v>0</v>
      </c>
      <c r="BL2226" s="34">
        <v>0</v>
      </c>
      <c r="BM2226" s="34">
        <f t="shared" si="468"/>
        <v>0</v>
      </c>
      <c r="BN2226" s="39">
        <f t="shared" si="458"/>
        <v>736.17503323700384</v>
      </c>
      <c r="BO2226" s="39">
        <f t="shared" si="459"/>
        <v>1031.6558360620002</v>
      </c>
      <c r="BP2226" s="39">
        <f t="shared" si="469"/>
        <v>295.48080282499632</v>
      </c>
    </row>
    <row r="2227" spans="1:68" s="25" customFormat="1" ht="14.25" x14ac:dyDescent="0.2">
      <c r="A2227" s="14">
        <v>1014</v>
      </c>
      <c r="B2227" s="40"/>
      <c r="C2227" s="15"/>
      <c r="D2227" s="16">
        <v>1251</v>
      </c>
      <c r="E2227" s="15" t="s">
        <v>17233</v>
      </c>
      <c r="F2227" s="15" t="s">
        <v>17234</v>
      </c>
      <c r="G2227" s="17" t="s">
        <v>17235</v>
      </c>
      <c r="H2227" s="17" t="s">
        <v>17236</v>
      </c>
      <c r="I2227" s="17" t="s">
        <v>86</v>
      </c>
      <c r="J2227" s="15" t="s">
        <v>17237</v>
      </c>
      <c r="K2227" s="15" t="s">
        <v>4031</v>
      </c>
      <c r="L2227" s="18" t="s">
        <v>17238</v>
      </c>
      <c r="M2227" s="15" t="s">
        <v>16610</v>
      </c>
      <c r="N2227" s="15" t="s">
        <v>16611</v>
      </c>
      <c r="O2227" s="16">
        <v>419</v>
      </c>
      <c r="P2227" s="15" t="s">
        <v>895</v>
      </c>
      <c r="Q2227" s="15">
        <v>30500</v>
      </c>
      <c r="R2227" s="15">
        <v>110100</v>
      </c>
      <c r="S2227" s="15">
        <v>140600</v>
      </c>
      <c r="T2227" s="15">
        <v>0.33</v>
      </c>
      <c r="U2227" s="15" t="s">
        <v>3335</v>
      </c>
      <c r="V2227" s="15" t="s">
        <v>76</v>
      </c>
      <c r="W2227" s="16">
        <v>1</v>
      </c>
      <c r="X2227" s="16">
        <v>1</v>
      </c>
      <c r="Y2227" s="15">
        <v>13362</v>
      </c>
      <c r="Z2227" s="15">
        <v>0.307</v>
      </c>
      <c r="AA2227" s="15" t="s">
        <v>78</v>
      </c>
      <c r="AB2227" s="15" t="s">
        <v>78</v>
      </c>
      <c r="AC2227" s="15">
        <v>100000</v>
      </c>
      <c r="AD2227" s="26">
        <v>38058</v>
      </c>
      <c r="AE2227" s="15" t="s">
        <v>119</v>
      </c>
      <c r="AF2227" s="15" t="s">
        <v>119</v>
      </c>
      <c r="AG2227" s="16">
        <v>1</v>
      </c>
      <c r="AH2227" s="15" t="s">
        <v>17239</v>
      </c>
      <c r="AI2227" s="15" t="s">
        <v>78</v>
      </c>
      <c r="AJ2227" s="15">
        <v>13362.2141113</v>
      </c>
      <c r="AK2227" s="15">
        <v>458.499940756</v>
      </c>
      <c r="AL2227" s="15">
        <v>3094906.1685899999</v>
      </c>
      <c r="AM2227" s="15">
        <v>1413464.56165</v>
      </c>
      <c r="AN2227" s="19">
        <v>0</v>
      </c>
      <c r="AO2227" s="19">
        <v>0</v>
      </c>
      <c r="AP2227" s="19">
        <v>30500</v>
      </c>
      <c r="AQ2227" s="19">
        <v>108900</v>
      </c>
      <c r="AR2227" s="34">
        <f t="shared" si="460"/>
        <v>139400</v>
      </c>
      <c r="AS2227" s="34">
        <v>0</v>
      </c>
      <c r="AT2227" s="34">
        <v>0</v>
      </c>
      <c r="AU2227" s="34">
        <v>0</v>
      </c>
      <c r="AV2227" s="34">
        <v>0</v>
      </c>
      <c r="AW2227" s="35">
        <f t="shared" si="461"/>
        <v>0</v>
      </c>
      <c r="AX2227" s="34">
        <f t="shared" si="462"/>
        <v>139400</v>
      </c>
      <c r="AY2227" s="36">
        <v>1.4712000000099998</v>
      </c>
      <c r="AZ2227" s="36">
        <v>2.0617000000000001</v>
      </c>
      <c r="BA2227" s="22"/>
      <c r="BB2227" s="19">
        <v>2788</v>
      </c>
      <c r="BC2227" s="34">
        <f t="shared" si="463"/>
        <v>2050.8528000139399</v>
      </c>
      <c r="BD2227" s="34">
        <f t="shared" si="464"/>
        <v>2874.0098000000003</v>
      </c>
      <c r="BE2227" s="38">
        <v>3.4819999999999997E-2</v>
      </c>
      <c r="BF2227" s="38">
        <f t="shared" si="465"/>
        <v>3.4819999999999997E-2</v>
      </c>
      <c r="BG2227" s="34">
        <v>0</v>
      </c>
      <c r="BH2227" s="34">
        <v>0</v>
      </c>
      <c r="BI2227" s="34">
        <f t="shared" si="466"/>
        <v>2050.8528000139399</v>
      </c>
      <c r="BJ2227" s="34">
        <f t="shared" si="467"/>
        <v>2874.0098000000003</v>
      </c>
      <c r="BK2227" s="34">
        <v>0</v>
      </c>
      <c r="BL2227" s="34">
        <v>86.009800000000268</v>
      </c>
      <c r="BM2227" s="34">
        <f t="shared" si="468"/>
        <v>86.009800000000268</v>
      </c>
      <c r="BN2227" s="39">
        <f t="shared" si="458"/>
        <v>2050.8528000139399</v>
      </c>
      <c r="BO2227" s="39">
        <f t="shared" si="459"/>
        <v>2788</v>
      </c>
      <c r="BP2227" s="39">
        <f t="shared" si="469"/>
        <v>737.14719998606006</v>
      </c>
    </row>
    <row r="2228" spans="1:68" s="25" customFormat="1" ht="14.25" x14ac:dyDescent="0.2">
      <c r="A2228" s="14">
        <v>1015</v>
      </c>
      <c r="B2228" s="40"/>
      <c r="C2228" s="15"/>
      <c r="D2228" s="16">
        <v>8363</v>
      </c>
      <c r="E2228" s="15" t="s">
        <v>17240</v>
      </c>
      <c r="F2228" s="15" t="s">
        <v>17241</v>
      </c>
      <c r="G2228" s="17" t="s">
        <v>17242</v>
      </c>
      <c r="H2228" s="17" t="s">
        <v>17243</v>
      </c>
      <c r="I2228" s="17" t="s">
        <v>88</v>
      </c>
      <c r="J2228" s="15" t="s">
        <v>17244</v>
      </c>
      <c r="K2228" s="15" t="s">
        <v>710</v>
      </c>
      <c r="L2228" s="18" t="s">
        <v>17245</v>
      </c>
      <c r="M2228" s="15" t="s">
        <v>16610</v>
      </c>
      <c r="N2228" s="15" t="s">
        <v>16611</v>
      </c>
      <c r="O2228" s="16">
        <v>510</v>
      </c>
      <c r="P2228" s="15" t="s">
        <v>118</v>
      </c>
      <c r="Q2228" s="15">
        <v>25400</v>
      </c>
      <c r="R2228" s="15">
        <v>132200</v>
      </c>
      <c r="S2228" s="15">
        <v>157600</v>
      </c>
      <c r="T2228" s="15">
        <v>0.26</v>
      </c>
      <c r="U2228" s="15" t="s">
        <v>3335</v>
      </c>
      <c r="V2228" s="15" t="s">
        <v>76</v>
      </c>
      <c r="W2228" s="16">
        <v>1</v>
      </c>
      <c r="X2228" s="16">
        <v>0</v>
      </c>
      <c r="Y2228" s="15">
        <v>11426</v>
      </c>
      <c r="Z2228" s="15">
        <v>0.26200000000000001</v>
      </c>
      <c r="AA2228" s="15" t="s">
        <v>16824</v>
      </c>
      <c r="AB2228" s="15" t="s">
        <v>16622</v>
      </c>
      <c r="AC2228" s="15">
        <v>0</v>
      </c>
      <c r="AD2228" s="15"/>
      <c r="AE2228" s="15" t="s">
        <v>2449</v>
      </c>
      <c r="AF2228" s="15" t="s">
        <v>16970</v>
      </c>
      <c r="AG2228" s="16">
        <v>1</v>
      </c>
      <c r="AH2228" s="15" t="s">
        <v>17246</v>
      </c>
      <c r="AI2228" s="15" t="s">
        <v>78</v>
      </c>
      <c r="AJ2228" s="15">
        <v>11426.0869141</v>
      </c>
      <c r="AK2228" s="15">
        <v>446.66040975099997</v>
      </c>
      <c r="AL2228" s="15">
        <v>3095005.86417</v>
      </c>
      <c r="AM2228" s="15">
        <v>1413428.2661900001</v>
      </c>
      <c r="AN2228" s="19">
        <v>25400</v>
      </c>
      <c r="AO2228" s="19">
        <v>129800</v>
      </c>
      <c r="AP2228" s="19">
        <v>0</v>
      </c>
      <c r="AQ2228" s="19">
        <v>1000</v>
      </c>
      <c r="AR2228" s="34">
        <f t="shared" si="460"/>
        <v>156200</v>
      </c>
      <c r="AS2228" s="34">
        <v>45000</v>
      </c>
      <c r="AT2228" s="34">
        <v>3000</v>
      </c>
      <c r="AU2228" s="34">
        <v>38570</v>
      </c>
      <c r="AV2228" s="34">
        <v>24960</v>
      </c>
      <c r="AW2228" s="35">
        <f t="shared" si="461"/>
        <v>111530</v>
      </c>
      <c r="AX2228" s="34">
        <f t="shared" si="462"/>
        <v>44670</v>
      </c>
      <c r="AY2228" s="36">
        <v>1.4712000000099998</v>
      </c>
      <c r="AZ2228" s="36">
        <v>2.0617000000000001</v>
      </c>
      <c r="BA2228" s="22"/>
      <c r="BB2228" s="19">
        <v>1582</v>
      </c>
      <c r="BC2228" s="34">
        <f t="shared" si="463"/>
        <v>657.18504000446694</v>
      </c>
      <c r="BD2228" s="34">
        <f t="shared" si="464"/>
        <v>920.96139000000005</v>
      </c>
      <c r="BE2228" s="38">
        <v>3.4819999999999997E-2</v>
      </c>
      <c r="BF2228" s="38">
        <f t="shared" si="465"/>
        <v>3.4819999999999997E-2</v>
      </c>
      <c r="BG2228" s="34">
        <v>22.370911252952055</v>
      </c>
      <c r="BH2228" s="34">
        <v>31.349991659799997</v>
      </c>
      <c r="BI2228" s="34">
        <f t="shared" si="466"/>
        <v>634.81412875151489</v>
      </c>
      <c r="BJ2228" s="34">
        <f t="shared" si="467"/>
        <v>889.61139834020003</v>
      </c>
      <c r="BK2228" s="34">
        <v>0</v>
      </c>
      <c r="BL2228" s="34">
        <v>0</v>
      </c>
      <c r="BM2228" s="34">
        <f t="shared" si="468"/>
        <v>0</v>
      </c>
      <c r="BN2228" s="39">
        <f t="shared" si="458"/>
        <v>634.81412875151489</v>
      </c>
      <c r="BO2228" s="39">
        <f t="shared" si="459"/>
        <v>889.61139834020003</v>
      </c>
      <c r="BP2228" s="39">
        <f t="shared" si="469"/>
        <v>254.79726958868514</v>
      </c>
    </row>
    <row r="2229" spans="1:68" s="25" customFormat="1" ht="14.25" x14ac:dyDescent="0.2">
      <c r="A2229" s="14">
        <v>1016</v>
      </c>
      <c r="B2229" s="40"/>
      <c r="C2229" s="15"/>
      <c r="D2229" s="16">
        <v>11469</v>
      </c>
      <c r="E2229" s="15" t="s">
        <v>17247</v>
      </c>
      <c r="F2229" s="15" t="s">
        <v>17248</v>
      </c>
      <c r="G2229" s="17" t="s">
        <v>17249</v>
      </c>
      <c r="H2229" s="17" t="s">
        <v>17250</v>
      </c>
      <c r="I2229" s="17" t="s">
        <v>86</v>
      </c>
      <c r="J2229" s="15" t="s">
        <v>17250</v>
      </c>
      <c r="K2229" s="15" t="s">
        <v>1356</v>
      </c>
      <c r="L2229" s="18" t="s">
        <v>17251</v>
      </c>
      <c r="M2229" s="15" t="s">
        <v>16610</v>
      </c>
      <c r="N2229" s="15" t="s">
        <v>16611</v>
      </c>
      <c r="O2229" s="16">
        <v>510</v>
      </c>
      <c r="P2229" s="15" t="s">
        <v>118</v>
      </c>
      <c r="Q2229" s="15">
        <v>18600</v>
      </c>
      <c r="R2229" s="15">
        <v>110000</v>
      </c>
      <c r="S2229" s="15">
        <v>128600</v>
      </c>
      <c r="T2229" s="15">
        <v>0.21</v>
      </c>
      <c r="U2229" s="15" t="s">
        <v>3335</v>
      </c>
      <c r="V2229" s="15" t="s">
        <v>76</v>
      </c>
      <c r="W2229" s="16">
        <v>1</v>
      </c>
      <c r="X2229" s="16">
        <v>0</v>
      </c>
      <c r="Y2229" s="15">
        <v>11217</v>
      </c>
      <c r="Z2229" s="15">
        <v>0.25700000000000001</v>
      </c>
      <c r="AA2229" s="15" t="s">
        <v>16824</v>
      </c>
      <c r="AB2229" s="15" t="s">
        <v>16622</v>
      </c>
      <c r="AC2229" s="15">
        <v>0</v>
      </c>
      <c r="AD2229" s="15"/>
      <c r="AE2229" s="15" t="s">
        <v>2449</v>
      </c>
      <c r="AF2229" s="15" t="s">
        <v>17252</v>
      </c>
      <c r="AG2229" s="16">
        <v>1</v>
      </c>
      <c r="AH2229" s="15" t="s">
        <v>17253</v>
      </c>
      <c r="AI2229" s="15" t="s">
        <v>78</v>
      </c>
      <c r="AJ2229" s="15">
        <v>11216.5966797</v>
      </c>
      <c r="AK2229" s="15">
        <v>454.62620623800001</v>
      </c>
      <c r="AL2229" s="15">
        <v>3095052.42551</v>
      </c>
      <c r="AM2229" s="15">
        <v>1413325.4707800001</v>
      </c>
      <c r="AN2229" s="19">
        <v>18600</v>
      </c>
      <c r="AO2229" s="19">
        <v>108800</v>
      </c>
      <c r="AP2229" s="19">
        <v>0</v>
      </c>
      <c r="AQ2229" s="19">
        <v>0</v>
      </c>
      <c r="AR2229" s="34">
        <f t="shared" si="460"/>
        <v>127400</v>
      </c>
      <c r="AS2229" s="34">
        <v>45000</v>
      </c>
      <c r="AT2229" s="34">
        <v>0</v>
      </c>
      <c r="AU2229" s="34">
        <v>28840</v>
      </c>
      <c r="AV2229" s="34">
        <v>0</v>
      </c>
      <c r="AW2229" s="35">
        <f t="shared" si="461"/>
        <v>73840</v>
      </c>
      <c r="AX2229" s="34">
        <f t="shared" si="462"/>
        <v>53560</v>
      </c>
      <c r="AY2229" s="36">
        <v>1.4712000000099998</v>
      </c>
      <c r="AZ2229" s="36">
        <v>2.0617000000000001</v>
      </c>
      <c r="BA2229" s="22"/>
      <c r="BB2229" s="19">
        <v>1274</v>
      </c>
      <c r="BC2229" s="34">
        <f t="shared" si="463"/>
        <v>787.97472000535595</v>
      </c>
      <c r="BD2229" s="34">
        <f t="shared" si="464"/>
        <v>1104.2465200000001</v>
      </c>
      <c r="BE2229" s="38">
        <v>3.4819999999999997E-2</v>
      </c>
      <c r="BF2229" s="38">
        <f t="shared" si="465"/>
        <v>3.4819999999999997E-2</v>
      </c>
      <c r="BG2229" s="34">
        <v>27.437279750586491</v>
      </c>
      <c r="BH2229" s="34">
        <v>38.449863826400005</v>
      </c>
      <c r="BI2229" s="34">
        <f t="shared" si="466"/>
        <v>760.53744025476942</v>
      </c>
      <c r="BJ2229" s="34">
        <f t="shared" si="467"/>
        <v>1065.7966561736002</v>
      </c>
      <c r="BK2229" s="34">
        <v>0</v>
      </c>
      <c r="BL2229" s="34">
        <v>0</v>
      </c>
      <c r="BM2229" s="34">
        <f t="shared" si="468"/>
        <v>0</v>
      </c>
      <c r="BN2229" s="39">
        <f t="shared" si="458"/>
        <v>760.53744025476942</v>
      </c>
      <c r="BO2229" s="39">
        <f t="shared" si="459"/>
        <v>1065.7966561736002</v>
      </c>
      <c r="BP2229" s="39">
        <f t="shared" si="469"/>
        <v>305.25921591883082</v>
      </c>
    </row>
    <row r="2230" spans="1:68" s="25" customFormat="1" ht="14.25" x14ac:dyDescent="0.2">
      <c r="A2230" s="14">
        <v>1017</v>
      </c>
      <c r="B2230" s="40"/>
      <c r="C2230" s="15"/>
      <c r="D2230" s="16">
        <v>13508</v>
      </c>
      <c r="E2230" s="15" t="s">
        <v>17254</v>
      </c>
      <c r="F2230" s="15" t="s">
        <v>17255</v>
      </c>
      <c r="G2230" s="17" t="s">
        <v>17256</v>
      </c>
      <c r="H2230" s="17" t="s">
        <v>17257</v>
      </c>
      <c r="I2230" s="17" t="s">
        <v>86</v>
      </c>
      <c r="J2230" s="15" t="s">
        <v>17258</v>
      </c>
      <c r="K2230" s="15" t="s">
        <v>5204</v>
      </c>
      <c r="L2230" s="18" t="s">
        <v>17259</v>
      </c>
      <c r="M2230" s="15" t="s">
        <v>16610</v>
      </c>
      <c r="N2230" s="15" t="s">
        <v>16611</v>
      </c>
      <c r="O2230" s="16">
        <v>510</v>
      </c>
      <c r="P2230" s="15" t="s">
        <v>118</v>
      </c>
      <c r="Q2230" s="15">
        <v>18900</v>
      </c>
      <c r="R2230" s="15">
        <v>102600</v>
      </c>
      <c r="S2230" s="15">
        <v>121500</v>
      </c>
      <c r="T2230" s="15">
        <v>0.24</v>
      </c>
      <c r="U2230" s="15" t="s">
        <v>3335</v>
      </c>
      <c r="V2230" s="15" t="s">
        <v>76</v>
      </c>
      <c r="W2230" s="16">
        <v>1</v>
      </c>
      <c r="X2230" s="16">
        <v>1</v>
      </c>
      <c r="Y2230" s="15">
        <v>14442</v>
      </c>
      <c r="Z2230" s="15">
        <v>0.33200000000000002</v>
      </c>
      <c r="AA2230" s="15" t="s">
        <v>16824</v>
      </c>
      <c r="AB2230" s="15" t="s">
        <v>16622</v>
      </c>
      <c r="AC2230" s="15">
        <v>135000</v>
      </c>
      <c r="AD2230" s="26">
        <v>41796</v>
      </c>
      <c r="AE2230" s="15" t="s">
        <v>119</v>
      </c>
      <c r="AF2230" s="15" t="s">
        <v>119</v>
      </c>
      <c r="AG2230" s="16">
        <v>1</v>
      </c>
      <c r="AH2230" s="15" t="s">
        <v>17260</v>
      </c>
      <c r="AI2230" s="15" t="s">
        <v>78</v>
      </c>
      <c r="AJ2230" s="15">
        <v>14442.201416</v>
      </c>
      <c r="AK2230" s="15">
        <v>509.60263816100002</v>
      </c>
      <c r="AL2230" s="15">
        <v>3095079.82828</v>
      </c>
      <c r="AM2230" s="15">
        <v>1413244.4618299999</v>
      </c>
      <c r="AN2230" s="19">
        <v>18900</v>
      </c>
      <c r="AO2230" s="19">
        <v>101000</v>
      </c>
      <c r="AP2230" s="19">
        <v>0</v>
      </c>
      <c r="AQ2230" s="19">
        <v>500</v>
      </c>
      <c r="AR2230" s="34">
        <f t="shared" si="460"/>
        <v>120400</v>
      </c>
      <c r="AS2230" s="34">
        <v>45000</v>
      </c>
      <c r="AT2230" s="34">
        <v>3000</v>
      </c>
      <c r="AU2230" s="34">
        <v>26215</v>
      </c>
      <c r="AV2230" s="34">
        <v>0</v>
      </c>
      <c r="AW2230" s="35">
        <f t="shared" si="461"/>
        <v>74215</v>
      </c>
      <c r="AX2230" s="34">
        <f t="shared" si="462"/>
        <v>46185</v>
      </c>
      <c r="AY2230" s="36">
        <v>1.4712000000099998</v>
      </c>
      <c r="AZ2230" s="36">
        <v>2.0617000000000001</v>
      </c>
      <c r="BA2230" s="22"/>
      <c r="BB2230" s="19">
        <v>1214</v>
      </c>
      <c r="BC2230" s="34">
        <f t="shared" si="463"/>
        <v>679.47372000461849</v>
      </c>
      <c r="BD2230" s="34">
        <f t="shared" si="464"/>
        <v>952.19614500000012</v>
      </c>
      <c r="BE2230" s="38">
        <v>3.4819999999999997E-2</v>
      </c>
      <c r="BF2230" s="38">
        <f t="shared" si="465"/>
        <v>3.4819999999999997E-2</v>
      </c>
      <c r="BG2230" s="34">
        <v>23.403139010559073</v>
      </c>
      <c r="BH2230" s="34">
        <v>32.796527798900001</v>
      </c>
      <c r="BI2230" s="34">
        <f t="shared" si="466"/>
        <v>656.07058099405936</v>
      </c>
      <c r="BJ2230" s="34">
        <f t="shared" si="467"/>
        <v>919.39961720110011</v>
      </c>
      <c r="BK2230" s="34">
        <v>0</v>
      </c>
      <c r="BL2230" s="34">
        <v>0</v>
      </c>
      <c r="BM2230" s="34">
        <f t="shared" si="468"/>
        <v>0</v>
      </c>
      <c r="BN2230" s="39">
        <f t="shared" si="458"/>
        <v>656.07058099405936</v>
      </c>
      <c r="BO2230" s="39">
        <f t="shared" si="459"/>
        <v>919.39961720110011</v>
      </c>
      <c r="BP2230" s="39">
        <f t="shared" si="469"/>
        <v>263.32903620704076</v>
      </c>
    </row>
    <row r="2231" spans="1:68" s="25" customFormat="1" ht="14.25" x14ac:dyDescent="0.2">
      <c r="A2231" s="14">
        <v>1018</v>
      </c>
      <c r="B2231" s="40"/>
      <c r="C2231" s="15" t="s">
        <v>150</v>
      </c>
      <c r="D2231" s="16">
        <v>35166</v>
      </c>
      <c r="E2231" s="15" t="s">
        <v>17261</v>
      </c>
      <c r="F2231" s="15" t="s">
        <v>17262</v>
      </c>
      <c r="G2231" s="17" t="s">
        <v>17263</v>
      </c>
      <c r="H2231" s="17" t="s">
        <v>17264</v>
      </c>
      <c r="I2231" s="17" t="s">
        <v>86</v>
      </c>
      <c r="J2231" s="15" t="s">
        <v>17265</v>
      </c>
      <c r="K2231" s="15" t="s">
        <v>86</v>
      </c>
      <c r="L2231" s="18" t="s">
        <v>17266</v>
      </c>
      <c r="M2231" s="15" t="s">
        <v>16610</v>
      </c>
      <c r="N2231" s="15" t="s">
        <v>16611</v>
      </c>
      <c r="O2231" s="16">
        <v>510</v>
      </c>
      <c r="P2231" s="15" t="s">
        <v>118</v>
      </c>
      <c r="Q2231" s="15">
        <v>17500</v>
      </c>
      <c r="R2231" s="15">
        <v>82200</v>
      </c>
      <c r="S2231" s="15">
        <v>99700</v>
      </c>
      <c r="T2231" s="15">
        <v>0.2</v>
      </c>
      <c r="U2231" s="15" t="s">
        <v>3335</v>
      </c>
      <c r="V2231" s="15" t="s">
        <v>76</v>
      </c>
      <c r="W2231" s="16">
        <v>1</v>
      </c>
      <c r="X2231" s="16">
        <v>0</v>
      </c>
      <c r="Y2231" s="15">
        <v>10007</v>
      </c>
      <c r="Z2231" s="15">
        <v>0.23</v>
      </c>
      <c r="AA2231" s="15" t="s">
        <v>16824</v>
      </c>
      <c r="AB2231" s="15" t="s">
        <v>16622</v>
      </c>
      <c r="AC2231" s="15">
        <v>0</v>
      </c>
      <c r="AD2231" s="15"/>
      <c r="AE2231" s="15" t="s">
        <v>1056</v>
      </c>
      <c r="AF2231" s="15" t="s">
        <v>17267</v>
      </c>
      <c r="AG2231" s="16">
        <v>1</v>
      </c>
      <c r="AH2231" s="15" t="s">
        <v>17268</v>
      </c>
      <c r="AI2231" s="15" t="s">
        <v>78</v>
      </c>
      <c r="AJ2231" s="15">
        <v>10006.5964355</v>
      </c>
      <c r="AK2231" s="15">
        <v>431.43640863500002</v>
      </c>
      <c r="AL2231" s="15">
        <v>3095162.05052</v>
      </c>
      <c r="AM2231" s="15">
        <v>1413225.71636</v>
      </c>
      <c r="AN2231" s="19">
        <v>17500</v>
      </c>
      <c r="AO2231" s="19">
        <v>83600</v>
      </c>
      <c r="AP2231" s="19">
        <v>0</v>
      </c>
      <c r="AQ2231" s="19">
        <v>0</v>
      </c>
      <c r="AR2231" s="34">
        <f t="shared" si="460"/>
        <v>101100</v>
      </c>
      <c r="AS2231" s="34">
        <v>45000</v>
      </c>
      <c r="AT2231" s="34">
        <v>3000</v>
      </c>
      <c r="AU2231" s="34">
        <v>19635</v>
      </c>
      <c r="AV2231" s="34">
        <v>0</v>
      </c>
      <c r="AW2231" s="35">
        <f t="shared" si="461"/>
        <v>67635</v>
      </c>
      <c r="AX2231" s="34">
        <f t="shared" si="462"/>
        <v>33465</v>
      </c>
      <c r="AY2231" s="36">
        <v>1.4712000000099998</v>
      </c>
      <c r="AZ2231" s="36">
        <v>2.0617000000000001</v>
      </c>
      <c r="BA2231" s="22"/>
      <c r="BB2231" s="19">
        <v>1011</v>
      </c>
      <c r="BC2231" s="34">
        <f t="shared" si="463"/>
        <v>492.33708000334639</v>
      </c>
      <c r="BD2231" s="34">
        <f t="shared" si="464"/>
        <v>689.94790499999999</v>
      </c>
      <c r="BE2231" s="38">
        <v>3.4819999999999997E-2</v>
      </c>
      <c r="BF2231" s="38">
        <f t="shared" si="465"/>
        <v>3.4819999999999997E-2</v>
      </c>
      <c r="BG2231" s="34">
        <v>17.14317712571652</v>
      </c>
      <c r="BH2231" s="34">
        <v>24.023986052099996</v>
      </c>
      <c r="BI2231" s="34">
        <f t="shared" si="466"/>
        <v>475.19390287762985</v>
      </c>
      <c r="BJ2231" s="34">
        <f t="shared" si="467"/>
        <v>665.92391894790001</v>
      </c>
      <c r="BK2231" s="34">
        <v>0</v>
      </c>
      <c r="BL2231" s="34">
        <v>0</v>
      </c>
      <c r="BM2231" s="34">
        <f t="shared" si="468"/>
        <v>0</v>
      </c>
      <c r="BN2231" s="39">
        <f t="shared" si="458"/>
        <v>475.19390287762985</v>
      </c>
      <c r="BO2231" s="39">
        <f t="shared" si="459"/>
        <v>665.92391894790001</v>
      </c>
      <c r="BP2231" s="39">
        <f t="shared" si="469"/>
        <v>190.73001607027015</v>
      </c>
    </row>
    <row r="2232" spans="1:68" s="25" customFormat="1" ht="14.25" x14ac:dyDescent="0.2">
      <c r="A2232" s="14">
        <v>1019</v>
      </c>
      <c r="B2232" s="40"/>
      <c r="C2232" s="15" t="s">
        <v>726</v>
      </c>
      <c r="D2232" s="16">
        <v>36629</v>
      </c>
      <c r="E2232" s="15" t="s">
        <v>17269</v>
      </c>
      <c r="F2232" s="15" t="s">
        <v>17270</v>
      </c>
      <c r="G2232" s="17" t="s">
        <v>17271</v>
      </c>
      <c r="H2232" s="17" t="s">
        <v>17272</v>
      </c>
      <c r="I2232" s="17" t="s">
        <v>86</v>
      </c>
      <c r="J2232" s="15" t="s">
        <v>17273</v>
      </c>
      <c r="K2232" s="15" t="s">
        <v>732</v>
      </c>
      <c r="L2232" s="18" t="s">
        <v>17274</v>
      </c>
      <c r="M2232" s="15" t="s">
        <v>16610</v>
      </c>
      <c r="N2232" s="15" t="s">
        <v>16611</v>
      </c>
      <c r="O2232" s="16">
        <v>510</v>
      </c>
      <c r="P2232" s="15" t="s">
        <v>118</v>
      </c>
      <c r="Q2232" s="15">
        <v>15400</v>
      </c>
      <c r="R2232" s="15">
        <v>93100</v>
      </c>
      <c r="S2232" s="15">
        <v>108500</v>
      </c>
      <c r="T2232" s="15">
        <v>0.15</v>
      </c>
      <c r="U2232" s="15" t="s">
        <v>3335</v>
      </c>
      <c r="V2232" s="15" t="s">
        <v>76</v>
      </c>
      <c r="W2232" s="16">
        <v>1</v>
      </c>
      <c r="X2232" s="16">
        <v>1</v>
      </c>
      <c r="Y2232" s="15">
        <v>8934</v>
      </c>
      <c r="Z2232" s="15">
        <v>0.20499999999999999</v>
      </c>
      <c r="AA2232" s="15" t="s">
        <v>16824</v>
      </c>
      <c r="AB2232" s="15" t="s">
        <v>16622</v>
      </c>
      <c r="AC2232" s="15">
        <v>70000</v>
      </c>
      <c r="AD2232" s="26">
        <v>40247</v>
      </c>
      <c r="AE2232" s="15" t="s">
        <v>874</v>
      </c>
      <c r="AF2232" s="15" t="s">
        <v>17275</v>
      </c>
      <c r="AG2232" s="16">
        <v>1</v>
      </c>
      <c r="AH2232" s="15" t="s">
        <v>17276</v>
      </c>
      <c r="AI2232" s="15" t="s">
        <v>78</v>
      </c>
      <c r="AJ2232" s="15">
        <v>8933.5966796899993</v>
      </c>
      <c r="AK2232" s="15">
        <v>385.31988504499998</v>
      </c>
      <c r="AL2232" s="15">
        <v>3095251.0333599998</v>
      </c>
      <c r="AM2232" s="15">
        <v>1413219.69554</v>
      </c>
      <c r="AN2232" s="19">
        <v>15400</v>
      </c>
      <c r="AO2232" s="19">
        <v>92100</v>
      </c>
      <c r="AP2232" s="19">
        <v>0</v>
      </c>
      <c r="AQ2232" s="19">
        <v>0</v>
      </c>
      <c r="AR2232" s="34">
        <f t="shared" si="460"/>
        <v>107500</v>
      </c>
      <c r="AS2232" s="34">
        <v>45000</v>
      </c>
      <c r="AT2232" s="34">
        <v>3000</v>
      </c>
      <c r="AU2232" s="34">
        <v>21875</v>
      </c>
      <c r="AV2232" s="34">
        <v>0</v>
      </c>
      <c r="AW2232" s="35">
        <f t="shared" si="461"/>
        <v>69875</v>
      </c>
      <c r="AX2232" s="34">
        <f t="shared" si="462"/>
        <v>37625</v>
      </c>
      <c r="AY2232" s="36">
        <v>1.4712000000099998</v>
      </c>
      <c r="AZ2232" s="36">
        <v>2.0617000000000001</v>
      </c>
      <c r="BA2232" s="22"/>
      <c r="BB2232" s="19">
        <v>1075</v>
      </c>
      <c r="BC2232" s="34">
        <f t="shared" si="463"/>
        <v>553.53900000376245</v>
      </c>
      <c r="BD2232" s="34">
        <f t="shared" si="464"/>
        <v>775.71462500000007</v>
      </c>
      <c r="BE2232" s="38">
        <v>3.4819999999999997E-2</v>
      </c>
      <c r="BF2232" s="38">
        <f t="shared" si="465"/>
        <v>3.4819999999999997E-2</v>
      </c>
      <c r="BG2232" s="34">
        <v>19.274227980131005</v>
      </c>
      <c r="BH2232" s="34">
        <v>27.010383242500001</v>
      </c>
      <c r="BI2232" s="34">
        <f t="shared" si="466"/>
        <v>534.26477202363139</v>
      </c>
      <c r="BJ2232" s="34">
        <f t="shared" si="467"/>
        <v>748.70424175750009</v>
      </c>
      <c r="BK2232" s="34">
        <v>0</v>
      </c>
      <c r="BL2232" s="34">
        <v>0</v>
      </c>
      <c r="BM2232" s="34">
        <f t="shared" si="468"/>
        <v>0</v>
      </c>
      <c r="BN2232" s="39">
        <f t="shared" si="458"/>
        <v>534.26477202363139</v>
      </c>
      <c r="BO2232" s="39">
        <f t="shared" si="459"/>
        <v>748.70424175750009</v>
      </c>
      <c r="BP2232" s="39">
        <f t="shared" si="469"/>
        <v>214.43946973386869</v>
      </c>
    </row>
    <row r="2233" spans="1:68" s="25" customFormat="1" ht="14.25" x14ac:dyDescent="0.2">
      <c r="A2233" s="14">
        <v>1020</v>
      </c>
      <c r="B2233" s="40"/>
      <c r="C2233" s="15"/>
      <c r="D2233" s="16">
        <v>12451</v>
      </c>
      <c r="E2233" s="15" t="s">
        <v>17277</v>
      </c>
      <c r="F2233" s="15" t="s">
        <v>17278</v>
      </c>
      <c r="G2233" s="17" t="s">
        <v>17279</v>
      </c>
      <c r="H2233" s="17" t="s">
        <v>17280</v>
      </c>
      <c r="I2233" s="17" t="s">
        <v>86</v>
      </c>
      <c r="J2233" s="15" t="s">
        <v>17281</v>
      </c>
      <c r="K2233" s="15" t="s">
        <v>2876</v>
      </c>
      <c r="L2233" s="18" t="s">
        <v>17282</v>
      </c>
      <c r="M2233" s="15" t="s">
        <v>16610</v>
      </c>
      <c r="N2233" s="15" t="s">
        <v>16611</v>
      </c>
      <c r="O2233" s="16">
        <v>510</v>
      </c>
      <c r="P2233" s="15" t="s">
        <v>118</v>
      </c>
      <c r="Q2233" s="15">
        <v>17000</v>
      </c>
      <c r="R2233" s="15">
        <v>111800</v>
      </c>
      <c r="S2233" s="15">
        <v>128800</v>
      </c>
      <c r="T2233" s="15">
        <v>0.17</v>
      </c>
      <c r="U2233" s="15" t="s">
        <v>3335</v>
      </c>
      <c r="V2233" s="15" t="s">
        <v>76</v>
      </c>
      <c r="W2233" s="16">
        <v>1</v>
      </c>
      <c r="X2233" s="16">
        <v>1</v>
      </c>
      <c r="Y2233" s="15">
        <v>7730</v>
      </c>
      <c r="Z2233" s="15">
        <v>0.17699999999999999</v>
      </c>
      <c r="AA2233" s="15" t="s">
        <v>16824</v>
      </c>
      <c r="AB2233" s="15" t="s">
        <v>16622</v>
      </c>
      <c r="AC2233" s="15">
        <v>125000</v>
      </c>
      <c r="AD2233" s="26">
        <v>41556</v>
      </c>
      <c r="AE2233" s="15" t="s">
        <v>183</v>
      </c>
      <c r="AF2233" s="15" t="s">
        <v>14847</v>
      </c>
      <c r="AG2233" s="16">
        <v>1</v>
      </c>
      <c r="AH2233" s="15" t="s">
        <v>17283</v>
      </c>
      <c r="AI2233" s="15" t="s">
        <v>78</v>
      </c>
      <c r="AJ2233" s="15">
        <v>7730.41137695</v>
      </c>
      <c r="AK2233" s="15">
        <v>354.942310507</v>
      </c>
      <c r="AL2233" s="15">
        <v>3095337.4879700001</v>
      </c>
      <c r="AM2233" s="15">
        <v>1413220.52192</v>
      </c>
      <c r="AN2233" s="19">
        <v>17000</v>
      </c>
      <c r="AO2233" s="19">
        <v>110600</v>
      </c>
      <c r="AP2233" s="19">
        <v>0</v>
      </c>
      <c r="AQ2233" s="19">
        <v>0</v>
      </c>
      <c r="AR2233" s="34">
        <f t="shared" si="460"/>
        <v>127600</v>
      </c>
      <c r="AS2233" s="34">
        <v>45000</v>
      </c>
      <c r="AT2233" s="34">
        <v>3000</v>
      </c>
      <c r="AU2233" s="34">
        <v>28910</v>
      </c>
      <c r="AV2233" s="34">
        <v>0</v>
      </c>
      <c r="AW2233" s="35">
        <f t="shared" si="461"/>
        <v>76910</v>
      </c>
      <c r="AX2233" s="34">
        <f t="shared" si="462"/>
        <v>50690</v>
      </c>
      <c r="AY2233" s="36">
        <v>1.4712000000099998</v>
      </c>
      <c r="AZ2233" s="36">
        <v>2.0617000000000001</v>
      </c>
      <c r="BA2233" s="22"/>
      <c r="BB2233" s="19">
        <v>1276</v>
      </c>
      <c r="BC2233" s="34">
        <f t="shared" si="463"/>
        <v>745.75128000506891</v>
      </c>
      <c r="BD2233" s="34">
        <f t="shared" si="464"/>
        <v>1045.07573</v>
      </c>
      <c r="BE2233" s="38">
        <v>3.4819999999999997E-2</v>
      </c>
      <c r="BF2233" s="38">
        <f t="shared" si="465"/>
        <v>3.4819999999999997E-2</v>
      </c>
      <c r="BG2233" s="34">
        <v>25.967059569776495</v>
      </c>
      <c r="BH2233" s="34">
        <v>36.389536918599994</v>
      </c>
      <c r="BI2233" s="34">
        <f t="shared" si="466"/>
        <v>719.78422043529235</v>
      </c>
      <c r="BJ2233" s="34">
        <f t="shared" si="467"/>
        <v>1008.6861930814</v>
      </c>
      <c r="BK2233" s="34">
        <v>0</v>
      </c>
      <c r="BL2233" s="34">
        <v>0</v>
      </c>
      <c r="BM2233" s="34">
        <f t="shared" si="468"/>
        <v>0</v>
      </c>
      <c r="BN2233" s="39">
        <f t="shared" si="458"/>
        <v>719.78422043529235</v>
      </c>
      <c r="BO2233" s="39">
        <f t="shared" si="459"/>
        <v>1008.6861930814</v>
      </c>
      <c r="BP2233" s="39">
        <f t="shared" si="469"/>
        <v>288.90197264610765</v>
      </c>
    </row>
    <row r="2234" spans="1:68" s="25" customFormat="1" ht="14.25" x14ac:dyDescent="0.2">
      <c r="A2234" s="14">
        <v>1021</v>
      </c>
      <c r="B2234" s="40"/>
      <c r="C2234" s="15" t="s">
        <v>17284</v>
      </c>
      <c r="D2234" s="16">
        <v>12708</v>
      </c>
      <c r="E2234" s="15" t="s">
        <v>17285</v>
      </c>
      <c r="F2234" s="15" t="s">
        <v>17284</v>
      </c>
      <c r="G2234" s="17" t="s">
        <v>17286</v>
      </c>
      <c r="H2234" s="17" t="s">
        <v>17287</v>
      </c>
      <c r="I2234" s="17" t="s">
        <v>86</v>
      </c>
      <c r="J2234" s="15" t="s">
        <v>17288</v>
      </c>
      <c r="K2234" s="15" t="s">
        <v>391</v>
      </c>
      <c r="L2234" s="18" t="s">
        <v>17289</v>
      </c>
      <c r="M2234" s="15" t="s">
        <v>16610</v>
      </c>
      <c r="N2234" s="15" t="s">
        <v>16611</v>
      </c>
      <c r="O2234" s="16">
        <v>510</v>
      </c>
      <c r="P2234" s="15" t="s">
        <v>118</v>
      </c>
      <c r="Q2234" s="15">
        <v>28600</v>
      </c>
      <c r="R2234" s="15">
        <v>131300</v>
      </c>
      <c r="S2234" s="15">
        <v>159900</v>
      </c>
      <c r="T2234" s="15">
        <v>0.28999999999999998</v>
      </c>
      <c r="U2234" s="15" t="s">
        <v>3335</v>
      </c>
      <c r="V2234" s="15" t="s">
        <v>76</v>
      </c>
      <c r="W2234" s="16">
        <v>1</v>
      </c>
      <c r="X2234" s="16">
        <v>1</v>
      </c>
      <c r="Y2234" s="15">
        <v>13557</v>
      </c>
      <c r="Z2234" s="15">
        <v>0.311</v>
      </c>
      <c r="AA2234" s="15" t="s">
        <v>16824</v>
      </c>
      <c r="AB2234" s="15" t="s">
        <v>16622</v>
      </c>
      <c r="AC2234" s="15">
        <v>116000</v>
      </c>
      <c r="AD2234" s="26">
        <v>40093</v>
      </c>
      <c r="AE2234" s="15" t="s">
        <v>1555</v>
      </c>
      <c r="AF2234" s="15" t="s">
        <v>17290</v>
      </c>
      <c r="AG2234" s="16">
        <v>1</v>
      </c>
      <c r="AH2234" s="15" t="s">
        <v>17291</v>
      </c>
      <c r="AI2234" s="15" t="s">
        <v>78</v>
      </c>
      <c r="AJ2234" s="15">
        <v>13557.3134766</v>
      </c>
      <c r="AK2234" s="15">
        <v>467.346594278</v>
      </c>
      <c r="AL2234" s="15">
        <v>3095437.8944700002</v>
      </c>
      <c r="AM2234" s="15">
        <v>1413229.5082400001</v>
      </c>
      <c r="AN2234" s="19">
        <v>28600</v>
      </c>
      <c r="AO2234" s="19">
        <v>129900</v>
      </c>
      <c r="AP2234" s="19">
        <v>0</v>
      </c>
      <c r="AQ2234" s="19">
        <v>0</v>
      </c>
      <c r="AR2234" s="34">
        <f t="shared" si="460"/>
        <v>158500</v>
      </c>
      <c r="AS2234" s="34">
        <v>45000</v>
      </c>
      <c r="AT2234" s="34">
        <v>0</v>
      </c>
      <c r="AU2234" s="34">
        <v>39725</v>
      </c>
      <c r="AV2234" s="34">
        <v>0</v>
      </c>
      <c r="AW2234" s="35">
        <f t="shared" si="461"/>
        <v>84725</v>
      </c>
      <c r="AX2234" s="34">
        <f t="shared" si="462"/>
        <v>73775</v>
      </c>
      <c r="AY2234" s="36">
        <v>1.4712000000099998</v>
      </c>
      <c r="AZ2234" s="36">
        <v>2.0617000000000001</v>
      </c>
      <c r="BA2234" s="22"/>
      <c r="BB2234" s="19">
        <v>1585</v>
      </c>
      <c r="BC2234" s="34">
        <f t="shared" si="463"/>
        <v>1085.3778000073773</v>
      </c>
      <c r="BD2234" s="34">
        <f t="shared" si="464"/>
        <v>1521.0191750000001</v>
      </c>
      <c r="BE2234" s="38">
        <v>3.4819999999999997E-2</v>
      </c>
      <c r="BF2234" s="38">
        <f t="shared" si="465"/>
        <v>3.4819999999999997E-2</v>
      </c>
      <c r="BG2234" s="34">
        <v>37.792854996256878</v>
      </c>
      <c r="BH2234" s="34">
        <v>52.961887673500001</v>
      </c>
      <c r="BI2234" s="34">
        <f t="shared" si="466"/>
        <v>1047.5849450111205</v>
      </c>
      <c r="BJ2234" s="34">
        <f t="shared" si="467"/>
        <v>1468.0572873265</v>
      </c>
      <c r="BK2234" s="34">
        <v>0</v>
      </c>
      <c r="BL2234" s="34">
        <v>0</v>
      </c>
      <c r="BM2234" s="34">
        <f t="shared" si="468"/>
        <v>0</v>
      </c>
      <c r="BN2234" s="39">
        <f t="shared" si="458"/>
        <v>1047.5849450111205</v>
      </c>
      <c r="BO2234" s="39">
        <f t="shared" si="459"/>
        <v>1468.0572873265</v>
      </c>
      <c r="BP2234" s="39">
        <f t="shared" si="469"/>
        <v>420.47234231537959</v>
      </c>
    </row>
    <row r="2235" spans="1:68" s="25" customFormat="1" ht="14.25" x14ac:dyDescent="0.2">
      <c r="A2235" s="14">
        <v>1022</v>
      </c>
      <c r="B2235" s="40"/>
      <c r="C2235" s="15"/>
      <c r="D2235" s="16">
        <v>17533</v>
      </c>
      <c r="E2235" s="15" t="s">
        <v>17292</v>
      </c>
      <c r="F2235" s="15" t="s">
        <v>17293</v>
      </c>
      <c r="G2235" s="17" t="s">
        <v>17294</v>
      </c>
      <c r="H2235" s="17" t="s">
        <v>17295</v>
      </c>
      <c r="I2235" s="17" t="s">
        <v>86</v>
      </c>
      <c r="J2235" s="15" t="s">
        <v>17296</v>
      </c>
      <c r="K2235" s="15" t="s">
        <v>4213</v>
      </c>
      <c r="L2235" s="18" t="s">
        <v>17297</v>
      </c>
      <c r="M2235" s="15" t="s">
        <v>16610</v>
      </c>
      <c r="N2235" s="15" t="s">
        <v>16611</v>
      </c>
      <c r="O2235" s="16">
        <v>510</v>
      </c>
      <c r="P2235" s="15" t="s">
        <v>118</v>
      </c>
      <c r="Q2235" s="15">
        <v>36700</v>
      </c>
      <c r="R2235" s="15">
        <v>168500</v>
      </c>
      <c r="S2235" s="15">
        <v>205200</v>
      </c>
      <c r="T2235" s="15">
        <v>0.41</v>
      </c>
      <c r="U2235" s="15" t="s">
        <v>3335</v>
      </c>
      <c r="V2235" s="15" t="s">
        <v>76</v>
      </c>
      <c r="W2235" s="16">
        <v>1</v>
      </c>
      <c r="X2235" s="16">
        <v>0</v>
      </c>
      <c r="Y2235" s="15">
        <v>15619</v>
      </c>
      <c r="Z2235" s="15">
        <v>0.35899999999999999</v>
      </c>
      <c r="AA2235" s="15" t="s">
        <v>78</v>
      </c>
      <c r="AB2235" s="15" t="s">
        <v>78</v>
      </c>
      <c r="AC2235" s="15">
        <v>0</v>
      </c>
      <c r="AD2235" s="15"/>
      <c r="AE2235" s="15" t="s">
        <v>617</v>
      </c>
      <c r="AF2235" s="15" t="s">
        <v>17298</v>
      </c>
      <c r="AG2235" s="16">
        <v>1</v>
      </c>
      <c r="AH2235" s="15" t="s">
        <v>17299</v>
      </c>
      <c r="AI2235" s="15" t="s">
        <v>78</v>
      </c>
      <c r="AJ2235" s="15">
        <v>15619.1831055</v>
      </c>
      <c r="AK2235" s="15">
        <v>498.16974292399999</v>
      </c>
      <c r="AL2235" s="15">
        <v>3095557.5920199999</v>
      </c>
      <c r="AM2235" s="15">
        <v>1413238.8129400001</v>
      </c>
      <c r="AN2235" s="19">
        <v>36700</v>
      </c>
      <c r="AO2235" s="19">
        <v>166400</v>
      </c>
      <c r="AP2235" s="19">
        <v>0</v>
      </c>
      <c r="AQ2235" s="19">
        <v>300</v>
      </c>
      <c r="AR2235" s="34">
        <f t="shared" si="460"/>
        <v>203400</v>
      </c>
      <c r="AS2235" s="34">
        <v>45000</v>
      </c>
      <c r="AT2235" s="34">
        <v>3000</v>
      </c>
      <c r="AU2235" s="34">
        <v>55335</v>
      </c>
      <c r="AV2235" s="34">
        <v>0</v>
      </c>
      <c r="AW2235" s="35">
        <f t="shared" si="461"/>
        <v>103335</v>
      </c>
      <c r="AX2235" s="34">
        <f t="shared" si="462"/>
        <v>100065</v>
      </c>
      <c r="AY2235" s="36">
        <v>1.4712000000099998</v>
      </c>
      <c r="AZ2235" s="36">
        <v>2.0617000000000001</v>
      </c>
      <c r="BA2235" s="22"/>
      <c r="BB2235" s="19">
        <v>2040</v>
      </c>
      <c r="BC2235" s="34">
        <f t="shared" si="463"/>
        <v>1472.1562800100064</v>
      </c>
      <c r="BD2235" s="34">
        <f t="shared" si="464"/>
        <v>2063.040105</v>
      </c>
      <c r="BE2235" s="38">
        <v>3.4819999999999997E-2</v>
      </c>
      <c r="BF2235" s="38">
        <f t="shared" si="465"/>
        <v>3.4819999999999997E-2</v>
      </c>
      <c r="BG2235" s="34">
        <v>51.106800117947373</v>
      </c>
      <c r="BH2235" s="34">
        <v>71.619691274099992</v>
      </c>
      <c r="BI2235" s="34">
        <f t="shared" si="466"/>
        <v>1421.049479892059</v>
      </c>
      <c r="BJ2235" s="34">
        <f t="shared" si="467"/>
        <v>1991.4204137259001</v>
      </c>
      <c r="BK2235" s="34">
        <v>0</v>
      </c>
      <c r="BL2235" s="34">
        <v>0</v>
      </c>
      <c r="BM2235" s="34">
        <f t="shared" si="468"/>
        <v>0</v>
      </c>
      <c r="BN2235" s="39">
        <f t="shared" si="458"/>
        <v>1421.049479892059</v>
      </c>
      <c r="BO2235" s="39">
        <f t="shared" si="459"/>
        <v>1991.4204137259001</v>
      </c>
      <c r="BP2235" s="39">
        <f t="shared" si="469"/>
        <v>570.37093383384104</v>
      </c>
    </row>
    <row r="2236" spans="1:68" s="25" customFormat="1" ht="14.25" x14ac:dyDescent="0.2">
      <c r="A2236" s="14">
        <v>1023</v>
      </c>
      <c r="B2236" s="40"/>
      <c r="C2236" s="15"/>
      <c r="D2236" s="16">
        <v>21997</v>
      </c>
      <c r="E2236" s="15" t="s">
        <v>17300</v>
      </c>
      <c r="F2236" s="15" t="s">
        <v>17301</v>
      </c>
      <c r="G2236" s="17" t="s">
        <v>17302</v>
      </c>
      <c r="H2236" s="17" t="s">
        <v>17303</v>
      </c>
      <c r="I2236" s="17" t="s">
        <v>86</v>
      </c>
      <c r="J2236" s="15" t="s">
        <v>17304</v>
      </c>
      <c r="K2236" s="15" t="s">
        <v>4031</v>
      </c>
      <c r="L2236" s="18" t="s">
        <v>17305</v>
      </c>
      <c r="M2236" s="15" t="s">
        <v>16610</v>
      </c>
      <c r="N2236" s="15" t="s">
        <v>16611</v>
      </c>
      <c r="O2236" s="16">
        <v>510</v>
      </c>
      <c r="P2236" s="15" t="s">
        <v>118</v>
      </c>
      <c r="Q2236" s="15">
        <v>21000</v>
      </c>
      <c r="R2236" s="15">
        <v>102500</v>
      </c>
      <c r="S2236" s="15">
        <v>123500</v>
      </c>
      <c r="T2236" s="15">
        <v>0.25</v>
      </c>
      <c r="U2236" s="15" t="s">
        <v>3335</v>
      </c>
      <c r="V2236" s="15" t="s">
        <v>76</v>
      </c>
      <c r="W2236" s="16">
        <v>1</v>
      </c>
      <c r="X2236" s="16">
        <v>1</v>
      </c>
      <c r="Y2236" s="15">
        <v>8700</v>
      </c>
      <c r="Z2236" s="15">
        <v>0.2</v>
      </c>
      <c r="AA2236" s="15" t="s">
        <v>16824</v>
      </c>
      <c r="AB2236" s="15" t="s">
        <v>16622</v>
      </c>
      <c r="AC2236" s="15">
        <v>117500</v>
      </c>
      <c r="AD2236" s="26">
        <v>40641</v>
      </c>
      <c r="AE2236" s="15" t="s">
        <v>211</v>
      </c>
      <c r="AF2236" s="15" t="s">
        <v>10150</v>
      </c>
      <c r="AG2236" s="16">
        <v>1</v>
      </c>
      <c r="AH2236" s="15" t="s">
        <v>17306</v>
      </c>
      <c r="AI2236" s="15" t="s">
        <v>78</v>
      </c>
      <c r="AJ2236" s="15">
        <v>8700.0148925800004</v>
      </c>
      <c r="AK2236" s="15">
        <v>390.05924296000001</v>
      </c>
      <c r="AL2236" s="15">
        <v>3095653.93854</v>
      </c>
      <c r="AM2236" s="15">
        <v>1413236.96796</v>
      </c>
      <c r="AN2236" s="19">
        <v>21000</v>
      </c>
      <c r="AO2236" s="19">
        <v>101400</v>
      </c>
      <c r="AP2236" s="19">
        <v>0</v>
      </c>
      <c r="AQ2236" s="19">
        <v>0</v>
      </c>
      <c r="AR2236" s="34">
        <f t="shared" si="460"/>
        <v>122400</v>
      </c>
      <c r="AS2236" s="34">
        <v>45000</v>
      </c>
      <c r="AT2236" s="34">
        <v>3000</v>
      </c>
      <c r="AU2236" s="34">
        <v>27090</v>
      </c>
      <c r="AV2236" s="34">
        <v>0</v>
      </c>
      <c r="AW2236" s="35">
        <f t="shared" si="461"/>
        <v>75090</v>
      </c>
      <c r="AX2236" s="34">
        <f t="shared" si="462"/>
        <v>47310</v>
      </c>
      <c r="AY2236" s="36">
        <v>1.4712000000099998</v>
      </c>
      <c r="AZ2236" s="36">
        <v>2.0617000000000001</v>
      </c>
      <c r="BA2236" s="22"/>
      <c r="BB2236" s="19">
        <v>1224</v>
      </c>
      <c r="BC2236" s="34">
        <f t="shared" si="463"/>
        <v>696.02472000473097</v>
      </c>
      <c r="BD2236" s="34">
        <f t="shared" si="464"/>
        <v>975.3902700000001</v>
      </c>
      <c r="BE2236" s="38">
        <v>3.4819999999999997E-2</v>
      </c>
      <c r="BF2236" s="38">
        <f t="shared" si="465"/>
        <v>3.4819999999999997E-2</v>
      </c>
      <c r="BG2236" s="34">
        <v>24.235580750564729</v>
      </c>
      <c r="BH2236" s="34">
        <v>33.963089201400003</v>
      </c>
      <c r="BI2236" s="34">
        <f t="shared" si="466"/>
        <v>671.78913925416623</v>
      </c>
      <c r="BJ2236" s="34">
        <f t="shared" si="467"/>
        <v>941.42718079860015</v>
      </c>
      <c r="BK2236" s="34">
        <v>0</v>
      </c>
      <c r="BL2236" s="34">
        <v>0</v>
      </c>
      <c r="BM2236" s="34">
        <f t="shared" si="468"/>
        <v>0</v>
      </c>
      <c r="BN2236" s="39">
        <f t="shared" si="458"/>
        <v>671.78913925416623</v>
      </c>
      <c r="BO2236" s="39">
        <f t="shared" si="459"/>
        <v>941.42718079860015</v>
      </c>
      <c r="BP2236" s="39">
        <f t="shared" si="469"/>
        <v>269.63804154443392</v>
      </c>
    </row>
    <row r="2237" spans="1:68" s="25" customFormat="1" ht="14.25" x14ac:dyDescent="0.2">
      <c r="A2237" s="14">
        <v>1024</v>
      </c>
      <c r="B2237" s="40"/>
      <c r="C2237" s="15" t="s">
        <v>571</v>
      </c>
      <c r="D2237" s="16">
        <v>22</v>
      </c>
      <c r="E2237" s="15" t="s">
        <v>17307</v>
      </c>
      <c r="F2237" s="15" t="s">
        <v>17308</v>
      </c>
      <c r="G2237" s="17" t="s">
        <v>17309</v>
      </c>
      <c r="H2237" s="17" t="s">
        <v>17310</v>
      </c>
      <c r="I2237" s="17" t="s">
        <v>86</v>
      </c>
      <c r="J2237" s="15" t="s">
        <v>17311</v>
      </c>
      <c r="K2237" s="15" t="s">
        <v>126</v>
      </c>
      <c r="L2237" s="18" t="s">
        <v>17312</v>
      </c>
      <c r="M2237" s="15" t="s">
        <v>16610</v>
      </c>
      <c r="N2237" s="15" t="s">
        <v>16611</v>
      </c>
      <c r="O2237" s="16">
        <v>510</v>
      </c>
      <c r="P2237" s="15" t="s">
        <v>118</v>
      </c>
      <c r="Q2237" s="15">
        <v>19400</v>
      </c>
      <c r="R2237" s="15">
        <v>99300</v>
      </c>
      <c r="S2237" s="15">
        <v>118700</v>
      </c>
      <c r="T2237" s="15">
        <v>0.22</v>
      </c>
      <c r="U2237" s="15" t="s">
        <v>3335</v>
      </c>
      <c r="V2237" s="15" t="s">
        <v>76</v>
      </c>
      <c r="W2237" s="16">
        <v>1</v>
      </c>
      <c r="X2237" s="16">
        <v>1</v>
      </c>
      <c r="Y2237" s="15">
        <v>9694</v>
      </c>
      <c r="Z2237" s="15">
        <v>0.223</v>
      </c>
      <c r="AA2237" s="15" t="s">
        <v>16824</v>
      </c>
      <c r="AB2237" s="15" t="s">
        <v>16622</v>
      </c>
      <c r="AC2237" s="15">
        <v>79900</v>
      </c>
      <c r="AD2237" s="26">
        <v>40025</v>
      </c>
      <c r="AE2237" s="15" t="s">
        <v>298</v>
      </c>
      <c r="AF2237" s="15" t="s">
        <v>17313</v>
      </c>
      <c r="AG2237" s="16">
        <v>1</v>
      </c>
      <c r="AH2237" s="15" t="s">
        <v>17314</v>
      </c>
      <c r="AI2237" s="15" t="s">
        <v>78</v>
      </c>
      <c r="AJ2237" s="15">
        <v>9693.8095703100007</v>
      </c>
      <c r="AK2237" s="15">
        <v>405.148438613</v>
      </c>
      <c r="AL2237" s="15">
        <v>3095727.2460400001</v>
      </c>
      <c r="AM2237" s="15">
        <v>1413236.33617</v>
      </c>
      <c r="AN2237" s="19">
        <v>19400</v>
      </c>
      <c r="AO2237" s="19">
        <v>98200</v>
      </c>
      <c r="AP2237" s="19">
        <v>0</v>
      </c>
      <c r="AQ2237" s="19">
        <v>0</v>
      </c>
      <c r="AR2237" s="34">
        <f t="shared" si="460"/>
        <v>117600</v>
      </c>
      <c r="AS2237" s="34">
        <v>45000</v>
      </c>
      <c r="AT2237" s="34">
        <v>3000</v>
      </c>
      <c r="AU2237" s="34">
        <v>25410</v>
      </c>
      <c r="AV2237" s="34">
        <v>0</v>
      </c>
      <c r="AW2237" s="35">
        <f t="shared" si="461"/>
        <v>73410</v>
      </c>
      <c r="AX2237" s="34">
        <f t="shared" si="462"/>
        <v>44190</v>
      </c>
      <c r="AY2237" s="36">
        <v>1.4712000000099998</v>
      </c>
      <c r="AZ2237" s="36">
        <v>2.0617000000000001</v>
      </c>
      <c r="BA2237" s="22"/>
      <c r="BB2237" s="19">
        <v>1176</v>
      </c>
      <c r="BC2237" s="34">
        <f t="shared" si="463"/>
        <v>650.12328000441892</v>
      </c>
      <c r="BD2237" s="34">
        <f t="shared" si="464"/>
        <v>911.06523000000004</v>
      </c>
      <c r="BE2237" s="38">
        <v>3.4819999999999997E-2</v>
      </c>
      <c r="BF2237" s="38">
        <f t="shared" si="465"/>
        <v>3.4819999999999997E-2</v>
      </c>
      <c r="BG2237" s="34">
        <v>22.637292609753864</v>
      </c>
      <c r="BH2237" s="34">
        <v>31.723291308599997</v>
      </c>
      <c r="BI2237" s="34">
        <f t="shared" si="466"/>
        <v>627.48598739466502</v>
      </c>
      <c r="BJ2237" s="34">
        <f t="shared" si="467"/>
        <v>879.34193869140006</v>
      </c>
      <c r="BK2237" s="34">
        <v>0</v>
      </c>
      <c r="BL2237" s="34">
        <v>0</v>
      </c>
      <c r="BM2237" s="34">
        <f t="shared" si="468"/>
        <v>0</v>
      </c>
      <c r="BN2237" s="39">
        <f t="shared" si="458"/>
        <v>627.48598739466502</v>
      </c>
      <c r="BO2237" s="39">
        <f t="shared" si="459"/>
        <v>879.34193869140006</v>
      </c>
      <c r="BP2237" s="39">
        <f t="shared" si="469"/>
        <v>251.85595129673504</v>
      </c>
    </row>
    <row r="2238" spans="1:68" s="25" customFormat="1" ht="14.25" x14ac:dyDescent="0.2">
      <c r="A2238" s="14">
        <v>1026</v>
      </c>
      <c r="B2238" s="40"/>
      <c r="C2238" s="15"/>
      <c r="D2238" s="16">
        <v>23404</v>
      </c>
      <c r="E2238" s="15" t="s">
        <v>17315</v>
      </c>
      <c r="F2238" s="15" t="s">
        <v>17316</v>
      </c>
      <c r="G2238" s="17" t="s">
        <v>17317</v>
      </c>
      <c r="H2238" s="17" t="s">
        <v>17318</v>
      </c>
      <c r="I2238" s="17" t="s">
        <v>86</v>
      </c>
      <c r="J2238" s="15" t="s">
        <v>17319</v>
      </c>
      <c r="K2238" s="15" t="s">
        <v>17320</v>
      </c>
      <c r="L2238" s="18" t="s">
        <v>17321</v>
      </c>
      <c r="M2238" s="15" t="s">
        <v>16610</v>
      </c>
      <c r="N2238" s="15" t="s">
        <v>16611</v>
      </c>
      <c r="O2238" s="16">
        <v>510</v>
      </c>
      <c r="P2238" s="15" t="s">
        <v>118</v>
      </c>
      <c r="Q2238" s="15">
        <v>33400</v>
      </c>
      <c r="R2238" s="15">
        <v>123900</v>
      </c>
      <c r="S2238" s="15">
        <v>157300</v>
      </c>
      <c r="T2238" s="15">
        <v>0.38</v>
      </c>
      <c r="U2238" s="15" t="s">
        <v>3335</v>
      </c>
      <c r="V2238" s="15" t="s">
        <v>76</v>
      </c>
      <c r="W2238" s="16">
        <v>1</v>
      </c>
      <c r="X2238" s="16">
        <v>1</v>
      </c>
      <c r="Y2238" s="15">
        <v>24544</v>
      </c>
      <c r="Z2238" s="15">
        <v>0.56299999999999994</v>
      </c>
      <c r="AA2238" s="15" t="s">
        <v>16824</v>
      </c>
      <c r="AB2238" s="15" t="s">
        <v>16622</v>
      </c>
      <c r="AC2238" s="15">
        <v>160000</v>
      </c>
      <c r="AD2238" s="26">
        <v>41789</v>
      </c>
      <c r="AE2238" s="15" t="s">
        <v>119</v>
      </c>
      <c r="AF2238" s="15" t="s">
        <v>119</v>
      </c>
      <c r="AG2238" s="16">
        <v>1</v>
      </c>
      <c r="AH2238" s="15" t="s">
        <v>17322</v>
      </c>
      <c r="AI2238" s="15" t="s">
        <v>78</v>
      </c>
      <c r="AJ2238" s="15">
        <v>24544.1523438</v>
      </c>
      <c r="AK2238" s="15">
        <v>651.54445555999996</v>
      </c>
      <c r="AL2238" s="15">
        <v>3095950.8955799998</v>
      </c>
      <c r="AM2238" s="15">
        <v>1413246.93142</v>
      </c>
      <c r="AN2238" s="19">
        <v>33400</v>
      </c>
      <c r="AO2238" s="19">
        <v>124800</v>
      </c>
      <c r="AP2238" s="19">
        <v>0</v>
      </c>
      <c r="AQ2238" s="19">
        <v>1000</v>
      </c>
      <c r="AR2238" s="34">
        <f t="shared" si="460"/>
        <v>159200</v>
      </c>
      <c r="AS2238" s="34">
        <v>45000</v>
      </c>
      <c r="AT2238" s="34">
        <v>3000</v>
      </c>
      <c r="AU2238" s="34">
        <v>39620</v>
      </c>
      <c r="AV2238" s="34">
        <v>0</v>
      </c>
      <c r="AW2238" s="35">
        <f t="shared" si="461"/>
        <v>87620</v>
      </c>
      <c r="AX2238" s="34">
        <f t="shared" si="462"/>
        <v>71580</v>
      </c>
      <c r="AY2238" s="36">
        <v>1.4712000000099998</v>
      </c>
      <c r="AZ2238" s="36">
        <v>2.0617000000000001</v>
      </c>
      <c r="BA2238" s="22"/>
      <c r="BB2238" s="19">
        <v>1612</v>
      </c>
      <c r="BC2238" s="34">
        <f t="shared" si="463"/>
        <v>1053.0849600071579</v>
      </c>
      <c r="BD2238" s="34">
        <f t="shared" si="464"/>
        <v>1475.76486</v>
      </c>
      <c r="BE2238" s="38">
        <v>3.4819999999999997E-2</v>
      </c>
      <c r="BF2238" s="38">
        <f t="shared" si="465"/>
        <v>3.4819999999999997E-2</v>
      </c>
      <c r="BG2238" s="34">
        <v>36.156146467445751</v>
      </c>
      <c r="BH2238" s="34">
        <v>50.668248485199996</v>
      </c>
      <c r="BI2238" s="34">
        <f t="shared" si="466"/>
        <v>1016.9288135397121</v>
      </c>
      <c r="BJ2238" s="34">
        <f t="shared" si="467"/>
        <v>1425.0966115148001</v>
      </c>
      <c r="BK2238" s="34">
        <v>0</v>
      </c>
      <c r="BL2238" s="34">
        <v>0</v>
      </c>
      <c r="BM2238" s="34">
        <f t="shared" si="468"/>
        <v>0</v>
      </c>
      <c r="BN2238" s="39">
        <f t="shared" si="458"/>
        <v>1016.9288135397121</v>
      </c>
      <c r="BO2238" s="39">
        <f t="shared" si="459"/>
        <v>1425.0966115148001</v>
      </c>
      <c r="BP2238" s="39">
        <f t="shared" si="469"/>
        <v>408.16779797508798</v>
      </c>
    </row>
    <row r="2239" spans="1:68" s="25" customFormat="1" ht="14.25" x14ac:dyDescent="0.2">
      <c r="A2239" s="14">
        <v>1027</v>
      </c>
      <c r="B2239" s="40"/>
      <c r="C2239" s="15" t="s">
        <v>17323</v>
      </c>
      <c r="D2239" s="16">
        <v>313</v>
      </c>
      <c r="E2239" s="15" t="s">
        <v>17324</v>
      </c>
      <c r="F2239" s="15" t="s">
        <v>17323</v>
      </c>
      <c r="G2239" s="17" t="s">
        <v>17325</v>
      </c>
      <c r="H2239" s="17" t="s">
        <v>17326</v>
      </c>
      <c r="I2239" s="17" t="s">
        <v>86</v>
      </c>
      <c r="J2239" s="15" t="s">
        <v>17327</v>
      </c>
      <c r="K2239" s="15" t="s">
        <v>13361</v>
      </c>
      <c r="L2239" s="18" t="s">
        <v>17328</v>
      </c>
      <c r="M2239" s="15" t="s">
        <v>16610</v>
      </c>
      <c r="N2239" s="15" t="s">
        <v>16611</v>
      </c>
      <c r="O2239" s="16">
        <v>510</v>
      </c>
      <c r="P2239" s="15" t="s">
        <v>118</v>
      </c>
      <c r="Q2239" s="15">
        <v>17900</v>
      </c>
      <c r="R2239" s="15">
        <v>92300</v>
      </c>
      <c r="S2239" s="15">
        <v>110200</v>
      </c>
      <c r="T2239" s="15">
        <v>0.27</v>
      </c>
      <c r="U2239" s="15" t="s">
        <v>3335</v>
      </c>
      <c r="V2239" s="15" t="s">
        <v>76</v>
      </c>
      <c r="W2239" s="16">
        <v>1</v>
      </c>
      <c r="X2239" s="16">
        <v>0</v>
      </c>
      <c r="Y2239" s="15">
        <v>13711</v>
      </c>
      <c r="Z2239" s="15">
        <v>0.315</v>
      </c>
      <c r="AA2239" s="15" t="s">
        <v>16621</v>
      </c>
      <c r="AB2239" s="15" t="s">
        <v>16622</v>
      </c>
      <c r="AC2239" s="15">
        <v>0</v>
      </c>
      <c r="AD2239" s="15"/>
      <c r="AE2239" s="15" t="s">
        <v>222</v>
      </c>
      <c r="AF2239" s="15" t="s">
        <v>17329</v>
      </c>
      <c r="AG2239" s="16">
        <v>1</v>
      </c>
      <c r="AH2239" s="15" t="s">
        <v>17330</v>
      </c>
      <c r="AI2239" s="15" t="s">
        <v>78</v>
      </c>
      <c r="AJ2239" s="15">
        <v>13711.4560547</v>
      </c>
      <c r="AK2239" s="15">
        <v>564.77728035500002</v>
      </c>
      <c r="AL2239" s="15">
        <v>3096084.4773800001</v>
      </c>
      <c r="AM2239" s="15">
        <v>1413384.12788</v>
      </c>
      <c r="AN2239" s="19">
        <v>17900</v>
      </c>
      <c r="AO2239" s="19">
        <v>91300</v>
      </c>
      <c r="AP2239" s="19">
        <v>0</v>
      </c>
      <c r="AQ2239" s="19">
        <v>0</v>
      </c>
      <c r="AR2239" s="34">
        <f t="shared" si="460"/>
        <v>109200</v>
      </c>
      <c r="AS2239" s="34">
        <v>45000</v>
      </c>
      <c r="AT2239" s="34">
        <v>3000</v>
      </c>
      <c r="AU2239" s="34">
        <v>22470</v>
      </c>
      <c r="AV2239" s="34">
        <v>0</v>
      </c>
      <c r="AW2239" s="35">
        <f t="shared" si="461"/>
        <v>70470</v>
      </c>
      <c r="AX2239" s="34">
        <f t="shared" si="462"/>
        <v>38730</v>
      </c>
      <c r="AY2239" s="36">
        <v>1.4712000000099998</v>
      </c>
      <c r="AZ2239" s="36">
        <v>2.0617000000000001</v>
      </c>
      <c r="BA2239" s="22"/>
      <c r="BB2239" s="19">
        <v>1092</v>
      </c>
      <c r="BC2239" s="34">
        <f t="shared" si="463"/>
        <v>569.79576000387294</v>
      </c>
      <c r="BD2239" s="34">
        <f t="shared" si="464"/>
        <v>798.49641000000008</v>
      </c>
      <c r="BE2239" s="38">
        <v>3.4819999999999997E-2</v>
      </c>
      <c r="BF2239" s="38">
        <f t="shared" si="465"/>
        <v>3.4819999999999997E-2</v>
      </c>
      <c r="BG2239" s="34">
        <v>19.840288363334853</v>
      </c>
      <c r="BH2239" s="34">
        <v>27.803644996199999</v>
      </c>
      <c r="BI2239" s="34">
        <f t="shared" si="466"/>
        <v>549.95547164053812</v>
      </c>
      <c r="BJ2239" s="34">
        <f t="shared" si="467"/>
        <v>770.6927650038001</v>
      </c>
      <c r="BK2239" s="34">
        <v>0</v>
      </c>
      <c r="BL2239" s="34">
        <v>0</v>
      </c>
      <c r="BM2239" s="34">
        <f t="shared" si="468"/>
        <v>0</v>
      </c>
      <c r="BN2239" s="39">
        <f t="shared" si="458"/>
        <v>549.95547164053812</v>
      </c>
      <c r="BO2239" s="39">
        <f t="shared" si="459"/>
        <v>770.6927650038001</v>
      </c>
      <c r="BP2239" s="39">
        <f t="shared" si="469"/>
        <v>220.73729336326198</v>
      </c>
    </row>
    <row r="2240" spans="1:68" s="25" customFormat="1" ht="14.25" x14ac:dyDescent="0.2">
      <c r="A2240" s="14">
        <v>1028</v>
      </c>
      <c r="B2240" s="40"/>
      <c r="C2240" s="15"/>
      <c r="D2240" s="16">
        <v>7304</v>
      </c>
      <c r="E2240" s="15" t="s">
        <v>17331</v>
      </c>
      <c r="F2240" s="15" t="s">
        <v>17332</v>
      </c>
      <c r="G2240" s="17" t="s">
        <v>17333</v>
      </c>
      <c r="H2240" s="17" t="s">
        <v>17334</v>
      </c>
      <c r="I2240" s="17" t="s">
        <v>88</v>
      </c>
      <c r="J2240" s="15" t="s">
        <v>497</v>
      </c>
      <c r="K2240" s="15" t="s">
        <v>88</v>
      </c>
      <c r="L2240" s="18" t="s">
        <v>17335</v>
      </c>
      <c r="M2240" s="15" t="s">
        <v>16610</v>
      </c>
      <c r="N2240" s="15" t="s">
        <v>16611</v>
      </c>
      <c r="O2240" s="16">
        <v>510</v>
      </c>
      <c r="P2240" s="15" t="s">
        <v>118</v>
      </c>
      <c r="Q2240" s="15">
        <v>19200</v>
      </c>
      <c r="R2240" s="15">
        <v>84000</v>
      </c>
      <c r="S2240" s="15">
        <v>103200</v>
      </c>
      <c r="T2240" s="15">
        <v>0.3</v>
      </c>
      <c r="U2240" s="15" t="s">
        <v>3335</v>
      </c>
      <c r="V2240" s="15" t="s">
        <v>76</v>
      </c>
      <c r="W2240" s="16">
        <v>1</v>
      </c>
      <c r="X2240" s="16">
        <v>0</v>
      </c>
      <c r="Y2240" s="15">
        <v>14255</v>
      </c>
      <c r="Z2240" s="15">
        <v>0.32700000000000001</v>
      </c>
      <c r="AA2240" s="15" t="s">
        <v>16824</v>
      </c>
      <c r="AB2240" s="15" t="s">
        <v>16622</v>
      </c>
      <c r="AC2240" s="15">
        <v>0</v>
      </c>
      <c r="AD2240" s="15"/>
      <c r="AE2240" s="15" t="s">
        <v>1813</v>
      </c>
      <c r="AF2240" s="15" t="s">
        <v>17336</v>
      </c>
      <c r="AG2240" s="16">
        <v>1</v>
      </c>
      <c r="AH2240" s="15" t="s">
        <v>17337</v>
      </c>
      <c r="AI2240" s="15" t="s">
        <v>78</v>
      </c>
      <c r="AJ2240" s="15">
        <v>14254.8850098</v>
      </c>
      <c r="AK2240" s="15">
        <v>572.26140657099995</v>
      </c>
      <c r="AL2240" s="15">
        <v>3096111.6008600001</v>
      </c>
      <c r="AM2240" s="15">
        <v>1413327.9664499999</v>
      </c>
      <c r="AN2240" s="19">
        <v>19200</v>
      </c>
      <c r="AO2240" s="19">
        <v>83100</v>
      </c>
      <c r="AP2240" s="19">
        <v>0</v>
      </c>
      <c r="AQ2240" s="19">
        <v>0</v>
      </c>
      <c r="AR2240" s="34">
        <f t="shared" si="460"/>
        <v>102300</v>
      </c>
      <c r="AS2240" s="34">
        <v>45000</v>
      </c>
      <c r="AT2240" s="34">
        <v>3000</v>
      </c>
      <c r="AU2240" s="34">
        <v>20055</v>
      </c>
      <c r="AV2240" s="34">
        <v>0</v>
      </c>
      <c r="AW2240" s="35">
        <f t="shared" si="461"/>
        <v>68055</v>
      </c>
      <c r="AX2240" s="34">
        <f t="shared" si="462"/>
        <v>34245</v>
      </c>
      <c r="AY2240" s="36">
        <v>1.4712000000099998</v>
      </c>
      <c r="AZ2240" s="36">
        <v>2.0617000000000001</v>
      </c>
      <c r="BA2240" s="22"/>
      <c r="BB2240" s="19">
        <v>1023</v>
      </c>
      <c r="BC2240" s="34">
        <f t="shared" si="463"/>
        <v>503.81244000342446</v>
      </c>
      <c r="BD2240" s="34">
        <f t="shared" si="464"/>
        <v>706.02916500000003</v>
      </c>
      <c r="BE2240" s="38">
        <v>3.4819999999999997E-2</v>
      </c>
      <c r="BF2240" s="38">
        <f t="shared" si="465"/>
        <v>3.4819999999999997E-2</v>
      </c>
      <c r="BG2240" s="34">
        <v>17.542749160919239</v>
      </c>
      <c r="BH2240" s="34">
        <v>24.583935525299999</v>
      </c>
      <c r="BI2240" s="34">
        <f t="shared" si="466"/>
        <v>486.26969084250521</v>
      </c>
      <c r="BJ2240" s="34">
        <f t="shared" si="467"/>
        <v>681.4452294747</v>
      </c>
      <c r="BK2240" s="34">
        <v>0</v>
      </c>
      <c r="BL2240" s="34">
        <v>0</v>
      </c>
      <c r="BM2240" s="34">
        <f t="shared" si="468"/>
        <v>0</v>
      </c>
      <c r="BN2240" s="39">
        <f t="shared" si="458"/>
        <v>486.26969084250521</v>
      </c>
      <c r="BO2240" s="39">
        <f t="shared" si="459"/>
        <v>681.4452294747</v>
      </c>
      <c r="BP2240" s="39">
        <f t="shared" si="469"/>
        <v>195.17553863219479</v>
      </c>
    </row>
    <row r="2241" spans="1:68" s="25" customFormat="1" ht="14.25" x14ac:dyDescent="0.2">
      <c r="A2241" s="14">
        <v>1029</v>
      </c>
      <c r="B2241" s="40"/>
      <c r="C2241" s="15"/>
      <c r="D2241" s="16">
        <v>12240</v>
      </c>
      <c r="E2241" s="15" t="s">
        <v>17338</v>
      </c>
      <c r="F2241" s="15" t="s">
        <v>17339</v>
      </c>
      <c r="G2241" s="17" t="s">
        <v>17333</v>
      </c>
      <c r="H2241" s="17" t="s">
        <v>17334</v>
      </c>
      <c r="I2241" s="17" t="s">
        <v>88</v>
      </c>
      <c r="J2241" s="15" t="s">
        <v>17340</v>
      </c>
      <c r="K2241" s="15" t="s">
        <v>17341</v>
      </c>
      <c r="L2241" s="18" t="s">
        <v>17342</v>
      </c>
      <c r="M2241" s="15" t="s">
        <v>16610</v>
      </c>
      <c r="N2241" s="15" t="s">
        <v>16611</v>
      </c>
      <c r="O2241" s="16">
        <v>510</v>
      </c>
      <c r="P2241" s="15" t="s">
        <v>118</v>
      </c>
      <c r="Q2241" s="15">
        <v>21600</v>
      </c>
      <c r="R2241" s="15">
        <v>100100</v>
      </c>
      <c r="S2241" s="15">
        <v>121700</v>
      </c>
      <c r="T2241" s="15">
        <v>0.28999999999999998</v>
      </c>
      <c r="U2241" s="15" t="s">
        <v>3335</v>
      </c>
      <c r="V2241" s="15" t="s">
        <v>76</v>
      </c>
      <c r="W2241" s="16">
        <v>1</v>
      </c>
      <c r="X2241" s="16">
        <v>1</v>
      </c>
      <c r="Y2241" s="15">
        <v>18766</v>
      </c>
      <c r="Z2241" s="15">
        <v>0.43099999999999999</v>
      </c>
      <c r="AA2241" s="15" t="s">
        <v>16824</v>
      </c>
      <c r="AB2241" s="15" t="s">
        <v>16622</v>
      </c>
      <c r="AC2241" s="15">
        <v>117500</v>
      </c>
      <c r="AD2241" s="26">
        <v>41414</v>
      </c>
      <c r="AE2241" s="15" t="s">
        <v>183</v>
      </c>
      <c r="AF2241" s="15" t="s">
        <v>17343</v>
      </c>
      <c r="AG2241" s="16">
        <v>1</v>
      </c>
      <c r="AH2241" s="15" t="s">
        <v>17344</v>
      </c>
      <c r="AI2241" s="15" t="s">
        <v>78</v>
      </c>
      <c r="AJ2241" s="15">
        <v>18765.5007324</v>
      </c>
      <c r="AK2241" s="15">
        <v>587.24762421100002</v>
      </c>
      <c r="AL2241" s="15">
        <v>3096135.3425500002</v>
      </c>
      <c r="AM2241" s="15">
        <v>1413251.0210599999</v>
      </c>
      <c r="AN2241" s="19">
        <v>21600</v>
      </c>
      <c r="AO2241" s="19">
        <v>99000</v>
      </c>
      <c r="AP2241" s="19">
        <v>0</v>
      </c>
      <c r="AQ2241" s="19">
        <v>0</v>
      </c>
      <c r="AR2241" s="34">
        <f t="shared" si="460"/>
        <v>120600</v>
      </c>
      <c r="AS2241" s="34">
        <v>45000</v>
      </c>
      <c r="AT2241" s="34">
        <v>0</v>
      </c>
      <c r="AU2241" s="34">
        <v>26460</v>
      </c>
      <c r="AV2241" s="34">
        <v>0</v>
      </c>
      <c r="AW2241" s="35">
        <f t="shared" si="461"/>
        <v>71460</v>
      </c>
      <c r="AX2241" s="34">
        <f t="shared" si="462"/>
        <v>49140</v>
      </c>
      <c r="AY2241" s="36">
        <v>1.4712000000099998</v>
      </c>
      <c r="AZ2241" s="36">
        <v>2.0617000000000001</v>
      </c>
      <c r="BA2241" s="22"/>
      <c r="BB2241" s="19">
        <v>1206</v>
      </c>
      <c r="BC2241" s="34">
        <f t="shared" si="463"/>
        <v>722.94768000491388</v>
      </c>
      <c r="BD2241" s="34">
        <f t="shared" si="464"/>
        <v>1013.11938</v>
      </c>
      <c r="BE2241" s="38">
        <v>3.4819999999999997E-2</v>
      </c>
      <c r="BF2241" s="38">
        <f t="shared" si="465"/>
        <v>3.4819999999999997E-2</v>
      </c>
      <c r="BG2241" s="34">
        <v>25.173038217771097</v>
      </c>
      <c r="BH2241" s="34">
        <v>35.276816811599993</v>
      </c>
      <c r="BI2241" s="34">
        <f t="shared" si="466"/>
        <v>697.77464178714274</v>
      </c>
      <c r="BJ2241" s="34">
        <f t="shared" si="467"/>
        <v>977.84256318839994</v>
      </c>
      <c r="BK2241" s="34">
        <v>0</v>
      </c>
      <c r="BL2241" s="34">
        <v>0</v>
      </c>
      <c r="BM2241" s="34">
        <f t="shared" si="468"/>
        <v>0</v>
      </c>
      <c r="BN2241" s="39">
        <f t="shared" si="458"/>
        <v>697.77464178714274</v>
      </c>
      <c r="BO2241" s="39">
        <f t="shared" si="459"/>
        <v>977.84256318839994</v>
      </c>
      <c r="BP2241" s="39">
        <f t="shared" si="469"/>
        <v>280.06792140125719</v>
      </c>
    </row>
    <row r="2242" spans="1:68" s="25" customFormat="1" ht="14.25" x14ac:dyDescent="0.2">
      <c r="A2242" s="14">
        <v>1030</v>
      </c>
      <c r="B2242" s="40"/>
      <c r="C2242" s="15"/>
      <c r="D2242" s="16">
        <v>32835</v>
      </c>
      <c r="E2242" s="15" t="s">
        <v>17345</v>
      </c>
      <c r="F2242" s="15" t="s">
        <v>17346</v>
      </c>
      <c r="G2242" s="17" t="s">
        <v>17333</v>
      </c>
      <c r="H2242" s="17" t="s">
        <v>17334</v>
      </c>
      <c r="I2242" s="17" t="s">
        <v>88</v>
      </c>
      <c r="J2242" s="15" t="s">
        <v>497</v>
      </c>
      <c r="K2242" s="15" t="s">
        <v>88</v>
      </c>
      <c r="L2242" s="18" t="s">
        <v>17347</v>
      </c>
      <c r="M2242" s="15" t="s">
        <v>16610</v>
      </c>
      <c r="N2242" s="15" t="s">
        <v>16611</v>
      </c>
      <c r="O2242" s="16">
        <v>510</v>
      </c>
      <c r="P2242" s="15" t="s">
        <v>118</v>
      </c>
      <c r="Q2242" s="15">
        <v>24000</v>
      </c>
      <c r="R2242" s="15">
        <v>100200</v>
      </c>
      <c r="S2242" s="15">
        <v>124200</v>
      </c>
      <c r="T2242" s="15">
        <v>0.43</v>
      </c>
      <c r="U2242" s="15" t="s">
        <v>3335</v>
      </c>
      <c r="V2242" s="15" t="s">
        <v>76</v>
      </c>
      <c r="W2242" s="16">
        <v>1</v>
      </c>
      <c r="X2242" s="16">
        <v>1</v>
      </c>
      <c r="Y2242" s="15">
        <v>18889</v>
      </c>
      <c r="Z2242" s="15">
        <v>0.434</v>
      </c>
      <c r="AA2242" s="15" t="s">
        <v>16824</v>
      </c>
      <c r="AB2242" s="15" t="s">
        <v>16622</v>
      </c>
      <c r="AC2242" s="15">
        <v>121500</v>
      </c>
      <c r="AD2242" s="26">
        <v>40053</v>
      </c>
      <c r="AE2242" s="15" t="s">
        <v>1480</v>
      </c>
      <c r="AF2242" s="15" t="s">
        <v>17348</v>
      </c>
      <c r="AG2242" s="16">
        <v>1</v>
      </c>
      <c r="AH2242" s="15" t="s">
        <v>17349</v>
      </c>
      <c r="AI2242" s="15" t="s">
        <v>78</v>
      </c>
      <c r="AJ2242" s="15">
        <v>18889.2602539</v>
      </c>
      <c r="AK2242" s="15">
        <v>687.84721314199999</v>
      </c>
      <c r="AL2242" s="15">
        <v>3096282.2172099999</v>
      </c>
      <c r="AM2242" s="15">
        <v>1413215.7457000001</v>
      </c>
      <c r="AN2242" s="19">
        <v>24000</v>
      </c>
      <c r="AO2242" s="19">
        <v>99100</v>
      </c>
      <c r="AP2242" s="19">
        <v>0</v>
      </c>
      <c r="AQ2242" s="19">
        <v>0</v>
      </c>
      <c r="AR2242" s="34">
        <f t="shared" si="460"/>
        <v>123100</v>
      </c>
      <c r="AS2242" s="34">
        <v>45000</v>
      </c>
      <c r="AT2242" s="34">
        <v>0</v>
      </c>
      <c r="AU2242" s="34">
        <v>27335</v>
      </c>
      <c r="AV2242" s="34">
        <v>0</v>
      </c>
      <c r="AW2242" s="35">
        <f t="shared" si="461"/>
        <v>72335</v>
      </c>
      <c r="AX2242" s="34">
        <f t="shared" si="462"/>
        <v>50765</v>
      </c>
      <c r="AY2242" s="36">
        <v>1.4712000000099998</v>
      </c>
      <c r="AZ2242" s="36">
        <v>2.0617000000000001</v>
      </c>
      <c r="BA2242" s="22"/>
      <c r="BB2242" s="19">
        <v>1231</v>
      </c>
      <c r="BC2242" s="34">
        <f t="shared" si="463"/>
        <v>746.85468000507637</v>
      </c>
      <c r="BD2242" s="34">
        <f t="shared" si="464"/>
        <v>1046.6220049999999</v>
      </c>
      <c r="BE2242" s="38">
        <v>3.4819999999999997E-2</v>
      </c>
      <c r="BF2242" s="38">
        <f t="shared" si="465"/>
        <v>3.4819999999999997E-2</v>
      </c>
      <c r="BG2242" s="34">
        <v>26.005479957776757</v>
      </c>
      <c r="BH2242" s="34">
        <v>36.443378214099994</v>
      </c>
      <c r="BI2242" s="34">
        <f t="shared" si="466"/>
        <v>720.84920004729963</v>
      </c>
      <c r="BJ2242" s="34">
        <f t="shared" si="467"/>
        <v>1010.1786267859</v>
      </c>
      <c r="BK2242" s="34">
        <v>0</v>
      </c>
      <c r="BL2242" s="34">
        <v>0</v>
      </c>
      <c r="BM2242" s="34">
        <f t="shared" si="468"/>
        <v>0</v>
      </c>
      <c r="BN2242" s="39">
        <f t="shared" si="458"/>
        <v>720.84920004729963</v>
      </c>
      <c r="BO2242" s="39">
        <f t="shared" si="459"/>
        <v>1010.1786267859</v>
      </c>
      <c r="BP2242" s="39">
        <f t="shared" si="469"/>
        <v>289.32942673860032</v>
      </c>
    </row>
    <row r="2243" spans="1:68" s="25" customFormat="1" ht="14.25" x14ac:dyDescent="0.2">
      <c r="A2243" s="14">
        <v>1031</v>
      </c>
      <c r="B2243" s="40"/>
      <c r="C2243" s="15"/>
      <c r="D2243" s="16">
        <v>17020</v>
      </c>
      <c r="E2243" s="15" t="s">
        <v>17350</v>
      </c>
      <c r="F2243" s="15" t="s">
        <v>17351</v>
      </c>
      <c r="G2243" s="17" t="s">
        <v>17352</v>
      </c>
      <c r="H2243" s="17" t="s">
        <v>17353</v>
      </c>
      <c r="I2243" s="17" t="s">
        <v>86</v>
      </c>
      <c r="J2243" s="15" t="s">
        <v>17354</v>
      </c>
      <c r="K2243" s="15" t="s">
        <v>17355</v>
      </c>
      <c r="L2243" s="18" t="s">
        <v>17356</v>
      </c>
      <c r="M2243" s="15" t="s">
        <v>16610</v>
      </c>
      <c r="N2243" s="15" t="s">
        <v>16611</v>
      </c>
      <c r="O2243" s="16">
        <v>510</v>
      </c>
      <c r="P2243" s="15" t="s">
        <v>118</v>
      </c>
      <c r="Q2243" s="15">
        <v>26400</v>
      </c>
      <c r="R2243" s="15">
        <v>99400</v>
      </c>
      <c r="S2243" s="15">
        <v>125800</v>
      </c>
      <c r="T2243" s="15">
        <v>0.51</v>
      </c>
      <c r="U2243" s="15" t="s">
        <v>3335</v>
      </c>
      <c r="V2243" s="15" t="s">
        <v>76</v>
      </c>
      <c r="W2243" s="16">
        <v>1</v>
      </c>
      <c r="X2243" s="16">
        <v>0</v>
      </c>
      <c r="Y2243" s="15">
        <v>21888</v>
      </c>
      <c r="Z2243" s="15">
        <v>0.502</v>
      </c>
      <c r="AA2243" s="15" t="s">
        <v>16824</v>
      </c>
      <c r="AB2243" s="15" t="s">
        <v>16622</v>
      </c>
      <c r="AC2243" s="15">
        <v>0</v>
      </c>
      <c r="AD2243" s="15"/>
      <c r="AE2243" s="15" t="s">
        <v>874</v>
      </c>
      <c r="AF2243" s="15" t="s">
        <v>17357</v>
      </c>
      <c r="AG2243" s="16">
        <v>1</v>
      </c>
      <c r="AH2243" s="15" t="s">
        <v>17358</v>
      </c>
      <c r="AI2243" s="15" t="s">
        <v>78</v>
      </c>
      <c r="AJ2243" s="15">
        <v>21888.3537598</v>
      </c>
      <c r="AK2243" s="15">
        <v>631.70934157900001</v>
      </c>
      <c r="AL2243" s="15">
        <v>3096413.9353100001</v>
      </c>
      <c r="AM2243" s="15">
        <v>1413266.0206599999</v>
      </c>
      <c r="AN2243" s="19">
        <v>26400</v>
      </c>
      <c r="AO2243" s="19">
        <v>98400</v>
      </c>
      <c r="AP2243" s="19">
        <v>0</v>
      </c>
      <c r="AQ2243" s="19">
        <v>0</v>
      </c>
      <c r="AR2243" s="34">
        <f t="shared" si="460"/>
        <v>124800</v>
      </c>
      <c r="AS2243" s="34">
        <v>45000</v>
      </c>
      <c r="AT2243" s="34">
        <v>3000</v>
      </c>
      <c r="AU2243" s="34">
        <v>27930</v>
      </c>
      <c r="AV2243" s="34">
        <v>0</v>
      </c>
      <c r="AW2243" s="35">
        <f t="shared" si="461"/>
        <v>75930</v>
      </c>
      <c r="AX2243" s="34">
        <f t="shared" si="462"/>
        <v>48870</v>
      </c>
      <c r="AY2243" s="36">
        <v>1.4712000000099998</v>
      </c>
      <c r="AZ2243" s="36">
        <v>2.0617000000000001</v>
      </c>
      <c r="BA2243" s="22"/>
      <c r="BB2243" s="19">
        <v>1248</v>
      </c>
      <c r="BC2243" s="34">
        <f t="shared" si="463"/>
        <v>718.97544000488688</v>
      </c>
      <c r="BD2243" s="34">
        <f t="shared" si="464"/>
        <v>1007.5527900000001</v>
      </c>
      <c r="BE2243" s="38">
        <v>3.4819999999999997E-2</v>
      </c>
      <c r="BF2243" s="38">
        <f t="shared" si="465"/>
        <v>3.4819999999999997E-2</v>
      </c>
      <c r="BG2243" s="34">
        <v>25.034724820970158</v>
      </c>
      <c r="BH2243" s="34">
        <v>35.082988147800002</v>
      </c>
      <c r="BI2243" s="34">
        <f t="shared" si="466"/>
        <v>693.94071518391672</v>
      </c>
      <c r="BJ2243" s="34">
        <f t="shared" si="467"/>
        <v>972.46980185220002</v>
      </c>
      <c r="BK2243" s="34">
        <v>0</v>
      </c>
      <c r="BL2243" s="34">
        <v>0</v>
      </c>
      <c r="BM2243" s="34">
        <f t="shared" si="468"/>
        <v>0</v>
      </c>
      <c r="BN2243" s="39">
        <f t="shared" si="458"/>
        <v>693.94071518391672</v>
      </c>
      <c r="BO2243" s="39">
        <f t="shared" si="459"/>
        <v>972.46980185220002</v>
      </c>
      <c r="BP2243" s="39">
        <f t="shared" si="469"/>
        <v>278.5290866682833</v>
      </c>
    </row>
    <row r="2244" spans="1:68" s="25" customFormat="1" ht="14.25" x14ac:dyDescent="0.2">
      <c r="A2244" s="14">
        <v>1032</v>
      </c>
      <c r="B2244" s="40"/>
      <c r="C2244" s="15"/>
      <c r="D2244" s="16">
        <v>29284</v>
      </c>
      <c r="E2244" s="15" t="s">
        <v>17359</v>
      </c>
      <c r="F2244" s="15" t="s">
        <v>17360</v>
      </c>
      <c r="G2244" s="17" t="s">
        <v>17361</v>
      </c>
      <c r="H2244" s="17" t="s">
        <v>17362</v>
      </c>
      <c r="I2244" s="17" t="s">
        <v>86</v>
      </c>
      <c r="J2244" s="15" t="s">
        <v>17363</v>
      </c>
      <c r="K2244" s="15" t="s">
        <v>5882</v>
      </c>
      <c r="L2244" s="18" t="s">
        <v>17364</v>
      </c>
      <c r="M2244" s="15" t="s">
        <v>16610</v>
      </c>
      <c r="N2244" s="15" t="s">
        <v>16611</v>
      </c>
      <c r="O2244" s="16">
        <v>510</v>
      </c>
      <c r="P2244" s="15" t="s">
        <v>118</v>
      </c>
      <c r="Q2244" s="15">
        <v>15400</v>
      </c>
      <c r="R2244" s="15">
        <v>98100</v>
      </c>
      <c r="S2244" s="15">
        <v>113500</v>
      </c>
      <c r="T2244" s="15">
        <v>0.16</v>
      </c>
      <c r="U2244" s="15" t="s">
        <v>3335</v>
      </c>
      <c r="V2244" s="15" t="s">
        <v>76</v>
      </c>
      <c r="W2244" s="16">
        <v>1</v>
      </c>
      <c r="X2244" s="16">
        <v>0</v>
      </c>
      <c r="Y2244" s="15">
        <v>7198</v>
      </c>
      <c r="Z2244" s="15">
        <v>0.16500000000000001</v>
      </c>
      <c r="AA2244" s="15" t="s">
        <v>16824</v>
      </c>
      <c r="AB2244" s="15" t="s">
        <v>16622</v>
      </c>
      <c r="AC2244" s="15">
        <v>0</v>
      </c>
      <c r="AD2244" s="15"/>
      <c r="AE2244" s="15" t="s">
        <v>617</v>
      </c>
      <c r="AF2244" s="15" t="s">
        <v>11735</v>
      </c>
      <c r="AG2244" s="16">
        <v>1</v>
      </c>
      <c r="AH2244" s="15" t="s">
        <v>17365</v>
      </c>
      <c r="AI2244" s="15" t="s">
        <v>78</v>
      </c>
      <c r="AJ2244" s="15">
        <v>7198.49731445</v>
      </c>
      <c r="AK2244" s="15">
        <v>372.738296639</v>
      </c>
      <c r="AL2244" s="15">
        <v>3096352.9251299999</v>
      </c>
      <c r="AM2244" s="15">
        <v>1413375.19438</v>
      </c>
      <c r="AN2244" s="19">
        <v>15400</v>
      </c>
      <c r="AO2244" s="19">
        <v>97000</v>
      </c>
      <c r="AP2244" s="19">
        <v>0</v>
      </c>
      <c r="AQ2244" s="19">
        <v>0</v>
      </c>
      <c r="AR2244" s="34">
        <f t="shared" si="460"/>
        <v>112400</v>
      </c>
      <c r="AS2244" s="34">
        <v>45000</v>
      </c>
      <c r="AT2244" s="34">
        <v>3000</v>
      </c>
      <c r="AU2244" s="34">
        <v>23590</v>
      </c>
      <c r="AV2244" s="34">
        <v>0</v>
      </c>
      <c r="AW2244" s="35">
        <f t="shared" si="461"/>
        <v>71590</v>
      </c>
      <c r="AX2244" s="34">
        <f t="shared" si="462"/>
        <v>40810</v>
      </c>
      <c r="AY2244" s="36">
        <v>1.4712000000099998</v>
      </c>
      <c r="AZ2244" s="36">
        <v>2.0617000000000001</v>
      </c>
      <c r="BA2244" s="22"/>
      <c r="BB2244" s="19">
        <v>1124</v>
      </c>
      <c r="BC2244" s="34">
        <f t="shared" si="463"/>
        <v>600.39672000408098</v>
      </c>
      <c r="BD2244" s="34">
        <f t="shared" si="464"/>
        <v>841.37977000000012</v>
      </c>
      <c r="BE2244" s="38">
        <v>3.4819999999999997E-2</v>
      </c>
      <c r="BF2244" s="38">
        <f t="shared" si="465"/>
        <v>3.4819999999999997E-2</v>
      </c>
      <c r="BG2244" s="34">
        <v>20.905813790542098</v>
      </c>
      <c r="BH2244" s="34">
        <v>29.296843591400002</v>
      </c>
      <c r="BI2244" s="34">
        <f t="shared" si="466"/>
        <v>579.49090621353889</v>
      </c>
      <c r="BJ2244" s="34">
        <f t="shared" si="467"/>
        <v>812.08292640860009</v>
      </c>
      <c r="BK2244" s="34">
        <v>0</v>
      </c>
      <c r="BL2244" s="34">
        <v>0</v>
      </c>
      <c r="BM2244" s="34">
        <f t="shared" si="468"/>
        <v>0</v>
      </c>
      <c r="BN2244" s="39">
        <f t="shared" si="458"/>
        <v>579.49090621353889</v>
      </c>
      <c r="BO2244" s="39">
        <f t="shared" si="459"/>
        <v>812.08292640860009</v>
      </c>
      <c r="BP2244" s="39">
        <f t="shared" si="469"/>
        <v>232.5920201950612</v>
      </c>
    </row>
    <row r="2245" spans="1:68" s="25" customFormat="1" ht="14.25" x14ac:dyDescent="0.2">
      <c r="A2245" s="14">
        <v>1034</v>
      </c>
      <c r="B2245" s="40"/>
      <c r="C2245" s="15"/>
      <c r="D2245" s="16">
        <v>8479</v>
      </c>
      <c r="E2245" s="15" t="s">
        <v>17366</v>
      </c>
      <c r="F2245" s="15" t="s">
        <v>17367</v>
      </c>
      <c r="G2245" s="17" t="s">
        <v>17368</v>
      </c>
      <c r="H2245" s="17" t="s">
        <v>17369</v>
      </c>
      <c r="I2245" s="17" t="s">
        <v>205</v>
      </c>
      <c r="J2245" s="15" t="s">
        <v>17370</v>
      </c>
      <c r="K2245" s="15" t="s">
        <v>17371</v>
      </c>
      <c r="L2245" s="18" t="s">
        <v>17372</v>
      </c>
      <c r="M2245" s="15" t="s">
        <v>16610</v>
      </c>
      <c r="N2245" s="15" t="s">
        <v>16611</v>
      </c>
      <c r="O2245" s="16">
        <v>510</v>
      </c>
      <c r="P2245" s="15" t="s">
        <v>118</v>
      </c>
      <c r="Q2245" s="15">
        <v>15400</v>
      </c>
      <c r="R2245" s="15">
        <v>102700</v>
      </c>
      <c r="S2245" s="15">
        <v>118100</v>
      </c>
      <c r="T2245" s="15">
        <v>0.16</v>
      </c>
      <c r="U2245" s="15" t="s">
        <v>3335</v>
      </c>
      <c r="V2245" s="15" t="s">
        <v>76</v>
      </c>
      <c r="W2245" s="16">
        <v>1</v>
      </c>
      <c r="X2245" s="16">
        <v>0</v>
      </c>
      <c r="Y2245" s="15">
        <v>7938</v>
      </c>
      <c r="Z2245" s="15">
        <v>0.182</v>
      </c>
      <c r="AA2245" s="15" t="s">
        <v>78</v>
      </c>
      <c r="AB2245" s="15" t="s">
        <v>78</v>
      </c>
      <c r="AC2245" s="15">
        <v>0</v>
      </c>
      <c r="AD2245" s="15"/>
      <c r="AE2245" s="15" t="s">
        <v>956</v>
      </c>
      <c r="AF2245" s="15" t="s">
        <v>17373</v>
      </c>
      <c r="AG2245" s="16">
        <v>1</v>
      </c>
      <c r="AH2245" s="15" t="s">
        <v>17374</v>
      </c>
      <c r="AI2245" s="15" t="s">
        <v>78</v>
      </c>
      <c r="AJ2245" s="15">
        <v>7938.0522460900002</v>
      </c>
      <c r="AK2245" s="15">
        <v>370.97568806599998</v>
      </c>
      <c r="AL2245" s="15">
        <v>3096286.3143699998</v>
      </c>
      <c r="AM2245" s="15">
        <v>1413478.9106999999</v>
      </c>
      <c r="AN2245" s="19">
        <v>15400</v>
      </c>
      <c r="AO2245" s="19">
        <v>101700</v>
      </c>
      <c r="AP2245" s="19">
        <v>0</v>
      </c>
      <c r="AQ2245" s="19">
        <v>0</v>
      </c>
      <c r="AR2245" s="34">
        <f t="shared" si="460"/>
        <v>117100</v>
      </c>
      <c r="AS2245" s="34">
        <v>45000</v>
      </c>
      <c r="AT2245" s="34">
        <v>0</v>
      </c>
      <c r="AU2245" s="34">
        <v>25235</v>
      </c>
      <c r="AV2245" s="34">
        <v>0</v>
      </c>
      <c r="AW2245" s="35">
        <f t="shared" si="461"/>
        <v>70235</v>
      </c>
      <c r="AX2245" s="34">
        <f t="shared" si="462"/>
        <v>46865</v>
      </c>
      <c r="AY2245" s="36">
        <v>1.4712000000099998</v>
      </c>
      <c r="AZ2245" s="36">
        <v>2.0617000000000001</v>
      </c>
      <c r="BA2245" s="22"/>
      <c r="BB2245" s="19">
        <v>1171</v>
      </c>
      <c r="BC2245" s="34">
        <f t="shared" si="463"/>
        <v>689.47788000468643</v>
      </c>
      <c r="BD2245" s="34">
        <f t="shared" si="464"/>
        <v>966.21570499999996</v>
      </c>
      <c r="BE2245" s="38">
        <v>3.4819999999999997E-2</v>
      </c>
      <c r="BF2245" s="38">
        <f t="shared" si="465"/>
        <v>3.4819999999999997E-2</v>
      </c>
      <c r="BG2245" s="34">
        <v>24.007619781763179</v>
      </c>
      <c r="BH2245" s="34">
        <v>33.643630848099995</v>
      </c>
      <c r="BI2245" s="34">
        <f t="shared" si="466"/>
        <v>665.47026022292323</v>
      </c>
      <c r="BJ2245" s="34">
        <f t="shared" si="467"/>
        <v>932.57207415189998</v>
      </c>
      <c r="BK2245" s="34">
        <v>0</v>
      </c>
      <c r="BL2245" s="34">
        <v>0</v>
      </c>
      <c r="BM2245" s="34">
        <f t="shared" si="468"/>
        <v>0</v>
      </c>
      <c r="BN2245" s="39">
        <f t="shared" si="458"/>
        <v>665.47026022292323</v>
      </c>
      <c r="BO2245" s="39">
        <f t="shared" si="459"/>
        <v>932.57207415189998</v>
      </c>
      <c r="BP2245" s="39">
        <f t="shared" si="469"/>
        <v>267.10181392897675</v>
      </c>
    </row>
    <row r="2246" spans="1:68" s="25" customFormat="1" ht="14.25" x14ac:dyDescent="0.2">
      <c r="A2246" s="14">
        <v>1035</v>
      </c>
      <c r="B2246" s="40"/>
      <c r="C2246" s="15" t="s">
        <v>17375</v>
      </c>
      <c r="D2246" s="16">
        <v>28129</v>
      </c>
      <c r="E2246" s="15" t="s">
        <v>17376</v>
      </c>
      <c r="F2246" s="15" t="s">
        <v>17375</v>
      </c>
      <c r="G2246" s="17" t="s">
        <v>17377</v>
      </c>
      <c r="H2246" s="17" t="s">
        <v>17378</v>
      </c>
      <c r="I2246" s="17" t="s">
        <v>86</v>
      </c>
      <c r="J2246" s="15" t="s">
        <v>17379</v>
      </c>
      <c r="K2246" s="15" t="s">
        <v>15396</v>
      </c>
      <c r="L2246" s="18" t="s">
        <v>17380</v>
      </c>
      <c r="M2246" s="15" t="s">
        <v>16610</v>
      </c>
      <c r="N2246" s="15" t="s">
        <v>16611</v>
      </c>
      <c r="O2246" s="16">
        <v>510</v>
      </c>
      <c r="P2246" s="15" t="s">
        <v>118</v>
      </c>
      <c r="Q2246" s="15">
        <v>16200</v>
      </c>
      <c r="R2246" s="15">
        <v>80700</v>
      </c>
      <c r="S2246" s="15">
        <v>96900</v>
      </c>
      <c r="T2246" s="15">
        <v>0.16</v>
      </c>
      <c r="U2246" s="15" t="s">
        <v>3335</v>
      </c>
      <c r="V2246" s="15" t="s">
        <v>76</v>
      </c>
      <c r="W2246" s="16">
        <v>1</v>
      </c>
      <c r="X2246" s="16">
        <v>0</v>
      </c>
      <c r="Y2246" s="15">
        <v>8004</v>
      </c>
      <c r="Z2246" s="15">
        <v>0.184</v>
      </c>
      <c r="AA2246" s="15" t="s">
        <v>16824</v>
      </c>
      <c r="AB2246" s="15" t="s">
        <v>16622</v>
      </c>
      <c r="AC2246" s="15">
        <v>0</v>
      </c>
      <c r="AD2246" s="15"/>
      <c r="AE2246" s="15" t="s">
        <v>956</v>
      </c>
      <c r="AF2246" s="15" t="s">
        <v>17381</v>
      </c>
      <c r="AG2246" s="16">
        <v>1</v>
      </c>
      <c r="AH2246" s="15" t="s">
        <v>17382</v>
      </c>
      <c r="AI2246" s="15" t="s">
        <v>78</v>
      </c>
      <c r="AJ2246" s="15">
        <v>8004.2922363300004</v>
      </c>
      <c r="AK2246" s="15">
        <v>360.33117671899998</v>
      </c>
      <c r="AL2246" s="15">
        <v>3096402.0568599999</v>
      </c>
      <c r="AM2246" s="15">
        <v>1413505.2915099999</v>
      </c>
      <c r="AN2246" s="19">
        <v>16200</v>
      </c>
      <c r="AO2246" s="19">
        <v>79900</v>
      </c>
      <c r="AP2246" s="19">
        <v>0</v>
      </c>
      <c r="AQ2246" s="19">
        <v>0</v>
      </c>
      <c r="AR2246" s="34">
        <f t="shared" si="460"/>
        <v>96100</v>
      </c>
      <c r="AS2246" s="34">
        <v>45000</v>
      </c>
      <c r="AT2246" s="34">
        <v>3000</v>
      </c>
      <c r="AU2246" s="34">
        <v>17885</v>
      </c>
      <c r="AV2246" s="34">
        <v>0</v>
      </c>
      <c r="AW2246" s="35">
        <f t="shared" si="461"/>
        <v>65885</v>
      </c>
      <c r="AX2246" s="34">
        <f t="shared" si="462"/>
        <v>30215</v>
      </c>
      <c r="AY2246" s="36">
        <v>1.4712000000099998</v>
      </c>
      <c r="AZ2246" s="36">
        <v>2.0617000000000001</v>
      </c>
      <c r="BA2246" s="22"/>
      <c r="BB2246" s="19">
        <v>961</v>
      </c>
      <c r="BC2246" s="34">
        <f t="shared" si="463"/>
        <v>444.52308000302139</v>
      </c>
      <c r="BD2246" s="34">
        <f t="shared" si="464"/>
        <v>622.94265499999995</v>
      </c>
      <c r="BE2246" s="38">
        <v>3.4819999999999997E-2</v>
      </c>
      <c r="BF2246" s="38">
        <f t="shared" si="465"/>
        <v>3.4819999999999997E-2</v>
      </c>
      <c r="BG2246" s="34">
        <v>15.478293645705204</v>
      </c>
      <c r="BH2246" s="34">
        <v>21.690863247099998</v>
      </c>
      <c r="BI2246" s="34">
        <f t="shared" si="466"/>
        <v>429.04478635731618</v>
      </c>
      <c r="BJ2246" s="34">
        <f t="shared" si="467"/>
        <v>601.25179175289998</v>
      </c>
      <c r="BK2246" s="34">
        <v>0</v>
      </c>
      <c r="BL2246" s="34">
        <v>0</v>
      </c>
      <c r="BM2246" s="34">
        <f t="shared" si="468"/>
        <v>0</v>
      </c>
      <c r="BN2246" s="39">
        <f t="shared" si="458"/>
        <v>429.04478635731618</v>
      </c>
      <c r="BO2246" s="39">
        <f t="shared" si="459"/>
        <v>601.25179175289998</v>
      </c>
      <c r="BP2246" s="39">
        <f t="shared" si="469"/>
        <v>172.20700539558379</v>
      </c>
    </row>
    <row r="2247" spans="1:68" s="25" customFormat="1" ht="14.25" x14ac:dyDescent="0.2">
      <c r="A2247" s="14">
        <v>1036</v>
      </c>
      <c r="B2247" s="40"/>
      <c r="C2247" s="15"/>
      <c r="D2247" s="16">
        <v>11373</v>
      </c>
      <c r="E2247" s="15" t="s">
        <v>17383</v>
      </c>
      <c r="F2247" s="15" t="s">
        <v>17384</v>
      </c>
      <c r="G2247" s="17" t="s">
        <v>17385</v>
      </c>
      <c r="H2247" s="17" t="s">
        <v>17386</v>
      </c>
      <c r="I2247" s="17" t="s">
        <v>86</v>
      </c>
      <c r="J2247" s="15" t="s">
        <v>17387</v>
      </c>
      <c r="K2247" s="15" t="s">
        <v>1130</v>
      </c>
      <c r="L2247" s="18" t="s">
        <v>17388</v>
      </c>
      <c r="M2247" s="15" t="s">
        <v>16610</v>
      </c>
      <c r="N2247" s="15" t="s">
        <v>16611</v>
      </c>
      <c r="O2247" s="16">
        <v>510</v>
      </c>
      <c r="P2247" s="15" t="s">
        <v>118</v>
      </c>
      <c r="Q2247" s="15">
        <v>16900</v>
      </c>
      <c r="R2247" s="15">
        <v>103700</v>
      </c>
      <c r="S2247" s="15">
        <v>120600</v>
      </c>
      <c r="T2247" s="15">
        <v>0.17</v>
      </c>
      <c r="U2247" s="15" t="s">
        <v>3335</v>
      </c>
      <c r="V2247" s="15" t="s">
        <v>76</v>
      </c>
      <c r="W2247" s="16">
        <v>1</v>
      </c>
      <c r="X2247" s="16">
        <v>0</v>
      </c>
      <c r="Y2247" s="15">
        <v>7446</v>
      </c>
      <c r="Z2247" s="15">
        <v>0.17100000000000001</v>
      </c>
      <c r="AA2247" s="15" t="s">
        <v>16824</v>
      </c>
      <c r="AB2247" s="15" t="s">
        <v>16622</v>
      </c>
      <c r="AC2247" s="15">
        <v>0</v>
      </c>
      <c r="AD2247" s="15"/>
      <c r="AE2247" s="15" t="s">
        <v>874</v>
      </c>
      <c r="AF2247" s="15" t="s">
        <v>17389</v>
      </c>
      <c r="AG2247" s="16">
        <v>1</v>
      </c>
      <c r="AH2247" s="15" t="s">
        <v>17390</v>
      </c>
      <c r="AI2247" s="15" t="s">
        <v>78</v>
      </c>
      <c r="AJ2247" s="15">
        <v>7445.59106445</v>
      </c>
      <c r="AK2247" s="15">
        <v>352.78200815500003</v>
      </c>
      <c r="AL2247" s="15">
        <v>3096440.54153</v>
      </c>
      <c r="AM2247" s="15">
        <v>1413442.93145</v>
      </c>
      <c r="AN2247" s="19">
        <v>16900</v>
      </c>
      <c r="AO2247" s="19">
        <v>102200</v>
      </c>
      <c r="AP2247" s="19">
        <v>0</v>
      </c>
      <c r="AQ2247" s="19">
        <v>500</v>
      </c>
      <c r="AR2247" s="34">
        <f t="shared" si="460"/>
        <v>119600</v>
      </c>
      <c r="AS2247" s="34">
        <v>45000</v>
      </c>
      <c r="AT2247" s="34">
        <v>3000</v>
      </c>
      <c r="AU2247" s="34">
        <v>25935</v>
      </c>
      <c r="AV2247" s="34">
        <v>0</v>
      </c>
      <c r="AW2247" s="35">
        <f t="shared" si="461"/>
        <v>73935</v>
      </c>
      <c r="AX2247" s="34">
        <f t="shared" si="462"/>
        <v>45665</v>
      </c>
      <c r="AY2247" s="36">
        <v>1.4712000000099998</v>
      </c>
      <c r="AZ2247" s="36">
        <v>2.0617000000000001</v>
      </c>
      <c r="BA2247" s="22"/>
      <c r="BB2247" s="19">
        <v>1206</v>
      </c>
      <c r="BC2247" s="34">
        <f t="shared" si="463"/>
        <v>671.82348000456636</v>
      </c>
      <c r="BD2247" s="34">
        <f t="shared" si="464"/>
        <v>941.47530500000005</v>
      </c>
      <c r="BE2247" s="38">
        <v>3.4819999999999997E-2</v>
      </c>
      <c r="BF2247" s="38">
        <f t="shared" si="465"/>
        <v>3.4819999999999997E-2</v>
      </c>
      <c r="BG2247" s="34">
        <v>23.136757653757257</v>
      </c>
      <c r="BH2247" s="34">
        <v>32.423228150099995</v>
      </c>
      <c r="BI2247" s="34">
        <f t="shared" si="466"/>
        <v>648.68672235080908</v>
      </c>
      <c r="BJ2247" s="34">
        <f t="shared" si="467"/>
        <v>909.0520768499</v>
      </c>
      <c r="BK2247" s="34">
        <v>0</v>
      </c>
      <c r="BL2247" s="34">
        <v>0</v>
      </c>
      <c r="BM2247" s="34">
        <f t="shared" si="468"/>
        <v>0</v>
      </c>
      <c r="BN2247" s="39">
        <f t="shared" si="458"/>
        <v>648.68672235080908</v>
      </c>
      <c r="BO2247" s="39">
        <f t="shared" si="459"/>
        <v>909.0520768499</v>
      </c>
      <c r="BP2247" s="39">
        <f t="shared" si="469"/>
        <v>260.36535449909093</v>
      </c>
    </row>
    <row r="2248" spans="1:68" s="25" customFormat="1" ht="14.25" x14ac:dyDescent="0.2">
      <c r="A2248" s="14">
        <v>1037</v>
      </c>
      <c r="B2248" s="40"/>
      <c r="C2248" s="15"/>
      <c r="D2248" s="16">
        <v>3766</v>
      </c>
      <c r="E2248" s="15" t="s">
        <v>17391</v>
      </c>
      <c r="F2248" s="15" t="s">
        <v>17392</v>
      </c>
      <c r="G2248" s="17" t="s">
        <v>17393</v>
      </c>
      <c r="H2248" s="17" t="s">
        <v>17394</v>
      </c>
      <c r="I2248" s="17" t="s">
        <v>86</v>
      </c>
      <c r="J2248" s="15" t="s">
        <v>17395</v>
      </c>
      <c r="K2248" s="15" t="s">
        <v>3898</v>
      </c>
      <c r="L2248" s="18" t="s">
        <v>17396</v>
      </c>
      <c r="M2248" s="15" t="s">
        <v>16610</v>
      </c>
      <c r="N2248" s="15" t="s">
        <v>16611</v>
      </c>
      <c r="O2248" s="16">
        <v>510</v>
      </c>
      <c r="P2248" s="15" t="s">
        <v>118</v>
      </c>
      <c r="Q2248" s="15">
        <v>18100</v>
      </c>
      <c r="R2248" s="15">
        <v>70700</v>
      </c>
      <c r="S2248" s="15">
        <v>88800</v>
      </c>
      <c r="T2248" s="15">
        <v>0.18</v>
      </c>
      <c r="U2248" s="15" t="s">
        <v>3335</v>
      </c>
      <c r="V2248" s="15" t="s">
        <v>76</v>
      </c>
      <c r="W2248" s="16">
        <v>1</v>
      </c>
      <c r="X2248" s="16">
        <v>1</v>
      </c>
      <c r="Y2248" s="15">
        <v>8027</v>
      </c>
      <c r="Z2248" s="15">
        <v>0.184</v>
      </c>
      <c r="AA2248" s="15" t="s">
        <v>16824</v>
      </c>
      <c r="AB2248" s="15" t="s">
        <v>16622</v>
      </c>
      <c r="AC2248" s="15">
        <v>75000</v>
      </c>
      <c r="AD2248" s="26">
        <v>42138</v>
      </c>
      <c r="AE2248" s="15" t="s">
        <v>874</v>
      </c>
      <c r="AF2248" s="15" t="s">
        <v>17397</v>
      </c>
      <c r="AG2248" s="16">
        <v>1</v>
      </c>
      <c r="AH2248" s="15" t="s">
        <v>17398</v>
      </c>
      <c r="AI2248" s="15" t="s">
        <v>78</v>
      </c>
      <c r="AJ2248" s="15">
        <v>8027.0336914099998</v>
      </c>
      <c r="AK2248" s="15">
        <v>364.11680537799998</v>
      </c>
      <c r="AL2248" s="15">
        <v>3096474.2630400001</v>
      </c>
      <c r="AM2248" s="15">
        <v>1413378.17187</v>
      </c>
      <c r="AN2248" s="19">
        <v>18100</v>
      </c>
      <c r="AO2248" s="19">
        <v>70000</v>
      </c>
      <c r="AP2248" s="19">
        <v>0</v>
      </c>
      <c r="AQ2248" s="19">
        <v>0</v>
      </c>
      <c r="AR2248" s="34">
        <f t="shared" si="460"/>
        <v>88100</v>
      </c>
      <c r="AS2248" s="34">
        <v>45000</v>
      </c>
      <c r="AT2248" s="34">
        <v>3000</v>
      </c>
      <c r="AU2248" s="34">
        <v>15085</v>
      </c>
      <c r="AV2248" s="34">
        <v>0</v>
      </c>
      <c r="AW2248" s="35">
        <f t="shared" si="461"/>
        <v>63085</v>
      </c>
      <c r="AX2248" s="34">
        <f t="shared" si="462"/>
        <v>25015</v>
      </c>
      <c r="AY2248" s="36">
        <v>1.4712000000099998</v>
      </c>
      <c r="AZ2248" s="36">
        <v>2.0617000000000001</v>
      </c>
      <c r="BA2248" s="22"/>
      <c r="BB2248" s="19">
        <v>881</v>
      </c>
      <c r="BC2248" s="34">
        <f t="shared" si="463"/>
        <v>368.02068000250148</v>
      </c>
      <c r="BD2248" s="34">
        <f t="shared" si="464"/>
        <v>515.73425500000008</v>
      </c>
      <c r="BE2248" s="38">
        <v>3.4819999999999997E-2</v>
      </c>
      <c r="BF2248" s="38">
        <f t="shared" si="465"/>
        <v>3.4819999999999997E-2</v>
      </c>
      <c r="BG2248" s="34">
        <v>12.814480077687101</v>
      </c>
      <c r="BH2248" s="34">
        <v>17.9578667591</v>
      </c>
      <c r="BI2248" s="34">
        <f t="shared" si="466"/>
        <v>355.20619992481437</v>
      </c>
      <c r="BJ2248" s="34">
        <f t="shared" si="467"/>
        <v>497.77638824090008</v>
      </c>
      <c r="BK2248" s="34">
        <v>0</v>
      </c>
      <c r="BL2248" s="34">
        <v>0</v>
      </c>
      <c r="BM2248" s="34">
        <f t="shared" si="468"/>
        <v>0</v>
      </c>
      <c r="BN2248" s="39">
        <f t="shared" si="458"/>
        <v>355.20619992481437</v>
      </c>
      <c r="BO2248" s="39">
        <f t="shared" si="459"/>
        <v>497.77638824090008</v>
      </c>
      <c r="BP2248" s="39">
        <f t="shared" si="469"/>
        <v>142.57018831608571</v>
      </c>
    </row>
    <row r="2249" spans="1:68" s="25" customFormat="1" ht="14.25" x14ac:dyDescent="0.2">
      <c r="A2249" s="14">
        <v>1038</v>
      </c>
      <c r="B2249" s="41"/>
      <c r="C2249" s="15"/>
      <c r="D2249" s="16">
        <v>5743</v>
      </c>
      <c r="E2249" s="15" t="s">
        <v>17399</v>
      </c>
      <c r="F2249" s="15" t="s">
        <v>17400</v>
      </c>
      <c r="G2249" s="17" t="s">
        <v>17401</v>
      </c>
      <c r="H2249" s="17" t="s">
        <v>17402</v>
      </c>
      <c r="I2249" s="17" t="s">
        <v>205</v>
      </c>
      <c r="J2249" s="15" t="s">
        <v>17403</v>
      </c>
      <c r="K2249" s="15" t="s">
        <v>6803</v>
      </c>
      <c r="L2249" s="45" t="s">
        <v>17404</v>
      </c>
      <c r="M2249" s="46" t="s">
        <v>16610</v>
      </c>
      <c r="N2249" s="46" t="s">
        <v>16611</v>
      </c>
      <c r="O2249" s="47">
        <v>510</v>
      </c>
      <c r="P2249" s="46" t="s">
        <v>118</v>
      </c>
      <c r="Q2249" s="46">
        <v>16800</v>
      </c>
      <c r="R2249" s="46">
        <v>104100</v>
      </c>
      <c r="S2249" s="46">
        <v>120900</v>
      </c>
      <c r="T2249" s="46">
        <v>0.18</v>
      </c>
      <c r="U2249" s="46" t="s">
        <v>3335</v>
      </c>
      <c r="V2249" s="46" t="s">
        <v>76</v>
      </c>
      <c r="W2249" s="47">
        <v>1</v>
      </c>
      <c r="X2249" s="47">
        <v>1</v>
      </c>
      <c r="Y2249" s="46">
        <v>8331</v>
      </c>
      <c r="Z2249" s="46">
        <v>0.191</v>
      </c>
      <c r="AA2249" s="46" t="s">
        <v>16824</v>
      </c>
      <c r="AB2249" s="46" t="s">
        <v>16622</v>
      </c>
      <c r="AC2249" s="46">
        <v>128000</v>
      </c>
      <c r="AD2249" s="48">
        <v>38660</v>
      </c>
      <c r="AE2249" s="46" t="s">
        <v>119</v>
      </c>
      <c r="AF2249" s="46" t="s">
        <v>119</v>
      </c>
      <c r="AG2249" s="47">
        <v>1</v>
      </c>
      <c r="AH2249" s="46" t="s">
        <v>17405</v>
      </c>
      <c r="AI2249" s="46" t="s">
        <v>78</v>
      </c>
      <c r="AJ2249" s="46">
        <v>8330.6245117199996</v>
      </c>
      <c r="AK2249" s="46">
        <v>382.67622878200001</v>
      </c>
      <c r="AL2249" s="46">
        <v>3096511.3088199999</v>
      </c>
      <c r="AM2249" s="46">
        <v>1413311.7452199999</v>
      </c>
      <c r="AN2249" s="19">
        <v>16800</v>
      </c>
      <c r="AO2249" s="19">
        <v>103000</v>
      </c>
      <c r="AP2249" s="19">
        <v>0</v>
      </c>
      <c r="AQ2249" s="19">
        <v>0</v>
      </c>
      <c r="AR2249" s="34">
        <f t="shared" si="460"/>
        <v>119800</v>
      </c>
      <c r="AS2249" s="34">
        <v>45000</v>
      </c>
      <c r="AT2249" s="34">
        <v>3000</v>
      </c>
      <c r="AU2249" s="34">
        <v>26180</v>
      </c>
      <c r="AV2249" s="34">
        <v>0</v>
      </c>
      <c r="AW2249" s="35">
        <f t="shared" si="461"/>
        <v>74180</v>
      </c>
      <c r="AX2249" s="34">
        <f t="shared" si="462"/>
        <v>45620</v>
      </c>
      <c r="AY2249" s="36">
        <v>1.4712000000099998</v>
      </c>
      <c r="AZ2249" s="36">
        <v>2.0617000000000001</v>
      </c>
      <c r="BA2249" s="22"/>
      <c r="BB2249" s="19">
        <v>1198</v>
      </c>
      <c r="BC2249" s="34">
        <f t="shared" si="463"/>
        <v>671.16144000456188</v>
      </c>
      <c r="BD2249" s="34">
        <f t="shared" si="464"/>
        <v>940.54754000000003</v>
      </c>
      <c r="BE2249" s="38">
        <v>3.4819999999999997E-2</v>
      </c>
      <c r="BF2249" s="38">
        <f t="shared" si="465"/>
        <v>3.4819999999999997E-2</v>
      </c>
      <c r="BG2249" s="34">
        <v>23.369841340958843</v>
      </c>
      <c r="BH2249" s="34">
        <v>32.7498653428</v>
      </c>
      <c r="BI2249" s="34">
        <f t="shared" si="466"/>
        <v>647.79159866360305</v>
      </c>
      <c r="BJ2249" s="34">
        <f t="shared" si="467"/>
        <v>907.79767465719999</v>
      </c>
      <c r="BK2249" s="34">
        <v>0</v>
      </c>
      <c r="BL2249" s="34">
        <v>0</v>
      </c>
      <c r="BM2249" s="34">
        <f t="shared" si="468"/>
        <v>0</v>
      </c>
      <c r="BN2249" s="39">
        <f t="shared" si="458"/>
        <v>647.79159866360305</v>
      </c>
      <c r="BO2249" s="39">
        <f t="shared" si="459"/>
        <v>907.79767465719999</v>
      </c>
      <c r="BP2249" s="39">
        <f t="shared" si="469"/>
        <v>260.00607599359694</v>
      </c>
    </row>
    <row r="2250" spans="1:68" s="25" customFormat="1" ht="14.25" x14ac:dyDescent="0.2">
      <c r="A2250" s="49">
        <v>1039</v>
      </c>
      <c r="B2250" s="50"/>
      <c r="C2250" s="15"/>
      <c r="D2250" s="16">
        <v>23067</v>
      </c>
      <c r="E2250" s="15" t="s">
        <v>17406</v>
      </c>
      <c r="F2250" s="15" t="s">
        <v>17407</v>
      </c>
      <c r="G2250" s="17" t="s">
        <v>17408</v>
      </c>
      <c r="H2250" s="17" t="s">
        <v>17409</v>
      </c>
      <c r="I2250" s="17" t="s">
        <v>86</v>
      </c>
      <c r="J2250" s="15" t="s">
        <v>17410</v>
      </c>
      <c r="K2250" s="15" t="s">
        <v>9262</v>
      </c>
      <c r="L2250" s="18" t="s">
        <v>17411</v>
      </c>
      <c r="M2250" s="15" t="s">
        <v>16610</v>
      </c>
      <c r="N2250" s="15" t="s">
        <v>16611</v>
      </c>
      <c r="O2250" s="16">
        <v>510</v>
      </c>
      <c r="P2250" s="15" t="s">
        <v>118</v>
      </c>
      <c r="Q2250" s="15">
        <v>18600</v>
      </c>
      <c r="R2250" s="15">
        <v>107900</v>
      </c>
      <c r="S2250" s="15">
        <v>126500</v>
      </c>
      <c r="T2250" s="15">
        <v>0.21</v>
      </c>
      <c r="U2250" s="15" t="s">
        <v>3335</v>
      </c>
      <c r="V2250" s="15" t="s">
        <v>76</v>
      </c>
      <c r="W2250" s="16">
        <v>1</v>
      </c>
      <c r="X2250" s="16">
        <v>0</v>
      </c>
      <c r="Y2250" s="15">
        <v>9758</v>
      </c>
      <c r="Z2250" s="15">
        <v>0.224</v>
      </c>
      <c r="AA2250" s="15" t="s">
        <v>16824</v>
      </c>
      <c r="AB2250" s="15" t="s">
        <v>16622</v>
      </c>
      <c r="AC2250" s="15">
        <v>0</v>
      </c>
      <c r="AD2250" s="15"/>
      <c r="AE2250" s="15" t="s">
        <v>1480</v>
      </c>
      <c r="AF2250" s="15" t="s">
        <v>17412</v>
      </c>
      <c r="AG2250" s="16">
        <v>1</v>
      </c>
      <c r="AH2250" s="15" t="s">
        <v>17413</v>
      </c>
      <c r="AI2250" s="15" t="s">
        <v>78</v>
      </c>
      <c r="AJ2250" s="15">
        <v>9758.4860839800003</v>
      </c>
      <c r="AK2250" s="15">
        <v>419.95196054100001</v>
      </c>
      <c r="AL2250" s="15">
        <v>3096553.7351899999</v>
      </c>
      <c r="AM2250" s="15">
        <v>1413252.6799399999</v>
      </c>
      <c r="AN2250" s="51">
        <v>18600</v>
      </c>
      <c r="AO2250" s="19">
        <v>106800</v>
      </c>
      <c r="AP2250" s="19">
        <v>0</v>
      </c>
      <c r="AQ2250" s="19">
        <v>0</v>
      </c>
      <c r="AR2250" s="34">
        <f t="shared" si="460"/>
        <v>125400</v>
      </c>
      <c r="AS2250" s="34">
        <v>45000</v>
      </c>
      <c r="AT2250" s="34">
        <v>0</v>
      </c>
      <c r="AU2250" s="34">
        <v>28140</v>
      </c>
      <c r="AV2250" s="34">
        <v>0</v>
      </c>
      <c r="AW2250" s="35">
        <f t="shared" si="461"/>
        <v>73140</v>
      </c>
      <c r="AX2250" s="34">
        <f t="shared" si="462"/>
        <v>52260</v>
      </c>
      <c r="AY2250" s="36">
        <v>1.4712000000099998</v>
      </c>
      <c r="AZ2250" s="36">
        <v>2.0617000000000001</v>
      </c>
      <c r="BA2250" s="22"/>
      <c r="BB2250" s="19">
        <v>1254</v>
      </c>
      <c r="BC2250" s="34">
        <f t="shared" si="463"/>
        <v>768.84912000522593</v>
      </c>
      <c r="BD2250" s="34">
        <f t="shared" si="464"/>
        <v>1077.44442</v>
      </c>
      <c r="BE2250" s="38">
        <v>3.4819999999999997E-2</v>
      </c>
      <c r="BF2250" s="38">
        <f t="shared" si="465"/>
        <v>3.4819999999999997E-2</v>
      </c>
      <c r="BG2250" s="34">
        <v>26.771326358581966</v>
      </c>
      <c r="BH2250" s="34">
        <v>37.516614704399998</v>
      </c>
      <c r="BI2250" s="34">
        <f t="shared" si="466"/>
        <v>742.07779364664395</v>
      </c>
      <c r="BJ2250" s="34">
        <f t="shared" si="467"/>
        <v>1039.9278052956001</v>
      </c>
      <c r="BK2250" s="34">
        <v>0</v>
      </c>
      <c r="BL2250" s="34">
        <v>0</v>
      </c>
      <c r="BM2250" s="34">
        <f t="shared" si="468"/>
        <v>0</v>
      </c>
      <c r="BN2250" s="39">
        <f t="shared" si="458"/>
        <v>742.07779364664395</v>
      </c>
      <c r="BO2250" s="39">
        <f t="shared" si="459"/>
        <v>1039.9278052956001</v>
      </c>
      <c r="BP2250" s="39">
        <f t="shared" si="469"/>
        <v>297.85001164895618</v>
      </c>
    </row>
    <row r="2251" spans="1:68" s="25" customFormat="1" ht="14.25" x14ac:dyDescent="0.2">
      <c r="A2251" s="14">
        <v>1040</v>
      </c>
      <c r="B2251" s="40"/>
      <c r="C2251" s="15"/>
      <c r="D2251" s="16">
        <v>11064</v>
      </c>
      <c r="E2251" s="15" t="s">
        <v>17414</v>
      </c>
      <c r="F2251" s="15" t="s">
        <v>17415</v>
      </c>
      <c r="G2251" s="17" t="s">
        <v>17416</v>
      </c>
      <c r="H2251" s="17" t="s">
        <v>17417</v>
      </c>
      <c r="I2251" s="17" t="s">
        <v>6305</v>
      </c>
      <c r="J2251" s="15" t="s">
        <v>17418</v>
      </c>
      <c r="K2251" s="15" t="s">
        <v>9386</v>
      </c>
      <c r="L2251" s="18" t="s">
        <v>17419</v>
      </c>
      <c r="M2251" s="15" t="s">
        <v>16610</v>
      </c>
      <c r="N2251" s="15" t="s">
        <v>16611</v>
      </c>
      <c r="O2251" s="16">
        <v>510</v>
      </c>
      <c r="P2251" s="15" t="s">
        <v>118</v>
      </c>
      <c r="Q2251" s="15">
        <v>18400</v>
      </c>
      <c r="R2251" s="15">
        <v>106100</v>
      </c>
      <c r="S2251" s="15">
        <v>124500</v>
      </c>
      <c r="T2251" s="15">
        <v>0.2</v>
      </c>
      <c r="U2251" s="15" t="s">
        <v>3335</v>
      </c>
      <c r="V2251" s="15" t="s">
        <v>76</v>
      </c>
      <c r="W2251" s="16">
        <v>1</v>
      </c>
      <c r="X2251" s="16">
        <v>0</v>
      </c>
      <c r="Y2251" s="15">
        <v>9329</v>
      </c>
      <c r="Z2251" s="15">
        <v>0.214</v>
      </c>
      <c r="AA2251" s="15" t="s">
        <v>78</v>
      </c>
      <c r="AB2251" s="15" t="s">
        <v>78</v>
      </c>
      <c r="AC2251" s="15">
        <v>0</v>
      </c>
      <c r="AD2251" s="15"/>
      <c r="AE2251" s="15" t="s">
        <v>1813</v>
      </c>
      <c r="AF2251" s="15" t="s">
        <v>17420</v>
      </c>
      <c r="AG2251" s="16">
        <v>1</v>
      </c>
      <c r="AH2251" s="15" t="s">
        <v>17421</v>
      </c>
      <c r="AI2251" s="15" t="s">
        <v>78</v>
      </c>
      <c r="AJ2251" s="15">
        <v>9329.2380371100007</v>
      </c>
      <c r="AK2251" s="15">
        <v>411.86873665100001</v>
      </c>
      <c r="AL2251" s="15">
        <v>3096618.7253399999</v>
      </c>
      <c r="AM2251" s="15">
        <v>1413233.1252299999</v>
      </c>
      <c r="AN2251" s="19">
        <v>18400</v>
      </c>
      <c r="AO2251" s="19">
        <v>104900</v>
      </c>
      <c r="AP2251" s="19">
        <v>0</v>
      </c>
      <c r="AQ2251" s="19">
        <v>0</v>
      </c>
      <c r="AR2251" s="34">
        <f t="shared" si="460"/>
        <v>123300</v>
      </c>
      <c r="AS2251" s="34">
        <v>45000</v>
      </c>
      <c r="AT2251" s="34">
        <v>3000</v>
      </c>
      <c r="AU2251" s="34">
        <v>27405</v>
      </c>
      <c r="AV2251" s="34">
        <v>0</v>
      </c>
      <c r="AW2251" s="35">
        <f t="shared" si="461"/>
        <v>75405</v>
      </c>
      <c r="AX2251" s="34">
        <f t="shared" si="462"/>
        <v>47895</v>
      </c>
      <c r="AY2251" s="36">
        <v>1.4712000000099998</v>
      </c>
      <c r="AZ2251" s="36">
        <v>2.0617000000000001</v>
      </c>
      <c r="BA2251" s="22"/>
      <c r="BB2251" s="19">
        <v>1233</v>
      </c>
      <c r="BC2251" s="34">
        <f t="shared" si="463"/>
        <v>704.63124000478945</v>
      </c>
      <c r="BD2251" s="34">
        <f t="shared" si="464"/>
        <v>987.45121500000005</v>
      </c>
      <c r="BE2251" s="38">
        <v>3.4819999999999997E-2</v>
      </c>
      <c r="BF2251" s="38">
        <f t="shared" si="465"/>
        <v>3.4819999999999997E-2</v>
      </c>
      <c r="BG2251" s="34">
        <v>24.535259776966765</v>
      </c>
      <c r="BH2251" s="34">
        <v>34.383051306299997</v>
      </c>
      <c r="BI2251" s="34">
        <f t="shared" si="466"/>
        <v>680.09598022782268</v>
      </c>
      <c r="BJ2251" s="34">
        <f t="shared" si="467"/>
        <v>953.06816369370006</v>
      </c>
      <c r="BK2251" s="34">
        <v>0</v>
      </c>
      <c r="BL2251" s="34">
        <v>0</v>
      </c>
      <c r="BM2251" s="34">
        <f t="shared" si="468"/>
        <v>0</v>
      </c>
      <c r="BN2251" s="39">
        <f t="shared" si="458"/>
        <v>680.09598022782268</v>
      </c>
      <c r="BO2251" s="39">
        <f t="shared" si="459"/>
        <v>953.06816369370006</v>
      </c>
      <c r="BP2251" s="39">
        <f t="shared" si="469"/>
        <v>272.97218346587738</v>
      </c>
    </row>
    <row r="2252" spans="1:68" s="25" customFormat="1" ht="14.25" x14ac:dyDescent="0.2">
      <c r="A2252" s="14">
        <v>1041</v>
      </c>
      <c r="B2252" s="40"/>
      <c r="C2252" s="15"/>
      <c r="D2252" s="16">
        <v>2815</v>
      </c>
      <c r="E2252" s="15" t="s">
        <v>17422</v>
      </c>
      <c r="F2252" s="15" t="s">
        <v>17423</v>
      </c>
      <c r="G2252" s="17" t="s">
        <v>17416</v>
      </c>
      <c r="H2252" s="17" t="s">
        <v>17417</v>
      </c>
      <c r="I2252" s="17" t="s">
        <v>6305</v>
      </c>
      <c r="J2252" s="15" t="s">
        <v>17424</v>
      </c>
      <c r="K2252" s="15" t="s">
        <v>86</v>
      </c>
      <c r="L2252" s="18" t="s">
        <v>17425</v>
      </c>
      <c r="M2252" s="15" t="s">
        <v>16610</v>
      </c>
      <c r="N2252" s="15" t="s">
        <v>16611</v>
      </c>
      <c r="O2252" s="16">
        <v>510</v>
      </c>
      <c r="P2252" s="15" t="s">
        <v>118</v>
      </c>
      <c r="Q2252" s="15">
        <v>15800</v>
      </c>
      <c r="R2252" s="15">
        <v>85100</v>
      </c>
      <c r="S2252" s="15">
        <v>100900</v>
      </c>
      <c r="T2252" s="15">
        <v>0.16</v>
      </c>
      <c r="U2252" s="15" t="s">
        <v>3335</v>
      </c>
      <c r="V2252" s="15" t="s">
        <v>76</v>
      </c>
      <c r="W2252" s="16">
        <v>1</v>
      </c>
      <c r="X2252" s="16">
        <v>1</v>
      </c>
      <c r="Y2252" s="15">
        <v>7610</v>
      </c>
      <c r="Z2252" s="15">
        <v>0.17499999999999999</v>
      </c>
      <c r="AA2252" s="15" t="s">
        <v>78</v>
      </c>
      <c r="AB2252" s="15" t="s">
        <v>78</v>
      </c>
      <c r="AC2252" s="15">
        <v>95500</v>
      </c>
      <c r="AD2252" s="26">
        <v>38139</v>
      </c>
      <c r="AE2252" s="15" t="s">
        <v>119</v>
      </c>
      <c r="AF2252" s="15" t="s">
        <v>119</v>
      </c>
      <c r="AG2252" s="16">
        <v>1</v>
      </c>
      <c r="AH2252" s="15" t="s">
        <v>17426</v>
      </c>
      <c r="AI2252" s="15" t="s">
        <v>78</v>
      </c>
      <c r="AJ2252" s="15">
        <v>7610.1787109400002</v>
      </c>
      <c r="AK2252" s="15">
        <v>360.90844070999998</v>
      </c>
      <c r="AL2252" s="15">
        <v>3096692.76144</v>
      </c>
      <c r="AM2252" s="15">
        <v>1413225.6729900001</v>
      </c>
      <c r="AN2252" s="19">
        <v>15800</v>
      </c>
      <c r="AO2252" s="19">
        <v>84200</v>
      </c>
      <c r="AP2252" s="19">
        <v>0</v>
      </c>
      <c r="AQ2252" s="19">
        <v>0</v>
      </c>
      <c r="AR2252" s="34">
        <f t="shared" si="460"/>
        <v>100000</v>
      </c>
      <c r="AS2252" s="34">
        <v>45000</v>
      </c>
      <c r="AT2252" s="34">
        <v>3000</v>
      </c>
      <c r="AU2252" s="34">
        <v>19250</v>
      </c>
      <c r="AV2252" s="34">
        <v>0</v>
      </c>
      <c r="AW2252" s="35">
        <f t="shared" si="461"/>
        <v>67250</v>
      </c>
      <c r="AX2252" s="34">
        <f t="shared" si="462"/>
        <v>32750</v>
      </c>
      <c r="AY2252" s="36">
        <v>1.4712000000099998</v>
      </c>
      <c r="AZ2252" s="36">
        <v>2.0617000000000001</v>
      </c>
      <c r="BA2252" s="22"/>
      <c r="BB2252" s="19">
        <v>1000</v>
      </c>
      <c r="BC2252" s="34">
        <f t="shared" si="463"/>
        <v>481.81800000327496</v>
      </c>
      <c r="BD2252" s="34">
        <f t="shared" si="464"/>
        <v>675.20675000000006</v>
      </c>
      <c r="BE2252" s="38">
        <v>3.4819999999999997E-2</v>
      </c>
      <c r="BF2252" s="38">
        <f t="shared" si="465"/>
        <v>3.4819999999999997E-2</v>
      </c>
      <c r="BG2252" s="34">
        <v>16.776902760114034</v>
      </c>
      <c r="BH2252" s="34">
        <v>23.510699034999998</v>
      </c>
      <c r="BI2252" s="34">
        <f t="shared" si="466"/>
        <v>465.04109724316095</v>
      </c>
      <c r="BJ2252" s="34">
        <f t="shared" si="467"/>
        <v>651.69605096500004</v>
      </c>
      <c r="BK2252" s="34">
        <v>0</v>
      </c>
      <c r="BL2252" s="34">
        <v>0</v>
      </c>
      <c r="BM2252" s="34">
        <f t="shared" si="468"/>
        <v>0</v>
      </c>
      <c r="BN2252" s="39">
        <f t="shared" si="458"/>
        <v>465.04109724316095</v>
      </c>
      <c r="BO2252" s="39">
        <f t="shared" si="459"/>
        <v>651.69605096500004</v>
      </c>
      <c r="BP2252" s="39">
        <f t="shared" si="469"/>
        <v>186.65495372183909</v>
      </c>
    </row>
    <row r="2253" spans="1:68" s="25" customFormat="1" ht="14.25" x14ac:dyDescent="0.2">
      <c r="A2253" s="14">
        <v>1042</v>
      </c>
      <c r="B2253" s="40"/>
      <c r="C2253" s="15"/>
      <c r="D2253" s="16">
        <v>8288</v>
      </c>
      <c r="E2253" s="15" t="s">
        <v>17427</v>
      </c>
      <c r="F2253" s="15" t="s">
        <v>17428</v>
      </c>
      <c r="G2253" s="17" t="s">
        <v>17416</v>
      </c>
      <c r="H2253" s="17" t="s">
        <v>17417</v>
      </c>
      <c r="I2253" s="17" t="s">
        <v>6305</v>
      </c>
      <c r="J2253" s="15" t="s">
        <v>17429</v>
      </c>
      <c r="K2253" s="15" t="s">
        <v>13949</v>
      </c>
      <c r="L2253" s="18" t="s">
        <v>17430</v>
      </c>
      <c r="M2253" s="15" t="s">
        <v>16610</v>
      </c>
      <c r="N2253" s="15" t="s">
        <v>16611</v>
      </c>
      <c r="O2253" s="16">
        <v>510</v>
      </c>
      <c r="P2253" s="15" t="s">
        <v>118</v>
      </c>
      <c r="Q2253" s="15">
        <v>22900</v>
      </c>
      <c r="R2253" s="15">
        <v>104000</v>
      </c>
      <c r="S2253" s="15">
        <v>126900</v>
      </c>
      <c r="T2253" s="15">
        <v>0.27</v>
      </c>
      <c r="U2253" s="15" t="s">
        <v>3335</v>
      </c>
      <c r="V2253" s="15" t="s">
        <v>76</v>
      </c>
      <c r="W2253" s="16">
        <v>1</v>
      </c>
      <c r="X2253" s="16">
        <v>0</v>
      </c>
      <c r="Y2253" s="15">
        <v>11386</v>
      </c>
      <c r="Z2253" s="15">
        <v>0.26100000000000001</v>
      </c>
      <c r="AA2253" s="15" t="s">
        <v>16824</v>
      </c>
      <c r="AB2253" s="15" t="s">
        <v>16622</v>
      </c>
      <c r="AC2253" s="15">
        <v>0</v>
      </c>
      <c r="AD2253" s="15"/>
      <c r="AE2253" s="15" t="s">
        <v>222</v>
      </c>
      <c r="AF2253" s="15" t="s">
        <v>14755</v>
      </c>
      <c r="AG2253" s="16">
        <v>1</v>
      </c>
      <c r="AH2253" s="15" t="s">
        <v>17431</v>
      </c>
      <c r="AI2253" s="15" t="s">
        <v>78</v>
      </c>
      <c r="AJ2253" s="15">
        <v>11385.8537598</v>
      </c>
      <c r="AK2253" s="15">
        <v>487.18468273899998</v>
      </c>
      <c r="AL2253" s="15">
        <v>3096786.1643400001</v>
      </c>
      <c r="AM2253" s="15">
        <v>1413219.76988</v>
      </c>
      <c r="AN2253" s="19">
        <v>22900</v>
      </c>
      <c r="AO2253" s="19">
        <v>102900</v>
      </c>
      <c r="AP2253" s="19">
        <v>0</v>
      </c>
      <c r="AQ2253" s="19">
        <v>0</v>
      </c>
      <c r="AR2253" s="34">
        <f t="shared" si="460"/>
        <v>125800</v>
      </c>
      <c r="AS2253" s="34">
        <v>45000</v>
      </c>
      <c r="AT2253" s="34">
        <v>0</v>
      </c>
      <c r="AU2253" s="34">
        <v>28280</v>
      </c>
      <c r="AV2253" s="34">
        <v>0</v>
      </c>
      <c r="AW2253" s="35">
        <f t="shared" si="461"/>
        <v>73280</v>
      </c>
      <c r="AX2253" s="34">
        <f t="shared" si="462"/>
        <v>52520</v>
      </c>
      <c r="AY2253" s="36">
        <v>1.4712000000099998</v>
      </c>
      <c r="AZ2253" s="36">
        <v>2.0617000000000001</v>
      </c>
      <c r="BA2253" s="22"/>
      <c r="BB2253" s="19">
        <v>1258</v>
      </c>
      <c r="BC2253" s="34">
        <f t="shared" si="463"/>
        <v>772.67424000525193</v>
      </c>
      <c r="BD2253" s="34">
        <f t="shared" si="464"/>
        <v>1082.8048400000002</v>
      </c>
      <c r="BE2253" s="38">
        <v>3.4819999999999997E-2</v>
      </c>
      <c r="BF2253" s="38">
        <f t="shared" si="465"/>
        <v>3.4819999999999997E-2</v>
      </c>
      <c r="BG2253" s="34">
        <v>26.90451703698287</v>
      </c>
      <c r="BH2253" s="34">
        <v>37.703264528800005</v>
      </c>
      <c r="BI2253" s="34">
        <f t="shared" si="466"/>
        <v>745.76972296826909</v>
      </c>
      <c r="BJ2253" s="34">
        <f t="shared" si="467"/>
        <v>1045.1015754712002</v>
      </c>
      <c r="BK2253" s="34">
        <v>0</v>
      </c>
      <c r="BL2253" s="34">
        <v>0</v>
      </c>
      <c r="BM2253" s="34">
        <f t="shared" si="468"/>
        <v>0</v>
      </c>
      <c r="BN2253" s="39">
        <f t="shared" si="458"/>
        <v>745.76972296826909</v>
      </c>
      <c r="BO2253" s="39">
        <f t="shared" si="459"/>
        <v>1045.1015754712002</v>
      </c>
      <c r="BP2253" s="39">
        <f t="shared" si="469"/>
        <v>299.33185250293116</v>
      </c>
    </row>
    <row r="2254" spans="1:68" s="25" customFormat="1" ht="14.25" x14ac:dyDescent="0.2">
      <c r="A2254" s="14">
        <v>1043</v>
      </c>
      <c r="B2254" s="40"/>
      <c r="C2254" s="15"/>
      <c r="D2254" s="16">
        <v>27100</v>
      </c>
      <c r="E2254" s="15" t="s">
        <v>17432</v>
      </c>
      <c r="F2254" s="15" t="s">
        <v>17433</v>
      </c>
      <c r="G2254" s="17" t="s">
        <v>17416</v>
      </c>
      <c r="H2254" s="17" t="s">
        <v>17417</v>
      </c>
      <c r="I2254" s="17" t="s">
        <v>6305</v>
      </c>
      <c r="J2254" s="15" t="s">
        <v>17434</v>
      </c>
      <c r="K2254" s="15" t="s">
        <v>13333</v>
      </c>
      <c r="L2254" s="18" t="s">
        <v>17435</v>
      </c>
      <c r="M2254" s="15" t="s">
        <v>16610</v>
      </c>
      <c r="N2254" s="15" t="s">
        <v>16611</v>
      </c>
      <c r="O2254" s="16">
        <v>510</v>
      </c>
      <c r="P2254" s="15" t="s">
        <v>118</v>
      </c>
      <c r="Q2254" s="15">
        <v>21400</v>
      </c>
      <c r="R2254" s="15">
        <v>102600</v>
      </c>
      <c r="S2254" s="15">
        <v>124000</v>
      </c>
      <c r="T2254" s="15">
        <v>0.28000000000000003</v>
      </c>
      <c r="U2254" s="15" t="s">
        <v>3335</v>
      </c>
      <c r="V2254" s="15" t="s">
        <v>76</v>
      </c>
      <c r="W2254" s="16">
        <v>1</v>
      </c>
      <c r="X2254" s="16">
        <v>0</v>
      </c>
      <c r="Y2254" s="15">
        <v>17235</v>
      </c>
      <c r="Z2254" s="15">
        <v>0.39600000000000002</v>
      </c>
      <c r="AA2254" s="15" t="s">
        <v>16824</v>
      </c>
      <c r="AB2254" s="15" t="s">
        <v>16622</v>
      </c>
      <c r="AC2254" s="15">
        <v>0</v>
      </c>
      <c r="AD2254" s="15"/>
      <c r="AE2254" s="15" t="s">
        <v>183</v>
      </c>
      <c r="AF2254" s="15" t="s">
        <v>17436</v>
      </c>
      <c r="AG2254" s="16">
        <v>1</v>
      </c>
      <c r="AH2254" s="15" t="s">
        <v>17437</v>
      </c>
      <c r="AI2254" s="15" t="s">
        <v>78</v>
      </c>
      <c r="AJ2254" s="15">
        <v>17234.5756836</v>
      </c>
      <c r="AK2254" s="15">
        <v>560.21245058600005</v>
      </c>
      <c r="AL2254" s="15">
        <v>3096865.33</v>
      </c>
      <c r="AM2254" s="15">
        <v>1413262.4598900001</v>
      </c>
      <c r="AN2254" s="19">
        <v>21400</v>
      </c>
      <c r="AO2254" s="19">
        <v>101500</v>
      </c>
      <c r="AP2254" s="19">
        <v>0</v>
      </c>
      <c r="AQ2254" s="19">
        <v>0</v>
      </c>
      <c r="AR2254" s="34">
        <f t="shared" si="460"/>
        <v>122900</v>
      </c>
      <c r="AS2254" s="34">
        <v>45000</v>
      </c>
      <c r="AT2254" s="34">
        <v>0</v>
      </c>
      <c r="AU2254" s="34">
        <v>27265</v>
      </c>
      <c r="AV2254" s="34">
        <v>0</v>
      </c>
      <c r="AW2254" s="35">
        <f t="shared" si="461"/>
        <v>72265</v>
      </c>
      <c r="AX2254" s="34">
        <f t="shared" si="462"/>
        <v>50635</v>
      </c>
      <c r="AY2254" s="36">
        <v>1.4712000000099998</v>
      </c>
      <c r="AZ2254" s="36">
        <v>2.0617000000000001</v>
      </c>
      <c r="BA2254" s="22"/>
      <c r="BB2254" s="19">
        <v>1229</v>
      </c>
      <c r="BC2254" s="34">
        <f t="shared" si="463"/>
        <v>744.94212000506343</v>
      </c>
      <c r="BD2254" s="34">
        <f t="shared" si="464"/>
        <v>1043.9417950000002</v>
      </c>
      <c r="BE2254" s="38">
        <v>3.4819999999999997E-2</v>
      </c>
      <c r="BF2254" s="38">
        <f t="shared" si="465"/>
        <v>3.4819999999999997E-2</v>
      </c>
      <c r="BG2254" s="34">
        <v>25.938884618576306</v>
      </c>
      <c r="BH2254" s="34">
        <v>36.350053301900004</v>
      </c>
      <c r="BI2254" s="34">
        <f t="shared" si="466"/>
        <v>719.00323538648718</v>
      </c>
      <c r="BJ2254" s="34">
        <f t="shared" si="467"/>
        <v>1007.5917416981001</v>
      </c>
      <c r="BK2254" s="34">
        <v>0</v>
      </c>
      <c r="BL2254" s="34">
        <v>0</v>
      </c>
      <c r="BM2254" s="34">
        <f t="shared" si="468"/>
        <v>0</v>
      </c>
      <c r="BN2254" s="39">
        <f t="shared" si="458"/>
        <v>719.00323538648718</v>
      </c>
      <c r="BO2254" s="39">
        <f t="shared" si="459"/>
        <v>1007.5917416981001</v>
      </c>
      <c r="BP2254" s="39">
        <f t="shared" si="469"/>
        <v>288.58850631161295</v>
      </c>
    </row>
    <row r="2255" spans="1:68" s="25" customFormat="1" ht="14.25" x14ac:dyDescent="0.2">
      <c r="A2255" s="14">
        <v>1044</v>
      </c>
      <c r="B2255" s="40"/>
      <c r="C2255" s="15" t="s">
        <v>176</v>
      </c>
      <c r="D2255" s="16">
        <v>10978</v>
      </c>
      <c r="E2255" s="15" t="s">
        <v>17438</v>
      </c>
      <c r="F2255" s="15" t="s">
        <v>17439</v>
      </c>
      <c r="G2255" s="17" t="s">
        <v>17440</v>
      </c>
      <c r="H2255" s="17" t="s">
        <v>17441</v>
      </c>
      <c r="I2255" s="17" t="s">
        <v>205</v>
      </c>
      <c r="J2255" s="15" t="s">
        <v>17442</v>
      </c>
      <c r="K2255" s="15" t="s">
        <v>86</v>
      </c>
      <c r="L2255" s="18" t="s">
        <v>17443</v>
      </c>
      <c r="M2255" s="15" t="s">
        <v>16610</v>
      </c>
      <c r="N2255" s="15" t="s">
        <v>16611</v>
      </c>
      <c r="O2255" s="16">
        <v>510</v>
      </c>
      <c r="P2255" s="15" t="s">
        <v>118</v>
      </c>
      <c r="Q2255" s="15">
        <v>21000</v>
      </c>
      <c r="R2255" s="15">
        <v>99800</v>
      </c>
      <c r="S2255" s="15">
        <v>120800</v>
      </c>
      <c r="T2255" s="15">
        <v>0.34</v>
      </c>
      <c r="U2255" s="15" t="s">
        <v>3335</v>
      </c>
      <c r="V2255" s="15" t="s">
        <v>76</v>
      </c>
      <c r="W2255" s="16">
        <v>1</v>
      </c>
      <c r="X2255" s="16">
        <v>0</v>
      </c>
      <c r="Y2255" s="15">
        <v>15736</v>
      </c>
      <c r="Z2255" s="15">
        <v>0.36099999999999999</v>
      </c>
      <c r="AA2255" s="15" t="s">
        <v>16824</v>
      </c>
      <c r="AB2255" s="15" t="s">
        <v>16622</v>
      </c>
      <c r="AC2255" s="15">
        <v>0</v>
      </c>
      <c r="AD2255" s="15"/>
      <c r="AE2255" s="15" t="s">
        <v>1813</v>
      </c>
      <c r="AF2255" s="15" t="s">
        <v>17444</v>
      </c>
      <c r="AG2255" s="16">
        <v>1</v>
      </c>
      <c r="AH2255" s="15" t="s">
        <v>17445</v>
      </c>
      <c r="AI2255" s="15" t="s">
        <v>78</v>
      </c>
      <c r="AJ2255" s="15">
        <v>15736.2062988</v>
      </c>
      <c r="AK2255" s="15">
        <v>607.14941245800003</v>
      </c>
      <c r="AL2255" s="15">
        <v>3096806.1911599999</v>
      </c>
      <c r="AM2255" s="15">
        <v>1413377.6358399999</v>
      </c>
      <c r="AN2255" s="19">
        <v>21000</v>
      </c>
      <c r="AO2255" s="19">
        <v>98800</v>
      </c>
      <c r="AP2255" s="19">
        <v>0</v>
      </c>
      <c r="AQ2255" s="19">
        <v>0</v>
      </c>
      <c r="AR2255" s="34">
        <f t="shared" si="460"/>
        <v>119800</v>
      </c>
      <c r="AS2255" s="34">
        <v>45000</v>
      </c>
      <c r="AT2255" s="34">
        <v>3000</v>
      </c>
      <c r="AU2255" s="34">
        <v>26180</v>
      </c>
      <c r="AV2255" s="34">
        <v>0</v>
      </c>
      <c r="AW2255" s="35">
        <f t="shared" si="461"/>
        <v>74180</v>
      </c>
      <c r="AX2255" s="34">
        <f t="shared" si="462"/>
        <v>45620</v>
      </c>
      <c r="AY2255" s="36">
        <v>1.4712000000099998</v>
      </c>
      <c r="AZ2255" s="36">
        <v>2.0617000000000001</v>
      </c>
      <c r="BA2255" s="22"/>
      <c r="BB2255" s="19">
        <v>1198</v>
      </c>
      <c r="BC2255" s="34">
        <f t="shared" si="463"/>
        <v>671.16144000456188</v>
      </c>
      <c r="BD2255" s="34">
        <f t="shared" si="464"/>
        <v>940.54754000000003</v>
      </c>
      <c r="BE2255" s="38">
        <v>3.4819999999999997E-2</v>
      </c>
      <c r="BF2255" s="38">
        <f t="shared" si="465"/>
        <v>3.4819999999999997E-2</v>
      </c>
      <c r="BG2255" s="34">
        <v>23.369841340958843</v>
      </c>
      <c r="BH2255" s="34">
        <v>32.7498653428</v>
      </c>
      <c r="BI2255" s="34">
        <f t="shared" si="466"/>
        <v>647.79159866360305</v>
      </c>
      <c r="BJ2255" s="34">
        <f t="shared" si="467"/>
        <v>907.79767465719999</v>
      </c>
      <c r="BK2255" s="34">
        <v>0</v>
      </c>
      <c r="BL2255" s="34">
        <v>0</v>
      </c>
      <c r="BM2255" s="34">
        <f t="shared" si="468"/>
        <v>0</v>
      </c>
      <c r="BN2255" s="39">
        <f t="shared" si="458"/>
        <v>647.79159866360305</v>
      </c>
      <c r="BO2255" s="39">
        <f t="shared" si="459"/>
        <v>907.79767465719999</v>
      </c>
      <c r="BP2255" s="39">
        <f t="shared" si="469"/>
        <v>260.00607599359694</v>
      </c>
    </row>
    <row r="2256" spans="1:68" s="25" customFormat="1" ht="14.25" x14ac:dyDescent="0.2">
      <c r="A2256" s="14">
        <v>1045</v>
      </c>
      <c r="B2256" s="40"/>
      <c r="C2256" s="15" t="s">
        <v>907</v>
      </c>
      <c r="D2256" s="16">
        <v>5796</v>
      </c>
      <c r="E2256" s="15" t="s">
        <v>17446</v>
      </c>
      <c r="F2256" s="15" t="s">
        <v>17447</v>
      </c>
      <c r="G2256" s="17" t="s">
        <v>17448</v>
      </c>
      <c r="H2256" s="17" t="s">
        <v>17449</v>
      </c>
      <c r="I2256" s="17" t="s">
        <v>86</v>
      </c>
      <c r="J2256" s="15" t="s">
        <v>17450</v>
      </c>
      <c r="K2256" s="15" t="s">
        <v>5146</v>
      </c>
      <c r="L2256" s="18" t="s">
        <v>17451</v>
      </c>
      <c r="M2256" s="15" t="s">
        <v>16610</v>
      </c>
      <c r="N2256" s="15" t="s">
        <v>16611</v>
      </c>
      <c r="O2256" s="16">
        <v>419</v>
      </c>
      <c r="P2256" s="15" t="s">
        <v>895</v>
      </c>
      <c r="Q2256" s="15">
        <v>32700</v>
      </c>
      <c r="R2256" s="15">
        <v>98100</v>
      </c>
      <c r="S2256" s="15">
        <v>130800</v>
      </c>
      <c r="T2256" s="15">
        <v>0.33</v>
      </c>
      <c r="U2256" s="15" t="s">
        <v>3335</v>
      </c>
      <c r="V2256" s="15" t="s">
        <v>76</v>
      </c>
      <c r="W2256" s="16">
        <v>1</v>
      </c>
      <c r="X2256" s="16">
        <v>0</v>
      </c>
      <c r="Y2256" s="15">
        <v>12321</v>
      </c>
      <c r="Z2256" s="15">
        <v>0.28299999999999997</v>
      </c>
      <c r="AA2256" s="15" t="s">
        <v>16824</v>
      </c>
      <c r="AB2256" s="15" t="s">
        <v>16622</v>
      </c>
      <c r="AC2256" s="15">
        <v>0</v>
      </c>
      <c r="AD2256" s="15"/>
      <c r="AE2256" s="15" t="s">
        <v>363</v>
      </c>
      <c r="AF2256" s="15" t="s">
        <v>17452</v>
      </c>
      <c r="AG2256" s="16">
        <v>1</v>
      </c>
      <c r="AH2256" s="15" t="s">
        <v>17453</v>
      </c>
      <c r="AI2256" s="15" t="s">
        <v>78</v>
      </c>
      <c r="AJ2256" s="15">
        <v>12321.1418457</v>
      </c>
      <c r="AK2256" s="15">
        <v>435.654158005</v>
      </c>
      <c r="AL2256" s="15">
        <v>3096656.37433</v>
      </c>
      <c r="AM2256" s="15">
        <v>1413411.1284399999</v>
      </c>
      <c r="AN2256" s="19">
        <v>0</v>
      </c>
      <c r="AO2256" s="19">
        <v>0</v>
      </c>
      <c r="AP2256" s="19">
        <v>32700</v>
      </c>
      <c r="AQ2256" s="19">
        <v>98200</v>
      </c>
      <c r="AR2256" s="34">
        <f t="shared" si="460"/>
        <v>130900</v>
      </c>
      <c r="AS2256" s="34">
        <v>0</v>
      </c>
      <c r="AT2256" s="34">
        <v>0</v>
      </c>
      <c r="AU2256" s="34">
        <v>0</v>
      </c>
      <c r="AV2256" s="34">
        <v>0</v>
      </c>
      <c r="AW2256" s="35">
        <f t="shared" si="461"/>
        <v>0</v>
      </c>
      <c r="AX2256" s="34">
        <f t="shared" si="462"/>
        <v>130900</v>
      </c>
      <c r="AY2256" s="36">
        <v>1.4712000000099998</v>
      </c>
      <c r="AZ2256" s="36">
        <v>2.0617000000000001</v>
      </c>
      <c r="BA2256" s="22"/>
      <c r="BB2256" s="19">
        <v>2618</v>
      </c>
      <c r="BC2256" s="34">
        <f t="shared" si="463"/>
        <v>1925.8008000130899</v>
      </c>
      <c r="BD2256" s="34">
        <f t="shared" si="464"/>
        <v>2698.7653</v>
      </c>
      <c r="BE2256" s="38">
        <v>3.4819999999999997E-2</v>
      </c>
      <c r="BF2256" s="38">
        <f t="shared" si="465"/>
        <v>3.4819999999999997E-2</v>
      </c>
      <c r="BG2256" s="34">
        <v>0</v>
      </c>
      <c r="BH2256" s="34">
        <v>0</v>
      </c>
      <c r="BI2256" s="34">
        <f t="shared" si="466"/>
        <v>1925.8008000130899</v>
      </c>
      <c r="BJ2256" s="34">
        <f t="shared" si="467"/>
        <v>2698.7653</v>
      </c>
      <c r="BK2256" s="34">
        <v>0</v>
      </c>
      <c r="BL2256" s="34">
        <v>80.765300000000025</v>
      </c>
      <c r="BM2256" s="34">
        <f t="shared" si="468"/>
        <v>80.765300000000025</v>
      </c>
      <c r="BN2256" s="39">
        <f t="shared" si="458"/>
        <v>1925.8008000130899</v>
      </c>
      <c r="BO2256" s="39">
        <f t="shared" si="459"/>
        <v>2618</v>
      </c>
      <c r="BP2256" s="39">
        <f t="shared" si="469"/>
        <v>692.19919998691012</v>
      </c>
    </row>
    <row r="2257" spans="1:68" s="25" customFormat="1" ht="14.25" x14ac:dyDescent="0.2">
      <c r="A2257" s="14">
        <v>1046</v>
      </c>
      <c r="B2257" s="40"/>
      <c r="C2257" s="15" t="s">
        <v>150</v>
      </c>
      <c r="D2257" s="16">
        <v>35147</v>
      </c>
      <c r="E2257" s="15" t="s">
        <v>17454</v>
      </c>
      <c r="F2257" s="15" t="s">
        <v>17455</v>
      </c>
      <c r="G2257" s="17" t="s">
        <v>17456</v>
      </c>
      <c r="H2257" s="17" t="s">
        <v>17457</v>
      </c>
      <c r="I2257" s="17" t="s">
        <v>86</v>
      </c>
      <c r="J2257" s="15" t="s">
        <v>17458</v>
      </c>
      <c r="K2257" s="15" t="s">
        <v>86</v>
      </c>
      <c r="L2257" s="18" t="s">
        <v>17459</v>
      </c>
      <c r="M2257" s="15" t="s">
        <v>16610</v>
      </c>
      <c r="N2257" s="15" t="s">
        <v>16611</v>
      </c>
      <c r="O2257" s="16">
        <v>510</v>
      </c>
      <c r="P2257" s="15" t="s">
        <v>118</v>
      </c>
      <c r="Q2257" s="15">
        <v>23400</v>
      </c>
      <c r="R2257" s="15">
        <v>107900</v>
      </c>
      <c r="S2257" s="15">
        <v>131300</v>
      </c>
      <c r="T2257" s="15">
        <v>0.25</v>
      </c>
      <c r="U2257" s="15" t="s">
        <v>3335</v>
      </c>
      <c r="V2257" s="15" t="s">
        <v>76</v>
      </c>
      <c r="W2257" s="16">
        <v>1</v>
      </c>
      <c r="X2257" s="16">
        <v>1</v>
      </c>
      <c r="Y2257" s="15">
        <v>6848</v>
      </c>
      <c r="Z2257" s="15">
        <v>0.157</v>
      </c>
      <c r="AA2257" s="15" t="s">
        <v>16824</v>
      </c>
      <c r="AB2257" s="15" t="s">
        <v>16622</v>
      </c>
      <c r="AC2257" s="15">
        <v>137500</v>
      </c>
      <c r="AD2257" s="26">
        <v>41501</v>
      </c>
      <c r="AE2257" s="15" t="s">
        <v>183</v>
      </c>
      <c r="AF2257" s="15" t="s">
        <v>4981</v>
      </c>
      <c r="AG2257" s="16">
        <v>1</v>
      </c>
      <c r="AH2257" s="15" t="s">
        <v>17460</v>
      </c>
      <c r="AI2257" s="15" t="s">
        <v>78</v>
      </c>
      <c r="AJ2257" s="15">
        <v>6847.9262695300004</v>
      </c>
      <c r="AK2257" s="15">
        <v>345.316504657</v>
      </c>
      <c r="AL2257" s="15">
        <v>3096605.2612999999</v>
      </c>
      <c r="AM2257" s="15">
        <v>1413472.32124</v>
      </c>
      <c r="AN2257" s="19">
        <v>23400</v>
      </c>
      <c r="AO2257" s="19">
        <v>106800</v>
      </c>
      <c r="AP2257" s="19">
        <v>0</v>
      </c>
      <c r="AQ2257" s="19">
        <v>0</v>
      </c>
      <c r="AR2257" s="34">
        <f t="shared" si="460"/>
        <v>130200</v>
      </c>
      <c r="AS2257" s="34">
        <v>45000</v>
      </c>
      <c r="AT2257" s="34">
        <v>0</v>
      </c>
      <c r="AU2257" s="34">
        <v>29820</v>
      </c>
      <c r="AV2257" s="34">
        <v>0</v>
      </c>
      <c r="AW2257" s="35">
        <f t="shared" si="461"/>
        <v>74820</v>
      </c>
      <c r="AX2257" s="34">
        <f t="shared" si="462"/>
        <v>55380</v>
      </c>
      <c r="AY2257" s="36">
        <v>1.4712000000099998</v>
      </c>
      <c r="AZ2257" s="36">
        <v>2.0617000000000001</v>
      </c>
      <c r="BA2257" s="22"/>
      <c r="BB2257" s="19">
        <v>1302</v>
      </c>
      <c r="BC2257" s="34">
        <f t="shared" si="463"/>
        <v>814.75056000553786</v>
      </c>
      <c r="BD2257" s="34">
        <f t="shared" si="464"/>
        <v>1141.76946</v>
      </c>
      <c r="BE2257" s="38">
        <v>3.4819999999999997E-2</v>
      </c>
      <c r="BF2257" s="38">
        <f t="shared" si="465"/>
        <v>3.4819999999999997E-2</v>
      </c>
      <c r="BG2257" s="34">
        <v>28.369614499392824</v>
      </c>
      <c r="BH2257" s="34">
        <v>39.756412597199997</v>
      </c>
      <c r="BI2257" s="34">
        <f t="shared" si="466"/>
        <v>786.38094550614505</v>
      </c>
      <c r="BJ2257" s="34">
        <f t="shared" si="467"/>
        <v>1102.0130474027999</v>
      </c>
      <c r="BK2257" s="34">
        <v>0</v>
      </c>
      <c r="BL2257" s="34">
        <v>0</v>
      </c>
      <c r="BM2257" s="34">
        <f t="shared" si="468"/>
        <v>0</v>
      </c>
      <c r="BN2257" s="39">
        <f t="shared" si="458"/>
        <v>786.38094550614505</v>
      </c>
      <c r="BO2257" s="39">
        <f t="shared" si="459"/>
        <v>1102.0130474027999</v>
      </c>
      <c r="BP2257" s="39">
        <f t="shared" si="469"/>
        <v>315.63210189665483</v>
      </c>
    </row>
    <row r="2258" spans="1:68" s="25" customFormat="1" ht="14.25" x14ac:dyDescent="0.2">
      <c r="A2258" s="14">
        <v>1047</v>
      </c>
      <c r="B2258" s="40"/>
      <c r="C2258" s="15"/>
      <c r="D2258" s="16">
        <v>4727</v>
      </c>
      <c r="E2258" s="15" t="s">
        <v>17461</v>
      </c>
      <c r="F2258" s="15" t="s">
        <v>17462</v>
      </c>
      <c r="G2258" s="17" t="s">
        <v>17463</v>
      </c>
      <c r="H2258" s="17" t="s">
        <v>17464</v>
      </c>
      <c r="I2258" s="17" t="s">
        <v>86</v>
      </c>
      <c r="J2258" s="15" t="s">
        <v>17465</v>
      </c>
      <c r="K2258" s="15" t="s">
        <v>1091</v>
      </c>
      <c r="L2258" s="18" t="s">
        <v>17466</v>
      </c>
      <c r="M2258" s="15" t="s">
        <v>16610</v>
      </c>
      <c r="N2258" s="15" t="s">
        <v>16611</v>
      </c>
      <c r="O2258" s="16">
        <v>510</v>
      </c>
      <c r="P2258" s="15" t="s">
        <v>118</v>
      </c>
      <c r="Q2258" s="15">
        <v>17300</v>
      </c>
      <c r="R2258" s="15">
        <v>106300</v>
      </c>
      <c r="S2258" s="15">
        <v>123600</v>
      </c>
      <c r="T2258" s="15">
        <v>0.18</v>
      </c>
      <c r="U2258" s="15" t="s">
        <v>3335</v>
      </c>
      <c r="V2258" s="15" t="s">
        <v>76</v>
      </c>
      <c r="W2258" s="16">
        <v>1</v>
      </c>
      <c r="X2258" s="16">
        <v>1</v>
      </c>
      <c r="Y2258" s="15">
        <v>9202</v>
      </c>
      <c r="Z2258" s="15">
        <v>0.21099999999999999</v>
      </c>
      <c r="AA2258" s="15" t="s">
        <v>16824</v>
      </c>
      <c r="AB2258" s="15" t="s">
        <v>16622</v>
      </c>
      <c r="AC2258" s="15">
        <v>136800</v>
      </c>
      <c r="AD2258" s="26">
        <v>41950</v>
      </c>
      <c r="AE2258" s="15" t="s">
        <v>222</v>
      </c>
      <c r="AF2258" s="15" t="s">
        <v>17467</v>
      </c>
      <c r="AG2258" s="16">
        <v>1</v>
      </c>
      <c r="AH2258" s="15" t="s">
        <v>17468</v>
      </c>
      <c r="AI2258" s="15" t="s">
        <v>78</v>
      </c>
      <c r="AJ2258" s="15">
        <v>9202.1538085899992</v>
      </c>
      <c r="AK2258" s="15">
        <v>386.61299722500002</v>
      </c>
      <c r="AL2258" s="15">
        <v>3096571.86295</v>
      </c>
      <c r="AM2258" s="15">
        <v>1413534.13252</v>
      </c>
      <c r="AN2258" s="19">
        <v>17300</v>
      </c>
      <c r="AO2258" s="19">
        <v>105200</v>
      </c>
      <c r="AP2258" s="19">
        <v>0</v>
      </c>
      <c r="AQ2258" s="19">
        <v>0</v>
      </c>
      <c r="AR2258" s="34">
        <f t="shared" si="460"/>
        <v>122500</v>
      </c>
      <c r="AS2258" s="34">
        <v>45000</v>
      </c>
      <c r="AT2258" s="34">
        <v>3000</v>
      </c>
      <c r="AU2258" s="34">
        <v>27125</v>
      </c>
      <c r="AV2258" s="34">
        <v>0</v>
      </c>
      <c r="AW2258" s="35">
        <f t="shared" si="461"/>
        <v>75125</v>
      </c>
      <c r="AX2258" s="34">
        <f t="shared" si="462"/>
        <v>47375</v>
      </c>
      <c r="AY2258" s="36">
        <v>1.4712000000099998</v>
      </c>
      <c r="AZ2258" s="36">
        <v>2.0617000000000001</v>
      </c>
      <c r="BA2258" s="22"/>
      <c r="BB2258" s="19">
        <v>1225</v>
      </c>
      <c r="BC2258" s="34">
        <f t="shared" si="463"/>
        <v>696.98100000473744</v>
      </c>
      <c r="BD2258" s="34">
        <f t="shared" si="464"/>
        <v>976.73037500000009</v>
      </c>
      <c r="BE2258" s="38">
        <v>3.4819999999999997E-2</v>
      </c>
      <c r="BF2258" s="38">
        <f t="shared" si="465"/>
        <v>3.4819999999999997E-2</v>
      </c>
      <c r="BG2258" s="34">
        <v>24.268878420164956</v>
      </c>
      <c r="BH2258" s="34">
        <v>34.009751657499997</v>
      </c>
      <c r="BI2258" s="34">
        <f t="shared" si="466"/>
        <v>672.71212158457251</v>
      </c>
      <c r="BJ2258" s="34">
        <f t="shared" si="467"/>
        <v>942.72062334250006</v>
      </c>
      <c r="BK2258" s="34">
        <v>0</v>
      </c>
      <c r="BL2258" s="34">
        <v>0</v>
      </c>
      <c r="BM2258" s="34">
        <f t="shared" si="468"/>
        <v>0</v>
      </c>
      <c r="BN2258" s="39">
        <f t="shared" si="458"/>
        <v>672.71212158457251</v>
      </c>
      <c r="BO2258" s="39">
        <f t="shared" si="459"/>
        <v>942.72062334250006</v>
      </c>
      <c r="BP2258" s="39">
        <f t="shared" si="469"/>
        <v>270.00850175792755</v>
      </c>
    </row>
    <row r="2259" spans="1:68" s="25" customFormat="1" ht="14.25" x14ac:dyDescent="0.2">
      <c r="A2259" s="14">
        <v>1048</v>
      </c>
      <c r="B2259" s="40"/>
      <c r="C2259" s="15"/>
      <c r="D2259" s="16">
        <v>11614</v>
      </c>
      <c r="E2259" s="15" t="s">
        <v>17469</v>
      </c>
      <c r="F2259" s="15" t="s">
        <v>17470</v>
      </c>
      <c r="G2259" s="17" t="s">
        <v>17471</v>
      </c>
      <c r="H2259" s="17" t="s">
        <v>17472</v>
      </c>
      <c r="I2259" s="17" t="s">
        <v>88</v>
      </c>
      <c r="J2259" s="15" t="s">
        <v>17473</v>
      </c>
      <c r="K2259" s="15" t="s">
        <v>17474</v>
      </c>
      <c r="L2259" s="18" t="s">
        <v>17475</v>
      </c>
      <c r="M2259" s="15" t="s">
        <v>16610</v>
      </c>
      <c r="N2259" s="15" t="s">
        <v>16611</v>
      </c>
      <c r="O2259" s="16">
        <v>510</v>
      </c>
      <c r="P2259" s="15" t="s">
        <v>118</v>
      </c>
      <c r="Q2259" s="15">
        <v>23400</v>
      </c>
      <c r="R2259" s="15">
        <v>97500</v>
      </c>
      <c r="S2259" s="15">
        <v>120900</v>
      </c>
      <c r="T2259" s="15">
        <v>0.25</v>
      </c>
      <c r="U2259" s="15" t="s">
        <v>3335</v>
      </c>
      <c r="V2259" s="15" t="s">
        <v>76</v>
      </c>
      <c r="W2259" s="16">
        <v>1</v>
      </c>
      <c r="X2259" s="16">
        <v>1</v>
      </c>
      <c r="Y2259" s="15">
        <v>11908</v>
      </c>
      <c r="Z2259" s="15">
        <v>0.27300000000000002</v>
      </c>
      <c r="AA2259" s="15" t="s">
        <v>16824</v>
      </c>
      <c r="AB2259" s="15" t="s">
        <v>16622</v>
      </c>
      <c r="AC2259" s="15">
        <v>109000</v>
      </c>
      <c r="AD2259" s="26">
        <v>42265</v>
      </c>
      <c r="AE2259" s="15" t="s">
        <v>119</v>
      </c>
      <c r="AF2259" s="15" t="s">
        <v>119</v>
      </c>
      <c r="AG2259" s="16">
        <v>1</v>
      </c>
      <c r="AH2259" s="15" t="s">
        <v>17476</v>
      </c>
      <c r="AI2259" s="15" t="s">
        <v>78</v>
      </c>
      <c r="AJ2259" s="15">
        <v>11907.6474609</v>
      </c>
      <c r="AK2259" s="15">
        <v>429.70879595600002</v>
      </c>
      <c r="AL2259" s="15">
        <v>3096694.7144999998</v>
      </c>
      <c r="AM2259" s="15">
        <v>1413532.83543</v>
      </c>
      <c r="AN2259" s="19">
        <v>23400</v>
      </c>
      <c r="AO2259" s="19">
        <v>98900</v>
      </c>
      <c r="AP2259" s="19">
        <v>0</v>
      </c>
      <c r="AQ2259" s="19">
        <v>0</v>
      </c>
      <c r="AR2259" s="34">
        <f t="shared" si="460"/>
        <v>122300</v>
      </c>
      <c r="AS2259" s="34">
        <v>45000</v>
      </c>
      <c r="AT2259" s="34">
        <v>3000</v>
      </c>
      <c r="AU2259" s="34">
        <v>27055</v>
      </c>
      <c r="AV2259" s="34">
        <v>0</v>
      </c>
      <c r="AW2259" s="35">
        <f t="shared" si="461"/>
        <v>75055</v>
      </c>
      <c r="AX2259" s="34">
        <f t="shared" si="462"/>
        <v>47245</v>
      </c>
      <c r="AY2259" s="36">
        <v>1.4712000000099998</v>
      </c>
      <c r="AZ2259" s="36">
        <v>2.0617000000000001</v>
      </c>
      <c r="BA2259" s="22"/>
      <c r="BB2259" s="19">
        <v>1223</v>
      </c>
      <c r="BC2259" s="34">
        <f t="shared" si="463"/>
        <v>695.06844000472438</v>
      </c>
      <c r="BD2259" s="34">
        <f t="shared" si="464"/>
        <v>974.05016499999999</v>
      </c>
      <c r="BE2259" s="38">
        <v>3.4819999999999997E-2</v>
      </c>
      <c r="BF2259" s="38">
        <f t="shared" si="465"/>
        <v>3.4819999999999997E-2</v>
      </c>
      <c r="BG2259" s="34">
        <v>24.202283080964502</v>
      </c>
      <c r="BH2259" s="34">
        <v>33.916426745299994</v>
      </c>
      <c r="BI2259" s="34">
        <f t="shared" si="466"/>
        <v>670.86615692375983</v>
      </c>
      <c r="BJ2259" s="34">
        <f t="shared" si="467"/>
        <v>940.13373825470001</v>
      </c>
      <c r="BK2259" s="34">
        <v>0</v>
      </c>
      <c r="BL2259" s="34">
        <v>0</v>
      </c>
      <c r="BM2259" s="34">
        <f t="shared" si="468"/>
        <v>0</v>
      </c>
      <c r="BN2259" s="39">
        <f t="shared" si="458"/>
        <v>670.86615692375983</v>
      </c>
      <c r="BO2259" s="39">
        <f t="shared" si="459"/>
        <v>940.13373825470001</v>
      </c>
      <c r="BP2259" s="39">
        <f t="shared" si="469"/>
        <v>269.26758133094017</v>
      </c>
    </row>
    <row r="2260" spans="1:68" s="25" customFormat="1" ht="14.25" x14ac:dyDescent="0.2">
      <c r="A2260" s="14">
        <v>1049</v>
      </c>
      <c r="B2260" s="40"/>
      <c r="C2260" s="15"/>
      <c r="D2260" s="16">
        <v>24907</v>
      </c>
      <c r="E2260" s="15" t="s">
        <v>17477</v>
      </c>
      <c r="F2260" s="15" t="s">
        <v>17478</v>
      </c>
      <c r="G2260" s="17" t="s">
        <v>17479</v>
      </c>
      <c r="H2260" s="17" t="s">
        <v>17480</v>
      </c>
      <c r="I2260" s="17" t="s">
        <v>86</v>
      </c>
      <c r="J2260" s="15" t="s">
        <v>17481</v>
      </c>
      <c r="K2260" s="15" t="s">
        <v>7994</v>
      </c>
      <c r="L2260" s="18" t="s">
        <v>17482</v>
      </c>
      <c r="M2260" s="15" t="s">
        <v>16610</v>
      </c>
      <c r="N2260" s="15" t="s">
        <v>16611</v>
      </c>
      <c r="O2260" s="16">
        <v>510</v>
      </c>
      <c r="P2260" s="15" t="s">
        <v>118</v>
      </c>
      <c r="Q2260" s="15">
        <v>16900</v>
      </c>
      <c r="R2260" s="15">
        <v>92800</v>
      </c>
      <c r="S2260" s="15">
        <v>109700</v>
      </c>
      <c r="T2260" s="15">
        <v>0.17</v>
      </c>
      <c r="U2260" s="15" t="s">
        <v>3335</v>
      </c>
      <c r="V2260" s="15" t="s">
        <v>76</v>
      </c>
      <c r="W2260" s="16">
        <v>1</v>
      </c>
      <c r="X2260" s="16">
        <v>1</v>
      </c>
      <c r="Y2260" s="15">
        <v>6932</v>
      </c>
      <c r="Z2260" s="15">
        <v>0.159</v>
      </c>
      <c r="AA2260" s="15" t="s">
        <v>16824</v>
      </c>
      <c r="AB2260" s="15" t="s">
        <v>16622</v>
      </c>
      <c r="AC2260" s="15">
        <v>88000</v>
      </c>
      <c r="AD2260" s="26">
        <v>38338</v>
      </c>
      <c r="AE2260" s="15" t="s">
        <v>119</v>
      </c>
      <c r="AF2260" s="15" t="s">
        <v>119</v>
      </c>
      <c r="AG2260" s="16">
        <v>1</v>
      </c>
      <c r="AH2260" s="15" t="s">
        <v>17483</v>
      </c>
      <c r="AI2260" s="15" t="s">
        <v>78</v>
      </c>
      <c r="AJ2260" s="15">
        <v>6932.3564453099998</v>
      </c>
      <c r="AK2260" s="15">
        <v>338.76496236000003</v>
      </c>
      <c r="AL2260" s="15">
        <v>3096893.6326299999</v>
      </c>
      <c r="AM2260" s="15">
        <v>1413426.30247</v>
      </c>
      <c r="AN2260" s="19">
        <v>0</v>
      </c>
      <c r="AO2260" s="19">
        <v>0</v>
      </c>
      <c r="AP2260" s="19">
        <v>16900</v>
      </c>
      <c r="AQ2260" s="19">
        <v>91800</v>
      </c>
      <c r="AR2260" s="34">
        <f t="shared" si="460"/>
        <v>108700</v>
      </c>
      <c r="AS2260" s="34">
        <v>0</v>
      </c>
      <c r="AT2260" s="34">
        <v>0</v>
      </c>
      <c r="AU2260" s="34">
        <v>0</v>
      </c>
      <c r="AV2260" s="34">
        <v>0</v>
      </c>
      <c r="AW2260" s="35">
        <f t="shared" si="461"/>
        <v>0</v>
      </c>
      <c r="AX2260" s="34">
        <f t="shared" si="462"/>
        <v>108700</v>
      </c>
      <c r="AY2260" s="36">
        <v>1.4712000000099998</v>
      </c>
      <c r="AZ2260" s="36">
        <v>2.0617000000000001</v>
      </c>
      <c r="BA2260" s="22"/>
      <c r="BB2260" s="19">
        <v>2174</v>
      </c>
      <c r="BC2260" s="34">
        <f t="shared" si="463"/>
        <v>1599.1944000108699</v>
      </c>
      <c r="BD2260" s="34">
        <f t="shared" si="464"/>
        <v>2241.0679</v>
      </c>
      <c r="BE2260" s="38">
        <v>3.4819999999999997E-2</v>
      </c>
      <c r="BF2260" s="38">
        <f t="shared" si="465"/>
        <v>3.4819999999999997E-2</v>
      </c>
      <c r="BG2260" s="34">
        <v>0</v>
      </c>
      <c r="BH2260" s="34">
        <v>0</v>
      </c>
      <c r="BI2260" s="34">
        <f t="shared" si="466"/>
        <v>1599.1944000108699</v>
      </c>
      <c r="BJ2260" s="34">
        <f t="shared" si="467"/>
        <v>2241.0679</v>
      </c>
      <c r="BK2260" s="34">
        <v>0</v>
      </c>
      <c r="BL2260" s="34">
        <v>67.067900000000009</v>
      </c>
      <c r="BM2260" s="34">
        <f t="shared" si="468"/>
        <v>67.067900000000009</v>
      </c>
      <c r="BN2260" s="39">
        <f t="shared" si="458"/>
        <v>1599.1944000108699</v>
      </c>
      <c r="BO2260" s="39">
        <f t="shared" si="459"/>
        <v>2174</v>
      </c>
      <c r="BP2260" s="39">
        <f t="shared" si="469"/>
        <v>574.80559998913009</v>
      </c>
    </row>
    <row r="2261" spans="1:68" s="25" customFormat="1" ht="14.25" x14ac:dyDescent="0.2">
      <c r="A2261" s="14">
        <v>1050</v>
      </c>
      <c r="B2261" s="40"/>
      <c r="C2261" s="15"/>
      <c r="D2261" s="16">
        <v>25441</v>
      </c>
      <c r="E2261" s="15" t="s">
        <v>17484</v>
      </c>
      <c r="F2261" s="15" t="s">
        <v>17485</v>
      </c>
      <c r="G2261" s="17" t="s">
        <v>17486</v>
      </c>
      <c r="H2261" s="17" t="s">
        <v>17487</v>
      </c>
      <c r="I2261" s="17" t="s">
        <v>17488</v>
      </c>
      <c r="J2261" s="15" t="s">
        <v>17489</v>
      </c>
      <c r="K2261" s="15" t="s">
        <v>88</v>
      </c>
      <c r="L2261" s="18" t="s">
        <v>17490</v>
      </c>
      <c r="M2261" s="15" t="s">
        <v>16610</v>
      </c>
      <c r="N2261" s="15" t="s">
        <v>16611</v>
      </c>
      <c r="O2261" s="16">
        <v>510</v>
      </c>
      <c r="P2261" s="15" t="s">
        <v>118</v>
      </c>
      <c r="Q2261" s="15">
        <v>16900</v>
      </c>
      <c r="R2261" s="15">
        <v>102500</v>
      </c>
      <c r="S2261" s="15">
        <v>119400</v>
      </c>
      <c r="T2261" s="15">
        <v>0.17</v>
      </c>
      <c r="U2261" s="15" t="s">
        <v>3335</v>
      </c>
      <c r="V2261" s="15" t="s">
        <v>76</v>
      </c>
      <c r="W2261" s="16">
        <v>1</v>
      </c>
      <c r="X2261" s="16">
        <v>1</v>
      </c>
      <c r="Y2261" s="15">
        <v>7052</v>
      </c>
      <c r="Z2261" s="15">
        <v>0.16200000000000001</v>
      </c>
      <c r="AA2261" s="15" t="s">
        <v>16824</v>
      </c>
      <c r="AB2261" s="15" t="s">
        <v>16622</v>
      </c>
      <c r="AC2261" s="15">
        <v>117500</v>
      </c>
      <c r="AD2261" s="26">
        <v>39934</v>
      </c>
      <c r="AE2261" s="15" t="s">
        <v>363</v>
      </c>
      <c r="AF2261" s="15" t="s">
        <v>13974</v>
      </c>
      <c r="AG2261" s="16">
        <v>1</v>
      </c>
      <c r="AH2261" s="15" t="s">
        <v>17491</v>
      </c>
      <c r="AI2261" s="15" t="s">
        <v>78</v>
      </c>
      <c r="AJ2261" s="15">
        <v>7051.70581055</v>
      </c>
      <c r="AK2261" s="15">
        <v>341.624856626</v>
      </c>
      <c r="AL2261" s="15">
        <v>3096943.5781700001</v>
      </c>
      <c r="AM2261" s="15">
        <v>1413377.8292100001</v>
      </c>
      <c r="AN2261" s="19">
        <v>16900</v>
      </c>
      <c r="AO2261" s="19">
        <v>101400</v>
      </c>
      <c r="AP2261" s="19">
        <v>0</v>
      </c>
      <c r="AQ2261" s="19">
        <v>0</v>
      </c>
      <c r="AR2261" s="34">
        <f t="shared" si="460"/>
        <v>118300</v>
      </c>
      <c r="AS2261" s="34">
        <v>45000</v>
      </c>
      <c r="AT2261" s="34">
        <v>3000</v>
      </c>
      <c r="AU2261" s="34">
        <v>25655</v>
      </c>
      <c r="AV2261" s="34">
        <v>0</v>
      </c>
      <c r="AW2261" s="35">
        <f t="shared" si="461"/>
        <v>73655</v>
      </c>
      <c r="AX2261" s="34">
        <f t="shared" si="462"/>
        <v>44645</v>
      </c>
      <c r="AY2261" s="36">
        <v>1.4712000000099998</v>
      </c>
      <c r="AZ2261" s="36">
        <v>2.0617000000000001</v>
      </c>
      <c r="BA2261" s="22"/>
      <c r="BB2261" s="19">
        <v>1183</v>
      </c>
      <c r="BC2261" s="34">
        <f t="shared" si="463"/>
        <v>656.81724000446445</v>
      </c>
      <c r="BD2261" s="34">
        <f t="shared" si="464"/>
        <v>920.445965</v>
      </c>
      <c r="BE2261" s="38">
        <v>3.4819999999999997E-2</v>
      </c>
      <c r="BF2261" s="38">
        <f t="shared" si="465"/>
        <v>3.4819999999999997E-2</v>
      </c>
      <c r="BG2261" s="34">
        <v>22.870376296955449</v>
      </c>
      <c r="BH2261" s="34">
        <v>32.049928501299995</v>
      </c>
      <c r="BI2261" s="34">
        <f t="shared" si="466"/>
        <v>633.94686370750901</v>
      </c>
      <c r="BJ2261" s="34">
        <f t="shared" si="467"/>
        <v>888.39603649870003</v>
      </c>
      <c r="BK2261" s="34">
        <v>0</v>
      </c>
      <c r="BL2261" s="34">
        <v>0</v>
      </c>
      <c r="BM2261" s="34">
        <f t="shared" si="468"/>
        <v>0</v>
      </c>
      <c r="BN2261" s="39">
        <f t="shared" ref="BN2261:BN2324" si="470">BI2261-BK2261</f>
        <v>633.94686370750901</v>
      </c>
      <c r="BO2261" s="39">
        <f t="shared" ref="BO2261:BO2324" si="471">BJ2261-BL2261</f>
        <v>888.39603649870003</v>
      </c>
      <c r="BP2261" s="39">
        <f t="shared" si="469"/>
        <v>254.44917279119102</v>
      </c>
    </row>
    <row r="2262" spans="1:68" s="25" customFormat="1" ht="14.25" x14ac:dyDescent="0.2">
      <c r="A2262" s="14">
        <v>1051</v>
      </c>
      <c r="B2262" s="40"/>
      <c r="C2262" s="15" t="s">
        <v>17492</v>
      </c>
      <c r="D2262" s="16">
        <v>14551</v>
      </c>
      <c r="E2262" s="15" t="s">
        <v>17493</v>
      </c>
      <c r="F2262" s="15" t="s">
        <v>17492</v>
      </c>
      <c r="G2262" s="17" t="s">
        <v>17494</v>
      </c>
      <c r="H2262" s="17" t="s">
        <v>17495</v>
      </c>
      <c r="I2262" s="17" t="s">
        <v>86</v>
      </c>
      <c r="J2262" s="15" t="s">
        <v>17496</v>
      </c>
      <c r="K2262" s="15" t="s">
        <v>913</v>
      </c>
      <c r="L2262" s="18" t="s">
        <v>17497</v>
      </c>
      <c r="M2262" s="15" t="s">
        <v>17498</v>
      </c>
      <c r="N2262" s="15" t="s">
        <v>17499</v>
      </c>
      <c r="O2262" s="16">
        <v>510</v>
      </c>
      <c r="P2262" s="15" t="s">
        <v>118</v>
      </c>
      <c r="Q2262" s="15">
        <v>28200</v>
      </c>
      <c r="R2262" s="15">
        <v>129600</v>
      </c>
      <c r="S2262" s="15">
        <v>157800</v>
      </c>
      <c r="T2262" s="15">
        <v>0.23</v>
      </c>
      <c r="U2262" s="15" t="s">
        <v>3335</v>
      </c>
      <c r="V2262" s="15" t="s">
        <v>76</v>
      </c>
      <c r="W2262" s="16">
        <v>1</v>
      </c>
      <c r="X2262" s="16">
        <v>1</v>
      </c>
      <c r="Y2262" s="15">
        <v>8803</v>
      </c>
      <c r="Z2262" s="15">
        <v>0.20200000000000001</v>
      </c>
      <c r="AA2262" s="15" t="s">
        <v>17500</v>
      </c>
      <c r="AB2262" s="15" t="s">
        <v>17501</v>
      </c>
      <c r="AC2262" s="15">
        <v>171900</v>
      </c>
      <c r="AD2262" s="26">
        <v>42125</v>
      </c>
      <c r="AE2262" s="15" t="s">
        <v>222</v>
      </c>
      <c r="AF2262" s="15" t="s">
        <v>8200</v>
      </c>
      <c r="AG2262" s="16">
        <v>1</v>
      </c>
      <c r="AH2262" s="15" t="s">
        <v>17502</v>
      </c>
      <c r="AI2262" s="15" t="s">
        <v>78</v>
      </c>
      <c r="AJ2262" s="15">
        <v>8803.3249511699996</v>
      </c>
      <c r="AK2262" s="15">
        <v>382.70646295199998</v>
      </c>
      <c r="AL2262" s="15">
        <v>3097099.1705900002</v>
      </c>
      <c r="AM2262" s="15">
        <v>1413131.17349</v>
      </c>
      <c r="AN2262" s="19">
        <v>28200</v>
      </c>
      <c r="AO2262" s="19">
        <v>129700</v>
      </c>
      <c r="AP2262" s="19">
        <v>0</v>
      </c>
      <c r="AQ2262" s="19">
        <v>0</v>
      </c>
      <c r="AR2262" s="34">
        <f t="shared" si="460"/>
        <v>157900</v>
      </c>
      <c r="AS2262" s="34">
        <v>45000</v>
      </c>
      <c r="AT2262" s="34">
        <v>3000</v>
      </c>
      <c r="AU2262" s="34">
        <v>39515</v>
      </c>
      <c r="AV2262" s="34">
        <v>0</v>
      </c>
      <c r="AW2262" s="35">
        <f t="shared" si="461"/>
        <v>87515</v>
      </c>
      <c r="AX2262" s="34">
        <f t="shared" si="462"/>
        <v>70385</v>
      </c>
      <c r="AY2262" s="36">
        <v>1.4712000000099998</v>
      </c>
      <c r="AZ2262" s="36">
        <v>2.0617000000000001</v>
      </c>
      <c r="BA2262" s="22"/>
      <c r="BB2262" s="19">
        <v>1579</v>
      </c>
      <c r="BC2262" s="34">
        <f t="shared" si="463"/>
        <v>1035.5041200070384</v>
      </c>
      <c r="BD2262" s="34">
        <f t="shared" si="464"/>
        <v>1451.1275450000001</v>
      </c>
      <c r="BE2262" s="38">
        <v>3.4819999999999997E-2</v>
      </c>
      <c r="BF2262" s="38">
        <f t="shared" si="465"/>
        <v>3.4819999999999997E-2</v>
      </c>
      <c r="BG2262" s="34">
        <v>36.056253458645074</v>
      </c>
      <c r="BH2262" s="34">
        <v>50.528261116899998</v>
      </c>
      <c r="BI2262" s="34">
        <f t="shared" si="466"/>
        <v>999.44786654839334</v>
      </c>
      <c r="BJ2262" s="34">
        <f t="shared" si="467"/>
        <v>1400.5992838831</v>
      </c>
      <c r="BK2262" s="34">
        <v>0</v>
      </c>
      <c r="BL2262" s="34">
        <v>0</v>
      </c>
      <c r="BM2262" s="34">
        <f t="shared" si="468"/>
        <v>0</v>
      </c>
      <c r="BN2262" s="39">
        <f t="shared" si="470"/>
        <v>999.44786654839334</v>
      </c>
      <c r="BO2262" s="39">
        <f t="shared" si="471"/>
        <v>1400.5992838831</v>
      </c>
      <c r="BP2262" s="39">
        <f t="shared" si="469"/>
        <v>401.15141733470671</v>
      </c>
    </row>
    <row r="2263" spans="1:68" s="25" customFormat="1" ht="14.25" x14ac:dyDescent="0.2">
      <c r="A2263" s="14">
        <v>1052</v>
      </c>
      <c r="B2263" s="40"/>
      <c r="C2263" s="15"/>
      <c r="D2263" s="16">
        <v>12716</v>
      </c>
      <c r="E2263" s="15" t="s">
        <v>17503</v>
      </c>
      <c r="F2263" s="15" t="s">
        <v>17504</v>
      </c>
      <c r="G2263" s="17" t="s">
        <v>17505</v>
      </c>
      <c r="H2263" s="17" t="s">
        <v>17506</v>
      </c>
      <c r="I2263" s="17" t="s">
        <v>86</v>
      </c>
      <c r="J2263" s="15" t="s">
        <v>17506</v>
      </c>
      <c r="K2263" s="15" t="s">
        <v>1727</v>
      </c>
      <c r="L2263" s="18" t="s">
        <v>17507</v>
      </c>
      <c r="M2263" s="15" t="s">
        <v>17498</v>
      </c>
      <c r="N2263" s="15" t="s">
        <v>17499</v>
      </c>
      <c r="O2263" s="16">
        <v>510</v>
      </c>
      <c r="P2263" s="15" t="s">
        <v>118</v>
      </c>
      <c r="Q2263" s="15">
        <v>24900</v>
      </c>
      <c r="R2263" s="15">
        <v>113000</v>
      </c>
      <c r="S2263" s="15">
        <v>137900</v>
      </c>
      <c r="T2263" s="15">
        <v>0.2</v>
      </c>
      <c r="U2263" s="15" t="s">
        <v>3335</v>
      </c>
      <c r="V2263" s="15" t="s">
        <v>76</v>
      </c>
      <c r="W2263" s="16">
        <v>1</v>
      </c>
      <c r="X2263" s="16">
        <v>1</v>
      </c>
      <c r="Y2263" s="15">
        <v>8648</v>
      </c>
      <c r="Z2263" s="15">
        <v>0.19900000000000001</v>
      </c>
      <c r="AA2263" s="15" t="s">
        <v>17500</v>
      </c>
      <c r="AB2263" s="15" t="s">
        <v>17501</v>
      </c>
      <c r="AC2263" s="15">
        <v>133500</v>
      </c>
      <c r="AD2263" s="26">
        <v>37946</v>
      </c>
      <c r="AE2263" s="15" t="s">
        <v>147</v>
      </c>
      <c r="AF2263" s="15" t="s">
        <v>17508</v>
      </c>
      <c r="AG2263" s="16">
        <v>1</v>
      </c>
      <c r="AH2263" s="15" t="s">
        <v>17509</v>
      </c>
      <c r="AI2263" s="15" t="s">
        <v>78</v>
      </c>
      <c r="AJ2263" s="15">
        <v>8647.6645507800004</v>
      </c>
      <c r="AK2263" s="15">
        <v>384.54494244</v>
      </c>
      <c r="AL2263" s="15">
        <v>3097102.3453000002</v>
      </c>
      <c r="AM2263" s="15">
        <v>1413056.5280299999</v>
      </c>
      <c r="AN2263" s="19">
        <v>24900</v>
      </c>
      <c r="AO2263" s="19">
        <v>113200</v>
      </c>
      <c r="AP2263" s="19">
        <v>0</v>
      </c>
      <c r="AQ2263" s="19">
        <v>0</v>
      </c>
      <c r="AR2263" s="34">
        <f t="shared" si="460"/>
        <v>138100</v>
      </c>
      <c r="AS2263" s="34">
        <v>45000</v>
      </c>
      <c r="AT2263" s="34">
        <v>3000</v>
      </c>
      <c r="AU2263" s="34">
        <v>32585</v>
      </c>
      <c r="AV2263" s="34">
        <v>0</v>
      </c>
      <c r="AW2263" s="35">
        <f t="shared" si="461"/>
        <v>80585</v>
      </c>
      <c r="AX2263" s="34">
        <f t="shared" si="462"/>
        <v>57515</v>
      </c>
      <c r="AY2263" s="36">
        <v>1.4712000000099998</v>
      </c>
      <c r="AZ2263" s="36">
        <v>2.0617000000000001</v>
      </c>
      <c r="BA2263" s="22"/>
      <c r="BB2263" s="19">
        <v>1381</v>
      </c>
      <c r="BC2263" s="34">
        <f t="shared" si="463"/>
        <v>846.16068000575137</v>
      </c>
      <c r="BD2263" s="34">
        <f t="shared" si="464"/>
        <v>1185.7867550000001</v>
      </c>
      <c r="BE2263" s="38">
        <v>3.4819999999999997E-2</v>
      </c>
      <c r="BF2263" s="38">
        <f t="shared" si="465"/>
        <v>3.4819999999999997E-2</v>
      </c>
      <c r="BG2263" s="34">
        <v>29.463314877800261</v>
      </c>
      <c r="BH2263" s="34">
        <v>41.2890948091</v>
      </c>
      <c r="BI2263" s="34">
        <f t="shared" si="466"/>
        <v>816.69736512795112</v>
      </c>
      <c r="BJ2263" s="34">
        <f t="shared" si="467"/>
        <v>1144.4976601909</v>
      </c>
      <c r="BK2263" s="34">
        <v>0</v>
      </c>
      <c r="BL2263" s="34">
        <v>0</v>
      </c>
      <c r="BM2263" s="34">
        <f t="shared" si="468"/>
        <v>0</v>
      </c>
      <c r="BN2263" s="39">
        <f t="shared" si="470"/>
        <v>816.69736512795112</v>
      </c>
      <c r="BO2263" s="39">
        <f t="shared" si="471"/>
        <v>1144.4976601909</v>
      </c>
      <c r="BP2263" s="39">
        <f t="shared" si="469"/>
        <v>327.80029506294886</v>
      </c>
    </row>
    <row r="2264" spans="1:68" s="25" customFormat="1" ht="14.25" x14ac:dyDescent="0.2">
      <c r="A2264" s="14">
        <v>1053</v>
      </c>
      <c r="B2264" s="40"/>
      <c r="C2264" s="15"/>
      <c r="D2264" s="16">
        <v>35376</v>
      </c>
      <c r="E2264" s="15" t="s">
        <v>17510</v>
      </c>
      <c r="F2264" s="15" t="s">
        <v>17511</v>
      </c>
      <c r="G2264" s="17" t="s">
        <v>17512</v>
      </c>
      <c r="H2264" s="17" t="s">
        <v>17513</v>
      </c>
      <c r="I2264" s="17" t="s">
        <v>86</v>
      </c>
      <c r="J2264" s="15" t="s">
        <v>17514</v>
      </c>
      <c r="K2264" s="15" t="s">
        <v>86</v>
      </c>
      <c r="L2264" s="18" t="s">
        <v>17515</v>
      </c>
      <c r="M2264" s="15" t="s">
        <v>17498</v>
      </c>
      <c r="N2264" s="15" t="s">
        <v>17499</v>
      </c>
      <c r="O2264" s="16">
        <v>510</v>
      </c>
      <c r="P2264" s="15" t="s">
        <v>118</v>
      </c>
      <c r="Q2264" s="15">
        <v>26200</v>
      </c>
      <c r="R2264" s="15">
        <v>127400</v>
      </c>
      <c r="S2264" s="15">
        <v>153600</v>
      </c>
      <c r="T2264" s="15">
        <v>0.22</v>
      </c>
      <c r="U2264" s="15" t="s">
        <v>3335</v>
      </c>
      <c r="V2264" s="15" t="s">
        <v>76</v>
      </c>
      <c r="W2264" s="16">
        <v>1</v>
      </c>
      <c r="X2264" s="16">
        <v>1</v>
      </c>
      <c r="Y2264" s="15">
        <v>9083</v>
      </c>
      <c r="Z2264" s="15">
        <v>0.20899999999999999</v>
      </c>
      <c r="AA2264" s="15" t="s">
        <v>17500</v>
      </c>
      <c r="AB2264" s="15" t="s">
        <v>17501</v>
      </c>
      <c r="AC2264" s="15">
        <v>146500</v>
      </c>
      <c r="AD2264" s="26">
        <v>41617</v>
      </c>
      <c r="AE2264" s="15" t="s">
        <v>147</v>
      </c>
      <c r="AF2264" s="15" t="s">
        <v>17516</v>
      </c>
      <c r="AG2264" s="16">
        <v>1</v>
      </c>
      <c r="AH2264" s="15" t="s">
        <v>17517</v>
      </c>
      <c r="AI2264" s="15" t="s">
        <v>78</v>
      </c>
      <c r="AJ2264" s="15">
        <v>9082.9858398399992</v>
      </c>
      <c r="AK2264" s="15">
        <v>396.63969738999998</v>
      </c>
      <c r="AL2264" s="15">
        <v>3097105.3704900001</v>
      </c>
      <c r="AM2264" s="15">
        <v>1412984.50804</v>
      </c>
      <c r="AN2264" s="19">
        <v>26200</v>
      </c>
      <c r="AO2264" s="19">
        <v>127600</v>
      </c>
      <c r="AP2264" s="19">
        <v>0</v>
      </c>
      <c r="AQ2264" s="19">
        <v>0</v>
      </c>
      <c r="AR2264" s="34">
        <f t="shared" si="460"/>
        <v>153800</v>
      </c>
      <c r="AS2264" s="34">
        <v>45000</v>
      </c>
      <c r="AT2264" s="34">
        <v>3000</v>
      </c>
      <c r="AU2264" s="34">
        <v>38080</v>
      </c>
      <c r="AV2264" s="34">
        <v>0</v>
      </c>
      <c r="AW2264" s="35">
        <f t="shared" si="461"/>
        <v>86080</v>
      </c>
      <c r="AX2264" s="34">
        <f t="shared" si="462"/>
        <v>67720</v>
      </c>
      <c r="AY2264" s="36">
        <v>1.4712000000099998</v>
      </c>
      <c r="AZ2264" s="36">
        <v>2.0617000000000001</v>
      </c>
      <c r="BA2264" s="22"/>
      <c r="BB2264" s="19">
        <v>1538</v>
      </c>
      <c r="BC2264" s="34">
        <f t="shared" si="463"/>
        <v>996.29664000677201</v>
      </c>
      <c r="BD2264" s="34">
        <f t="shared" si="464"/>
        <v>1396.1832400000001</v>
      </c>
      <c r="BE2264" s="38">
        <v>3.4819999999999997E-2</v>
      </c>
      <c r="BF2264" s="38">
        <f t="shared" si="465"/>
        <v>3.4819999999999997E-2</v>
      </c>
      <c r="BG2264" s="34">
        <v>34.691049005035801</v>
      </c>
      <c r="BH2264" s="34">
        <v>48.615100416799997</v>
      </c>
      <c r="BI2264" s="34">
        <f t="shared" si="466"/>
        <v>961.60559100173623</v>
      </c>
      <c r="BJ2264" s="34">
        <f t="shared" si="467"/>
        <v>1347.5681395832</v>
      </c>
      <c r="BK2264" s="34">
        <v>0</v>
      </c>
      <c r="BL2264" s="34">
        <v>0</v>
      </c>
      <c r="BM2264" s="34">
        <f t="shared" si="468"/>
        <v>0</v>
      </c>
      <c r="BN2264" s="39">
        <f t="shared" si="470"/>
        <v>961.60559100173623</v>
      </c>
      <c r="BO2264" s="39">
        <f t="shared" si="471"/>
        <v>1347.5681395832</v>
      </c>
      <c r="BP2264" s="39">
        <f t="shared" si="469"/>
        <v>385.96254858146381</v>
      </c>
    </row>
    <row r="2265" spans="1:68" s="25" customFormat="1" ht="14.25" x14ac:dyDescent="0.2">
      <c r="A2265" s="14">
        <v>1054</v>
      </c>
      <c r="B2265" s="40"/>
      <c r="C2265" s="15"/>
      <c r="D2265" s="16">
        <v>35739</v>
      </c>
      <c r="E2265" s="15" t="s">
        <v>17518</v>
      </c>
      <c r="F2265" s="15" t="s">
        <v>17519</v>
      </c>
      <c r="G2265" s="17" t="s">
        <v>17520</v>
      </c>
      <c r="H2265" s="17" t="s">
        <v>17521</v>
      </c>
      <c r="I2265" s="17" t="s">
        <v>2689</v>
      </c>
      <c r="J2265" s="15" t="s">
        <v>1591</v>
      </c>
      <c r="K2265" s="15" t="s">
        <v>1592</v>
      </c>
      <c r="L2265" s="18" t="s">
        <v>17522</v>
      </c>
      <c r="M2265" s="15" t="s">
        <v>17498</v>
      </c>
      <c r="N2265" s="15" t="s">
        <v>17499</v>
      </c>
      <c r="O2265" s="16">
        <v>510</v>
      </c>
      <c r="P2265" s="15" t="s">
        <v>118</v>
      </c>
      <c r="Q2265" s="15">
        <v>27200</v>
      </c>
      <c r="R2265" s="15">
        <v>117700</v>
      </c>
      <c r="S2265" s="15">
        <v>144900</v>
      </c>
      <c r="T2265" s="15">
        <v>0.23</v>
      </c>
      <c r="U2265" s="15" t="s">
        <v>3335</v>
      </c>
      <c r="V2265" s="15" t="s">
        <v>76</v>
      </c>
      <c r="W2265" s="16">
        <v>1</v>
      </c>
      <c r="X2265" s="16">
        <v>1</v>
      </c>
      <c r="Y2265" s="15">
        <v>9404</v>
      </c>
      <c r="Z2265" s="15">
        <v>0.216</v>
      </c>
      <c r="AA2265" s="15" t="s">
        <v>17500</v>
      </c>
      <c r="AB2265" s="15" t="s">
        <v>17501</v>
      </c>
      <c r="AC2265" s="15">
        <v>158500</v>
      </c>
      <c r="AD2265" s="26">
        <v>41425</v>
      </c>
      <c r="AE2265" s="15" t="s">
        <v>353</v>
      </c>
      <c r="AF2265" s="15" t="s">
        <v>17523</v>
      </c>
      <c r="AG2265" s="16">
        <v>1</v>
      </c>
      <c r="AH2265" s="15" t="s">
        <v>17524</v>
      </c>
      <c r="AI2265" s="15" t="s">
        <v>78</v>
      </c>
      <c r="AJ2265" s="15">
        <v>9404.0058593800004</v>
      </c>
      <c r="AK2265" s="15">
        <v>405.74398314899997</v>
      </c>
      <c r="AL2265" s="15">
        <v>3097107.6482799998</v>
      </c>
      <c r="AM2265" s="15">
        <v>1412912.9057499999</v>
      </c>
      <c r="AN2265" s="19">
        <v>27200</v>
      </c>
      <c r="AO2265" s="19">
        <v>117900</v>
      </c>
      <c r="AP2265" s="19">
        <v>0</v>
      </c>
      <c r="AQ2265" s="19">
        <v>0</v>
      </c>
      <c r="AR2265" s="34">
        <f t="shared" si="460"/>
        <v>145100</v>
      </c>
      <c r="AS2265" s="34">
        <v>45000</v>
      </c>
      <c r="AT2265" s="34">
        <v>3000</v>
      </c>
      <c r="AU2265" s="34">
        <v>35035</v>
      </c>
      <c r="AV2265" s="34">
        <v>24960</v>
      </c>
      <c r="AW2265" s="35">
        <f t="shared" si="461"/>
        <v>107995</v>
      </c>
      <c r="AX2265" s="34">
        <f t="shared" si="462"/>
        <v>37105</v>
      </c>
      <c r="AY2265" s="36">
        <v>1.4712000000099998</v>
      </c>
      <c r="AZ2265" s="36">
        <v>2.0617000000000001</v>
      </c>
      <c r="BA2265" s="22"/>
      <c r="BB2265" s="19">
        <v>1451</v>
      </c>
      <c r="BC2265" s="34">
        <f t="shared" si="463"/>
        <v>545.88876000371044</v>
      </c>
      <c r="BD2265" s="34">
        <f t="shared" si="464"/>
        <v>764.993785</v>
      </c>
      <c r="BE2265" s="38">
        <v>3.4819999999999997E-2</v>
      </c>
      <c r="BF2265" s="38">
        <f t="shared" si="465"/>
        <v>3.4819999999999997E-2</v>
      </c>
      <c r="BG2265" s="34">
        <v>19.007846623329197</v>
      </c>
      <c r="BH2265" s="34">
        <v>26.637083593699998</v>
      </c>
      <c r="BI2265" s="34">
        <f t="shared" si="466"/>
        <v>526.88091338038123</v>
      </c>
      <c r="BJ2265" s="34">
        <f t="shared" si="467"/>
        <v>738.35670140629998</v>
      </c>
      <c r="BK2265" s="34">
        <v>0</v>
      </c>
      <c r="BL2265" s="34">
        <v>0</v>
      </c>
      <c r="BM2265" s="34">
        <f t="shared" si="468"/>
        <v>0</v>
      </c>
      <c r="BN2265" s="39">
        <f t="shared" si="470"/>
        <v>526.88091338038123</v>
      </c>
      <c r="BO2265" s="39">
        <f t="shared" si="471"/>
        <v>738.35670140629998</v>
      </c>
      <c r="BP2265" s="39">
        <f t="shared" si="469"/>
        <v>211.47578802591875</v>
      </c>
    </row>
    <row r="2266" spans="1:68" s="25" customFormat="1" ht="14.25" x14ac:dyDescent="0.2">
      <c r="A2266" s="14">
        <v>1055</v>
      </c>
      <c r="B2266" s="40"/>
      <c r="C2266" s="15"/>
      <c r="D2266" s="16">
        <v>35740</v>
      </c>
      <c r="E2266" s="15" t="s">
        <v>17525</v>
      </c>
      <c r="F2266" s="15" t="s">
        <v>17526</v>
      </c>
      <c r="G2266" s="17" t="s">
        <v>17520</v>
      </c>
      <c r="H2266" s="17" t="s">
        <v>17521</v>
      </c>
      <c r="I2266" s="17" t="s">
        <v>2689</v>
      </c>
      <c r="J2266" s="15" t="s">
        <v>220</v>
      </c>
      <c r="K2266" s="15" t="s">
        <v>88</v>
      </c>
      <c r="L2266" s="18" t="s">
        <v>17527</v>
      </c>
      <c r="M2266" s="15" t="s">
        <v>17498</v>
      </c>
      <c r="N2266" s="15" t="s">
        <v>17499</v>
      </c>
      <c r="O2266" s="16">
        <v>419</v>
      </c>
      <c r="P2266" s="15" t="s">
        <v>895</v>
      </c>
      <c r="Q2266" s="15">
        <v>21100</v>
      </c>
      <c r="R2266" s="15">
        <v>108000</v>
      </c>
      <c r="S2266" s="15">
        <v>129100</v>
      </c>
      <c r="T2266" s="15">
        <v>0.17</v>
      </c>
      <c r="U2266" s="15" t="s">
        <v>3335</v>
      </c>
      <c r="V2266" s="15" t="s">
        <v>76</v>
      </c>
      <c r="W2266" s="16">
        <v>1</v>
      </c>
      <c r="X2266" s="16">
        <v>1</v>
      </c>
      <c r="Y2266" s="15">
        <v>10219</v>
      </c>
      <c r="Z2266" s="15">
        <v>0.23499999999999999</v>
      </c>
      <c r="AA2266" s="15" t="s">
        <v>78</v>
      </c>
      <c r="AB2266" s="15" t="s">
        <v>78</v>
      </c>
      <c r="AC2266" s="15">
        <v>0</v>
      </c>
      <c r="AD2266" s="26">
        <v>41241</v>
      </c>
      <c r="AE2266" s="15" t="s">
        <v>363</v>
      </c>
      <c r="AF2266" s="15" t="s">
        <v>17528</v>
      </c>
      <c r="AG2266" s="16">
        <v>1</v>
      </c>
      <c r="AH2266" s="15" t="s">
        <v>17529</v>
      </c>
      <c r="AI2266" s="15" t="s">
        <v>78</v>
      </c>
      <c r="AJ2266" s="15">
        <v>10218.9204102</v>
      </c>
      <c r="AK2266" s="15">
        <v>419.93103853600002</v>
      </c>
      <c r="AL2266" s="15">
        <v>3097121.1666799998</v>
      </c>
      <c r="AM2266" s="15">
        <v>1412838.2257300001</v>
      </c>
      <c r="AN2266" s="19">
        <v>0</v>
      </c>
      <c r="AO2266" s="19">
        <v>0</v>
      </c>
      <c r="AP2266" s="19">
        <v>21100</v>
      </c>
      <c r="AQ2266" s="19">
        <v>108200</v>
      </c>
      <c r="AR2266" s="34">
        <f t="shared" si="460"/>
        <v>129300</v>
      </c>
      <c r="AS2266" s="34">
        <v>0</v>
      </c>
      <c r="AT2266" s="34">
        <v>0</v>
      </c>
      <c r="AU2266" s="34">
        <v>0</v>
      </c>
      <c r="AV2266" s="34">
        <v>0</v>
      </c>
      <c r="AW2266" s="35">
        <f t="shared" si="461"/>
        <v>0</v>
      </c>
      <c r="AX2266" s="34">
        <f t="shared" si="462"/>
        <v>129300</v>
      </c>
      <c r="AY2266" s="36">
        <v>1.4712000000099998</v>
      </c>
      <c r="AZ2266" s="36">
        <v>2.0617000000000001</v>
      </c>
      <c r="BA2266" s="22"/>
      <c r="BB2266" s="19">
        <v>2591</v>
      </c>
      <c r="BC2266" s="34">
        <f t="shared" si="463"/>
        <v>1902.2616000129299</v>
      </c>
      <c r="BD2266" s="34">
        <f t="shared" si="464"/>
        <v>2665.7781</v>
      </c>
      <c r="BE2266" s="38">
        <v>3.4819999999999997E-2</v>
      </c>
      <c r="BF2266" s="38">
        <f t="shared" si="465"/>
        <v>3.4819999999999997E-2</v>
      </c>
      <c r="BG2266" s="34">
        <v>0</v>
      </c>
      <c r="BH2266" s="34">
        <v>0</v>
      </c>
      <c r="BI2266" s="34">
        <f t="shared" si="466"/>
        <v>1902.2616000129299</v>
      </c>
      <c r="BJ2266" s="34">
        <f t="shared" si="467"/>
        <v>2665.7781</v>
      </c>
      <c r="BK2266" s="34">
        <v>0</v>
      </c>
      <c r="BL2266" s="34">
        <v>79.4695999999999</v>
      </c>
      <c r="BM2266" s="34">
        <f t="shared" si="468"/>
        <v>79.4695999999999</v>
      </c>
      <c r="BN2266" s="39">
        <f t="shared" si="470"/>
        <v>1902.2616000129299</v>
      </c>
      <c r="BO2266" s="39">
        <f t="shared" si="471"/>
        <v>2586.3085000000001</v>
      </c>
      <c r="BP2266" s="39">
        <f t="shared" si="469"/>
        <v>684.04689998707022</v>
      </c>
    </row>
    <row r="2267" spans="1:68" s="25" customFormat="1" ht="14.25" x14ac:dyDescent="0.2">
      <c r="A2267" s="14">
        <v>1056</v>
      </c>
      <c r="B2267" s="40"/>
      <c r="C2267" s="15"/>
      <c r="D2267" s="16">
        <v>14051</v>
      </c>
      <c r="E2267" s="15" t="s">
        <v>17530</v>
      </c>
      <c r="F2267" s="15" t="s">
        <v>17531</v>
      </c>
      <c r="G2267" s="17" t="s">
        <v>17532</v>
      </c>
      <c r="H2267" s="17" t="s">
        <v>17533</v>
      </c>
      <c r="I2267" s="17" t="s">
        <v>86</v>
      </c>
      <c r="J2267" s="15" t="s">
        <v>17534</v>
      </c>
      <c r="K2267" s="15" t="s">
        <v>3424</v>
      </c>
      <c r="L2267" s="18" t="s">
        <v>17535</v>
      </c>
      <c r="M2267" s="15" t="s">
        <v>17536</v>
      </c>
      <c r="N2267" s="15" t="s">
        <v>17537</v>
      </c>
      <c r="O2267" s="16">
        <v>511</v>
      </c>
      <c r="P2267" s="15" t="s">
        <v>569</v>
      </c>
      <c r="Q2267" s="15">
        <v>28700</v>
      </c>
      <c r="R2267" s="15">
        <v>41100</v>
      </c>
      <c r="S2267" s="15">
        <v>69800</v>
      </c>
      <c r="T2267" s="15">
        <v>0.64</v>
      </c>
      <c r="U2267" s="15" t="s">
        <v>3335</v>
      </c>
      <c r="V2267" s="15" t="s">
        <v>76</v>
      </c>
      <c r="W2267" s="16">
        <v>1</v>
      </c>
      <c r="X2267" s="16">
        <v>0</v>
      </c>
      <c r="Y2267" s="15">
        <v>17311</v>
      </c>
      <c r="Z2267" s="15">
        <v>0.39700000000000002</v>
      </c>
      <c r="AA2267" s="15" t="s">
        <v>78</v>
      </c>
      <c r="AB2267" s="15" t="s">
        <v>78</v>
      </c>
      <c r="AC2267" s="15">
        <v>0</v>
      </c>
      <c r="AD2267" s="15"/>
      <c r="AE2267" s="15" t="s">
        <v>137</v>
      </c>
      <c r="AF2267" s="15" t="s">
        <v>17538</v>
      </c>
      <c r="AG2267" s="16">
        <v>1</v>
      </c>
      <c r="AH2267" s="15" t="s">
        <v>17539</v>
      </c>
      <c r="AI2267" s="15" t="s">
        <v>78</v>
      </c>
      <c r="AJ2267" s="15">
        <v>17310.7145996</v>
      </c>
      <c r="AK2267" s="15">
        <v>755.51611302100002</v>
      </c>
      <c r="AL2267" s="15">
        <v>3097012.1784799998</v>
      </c>
      <c r="AM2267" s="15">
        <v>1412976.6051400001</v>
      </c>
      <c r="AN2267" s="19">
        <v>28700</v>
      </c>
      <c r="AO2267" s="19">
        <v>41200</v>
      </c>
      <c r="AP2267" s="19">
        <v>0</v>
      </c>
      <c r="AQ2267" s="19">
        <v>0</v>
      </c>
      <c r="AR2267" s="34">
        <f t="shared" si="460"/>
        <v>69900</v>
      </c>
      <c r="AS2267" s="34">
        <v>41940</v>
      </c>
      <c r="AT2267" s="34">
        <v>3000</v>
      </c>
      <c r="AU2267" s="34">
        <v>9786</v>
      </c>
      <c r="AV2267" s="34">
        <v>0</v>
      </c>
      <c r="AW2267" s="35">
        <f t="shared" si="461"/>
        <v>54726</v>
      </c>
      <c r="AX2267" s="34">
        <f t="shared" si="462"/>
        <v>15174</v>
      </c>
      <c r="AY2267" s="36">
        <v>1.4712000000099998</v>
      </c>
      <c r="AZ2267" s="36">
        <v>2.0617000000000001</v>
      </c>
      <c r="BA2267" s="22"/>
      <c r="BB2267" s="19">
        <v>699</v>
      </c>
      <c r="BC2267" s="34">
        <f t="shared" si="463"/>
        <v>223.23988800151739</v>
      </c>
      <c r="BD2267" s="34">
        <f t="shared" si="464"/>
        <v>312.84235800000005</v>
      </c>
      <c r="BE2267" s="38">
        <v>3.4819999999999997E-2</v>
      </c>
      <c r="BF2267" s="38">
        <f t="shared" si="465"/>
        <v>3.4819999999999997E-2</v>
      </c>
      <c r="BG2267" s="34">
        <v>7.773212900212835</v>
      </c>
      <c r="BH2267" s="34">
        <v>10.89317090556</v>
      </c>
      <c r="BI2267" s="34">
        <f t="shared" si="466"/>
        <v>215.46667510130456</v>
      </c>
      <c r="BJ2267" s="34">
        <f t="shared" si="467"/>
        <v>301.94918709444005</v>
      </c>
      <c r="BK2267" s="34">
        <v>0</v>
      </c>
      <c r="BL2267" s="34">
        <v>0</v>
      </c>
      <c r="BM2267" s="34">
        <f t="shared" si="468"/>
        <v>0</v>
      </c>
      <c r="BN2267" s="39">
        <f t="shared" si="470"/>
        <v>215.46667510130456</v>
      </c>
      <c r="BO2267" s="39">
        <f t="shared" si="471"/>
        <v>301.94918709444005</v>
      </c>
      <c r="BP2267" s="39">
        <f t="shared" si="469"/>
        <v>86.482511993135489</v>
      </c>
    </row>
    <row r="2268" spans="1:68" s="25" customFormat="1" ht="14.25" x14ac:dyDescent="0.2">
      <c r="A2268" s="14">
        <v>1057</v>
      </c>
      <c r="B2268" s="40"/>
      <c r="C2268" s="15"/>
      <c r="D2268" s="16">
        <v>23926</v>
      </c>
      <c r="E2268" s="15" t="s">
        <v>17540</v>
      </c>
      <c r="F2268" s="15" t="s">
        <v>17541</v>
      </c>
      <c r="G2268" s="17" t="s">
        <v>17542</v>
      </c>
      <c r="H2268" s="17" t="s">
        <v>17543</v>
      </c>
      <c r="I2268" s="17" t="s">
        <v>86</v>
      </c>
      <c r="J2268" s="15" t="s">
        <v>17544</v>
      </c>
      <c r="K2268" s="15" t="s">
        <v>4213</v>
      </c>
      <c r="L2268" s="18" t="s">
        <v>17545</v>
      </c>
      <c r="M2268" s="15" t="s">
        <v>17536</v>
      </c>
      <c r="N2268" s="15" t="s">
        <v>17537</v>
      </c>
      <c r="O2268" s="16">
        <v>511</v>
      </c>
      <c r="P2268" s="15" t="s">
        <v>569</v>
      </c>
      <c r="Q2268" s="15">
        <v>26500</v>
      </c>
      <c r="R2268" s="15">
        <v>97100</v>
      </c>
      <c r="S2268" s="15">
        <v>123600</v>
      </c>
      <c r="T2268" s="15">
        <v>0.57999999999999996</v>
      </c>
      <c r="U2268" s="15" t="s">
        <v>3335</v>
      </c>
      <c r="V2268" s="15" t="s">
        <v>76</v>
      </c>
      <c r="W2268" s="16">
        <v>1</v>
      </c>
      <c r="X2268" s="16">
        <v>0</v>
      </c>
      <c r="Y2268" s="15">
        <v>26206</v>
      </c>
      <c r="Z2268" s="15">
        <v>0.60199999999999998</v>
      </c>
      <c r="AA2268" s="15" t="s">
        <v>78</v>
      </c>
      <c r="AB2268" s="15" t="s">
        <v>78</v>
      </c>
      <c r="AC2268" s="15">
        <v>0</v>
      </c>
      <c r="AD2268" s="15"/>
      <c r="AE2268" s="15" t="s">
        <v>956</v>
      </c>
      <c r="AF2268" s="15" t="s">
        <v>12196</v>
      </c>
      <c r="AG2268" s="16">
        <v>1</v>
      </c>
      <c r="AH2268" s="15" t="s">
        <v>17546</v>
      </c>
      <c r="AI2268" s="15" t="s">
        <v>78</v>
      </c>
      <c r="AJ2268" s="15">
        <v>26206.1345215</v>
      </c>
      <c r="AK2268" s="15">
        <v>763.74054670600003</v>
      </c>
      <c r="AL2268" s="15">
        <v>3096945.4484100002</v>
      </c>
      <c r="AM2268" s="15">
        <v>1413027.9266900001</v>
      </c>
      <c r="AN2268" s="19">
        <v>26500</v>
      </c>
      <c r="AO2268" s="19">
        <v>96000</v>
      </c>
      <c r="AP2268" s="19">
        <v>0</v>
      </c>
      <c r="AQ2268" s="19">
        <v>0</v>
      </c>
      <c r="AR2268" s="34">
        <f t="shared" ref="AR2268:AR2331" si="472">SUM(AN2268:AQ2268)</f>
        <v>122500</v>
      </c>
      <c r="AS2268" s="34">
        <v>45000</v>
      </c>
      <c r="AT2268" s="34">
        <v>0</v>
      </c>
      <c r="AU2268" s="34">
        <v>27125</v>
      </c>
      <c r="AV2268" s="34">
        <v>12480</v>
      </c>
      <c r="AW2268" s="35">
        <f t="shared" ref="AW2268:AW2331" si="473">SUM(AS2268:AV2268)</f>
        <v>84605</v>
      </c>
      <c r="AX2268" s="34">
        <f t="shared" ref="AX2268:AX2331" si="474">AR2268-AW2268</f>
        <v>37895</v>
      </c>
      <c r="AY2268" s="36">
        <v>1.4712000000099998</v>
      </c>
      <c r="AZ2268" s="36">
        <v>2.0617000000000001</v>
      </c>
      <c r="BA2268" s="22"/>
      <c r="BB2268" s="19">
        <v>1225</v>
      </c>
      <c r="BC2268" s="34">
        <f t="shared" ref="BC2268:BC2331" si="475">(AX2268/100)*AY2268</f>
        <v>557.51124000378945</v>
      </c>
      <c r="BD2268" s="34">
        <f t="shared" ref="BD2268:BD2331" si="476">(AX2268/100)*AZ2268</f>
        <v>781.28121499999997</v>
      </c>
      <c r="BE2268" s="38">
        <v>3.4819999999999997E-2</v>
      </c>
      <c r="BF2268" s="38">
        <f t="shared" ref="BF2268:BF2331" si="477">BE2268</f>
        <v>3.4819999999999997E-2</v>
      </c>
      <c r="BG2268" s="34">
        <v>19.412541376931948</v>
      </c>
      <c r="BH2268" s="34">
        <v>27.204211906299996</v>
      </c>
      <c r="BI2268" s="34">
        <f t="shared" ref="BI2268:BI2331" si="478">BC2268-BG2268</f>
        <v>538.09869862685753</v>
      </c>
      <c r="BJ2268" s="34">
        <f t="shared" ref="BJ2268:BJ2331" si="479">BD2268-BH2268</f>
        <v>754.0770030937</v>
      </c>
      <c r="BK2268" s="34">
        <v>0</v>
      </c>
      <c r="BL2268" s="34">
        <v>0</v>
      </c>
      <c r="BM2268" s="34">
        <f t="shared" ref="BM2268:BM2331" si="480">BL2268-BK2268</f>
        <v>0</v>
      </c>
      <c r="BN2268" s="39">
        <f t="shared" si="470"/>
        <v>538.09869862685753</v>
      </c>
      <c r="BO2268" s="39">
        <f t="shared" si="471"/>
        <v>754.0770030937</v>
      </c>
      <c r="BP2268" s="39">
        <f t="shared" si="469"/>
        <v>215.97830446684247</v>
      </c>
    </row>
    <row r="2269" spans="1:68" s="25" customFormat="1" ht="14.25" x14ac:dyDescent="0.2">
      <c r="A2269" s="14">
        <v>1058</v>
      </c>
      <c r="B2269" s="40"/>
      <c r="C2269" s="15" t="s">
        <v>176</v>
      </c>
      <c r="D2269" s="16">
        <v>22090</v>
      </c>
      <c r="E2269" s="15" t="s">
        <v>17547</v>
      </c>
      <c r="F2269" s="15" t="s">
        <v>17548</v>
      </c>
      <c r="G2269" s="17" t="s">
        <v>17549</v>
      </c>
      <c r="H2269" s="17" t="s">
        <v>17550</v>
      </c>
      <c r="I2269" s="17" t="s">
        <v>86</v>
      </c>
      <c r="J2269" s="15" t="s">
        <v>17551</v>
      </c>
      <c r="K2269" s="15" t="s">
        <v>841</v>
      </c>
      <c r="L2269" s="18" t="s">
        <v>17552</v>
      </c>
      <c r="M2269" s="15" t="s">
        <v>17536</v>
      </c>
      <c r="N2269" s="15" t="s">
        <v>17537</v>
      </c>
      <c r="O2269" s="16">
        <v>511</v>
      </c>
      <c r="P2269" s="15" t="s">
        <v>569</v>
      </c>
      <c r="Q2269" s="15">
        <v>24000</v>
      </c>
      <c r="R2269" s="15">
        <v>75900</v>
      </c>
      <c r="S2269" s="15">
        <v>99900</v>
      </c>
      <c r="T2269" s="15">
        <v>0.5</v>
      </c>
      <c r="U2269" s="15" t="s">
        <v>3335</v>
      </c>
      <c r="V2269" s="15" t="s">
        <v>76</v>
      </c>
      <c r="W2269" s="16">
        <v>1</v>
      </c>
      <c r="X2269" s="16">
        <v>0</v>
      </c>
      <c r="Y2269" s="15">
        <v>25615</v>
      </c>
      <c r="Z2269" s="15">
        <v>0.58799999999999997</v>
      </c>
      <c r="AA2269" s="15" t="s">
        <v>78</v>
      </c>
      <c r="AB2269" s="15" t="s">
        <v>78</v>
      </c>
      <c r="AC2269" s="15">
        <v>0</v>
      </c>
      <c r="AD2269" s="15"/>
      <c r="AE2269" s="15" t="s">
        <v>353</v>
      </c>
      <c r="AF2269" s="15" t="s">
        <v>17553</v>
      </c>
      <c r="AG2269" s="16">
        <v>1</v>
      </c>
      <c r="AH2269" s="15" t="s">
        <v>17554</v>
      </c>
      <c r="AI2269" s="15" t="s">
        <v>78</v>
      </c>
      <c r="AJ2269" s="15">
        <v>25614.9025879</v>
      </c>
      <c r="AK2269" s="15">
        <v>716.38903014000005</v>
      </c>
      <c r="AL2269" s="15">
        <v>3096853.0672499998</v>
      </c>
      <c r="AM2269" s="15">
        <v>1413052.01052</v>
      </c>
      <c r="AN2269" s="19">
        <v>24000</v>
      </c>
      <c r="AO2269" s="19">
        <v>75100</v>
      </c>
      <c r="AP2269" s="19">
        <v>0</v>
      </c>
      <c r="AQ2269" s="19">
        <v>0</v>
      </c>
      <c r="AR2269" s="34">
        <f t="shared" si="472"/>
        <v>99100</v>
      </c>
      <c r="AS2269" s="34">
        <v>45000</v>
      </c>
      <c r="AT2269" s="34">
        <v>0</v>
      </c>
      <c r="AU2269" s="34">
        <v>18935</v>
      </c>
      <c r="AV2269" s="34">
        <v>0</v>
      </c>
      <c r="AW2269" s="35">
        <f t="shared" si="473"/>
        <v>63935</v>
      </c>
      <c r="AX2269" s="34">
        <f t="shared" si="474"/>
        <v>35165</v>
      </c>
      <c r="AY2269" s="36">
        <v>1.4712000000099998</v>
      </c>
      <c r="AZ2269" s="36">
        <v>2.0617000000000001</v>
      </c>
      <c r="BA2269" s="22"/>
      <c r="BB2269" s="19">
        <v>991</v>
      </c>
      <c r="BC2269" s="34">
        <f t="shared" si="475"/>
        <v>517.34748000351647</v>
      </c>
      <c r="BD2269" s="34">
        <f t="shared" si="476"/>
        <v>724.99680499999999</v>
      </c>
      <c r="BE2269" s="38">
        <v>3.4819999999999997E-2</v>
      </c>
      <c r="BF2269" s="38">
        <f t="shared" si="477"/>
        <v>3.4819999999999997E-2</v>
      </c>
      <c r="BG2269" s="34">
        <v>18.014039253722441</v>
      </c>
      <c r="BH2269" s="34">
        <v>25.244388750099997</v>
      </c>
      <c r="BI2269" s="34">
        <f t="shared" si="478"/>
        <v>499.33344074979402</v>
      </c>
      <c r="BJ2269" s="34">
        <f t="shared" si="479"/>
        <v>699.75241624989997</v>
      </c>
      <c r="BK2269" s="34">
        <v>0</v>
      </c>
      <c r="BL2269" s="34">
        <v>0</v>
      </c>
      <c r="BM2269" s="34">
        <f t="shared" si="480"/>
        <v>0</v>
      </c>
      <c r="BN2269" s="39">
        <f t="shared" si="470"/>
        <v>499.33344074979402</v>
      </c>
      <c r="BO2269" s="39">
        <f t="shared" si="471"/>
        <v>699.75241624989997</v>
      </c>
      <c r="BP2269" s="39">
        <f t="shared" si="469"/>
        <v>200.41897550010594</v>
      </c>
    </row>
    <row r="2270" spans="1:68" s="25" customFormat="1" ht="14.25" x14ac:dyDescent="0.2">
      <c r="A2270" s="14">
        <v>1059</v>
      </c>
      <c r="B2270" s="40"/>
      <c r="C2270" s="15" t="s">
        <v>593</v>
      </c>
      <c r="D2270" s="16">
        <v>34957</v>
      </c>
      <c r="E2270" s="15" t="s">
        <v>17555</v>
      </c>
      <c r="F2270" s="15" t="s">
        <v>17556</v>
      </c>
      <c r="G2270" s="17" t="s">
        <v>17557</v>
      </c>
      <c r="H2270" s="17" t="s">
        <v>17558</v>
      </c>
      <c r="I2270" s="17" t="s">
        <v>86</v>
      </c>
      <c r="J2270" s="15" t="s">
        <v>17559</v>
      </c>
      <c r="K2270" s="15" t="s">
        <v>86</v>
      </c>
      <c r="L2270" s="18" t="s">
        <v>17560</v>
      </c>
      <c r="M2270" s="15" t="s">
        <v>17536</v>
      </c>
      <c r="N2270" s="15" t="s">
        <v>17537</v>
      </c>
      <c r="O2270" s="16">
        <v>511</v>
      </c>
      <c r="P2270" s="15" t="s">
        <v>569</v>
      </c>
      <c r="Q2270" s="15">
        <v>32200</v>
      </c>
      <c r="R2270" s="15">
        <v>194200</v>
      </c>
      <c r="S2270" s="15">
        <v>226400</v>
      </c>
      <c r="T2270" s="15">
        <v>1.08</v>
      </c>
      <c r="U2270" s="15" t="s">
        <v>3335</v>
      </c>
      <c r="V2270" s="15" t="s">
        <v>76</v>
      </c>
      <c r="W2270" s="16">
        <v>1</v>
      </c>
      <c r="X2270" s="16">
        <v>1</v>
      </c>
      <c r="Y2270" s="15">
        <v>18662</v>
      </c>
      <c r="Z2270" s="15">
        <v>0.42799999999999999</v>
      </c>
      <c r="AA2270" s="15" t="s">
        <v>78</v>
      </c>
      <c r="AB2270" s="15" t="s">
        <v>78</v>
      </c>
      <c r="AC2270" s="15">
        <v>207900</v>
      </c>
      <c r="AD2270" s="26">
        <v>39913</v>
      </c>
      <c r="AE2270" s="15" t="s">
        <v>119</v>
      </c>
      <c r="AF2270" s="15" t="s">
        <v>119</v>
      </c>
      <c r="AG2270" s="16">
        <v>1</v>
      </c>
      <c r="AH2270" s="15" t="s">
        <v>17561</v>
      </c>
      <c r="AI2270" s="15" t="s">
        <v>78</v>
      </c>
      <c r="AJ2270" s="15">
        <v>18662.0751953</v>
      </c>
      <c r="AK2270" s="15">
        <v>642.31813146000002</v>
      </c>
      <c r="AL2270" s="15">
        <v>3096760.1381999999</v>
      </c>
      <c r="AM2270" s="15">
        <v>1413091.2890999999</v>
      </c>
      <c r="AN2270" s="19">
        <v>32000</v>
      </c>
      <c r="AO2270" s="19">
        <v>172300</v>
      </c>
      <c r="AP2270" s="19">
        <v>100</v>
      </c>
      <c r="AQ2270" s="19">
        <v>20100</v>
      </c>
      <c r="AR2270" s="34">
        <f t="shared" si="472"/>
        <v>224500</v>
      </c>
      <c r="AS2270" s="34">
        <v>45000</v>
      </c>
      <c r="AT2270" s="34">
        <v>3000</v>
      </c>
      <c r="AU2270" s="34">
        <v>55755</v>
      </c>
      <c r="AV2270" s="34">
        <v>0</v>
      </c>
      <c r="AW2270" s="35">
        <f t="shared" si="473"/>
        <v>103755</v>
      </c>
      <c r="AX2270" s="34">
        <f t="shared" si="474"/>
        <v>120745</v>
      </c>
      <c r="AY2270" s="36">
        <v>1.4712000000099998</v>
      </c>
      <c r="AZ2270" s="36">
        <v>2.0617000000000001</v>
      </c>
      <c r="BA2270" s="22"/>
      <c r="BB2270" s="19">
        <v>2649</v>
      </c>
      <c r="BC2270" s="34">
        <f t="shared" si="475"/>
        <v>1776.4004400120743</v>
      </c>
      <c r="BD2270" s="34">
        <f t="shared" si="476"/>
        <v>2489.3996650000004</v>
      </c>
      <c r="BE2270" s="38">
        <v>3.4819999999999997E-2</v>
      </c>
      <c r="BF2270" s="38">
        <f t="shared" si="477"/>
        <v>3.4819999999999997E-2</v>
      </c>
      <c r="BG2270" s="34">
        <v>51.506372153150089</v>
      </c>
      <c r="BH2270" s="34">
        <v>72.179640747299999</v>
      </c>
      <c r="BI2270" s="34">
        <f t="shared" si="478"/>
        <v>1724.8940678589242</v>
      </c>
      <c r="BJ2270" s="34">
        <f t="shared" si="479"/>
        <v>2417.2200242527006</v>
      </c>
      <c r="BK2270" s="34">
        <v>0</v>
      </c>
      <c r="BL2270" s="34">
        <v>0</v>
      </c>
      <c r="BM2270" s="34">
        <f t="shared" si="480"/>
        <v>0</v>
      </c>
      <c r="BN2270" s="39">
        <f t="shared" si="470"/>
        <v>1724.8940678589242</v>
      </c>
      <c r="BO2270" s="39">
        <f t="shared" si="471"/>
        <v>2417.2200242527006</v>
      </c>
      <c r="BP2270" s="39">
        <f t="shared" si="469"/>
        <v>692.32595639377632</v>
      </c>
    </row>
    <row r="2271" spans="1:68" s="25" customFormat="1" ht="14.25" x14ac:dyDescent="0.2">
      <c r="A2271" s="14">
        <v>1060</v>
      </c>
      <c r="B2271" s="40"/>
      <c r="C2271" s="15" t="s">
        <v>17562</v>
      </c>
      <c r="D2271" s="16">
        <v>14837</v>
      </c>
      <c r="E2271" s="15" t="s">
        <v>17563</v>
      </c>
      <c r="F2271" s="15" t="s">
        <v>17562</v>
      </c>
      <c r="G2271" s="17" t="s">
        <v>17564</v>
      </c>
      <c r="H2271" s="17" t="s">
        <v>17565</v>
      </c>
      <c r="I2271" s="17" t="s">
        <v>17566</v>
      </c>
      <c r="J2271" s="15" t="s">
        <v>17567</v>
      </c>
      <c r="K2271" s="15" t="s">
        <v>14548</v>
      </c>
      <c r="L2271" s="18" t="s">
        <v>17560</v>
      </c>
      <c r="M2271" s="15" t="s">
        <v>17536</v>
      </c>
      <c r="N2271" s="15" t="s">
        <v>17537</v>
      </c>
      <c r="O2271" s="16">
        <v>511</v>
      </c>
      <c r="P2271" s="15" t="s">
        <v>569</v>
      </c>
      <c r="Q2271" s="15">
        <v>32200</v>
      </c>
      <c r="R2271" s="15">
        <v>194200</v>
      </c>
      <c r="S2271" s="15">
        <v>226400</v>
      </c>
      <c r="T2271" s="15">
        <v>1.08</v>
      </c>
      <c r="U2271" s="15" t="s">
        <v>3335</v>
      </c>
      <c r="V2271" s="15" t="s">
        <v>76</v>
      </c>
      <c r="W2271" s="16">
        <v>1</v>
      </c>
      <c r="X2271" s="16">
        <v>1</v>
      </c>
      <c r="Y2271" s="15">
        <v>27600</v>
      </c>
      <c r="Z2271" s="15">
        <v>0.63400000000000001</v>
      </c>
      <c r="AA2271" s="15" t="s">
        <v>78</v>
      </c>
      <c r="AB2271" s="15" t="s">
        <v>78</v>
      </c>
      <c r="AC2271" s="15">
        <v>207900</v>
      </c>
      <c r="AD2271" s="26">
        <v>39913</v>
      </c>
      <c r="AE2271" s="15" t="s">
        <v>119</v>
      </c>
      <c r="AF2271" s="15" t="s">
        <v>119</v>
      </c>
      <c r="AG2271" s="16">
        <v>1</v>
      </c>
      <c r="AH2271" s="15" t="s">
        <v>17561</v>
      </c>
      <c r="AI2271" s="15" t="s">
        <v>78</v>
      </c>
      <c r="AJ2271" s="15">
        <v>27600.3730469</v>
      </c>
      <c r="AK2271" s="15">
        <v>746.29211824399999</v>
      </c>
      <c r="AL2271" s="15">
        <v>3096658.7735299999</v>
      </c>
      <c r="AM2271" s="15">
        <v>1413066.4517300001</v>
      </c>
      <c r="AN2271" s="19">
        <v>32000</v>
      </c>
      <c r="AO2271" s="19">
        <v>172300</v>
      </c>
      <c r="AP2271" s="19">
        <v>100</v>
      </c>
      <c r="AQ2271" s="19">
        <v>20100</v>
      </c>
      <c r="AR2271" s="34">
        <f t="shared" si="472"/>
        <v>224500</v>
      </c>
      <c r="AS2271" s="34">
        <v>45000</v>
      </c>
      <c r="AT2271" s="34">
        <v>3000</v>
      </c>
      <c r="AU2271" s="34">
        <v>55755</v>
      </c>
      <c r="AV2271" s="34"/>
      <c r="AW2271" s="35">
        <f t="shared" si="473"/>
        <v>103755</v>
      </c>
      <c r="AX2271" s="34">
        <f t="shared" si="474"/>
        <v>120745</v>
      </c>
      <c r="AY2271" s="36">
        <v>1.4712000000099998</v>
      </c>
      <c r="AZ2271" s="36">
        <v>2.0617000000000001</v>
      </c>
      <c r="BA2271" s="22"/>
      <c r="BB2271" s="19">
        <v>2649</v>
      </c>
      <c r="BC2271" s="34">
        <f t="shared" si="475"/>
        <v>1776.4004400120743</v>
      </c>
      <c r="BD2271" s="34">
        <f t="shared" si="476"/>
        <v>2489.3996650000004</v>
      </c>
      <c r="BE2271" s="38">
        <v>3.4819999999999997E-2</v>
      </c>
      <c r="BF2271" s="38">
        <f t="shared" si="477"/>
        <v>3.4819999999999997E-2</v>
      </c>
      <c r="BG2271" s="34">
        <v>51.506372153150089</v>
      </c>
      <c r="BH2271" s="34">
        <v>72.179640747299999</v>
      </c>
      <c r="BI2271" s="34">
        <f t="shared" si="478"/>
        <v>1724.8940678589242</v>
      </c>
      <c r="BJ2271" s="34">
        <f t="shared" si="479"/>
        <v>2417.2200242527006</v>
      </c>
      <c r="BK2271" s="34">
        <v>0</v>
      </c>
      <c r="BL2271" s="34">
        <v>0</v>
      </c>
      <c r="BM2271" s="34">
        <f t="shared" si="480"/>
        <v>0</v>
      </c>
      <c r="BN2271" s="39">
        <f t="shared" si="470"/>
        <v>1724.8940678589242</v>
      </c>
      <c r="BO2271" s="39">
        <f t="shared" si="471"/>
        <v>2417.2200242527006</v>
      </c>
      <c r="BP2271" s="39">
        <f t="shared" si="469"/>
        <v>692.32595639377632</v>
      </c>
    </row>
    <row r="2272" spans="1:68" s="25" customFormat="1" ht="14.25" x14ac:dyDescent="0.2">
      <c r="A2272" s="14">
        <v>1061</v>
      </c>
      <c r="B2272" s="40"/>
      <c r="C2272" s="15" t="s">
        <v>150</v>
      </c>
      <c r="D2272" s="16">
        <v>35139</v>
      </c>
      <c r="E2272" s="15" t="s">
        <v>17568</v>
      </c>
      <c r="F2272" s="15" t="s">
        <v>17569</v>
      </c>
      <c r="G2272" s="17" t="s">
        <v>17570</v>
      </c>
      <c r="H2272" s="17" t="s">
        <v>17571</v>
      </c>
      <c r="I2272" s="17" t="s">
        <v>86</v>
      </c>
      <c r="J2272" s="15" t="s">
        <v>17572</v>
      </c>
      <c r="K2272" s="15" t="s">
        <v>86</v>
      </c>
      <c r="L2272" s="18" t="s">
        <v>17573</v>
      </c>
      <c r="M2272" s="15" t="s">
        <v>17498</v>
      </c>
      <c r="N2272" s="15" t="s">
        <v>17499</v>
      </c>
      <c r="O2272" s="16">
        <v>510</v>
      </c>
      <c r="P2272" s="15" t="s">
        <v>118</v>
      </c>
      <c r="Q2272" s="15">
        <v>27100</v>
      </c>
      <c r="R2272" s="15">
        <v>101500</v>
      </c>
      <c r="S2272" s="15">
        <v>128600</v>
      </c>
      <c r="T2272" s="15">
        <v>0.25</v>
      </c>
      <c r="U2272" s="15" t="s">
        <v>3335</v>
      </c>
      <c r="V2272" s="15" t="s">
        <v>76</v>
      </c>
      <c r="W2272" s="16">
        <v>1</v>
      </c>
      <c r="X2272" s="16">
        <v>1</v>
      </c>
      <c r="Y2272" s="15">
        <v>14562</v>
      </c>
      <c r="Z2272" s="15">
        <v>0.33400000000000002</v>
      </c>
      <c r="AA2272" s="15" t="s">
        <v>17574</v>
      </c>
      <c r="AB2272" s="15" t="s">
        <v>17575</v>
      </c>
      <c r="AC2272" s="15">
        <v>131900</v>
      </c>
      <c r="AD2272" s="26">
        <v>40247</v>
      </c>
      <c r="AE2272" s="15" t="s">
        <v>222</v>
      </c>
      <c r="AF2272" s="15" t="s">
        <v>12574</v>
      </c>
      <c r="AG2272" s="16">
        <v>1</v>
      </c>
      <c r="AH2272" s="15" t="s">
        <v>17576</v>
      </c>
      <c r="AI2272" s="15" t="s">
        <v>78</v>
      </c>
      <c r="AJ2272" s="15">
        <v>14562.1567383</v>
      </c>
      <c r="AK2272" s="15">
        <v>495.15922367799999</v>
      </c>
      <c r="AL2272" s="15">
        <v>3096589.8309200001</v>
      </c>
      <c r="AM2272" s="15">
        <v>1412977.7101</v>
      </c>
      <c r="AN2272" s="19">
        <v>0</v>
      </c>
      <c r="AO2272" s="19">
        <v>0</v>
      </c>
      <c r="AP2272" s="19">
        <v>27100</v>
      </c>
      <c r="AQ2272" s="19">
        <v>101700</v>
      </c>
      <c r="AR2272" s="34">
        <f t="shared" si="472"/>
        <v>128800</v>
      </c>
      <c r="AS2272" s="34">
        <v>0</v>
      </c>
      <c r="AT2272" s="34">
        <v>0</v>
      </c>
      <c r="AU2272" s="34">
        <v>0</v>
      </c>
      <c r="AV2272" s="34">
        <v>0</v>
      </c>
      <c r="AW2272" s="35">
        <f t="shared" si="473"/>
        <v>0</v>
      </c>
      <c r="AX2272" s="34">
        <f t="shared" si="474"/>
        <v>128800</v>
      </c>
      <c r="AY2272" s="36">
        <v>1.4712000000099998</v>
      </c>
      <c r="AZ2272" s="36">
        <v>2.0617000000000001</v>
      </c>
      <c r="BA2272" s="22"/>
      <c r="BB2272" s="19">
        <v>2576</v>
      </c>
      <c r="BC2272" s="34">
        <f t="shared" si="475"/>
        <v>1894.9056000128799</v>
      </c>
      <c r="BD2272" s="34">
        <f t="shared" si="476"/>
        <v>2655.4695999999999</v>
      </c>
      <c r="BE2272" s="38">
        <v>3.4819999999999997E-2</v>
      </c>
      <c r="BF2272" s="38">
        <f t="shared" si="477"/>
        <v>3.4819999999999997E-2</v>
      </c>
      <c r="BG2272" s="34">
        <v>0</v>
      </c>
      <c r="BH2272" s="34">
        <v>0</v>
      </c>
      <c r="BI2272" s="34">
        <f t="shared" si="478"/>
        <v>1894.9056000128799</v>
      </c>
      <c r="BJ2272" s="34">
        <f t="shared" si="479"/>
        <v>2655.4695999999999</v>
      </c>
      <c r="BK2272" s="34">
        <v>0</v>
      </c>
      <c r="BL2272" s="34">
        <v>79.4695999999999</v>
      </c>
      <c r="BM2272" s="34">
        <f t="shared" si="480"/>
        <v>79.4695999999999</v>
      </c>
      <c r="BN2272" s="39">
        <f t="shared" si="470"/>
        <v>1894.9056000128799</v>
      </c>
      <c r="BO2272" s="39">
        <f t="shared" si="471"/>
        <v>2576</v>
      </c>
      <c r="BP2272" s="39">
        <f t="shared" si="469"/>
        <v>681.09439998712014</v>
      </c>
    </row>
    <row r="2273" spans="1:68" s="25" customFormat="1" ht="14.25" x14ac:dyDescent="0.2">
      <c r="A2273" s="14">
        <v>1062</v>
      </c>
      <c r="B2273" s="40"/>
      <c r="C2273" s="15"/>
      <c r="D2273" s="16">
        <v>7346</v>
      </c>
      <c r="E2273" s="15" t="s">
        <v>17577</v>
      </c>
      <c r="F2273" s="15" t="s">
        <v>17578</v>
      </c>
      <c r="G2273" s="17" t="s">
        <v>17579</v>
      </c>
      <c r="H2273" s="17" t="s">
        <v>17580</v>
      </c>
      <c r="I2273" s="17" t="s">
        <v>86</v>
      </c>
      <c r="J2273" s="15" t="s">
        <v>17581</v>
      </c>
      <c r="K2273" s="15" t="s">
        <v>2360</v>
      </c>
      <c r="L2273" s="18" t="s">
        <v>17582</v>
      </c>
      <c r="M2273" s="15" t="s">
        <v>17498</v>
      </c>
      <c r="N2273" s="15" t="s">
        <v>17499</v>
      </c>
      <c r="O2273" s="16">
        <v>419</v>
      </c>
      <c r="P2273" s="15" t="s">
        <v>895</v>
      </c>
      <c r="Q2273" s="15">
        <v>37300</v>
      </c>
      <c r="R2273" s="15">
        <v>114900</v>
      </c>
      <c r="S2273" s="15">
        <v>152200</v>
      </c>
      <c r="T2273" s="15">
        <v>0.27</v>
      </c>
      <c r="U2273" s="15" t="s">
        <v>3335</v>
      </c>
      <c r="V2273" s="15" t="s">
        <v>76</v>
      </c>
      <c r="W2273" s="16">
        <v>1</v>
      </c>
      <c r="X2273" s="16">
        <v>0</v>
      </c>
      <c r="Y2273" s="15">
        <v>15228</v>
      </c>
      <c r="Z2273" s="15">
        <v>0.35</v>
      </c>
      <c r="AA2273" s="15" t="s">
        <v>17574</v>
      </c>
      <c r="AB2273" s="15" t="s">
        <v>17575</v>
      </c>
      <c r="AC2273" s="15">
        <v>0</v>
      </c>
      <c r="AD2273" s="15"/>
      <c r="AE2273" s="15" t="s">
        <v>222</v>
      </c>
      <c r="AF2273" s="15" t="s">
        <v>14841</v>
      </c>
      <c r="AG2273" s="16">
        <v>1</v>
      </c>
      <c r="AH2273" s="15" t="s">
        <v>17583</v>
      </c>
      <c r="AI2273" s="15" t="s">
        <v>78</v>
      </c>
      <c r="AJ2273" s="15">
        <v>15227.8535156</v>
      </c>
      <c r="AK2273" s="15">
        <v>480.04919167499997</v>
      </c>
      <c r="AL2273" s="15">
        <v>3096520.17729</v>
      </c>
      <c r="AM2273" s="15">
        <v>1413091.7972599999</v>
      </c>
      <c r="AN2273" s="19">
        <v>0</v>
      </c>
      <c r="AO2273" s="19">
        <v>0</v>
      </c>
      <c r="AP2273" s="19">
        <v>37300</v>
      </c>
      <c r="AQ2273" s="19">
        <v>115000</v>
      </c>
      <c r="AR2273" s="34">
        <f t="shared" si="472"/>
        <v>152300</v>
      </c>
      <c r="AS2273" s="34">
        <v>0</v>
      </c>
      <c r="AT2273" s="34">
        <v>0</v>
      </c>
      <c r="AU2273" s="34">
        <v>0</v>
      </c>
      <c r="AV2273" s="34">
        <v>0</v>
      </c>
      <c r="AW2273" s="35">
        <f t="shared" si="473"/>
        <v>0</v>
      </c>
      <c r="AX2273" s="34">
        <f t="shared" si="474"/>
        <v>152300</v>
      </c>
      <c r="AY2273" s="36">
        <v>1.4712000000099998</v>
      </c>
      <c r="AZ2273" s="36">
        <v>2.0617000000000001</v>
      </c>
      <c r="BA2273" s="22"/>
      <c r="BB2273" s="19">
        <v>3046</v>
      </c>
      <c r="BC2273" s="34">
        <f t="shared" si="475"/>
        <v>2240.63760001523</v>
      </c>
      <c r="BD2273" s="34">
        <f t="shared" si="476"/>
        <v>3139.9691000000003</v>
      </c>
      <c r="BE2273" s="38">
        <v>3.4819999999999997E-2</v>
      </c>
      <c r="BF2273" s="38">
        <f t="shared" si="477"/>
        <v>3.4819999999999997E-2</v>
      </c>
      <c r="BG2273" s="34">
        <v>0</v>
      </c>
      <c r="BH2273" s="34">
        <v>0</v>
      </c>
      <c r="BI2273" s="34">
        <f t="shared" si="478"/>
        <v>2240.63760001523</v>
      </c>
      <c r="BJ2273" s="34">
        <f t="shared" si="479"/>
        <v>3139.9691000000003</v>
      </c>
      <c r="BK2273" s="34">
        <v>0</v>
      </c>
      <c r="BL2273" s="34">
        <v>93.969100000000253</v>
      </c>
      <c r="BM2273" s="34">
        <f t="shared" si="480"/>
        <v>93.969100000000253</v>
      </c>
      <c r="BN2273" s="39">
        <f t="shared" si="470"/>
        <v>2240.63760001523</v>
      </c>
      <c r="BO2273" s="39">
        <f t="shared" si="471"/>
        <v>3046</v>
      </c>
      <c r="BP2273" s="39">
        <f t="shared" si="469"/>
        <v>805.36239998477004</v>
      </c>
    </row>
    <row r="2274" spans="1:68" s="25" customFormat="1" ht="14.25" x14ac:dyDescent="0.2">
      <c r="A2274" s="14">
        <v>1063</v>
      </c>
      <c r="B2274" s="40"/>
      <c r="C2274" s="15"/>
      <c r="D2274" s="16">
        <v>735</v>
      </c>
      <c r="E2274" s="15" t="s">
        <v>17584</v>
      </c>
      <c r="F2274" s="15" t="s">
        <v>17585</v>
      </c>
      <c r="G2274" s="17" t="s">
        <v>17586</v>
      </c>
      <c r="H2274" s="17" t="s">
        <v>17587</v>
      </c>
      <c r="I2274" s="17" t="s">
        <v>86</v>
      </c>
      <c r="J2274" s="15" t="s">
        <v>17588</v>
      </c>
      <c r="K2274" s="15" t="s">
        <v>7882</v>
      </c>
      <c r="L2274" s="18" t="s">
        <v>17589</v>
      </c>
      <c r="M2274" s="15" t="s">
        <v>17498</v>
      </c>
      <c r="N2274" s="15" t="s">
        <v>17499</v>
      </c>
      <c r="O2274" s="16">
        <v>419</v>
      </c>
      <c r="P2274" s="15" t="s">
        <v>895</v>
      </c>
      <c r="Q2274" s="15">
        <v>26800</v>
      </c>
      <c r="R2274" s="15">
        <v>139900</v>
      </c>
      <c r="S2274" s="15">
        <v>166700</v>
      </c>
      <c r="T2274" s="15">
        <v>0.27</v>
      </c>
      <c r="U2274" s="15" t="s">
        <v>3335</v>
      </c>
      <c r="V2274" s="15" t="s">
        <v>76</v>
      </c>
      <c r="W2274" s="16">
        <v>1</v>
      </c>
      <c r="X2274" s="16">
        <v>0</v>
      </c>
      <c r="Y2274" s="15">
        <v>14453</v>
      </c>
      <c r="Z2274" s="15">
        <v>0.33200000000000002</v>
      </c>
      <c r="AA2274" s="15" t="s">
        <v>17574</v>
      </c>
      <c r="AB2274" s="15" t="s">
        <v>17575</v>
      </c>
      <c r="AC2274" s="15">
        <v>0</v>
      </c>
      <c r="AD2274" s="15"/>
      <c r="AE2274" s="15" t="s">
        <v>222</v>
      </c>
      <c r="AF2274" s="15" t="s">
        <v>14186</v>
      </c>
      <c r="AG2274" s="16">
        <v>1</v>
      </c>
      <c r="AH2274" s="15" t="s">
        <v>17590</v>
      </c>
      <c r="AI2274" s="15" t="s">
        <v>78</v>
      </c>
      <c r="AJ2274" s="15">
        <v>14452.5930176</v>
      </c>
      <c r="AK2274" s="15">
        <v>516.39581096999996</v>
      </c>
      <c r="AL2274" s="15">
        <v>3096407.4620300001</v>
      </c>
      <c r="AM2274" s="15">
        <v>1413128.5125599999</v>
      </c>
      <c r="AN2274" s="19">
        <v>0</v>
      </c>
      <c r="AO2274" s="19">
        <v>0</v>
      </c>
      <c r="AP2274" s="19">
        <v>26800</v>
      </c>
      <c r="AQ2274" s="19">
        <v>140100</v>
      </c>
      <c r="AR2274" s="34">
        <f t="shared" si="472"/>
        <v>166900</v>
      </c>
      <c r="AS2274" s="34">
        <v>0</v>
      </c>
      <c r="AT2274" s="34">
        <v>0</v>
      </c>
      <c r="AU2274" s="34">
        <v>0</v>
      </c>
      <c r="AV2274" s="34">
        <v>0</v>
      </c>
      <c r="AW2274" s="35">
        <f t="shared" si="473"/>
        <v>0</v>
      </c>
      <c r="AX2274" s="34">
        <f t="shared" si="474"/>
        <v>166900</v>
      </c>
      <c r="AY2274" s="36">
        <v>1.4712000000099998</v>
      </c>
      <c r="AZ2274" s="36">
        <v>2.0617000000000001</v>
      </c>
      <c r="BA2274" s="22"/>
      <c r="BB2274" s="19">
        <v>3338</v>
      </c>
      <c r="BC2274" s="34">
        <f t="shared" si="475"/>
        <v>2455.4328000166897</v>
      </c>
      <c r="BD2274" s="34">
        <f t="shared" si="476"/>
        <v>3440.9773</v>
      </c>
      <c r="BE2274" s="38">
        <v>3.4819999999999997E-2</v>
      </c>
      <c r="BF2274" s="38">
        <f t="shared" si="477"/>
        <v>3.4819999999999997E-2</v>
      </c>
      <c r="BG2274" s="34">
        <v>0</v>
      </c>
      <c r="BH2274" s="34">
        <v>0</v>
      </c>
      <c r="BI2274" s="34">
        <f t="shared" si="478"/>
        <v>2455.4328000166897</v>
      </c>
      <c r="BJ2274" s="34">
        <f t="shared" si="479"/>
        <v>3440.9773</v>
      </c>
      <c r="BK2274" s="34">
        <v>0</v>
      </c>
      <c r="BL2274" s="34">
        <v>102.97730000000001</v>
      </c>
      <c r="BM2274" s="34">
        <f t="shared" si="480"/>
        <v>102.97730000000001</v>
      </c>
      <c r="BN2274" s="39">
        <f t="shared" si="470"/>
        <v>2455.4328000166897</v>
      </c>
      <c r="BO2274" s="39">
        <f t="shared" si="471"/>
        <v>3338</v>
      </c>
      <c r="BP2274" s="39">
        <f t="shared" si="469"/>
        <v>882.56719998331027</v>
      </c>
    </row>
    <row r="2275" spans="1:68" s="25" customFormat="1" ht="25.5" x14ac:dyDescent="0.2">
      <c r="A2275" s="14">
        <v>1064</v>
      </c>
      <c r="B2275" s="40"/>
      <c r="C2275" s="15"/>
      <c r="D2275" s="16">
        <v>5009</v>
      </c>
      <c r="E2275" s="15" t="s">
        <v>17591</v>
      </c>
      <c r="F2275" s="15" t="s">
        <v>17592</v>
      </c>
      <c r="G2275" s="17" t="s">
        <v>17593</v>
      </c>
      <c r="H2275" s="17" t="s">
        <v>17594</v>
      </c>
      <c r="I2275" s="17" t="s">
        <v>86</v>
      </c>
      <c r="J2275" s="15" t="s">
        <v>17595</v>
      </c>
      <c r="K2275" s="15" t="s">
        <v>7049</v>
      </c>
      <c r="L2275" s="18" t="s">
        <v>17596</v>
      </c>
      <c r="M2275" s="15" t="s">
        <v>17536</v>
      </c>
      <c r="N2275" s="15" t="s">
        <v>17537</v>
      </c>
      <c r="O2275" s="16">
        <v>501</v>
      </c>
      <c r="P2275" s="15" t="s">
        <v>405</v>
      </c>
      <c r="Q2275" s="15">
        <v>1600</v>
      </c>
      <c r="R2275" s="15">
        <v>0</v>
      </c>
      <c r="S2275" s="15">
        <v>1600</v>
      </c>
      <c r="T2275" s="15">
        <v>0.75</v>
      </c>
      <c r="U2275" s="15" t="s">
        <v>3335</v>
      </c>
      <c r="V2275" s="15" t="s">
        <v>76</v>
      </c>
      <c r="W2275" s="16">
        <v>0</v>
      </c>
      <c r="X2275" s="16">
        <v>0</v>
      </c>
      <c r="Y2275" s="15">
        <v>35267</v>
      </c>
      <c r="Z2275" s="15">
        <v>0.81</v>
      </c>
      <c r="AA2275" s="15" t="s">
        <v>78</v>
      </c>
      <c r="AB2275" s="15" t="s">
        <v>78</v>
      </c>
      <c r="AC2275" s="15">
        <v>0</v>
      </c>
      <c r="AD2275" s="15"/>
      <c r="AE2275" s="15" t="s">
        <v>874</v>
      </c>
      <c r="AF2275" s="15" t="s">
        <v>8778</v>
      </c>
      <c r="AG2275" s="16">
        <v>1</v>
      </c>
      <c r="AH2275" s="15" t="s">
        <v>17597</v>
      </c>
      <c r="AI2275" s="15" t="s">
        <v>78</v>
      </c>
      <c r="AJ2275" s="15">
        <v>35267.1962891</v>
      </c>
      <c r="AK2275" s="15">
        <v>783.73444081699995</v>
      </c>
      <c r="AL2275" s="15">
        <v>3096226.5395800001</v>
      </c>
      <c r="AM2275" s="15">
        <v>1413096.5183000001</v>
      </c>
      <c r="AN2275" s="19">
        <v>0</v>
      </c>
      <c r="AO2275" s="19">
        <v>0</v>
      </c>
      <c r="AP2275" s="19">
        <v>1200</v>
      </c>
      <c r="AQ2275" s="19">
        <v>0</v>
      </c>
      <c r="AR2275" s="34">
        <f t="shared" si="472"/>
        <v>1200</v>
      </c>
      <c r="AS2275" s="34">
        <v>0</v>
      </c>
      <c r="AT2275" s="34">
        <v>0</v>
      </c>
      <c r="AU2275" s="34">
        <v>0</v>
      </c>
      <c r="AV2275" s="34">
        <v>0</v>
      </c>
      <c r="AW2275" s="35">
        <f t="shared" si="473"/>
        <v>0</v>
      </c>
      <c r="AX2275" s="34">
        <f t="shared" si="474"/>
        <v>1200</v>
      </c>
      <c r="AY2275" s="36">
        <v>1.4712000000099998</v>
      </c>
      <c r="AZ2275" s="36">
        <v>2.0617000000000001</v>
      </c>
      <c r="BA2275" s="22"/>
      <c r="BB2275" s="19">
        <v>36</v>
      </c>
      <c r="BC2275" s="34">
        <f t="shared" si="475"/>
        <v>17.654400000119999</v>
      </c>
      <c r="BD2275" s="34">
        <f t="shared" si="476"/>
        <v>24.740400000000001</v>
      </c>
      <c r="BE2275" s="38">
        <v>3.4819999999999997E-2</v>
      </c>
      <c r="BF2275" s="38">
        <f t="shared" si="477"/>
        <v>3.4819999999999997E-2</v>
      </c>
      <c r="BG2275" s="34">
        <v>0</v>
      </c>
      <c r="BH2275" s="34">
        <v>0</v>
      </c>
      <c r="BI2275" s="34">
        <f t="shared" si="478"/>
        <v>17.654400000119999</v>
      </c>
      <c r="BJ2275" s="34">
        <f t="shared" si="479"/>
        <v>24.740400000000001</v>
      </c>
      <c r="BK2275" s="34">
        <v>0</v>
      </c>
      <c r="BL2275" s="34">
        <v>0</v>
      </c>
      <c r="BM2275" s="34">
        <f t="shared" si="480"/>
        <v>0</v>
      </c>
      <c r="BN2275" s="39">
        <f t="shared" si="470"/>
        <v>17.654400000119999</v>
      </c>
      <c r="BO2275" s="39">
        <f t="shared" si="471"/>
        <v>24.740400000000001</v>
      </c>
      <c r="BP2275" s="39">
        <f t="shared" si="469"/>
        <v>7.0859999998800021</v>
      </c>
    </row>
    <row r="2276" spans="1:68" s="25" customFormat="1" ht="14.25" x14ac:dyDescent="0.2">
      <c r="A2276" s="14">
        <v>1065</v>
      </c>
      <c r="B2276" s="40"/>
      <c r="C2276" s="15"/>
      <c r="D2276" s="16">
        <v>9429</v>
      </c>
      <c r="E2276" s="15" t="s">
        <v>17598</v>
      </c>
      <c r="F2276" s="15" t="s">
        <v>17599</v>
      </c>
      <c r="G2276" s="17" t="s">
        <v>17600</v>
      </c>
      <c r="H2276" s="17" t="s">
        <v>17601</v>
      </c>
      <c r="I2276" s="17" t="s">
        <v>86</v>
      </c>
      <c r="J2276" s="15" t="s">
        <v>17602</v>
      </c>
      <c r="K2276" s="15" t="s">
        <v>4031</v>
      </c>
      <c r="L2276" s="18" t="s">
        <v>17603</v>
      </c>
      <c r="M2276" s="15" t="s">
        <v>17498</v>
      </c>
      <c r="N2276" s="15" t="s">
        <v>17499</v>
      </c>
      <c r="O2276" s="16">
        <v>510</v>
      </c>
      <c r="P2276" s="15" t="s">
        <v>118</v>
      </c>
      <c r="Q2276" s="15">
        <v>26800</v>
      </c>
      <c r="R2276" s="15">
        <v>105800</v>
      </c>
      <c r="S2276" s="15">
        <v>132600</v>
      </c>
      <c r="T2276" s="15">
        <v>0.27</v>
      </c>
      <c r="U2276" s="15" t="s">
        <v>3335</v>
      </c>
      <c r="V2276" s="15" t="s">
        <v>76</v>
      </c>
      <c r="W2276" s="16">
        <v>1</v>
      </c>
      <c r="X2276" s="16">
        <v>1</v>
      </c>
      <c r="Y2276" s="15">
        <v>13817</v>
      </c>
      <c r="Z2276" s="15">
        <v>0.317</v>
      </c>
      <c r="AA2276" s="15" t="s">
        <v>17574</v>
      </c>
      <c r="AB2276" s="15" t="s">
        <v>17575</v>
      </c>
      <c r="AC2276" s="15">
        <v>142900</v>
      </c>
      <c r="AD2276" s="26">
        <v>38547</v>
      </c>
      <c r="AE2276" s="15" t="s">
        <v>119</v>
      </c>
      <c r="AF2276" s="15" t="s">
        <v>119</v>
      </c>
      <c r="AG2276" s="16">
        <v>1</v>
      </c>
      <c r="AH2276" s="15" t="s">
        <v>17604</v>
      </c>
      <c r="AI2276" s="15" t="s">
        <v>78</v>
      </c>
      <c r="AJ2276" s="15">
        <v>13816.8051758</v>
      </c>
      <c r="AK2276" s="15">
        <v>537.62620646200003</v>
      </c>
      <c r="AL2276" s="15">
        <v>3096301.5528299999</v>
      </c>
      <c r="AM2276" s="15">
        <v>1412990.92481</v>
      </c>
      <c r="AN2276" s="19">
        <v>26800</v>
      </c>
      <c r="AO2276" s="19">
        <v>105900</v>
      </c>
      <c r="AP2276" s="19">
        <v>0</v>
      </c>
      <c r="AQ2276" s="19">
        <v>0</v>
      </c>
      <c r="AR2276" s="34">
        <f t="shared" si="472"/>
        <v>132700</v>
      </c>
      <c r="AS2276" s="34">
        <v>45000</v>
      </c>
      <c r="AT2276" s="34">
        <v>0</v>
      </c>
      <c r="AU2276" s="34">
        <v>30695</v>
      </c>
      <c r="AV2276" s="34">
        <v>0</v>
      </c>
      <c r="AW2276" s="35">
        <f t="shared" si="473"/>
        <v>75695</v>
      </c>
      <c r="AX2276" s="34">
        <f t="shared" si="474"/>
        <v>57005</v>
      </c>
      <c r="AY2276" s="36">
        <v>1.4712000000099998</v>
      </c>
      <c r="AZ2276" s="36">
        <v>2.0617000000000001</v>
      </c>
      <c r="BA2276" s="22"/>
      <c r="BB2276" s="19">
        <v>1327</v>
      </c>
      <c r="BC2276" s="34">
        <f t="shared" si="475"/>
        <v>838.65756000570036</v>
      </c>
      <c r="BD2276" s="34">
        <f t="shared" si="476"/>
        <v>1175.2720850000001</v>
      </c>
      <c r="BE2276" s="38">
        <v>3.4819999999999997E-2</v>
      </c>
      <c r="BF2276" s="38">
        <f t="shared" si="477"/>
        <v>3.4819999999999997E-2</v>
      </c>
      <c r="BG2276" s="34">
        <v>29.202056239398484</v>
      </c>
      <c r="BH2276" s="34">
        <v>40.922973999699998</v>
      </c>
      <c r="BI2276" s="34">
        <f t="shared" si="478"/>
        <v>809.45550376630183</v>
      </c>
      <c r="BJ2276" s="34">
        <f t="shared" si="479"/>
        <v>1134.3491110003001</v>
      </c>
      <c r="BK2276" s="34">
        <v>0</v>
      </c>
      <c r="BL2276" s="34">
        <v>0</v>
      </c>
      <c r="BM2276" s="34">
        <f t="shared" si="480"/>
        <v>0</v>
      </c>
      <c r="BN2276" s="39">
        <f t="shared" si="470"/>
        <v>809.45550376630183</v>
      </c>
      <c r="BO2276" s="39">
        <f t="shared" si="471"/>
        <v>1134.3491110003001</v>
      </c>
      <c r="BP2276" s="39">
        <f t="shared" si="469"/>
        <v>324.8936072339983</v>
      </c>
    </row>
    <row r="2277" spans="1:68" s="25" customFormat="1" ht="14.25" x14ac:dyDescent="0.2">
      <c r="A2277" s="14">
        <v>1066</v>
      </c>
      <c r="B2277" s="40"/>
      <c r="C2277" s="15" t="s">
        <v>176</v>
      </c>
      <c r="D2277" s="16">
        <v>5809</v>
      </c>
      <c r="E2277" s="15" t="s">
        <v>17605</v>
      </c>
      <c r="F2277" s="15" t="s">
        <v>17606</v>
      </c>
      <c r="G2277" s="17" t="s">
        <v>17607</v>
      </c>
      <c r="H2277" s="17" t="s">
        <v>17608</v>
      </c>
      <c r="I2277" s="17" t="s">
        <v>86</v>
      </c>
      <c r="J2277" s="15" t="s">
        <v>17609</v>
      </c>
      <c r="K2277" s="15" t="s">
        <v>86</v>
      </c>
      <c r="L2277" s="18" t="s">
        <v>17610</v>
      </c>
      <c r="M2277" s="15" t="s">
        <v>17498</v>
      </c>
      <c r="N2277" s="15" t="s">
        <v>17499</v>
      </c>
      <c r="O2277" s="16">
        <v>510</v>
      </c>
      <c r="P2277" s="15" t="s">
        <v>118</v>
      </c>
      <c r="Q2277" s="15">
        <v>26800</v>
      </c>
      <c r="R2277" s="15">
        <v>104100</v>
      </c>
      <c r="S2277" s="15">
        <v>130900</v>
      </c>
      <c r="T2277" s="15">
        <v>0.27</v>
      </c>
      <c r="U2277" s="15" t="s">
        <v>3335</v>
      </c>
      <c r="V2277" s="15" t="s">
        <v>76</v>
      </c>
      <c r="W2277" s="16">
        <v>1</v>
      </c>
      <c r="X2277" s="16">
        <v>1</v>
      </c>
      <c r="Y2277" s="15">
        <v>11637</v>
      </c>
      <c r="Z2277" s="15">
        <v>0.26700000000000002</v>
      </c>
      <c r="AA2277" s="15" t="s">
        <v>17574</v>
      </c>
      <c r="AB2277" s="15" t="s">
        <v>17575</v>
      </c>
      <c r="AC2277" s="15">
        <v>133000</v>
      </c>
      <c r="AD2277" s="26">
        <v>41796</v>
      </c>
      <c r="AE2277" s="15" t="s">
        <v>119</v>
      </c>
      <c r="AF2277" s="15" t="s">
        <v>119</v>
      </c>
      <c r="AG2277" s="16">
        <v>1</v>
      </c>
      <c r="AH2277" s="15" t="s">
        <v>17611</v>
      </c>
      <c r="AI2277" s="15" t="s">
        <v>78</v>
      </c>
      <c r="AJ2277" s="15">
        <v>11637.2207031</v>
      </c>
      <c r="AK2277" s="15">
        <v>554.79722528100001</v>
      </c>
      <c r="AL2277" s="15">
        <v>3096359.92863</v>
      </c>
      <c r="AM2277" s="15">
        <v>1412940.4866500001</v>
      </c>
      <c r="AN2277" s="19">
        <v>26800</v>
      </c>
      <c r="AO2277" s="19">
        <v>103900</v>
      </c>
      <c r="AP2277" s="19">
        <v>0</v>
      </c>
      <c r="AQ2277" s="19">
        <v>300</v>
      </c>
      <c r="AR2277" s="34">
        <f t="shared" si="472"/>
        <v>131000</v>
      </c>
      <c r="AS2277" s="34">
        <v>45000</v>
      </c>
      <c r="AT2277" s="34">
        <v>3000</v>
      </c>
      <c r="AU2277" s="34">
        <v>29995</v>
      </c>
      <c r="AV2277" s="34">
        <v>0</v>
      </c>
      <c r="AW2277" s="35">
        <f t="shared" si="473"/>
        <v>77995</v>
      </c>
      <c r="AX2277" s="34">
        <f t="shared" si="474"/>
        <v>53005</v>
      </c>
      <c r="AY2277" s="36">
        <v>1.4712000000099998</v>
      </c>
      <c r="AZ2277" s="36">
        <v>2.0617000000000001</v>
      </c>
      <c r="BA2277" s="22"/>
      <c r="BB2277" s="19">
        <v>1316</v>
      </c>
      <c r="BC2277" s="34">
        <f t="shared" si="475"/>
        <v>779.80956000530034</v>
      </c>
      <c r="BD2277" s="34">
        <f t="shared" si="476"/>
        <v>1092.804085</v>
      </c>
      <c r="BE2277" s="38">
        <v>3.4819999999999997E-2</v>
      </c>
      <c r="BF2277" s="38">
        <f t="shared" si="477"/>
        <v>3.4819999999999997E-2</v>
      </c>
      <c r="BG2277" s="34">
        <v>26.999287327383509</v>
      </c>
      <c r="BH2277" s="34">
        <v>37.836073057699998</v>
      </c>
      <c r="BI2277" s="34">
        <f t="shared" si="478"/>
        <v>752.81027267791683</v>
      </c>
      <c r="BJ2277" s="34">
        <f t="shared" si="479"/>
        <v>1054.9680119422999</v>
      </c>
      <c r="BK2277" s="34">
        <v>0</v>
      </c>
      <c r="BL2277" s="34">
        <v>0</v>
      </c>
      <c r="BM2277" s="34">
        <f t="shared" si="480"/>
        <v>0</v>
      </c>
      <c r="BN2277" s="39">
        <f t="shared" si="470"/>
        <v>752.81027267791683</v>
      </c>
      <c r="BO2277" s="39">
        <f t="shared" si="471"/>
        <v>1054.9680119422999</v>
      </c>
      <c r="BP2277" s="39">
        <f t="shared" si="469"/>
        <v>302.15773926438305</v>
      </c>
    </row>
    <row r="2278" spans="1:68" s="25" customFormat="1" ht="14.25" x14ac:dyDescent="0.2">
      <c r="A2278" s="14">
        <v>1067</v>
      </c>
      <c r="B2278" s="40"/>
      <c r="C2278" s="15"/>
      <c r="D2278" s="16">
        <v>18168</v>
      </c>
      <c r="E2278" s="15" t="s">
        <v>17612</v>
      </c>
      <c r="F2278" s="15" t="s">
        <v>17613</v>
      </c>
      <c r="G2278" s="17" t="s">
        <v>17614</v>
      </c>
      <c r="H2278" s="17" t="s">
        <v>17615</v>
      </c>
      <c r="I2278" s="17" t="s">
        <v>205</v>
      </c>
      <c r="J2278" s="15" t="s">
        <v>17616</v>
      </c>
      <c r="K2278" s="15" t="s">
        <v>8330</v>
      </c>
      <c r="L2278" s="18" t="s">
        <v>17617</v>
      </c>
      <c r="M2278" s="15" t="s">
        <v>17498</v>
      </c>
      <c r="N2278" s="15" t="s">
        <v>17499</v>
      </c>
      <c r="O2278" s="16">
        <v>510</v>
      </c>
      <c r="P2278" s="15" t="s">
        <v>118</v>
      </c>
      <c r="Q2278" s="15">
        <v>19400</v>
      </c>
      <c r="R2278" s="15">
        <v>128600</v>
      </c>
      <c r="S2278" s="15">
        <v>148000</v>
      </c>
      <c r="T2278" s="15">
        <v>0.15</v>
      </c>
      <c r="U2278" s="15" t="s">
        <v>3335</v>
      </c>
      <c r="V2278" s="15" t="s">
        <v>76</v>
      </c>
      <c r="W2278" s="16">
        <v>1</v>
      </c>
      <c r="X2278" s="16">
        <v>1</v>
      </c>
      <c r="Y2278" s="15">
        <v>8778</v>
      </c>
      <c r="Z2278" s="15">
        <v>0.20200000000000001</v>
      </c>
      <c r="AA2278" s="15" t="s">
        <v>17574</v>
      </c>
      <c r="AB2278" s="15" t="s">
        <v>17575</v>
      </c>
      <c r="AC2278" s="15">
        <v>170000</v>
      </c>
      <c r="AD2278" s="26">
        <v>42469</v>
      </c>
      <c r="AE2278" s="15" t="s">
        <v>222</v>
      </c>
      <c r="AF2278" s="15" t="s">
        <v>10235</v>
      </c>
      <c r="AG2278" s="16">
        <v>1</v>
      </c>
      <c r="AH2278" s="15" t="s">
        <v>17618</v>
      </c>
      <c r="AI2278" s="15" t="s">
        <v>78</v>
      </c>
      <c r="AJ2278" s="15">
        <v>8777.7795410199997</v>
      </c>
      <c r="AK2278" s="15">
        <v>370.11468764</v>
      </c>
      <c r="AL2278" s="15">
        <v>3096469.1450700001</v>
      </c>
      <c r="AM2278" s="15">
        <v>1412900.4947899999</v>
      </c>
      <c r="AN2278" s="19">
        <v>0</v>
      </c>
      <c r="AO2278" s="19">
        <v>0</v>
      </c>
      <c r="AP2278" s="19">
        <v>19400</v>
      </c>
      <c r="AQ2278" s="19">
        <v>128700</v>
      </c>
      <c r="AR2278" s="34">
        <f t="shared" si="472"/>
        <v>148100</v>
      </c>
      <c r="AS2278" s="34">
        <v>0</v>
      </c>
      <c r="AT2278" s="34">
        <v>0</v>
      </c>
      <c r="AU2278" s="34">
        <v>0</v>
      </c>
      <c r="AV2278" s="34">
        <v>0</v>
      </c>
      <c r="AW2278" s="35">
        <f t="shared" si="473"/>
        <v>0</v>
      </c>
      <c r="AX2278" s="34">
        <f t="shared" si="474"/>
        <v>148100</v>
      </c>
      <c r="AY2278" s="36">
        <v>1.4712000000099998</v>
      </c>
      <c r="AZ2278" s="36">
        <v>2.0617000000000001</v>
      </c>
      <c r="BA2278" s="22"/>
      <c r="BB2278" s="19">
        <v>2962</v>
      </c>
      <c r="BC2278" s="34">
        <f t="shared" si="475"/>
        <v>2178.8472000148099</v>
      </c>
      <c r="BD2278" s="34">
        <f t="shared" si="476"/>
        <v>3053.3777</v>
      </c>
      <c r="BE2278" s="38">
        <v>3.4819999999999997E-2</v>
      </c>
      <c r="BF2278" s="38">
        <f t="shared" si="477"/>
        <v>3.4819999999999997E-2</v>
      </c>
      <c r="BG2278" s="34">
        <v>0</v>
      </c>
      <c r="BH2278" s="34">
        <v>0</v>
      </c>
      <c r="BI2278" s="34">
        <f t="shared" si="478"/>
        <v>2178.8472000148099</v>
      </c>
      <c r="BJ2278" s="34">
        <f t="shared" si="479"/>
        <v>3053.3777</v>
      </c>
      <c r="BK2278" s="34">
        <v>0</v>
      </c>
      <c r="BL2278" s="34">
        <v>91.377700000000004</v>
      </c>
      <c r="BM2278" s="34">
        <f t="shared" si="480"/>
        <v>91.377700000000004</v>
      </c>
      <c r="BN2278" s="39">
        <f t="shared" si="470"/>
        <v>2178.8472000148099</v>
      </c>
      <c r="BO2278" s="39">
        <f t="shared" si="471"/>
        <v>2962</v>
      </c>
      <c r="BP2278" s="39">
        <f t="shared" si="469"/>
        <v>783.15279998519009</v>
      </c>
    </row>
    <row r="2279" spans="1:68" s="25" customFormat="1" ht="14.25" x14ac:dyDescent="0.2">
      <c r="A2279" s="14">
        <v>1068</v>
      </c>
      <c r="B2279" s="40"/>
      <c r="C2279" s="15" t="s">
        <v>17619</v>
      </c>
      <c r="D2279" s="16">
        <v>35065</v>
      </c>
      <c r="E2279" s="15" t="s">
        <v>17620</v>
      </c>
      <c r="F2279" s="15" t="s">
        <v>17619</v>
      </c>
      <c r="G2279" s="17" t="s">
        <v>17621</v>
      </c>
      <c r="H2279" s="17" t="s">
        <v>17622</v>
      </c>
      <c r="I2279" s="17" t="s">
        <v>86</v>
      </c>
      <c r="J2279" s="15" t="s">
        <v>17623</v>
      </c>
      <c r="K2279" s="15" t="s">
        <v>7768</v>
      </c>
      <c r="L2279" s="18" t="s">
        <v>17624</v>
      </c>
      <c r="M2279" s="15" t="s">
        <v>17498</v>
      </c>
      <c r="N2279" s="15" t="s">
        <v>17499</v>
      </c>
      <c r="O2279" s="16">
        <v>510</v>
      </c>
      <c r="P2279" s="15" t="s">
        <v>118</v>
      </c>
      <c r="Q2279" s="15">
        <v>28900</v>
      </c>
      <c r="R2279" s="15">
        <v>126400</v>
      </c>
      <c r="S2279" s="15">
        <v>155300</v>
      </c>
      <c r="T2279" s="15">
        <v>0.22</v>
      </c>
      <c r="U2279" s="15" t="s">
        <v>3335</v>
      </c>
      <c r="V2279" s="15" t="s">
        <v>76</v>
      </c>
      <c r="W2279" s="16">
        <v>1</v>
      </c>
      <c r="X2279" s="16">
        <v>1</v>
      </c>
      <c r="Y2279" s="15">
        <v>9113</v>
      </c>
      <c r="Z2279" s="15">
        <v>0.20899999999999999</v>
      </c>
      <c r="AA2279" s="15" t="s">
        <v>78</v>
      </c>
      <c r="AB2279" s="15" t="s">
        <v>78</v>
      </c>
      <c r="AC2279" s="15">
        <v>151835</v>
      </c>
      <c r="AD2279" s="26">
        <v>40365</v>
      </c>
      <c r="AE2279" s="15" t="s">
        <v>222</v>
      </c>
      <c r="AF2279" s="15" t="s">
        <v>17625</v>
      </c>
      <c r="AG2279" s="16">
        <v>1</v>
      </c>
      <c r="AH2279" s="15" t="s">
        <v>17626</v>
      </c>
      <c r="AI2279" s="15" t="s">
        <v>78</v>
      </c>
      <c r="AJ2279" s="15">
        <v>9112.73706055</v>
      </c>
      <c r="AK2279" s="15">
        <v>384.356442147</v>
      </c>
      <c r="AL2279" s="15">
        <v>3096397.02905</v>
      </c>
      <c r="AM2279" s="15">
        <v>1412859.22869</v>
      </c>
      <c r="AN2279" s="19">
        <v>28900</v>
      </c>
      <c r="AO2279" s="19">
        <v>126500</v>
      </c>
      <c r="AP2279" s="19">
        <v>0</v>
      </c>
      <c r="AQ2279" s="19">
        <v>0</v>
      </c>
      <c r="AR2279" s="34">
        <f t="shared" si="472"/>
        <v>155400</v>
      </c>
      <c r="AS2279" s="34">
        <v>45000</v>
      </c>
      <c r="AT2279" s="34">
        <v>3000</v>
      </c>
      <c r="AU2279" s="34">
        <v>38640</v>
      </c>
      <c r="AV2279" s="34">
        <v>0</v>
      </c>
      <c r="AW2279" s="35">
        <f t="shared" si="473"/>
        <v>86640</v>
      </c>
      <c r="AX2279" s="34">
        <f t="shared" si="474"/>
        <v>68760</v>
      </c>
      <c r="AY2279" s="36">
        <v>1.4712000000099998</v>
      </c>
      <c r="AZ2279" s="36">
        <v>2.0617000000000001</v>
      </c>
      <c r="BA2279" s="22"/>
      <c r="BB2279" s="19">
        <v>1554</v>
      </c>
      <c r="BC2279" s="34">
        <f t="shared" si="475"/>
        <v>1011.5971200068759</v>
      </c>
      <c r="BD2279" s="34">
        <f t="shared" si="476"/>
        <v>1417.6249200000002</v>
      </c>
      <c r="BE2279" s="38">
        <v>3.4819999999999997E-2</v>
      </c>
      <c r="BF2279" s="38">
        <f t="shared" si="477"/>
        <v>3.4819999999999997E-2</v>
      </c>
      <c r="BG2279" s="34">
        <v>35.223811718639418</v>
      </c>
      <c r="BH2279" s="34">
        <v>49.361699714400004</v>
      </c>
      <c r="BI2279" s="34">
        <f t="shared" si="478"/>
        <v>976.37330828823644</v>
      </c>
      <c r="BJ2279" s="34">
        <f t="shared" si="479"/>
        <v>1368.2632202856003</v>
      </c>
      <c r="BK2279" s="34">
        <v>0</v>
      </c>
      <c r="BL2279" s="34">
        <v>0</v>
      </c>
      <c r="BM2279" s="34">
        <f t="shared" si="480"/>
        <v>0</v>
      </c>
      <c r="BN2279" s="39">
        <f t="shared" si="470"/>
        <v>976.37330828823644</v>
      </c>
      <c r="BO2279" s="39">
        <f t="shared" si="471"/>
        <v>1368.2632202856003</v>
      </c>
      <c r="BP2279" s="39">
        <f t="shared" si="469"/>
        <v>391.88991199736381</v>
      </c>
    </row>
    <row r="2280" spans="1:68" s="25" customFormat="1" ht="14.25" x14ac:dyDescent="0.2">
      <c r="A2280" s="14">
        <v>1069</v>
      </c>
      <c r="B2280" s="40"/>
      <c r="C2280" s="15"/>
      <c r="D2280" s="16">
        <v>16092</v>
      </c>
      <c r="E2280" s="15" t="s">
        <v>17627</v>
      </c>
      <c r="F2280" s="15" t="s">
        <v>17628</v>
      </c>
      <c r="G2280" s="17" t="s">
        <v>17629</v>
      </c>
      <c r="H2280" s="17" t="s">
        <v>17630</v>
      </c>
      <c r="I2280" s="17" t="s">
        <v>250</v>
      </c>
      <c r="J2280" s="15" t="s">
        <v>17631</v>
      </c>
      <c r="K2280" s="15" t="s">
        <v>864</v>
      </c>
      <c r="L2280" s="18" t="s">
        <v>17632</v>
      </c>
      <c r="M2280" s="15" t="s">
        <v>17498</v>
      </c>
      <c r="N2280" s="15" t="s">
        <v>17499</v>
      </c>
      <c r="O2280" s="16">
        <v>510</v>
      </c>
      <c r="P2280" s="15" t="s">
        <v>118</v>
      </c>
      <c r="Q2280" s="15">
        <v>26300</v>
      </c>
      <c r="R2280" s="15">
        <v>112700</v>
      </c>
      <c r="S2280" s="15">
        <v>139000</v>
      </c>
      <c r="T2280" s="15">
        <v>0.23</v>
      </c>
      <c r="U2280" s="15" t="s">
        <v>3335</v>
      </c>
      <c r="V2280" s="15" t="s">
        <v>76</v>
      </c>
      <c r="W2280" s="16">
        <v>1</v>
      </c>
      <c r="X2280" s="16">
        <v>1</v>
      </c>
      <c r="Y2280" s="15">
        <v>8979</v>
      </c>
      <c r="Z2280" s="15">
        <v>0.20599999999999999</v>
      </c>
      <c r="AA2280" s="15" t="s">
        <v>17574</v>
      </c>
      <c r="AB2280" s="15" t="s">
        <v>17575</v>
      </c>
      <c r="AC2280" s="15">
        <v>157500</v>
      </c>
      <c r="AD2280" s="26">
        <v>40284</v>
      </c>
      <c r="AE2280" s="15" t="s">
        <v>119</v>
      </c>
      <c r="AF2280" s="15" t="s">
        <v>119</v>
      </c>
      <c r="AG2280" s="16">
        <v>1</v>
      </c>
      <c r="AH2280" s="15" t="s">
        <v>17633</v>
      </c>
      <c r="AI2280" s="15" t="s">
        <v>78</v>
      </c>
      <c r="AJ2280" s="15">
        <v>8978.9807128899993</v>
      </c>
      <c r="AK2280" s="15">
        <v>404.97757668399998</v>
      </c>
      <c r="AL2280" s="15">
        <v>3096320.9722000002</v>
      </c>
      <c r="AM2280" s="15">
        <v>1412841.8480499999</v>
      </c>
      <c r="AN2280" s="19">
        <v>26300</v>
      </c>
      <c r="AO2280" s="19">
        <v>111300</v>
      </c>
      <c r="AP2280" s="19">
        <v>0</v>
      </c>
      <c r="AQ2280" s="19">
        <v>1500</v>
      </c>
      <c r="AR2280" s="34">
        <f t="shared" si="472"/>
        <v>139100</v>
      </c>
      <c r="AS2280" s="34">
        <v>45000</v>
      </c>
      <c r="AT2280" s="34">
        <v>0</v>
      </c>
      <c r="AU2280" s="34">
        <v>32410</v>
      </c>
      <c r="AV2280" s="34">
        <v>0</v>
      </c>
      <c r="AW2280" s="35">
        <f t="shared" si="473"/>
        <v>77410</v>
      </c>
      <c r="AX2280" s="34">
        <f t="shared" si="474"/>
        <v>61690</v>
      </c>
      <c r="AY2280" s="36">
        <v>1.4712000000099998</v>
      </c>
      <c r="AZ2280" s="36">
        <v>2.0617000000000001</v>
      </c>
      <c r="BA2280" s="22"/>
      <c r="BB2280" s="19">
        <v>1421</v>
      </c>
      <c r="BC2280" s="34">
        <f t="shared" si="475"/>
        <v>907.58328000616882</v>
      </c>
      <c r="BD2280" s="34">
        <f t="shared" si="476"/>
        <v>1271.8627300000001</v>
      </c>
      <c r="BE2280" s="38">
        <v>3.4819999999999997E-2</v>
      </c>
      <c r="BF2280" s="38">
        <f t="shared" si="477"/>
        <v>3.4819999999999997E-2</v>
      </c>
      <c r="BG2280" s="34">
        <v>30.833642049809576</v>
      </c>
      <c r="BH2280" s="34">
        <v>43.209434348599999</v>
      </c>
      <c r="BI2280" s="34">
        <f t="shared" si="478"/>
        <v>876.74963795635927</v>
      </c>
      <c r="BJ2280" s="34">
        <f t="shared" si="479"/>
        <v>1228.6532956514</v>
      </c>
      <c r="BK2280" s="34">
        <v>0</v>
      </c>
      <c r="BL2280" s="34">
        <v>0</v>
      </c>
      <c r="BM2280" s="34">
        <f t="shared" si="480"/>
        <v>0</v>
      </c>
      <c r="BN2280" s="39">
        <f t="shared" si="470"/>
        <v>876.74963795635927</v>
      </c>
      <c r="BO2280" s="39">
        <f t="shared" si="471"/>
        <v>1228.6532956514</v>
      </c>
      <c r="BP2280" s="39">
        <f t="shared" si="469"/>
        <v>351.90365769504069</v>
      </c>
    </row>
    <row r="2281" spans="1:68" s="25" customFormat="1" ht="14.25" x14ac:dyDescent="0.2">
      <c r="A2281" s="14">
        <v>1070</v>
      </c>
      <c r="B2281" s="40"/>
      <c r="C2281" s="15" t="s">
        <v>17634</v>
      </c>
      <c r="D2281" s="16">
        <v>15356</v>
      </c>
      <c r="E2281" s="15" t="s">
        <v>17635</v>
      </c>
      <c r="F2281" s="15" t="s">
        <v>17634</v>
      </c>
      <c r="G2281" s="17" t="s">
        <v>17636</v>
      </c>
      <c r="H2281" s="17" t="s">
        <v>17637</v>
      </c>
      <c r="I2281" s="17" t="s">
        <v>86</v>
      </c>
      <c r="J2281" s="15" t="s">
        <v>17638</v>
      </c>
      <c r="K2281" s="15" t="s">
        <v>3405</v>
      </c>
      <c r="L2281" s="18" t="s">
        <v>17639</v>
      </c>
      <c r="M2281" s="15" t="s">
        <v>17536</v>
      </c>
      <c r="N2281" s="15" t="s">
        <v>17537</v>
      </c>
      <c r="O2281" s="16">
        <v>511</v>
      </c>
      <c r="P2281" s="15" t="s">
        <v>569</v>
      </c>
      <c r="Q2281" s="15">
        <v>30600</v>
      </c>
      <c r="R2281" s="15">
        <v>66100</v>
      </c>
      <c r="S2281" s="15">
        <v>96700</v>
      </c>
      <c r="T2281" s="15">
        <v>0.84</v>
      </c>
      <c r="U2281" s="15" t="s">
        <v>3335</v>
      </c>
      <c r="V2281" s="15" t="s">
        <v>76</v>
      </c>
      <c r="W2281" s="16">
        <v>1</v>
      </c>
      <c r="X2281" s="16">
        <v>0</v>
      </c>
      <c r="Y2281" s="15">
        <v>25147</v>
      </c>
      <c r="Z2281" s="15">
        <v>0.57699999999999996</v>
      </c>
      <c r="AA2281" s="15" t="s">
        <v>78</v>
      </c>
      <c r="AB2281" s="15" t="s">
        <v>78</v>
      </c>
      <c r="AC2281" s="15">
        <v>0</v>
      </c>
      <c r="AD2281" s="15"/>
      <c r="AE2281" s="15" t="s">
        <v>137</v>
      </c>
      <c r="AF2281" s="15" t="s">
        <v>12229</v>
      </c>
      <c r="AG2281" s="16">
        <v>1</v>
      </c>
      <c r="AH2281" s="15" t="s">
        <v>17640</v>
      </c>
      <c r="AI2281" s="15" t="s">
        <v>78</v>
      </c>
      <c r="AJ2281" s="15">
        <v>25147.125</v>
      </c>
      <c r="AK2281" s="15">
        <v>748.17128552099996</v>
      </c>
      <c r="AL2281" s="15">
        <v>3096192.6854500002</v>
      </c>
      <c r="AM2281" s="15">
        <v>1412843.1412500001</v>
      </c>
      <c r="AN2281" s="19">
        <v>30600</v>
      </c>
      <c r="AO2281" s="19">
        <v>65400</v>
      </c>
      <c r="AP2281" s="19">
        <v>0</v>
      </c>
      <c r="AQ2281" s="19">
        <v>0</v>
      </c>
      <c r="AR2281" s="34">
        <f t="shared" si="472"/>
        <v>96000</v>
      </c>
      <c r="AS2281" s="34">
        <v>45000</v>
      </c>
      <c r="AT2281" s="34">
        <v>3000</v>
      </c>
      <c r="AU2281" s="34">
        <v>17850</v>
      </c>
      <c r="AV2281" s="34">
        <v>0</v>
      </c>
      <c r="AW2281" s="35">
        <f t="shared" si="473"/>
        <v>65850</v>
      </c>
      <c r="AX2281" s="34">
        <f t="shared" si="474"/>
        <v>30150</v>
      </c>
      <c r="AY2281" s="36">
        <v>1.4712000000099998</v>
      </c>
      <c r="AZ2281" s="36">
        <v>2.0617000000000001</v>
      </c>
      <c r="BA2281" s="22"/>
      <c r="BB2281" s="19">
        <v>960</v>
      </c>
      <c r="BC2281" s="34">
        <f t="shared" si="475"/>
        <v>443.56680000301498</v>
      </c>
      <c r="BD2281" s="34">
        <f t="shared" si="476"/>
        <v>621.60255000000006</v>
      </c>
      <c r="BE2281" s="38">
        <v>3.4819999999999997E-2</v>
      </c>
      <c r="BF2281" s="38">
        <f t="shared" si="477"/>
        <v>3.4819999999999997E-2</v>
      </c>
      <c r="BG2281" s="34">
        <v>15.44499597610498</v>
      </c>
      <c r="BH2281" s="34">
        <v>21.644200790999999</v>
      </c>
      <c r="BI2281" s="34">
        <f t="shared" si="478"/>
        <v>428.12180402691001</v>
      </c>
      <c r="BJ2281" s="34">
        <f t="shared" si="479"/>
        <v>599.95834920900006</v>
      </c>
      <c r="BK2281" s="34">
        <v>0</v>
      </c>
      <c r="BL2281" s="34">
        <v>0</v>
      </c>
      <c r="BM2281" s="34">
        <f t="shared" si="480"/>
        <v>0</v>
      </c>
      <c r="BN2281" s="39">
        <f t="shared" si="470"/>
        <v>428.12180402691001</v>
      </c>
      <c r="BO2281" s="39">
        <f t="shared" si="471"/>
        <v>599.95834920900006</v>
      </c>
      <c r="BP2281" s="39">
        <f t="shared" si="469"/>
        <v>171.83654518209005</v>
      </c>
    </row>
    <row r="2282" spans="1:68" s="25" customFormat="1" ht="14.25" x14ac:dyDescent="0.2">
      <c r="A2282" s="14">
        <v>1071</v>
      </c>
      <c r="B2282" s="40"/>
      <c r="C2282" s="15"/>
      <c r="D2282" s="16">
        <v>23653</v>
      </c>
      <c r="E2282" s="15" t="s">
        <v>17641</v>
      </c>
      <c r="F2282" s="15" t="s">
        <v>17642</v>
      </c>
      <c r="G2282" s="17" t="s">
        <v>17643</v>
      </c>
      <c r="H2282" s="17" t="s">
        <v>17644</v>
      </c>
      <c r="I2282" s="17" t="s">
        <v>86</v>
      </c>
      <c r="J2282" s="15" t="s">
        <v>17645</v>
      </c>
      <c r="K2282" s="15" t="s">
        <v>86</v>
      </c>
      <c r="L2282" s="18" t="s">
        <v>17646</v>
      </c>
      <c r="M2282" s="15" t="s">
        <v>17536</v>
      </c>
      <c r="N2282" s="15" t="s">
        <v>17537</v>
      </c>
      <c r="O2282" s="16">
        <v>501</v>
      </c>
      <c r="P2282" s="15" t="s">
        <v>405</v>
      </c>
      <c r="Q2282" s="15">
        <v>1200</v>
      </c>
      <c r="R2282" s="15">
        <v>0</v>
      </c>
      <c r="S2282" s="15">
        <v>1200</v>
      </c>
      <c r="T2282" s="15">
        <v>0.56999999999999995</v>
      </c>
      <c r="U2282" s="15" t="s">
        <v>3335</v>
      </c>
      <c r="V2282" s="15" t="s">
        <v>76</v>
      </c>
      <c r="W2282" s="16">
        <v>0</v>
      </c>
      <c r="X2282" s="16">
        <v>0</v>
      </c>
      <c r="Y2282" s="15">
        <v>28737</v>
      </c>
      <c r="Z2282" s="15">
        <v>0.66</v>
      </c>
      <c r="AA2282" s="15" t="s">
        <v>78</v>
      </c>
      <c r="AB2282" s="15" t="s">
        <v>78</v>
      </c>
      <c r="AC2282" s="15">
        <v>0</v>
      </c>
      <c r="AD2282" s="15"/>
      <c r="AE2282" s="15" t="s">
        <v>874</v>
      </c>
      <c r="AF2282" s="15" t="s">
        <v>8301</v>
      </c>
      <c r="AG2282" s="16">
        <v>1</v>
      </c>
      <c r="AH2282" s="15" t="s">
        <v>17647</v>
      </c>
      <c r="AI2282" s="15" t="s">
        <v>78</v>
      </c>
      <c r="AJ2282" s="15">
        <v>28737.0075684</v>
      </c>
      <c r="AK2282" s="15">
        <v>699.16912740199996</v>
      </c>
      <c r="AL2282" s="15">
        <v>3096098.8378599999</v>
      </c>
      <c r="AM2282" s="15">
        <v>1412957.4905099999</v>
      </c>
      <c r="AN2282" s="19">
        <v>0</v>
      </c>
      <c r="AO2282" s="19">
        <v>0</v>
      </c>
      <c r="AP2282" s="19">
        <v>900</v>
      </c>
      <c r="AQ2282" s="19">
        <v>0</v>
      </c>
      <c r="AR2282" s="34">
        <f t="shared" si="472"/>
        <v>900</v>
      </c>
      <c r="AS2282" s="34">
        <v>0</v>
      </c>
      <c r="AT2282" s="34">
        <v>0</v>
      </c>
      <c r="AU2282" s="34">
        <v>0</v>
      </c>
      <c r="AV2282" s="34">
        <v>0</v>
      </c>
      <c r="AW2282" s="35">
        <f t="shared" si="473"/>
        <v>0</v>
      </c>
      <c r="AX2282" s="34">
        <f t="shared" si="474"/>
        <v>900</v>
      </c>
      <c r="AY2282" s="36">
        <v>1.4712000000099998</v>
      </c>
      <c r="AZ2282" s="36">
        <v>2.0617000000000001</v>
      </c>
      <c r="BA2282" s="22"/>
      <c r="BB2282" s="19">
        <v>27</v>
      </c>
      <c r="BC2282" s="34">
        <f t="shared" si="475"/>
        <v>13.240800000089999</v>
      </c>
      <c r="BD2282" s="34">
        <f t="shared" si="476"/>
        <v>18.555300000000003</v>
      </c>
      <c r="BE2282" s="38">
        <v>3.4819999999999997E-2</v>
      </c>
      <c r="BF2282" s="38">
        <f t="shared" si="477"/>
        <v>3.4819999999999997E-2</v>
      </c>
      <c r="BG2282" s="34">
        <v>0</v>
      </c>
      <c r="BH2282" s="34">
        <v>0</v>
      </c>
      <c r="BI2282" s="34">
        <f t="shared" si="478"/>
        <v>13.240800000089999</v>
      </c>
      <c r="BJ2282" s="34">
        <f t="shared" si="479"/>
        <v>18.555300000000003</v>
      </c>
      <c r="BK2282" s="34">
        <v>0</v>
      </c>
      <c r="BL2282" s="34">
        <v>0</v>
      </c>
      <c r="BM2282" s="34">
        <f t="shared" si="480"/>
        <v>0</v>
      </c>
      <c r="BN2282" s="39">
        <f t="shared" si="470"/>
        <v>13.240800000089999</v>
      </c>
      <c r="BO2282" s="39">
        <f t="shared" si="471"/>
        <v>18.555300000000003</v>
      </c>
      <c r="BP2282" s="39">
        <f t="shared" si="469"/>
        <v>5.3144999999100033</v>
      </c>
    </row>
    <row r="2283" spans="1:68" s="25" customFormat="1" ht="14.25" x14ac:dyDescent="0.2">
      <c r="A2283" s="14">
        <v>1072</v>
      </c>
      <c r="B2283" s="40"/>
      <c r="C2283" s="15" t="s">
        <v>17648</v>
      </c>
      <c r="D2283" s="16">
        <v>28138</v>
      </c>
      <c r="E2283" s="15" t="s">
        <v>17649</v>
      </c>
      <c r="F2283" s="15" t="s">
        <v>17648</v>
      </c>
      <c r="G2283" s="17" t="s">
        <v>17650</v>
      </c>
      <c r="H2283" s="17" t="s">
        <v>17651</v>
      </c>
      <c r="I2283" s="17" t="s">
        <v>86</v>
      </c>
      <c r="J2283" s="15" t="s">
        <v>17652</v>
      </c>
      <c r="K2283" s="15" t="s">
        <v>634</v>
      </c>
      <c r="L2283" s="18" t="s">
        <v>17653</v>
      </c>
      <c r="M2283" s="15" t="s">
        <v>17536</v>
      </c>
      <c r="N2283" s="15" t="s">
        <v>17537</v>
      </c>
      <c r="O2283" s="16">
        <v>511</v>
      </c>
      <c r="P2283" s="15" t="s">
        <v>569</v>
      </c>
      <c r="Q2283" s="15">
        <v>30600</v>
      </c>
      <c r="R2283" s="15">
        <v>100200</v>
      </c>
      <c r="S2283" s="15">
        <v>130800</v>
      </c>
      <c r="T2283" s="15">
        <v>0.84</v>
      </c>
      <c r="U2283" s="15" t="s">
        <v>3335</v>
      </c>
      <c r="V2283" s="15" t="s">
        <v>76</v>
      </c>
      <c r="W2283" s="16">
        <v>1</v>
      </c>
      <c r="X2283" s="16">
        <v>0</v>
      </c>
      <c r="Y2283" s="15">
        <v>29318</v>
      </c>
      <c r="Z2283" s="15">
        <v>0.67300000000000004</v>
      </c>
      <c r="AA2283" s="15" t="s">
        <v>78</v>
      </c>
      <c r="AB2283" s="15" t="s">
        <v>78</v>
      </c>
      <c r="AC2283" s="15">
        <v>0</v>
      </c>
      <c r="AD2283" s="15"/>
      <c r="AE2283" s="15" t="s">
        <v>956</v>
      </c>
      <c r="AF2283" s="15" t="s">
        <v>13932</v>
      </c>
      <c r="AG2283" s="16">
        <v>1</v>
      </c>
      <c r="AH2283" s="15" t="s">
        <v>17654</v>
      </c>
      <c r="AI2283" s="15" t="s">
        <v>78</v>
      </c>
      <c r="AJ2283" s="15">
        <v>29317.9067383</v>
      </c>
      <c r="AK2283" s="15">
        <v>701.06540851399996</v>
      </c>
      <c r="AL2283" s="15">
        <v>3096015.7436600002</v>
      </c>
      <c r="AM2283" s="15">
        <v>1413068.0172600001</v>
      </c>
      <c r="AN2283" s="19">
        <v>30600</v>
      </c>
      <c r="AO2283" s="19">
        <v>99000</v>
      </c>
      <c r="AP2283" s="19">
        <v>0</v>
      </c>
      <c r="AQ2283" s="19">
        <v>100</v>
      </c>
      <c r="AR2283" s="34">
        <f t="shared" si="472"/>
        <v>129700</v>
      </c>
      <c r="AS2283" s="34">
        <v>45000</v>
      </c>
      <c r="AT2283" s="34">
        <v>0</v>
      </c>
      <c r="AU2283" s="34">
        <v>29610</v>
      </c>
      <c r="AV2283" s="34">
        <v>0</v>
      </c>
      <c r="AW2283" s="35">
        <f t="shared" si="473"/>
        <v>74610</v>
      </c>
      <c r="AX2283" s="34">
        <f t="shared" si="474"/>
        <v>55090</v>
      </c>
      <c r="AY2283" s="36">
        <v>1.4712000000099998</v>
      </c>
      <c r="AZ2283" s="36">
        <v>2.0617000000000001</v>
      </c>
      <c r="BA2283" s="22"/>
      <c r="BB2283" s="19">
        <v>1299</v>
      </c>
      <c r="BC2283" s="34">
        <f t="shared" si="475"/>
        <v>810.48408000550887</v>
      </c>
      <c r="BD2283" s="34">
        <f t="shared" si="476"/>
        <v>1135.79053</v>
      </c>
      <c r="BE2283" s="38">
        <v>3.4819999999999997E-2</v>
      </c>
      <c r="BF2283" s="38">
        <f t="shared" si="477"/>
        <v>3.4819999999999997E-2</v>
      </c>
      <c r="BG2283" s="34">
        <v>28.16982848179147</v>
      </c>
      <c r="BH2283" s="34">
        <v>39.476437860599994</v>
      </c>
      <c r="BI2283" s="34">
        <f t="shared" si="478"/>
        <v>782.31425152371742</v>
      </c>
      <c r="BJ2283" s="34">
        <f t="shared" si="479"/>
        <v>1096.3140921393999</v>
      </c>
      <c r="BK2283" s="34">
        <v>0</v>
      </c>
      <c r="BL2283" s="34">
        <v>0</v>
      </c>
      <c r="BM2283" s="34">
        <f t="shared" si="480"/>
        <v>0</v>
      </c>
      <c r="BN2283" s="39">
        <f t="shared" si="470"/>
        <v>782.31425152371742</v>
      </c>
      <c r="BO2283" s="39">
        <f t="shared" si="471"/>
        <v>1096.3140921393999</v>
      </c>
      <c r="BP2283" s="39">
        <f t="shared" si="469"/>
        <v>313.9998406156825</v>
      </c>
    </row>
    <row r="2284" spans="1:68" s="25" customFormat="1" ht="14.25" x14ac:dyDescent="0.2">
      <c r="A2284" s="14">
        <v>1073</v>
      </c>
      <c r="B2284" s="40"/>
      <c r="C2284" s="15" t="s">
        <v>17655</v>
      </c>
      <c r="D2284" s="16">
        <v>35000</v>
      </c>
      <c r="E2284" s="15" t="s">
        <v>17656</v>
      </c>
      <c r="F2284" s="15" t="s">
        <v>17655</v>
      </c>
      <c r="G2284" s="17" t="s">
        <v>17657</v>
      </c>
      <c r="H2284" s="17" t="s">
        <v>17658</v>
      </c>
      <c r="I2284" s="17" t="s">
        <v>86</v>
      </c>
      <c r="J2284" s="15" t="s">
        <v>17659</v>
      </c>
      <c r="K2284" s="15" t="s">
        <v>3758</v>
      </c>
      <c r="L2284" s="18" t="s">
        <v>17660</v>
      </c>
      <c r="M2284" s="15" t="s">
        <v>17536</v>
      </c>
      <c r="N2284" s="15" t="s">
        <v>17537</v>
      </c>
      <c r="O2284" s="16">
        <v>511</v>
      </c>
      <c r="P2284" s="15" t="s">
        <v>569</v>
      </c>
      <c r="Q2284" s="15">
        <v>32000</v>
      </c>
      <c r="R2284" s="15">
        <v>121100</v>
      </c>
      <c r="S2284" s="15">
        <v>153100</v>
      </c>
      <c r="T2284" s="15">
        <v>0.99</v>
      </c>
      <c r="U2284" s="15" t="s">
        <v>3335</v>
      </c>
      <c r="V2284" s="15" t="s">
        <v>76</v>
      </c>
      <c r="W2284" s="16">
        <v>1</v>
      </c>
      <c r="X2284" s="16">
        <v>1</v>
      </c>
      <c r="Y2284" s="15">
        <v>23346</v>
      </c>
      <c r="Z2284" s="15">
        <v>0.53600000000000003</v>
      </c>
      <c r="AA2284" s="15" t="s">
        <v>78</v>
      </c>
      <c r="AB2284" s="15" t="s">
        <v>78</v>
      </c>
      <c r="AC2284" s="15">
        <v>156900</v>
      </c>
      <c r="AD2284" s="26">
        <v>41530</v>
      </c>
      <c r="AE2284" s="15" t="s">
        <v>147</v>
      </c>
      <c r="AF2284" s="15" t="s">
        <v>17661</v>
      </c>
      <c r="AG2284" s="16">
        <v>1</v>
      </c>
      <c r="AH2284" s="15" t="s">
        <v>17662</v>
      </c>
      <c r="AI2284" s="15" t="s">
        <v>78</v>
      </c>
      <c r="AJ2284" s="15">
        <v>23345.5270996</v>
      </c>
      <c r="AK2284" s="15">
        <v>652.41124017799996</v>
      </c>
      <c r="AL2284" s="15">
        <v>3095893.1028100001</v>
      </c>
      <c r="AM2284" s="15">
        <v>1413081.3129100001</v>
      </c>
      <c r="AN2284" s="19">
        <v>32000</v>
      </c>
      <c r="AO2284" s="19">
        <v>129000</v>
      </c>
      <c r="AP2284" s="19">
        <v>0</v>
      </c>
      <c r="AQ2284" s="19">
        <v>0</v>
      </c>
      <c r="AR2284" s="34">
        <f t="shared" si="472"/>
        <v>161000</v>
      </c>
      <c r="AS2284" s="34">
        <v>45000</v>
      </c>
      <c r="AT2284" s="34">
        <v>0</v>
      </c>
      <c r="AU2284" s="34">
        <v>40600</v>
      </c>
      <c r="AV2284" s="34">
        <v>0</v>
      </c>
      <c r="AW2284" s="35">
        <f t="shared" si="473"/>
        <v>85600</v>
      </c>
      <c r="AX2284" s="34">
        <f t="shared" si="474"/>
        <v>75400</v>
      </c>
      <c r="AY2284" s="36">
        <v>1.4712000000099998</v>
      </c>
      <c r="AZ2284" s="36">
        <v>2.0617000000000001</v>
      </c>
      <c r="BA2284" s="22"/>
      <c r="BB2284" s="19">
        <v>1610</v>
      </c>
      <c r="BC2284" s="34">
        <f t="shared" si="475"/>
        <v>1109.2848000075398</v>
      </c>
      <c r="BD2284" s="34">
        <f t="shared" si="476"/>
        <v>1554.5218</v>
      </c>
      <c r="BE2284" s="38">
        <v>3.4819999999999997E-2</v>
      </c>
      <c r="BF2284" s="38">
        <f t="shared" si="477"/>
        <v>3.4819999999999997E-2</v>
      </c>
      <c r="BG2284" s="34">
        <v>38.625296736262534</v>
      </c>
      <c r="BH2284" s="34">
        <v>54.128449075999995</v>
      </c>
      <c r="BI2284" s="34">
        <f t="shared" si="478"/>
        <v>1070.6595032712773</v>
      </c>
      <c r="BJ2284" s="34">
        <f t="shared" si="479"/>
        <v>1500.3933509240001</v>
      </c>
      <c r="BK2284" s="34">
        <v>0</v>
      </c>
      <c r="BL2284" s="34">
        <v>0</v>
      </c>
      <c r="BM2284" s="34">
        <f t="shared" si="480"/>
        <v>0</v>
      </c>
      <c r="BN2284" s="39">
        <f t="shared" si="470"/>
        <v>1070.6595032712773</v>
      </c>
      <c r="BO2284" s="39">
        <f t="shared" si="471"/>
        <v>1500.3933509240001</v>
      </c>
      <c r="BP2284" s="39">
        <f t="shared" ref="BP2284:BP2347" si="481">BO2284-BN2284</f>
        <v>429.73384765272272</v>
      </c>
    </row>
    <row r="2285" spans="1:68" s="25" customFormat="1" ht="14.25" x14ac:dyDescent="0.2">
      <c r="A2285" s="14">
        <v>1074</v>
      </c>
      <c r="B2285" s="40"/>
      <c r="C2285" s="15"/>
      <c r="D2285" s="16">
        <v>2609</v>
      </c>
      <c r="E2285" s="15" t="s">
        <v>17663</v>
      </c>
      <c r="F2285" s="15" t="s">
        <v>17664</v>
      </c>
      <c r="G2285" s="17" t="s">
        <v>17665</v>
      </c>
      <c r="H2285" s="17" t="s">
        <v>13618</v>
      </c>
      <c r="I2285" s="17" t="s">
        <v>250</v>
      </c>
      <c r="J2285" s="15" t="s">
        <v>17666</v>
      </c>
      <c r="K2285" s="15" t="s">
        <v>17667</v>
      </c>
      <c r="L2285" s="18" t="s">
        <v>78</v>
      </c>
      <c r="M2285" s="15" t="s">
        <v>78</v>
      </c>
      <c r="N2285" s="15" t="s">
        <v>78</v>
      </c>
      <c r="O2285" s="16">
        <v>0</v>
      </c>
      <c r="P2285" s="15" t="s">
        <v>78</v>
      </c>
      <c r="Q2285" s="15">
        <v>0</v>
      </c>
      <c r="R2285" s="15">
        <v>0</v>
      </c>
      <c r="S2285" s="15">
        <v>0</v>
      </c>
      <c r="T2285" s="15">
        <v>0</v>
      </c>
      <c r="U2285" s="15" t="s">
        <v>3335</v>
      </c>
      <c r="V2285" s="15" t="s">
        <v>78</v>
      </c>
      <c r="W2285" s="16">
        <v>0</v>
      </c>
      <c r="X2285" s="16">
        <v>0</v>
      </c>
      <c r="Y2285" s="15">
        <v>19004</v>
      </c>
      <c r="Z2285" s="15">
        <v>0.436</v>
      </c>
      <c r="AA2285" s="15" t="s">
        <v>78</v>
      </c>
      <c r="AB2285" s="15" t="s">
        <v>78</v>
      </c>
      <c r="AC2285" s="15">
        <v>0</v>
      </c>
      <c r="AD2285" s="15"/>
      <c r="AE2285" s="15" t="s">
        <v>78</v>
      </c>
      <c r="AF2285" s="15" t="s">
        <v>78</v>
      </c>
      <c r="AG2285" s="16">
        <v>0</v>
      </c>
      <c r="AH2285" s="15" t="s">
        <v>17668</v>
      </c>
      <c r="AI2285" s="15" t="s">
        <v>78</v>
      </c>
      <c r="AJ2285" s="15">
        <v>19003.8203125</v>
      </c>
      <c r="AK2285" s="15">
        <v>596.77166262699996</v>
      </c>
      <c r="AL2285" s="15">
        <v>3095789.3817099999</v>
      </c>
      <c r="AM2285" s="15">
        <v>1413070.45462</v>
      </c>
      <c r="AN2285" s="19">
        <v>0</v>
      </c>
      <c r="AO2285" s="19">
        <v>0</v>
      </c>
      <c r="AP2285" s="19">
        <v>0</v>
      </c>
      <c r="AQ2285" s="19">
        <v>0</v>
      </c>
      <c r="AR2285" s="34">
        <f t="shared" si="472"/>
        <v>0</v>
      </c>
      <c r="AS2285" s="34">
        <v>0</v>
      </c>
      <c r="AT2285" s="34">
        <v>0</v>
      </c>
      <c r="AU2285" s="34">
        <v>0</v>
      </c>
      <c r="AV2285" s="34">
        <v>0</v>
      </c>
      <c r="AW2285" s="35">
        <f t="shared" si="473"/>
        <v>0</v>
      </c>
      <c r="AX2285" s="34">
        <f t="shared" si="474"/>
        <v>0</v>
      </c>
      <c r="AY2285" s="36">
        <v>1.4712000000099998</v>
      </c>
      <c r="AZ2285" s="36">
        <v>2.0617000000000001</v>
      </c>
      <c r="BA2285" s="22"/>
      <c r="BB2285" s="19">
        <v>0</v>
      </c>
      <c r="BC2285" s="34">
        <f t="shared" si="475"/>
        <v>0</v>
      </c>
      <c r="BD2285" s="34">
        <f t="shared" si="476"/>
        <v>0</v>
      </c>
      <c r="BE2285" s="38">
        <v>3.4819999999999997E-2</v>
      </c>
      <c r="BF2285" s="38">
        <f t="shared" si="477"/>
        <v>3.4819999999999997E-2</v>
      </c>
      <c r="BG2285" s="34">
        <v>0</v>
      </c>
      <c r="BH2285" s="34">
        <v>0</v>
      </c>
      <c r="BI2285" s="34">
        <f t="shared" si="478"/>
        <v>0</v>
      </c>
      <c r="BJ2285" s="34">
        <f t="shared" si="479"/>
        <v>0</v>
      </c>
      <c r="BK2285" s="34">
        <v>0</v>
      </c>
      <c r="BL2285" s="34">
        <v>0</v>
      </c>
      <c r="BM2285" s="34">
        <f t="shared" si="480"/>
        <v>0</v>
      </c>
      <c r="BN2285" s="39">
        <f t="shared" si="470"/>
        <v>0</v>
      </c>
      <c r="BO2285" s="39">
        <f t="shared" si="471"/>
        <v>0</v>
      </c>
      <c r="BP2285" s="39">
        <f t="shared" si="481"/>
        <v>0</v>
      </c>
    </row>
    <row r="2286" spans="1:68" s="25" customFormat="1" ht="14.25" x14ac:dyDescent="0.2">
      <c r="A2286" s="14">
        <v>1075</v>
      </c>
      <c r="B2286" s="40"/>
      <c r="C2286" s="15" t="s">
        <v>376</v>
      </c>
      <c r="D2286" s="16">
        <v>28683</v>
      </c>
      <c r="E2286" s="15" t="s">
        <v>17669</v>
      </c>
      <c r="F2286" s="15" t="s">
        <v>17670</v>
      </c>
      <c r="G2286" s="17" t="s">
        <v>17671</v>
      </c>
      <c r="H2286" s="17" t="s">
        <v>17672</v>
      </c>
      <c r="I2286" s="17" t="s">
        <v>86</v>
      </c>
      <c r="J2286" s="15" t="s">
        <v>17673</v>
      </c>
      <c r="K2286" s="15" t="s">
        <v>1843</v>
      </c>
      <c r="L2286" s="18" t="s">
        <v>17674</v>
      </c>
      <c r="M2286" s="15" t="s">
        <v>17536</v>
      </c>
      <c r="N2286" s="15" t="s">
        <v>17537</v>
      </c>
      <c r="O2286" s="16">
        <v>501</v>
      </c>
      <c r="P2286" s="15" t="s">
        <v>405</v>
      </c>
      <c r="Q2286" s="15">
        <v>900</v>
      </c>
      <c r="R2286" s="15">
        <v>0</v>
      </c>
      <c r="S2286" s="15">
        <v>900</v>
      </c>
      <c r="T2286" s="15">
        <v>0.43</v>
      </c>
      <c r="U2286" s="15" t="s">
        <v>3335</v>
      </c>
      <c r="V2286" s="15" t="s">
        <v>76</v>
      </c>
      <c r="W2286" s="16">
        <v>0</v>
      </c>
      <c r="X2286" s="16">
        <v>0</v>
      </c>
      <c r="Y2286" s="15">
        <v>21300</v>
      </c>
      <c r="Z2286" s="15">
        <v>0.48899999999999999</v>
      </c>
      <c r="AA2286" s="15" t="s">
        <v>78</v>
      </c>
      <c r="AB2286" s="15" t="s">
        <v>78</v>
      </c>
      <c r="AC2286" s="15">
        <v>0</v>
      </c>
      <c r="AD2286" s="15"/>
      <c r="AE2286" s="15" t="s">
        <v>1813</v>
      </c>
      <c r="AF2286" s="15" t="s">
        <v>17675</v>
      </c>
      <c r="AG2286" s="16">
        <v>1</v>
      </c>
      <c r="AH2286" s="15" t="s">
        <v>17676</v>
      </c>
      <c r="AI2286" s="15" t="s">
        <v>78</v>
      </c>
      <c r="AJ2286" s="15">
        <v>21300.3664551</v>
      </c>
      <c r="AK2286" s="15">
        <v>612.55067886799998</v>
      </c>
      <c r="AL2286" s="15">
        <v>3095691.5482000001</v>
      </c>
      <c r="AM2286" s="15">
        <v>1413073.20991</v>
      </c>
      <c r="AN2286" s="19">
        <v>0</v>
      </c>
      <c r="AO2286" s="19">
        <v>0</v>
      </c>
      <c r="AP2286" s="19">
        <v>700</v>
      </c>
      <c r="AQ2286" s="19">
        <v>0</v>
      </c>
      <c r="AR2286" s="34">
        <f t="shared" si="472"/>
        <v>700</v>
      </c>
      <c r="AS2286" s="34">
        <v>0</v>
      </c>
      <c r="AT2286" s="34">
        <v>0</v>
      </c>
      <c r="AU2286" s="34">
        <v>0</v>
      </c>
      <c r="AV2286" s="34">
        <v>0</v>
      </c>
      <c r="AW2286" s="35">
        <f t="shared" si="473"/>
        <v>0</v>
      </c>
      <c r="AX2286" s="34">
        <f t="shared" si="474"/>
        <v>700</v>
      </c>
      <c r="AY2286" s="36">
        <v>1.4712000000099998</v>
      </c>
      <c r="AZ2286" s="36">
        <v>2.0617000000000001</v>
      </c>
      <c r="BA2286" s="22"/>
      <c r="BB2286" s="19">
        <v>21</v>
      </c>
      <c r="BC2286" s="34">
        <f t="shared" si="475"/>
        <v>10.298400000069998</v>
      </c>
      <c r="BD2286" s="34">
        <f t="shared" si="476"/>
        <v>14.431900000000001</v>
      </c>
      <c r="BE2286" s="38">
        <v>3.4819999999999997E-2</v>
      </c>
      <c r="BF2286" s="38">
        <f t="shared" si="477"/>
        <v>3.4819999999999997E-2</v>
      </c>
      <c r="BG2286" s="34">
        <v>0</v>
      </c>
      <c r="BH2286" s="34">
        <v>0</v>
      </c>
      <c r="BI2286" s="34">
        <f t="shared" si="478"/>
        <v>10.298400000069998</v>
      </c>
      <c r="BJ2286" s="34">
        <f t="shared" si="479"/>
        <v>14.431900000000001</v>
      </c>
      <c r="BK2286" s="34">
        <v>0</v>
      </c>
      <c r="BL2286" s="34">
        <v>0</v>
      </c>
      <c r="BM2286" s="34">
        <f t="shared" si="480"/>
        <v>0</v>
      </c>
      <c r="BN2286" s="39">
        <f t="shared" si="470"/>
        <v>10.298400000069998</v>
      </c>
      <c r="BO2286" s="39">
        <f t="shared" si="471"/>
        <v>14.431900000000001</v>
      </c>
      <c r="BP2286" s="39">
        <f t="shared" si="481"/>
        <v>4.1334999999300024</v>
      </c>
    </row>
    <row r="2287" spans="1:68" s="25" customFormat="1" ht="14.25" x14ac:dyDescent="0.2">
      <c r="A2287" s="14">
        <v>1076</v>
      </c>
      <c r="B2287" s="40"/>
      <c r="C2287" s="15"/>
      <c r="D2287" s="16">
        <v>8509</v>
      </c>
      <c r="E2287" s="15" t="s">
        <v>17677</v>
      </c>
      <c r="F2287" s="15" t="s">
        <v>17678</v>
      </c>
      <c r="G2287" s="17" t="s">
        <v>17679</v>
      </c>
      <c r="H2287" s="17" t="s">
        <v>17680</v>
      </c>
      <c r="I2287" s="17" t="s">
        <v>88</v>
      </c>
      <c r="J2287" s="15" t="s">
        <v>17681</v>
      </c>
      <c r="K2287" s="15" t="s">
        <v>882</v>
      </c>
      <c r="L2287" s="18" t="s">
        <v>17682</v>
      </c>
      <c r="M2287" s="15" t="s">
        <v>17536</v>
      </c>
      <c r="N2287" s="15" t="s">
        <v>17537</v>
      </c>
      <c r="O2287" s="16">
        <v>511</v>
      </c>
      <c r="P2287" s="15" t="s">
        <v>569</v>
      </c>
      <c r="Q2287" s="15">
        <v>20600</v>
      </c>
      <c r="R2287" s="15">
        <v>88900</v>
      </c>
      <c r="S2287" s="15">
        <v>109500</v>
      </c>
      <c r="T2287" s="15">
        <v>0.38</v>
      </c>
      <c r="U2287" s="15" t="s">
        <v>3335</v>
      </c>
      <c r="V2287" s="15" t="s">
        <v>76</v>
      </c>
      <c r="W2287" s="16">
        <v>1</v>
      </c>
      <c r="X2287" s="16">
        <v>1</v>
      </c>
      <c r="Y2287" s="15">
        <v>18883</v>
      </c>
      <c r="Z2287" s="15">
        <v>0.433</v>
      </c>
      <c r="AA2287" s="15" t="s">
        <v>78</v>
      </c>
      <c r="AB2287" s="15" t="s">
        <v>78</v>
      </c>
      <c r="AC2287" s="15">
        <v>81500</v>
      </c>
      <c r="AD2287" s="26">
        <v>40781</v>
      </c>
      <c r="AE2287" s="15" t="s">
        <v>243</v>
      </c>
      <c r="AF2287" s="15" t="s">
        <v>17683</v>
      </c>
      <c r="AG2287" s="16">
        <v>1</v>
      </c>
      <c r="AH2287" s="15" t="s">
        <v>17684</v>
      </c>
      <c r="AI2287" s="15" t="s">
        <v>78</v>
      </c>
      <c r="AJ2287" s="15">
        <v>18883.2583008</v>
      </c>
      <c r="AK2287" s="15">
        <v>576.44432385200002</v>
      </c>
      <c r="AL2287" s="15">
        <v>3095587.9968400002</v>
      </c>
      <c r="AM2287" s="15">
        <v>1413080.7776800001</v>
      </c>
      <c r="AN2287" s="19">
        <v>20600</v>
      </c>
      <c r="AO2287" s="19">
        <v>95200</v>
      </c>
      <c r="AP2287" s="19">
        <v>0</v>
      </c>
      <c r="AQ2287" s="19">
        <v>0</v>
      </c>
      <c r="AR2287" s="34">
        <f t="shared" si="472"/>
        <v>115800</v>
      </c>
      <c r="AS2287" s="34">
        <v>45000</v>
      </c>
      <c r="AT2287" s="34">
        <v>3000</v>
      </c>
      <c r="AU2287" s="34">
        <v>24780</v>
      </c>
      <c r="AV2287" s="34">
        <v>0</v>
      </c>
      <c r="AW2287" s="35">
        <f t="shared" si="473"/>
        <v>72780</v>
      </c>
      <c r="AX2287" s="34">
        <f t="shared" si="474"/>
        <v>43020</v>
      </c>
      <c r="AY2287" s="36">
        <v>1.4712000000099998</v>
      </c>
      <c r="AZ2287" s="36">
        <v>2.0617000000000001</v>
      </c>
      <c r="BA2287" s="22"/>
      <c r="BB2287" s="19">
        <v>1158</v>
      </c>
      <c r="BC2287" s="34">
        <f t="shared" si="475"/>
        <v>632.91024000430195</v>
      </c>
      <c r="BD2287" s="34">
        <f t="shared" si="476"/>
        <v>886.94334000000003</v>
      </c>
      <c r="BE2287" s="38">
        <v>3.4819999999999997E-2</v>
      </c>
      <c r="BF2287" s="38">
        <f t="shared" si="477"/>
        <v>3.4819999999999997E-2</v>
      </c>
      <c r="BG2287" s="34">
        <v>22.037934556949793</v>
      </c>
      <c r="BH2287" s="34">
        <v>30.883367098799997</v>
      </c>
      <c r="BI2287" s="34">
        <f t="shared" si="478"/>
        <v>610.87230544735212</v>
      </c>
      <c r="BJ2287" s="34">
        <f t="shared" si="479"/>
        <v>856.05997290120001</v>
      </c>
      <c r="BK2287" s="34">
        <v>0</v>
      </c>
      <c r="BL2287" s="34">
        <v>0</v>
      </c>
      <c r="BM2287" s="34">
        <f t="shared" si="480"/>
        <v>0</v>
      </c>
      <c r="BN2287" s="39">
        <f t="shared" si="470"/>
        <v>610.87230544735212</v>
      </c>
      <c r="BO2287" s="39">
        <f t="shared" si="471"/>
        <v>856.05997290120001</v>
      </c>
      <c r="BP2287" s="39">
        <f t="shared" si="481"/>
        <v>245.18766745384789</v>
      </c>
    </row>
    <row r="2288" spans="1:68" s="25" customFormat="1" ht="14.25" x14ac:dyDescent="0.2">
      <c r="A2288" s="14">
        <v>1077</v>
      </c>
      <c r="B2288" s="40"/>
      <c r="C2288" s="15"/>
      <c r="D2288" s="16">
        <v>12565</v>
      </c>
      <c r="E2288" s="15" t="s">
        <v>17685</v>
      </c>
      <c r="F2288" s="15" t="s">
        <v>17686</v>
      </c>
      <c r="G2288" s="17" t="s">
        <v>17687</v>
      </c>
      <c r="H2288" s="17" t="s">
        <v>17688</v>
      </c>
      <c r="I2288" s="17" t="s">
        <v>88</v>
      </c>
      <c r="J2288" s="15" t="s">
        <v>17689</v>
      </c>
      <c r="K2288" s="15" t="s">
        <v>1169</v>
      </c>
      <c r="L2288" s="18" t="s">
        <v>17690</v>
      </c>
      <c r="M2288" s="15" t="s">
        <v>17536</v>
      </c>
      <c r="N2288" s="15" t="s">
        <v>17537</v>
      </c>
      <c r="O2288" s="16">
        <v>511</v>
      </c>
      <c r="P2288" s="15" t="s">
        <v>569</v>
      </c>
      <c r="Q2288" s="15">
        <v>20600</v>
      </c>
      <c r="R2288" s="15">
        <v>69500</v>
      </c>
      <c r="S2288" s="15">
        <v>90100</v>
      </c>
      <c r="T2288" s="15">
        <v>0.38</v>
      </c>
      <c r="U2288" s="15" t="s">
        <v>3335</v>
      </c>
      <c r="V2288" s="15" t="s">
        <v>76</v>
      </c>
      <c r="W2288" s="16">
        <v>1</v>
      </c>
      <c r="X2288" s="16">
        <v>1</v>
      </c>
      <c r="Y2288" s="15">
        <v>17016</v>
      </c>
      <c r="Z2288" s="15">
        <v>0.39100000000000001</v>
      </c>
      <c r="AA2288" s="15" t="s">
        <v>78</v>
      </c>
      <c r="AB2288" s="15" t="s">
        <v>78</v>
      </c>
      <c r="AC2288" s="15">
        <v>95500</v>
      </c>
      <c r="AD2288" s="26">
        <v>40521</v>
      </c>
      <c r="AE2288" s="15" t="s">
        <v>147</v>
      </c>
      <c r="AF2288" s="15" t="s">
        <v>17691</v>
      </c>
      <c r="AG2288" s="16">
        <v>1</v>
      </c>
      <c r="AH2288" s="15" t="s">
        <v>17692</v>
      </c>
      <c r="AI2288" s="15" t="s">
        <v>78</v>
      </c>
      <c r="AJ2288" s="15">
        <v>17015.6772461</v>
      </c>
      <c r="AK2288" s="15">
        <v>545.71716012499996</v>
      </c>
      <c r="AL2288" s="15">
        <v>3095487.4575999998</v>
      </c>
      <c r="AM2288" s="15">
        <v>1413087.54125</v>
      </c>
      <c r="AN2288" s="19">
        <v>0</v>
      </c>
      <c r="AO2288" s="19">
        <v>0</v>
      </c>
      <c r="AP2288" s="19">
        <v>20600</v>
      </c>
      <c r="AQ2288" s="19">
        <v>68800</v>
      </c>
      <c r="AR2288" s="34">
        <f t="shared" si="472"/>
        <v>89400</v>
      </c>
      <c r="AS2288" s="34">
        <v>0</v>
      </c>
      <c r="AT2288" s="34">
        <v>3000</v>
      </c>
      <c r="AU2288" s="34">
        <v>0</v>
      </c>
      <c r="AV2288" s="34">
        <v>0</v>
      </c>
      <c r="AW2288" s="35">
        <f t="shared" si="473"/>
        <v>3000</v>
      </c>
      <c r="AX2288" s="34">
        <f t="shared" si="474"/>
        <v>86400</v>
      </c>
      <c r="AY2288" s="36">
        <v>1.4712000000099998</v>
      </c>
      <c r="AZ2288" s="36">
        <v>2.0617000000000001</v>
      </c>
      <c r="BA2288" s="22"/>
      <c r="BB2288" s="19">
        <v>1808</v>
      </c>
      <c r="BC2288" s="34">
        <f t="shared" si="475"/>
        <v>1271.1168000086398</v>
      </c>
      <c r="BD2288" s="34">
        <f t="shared" si="476"/>
        <v>1781.3088</v>
      </c>
      <c r="BE2288" s="38">
        <v>3.4819999999999997E-2</v>
      </c>
      <c r="BF2288" s="38">
        <f t="shared" si="477"/>
        <v>3.4819999999999997E-2</v>
      </c>
      <c r="BG2288" s="34">
        <v>0</v>
      </c>
      <c r="BH2288" s="34">
        <v>0</v>
      </c>
      <c r="BI2288" s="34">
        <f t="shared" si="478"/>
        <v>1271.1168000086398</v>
      </c>
      <c r="BJ2288" s="34">
        <f t="shared" si="479"/>
        <v>1781.3088</v>
      </c>
      <c r="BK2288" s="34">
        <v>0</v>
      </c>
      <c r="BL2288" s="34">
        <v>53.925799999999981</v>
      </c>
      <c r="BM2288" s="34">
        <f t="shared" si="480"/>
        <v>53.925799999999981</v>
      </c>
      <c r="BN2288" s="39">
        <f t="shared" si="470"/>
        <v>1271.1168000086398</v>
      </c>
      <c r="BO2288" s="39">
        <f t="shared" si="471"/>
        <v>1727.383</v>
      </c>
      <c r="BP2288" s="39">
        <f t="shared" si="481"/>
        <v>456.26619999136028</v>
      </c>
    </row>
    <row r="2289" spans="1:68" s="25" customFormat="1" ht="14.25" x14ac:dyDescent="0.2">
      <c r="A2289" s="14">
        <v>1078</v>
      </c>
      <c r="B2289" s="40"/>
      <c r="C2289" s="15" t="s">
        <v>159</v>
      </c>
      <c r="D2289" s="16">
        <v>5664</v>
      </c>
      <c r="E2289" s="15" t="s">
        <v>17693</v>
      </c>
      <c r="F2289" s="15" t="s">
        <v>17694</v>
      </c>
      <c r="G2289" s="17" t="s">
        <v>17695</v>
      </c>
      <c r="H2289" s="17" t="s">
        <v>17696</v>
      </c>
      <c r="I2289" s="17" t="s">
        <v>86</v>
      </c>
      <c r="J2289" s="15" t="s">
        <v>17697</v>
      </c>
      <c r="K2289" s="15" t="s">
        <v>1313</v>
      </c>
      <c r="L2289" s="18" t="s">
        <v>17698</v>
      </c>
      <c r="M2289" s="15" t="s">
        <v>17536</v>
      </c>
      <c r="N2289" s="15" t="s">
        <v>17537</v>
      </c>
      <c r="O2289" s="16">
        <v>511</v>
      </c>
      <c r="P2289" s="15" t="s">
        <v>569</v>
      </c>
      <c r="Q2289" s="15">
        <v>20600</v>
      </c>
      <c r="R2289" s="15">
        <v>75500</v>
      </c>
      <c r="S2289" s="15">
        <v>96100</v>
      </c>
      <c r="T2289" s="15">
        <v>0.38</v>
      </c>
      <c r="U2289" s="15" t="s">
        <v>3335</v>
      </c>
      <c r="V2289" s="15" t="s">
        <v>76</v>
      </c>
      <c r="W2289" s="16">
        <v>1</v>
      </c>
      <c r="X2289" s="16">
        <v>0</v>
      </c>
      <c r="Y2289" s="15">
        <v>18344</v>
      </c>
      <c r="Z2289" s="15">
        <v>0.42099999999999999</v>
      </c>
      <c r="AA2289" s="15" t="s">
        <v>78</v>
      </c>
      <c r="AB2289" s="15" t="s">
        <v>78</v>
      </c>
      <c r="AC2289" s="15">
        <v>0</v>
      </c>
      <c r="AD2289" s="15"/>
      <c r="AE2289" s="15" t="s">
        <v>363</v>
      </c>
      <c r="AF2289" s="15" t="s">
        <v>15074</v>
      </c>
      <c r="AG2289" s="16">
        <v>1</v>
      </c>
      <c r="AH2289" s="15" t="s">
        <v>17699</v>
      </c>
      <c r="AI2289" s="15" t="s">
        <v>78</v>
      </c>
      <c r="AJ2289" s="15">
        <v>18343.8278809</v>
      </c>
      <c r="AK2289" s="15">
        <v>557.96509006400004</v>
      </c>
      <c r="AL2289" s="15">
        <v>3095385.1340100002</v>
      </c>
      <c r="AM2289" s="15">
        <v>1413087.0227999999</v>
      </c>
      <c r="AN2289" s="19">
        <v>20600</v>
      </c>
      <c r="AO2289" s="19">
        <v>74700</v>
      </c>
      <c r="AP2289" s="19">
        <v>0</v>
      </c>
      <c r="AQ2289" s="19">
        <v>0</v>
      </c>
      <c r="AR2289" s="34">
        <f t="shared" si="472"/>
        <v>95300</v>
      </c>
      <c r="AS2289" s="34">
        <v>45000</v>
      </c>
      <c r="AT2289" s="34">
        <v>3000</v>
      </c>
      <c r="AU2289" s="34">
        <v>17605</v>
      </c>
      <c r="AV2289" s="34">
        <v>0</v>
      </c>
      <c r="AW2289" s="35">
        <f t="shared" si="473"/>
        <v>65605</v>
      </c>
      <c r="AX2289" s="34">
        <f t="shared" si="474"/>
        <v>29695</v>
      </c>
      <c r="AY2289" s="36">
        <v>1.4712000000099998</v>
      </c>
      <c r="AZ2289" s="36">
        <v>2.0617000000000001</v>
      </c>
      <c r="BA2289" s="22"/>
      <c r="BB2289" s="19">
        <v>953</v>
      </c>
      <c r="BC2289" s="34">
        <f t="shared" si="475"/>
        <v>436.87284000296944</v>
      </c>
      <c r="BD2289" s="34">
        <f t="shared" si="476"/>
        <v>612.22181499999999</v>
      </c>
      <c r="BE2289" s="38">
        <v>3.4819999999999997E-2</v>
      </c>
      <c r="BF2289" s="38">
        <f t="shared" si="477"/>
        <v>3.4819999999999997E-2</v>
      </c>
      <c r="BG2289" s="34">
        <v>15.211912288903395</v>
      </c>
      <c r="BH2289" s="34">
        <v>21.317563598299998</v>
      </c>
      <c r="BI2289" s="34">
        <f t="shared" si="478"/>
        <v>421.66092771406602</v>
      </c>
      <c r="BJ2289" s="34">
        <f t="shared" si="479"/>
        <v>590.90425140169998</v>
      </c>
      <c r="BK2289" s="34">
        <v>0</v>
      </c>
      <c r="BL2289" s="34">
        <v>0</v>
      </c>
      <c r="BM2289" s="34">
        <f t="shared" si="480"/>
        <v>0</v>
      </c>
      <c r="BN2289" s="39">
        <f t="shared" si="470"/>
        <v>421.66092771406602</v>
      </c>
      <c r="BO2289" s="39">
        <f t="shared" si="471"/>
        <v>590.90425140169998</v>
      </c>
      <c r="BP2289" s="39">
        <f t="shared" si="481"/>
        <v>169.24332368763396</v>
      </c>
    </row>
    <row r="2290" spans="1:68" s="25" customFormat="1" ht="14.25" x14ac:dyDescent="0.2">
      <c r="A2290" s="14">
        <v>1079</v>
      </c>
      <c r="B2290" s="40"/>
      <c r="C2290" s="15"/>
      <c r="D2290" s="16">
        <v>24916</v>
      </c>
      <c r="E2290" s="15" t="s">
        <v>17700</v>
      </c>
      <c r="F2290" s="15" t="s">
        <v>17701</v>
      </c>
      <c r="G2290" s="17" t="s">
        <v>17702</v>
      </c>
      <c r="H2290" s="17" t="s">
        <v>17703</v>
      </c>
      <c r="I2290" s="17" t="s">
        <v>88</v>
      </c>
      <c r="J2290" s="15" t="s">
        <v>17704</v>
      </c>
      <c r="K2290" s="15" t="s">
        <v>882</v>
      </c>
      <c r="L2290" s="18" t="s">
        <v>17705</v>
      </c>
      <c r="M2290" s="15" t="s">
        <v>17536</v>
      </c>
      <c r="N2290" s="15" t="s">
        <v>17537</v>
      </c>
      <c r="O2290" s="16">
        <v>511</v>
      </c>
      <c r="P2290" s="15" t="s">
        <v>569</v>
      </c>
      <c r="Q2290" s="15">
        <v>16000</v>
      </c>
      <c r="R2290" s="15">
        <v>35900</v>
      </c>
      <c r="S2290" s="15">
        <v>51900</v>
      </c>
      <c r="T2290" s="15">
        <v>0.25</v>
      </c>
      <c r="U2290" s="15" t="s">
        <v>3335</v>
      </c>
      <c r="V2290" s="15" t="s">
        <v>76</v>
      </c>
      <c r="W2290" s="16">
        <v>1</v>
      </c>
      <c r="X2290" s="16">
        <v>1</v>
      </c>
      <c r="Y2290" s="15">
        <v>13595</v>
      </c>
      <c r="Z2290" s="15">
        <v>0.312</v>
      </c>
      <c r="AA2290" s="15" t="s">
        <v>78</v>
      </c>
      <c r="AB2290" s="15" t="s">
        <v>78</v>
      </c>
      <c r="AC2290" s="15">
        <v>55900</v>
      </c>
      <c r="AD2290" s="26">
        <v>42319</v>
      </c>
      <c r="AE2290" s="15" t="s">
        <v>243</v>
      </c>
      <c r="AF2290" s="15" t="s">
        <v>17706</v>
      </c>
      <c r="AG2290" s="16">
        <v>1</v>
      </c>
      <c r="AH2290" s="15" t="s">
        <v>17707</v>
      </c>
      <c r="AI2290" s="15" t="s">
        <v>78</v>
      </c>
      <c r="AJ2290" s="15">
        <v>13594.9384766</v>
      </c>
      <c r="AK2290" s="15">
        <v>503.84372708199999</v>
      </c>
      <c r="AL2290" s="15">
        <v>3095292.9415000002</v>
      </c>
      <c r="AM2290" s="15">
        <v>1413086.4038</v>
      </c>
      <c r="AN2290" s="19">
        <v>16000</v>
      </c>
      <c r="AO2290" s="19">
        <v>35600</v>
      </c>
      <c r="AP2290" s="19">
        <v>0</v>
      </c>
      <c r="AQ2290" s="19">
        <v>0</v>
      </c>
      <c r="AR2290" s="34">
        <f t="shared" si="472"/>
        <v>51600</v>
      </c>
      <c r="AS2290" s="34">
        <v>30960</v>
      </c>
      <c r="AT2290" s="34">
        <v>0</v>
      </c>
      <c r="AU2290" s="34">
        <v>7224</v>
      </c>
      <c r="AV2290" s="34">
        <v>12480</v>
      </c>
      <c r="AW2290" s="35">
        <f t="shared" si="473"/>
        <v>50664</v>
      </c>
      <c r="AX2290" s="34">
        <f t="shared" si="474"/>
        <v>936</v>
      </c>
      <c r="AY2290" s="36">
        <v>1.4712000000099998</v>
      </c>
      <c r="AZ2290" s="36">
        <v>2.0617000000000001</v>
      </c>
      <c r="BA2290" s="22"/>
      <c r="BB2290" s="19">
        <v>516</v>
      </c>
      <c r="BC2290" s="34">
        <f t="shared" si="475"/>
        <v>13.770432000093598</v>
      </c>
      <c r="BD2290" s="34">
        <f t="shared" si="476"/>
        <v>19.297512000000001</v>
      </c>
      <c r="BE2290" s="38">
        <v>3.4819999999999997E-2</v>
      </c>
      <c r="BF2290" s="38">
        <f t="shared" si="477"/>
        <v>3.4819999999999997E-2</v>
      </c>
      <c r="BG2290" s="34">
        <v>0.47948644224325904</v>
      </c>
      <c r="BH2290" s="34">
        <v>0.67193936783999997</v>
      </c>
      <c r="BI2290" s="34">
        <f t="shared" si="478"/>
        <v>13.290945557850339</v>
      </c>
      <c r="BJ2290" s="34">
        <f t="shared" si="479"/>
        <v>18.625572632160001</v>
      </c>
      <c r="BK2290" s="34">
        <v>0</v>
      </c>
      <c r="BL2290" s="34">
        <v>0</v>
      </c>
      <c r="BM2290" s="34">
        <f t="shared" si="480"/>
        <v>0</v>
      </c>
      <c r="BN2290" s="39">
        <f t="shared" si="470"/>
        <v>13.290945557850339</v>
      </c>
      <c r="BO2290" s="39">
        <f t="shared" si="471"/>
        <v>18.625572632160001</v>
      </c>
      <c r="BP2290" s="39">
        <f t="shared" si="481"/>
        <v>5.3346270743096618</v>
      </c>
    </row>
    <row r="2291" spans="1:68" s="25" customFormat="1" ht="14.25" x14ac:dyDescent="0.2">
      <c r="A2291" s="14">
        <v>1080</v>
      </c>
      <c r="B2291" s="40"/>
      <c r="C2291" s="15"/>
      <c r="D2291" s="16">
        <v>4135</v>
      </c>
      <c r="E2291" s="15" t="s">
        <v>17708</v>
      </c>
      <c r="F2291" s="15" t="s">
        <v>17709</v>
      </c>
      <c r="G2291" s="17" t="s">
        <v>17710</v>
      </c>
      <c r="H2291" s="17" t="s">
        <v>17711</v>
      </c>
      <c r="I2291" s="17" t="s">
        <v>86</v>
      </c>
      <c r="J2291" s="15" t="s">
        <v>17712</v>
      </c>
      <c r="K2291" s="15" t="s">
        <v>15597</v>
      </c>
      <c r="L2291" s="18" t="s">
        <v>17713</v>
      </c>
      <c r="M2291" s="15" t="s">
        <v>17498</v>
      </c>
      <c r="N2291" s="15" t="s">
        <v>17499</v>
      </c>
      <c r="O2291" s="16">
        <v>510</v>
      </c>
      <c r="P2291" s="15" t="s">
        <v>118</v>
      </c>
      <c r="Q2291" s="15">
        <v>23500</v>
      </c>
      <c r="R2291" s="15">
        <v>77200</v>
      </c>
      <c r="S2291" s="15">
        <v>100700</v>
      </c>
      <c r="T2291" s="15">
        <v>0.23</v>
      </c>
      <c r="U2291" s="15" t="s">
        <v>3335</v>
      </c>
      <c r="V2291" s="15" t="s">
        <v>76</v>
      </c>
      <c r="W2291" s="16">
        <v>1</v>
      </c>
      <c r="X2291" s="16">
        <v>1</v>
      </c>
      <c r="Y2291" s="15">
        <v>10362</v>
      </c>
      <c r="Z2291" s="15">
        <v>0.23799999999999999</v>
      </c>
      <c r="AA2291" s="15" t="s">
        <v>78</v>
      </c>
      <c r="AB2291" s="15" t="s">
        <v>78</v>
      </c>
      <c r="AC2291" s="15">
        <v>133500</v>
      </c>
      <c r="AD2291" s="26">
        <v>42543</v>
      </c>
      <c r="AE2291" s="15" t="s">
        <v>617</v>
      </c>
      <c r="AF2291" s="15" t="s">
        <v>17714</v>
      </c>
      <c r="AG2291" s="16">
        <v>1</v>
      </c>
      <c r="AH2291" s="15" t="s">
        <v>17715</v>
      </c>
      <c r="AI2291" s="15" t="s">
        <v>78</v>
      </c>
      <c r="AJ2291" s="15">
        <v>10362.2021484</v>
      </c>
      <c r="AK2291" s="15">
        <v>467.343626438</v>
      </c>
      <c r="AL2291" s="15">
        <v>3095224.0529100001</v>
      </c>
      <c r="AM2291" s="15">
        <v>1413085.9472699999</v>
      </c>
      <c r="AN2291" s="19">
        <v>23500</v>
      </c>
      <c r="AO2291" s="19">
        <v>76400</v>
      </c>
      <c r="AP2291" s="19">
        <v>0</v>
      </c>
      <c r="AQ2291" s="19">
        <v>0</v>
      </c>
      <c r="AR2291" s="34">
        <f t="shared" si="472"/>
        <v>99900</v>
      </c>
      <c r="AS2291" s="34">
        <v>45000</v>
      </c>
      <c r="AT2291" s="34">
        <v>3000</v>
      </c>
      <c r="AU2291" s="34">
        <v>19215</v>
      </c>
      <c r="AV2291" s="34">
        <v>0</v>
      </c>
      <c r="AW2291" s="35">
        <f t="shared" si="473"/>
        <v>67215</v>
      </c>
      <c r="AX2291" s="34">
        <f t="shared" si="474"/>
        <v>32685</v>
      </c>
      <c r="AY2291" s="36">
        <v>1.4712000000099998</v>
      </c>
      <c r="AZ2291" s="36">
        <v>2.0617000000000001</v>
      </c>
      <c r="BA2291" s="22"/>
      <c r="BB2291" s="19">
        <v>999</v>
      </c>
      <c r="BC2291" s="34">
        <f t="shared" si="475"/>
        <v>480.86172000326849</v>
      </c>
      <c r="BD2291" s="34">
        <f t="shared" si="476"/>
        <v>673.86664500000006</v>
      </c>
      <c r="BE2291" s="38">
        <v>3.4819999999999997E-2</v>
      </c>
      <c r="BF2291" s="38">
        <f t="shared" si="477"/>
        <v>3.4819999999999997E-2</v>
      </c>
      <c r="BG2291" s="34">
        <v>16.743605090513807</v>
      </c>
      <c r="BH2291" s="34">
        <v>23.4640365789</v>
      </c>
      <c r="BI2291" s="34">
        <f t="shared" si="478"/>
        <v>464.11811491275466</v>
      </c>
      <c r="BJ2291" s="34">
        <f t="shared" si="479"/>
        <v>650.40260842110001</v>
      </c>
      <c r="BK2291" s="34">
        <v>0</v>
      </c>
      <c r="BL2291" s="34">
        <v>0</v>
      </c>
      <c r="BM2291" s="34">
        <f t="shared" si="480"/>
        <v>0</v>
      </c>
      <c r="BN2291" s="39">
        <f t="shared" si="470"/>
        <v>464.11811491275466</v>
      </c>
      <c r="BO2291" s="39">
        <f t="shared" si="471"/>
        <v>650.40260842110001</v>
      </c>
      <c r="BP2291" s="39">
        <f t="shared" si="481"/>
        <v>186.28449350834535</v>
      </c>
    </row>
    <row r="2292" spans="1:68" s="25" customFormat="1" ht="14.25" x14ac:dyDescent="0.2">
      <c r="A2292" s="14">
        <v>1081</v>
      </c>
      <c r="B2292" s="40"/>
      <c r="C2292" s="15"/>
      <c r="D2292" s="16">
        <v>2579</v>
      </c>
      <c r="E2292" s="15" t="s">
        <v>17716</v>
      </c>
      <c r="F2292" s="15" t="s">
        <v>17717</v>
      </c>
      <c r="G2292" s="17" t="s">
        <v>17718</v>
      </c>
      <c r="H2292" s="17" t="s">
        <v>17719</v>
      </c>
      <c r="I2292" s="17" t="s">
        <v>86</v>
      </c>
      <c r="J2292" s="15" t="s">
        <v>17720</v>
      </c>
      <c r="K2292" s="15" t="s">
        <v>9131</v>
      </c>
      <c r="L2292" s="18" t="s">
        <v>17721</v>
      </c>
      <c r="M2292" s="15" t="s">
        <v>17498</v>
      </c>
      <c r="N2292" s="15" t="s">
        <v>17499</v>
      </c>
      <c r="O2292" s="16">
        <v>510</v>
      </c>
      <c r="P2292" s="15" t="s">
        <v>118</v>
      </c>
      <c r="Q2292" s="15">
        <v>23500</v>
      </c>
      <c r="R2292" s="15">
        <v>103900</v>
      </c>
      <c r="S2292" s="15">
        <v>127400</v>
      </c>
      <c r="T2292" s="15">
        <v>0.23</v>
      </c>
      <c r="U2292" s="15" t="s">
        <v>3335</v>
      </c>
      <c r="V2292" s="15" t="s">
        <v>76</v>
      </c>
      <c r="W2292" s="16">
        <v>1</v>
      </c>
      <c r="X2292" s="16">
        <v>1</v>
      </c>
      <c r="Y2292" s="15">
        <v>10293</v>
      </c>
      <c r="Z2292" s="15">
        <v>0.23599999999999999</v>
      </c>
      <c r="AA2292" s="15" t="s">
        <v>17722</v>
      </c>
      <c r="AB2292" s="15" t="s">
        <v>17723</v>
      </c>
      <c r="AC2292" s="15">
        <v>132500</v>
      </c>
      <c r="AD2292" s="26">
        <v>41106</v>
      </c>
      <c r="AE2292" s="15" t="s">
        <v>147</v>
      </c>
      <c r="AF2292" s="15" t="s">
        <v>17724</v>
      </c>
      <c r="AG2292" s="16">
        <v>1</v>
      </c>
      <c r="AH2292" s="15" t="s">
        <v>17725</v>
      </c>
      <c r="AI2292" s="15" t="s">
        <v>78</v>
      </c>
      <c r="AJ2292" s="15">
        <v>10293.074707</v>
      </c>
      <c r="AK2292" s="15">
        <v>448.29016697200001</v>
      </c>
      <c r="AL2292" s="15">
        <v>3095162.0724599999</v>
      </c>
      <c r="AM2292" s="15">
        <v>1413093.02697</v>
      </c>
      <c r="AN2292" s="19">
        <v>23500</v>
      </c>
      <c r="AO2292" s="19">
        <v>101400</v>
      </c>
      <c r="AP2292" s="19">
        <v>0</v>
      </c>
      <c r="AQ2292" s="19">
        <v>1400</v>
      </c>
      <c r="AR2292" s="34">
        <f t="shared" si="472"/>
        <v>126300</v>
      </c>
      <c r="AS2292" s="34">
        <v>45000</v>
      </c>
      <c r="AT2292" s="34">
        <v>3000</v>
      </c>
      <c r="AU2292" s="34">
        <v>27965</v>
      </c>
      <c r="AV2292" s="34">
        <v>0</v>
      </c>
      <c r="AW2292" s="35">
        <f t="shared" si="473"/>
        <v>75965</v>
      </c>
      <c r="AX2292" s="34">
        <f t="shared" si="474"/>
        <v>50335</v>
      </c>
      <c r="AY2292" s="36">
        <v>1.4712000000099998</v>
      </c>
      <c r="AZ2292" s="36">
        <v>2.0617000000000001</v>
      </c>
      <c r="BA2292" s="22"/>
      <c r="BB2292" s="19">
        <v>1291</v>
      </c>
      <c r="BC2292" s="34">
        <f t="shared" si="475"/>
        <v>740.52852000503344</v>
      </c>
      <c r="BD2292" s="34">
        <f t="shared" si="476"/>
        <v>1037.756695</v>
      </c>
      <c r="BE2292" s="38">
        <v>3.4819999999999997E-2</v>
      </c>
      <c r="BF2292" s="38">
        <f t="shared" si="477"/>
        <v>3.4819999999999997E-2</v>
      </c>
      <c r="BG2292" s="34">
        <v>25.068022490570389</v>
      </c>
      <c r="BH2292" s="34">
        <v>35.129650603899996</v>
      </c>
      <c r="BI2292" s="34">
        <f t="shared" si="478"/>
        <v>715.4604975144631</v>
      </c>
      <c r="BJ2292" s="34">
        <f t="shared" si="479"/>
        <v>1002.6270443961</v>
      </c>
      <c r="BK2292" s="34">
        <v>0</v>
      </c>
      <c r="BL2292" s="34">
        <v>0</v>
      </c>
      <c r="BM2292" s="34">
        <f t="shared" si="480"/>
        <v>0</v>
      </c>
      <c r="BN2292" s="39">
        <f t="shared" si="470"/>
        <v>715.4604975144631</v>
      </c>
      <c r="BO2292" s="39">
        <f t="shared" si="471"/>
        <v>1002.6270443961</v>
      </c>
      <c r="BP2292" s="39">
        <f t="shared" si="481"/>
        <v>287.16654688163692</v>
      </c>
    </row>
    <row r="2293" spans="1:68" s="25" customFormat="1" ht="14.25" x14ac:dyDescent="0.2">
      <c r="A2293" s="14">
        <v>1082</v>
      </c>
      <c r="B2293" s="40"/>
      <c r="C2293" s="15"/>
      <c r="D2293" s="16">
        <v>4673</v>
      </c>
      <c r="E2293" s="15" t="s">
        <v>17726</v>
      </c>
      <c r="F2293" s="15" t="s">
        <v>17727</v>
      </c>
      <c r="G2293" s="17" t="s">
        <v>17728</v>
      </c>
      <c r="H2293" s="17" t="s">
        <v>17729</v>
      </c>
      <c r="I2293" s="17" t="s">
        <v>86</v>
      </c>
      <c r="J2293" s="15" t="s">
        <v>17730</v>
      </c>
      <c r="K2293" s="15" t="s">
        <v>8083</v>
      </c>
      <c r="L2293" s="18" t="s">
        <v>17731</v>
      </c>
      <c r="M2293" s="15" t="s">
        <v>17498</v>
      </c>
      <c r="N2293" s="15" t="s">
        <v>17499</v>
      </c>
      <c r="O2293" s="16">
        <v>510</v>
      </c>
      <c r="P2293" s="15" t="s">
        <v>118</v>
      </c>
      <c r="Q2293" s="15">
        <v>23500</v>
      </c>
      <c r="R2293" s="15">
        <v>64000</v>
      </c>
      <c r="S2293" s="15">
        <v>87500</v>
      </c>
      <c r="T2293" s="15">
        <v>0.23</v>
      </c>
      <c r="U2293" s="15" t="s">
        <v>3335</v>
      </c>
      <c r="V2293" s="15" t="s">
        <v>76</v>
      </c>
      <c r="W2293" s="16">
        <v>1</v>
      </c>
      <c r="X2293" s="16">
        <v>1</v>
      </c>
      <c r="Y2293" s="15">
        <v>9323</v>
      </c>
      <c r="Z2293" s="15">
        <v>0.214</v>
      </c>
      <c r="AA2293" s="15" t="s">
        <v>17722</v>
      </c>
      <c r="AB2293" s="15" t="s">
        <v>17723</v>
      </c>
      <c r="AC2293" s="15">
        <v>80600</v>
      </c>
      <c r="AD2293" s="26">
        <v>41715</v>
      </c>
      <c r="AE2293" s="15" t="s">
        <v>211</v>
      </c>
      <c r="AF2293" s="15" t="s">
        <v>17732</v>
      </c>
      <c r="AG2293" s="16">
        <v>1</v>
      </c>
      <c r="AH2293" s="15" t="s">
        <v>17733</v>
      </c>
      <c r="AI2293" s="15" t="s">
        <v>78</v>
      </c>
      <c r="AJ2293" s="15">
        <v>9322.7912597699997</v>
      </c>
      <c r="AK2293" s="15">
        <v>436.78926630699999</v>
      </c>
      <c r="AL2293" s="15">
        <v>3095100.7381000002</v>
      </c>
      <c r="AM2293" s="15">
        <v>1413093.3954799999</v>
      </c>
      <c r="AN2293" s="19">
        <v>23500</v>
      </c>
      <c r="AO2293" s="19">
        <v>63300</v>
      </c>
      <c r="AP2293" s="19">
        <v>0</v>
      </c>
      <c r="AQ2293" s="19">
        <v>0</v>
      </c>
      <c r="AR2293" s="34">
        <f t="shared" si="472"/>
        <v>86800</v>
      </c>
      <c r="AS2293" s="34">
        <v>45000</v>
      </c>
      <c r="AT2293" s="34">
        <v>3000</v>
      </c>
      <c r="AU2293" s="34">
        <v>14630</v>
      </c>
      <c r="AV2293" s="34">
        <v>0</v>
      </c>
      <c r="AW2293" s="35">
        <f t="shared" si="473"/>
        <v>62630</v>
      </c>
      <c r="AX2293" s="34">
        <f t="shared" si="474"/>
        <v>24170</v>
      </c>
      <c r="AY2293" s="36">
        <v>1.4712000000099998</v>
      </c>
      <c r="AZ2293" s="36">
        <v>2.0617000000000001</v>
      </c>
      <c r="BA2293" s="22"/>
      <c r="BB2293" s="19">
        <v>868</v>
      </c>
      <c r="BC2293" s="34">
        <f t="shared" si="475"/>
        <v>355.58904000241694</v>
      </c>
      <c r="BD2293" s="34">
        <f t="shared" si="476"/>
        <v>498.31288999999998</v>
      </c>
      <c r="BE2293" s="38">
        <v>3.4819999999999997E-2</v>
      </c>
      <c r="BF2293" s="38">
        <f t="shared" si="477"/>
        <v>3.4819999999999997E-2</v>
      </c>
      <c r="BG2293" s="34">
        <v>12.381610372884156</v>
      </c>
      <c r="BH2293" s="34">
        <v>17.351254829799998</v>
      </c>
      <c r="BI2293" s="34">
        <f t="shared" si="478"/>
        <v>343.20742962953278</v>
      </c>
      <c r="BJ2293" s="34">
        <f t="shared" si="479"/>
        <v>480.9616351702</v>
      </c>
      <c r="BK2293" s="34">
        <v>0</v>
      </c>
      <c r="BL2293" s="34">
        <v>0</v>
      </c>
      <c r="BM2293" s="34">
        <f t="shared" si="480"/>
        <v>0</v>
      </c>
      <c r="BN2293" s="39">
        <f t="shared" si="470"/>
        <v>343.20742962953278</v>
      </c>
      <c r="BO2293" s="39">
        <f t="shared" si="471"/>
        <v>480.9616351702</v>
      </c>
      <c r="BP2293" s="39">
        <f t="shared" si="481"/>
        <v>137.75420554066721</v>
      </c>
    </row>
    <row r="2294" spans="1:68" s="25" customFormat="1" ht="14.25" x14ac:dyDescent="0.2">
      <c r="A2294" s="14">
        <v>1083</v>
      </c>
      <c r="B2294" s="40"/>
      <c r="C2294" s="15" t="s">
        <v>17734</v>
      </c>
      <c r="D2294" s="16">
        <v>20462</v>
      </c>
      <c r="E2294" s="15" t="s">
        <v>17735</v>
      </c>
      <c r="F2294" s="15" t="s">
        <v>17734</v>
      </c>
      <c r="G2294" s="17" t="s">
        <v>17736</v>
      </c>
      <c r="H2294" s="17" t="s">
        <v>17737</v>
      </c>
      <c r="I2294" s="17" t="s">
        <v>86</v>
      </c>
      <c r="J2294" s="15" t="s">
        <v>17738</v>
      </c>
      <c r="K2294" s="15" t="s">
        <v>1429</v>
      </c>
      <c r="L2294" s="18" t="s">
        <v>17739</v>
      </c>
      <c r="M2294" s="15" t="s">
        <v>17498</v>
      </c>
      <c r="N2294" s="15" t="s">
        <v>17499</v>
      </c>
      <c r="O2294" s="16">
        <v>510</v>
      </c>
      <c r="P2294" s="15" t="s">
        <v>118</v>
      </c>
      <c r="Q2294" s="15">
        <v>23500</v>
      </c>
      <c r="R2294" s="15">
        <v>64600</v>
      </c>
      <c r="S2294" s="15">
        <v>88100</v>
      </c>
      <c r="T2294" s="15">
        <v>0.23</v>
      </c>
      <c r="U2294" s="15" t="s">
        <v>3335</v>
      </c>
      <c r="V2294" s="15" t="s">
        <v>76</v>
      </c>
      <c r="W2294" s="16">
        <v>1</v>
      </c>
      <c r="X2294" s="16">
        <v>0</v>
      </c>
      <c r="Y2294" s="15">
        <v>9929</v>
      </c>
      <c r="Z2294" s="15">
        <v>0.22800000000000001</v>
      </c>
      <c r="AA2294" s="15" t="s">
        <v>17722</v>
      </c>
      <c r="AB2294" s="15" t="s">
        <v>17723</v>
      </c>
      <c r="AC2294" s="15">
        <v>0</v>
      </c>
      <c r="AD2294" s="15"/>
      <c r="AE2294" s="15" t="s">
        <v>1056</v>
      </c>
      <c r="AF2294" s="15" t="s">
        <v>17740</v>
      </c>
      <c r="AG2294" s="16">
        <v>1</v>
      </c>
      <c r="AH2294" s="15" t="s">
        <v>17741</v>
      </c>
      <c r="AI2294" s="15" t="s">
        <v>78</v>
      </c>
      <c r="AJ2294" s="15">
        <v>9928.5957031300004</v>
      </c>
      <c r="AK2294" s="15">
        <v>444.95665279799999</v>
      </c>
      <c r="AL2294" s="15">
        <v>3095040.7568799998</v>
      </c>
      <c r="AM2294" s="15">
        <v>1413091.4797799999</v>
      </c>
      <c r="AN2294" s="19">
        <v>0</v>
      </c>
      <c r="AO2294" s="19">
        <v>0</v>
      </c>
      <c r="AP2294" s="19">
        <v>23500</v>
      </c>
      <c r="AQ2294" s="19">
        <v>64000</v>
      </c>
      <c r="AR2294" s="34">
        <f t="shared" si="472"/>
        <v>87500</v>
      </c>
      <c r="AS2294" s="34">
        <v>0</v>
      </c>
      <c r="AT2294" s="34">
        <v>3000</v>
      </c>
      <c r="AU2294" s="34">
        <v>0</v>
      </c>
      <c r="AV2294" s="34">
        <v>0</v>
      </c>
      <c r="AW2294" s="35">
        <f t="shared" si="473"/>
        <v>3000</v>
      </c>
      <c r="AX2294" s="34">
        <f t="shared" si="474"/>
        <v>84500</v>
      </c>
      <c r="AY2294" s="36">
        <v>1.4712000000099998</v>
      </c>
      <c r="AZ2294" s="36">
        <v>2.0617000000000001</v>
      </c>
      <c r="BA2294" s="22"/>
      <c r="BB2294" s="19">
        <v>1750</v>
      </c>
      <c r="BC2294" s="34">
        <f t="shared" si="475"/>
        <v>1243.1640000084499</v>
      </c>
      <c r="BD2294" s="34">
        <f t="shared" si="476"/>
        <v>1742.1365000000001</v>
      </c>
      <c r="BE2294" s="38">
        <v>3.4819999999999997E-2</v>
      </c>
      <c r="BF2294" s="38">
        <f t="shared" si="477"/>
        <v>3.4819999999999997E-2</v>
      </c>
      <c r="BG2294" s="34">
        <v>0</v>
      </c>
      <c r="BH2294" s="34">
        <v>0</v>
      </c>
      <c r="BI2294" s="34">
        <f t="shared" si="478"/>
        <v>1243.1640000084499</v>
      </c>
      <c r="BJ2294" s="34">
        <f t="shared" si="479"/>
        <v>1742.1365000000001</v>
      </c>
      <c r="BK2294" s="34">
        <v>0</v>
      </c>
      <c r="BL2294" s="34">
        <v>53.987500000000182</v>
      </c>
      <c r="BM2294" s="34">
        <f t="shared" si="480"/>
        <v>53.987500000000182</v>
      </c>
      <c r="BN2294" s="39">
        <f t="shared" si="470"/>
        <v>1243.1640000084499</v>
      </c>
      <c r="BO2294" s="39">
        <f t="shared" si="471"/>
        <v>1688.1489999999999</v>
      </c>
      <c r="BP2294" s="39">
        <f t="shared" si="481"/>
        <v>444.98499999155001</v>
      </c>
    </row>
    <row r="2295" spans="1:68" s="25" customFormat="1" ht="14.25" x14ac:dyDescent="0.2">
      <c r="A2295" s="14">
        <v>1084</v>
      </c>
      <c r="B2295" s="40"/>
      <c r="C2295" s="15"/>
      <c r="D2295" s="16">
        <v>11730</v>
      </c>
      <c r="E2295" s="15" t="s">
        <v>17742</v>
      </c>
      <c r="F2295" s="15" t="s">
        <v>17743</v>
      </c>
      <c r="G2295" s="17" t="s">
        <v>17744</v>
      </c>
      <c r="H2295" s="17" t="s">
        <v>17745</v>
      </c>
      <c r="I2295" s="17" t="s">
        <v>86</v>
      </c>
      <c r="J2295" s="15" t="s">
        <v>17746</v>
      </c>
      <c r="K2295" s="15" t="s">
        <v>17747</v>
      </c>
      <c r="L2295" s="18" t="s">
        <v>17748</v>
      </c>
      <c r="M2295" s="15" t="s">
        <v>17498</v>
      </c>
      <c r="N2295" s="15" t="s">
        <v>17499</v>
      </c>
      <c r="O2295" s="16">
        <v>520</v>
      </c>
      <c r="P2295" s="15" t="s">
        <v>1859</v>
      </c>
      <c r="Q2295" s="15">
        <v>38000</v>
      </c>
      <c r="R2295" s="15">
        <v>103600</v>
      </c>
      <c r="S2295" s="15">
        <v>141600</v>
      </c>
      <c r="T2295" s="15">
        <v>0.4</v>
      </c>
      <c r="U2295" s="15" t="s">
        <v>3335</v>
      </c>
      <c r="V2295" s="15" t="s">
        <v>76</v>
      </c>
      <c r="W2295" s="16">
        <v>1</v>
      </c>
      <c r="X2295" s="16">
        <v>1</v>
      </c>
      <c r="Y2295" s="15">
        <v>13789</v>
      </c>
      <c r="Z2295" s="15">
        <v>0.317</v>
      </c>
      <c r="AA2295" s="15" t="s">
        <v>78</v>
      </c>
      <c r="AB2295" s="15" t="s">
        <v>78</v>
      </c>
      <c r="AC2295" s="15">
        <v>110000</v>
      </c>
      <c r="AD2295" s="26">
        <v>38216</v>
      </c>
      <c r="AE2295" s="15" t="s">
        <v>119</v>
      </c>
      <c r="AF2295" s="15" t="s">
        <v>119</v>
      </c>
      <c r="AG2295" s="16">
        <v>1</v>
      </c>
      <c r="AH2295" s="15" t="s">
        <v>17749</v>
      </c>
      <c r="AI2295" s="15" t="s">
        <v>78</v>
      </c>
      <c r="AJ2295" s="15">
        <v>13789.262207</v>
      </c>
      <c r="AK2295" s="15">
        <v>508.62135815099998</v>
      </c>
      <c r="AL2295" s="15">
        <v>3094908.12304</v>
      </c>
      <c r="AM2295" s="15">
        <v>1413136.80308</v>
      </c>
      <c r="AN2295" s="19">
        <v>38000</v>
      </c>
      <c r="AO2295" s="19">
        <v>51250</v>
      </c>
      <c r="AP2295" s="19">
        <v>0</v>
      </c>
      <c r="AQ2295" s="19">
        <v>51250</v>
      </c>
      <c r="AR2295" s="34">
        <f t="shared" si="472"/>
        <v>140500</v>
      </c>
      <c r="AS2295" s="34">
        <v>45000</v>
      </c>
      <c r="AT2295" s="34">
        <v>3000</v>
      </c>
      <c r="AU2295" s="34">
        <v>15488</v>
      </c>
      <c r="AV2295" s="34">
        <v>0</v>
      </c>
      <c r="AW2295" s="35">
        <f t="shared" si="473"/>
        <v>63488</v>
      </c>
      <c r="AX2295" s="34">
        <f t="shared" si="474"/>
        <v>77012</v>
      </c>
      <c r="AY2295" s="36">
        <v>1.4712000000099998</v>
      </c>
      <c r="AZ2295" s="36">
        <v>2.0617000000000001</v>
      </c>
      <c r="BA2295" s="22"/>
      <c r="BB2295" s="19">
        <v>1917.5</v>
      </c>
      <c r="BC2295" s="34">
        <f t="shared" si="475"/>
        <v>1133.0005440077011</v>
      </c>
      <c r="BD2295" s="34">
        <f t="shared" si="476"/>
        <v>1587.756404</v>
      </c>
      <c r="BE2295" s="38">
        <v>3.4819999999999997E-2</v>
      </c>
      <c r="BF2295" s="38">
        <f t="shared" si="477"/>
        <v>3.4819999999999997E-2</v>
      </c>
      <c r="BG2295" s="34">
        <v>13.197147142169701</v>
      </c>
      <c r="BH2295" s="34">
        <v>18.494126062279999</v>
      </c>
      <c r="BI2295" s="34">
        <f t="shared" si="478"/>
        <v>1119.8033968655313</v>
      </c>
      <c r="BJ2295" s="34">
        <f t="shared" si="479"/>
        <v>1569.26227793772</v>
      </c>
      <c r="BK2295" s="34">
        <v>0</v>
      </c>
      <c r="BL2295" s="34">
        <v>31.621250000000146</v>
      </c>
      <c r="BM2295" s="34">
        <f t="shared" si="480"/>
        <v>31.621250000000146</v>
      </c>
      <c r="BN2295" s="39">
        <f t="shared" si="470"/>
        <v>1119.8033968655313</v>
      </c>
      <c r="BO2295" s="39">
        <f t="shared" si="471"/>
        <v>1537.6410279377199</v>
      </c>
      <c r="BP2295" s="39">
        <f t="shared" si="481"/>
        <v>417.83763107218851</v>
      </c>
    </row>
    <row r="2296" spans="1:68" s="25" customFormat="1" ht="14.25" x14ac:dyDescent="0.2">
      <c r="A2296" s="14">
        <v>1085</v>
      </c>
      <c r="B2296" s="40"/>
      <c r="C2296" s="15" t="s">
        <v>150</v>
      </c>
      <c r="D2296" s="16">
        <v>35618</v>
      </c>
      <c r="E2296" s="15" t="s">
        <v>17750</v>
      </c>
      <c r="F2296" s="15" t="s">
        <v>17751</v>
      </c>
      <c r="G2296" s="17" t="s">
        <v>17752</v>
      </c>
      <c r="H2296" s="17" t="s">
        <v>17753</v>
      </c>
      <c r="I2296" s="17" t="s">
        <v>86</v>
      </c>
      <c r="J2296" s="15" t="s">
        <v>17754</v>
      </c>
      <c r="K2296" s="15" t="s">
        <v>88</v>
      </c>
      <c r="L2296" s="18" t="s">
        <v>17755</v>
      </c>
      <c r="M2296" s="15" t="s">
        <v>17498</v>
      </c>
      <c r="N2296" s="15" t="s">
        <v>17499</v>
      </c>
      <c r="O2296" s="16">
        <v>510</v>
      </c>
      <c r="P2296" s="15" t="s">
        <v>118</v>
      </c>
      <c r="Q2296" s="15">
        <v>30800</v>
      </c>
      <c r="R2296" s="15">
        <v>81100</v>
      </c>
      <c r="S2296" s="15">
        <v>111900</v>
      </c>
      <c r="T2296" s="15">
        <v>0.22</v>
      </c>
      <c r="U2296" s="15" t="s">
        <v>3335</v>
      </c>
      <c r="V2296" s="15" t="s">
        <v>76</v>
      </c>
      <c r="W2296" s="16">
        <v>1</v>
      </c>
      <c r="X2296" s="16">
        <v>0</v>
      </c>
      <c r="Y2296" s="15">
        <v>8949</v>
      </c>
      <c r="Z2296" s="15">
        <v>0.20499999999999999</v>
      </c>
      <c r="AA2296" s="15" t="s">
        <v>17722</v>
      </c>
      <c r="AB2296" s="15" t="s">
        <v>17723</v>
      </c>
      <c r="AC2296" s="15">
        <v>0</v>
      </c>
      <c r="AD2296" s="15"/>
      <c r="AE2296" s="15" t="s">
        <v>1813</v>
      </c>
      <c r="AF2296" s="15" t="s">
        <v>6621</v>
      </c>
      <c r="AG2296" s="16">
        <v>1</v>
      </c>
      <c r="AH2296" s="15" t="s">
        <v>17756</v>
      </c>
      <c r="AI2296" s="15" t="s">
        <v>78</v>
      </c>
      <c r="AJ2296" s="15">
        <v>8948.8483886699996</v>
      </c>
      <c r="AK2296" s="15">
        <v>411.05235477899998</v>
      </c>
      <c r="AL2296" s="15">
        <v>3094966.2011000002</v>
      </c>
      <c r="AM2296" s="15">
        <v>1413059.28577</v>
      </c>
      <c r="AN2296" s="19">
        <v>30800</v>
      </c>
      <c r="AO2296" s="19">
        <v>80300</v>
      </c>
      <c r="AP2296" s="19">
        <v>0</v>
      </c>
      <c r="AQ2296" s="19">
        <v>0</v>
      </c>
      <c r="AR2296" s="34">
        <f t="shared" si="472"/>
        <v>111100</v>
      </c>
      <c r="AS2296" s="34">
        <v>45000</v>
      </c>
      <c r="AT2296" s="34">
        <v>0</v>
      </c>
      <c r="AU2296" s="34">
        <v>23135</v>
      </c>
      <c r="AV2296" s="34">
        <v>0</v>
      </c>
      <c r="AW2296" s="35">
        <f t="shared" si="473"/>
        <v>68135</v>
      </c>
      <c r="AX2296" s="34">
        <f t="shared" si="474"/>
        <v>42965</v>
      </c>
      <c r="AY2296" s="36">
        <v>1.4712000000099998</v>
      </c>
      <c r="AZ2296" s="36">
        <v>2.0617000000000001</v>
      </c>
      <c r="BA2296" s="22"/>
      <c r="BB2296" s="19">
        <v>1111</v>
      </c>
      <c r="BC2296" s="34">
        <f t="shared" si="475"/>
        <v>632.10108000429636</v>
      </c>
      <c r="BD2296" s="34">
        <f t="shared" si="476"/>
        <v>885.80940499999997</v>
      </c>
      <c r="BE2296" s="38">
        <v>3.4819999999999997E-2</v>
      </c>
      <c r="BF2296" s="38">
        <f t="shared" si="477"/>
        <v>3.4819999999999997E-2</v>
      </c>
      <c r="BG2296" s="34">
        <v>22.009759605749597</v>
      </c>
      <c r="BH2296" s="34">
        <v>30.843883482099997</v>
      </c>
      <c r="BI2296" s="34">
        <f t="shared" si="478"/>
        <v>610.09132039854671</v>
      </c>
      <c r="BJ2296" s="34">
        <f t="shared" si="479"/>
        <v>854.96552151790002</v>
      </c>
      <c r="BK2296" s="34">
        <v>0</v>
      </c>
      <c r="BL2296" s="34">
        <v>0</v>
      </c>
      <c r="BM2296" s="34">
        <f t="shared" si="480"/>
        <v>0</v>
      </c>
      <c r="BN2296" s="39">
        <f t="shared" si="470"/>
        <v>610.09132039854671</v>
      </c>
      <c r="BO2296" s="39">
        <f t="shared" si="471"/>
        <v>854.96552151790002</v>
      </c>
      <c r="BP2296" s="39">
        <f t="shared" si="481"/>
        <v>244.8742011193533</v>
      </c>
    </row>
    <row r="2297" spans="1:68" s="25" customFormat="1" ht="14.25" x14ac:dyDescent="0.2">
      <c r="A2297" s="14">
        <v>1086</v>
      </c>
      <c r="B2297" s="40"/>
      <c r="C2297" s="15"/>
      <c r="D2297" s="16">
        <v>11300</v>
      </c>
      <c r="E2297" s="15" t="s">
        <v>17757</v>
      </c>
      <c r="F2297" s="15" t="s">
        <v>17758</v>
      </c>
      <c r="G2297" s="17" t="s">
        <v>17759</v>
      </c>
      <c r="H2297" s="17" t="s">
        <v>17760</v>
      </c>
      <c r="I2297" s="17" t="s">
        <v>88</v>
      </c>
      <c r="J2297" s="15" t="s">
        <v>17761</v>
      </c>
      <c r="K2297" s="15" t="s">
        <v>1119</v>
      </c>
      <c r="L2297" s="18" t="s">
        <v>17762</v>
      </c>
      <c r="M2297" s="15" t="s">
        <v>17498</v>
      </c>
      <c r="N2297" s="15" t="s">
        <v>17499</v>
      </c>
      <c r="O2297" s="16">
        <v>419</v>
      </c>
      <c r="P2297" s="15" t="s">
        <v>895</v>
      </c>
      <c r="Q2297" s="15">
        <v>27000</v>
      </c>
      <c r="R2297" s="15">
        <v>86800</v>
      </c>
      <c r="S2297" s="15">
        <v>113800</v>
      </c>
      <c r="T2297" s="15">
        <v>0.18</v>
      </c>
      <c r="U2297" s="15" t="s">
        <v>3335</v>
      </c>
      <c r="V2297" s="15" t="s">
        <v>76</v>
      </c>
      <c r="W2297" s="16">
        <v>1</v>
      </c>
      <c r="X2297" s="16">
        <v>1</v>
      </c>
      <c r="Y2297" s="15">
        <v>10105</v>
      </c>
      <c r="Z2297" s="15">
        <v>0.23200000000000001</v>
      </c>
      <c r="AA2297" s="15" t="s">
        <v>78</v>
      </c>
      <c r="AB2297" s="15" t="s">
        <v>78</v>
      </c>
      <c r="AC2297" s="15">
        <v>55000</v>
      </c>
      <c r="AD2297" s="26">
        <v>37817</v>
      </c>
      <c r="AE2297" s="15" t="s">
        <v>119</v>
      </c>
      <c r="AF2297" s="15" t="s">
        <v>119</v>
      </c>
      <c r="AG2297" s="16">
        <v>1</v>
      </c>
      <c r="AH2297" s="15" t="s">
        <v>17763</v>
      </c>
      <c r="AI2297" s="15" t="s">
        <v>78</v>
      </c>
      <c r="AJ2297" s="15">
        <v>10104.8994141</v>
      </c>
      <c r="AK2297" s="15">
        <v>441.34555795900002</v>
      </c>
      <c r="AL2297" s="15">
        <v>3094856.87004</v>
      </c>
      <c r="AM2297" s="15">
        <v>1413057.4523199999</v>
      </c>
      <c r="AN2297" s="19">
        <v>0</v>
      </c>
      <c r="AO2297" s="19">
        <v>0</v>
      </c>
      <c r="AP2297" s="19">
        <v>27000</v>
      </c>
      <c r="AQ2297" s="19">
        <v>85900</v>
      </c>
      <c r="AR2297" s="34">
        <f t="shared" si="472"/>
        <v>112900</v>
      </c>
      <c r="AS2297" s="34">
        <v>0</v>
      </c>
      <c r="AT2297" s="34">
        <v>0</v>
      </c>
      <c r="AU2297" s="34">
        <v>0</v>
      </c>
      <c r="AV2297" s="34">
        <v>0</v>
      </c>
      <c r="AW2297" s="35">
        <f t="shared" si="473"/>
        <v>0</v>
      </c>
      <c r="AX2297" s="34">
        <f t="shared" si="474"/>
        <v>112900</v>
      </c>
      <c r="AY2297" s="36">
        <v>1.4712000000099998</v>
      </c>
      <c r="AZ2297" s="36">
        <v>2.0617000000000001</v>
      </c>
      <c r="BA2297" s="22"/>
      <c r="BB2297" s="19">
        <v>2258</v>
      </c>
      <c r="BC2297" s="34">
        <f t="shared" si="475"/>
        <v>1660.9848000112897</v>
      </c>
      <c r="BD2297" s="34">
        <f t="shared" si="476"/>
        <v>2327.6593000000003</v>
      </c>
      <c r="BE2297" s="38">
        <v>3.4819999999999997E-2</v>
      </c>
      <c r="BF2297" s="38">
        <f t="shared" si="477"/>
        <v>3.4819999999999997E-2</v>
      </c>
      <c r="BG2297" s="34">
        <v>0</v>
      </c>
      <c r="BH2297" s="34">
        <v>0</v>
      </c>
      <c r="BI2297" s="34">
        <f t="shared" si="478"/>
        <v>1660.9848000112897</v>
      </c>
      <c r="BJ2297" s="34">
        <f t="shared" si="479"/>
        <v>2327.6593000000003</v>
      </c>
      <c r="BK2297" s="34">
        <v>0</v>
      </c>
      <c r="BL2297" s="34">
        <v>69.659300000000258</v>
      </c>
      <c r="BM2297" s="34">
        <f t="shared" si="480"/>
        <v>69.659300000000258</v>
      </c>
      <c r="BN2297" s="39">
        <f t="shared" si="470"/>
        <v>1660.9848000112897</v>
      </c>
      <c r="BO2297" s="39">
        <f t="shared" si="471"/>
        <v>2258</v>
      </c>
      <c r="BP2297" s="39">
        <f t="shared" si="481"/>
        <v>597.01519998871026</v>
      </c>
    </row>
    <row r="2298" spans="1:68" s="25" customFormat="1" ht="14.25" x14ac:dyDescent="0.2">
      <c r="A2298" s="14">
        <v>1087</v>
      </c>
      <c r="B2298" s="40"/>
      <c r="C2298" s="15"/>
      <c r="D2298" s="16">
        <v>31206</v>
      </c>
      <c r="E2298" s="15" t="s">
        <v>17764</v>
      </c>
      <c r="F2298" s="15" t="s">
        <v>17765</v>
      </c>
      <c r="G2298" s="17" t="s">
        <v>17766</v>
      </c>
      <c r="H2298" s="17" t="s">
        <v>17767</v>
      </c>
      <c r="I2298" s="17" t="s">
        <v>86</v>
      </c>
      <c r="J2298" s="15" t="s">
        <v>17768</v>
      </c>
      <c r="K2298" s="15" t="s">
        <v>3580</v>
      </c>
      <c r="L2298" s="18" t="s">
        <v>17769</v>
      </c>
      <c r="M2298" s="15" t="s">
        <v>11986</v>
      </c>
      <c r="N2298" s="15" t="s">
        <v>11987</v>
      </c>
      <c r="O2298" s="16">
        <v>511</v>
      </c>
      <c r="P2298" s="15" t="s">
        <v>569</v>
      </c>
      <c r="Q2298" s="15">
        <v>15300</v>
      </c>
      <c r="R2298" s="15">
        <v>78500</v>
      </c>
      <c r="S2298" s="15">
        <v>93800</v>
      </c>
      <c r="T2298" s="15">
        <v>0.28999999999999998</v>
      </c>
      <c r="U2298" s="15" t="s">
        <v>3335</v>
      </c>
      <c r="V2298" s="15" t="s">
        <v>76</v>
      </c>
      <c r="W2298" s="16">
        <v>1</v>
      </c>
      <c r="X2298" s="16">
        <v>0</v>
      </c>
      <c r="Y2298" s="15">
        <v>10769</v>
      </c>
      <c r="Z2298" s="15">
        <v>0.247</v>
      </c>
      <c r="AA2298" s="15" t="s">
        <v>78</v>
      </c>
      <c r="AB2298" s="15" t="s">
        <v>78</v>
      </c>
      <c r="AC2298" s="15">
        <v>0</v>
      </c>
      <c r="AD2298" s="15"/>
      <c r="AE2298" s="15" t="s">
        <v>137</v>
      </c>
      <c r="AF2298" s="15" t="s">
        <v>17770</v>
      </c>
      <c r="AG2298" s="16">
        <v>1</v>
      </c>
      <c r="AH2298" s="15" t="s">
        <v>17771</v>
      </c>
      <c r="AI2298" s="15" t="s">
        <v>78</v>
      </c>
      <c r="AJ2298" s="15">
        <v>10768.6120605</v>
      </c>
      <c r="AK2298" s="15">
        <v>415.86127226600001</v>
      </c>
      <c r="AL2298" s="15">
        <v>3095177.6970600002</v>
      </c>
      <c r="AM2298" s="15">
        <v>1412924.18985</v>
      </c>
      <c r="AN2298" s="19">
        <v>15300</v>
      </c>
      <c r="AO2298" s="19">
        <v>79600</v>
      </c>
      <c r="AP2298" s="19">
        <v>0</v>
      </c>
      <c r="AQ2298" s="19">
        <v>0</v>
      </c>
      <c r="AR2298" s="34">
        <f t="shared" si="472"/>
        <v>94900</v>
      </c>
      <c r="AS2298" s="34">
        <v>45000</v>
      </c>
      <c r="AT2298" s="34">
        <v>3000</v>
      </c>
      <c r="AU2298" s="34">
        <v>17465</v>
      </c>
      <c r="AV2298" s="34">
        <v>0</v>
      </c>
      <c r="AW2298" s="35">
        <f t="shared" si="473"/>
        <v>65465</v>
      </c>
      <c r="AX2298" s="34">
        <f t="shared" si="474"/>
        <v>29435</v>
      </c>
      <c r="AY2298" s="36">
        <v>1.4712000000099998</v>
      </c>
      <c r="AZ2298" s="36">
        <v>2.0617000000000001</v>
      </c>
      <c r="BA2298" s="22"/>
      <c r="BB2298" s="19">
        <v>949</v>
      </c>
      <c r="BC2298" s="34">
        <f t="shared" si="475"/>
        <v>433.04772000294349</v>
      </c>
      <c r="BD2298" s="34">
        <f t="shared" si="476"/>
        <v>606.86139500000013</v>
      </c>
      <c r="BE2298" s="38">
        <v>3.4819999999999997E-2</v>
      </c>
      <c r="BF2298" s="38">
        <f t="shared" si="477"/>
        <v>3.4819999999999997E-2</v>
      </c>
      <c r="BG2298" s="34">
        <v>15.078721610502491</v>
      </c>
      <c r="BH2298" s="34">
        <v>21.130913773900001</v>
      </c>
      <c r="BI2298" s="34">
        <f t="shared" si="478"/>
        <v>417.96899839244099</v>
      </c>
      <c r="BJ2298" s="34">
        <f t="shared" si="479"/>
        <v>585.7304812261001</v>
      </c>
      <c r="BK2298" s="34">
        <v>0</v>
      </c>
      <c r="BL2298" s="34">
        <v>0</v>
      </c>
      <c r="BM2298" s="34">
        <f t="shared" si="480"/>
        <v>0</v>
      </c>
      <c r="BN2298" s="39">
        <f t="shared" si="470"/>
        <v>417.96899839244099</v>
      </c>
      <c r="BO2298" s="39">
        <f t="shared" si="471"/>
        <v>585.7304812261001</v>
      </c>
      <c r="BP2298" s="39">
        <f t="shared" si="481"/>
        <v>167.7614828336591</v>
      </c>
    </row>
    <row r="2299" spans="1:68" s="25" customFormat="1" ht="14.25" x14ac:dyDescent="0.2">
      <c r="A2299" s="14">
        <v>1088</v>
      </c>
      <c r="B2299" s="40"/>
      <c r="C2299" s="15" t="s">
        <v>176</v>
      </c>
      <c r="D2299" s="16">
        <v>10638</v>
      </c>
      <c r="E2299" s="15" t="s">
        <v>17772</v>
      </c>
      <c r="F2299" s="15" t="s">
        <v>17773</v>
      </c>
      <c r="G2299" s="17" t="s">
        <v>17774</v>
      </c>
      <c r="H2299" s="17" t="s">
        <v>17775</v>
      </c>
      <c r="I2299" s="17" t="s">
        <v>86</v>
      </c>
      <c r="J2299" s="15" t="s">
        <v>17776</v>
      </c>
      <c r="K2299" s="15" t="s">
        <v>17777</v>
      </c>
      <c r="L2299" s="18" t="s">
        <v>17778</v>
      </c>
      <c r="M2299" s="15" t="s">
        <v>17536</v>
      </c>
      <c r="N2299" s="15" t="s">
        <v>17537</v>
      </c>
      <c r="O2299" s="16">
        <v>511</v>
      </c>
      <c r="P2299" s="15" t="s">
        <v>569</v>
      </c>
      <c r="Q2299" s="15">
        <v>16800</v>
      </c>
      <c r="R2299" s="15">
        <v>69200</v>
      </c>
      <c r="S2299" s="15">
        <v>86000</v>
      </c>
      <c r="T2299" s="15">
        <v>0.27</v>
      </c>
      <c r="U2299" s="15" t="s">
        <v>3335</v>
      </c>
      <c r="V2299" s="15" t="s">
        <v>76</v>
      </c>
      <c r="W2299" s="16">
        <v>1</v>
      </c>
      <c r="X2299" s="16">
        <v>0</v>
      </c>
      <c r="Y2299" s="15">
        <v>10219</v>
      </c>
      <c r="Z2299" s="15">
        <v>0.23499999999999999</v>
      </c>
      <c r="AA2299" s="15" t="s">
        <v>78</v>
      </c>
      <c r="AB2299" s="15" t="s">
        <v>78</v>
      </c>
      <c r="AC2299" s="15">
        <v>0</v>
      </c>
      <c r="AD2299" s="15"/>
      <c r="AE2299" s="15" t="s">
        <v>137</v>
      </c>
      <c r="AF2299" s="15" t="s">
        <v>17779</v>
      </c>
      <c r="AG2299" s="16">
        <v>1</v>
      </c>
      <c r="AH2299" s="15" t="s">
        <v>17780</v>
      </c>
      <c r="AI2299" s="15" t="s">
        <v>78</v>
      </c>
      <c r="AJ2299" s="15">
        <v>10218.8046875</v>
      </c>
      <c r="AK2299" s="15">
        <v>405.61796019000002</v>
      </c>
      <c r="AL2299" s="15">
        <v>3095287.03156</v>
      </c>
      <c r="AM2299" s="15">
        <v>1412927.75217</v>
      </c>
      <c r="AN2299" s="19">
        <v>16800</v>
      </c>
      <c r="AO2299" s="19">
        <v>69700</v>
      </c>
      <c r="AP2299" s="19">
        <v>0</v>
      </c>
      <c r="AQ2299" s="19">
        <v>500</v>
      </c>
      <c r="AR2299" s="34">
        <f t="shared" si="472"/>
        <v>87000</v>
      </c>
      <c r="AS2299" s="34">
        <v>45000</v>
      </c>
      <c r="AT2299" s="34">
        <v>3000</v>
      </c>
      <c r="AU2299" s="34">
        <v>14525</v>
      </c>
      <c r="AV2299" s="34">
        <v>0</v>
      </c>
      <c r="AW2299" s="35">
        <f t="shared" si="473"/>
        <v>62525</v>
      </c>
      <c r="AX2299" s="34">
        <f t="shared" si="474"/>
        <v>24475</v>
      </c>
      <c r="AY2299" s="36">
        <v>1.4712000000099998</v>
      </c>
      <c r="AZ2299" s="36">
        <v>2.0617000000000001</v>
      </c>
      <c r="BA2299" s="22"/>
      <c r="BB2299" s="19">
        <v>880</v>
      </c>
      <c r="BC2299" s="34">
        <f t="shared" si="475"/>
        <v>360.07620000244748</v>
      </c>
      <c r="BD2299" s="34">
        <f t="shared" si="476"/>
        <v>504.60107500000004</v>
      </c>
      <c r="BE2299" s="38">
        <v>3.4819999999999997E-2</v>
      </c>
      <c r="BF2299" s="38">
        <f t="shared" si="477"/>
        <v>3.4819999999999997E-2</v>
      </c>
      <c r="BG2299" s="34">
        <v>12.281717364083478</v>
      </c>
      <c r="BH2299" s="34">
        <v>17.211267461499997</v>
      </c>
      <c r="BI2299" s="34">
        <f t="shared" si="478"/>
        <v>347.794482638364</v>
      </c>
      <c r="BJ2299" s="34">
        <f t="shared" si="479"/>
        <v>487.38980753850007</v>
      </c>
      <c r="BK2299" s="34">
        <v>0</v>
      </c>
      <c r="BL2299" s="34">
        <v>0</v>
      </c>
      <c r="BM2299" s="34">
        <f t="shared" si="480"/>
        <v>0</v>
      </c>
      <c r="BN2299" s="39">
        <f t="shared" si="470"/>
        <v>347.794482638364</v>
      </c>
      <c r="BO2299" s="39">
        <f t="shared" si="471"/>
        <v>487.38980753850007</v>
      </c>
      <c r="BP2299" s="39">
        <f t="shared" si="481"/>
        <v>139.59532490013606</v>
      </c>
    </row>
    <row r="2300" spans="1:68" s="25" customFormat="1" ht="14.25" x14ac:dyDescent="0.2">
      <c r="A2300" s="14">
        <v>1089</v>
      </c>
      <c r="B2300" s="40"/>
      <c r="C2300" s="15"/>
      <c r="D2300" s="16">
        <v>11489</v>
      </c>
      <c r="E2300" s="15" t="s">
        <v>17781</v>
      </c>
      <c r="F2300" s="15" t="s">
        <v>17782</v>
      </c>
      <c r="G2300" s="17" t="s">
        <v>17783</v>
      </c>
      <c r="H2300" s="17" t="s">
        <v>17784</v>
      </c>
      <c r="I2300" s="17" t="s">
        <v>86</v>
      </c>
      <c r="J2300" s="15" t="s">
        <v>17785</v>
      </c>
      <c r="K2300" s="15" t="s">
        <v>929</v>
      </c>
      <c r="L2300" s="18" t="s">
        <v>17786</v>
      </c>
      <c r="M2300" s="15" t="s">
        <v>17498</v>
      </c>
      <c r="N2300" s="15" t="s">
        <v>17499</v>
      </c>
      <c r="O2300" s="16">
        <v>510</v>
      </c>
      <c r="P2300" s="15" t="s">
        <v>118</v>
      </c>
      <c r="Q2300" s="15">
        <v>31000</v>
      </c>
      <c r="R2300" s="15">
        <v>66600</v>
      </c>
      <c r="S2300" s="15">
        <v>97600</v>
      </c>
      <c r="T2300" s="15">
        <v>0.28999999999999998</v>
      </c>
      <c r="U2300" s="15" t="s">
        <v>3335</v>
      </c>
      <c r="V2300" s="15" t="s">
        <v>76</v>
      </c>
      <c r="W2300" s="16">
        <v>1</v>
      </c>
      <c r="X2300" s="16">
        <v>1</v>
      </c>
      <c r="Y2300" s="15">
        <v>12724</v>
      </c>
      <c r="Z2300" s="15">
        <v>0.29199999999999998</v>
      </c>
      <c r="AA2300" s="15" t="s">
        <v>17787</v>
      </c>
      <c r="AB2300" s="15" t="s">
        <v>17788</v>
      </c>
      <c r="AC2300" s="15">
        <v>0</v>
      </c>
      <c r="AD2300" s="26">
        <v>38643</v>
      </c>
      <c r="AE2300" s="15" t="s">
        <v>119</v>
      </c>
      <c r="AF2300" s="15" t="s">
        <v>119</v>
      </c>
      <c r="AG2300" s="16">
        <v>1</v>
      </c>
      <c r="AH2300" s="15" t="s">
        <v>17789</v>
      </c>
      <c r="AI2300" s="15" t="s">
        <v>78</v>
      </c>
      <c r="AJ2300" s="15">
        <v>12723.9467773</v>
      </c>
      <c r="AK2300" s="15">
        <v>477.04589725800002</v>
      </c>
      <c r="AL2300" s="15">
        <v>3095547.9160199999</v>
      </c>
      <c r="AM2300" s="15">
        <v>1412864.12476</v>
      </c>
      <c r="AN2300" s="19">
        <v>31000</v>
      </c>
      <c r="AO2300" s="19">
        <v>65900</v>
      </c>
      <c r="AP2300" s="19">
        <v>0</v>
      </c>
      <c r="AQ2300" s="19">
        <v>0</v>
      </c>
      <c r="AR2300" s="34">
        <f t="shared" si="472"/>
        <v>96900</v>
      </c>
      <c r="AS2300" s="34">
        <v>45000</v>
      </c>
      <c r="AT2300" s="34">
        <v>0</v>
      </c>
      <c r="AU2300" s="34">
        <v>18165</v>
      </c>
      <c r="AV2300" s="34">
        <v>0</v>
      </c>
      <c r="AW2300" s="35">
        <f t="shared" si="473"/>
        <v>63165</v>
      </c>
      <c r="AX2300" s="34">
        <f t="shared" si="474"/>
        <v>33735</v>
      </c>
      <c r="AY2300" s="36">
        <v>1.4712000000099998</v>
      </c>
      <c r="AZ2300" s="36">
        <v>2.0617000000000001</v>
      </c>
      <c r="BA2300" s="22"/>
      <c r="BB2300" s="19">
        <v>969</v>
      </c>
      <c r="BC2300" s="34">
        <f t="shared" si="475"/>
        <v>496.3093200033735</v>
      </c>
      <c r="BD2300" s="34">
        <f t="shared" si="476"/>
        <v>695.51449500000012</v>
      </c>
      <c r="BE2300" s="38">
        <v>3.4819999999999997E-2</v>
      </c>
      <c r="BF2300" s="38">
        <f t="shared" si="477"/>
        <v>3.4819999999999997E-2</v>
      </c>
      <c r="BG2300" s="34">
        <v>17.281490522517462</v>
      </c>
      <c r="BH2300" s="34">
        <v>24.217814715900001</v>
      </c>
      <c r="BI2300" s="34">
        <f t="shared" si="478"/>
        <v>479.02782948085604</v>
      </c>
      <c r="BJ2300" s="34">
        <f t="shared" si="479"/>
        <v>671.29668028410015</v>
      </c>
      <c r="BK2300" s="34">
        <v>0</v>
      </c>
      <c r="BL2300" s="34">
        <v>0</v>
      </c>
      <c r="BM2300" s="34">
        <f t="shared" si="480"/>
        <v>0</v>
      </c>
      <c r="BN2300" s="39">
        <f t="shared" si="470"/>
        <v>479.02782948085604</v>
      </c>
      <c r="BO2300" s="39">
        <f t="shared" si="471"/>
        <v>671.29668028410015</v>
      </c>
      <c r="BP2300" s="39">
        <f t="shared" si="481"/>
        <v>192.26885080324411</v>
      </c>
    </row>
    <row r="2301" spans="1:68" s="25" customFormat="1" ht="14.25" x14ac:dyDescent="0.2">
      <c r="A2301" s="14">
        <v>1090</v>
      </c>
      <c r="B2301" s="40"/>
      <c r="C2301" s="15"/>
      <c r="D2301" s="16">
        <v>21368</v>
      </c>
      <c r="E2301" s="15" t="s">
        <v>17790</v>
      </c>
      <c r="F2301" s="15" t="s">
        <v>17791</v>
      </c>
      <c r="G2301" s="17" t="s">
        <v>17792</v>
      </c>
      <c r="H2301" s="17" t="s">
        <v>17793</v>
      </c>
      <c r="I2301" s="17" t="s">
        <v>86</v>
      </c>
      <c r="J2301" s="15" t="s">
        <v>17794</v>
      </c>
      <c r="K2301" s="15" t="s">
        <v>13972</v>
      </c>
      <c r="L2301" s="18" t="s">
        <v>17795</v>
      </c>
      <c r="M2301" s="15" t="s">
        <v>17498</v>
      </c>
      <c r="N2301" s="15" t="s">
        <v>17499</v>
      </c>
      <c r="O2301" s="16">
        <v>510</v>
      </c>
      <c r="P2301" s="15" t="s">
        <v>118</v>
      </c>
      <c r="Q2301" s="15">
        <v>21100</v>
      </c>
      <c r="R2301" s="15">
        <v>52700</v>
      </c>
      <c r="S2301" s="15">
        <v>73800</v>
      </c>
      <c r="T2301" s="15">
        <v>0.17</v>
      </c>
      <c r="U2301" s="15" t="s">
        <v>3335</v>
      </c>
      <c r="V2301" s="15" t="s">
        <v>76</v>
      </c>
      <c r="W2301" s="16">
        <v>1</v>
      </c>
      <c r="X2301" s="16">
        <v>0</v>
      </c>
      <c r="Y2301" s="15">
        <v>12190</v>
      </c>
      <c r="Z2301" s="15">
        <v>0.28000000000000003</v>
      </c>
      <c r="AA2301" s="15" t="s">
        <v>17787</v>
      </c>
      <c r="AB2301" s="15" t="s">
        <v>17788</v>
      </c>
      <c r="AC2301" s="15">
        <v>0</v>
      </c>
      <c r="AD2301" s="15"/>
      <c r="AE2301" s="15" t="s">
        <v>1583</v>
      </c>
      <c r="AF2301" s="15" t="s">
        <v>17796</v>
      </c>
      <c r="AG2301" s="16">
        <v>1</v>
      </c>
      <c r="AH2301" s="15" t="s">
        <v>17797</v>
      </c>
      <c r="AI2301" s="15" t="s">
        <v>78</v>
      </c>
      <c r="AJ2301" s="15">
        <v>12189.6262207</v>
      </c>
      <c r="AK2301" s="15">
        <v>467.52989317999999</v>
      </c>
      <c r="AL2301" s="15">
        <v>3095626.4279399998</v>
      </c>
      <c r="AM2301" s="15">
        <v>1412853.0282600001</v>
      </c>
      <c r="AN2301" s="19">
        <v>21100</v>
      </c>
      <c r="AO2301" s="19">
        <v>52200</v>
      </c>
      <c r="AP2301" s="19">
        <v>0</v>
      </c>
      <c r="AQ2301" s="19">
        <v>0</v>
      </c>
      <c r="AR2301" s="34">
        <f t="shared" si="472"/>
        <v>73300</v>
      </c>
      <c r="AS2301" s="34">
        <v>43980</v>
      </c>
      <c r="AT2301" s="34">
        <v>3000</v>
      </c>
      <c r="AU2301" s="34">
        <v>10262</v>
      </c>
      <c r="AV2301" s="34">
        <v>12480</v>
      </c>
      <c r="AW2301" s="35">
        <f t="shared" si="473"/>
        <v>69722</v>
      </c>
      <c r="AX2301" s="34">
        <f t="shared" si="474"/>
        <v>3578</v>
      </c>
      <c r="AY2301" s="36">
        <v>1.4712000000099998</v>
      </c>
      <c r="AZ2301" s="36">
        <v>2.0617000000000001</v>
      </c>
      <c r="BA2301" s="22"/>
      <c r="BB2301" s="19">
        <v>733</v>
      </c>
      <c r="BC2301" s="34">
        <f t="shared" si="475"/>
        <v>52.639536000357793</v>
      </c>
      <c r="BD2301" s="34">
        <f t="shared" si="476"/>
        <v>73.767626000000007</v>
      </c>
      <c r="BE2301" s="38">
        <v>3.4819999999999997E-2</v>
      </c>
      <c r="BF2301" s="38">
        <f t="shared" si="477"/>
        <v>3.4819999999999997E-2</v>
      </c>
      <c r="BG2301" s="34">
        <v>1.8329086435324582</v>
      </c>
      <c r="BH2301" s="34">
        <v>2.5685887373199998</v>
      </c>
      <c r="BI2301" s="34">
        <f t="shared" si="478"/>
        <v>50.806627356825338</v>
      </c>
      <c r="BJ2301" s="34">
        <f t="shared" si="479"/>
        <v>71.199037262680008</v>
      </c>
      <c r="BK2301" s="34">
        <v>0</v>
      </c>
      <c r="BL2301" s="34">
        <v>0</v>
      </c>
      <c r="BM2301" s="34">
        <f t="shared" si="480"/>
        <v>0</v>
      </c>
      <c r="BN2301" s="39">
        <f t="shared" si="470"/>
        <v>50.806627356825338</v>
      </c>
      <c r="BO2301" s="39">
        <f t="shared" si="471"/>
        <v>71.199037262680008</v>
      </c>
      <c r="BP2301" s="39">
        <f t="shared" si="481"/>
        <v>20.39240990585467</v>
      </c>
    </row>
    <row r="2302" spans="1:68" s="25" customFormat="1" ht="14.25" x14ac:dyDescent="0.2">
      <c r="A2302" s="14">
        <v>1091</v>
      </c>
      <c r="B2302" s="40"/>
      <c r="C2302" s="15" t="s">
        <v>176</v>
      </c>
      <c r="D2302" s="16">
        <v>14424</v>
      </c>
      <c r="E2302" s="15" t="s">
        <v>17798</v>
      </c>
      <c r="F2302" s="15" t="s">
        <v>17799</v>
      </c>
      <c r="G2302" s="17" t="s">
        <v>17800</v>
      </c>
      <c r="H2302" s="17" t="s">
        <v>17801</v>
      </c>
      <c r="I2302" s="17" t="s">
        <v>86</v>
      </c>
      <c r="J2302" s="15" t="s">
        <v>17802</v>
      </c>
      <c r="K2302" s="15" t="s">
        <v>86</v>
      </c>
      <c r="L2302" s="18" t="s">
        <v>17803</v>
      </c>
      <c r="M2302" s="15" t="s">
        <v>17498</v>
      </c>
      <c r="N2302" s="15" t="s">
        <v>17499</v>
      </c>
      <c r="O2302" s="16">
        <v>419</v>
      </c>
      <c r="P2302" s="15" t="s">
        <v>895</v>
      </c>
      <c r="Q2302" s="15">
        <v>46700</v>
      </c>
      <c r="R2302" s="15">
        <v>66700</v>
      </c>
      <c r="S2302" s="15">
        <v>113400</v>
      </c>
      <c r="T2302" s="15">
        <v>0.44</v>
      </c>
      <c r="U2302" s="15" t="s">
        <v>3335</v>
      </c>
      <c r="V2302" s="15" t="s">
        <v>76</v>
      </c>
      <c r="W2302" s="16">
        <v>1</v>
      </c>
      <c r="X2302" s="16">
        <v>0</v>
      </c>
      <c r="Y2302" s="15">
        <v>17218</v>
      </c>
      <c r="Z2302" s="15">
        <v>0.39500000000000002</v>
      </c>
      <c r="AA2302" s="15" t="s">
        <v>17787</v>
      </c>
      <c r="AB2302" s="15" t="s">
        <v>17788</v>
      </c>
      <c r="AC2302" s="15">
        <v>0</v>
      </c>
      <c r="AD2302" s="15"/>
      <c r="AE2302" s="15" t="s">
        <v>222</v>
      </c>
      <c r="AF2302" s="15" t="s">
        <v>17804</v>
      </c>
      <c r="AG2302" s="16">
        <v>1</v>
      </c>
      <c r="AH2302" s="15" t="s">
        <v>17805</v>
      </c>
      <c r="AI2302" s="15" t="s">
        <v>78</v>
      </c>
      <c r="AJ2302" s="15">
        <v>17217.6264648</v>
      </c>
      <c r="AK2302" s="15">
        <v>535.77028075700002</v>
      </c>
      <c r="AL2302" s="15">
        <v>3095576.3801299999</v>
      </c>
      <c r="AM2302" s="15">
        <v>1412726.48802</v>
      </c>
      <c r="AN2302" s="19">
        <v>0</v>
      </c>
      <c r="AO2302" s="19">
        <v>0</v>
      </c>
      <c r="AP2302" s="19">
        <v>46700</v>
      </c>
      <c r="AQ2302" s="19">
        <v>66000</v>
      </c>
      <c r="AR2302" s="34">
        <f t="shared" si="472"/>
        <v>112700</v>
      </c>
      <c r="AS2302" s="34">
        <v>0</v>
      </c>
      <c r="AT2302" s="34">
        <v>0</v>
      </c>
      <c r="AU2302" s="34">
        <v>0</v>
      </c>
      <c r="AV2302" s="34">
        <v>0</v>
      </c>
      <c r="AW2302" s="35">
        <f t="shared" si="473"/>
        <v>0</v>
      </c>
      <c r="AX2302" s="34">
        <f t="shared" si="474"/>
        <v>112700</v>
      </c>
      <c r="AY2302" s="36">
        <v>1.4712000000099998</v>
      </c>
      <c r="AZ2302" s="36">
        <v>2.0617000000000001</v>
      </c>
      <c r="BA2302" s="22"/>
      <c r="BB2302" s="19">
        <v>2254</v>
      </c>
      <c r="BC2302" s="34">
        <f t="shared" si="475"/>
        <v>1658.0424000112698</v>
      </c>
      <c r="BD2302" s="34">
        <f t="shared" si="476"/>
        <v>2323.5359000000003</v>
      </c>
      <c r="BE2302" s="38">
        <v>3.4819999999999997E-2</v>
      </c>
      <c r="BF2302" s="38">
        <f t="shared" si="477"/>
        <v>3.4819999999999997E-2</v>
      </c>
      <c r="BG2302" s="34">
        <v>0</v>
      </c>
      <c r="BH2302" s="34">
        <v>0</v>
      </c>
      <c r="BI2302" s="34">
        <f t="shared" si="478"/>
        <v>1658.0424000112698</v>
      </c>
      <c r="BJ2302" s="34">
        <f t="shared" si="479"/>
        <v>2323.5359000000003</v>
      </c>
      <c r="BK2302" s="34">
        <v>0</v>
      </c>
      <c r="BL2302" s="34">
        <v>69.535900000000311</v>
      </c>
      <c r="BM2302" s="34">
        <f t="shared" si="480"/>
        <v>69.535900000000311</v>
      </c>
      <c r="BN2302" s="39">
        <f t="shared" si="470"/>
        <v>1658.0424000112698</v>
      </c>
      <c r="BO2302" s="39">
        <f t="shared" si="471"/>
        <v>2254</v>
      </c>
      <c r="BP2302" s="39">
        <f t="shared" si="481"/>
        <v>595.95759998873018</v>
      </c>
    </row>
    <row r="2303" spans="1:68" s="25" customFormat="1" ht="14.25" x14ac:dyDescent="0.2">
      <c r="A2303" s="14">
        <v>1092</v>
      </c>
      <c r="B2303" s="40"/>
      <c r="C2303" s="15"/>
      <c r="D2303" s="16">
        <v>13866</v>
      </c>
      <c r="E2303" s="15" t="s">
        <v>17806</v>
      </c>
      <c r="F2303" s="15" t="s">
        <v>17807</v>
      </c>
      <c r="G2303" s="17" t="s">
        <v>17808</v>
      </c>
      <c r="H2303" s="17" t="s">
        <v>17809</v>
      </c>
      <c r="I2303" s="17" t="s">
        <v>86</v>
      </c>
      <c r="J2303" s="15" t="s">
        <v>17810</v>
      </c>
      <c r="K2303" s="15" t="s">
        <v>5772</v>
      </c>
      <c r="L2303" s="18" t="s">
        <v>17811</v>
      </c>
      <c r="M2303" s="15" t="s">
        <v>17536</v>
      </c>
      <c r="N2303" s="15" t="s">
        <v>17537</v>
      </c>
      <c r="O2303" s="16">
        <v>511</v>
      </c>
      <c r="P2303" s="15" t="s">
        <v>569</v>
      </c>
      <c r="Q2303" s="15">
        <v>19900</v>
      </c>
      <c r="R2303" s="15">
        <v>108900</v>
      </c>
      <c r="S2303" s="15">
        <v>128800</v>
      </c>
      <c r="T2303" s="15">
        <v>0.36</v>
      </c>
      <c r="U2303" s="15" t="s">
        <v>3335</v>
      </c>
      <c r="V2303" s="15" t="s">
        <v>76</v>
      </c>
      <c r="W2303" s="16">
        <v>1</v>
      </c>
      <c r="X2303" s="16">
        <v>0</v>
      </c>
      <c r="Y2303" s="15">
        <v>18276</v>
      </c>
      <c r="Z2303" s="15">
        <v>0.42</v>
      </c>
      <c r="AA2303" s="15" t="s">
        <v>78</v>
      </c>
      <c r="AB2303" s="15" t="s">
        <v>78</v>
      </c>
      <c r="AC2303" s="15">
        <v>0</v>
      </c>
      <c r="AD2303" s="15"/>
      <c r="AE2303" s="15" t="s">
        <v>363</v>
      </c>
      <c r="AF2303" s="15" t="s">
        <v>17812</v>
      </c>
      <c r="AG2303" s="16">
        <v>1</v>
      </c>
      <c r="AH2303" s="15" t="s">
        <v>17813</v>
      </c>
      <c r="AI2303" s="15" t="s">
        <v>78</v>
      </c>
      <c r="AJ2303" s="15">
        <v>18275.5783691</v>
      </c>
      <c r="AK2303" s="15">
        <v>551.08867297200004</v>
      </c>
      <c r="AL2303" s="15">
        <v>3095565.1326600001</v>
      </c>
      <c r="AM2303" s="15">
        <v>1412617.0244799999</v>
      </c>
      <c r="AN2303" s="19">
        <v>19900</v>
      </c>
      <c r="AO2303" s="19">
        <v>107700</v>
      </c>
      <c r="AP2303" s="19">
        <v>0</v>
      </c>
      <c r="AQ2303" s="19">
        <v>0</v>
      </c>
      <c r="AR2303" s="34">
        <f t="shared" si="472"/>
        <v>127600</v>
      </c>
      <c r="AS2303" s="34">
        <v>45000</v>
      </c>
      <c r="AT2303" s="34">
        <v>0</v>
      </c>
      <c r="AU2303" s="34">
        <v>28910</v>
      </c>
      <c r="AV2303" s="34">
        <v>24960</v>
      </c>
      <c r="AW2303" s="35">
        <f t="shared" si="473"/>
        <v>98870</v>
      </c>
      <c r="AX2303" s="34">
        <f t="shared" si="474"/>
        <v>28730</v>
      </c>
      <c r="AY2303" s="36">
        <v>1.4712000000099998</v>
      </c>
      <c r="AZ2303" s="36">
        <v>2.0617000000000001</v>
      </c>
      <c r="BA2303" s="22"/>
      <c r="BB2303" s="19">
        <v>1276</v>
      </c>
      <c r="BC2303" s="34">
        <f t="shared" si="475"/>
        <v>422.67576000287295</v>
      </c>
      <c r="BD2303" s="34">
        <f t="shared" si="476"/>
        <v>592.32641000000001</v>
      </c>
      <c r="BE2303" s="38">
        <v>3.4819999999999997E-2</v>
      </c>
      <c r="BF2303" s="38">
        <f t="shared" si="477"/>
        <v>3.4819999999999997E-2</v>
      </c>
      <c r="BG2303" s="34">
        <v>14.717569963300035</v>
      </c>
      <c r="BH2303" s="34">
        <v>20.624805596199998</v>
      </c>
      <c r="BI2303" s="34">
        <f t="shared" si="478"/>
        <v>407.95819003957291</v>
      </c>
      <c r="BJ2303" s="34">
        <f t="shared" si="479"/>
        <v>571.70160440380005</v>
      </c>
      <c r="BK2303" s="34">
        <v>0</v>
      </c>
      <c r="BL2303" s="34">
        <v>0</v>
      </c>
      <c r="BM2303" s="34">
        <f t="shared" si="480"/>
        <v>0</v>
      </c>
      <c r="BN2303" s="39">
        <f t="shared" si="470"/>
        <v>407.95819003957291</v>
      </c>
      <c r="BO2303" s="39">
        <f t="shared" si="471"/>
        <v>571.70160440380005</v>
      </c>
      <c r="BP2303" s="39">
        <f t="shared" si="481"/>
        <v>163.74341436422714</v>
      </c>
    </row>
    <row r="2304" spans="1:68" s="25" customFormat="1" ht="14.25" x14ac:dyDescent="0.2">
      <c r="A2304" s="14">
        <v>1093</v>
      </c>
      <c r="B2304" s="40"/>
      <c r="C2304" s="15"/>
      <c r="D2304" s="16">
        <v>13871</v>
      </c>
      <c r="E2304" s="15" t="s">
        <v>17814</v>
      </c>
      <c r="F2304" s="15" t="s">
        <v>17815</v>
      </c>
      <c r="G2304" s="17" t="s">
        <v>17816</v>
      </c>
      <c r="H2304" s="17" t="s">
        <v>17817</v>
      </c>
      <c r="I2304" s="17" t="s">
        <v>17818</v>
      </c>
      <c r="J2304" s="15" t="s">
        <v>17819</v>
      </c>
      <c r="K2304" s="15" t="s">
        <v>88</v>
      </c>
      <c r="L2304" s="18" t="s">
        <v>17820</v>
      </c>
      <c r="M2304" s="15" t="s">
        <v>17536</v>
      </c>
      <c r="N2304" s="15" t="s">
        <v>17537</v>
      </c>
      <c r="O2304" s="16">
        <v>511</v>
      </c>
      <c r="P2304" s="15" t="s">
        <v>569</v>
      </c>
      <c r="Q2304" s="15">
        <v>13600</v>
      </c>
      <c r="R2304" s="15">
        <v>125900</v>
      </c>
      <c r="S2304" s="15">
        <v>139500</v>
      </c>
      <c r="T2304" s="15">
        <v>0.63</v>
      </c>
      <c r="U2304" s="15" t="s">
        <v>3335</v>
      </c>
      <c r="V2304" s="15" t="s">
        <v>76</v>
      </c>
      <c r="W2304" s="16">
        <v>1</v>
      </c>
      <c r="X2304" s="16">
        <v>0</v>
      </c>
      <c r="Y2304" s="15">
        <v>31216</v>
      </c>
      <c r="Z2304" s="15">
        <v>0.71699999999999997</v>
      </c>
      <c r="AA2304" s="15" t="s">
        <v>78</v>
      </c>
      <c r="AB2304" s="15" t="s">
        <v>78</v>
      </c>
      <c r="AC2304" s="15">
        <v>0</v>
      </c>
      <c r="AD2304" s="15"/>
      <c r="AE2304" s="15" t="s">
        <v>78</v>
      </c>
      <c r="AF2304" s="15" t="s">
        <v>78</v>
      </c>
      <c r="AG2304" s="16">
        <v>1</v>
      </c>
      <c r="AH2304" s="15" t="s">
        <v>17821</v>
      </c>
      <c r="AI2304" s="15" t="s">
        <v>78</v>
      </c>
      <c r="AJ2304" s="15">
        <v>31215.9621582</v>
      </c>
      <c r="AK2304" s="15">
        <v>712.48968849000005</v>
      </c>
      <c r="AL2304" s="15">
        <v>3095551.6519399998</v>
      </c>
      <c r="AM2304" s="15">
        <v>1412467.17909</v>
      </c>
      <c r="AN2304" s="19">
        <v>13600</v>
      </c>
      <c r="AO2304" s="19">
        <v>114100</v>
      </c>
      <c r="AP2304" s="19">
        <v>0</v>
      </c>
      <c r="AQ2304" s="19">
        <v>10500</v>
      </c>
      <c r="AR2304" s="34">
        <f t="shared" si="472"/>
        <v>138200</v>
      </c>
      <c r="AS2304" s="34">
        <v>45000</v>
      </c>
      <c r="AT2304" s="34">
        <v>3000</v>
      </c>
      <c r="AU2304" s="34">
        <v>28945</v>
      </c>
      <c r="AV2304" s="34">
        <v>0</v>
      </c>
      <c r="AW2304" s="35">
        <f t="shared" si="473"/>
        <v>76945</v>
      </c>
      <c r="AX2304" s="34">
        <f t="shared" si="474"/>
        <v>61255</v>
      </c>
      <c r="AY2304" s="36">
        <v>1.4712000000099998</v>
      </c>
      <c r="AZ2304" s="36">
        <v>2.0617000000000001</v>
      </c>
      <c r="BA2304" s="22"/>
      <c r="BB2304" s="19">
        <v>1592</v>
      </c>
      <c r="BC2304" s="34">
        <f t="shared" si="475"/>
        <v>901.18356000612539</v>
      </c>
      <c r="BD2304" s="34">
        <f t="shared" si="476"/>
        <v>1262.894335</v>
      </c>
      <c r="BE2304" s="38">
        <v>3.4819999999999997E-2</v>
      </c>
      <c r="BF2304" s="38">
        <f t="shared" si="477"/>
        <v>3.4819999999999997E-2</v>
      </c>
      <c r="BG2304" s="34">
        <v>26.000357239376726</v>
      </c>
      <c r="BH2304" s="34">
        <v>36.436199374699996</v>
      </c>
      <c r="BI2304" s="34">
        <f t="shared" si="478"/>
        <v>875.18320276674865</v>
      </c>
      <c r="BJ2304" s="34">
        <f t="shared" si="479"/>
        <v>1226.4581356253</v>
      </c>
      <c r="BK2304" s="34">
        <v>0</v>
      </c>
      <c r="BL2304" s="34">
        <v>0</v>
      </c>
      <c r="BM2304" s="34">
        <f t="shared" si="480"/>
        <v>0</v>
      </c>
      <c r="BN2304" s="39">
        <f t="shared" si="470"/>
        <v>875.18320276674865</v>
      </c>
      <c r="BO2304" s="39">
        <f t="shared" si="471"/>
        <v>1226.4581356253</v>
      </c>
      <c r="BP2304" s="39">
        <f t="shared" si="481"/>
        <v>351.27493285855132</v>
      </c>
    </row>
    <row r="2305" spans="1:68" s="25" customFormat="1" ht="14.25" x14ac:dyDescent="0.2">
      <c r="A2305" s="14">
        <v>1094</v>
      </c>
      <c r="B2305" s="40"/>
      <c r="C2305" s="15"/>
      <c r="D2305" s="16">
        <v>36655</v>
      </c>
      <c r="E2305" s="15" t="s">
        <v>17822</v>
      </c>
      <c r="F2305" s="15" t="s">
        <v>17823</v>
      </c>
      <c r="G2305" s="17" t="s">
        <v>17816</v>
      </c>
      <c r="H2305" s="17" t="s">
        <v>17817</v>
      </c>
      <c r="I2305" s="17" t="s">
        <v>17818</v>
      </c>
      <c r="J2305" s="15" t="s">
        <v>17824</v>
      </c>
      <c r="K2305" s="15" t="s">
        <v>88</v>
      </c>
      <c r="L2305" s="18" t="s">
        <v>17825</v>
      </c>
      <c r="M2305" s="15" t="s">
        <v>17498</v>
      </c>
      <c r="N2305" s="15" t="s">
        <v>17499</v>
      </c>
      <c r="O2305" s="16">
        <v>510</v>
      </c>
      <c r="P2305" s="15" t="s">
        <v>118</v>
      </c>
      <c r="Q2305" s="15">
        <v>21900</v>
      </c>
      <c r="R2305" s="15">
        <v>85000</v>
      </c>
      <c r="S2305" s="15">
        <v>106900</v>
      </c>
      <c r="T2305" s="15">
        <v>0.17</v>
      </c>
      <c r="U2305" s="15" t="s">
        <v>3335</v>
      </c>
      <c r="V2305" s="15" t="s">
        <v>76</v>
      </c>
      <c r="W2305" s="16">
        <v>1</v>
      </c>
      <c r="X2305" s="16">
        <v>0</v>
      </c>
      <c r="Y2305" s="15">
        <v>12081</v>
      </c>
      <c r="Z2305" s="15">
        <v>0.27700000000000002</v>
      </c>
      <c r="AA2305" s="15" t="s">
        <v>17787</v>
      </c>
      <c r="AB2305" s="15" t="s">
        <v>17788</v>
      </c>
      <c r="AC2305" s="15">
        <v>0</v>
      </c>
      <c r="AD2305" s="15"/>
      <c r="AE2305" s="15" t="s">
        <v>1865</v>
      </c>
      <c r="AF2305" s="15" t="s">
        <v>17826</v>
      </c>
      <c r="AG2305" s="16">
        <v>1</v>
      </c>
      <c r="AH2305" s="15" t="s">
        <v>17827</v>
      </c>
      <c r="AI2305" s="15" t="s">
        <v>78</v>
      </c>
      <c r="AJ2305" s="15">
        <v>12081.3291016</v>
      </c>
      <c r="AK2305" s="15">
        <v>461.68255083299999</v>
      </c>
      <c r="AL2305" s="15">
        <v>3095748.08188</v>
      </c>
      <c r="AM2305" s="15">
        <v>1412840.7965899999</v>
      </c>
      <c r="AN2305" s="19">
        <v>0</v>
      </c>
      <c r="AO2305" s="19">
        <v>0</v>
      </c>
      <c r="AP2305" s="19">
        <v>21900</v>
      </c>
      <c r="AQ2305" s="19">
        <v>84100</v>
      </c>
      <c r="AR2305" s="34">
        <f t="shared" si="472"/>
        <v>106000</v>
      </c>
      <c r="AS2305" s="34">
        <v>0</v>
      </c>
      <c r="AT2305" s="34">
        <v>3000</v>
      </c>
      <c r="AU2305" s="34">
        <v>0</v>
      </c>
      <c r="AV2305" s="34">
        <v>0</v>
      </c>
      <c r="AW2305" s="35">
        <f t="shared" si="473"/>
        <v>3000</v>
      </c>
      <c r="AX2305" s="34">
        <f t="shared" si="474"/>
        <v>103000</v>
      </c>
      <c r="AY2305" s="36">
        <v>1.4712000000099998</v>
      </c>
      <c r="AZ2305" s="36">
        <v>2.0617000000000001</v>
      </c>
      <c r="BA2305" s="22"/>
      <c r="BB2305" s="19">
        <v>2120</v>
      </c>
      <c r="BC2305" s="34">
        <f t="shared" si="475"/>
        <v>1515.3360000102998</v>
      </c>
      <c r="BD2305" s="34">
        <f t="shared" si="476"/>
        <v>2123.5509999999999</v>
      </c>
      <c r="BE2305" s="38">
        <v>3.4819999999999997E-2</v>
      </c>
      <c r="BF2305" s="38">
        <f t="shared" si="477"/>
        <v>3.4819999999999997E-2</v>
      </c>
      <c r="BG2305" s="34">
        <v>0</v>
      </c>
      <c r="BH2305" s="34">
        <v>0</v>
      </c>
      <c r="BI2305" s="34">
        <f t="shared" si="478"/>
        <v>1515.3360000102998</v>
      </c>
      <c r="BJ2305" s="34">
        <f t="shared" si="479"/>
        <v>2123.5509999999999</v>
      </c>
      <c r="BK2305" s="34">
        <v>0</v>
      </c>
      <c r="BL2305" s="34">
        <v>65.402000000000044</v>
      </c>
      <c r="BM2305" s="34">
        <f t="shared" si="480"/>
        <v>65.402000000000044</v>
      </c>
      <c r="BN2305" s="39">
        <f t="shared" si="470"/>
        <v>1515.3360000102998</v>
      </c>
      <c r="BO2305" s="39">
        <f t="shared" si="471"/>
        <v>2058.1489999999999</v>
      </c>
      <c r="BP2305" s="39">
        <f t="shared" si="481"/>
        <v>542.81299998970007</v>
      </c>
    </row>
    <row r="2306" spans="1:68" s="25" customFormat="1" ht="14.25" x14ac:dyDescent="0.2">
      <c r="A2306" s="14">
        <v>1095</v>
      </c>
      <c r="B2306" s="40"/>
      <c r="C2306" s="15"/>
      <c r="D2306" s="16">
        <v>36654</v>
      </c>
      <c r="E2306" s="15" t="s">
        <v>17828</v>
      </c>
      <c r="F2306" s="15" t="s">
        <v>17829</v>
      </c>
      <c r="G2306" s="17" t="s">
        <v>17816</v>
      </c>
      <c r="H2306" s="17" t="s">
        <v>17817</v>
      </c>
      <c r="I2306" s="17" t="s">
        <v>17818</v>
      </c>
      <c r="J2306" s="15" t="s">
        <v>17830</v>
      </c>
      <c r="K2306" s="15" t="s">
        <v>88</v>
      </c>
      <c r="L2306" s="18" t="s">
        <v>17831</v>
      </c>
      <c r="M2306" s="15" t="s">
        <v>17498</v>
      </c>
      <c r="N2306" s="15" t="s">
        <v>17499</v>
      </c>
      <c r="O2306" s="16">
        <v>510</v>
      </c>
      <c r="P2306" s="15" t="s">
        <v>118</v>
      </c>
      <c r="Q2306" s="15">
        <v>31100</v>
      </c>
      <c r="R2306" s="15">
        <v>86600</v>
      </c>
      <c r="S2306" s="15">
        <v>117700</v>
      </c>
      <c r="T2306" s="15">
        <v>0.28000000000000003</v>
      </c>
      <c r="U2306" s="15" t="s">
        <v>3335</v>
      </c>
      <c r="V2306" s="15" t="s">
        <v>76</v>
      </c>
      <c r="W2306" s="16">
        <v>1</v>
      </c>
      <c r="X2306" s="16">
        <v>1</v>
      </c>
      <c r="Y2306" s="15">
        <v>12512</v>
      </c>
      <c r="Z2306" s="15">
        <v>0.28699999999999998</v>
      </c>
      <c r="AA2306" s="15" t="s">
        <v>17787</v>
      </c>
      <c r="AB2306" s="15" t="s">
        <v>17788</v>
      </c>
      <c r="AC2306" s="15">
        <v>119900</v>
      </c>
      <c r="AD2306" s="26">
        <v>38451</v>
      </c>
      <c r="AE2306" s="15" t="s">
        <v>119</v>
      </c>
      <c r="AF2306" s="15" t="s">
        <v>119</v>
      </c>
      <c r="AG2306" s="16">
        <v>1</v>
      </c>
      <c r="AH2306" s="15" t="s">
        <v>17832</v>
      </c>
      <c r="AI2306" s="15" t="s">
        <v>78</v>
      </c>
      <c r="AJ2306" s="15">
        <v>12511.6706543</v>
      </c>
      <c r="AK2306" s="15">
        <v>471.95010009600003</v>
      </c>
      <c r="AL2306" s="15">
        <v>3095829.2164400001</v>
      </c>
      <c r="AM2306" s="15">
        <v>1412840.3642500001</v>
      </c>
      <c r="AN2306" s="19">
        <v>31100</v>
      </c>
      <c r="AO2306" s="19">
        <v>84000</v>
      </c>
      <c r="AP2306" s="19">
        <v>0</v>
      </c>
      <c r="AQ2306" s="19">
        <v>1700</v>
      </c>
      <c r="AR2306" s="34">
        <f t="shared" si="472"/>
        <v>116800</v>
      </c>
      <c r="AS2306" s="34">
        <v>45000</v>
      </c>
      <c r="AT2306" s="34">
        <v>0</v>
      </c>
      <c r="AU2306" s="34">
        <v>24535</v>
      </c>
      <c r="AV2306" s="34">
        <v>0</v>
      </c>
      <c r="AW2306" s="35">
        <f t="shared" si="473"/>
        <v>69535</v>
      </c>
      <c r="AX2306" s="34">
        <f t="shared" si="474"/>
        <v>47265</v>
      </c>
      <c r="AY2306" s="36">
        <v>1.4712000000099998</v>
      </c>
      <c r="AZ2306" s="36">
        <v>2.0617000000000001</v>
      </c>
      <c r="BA2306" s="22"/>
      <c r="BB2306" s="19">
        <v>1202</v>
      </c>
      <c r="BC2306" s="34">
        <f t="shared" si="475"/>
        <v>695.36268000472637</v>
      </c>
      <c r="BD2306" s="34">
        <f t="shared" si="476"/>
        <v>974.46250499999996</v>
      </c>
      <c r="BE2306" s="38">
        <v>3.4819999999999997E-2</v>
      </c>
      <c r="BF2306" s="38">
        <f t="shared" si="477"/>
        <v>3.4819999999999997E-2</v>
      </c>
      <c r="BG2306" s="34">
        <v>23.34166638975865</v>
      </c>
      <c r="BH2306" s="34">
        <v>32.710381726099996</v>
      </c>
      <c r="BI2306" s="34">
        <f t="shared" si="478"/>
        <v>672.02101361496773</v>
      </c>
      <c r="BJ2306" s="34">
        <f t="shared" si="479"/>
        <v>941.7521232739</v>
      </c>
      <c r="BK2306" s="34">
        <v>0</v>
      </c>
      <c r="BL2306" s="34">
        <v>0</v>
      </c>
      <c r="BM2306" s="34">
        <f t="shared" si="480"/>
        <v>0</v>
      </c>
      <c r="BN2306" s="39">
        <f t="shared" si="470"/>
        <v>672.02101361496773</v>
      </c>
      <c r="BO2306" s="39">
        <f t="shared" si="471"/>
        <v>941.7521232739</v>
      </c>
      <c r="BP2306" s="39">
        <f t="shared" si="481"/>
        <v>269.73110965893227</v>
      </c>
    </row>
    <row r="2307" spans="1:68" s="25" customFormat="1" ht="14.25" x14ac:dyDescent="0.2">
      <c r="A2307" s="14">
        <v>1096</v>
      </c>
      <c r="B2307" s="40"/>
      <c r="C2307" s="15"/>
      <c r="D2307" s="16">
        <v>6786</v>
      </c>
      <c r="E2307" s="15" t="s">
        <v>17833</v>
      </c>
      <c r="F2307" s="15" t="s">
        <v>17834</v>
      </c>
      <c r="G2307" s="17" t="s">
        <v>17816</v>
      </c>
      <c r="H2307" s="17" t="s">
        <v>17835</v>
      </c>
      <c r="I2307" s="17" t="s">
        <v>17818</v>
      </c>
      <c r="J2307" s="15" t="s">
        <v>17836</v>
      </c>
      <c r="K2307" s="15" t="s">
        <v>88</v>
      </c>
      <c r="L2307" s="18" t="s">
        <v>17837</v>
      </c>
      <c r="M2307" s="15" t="s">
        <v>17498</v>
      </c>
      <c r="N2307" s="15" t="s">
        <v>17499</v>
      </c>
      <c r="O2307" s="16">
        <v>510</v>
      </c>
      <c r="P2307" s="15" t="s">
        <v>118</v>
      </c>
      <c r="Q2307" s="15">
        <v>30200</v>
      </c>
      <c r="R2307" s="15">
        <v>65500</v>
      </c>
      <c r="S2307" s="15">
        <v>95700</v>
      </c>
      <c r="T2307" s="15">
        <v>0.51</v>
      </c>
      <c r="U2307" s="15" t="s">
        <v>3335</v>
      </c>
      <c r="V2307" s="15" t="s">
        <v>76</v>
      </c>
      <c r="W2307" s="16">
        <v>1</v>
      </c>
      <c r="X2307" s="16">
        <v>0</v>
      </c>
      <c r="Y2307" s="15">
        <v>19744</v>
      </c>
      <c r="Z2307" s="15">
        <v>0.45300000000000001</v>
      </c>
      <c r="AA2307" s="15" t="s">
        <v>78</v>
      </c>
      <c r="AB2307" s="15" t="s">
        <v>78</v>
      </c>
      <c r="AC2307" s="15">
        <v>0</v>
      </c>
      <c r="AD2307" s="15"/>
      <c r="AE2307" s="15" t="s">
        <v>183</v>
      </c>
      <c r="AF2307" s="15" t="s">
        <v>17838</v>
      </c>
      <c r="AG2307" s="16">
        <v>1</v>
      </c>
      <c r="AH2307" s="15" t="s">
        <v>17839</v>
      </c>
      <c r="AI2307" s="15" t="s">
        <v>78</v>
      </c>
      <c r="AJ2307" s="15">
        <v>19743.6181641</v>
      </c>
      <c r="AK2307" s="15">
        <v>585.90583884399996</v>
      </c>
      <c r="AL2307" s="15">
        <v>3095935.6189799998</v>
      </c>
      <c r="AM2307" s="15">
        <v>1412824.44462</v>
      </c>
      <c r="AN2307" s="19">
        <v>30200</v>
      </c>
      <c r="AO2307" s="19">
        <v>64800</v>
      </c>
      <c r="AP2307" s="19">
        <v>0</v>
      </c>
      <c r="AQ2307" s="19">
        <v>0</v>
      </c>
      <c r="AR2307" s="34">
        <f t="shared" si="472"/>
        <v>95000</v>
      </c>
      <c r="AS2307" s="34">
        <v>45000</v>
      </c>
      <c r="AT2307" s="34">
        <v>3000</v>
      </c>
      <c r="AU2307" s="34">
        <v>17500</v>
      </c>
      <c r="AV2307" s="34">
        <v>0</v>
      </c>
      <c r="AW2307" s="35">
        <f t="shared" si="473"/>
        <v>65500</v>
      </c>
      <c r="AX2307" s="34">
        <f t="shared" si="474"/>
        <v>29500</v>
      </c>
      <c r="AY2307" s="36">
        <v>1.4712000000099998</v>
      </c>
      <c r="AZ2307" s="36">
        <v>2.0617000000000001</v>
      </c>
      <c r="BA2307" s="22"/>
      <c r="BB2307" s="19">
        <v>950</v>
      </c>
      <c r="BC2307" s="34">
        <f t="shared" si="475"/>
        <v>434.00400000294997</v>
      </c>
      <c r="BD2307" s="34">
        <f t="shared" si="476"/>
        <v>608.20150000000001</v>
      </c>
      <c r="BE2307" s="38">
        <v>3.4819999999999997E-2</v>
      </c>
      <c r="BF2307" s="38">
        <f t="shared" si="477"/>
        <v>3.4819999999999997E-2</v>
      </c>
      <c r="BG2307" s="34">
        <v>15.112019280102716</v>
      </c>
      <c r="BH2307" s="34">
        <v>21.17757623</v>
      </c>
      <c r="BI2307" s="34">
        <f t="shared" si="478"/>
        <v>418.89198072284722</v>
      </c>
      <c r="BJ2307" s="34">
        <f t="shared" si="479"/>
        <v>587.02392377000001</v>
      </c>
      <c r="BK2307" s="34">
        <v>0</v>
      </c>
      <c r="BL2307" s="34">
        <v>0</v>
      </c>
      <c r="BM2307" s="34">
        <f t="shared" si="480"/>
        <v>0</v>
      </c>
      <c r="BN2307" s="39">
        <f t="shared" si="470"/>
        <v>418.89198072284722</v>
      </c>
      <c r="BO2307" s="39">
        <f t="shared" si="471"/>
        <v>587.02392377000001</v>
      </c>
      <c r="BP2307" s="39">
        <f t="shared" si="481"/>
        <v>168.13194304715279</v>
      </c>
    </row>
    <row r="2308" spans="1:68" s="25" customFormat="1" ht="14.25" x14ac:dyDescent="0.2">
      <c r="A2308" s="14">
        <v>1097</v>
      </c>
      <c r="B2308" s="40"/>
      <c r="C2308" s="15"/>
      <c r="D2308" s="16">
        <v>16364</v>
      </c>
      <c r="E2308" s="15" t="s">
        <v>17840</v>
      </c>
      <c r="F2308" s="15" t="s">
        <v>17841</v>
      </c>
      <c r="G2308" s="17" t="s">
        <v>17842</v>
      </c>
      <c r="H2308" s="17" t="s">
        <v>17843</v>
      </c>
      <c r="I2308" s="17" t="s">
        <v>86</v>
      </c>
      <c r="J2308" s="15" t="s">
        <v>17844</v>
      </c>
      <c r="K2308" s="15" t="s">
        <v>1362</v>
      </c>
      <c r="L2308" s="18" t="s">
        <v>17845</v>
      </c>
      <c r="M2308" s="15" t="s">
        <v>17498</v>
      </c>
      <c r="N2308" s="15" t="s">
        <v>17499</v>
      </c>
      <c r="O2308" s="16">
        <v>510</v>
      </c>
      <c r="P2308" s="15" t="s">
        <v>118</v>
      </c>
      <c r="Q2308" s="15">
        <v>25100</v>
      </c>
      <c r="R2308" s="15">
        <v>87900</v>
      </c>
      <c r="S2308" s="15">
        <v>113000</v>
      </c>
      <c r="T2308" s="15">
        <v>0.2</v>
      </c>
      <c r="U2308" s="15" t="s">
        <v>3335</v>
      </c>
      <c r="V2308" s="15" t="s">
        <v>76</v>
      </c>
      <c r="W2308" s="16">
        <v>1</v>
      </c>
      <c r="X2308" s="16">
        <v>0</v>
      </c>
      <c r="Y2308" s="15">
        <v>12142</v>
      </c>
      <c r="Z2308" s="15">
        <v>0.27900000000000003</v>
      </c>
      <c r="AA2308" s="15" t="s">
        <v>17787</v>
      </c>
      <c r="AB2308" s="15" t="s">
        <v>17788</v>
      </c>
      <c r="AC2308" s="15">
        <v>0</v>
      </c>
      <c r="AD2308" s="15"/>
      <c r="AE2308" s="15" t="s">
        <v>2037</v>
      </c>
      <c r="AF2308" s="15" t="s">
        <v>17846</v>
      </c>
      <c r="AG2308" s="16">
        <v>1</v>
      </c>
      <c r="AH2308" s="15" t="s">
        <v>17847</v>
      </c>
      <c r="AI2308" s="15" t="s">
        <v>78</v>
      </c>
      <c r="AJ2308" s="15">
        <v>12141.8842773</v>
      </c>
      <c r="AK2308" s="15">
        <v>454.50009600499999</v>
      </c>
      <c r="AL2308" s="15">
        <v>3095740.1409300002</v>
      </c>
      <c r="AM2308" s="15">
        <v>1412696.9281200001</v>
      </c>
      <c r="AN2308" s="19">
        <v>25100</v>
      </c>
      <c r="AO2308" s="19">
        <v>86900</v>
      </c>
      <c r="AP2308" s="19">
        <v>0</v>
      </c>
      <c r="AQ2308" s="19">
        <v>0</v>
      </c>
      <c r="AR2308" s="34">
        <f t="shared" si="472"/>
        <v>112000</v>
      </c>
      <c r="AS2308" s="34">
        <v>45000</v>
      </c>
      <c r="AT2308" s="34">
        <v>0</v>
      </c>
      <c r="AU2308" s="34">
        <v>23450</v>
      </c>
      <c r="AV2308" s="34">
        <v>12480</v>
      </c>
      <c r="AW2308" s="35">
        <f t="shared" si="473"/>
        <v>80930</v>
      </c>
      <c r="AX2308" s="34">
        <f t="shared" si="474"/>
        <v>31070</v>
      </c>
      <c r="AY2308" s="36">
        <v>1.4712000000099998</v>
      </c>
      <c r="AZ2308" s="36">
        <v>2.0617000000000001</v>
      </c>
      <c r="BA2308" s="22"/>
      <c r="BB2308" s="19">
        <v>1120</v>
      </c>
      <c r="BC2308" s="34">
        <f t="shared" si="475"/>
        <v>457.10184000310693</v>
      </c>
      <c r="BD2308" s="34">
        <f t="shared" si="476"/>
        <v>640.57019000000003</v>
      </c>
      <c r="BE2308" s="38">
        <v>3.4819999999999997E-2</v>
      </c>
      <c r="BF2308" s="38">
        <f t="shared" si="477"/>
        <v>3.4819999999999997E-2</v>
      </c>
      <c r="BG2308" s="34">
        <v>15.916286068908182</v>
      </c>
      <c r="BH2308" s="34">
        <v>22.304654015799997</v>
      </c>
      <c r="BI2308" s="34">
        <f t="shared" si="478"/>
        <v>441.18555393419877</v>
      </c>
      <c r="BJ2308" s="34">
        <f t="shared" si="479"/>
        <v>618.26553598420003</v>
      </c>
      <c r="BK2308" s="34">
        <v>0</v>
      </c>
      <c r="BL2308" s="34">
        <v>0</v>
      </c>
      <c r="BM2308" s="34">
        <f t="shared" si="480"/>
        <v>0</v>
      </c>
      <c r="BN2308" s="39">
        <f t="shared" si="470"/>
        <v>441.18555393419877</v>
      </c>
      <c r="BO2308" s="39">
        <f t="shared" si="471"/>
        <v>618.26553598420003</v>
      </c>
      <c r="BP2308" s="39">
        <f t="shared" si="481"/>
        <v>177.07998205000126</v>
      </c>
    </row>
    <row r="2309" spans="1:68" s="25" customFormat="1" ht="14.25" x14ac:dyDescent="0.2">
      <c r="A2309" s="14">
        <v>1098</v>
      </c>
      <c r="B2309" s="40"/>
      <c r="C2309" s="15" t="s">
        <v>159</v>
      </c>
      <c r="D2309" s="16">
        <v>6070</v>
      </c>
      <c r="E2309" s="15" t="s">
        <v>17848</v>
      </c>
      <c r="F2309" s="15" t="s">
        <v>17849</v>
      </c>
      <c r="G2309" s="17" t="s">
        <v>17842</v>
      </c>
      <c r="H2309" s="17" t="s">
        <v>17850</v>
      </c>
      <c r="I2309" s="17" t="s">
        <v>205</v>
      </c>
      <c r="J2309" s="15" t="s">
        <v>17851</v>
      </c>
      <c r="K2309" s="15" t="s">
        <v>4926</v>
      </c>
      <c r="L2309" s="18" t="s">
        <v>17852</v>
      </c>
      <c r="M2309" s="15" t="s">
        <v>17498</v>
      </c>
      <c r="N2309" s="15" t="s">
        <v>17499</v>
      </c>
      <c r="O2309" s="16">
        <v>510</v>
      </c>
      <c r="P2309" s="15" t="s">
        <v>118</v>
      </c>
      <c r="Q2309" s="15">
        <v>30400</v>
      </c>
      <c r="R2309" s="15">
        <v>55700</v>
      </c>
      <c r="S2309" s="15">
        <v>86100</v>
      </c>
      <c r="T2309" s="15">
        <v>0.27</v>
      </c>
      <c r="U2309" s="15" t="s">
        <v>3335</v>
      </c>
      <c r="V2309" s="15" t="s">
        <v>76</v>
      </c>
      <c r="W2309" s="16">
        <v>1</v>
      </c>
      <c r="X2309" s="16">
        <v>0</v>
      </c>
      <c r="Y2309" s="15">
        <v>12373</v>
      </c>
      <c r="Z2309" s="15">
        <v>0.28399999999999997</v>
      </c>
      <c r="AA2309" s="15" t="s">
        <v>17787</v>
      </c>
      <c r="AB2309" s="15" t="s">
        <v>17788</v>
      </c>
      <c r="AC2309" s="15">
        <v>0</v>
      </c>
      <c r="AD2309" s="15"/>
      <c r="AE2309" s="15" t="s">
        <v>137</v>
      </c>
      <c r="AF2309" s="15" t="s">
        <v>11118</v>
      </c>
      <c r="AG2309" s="16">
        <v>1</v>
      </c>
      <c r="AH2309" s="15" t="s">
        <v>17853</v>
      </c>
      <c r="AI2309" s="15" t="s">
        <v>78</v>
      </c>
      <c r="AJ2309" s="15">
        <v>12372.8898926</v>
      </c>
      <c r="AK2309" s="15">
        <v>471.030141609</v>
      </c>
      <c r="AL2309" s="15">
        <v>3095822.7019199999</v>
      </c>
      <c r="AM2309" s="15">
        <v>1412685.3547499999</v>
      </c>
      <c r="AN2309" s="19">
        <v>30400</v>
      </c>
      <c r="AO2309" s="19">
        <v>55100</v>
      </c>
      <c r="AP2309" s="19">
        <v>0</v>
      </c>
      <c r="AQ2309" s="19">
        <v>0</v>
      </c>
      <c r="AR2309" s="34">
        <f t="shared" si="472"/>
        <v>85500</v>
      </c>
      <c r="AS2309" s="34">
        <v>45000</v>
      </c>
      <c r="AT2309" s="34">
        <v>3000</v>
      </c>
      <c r="AU2309" s="34">
        <v>14175</v>
      </c>
      <c r="AV2309" s="34">
        <v>0</v>
      </c>
      <c r="AW2309" s="35">
        <f t="shared" si="473"/>
        <v>62175</v>
      </c>
      <c r="AX2309" s="34">
        <f t="shared" si="474"/>
        <v>23325</v>
      </c>
      <c r="AY2309" s="36">
        <v>1.4712000000099998</v>
      </c>
      <c r="AZ2309" s="36">
        <v>2.0617000000000001</v>
      </c>
      <c r="BA2309" s="22"/>
      <c r="BB2309" s="19">
        <v>855</v>
      </c>
      <c r="BC2309" s="34">
        <f t="shared" si="475"/>
        <v>343.15740000233245</v>
      </c>
      <c r="BD2309" s="34">
        <f t="shared" si="476"/>
        <v>480.891525</v>
      </c>
      <c r="BE2309" s="38">
        <v>3.4819999999999997E-2</v>
      </c>
      <c r="BF2309" s="38">
        <f t="shared" si="477"/>
        <v>3.4819999999999997E-2</v>
      </c>
      <c r="BG2309" s="34">
        <v>11.948740668081214</v>
      </c>
      <c r="BH2309" s="34">
        <v>16.744642900499997</v>
      </c>
      <c r="BI2309" s="34">
        <f t="shared" si="478"/>
        <v>331.20865933425125</v>
      </c>
      <c r="BJ2309" s="34">
        <f t="shared" si="479"/>
        <v>464.14688209949998</v>
      </c>
      <c r="BK2309" s="34">
        <v>0</v>
      </c>
      <c r="BL2309" s="34">
        <v>0</v>
      </c>
      <c r="BM2309" s="34">
        <f t="shared" si="480"/>
        <v>0</v>
      </c>
      <c r="BN2309" s="39">
        <f t="shared" si="470"/>
        <v>331.20865933425125</v>
      </c>
      <c r="BO2309" s="39">
        <f t="shared" si="471"/>
        <v>464.14688209949998</v>
      </c>
      <c r="BP2309" s="39">
        <f t="shared" si="481"/>
        <v>132.93822276524872</v>
      </c>
    </row>
    <row r="2310" spans="1:68" s="25" customFormat="1" ht="14.25" x14ac:dyDescent="0.2">
      <c r="A2310" s="14">
        <v>1099</v>
      </c>
      <c r="B2310" s="40"/>
      <c r="C2310" s="15"/>
      <c r="D2310" s="16">
        <v>16216</v>
      </c>
      <c r="E2310" s="15" t="s">
        <v>17854</v>
      </c>
      <c r="F2310" s="15" t="s">
        <v>17855</v>
      </c>
      <c r="G2310" s="17" t="s">
        <v>17856</v>
      </c>
      <c r="H2310" s="17" t="s">
        <v>17857</v>
      </c>
      <c r="I2310" s="17" t="s">
        <v>86</v>
      </c>
      <c r="J2310" s="15" t="s">
        <v>17858</v>
      </c>
      <c r="K2310" s="15" t="s">
        <v>3254</v>
      </c>
      <c r="L2310" s="18" t="s">
        <v>17859</v>
      </c>
      <c r="M2310" s="15" t="s">
        <v>17498</v>
      </c>
      <c r="N2310" s="15" t="s">
        <v>17499</v>
      </c>
      <c r="O2310" s="16">
        <v>419</v>
      </c>
      <c r="P2310" s="15" t="s">
        <v>895</v>
      </c>
      <c r="Q2310" s="15">
        <v>31400</v>
      </c>
      <c r="R2310" s="15">
        <v>59900</v>
      </c>
      <c r="S2310" s="15">
        <v>91300</v>
      </c>
      <c r="T2310" s="15">
        <v>0.28999999999999998</v>
      </c>
      <c r="U2310" s="15" t="s">
        <v>3335</v>
      </c>
      <c r="V2310" s="15" t="s">
        <v>76</v>
      </c>
      <c r="W2310" s="16">
        <v>1</v>
      </c>
      <c r="X2310" s="16">
        <v>0</v>
      </c>
      <c r="Y2310" s="15">
        <v>14420</v>
      </c>
      <c r="Z2310" s="15">
        <v>0.33100000000000002</v>
      </c>
      <c r="AA2310" s="15" t="s">
        <v>17787</v>
      </c>
      <c r="AB2310" s="15" t="s">
        <v>17788</v>
      </c>
      <c r="AC2310" s="15">
        <v>0</v>
      </c>
      <c r="AD2310" s="15"/>
      <c r="AE2310" s="15" t="s">
        <v>1813</v>
      </c>
      <c r="AF2310" s="15" t="s">
        <v>17860</v>
      </c>
      <c r="AG2310" s="16">
        <v>1</v>
      </c>
      <c r="AH2310" s="15" t="s">
        <v>17861</v>
      </c>
      <c r="AI2310" s="15" t="s">
        <v>78</v>
      </c>
      <c r="AJ2310" s="15">
        <v>14420.1381836</v>
      </c>
      <c r="AK2310" s="15">
        <v>512.51921474300002</v>
      </c>
      <c r="AL2310" s="15">
        <v>3095904.4354300001</v>
      </c>
      <c r="AM2310" s="15">
        <v>1412672.6414000001</v>
      </c>
      <c r="AN2310" s="19">
        <v>0</v>
      </c>
      <c r="AO2310" s="19">
        <v>0</v>
      </c>
      <c r="AP2310" s="19">
        <v>31400</v>
      </c>
      <c r="AQ2310" s="19">
        <v>59300</v>
      </c>
      <c r="AR2310" s="34">
        <f t="shared" si="472"/>
        <v>90700</v>
      </c>
      <c r="AS2310" s="34">
        <v>0</v>
      </c>
      <c r="AT2310" s="34">
        <v>0</v>
      </c>
      <c r="AU2310" s="34">
        <v>0</v>
      </c>
      <c r="AV2310" s="34">
        <v>0</v>
      </c>
      <c r="AW2310" s="35">
        <f t="shared" si="473"/>
        <v>0</v>
      </c>
      <c r="AX2310" s="34">
        <f t="shared" si="474"/>
        <v>90700</v>
      </c>
      <c r="AY2310" s="36">
        <v>1.4712000000099998</v>
      </c>
      <c r="AZ2310" s="36">
        <v>2.0617000000000001</v>
      </c>
      <c r="BA2310" s="22"/>
      <c r="BB2310" s="19">
        <v>1817</v>
      </c>
      <c r="BC2310" s="34">
        <f t="shared" si="475"/>
        <v>1334.3784000090698</v>
      </c>
      <c r="BD2310" s="34">
        <f t="shared" si="476"/>
        <v>1869.9619</v>
      </c>
      <c r="BE2310" s="38">
        <v>3.4819999999999997E-2</v>
      </c>
      <c r="BF2310" s="38">
        <f t="shared" si="477"/>
        <v>3.4819999999999997E-2</v>
      </c>
      <c r="BG2310" s="34">
        <v>0</v>
      </c>
      <c r="BH2310" s="34">
        <v>0</v>
      </c>
      <c r="BI2310" s="34">
        <f t="shared" si="478"/>
        <v>1334.3784000090698</v>
      </c>
      <c r="BJ2310" s="34">
        <f t="shared" si="479"/>
        <v>1869.9619</v>
      </c>
      <c r="BK2310" s="34">
        <v>0</v>
      </c>
      <c r="BL2310" s="34">
        <v>55.776800000000094</v>
      </c>
      <c r="BM2310" s="34">
        <f t="shared" si="480"/>
        <v>55.776800000000094</v>
      </c>
      <c r="BN2310" s="39">
        <f t="shared" si="470"/>
        <v>1334.3784000090698</v>
      </c>
      <c r="BO2310" s="39">
        <f t="shared" si="471"/>
        <v>1814.1850999999999</v>
      </c>
      <c r="BP2310" s="39">
        <f t="shared" si="481"/>
        <v>479.80669999093016</v>
      </c>
    </row>
    <row r="2311" spans="1:68" s="25" customFormat="1" ht="14.25" x14ac:dyDescent="0.2">
      <c r="A2311" s="14">
        <v>1100</v>
      </c>
      <c r="B2311" s="40"/>
      <c r="C2311" s="15" t="s">
        <v>17862</v>
      </c>
      <c r="D2311" s="16">
        <v>25218</v>
      </c>
      <c r="E2311" s="15" t="s">
        <v>17863</v>
      </c>
      <c r="F2311" s="15" t="s">
        <v>17862</v>
      </c>
      <c r="G2311" s="17" t="s">
        <v>17864</v>
      </c>
      <c r="H2311" s="17" t="s">
        <v>17865</v>
      </c>
      <c r="I2311" s="17" t="s">
        <v>86</v>
      </c>
      <c r="J2311" s="15" t="s">
        <v>17866</v>
      </c>
      <c r="K2311" s="15" t="s">
        <v>9659</v>
      </c>
      <c r="L2311" s="18" t="s">
        <v>17867</v>
      </c>
      <c r="M2311" s="15" t="s">
        <v>17498</v>
      </c>
      <c r="N2311" s="15" t="s">
        <v>17499</v>
      </c>
      <c r="O2311" s="16">
        <v>510</v>
      </c>
      <c r="P2311" s="15" t="s">
        <v>118</v>
      </c>
      <c r="Q2311" s="15">
        <v>30600</v>
      </c>
      <c r="R2311" s="15">
        <v>89700</v>
      </c>
      <c r="S2311" s="15">
        <v>120300</v>
      </c>
      <c r="T2311" s="15">
        <v>0.25</v>
      </c>
      <c r="U2311" s="15" t="s">
        <v>3335</v>
      </c>
      <c r="V2311" s="15" t="s">
        <v>76</v>
      </c>
      <c r="W2311" s="16">
        <v>1</v>
      </c>
      <c r="X2311" s="16">
        <v>0</v>
      </c>
      <c r="Y2311" s="15">
        <v>13529</v>
      </c>
      <c r="Z2311" s="15">
        <v>0.311</v>
      </c>
      <c r="AA2311" s="15" t="s">
        <v>78</v>
      </c>
      <c r="AB2311" s="15" t="s">
        <v>78</v>
      </c>
      <c r="AC2311" s="15">
        <v>0</v>
      </c>
      <c r="AD2311" s="15"/>
      <c r="AE2311" s="15" t="s">
        <v>1404</v>
      </c>
      <c r="AF2311" s="15" t="s">
        <v>15630</v>
      </c>
      <c r="AG2311" s="16">
        <v>1</v>
      </c>
      <c r="AH2311" s="15" t="s">
        <v>17868</v>
      </c>
      <c r="AI2311" s="15" t="s">
        <v>78</v>
      </c>
      <c r="AJ2311" s="15">
        <v>13529.1889648</v>
      </c>
      <c r="AK2311" s="15">
        <v>478.97048945099999</v>
      </c>
      <c r="AL2311" s="15">
        <v>3096013.79856</v>
      </c>
      <c r="AM2311" s="15">
        <v>1412694.9330800001</v>
      </c>
      <c r="AN2311" s="19">
        <v>30600</v>
      </c>
      <c r="AO2311" s="19">
        <v>84300</v>
      </c>
      <c r="AP2311" s="19">
        <v>0</v>
      </c>
      <c r="AQ2311" s="19">
        <v>4500</v>
      </c>
      <c r="AR2311" s="34">
        <f t="shared" si="472"/>
        <v>119400</v>
      </c>
      <c r="AS2311" s="34">
        <v>45000</v>
      </c>
      <c r="AT2311" s="34">
        <v>3000</v>
      </c>
      <c r="AU2311" s="34">
        <v>24465</v>
      </c>
      <c r="AV2311" s="34">
        <v>0</v>
      </c>
      <c r="AW2311" s="35">
        <f t="shared" si="473"/>
        <v>72465</v>
      </c>
      <c r="AX2311" s="34">
        <f t="shared" si="474"/>
        <v>46935</v>
      </c>
      <c r="AY2311" s="36">
        <v>1.4712000000099998</v>
      </c>
      <c r="AZ2311" s="36">
        <v>2.0617000000000001</v>
      </c>
      <c r="BA2311" s="22"/>
      <c r="BB2311" s="19">
        <v>1284</v>
      </c>
      <c r="BC2311" s="34">
        <f t="shared" si="475"/>
        <v>690.50772000469351</v>
      </c>
      <c r="BD2311" s="34">
        <f t="shared" si="476"/>
        <v>967.65889500000014</v>
      </c>
      <c r="BE2311" s="38">
        <v>3.4819999999999997E-2</v>
      </c>
      <c r="BF2311" s="38">
        <f t="shared" si="477"/>
        <v>3.4819999999999997E-2</v>
      </c>
      <c r="BG2311" s="34">
        <v>21.738255530547757</v>
      </c>
      <c r="BH2311" s="34">
        <v>30.463404993899999</v>
      </c>
      <c r="BI2311" s="34">
        <f t="shared" si="478"/>
        <v>668.76946447414571</v>
      </c>
      <c r="BJ2311" s="34">
        <f t="shared" si="479"/>
        <v>937.19549000610016</v>
      </c>
      <c r="BK2311" s="34">
        <v>0</v>
      </c>
      <c r="BL2311" s="34">
        <v>0</v>
      </c>
      <c r="BM2311" s="34">
        <f t="shared" si="480"/>
        <v>0</v>
      </c>
      <c r="BN2311" s="39">
        <f t="shared" si="470"/>
        <v>668.76946447414571</v>
      </c>
      <c r="BO2311" s="39">
        <f t="shared" si="471"/>
        <v>937.19549000610016</v>
      </c>
      <c r="BP2311" s="39">
        <f t="shared" si="481"/>
        <v>268.42602553195445</v>
      </c>
    </row>
    <row r="2312" spans="1:68" s="25" customFormat="1" ht="14.25" x14ac:dyDescent="0.2">
      <c r="A2312" s="14">
        <v>1101</v>
      </c>
      <c r="B2312" s="40"/>
      <c r="C2312" s="15" t="s">
        <v>176</v>
      </c>
      <c r="D2312" s="16">
        <v>15103</v>
      </c>
      <c r="E2312" s="15" t="s">
        <v>17869</v>
      </c>
      <c r="F2312" s="15" t="s">
        <v>17870</v>
      </c>
      <c r="G2312" s="17" t="s">
        <v>17871</v>
      </c>
      <c r="H2312" s="17" t="s">
        <v>17872</v>
      </c>
      <c r="I2312" s="17" t="s">
        <v>86</v>
      </c>
      <c r="J2312" s="15" t="s">
        <v>17873</v>
      </c>
      <c r="K2312" s="15" t="s">
        <v>86</v>
      </c>
      <c r="L2312" s="18" t="s">
        <v>17874</v>
      </c>
      <c r="M2312" s="15" t="s">
        <v>17498</v>
      </c>
      <c r="N2312" s="15" t="s">
        <v>17499</v>
      </c>
      <c r="O2312" s="16">
        <v>510</v>
      </c>
      <c r="P2312" s="15" t="s">
        <v>118</v>
      </c>
      <c r="Q2312" s="15">
        <v>29300</v>
      </c>
      <c r="R2312" s="15">
        <v>64900</v>
      </c>
      <c r="S2312" s="15">
        <v>94200</v>
      </c>
      <c r="T2312" s="15">
        <v>0.25</v>
      </c>
      <c r="U2312" s="15" t="s">
        <v>3335</v>
      </c>
      <c r="V2312" s="15" t="s">
        <v>76</v>
      </c>
      <c r="W2312" s="16">
        <v>1</v>
      </c>
      <c r="X2312" s="16">
        <v>0</v>
      </c>
      <c r="Y2312" s="15">
        <v>12854</v>
      </c>
      <c r="Z2312" s="15">
        <v>0.29499999999999998</v>
      </c>
      <c r="AA2312" s="15" t="s">
        <v>78</v>
      </c>
      <c r="AB2312" s="15" t="s">
        <v>78</v>
      </c>
      <c r="AC2312" s="15">
        <v>0</v>
      </c>
      <c r="AD2312" s="15"/>
      <c r="AE2312" s="15" t="s">
        <v>956</v>
      </c>
      <c r="AF2312" s="15" t="s">
        <v>17875</v>
      </c>
      <c r="AG2312" s="16">
        <v>1</v>
      </c>
      <c r="AH2312" s="15" t="s">
        <v>17876</v>
      </c>
      <c r="AI2312" s="15" t="s">
        <v>78</v>
      </c>
      <c r="AJ2312" s="15">
        <v>12853.8288574</v>
      </c>
      <c r="AK2312" s="15">
        <v>481.64712084600001</v>
      </c>
      <c r="AL2312" s="15">
        <v>3096019.8470299998</v>
      </c>
      <c r="AM2312" s="15">
        <v>1412601.3231800001</v>
      </c>
      <c r="AN2312" s="19">
        <v>29300</v>
      </c>
      <c r="AO2312" s="19">
        <v>61300</v>
      </c>
      <c r="AP2312" s="19">
        <v>0</v>
      </c>
      <c r="AQ2312" s="19">
        <v>3000</v>
      </c>
      <c r="AR2312" s="34">
        <f t="shared" si="472"/>
        <v>93600</v>
      </c>
      <c r="AS2312" s="34">
        <v>45000</v>
      </c>
      <c r="AT2312" s="34">
        <v>0</v>
      </c>
      <c r="AU2312" s="34">
        <v>15960</v>
      </c>
      <c r="AV2312" s="34">
        <v>24960</v>
      </c>
      <c r="AW2312" s="35">
        <f t="shared" si="473"/>
        <v>85920</v>
      </c>
      <c r="AX2312" s="34">
        <f t="shared" si="474"/>
        <v>7680</v>
      </c>
      <c r="AY2312" s="36">
        <v>1.4712000000099998</v>
      </c>
      <c r="AZ2312" s="36">
        <v>2.0617000000000001</v>
      </c>
      <c r="BA2312" s="22"/>
      <c r="BB2312" s="19">
        <v>996</v>
      </c>
      <c r="BC2312" s="34">
        <f t="shared" si="475"/>
        <v>112.98816000076799</v>
      </c>
      <c r="BD2312" s="34">
        <f t="shared" si="476"/>
        <v>158.33856</v>
      </c>
      <c r="BE2312" s="38">
        <v>3.4819999999999997E-2</v>
      </c>
      <c r="BF2312" s="38">
        <f t="shared" si="477"/>
        <v>3.4819999999999997E-2</v>
      </c>
      <c r="BG2312" s="34">
        <v>2.3974322112162954</v>
      </c>
      <c r="BH2312" s="34">
        <v>3.3596968391999997</v>
      </c>
      <c r="BI2312" s="34">
        <f t="shared" si="478"/>
        <v>110.59072778955169</v>
      </c>
      <c r="BJ2312" s="34">
        <f t="shared" si="479"/>
        <v>154.97886316079999</v>
      </c>
      <c r="BK2312" s="34">
        <v>0</v>
      </c>
      <c r="BL2312" s="34">
        <v>0</v>
      </c>
      <c r="BM2312" s="34">
        <f t="shared" si="480"/>
        <v>0</v>
      </c>
      <c r="BN2312" s="39">
        <f t="shared" si="470"/>
        <v>110.59072778955169</v>
      </c>
      <c r="BO2312" s="39">
        <f t="shared" si="471"/>
        <v>154.97886316079999</v>
      </c>
      <c r="BP2312" s="39">
        <f t="shared" si="481"/>
        <v>44.388135371248296</v>
      </c>
    </row>
    <row r="2313" spans="1:68" s="25" customFormat="1" ht="14.25" x14ac:dyDescent="0.2">
      <c r="A2313" s="14">
        <v>1102</v>
      </c>
      <c r="B2313" s="40"/>
      <c r="C2313" s="15"/>
      <c r="D2313" s="16">
        <v>5143</v>
      </c>
      <c r="E2313" s="15" t="s">
        <v>17877</v>
      </c>
      <c r="F2313" s="15" t="s">
        <v>17878</v>
      </c>
      <c r="G2313" s="17" t="s">
        <v>17879</v>
      </c>
      <c r="H2313" s="17" t="s">
        <v>17880</v>
      </c>
      <c r="I2313" s="17" t="s">
        <v>86</v>
      </c>
      <c r="J2313" s="15" t="s">
        <v>17880</v>
      </c>
      <c r="K2313" s="15" t="s">
        <v>17881</v>
      </c>
      <c r="L2313" s="18" t="s">
        <v>17882</v>
      </c>
      <c r="M2313" s="15" t="s">
        <v>17498</v>
      </c>
      <c r="N2313" s="15" t="s">
        <v>17499</v>
      </c>
      <c r="O2313" s="16">
        <v>510</v>
      </c>
      <c r="P2313" s="15" t="s">
        <v>118</v>
      </c>
      <c r="Q2313" s="15">
        <v>22600</v>
      </c>
      <c r="R2313" s="15">
        <v>71600</v>
      </c>
      <c r="S2313" s="15">
        <v>94200</v>
      </c>
      <c r="T2313" s="15">
        <v>0.19</v>
      </c>
      <c r="U2313" s="15" t="s">
        <v>3335</v>
      </c>
      <c r="V2313" s="15" t="s">
        <v>76</v>
      </c>
      <c r="W2313" s="16">
        <v>1</v>
      </c>
      <c r="X2313" s="16">
        <v>1</v>
      </c>
      <c r="Y2313" s="15">
        <v>12817</v>
      </c>
      <c r="Z2313" s="15">
        <v>0.29399999999999998</v>
      </c>
      <c r="AA2313" s="15" t="s">
        <v>78</v>
      </c>
      <c r="AB2313" s="15" t="s">
        <v>78</v>
      </c>
      <c r="AC2313" s="15">
        <v>85900</v>
      </c>
      <c r="AD2313" s="26">
        <v>37937</v>
      </c>
      <c r="AE2313" s="15" t="s">
        <v>147</v>
      </c>
      <c r="AF2313" s="15" t="s">
        <v>17883</v>
      </c>
      <c r="AG2313" s="16">
        <v>1</v>
      </c>
      <c r="AH2313" s="15" t="s">
        <v>17884</v>
      </c>
      <c r="AI2313" s="15" t="s">
        <v>78</v>
      </c>
      <c r="AJ2313" s="15">
        <v>12817.3652344</v>
      </c>
      <c r="AK2313" s="15">
        <v>487.15902530800003</v>
      </c>
      <c r="AL2313" s="15">
        <v>3096053.35666</v>
      </c>
      <c r="AM2313" s="15">
        <v>1412421.5321599999</v>
      </c>
      <c r="AN2313" s="19">
        <v>22600</v>
      </c>
      <c r="AO2313" s="19">
        <v>70300</v>
      </c>
      <c r="AP2313" s="19">
        <v>0</v>
      </c>
      <c r="AQ2313" s="19">
        <v>600</v>
      </c>
      <c r="AR2313" s="34">
        <f t="shared" si="472"/>
        <v>93500</v>
      </c>
      <c r="AS2313" s="34">
        <v>45000</v>
      </c>
      <c r="AT2313" s="34">
        <v>0</v>
      </c>
      <c r="AU2313" s="34">
        <v>16765</v>
      </c>
      <c r="AV2313" s="34">
        <v>0</v>
      </c>
      <c r="AW2313" s="35">
        <f t="shared" si="473"/>
        <v>61765</v>
      </c>
      <c r="AX2313" s="34">
        <f t="shared" si="474"/>
        <v>31735</v>
      </c>
      <c r="AY2313" s="36">
        <v>1.4712000000099998</v>
      </c>
      <c r="AZ2313" s="36">
        <v>2.0617000000000001</v>
      </c>
      <c r="BA2313" s="22"/>
      <c r="BB2313" s="19">
        <v>947</v>
      </c>
      <c r="BC2313" s="34">
        <f t="shared" si="475"/>
        <v>466.88532000317349</v>
      </c>
      <c r="BD2313" s="34">
        <f t="shared" si="476"/>
        <v>654.28049500000009</v>
      </c>
      <c r="BE2313" s="38">
        <v>3.4819999999999997E-2</v>
      </c>
      <c r="BF2313" s="38">
        <f t="shared" si="477"/>
        <v>3.4819999999999997E-2</v>
      </c>
      <c r="BG2313" s="34">
        <v>15.949583738508409</v>
      </c>
      <c r="BH2313" s="34">
        <v>22.351316471899999</v>
      </c>
      <c r="BI2313" s="34">
        <f t="shared" si="478"/>
        <v>450.93573626466508</v>
      </c>
      <c r="BJ2313" s="34">
        <f t="shared" si="479"/>
        <v>631.92917852810012</v>
      </c>
      <c r="BK2313" s="34">
        <v>0</v>
      </c>
      <c r="BL2313" s="34">
        <v>0</v>
      </c>
      <c r="BM2313" s="34">
        <f t="shared" si="480"/>
        <v>0</v>
      </c>
      <c r="BN2313" s="39">
        <f t="shared" si="470"/>
        <v>450.93573626466508</v>
      </c>
      <c r="BO2313" s="39">
        <f t="shared" si="471"/>
        <v>631.92917852810012</v>
      </c>
      <c r="BP2313" s="39">
        <f t="shared" si="481"/>
        <v>180.99344226343504</v>
      </c>
    </row>
    <row r="2314" spans="1:68" s="25" customFormat="1" ht="14.25" x14ac:dyDescent="0.2">
      <c r="A2314" s="14">
        <v>1103</v>
      </c>
      <c r="B2314" s="40"/>
      <c r="C2314" s="15"/>
      <c r="D2314" s="16">
        <v>14104</v>
      </c>
      <c r="E2314" s="15" t="s">
        <v>17885</v>
      </c>
      <c r="F2314" s="15" t="s">
        <v>17886</v>
      </c>
      <c r="G2314" s="17" t="s">
        <v>17879</v>
      </c>
      <c r="H2314" s="17" t="s">
        <v>17880</v>
      </c>
      <c r="I2314" s="17" t="s">
        <v>86</v>
      </c>
      <c r="J2314" s="15" t="s">
        <v>1478</v>
      </c>
      <c r="K2314" s="15" t="s">
        <v>86</v>
      </c>
      <c r="L2314" s="18" t="s">
        <v>17887</v>
      </c>
      <c r="M2314" s="15" t="s">
        <v>17498</v>
      </c>
      <c r="N2314" s="15" t="s">
        <v>17499</v>
      </c>
      <c r="O2314" s="16">
        <v>510</v>
      </c>
      <c r="P2314" s="15" t="s">
        <v>118</v>
      </c>
      <c r="Q2314" s="15">
        <v>33800</v>
      </c>
      <c r="R2314" s="15">
        <v>81800</v>
      </c>
      <c r="S2314" s="15">
        <v>115600</v>
      </c>
      <c r="T2314" s="15">
        <v>0.28999999999999998</v>
      </c>
      <c r="U2314" s="15" t="s">
        <v>3335</v>
      </c>
      <c r="V2314" s="15" t="s">
        <v>76</v>
      </c>
      <c r="W2314" s="16">
        <v>1</v>
      </c>
      <c r="X2314" s="16">
        <v>1</v>
      </c>
      <c r="Y2314" s="15">
        <v>14634</v>
      </c>
      <c r="Z2314" s="15">
        <v>0.33600000000000002</v>
      </c>
      <c r="AA2314" s="15" t="s">
        <v>17787</v>
      </c>
      <c r="AB2314" s="15" t="s">
        <v>17788</v>
      </c>
      <c r="AC2314" s="15">
        <v>99000</v>
      </c>
      <c r="AD2314" s="26">
        <v>40956</v>
      </c>
      <c r="AE2314" s="15" t="s">
        <v>1536</v>
      </c>
      <c r="AF2314" s="15" t="s">
        <v>17888</v>
      </c>
      <c r="AG2314" s="16">
        <v>1</v>
      </c>
      <c r="AH2314" s="15" t="s">
        <v>17889</v>
      </c>
      <c r="AI2314" s="15" t="s">
        <v>78</v>
      </c>
      <c r="AJ2314" s="15">
        <v>14633.5678711</v>
      </c>
      <c r="AK2314" s="15">
        <v>509.49501176299998</v>
      </c>
      <c r="AL2314" s="15">
        <v>3095971.2788800001</v>
      </c>
      <c r="AM2314" s="15">
        <v>1412441.33344</v>
      </c>
      <c r="AN2314" s="19">
        <v>33800</v>
      </c>
      <c r="AO2314" s="19">
        <v>80400</v>
      </c>
      <c r="AP2314" s="19">
        <v>0</v>
      </c>
      <c r="AQ2314" s="19">
        <v>500</v>
      </c>
      <c r="AR2314" s="34">
        <f t="shared" si="472"/>
        <v>114700</v>
      </c>
      <c r="AS2314" s="34">
        <v>45000</v>
      </c>
      <c r="AT2314" s="34">
        <v>0</v>
      </c>
      <c r="AU2314" s="34">
        <v>24220</v>
      </c>
      <c r="AV2314" s="34">
        <f>12480+24960</f>
        <v>37440</v>
      </c>
      <c r="AW2314" s="35">
        <f t="shared" si="473"/>
        <v>106660</v>
      </c>
      <c r="AX2314" s="34">
        <f t="shared" si="474"/>
        <v>8040</v>
      </c>
      <c r="AY2314" s="36">
        <v>1.4712000000099998</v>
      </c>
      <c r="AZ2314" s="36">
        <v>2.0617000000000001</v>
      </c>
      <c r="BA2314" s="22"/>
      <c r="BB2314" s="19">
        <v>1157</v>
      </c>
      <c r="BC2314" s="34">
        <f t="shared" si="475"/>
        <v>118.284480000804</v>
      </c>
      <c r="BD2314" s="34">
        <f t="shared" si="476"/>
        <v>165.76068000000001</v>
      </c>
      <c r="BE2314" s="38">
        <v>3.4819999999999997E-2</v>
      </c>
      <c r="BF2314" s="38">
        <f t="shared" si="477"/>
        <v>3.4819999999999997E-2</v>
      </c>
      <c r="BG2314" s="34">
        <v>3.8625296736262538</v>
      </c>
      <c r="BH2314" s="34">
        <v>5.4128449076000003</v>
      </c>
      <c r="BI2314" s="34">
        <f t="shared" si="478"/>
        <v>114.42195032717774</v>
      </c>
      <c r="BJ2314" s="34">
        <f t="shared" si="479"/>
        <v>160.3478350924</v>
      </c>
      <c r="BK2314" s="34">
        <v>0</v>
      </c>
      <c r="BL2314" s="34">
        <v>0</v>
      </c>
      <c r="BM2314" s="34">
        <f t="shared" si="480"/>
        <v>0</v>
      </c>
      <c r="BN2314" s="39">
        <f t="shared" si="470"/>
        <v>114.42195032717774</v>
      </c>
      <c r="BO2314" s="39">
        <f t="shared" si="471"/>
        <v>160.3478350924</v>
      </c>
      <c r="BP2314" s="39">
        <f t="shared" si="481"/>
        <v>45.925884765222264</v>
      </c>
    </row>
    <row r="2315" spans="1:68" s="25" customFormat="1" ht="14.25" x14ac:dyDescent="0.2">
      <c r="A2315" s="14">
        <v>1104</v>
      </c>
      <c r="B2315" s="40"/>
      <c r="C2315" s="15"/>
      <c r="D2315" s="16">
        <v>16099</v>
      </c>
      <c r="E2315" s="15" t="s">
        <v>17890</v>
      </c>
      <c r="F2315" s="15" t="s">
        <v>17891</v>
      </c>
      <c r="G2315" s="17" t="s">
        <v>17892</v>
      </c>
      <c r="H2315" s="17" t="s">
        <v>17893</v>
      </c>
      <c r="I2315" s="17" t="s">
        <v>86</v>
      </c>
      <c r="J2315" s="15" t="s">
        <v>17894</v>
      </c>
      <c r="K2315" s="15" t="s">
        <v>3825</v>
      </c>
      <c r="L2315" s="18" t="s">
        <v>17895</v>
      </c>
      <c r="M2315" s="15" t="s">
        <v>17498</v>
      </c>
      <c r="N2315" s="15" t="s">
        <v>17499</v>
      </c>
      <c r="O2315" s="16">
        <v>500</v>
      </c>
      <c r="P2315" s="15" t="s">
        <v>1055</v>
      </c>
      <c r="Q2315" s="15">
        <v>27400</v>
      </c>
      <c r="R2315" s="15">
        <v>0</v>
      </c>
      <c r="S2315" s="15">
        <v>27400</v>
      </c>
      <c r="T2315" s="15">
        <v>0.26400000000000001</v>
      </c>
      <c r="U2315" s="15" t="s">
        <v>3335</v>
      </c>
      <c r="V2315" s="15" t="s">
        <v>76</v>
      </c>
      <c r="W2315" s="16">
        <v>0</v>
      </c>
      <c r="X2315" s="16">
        <v>0</v>
      </c>
      <c r="Y2315" s="15">
        <v>11319</v>
      </c>
      <c r="Z2315" s="15">
        <v>0.26</v>
      </c>
      <c r="AA2315" s="15" t="s">
        <v>17787</v>
      </c>
      <c r="AB2315" s="15" t="s">
        <v>17788</v>
      </c>
      <c r="AC2315" s="15">
        <v>0</v>
      </c>
      <c r="AD2315" s="15"/>
      <c r="AE2315" s="15" t="s">
        <v>1813</v>
      </c>
      <c r="AF2315" s="15" t="s">
        <v>17896</v>
      </c>
      <c r="AG2315" s="16">
        <v>1</v>
      </c>
      <c r="AH2315" s="15" t="s">
        <v>17897</v>
      </c>
      <c r="AI2315" s="15" t="s">
        <v>78</v>
      </c>
      <c r="AJ2315" s="15">
        <v>11319.378418</v>
      </c>
      <c r="AK2315" s="15">
        <v>468.31935457999998</v>
      </c>
      <c r="AL2315" s="15">
        <v>3095893.5369899999</v>
      </c>
      <c r="AM2315" s="15">
        <v>1412460.1269700001</v>
      </c>
      <c r="AN2315" s="19">
        <v>0</v>
      </c>
      <c r="AO2315" s="19">
        <v>0</v>
      </c>
      <c r="AP2315" s="19">
        <v>27400</v>
      </c>
      <c r="AQ2315" s="19">
        <v>0</v>
      </c>
      <c r="AR2315" s="34">
        <f t="shared" si="472"/>
        <v>27400</v>
      </c>
      <c r="AS2315" s="34">
        <v>0</v>
      </c>
      <c r="AT2315" s="34">
        <v>0</v>
      </c>
      <c r="AU2315" s="34">
        <v>0</v>
      </c>
      <c r="AV2315" s="34">
        <v>0</v>
      </c>
      <c r="AW2315" s="35">
        <f t="shared" si="473"/>
        <v>0</v>
      </c>
      <c r="AX2315" s="34">
        <f t="shared" si="474"/>
        <v>27400</v>
      </c>
      <c r="AY2315" s="36">
        <v>1.4712000000099998</v>
      </c>
      <c r="AZ2315" s="36">
        <v>2.0617000000000001</v>
      </c>
      <c r="BA2315" s="22"/>
      <c r="BB2315" s="19">
        <v>822</v>
      </c>
      <c r="BC2315" s="34">
        <f t="shared" si="475"/>
        <v>403.10880000273994</v>
      </c>
      <c r="BD2315" s="34">
        <f t="shared" si="476"/>
        <v>564.9058</v>
      </c>
      <c r="BE2315" s="38">
        <v>3.4819999999999997E-2</v>
      </c>
      <c r="BF2315" s="38">
        <f t="shared" si="477"/>
        <v>3.4819999999999997E-2</v>
      </c>
      <c r="BG2315" s="34">
        <v>0</v>
      </c>
      <c r="BH2315" s="34">
        <v>0</v>
      </c>
      <c r="BI2315" s="34">
        <f t="shared" si="478"/>
        <v>403.10880000273994</v>
      </c>
      <c r="BJ2315" s="34">
        <f t="shared" si="479"/>
        <v>564.9058</v>
      </c>
      <c r="BK2315" s="34">
        <v>0</v>
      </c>
      <c r="BL2315" s="34">
        <v>0</v>
      </c>
      <c r="BM2315" s="34">
        <f t="shared" si="480"/>
        <v>0</v>
      </c>
      <c r="BN2315" s="39">
        <f t="shared" si="470"/>
        <v>403.10880000273994</v>
      </c>
      <c r="BO2315" s="39">
        <f t="shared" si="471"/>
        <v>564.9058</v>
      </c>
      <c r="BP2315" s="39">
        <f t="shared" si="481"/>
        <v>161.79699999726006</v>
      </c>
    </row>
    <row r="2316" spans="1:68" s="25" customFormat="1" ht="14.25" x14ac:dyDescent="0.2">
      <c r="A2316" s="14">
        <v>1105</v>
      </c>
      <c r="B2316" s="40"/>
      <c r="C2316" s="15" t="s">
        <v>150</v>
      </c>
      <c r="D2316" s="16">
        <v>35600</v>
      </c>
      <c r="E2316" s="15" t="s">
        <v>17898</v>
      </c>
      <c r="F2316" s="15" t="s">
        <v>17899</v>
      </c>
      <c r="G2316" s="17" t="s">
        <v>17900</v>
      </c>
      <c r="H2316" s="17" t="s">
        <v>17901</v>
      </c>
      <c r="I2316" s="17" t="s">
        <v>86</v>
      </c>
      <c r="J2316" s="15" t="s">
        <v>17902</v>
      </c>
      <c r="K2316" s="15" t="s">
        <v>86</v>
      </c>
      <c r="L2316" s="18" t="s">
        <v>17903</v>
      </c>
      <c r="M2316" s="15" t="s">
        <v>17498</v>
      </c>
      <c r="N2316" s="15" t="s">
        <v>17499</v>
      </c>
      <c r="O2316" s="16">
        <v>510</v>
      </c>
      <c r="P2316" s="15" t="s">
        <v>118</v>
      </c>
      <c r="Q2316" s="15">
        <v>30100</v>
      </c>
      <c r="R2316" s="15">
        <v>53900</v>
      </c>
      <c r="S2316" s="15">
        <v>84000</v>
      </c>
      <c r="T2316" s="15">
        <v>0.26</v>
      </c>
      <c r="U2316" s="15" t="s">
        <v>3335</v>
      </c>
      <c r="V2316" s="15" t="s">
        <v>76</v>
      </c>
      <c r="W2316" s="16">
        <v>1</v>
      </c>
      <c r="X2316" s="16">
        <v>0</v>
      </c>
      <c r="Y2316" s="15">
        <v>12940</v>
      </c>
      <c r="Z2316" s="15">
        <v>0.29699999999999999</v>
      </c>
      <c r="AA2316" s="15" t="s">
        <v>17787</v>
      </c>
      <c r="AB2316" s="15" t="s">
        <v>17788</v>
      </c>
      <c r="AC2316" s="15">
        <v>0</v>
      </c>
      <c r="AD2316" s="15"/>
      <c r="AE2316" s="15" t="s">
        <v>78</v>
      </c>
      <c r="AF2316" s="15" t="s">
        <v>78</v>
      </c>
      <c r="AG2316" s="16">
        <v>1</v>
      </c>
      <c r="AH2316" s="15" t="s">
        <v>17904</v>
      </c>
      <c r="AI2316" s="15" t="s">
        <v>78</v>
      </c>
      <c r="AJ2316" s="15">
        <v>12939.6645508</v>
      </c>
      <c r="AK2316" s="15">
        <v>488.01358868199998</v>
      </c>
      <c r="AL2316" s="15">
        <v>3095820.7313899999</v>
      </c>
      <c r="AM2316" s="15">
        <v>1412477.7266500001</v>
      </c>
      <c r="AN2316" s="19">
        <v>0</v>
      </c>
      <c r="AO2316" s="19">
        <v>0</v>
      </c>
      <c r="AP2316" s="19">
        <v>30100</v>
      </c>
      <c r="AQ2316" s="19">
        <v>53300</v>
      </c>
      <c r="AR2316" s="34">
        <f t="shared" si="472"/>
        <v>83400</v>
      </c>
      <c r="AS2316" s="34">
        <v>0</v>
      </c>
      <c r="AT2316" s="34">
        <v>0</v>
      </c>
      <c r="AU2316" s="34">
        <v>0</v>
      </c>
      <c r="AV2316" s="34">
        <v>0</v>
      </c>
      <c r="AW2316" s="35">
        <f t="shared" si="473"/>
        <v>0</v>
      </c>
      <c r="AX2316" s="34">
        <f t="shared" si="474"/>
        <v>83400</v>
      </c>
      <c r="AY2316" s="36">
        <v>1.4712000000099998</v>
      </c>
      <c r="AZ2316" s="36">
        <v>2.0617000000000001</v>
      </c>
      <c r="BA2316" s="22"/>
      <c r="BB2316" s="19">
        <v>1668</v>
      </c>
      <c r="BC2316" s="34">
        <f t="shared" si="475"/>
        <v>1226.9808000083399</v>
      </c>
      <c r="BD2316" s="34">
        <f t="shared" si="476"/>
        <v>1719.4578000000001</v>
      </c>
      <c r="BE2316" s="38">
        <v>3.4819999999999997E-2</v>
      </c>
      <c r="BF2316" s="38">
        <f t="shared" si="477"/>
        <v>3.4819999999999997E-2</v>
      </c>
      <c r="BG2316" s="34">
        <v>0</v>
      </c>
      <c r="BH2316" s="34">
        <v>0</v>
      </c>
      <c r="BI2316" s="34">
        <f t="shared" si="478"/>
        <v>1226.9808000083399</v>
      </c>
      <c r="BJ2316" s="34">
        <f t="shared" si="479"/>
        <v>1719.4578000000001</v>
      </c>
      <c r="BK2316" s="34">
        <v>0</v>
      </c>
      <c r="BL2316" s="34">
        <v>51.457800000000134</v>
      </c>
      <c r="BM2316" s="34">
        <f t="shared" si="480"/>
        <v>51.457800000000134</v>
      </c>
      <c r="BN2316" s="39">
        <f t="shared" si="470"/>
        <v>1226.9808000083399</v>
      </c>
      <c r="BO2316" s="39">
        <f t="shared" si="471"/>
        <v>1668</v>
      </c>
      <c r="BP2316" s="39">
        <f t="shared" si="481"/>
        <v>441.01919999166012</v>
      </c>
    </row>
    <row r="2317" spans="1:68" s="25" customFormat="1" ht="14.25" x14ac:dyDescent="0.2">
      <c r="A2317" s="14">
        <v>1106</v>
      </c>
      <c r="B2317" s="40"/>
      <c r="C2317" s="15" t="s">
        <v>17905</v>
      </c>
      <c r="D2317" s="16">
        <v>7550</v>
      </c>
      <c r="E2317" s="15" t="s">
        <v>17906</v>
      </c>
      <c r="F2317" s="15" t="s">
        <v>17905</v>
      </c>
      <c r="G2317" s="17" t="s">
        <v>17907</v>
      </c>
      <c r="H2317" s="17" t="s">
        <v>17908</v>
      </c>
      <c r="I2317" s="17" t="s">
        <v>205</v>
      </c>
      <c r="J2317" s="15" t="s">
        <v>17909</v>
      </c>
      <c r="K2317" s="15" t="s">
        <v>17910</v>
      </c>
      <c r="L2317" s="18" t="s">
        <v>17911</v>
      </c>
      <c r="M2317" s="15" t="s">
        <v>17498</v>
      </c>
      <c r="N2317" s="15" t="s">
        <v>17499</v>
      </c>
      <c r="O2317" s="16">
        <v>419</v>
      </c>
      <c r="P2317" s="15" t="s">
        <v>895</v>
      </c>
      <c r="Q2317" s="15">
        <v>27100</v>
      </c>
      <c r="R2317" s="15">
        <v>54800</v>
      </c>
      <c r="S2317" s="15">
        <v>81900</v>
      </c>
      <c r="T2317" s="15">
        <v>0.23</v>
      </c>
      <c r="U2317" s="15" t="s">
        <v>3335</v>
      </c>
      <c r="V2317" s="15" t="s">
        <v>76</v>
      </c>
      <c r="W2317" s="16">
        <v>1</v>
      </c>
      <c r="X2317" s="16">
        <v>1</v>
      </c>
      <c r="Y2317" s="15">
        <v>16873</v>
      </c>
      <c r="Z2317" s="15">
        <v>0.38700000000000001</v>
      </c>
      <c r="AA2317" s="15" t="s">
        <v>17787</v>
      </c>
      <c r="AB2317" s="15" t="s">
        <v>17788</v>
      </c>
      <c r="AC2317" s="15">
        <v>36000</v>
      </c>
      <c r="AD2317" s="26">
        <v>40535</v>
      </c>
      <c r="AE2317" s="15" t="s">
        <v>147</v>
      </c>
      <c r="AF2317" s="15" t="s">
        <v>17912</v>
      </c>
      <c r="AG2317" s="16">
        <v>1</v>
      </c>
      <c r="AH2317" s="15" t="s">
        <v>17913</v>
      </c>
      <c r="AI2317" s="15" t="s">
        <v>78</v>
      </c>
      <c r="AJ2317" s="15">
        <v>16872.5549316</v>
      </c>
      <c r="AK2317" s="15">
        <v>535.14297266999995</v>
      </c>
      <c r="AL2317" s="15">
        <v>3095731.0677299998</v>
      </c>
      <c r="AM2317" s="15">
        <v>1412499.24318</v>
      </c>
      <c r="AN2317" s="19">
        <v>0</v>
      </c>
      <c r="AO2317" s="19">
        <v>0</v>
      </c>
      <c r="AP2317" s="19">
        <v>27100</v>
      </c>
      <c r="AQ2317" s="19">
        <v>54200</v>
      </c>
      <c r="AR2317" s="34">
        <f t="shared" si="472"/>
        <v>81300</v>
      </c>
      <c r="AS2317" s="34">
        <v>0</v>
      </c>
      <c r="AT2317" s="34">
        <v>0</v>
      </c>
      <c r="AU2317" s="34">
        <v>0</v>
      </c>
      <c r="AV2317" s="34">
        <v>0</v>
      </c>
      <c r="AW2317" s="35">
        <f t="shared" si="473"/>
        <v>0</v>
      </c>
      <c r="AX2317" s="34">
        <f t="shared" si="474"/>
        <v>81300</v>
      </c>
      <c r="AY2317" s="36">
        <v>1.4712000000099998</v>
      </c>
      <c r="AZ2317" s="36">
        <v>2.0617000000000001</v>
      </c>
      <c r="BA2317" s="22"/>
      <c r="BB2317" s="19">
        <v>1626</v>
      </c>
      <c r="BC2317" s="34">
        <f t="shared" si="475"/>
        <v>1196.0856000081299</v>
      </c>
      <c r="BD2317" s="34">
        <f t="shared" si="476"/>
        <v>1676.1621</v>
      </c>
      <c r="BE2317" s="38">
        <v>3.4819999999999997E-2</v>
      </c>
      <c r="BF2317" s="38">
        <f t="shared" si="477"/>
        <v>3.4819999999999997E-2</v>
      </c>
      <c r="BG2317" s="34">
        <v>0</v>
      </c>
      <c r="BH2317" s="34">
        <v>0</v>
      </c>
      <c r="BI2317" s="34">
        <f t="shared" si="478"/>
        <v>1196.0856000081299</v>
      </c>
      <c r="BJ2317" s="34">
        <f t="shared" si="479"/>
        <v>1676.1621</v>
      </c>
      <c r="BK2317" s="34">
        <v>0</v>
      </c>
      <c r="BL2317" s="34">
        <v>50.162100000000009</v>
      </c>
      <c r="BM2317" s="34">
        <f t="shared" si="480"/>
        <v>50.162100000000009</v>
      </c>
      <c r="BN2317" s="39">
        <f t="shared" si="470"/>
        <v>1196.0856000081299</v>
      </c>
      <c r="BO2317" s="39">
        <f t="shared" si="471"/>
        <v>1626</v>
      </c>
      <c r="BP2317" s="39">
        <f t="shared" si="481"/>
        <v>429.91439999187014</v>
      </c>
    </row>
    <row r="2318" spans="1:68" s="25" customFormat="1" ht="14.25" x14ac:dyDescent="0.2">
      <c r="A2318" s="14">
        <v>1107</v>
      </c>
      <c r="B2318" s="40"/>
      <c r="C2318" s="15"/>
      <c r="D2318" s="16">
        <v>12734</v>
      </c>
      <c r="E2318" s="15" t="s">
        <v>17914</v>
      </c>
      <c r="F2318" s="15" t="s">
        <v>17915</v>
      </c>
      <c r="G2318" s="17" t="s">
        <v>17916</v>
      </c>
      <c r="H2318" s="17" t="s">
        <v>17917</v>
      </c>
      <c r="I2318" s="17" t="s">
        <v>86</v>
      </c>
      <c r="J2318" s="15" t="s">
        <v>17918</v>
      </c>
      <c r="K2318" s="15" t="s">
        <v>903</v>
      </c>
      <c r="L2318" s="18" t="s">
        <v>17919</v>
      </c>
      <c r="M2318" s="15" t="s">
        <v>17498</v>
      </c>
      <c r="N2318" s="15" t="s">
        <v>17499</v>
      </c>
      <c r="O2318" s="16">
        <v>510</v>
      </c>
      <c r="P2318" s="15" t="s">
        <v>118</v>
      </c>
      <c r="Q2318" s="15">
        <v>26500</v>
      </c>
      <c r="R2318" s="15">
        <v>52400</v>
      </c>
      <c r="S2318" s="15">
        <v>78900</v>
      </c>
      <c r="T2318" s="15">
        <v>0.22</v>
      </c>
      <c r="U2318" s="15" t="s">
        <v>3335</v>
      </c>
      <c r="V2318" s="15" t="s">
        <v>76</v>
      </c>
      <c r="W2318" s="16">
        <v>1</v>
      </c>
      <c r="X2318" s="16">
        <v>1</v>
      </c>
      <c r="Y2318" s="15">
        <v>13623</v>
      </c>
      <c r="Z2318" s="15">
        <v>0.313</v>
      </c>
      <c r="AA2318" s="15" t="s">
        <v>78</v>
      </c>
      <c r="AB2318" s="15" t="s">
        <v>78</v>
      </c>
      <c r="AC2318" s="15">
        <v>70000</v>
      </c>
      <c r="AD2318" s="26">
        <v>37757</v>
      </c>
      <c r="AE2318" s="15" t="s">
        <v>468</v>
      </c>
      <c r="AF2318" s="15" t="s">
        <v>1527</v>
      </c>
      <c r="AG2318" s="16">
        <v>1</v>
      </c>
      <c r="AH2318" s="15" t="s">
        <v>17920</v>
      </c>
      <c r="AI2318" s="15" t="s">
        <v>78</v>
      </c>
      <c r="AJ2318" s="15">
        <v>13623.083252</v>
      </c>
      <c r="AK2318" s="15">
        <v>475.77610871399997</v>
      </c>
      <c r="AL2318" s="15">
        <v>3095719.1855199998</v>
      </c>
      <c r="AM2318" s="15">
        <v>1412347.3680100001</v>
      </c>
      <c r="AN2318" s="19">
        <v>26500</v>
      </c>
      <c r="AO2318" s="19">
        <v>51800</v>
      </c>
      <c r="AP2318" s="19">
        <v>0</v>
      </c>
      <c r="AQ2318" s="19">
        <v>0</v>
      </c>
      <c r="AR2318" s="34">
        <f t="shared" si="472"/>
        <v>78300</v>
      </c>
      <c r="AS2318" s="34">
        <v>45000</v>
      </c>
      <c r="AT2318" s="34">
        <v>3000</v>
      </c>
      <c r="AU2318" s="34">
        <v>11655</v>
      </c>
      <c r="AV2318" s="34">
        <v>0</v>
      </c>
      <c r="AW2318" s="35">
        <f t="shared" si="473"/>
        <v>59655</v>
      </c>
      <c r="AX2318" s="34">
        <f t="shared" si="474"/>
        <v>18645</v>
      </c>
      <c r="AY2318" s="36">
        <v>1.4712000000099998</v>
      </c>
      <c r="AZ2318" s="36">
        <v>2.0617000000000001</v>
      </c>
      <c r="BA2318" s="22"/>
      <c r="BB2318" s="19">
        <v>783</v>
      </c>
      <c r="BC2318" s="34">
        <f t="shared" si="475"/>
        <v>274.30524000186443</v>
      </c>
      <c r="BD2318" s="34">
        <f t="shared" si="476"/>
        <v>384.40396499999997</v>
      </c>
      <c r="BE2318" s="38">
        <v>3.4819999999999997E-2</v>
      </c>
      <c r="BF2318" s="38">
        <f t="shared" si="477"/>
        <v>3.4819999999999997E-2</v>
      </c>
      <c r="BG2318" s="34">
        <v>9.551308456864918</v>
      </c>
      <c r="BH2318" s="34">
        <v>13.384946061299997</v>
      </c>
      <c r="BI2318" s="34">
        <f t="shared" si="478"/>
        <v>264.75393154499949</v>
      </c>
      <c r="BJ2318" s="34">
        <f t="shared" si="479"/>
        <v>371.01901893869996</v>
      </c>
      <c r="BK2318" s="34">
        <v>0</v>
      </c>
      <c r="BL2318" s="34">
        <v>0</v>
      </c>
      <c r="BM2318" s="34">
        <f t="shared" si="480"/>
        <v>0</v>
      </c>
      <c r="BN2318" s="39">
        <f t="shared" si="470"/>
        <v>264.75393154499949</v>
      </c>
      <c r="BO2318" s="39">
        <f t="shared" si="471"/>
        <v>371.01901893869996</v>
      </c>
      <c r="BP2318" s="39">
        <f t="shared" si="481"/>
        <v>106.26508739370047</v>
      </c>
    </row>
    <row r="2319" spans="1:68" s="25" customFormat="1" ht="14.25" x14ac:dyDescent="0.2">
      <c r="A2319" s="14">
        <v>1108</v>
      </c>
      <c r="B2319" s="40"/>
      <c r="C2319" s="15" t="s">
        <v>726</v>
      </c>
      <c r="D2319" s="16">
        <v>21550</v>
      </c>
      <c r="E2319" s="15" t="s">
        <v>17921</v>
      </c>
      <c r="F2319" s="15" t="s">
        <v>17922</v>
      </c>
      <c r="G2319" s="17" t="s">
        <v>17923</v>
      </c>
      <c r="H2319" s="17" t="s">
        <v>17924</v>
      </c>
      <c r="I2319" s="17" t="s">
        <v>86</v>
      </c>
      <c r="J2319" s="15" t="s">
        <v>17925</v>
      </c>
      <c r="K2319" s="15" t="s">
        <v>821</v>
      </c>
      <c r="L2319" s="18" t="s">
        <v>17926</v>
      </c>
      <c r="M2319" s="15" t="s">
        <v>17498</v>
      </c>
      <c r="N2319" s="15" t="s">
        <v>17499</v>
      </c>
      <c r="O2319" s="16">
        <v>510</v>
      </c>
      <c r="P2319" s="15" t="s">
        <v>118</v>
      </c>
      <c r="Q2319" s="15">
        <v>29400</v>
      </c>
      <c r="R2319" s="15">
        <v>55600</v>
      </c>
      <c r="S2319" s="15">
        <v>85000</v>
      </c>
      <c r="T2319" s="15">
        <v>0.25</v>
      </c>
      <c r="U2319" s="15" t="s">
        <v>3335</v>
      </c>
      <c r="V2319" s="15" t="s">
        <v>76</v>
      </c>
      <c r="W2319" s="16">
        <v>1</v>
      </c>
      <c r="X2319" s="16">
        <v>0</v>
      </c>
      <c r="Y2319" s="15">
        <v>12384</v>
      </c>
      <c r="Z2319" s="15">
        <v>0.28399999999999997</v>
      </c>
      <c r="AA2319" s="15" t="s">
        <v>17787</v>
      </c>
      <c r="AB2319" s="15" t="s">
        <v>17788</v>
      </c>
      <c r="AC2319" s="15">
        <v>0</v>
      </c>
      <c r="AD2319" s="15"/>
      <c r="AE2319" s="15" t="s">
        <v>824</v>
      </c>
      <c r="AF2319" s="15" t="s">
        <v>17927</v>
      </c>
      <c r="AG2319" s="16">
        <v>1</v>
      </c>
      <c r="AH2319" s="15" t="s">
        <v>17928</v>
      </c>
      <c r="AI2319" s="15" t="s">
        <v>78</v>
      </c>
      <c r="AJ2319" s="15">
        <v>12383.5559082</v>
      </c>
      <c r="AK2319" s="15">
        <v>464.79411301900001</v>
      </c>
      <c r="AL2319" s="15">
        <v>3095803.9279900002</v>
      </c>
      <c r="AM2319" s="15">
        <v>1412321.2309999999</v>
      </c>
      <c r="AN2319" s="19">
        <v>29400</v>
      </c>
      <c r="AO2319" s="19">
        <v>44800</v>
      </c>
      <c r="AP2319" s="19">
        <v>0</v>
      </c>
      <c r="AQ2319" s="19">
        <v>10200</v>
      </c>
      <c r="AR2319" s="34">
        <f t="shared" si="472"/>
        <v>84400</v>
      </c>
      <c r="AS2319" s="34">
        <v>44520</v>
      </c>
      <c r="AT2319" s="34">
        <v>3000</v>
      </c>
      <c r="AU2319" s="34">
        <v>10388</v>
      </c>
      <c r="AV2319" s="34">
        <v>12480</v>
      </c>
      <c r="AW2319" s="35">
        <f t="shared" si="473"/>
        <v>70388</v>
      </c>
      <c r="AX2319" s="34">
        <f t="shared" si="474"/>
        <v>14012</v>
      </c>
      <c r="AY2319" s="36">
        <v>1.4712000000099998</v>
      </c>
      <c r="AZ2319" s="36">
        <v>2.0617000000000001</v>
      </c>
      <c r="BA2319" s="22"/>
      <c r="BB2319" s="19">
        <v>1048</v>
      </c>
      <c r="BC2319" s="34">
        <f t="shared" si="475"/>
        <v>206.14454400140119</v>
      </c>
      <c r="BD2319" s="34">
        <f t="shared" si="476"/>
        <v>288.88540399999999</v>
      </c>
      <c r="BE2319" s="38">
        <v>3.4819999999999997E-2</v>
      </c>
      <c r="BF2319" s="38">
        <f t="shared" si="477"/>
        <v>3.4819999999999997E-2</v>
      </c>
      <c r="BG2319" s="34">
        <v>1.9527802540932728</v>
      </c>
      <c r="BH2319" s="34">
        <v>2.7365735792799999</v>
      </c>
      <c r="BI2319" s="34">
        <f t="shared" si="478"/>
        <v>204.1917637473079</v>
      </c>
      <c r="BJ2319" s="34">
        <f t="shared" si="479"/>
        <v>286.14883042072</v>
      </c>
      <c r="BK2319" s="34">
        <v>0</v>
      </c>
      <c r="BL2319" s="34">
        <v>0</v>
      </c>
      <c r="BM2319" s="34">
        <f t="shared" si="480"/>
        <v>0</v>
      </c>
      <c r="BN2319" s="39">
        <f t="shared" si="470"/>
        <v>204.1917637473079</v>
      </c>
      <c r="BO2319" s="39">
        <f t="shared" si="471"/>
        <v>286.14883042072</v>
      </c>
      <c r="BP2319" s="39">
        <f t="shared" si="481"/>
        <v>81.9570666734121</v>
      </c>
    </row>
    <row r="2320" spans="1:68" s="25" customFormat="1" ht="14.25" x14ac:dyDescent="0.2">
      <c r="A2320" s="14">
        <v>1109</v>
      </c>
      <c r="B2320" s="40"/>
      <c r="C2320" s="15"/>
      <c r="D2320" s="16">
        <v>11139</v>
      </c>
      <c r="E2320" s="15" t="s">
        <v>17929</v>
      </c>
      <c r="F2320" s="15" t="s">
        <v>17930</v>
      </c>
      <c r="G2320" s="17" t="s">
        <v>17931</v>
      </c>
      <c r="H2320" s="17" t="s">
        <v>17932</v>
      </c>
      <c r="I2320" s="17" t="s">
        <v>16851</v>
      </c>
      <c r="J2320" s="15" t="s">
        <v>17933</v>
      </c>
      <c r="K2320" s="15" t="s">
        <v>86</v>
      </c>
      <c r="L2320" s="18" t="s">
        <v>17934</v>
      </c>
      <c r="M2320" s="15" t="s">
        <v>17498</v>
      </c>
      <c r="N2320" s="15" t="s">
        <v>17499</v>
      </c>
      <c r="O2320" s="16">
        <v>510</v>
      </c>
      <c r="P2320" s="15" t="s">
        <v>118</v>
      </c>
      <c r="Q2320" s="15">
        <v>29400</v>
      </c>
      <c r="R2320" s="15">
        <v>69300</v>
      </c>
      <c r="S2320" s="15">
        <v>98700</v>
      </c>
      <c r="T2320" s="15">
        <v>0.25</v>
      </c>
      <c r="U2320" s="15" t="s">
        <v>3335</v>
      </c>
      <c r="V2320" s="15" t="s">
        <v>76</v>
      </c>
      <c r="W2320" s="16">
        <v>1</v>
      </c>
      <c r="X2320" s="16">
        <v>1</v>
      </c>
      <c r="Y2320" s="15">
        <v>12233</v>
      </c>
      <c r="Z2320" s="15">
        <v>0.28100000000000003</v>
      </c>
      <c r="AA2320" s="15" t="s">
        <v>17787</v>
      </c>
      <c r="AB2320" s="15" t="s">
        <v>17788</v>
      </c>
      <c r="AC2320" s="15">
        <v>107000</v>
      </c>
      <c r="AD2320" s="26">
        <v>40843</v>
      </c>
      <c r="AE2320" s="15" t="s">
        <v>147</v>
      </c>
      <c r="AF2320" s="15" t="s">
        <v>17935</v>
      </c>
      <c r="AG2320" s="16">
        <v>1</v>
      </c>
      <c r="AH2320" s="15" t="s">
        <v>17936</v>
      </c>
      <c r="AI2320" s="15" t="s">
        <v>78</v>
      </c>
      <c r="AJ2320" s="15">
        <v>12233.2687988</v>
      </c>
      <c r="AK2320" s="15">
        <v>462.75121461800001</v>
      </c>
      <c r="AL2320" s="15">
        <v>3095885.2834999999</v>
      </c>
      <c r="AM2320" s="15">
        <v>1412302.3503099999</v>
      </c>
      <c r="AN2320" s="19">
        <v>29400</v>
      </c>
      <c r="AO2320" s="19">
        <v>68600</v>
      </c>
      <c r="AP2320" s="19">
        <v>0</v>
      </c>
      <c r="AQ2320" s="19">
        <v>0</v>
      </c>
      <c r="AR2320" s="34">
        <f t="shared" si="472"/>
        <v>98000</v>
      </c>
      <c r="AS2320" s="34">
        <v>45000</v>
      </c>
      <c r="AT2320" s="34">
        <v>0</v>
      </c>
      <c r="AU2320" s="34">
        <v>18550</v>
      </c>
      <c r="AV2320" s="34">
        <v>0</v>
      </c>
      <c r="AW2320" s="35">
        <f t="shared" si="473"/>
        <v>63550</v>
      </c>
      <c r="AX2320" s="34">
        <f t="shared" si="474"/>
        <v>34450</v>
      </c>
      <c r="AY2320" s="36">
        <v>1.4712000000099998</v>
      </c>
      <c r="AZ2320" s="36">
        <v>2.0617000000000001</v>
      </c>
      <c r="BA2320" s="22"/>
      <c r="BB2320" s="19">
        <v>980</v>
      </c>
      <c r="BC2320" s="34">
        <f t="shared" si="475"/>
        <v>506.82840000344493</v>
      </c>
      <c r="BD2320" s="34">
        <f t="shared" si="476"/>
        <v>710.25565000000006</v>
      </c>
      <c r="BE2320" s="38">
        <v>3.4819999999999997E-2</v>
      </c>
      <c r="BF2320" s="38">
        <f t="shared" si="477"/>
        <v>3.4819999999999997E-2</v>
      </c>
      <c r="BG2320" s="34">
        <v>17.647764888119951</v>
      </c>
      <c r="BH2320" s="34">
        <v>24.731101732999999</v>
      </c>
      <c r="BI2320" s="34">
        <f t="shared" si="478"/>
        <v>489.180635115325</v>
      </c>
      <c r="BJ2320" s="34">
        <f t="shared" si="479"/>
        <v>685.52454826700011</v>
      </c>
      <c r="BK2320" s="34">
        <v>0</v>
      </c>
      <c r="BL2320" s="34">
        <v>0</v>
      </c>
      <c r="BM2320" s="34">
        <f t="shared" si="480"/>
        <v>0</v>
      </c>
      <c r="BN2320" s="39">
        <f t="shared" si="470"/>
        <v>489.180635115325</v>
      </c>
      <c r="BO2320" s="39">
        <f t="shared" si="471"/>
        <v>685.52454826700011</v>
      </c>
      <c r="BP2320" s="39">
        <f t="shared" si="481"/>
        <v>196.34391315167511</v>
      </c>
    </row>
    <row r="2321" spans="1:68" s="25" customFormat="1" ht="14.25" x14ac:dyDescent="0.2">
      <c r="A2321" s="14">
        <v>1110</v>
      </c>
      <c r="B2321" s="40"/>
      <c r="C2321" s="15"/>
      <c r="D2321" s="16">
        <v>28804</v>
      </c>
      <c r="E2321" s="15" t="s">
        <v>17937</v>
      </c>
      <c r="F2321" s="15" t="s">
        <v>17938</v>
      </c>
      <c r="G2321" s="17" t="s">
        <v>17939</v>
      </c>
      <c r="H2321" s="17" t="s">
        <v>17940</v>
      </c>
      <c r="I2321" s="17" t="s">
        <v>86</v>
      </c>
      <c r="J2321" s="15" t="s">
        <v>17941</v>
      </c>
      <c r="K2321" s="15" t="s">
        <v>17942</v>
      </c>
      <c r="L2321" s="18" t="s">
        <v>17943</v>
      </c>
      <c r="M2321" s="15" t="s">
        <v>17498</v>
      </c>
      <c r="N2321" s="15" t="s">
        <v>17499</v>
      </c>
      <c r="O2321" s="16">
        <v>510</v>
      </c>
      <c r="P2321" s="15" t="s">
        <v>118</v>
      </c>
      <c r="Q2321" s="15">
        <v>29400</v>
      </c>
      <c r="R2321" s="15">
        <v>62700</v>
      </c>
      <c r="S2321" s="15">
        <v>92100</v>
      </c>
      <c r="T2321" s="15">
        <v>0.25</v>
      </c>
      <c r="U2321" s="15" t="s">
        <v>3335</v>
      </c>
      <c r="V2321" s="15" t="s">
        <v>76</v>
      </c>
      <c r="W2321" s="16">
        <v>1</v>
      </c>
      <c r="X2321" s="16">
        <v>1</v>
      </c>
      <c r="Y2321" s="15">
        <v>11568</v>
      </c>
      <c r="Z2321" s="15">
        <v>0.26600000000000001</v>
      </c>
      <c r="AA2321" s="15" t="s">
        <v>17787</v>
      </c>
      <c r="AB2321" s="15" t="s">
        <v>17788</v>
      </c>
      <c r="AC2321" s="15">
        <v>74000</v>
      </c>
      <c r="AD2321" s="26">
        <v>37579</v>
      </c>
      <c r="AE2321" s="15" t="s">
        <v>183</v>
      </c>
      <c r="AF2321" s="15" t="s">
        <v>9776</v>
      </c>
      <c r="AG2321" s="16">
        <v>1</v>
      </c>
      <c r="AH2321" s="15" t="s">
        <v>17944</v>
      </c>
      <c r="AI2321" s="15" t="s">
        <v>78</v>
      </c>
      <c r="AJ2321" s="15">
        <v>11568.2270508</v>
      </c>
      <c r="AK2321" s="15">
        <v>453.02825350199998</v>
      </c>
      <c r="AL2321" s="15">
        <v>3095964.9306100002</v>
      </c>
      <c r="AM2321" s="15">
        <v>1412284.91567</v>
      </c>
      <c r="AN2321" s="19">
        <v>29400</v>
      </c>
      <c r="AO2321" s="19">
        <v>62000</v>
      </c>
      <c r="AP2321" s="19">
        <v>0</v>
      </c>
      <c r="AQ2321" s="19">
        <v>0</v>
      </c>
      <c r="AR2321" s="34">
        <f t="shared" si="472"/>
        <v>91400</v>
      </c>
      <c r="AS2321" s="34">
        <v>45000</v>
      </c>
      <c r="AT2321" s="34">
        <v>0</v>
      </c>
      <c r="AU2321" s="34">
        <v>16240</v>
      </c>
      <c r="AV2321" s="34">
        <v>0</v>
      </c>
      <c r="AW2321" s="35">
        <f t="shared" si="473"/>
        <v>61240</v>
      </c>
      <c r="AX2321" s="34">
        <f t="shared" si="474"/>
        <v>30160</v>
      </c>
      <c r="AY2321" s="36">
        <v>1.4712000000099998</v>
      </c>
      <c r="AZ2321" s="36">
        <v>2.0617000000000001</v>
      </c>
      <c r="BA2321" s="22"/>
      <c r="BB2321" s="19">
        <v>914</v>
      </c>
      <c r="BC2321" s="34">
        <f t="shared" si="475"/>
        <v>443.71392000301597</v>
      </c>
      <c r="BD2321" s="34">
        <f t="shared" si="476"/>
        <v>621.80872000000011</v>
      </c>
      <c r="BE2321" s="38">
        <v>3.4819999999999997E-2</v>
      </c>
      <c r="BF2321" s="38">
        <f t="shared" si="477"/>
        <v>3.4819999999999997E-2</v>
      </c>
      <c r="BG2321" s="34">
        <v>15.450118694505015</v>
      </c>
      <c r="BH2321" s="34">
        <v>21.651379630400001</v>
      </c>
      <c r="BI2321" s="34">
        <f t="shared" si="478"/>
        <v>428.26380130851095</v>
      </c>
      <c r="BJ2321" s="34">
        <f t="shared" si="479"/>
        <v>600.15734036960009</v>
      </c>
      <c r="BK2321" s="34">
        <v>0</v>
      </c>
      <c r="BL2321" s="34">
        <v>0</v>
      </c>
      <c r="BM2321" s="34">
        <f t="shared" si="480"/>
        <v>0</v>
      </c>
      <c r="BN2321" s="39">
        <f t="shared" si="470"/>
        <v>428.26380130851095</v>
      </c>
      <c r="BO2321" s="39">
        <f t="shared" si="471"/>
        <v>600.15734036960009</v>
      </c>
      <c r="BP2321" s="39">
        <f t="shared" si="481"/>
        <v>171.89353906108914</v>
      </c>
    </row>
    <row r="2322" spans="1:68" s="25" customFormat="1" ht="14.25" x14ac:dyDescent="0.2">
      <c r="A2322" s="14">
        <v>1111</v>
      </c>
      <c r="B2322" s="40"/>
      <c r="C2322" s="15" t="s">
        <v>17945</v>
      </c>
      <c r="D2322" s="16">
        <v>4275</v>
      </c>
      <c r="E2322" s="15" t="s">
        <v>17946</v>
      </c>
      <c r="F2322" s="15" t="s">
        <v>17945</v>
      </c>
      <c r="G2322" s="17" t="s">
        <v>17947</v>
      </c>
      <c r="H2322" s="17" t="s">
        <v>17948</v>
      </c>
      <c r="I2322" s="17" t="s">
        <v>88</v>
      </c>
      <c r="J2322" s="15" t="s">
        <v>17949</v>
      </c>
      <c r="K2322" s="15" t="s">
        <v>1534</v>
      </c>
      <c r="L2322" s="18" t="s">
        <v>17950</v>
      </c>
      <c r="M2322" s="15" t="s">
        <v>17498</v>
      </c>
      <c r="N2322" s="15" t="s">
        <v>17499</v>
      </c>
      <c r="O2322" s="16">
        <v>510</v>
      </c>
      <c r="P2322" s="15" t="s">
        <v>118</v>
      </c>
      <c r="Q2322" s="15">
        <v>22100</v>
      </c>
      <c r="R2322" s="15">
        <v>52800</v>
      </c>
      <c r="S2322" s="15">
        <v>74900</v>
      </c>
      <c r="T2322" s="15">
        <v>0.19</v>
      </c>
      <c r="U2322" s="15" t="s">
        <v>3335</v>
      </c>
      <c r="V2322" s="15" t="s">
        <v>76</v>
      </c>
      <c r="W2322" s="16">
        <v>1</v>
      </c>
      <c r="X2322" s="16">
        <v>0</v>
      </c>
      <c r="Y2322" s="15">
        <v>11283</v>
      </c>
      <c r="Z2322" s="15">
        <v>0.25900000000000001</v>
      </c>
      <c r="AA2322" s="15" t="s">
        <v>17787</v>
      </c>
      <c r="AB2322" s="15" t="s">
        <v>17788</v>
      </c>
      <c r="AC2322" s="15">
        <v>0</v>
      </c>
      <c r="AD2322" s="15"/>
      <c r="AE2322" s="15" t="s">
        <v>874</v>
      </c>
      <c r="AF2322" s="15" t="s">
        <v>17951</v>
      </c>
      <c r="AG2322" s="16">
        <v>1</v>
      </c>
      <c r="AH2322" s="15" t="s">
        <v>17952</v>
      </c>
      <c r="AI2322" s="15" t="s">
        <v>78</v>
      </c>
      <c r="AJ2322" s="15">
        <v>11283.0302734</v>
      </c>
      <c r="AK2322" s="15">
        <v>447.58732391299998</v>
      </c>
      <c r="AL2322" s="15">
        <v>3096042.1976299998</v>
      </c>
      <c r="AM2322" s="15">
        <v>1412266.87626</v>
      </c>
      <c r="AN2322" s="19">
        <v>22100</v>
      </c>
      <c r="AO2322" s="19">
        <v>51700</v>
      </c>
      <c r="AP2322" s="19">
        <v>0</v>
      </c>
      <c r="AQ2322" s="19">
        <v>500</v>
      </c>
      <c r="AR2322" s="34">
        <f t="shared" si="472"/>
        <v>74300</v>
      </c>
      <c r="AS2322" s="34">
        <v>44280</v>
      </c>
      <c r="AT2322" s="34">
        <v>3000</v>
      </c>
      <c r="AU2322" s="34">
        <v>10332</v>
      </c>
      <c r="AV2322" s="34">
        <v>0</v>
      </c>
      <c r="AW2322" s="35">
        <f t="shared" si="473"/>
        <v>57612</v>
      </c>
      <c r="AX2322" s="34">
        <f t="shared" si="474"/>
        <v>16688</v>
      </c>
      <c r="AY2322" s="36">
        <v>1.4712000000099998</v>
      </c>
      <c r="AZ2322" s="36">
        <v>2.0617000000000001</v>
      </c>
      <c r="BA2322" s="22"/>
      <c r="BB2322" s="19">
        <v>753</v>
      </c>
      <c r="BC2322" s="34">
        <f t="shared" si="475"/>
        <v>245.51385600166876</v>
      </c>
      <c r="BD2322" s="34">
        <f t="shared" si="476"/>
        <v>344.05649599999998</v>
      </c>
      <c r="BE2322" s="38">
        <v>3.4819999999999997E-2</v>
      </c>
      <c r="BF2322" s="38">
        <f t="shared" si="477"/>
        <v>3.4819999999999997E-2</v>
      </c>
      <c r="BG2322" s="34">
        <v>8.2926565459763655</v>
      </c>
      <c r="BH2322" s="34">
        <v>11.621105220719999</v>
      </c>
      <c r="BI2322" s="34">
        <f t="shared" si="478"/>
        <v>237.22119945569239</v>
      </c>
      <c r="BJ2322" s="34">
        <f t="shared" si="479"/>
        <v>332.43539077928</v>
      </c>
      <c r="BK2322" s="34">
        <v>0</v>
      </c>
      <c r="BL2322" s="34">
        <v>0</v>
      </c>
      <c r="BM2322" s="34">
        <f t="shared" si="480"/>
        <v>0</v>
      </c>
      <c r="BN2322" s="39">
        <f t="shared" si="470"/>
        <v>237.22119945569239</v>
      </c>
      <c r="BO2322" s="39">
        <f t="shared" si="471"/>
        <v>332.43539077928</v>
      </c>
      <c r="BP2322" s="39">
        <f t="shared" si="481"/>
        <v>95.214191323587613</v>
      </c>
    </row>
    <row r="2323" spans="1:68" s="25" customFormat="1" ht="14.25" x14ac:dyDescent="0.2">
      <c r="A2323" s="14">
        <v>1112</v>
      </c>
      <c r="B2323" s="40"/>
      <c r="C2323" s="15"/>
      <c r="D2323" s="16">
        <v>22349</v>
      </c>
      <c r="E2323" s="15" t="s">
        <v>17953</v>
      </c>
      <c r="F2323" s="15" t="s">
        <v>17954</v>
      </c>
      <c r="G2323" s="17" t="s">
        <v>17955</v>
      </c>
      <c r="H2323" s="17" t="s">
        <v>17956</v>
      </c>
      <c r="I2323" s="17" t="s">
        <v>17957</v>
      </c>
      <c r="J2323" s="15" t="s">
        <v>17958</v>
      </c>
      <c r="K2323" s="15" t="s">
        <v>86</v>
      </c>
      <c r="L2323" s="18" t="s">
        <v>17959</v>
      </c>
      <c r="M2323" s="15" t="s">
        <v>17536</v>
      </c>
      <c r="N2323" s="15" t="s">
        <v>17537</v>
      </c>
      <c r="O2323" s="16">
        <v>511</v>
      </c>
      <c r="P2323" s="15" t="s">
        <v>569</v>
      </c>
      <c r="Q2323" s="15">
        <v>22800</v>
      </c>
      <c r="R2323" s="15">
        <v>53100</v>
      </c>
      <c r="S2323" s="15">
        <v>75900</v>
      </c>
      <c r="T2323" s="15">
        <v>0.46</v>
      </c>
      <c r="U2323" s="15" t="s">
        <v>3335</v>
      </c>
      <c r="V2323" s="15" t="s">
        <v>76</v>
      </c>
      <c r="W2323" s="16">
        <v>1</v>
      </c>
      <c r="X2323" s="16">
        <v>0</v>
      </c>
      <c r="Y2323" s="15">
        <v>25055</v>
      </c>
      <c r="Z2323" s="15">
        <v>0.57499999999999996</v>
      </c>
      <c r="AA2323" s="15" t="s">
        <v>78</v>
      </c>
      <c r="AB2323" s="15" t="s">
        <v>78</v>
      </c>
      <c r="AC2323" s="15">
        <v>0</v>
      </c>
      <c r="AD2323" s="15"/>
      <c r="AE2323" s="15" t="s">
        <v>78</v>
      </c>
      <c r="AF2323" s="15" t="s">
        <v>78</v>
      </c>
      <c r="AG2323" s="16">
        <v>1</v>
      </c>
      <c r="AH2323" s="15" t="s">
        <v>17960</v>
      </c>
      <c r="AI2323" s="15" t="s">
        <v>78</v>
      </c>
      <c r="AJ2323" s="15">
        <v>25054.6542969</v>
      </c>
      <c r="AK2323" s="15">
        <v>655.21979990800003</v>
      </c>
      <c r="AL2323" s="15">
        <v>3096213.4390400001</v>
      </c>
      <c r="AM2323" s="15">
        <v>1412698.29467</v>
      </c>
      <c r="AN2323" s="19">
        <v>22800</v>
      </c>
      <c r="AO2323" s="19">
        <v>57300</v>
      </c>
      <c r="AP2323" s="19">
        <v>0</v>
      </c>
      <c r="AQ2323" s="19">
        <v>0</v>
      </c>
      <c r="AR2323" s="34">
        <f t="shared" si="472"/>
        <v>80100</v>
      </c>
      <c r="AS2323" s="34">
        <v>45000</v>
      </c>
      <c r="AT2323" s="34">
        <v>3000</v>
      </c>
      <c r="AU2323" s="34">
        <v>12285</v>
      </c>
      <c r="AV2323" s="34">
        <v>0</v>
      </c>
      <c r="AW2323" s="35">
        <f t="shared" si="473"/>
        <v>60285</v>
      </c>
      <c r="AX2323" s="34">
        <f t="shared" si="474"/>
        <v>19815</v>
      </c>
      <c r="AY2323" s="36">
        <v>1.4712000000099998</v>
      </c>
      <c r="AZ2323" s="36">
        <v>2.0617000000000001</v>
      </c>
      <c r="BA2323" s="22"/>
      <c r="BB2323" s="19">
        <v>801</v>
      </c>
      <c r="BC2323" s="34">
        <f t="shared" si="475"/>
        <v>291.51828000198145</v>
      </c>
      <c r="BD2323" s="34">
        <f t="shared" si="476"/>
        <v>408.52585500000004</v>
      </c>
      <c r="BE2323" s="38">
        <v>3.4819999999999997E-2</v>
      </c>
      <c r="BF2323" s="38">
        <f t="shared" si="477"/>
        <v>3.4819999999999997E-2</v>
      </c>
      <c r="BG2323" s="34">
        <v>10.150666509668993</v>
      </c>
      <c r="BH2323" s="34">
        <v>14.2248702711</v>
      </c>
      <c r="BI2323" s="34">
        <f t="shared" si="478"/>
        <v>281.36761349231244</v>
      </c>
      <c r="BJ2323" s="34">
        <f t="shared" si="479"/>
        <v>394.30098472890006</v>
      </c>
      <c r="BK2323" s="34">
        <v>0</v>
      </c>
      <c r="BL2323" s="34">
        <v>0</v>
      </c>
      <c r="BM2323" s="34">
        <f t="shared" si="480"/>
        <v>0</v>
      </c>
      <c r="BN2323" s="39">
        <f t="shared" si="470"/>
        <v>281.36761349231244</v>
      </c>
      <c r="BO2323" s="39">
        <f t="shared" si="471"/>
        <v>394.30098472890006</v>
      </c>
      <c r="BP2323" s="39">
        <f t="shared" si="481"/>
        <v>112.93337123658762</v>
      </c>
    </row>
    <row r="2324" spans="1:68" s="25" customFormat="1" ht="14.25" x14ac:dyDescent="0.2">
      <c r="A2324" s="14">
        <v>1113</v>
      </c>
      <c r="B2324" s="40"/>
      <c r="C2324" s="15"/>
      <c r="D2324" s="16">
        <v>34074</v>
      </c>
      <c r="E2324" s="15" t="s">
        <v>17961</v>
      </c>
      <c r="F2324" s="15" t="s">
        <v>17962</v>
      </c>
      <c r="G2324" s="17" t="s">
        <v>17955</v>
      </c>
      <c r="H2324" s="17" t="s">
        <v>17956</v>
      </c>
      <c r="I2324" s="17" t="s">
        <v>17957</v>
      </c>
      <c r="J2324" s="15" t="s">
        <v>2768</v>
      </c>
      <c r="K2324" s="15" t="s">
        <v>86</v>
      </c>
      <c r="L2324" s="18" t="s">
        <v>17963</v>
      </c>
      <c r="M2324" s="15" t="s">
        <v>17536</v>
      </c>
      <c r="N2324" s="15" t="s">
        <v>17537</v>
      </c>
      <c r="O2324" s="16">
        <v>511</v>
      </c>
      <c r="P2324" s="15" t="s">
        <v>569</v>
      </c>
      <c r="Q2324" s="15">
        <v>20300</v>
      </c>
      <c r="R2324" s="15">
        <v>113900</v>
      </c>
      <c r="S2324" s="15">
        <v>134200</v>
      </c>
      <c r="T2324" s="15">
        <v>0.37</v>
      </c>
      <c r="U2324" s="15" t="s">
        <v>3335</v>
      </c>
      <c r="V2324" s="15" t="s">
        <v>76</v>
      </c>
      <c r="W2324" s="16">
        <v>1</v>
      </c>
      <c r="X2324" s="16">
        <v>1</v>
      </c>
      <c r="Y2324" s="15">
        <v>19694</v>
      </c>
      <c r="Z2324" s="15">
        <v>0.45200000000000001</v>
      </c>
      <c r="AA2324" s="15" t="s">
        <v>78</v>
      </c>
      <c r="AB2324" s="15" t="s">
        <v>78</v>
      </c>
      <c r="AC2324" s="15">
        <v>132500</v>
      </c>
      <c r="AD2324" s="26">
        <v>41215</v>
      </c>
      <c r="AE2324" s="15" t="s">
        <v>211</v>
      </c>
      <c r="AF2324" s="15" t="s">
        <v>17964</v>
      </c>
      <c r="AG2324" s="16">
        <v>1</v>
      </c>
      <c r="AH2324" s="15" t="s">
        <v>17965</v>
      </c>
      <c r="AI2324" s="15" t="s">
        <v>78</v>
      </c>
      <c r="AJ2324" s="15">
        <v>19694.2270508</v>
      </c>
      <c r="AK2324" s="15">
        <v>572.56286313299995</v>
      </c>
      <c r="AL2324" s="15">
        <v>3096228.2307500001</v>
      </c>
      <c r="AM2324" s="15">
        <v>1412566.37448</v>
      </c>
      <c r="AN2324" s="19">
        <v>20300</v>
      </c>
      <c r="AO2324" s="19">
        <v>112700</v>
      </c>
      <c r="AP2324" s="19">
        <v>0</v>
      </c>
      <c r="AQ2324" s="19">
        <v>0</v>
      </c>
      <c r="AR2324" s="34">
        <f t="shared" si="472"/>
        <v>133000</v>
      </c>
      <c r="AS2324" s="34">
        <v>45000</v>
      </c>
      <c r="AT2324" s="34">
        <v>0</v>
      </c>
      <c r="AU2324" s="34">
        <v>30800</v>
      </c>
      <c r="AV2324" s="34">
        <v>0</v>
      </c>
      <c r="AW2324" s="35">
        <f t="shared" si="473"/>
        <v>75800</v>
      </c>
      <c r="AX2324" s="34">
        <f t="shared" si="474"/>
        <v>57200</v>
      </c>
      <c r="AY2324" s="36">
        <v>1.4712000000099998</v>
      </c>
      <c r="AZ2324" s="36">
        <v>2.0617000000000001</v>
      </c>
      <c r="BA2324" s="22"/>
      <c r="BB2324" s="19">
        <v>1330</v>
      </c>
      <c r="BC2324" s="34">
        <f t="shared" si="475"/>
        <v>841.52640000571989</v>
      </c>
      <c r="BD2324" s="34">
        <f t="shared" si="476"/>
        <v>1179.2924</v>
      </c>
      <c r="BE2324" s="38">
        <v>3.4819999999999997E-2</v>
      </c>
      <c r="BF2324" s="38">
        <f t="shared" si="477"/>
        <v>3.4819999999999997E-2</v>
      </c>
      <c r="BG2324" s="34">
        <v>29.301949248199165</v>
      </c>
      <c r="BH2324" s="34">
        <v>41.062961367999996</v>
      </c>
      <c r="BI2324" s="34">
        <f t="shared" si="478"/>
        <v>812.22445075752069</v>
      </c>
      <c r="BJ2324" s="34">
        <f t="shared" si="479"/>
        <v>1138.229438632</v>
      </c>
      <c r="BK2324" s="34">
        <v>0</v>
      </c>
      <c r="BL2324" s="34">
        <v>0</v>
      </c>
      <c r="BM2324" s="34">
        <f t="shared" si="480"/>
        <v>0</v>
      </c>
      <c r="BN2324" s="39">
        <f t="shared" si="470"/>
        <v>812.22445075752069</v>
      </c>
      <c r="BO2324" s="39">
        <f t="shared" si="471"/>
        <v>1138.229438632</v>
      </c>
      <c r="BP2324" s="39">
        <f t="shared" si="481"/>
        <v>326.0049878744793</v>
      </c>
    </row>
    <row r="2325" spans="1:68" s="25" customFormat="1" ht="14.25" x14ac:dyDescent="0.2">
      <c r="A2325" s="14">
        <v>1114</v>
      </c>
      <c r="B2325" s="40"/>
      <c r="C2325" s="15" t="s">
        <v>17966</v>
      </c>
      <c r="D2325" s="16">
        <v>4812</v>
      </c>
      <c r="E2325" s="15" t="s">
        <v>17967</v>
      </c>
      <c r="F2325" s="15" t="s">
        <v>17966</v>
      </c>
      <c r="G2325" s="17" t="s">
        <v>17968</v>
      </c>
      <c r="H2325" s="17" t="s">
        <v>17969</v>
      </c>
      <c r="I2325" s="17" t="s">
        <v>86</v>
      </c>
      <c r="J2325" s="15" t="s">
        <v>17970</v>
      </c>
      <c r="K2325" s="15" t="s">
        <v>10873</v>
      </c>
      <c r="L2325" s="18" t="s">
        <v>17971</v>
      </c>
      <c r="M2325" s="15" t="s">
        <v>17536</v>
      </c>
      <c r="N2325" s="15" t="s">
        <v>17537</v>
      </c>
      <c r="O2325" s="16">
        <v>511</v>
      </c>
      <c r="P2325" s="15" t="s">
        <v>569</v>
      </c>
      <c r="Q2325" s="15">
        <v>20300</v>
      </c>
      <c r="R2325" s="15">
        <v>89000</v>
      </c>
      <c r="S2325" s="15">
        <v>109300</v>
      </c>
      <c r="T2325" s="15">
        <v>0.37</v>
      </c>
      <c r="U2325" s="15" t="s">
        <v>3335</v>
      </c>
      <c r="V2325" s="15" t="s">
        <v>76</v>
      </c>
      <c r="W2325" s="16">
        <v>1</v>
      </c>
      <c r="X2325" s="16">
        <v>0</v>
      </c>
      <c r="Y2325" s="15">
        <v>16601</v>
      </c>
      <c r="Z2325" s="15">
        <v>0.38100000000000001</v>
      </c>
      <c r="AA2325" s="15" t="s">
        <v>78</v>
      </c>
      <c r="AB2325" s="15" t="s">
        <v>78</v>
      </c>
      <c r="AC2325" s="15">
        <v>0</v>
      </c>
      <c r="AD2325" s="15"/>
      <c r="AE2325" s="15" t="s">
        <v>243</v>
      </c>
      <c r="AF2325" s="15" t="s">
        <v>17972</v>
      </c>
      <c r="AG2325" s="16">
        <v>1</v>
      </c>
      <c r="AH2325" s="15" t="s">
        <v>17973</v>
      </c>
      <c r="AI2325" s="15" t="s">
        <v>78</v>
      </c>
      <c r="AJ2325" s="15">
        <v>16600.5688477</v>
      </c>
      <c r="AK2325" s="15">
        <v>538.27479191999998</v>
      </c>
      <c r="AL2325" s="15">
        <v>3096219.1439700001</v>
      </c>
      <c r="AM2325" s="15">
        <v>1412458.09286</v>
      </c>
      <c r="AN2325" s="19">
        <v>20300</v>
      </c>
      <c r="AO2325" s="19">
        <v>85500</v>
      </c>
      <c r="AP2325" s="19">
        <v>0</v>
      </c>
      <c r="AQ2325" s="19">
        <v>2600</v>
      </c>
      <c r="AR2325" s="34">
        <f t="shared" si="472"/>
        <v>108400</v>
      </c>
      <c r="AS2325" s="34">
        <v>45000</v>
      </c>
      <c r="AT2325" s="34">
        <v>3000</v>
      </c>
      <c r="AU2325" s="34">
        <v>21280</v>
      </c>
      <c r="AV2325" s="34">
        <v>12480</v>
      </c>
      <c r="AW2325" s="35">
        <f t="shared" si="473"/>
        <v>81760</v>
      </c>
      <c r="AX2325" s="34">
        <f t="shared" si="474"/>
        <v>26640</v>
      </c>
      <c r="AY2325" s="36">
        <v>1.4712000000099998</v>
      </c>
      <c r="AZ2325" s="36">
        <v>2.0617000000000001</v>
      </c>
      <c r="BA2325" s="22"/>
      <c r="BB2325" s="19">
        <v>1136</v>
      </c>
      <c r="BC2325" s="34">
        <f t="shared" si="475"/>
        <v>391.92768000266392</v>
      </c>
      <c r="BD2325" s="34">
        <f t="shared" si="476"/>
        <v>549.23687999999993</v>
      </c>
      <c r="BE2325" s="38">
        <v>3.4819999999999997E-2</v>
      </c>
      <c r="BF2325" s="38">
        <f t="shared" si="477"/>
        <v>3.4819999999999997E-2</v>
      </c>
      <c r="BG2325" s="34">
        <v>12.315015033683705</v>
      </c>
      <c r="BH2325" s="34">
        <v>17.257929917599999</v>
      </c>
      <c r="BI2325" s="34">
        <f t="shared" si="478"/>
        <v>379.6126649689802</v>
      </c>
      <c r="BJ2325" s="34">
        <f t="shared" si="479"/>
        <v>531.97895008239993</v>
      </c>
      <c r="BK2325" s="34">
        <v>0</v>
      </c>
      <c r="BL2325" s="34">
        <v>0</v>
      </c>
      <c r="BM2325" s="34">
        <f t="shared" si="480"/>
        <v>0</v>
      </c>
      <c r="BN2325" s="39">
        <f t="shared" ref="BN2325:BN2388" si="482">BI2325-BK2325</f>
        <v>379.6126649689802</v>
      </c>
      <c r="BO2325" s="39">
        <f t="shared" ref="BO2325:BO2388" si="483">BJ2325-BL2325</f>
        <v>531.97895008239993</v>
      </c>
      <c r="BP2325" s="39">
        <f t="shared" si="481"/>
        <v>152.36628511341974</v>
      </c>
    </row>
    <row r="2326" spans="1:68" s="25" customFormat="1" ht="25.5" x14ac:dyDescent="0.2">
      <c r="A2326" s="14">
        <v>1115</v>
      </c>
      <c r="B2326" s="40"/>
      <c r="C2326" s="15" t="s">
        <v>176</v>
      </c>
      <c r="D2326" s="16">
        <v>22113</v>
      </c>
      <c r="E2326" s="15" t="s">
        <v>17974</v>
      </c>
      <c r="F2326" s="15" t="s">
        <v>17975</v>
      </c>
      <c r="G2326" s="17" t="s">
        <v>17976</v>
      </c>
      <c r="H2326" s="17" t="s">
        <v>17977</v>
      </c>
      <c r="I2326" s="17" t="s">
        <v>86</v>
      </c>
      <c r="J2326" s="15" t="s">
        <v>17978</v>
      </c>
      <c r="K2326" s="15" t="s">
        <v>86</v>
      </c>
      <c r="L2326" s="18" t="s">
        <v>17979</v>
      </c>
      <c r="M2326" s="15" t="s">
        <v>17536</v>
      </c>
      <c r="N2326" s="15" t="s">
        <v>17537</v>
      </c>
      <c r="O2326" s="16">
        <v>599</v>
      </c>
      <c r="P2326" s="15" t="s">
        <v>1064</v>
      </c>
      <c r="Q2326" s="15">
        <v>22700</v>
      </c>
      <c r="R2326" s="15">
        <v>4400</v>
      </c>
      <c r="S2326" s="15">
        <v>27100</v>
      </c>
      <c r="T2326" s="15">
        <v>0.74</v>
      </c>
      <c r="U2326" s="15" t="s">
        <v>3335</v>
      </c>
      <c r="V2326" s="15" t="s">
        <v>76</v>
      </c>
      <c r="W2326" s="16">
        <v>0</v>
      </c>
      <c r="X2326" s="16">
        <v>0</v>
      </c>
      <c r="Y2326" s="15">
        <v>26864</v>
      </c>
      <c r="Z2326" s="15">
        <v>0.61699999999999999</v>
      </c>
      <c r="AA2326" s="15" t="s">
        <v>78</v>
      </c>
      <c r="AB2326" s="15" t="s">
        <v>78</v>
      </c>
      <c r="AC2326" s="15">
        <v>0</v>
      </c>
      <c r="AD2326" s="15"/>
      <c r="AE2326" s="15" t="s">
        <v>211</v>
      </c>
      <c r="AF2326" s="15" t="s">
        <v>12046</v>
      </c>
      <c r="AG2326" s="16">
        <v>1</v>
      </c>
      <c r="AH2326" s="15" t="s">
        <v>17980</v>
      </c>
      <c r="AI2326" s="15" t="s">
        <v>78</v>
      </c>
      <c r="AJ2326" s="15">
        <v>26864.0705566</v>
      </c>
      <c r="AK2326" s="15">
        <v>839.23015058800001</v>
      </c>
      <c r="AL2326" s="15">
        <v>3096347.2161099999</v>
      </c>
      <c r="AM2326" s="15">
        <v>1412570.0842299999</v>
      </c>
      <c r="AN2326" s="19">
        <v>0</v>
      </c>
      <c r="AO2326" s="19">
        <v>0</v>
      </c>
      <c r="AP2326" s="19">
        <v>22500</v>
      </c>
      <c r="AQ2326" s="19">
        <v>4400</v>
      </c>
      <c r="AR2326" s="34">
        <f t="shared" si="472"/>
        <v>26900</v>
      </c>
      <c r="AS2326" s="34">
        <v>0</v>
      </c>
      <c r="AT2326" s="34">
        <v>0</v>
      </c>
      <c r="AU2326" s="34">
        <v>0</v>
      </c>
      <c r="AV2326" s="34">
        <v>0</v>
      </c>
      <c r="AW2326" s="35">
        <f t="shared" si="473"/>
        <v>0</v>
      </c>
      <c r="AX2326" s="34">
        <f t="shared" si="474"/>
        <v>26900</v>
      </c>
      <c r="AY2326" s="36">
        <v>1.4712000000099998</v>
      </c>
      <c r="AZ2326" s="36">
        <v>2.0617000000000001</v>
      </c>
      <c r="BA2326" s="22"/>
      <c r="BB2326" s="19">
        <v>587</v>
      </c>
      <c r="BC2326" s="34">
        <f t="shared" si="475"/>
        <v>395.75280000268998</v>
      </c>
      <c r="BD2326" s="34">
        <f t="shared" si="476"/>
        <v>554.59730000000002</v>
      </c>
      <c r="BE2326" s="38">
        <v>3.4819999999999997E-2</v>
      </c>
      <c r="BF2326" s="38">
        <f t="shared" si="477"/>
        <v>3.4819999999999997E-2</v>
      </c>
      <c r="BG2326" s="34">
        <v>0</v>
      </c>
      <c r="BH2326" s="34">
        <v>0</v>
      </c>
      <c r="BI2326" s="34">
        <f t="shared" si="478"/>
        <v>395.75280000268998</v>
      </c>
      <c r="BJ2326" s="34">
        <f t="shared" si="479"/>
        <v>554.59730000000002</v>
      </c>
      <c r="BK2326" s="34">
        <v>0</v>
      </c>
      <c r="BL2326" s="34">
        <v>13.574000000000012</v>
      </c>
      <c r="BM2326" s="34">
        <f t="shared" si="480"/>
        <v>13.574000000000012</v>
      </c>
      <c r="BN2326" s="39">
        <f t="shared" si="482"/>
        <v>395.75280000268998</v>
      </c>
      <c r="BO2326" s="39">
        <f t="shared" si="483"/>
        <v>541.02330000000006</v>
      </c>
      <c r="BP2326" s="39">
        <f t="shared" si="481"/>
        <v>145.27049999731008</v>
      </c>
    </row>
    <row r="2327" spans="1:68" s="25" customFormat="1" ht="14.25" x14ac:dyDescent="0.2">
      <c r="A2327" s="14">
        <v>1116</v>
      </c>
      <c r="B2327" s="40"/>
      <c r="C2327" s="15" t="s">
        <v>571</v>
      </c>
      <c r="D2327" s="16">
        <v>16088</v>
      </c>
      <c r="E2327" s="15" t="s">
        <v>17981</v>
      </c>
      <c r="F2327" s="15" t="s">
        <v>17982</v>
      </c>
      <c r="G2327" s="17" t="s">
        <v>17983</v>
      </c>
      <c r="H2327" s="17" t="s">
        <v>17984</v>
      </c>
      <c r="I2327" s="17" t="s">
        <v>86</v>
      </c>
      <c r="J2327" s="15" t="s">
        <v>17985</v>
      </c>
      <c r="K2327" s="15" t="s">
        <v>2242</v>
      </c>
      <c r="L2327" s="18" t="s">
        <v>17986</v>
      </c>
      <c r="M2327" s="15" t="s">
        <v>17536</v>
      </c>
      <c r="N2327" s="15" t="s">
        <v>17537</v>
      </c>
      <c r="O2327" s="16">
        <v>511</v>
      </c>
      <c r="P2327" s="15" t="s">
        <v>569</v>
      </c>
      <c r="Q2327" s="15">
        <v>26100</v>
      </c>
      <c r="R2327" s="15">
        <v>82800</v>
      </c>
      <c r="S2327" s="15">
        <v>108900</v>
      </c>
      <c r="T2327" s="15">
        <v>0.56999999999999995</v>
      </c>
      <c r="U2327" s="15" t="s">
        <v>3335</v>
      </c>
      <c r="V2327" s="15" t="s">
        <v>76</v>
      </c>
      <c r="W2327" s="16">
        <v>1</v>
      </c>
      <c r="X2327" s="16">
        <v>0</v>
      </c>
      <c r="Y2327" s="15">
        <v>33066</v>
      </c>
      <c r="Z2327" s="15">
        <v>0.75900000000000001</v>
      </c>
      <c r="AA2327" s="15" t="s">
        <v>78</v>
      </c>
      <c r="AB2327" s="15" t="s">
        <v>78</v>
      </c>
      <c r="AC2327" s="15">
        <v>0</v>
      </c>
      <c r="AD2327" s="15"/>
      <c r="AE2327" s="15" t="s">
        <v>211</v>
      </c>
      <c r="AF2327" s="15" t="s">
        <v>3980</v>
      </c>
      <c r="AG2327" s="16">
        <v>1</v>
      </c>
      <c r="AH2327" s="15" t="s">
        <v>17987</v>
      </c>
      <c r="AI2327" s="15" t="s">
        <v>78</v>
      </c>
      <c r="AJ2327" s="15">
        <v>33066.2807617</v>
      </c>
      <c r="AK2327" s="15">
        <v>830.58623203599996</v>
      </c>
      <c r="AL2327" s="15">
        <v>3096438.9173900001</v>
      </c>
      <c r="AM2327" s="15">
        <v>1412530.65047</v>
      </c>
      <c r="AN2327" s="19">
        <v>26100</v>
      </c>
      <c r="AO2327" s="19">
        <v>81900</v>
      </c>
      <c r="AP2327" s="19">
        <v>0</v>
      </c>
      <c r="AQ2327" s="19">
        <v>0</v>
      </c>
      <c r="AR2327" s="34">
        <f t="shared" si="472"/>
        <v>108000</v>
      </c>
      <c r="AS2327" s="34">
        <v>45000</v>
      </c>
      <c r="AT2327" s="34">
        <v>3000</v>
      </c>
      <c r="AU2327" s="34">
        <v>22050</v>
      </c>
      <c r="AV2327" s="34">
        <v>0</v>
      </c>
      <c r="AW2327" s="35">
        <f t="shared" si="473"/>
        <v>70050</v>
      </c>
      <c r="AX2327" s="34">
        <f t="shared" si="474"/>
        <v>37950</v>
      </c>
      <c r="AY2327" s="36">
        <v>1.4712000000099998</v>
      </c>
      <c r="AZ2327" s="36">
        <v>2.0617000000000001</v>
      </c>
      <c r="BA2327" s="22"/>
      <c r="BB2327" s="19">
        <v>1080</v>
      </c>
      <c r="BC2327" s="34">
        <f t="shared" si="475"/>
        <v>558.32040000379493</v>
      </c>
      <c r="BD2327" s="34">
        <f t="shared" si="476"/>
        <v>782.41515000000004</v>
      </c>
      <c r="BE2327" s="38">
        <v>3.4819999999999997E-2</v>
      </c>
      <c r="BF2327" s="38">
        <f t="shared" si="477"/>
        <v>3.4819999999999997E-2</v>
      </c>
      <c r="BG2327" s="34">
        <v>19.440716328132137</v>
      </c>
      <c r="BH2327" s="34">
        <v>27.243695523</v>
      </c>
      <c r="BI2327" s="34">
        <f t="shared" si="478"/>
        <v>538.87968367566282</v>
      </c>
      <c r="BJ2327" s="34">
        <f t="shared" si="479"/>
        <v>755.171454477</v>
      </c>
      <c r="BK2327" s="34">
        <v>0</v>
      </c>
      <c r="BL2327" s="34">
        <v>0</v>
      </c>
      <c r="BM2327" s="34">
        <f t="shared" si="480"/>
        <v>0</v>
      </c>
      <c r="BN2327" s="39">
        <f t="shared" si="482"/>
        <v>538.87968367566282</v>
      </c>
      <c r="BO2327" s="39">
        <f t="shared" si="483"/>
        <v>755.171454477</v>
      </c>
      <c r="BP2327" s="39">
        <f t="shared" si="481"/>
        <v>216.29177080133718</v>
      </c>
    </row>
    <row r="2328" spans="1:68" s="25" customFormat="1" ht="14.25" x14ac:dyDescent="0.2">
      <c r="A2328" s="14">
        <v>1117</v>
      </c>
      <c r="B2328" s="40"/>
      <c r="C2328" s="15"/>
      <c r="D2328" s="16">
        <v>20751</v>
      </c>
      <c r="E2328" s="15" t="s">
        <v>17988</v>
      </c>
      <c r="F2328" s="15" t="s">
        <v>17989</v>
      </c>
      <c r="G2328" s="17" t="s">
        <v>17990</v>
      </c>
      <c r="H2328" s="17" t="s">
        <v>17991</v>
      </c>
      <c r="I2328" s="17" t="s">
        <v>86</v>
      </c>
      <c r="J2328" s="15" t="s">
        <v>17992</v>
      </c>
      <c r="K2328" s="15" t="s">
        <v>413</v>
      </c>
      <c r="L2328" s="18" t="s">
        <v>17993</v>
      </c>
      <c r="M2328" s="15" t="s">
        <v>17536</v>
      </c>
      <c r="N2328" s="15" t="s">
        <v>17537</v>
      </c>
      <c r="O2328" s="16">
        <v>511</v>
      </c>
      <c r="P2328" s="15" t="s">
        <v>569</v>
      </c>
      <c r="Q2328" s="15">
        <v>23500</v>
      </c>
      <c r="R2328" s="15">
        <v>108100</v>
      </c>
      <c r="S2328" s="15">
        <v>131600</v>
      </c>
      <c r="T2328" s="15">
        <v>0.48</v>
      </c>
      <c r="U2328" s="15" t="s">
        <v>3335</v>
      </c>
      <c r="V2328" s="15" t="s">
        <v>76</v>
      </c>
      <c r="W2328" s="16">
        <v>1</v>
      </c>
      <c r="X2328" s="16">
        <v>1</v>
      </c>
      <c r="Y2328" s="15">
        <v>31145</v>
      </c>
      <c r="Z2328" s="15">
        <v>0.71499999999999997</v>
      </c>
      <c r="AA2328" s="15" t="s">
        <v>78</v>
      </c>
      <c r="AB2328" s="15" t="s">
        <v>78</v>
      </c>
      <c r="AC2328" s="15">
        <v>103000</v>
      </c>
      <c r="AD2328" s="26">
        <v>38281</v>
      </c>
      <c r="AE2328" s="15" t="s">
        <v>119</v>
      </c>
      <c r="AF2328" s="15" t="s">
        <v>119</v>
      </c>
      <c r="AG2328" s="16">
        <v>1</v>
      </c>
      <c r="AH2328" s="15" t="s">
        <v>17994</v>
      </c>
      <c r="AI2328" s="15" t="s">
        <v>78</v>
      </c>
      <c r="AJ2328" s="15">
        <v>31145.0976563</v>
      </c>
      <c r="AK2328" s="15">
        <v>776.02352220099999</v>
      </c>
      <c r="AL2328" s="15">
        <v>3096543.2897800002</v>
      </c>
      <c r="AM2328" s="15">
        <v>1412480.0582999999</v>
      </c>
      <c r="AN2328" s="19">
        <v>23500</v>
      </c>
      <c r="AO2328" s="19">
        <v>113400</v>
      </c>
      <c r="AP2328" s="19">
        <v>0</v>
      </c>
      <c r="AQ2328" s="19">
        <v>0</v>
      </c>
      <c r="AR2328" s="34">
        <f t="shared" si="472"/>
        <v>136900</v>
      </c>
      <c r="AS2328" s="34">
        <v>45000</v>
      </c>
      <c r="AT2328" s="34">
        <v>3000</v>
      </c>
      <c r="AU2328" s="34">
        <v>32165</v>
      </c>
      <c r="AV2328" s="34">
        <v>0</v>
      </c>
      <c r="AW2328" s="35">
        <f t="shared" si="473"/>
        <v>80165</v>
      </c>
      <c r="AX2328" s="34">
        <f t="shared" si="474"/>
        <v>56735</v>
      </c>
      <c r="AY2328" s="36">
        <v>1.4712000000099998</v>
      </c>
      <c r="AZ2328" s="36">
        <v>2.0617000000000001</v>
      </c>
      <c r="BA2328" s="22"/>
      <c r="BB2328" s="19">
        <v>1369</v>
      </c>
      <c r="BC2328" s="34">
        <f t="shared" si="475"/>
        <v>834.68532000567347</v>
      </c>
      <c r="BD2328" s="34">
        <f t="shared" si="476"/>
        <v>1169.7054950000002</v>
      </c>
      <c r="BE2328" s="38">
        <v>3.4819999999999997E-2</v>
      </c>
      <c r="BF2328" s="38">
        <f t="shared" si="477"/>
        <v>3.4819999999999997E-2</v>
      </c>
      <c r="BG2328" s="34">
        <v>29.063742842597549</v>
      </c>
      <c r="BH2328" s="34">
        <v>40.7291453359</v>
      </c>
      <c r="BI2328" s="34">
        <f t="shared" si="478"/>
        <v>805.62157716307593</v>
      </c>
      <c r="BJ2328" s="34">
        <f t="shared" si="479"/>
        <v>1128.9763496641001</v>
      </c>
      <c r="BK2328" s="34">
        <v>0</v>
      </c>
      <c r="BL2328" s="34">
        <v>0</v>
      </c>
      <c r="BM2328" s="34">
        <f t="shared" si="480"/>
        <v>0</v>
      </c>
      <c r="BN2328" s="39">
        <f t="shared" si="482"/>
        <v>805.62157716307593</v>
      </c>
      <c r="BO2328" s="39">
        <f t="shared" si="483"/>
        <v>1128.9763496641001</v>
      </c>
      <c r="BP2328" s="39">
        <f t="shared" si="481"/>
        <v>323.35477250102417</v>
      </c>
    </row>
    <row r="2329" spans="1:68" s="25" customFormat="1" ht="14.25" x14ac:dyDescent="0.2">
      <c r="A2329" s="14">
        <v>1118</v>
      </c>
      <c r="B2329" s="40"/>
      <c r="C2329" s="15" t="s">
        <v>176</v>
      </c>
      <c r="D2329" s="16">
        <v>28098</v>
      </c>
      <c r="E2329" s="15" t="s">
        <v>17995</v>
      </c>
      <c r="F2329" s="15" t="s">
        <v>17996</v>
      </c>
      <c r="G2329" s="17" t="s">
        <v>17997</v>
      </c>
      <c r="H2329" s="17" t="s">
        <v>17998</v>
      </c>
      <c r="I2329" s="17" t="s">
        <v>86</v>
      </c>
      <c r="J2329" s="15" t="s">
        <v>17999</v>
      </c>
      <c r="K2329" s="15" t="s">
        <v>86</v>
      </c>
      <c r="L2329" s="18" t="s">
        <v>18000</v>
      </c>
      <c r="M2329" s="15" t="s">
        <v>17536</v>
      </c>
      <c r="N2329" s="15" t="s">
        <v>17537</v>
      </c>
      <c r="O2329" s="16">
        <v>501</v>
      </c>
      <c r="P2329" s="15" t="s">
        <v>405</v>
      </c>
      <c r="Q2329" s="15">
        <v>1000</v>
      </c>
      <c r="R2329" s="15">
        <v>0</v>
      </c>
      <c r="S2329" s="15">
        <v>1000</v>
      </c>
      <c r="T2329" s="15">
        <v>0.45</v>
      </c>
      <c r="U2329" s="15" t="s">
        <v>3335</v>
      </c>
      <c r="V2329" s="15" t="s">
        <v>76</v>
      </c>
      <c r="W2329" s="16">
        <v>0</v>
      </c>
      <c r="X2329" s="16">
        <v>0</v>
      </c>
      <c r="Y2329" s="15">
        <v>13700</v>
      </c>
      <c r="Z2329" s="15">
        <v>0.315</v>
      </c>
      <c r="AA2329" s="15" t="s">
        <v>78</v>
      </c>
      <c r="AB2329" s="15" t="s">
        <v>78</v>
      </c>
      <c r="AC2329" s="15">
        <v>0</v>
      </c>
      <c r="AD2329" s="15"/>
      <c r="AE2329" s="15" t="s">
        <v>79</v>
      </c>
      <c r="AF2329" s="15" t="s">
        <v>18001</v>
      </c>
      <c r="AG2329" s="16">
        <v>1</v>
      </c>
      <c r="AH2329" s="15" t="s">
        <v>18002</v>
      </c>
      <c r="AI2329" s="15" t="s">
        <v>78</v>
      </c>
      <c r="AJ2329" s="15">
        <v>13700.2331543</v>
      </c>
      <c r="AK2329" s="15">
        <v>606.84103063600003</v>
      </c>
      <c r="AL2329" s="15">
        <v>3096609.67998</v>
      </c>
      <c r="AM2329" s="15">
        <v>1412417.17466</v>
      </c>
      <c r="AN2329" s="19">
        <v>0</v>
      </c>
      <c r="AO2329" s="19">
        <v>0</v>
      </c>
      <c r="AP2329" s="19">
        <v>700</v>
      </c>
      <c r="AQ2329" s="19">
        <v>0</v>
      </c>
      <c r="AR2329" s="34">
        <f t="shared" si="472"/>
        <v>700</v>
      </c>
      <c r="AS2329" s="34">
        <v>0</v>
      </c>
      <c r="AT2329" s="34">
        <v>0</v>
      </c>
      <c r="AU2329" s="34">
        <v>0</v>
      </c>
      <c r="AV2329" s="34">
        <v>0</v>
      </c>
      <c r="AW2329" s="35">
        <f t="shared" si="473"/>
        <v>0</v>
      </c>
      <c r="AX2329" s="34">
        <f t="shared" si="474"/>
        <v>700</v>
      </c>
      <c r="AY2329" s="36">
        <v>1.4712000000099998</v>
      </c>
      <c r="AZ2329" s="36">
        <v>2.0617000000000001</v>
      </c>
      <c r="BA2329" s="22"/>
      <c r="BB2329" s="19">
        <v>21</v>
      </c>
      <c r="BC2329" s="34">
        <f t="shared" si="475"/>
        <v>10.298400000069998</v>
      </c>
      <c r="BD2329" s="34">
        <f t="shared" si="476"/>
        <v>14.431900000000001</v>
      </c>
      <c r="BE2329" s="38">
        <v>3.4819999999999997E-2</v>
      </c>
      <c r="BF2329" s="38">
        <f t="shared" si="477"/>
        <v>3.4819999999999997E-2</v>
      </c>
      <c r="BG2329" s="34">
        <v>0</v>
      </c>
      <c r="BH2329" s="34">
        <v>0</v>
      </c>
      <c r="BI2329" s="34">
        <f t="shared" si="478"/>
        <v>10.298400000069998</v>
      </c>
      <c r="BJ2329" s="34">
        <f t="shared" si="479"/>
        <v>14.431900000000001</v>
      </c>
      <c r="BK2329" s="34">
        <v>0</v>
      </c>
      <c r="BL2329" s="34">
        <v>0</v>
      </c>
      <c r="BM2329" s="34">
        <f t="shared" si="480"/>
        <v>0</v>
      </c>
      <c r="BN2329" s="39">
        <f t="shared" si="482"/>
        <v>10.298400000069998</v>
      </c>
      <c r="BO2329" s="39">
        <f t="shared" si="483"/>
        <v>14.431900000000001</v>
      </c>
      <c r="BP2329" s="39">
        <f t="shared" si="481"/>
        <v>4.1334999999300024</v>
      </c>
    </row>
    <row r="2330" spans="1:68" s="25" customFormat="1" ht="14.25" x14ac:dyDescent="0.2">
      <c r="A2330" s="14">
        <v>1119</v>
      </c>
      <c r="B2330" s="40"/>
      <c r="C2330" s="15"/>
      <c r="D2330" s="16">
        <v>21024</v>
      </c>
      <c r="E2330" s="15" t="s">
        <v>18003</v>
      </c>
      <c r="F2330" s="15" t="s">
        <v>18004</v>
      </c>
      <c r="G2330" s="17" t="s">
        <v>18005</v>
      </c>
      <c r="H2330" s="17" t="s">
        <v>18006</v>
      </c>
      <c r="I2330" s="17" t="s">
        <v>86</v>
      </c>
      <c r="J2330" s="15" t="s">
        <v>18007</v>
      </c>
      <c r="K2330" s="15" t="s">
        <v>7726</v>
      </c>
      <c r="L2330" s="18" t="s">
        <v>18008</v>
      </c>
      <c r="M2330" s="15" t="s">
        <v>17536</v>
      </c>
      <c r="N2330" s="15" t="s">
        <v>17537</v>
      </c>
      <c r="O2330" s="16">
        <v>501</v>
      </c>
      <c r="P2330" s="15" t="s">
        <v>405</v>
      </c>
      <c r="Q2330" s="15">
        <v>1200</v>
      </c>
      <c r="R2330" s="15">
        <v>0</v>
      </c>
      <c r="S2330" s="15">
        <v>1200</v>
      </c>
      <c r="T2330" s="15">
        <v>0.57999999999999996</v>
      </c>
      <c r="U2330" s="15" t="s">
        <v>3335</v>
      </c>
      <c r="V2330" s="15" t="s">
        <v>76</v>
      </c>
      <c r="W2330" s="16">
        <v>0</v>
      </c>
      <c r="X2330" s="16">
        <v>0</v>
      </c>
      <c r="Y2330" s="15">
        <v>26683</v>
      </c>
      <c r="Z2330" s="15">
        <v>0.61299999999999999</v>
      </c>
      <c r="AA2330" s="15" t="s">
        <v>78</v>
      </c>
      <c r="AB2330" s="15" t="s">
        <v>78</v>
      </c>
      <c r="AC2330" s="15">
        <v>0</v>
      </c>
      <c r="AD2330" s="15"/>
      <c r="AE2330" s="15" t="s">
        <v>79</v>
      </c>
      <c r="AF2330" s="15" t="s">
        <v>18009</v>
      </c>
      <c r="AG2330" s="16">
        <v>1</v>
      </c>
      <c r="AH2330" s="15" t="s">
        <v>18010</v>
      </c>
      <c r="AI2330" s="15" t="s">
        <v>78</v>
      </c>
      <c r="AJ2330" s="15">
        <v>26683.3918457</v>
      </c>
      <c r="AK2330" s="15">
        <v>756.91142159799995</v>
      </c>
      <c r="AL2330" s="15">
        <v>3096622.95297</v>
      </c>
      <c r="AM2330" s="15">
        <v>1412327.8348699999</v>
      </c>
      <c r="AN2330" s="19">
        <v>0</v>
      </c>
      <c r="AO2330" s="19">
        <v>0</v>
      </c>
      <c r="AP2330" s="19">
        <v>1000</v>
      </c>
      <c r="AQ2330" s="19">
        <v>0</v>
      </c>
      <c r="AR2330" s="34">
        <f t="shared" si="472"/>
        <v>1000</v>
      </c>
      <c r="AS2330" s="34">
        <v>0</v>
      </c>
      <c r="AT2330" s="34">
        <v>0</v>
      </c>
      <c r="AU2330" s="34">
        <v>0</v>
      </c>
      <c r="AV2330" s="34">
        <v>0</v>
      </c>
      <c r="AW2330" s="35">
        <f t="shared" si="473"/>
        <v>0</v>
      </c>
      <c r="AX2330" s="34">
        <f t="shared" si="474"/>
        <v>1000</v>
      </c>
      <c r="AY2330" s="36">
        <v>1.4712000000099998</v>
      </c>
      <c r="AZ2330" s="36">
        <v>2.0617000000000001</v>
      </c>
      <c r="BA2330" s="22"/>
      <c r="BB2330" s="19">
        <v>30</v>
      </c>
      <c r="BC2330" s="34">
        <f t="shared" si="475"/>
        <v>14.712000000099998</v>
      </c>
      <c r="BD2330" s="34">
        <f t="shared" si="476"/>
        <v>20.617000000000001</v>
      </c>
      <c r="BE2330" s="38">
        <v>3.4819999999999997E-2</v>
      </c>
      <c r="BF2330" s="38">
        <f t="shared" si="477"/>
        <v>3.4819999999999997E-2</v>
      </c>
      <c r="BG2330" s="34">
        <v>0</v>
      </c>
      <c r="BH2330" s="34">
        <v>0</v>
      </c>
      <c r="BI2330" s="34">
        <f t="shared" si="478"/>
        <v>14.712000000099998</v>
      </c>
      <c r="BJ2330" s="34">
        <f t="shared" si="479"/>
        <v>20.617000000000001</v>
      </c>
      <c r="BK2330" s="34">
        <v>0</v>
      </c>
      <c r="BL2330" s="34">
        <v>0</v>
      </c>
      <c r="BM2330" s="34">
        <f t="shared" si="480"/>
        <v>0</v>
      </c>
      <c r="BN2330" s="39">
        <f t="shared" si="482"/>
        <v>14.712000000099998</v>
      </c>
      <c r="BO2330" s="39">
        <f t="shared" si="483"/>
        <v>20.617000000000001</v>
      </c>
      <c r="BP2330" s="39">
        <f t="shared" si="481"/>
        <v>5.9049999999000029</v>
      </c>
    </row>
    <row r="2331" spans="1:68" s="25" customFormat="1" ht="14.25" x14ac:dyDescent="0.2">
      <c r="A2331" s="14">
        <v>1120</v>
      </c>
      <c r="B2331" s="40"/>
      <c r="C2331" s="15"/>
      <c r="D2331" s="16">
        <v>11871</v>
      </c>
      <c r="E2331" s="15" t="s">
        <v>18011</v>
      </c>
      <c r="F2331" s="15" t="s">
        <v>18012</v>
      </c>
      <c r="G2331" s="17" t="s">
        <v>18013</v>
      </c>
      <c r="H2331" s="17" t="s">
        <v>18014</v>
      </c>
      <c r="I2331" s="17" t="s">
        <v>10813</v>
      </c>
      <c r="J2331" s="15" t="s">
        <v>18015</v>
      </c>
      <c r="K2331" s="15" t="s">
        <v>18016</v>
      </c>
      <c r="L2331" s="18" t="s">
        <v>18017</v>
      </c>
      <c r="M2331" s="15" t="s">
        <v>17536</v>
      </c>
      <c r="N2331" s="15" t="s">
        <v>17537</v>
      </c>
      <c r="O2331" s="16">
        <v>501</v>
      </c>
      <c r="P2331" s="15" t="s">
        <v>405</v>
      </c>
      <c r="Q2331" s="15">
        <v>1000</v>
      </c>
      <c r="R2331" s="15">
        <v>0</v>
      </c>
      <c r="S2331" s="15">
        <v>1000</v>
      </c>
      <c r="T2331" s="15">
        <v>0.48</v>
      </c>
      <c r="U2331" s="15" t="s">
        <v>3335</v>
      </c>
      <c r="V2331" s="15" t="s">
        <v>76</v>
      </c>
      <c r="W2331" s="16">
        <v>0</v>
      </c>
      <c r="X2331" s="16">
        <v>0</v>
      </c>
      <c r="Y2331" s="15">
        <v>24029</v>
      </c>
      <c r="Z2331" s="15">
        <v>0.55200000000000005</v>
      </c>
      <c r="AA2331" s="15" t="s">
        <v>78</v>
      </c>
      <c r="AB2331" s="15" t="s">
        <v>78</v>
      </c>
      <c r="AC2331" s="15">
        <v>0</v>
      </c>
      <c r="AD2331" s="15"/>
      <c r="AE2331" s="15" t="s">
        <v>79</v>
      </c>
      <c r="AF2331" s="15" t="s">
        <v>18018</v>
      </c>
      <c r="AG2331" s="16">
        <v>1</v>
      </c>
      <c r="AH2331" s="15" t="s">
        <v>18019</v>
      </c>
      <c r="AI2331" s="15" t="s">
        <v>78</v>
      </c>
      <c r="AJ2331" s="15">
        <v>24028.9675293</v>
      </c>
      <c r="AK2331" s="15">
        <v>730.90160303799996</v>
      </c>
      <c r="AL2331" s="15">
        <v>3096676.6066700001</v>
      </c>
      <c r="AM2331" s="15">
        <v>1412238.82241</v>
      </c>
      <c r="AN2331" s="19">
        <v>0</v>
      </c>
      <c r="AO2331" s="19">
        <v>0</v>
      </c>
      <c r="AP2331" s="19">
        <v>800</v>
      </c>
      <c r="AQ2331" s="19">
        <v>0</v>
      </c>
      <c r="AR2331" s="34">
        <f t="shared" si="472"/>
        <v>800</v>
      </c>
      <c r="AS2331" s="34">
        <v>0</v>
      </c>
      <c r="AT2331" s="34">
        <v>0</v>
      </c>
      <c r="AU2331" s="34">
        <v>0</v>
      </c>
      <c r="AV2331" s="34">
        <v>0</v>
      </c>
      <c r="AW2331" s="35">
        <f t="shared" si="473"/>
        <v>0</v>
      </c>
      <c r="AX2331" s="34">
        <f t="shared" si="474"/>
        <v>800</v>
      </c>
      <c r="AY2331" s="36">
        <v>1.4712000000099998</v>
      </c>
      <c r="AZ2331" s="36">
        <v>2.0617000000000001</v>
      </c>
      <c r="BA2331" s="22"/>
      <c r="BB2331" s="19">
        <v>24</v>
      </c>
      <c r="BC2331" s="34">
        <f t="shared" si="475"/>
        <v>11.769600000079999</v>
      </c>
      <c r="BD2331" s="34">
        <f t="shared" si="476"/>
        <v>16.493600000000001</v>
      </c>
      <c r="BE2331" s="38">
        <v>3.4819999999999997E-2</v>
      </c>
      <c r="BF2331" s="38">
        <f t="shared" si="477"/>
        <v>3.4819999999999997E-2</v>
      </c>
      <c r="BG2331" s="34">
        <v>0</v>
      </c>
      <c r="BH2331" s="34">
        <v>0</v>
      </c>
      <c r="BI2331" s="34">
        <f t="shared" si="478"/>
        <v>11.769600000079999</v>
      </c>
      <c r="BJ2331" s="34">
        <f t="shared" si="479"/>
        <v>16.493600000000001</v>
      </c>
      <c r="BK2331" s="34">
        <v>0</v>
      </c>
      <c r="BL2331" s="34">
        <v>0</v>
      </c>
      <c r="BM2331" s="34">
        <f t="shared" si="480"/>
        <v>0</v>
      </c>
      <c r="BN2331" s="39">
        <f t="shared" si="482"/>
        <v>11.769600000079999</v>
      </c>
      <c r="BO2331" s="39">
        <f t="shared" si="483"/>
        <v>16.493600000000001</v>
      </c>
      <c r="BP2331" s="39">
        <f t="shared" si="481"/>
        <v>4.723999999920002</v>
      </c>
    </row>
    <row r="2332" spans="1:68" s="25" customFormat="1" ht="14.25" x14ac:dyDescent="0.2">
      <c r="A2332" s="14">
        <v>1121</v>
      </c>
      <c r="B2332" s="40"/>
      <c r="C2332" s="15" t="s">
        <v>18020</v>
      </c>
      <c r="D2332" s="16">
        <v>35069</v>
      </c>
      <c r="E2332" s="15" t="s">
        <v>18021</v>
      </c>
      <c r="F2332" s="15" t="s">
        <v>18020</v>
      </c>
      <c r="G2332" s="17" t="s">
        <v>18022</v>
      </c>
      <c r="H2332" s="17" t="s">
        <v>18023</v>
      </c>
      <c r="I2332" s="17" t="s">
        <v>86</v>
      </c>
      <c r="J2332" s="15" t="s">
        <v>18024</v>
      </c>
      <c r="K2332" s="15" t="s">
        <v>2108</v>
      </c>
      <c r="L2332" s="18" t="s">
        <v>18025</v>
      </c>
      <c r="M2332" s="15" t="s">
        <v>17536</v>
      </c>
      <c r="N2332" s="15" t="s">
        <v>17537</v>
      </c>
      <c r="O2332" s="16">
        <v>511</v>
      </c>
      <c r="P2332" s="15" t="s">
        <v>569</v>
      </c>
      <c r="Q2332" s="15">
        <v>27300</v>
      </c>
      <c r="R2332" s="15">
        <v>59900</v>
      </c>
      <c r="S2332" s="15">
        <v>87200</v>
      </c>
      <c r="T2332" s="15">
        <v>0.6</v>
      </c>
      <c r="U2332" s="15" t="s">
        <v>3335</v>
      </c>
      <c r="V2332" s="15" t="s">
        <v>76</v>
      </c>
      <c r="W2332" s="16">
        <v>1</v>
      </c>
      <c r="X2332" s="16">
        <v>0</v>
      </c>
      <c r="Y2332" s="15">
        <v>32022</v>
      </c>
      <c r="Z2332" s="15">
        <v>0.73499999999999999</v>
      </c>
      <c r="AA2332" s="15" t="s">
        <v>78</v>
      </c>
      <c r="AB2332" s="15" t="s">
        <v>78</v>
      </c>
      <c r="AC2332" s="15">
        <v>0</v>
      </c>
      <c r="AD2332" s="15"/>
      <c r="AE2332" s="15" t="s">
        <v>824</v>
      </c>
      <c r="AF2332" s="15" t="s">
        <v>18026</v>
      </c>
      <c r="AG2332" s="16">
        <v>1</v>
      </c>
      <c r="AH2332" s="15" t="s">
        <v>18027</v>
      </c>
      <c r="AI2332" s="15" t="s">
        <v>78</v>
      </c>
      <c r="AJ2332" s="15">
        <v>32022.2670898</v>
      </c>
      <c r="AK2332" s="15">
        <v>795.57961888099999</v>
      </c>
      <c r="AL2332" s="15">
        <v>3096648.95627</v>
      </c>
      <c r="AM2332" s="15">
        <v>1412129.66854</v>
      </c>
      <c r="AN2332" s="19">
        <v>27300</v>
      </c>
      <c r="AO2332" s="19">
        <v>64600</v>
      </c>
      <c r="AP2332" s="19">
        <v>0</v>
      </c>
      <c r="AQ2332" s="19">
        <v>0</v>
      </c>
      <c r="AR2332" s="34">
        <f t="shared" ref="AR2332:AR2395" si="484">SUM(AN2332:AQ2332)</f>
        <v>91900</v>
      </c>
      <c r="AS2332" s="34">
        <v>45000</v>
      </c>
      <c r="AT2332" s="34">
        <v>0</v>
      </c>
      <c r="AU2332" s="34">
        <v>16415</v>
      </c>
      <c r="AV2332" s="34">
        <v>12480</v>
      </c>
      <c r="AW2332" s="35">
        <f t="shared" ref="AW2332:AW2395" si="485">SUM(AS2332:AV2332)</f>
        <v>73895</v>
      </c>
      <c r="AX2332" s="34">
        <f t="shared" ref="AX2332:AX2395" si="486">AR2332-AW2332</f>
        <v>18005</v>
      </c>
      <c r="AY2332" s="36">
        <v>1.4712000000099998</v>
      </c>
      <c r="AZ2332" s="36">
        <v>2.0617000000000001</v>
      </c>
      <c r="BA2332" s="22"/>
      <c r="BB2332" s="19">
        <v>919</v>
      </c>
      <c r="BC2332" s="34">
        <f t="shared" ref="BC2332:BC2395" si="487">(AX2332/100)*AY2332</f>
        <v>264.88956000180048</v>
      </c>
      <c r="BD2332" s="34">
        <f t="shared" ref="BD2332:BD2395" si="488">(AX2332/100)*AZ2332</f>
        <v>371.20908500000002</v>
      </c>
      <c r="BE2332" s="38">
        <v>3.4819999999999997E-2</v>
      </c>
      <c r="BF2332" s="38">
        <f t="shared" ref="BF2332:BF2395" si="489">BE2332</f>
        <v>3.4819999999999997E-2</v>
      </c>
      <c r="BG2332" s="34">
        <v>9.223454479262692</v>
      </c>
      <c r="BH2332" s="34">
        <v>12.925500339699999</v>
      </c>
      <c r="BI2332" s="34">
        <f t="shared" ref="BI2332:BI2395" si="490">BC2332-BG2332</f>
        <v>255.66610552253778</v>
      </c>
      <c r="BJ2332" s="34">
        <f t="shared" ref="BJ2332:BJ2395" si="491">BD2332-BH2332</f>
        <v>358.28358466029999</v>
      </c>
      <c r="BK2332" s="34">
        <v>0</v>
      </c>
      <c r="BL2332" s="34">
        <v>0</v>
      </c>
      <c r="BM2332" s="34">
        <f t="shared" ref="BM2332:BM2395" si="492">BL2332-BK2332</f>
        <v>0</v>
      </c>
      <c r="BN2332" s="39">
        <f t="shared" si="482"/>
        <v>255.66610552253778</v>
      </c>
      <c r="BO2332" s="39">
        <f t="shared" si="483"/>
        <v>358.28358466029999</v>
      </c>
      <c r="BP2332" s="39">
        <f t="shared" si="481"/>
        <v>102.61747913776222</v>
      </c>
    </row>
    <row r="2333" spans="1:68" s="25" customFormat="1" ht="14.25" x14ac:dyDescent="0.2">
      <c r="A2333" s="14">
        <v>1122</v>
      </c>
      <c r="B2333" s="40"/>
      <c r="C2333" s="15" t="s">
        <v>18028</v>
      </c>
      <c r="D2333" s="16">
        <v>35037</v>
      </c>
      <c r="E2333" s="15" t="s">
        <v>18029</v>
      </c>
      <c r="F2333" s="15" t="s">
        <v>18028</v>
      </c>
      <c r="G2333" s="17" t="s">
        <v>18030</v>
      </c>
      <c r="H2333" s="17" t="s">
        <v>18031</v>
      </c>
      <c r="I2333" s="17" t="s">
        <v>86</v>
      </c>
      <c r="J2333" s="15" t="s">
        <v>18032</v>
      </c>
      <c r="K2333" s="15" t="s">
        <v>788</v>
      </c>
      <c r="L2333" s="18" t="s">
        <v>18033</v>
      </c>
      <c r="M2333" s="15" t="s">
        <v>17536</v>
      </c>
      <c r="N2333" s="15" t="s">
        <v>17537</v>
      </c>
      <c r="O2333" s="16">
        <v>511</v>
      </c>
      <c r="P2333" s="15" t="s">
        <v>569</v>
      </c>
      <c r="Q2333" s="15">
        <v>32500</v>
      </c>
      <c r="R2333" s="15">
        <v>64700</v>
      </c>
      <c r="S2333" s="15">
        <v>97200</v>
      </c>
      <c r="T2333" s="15">
        <v>1.25</v>
      </c>
      <c r="U2333" s="15" t="s">
        <v>3335</v>
      </c>
      <c r="V2333" s="15" t="s">
        <v>76</v>
      </c>
      <c r="W2333" s="16">
        <v>1</v>
      </c>
      <c r="X2333" s="16">
        <v>1</v>
      </c>
      <c r="Y2333" s="15">
        <v>49538</v>
      </c>
      <c r="Z2333" s="15">
        <v>1.137</v>
      </c>
      <c r="AA2333" s="15" t="s">
        <v>78</v>
      </c>
      <c r="AB2333" s="15" t="s">
        <v>78</v>
      </c>
      <c r="AC2333" s="15">
        <v>0</v>
      </c>
      <c r="AD2333" s="26">
        <v>38534</v>
      </c>
      <c r="AE2333" s="15" t="s">
        <v>119</v>
      </c>
      <c r="AF2333" s="15" t="s">
        <v>119</v>
      </c>
      <c r="AG2333" s="16">
        <v>1</v>
      </c>
      <c r="AH2333" s="15" t="s">
        <v>18034</v>
      </c>
      <c r="AI2333" s="15" t="s">
        <v>78</v>
      </c>
      <c r="AJ2333" s="15">
        <v>49538.402832</v>
      </c>
      <c r="AK2333" s="15">
        <v>896.15289968699994</v>
      </c>
      <c r="AL2333" s="15">
        <v>3096401.1812499999</v>
      </c>
      <c r="AM2333" s="15">
        <v>1412245.51119</v>
      </c>
      <c r="AN2333" s="19">
        <v>32000</v>
      </c>
      <c r="AO2333" s="19">
        <v>66500</v>
      </c>
      <c r="AP2333" s="19">
        <v>400</v>
      </c>
      <c r="AQ2333" s="19">
        <v>0</v>
      </c>
      <c r="AR2333" s="34">
        <f t="shared" si="484"/>
        <v>98900</v>
      </c>
      <c r="AS2333" s="34">
        <v>45000</v>
      </c>
      <c r="AT2333" s="34">
        <v>3000</v>
      </c>
      <c r="AU2333" s="34">
        <v>18725</v>
      </c>
      <c r="AV2333" s="34">
        <v>0</v>
      </c>
      <c r="AW2333" s="35">
        <f t="shared" si="485"/>
        <v>66725</v>
      </c>
      <c r="AX2333" s="34">
        <f t="shared" si="486"/>
        <v>32175</v>
      </c>
      <c r="AY2333" s="36">
        <v>1.4712000000099998</v>
      </c>
      <c r="AZ2333" s="36">
        <v>2.0617000000000001</v>
      </c>
      <c r="BA2333" s="22"/>
      <c r="BB2333" s="19">
        <v>997</v>
      </c>
      <c r="BC2333" s="34">
        <f t="shared" si="487"/>
        <v>473.35860000321748</v>
      </c>
      <c r="BD2333" s="34">
        <f t="shared" si="488"/>
        <v>663.35197500000004</v>
      </c>
      <c r="BE2333" s="38">
        <v>3.4819999999999997E-2</v>
      </c>
      <c r="BF2333" s="38">
        <f t="shared" si="489"/>
        <v>3.4819999999999997E-2</v>
      </c>
      <c r="BG2333" s="34">
        <v>16.277437716110637</v>
      </c>
      <c r="BH2333" s="34">
        <v>22.8107621935</v>
      </c>
      <c r="BI2333" s="34">
        <f t="shared" si="490"/>
        <v>457.08116228710685</v>
      </c>
      <c r="BJ2333" s="34">
        <f t="shared" si="491"/>
        <v>640.54121280650008</v>
      </c>
      <c r="BK2333" s="34">
        <v>0</v>
      </c>
      <c r="BL2333" s="34">
        <v>0</v>
      </c>
      <c r="BM2333" s="34">
        <f t="shared" si="492"/>
        <v>0</v>
      </c>
      <c r="BN2333" s="39">
        <f t="shared" si="482"/>
        <v>457.08116228710685</v>
      </c>
      <c r="BO2333" s="39">
        <f t="shared" si="483"/>
        <v>640.54121280650008</v>
      </c>
      <c r="BP2333" s="39">
        <f t="shared" si="481"/>
        <v>183.46005051939323</v>
      </c>
    </row>
    <row r="2334" spans="1:68" s="25" customFormat="1" ht="14.25" x14ac:dyDescent="0.2">
      <c r="A2334" s="14">
        <v>1123</v>
      </c>
      <c r="B2334" s="40"/>
      <c r="C2334" s="15"/>
      <c r="D2334" s="16">
        <v>26368</v>
      </c>
      <c r="E2334" s="15" t="s">
        <v>18035</v>
      </c>
      <c r="F2334" s="15" t="s">
        <v>18036</v>
      </c>
      <c r="G2334" s="17" t="s">
        <v>18037</v>
      </c>
      <c r="H2334" s="17" t="s">
        <v>18038</v>
      </c>
      <c r="I2334" s="17" t="s">
        <v>86</v>
      </c>
      <c r="J2334" s="15" t="s">
        <v>18039</v>
      </c>
      <c r="K2334" s="15" t="s">
        <v>2125</v>
      </c>
      <c r="L2334" s="18" t="s">
        <v>18040</v>
      </c>
      <c r="M2334" s="15" t="s">
        <v>17536</v>
      </c>
      <c r="N2334" s="15" t="s">
        <v>17537</v>
      </c>
      <c r="O2334" s="16">
        <v>511</v>
      </c>
      <c r="P2334" s="15" t="s">
        <v>569</v>
      </c>
      <c r="Q2334" s="15">
        <v>20600</v>
      </c>
      <c r="R2334" s="15">
        <v>72500</v>
      </c>
      <c r="S2334" s="15">
        <v>93100</v>
      </c>
      <c r="T2334" s="15">
        <v>0.38</v>
      </c>
      <c r="U2334" s="15" t="s">
        <v>3335</v>
      </c>
      <c r="V2334" s="15" t="s">
        <v>76</v>
      </c>
      <c r="W2334" s="16">
        <v>1</v>
      </c>
      <c r="X2334" s="16">
        <v>0</v>
      </c>
      <c r="Y2334" s="15">
        <v>16927</v>
      </c>
      <c r="Z2334" s="15">
        <v>0.38900000000000001</v>
      </c>
      <c r="AA2334" s="15" t="s">
        <v>78</v>
      </c>
      <c r="AB2334" s="15" t="s">
        <v>78</v>
      </c>
      <c r="AC2334" s="15">
        <v>0</v>
      </c>
      <c r="AD2334" s="15"/>
      <c r="AE2334" s="15" t="s">
        <v>1536</v>
      </c>
      <c r="AF2334" s="15" t="s">
        <v>18041</v>
      </c>
      <c r="AG2334" s="16">
        <v>1</v>
      </c>
      <c r="AH2334" s="15" t="s">
        <v>18042</v>
      </c>
      <c r="AI2334" s="15" t="s">
        <v>78</v>
      </c>
      <c r="AJ2334" s="15">
        <v>16926.7348633</v>
      </c>
      <c r="AK2334" s="15">
        <v>548.16710316399997</v>
      </c>
      <c r="AL2334" s="15">
        <v>3096215.6022299998</v>
      </c>
      <c r="AM2334" s="15">
        <v>1412360.1935099999</v>
      </c>
      <c r="AN2334" s="19">
        <v>20600</v>
      </c>
      <c r="AO2334" s="19">
        <v>78200</v>
      </c>
      <c r="AP2334" s="19">
        <v>0</v>
      </c>
      <c r="AQ2334" s="19">
        <v>0</v>
      </c>
      <c r="AR2334" s="34">
        <f t="shared" si="484"/>
        <v>98800</v>
      </c>
      <c r="AS2334" s="34">
        <v>45000</v>
      </c>
      <c r="AT2334" s="34">
        <v>0</v>
      </c>
      <c r="AU2334" s="34">
        <v>18830</v>
      </c>
      <c r="AV2334" s="34">
        <f>10010+24960</f>
        <v>34970</v>
      </c>
      <c r="AW2334" s="35">
        <f t="shared" si="485"/>
        <v>98800</v>
      </c>
      <c r="AX2334" s="34">
        <f t="shared" si="486"/>
        <v>0</v>
      </c>
      <c r="AY2334" s="36">
        <v>1.4712000000099998</v>
      </c>
      <c r="AZ2334" s="36">
        <v>2.0617000000000001</v>
      </c>
      <c r="BA2334" s="22"/>
      <c r="BB2334" s="19">
        <v>988</v>
      </c>
      <c r="BC2334" s="34">
        <f t="shared" si="487"/>
        <v>0</v>
      </c>
      <c r="BD2334" s="34">
        <f t="shared" si="488"/>
        <v>0</v>
      </c>
      <c r="BE2334" s="38">
        <v>3.4819999999999997E-2</v>
      </c>
      <c r="BF2334" s="38">
        <f t="shared" si="489"/>
        <v>3.4819999999999997E-2</v>
      </c>
      <c r="BG2334" s="34">
        <v>0</v>
      </c>
      <c r="BH2334" s="34">
        <v>0</v>
      </c>
      <c r="BI2334" s="34">
        <f t="shared" si="490"/>
        <v>0</v>
      </c>
      <c r="BJ2334" s="34">
        <f t="shared" si="491"/>
        <v>0</v>
      </c>
      <c r="BK2334" s="34">
        <v>0</v>
      </c>
      <c r="BL2334" s="34">
        <v>0</v>
      </c>
      <c r="BM2334" s="34">
        <f t="shared" si="492"/>
        <v>0</v>
      </c>
      <c r="BN2334" s="39">
        <f t="shared" si="482"/>
        <v>0</v>
      </c>
      <c r="BO2334" s="39">
        <f t="shared" si="483"/>
        <v>0</v>
      </c>
      <c r="BP2334" s="39">
        <f t="shared" si="481"/>
        <v>0</v>
      </c>
    </row>
    <row r="2335" spans="1:68" s="25" customFormat="1" ht="14.25" x14ac:dyDescent="0.2">
      <c r="A2335" s="14">
        <v>1124</v>
      </c>
      <c r="B2335" s="40"/>
      <c r="C2335" s="15" t="s">
        <v>18043</v>
      </c>
      <c r="D2335" s="16">
        <v>35031</v>
      </c>
      <c r="E2335" s="15" t="s">
        <v>18044</v>
      </c>
      <c r="F2335" s="15" t="s">
        <v>18043</v>
      </c>
      <c r="G2335" s="17" t="s">
        <v>18045</v>
      </c>
      <c r="H2335" s="17" t="s">
        <v>18046</v>
      </c>
      <c r="I2335" s="17" t="s">
        <v>86</v>
      </c>
      <c r="J2335" s="15" t="s">
        <v>18047</v>
      </c>
      <c r="K2335" s="15" t="s">
        <v>3758</v>
      </c>
      <c r="L2335" s="18" t="s">
        <v>18048</v>
      </c>
      <c r="M2335" s="15" t="s">
        <v>17536</v>
      </c>
      <c r="N2335" s="15" t="s">
        <v>17537</v>
      </c>
      <c r="O2335" s="16">
        <v>511</v>
      </c>
      <c r="P2335" s="15" t="s">
        <v>569</v>
      </c>
      <c r="Q2335" s="15">
        <v>16000</v>
      </c>
      <c r="R2335" s="15">
        <v>67000</v>
      </c>
      <c r="S2335" s="15">
        <v>83000</v>
      </c>
      <c r="T2335" s="15">
        <v>0.25</v>
      </c>
      <c r="U2335" s="15" t="s">
        <v>3335</v>
      </c>
      <c r="V2335" s="15" t="s">
        <v>76</v>
      </c>
      <c r="W2335" s="16">
        <v>1</v>
      </c>
      <c r="X2335" s="16">
        <v>1</v>
      </c>
      <c r="Y2335" s="15">
        <v>11701</v>
      </c>
      <c r="Z2335" s="15">
        <v>0.26900000000000002</v>
      </c>
      <c r="AA2335" s="15" t="s">
        <v>78</v>
      </c>
      <c r="AB2335" s="15" t="s">
        <v>78</v>
      </c>
      <c r="AC2335" s="15">
        <v>0</v>
      </c>
      <c r="AD2335" s="26">
        <v>37415</v>
      </c>
      <c r="AE2335" s="15" t="s">
        <v>183</v>
      </c>
      <c r="AF2335" s="15" t="s">
        <v>18049</v>
      </c>
      <c r="AG2335" s="16">
        <v>1</v>
      </c>
      <c r="AH2335" s="15" t="s">
        <v>18050</v>
      </c>
      <c r="AI2335" s="15" t="s">
        <v>78</v>
      </c>
      <c r="AJ2335" s="15">
        <v>11700.5195313</v>
      </c>
      <c r="AK2335" s="15">
        <v>449.73176031999998</v>
      </c>
      <c r="AL2335" s="15">
        <v>3096253.3465700001</v>
      </c>
      <c r="AM2335" s="15">
        <v>1412230.9812400001</v>
      </c>
      <c r="AN2335" s="19">
        <v>16000</v>
      </c>
      <c r="AO2335" s="19">
        <v>66300</v>
      </c>
      <c r="AP2335" s="19">
        <v>0</v>
      </c>
      <c r="AQ2335" s="19">
        <v>0</v>
      </c>
      <c r="AR2335" s="34">
        <f t="shared" si="484"/>
        <v>82300</v>
      </c>
      <c r="AS2335" s="34">
        <v>45000</v>
      </c>
      <c r="AT2335" s="34">
        <v>3000</v>
      </c>
      <c r="AU2335" s="34">
        <v>13055</v>
      </c>
      <c r="AV2335" s="34">
        <v>0</v>
      </c>
      <c r="AW2335" s="35">
        <f t="shared" si="485"/>
        <v>61055</v>
      </c>
      <c r="AX2335" s="34">
        <f t="shared" si="486"/>
        <v>21245</v>
      </c>
      <c r="AY2335" s="36">
        <v>1.4712000000099998</v>
      </c>
      <c r="AZ2335" s="36">
        <v>2.0617000000000001</v>
      </c>
      <c r="BA2335" s="22"/>
      <c r="BB2335" s="19">
        <v>823</v>
      </c>
      <c r="BC2335" s="34">
        <f t="shared" si="487"/>
        <v>312.55644000212448</v>
      </c>
      <c r="BD2335" s="34">
        <f t="shared" si="488"/>
        <v>438.00816500000002</v>
      </c>
      <c r="BE2335" s="38">
        <v>3.4819999999999997E-2</v>
      </c>
      <c r="BF2335" s="38">
        <f t="shared" si="489"/>
        <v>3.4819999999999997E-2</v>
      </c>
      <c r="BG2335" s="34">
        <v>10.883215240873973</v>
      </c>
      <c r="BH2335" s="34">
        <v>15.2514443053</v>
      </c>
      <c r="BI2335" s="34">
        <f t="shared" si="490"/>
        <v>301.67322476125048</v>
      </c>
      <c r="BJ2335" s="34">
        <f t="shared" si="491"/>
        <v>422.75672069469999</v>
      </c>
      <c r="BK2335" s="34">
        <v>0</v>
      </c>
      <c r="BL2335" s="34">
        <v>0</v>
      </c>
      <c r="BM2335" s="34">
        <f t="shared" si="492"/>
        <v>0</v>
      </c>
      <c r="BN2335" s="39">
        <f t="shared" si="482"/>
        <v>301.67322476125048</v>
      </c>
      <c r="BO2335" s="39">
        <f t="shared" si="483"/>
        <v>422.75672069469999</v>
      </c>
      <c r="BP2335" s="39">
        <f t="shared" si="481"/>
        <v>121.08349593344951</v>
      </c>
    </row>
    <row r="2336" spans="1:68" s="25" customFormat="1" ht="14.25" x14ac:dyDescent="0.2">
      <c r="A2336" s="14">
        <v>1125</v>
      </c>
      <c r="B2336" s="40"/>
      <c r="C2336" s="15" t="s">
        <v>176</v>
      </c>
      <c r="D2336" s="16">
        <v>31537</v>
      </c>
      <c r="E2336" s="15" t="s">
        <v>18051</v>
      </c>
      <c r="F2336" s="15" t="s">
        <v>18052</v>
      </c>
      <c r="G2336" s="17" t="s">
        <v>18053</v>
      </c>
      <c r="H2336" s="17" t="s">
        <v>18054</v>
      </c>
      <c r="I2336" s="17" t="s">
        <v>86</v>
      </c>
      <c r="J2336" s="15" t="s">
        <v>18055</v>
      </c>
      <c r="K2336" s="15" t="s">
        <v>86</v>
      </c>
      <c r="L2336" s="18" t="s">
        <v>18056</v>
      </c>
      <c r="M2336" s="15" t="s">
        <v>17536</v>
      </c>
      <c r="N2336" s="15" t="s">
        <v>17537</v>
      </c>
      <c r="O2336" s="16">
        <v>511</v>
      </c>
      <c r="P2336" s="15" t="s">
        <v>569</v>
      </c>
      <c r="Q2336" s="15">
        <v>17800</v>
      </c>
      <c r="R2336" s="15">
        <v>60500</v>
      </c>
      <c r="S2336" s="15">
        <v>78300</v>
      </c>
      <c r="T2336" s="15">
        <v>0.3</v>
      </c>
      <c r="U2336" s="15" t="s">
        <v>3335</v>
      </c>
      <c r="V2336" s="15" t="s">
        <v>76</v>
      </c>
      <c r="W2336" s="16">
        <v>1</v>
      </c>
      <c r="X2336" s="16">
        <v>1</v>
      </c>
      <c r="Y2336" s="15">
        <v>13055</v>
      </c>
      <c r="Z2336" s="15">
        <v>0.3</v>
      </c>
      <c r="AA2336" s="15" t="s">
        <v>78</v>
      </c>
      <c r="AB2336" s="15" t="s">
        <v>78</v>
      </c>
      <c r="AC2336" s="15">
        <v>97000</v>
      </c>
      <c r="AD2336" s="26">
        <v>42158</v>
      </c>
      <c r="AE2336" s="15" t="s">
        <v>137</v>
      </c>
      <c r="AF2336" s="15" t="s">
        <v>18057</v>
      </c>
      <c r="AG2336" s="16">
        <v>1</v>
      </c>
      <c r="AH2336" s="15" t="s">
        <v>18058</v>
      </c>
      <c r="AI2336" s="15" t="s">
        <v>78</v>
      </c>
      <c r="AJ2336" s="15">
        <v>13054.8320313</v>
      </c>
      <c r="AK2336" s="15">
        <v>467.59060103500002</v>
      </c>
      <c r="AL2336" s="15">
        <v>3096167.1308200001</v>
      </c>
      <c r="AM2336" s="15">
        <v>1412251.69979</v>
      </c>
      <c r="AN2336" s="19">
        <v>17800</v>
      </c>
      <c r="AO2336" s="19">
        <v>59900</v>
      </c>
      <c r="AP2336" s="19">
        <v>0</v>
      </c>
      <c r="AQ2336" s="19">
        <v>0</v>
      </c>
      <c r="AR2336" s="34">
        <f t="shared" si="484"/>
        <v>77700</v>
      </c>
      <c r="AS2336" s="34">
        <v>45000</v>
      </c>
      <c r="AT2336" s="34">
        <v>3000</v>
      </c>
      <c r="AU2336" s="34">
        <v>11445</v>
      </c>
      <c r="AV2336" s="34">
        <v>0</v>
      </c>
      <c r="AW2336" s="35">
        <f t="shared" si="485"/>
        <v>59445</v>
      </c>
      <c r="AX2336" s="34">
        <f t="shared" si="486"/>
        <v>18255</v>
      </c>
      <c r="AY2336" s="36">
        <v>1.4712000000099998</v>
      </c>
      <c r="AZ2336" s="36">
        <v>2.0617000000000001</v>
      </c>
      <c r="BA2336" s="22"/>
      <c r="BB2336" s="19">
        <v>777</v>
      </c>
      <c r="BC2336" s="34">
        <f t="shared" si="487"/>
        <v>268.56756000182548</v>
      </c>
      <c r="BD2336" s="34">
        <f t="shared" si="488"/>
        <v>376.36333500000006</v>
      </c>
      <c r="BE2336" s="38">
        <v>3.4819999999999997E-2</v>
      </c>
      <c r="BF2336" s="38">
        <f t="shared" si="489"/>
        <v>3.4819999999999997E-2</v>
      </c>
      <c r="BG2336" s="34">
        <v>9.3515224392635616</v>
      </c>
      <c r="BH2336" s="34">
        <v>13.104971324700001</v>
      </c>
      <c r="BI2336" s="34">
        <f t="shared" si="490"/>
        <v>259.21603756256195</v>
      </c>
      <c r="BJ2336" s="34">
        <f t="shared" si="491"/>
        <v>363.25836367530007</v>
      </c>
      <c r="BK2336" s="34">
        <v>0</v>
      </c>
      <c r="BL2336" s="34">
        <v>0</v>
      </c>
      <c r="BM2336" s="34">
        <f t="shared" si="492"/>
        <v>0</v>
      </c>
      <c r="BN2336" s="39">
        <f t="shared" si="482"/>
        <v>259.21603756256195</v>
      </c>
      <c r="BO2336" s="39">
        <f t="shared" si="483"/>
        <v>363.25836367530007</v>
      </c>
      <c r="BP2336" s="39">
        <f t="shared" si="481"/>
        <v>104.04232611273812</v>
      </c>
    </row>
    <row r="2337" spans="1:68" s="25" customFormat="1" ht="14.25" x14ac:dyDescent="0.2">
      <c r="A2337" s="14">
        <v>1126</v>
      </c>
      <c r="B2337" s="40"/>
      <c r="C2337" s="15" t="s">
        <v>150</v>
      </c>
      <c r="D2337" s="16">
        <v>35125</v>
      </c>
      <c r="E2337" s="15" t="s">
        <v>18059</v>
      </c>
      <c r="F2337" s="15" t="s">
        <v>18060</v>
      </c>
      <c r="G2337" s="17" t="s">
        <v>18061</v>
      </c>
      <c r="H2337" s="17" t="s">
        <v>18062</v>
      </c>
      <c r="I2337" s="17" t="s">
        <v>86</v>
      </c>
      <c r="J2337" s="15" t="s">
        <v>18063</v>
      </c>
      <c r="K2337" s="15" t="s">
        <v>86</v>
      </c>
      <c r="L2337" s="18" t="s">
        <v>18064</v>
      </c>
      <c r="M2337" s="15" t="s">
        <v>17536</v>
      </c>
      <c r="N2337" s="15" t="s">
        <v>17537</v>
      </c>
      <c r="O2337" s="16">
        <v>511</v>
      </c>
      <c r="P2337" s="15" t="s">
        <v>569</v>
      </c>
      <c r="Q2337" s="15">
        <v>20600</v>
      </c>
      <c r="R2337" s="15">
        <v>154400</v>
      </c>
      <c r="S2337" s="15">
        <v>175000</v>
      </c>
      <c r="T2337" s="15">
        <v>0.38</v>
      </c>
      <c r="U2337" s="15" t="s">
        <v>3335</v>
      </c>
      <c r="V2337" s="15" t="s">
        <v>76</v>
      </c>
      <c r="W2337" s="16">
        <v>1</v>
      </c>
      <c r="X2337" s="16">
        <v>1</v>
      </c>
      <c r="Y2337" s="15">
        <v>15317</v>
      </c>
      <c r="Z2337" s="15">
        <v>0.35199999999999998</v>
      </c>
      <c r="AA2337" s="15" t="s">
        <v>78</v>
      </c>
      <c r="AB2337" s="15" t="s">
        <v>78</v>
      </c>
      <c r="AC2337" s="15">
        <v>0</v>
      </c>
      <c r="AD2337" s="26">
        <v>37601</v>
      </c>
      <c r="AE2337" s="15" t="s">
        <v>183</v>
      </c>
      <c r="AF2337" s="15" t="s">
        <v>13549</v>
      </c>
      <c r="AG2337" s="16">
        <v>1</v>
      </c>
      <c r="AH2337" s="15" t="s">
        <v>18065</v>
      </c>
      <c r="AI2337" s="15" t="s">
        <v>78</v>
      </c>
      <c r="AJ2337" s="15">
        <v>15316.5031738</v>
      </c>
      <c r="AK2337" s="15">
        <v>549.02921534300003</v>
      </c>
      <c r="AL2337" s="15">
        <v>3096679.7363900002</v>
      </c>
      <c r="AM2337" s="15">
        <v>1412838.3292700001</v>
      </c>
      <c r="AN2337" s="19">
        <v>20600</v>
      </c>
      <c r="AO2337" s="19">
        <v>153000</v>
      </c>
      <c r="AP2337" s="19">
        <v>0</v>
      </c>
      <c r="AQ2337" s="19">
        <v>1500</v>
      </c>
      <c r="AR2337" s="34">
        <f t="shared" si="484"/>
        <v>175100</v>
      </c>
      <c r="AS2337" s="34">
        <v>45000</v>
      </c>
      <c r="AT2337" s="34">
        <v>0</v>
      </c>
      <c r="AU2337" s="34">
        <v>45010</v>
      </c>
      <c r="AV2337" s="34">
        <f>12480+24960</f>
        <v>37440</v>
      </c>
      <c r="AW2337" s="35">
        <f t="shared" si="485"/>
        <v>127450</v>
      </c>
      <c r="AX2337" s="34">
        <f t="shared" si="486"/>
        <v>47650</v>
      </c>
      <c r="AY2337" s="36">
        <v>1.4712000000099998</v>
      </c>
      <c r="AZ2337" s="36">
        <v>2.0617000000000001</v>
      </c>
      <c r="BA2337" s="22"/>
      <c r="BB2337" s="19">
        <v>1781</v>
      </c>
      <c r="BC2337" s="34">
        <f t="shared" si="487"/>
        <v>701.02680000476494</v>
      </c>
      <c r="BD2337" s="34">
        <f t="shared" si="488"/>
        <v>982.40005000000008</v>
      </c>
      <c r="BE2337" s="38">
        <v>3.4819999999999997E-2</v>
      </c>
      <c r="BF2337" s="38">
        <f t="shared" si="489"/>
        <v>3.4819999999999997E-2</v>
      </c>
      <c r="BG2337" s="34">
        <v>23.641345416160689</v>
      </c>
      <c r="BH2337" s="34">
        <v>33.130343830999998</v>
      </c>
      <c r="BI2337" s="34">
        <f t="shared" si="490"/>
        <v>677.38545458860426</v>
      </c>
      <c r="BJ2337" s="34">
        <f t="shared" si="491"/>
        <v>949.26970616900007</v>
      </c>
      <c r="BK2337" s="34">
        <v>0</v>
      </c>
      <c r="BL2337" s="34">
        <v>0</v>
      </c>
      <c r="BM2337" s="34">
        <f t="shared" si="492"/>
        <v>0</v>
      </c>
      <c r="BN2337" s="39">
        <f t="shared" si="482"/>
        <v>677.38545458860426</v>
      </c>
      <c r="BO2337" s="39">
        <f t="shared" si="483"/>
        <v>949.26970616900007</v>
      </c>
      <c r="BP2337" s="39">
        <f t="shared" si="481"/>
        <v>271.88425158039581</v>
      </c>
    </row>
    <row r="2338" spans="1:68" s="25" customFormat="1" ht="14.25" x14ac:dyDescent="0.2">
      <c r="A2338" s="14">
        <v>1127</v>
      </c>
      <c r="B2338" s="40"/>
      <c r="C2338" s="15"/>
      <c r="D2338" s="16">
        <v>21321</v>
      </c>
      <c r="E2338" s="15" t="s">
        <v>18066</v>
      </c>
      <c r="F2338" s="15" t="s">
        <v>18067</v>
      </c>
      <c r="G2338" s="17" t="s">
        <v>18068</v>
      </c>
      <c r="H2338" s="17" t="s">
        <v>18069</v>
      </c>
      <c r="I2338" s="17" t="s">
        <v>88</v>
      </c>
      <c r="J2338" s="15" t="s">
        <v>18070</v>
      </c>
      <c r="K2338" s="15" t="s">
        <v>18071</v>
      </c>
      <c r="L2338" s="18" t="s">
        <v>18072</v>
      </c>
      <c r="M2338" s="15" t="s">
        <v>17536</v>
      </c>
      <c r="N2338" s="15" t="s">
        <v>17537</v>
      </c>
      <c r="O2338" s="16">
        <v>501</v>
      </c>
      <c r="P2338" s="15" t="s">
        <v>405</v>
      </c>
      <c r="Q2338" s="15">
        <v>19300</v>
      </c>
      <c r="R2338" s="15">
        <v>0</v>
      </c>
      <c r="S2338" s="15">
        <v>19300</v>
      </c>
      <c r="T2338" s="15">
        <v>0.34</v>
      </c>
      <c r="U2338" s="15" t="s">
        <v>3335</v>
      </c>
      <c r="V2338" s="15" t="s">
        <v>76</v>
      </c>
      <c r="W2338" s="16">
        <v>0</v>
      </c>
      <c r="X2338" s="16">
        <v>0</v>
      </c>
      <c r="Y2338" s="15">
        <v>14998</v>
      </c>
      <c r="Z2338" s="15">
        <v>0.34399999999999997</v>
      </c>
      <c r="AA2338" s="15" t="s">
        <v>78</v>
      </c>
      <c r="AB2338" s="15" t="s">
        <v>78</v>
      </c>
      <c r="AC2338" s="15">
        <v>0</v>
      </c>
      <c r="AD2338" s="15"/>
      <c r="AE2338" s="15" t="s">
        <v>79</v>
      </c>
      <c r="AF2338" s="15" t="s">
        <v>18073</v>
      </c>
      <c r="AG2338" s="16">
        <v>1</v>
      </c>
      <c r="AH2338" s="15" t="s">
        <v>18074</v>
      </c>
      <c r="AI2338" s="15" t="s">
        <v>78</v>
      </c>
      <c r="AJ2338" s="15">
        <v>14997.9265137</v>
      </c>
      <c r="AK2338" s="15">
        <v>497.99946688900002</v>
      </c>
      <c r="AL2338" s="15">
        <v>3096790.0143599999</v>
      </c>
      <c r="AM2338" s="15">
        <v>1412811.1458699999</v>
      </c>
      <c r="AN2338" s="19">
        <v>0</v>
      </c>
      <c r="AO2338" s="19">
        <v>0</v>
      </c>
      <c r="AP2338" s="19">
        <v>19300</v>
      </c>
      <c r="AQ2338" s="19">
        <v>0</v>
      </c>
      <c r="AR2338" s="34">
        <f t="shared" si="484"/>
        <v>19300</v>
      </c>
      <c r="AS2338" s="34">
        <v>0</v>
      </c>
      <c r="AT2338" s="34">
        <v>0</v>
      </c>
      <c r="AU2338" s="34">
        <v>0</v>
      </c>
      <c r="AV2338" s="34">
        <v>0</v>
      </c>
      <c r="AW2338" s="35">
        <f t="shared" si="485"/>
        <v>0</v>
      </c>
      <c r="AX2338" s="34">
        <f t="shared" si="486"/>
        <v>19300</v>
      </c>
      <c r="AY2338" s="36">
        <v>1.4712000000099998</v>
      </c>
      <c r="AZ2338" s="36">
        <v>2.0617000000000001</v>
      </c>
      <c r="BA2338" s="22"/>
      <c r="BB2338" s="19">
        <v>579</v>
      </c>
      <c r="BC2338" s="34">
        <f t="shared" si="487"/>
        <v>283.94160000192994</v>
      </c>
      <c r="BD2338" s="34">
        <f t="shared" si="488"/>
        <v>397.90809999999999</v>
      </c>
      <c r="BE2338" s="38">
        <v>3.4819999999999997E-2</v>
      </c>
      <c r="BF2338" s="38">
        <f t="shared" si="489"/>
        <v>3.4819999999999997E-2</v>
      </c>
      <c r="BG2338" s="34">
        <v>0</v>
      </c>
      <c r="BH2338" s="34">
        <v>0</v>
      </c>
      <c r="BI2338" s="34">
        <f t="shared" si="490"/>
        <v>283.94160000192994</v>
      </c>
      <c r="BJ2338" s="34">
        <f t="shared" si="491"/>
        <v>397.90809999999999</v>
      </c>
      <c r="BK2338" s="34">
        <v>0</v>
      </c>
      <c r="BL2338" s="34">
        <v>0</v>
      </c>
      <c r="BM2338" s="34">
        <f t="shared" si="492"/>
        <v>0</v>
      </c>
      <c r="BN2338" s="39">
        <f t="shared" si="482"/>
        <v>283.94160000192994</v>
      </c>
      <c r="BO2338" s="39">
        <f t="shared" si="483"/>
        <v>397.90809999999999</v>
      </c>
      <c r="BP2338" s="39">
        <f t="shared" si="481"/>
        <v>113.96649999807005</v>
      </c>
    </row>
    <row r="2339" spans="1:68" s="25" customFormat="1" ht="14.25" x14ac:dyDescent="0.2">
      <c r="A2339" s="14">
        <v>1128</v>
      </c>
      <c r="B2339" s="40"/>
      <c r="C2339" s="15" t="s">
        <v>150</v>
      </c>
      <c r="D2339" s="16">
        <v>15607</v>
      </c>
      <c r="E2339" s="15" t="s">
        <v>18075</v>
      </c>
      <c r="F2339" s="15" t="s">
        <v>18076</v>
      </c>
      <c r="G2339" s="17" t="s">
        <v>18077</v>
      </c>
      <c r="H2339" s="17" t="s">
        <v>18078</v>
      </c>
      <c r="I2339" s="17" t="s">
        <v>86</v>
      </c>
      <c r="J2339" s="15" t="s">
        <v>18079</v>
      </c>
      <c r="K2339" s="15" t="s">
        <v>86</v>
      </c>
      <c r="L2339" s="18" t="s">
        <v>18080</v>
      </c>
      <c r="M2339" s="15" t="s">
        <v>17536</v>
      </c>
      <c r="N2339" s="15" t="s">
        <v>17537</v>
      </c>
      <c r="O2339" s="16">
        <v>511</v>
      </c>
      <c r="P2339" s="15" t="s">
        <v>569</v>
      </c>
      <c r="Q2339" s="15">
        <v>19300</v>
      </c>
      <c r="R2339" s="15">
        <v>68400</v>
      </c>
      <c r="S2339" s="15">
        <v>87700</v>
      </c>
      <c r="T2339" s="15">
        <v>0.34</v>
      </c>
      <c r="U2339" s="15" t="s">
        <v>3335</v>
      </c>
      <c r="V2339" s="15" t="s">
        <v>76</v>
      </c>
      <c r="W2339" s="16">
        <v>1</v>
      </c>
      <c r="X2339" s="16">
        <v>0</v>
      </c>
      <c r="Y2339" s="15">
        <v>15509</v>
      </c>
      <c r="Z2339" s="15">
        <v>0.35599999999999998</v>
      </c>
      <c r="AA2339" s="15" t="s">
        <v>78</v>
      </c>
      <c r="AB2339" s="15" t="s">
        <v>78</v>
      </c>
      <c r="AC2339" s="15">
        <v>0</v>
      </c>
      <c r="AD2339" s="15"/>
      <c r="AE2339" s="15" t="s">
        <v>78</v>
      </c>
      <c r="AF2339" s="15" t="s">
        <v>78</v>
      </c>
      <c r="AG2339" s="16">
        <v>1</v>
      </c>
      <c r="AH2339" s="15" t="s">
        <v>18081</v>
      </c>
      <c r="AI2339" s="15" t="s">
        <v>78</v>
      </c>
      <c r="AJ2339" s="15">
        <v>15509.4414063</v>
      </c>
      <c r="AK2339" s="15">
        <v>508.59144221399998</v>
      </c>
      <c r="AL2339" s="15">
        <v>3096882.1294100001</v>
      </c>
      <c r="AM2339" s="15">
        <v>1412770.65261</v>
      </c>
      <c r="AN2339" s="19">
        <v>19300</v>
      </c>
      <c r="AO2339" s="19">
        <v>72800</v>
      </c>
      <c r="AP2339" s="19">
        <v>0</v>
      </c>
      <c r="AQ2339" s="19">
        <v>900</v>
      </c>
      <c r="AR2339" s="34">
        <f t="shared" si="484"/>
        <v>93000</v>
      </c>
      <c r="AS2339" s="34">
        <v>45000</v>
      </c>
      <c r="AT2339" s="34">
        <v>3000</v>
      </c>
      <c r="AU2339" s="34">
        <v>16485</v>
      </c>
      <c r="AV2339" s="34">
        <v>0</v>
      </c>
      <c r="AW2339" s="35">
        <f t="shared" si="485"/>
        <v>64485</v>
      </c>
      <c r="AX2339" s="34">
        <f t="shared" si="486"/>
        <v>28515</v>
      </c>
      <c r="AY2339" s="36">
        <v>1.4712000000099998</v>
      </c>
      <c r="AZ2339" s="36">
        <v>2.0617000000000001</v>
      </c>
      <c r="BA2339" s="22"/>
      <c r="BB2339" s="19">
        <v>948</v>
      </c>
      <c r="BC2339" s="34">
        <f t="shared" si="487"/>
        <v>419.51268000285143</v>
      </c>
      <c r="BD2339" s="34">
        <f t="shared" si="488"/>
        <v>587.89375499999994</v>
      </c>
      <c r="BE2339" s="38">
        <v>3.4819999999999997E-2</v>
      </c>
      <c r="BF2339" s="38">
        <f t="shared" si="489"/>
        <v>3.4819999999999997E-2</v>
      </c>
      <c r="BG2339" s="34">
        <v>14.146386861696151</v>
      </c>
      <c r="BH2339" s="34">
        <v>19.824365003099995</v>
      </c>
      <c r="BI2339" s="34">
        <f t="shared" si="490"/>
        <v>405.36629314115527</v>
      </c>
      <c r="BJ2339" s="34">
        <f t="shared" si="491"/>
        <v>568.06938999689999</v>
      </c>
      <c r="BK2339" s="34">
        <v>0</v>
      </c>
      <c r="BL2339" s="34">
        <v>0</v>
      </c>
      <c r="BM2339" s="34">
        <f t="shared" si="492"/>
        <v>0</v>
      </c>
      <c r="BN2339" s="39">
        <f t="shared" si="482"/>
        <v>405.36629314115527</v>
      </c>
      <c r="BO2339" s="39">
        <f t="shared" si="483"/>
        <v>568.06938999689999</v>
      </c>
      <c r="BP2339" s="39">
        <f t="shared" si="481"/>
        <v>162.70309685574472</v>
      </c>
    </row>
    <row r="2340" spans="1:68" s="25" customFormat="1" ht="25.5" x14ac:dyDescent="0.2">
      <c r="A2340" s="14">
        <v>1129</v>
      </c>
      <c r="B2340" s="40"/>
      <c r="C2340" s="15" t="s">
        <v>159</v>
      </c>
      <c r="D2340" s="16">
        <v>29164</v>
      </c>
      <c r="E2340" s="15" t="s">
        <v>18082</v>
      </c>
      <c r="F2340" s="15" t="s">
        <v>18083</v>
      </c>
      <c r="G2340" s="17" t="s">
        <v>18084</v>
      </c>
      <c r="H2340" s="17" t="s">
        <v>18085</v>
      </c>
      <c r="I2340" s="17" t="s">
        <v>18086</v>
      </c>
      <c r="J2340" s="15" t="s">
        <v>18087</v>
      </c>
      <c r="K2340" s="15" t="s">
        <v>86</v>
      </c>
      <c r="L2340" s="18" t="s">
        <v>18088</v>
      </c>
      <c r="M2340" s="15" t="s">
        <v>17498</v>
      </c>
      <c r="N2340" s="15" t="s">
        <v>17499</v>
      </c>
      <c r="O2340" s="16">
        <v>510</v>
      </c>
      <c r="P2340" s="15" t="s">
        <v>118</v>
      </c>
      <c r="Q2340" s="15">
        <v>32700</v>
      </c>
      <c r="R2340" s="15">
        <v>94200</v>
      </c>
      <c r="S2340" s="15">
        <v>126900</v>
      </c>
      <c r="T2340" s="15">
        <v>0.28999999999999998</v>
      </c>
      <c r="U2340" s="15" t="s">
        <v>3335</v>
      </c>
      <c r="V2340" s="15" t="s">
        <v>76</v>
      </c>
      <c r="W2340" s="16">
        <v>1</v>
      </c>
      <c r="X2340" s="16">
        <v>1</v>
      </c>
      <c r="Y2340" s="15">
        <v>13252</v>
      </c>
      <c r="Z2340" s="15">
        <v>0.30399999999999999</v>
      </c>
      <c r="AA2340" s="15" t="s">
        <v>17500</v>
      </c>
      <c r="AB2340" s="15" t="s">
        <v>17501</v>
      </c>
      <c r="AC2340" s="15">
        <v>125950</v>
      </c>
      <c r="AD2340" s="26">
        <v>38427</v>
      </c>
      <c r="AE2340" s="15" t="s">
        <v>119</v>
      </c>
      <c r="AF2340" s="15" t="s">
        <v>119</v>
      </c>
      <c r="AG2340" s="16">
        <v>1</v>
      </c>
      <c r="AH2340" s="15" t="s">
        <v>18089</v>
      </c>
      <c r="AI2340" s="15" t="s">
        <v>78</v>
      </c>
      <c r="AJ2340" s="15">
        <v>13252.3408203</v>
      </c>
      <c r="AK2340" s="15">
        <v>480.67037912799998</v>
      </c>
      <c r="AL2340" s="15">
        <v>3096967.7020299998</v>
      </c>
      <c r="AM2340" s="15">
        <v>1412734.3128899999</v>
      </c>
      <c r="AN2340" s="19">
        <v>32700</v>
      </c>
      <c r="AO2340" s="19">
        <v>95600</v>
      </c>
      <c r="AP2340" s="19">
        <v>0</v>
      </c>
      <c r="AQ2340" s="19">
        <v>0</v>
      </c>
      <c r="AR2340" s="34">
        <f t="shared" si="484"/>
        <v>128300</v>
      </c>
      <c r="AS2340" s="34">
        <v>45000</v>
      </c>
      <c r="AT2340" s="34">
        <v>3000</v>
      </c>
      <c r="AU2340" s="34">
        <v>29155</v>
      </c>
      <c r="AV2340" s="34">
        <v>0</v>
      </c>
      <c r="AW2340" s="35">
        <f t="shared" si="485"/>
        <v>77155</v>
      </c>
      <c r="AX2340" s="34">
        <f t="shared" si="486"/>
        <v>51145</v>
      </c>
      <c r="AY2340" s="36">
        <v>1.4712000000099998</v>
      </c>
      <c r="AZ2340" s="36">
        <v>2.0617000000000001</v>
      </c>
      <c r="BA2340" s="22"/>
      <c r="BB2340" s="19">
        <v>1283</v>
      </c>
      <c r="BC2340" s="34">
        <f t="shared" si="487"/>
        <v>752.44524000511444</v>
      </c>
      <c r="BD2340" s="34">
        <f t="shared" si="488"/>
        <v>1054.456465</v>
      </c>
      <c r="BE2340" s="38">
        <v>3.4819999999999997E-2</v>
      </c>
      <c r="BF2340" s="38">
        <f t="shared" si="489"/>
        <v>3.4819999999999997E-2</v>
      </c>
      <c r="BG2340" s="34">
        <v>26.200143256978084</v>
      </c>
      <c r="BH2340" s="34">
        <v>36.716174111299999</v>
      </c>
      <c r="BI2340" s="34">
        <f t="shared" si="490"/>
        <v>726.24509674813635</v>
      </c>
      <c r="BJ2340" s="34">
        <f t="shared" si="491"/>
        <v>1017.7402908887</v>
      </c>
      <c r="BK2340" s="34">
        <v>0</v>
      </c>
      <c r="BL2340" s="34">
        <v>0</v>
      </c>
      <c r="BM2340" s="34">
        <f t="shared" si="492"/>
        <v>0</v>
      </c>
      <c r="BN2340" s="39">
        <f t="shared" si="482"/>
        <v>726.24509674813635</v>
      </c>
      <c r="BO2340" s="39">
        <f t="shared" si="483"/>
        <v>1017.7402908887</v>
      </c>
      <c r="BP2340" s="39">
        <f t="shared" si="481"/>
        <v>291.49519414056363</v>
      </c>
    </row>
    <row r="2341" spans="1:68" s="25" customFormat="1" ht="14.25" x14ac:dyDescent="0.2">
      <c r="A2341" s="14">
        <v>1130</v>
      </c>
      <c r="B2341" s="40"/>
      <c r="C2341" s="15"/>
      <c r="D2341" s="16">
        <v>8869</v>
      </c>
      <c r="E2341" s="15" t="s">
        <v>18090</v>
      </c>
      <c r="F2341" s="15" t="s">
        <v>18091</v>
      </c>
      <c r="G2341" s="17" t="s">
        <v>18092</v>
      </c>
      <c r="H2341" s="17" t="s">
        <v>18093</v>
      </c>
      <c r="I2341" s="17" t="s">
        <v>86</v>
      </c>
      <c r="J2341" s="15" t="s">
        <v>18094</v>
      </c>
      <c r="K2341" s="15" t="s">
        <v>2626</v>
      </c>
      <c r="L2341" s="18" t="s">
        <v>18095</v>
      </c>
      <c r="M2341" s="15" t="s">
        <v>17498</v>
      </c>
      <c r="N2341" s="15" t="s">
        <v>17499</v>
      </c>
      <c r="O2341" s="16">
        <v>510</v>
      </c>
      <c r="P2341" s="15" t="s">
        <v>118</v>
      </c>
      <c r="Q2341" s="15">
        <v>33300</v>
      </c>
      <c r="R2341" s="15">
        <v>92800</v>
      </c>
      <c r="S2341" s="15">
        <v>126100</v>
      </c>
      <c r="T2341" s="15">
        <v>0.33</v>
      </c>
      <c r="U2341" s="15" t="s">
        <v>3335</v>
      </c>
      <c r="V2341" s="15" t="s">
        <v>76</v>
      </c>
      <c r="W2341" s="16">
        <v>1</v>
      </c>
      <c r="X2341" s="16">
        <v>0</v>
      </c>
      <c r="Y2341" s="15">
        <v>10996</v>
      </c>
      <c r="Z2341" s="15">
        <v>0.252</v>
      </c>
      <c r="AA2341" s="15" t="s">
        <v>17500</v>
      </c>
      <c r="AB2341" s="15" t="s">
        <v>17501</v>
      </c>
      <c r="AC2341" s="15">
        <v>0</v>
      </c>
      <c r="AD2341" s="15"/>
      <c r="AE2341" s="15" t="s">
        <v>147</v>
      </c>
      <c r="AF2341" s="15" t="s">
        <v>18096</v>
      </c>
      <c r="AG2341" s="16">
        <v>1</v>
      </c>
      <c r="AH2341" s="15" t="s">
        <v>18097</v>
      </c>
      <c r="AI2341" s="15" t="s">
        <v>78</v>
      </c>
      <c r="AJ2341" s="15">
        <v>10995.6289063</v>
      </c>
      <c r="AK2341" s="15">
        <v>474.66134106999999</v>
      </c>
      <c r="AL2341" s="15">
        <v>3097050.21428</v>
      </c>
      <c r="AM2341" s="15">
        <v>1412713.6876600001</v>
      </c>
      <c r="AN2341" s="19">
        <v>33300</v>
      </c>
      <c r="AO2341" s="19">
        <v>94200</v>
      </c>
      <c r="AP2341" s="19">
        <v>0</v>
      </c>
      <c r="AQ2341" s="19">
        <v>0</v>
      </c>
      <c r="AR2341" s="34">
        <f t="shared" si="484"/>
        <v>127500</v>
      </c>
      <c r="AS2341" s="34">
        <v>45000</v>
      </c>
      <c r="AT2341" s="34">
        <v>3000</v>
      </c>
      <c r="AU2341" s="34">
        <v>28875</v>
      </c>
      <c r="AV2341" s="34">
        <v>0</v>
      </c>
      <c r="AW2341" s="35">
        <f t="shared" si="485"/>
        <v>76875</v>
      </c>
      <c r="AX2341" s="34">
        <f t="shared" si="486"/>
        <v>50625</v>
      </c>
      <c r="AY2341" s="36">
        <v>1.4712000000099998</v>
      </c>
      <c r="AZ2341" s="36">
        <v>2.0617000000000001</v>
      </c>
      <c r="BA2341" s="22"/>
      <c r="BB2341" s="19">
        <v>1275</v>
      </c>
      <c r="BC2341" s="34">
        <f t="shared" si="487"/>
        <v>744.79500000506243</v>
      </c>
      <c r="BD2341" s="34">
        <f t="shared" si="488"/>
        <v>1043.735625</v>
      </c>
      <c r="BE2341" s="38">
        <v>3.4819999999999997E-2</v>
      </c>
      <c r="BF2341" s="38">
        <f t="shared" si="489"/>
        <v>3.4819999999999997E-2</v>
      </c>
      <c r="BG2341" s="34">
        <v>25.933761900176272</v>
      </c>
      <c r="BH2341" s="34">
        <v>36.342874462499999</v>
      </c>
      <c r="BI2341" s="34">
        <f t="shared" si="490"/>
        <v>718.86123810488618</v>
      </c>
      <c r="BJ2341" s="34">
        <f t="shared" si="491"/>
        <v>1007.3927505375</v>
      </c>
      <c r="BK2341" s="34">
        <v>0</v>
      </c>
      <c r="BL2341" s="34">
        <v>0</v>
      </c>
      <c r="BM2341" s="34">
        <f t="shared" si="492"/>
        <v>0</v>
      </c>
      <c r="BN2341" s="39">
        <f t="shared" si="482"/>
        <v>718.86123810488618</v>
      </c>
      <c r="BO2341" s="39">
        <f t="shared" si="483"/>
        <v>1007.3927505375</v>
      </c>
      <c r="BP2341" s="39">
        <f t="shared" si="481"/>
        <v>288.53151243261379</v>
      </c>
    </row>
    <row r="2342" spans="1:68" s="25" customFormat="1" ht="14.25" x14ac:dyDescent="0.2">
      <c r="A2342" s="14">
        <v>1131</v>
      </c>
      <c r="B2342" s="40"/>
      <c r="C2342" s="15" t="s">
        <v>726</v>
      </c>
      <c r="D2342" s="16">
        <v>17326</v>
      </c>
      <c r="E2342" s="15" t="s">
        <v>18098</v>
      </c>
      <c r="F2342" s="15" t="s">
        <v>18099</v>
      </c>
      <c r="G2342" s="17" t="s">
        <v>18100</v>
      </c>
      <c r="H2342" s="17" t="s">
        <v>18101</v>
      </c>
      <c r="I2342" s="17" t="s">
        <v>86</v>
      </c>
      <c r="J2342" s="15" t="s">
        <v>18102</v>
      </c>
      <c r="K2342" s="15" t="s">
        <v>821</v>
      </c>
      <c r="L2342" s="18" t="s">
        <v>18103</v>
      </c>
      <c r="M2342" s="15" t="s">
        <v>17498</v>
      </c>
      <c r="N2342" s="15" t="s">
        <v>17499</v>
      </c>
      <c r="O2342" s="16">
        <v>510</v>
      </c>
      <c r="P2342" s="15" t="s">
        <v>118</v>
      </c>
      <c r="Q2342" s="15">
        <v>34400</v>
      </c>
      <c r="R2342" s="15">
        <v>89800</v>
      </c>
      <c r="S2342" s="15">
        <v>124200</v>
      </c>
      <c r="T2342" s="15">
        <v>0.36</v>
      </c>
      <c r="U2342" s="15" t="s">
        <v>3335</v>
      </c>
      <c r="V2342" s="15" t="s">
        <v>76</v>
      </c>
      <c r="W2342" s="16">
        <v>1</v>
      </c>
      <c r="X2342" s="16">
        <v>0</v>
      </c>
      <c r="Y2342" s="15">
        <v>17436</v>
      </c>
      <c r="Z2342" s="15">
        <v>0.4</v>
      </c>
      <c r="AA2342" s="15" t="s">
        <v>17500</v>
      </c>
      <c r="AB2342" s="15" t="s">
        <v>17501</v>
      </c>
      <c r="AC2342" s="15">
        <v>0</v>
      </c>
      <c r="AD2342" s="15"/>
      <c r="AE2342" s="15" t="s">
        <v>211</v>
      </c>
      <c r="AF2342" s="15" t="s">
        <v>16760</v>
      </c>
      <c r="AG2342" s="16">
        <v>1</v>
      </c>
      <c r="AH2342" s="15" t="s">
        <v>18104</v>
      </c>
      <c r="AI2342" s="15" t="s">
        <v>78</v>
      </c>
      <c r="AJ2342" s="15">
        <v>17436.440918</v>
      </c>
      <c r="AK2342" s="15">
        <v>562.42535739599998</v>
      </c>
      <c r="AL2342" s="15">
        <v>3097099.0416700002</v>
      </c>
      <c r="AM2342" s="15">
        <v>1412644.4316199999</v>
      </c>
      <c r="AN2342" s="19">
        <v>34400</v>
      </c>
      <c r="AO2342" s="19">
        <v>91100</v>
      </c>
      <c r="AP2342" s="19">
        <v>0</v>
      </c>
      <c r="AQ2342" s="19">
        <v>0</v>
      </c>
      <c r="AR2342" s="34">
        <f t="shared" si="484"/>
        <v>125500</v>
      </c>
      <c r="AS2342" s="34">
        <v>45000</v>
      </c>
      <c r="AT2342" s="34">
        <v>3000</v>
      </c>
      <c r="AU2342" s="34">
        <v>28175</v>
      </c>
      <c r="AV2342" s="34">
        <v>0</v>
      </c>
      <c r="AW2342" s="35">
        <f t="shared" si="485"/>
        <v>76175</v>
      </c>
      <c r="AX2342" s="34">
        <f t="shared" si="486"/>
        <v>49325</v>
      </c>
      <c r="AY2342" s="36">
        <v>1.4712000000099998</v>
      </c>
      <c r="AZ2342" s="36">
        <v>2.0617000000000001</v>
      </c>
      <c r="BA2342" s="22"/>
      <c r="BB2342" s="19">
        <v>1255</v>
      </c>
      <c r="BC2342" s="34">
        <f t="shared" si="487"/>
        <v>725.66940000493241</v>
      </c>
      <c r="BD2342" s="34">
        <f t="shared" si="488"/>
        <v>1016.933525</v>
      </c>
      <c r="BE2342" s="38">
        <v>3.4819999999999997E-2</v>
      </c>
      <c r="BF2342" s="38">
        <f t="shared" si="489"/>
        <v>3.4819999999999997E-2</v>
      </c>
      <c r="BG2342" s="34">
        <v>25.267808508171743</v>
      </c>
      <c r="BH2342" s="34">
        <v>35.4096253405</v>
      </c>
      <c r="BI2342" s="34">
        <f t="shared" si="490"/>
        <v>700.40159149676072</v>
      </c>
      <c r="BJ2342" s="34">
        <f t="shared" si="491"/>
        <v>981.52389965949999</v>
      </c>
      <c r="BK2342" s="34">
        <v>0</v>
      </c>
      <c r="BL2342" s="34">
        <v>0</v>
      </c>
      <c r="BM2342" s="34">
        <f t="shared" si="492"/>
        <v>0</v>
      </c>
      <c r="BN2342" s="39">
        <f t="shared" si="482"/>
        <v>700.40159149676072</v>
      </c>
      <c r="BO2342" s="39">
        <f t="shared" si="483"/>
        <v>981.52389965949999</v>
      </c>
      <c r="BP2342" s="39">
        <f t="shared" si="481"/>
        <v>281.12230816273927</v>
      </c>
    </row>
    <row r="2343" spans="1:68" s="25" customFormat="1" ht="14.25" x14ac:dyDescent="0.2">
      <c r="A2343" s="14">
        <v>1132</v>
      </c>
      <c r="B2343" s="40"/>
      <c r="C2343" s="15" t="s">
        <v>18105</v>
      </c>
      <c r="D2343" s="16">
        <v>26859</v>
      </c>
      <c r="E2343" s="15" t="s">
        <v>18106</v>
      </c>
      <c r="F2343" s="15" t="s">
        <v>18105</v>
      </c>
      <c r="G2343" s="17" t="s">
        <v>18107</v>
      </c>
      <c r="H2343" s="17" t="s">
        <v>18108</v>
      </c>
      <c r="I2343" s="17" t="s">
        <v>86</v>
      </c>
      <c r="J2343" s="15" t="s">
        <v>18109</v>
      </c>
      <c r="K2343" s="15" t="s">
        <v>1618</v>
      </c>
      <c r="L2343" s="18" t="s">
        <v>18110</v>
      </c>
      <c r="M2343" s="15" t="s">
        <v>17498</v>
      </c>
      <c r="N2343" s="15" t="s">
        <v>17499</v>
      </c>
      <c r="O2343" s="16">
        <v>510</v>
      </c>
      <c r="P2343" s="15" t="s">
        <v>118</v>
      </c>
      <c r="Q2343" s="15">
        <v>34400</v>
      </c>
      <c r="R2343" s="15">
        <v>105700</v>
      </c>
      <c r="S2343" s="15">
        <v>140100</v>
      </c>
      <c r="T2343" s="15">
        <v>0.36</v>
      </c>
      <c r="U2343" s="15" t="s">
        <v>3335</v>
      </c>
      <c r="V2343" s="15" t="s">
        <v>76</v>
      </c>
      <c r="W2343" s="16">
        <v>1</v>
      </c>
      <c r="X2343" s="16">
        <v>1</v>
      </c>
      <c r="Y2343" s="15">
        <v>17387</v>
      </c>
      <c r="Z2343" s="15">
        <v>0.39900000000000002</v>
      </c>
      <c r="AA2343" s="15" t="s">
        <v>17500</v>
      </c>
      <c r="AB2343" s="15" t="s">
        <v>17501</v>
      </c>
      <c r="AC2343" s="15">
        <v>171400</v>
      </c>
      <c r="AD2343" s="26">
        <v>42537</v>
      </c>
      <c r="AE2343" s="15" t="s">
        <v>119</v>
      </c>
      <c r="AF2343" s="15" t="s">
        <v>119</v>
      </c>
      <c r="AG2343" s="16">
        <v>1</v>
      </c>
      <c r="AH2343" s="15" t="s">
        <v>18111</v>
      </c>
      <c r="AI2343" s="15" t="s">
        <v>78</v>
      </c>
      <c r="AJ2343" s="15">
        <v>17387.4831543</v>
      </c>
      <c r="AK2343" s="15">
        <v>568.00469209100004</v>
      </c>
      <c r="AL2343" s="15">
        <v>3097103.6152900001</v>
      </c>
      <c r="AM2343" s="15">
        <v>1412555.0939499999</v>
      </c>
      <c r="AN2343" s="19">
        <v>34400</v>
      </c>
      <c r="AO2343" s="19">
        <v>106700</v>
      </c>
      <c r="AP2343" s="19">
        <v>0</v>
      </c>
      <c r="AQ2343" s="19">
        <v>500</v>
      </c>
      <c r="AR2343" s="34">
        <f t="shared" si="484"/>
        <v>141600</v>
      </c>
      <c r="AS2343" s="34">
        <v>45000</v>
      </c>
      <c r="AT2343" s="34">
        <v>3000</v>
      </c>
      <c r="AU2343" s="34">
        <v>33635</v>
      </c>
      <c r="AV2343" s="34">
        <v>0</v>
      </c>
      <c r="AW2343" s="35">
        <f t="shared" si="485"/>
        <v>81635</v>
      </c>
      <c r="AX2343" s="34">
        <f t="shared" si="486"/>
        <v>59965</v>
      </c>
      <c r="AY2343" s="36">
        <v>1.4712000000099998</v>
      </c>
      <c r="AZ2343" s="36">
        <v>2.0617000000000001</v>
      </c>
      <c r="BA2343" s="22"/>
      <c r="BB2343" s="19">
        <v>1426</v>
      </c>
      <c r="BC2343" s="34">
        <f t="shared" si="487"/>
        <v>882.20508000599636</v>
      </c>
      <c r="BD2343" s="34">
        <f t="shared" si="488"/>
        <v>1236.298405</v>
      </c>
      <c r="BE2343" s="38">
        <v>3.4819999999999997E-2</v>
      </c>
      <c r="BF2343" s="38">
        <f t="shared" si="489"/>
        <v>3.4819999999999997E-2</v>
      </c>
      <c r="BG2343" s="34">
        <v>30.462244965807049</v>
      </c>
      <c r="BH2343" s="34">
        <v>42.688968492099995</v>
      </c>
      <c r="BI2343" s="34">
        <f t="shared" si="490"/>
        <v>851.74283504018933</v>
      </c>
      <c r="BJ2343" s="34">
        <f t="shared" si="491"/>
        <v>1193.6094365079</v>
      </c>
      <c r="BK2343" s="34">
        <v>0</v>
      </c>
      <c r="BL2343" s="34">
        <v>0</v>
      </c>
      <c r="BM2343" s="34">
        <f t="shared" si="492"/>
        <v>0</v>
      </c>
      <c r="BN2343" s="39">
        <f t="shared" si="482"/>
        <v>851.74283504018933</v>
      </c>
      <c r="BO2343" s="39">
        <f t="shared" si="483"/>
        <v>1193.6094365079</v>
      </c>
      <c r="BP2343" s="39">
        <f t="shared" si="481"/>
        <v>341.86660146771067</v>
      </c>
    </row>
    <row r="2344" spans="1:68" s="25" customFormat="1" ht="14.25" x14ac:dyDescent="0.2">
      <c r="A2344" s="14">
        <v>1133</v>
      </c>
      <c r="B2344" s="40"/>
      <c r="C2344" s="15" t="s">
        <v>376</v>
      </c>
      <c r="D2344" s="16">
        <v>10464</v>
      </c>
      <c r="E2344" s="15" t="s">
        <v>18112</v>
      </c>
      <c r="F2344" s="15" t="s">
        <v>18113</v>
      </c>
      <c r="G2344" s="17" t="s">
        <v>18114</v>
      </c>
      <c r="H2344" s="17" t="s">
        <v>18115</v>
      </c>
      <c r="I2344" s="17" t="s">
        <v>86</v>
      </c>
      <c r="J2344" s="15" t="s">
        <v>18116</v>
      </c>
      <c r="K2344" s="15" t="s">
        <v>382</v>
      </c>
      <c r="L2344" s="18" t="s">
        <v>18117</v>
      </c>
      <c r="M2344" s="15" t="s">
        <v>17536</v>
      </c>
      <c r="N2344" s="15" t="s">
        <v>17537</v>
      </c>
      <c r="O2344" s="16">
        <v>511</v>
      </c>
      <c r="P2344" s="15" t="s">
        <v>569</v>
      </c>
      <c r="Q2344" s="15">
        <v>26100</v>
      </c>
      <c r="R2344" s="15">
        <v>92600</v>
      </c>
      <c r="S2344" s="15">
        <v>118700</v>
      </c>
      <c r="T2344" s="15">
        <v>0.56999999999999995</v>
      </c>
      <c r="U2344" s="15" t="s">
        <v>3335</v>
      </c>
      <c r="V2344" s="15" t="s">
        <v>76</v>
      </c>
      <c r="W2344" s="16">
        <v>1</v>
      </c>
      <c r="X2344" s="16">
        <v>0</v>
      </c>
      <c r="Y2344" s="15">
        <v>24748</v>
      </c>
      <c r="Z2344" s="15">
        <v>0.56799999999999995</v>
      </c>
      <c r="AA2344" s="15" t="s">
        <v>78</v>
      </c>
      <c r="AB2344" s="15" t="s">
        <v>78</v>
      </c>
      <c r="AC2344" s="15">
        <v>0</v>
      </c>
      <c r="AD2344" s="15"/>
      <c r="AE2344" s="15" t="s">
        <v>78</v>
      </c>
      <c r="AF2344" s="15" t="s">
        <v>78</v>
      </c>
      <c r="AG2344" s="16">
        <v>1</v>
      </c>
      <c r="AH2344" s="15" t="s">
        <v>18118</v>
      </c>
      <c r="AI2344" s="15" t="s">
        <v>78</v>
      </c>
      <c r="AJ2344" s="15">
        <v>24747.7016602</v>
      </c>
      <c r="AK2344" s="15">
        <v>636.04021692200001</v>
      </c>
      <c r="AL2344" s="15">
        <v>3097106.2576899999</v>
      </c>
      <c r="AM2344" s="15">
        <v>1412441.39487</v>
      </c>
      <c r="AN2344" s="19">
        <v>26100</v>
      </c>
      <c r="AO2344" s="19">
        <v>91400</v>
      </c>
      <c r="AP2344" s="19">
        <v>0</v>
      </c>
      <c r="AQ2344" s="19">
        <v>100</v>
      </c>
      <c r="AR2344" s="34">
        <f t="shared" si="484"/>
        <v>117600</v>
      </c>
      <c r="AS2344" s="34">
        <v>45000</v>
      </c>
      <c r="AT2344" s="34">
        <v>0</v>
      </c>
      <c r="AU2344" s="34">
        <v>25375</v>
      </c>
      <c r="AV2344" s="34">
        <v>0</v>
      </c>
      <c r="AW2344" s="35">
        <f t="shared" si="485"/>
        <v>70375</v>
      </c>
      <c r="AX2344" s="34">
        <f t="shared" si="486"/>
        <v>47225</v>
      </c>
      <c r="AY2344" s="36">
        <v>1.4712000000099998</v>
      </c>
      <c r="AZ2344" s="36">
        <v>2.0617000000000001</v>
      </c>
      <c r="BA2344" s="22"/>
      <c r="BB2344" s="19">
        <v>1178</v>
      </c>
      <c r="BC2344" s="34">
        <f t="shared" si="487"/>
        <v>694.77420000472239</v>
      </c>
      <c r="BD2344" s="34">
        <f t="shared" si="488"/>
        <v>973.63782500000002</v>
      </c>
      <c r="BE2344" s="38">
        <v>3.4819999999999997E-2</v>
      </c>
      <c r="BF2344" s="38">
        <f t="shared" si="489"/>
        <v>3.4819999999999997E-2</v>
      </c>
      <c r="BG2344" s="34">
        <v>24.140810460164083</v>
      </c>
      <c r="BH2344" s="34">
        <v>33.830280672499995</v>
      </c>
      <c r="BI2344" s="34">
        <f t="shared" si="490"/>
        <v>670.63338954455833</v>
      </c>
      <c r="BJ2344" s="34">
        <f t="shared" si="491"/>
        <v>939.80754432750007</v>
      </c>
      <c r="BK2344" s="34">
        <v>0</v>
      </c>
      <c r="BL2344" s="34">
        <v>0</v>
      </c>
      <c r="BM2344" s="34">
        <f t="shared" si="492"/>
        <v>0</v>
      </c>
      <c r="BN2344" s="39">
        <f t="shared" si="482"/>
        <v>670.63338954455833</v>
      </c>
      <c r="BO2344" s="39">
        <f t="shared" si="483"/>
        <v>939.80754432750007</v>
      </c>
      <c r="BP2344" s="39">
        <f t="shared" si="481"/>
        <v>269.17415478294174</v>
      </c>
    </row>
    <row r="2345" spans="1:68" s="25" customFormat="1" ht="14.25" x14ac:dyDescent="0.2">
      <c r="A2345" s="14">
        <v>1134</v>
      </c>
      <c r="B2345" s="40"/>
      <c r="C2345" s="15"/>
      <c r="D2345" s="16">
        <v>31146</v>
      </c>
      <c r="E2345" s="15" t="s">
        <v>18119</v>
      </c>
      <c r="F2345" s="15" t="s">
        <v>18120</v>
      </c>
      <c r="G2345" s="17" t="s">
        <v>18121</v>
      </c>
      <c r="H2345" s="17" t="s">
        <v>18122</v>
      </c>
      <c r="I2345" s="17" t="s">
        <v>18123</v>
      </c>
      <c r="J2345" s="15" t="s">
        <v>18124</v>
      </c>
      <c r="K2345" s="15" t="s">
        <v>18125</v>
      </c>
      <c r="L2345" s="18" t="s">
        <v>18126</v>
      </c>
      <c r="M2345" s="15" t="s">
        <v>17498</v>
      </c>
      <c r="N2345" s="15" t="s">
        <v>17499</v>
      </c>
      <c r="O2345" s="16">
        <v>510</v>
      </c>
      <c r="P2345" s="15" t="s">
        <v>118</v>
      </c>
      <c r="Q2345" s="15">
        <v>40400</v>
      </c>
      <c r="R2345" s="15">
        <v>123400</v>
      </c>
      <c r="S2345" s="15">
        <v>163800</v>
      </c>
      <c r="T2345" s="15">
        <v>0.34</v>
      </c>
      <c r="U2345" s="15" t="s">
        <v>3335</v>
      </c>
      <c r="V2345" s="15" t="s">
        <v>76</v>
      </c>
      <c r="W2345" s="16">
        <v>1</v>
      </c>
      <c r="X2345" s="16">
        <v>1</v>
      </c>
      <c r="Y2345" s="15">
        <v>13718</v>
      </c>
      <c r="Z2345" s="15">
        <v>0.315</v>
      </c>
      <c r="AA2345" s="15" t="s">
        <v>17500</v>
      </c>
      <c r="AB2345" s="15" t="s">
        <v>17501</v>
      </c>
      <c r="AC2345" s="15">
        <v>152900</v>
      </c>
      <c r="AD2345" s="26">
        <v>41969</v>
      </c>
      <c r="AE2345" s="15" t="s">
        <v>119</v>
      </c>
      <c r="AF2345" s="15" t="s">
        <v>119</v>
      </c>
      <c r="AG2345" s="16">
        <v>1</v>
      </c>
      <c r="AH2345" s="15" t="s">
        <v>18127</v>
      </c>
      <c r="AI2345" s="15" t="s">
        <v>78</v>
      </c>
      <c r="AJ2345" s="15">
        <v>13718.0068359</v>
      </c>
      <c r="AK2345" s="15">
        <v>478.30102469799999</v>
      </c>
      <c r="AL2345" s="15">
        <v>3097100.6875499999</v>
      </c>
      <c r="AM2345" s="15">
        <v>1412322.56479</v>
      </c>
      <c r="AN2345" s="19">
        <v>40400</v>
      </c>
      <c r="AO2345" s="19">
        <v>125200</v>
      </c>
      <c r="AP2345" s="19">
        <v>0</v>
      </c>
      <c r="AQ2345" s="19">
        <v>0</v>
      </c>
      <c r="AR2345" s="34">
        <f t="shared" si="484"/>
        <v>165600</v>
      </c>
      <c r="AS2345" s="34">
        <v>45000</v>
      </c>
      <c r="AT2345" s="34">
        <v>3000</v>
      </c>
      <c r="AU2345" s="34">
        <v>42210</v>
      </c>
      <c r="AV2345" s="34">
        <v>0</v>
      </c>
      <c r="AW2345" s="35">
        <f t="shared" si="485"/>
        <v>90210</v>
      </c>
      <c r="AX2345" s="34">
        <f t="shared" si="486"/>
        <v>75390</v>
      </c>
      <c r="AY2345" s="36">
        <v>1.4712000000099998</v>
      </c>
      <c r="AZ2345" s="36">
        <v>2.0617000000000001</v>
      </c>
      <c r="BA2345" s="22"/>
      <c r="BB2345" s="19">
        <v>1656</v>
      </c>
      <c r="BC2345" s="34">
        <f t="shared" si="487"/>
        <v>1109.1376800075388</v>
      </c>
      <c r="BD2345" s="34">
        <f t="shared" si="488"/>
        <v>1554.3156300000001</v>
      </c>
      <c r="BE2345" s="38">
        <v>3.4819999999999997E-2</v>
      </c>
      <c r="BF2345" s="38">
        <f t="shared" si="489"/>
        <v>3.4819999999999997E-2</v>
      </c>
      <c r="BG2345" s="34">
        <v>38.620174017862496</v>
      </c>
      <c r="BH2345" s="34">
        <v>54.121270236599997</v>
      </c>
      <c r="BI2345" s="34">
        <f t="shared" si="490"/>
        <v>1070.5175059896765</v>
      </c>
      <c r="BJ2345" s="34">
        <f t="shared" si="491"/>
        <v>1500.1943597634001</v>
      </c>
      <c r="BK2345" s="34">
        <v>0</v>
      </c>
      <c r="BL2345" s="34">
        <v>0</v>
      </c>
      <c r="BM2345" s="34">
        <f t="shared" si="492"/>
        <v>0</v>
      </c>
      <c r="BN2345" s="39">
        <f t="shared" si="482"/>
        <v>1070.5175059896765</v>
      </c>
      <c r="BO2345" s="39">
        <f t="shared" si="483"/>
        <v>1500.1943597634001</v>
      </c>
      <c r="BP2345" s="39">
        <f t="shared" si="481"/>
        <v>429.67685377372368</v>
      </c>
    </row>
    <row r="2346" spans="1:68" s="25" customFormat="1" ht="14.25" x14ac:dyDescent="0.2">
      <c r="A2346" s="14">
        <v>1135</v>
      </c>
      <c r="B2346" s="40"/>
      <c r="C2346" s="15" t="s">
        <v>159</v>
      </c>
      <c r="D2346" s="16">
        <v>26719</v>
      </c>
      <c r="E2346" s="15" t="s">
        <v>18128</v>
      </c>
      <c r="F2346" s="15" t="s">
        <v>18129</v>
      </c>
      <c r="G2346" s="17" t="s">
        <v>18130</v>
      </c>
      <c r="H2346" s="17" t="s">
        <v>18131</v>
      </c>
      <c r="I2346" s="17" t="s">
        <v>86</v>
      </c>
      <c r="J2346" s="15" t="s">
        <v>18132</v>
      </c>
      <c r="K2346" s="15" t="s">
        <v>86</v>
      </c>
      <c r="L2346" s="18" t="s">
        <v>18133</v>
      </c>
      <c r="M2346" s="15" t="s">
        <v>17536</v>
      </c>
      <c r="N2346" s="15" t="s">
        <v>17537</v>
      </c>
      <c r="O2346" s="16">
        <v>511</v>
      </c>
      <c r="P2346" s="15" t="s">
        <v>569</v>
      </c>
      <c r="Q2346" s="15">
        <v>22500</v>
      </c>
      <c r="R2346" s="15">
        <v>110100</v>
      </c>
      <c r="S2346" s="15">
        <v>132600</v>
      </c>
      <c r="T2346" s="15">
        <v>0.45</v>
      </c>
      <c r="U2346" s="15" t="s">
        <v>3335</v>
      </c>
      <c r="V2346" s="15" t="s">
        <v>76</v>
      </c>
      <c r="W2346" s="16">
        <v>1</v>
      </c>
      <c r="X2346" s="16">
        <v>0</v>
      </c>
      <c r="Y2346" s="15">
        <v>20265</v>
      </c>
      <c r="Z2346" s="15">
        <v>0.46500000000000002</v>
      </c>
      <c r="AA2346" s="15" t="s">
        <v>78</v>
      </c>
      <c r="AB2346" s="15" t="s">
        <v>78</v>
      </c>
      <c r="AC2346" s="15">
        <v>0</v>
      </c>
      <c r="AD2346" s="15"/>
      <c r="AE2346" s="15" t="s">
        <v>78</v>
      </c>
      <c r="AF2346" s="15" t="s">
        <v>78</v>
      </c>
      <c r="AG2346" s="16">
        <v>1</v>
      </c>
      <c r="AH2346" s="15" t="s">
        <v>18134</v>
      </c>
      <c r="AI2346" s="15" t="s">
        <v>78</v>
      </c>
      <c r="AJ2346" s="15">
        <v>20265.3210449</v>
      </c>
      <c r="AK2346" s="15">
        <v>586.68943503599996</v>
      </c>
      <c r="AL2346" s="15">
        <v>3097116.9673700002</v>
      </c>
      <c r="AM2346" s="15">
        <v>1412210.0775899999</v>
      </c>
      <c r="AN2346" s="19">
        <v>22500</v>
      </c>
      <c r="AO2346" s="19">
        <v>107400</v>
      </c>
      <c r="AP2346" s="19">
        <v>0</v>
      </c>
      <c r="AQ2346" s="19">
        <v>1500</v>
      </c>
      <c r="AR2346" s="34">
        <f t="shared" si="484"/>
        <v>131400</v>
      </c>
      <c r="AS2346" s="34">
        <v>45000</v>
      </c>
      <c r="AT2346" s="34">
        <v>3000</v>
      </c>
      <c r="AU2346" s="34">
        <v>29715</v>
      </c>
      <c r="AV2346" s="34">
        <v>12480</v>
      </c>
      <c r="AW2346" s="35">
        <f t="shared" si="485"/>
        <v>90195</v>
      </c>
      <c r="AX2346" s="34">
        <f t="shared" si="486"/>
        <v>41205</v>
      </c>
      <c r="AY2346" s="36">
        <v>1.4712000000099998</v>
      </c>
      <c r="AZ2346" s="36">
        <v>2.0617000000000001</v>
      </c>
      <c r="BA2346" s="22"/>
      <c r="BB2346" s="19">
        <v>1344</v>
      </c>
      <c r="BC2346" s="34">
        <f t="shared" si="487"/>
        <v>606.20796000412042</v>
      </c>
      <c r="BD2346" s="34">
        <f t="shared" si="488"/>
        <v>849.52348500000005</v>
      </c>
      <c r="BE2346" s="38">
        <v>3.4819999999999997E-2</v>
      </c>
      <c r="BF2346" s="38">
        <f t="shared" si="489"/>
        <v>3.4819999999999997E-2</v>
      </c>
      <c r="BG2346" s="34">
        <v>20.33975340733825</v>
      </c>
      <c r="BH2346" s="34">
        <v>28.503581837700001</v>
      </c>
      <c r="BI2346" s="34">
        <f t="shared" si="490"/>
        <v>585.86820659678222</v>
      </c>
      <c r="BJ2346" s="34">
        <f t="shared" si="491"/>
        <v>821.01990316230001</v>
      </c>
      <c r="BK2346" s="34">
        <v>0</v>
      </c>
      <c r="BL2346" s="34">
        <v>0</v>
      </c>
      <c r="BM2346" s="34">
        <f t="shared" si="492"/>
        <v>0</v>
      </c>
      <c r="BN2346" s="39">
        <f t="shared" si="482"/>
        <v>585.86820659678222</v>
      </c>
      <c r="BO2346" s="39">
        <f t="shared" si="483"/>
        <v>821.01990316230001</v>
      </c>
      <c r="BP2346" s="39">
        <f t="shared" si="481"/>
        <v>235.1516965655178</v>
      </c>
    </row>
    <row r="2347" spans="1:68" s="25" customFormat="1" ht="14.25" x14ac:dyDescent="0.2">
      <c r="A2347" s="14">
        <v>1136</v>
      </c>
      <c r="B2347" s="40"/>
      <c r="C2347" s="15"/>
      <c r="D2347" s="16">
        <v>19642</v>
      </c>
      <c r="E2347" s="15" t="s">
        <v>18135</v>
      </c>
      <c r="F2347" s="15" t="s">
        <v>18136</v>
      </c>
      <c r="G2347" s="17" t="s">
        <v>18137</v>
      </c>
      <c r="H2347" s="17" t="s">
        <v>18138</v>
      </c>
      <c r="I2347" s="17" t="s">
        <v>86</v>
      </c>
      <c r="J2347" s="15" t="s">
        <v>18139</v>
      </c>
      <c r="K2347" s="15" t="s">
        <v>3241</v>
      </c>
      <c r="L2347" s="18" t="s">
        <v>18140</v>
      </c>
      <c r="M2347" s="15" t="s">
        <v>17536</v>
      </c>
      <c r="N2347" s="15" t="s">
        <v>17537</v>
      </c>
      <c r="O2347" s="16">
        <v>501</v>
      </c>
      <c r="P2347" s="15" t="s">
        <v>405</v>
      </c>
      <c r="Q2347" s="15">
        <v>1000</v>
      </c>
      <c r="R2347" s="15">
        <v>0</v>
      </c>
      <c r="S2347" s="15">
        <v>1000</v>
      </c>
      <c r="T2347" s="15">
        <v>0.48</v>
      </c>
      <c r="U2347" s="15" t="s">
        <v>3335</v>
      </c>
      <c r="V2347" s="15" t="s">
        <v>76</v>
      </c>
      <c r="W2347" s="16">
        <v>0</v>
      </c>
      <c r="X2347" s="16">
        <v>0</v>
      </c>
      <c r="Y2347" s="15">
        <v>19360</v>
      </c>
      <c r="Z2347" s="15">
        <v>0.44400000000000001</v>
      </c>
      <c r="AA2347" s="15" t="s">
        <v>78</v>
      </c>
      <c r="AB2347" s="15" t="s">
        <v>78</v>
      </c>
      <c r="AC2347" s="15">
        <v>0</v>
      </c>
      <c r="AD2347" s="15"/>
      <c r="AE2347" s="15" t="s">
        <v>78</v>
      </c>
      <c r="AF2347" s="15" t="s">
        <v>78</v>
      </c>
      <c r="AG2347" s="16">
        <v>1</v>
      </c>
      <c r="AH2347" s="15" t="s">
        <v>18141</v>
      </c>
      <c r="AI2347" s="15" t="s">
        <v>78</v>
      </c>
      <c r="AJ2347" s="15">
        <v>19360.4782715</v>
      </c>
      <c r="AK2347" s="15">
        <v>587.81646458700004</v>
      </c>
      <c r="AL2347" s="15">
        <v>3097148.3422099999</v>
      </c>
      <c r="AM2347" s="15">
        <v>1412036.7796700001</v>
      </c>
      <c r="AN2347" s="19">
        <v>0</v>
      </c>
      <c r="AO2347" s="19">
        <v>0</v>
      </c>
      <c r="AP2347" s="19">
        <v>800</v>
      </c>
      <c r="AQ2347" s="19">
        <v>0</v>
      </c>
      <c r="AR2347" s="34">
        <f t="shared" si="484"/>
        <v>800</v>
      </c>
      <c r="AS2347" s="34">
        <v>0</v>
      </c>
      <c r="AT2347" s="34">
        <v>0</v>
      </c>
      <c r="AU2347" s="34">
        <v>0</v>
      </c>
      <c r="AV2347" s="34">
        <v>0</v>
      </c>
      <c r="AW2347" s="35">
        <f t="shared" si="485"/>
        <v>0</v>
      </c>
      <c r="AX2347" s="34">
        <f t="shared" si="486"/>
        <v>800</v>
      </c>
      <c r="AY2347" s="36">
        <v>1.4712000000099998</v>
      </c>
      <c r="AZ2347" s="36">
        <v>2.0617000000000001</v>
      </c>
      <c r="BA2347" s="22"/>
      <c r="BB2347" s="19">
        <v>24</v>
      </c>
      <c r="BC2347" s="34">
        <f t="shared" si="487"/>
        <v>11.769600000079999</v>
      </c>
      <c r="BD2347" s="34">
        <f t="shared" si="488"/>
        <v>16.493600000000001</v>
      </c>
      <c r="BE2347" s="38">
        <v>3.4819999999999997E-2</v>
      </c>
      <c r="BF2347" s="38">
        <f t="shared" si="489"/>
        <v>3.4819999999999997E-2</v>
      </c>
      <c r="BG2347" s="34">
        <v>0</v>
      </c>
      <c r="BH2347" s="34">
        <v>0</v>
      </c>
      <c r="BI2347" s="34">
        <f t="shared" si="490"/>
        <v>11.769600000079999</v>
      </c>
      <c r="BJ2347" s="34">
        <f t="shared" si="491"/>
        <v>16.493600000000001</v>
      </c>
      <c r="BK2347" s="34">
        <v>0</v>
      </c>
      <c r="BL2347" s="34">
        <v>0</v>
      </c>
      <c r="BM2347" s="34">
        <f t="shared" si="492"/>
        <v>0</v>
      </c>
      <c r="BN2347" s="39">
        <f t="shared" si="482"/>
        <v>11.769600000079999</v>
      </c>
      <c r="BO2347" s="39">
        <f t="shared" si="483"/>
        <v>16.493600000000001</v>
      </c>
      <c r="BP2347" s="39">
        <f t="shared" si="481"/>
        <v>4.723999999920002</v>
      </c>
    </row>
    <row r="2348" spans="1:68" s="25" customFormat="1" ht="14.25" x14ac:dyDescent="0.2">
      <c r="A2348" s="14">
        <v>1137</v>
      </c>
      <c r="B2348" s="40"/>
      <c r="C2348" s="15"/>
      <c r="D2348" s="16">
        <v>34046</v>
      </c>
      <c r="E2348" s="15" t="s">
        <v>18142</v>
      </c>
      <c r="F2348" s="15" t="s">
        <v>18143</v>
      </c>
      <c r="G2348" s="17" t="s">
        <v>18144</v>
      </c>
      <c r="H2348" s="17" t="s">
        <v>18145</v>
      </c>
      <c r="I2348" s="17" t="s">
        <v>86</v>
      </c>
      <c r="J2348" s="15" t="s">
        <v>18146</v>
      </c>
      <c r="K2348" s="15" t="s">
        <v>2421</v>
      </c>
      <c r="L2348" s="18" t="s">
        <v>18147</v>
      </c>
      <c r="M2348" s="15" t="s">
        <v>17536</v>
      </c>
      <c r="N2348" s="15" t="s">
        <v>17537</v>
      </c>
      <c r="O2348" s="16">
        <v>511</v>
      </c>
      <c r="P2348" s="15" t="s">
        <v>569</v>
      </c>
      <c r="Q2348" s="15">
        <v>21400</v>
      </c>
      <c r="R2348" s="15">
        <v>56500</v>
      </c>
      <c r="S2348" s="15">
        <v>77900</v>
      </c>
      <c r="T2348" s="15">
        <v>0.41</v>
      </c>
      <c r="U2348" s="15" t="s">
        <v>3335</v>
      </c>
      <c r="V2348" s="15" t="s">
        <v>76</v>
      </c>
      <c r="W2348" s="16">
        <v>1</v>
      </c>
      <c r="X2348" s="16">
        <v>0</v>
      </c>
      <c r="Y2348" s="15">
        <v>17307</v>
      </c>
      <c r="Z2348" s="15">
        <v>0.39700000000000002</v>
      </c>
      <c r="AA2348" s="15" t="s">
        <v>78</v>
      </c>
      <c r="AB2348" s="15" t="s">
        <v>78</v>
      </c>
      <c r="AC2348" s="15">
        <v>0</v>
      </c>
      <c r="AD2348" s="15"/>
      <c r="AE2348" s="15" t="s">
        <v>1583</v>
      </c>
      <c r="AF2348" s="15" t="s">
        <v>18148</v>
      </c>
      <c r="AG2348" s="16">
        <v>1</v>
      </c>
      <c r="AH2348" s="15" t="s">
        <v>18149</v>
      </c>
      <c r="AI2348" s="15" t="s">
        <v>78</v>
      </c>
      <c r="AJ2348" s="15">
        <v>17306.8354492</v>
      </c>
      <c r="AK2348" s="15">
        <v>565.19654271399997</v>
      </c>
      <c r="AL2348" s="15">
        <v>3097055.5555599998</v>
      </c>
      <c r="AM2348" s="15">
        <v>1412063.60464</v>
      </c>
      <c r="AN2348" s="19">
        <v>0</v>
      </c>
      <c r="AO2348" s="19">
        <v>0</v>
      </c>
      <c r="AP2348" s="19">
        <v>21400</v>
      </c>
      <c r="AQ2348" s="19">
        <v>55900</v>
      </c>
      <c r="AR2348" s="34">
        <f t="shared" si="484"/>
        <v>77300</v>
      </c>
      <c r="AS2348" s="34">
        <v>0</v>
      </c>
      <c r="AT2348" s="34">
        <v>0</v>
      </c>
      <c r="AU2348" s="34">
        <v>0</v>
      </c>
      <c r="AV2348" s="34">
        <v>0</v>
      </c>
      <c r="AW2348" s="35">
        <f t="shared" si="485"/>
        <v>0</v>
      </c>
      <c r="AX2348" s="34">
        <f t="shared" si="486"/>
        <v>77300</v>
      </c>
      <c r="AY2348" s="36">
        <v>1.4712000000099998</v>
      </c>
      <c r="AZ2348" s="36">
        <v>2.0617000000000001</v>
      </c>
      <c r="BA2348" s="22"/>
      <c r="BB2348" s="19">
        <v>1546</v>
      </c>
      <c r="BC2348" s="34">
        <f t="shared" si="487"/>
        <v>1137.23760000773</v>
      </c>
      <c r="BD2348" s="34">
        <f t="shared" si="488"/>
        <v>1593.6941000000002</v>
      </c>
      <c r="BE2348" s="38">
        <v>3.4819999999999997E-2</v>
      </c>
      <c r="BF2348" s="38">
        <f t="shared" si="489"/>
        <v>3.4819999999999997E-2</v>
      </c>
      <c r="BG2348" s="34">
        <v>0</v>
      </c>
      <c r="BH2348" s="34">
        <v>0</v>
      </c>
      <c r="BI2348" s="34">
        <f t="shared" si="490"/>
        <v>1137.23760000773</v>
      </c>
      <c r="BJ2348" s="34">
        <f t="shared" si="491"/>
        <v>1593.6941000000002</v>
      </c>
      <c r="BK2348" s="34">
        <v>0</v>
      </c>
      <c r="BL2348" s="34">
        <v>47.694100000000162</v>
      </c>
      <c r="BM2348" s="34">
        <f t="shared" si="492"/>
        <v>47.694100000000162</v>
      </c>
      <c r="BN2348" s="39">
        <f t="shared" si="482"/>
        <v>1137.23760000773</v>
      </c>
      <c r="BO2348" s="39">
        <f t="shared" si="483"/>
        <v>1546</v>
      </c>
      <c r="BP2348" s="39">
        <f t="shared" ref="BP2348:BP2402" si="493">BO2348-BN2348</f>
        <v>408.76239999227005</v>
      </c>
    </row>
    <row r="2349" spans="1:68" s="25" customFormat="1" ht="14.25" x14ac:dyDescent="0.2">
      <c r="A2349" s="14">
        <v>1138</v>
      </c>
      <c r="B2349" s="40"/>
      <c r="C2349" s="15" t="s">
        <v>18150</v>
      </c>
      <c r="D2349" s="16">
        <v>8507</v>
      </c>
      <c r="E2349" s="15" t="s">
        <v>18151</v>
      </c>
      <c r="F2349" s="15" t="s">
        <v>18150</v>
      </c>
      <c r="G2349" s="17" t="s">
        <v>18152</v>
      </c>
      <c r="H2349" s="17" t="s">
        <v>18153</v>
      </c>
      <c r="I2349" s="17" t="s">
        <v>86</v>
      </c>
      <c r="J2349" s="15" t="s">
        <v>18153</v>
      </c>
      <c r="K2349" s="15" t="s">
        <v>2125</v>
      </c>
      <c r="L2349" s="18" t="s">
        <v>18154</v>
      </c>
      <c r="M2349" s="15" t="s">
        <v>17536</v>
      </c>
      <c r="N2349" s="15" t="s">
        <v>17537</v>
      </c>
      <c r="O2349" s="16">
        <v>511</v>
      </c>
      <c r="P2349" s="15" t="s">
        <v>569</v>
      </c>
      <c r="Q2349" s="15">
        <v>21400</v>
      </c>
      <c r="R2349" s="15">
        <v>72500</v>
      </c>
      <c r="S2349" s="15">
        <v>93900</v>
      </c>
      <c r="T2349" s="15">
        <v>0.41</v>
      </c>
      <c r="U2349" s="15" t="s">
        <v>3335</v>
      </c>
      <c r="V2349" s="15" t="s">
        <v>76</v>
      </c>
      <c r="W2349" s="16">
        <v>1</v>
      </c>
      <c r="X2349" s="16">
        <v>0</v>
      </c>
      <c r="Y2349" s="15">
        <v>17102</v>
      </c>
      <c r="Z2349" s="15">
        <v>0.39300000000000002</v>
      </c>
      <c r="AA2349" s="15" t="s">
        <v>78</v>
      </c>
      <c r="AB2349" s="15" t="s">
        <v>78</v>
      </c>
      <c r="AC2349" s="15">
        <v>0</v>
      </c>
      <c r="AD2349" s="15"/>
      <c r="AE2349" s="15" t="s">
        <v>1813</v>
      </c>
      <c r="AF2349" s="15" t="s">
        <v>18155</v>
      </c>
      <c r="AG2349" s="16">
        <v>1</v>
      </c>
      <c r="AH2349" s="15" t="s">
        <v>18156</v>
      </c>
      <c r="AI2349" s="15" t="s">
        <v>78</v>
      </c>
      <c r="AJ2349" s="15">
        <v>17102.4538574</v>
      </c>
      <c r="AK2349" s="15">
        <v>563.32930865100002</v>
      </c>
      <c r="AL2349" s="15">
        <v>3096968.60855</v>
      </c>
      <c r="AM2349" s="15">
        <v>1412082.23523</v>
      </c>
      <c r="AN2349" s="19">
        <v>21400</v>
      </c>
      <c r="AO2349" s="19">
        <v>71900</v>
      </c>
      <c r="AP2349" s="19">
        <v>0</v>
      </c>
      <c r="AQ2349" s="19">
        <v>0</v>
      </c>
      <c r="AR2349" s="34">
        <f t="shared" si="484"/>
        <v>93300</v>
      </c>
      <c r="AS2349" s="34">
        <v>45000</v>
      </c>
      <c r="AT2349" s="34">
        <v>0</v>
      </c>
      <c r="AU2349" s="34">
        <v>16905</v>
      </c>
      <c r="AV2349" s="34">
        <v>0</v>
      </c>
      <c r="AW2349" s="35">
        <f t="shared" si="485"/>
        <v>61905</v>
      </c>
      <c r="AX2349" s="34">
        <f t="shared" si="486"/>
        <v>31395</v>
      </c>
      <c r="AY2349" s="36">
        <v>1.4712000000099998</v>
      </c>
      <c r="AZ2349" s="36">
        <v>2.0617000000000001</v>
      </c>
      <c r="BA2349" s="22"/>
      <c r="BB2349" s="19">
        <v>933</v>
      </c>
      <c r="BC2349" s="34">
        <f t="shared" si="487"/>
        <v>461.88324000313941</v>
      </c>
      <c r="BD2349" s="34">
        <f t="shared" si="488"/>
        <v>647.270715</v>
      </c>
      <c r="BE2349" s="38">
        <v>3.4819999999999997E-2</v>
      </c>
      <c r="BF2349" s="38">
        <f t="shared" si="489"/>
        <v>3.4819999999999997E-2</v>
      </c>
      <c r="BG2349" s="34">
        <v>16.082774416909313</v>
      </c>
      <c r="BH2349" s="34">
        <v>22.537966296299999</v>
      </c>
      <c r="BI2349" s="34">
        <f t="shared" si="490"/>
        <v>445.80046558623008</v>
      </c>
      <c r="BJ2349" s="34">
        <f t="shared" si="491"/>
        <v>624.73274870370005</v>
      </c>
      <c r="BK2349" s="34">
        <v>0</v>
      </c>
      <c r="BL2349" s="34">
        <v>0</v>
      </c>
      <c r="BM2349" s="34">
        <f t="shared" si="492"/>
        <v>0</v>
      </c>
      <c r="BN2349" s="39">
        <f t="shared" si="482"/>
        <v>445.80046558623008</v>
      </c>
      <c r="BO2349" s="39">
        <f t="shared" si="483"/>
        <v>624.73274870370005</v>
      </c>
      <c r="BP2349" s="39">
        <f t="shared" si="493"/>
        <v>178.93228311746998</v>
      </c>
    </row>
    <row r="2350" spans="1:68" s="25" customFormat="1" ht="14.25" x14ac:dyDescent="0.2">
      <c r="A2350" s="14">
        <v>1139</v>
      </c>
      <c r="B2350" s="40"/>
      <c r="C2350" s="15"/>
      <c r="D2350" s="16">
        <v>18502</v>
      </c>
      <c r="E2350" s="15" t="s">
        <v>18157</v>
      </c>
      <c r="F2350" s="15" t="s">
        <v>18158</v>
      </c>
      <c r="G2350" s="17" t="s">
        <v>18159</v>
      </c>
      <c r="H2350" s="17" t="s">
        <v>18160</v>
      </c>
      <c r="I2350" s="17" t="s">
        <v>86</v>
      </c>
      <c r="J2350" s="15" t="s">
        <v>18161</v>
      </c>
      <c r="K2350" s="15" t="s">
        <v>15714</v>
      </c>
      <c r="L2350" s="18" t="s">
        <v>18162</v>
      </c>
      <c r="M2350" s="15" t="s">
        <v>17536</v>
      </c>
      <c r="N2350" s="15" t="s">
        <v>17537</v>
      </c>
      <c r="O2350" s="16">
        <v>511</v>
      </c>
      <c r="P2350" s="15" t="s">
        <v>569</v>
      </c>
      <c r="Q2350" s="15">
        <v>22000</v>
      </c>
      <c r="R2350" s="15">
        <v>95000</v>
      </c>
      <c r="S2350" s="15">
        <v>117000</v>
      </c>
      <c r="T2350" s="15">
        <v>0.43</v>
      </c>
      <c r="U2350" s="15" t="s">
        <v>3335</v>
      </c>
      <c r="V2350" s="15" t="s">
        <v>76</v>
      </c>
      <c r="W2350" s="16">
        <v>1</v>
      </c>
      <c r="X2350" s="16">
        <v>0</v>
      </c>
      <c r="Y2350" s="15">
        <v>17033</v>
      </c>
      <c r="Z2350" s="15">
        <v>0.39100000000000001</v>
      </c>
      <c r="AA2350" s="15" t="s">
        <v>78</v>
      </c>
      <c r="AB2350" s="15" t="s">
        <v>78</v>
      </c>
      <c r="AC2350" s="15">
        <v>0</v>
      </c>
      <c r="AD2350" s="15"/>
      <c r="AE2350" s="15" t="s">
        <v>183</v>
      </c>
      <c r="AF2350" s="15" t="s">
        <v>18163</v>
      </c>
      <c r="AG2350" s="16">
        <v>1</v>
      </c>
      <c r="AH2350" s="15" t="s">
        <v>18164</v>
      </c>
      <c r="AI2350" s="15" t="s">
        <v>78</v>
      </c>
      <c r="AJ2350" s="15">
        <v>17032.8305664</v>
      </c>
      <c r="AK2350" s="15">
        <v>570.24820072099999</v>
      </c>
      <c r="AL2350" s="15">
        <v>3096883.3564800001</v>
      </c>
      <c r="AM2350" s="15">
        <v>1412107.7364000001</v>
      </c>
      <c r="AN2350" s="19">
        <v>22000</v>
      </c>
      <c r="AO2350" s="19">
        <v>96200</v>
      </c>
      <c r="AP2350" s="19">
        <v>0</v>
      </c>
      <c r="AQ2350" s="19">
        <v>2500</v>
      </c>
      <c r="AR2350" s="34">
        <f t="shared" si="484"/>
        <v>120700</v>
      </c>
      <c r="AS2350" s="34">
        <v>45000</v>
      </c>
      <c r="AT2350" s="34">
        <v>0</v>
      </c>
      <c r="AU2350" s="34">
        <v>25620</v>
      </c>
      <c r="AV2350" s="34">
        <v>0</v>
      </c>
      <c r="AW2350" s="35">
        <f t="shared" si="485"/>
        <v>70620</v>
      </c>
      <c r="AX2350" s="34">
        <f t="shared" si="486"/>
        <v>50080</v>
      </c>
      <c r="AY2350" s="36">
        <v>1.4712000000099998</v>
      </c>
      <c r="AZ2350" s="36">
        <v>2.0617000000000001</v>
      </c>
      <c r="BA2350" s="22"/>
      <c r="BB2350" s="19">
        <v>1257</v>
      </c>
      <c r="BC2350" s="34">
        <f t="shared" si="487"/>
        <v>736.77696000500794</v>
      </c>
      <c r="BD2350" s="34">
        <f t="shared" si="488"/>
        <v>1032.49936</v>
      </c>
      <c r="BE2350" s="38">
        <v>3.4819999999999997E-2</v>
      </c>
      <c r="BF2350" s="38">
        <f t="shared" si="489"/>
        <v>3.4819999999999997E-2</v>
      </c>
      <c r="BG2350" s="34">
        <v>24.373894147365672</v>
      </c>
      <c r="BH2350" s="34">
        <v>34.156917865200001</v>
      </c>
      <c r="BI2350" s="34">
        <f t="shared" si="490"/>
        <v>712.40306585764222</v>
      </c>
      <c r="BJ2350" s="34">
        <f t="shared" si="491"/>
        <v>998.34244213479997</v>
      </c>
      <c r="BK2350" s="34">
        <v>0</v>
      </c>
      <c r="BL2350" s="34">
        <v>0</v>
      </c>
      <c r="BM2350" s="34">
        <f t="shared" si="492"/>
        <v>0</v>
      </c>
      <c r="BN2350" s="39">
        <f t="shared" si="482"/>
        <v>712.40306585764222</v>
      </c>
      <c r="BO2350" s="39">
        <f t="shared" si="483"/>
        <v>998.34244213479997</v>
      </c>
      <c r="BP2350" s="39">
        <f t="shared" si="493"/>
        <v>285.93937627715775</v>
      </c>
    </row>
    <row r="2351" spans="1:68" s="25" customFormat="1" ht="14.25" x14ac:dyDescent="0.2">
      <c r="A2351" s="14">
        <v>1140</v>
      </c>
      <c r="B2351" s="40"/>
      <c r="C2351" s="15"/>
      <c r="D2351" s="16">
        <v>10833</v>
      </c>
      <c r="E2351" s="15" t="s">
        <v>18165</v>
      </c>
      <c r="F2351" s="15" t="s">
        <v>18166</v>
      </c>
      <c r="G2351" s="17" t="s">
        <v>18167</v>
      </c>
      <c r="H2351" s="17" t="s">
        <v>18168</v>
      </c>
      <c r="I2351" s="17" t="s">
        <v>86</v>
      </c>
      <c r="J2351" s="15" t="s">
        <v>18169</v>
      </c>
      <c r="K2351" s="15" t="s">
        <v>4047</v>
      </c>
      <c r="L2351" s="18" t="s">
        <v>18170</v>
      </c>
      <c r="M2351" s="15" t="s">
        <v>17536</v>
      </c>
      <c r="N2351" s="15" t="s">
        <v>17537</v>
      </c>
      <c r="O2351" s="16">
        <v>511</v>
      </c>
      <c r="P2351" s="15" t="s">
        <v>569</v>
      </c>
      <c r="Q2351" s="15">
        <v>28700</v>
      </c>
      <c r="R2351" s="15">
        <v>86300</v>
      </c>
      <c r="S2351" s="15">
        <v>115000</v>
      </c>
      <c r="T2351" s="15">
        <v>0.64</v>
      </c>
      <c r="U2351" s="15" t="s">
        <v>3335</v>
      </c>
      <c r="V2351" s="15" t="s">
        <v>76</v>
      </c>
      <c r="W2351" s="16">
        <v>1</v>
      </c>
      <c r="X2351" s="16">
        <v>0</v>
      </c>
      <c r="Y2351" s="15">
        <v>24490</v>
      </c>
      <c r="Z2351" s="15">
        <v>0.56200000000000006</v>
      </c>
      <c r="AA2351" s="15" t="s">
        <v>78</v>
      </c>
      <c r="AB2351" s="15" t="s">
        <v>78</v>
      </c>
      <c r="AC2351" s="15">
        <v>0</v>
      </c>
      <c r="AD2351" s="15"/>
      <c r="AE2351" s="15" t="s">
        <v>137</v>
      </c>
      <c r="AF2351" s="15" t="s">
        <v>15599</v>
      </c>
      <c r="AG2351" s="16">
        <v>1</v>
      </c>
      <c r="AH2351" s="15" t="s">
        <v>18171</v>
      </c>
      <c r="AI2351" s="15" t="s">
        <v>78</v>
      </c>
      <c r="AJ2351" s="15">
        <v>24490.1433105</v>
      </c>
      <c r="AK2351" s="15">
        <v>659.39750311</v>
      </c>
      <c r="AL2351" s="15">
        <v>3096948.3229800002</v>
      </c>
      <c r="AM2351" s="15">
        <v>1412254.1161100001</v>
      </c>
      <c r="AN2351" s="19">
        <v>28700</v>
      </c>
      <c r="AO2351" s="19">
        <v>72600</v>
      </c>
      <c r="AP2351" s="19">
        <v>0</v>
      </c>
      <c r="AQ2351" s="19">
        <v>12800</v>
      </c>
      <c r="AR2351" s="34">
        <f t="shared" si="484"/>
        <v>114100</v>
      </c>
      <c r="AS2351" s="34">
        <v>45000</v>
      </c>
      <c r="AT2351" s="34">
        <v>3000</v>
      </c>
      <c r="AU2351" s="34">
        <v>19705</v>
      </c>
      <c r="AV2351" s="34">
        <v>0</v>
      </c>
      <c r="AW2351" s="35">
        <f t="shared" si="485"/>
        <v>67705</v>
      </c>
      <c r="AX2351" s="34">
        <f t="shared" si="486"/>
        <v>46395</v>
      </c>
      <c r="AY2351" s="36">
        <v>1.4712000000099998</v>
      </c>
      <c r="AZ2351" s="36">
        <v>2.0617000000000001</v>
      </c>
      <c r="BA2351" s="22"/>
      <c r="BB2351" s="19">
        <v>1397</v>
      </c>
      <c r="BC2351" s="34">
        <f t="shared" si="487"/>
        <v>682.5632400046394</v>
      </c>
      <c r="BD2351" s="34">
        <f t="shared" si="488"/>
        <v>956.52571499999999</v>
      </c>
      <c r="BE2351" s="38">
        <v>3.4819999999999997E-2</v>
      </c>
      <c r="BF2351" s="38">
        <f t="shared" si="489"/>
        <v>3.4819999999999997E-2</v>
      </c>
      <c r="BG2351" s="34">
        <v>17.209772464916973</v>
      </c>
      <c r="BH2351" s="34">
        <v>24.117310964299996</v>
      </c>
      <c r="BI2351" s="34">
        <f t="shared" si="490"/>
        <v>665.35346753972237</v>
      </c>
      <c r="BJ2351" s="34">
        <f t="shared" si="491"/>
        <v>932.40840403569996</v>
      </c>
      <c r="BK2351" s="34">
        <v>0</v>
      </c>
      <c r="BL2351" s="34">
        <v>0</v>
      </c>
      <c r="BM2351" s="34">
        <f t="shared" si="492"/>
        <v>0</v>
      </c>
      <c r="BN2351" s="39">
        <f t="shared" si="482"/>
        <v>665.35346753972237</v>
      </c>
      <c r="BO2351" s="39">
        <f t="shared" si="483"/>
        <v>932.40840403569996</v>
      </c>
      <c r="BP2351" s="39">
        <f t="shared" si="493"/>
        <v>267.05493649597759</v>
      </c>
    </row>
    <row r="2352" spans="1:68" s="25" customFormat="1" ht="14.25" x14ac:dyDescent="0.2">
      <c r="A2352" s="14">
        <v>1141</v>
      </c>
      <c r="B2352" s="40"/>
      <c r="C2352" s="15"/>
      <c r="D2352" s="16">
        <v>4854</v>
      </c>
      <c r="E2352" s="15" t="s">
        <v>18172</v>
      </c>
      <c r="F2352" s="15" t="s">
        <v>18173</v>
      </c>
      <c r="G2352" s="17" t="s">
        <v>18174</v>
      </c>
      <c r="H2352" s="17" t="s">
        <v>18175</v>
      </c>
      <c r="I2352" s="17" t="s">
        <v>86</v>
      </c>
      <c r="J2352" s="15" t="s">
        <v>18176</v>
      </c>
      <c r="K2352" s="15" t="s">
        <v>6269</v>
      </c>
      <c r="L2352" s="18" t="s">
        <v>18177</v>
      </c>
      <c r="M2352" s="15" t="s">
        <v>17536</v>
      </c>
      <c r="N2352" s="15" t="s">
        <v>17537</v>
      </c>
      <c r="O2352" s="16">
        <v>511</v>
      </c>
      <c r="P2352" s="15" t="s">
        <v>569</v>
      </c>
      <c r="Q2352" s="15">
        <v>30200</v>
      </c>
      <c r="R2352" s="15">
        <v>141900</v>
      </c>
      <c r="S2352" s="15">
        <v>172100</v>
      </c>
      <c r="T2352" s="15">
        <v>0.76</v>
      </c>
      <c r="U2352" s="15" t="s">
        <v>3335</v>
      </c>
      <c r="V2352" s="15" t="s">
        <v>76</v>
      </c>
      <c r="W2352" s="16">
        <v>1</v>
      </c>
      <c r="X2352" s="16">
        <v>0</v>
      </c>
      <c r="Y2352" s="15">
        <v>28776</v>
      </c>
      <c r="Z2352" s="15">
        <v>0.66100000000000003</v>
      </c>
      <c r="AA2352" s="15" t="s">
        <v>78</v>
      </c>
      <c r="AB2352" s="15" t="s">
        <v>78</v>
      </c>
      <c r="AC2352" s="15">
        <v>0</v>
      </c>
      <c r="AD2352" s="15"/>
      <c r="AE2352" s="15" t="s">
        <v>1813</v>
      </c>
      <c r="AF2352" s="15" t="s">
        <v>18178</v>
      </c>
      <c r="AG2352" s="16">
        <v>1</v>
      </c>
      <c r="AH2352" s="15" t="s">
        <v>18179</v>
      </c>
      <c r="AI2352" s="15" t="s">
        <v>78</v>
      </c>
      <c r="AJ2352" s="15">
        <v>28775.7929688</v>
      </c>
      <c r="AK2352" s="15">
        <v>718.21859457000005</v>
      </c>
      <c r="AL2352" s="15">
        <v>3096917.71631</v>
      </c>
      <c r="AM2352" s="15">
        <v>1412379.2512699999</v>
      </c>
      <c r="AN2352" s="19">
        <v>30200</v>
      </c>
      <c r="AO2352" s="19">
        <v>143500</v>
      </c>
      <c r="AP2352" s="19">
        <v>0</v>
      </c>
      <c r="AQ2352" s="19">
        <v>700</v>
      </c>
      <c r="AR2352" s="34">
        <f t="shared" si="484"/>
        <v>174400</v>
      </c>
      <c r="AS2352" s="34">
        <v>45000</v>
      </c>
      <c r="AT2352" s="34">
        <v>0</v>
      </c>
      <c r="AU2352" s="34">
        <v>45045</v>
      </c>
      <c r="AV2352" s="34">
        <v>0</v>
      </c>
      <c r="AW2352" s="35">
        <f t="shared" si="485"/>
        <v>90045</v>
      </c>
      <c r="AX2352" s="34">
        <f t="shared" si="486"/>
        <v>84355</v>
      </c>
      <c r="AY2352" s="36">
        <v>1.4712000000099998</v>
      </c>
      <c r="AZ2352" s="36">
        <v>2.0617000000000001</v>
      </c>
      <c r="BA2352" s="22"/>
      <c r="BB2352" s="19">
        <v>1758</v>
      </c>
      <c r="BC2352" s="34">
        <f t="shared" si="487"/>
        <v>1241.0307600084352</v>
      </c>
      <c r="BD2352" s="34">
        <f t="shared" si="488"/>
        <v>1739.147035</v>
      </c>
      <c r="BE2352" s="38">
        <v>3.4819999999999997E-2</v>
      </c>
      <c r="BF2352" s="38">
        <f t="shared" si="489"/>
        <v>3.4819999999999997E-2</v>
      </c>
      <c r="BG2352" s="34">
        <v>42.854100775491275</v>
      </c>
      <c r="BH2352" s="34">
        <v>60.05458100069999</v>
      </c>
      <c r="BI2352" s="34">
        <f t="shared" si="490"/>
        <v>1198.1766592329438</v>
      </c>
      <c r="BJ2352" s="34">
        <f t="shared" si="491"/>
        <v>1679.0924539993</v>
      </c>
      <c r="BK2352" s="34">
        <v>0</v>
      </c>
      <c r="BL2352" s="34">
        <v>0</v>
      </c>
      <c r="BM2352" s="34">
        <f t="shared" si="492"/>
        <v>0</v>
      </c>
      <c r="BN2352" s="39">
        <f t="shared" si="482"/>
        <v>1198.1766592329438</v>
      </c>
      <c r="BO2352" s="39">
        <f t="shared" si="483"/>
        <v>1679.0924539993</v>
      </c>
      <c r="BP2352" s="39">
        <f t="shared" si="493"/>
        <v>480.91579476635616</v>
      </c>
    </row>
    <row r="2353" spans="1:68" s="25" customFormat="1" ht="14.25" x14ac:dyDescent="0.2">
      <c r="A2353" s="14">
        <v>1142</v>
      </c>
      <c r="B2353" s="40"/>
      <c r="C2353" s="15" t="s">
        <v>18180</v>
      </c>
      <c r="D2353" s="16">
        <v>19529</v>
      </c>
      <c r="E2353" s="15" t="s">
        <v>18181</v>
      </c>
      <c r="F2353" s="15" t="s">
        <v>18180</v>
      </c>
      <c r="G2353" s="17" t="s">
        <v>18182</v>
      </c>
      <c r="H2353" s="17" t="s">
        <v>18183</v>
      </c>
      <c r="I2353" s="17" t="s">
        <v>86</v>
      </c>
      <c r="J2353" s="15" t="s">
        <v>18184</v>
      </c>
      <c r="K2353" s="15" t="s">
        <v>5998</v>
      </c>
      <c r="L2353" s="18" t="s">
        <v>18185</v>
      </c>
      <c r="M2353" s="15" t="s">
        <v>17536</v>
      </c>
      <c r="N2353" s="15" t="s">
        <v>17537</v>
      </c>
      <c r="O2353" s="16">
        <v>511</v>
      </c>
      <c r="P2353" s="15" t="s">
        <v>569</v>
      </c>
      <c r="Q2353" s="15">
        <v>28400</v>
      </c>
      <c r="R2353" s="15">
        <v>91700</v>
      </c>
      <c r="S2353" s="15">
        <v>120100</v>
      </c>
      <c r="T2353" s="15">
        <v>0.63</v>
      </c>
      <c r="U2353" s="15" t="s">
        <v>3335</v>
      </c>
      <c r="V2353" s="15" t="s">
        <v>76</v>
      </c>
      <c r="W2353" s="16">
        <v>1</v>
      </c>
      <c r="X2353" s="16">
        <v>1</v>
      </c>
      <c r="Y2353" s="15">
        <v>23898</v>
      </c>
      <c r="Z2353" s="15">
        <v>0.54900000000000004</v>
      </c>
      <c r="AA2353" s="15" t="s">
        <v>78</v>
      </c>
      <c r="AB2353" s="15" t="s">
        <v>78</v>
      </c>
      <c r="AC2353" s="15">
        <v>125000</v>
      </c>
      <c r="AD2353" s="26">
        <v>41654</v>
      </c>
      <c r="AE2353" s="15" t="s">
        <v>147</v>
      </c>
      <c r="AF2353" s="15" t="s">
        <v>18186</v>
      </c>
      <c r="AG2353" s="16">
        <v>1</v>
      </c>
      <c r="AH2353" s="15" t="s">
        <v>18187</v>
      </c>
      <c r="AI2353" s="15" t="s">
        <v>78</v>
      </c>
      <c r="AJ2353" s="15">
        <v>23898.4846191</v>
      </c>
      <c r="AK2353" s="15">
        <v>721.51528489199995</v>
      </c>
      <c r="AL2353" s="15">
        <v>3096879.26596</v>
      </c>
      <c r="AM2353" s="15">
        <v>1412477.5520899999</v>
      </c>
      <c r="AN2353" s="19">
        <v>28400</v>
      </c>
      <c r="AO2353" s="19">
        <v>93000</v>
      </c>
      <c r="AP2353" s="19">
        <v>0</v>
      </c>
      <c r="AQ2353" s="19">
        <v>0</v>
      </c>
      <c r="AR2353" s="34">
        <f t="shared" si="484"/>
        <v>121400</v>
      </c>
      <c r="AS2353" s="34">
        <v>45000</v>
      </c>
      <c r="AT2353" s="34">
        <v>3000</v>
      </c>
      <c r="AU2353" s="34">
        <v>26740</v>
      </c>
      <c r="AV2353" s="34">
        <v>0</v>
      </c>
      <c r="AW2353" s="35">
        <f t="shared" si="485"/>
        <v>74740</v>
      </c>
      <c r="AX2353" s="34">
        <f t="shared" si="486"/>
        <v>46660</v>
      </c>
      <c r="AY2353" s="36">
        <v>1.4712000000099998</v>
      </c>
      <c r="AZ2353" s="36">
        <v>2.0617000000000001</v>
      </c>
      <c r="BA2353" s="22"/>
      <c r="BB2353" s="19">
        <v>1214</v>
      </c>
      <c r="BC2353" s="34">
        <f t="shared" si="487"/>
        <v>686.46192000466601</v>
      </c>
      <c r="BD2353" s="34">
        <f t="shared" si="488"/>
        <v>961.98922000000005</v>
      </c>
      <c r="BE2353" s="38">
        <v>3.4819999999999997E-2</v>
      </c>
      <c r="BF2353" s="38">
        <f t="shared" si="489"/>
        <v>3.4819999999999997E-2</v>
      </c>
      <c r="BG2353" s="34">
        <v>23.902604054562467</v>
      </c>
      <c r="BH2353" s="34">
        <v>33.496464640399999</v>
      </c>
      <c r="BI2353" s="34">
        <f t="shared" si="490"/>
        <v>662.5593159501035</v>
      </c>
      <c r="BJ2353" s="34">
        <f t="shared" si="491"/>
        <v>928.4927553596001</v>
      </c>
      <c r="BK2353" s="34">
        <v>0</v>
      </c>
      <c r="BL2353" s="34">
        <v>0</v>
      </c>
      <c r="BM2353" s="34">
        <f t="shared" si="492"/>
        <v>0</v>
      </c>
      <c r="BN2353" s="39">
        <f t="shared" si="482"/>
        <v>662.5593159501035</v>
      </c>
      <c r="BO2353" s="39">
        <f t="shared" si="483"/>
        <v>928.4927553596001</v>
      </c>
      <c r="BP2353" s="39">
        <f t="shared" si="493"/>
        <v>265.9334394094966</v>
      </c>
    </row>
    <row r="2354" spans="1:68" s="25" customFormat="1" ht="14.25" x14ac:dyDescent="0.2">
      <c r="A2354" s="14">
        <v>1143</v>
      </c>
      <c r="B2354" s="40"/>
      <c r="C2354" s="15" t="s">
        <v>18188</v>
      </c>
      <c r="D2354" s="16">
        <v>3155</v>
      </c>
      <c r="E2354" s="15" t="s">
        <v>18189</v>
      </c>
      <c r="F2354" s="15" t="s">
        <v>18188</v>
      </c>
      <c r="G2354" s="17" t="s">
        <v>18190</v>
      </c>
      <c r="H2354" s="17" t="s">
        <v>18191</v>
      </c>
      <c r="I2354" s="17" t="s">
        <v>86</v>
      </c>
      <c r="J2354" s="15" t="s">
        <v>18192</v>
      </c>
      <c r="K2354" s="15" t="s">
        <v>5672</v>
      </c>
      <c r="L2354" s="18" t="s">
        <v>18193</v>
      </c>
      <c r="M2354" s="15" t="s">
        <v>17536</v>
      </c>
      <c r="N2354" s="15" t="s">
        <v>17537</v>
      </c>
      <c r="O2354" s="16">
        <v>511</v>
      </c>
      <c r="P2354" s="15" t="s">
        <v>569</v>
      </c>
      <c r="Q2354" s="15">
        <v>31000</v>
      </c>
      <c r="R2354" s="15">
        <v>77000</v>
      </c>
      <c r="S2354" s="15">
        <v>108000</v>
      </c>
      <c r="T2354" s="15">
        <v>0.88</v>
      </c>
      <c r="U2354" s="15" t="s">
        <v>3335</v>
      </c>
      <c r="V2354" s="15" t="s">
        <v>76</v>
      </c>
      <c r="W2354" s="16">
        <v>1</v>
      </c>
      <c r="X2354" s="16">
        <v>0</v>
      </c>
      <c r="Y2354" s="15">
        <v>38444</v>
      </c>
      <c r="Z2354" s="15">
        <v>0.88300000000000001</v>
      </c>
      <c r="AA2354" s="15" t="s">
        <v>78</v>
      </c>
      <c r="AB2354" s="15" t="s">
        <v>78</v>
      </c>
      <c r="AC2354" s="15">
        <v>0</v>
      </c>
      <c r="AD2354" s="15"/>
      <c r="AE2354" s="15" t="s">
        <v>137</v>
      </c>
      <c r="AF2354" s="15" t="s">
        <v>18194</v>
      </c>
      <c r="AG2354" s="16">
        <v>1</v>
      </c>
      <c r="AH2354" s="15" t="s">
        <v>18195</v>
      </c>
      <c r="AI2354" s="15" t="s">
        <v>78</v>
      </c>
      <c r="AJ2354" s="15">
        <v>38443.820068399997</v>
      </c>
      <c r="AK2354" s="15">
        <v>819.55537704899996</v>
      </c>
      <c r="AL2354" s="15">
        <v>3096840.0413500001</v>
      </c>
      <c r="AM2354" s="15">
        <v>1412580.26143</v>
      </c>
      <c r="AN2354" s="19">
        <v>31000</v>
      </c>
      <c r="AO2354" s="19">
        <v>76100</v>
      </c>
      <c r="AP2354" s="19">
        <v>0</v>
      </c>
      <c r="AQ2354" s="19">
        <v>100</v>
      </c>
      <c r="AR2354" s="34">
        <f t="shared" si="484"/>
        <v>107200</v>
      </c>
      <c r="AS2354" s="34">
        <v>45000</v>
      </c>
      <c r="AT2354" s="34">
        <v>3000</v>
      </c>
      <c r="AU2354" s="34">
        <v>21735</v>
      </c>
      <c r="AV2354" s="34">
        <v>0</v>
      </c>
      <c r="AW2354" s="35">
        <f t="shared" si="485"/>
        <v>69735</v>
      </c>
      <c r="AX2354" s="34">
        <f t="shared" si="486"/>
        <v>37465</v>
      </c>
      <c r="AY2354" s="36">
        <v>1.4712000000099998</v>
      </c>
      <c r="AZ2354" s="36">
        <v>2.0617000000000001</v>
      </c>
      <c r="BA2354" s="22"/>
      <c r="BB2354" s="19">
        <v>1074</v>
      </c>
      <c r="BC2354" s="34">
        <f t="shared" si="487"/>
        <v>551.18508000374641</v>
      </c>
      <c r="BD2354" s="34">
        <f t="shared" si="488"/>
        <v>772.41590499999995</v>
      </c>
      <c r="BE2354" s="38">
        <v>3.4819999999999997E-2</v>
      </c>
      <c r="BF2354" s="38">
        <f t="shared" si="489"/>
        <v>3.4819999999999997E-2</v>
      </c>
      <c r="BG2354" s="34">
        <v>19.141037301730101</v>
      </c>
      <c r="BH2354" s="34">
        <v>26.823733418099998</v>
      </c>
      <c r="BI2354" s="34">
        <f t="shared" si="490"/>
        <v>532.04404270201633</v>
      </c>
      <c r="BJ2354" s="34">
        <f t="shared" si="491"/>
        <v>745.59217158189995</v>
      </c>
      <c r="BK2354" s="34">
        <v>0</v>
      </c>
      <c r="BL2354" s="34">
        <v>0</v>
      </c>
      <c r="BM2354" s="34">
        <f t="shared" si="492"/>
        <v>0</v>
      </c>
      <c r="BN2354" s="39">
        <f t="shared" si="482"/>
        <v>532.04404270201633</v>
      </c>
      <c r="BO2354" s="39">
        <f t="shared" si="483"/>
        <v>745.59217158189995</v>
      </c>
      <c r="BP2354" s="39">
        <f t="shared" si="493"/>
        <v>213.54812887988362</v>
      </c>
    </row>
    <row r="2355" spans="1:68" s="25" customFormat="1" ht="14.25" x14ac:dyDescent="0.2">
      <c r="A2355" s="14">
        <v>1144</v>
      </c>
      <c r="B2355" s="40"/>
      <c r="C2355" s="15"/>
      <c r="D2355" s="16">
        <v>12193</v>
      </c>
      <c r="E2355" s="15" t="s">
        <v>18196</v>
      </c>
      <c r="F2355" s="15" t="s">
        <v>18197</v>
      </c>
      <c r="G2355" s="17" t="s">
        <v>18198</v>
      </c>
      <c r="H2355" s="17" t="s">
        <v>18199</v>
      </c>
      <c r="I2355" s="17" t="s">
        <v>86</v>
      </c>
      <c r="J2355" s="15" t="s">
        <v>18200</v>
      </c>
      <c r="K2355" s="15" t="s">
        <v>5034</v>
      </c>
      <c r="L2355" s="18" t="s">
        <v>18201</v>
      </c>
      <c r="M2355" s="15" t="s">
        <v>17536</v>
      </c>
      <c r="N2355" s="15" t="s">
        <v>17537</v>
      </c>
      <c r="O2355" s="16">
        <v>511</v>
      </c>
      <c r="P2355" s="15" t="s">
        <v>569</v>
      </c>
      <c r="Q2355" s="15">
        <v>24800</v>
      </c>
      <c r="R2355" s="15">
        <v>63400</v>
      </c>
      <c r="S2355" s="15">
        <v>88200</v>
      </c>
      <c r="T2355" s="15">
        <v>0.53</v>
      </c>
      <c r="U2355" s="15" t="s">
        <v>3335</v>
      </c>
      <c r="V2355" s="15" t="s">
        <v>76</v>
      </c>
      <c r="W2355" s="16">
        <v>1</v>
      </c>
      <c r="X2355" s="16">
        <v>0</v>
      </c>
      <c r="Y2355" s="15">
        <v>21692</v>
      </c>
      <c r="Z2355" s="15">
        <v>0.498</v>
      </c>
      <c r="AA2355" s="15" t="s">
        <v>78</v>
      </c>
      <c r="AB2355" s="15" t="s">
        <v>78</v>
      </c>
      <c r="AC2355" s="15">
        <v>0</v>
      </c>
      <c r="AD2355" s="15"/>
      <c r="AE2355" s="15" t="s">
        <v>1464</v>
      </c>
      <c r="AF2355" s="15" t="s">
        <v>18202</v>
      </c>
      <c r="AG2355" s="16">
        <v>1</v>
      </c>
      <c r="AH2355" s="15" t="s">
        <v>18203</v>
      </c>
      <c r="AI2355" s="15" t="s">
        <v>78</v>
      </c>
      <c r="AJ2355" s="15">
        <v>21691.9265137</v>
      </c>
      <c r="AK2355" s="15">
        <v>638.40433261600003</v>
      </c>
      <c r="AL2355" s="15">
        <v>3096737.6724399999</v>
      </c>
      <c r="AM2355" s="15">
        <v>1412661.3654199999</v>
      </c>
      <c r="AN2355" s="19">
        <v>24800</v>
      </c>
      <c r="AO2355" s="19">
        <v>62700</v>
      </c>
      <c r="AP2355" s="19">
        <v>0</v>
      </c>
      <c r="AQ2355" s="19">
        <v>0</v>
      </c>
      <c r="AR2355" s="34">
        <f t="shared" si="484"/>
        <v>87500</v>
      </c>
      <c r="AS2355" s="34">
        <v>45000</v>
      </c>
      <c r="AT2355" s="34">
        <v>3000</v>
      </c>
      <c r="AU2355" s="34">
        <v>14875</v>
      </c>
      <c r="AV2355" s="34">
        <v>0</v>
      </c>
      <c r="AW2355" s="35">
        <f t="shared" si="485"/>
        <v>62875</v>
      </c>
      <c r="AX2355" s="34">
        <f t="shared" si="486"/>
        <v>24625</v>
      </c>
      <c r="AY2355" s="36">
        <v>1.4712000000099998</v>
      </c>
      <c r="AZ2355" s="36">
        <v>2.0617000000000001</v>
      </c>
      <c r="BA2355" s="22"/>
      <c r="BB2355" s="19">
        <v>875</v>
      </c>
      <c r="BC2355" s="34">
        <f t="shared" si="487"/>
        <v>362.28300000246247</v>
      </c>
      <c r="BD2355" s="34">
        <f t="shared" si="488"/>
        <v>507.693625</v>
      </c>
      <c r="BE2355" s="38">
        <v>3.4819999999999997E-2</v>
      </c>
      <c r="BF2355" s="38">
        <f t="shared" si="489"/>
        <v>3.4819999999999997E-2</v>
      </c>
      <c r="BG2355" s="34">
        <v>12.614694060085743</v>
      </c>
      <c r="BH2355" s="34">
        <v>17.6778920225</v>
      </c>
      <c r="BI2355" s="34">
        <f t="shared" si="490"/>
        <v>349.66830594237672</v>
      </c>
      <c r="BJ2355" s="34">
        <f t="shared" si="491"/>
        <v>490.01573297750002</v>
      </c>
      <c r="BK2355" s="34">
        <v>0</v>
      </c>
      <c r="BL2355" s="34">
        <v>0</v>
      </c>
      <c r="BM2355" s="34">
        <f t="shared" si="492"/>
        <v>0</v>
      </c>
      <c r="BN2355" s="39">
        <f t="shared" si="482"/>
        <v>349.66830594237672</v>
      </c>
      <c r="BO2355" s="39">
        <f t="shared" si="483"/>
        <v>490.01573297750002</v>
      </c>
      <c r="BP2355" s="39">
        <f t="shared" si="493"/>
        <v>140.3474270351233</v>
      </c>
    </row>
    <row r="2356" spans="1:68" s="25" customFormat="1" ht="14.25" x14ac:dyDescent="0.2">
      <c r="A2356" s="14">
        <v>1145</v>
      </c>
      <c r="B2356" s="40"/>
      <c r="C2356" s="15"/>
      <c r="D2356" s="16">
        <v>28554</v>
      </c>
      <c r="E2356" s="15" t="s">
        <v>18204</v>
      </c>
      <c r="F2356" s="15" t="s">
        <v>18205</v>
      </c>
      <c r="G2356" s="17" t="s">
        <v>18206</v>
      </c>
      <c r="H2356" s="17" t="s">
        <v>18207</v>
      </c>
      <c r="I2356" s="17" t="s">
        <v>86</v>
      </c>
      <c r="J2356" s="15" t="s">
        <v>18208</v>
      </c>
      <c r="K2356" s="15" t="s">
        <v>4787</v>
      </c>
      <c r="L2356" s="18" t="s">
        <v>18209</v>
      </c>
      <c r="M2356" s="15" t="s">
        <v>17536</v>
      </c>
      <c r="N2356" s="15" t="s">
        <v>17537</v>
      </c>
      <c r="O2356" s="16">
        <v>511</v>
      </c>
      <c r="P2356" s="15" t="s">
        <v>569</v>
      </c>
      <c r="Q2356" s="15">
        <v>18900</v>
      </c>
      <c r="R2356" s="15">
        <v>85800</v>
      </c>
      <c r="S2356" s="15">
        <v>104700</v>
      </c>
      <c r="T2356" s="15">
        <v>0.33</v>
      </c>
      <c r="U2356" s="15" t="s">
        <v>3335</v>
      </c>
      <c r="V2356" s="15" t="s">
        <v>76</v>
      </c>
      <c r="W2356" s="16">
        <v>1</v>
      </c>
      <c r="X2356" s="16">
        <v>0</v>
      </c>
      <c r="Y2356" s="15">
        <v>22302</v>
      </c>
      <c r="Z2356" s="15">
        <v>0.51200000000000001</v>
      </c>
      <c r="AA2356" s="15" t="s">
        <v>78</v>
      </c>
      <c r="AB2356" s="15" t="s">
        <v>78</v>
      </c>
      <c r="AC2356" s="15">
        <v>0</v>
      </c>
      <c r="AD2356" s="15"/>
      <c r="AE2356" s="15" t="s">
        <v>824</v>
      </c>
      <c r="AF2356" s="15" t="s">
        <v>18210</v>
      </c>
      <c r="AG2356" s="16">
        <v>1</v>
      </c>
      <c r="AH2356" s="15" t="s">
        <v>18211</v>
      </c>
      <c r="AI2356" s="15" t="s">
        <v>78</v>
      </c>
      <c r="AJ2356" s="15">
        <v>22301.5615234</v>
      </c>
      <c r="AK2356" s="15">
        <v>611.09071656499998</v>
      </c>
      <c r="AL2356" s="15">
        <v>3096622.9688900001</v>
      </c>
      <c r="AM2356" s="15">
        <v>1412705.3793200001</v>
      </c>
      <c r="AN2356" s="19">
        <v>18900</v>
      </c>
      <c r="AO2356" s="19">
        <v>88500</v>
      </c>
      <c r="AP2356" s="19">
        <v>0</v>
      </c>
      <c r="AQ2356" s="19">
        <v>2500</v>
      </c>
      <c r="AR2356" s="34">
        <f t="shared" si="484"/>
        <v>109900</v>
      </c>
      <c r="AS2356" s="34">
        <v>45000</v>
      </c>
      <c r="AT2356" s="34">
        <v>0</v>
      </c>
      <c r="AU2356" s="34">
        <v>21840</v>
      </c>
      <c r="AV2356" s="34">
        <v>12480</v>
      </c>
      <c r="AW2356" s="35">
        <f t="shared" si="485"/>
        <v>79320</v>
      </c>
      <c r="AX2356" s="34">
        <f t="shared" si="486"/>
        <v>30580</v>
      </c>
      <c r="AY2356" s="36">
        <v>1.4712000000099998</v>
      </c>
      <c r="AZ2356" s="36">
        <v>2.0617000000000001</v>
      </c>
      <c r="BA2356" s="22"/>
      <c r="BB2356" s="19">
        <v>1149</v>
      </c>
      <c r="BC2356" s="34">
        <f t="shared" si="487"/>
        <v>449.89296000305796</v>
      </c>
      <c r="BD2356" s="34">
        <f t="shared" si="488"/>
        <v>630.46786000000009</v>
      </c>
      <c r="BE2356" s="38">
        <v>3.4819999999999997E-2</v>
      </c>
      <c r="BF2356" s="38">
        <f t="shared" si="489"/>
        <v>3.4819999999999997E-2</v>
      </c>
      <c r="BG2356" s="34">
        <v>14.384593267297774</v>
      </c>
      <c r="BH2356" s="34">
        <v>20.158181035200002</v>
      </c>
      <c r="BI2356" s="34">
        <f t="shared" si="490"/>
        <v>435.50836673576021</v>
      </c>
      <c r="BJ2356" s="34">
        <f t="shared" si="491"/>
        <v>610.30967896480013</v>
      </c>
      <c r="BK2356" s="34">
        <v>0</v>
      </c>
      <c r="BL2356" s="34">
        <v>0</v>
      </c>
      <c r="BM2356" s="34">
        <f t="shared" si="492"/>
        <v>0</v>
      </c>
      <c r="BN2356" s="39">
        <f t="shared" si="482"/>
        <v>435.50836673576021</v>
      </c>
      <c r="BO2356" s="39">
        <f t="shared" si="483"/>
        <v>610.30967896480013</v>
      </c>
      <c r="BP2356" s="39">
        <f t="shared" si="493"/>
        <v>174.80131222903992</v>
      </c>
    </row>
    <row r="2357" spans="1:68" s="25" customFormat="1" ht="14.25" x14ac:dyDescent="0.2">
      <c r="A2357" s="14">
        <v>1146</v>
      </c>
      <c r="B2357" s="40"/>
      <c r="C2357" s="15" t="s">
        <v>18212</v>
      </c>
      <c r="D2357" s="16">
        <v>34915</v>
      </c>
      <c r="E2357" s="15" t="s">
        <v>18213</v>
      </c>
      <c r="F2357" s="15" t="s">
        <v>18212</v>
      </c>
      <c r="G2357" s="17" t="s">
        <v>18214</v>
      </c>
      <c r="H2357" s="17" t="s">
        <v>18215</v>
      </c>
      <c r="I2357" s="17" t="s">
        <v>86</v>
      </c>
      <c r="J2357" s="15" t="s">
        <v>18216</v>
      </c>
      <c r="K2357" s="15" t="s">
        <v>8606</v>
      </c>
      <c r="L2357" s="18" t="s">
        <v>18217</v>
      </c>
      <c r="M2357" s="15" t="s">
        <v>17536</v>
      </c>
      <c r="N2357" s="15" t="s">
        <v>17537</v>
      </c>
      <c r="O2357" s="16">
        <v>511</v>
      </c>
      <c r="P2357" s="15" t="s">
        <v>569</v>
      </c>
      <c r="Q2357" s="15">
        <v>24000</v>
      </c>
      <c r="R2357" s="15">
        <v>60200</v>
      </c>
      <c r="S2357" s="15">
        <v>84200</v>
      </c>
      <c r="T2357" s="15">
        <v>0.5</v>
      </c>
      <c r="U2357" s="15" t="s">
        <v>3335</v>
      </c>
      <c r="V2357" s="15" t="s">
        <v>76</v>
      </c>
      <c r="W2357" s="16">
        <v>1</v>
      </c>
      <c r="X2357" s="16">
        <v>0</v>
      </c>
      <c r="Y2357" s="15">
        <v>11935</v>
      </c>
      <c r="Z2357" s="15">
        <v>0.27400000000000002</v>
      </c>
      <c r="AA2357" s="15" t="s">
        <v>78</v>
      </c>
      <c r="AB2357" s="15" t="s">
        <v>78</v>
      </c>
      <c r="AC2357" s="15">
        <v>0</v>
      </c>
      <c r="AD2357" s="15"/>
      <c r="AE2357" s="15" t="s">
        <v>1555</v>
      </c>
      <c r="AF2357" s="15" t="s">
        <v>18218</v>
      </c>
      <c r="AG2357" s="16">
        <v>1</v>
      </c>
      <c r="AH2357" s="15" t="s">
        <v>18219</v>
      </c>
      <c r="AI2357" s="15" t="s">
        <v>78</v>
      </c>
      <c r="AJ2357" s="15">
        <v>11934.7756348</v>
      </c>
      <c r="AK2357" s="15">
        <v>478.84607966999999</v>
      </c>
      <c r="AL2357" s="15">
        <v>3096527.6433700002</v>
      </c>
      <c r="AM2357" s="15">
        <v>1412751.6197800001</v>
      </c>
      <c r="AN2357" s="19">
        <v>24000</v>
      </c>
      <c r="AO2357" s="19">
        <v>59600</v>
      </c>
      <c r="AP2357" s="19">
        <v>0</v>
      </c>
      <c r="AQ2357" s="19">
        <v>0</v>
      </c>
      <c r="AR2357" s="34">
        <f t="shared" si="484"/>
        <v>83600</v>
      </c>
      <c r="AS2357" s="34">
        <v>45000</v>
      </c>
      <c r="AT2357" s="34">
        <v>3000</v>
      </c>
      <c r="AU2357" s="34">
        <v>13510</v>
      </c>
      <c r="AV2357" s="34">
        <v>0</v>
      </c>
      <c r="AW2357" s="35">
        <f t="shared" si="485"/>
        <v>61510</v>
      </c>
      <c r="AX2357" s="34">
        <f t="shared" si="486"/>
        <v>22090</v>
      </c>
      <c r="AY2357" s="36">
        <v>1.4712000000099998</v>
      </c>
      <c r="AZ2357" s="36">
        <v>2.0617000000000001</v>
      </c>
      <c r="BA2357" s="22"/>
      <c r="BB2357" s="19">
        <v>836</v>
      </c>
      <c r="BC2357" s="34">
        <f t="shared" si="487"/>
        <v>324.98808000220896</v>
      </c>
      <c r="BD2357" s="34">
        <f t="shared" si="488"/>
        <v>455.42953000000006</v>
      </c>
      <c r="BE2357" s="38">
        <v>3.4819999999999997E-2</v>
      </c>
      <c r="BF2357" s="38">
        <f t="shared" si="489"/>
        <v>3.4819999999999997E-2</v>
      </c>
      <c r="BG2357" s="34">
        <v>11.316084945676915</v>
      </c>
      <c r="BH2357" s="34">
        <v>15.858056234600001</v>
      </c>
      <c r="BI2357" s="34">
        <f t="shared" si="490"/>
        <v>313.67199505653207</v>
      </c>
      <c r="BJ2357" s="34">
        <f t="shared" si="491"/>
        <v>439.57147376540007</v>
      </c>
      <c r="BK2357" s="34">
        <v>0</v>
      </c>
      <c r="BL2357" s="34">
        <v>0</v>
      </c>
      <c r="BM2357" s="34">
        <f t="shared" si="492"/>
        <v>0</v>
      </c>
      <c r="BN2357" s="39">
        <f t="shared" si="482"/>
        <v>313.67199505653207</v>
      </c>
      <c r="BO2357" s="39">
        <f t="shared" si="483"/>
        <v>439.57147376540007</v>
      </c>
      <c r="BP2357" s="39">
        <f t="shared" si="493"/>
        <v>125.899478708868</v>
      </c>
    </row>
    <row r="2358" spans="1:68" s="25" customFormat="1" ht="14.25" x14ac:dyDescent="0.2">
      <c r="A2358" s="14">
        <v>1147</v>
      </c>
      <c r="B2358" s="40"/>
      <c r="C2358" s="15"/>
      <c r="D2358" s="16">
        <v>3722</v>
      </c>
      <c r="E2358" s="15" t="s">
        <v>18220</v>
      </c>
      <c r="F2358" s="15" t="s">
        <v>18221</v>
      </c>
      <c r="G2358" s="17" t="s">
        <v>18222</v>
      </c>
      <c r="H2358" s="17" t="s">
        <v>18223</v>
      </c>
      <c r="I2358" s="17" t="s">
        <v>86</v>
      </c>
      <c r="J2358" s="15" t="s">
        <v>18223</v>
      </c>
      <c r="K2358" s="15" t="s">
        <v>1462</v>
      </c>
      <c r="L2358" s="18" t="s">
        <v>18224</v>
      </c>
      <c r="M2358" s="15" t="s">
        <v>17498</v>
      </c>
      <c r="N2358" s="15" t="s">
        <v>17499</v>
      </c>
      <c r="O2358" s="16">
        <v>510</v>
      </c>
      <c r="P2358" s="15" t="s">
        <v>118</v>
      </c>
      <c r="Q2358" s="15">
        <v>43300</v>
      </c>
      <c r="R2358" s="15">
        <v>90900</v>
      </c>
      <c r="S2358" s="15">
        <v>134200</v>
      </c>
      <c r="T2358" s="15">
        <v>0.48</v>
      </c>
      <c r="U2358" s="15" t="s">
        <v>3335</v>
      </c>
      <c r="V2358" s="15" t="s">
        <v>76</v>
      </c>
      <c r="W2358" s="16">
        <v>1</v>
      </c>
      <c r="X2358" s="16">
        <v>1</v>
      </c>
      <c r="Y2358" s="15">
        <v>17957</v>
      </c>
      <c r="Z2358" s="15">
        <v>0.41199999999999998</v>
      </c>
      <c r="AA2358" s="15" t="s">
        <v>18225</v>
      </c>
      <c r="AB2358" s="15" t="s">
        <v>18226</v>
      </c>
      <c r="AC2358" s="15">
        <v>159900</v>
      </c>
      <c r="AD2358" s="26">
        <v>38170</v>
      </c>
      <c r="AE2358" s="15" t="s">
        <v>119</v>
      </c>
      <c r="AF2358" s="15" t="s">
        <v>119</v>
      </c>
      <c r="AG2358" s="16">
        <v>1</v>
      </c>
      <c r="AH2358" s="15" t="s">
        <v>18227</v>
      </c>
      <c r="AI2358" s="15" t="s">
        <v>78</v>
      </c>
      <c r="AJ2358" s="15">
        <v>17956.8327637</v>
      </c>
      <c r="AK2358" s="15">
        <v>548.35610502199995</v>
      </c>
      <c r="AL2358" s="15">
        <v>3096363.1689499998</v>
      </c>
      <c r="AM2358" s="15">
        <v>1412012.0595</v>
      </c>
      <c r="AN2358" s="19">
        <v>43300</v>
      </c>
      <c r="AO2358" s="19">
        <v>90000</v>
      </c>
      <c r="AP2358" s="19">
        <v>0</v>
      </c>
      <c r="AQ2358" s="19">
        <v>0</v>
      </c>
      <c r="AR2358" s="34">
        <f t="shared" si="484"/>
        <v>133300</v>
      </c>
      <c r="AS2358" s="34">
        <v>45000</v>
      </c>
      <c r="AT2358" s="34">
        <v>3000</v>
      </c>
      <c r="AU2358" s="34">
        <v>30905</v>
      </c>
      <c r="AV2358" s="34">
        <v>0</v>
      </c>
      <c r="AW2358" s="35">
        <f t="shared" si="485"/>
        <v>78905</v>
      </c>
      <c r="AX2358" s="34">
        <f t="shared" si="486"/>
        <v>54395</v>
      </c>
      <c r="AY2358" s="36">
        <v>1.4712000000099998</v>
      </c>
      <c r="AZ2358" s="36">
        <v>2.0617000000000001</v>
      </c>
      <c r="BA2358" s="22"/>
      <c r="BB2358" s="19">
        <v>1333</v>
      </c>
      <c r="BC2358" s="34">
        <f t="shared" si="487"/>
        <v>800.25924000543944</v>
      </c>
      <c r="BD2358" s="34">
        <f t="shared" si="488"/>
        <v>1121.4617150000001</v>
      </c>
      <c r="BE2358" s="38">
        <v>3.4819999999999997E-2</v>
      </c>
      <c r="BF2358" s="38">
        <f t="shared" si="489"/>
        <v>3.4819999999999997E-2</v>
      </c>
      <c r="BG2358" s="34">
        <v>27.8650267369894</v>
      </c>
      <c r="BH2358" s="34">
        <v>39.049296916300001</v>
      </c>
      <c r="BI2358" s="34">
        <f t="shared" si="490"/>
        <v>772.39421326845002</v>
      </c>
      <c r="BJ2358" s="34">
        <f t="shared" si="491"/>
        <v>1082.4124180837002</v>
      </c>
      <c r="BK2358" s="34">
        <v>0</v>
      </c>
      <c r="BL2358" s="34">
        <v>0</v>
      </c>
      <c r="BM2358" s="34">
        <f t="shared" si="492"/>
        <v>0</v>
      </c>
      <c r="BN2358" s="39">
        <f t="shared" si="482"/>
        <v>772.39421326845002</v>
      </c>
      <c r="BO2358" s="39">
        <f t="shared" si="483"/>
        <v>1082.4124180837002</v>
      </c>
      <c r="BP2358" s="39">
        <f t="shared" si="493"/>
        <v>310.01820481525021</v>
      </c>
    </row>
    <row r="2359" spans="1:68" s="25" customFormat="1" ht="14.25" x14ac:dyDescent="0.2">
      <c r="A2359" s="14">
        <v>1148</v>
      </c>
      <c r="B2359" s="40"/>
      <c r="C2359" s="15" t="s">
        <v>18228</v>
      </c>
      <c r="D2359" s="16">
        <v>4138</v>
      </c>
      <c r="E2359" s="15" t="s">
        <v>18229</v>
      </c>
      <c r="F2359" s="15" t="s">
        <v>18228</v>
      </c>
      <c r="G2359" s="17" t="s">
        <v>18230</v>
      </c>
      <c r="H2359" s="17" t="s">
        <v>18231</v>
      </c>
      <c r="I2359" s="17" t="s">
        <v>86</v>
      </c>
      <c r="J2359" s="15" t="s">
        <v>18232</v>
      </c>
      <c r="K2359" s="15" t="s">
        <v>1763</v>
      </c>
      <c r="L2359" s="18" t="s">
        <v>18233</v>
      </c>
      <c r="M2359" s="15" t="s">
        <v>17498</v>
      </c>
      <c r="N2359" s="15" t="s">
        <v>17499</v>
      </c>
      <c r="O2359" s="16">
        <v>500</v>
      </c>
      <c r="P2359" s="15" t="s">
        <v>1055</v>
      </c>
      <c r="Q2359" s="15">
        <v>26900</v>
      </c>
      <c r="R2359" s="15">
        <v>0</v>
      </c>
      <c r="S2359" s="15">
        <v>26900</v>
      </c>
      <c r="T2359" s="15">
        <v>0.52</v>
      </c>
      <c r="U2359" s="15" t="s">
        <v>3335</v>
      </c>
      <c r="V2359" s="15" t="s">
        <v>76</v>
      </c>
      <c r="W2359" s="16">
        <v>0</v>
      </c>
      <c r="X2359" s="16">
        <v>1</v>
      </c>
      <c r="Y2359" s="15">
        <v>16294</v>
      </c>
      <c r="Z2359" s="15">
        <v>0.374</v>
      </c>
      <c r="AA2359" s="15" t="s">
        <v>78</v>
      </c>
      <c r="AB2359" s="15" t="s">
        <v>78</v>
      </c>
      <c r="AC2359" s="15">
        <v>159900</v>
      </c>
      <c r="AD2359" s="26">
        <v>38170</v>
      </c>
      <c r="AE2359" s="15" t="s">
        <v>119</v>
      </c>
      <c r="AF2359" s="15" t="s">
        <v>119</v>
      </c>
      <c r="AG2359" s="16">
        <v>1</v>
      </c>
      <c r="AH2359" s="15" t="s">
        <v>18234</v>
      </c>
      <c r="AI2359" s="15" t="s">
        <v>78</v>
      </c>
      <c r="AJ2359" s="15">
        <v>16293.5266113</v>
      </c>
      <c r="AK2359" s="15">
        <v>545.55036528999995</v>
      </c>
      <c r="AL2359" s="15">
        <v>3096349.0596599998</v>
      </c>
      <c r="AM2359" s="15">
        <v>1411893.85858</v>
      </c>
      <c r="AN2359" s="19">
        <v>0</v>
      </c>
      <c r="AO2359" s="19">
        <v>0</v>
      </c>
      <c r="AP2359" s="19">
        <v>26900</v>
      </c>
      <c r="AQ2359" s="19">
        <v>0</v>
      </c>
      <c r="AR2359" s="34">
        <f t="shared" si="484"/>
        <v>26900</v>
      </c>
      <c r="AS2359" s="34">
        <v>0</v>
      </c>
      <c r="AT2359" s="34">
        <v>0</v>
      </c>
      <c r="AU2359" s="34">
        <v>0</v>
      </c>
      <c r="AV2359" s="34">
        <v>0</v>
      </c>
      <c r="AW2359" s="35">
        <f t="shared" si="485"/>
        <v>0</v>
      </c>
      <c r="AX2359" s="34">
        <f t="shared" si="486"/>
        <v>26900</v>
      </c>
      <c r="AY2359" s="36">
        <v>1.4712000000099998</v>
      </c>
      <c r="AZ2359" s="36">
        <v>2.0617000000000001</v>
      </c>
      <c r="BA2359" s="22"/>
      <c r="BB2359" s="19">
        <v>807</v>
      </c>
      <c r="BC2359" s="34">
        <f t="shared" si="487"/>
        <v>395.75280000268998</v>
      </c>
      <c r="BD2359" s="34">
        <f t="shared" si="488"/>
        <v>554.59730000000002</v>
      </c>
      <c r="BE2359" s="38">
        <v>3.4819999999999997E-2</v>
      </c>
      <c r="BF2359" s="38">
        <f t="shared" si="489"/>
        <v>3.4819999999999997E-2</v>
      </c>
      <c r="BG2359" s="34">
        <v>0</v>
      </c>
      <c r="BH2359" s="34">
        <v>0</v>
      </c>
      <c r="BI2359" s="34">
        <f t="shared" si="490"/>
        <v>395.75280000268998</v>
      </c>
      <c r="BJ2359" s="34">
        <f t="shared" si="491"/>
        <v>554.59730000000002</v>
      </c>
      <c r="BK2359" s="34">
        <v>0</v>
      </c>
      <c r="BL2359" s="34">
        <v>0</v>
      </c>
      <c r="BM2359" s="34">
        <f t="shared" si="492"/>
        <v>0</v>
      </c>
      <c r="BN2359" s="39">
        <f t="shared" si="482"/>
        <v>395.75280000268998</v>
      </c>
      <c r="BO2359" s="39">
        <f t="shared" si="483"/>
        <v>554.59730000000002</v>
      </c>
      <c r="BP2359" s="39">
        <f t="shared" si="493"/>
        <v>158.84449999731004</v>
      </c>
    </row>
    <row r="2360" spans="1:68" s="25" customFormat="1" ht="14.25" x14ac:dyDescent="0.2">
      <c r="A2360" s="14">
        <v>1149</v>
      </c>
      <c r="B2360" s="40"/>
      <c r="C2360" s="15"/>
      <c r="D2360" s="16">
        <v>22393</v>
      </c>
      <c r="E2360" s="15" t="s">
        <v>18235</v>
      </c>
      <c r="F2360" s="15" t="s">
        <v>18236</v>
      </c>
      <c r="G2360" s="17" t="s">
        <v>18237</v>
      </c>
      <c r="H2360" s="17" t="s">
        <v>18238</v>
      </c>
      <c r="I2360" s="17" t="s">
        <v>18239</v>
      </c>
      <c r="J2360" s="15" t="s">
        <v>18240</v>
      </c>
      <c r="K2360" s="15" t="s">
        <v>18241</v>
      </c>
      <c r="L2360" s="18" t="s">
        <v>18242</v>
      </c>
      <c r="M2360" s="15" t="s">
        <v>17536</v>
      </c>
      <c r="N2360" s="15" t="s">
        <v>17537</v>
      </c>
      <c r="O2360" s="16">
        <v>511</v>
      </c>
      <c r="P2360" s="15" t="s">
        <v>569</v>
      </c>
      <c r="Q2360" s="15">
        <v>25300</v>
      </c>
      <c r="R2360" s="15">
        <v>95000</v>
      </c>
      <c r="S2360" s="15">
        <v>120300</v>
      </c>
      <c r="T2360" s="15">
        <v>0.55000000000000004</v>
      </c>
      <c r="U2360" s="15" t="s">
        <v>3335</v>
      </c>
      <c r="V2360" s="15" t="s">
        <v>76</v>
      </c>
      <c r="W2360" s="16">
        <v>1</v>
      </c>
      <c r="X2360" s="16">
        <v>1</v>
      </c>
      <c r="Y2360" s="15">
        <v>27292</v>
      </c>
      <c r="Z2360" s="15">
        <v>0.627</v>
      </c>
      <c r="AA2360" s="15" t="s">
        <v>78</v>
      </c>
      <c r="AB2360" s="15" t="s">
        <v>78</v>
      </c>
      <c r="AC2360" s="15">
        <v>119500</v>
      </c>
      <c r="AD2360" s="26">
        <v>41292</v>
      </c>
      <c r="AE2360" s="15" t="s">
        <v>222</v>
      </c>
      <c r="AF2360" s="15" t="s">
        <v>18243</v>
      </c>
      <c r="AG2360" s="16">
        <v>1</v>
      </c>
      <c r="AH2360" s="15" t="s">
        <v>18244</v>
      </c>
      <c r="AI2360" s="15" t="s">
        <v>78</v>
      </c>
      <c r="AJ2360" s="15">
        <v>27292.3688965</v>
      </c>
      <c r="AK2360" s="15">
        <v>684.10736150599996</v>
      </c>
      <c r="AL2360" s="15">
        <v>3096586.4266900001</v>
      </c>
      <c r="AM2360" s="15">
        <v>1411980.98073</v>
      </c>
      <c r="AN2360" s="19">
        <v>25300</v>
      </c>
      <c r="AO2360" s="19">
        <v>93900</v>
      </c>
      <c r="AP2360" s="19">
        <v>0</v>
      </c>
      <c r="AQ2360" s="19">
        <v>0</v>
      </c>
      <c r="AR2360" s="34">
        <f t="shared" si="484"/>
        <v>119200</v>
      </c>
      <c r="AS2360" s="34">
        <v>45000</v>
      </c>
      <c r="AT2360" s="34">
        <v>0</v>
      </c>
      <c r="AU2360" s="34">
        <v>25970</v>
      </c>
      <c r="AV2360" s="34">
        <v>0</v>
      </c>
      <c r="AW2360" s="35">
        <f t="shared" si="485"/>
        <v>70970</v>
      </c>
      <c r="AX2360" s="34">
        <f t="shared" si="486"/>
        <v>48230</v>
      </c>
      <c r="AY2360" s="36">
        <v>1.4712000000099998</v>
      </c>
      <c r="AZ2360" s="36">
        <v>2.0617000000000001</v>
      </c>
      <c r="BA2360" s="22"/>
      <c r="BB2360" s="19">
        <v>1192</v>
      </c>
      <c r="BC2360" s="34">
        <f t="shared" si="487"/>
        <v>709.55976000482292</v>
      </c>
      <c r="BD2360" s="34">
        <f t="shared" si="488"/>
        <v>994.35791000000006</v>
      </c>
      <c r="BE2360" s="38">
        <v>3.4819999999999997E-2</v>
      </c>
      <c r="BF2360" s="38">
        <f t="shared" si="489"/>
        <v>3.4819999999999997E-2</v>
      </c>
      <c r="BG2360" s="34">
        <v>24.70687084336793</v>
      </c>
      <c r="BH2360" s="34">
        <v>34.623542426199997</v>
      </c>
      <c r="BI2360" s="34">
        <f t="shared" si="490"/>
        <v>684.85288916145498</v>
      </c>
      <c r="BJ2360" s="34">
        <f t="shared" si="491"/>
        <v>959.73436757380011</v>
      </c>
      <c r="BK2360" s="34">
        <v>0</v>
      </c>
      <c r="BL2360" s="34">
        <v>0</v>
      </c>
      <c r="BM2360" s="34">
        <f t="shared" si="492"/>
        <v>0</v>
      </c>
      <c r="BN2360" s="39">
        <f t="shared" si="482"/>
        <v>684.85288916145498</v>
      </c>
      <c r="BO2360" s="39">
        <f t="shared" si="483"/>
        <v>959.73436757380011</v>
      </c>
      <c r="BP2360" s="39">
        <f t="shared" si="493"/>
        <v>274.88147841234513</v>
      </c>
    </row>
    <row r="2361" spans="1:68" s="25" customFormat="1" ht="14.25" x14ac:dyDescent="0.2">
      <c r="A2361" s="14">
        <v>1150</v>
      </c>
      <c r="B2361" s="40"/>
      <c r="C2361" s="15"/>
      <c r="D2361" s="16">
        <v>22964</v>
      </c>
      <c r="E2361" s="15" t="s">
        <v>18245</v>
      </c>
      <c r="F2361" s="15" t="s">
        <v>18246</v>
      </c>
      <c r="G2361" s="17" t="s">
        <v>18247</v>
      </c>
      <c r="H2361" s="17" t="s">
        <v>18248</v>
      </c>
      <c r="I2361" s="17" t="s">
        <v>86</v>
      </c>
      <c r="J2361" s="15" t="s">
        <v>18249</v>
      </c>
      <c r="K2361" s="15" t="s">
        <v>8141</v>
      </c>
      <c r="L2361" s="18" t="s">
        <v>18250</v>
      </c>
      <c r="M2361" s="15" t="s">
        <v>17536</v>
      </c>
      <c r="N2361" s="15" t="s">
        <v>17537</v>
      </c>
      <c r="O2361" s="16">
        <v>511</v>
      </c>
      <c r="P2361" s="15" t="s">
        <v>569</v>
      </c>
      <c r="Q2361" s="15">
        <v>22400</v>
      </c>
      <c r="R2361" s="15">
        <v>71900</v>
      </c>
      <c r="S2361" s="15">
        <v>94300</v>
      </c>
      <c r="T2361" s="15">
        <v>0.44</v>
      </c>
      <c r="U2361" s="15" t="s">
        <v>3335</v>
      </c>
      <c r="V2361" s="15" t="s">
        <v>76</v>
      </c>
      <c r="W2361" s="16">
        <v>1</v>
      </c>
      <c r="X2361" s="16">
        <v>0</v>
      </c>
      <c r="Y2361" s="15">
        <v>18501</v>
      </c>
      <c r="Z2361" s="15">
        <v>0.42499999999999999</v>
      </c>
      <c r="AA2361" s="15" t="s">
        <v>78</v>
      </c>
      <c r="AB2361" s="15" t="s">
        <v>78</v>
      </c>
      <c r="AC2361" s="15">
        <v>0</v>
      </c>
      <c r="AD2361" s="15"/>
      <c r="AE2361" s="15" t="s">
        <v>183</v>
      </c>
      <c r="AF2361" s="15" t="s">
        <v>18251</v>
      </c>
      <c r="AG2361" s="16">
        <v>1</v>
      </c>
      <c r="AH2361" s="15" t="s">
        <v>18252</v>
      </c>
      <c r="AI2361" s="15" t="s">
        <v>78</v>
      </c>
      <c r="AJ2361" s="15">
        <v>18500.6022949</v>
      </c>
      <c r="AK2361" s="15">
        <v>607.10881934300005</v>
      </c>
      <c r="AL2361" s="15">
        <v>3096570.98606</v>
      </c>
      <c r="AM2361" s="15">
        <v>1411871.9159299999</v>
      </c>
      <c r="AN2361" s="19">
        <v>22400</v>
      </c>
      <c r="AO2361" s="19">
        <v>75400</v>
      </c>
      <c r="AP2361" s="19">
        <v>0</v>
      </c>
      <c r="AQ2361" s="19">
        <v>0</v>
      </c>
      <c r="AR2361" s="34">
        <f t="shared" si="484"/>
        <v>97800</v>
      </c>
      <c r="AS2361" s="34">
        <v>45000</v>
      </c>
      <c r="AT2361" s="34">
        <v>3000</v>
      </c>
      <c r="AU2361" s="34">
        <v>18480</v>
      </c>
      <c r="AV2361" s="34">
        <v>0</v>
      </c>
      <c r="AW2361" s="35">
        <f t="shared" si="485"/>
        <v>66480</v>
      </c>
      <c r="AX2361" s="34">
        <f t="shared" si="486"/>
        <v>31320</v>
      </c>
      <c r="AY2361" s="36">
        <v>1.4712000000099998</v>
      </c>
      <c r="AZ2361" s="36">
        <v>2.0617000000000001</v>
      </c>
      <c r="BA2361" s="22"/>
      <c r="BB2361" s="19">
        <v>978</v>
      </c>
      <c r="BC2361" s="34">
        <f t="shared" si="487"/>
        <v>460.77984000313194</v>
      </c>
      <c r="BD2361" s="34">
        <f t="shared" si="488"/>
        <v>645.72443999999996</v>
      </c>
      <c r="BE2361" s="38">
        <v>3.4819999999999997E-2</v>
      </c>
      <c r="BF2361" s="38">
        <f t="shared" si="489"/>
        <v>3.4819999999999997E-2</v>
      </c>
      <c r="BG2361" s="34">
        <v>16.044354028909051</v>
      </c>
      <c r="BH2361" s="34">
        <v>22.484125000799995</v>
      </c>
      <c r="BI2361" s="34">
        <f t="shared" si="490"/>
        <v>444.73548597422291</v>
      </c>
      <c r="BJ2361" s="34">
        <f t="shared" si="491"/>
        <v>623.2403149992</v>
      </c>
      <c r="BK2361" s="34">
        <v>0</v>
      </c>
      <c r="BL2361" s="34">
        <v>0</v>
      </c>
      <c r="BM2361" s="34">
        <f t="shared" si="492"/>
        <v>0</v>
      </c>
      <c r="BN2361" s="39">
        <f t="shared" si="482"/>
        <v>444.73548597422291</v>
      </c>
      <c r="BO2361" s="39">
        <f t="shared" si="483"/>
        <v>623.2403149992</v>
      </c>
      <c r="BP2361" s="39">
        <f t="shared" si="493"/>
        <v>178.50482902497708</v>
      </c>
    </row>
    <row r="2362" spans="1:68" s="25" customFormat="1" ht="14.25" x14ac:dyDescent="0.2">
      <c r="A2362" s="14">
        <v>1151</v>
      </c>
      <c r="B2362" s="40"/>
      <c r="C2362" s="15" t="s">
        <v>593</v>
      </c>
      <c r="D2362" s="16">
        <v>34933</v>
      </c>
      <c r="E2362" s="15" t="s">
        <v>18253</v>
      </c>
      <c r="F2362" s="15" t="s">
        <v>18254</v>
      </c>
      <c r="G2362" s="17" t="s">
        <v>18255</v>
      </c>
      <c r="H2362" s="17" t="s">
        <v>18256</v>
      </c>
      <c r="I2362" s="17" t="s">
        <v>86</v>
      </c>
      <c r="J2362" s="15" t="s">
        <v>18257</v>
      </c>
      <c r="K2362" s="15" t="s">
        <v>86</v>
      </c>
      <c r="L2362" s="18" t="s">
        <v>18258</v>
      </c>
      <c r="M2362" s="15" t="s">
        <v>17536</v>
      </c>
      <c r="N2362" s="15" t="s">
        <v>17537</v>
      </c>
      <c r="O2362" s="16">
        <v>511</v>
      </c>
      <c r="P2362" s="15" t="s">
        <v>569</v>
      </c>
      <c r="Q2362" s="15">
        <v>22600</v>
      </c>
      <c r="R2362" s="15">
        <v>58300</v>
      </c>
      <c r="S2362" s="15">
        <v>80900</v>
      </c>
      <c r="T2362" s="15">
        <v>0.45</v>
      </c>
      <c r="U2362" s="15" t="s">
        <v>3335</v>
      </c>
      <c r="V2362" s="15" t="s">
        <v>76</v>
      </c>
      <c r="W2362" s="16">
        <v>1</v>
      </c>
      <c r="X2362" s="16">
        <v>1</v>
      </c>
      <c r="Y2362" s="15">
        <v>18906</v>
      </c>
      <c r="Z2362" s="15">
        <v>0.434</v>
      </c>
      <c r="AA2362" s="15" t="s">
        <v>78</v>
      </c>
      <c r="AB2362" s="15" t="s">
        <v>78</v>
      </c>
      <c r="AC2362" s="15">
        <v>64000</v>
      </c>
      <c r="AD2362" s="26">
        <v>41801</v>
      </c>
      <c r="AE2362" s="15" t="s">
        <v>1862</v>
      </c>
      <c r="AF2362" s="15" t="s">
        <v>18259</v>
      </c>
      <c r="AG2362" s="16">
        <v>1</v>
      </c>
      <c r="AH2362" s="15" t="s">
        <v>18260</v>
      </c>
      <c r="AI2362" s="15" t="s">
        <v>78</v>
      </c>
      <c r="AJ2362" s="15">
        <v>18906.1870117</v>
      </c>
      <c r="AK2362" s="15">
        <v>614.69822768400002</v>
      </c>
      <c r="AL2362" s="15">
        <v>3096563.9022300001</v>
      </c>
      <c r="AM2362" s="15">
        <v>1411782.9637200001</v>
      </c>
      <c r="AN2362" s="19">
        <v>22600</v>
      </c>
      <c r="AO2362" s="19">
        <v>57700</v>
      </c>
      <c r="AP2362" s="19">
        <v>0</v>
      </c>
      <c r="AQ2362" s="19">
        <v>0</v>
      </c>
      <c r="AR2362" s="34">
        <f t="shared" si="484"/>
        <v>80300</v>
      </c>
      <c r="AS2362" s="34">
        <v>45000</v>
      </c>
      <c r="AT2362" s="34">
        <v>3000</v>
      </c>
      <c r="AU2362" s="34">
        <v>12355</v>
      </c>
      <c r="AV2362" s="34">
        <v>0</v>
      </c>
      <c r="AW2362" s="35">
        <f t="shared" si="485"/>
        <v>60355</v>
      </c>
      <c r="AX2362" s="34">
        <f t="shared" si="486"/>
        <v>19945</v>
      </c>
      <c r="AY2362" s="36">
        <v>1.4712000000099998</v>
      </c>
      <c r="AZ2362" s="36">
        <v>2.0617000000000001</v>
      </c>
      <c r="BA2362" s="22"/>
      <c r="BB2362" s="19">
        <v>803</v>
      </c>
      <c r="BC2362" s="34">
        <f t="shared" si="487"/>
        <v>293.43084000199445</v>
      </c>
      <c r="BD2362" s="34">
        <f t="shared" si="488"/>
        <v>411.20606499999997</v>
      </c>
      <c r="BE2362" s="38">
        <v>3.4819999999999997E-2</v>
      </c>
      <c r="BF2362" s="38">
        <f t="shared" si="489"/>
        <v>3.4819999999999997E-2</v>
      </c>
      <c r="BG2362" s="34">
        <v>10.217261848869446</v>
      </c>
      <c r="BH2362" s="34">
        <v>14.318195183299997</v>
      </c>
      <c r="BI2362" s="34">
        <f t="shared" si="490"/>
        <v>283.21357815312501</v>
      </c>
      <c r="BJ2362" s="34">
        <f t="shared" si="491"/>
        <v>396.88786981669995</v>
      </c>
      <c r="BK2362" s="34">
        <v>0</v>
      </c>
      <c r="BL2362" s="34">
        <v>0</v>
      </c>
      <c r="BM2362" s="34">
        <f t="shared" si="492"/>
        <v>0</v>
      </c>
      <c r="BN2362" s="39">
        <f t="shared" si="482"/>
        <v>283.21357815312501</v>
      </c>
      <c r="BO2362" s="39">
        <f t="shared" si="483"/>
        <v>396.88786981669995</v>
      </c>
      <c r="BP2362" s="39">
        <f t="shared" si="493"/>
        <v>113.67429166357493</v>
      </c>
    </row>
    <row r="2363" spans="1:68" s="25" customFormat="1" ht="14.25" x14ac:dyDescent="0.2">
      <c r="A2363" s="14">
        <v>1152</v>
      </c>
      <c r="B2363" s="40"/>
      <c r="C2363" s="15" t="s">
        <v>18261</v>
      </c>
      <c r="D2363" s="16">
        <v>29374</v>
      </c>
      <c r="E2363" s="15" t="s">
        <v>18262</v>
      </c>
      <c r="F2363" s="15" t="s">
        <v>18261</v>
      </c>
      <c r="G2363" s="17" t="s">
        <v>18263</v>
      </c>
      <c r="H2363" s="17" t="s">
        <v>18264</v>
      </c>
      <c r="I2363" s="17" t="s">
        <v>86</v>
      </c>
      <c r="J2363" s="15" t="s">
        <v>18265</v>
      </c>
      <c r="K2363" s="15" t="s">
        <v>86</v>
      </c>
      <c r="L2363" s="18" t="s">
        <v>18266</v>
      </c>
      <c r="M2363" s="15" t="s">
        <v>17536</v>
      </c>
      <c r="N2363" s="15" t="s">
        <v>17537</v>
      </c>
      <c r="O2363" s="16">
        <v>511</v>
      </c>
      <c r="P2363" s="15" t="s">
        <v>569</v>
      </c>
      <c r="Q2363" s="15">
        <v>29600</v>
      </c>
      <c r="R2363" s="15">
        <v>87800</v>
      </c>
      <c r="S2363" s="15">
        <v>117400</v>
      </c>
      <c r="T2363" s="15">
        <v>0.7</v>
      </c>
      <c r="U2363" s="15" t="s">
        <v>3335</v>
      </c>
      <c r="V2363" s="15" t="s">
        <v>76</v>
      </c>
      <c r="W2363" s="16">
        <v>1</v>
      </c>
      <c r="X2363" s="16">
        <v>0</v>
      </c>
      <c r="Y2363" s="15">
        <v>17846</v>
      </c>
      <c r="Z2363" s="15">
        <v>0.41</v>
      </c>
      <c r="AA2363" s="15" t="s">
        <v>78</v>
      </c>
      <c r="AB2363" s="15" t="s">
        <v>78</v>
      </c>
      <c r="AC2363" s="15">
        <v>0</v>
      </c>
      <c r="AD2363" s="15"/>
      <c r="AE2363" s="15" t="s">
        <v>79</v>
      </c>
      <c r="AF2363" s="15" t="s">
        <v>18267</v>
      </c>
      <c r="AG2363" s="16">
        <v>1</v>
      </c>
      <c r="AH2363" s="15" t="s">
        <v>18268</v>
      </c>
      <c r="AI2363" s="15" t="s">
        <v>78</v>
      </c>
      <c r="AJ2363" s="15">
        <v>17846.2346191</v>
      </c>
      <c r="AK2363" s="15">
        <v>611.00645988899998</v>
      </c>
      <c r="AL2363" s="15">
        <v>3096553.6292099999</v>
      </c>
      <c r="AM2363" s="15">
        <v>1411698.76969</v>
      </c>
      <c r="AN2363" s="19">
        <v>29600</v>
      </c>
      <c r="AO2363" s="19">
        <v>86900</v>
      </c>
      <c r="AP2363" s="19">
        <v>0</v>
      </c>
      <c r="AQ2363" s="19">
        <v>0</v>
      </c>
      <c r="AR2363" s="34">
        <f t="shared" si="484"/>
        <v>116500</v>
      </c>
      <c r="AS2363" s="34">
        <v>45000</v>
      </c>
      <c r="AT2363" s="34">
        <v>0</v>
      </c>
      <c r="AU2363" s="34">
        <v>25025</v>
      </c>
      <c r="AV2363" s="34">
        <v>0</v>
      </c>
      <c r="AW2363" s="35">
        <f t="shared" si="485"/>
        <v>70025</v>
      </c>
      <c r="AX2363" s="34">
        <f t="shared" si="486"/>
        <v>46475</v>
      </c>
      <c r="AY2363" s="36">
        <v>1.4712000000099998</v>
      </c>
      <c r="AZ2363" s="36">
        <v>2.0617000000000001</v>
      </c>
      <c r="BA2363" s="22"/>
      <c r="BB2363" s="19">
        <v>1165</v>
      </c>
      <c r="BC2363" s="34">
        <f t="shared" si="487"/>
        <v>683.74020000464748</v>
      </c>
      <c r="BD2363" s="34">
        <f t="shared" si="488"/>
        <v>958.17507499999999</v>
      </c>
      <c r="BE2363" s="38">
        <v>3.4819999999999997E-2</v>
      </c>
      <c r="BF2363" s="38">
        <f t="shared" si="489"/>
        <v>3.4819999999999997E-2</v>
      </c>
      <c r="BG2363" s="34">
        <v>23.807833764161824</v>
      </c>
      <c r="BH2363" s="34">
        <v>33.363656111499999</v>
      </c>
      <c r="BI2363" s="34">
        <f t="shared" si="490"/>
        <v>659.93236624048563</v>
      </c>
      <c r="BJ2363" s="34">
        <f t="shared" si="491"/>
        <v>924.81141888850004</v>
      </c>
      <c r="BK2363" s="34">
        <v>0</v>
      </c>
      <c r="BL2363" s="34">
        <v>0</v>
      </c>
      <c r="BM2363" s="34">
        <f t="shared" si="492"/>
        <v>0</v>
      </c>
      <c r="BN2363" s="39">
        <f t="shared" si="482"/>
        <v>659.93236624048563</v>
      </c>
      <c r="BO2363" s="39">
        <f t="shared" si="483"/>
        <v>924.81141888850004</v>
      </c>
      <c r="BP2363" s="39">
        <f t="shared" si="493"/>
        <v>264.87905264801441</v>
      </c>
    </row>
    <row r="2364" spans="1:68" s="25" customFormat="1" ht="14.25" x14ac:dyDescent="0.2">
      <c r="A2364" s="14">
        <v>1153</v>
      </c>
      <c r="B2364" s="40"/>
      <c r="C2364" s="15" t="s">
        <v>726</v>
      </c>
      <c r="D2364" s="16">
        <v>16513</v>
      </c>
      <c r="E2364" s="15" t="s">
        <v>18269</v>
      </c>
      <c r="F2364" s="15" t="s">
        <v>18270</v>
      </c>
      <c r="G2364" s="17" t="s">
        <v>18271</v>
      </c>
      <c r="H2364" s="17" t="s">
        <v>18272</v>
      </c>
      <c r="I2364" s="17" t="s">
        <v>86</v>
      </c>
      <c r="J2364" s="15" t="s">
        <v>18273</v>
      </c>
      <c r="K2364" s="15" t="s">
        <v>4723</v>
      </c>
      <c r="L2364" s="18" t="s">
        <v>18274</v>
      </c>
      <c r="M2364" s="15" t="s">
        <v>17536</v>
      </c>
      <c r="N2364" s="15" t="s">
        <v>17537</v>
      </c>
      <c r="O2364" s="16">
        <v>511</v>
      </c>
      <c r="P2364" s="15" t="s">
        <v>569</v>
      </c>
      <c r="Q2364" s="15">
        <v>19600</v>
      </c>
      <c r="R2364" s="15">
        <v>86300</v>
      </c>
      <c r="S2364" s="15">
        <v>105900</v>
      </c>
      <c r="T2364" s="15">
        <v>0.35</v>
      </c>
      <c r="U2364" s="15" t="s">
        <v>3335</v>
      </c>
      <c r="V2364" s="15" t="s">
        <v>76</v>
      </c>
      <c r="W2364" s="16">
        <v>1</v>
      </c>
      <c r="X2364" s="16">
        <v>1</v>
      </c>
      <c r="Y2364" s="15">
        <v>19898</v>
      </c>
      <c r="Z2364" s="15">
        <v>0.45700000000000002</v>
      </c>
      <c r="AA2364" s="15" t="s">
        <v>78</v>
      </c>
      <c r="AB2364" s="15" t="s">
        <v>78</v>
      </c>
      <c r="AC2364" s="15">
        <v>102500</v>
      </c>
      <c r="AD2364" s="26">
        <v>40126</v>
      </c>
      <c r="AE2364" s="15" t="s">
        <v>137</v>
      </c>
      <c r="AF2364" s="15" t="s">
        <v>18275</v>
      </c>
      <c r="AG2364" s="16">
        <v>1</v>
      </c>
      <c r="AH2364" s="15" t="s">
        <v>18276</v>
      </c>
      <c r="AI2364" s="15" t="s">
        <v>78</v>
      </c>
      <c r="AJ2364" s="15">
        <v>19898.1235352</v>
      </c>
      <c r="AK2364" s="15">
        <v>625.228661923</v>
      </c>
      <c r="AL2364" s="15">
        <v>3096535.9847400002</v>
      </c>
      <c r="AM2364" s="15">
        <v>1411615.4895899999</v>
      </c>
      <c r="AN2364" s="19">
        <v>19600</v>
      </c>
      <c r="AO2364" s="19">
        <v>85400</v>
      </c>
      <c r="AP2364" s="19">
        <v>0</v>
      </c>
      <c r="AQ2364" s="19">
        <v>0</v>
      </c>
      <c r="AR2364" s="34">
        <f t="shared" si="484"/>
        <v>105000</v>
      </c>
      <c r="AS2364" s="34">
        <v>45000</v>
      </c>
      <c r="AT2364" s="34">
        <v>0</v>
      </c>
      <c r="AU2364" s="34">
        <v>21000</v>
      </c>
      <c r="AV2364" s="34">
        <v>0</v>
      </c>
      <c r="AW2364" s="35">
        <f t="shared" si="485"/>
        <v>66000</v>
      </c>
      <c r="AX2364" s="34">
        <f t="shared" si="486"/>
        <v>39000</v>
      </c>
      <c r="AY2364" s="36">
        <v>1.4712000000099998</v>
      </c>
      <c r="AZ2364" s="36">
        <v>2.0617000000000001</v>
      </c>
      <c r="BA2364" s="22"/>
      <c r="BB2364" s="19">
        <v>1050</v>
      </c>
      <c r="BC2364" s="34">
        <f t="shared" si="487"/>
        <v>573.76800000389994</v>
      </c>
      <c r="BD2364" s="34">
        <f t="shared" si="488"/>
        <v>804.06299999999999</v>
      </c>
      <c r="BE2364" s="38">
        <v>3.4819999999999997E-2</v>
      </c>
      <c r="BF2364" s="38">
        <f t="shared" si="489"/>
        <v>3.4819999999999997E-2</v>
      </c>
      <c r="BG2364" s="34">
        <v>19.978601760135795</v>
      </c>
      <c r="BH2364" s="34">
        <v>27.997473659999997</v>
      </c>
      <c r="BI2364" s="34">
        <f t="shared" si="490"/>
        <v>553.78939824376414</v>
      </c>
      <c r="BJ2364" s="34">
        <f t="shared" si="491"/>
        <v>776.06552634000002</v>
      </c>
      <c r="BK2364" s="34">
        <v>0</v>
      </c>
      <c r="BL2364" s="34">
        <v>0</v>
      </c>
      <c r="BM2364" s="34">
        <f t="shared" si="492"/>
        <v>0</v>
      </c>
      <c r="BN2364" s="39">
        <f t="shared" si="482"/>
        <v>553.78939824376414</v>
      </c>
      <c r="BO2364" s="39">
        <f t="shared" si="483"/>
        <v>776.06552634000002</v>
      </c>
      <c r="BP2364" s="39">
        <f t="shared" si="493"/>
        <v>222.27612809623588</v>
      </c>
    </row>
    <row r="2365" spans="1:68" s="25" customFormat="1" ht="14.25" x14ac:dyDescent="0.2">
      <c r="A2365" s="14">
        <v>1155</v>
      </c>
      <c r="B2365" s="40"/>
      <c r="C2365" s="15" t="s">
        <v>176</v>
      </c>
      <c r="D2365" s="16">
        <v>37007</v>
      </c>
      <c r="E2365" s="15" t="s">
        <v>18277</v>
      </c>
      <c r="F2365" s="15" t="s">
        <v>18278</v>
      </c>
      <c r="G2365" s="17" t="s">
        <v>18279</v>
      </c>
      <c r="H2365" s="17" t="s">
        <v>18280</v>
      </c>
      <c r="I2365" s="17" t="s">
        <v>86</v>
      </c>
      <c r="J2365" s="15" t="s">
        <v>18281</v>
      </c>
      <c r="K2365" s="15" t="s">
        <v>8442</v>
      </c>
      <c r="L2365" s="18"/>
      <c r="M2365" s="15"/>
      <c r="N2365" s="15"/>
      <c r="O2365" s="16"/>
      <c r="P2365" s="15"/>
      <c r="Q2365" s="15"/>
      <c r="R2365" s="15"/>
      <c r="S2365" s="15"/>
      <c r="T2365" s="15"/>
      <c r="U2365" s="15"/>
      <c r="V2365" s="15"/>
      <c r="W2365" s="16"/>
      <c r="X2365" s="16"/>
      <c r="Y2365" s="15"/>
      <c r="Z2365" s="15"/>
      <c r="AA2365" s="15"/>
      <c r="AB2365" s="15"/>
      <c r="AC2365" s="15"/>
      <c r="AD2365" s="15"/>
      <c r="AE2365" s="15"/>
      <c r="AF2365" s="15"/>
      <c r="AG2365" s="16"/>
      <c r="AH2365" s="15"/>
      <c r="AI2365" s="15"/>
      <c r="AJ2365" s="15"/>
      <c r="AK2365" s="15"/>
      <c r="AL2365" s="15"/>
      <c r="AM2365" s="15"/>
      <c r="AN2365" s="19">
        <v>0</v>
      </c>
      <c r="AO2365" s="19">
        <v>0</v>
      </c>
      <c r="AP2365" s="19">
        <v>0</v>
      </c>
      <c r="AQ2365" s="19">
        <v>0</v>
      </c>
      <c r="AR2365" s="34">
        <f t="shared" si="484"/>
        <v>0</v>
      </c>
      <c r="AS2365" s="34">
        <v>0</v>
      </c>
      <c r="AT2365" s="34">
        <v>0</v>
      </c>
      <c r="AU2365" s="34">
        <v>0</v>
      </c>
      <c r="AV2365" s="34">
        <v>0</v>
      </c>
      <c r="AW2365" s="35">
        <f t="shared" si="485"/>
        <v>0</v>
      </c>
      <c r="AX2365" s="34">
        <f t="shared" si="486"/>
        <v>0</v>
      </c>
      <c r="AY2365" s="36">
        <v>1.4712000000099998</v>
      </c>
      <c r="AZ2365" s="36">
        <v>2.0617000000000001</v>
      </c>
      <c r="BA2365" s="22"/>
      <c r="BB2365" s="19">
        <v>0</v>
      </c>
      <c r="BC2365" s="34">
        <f t="shared" si="487"/>
        <v>0</v>
      </c>
      <c r="BD2365" s="34">
        <f t="shared" si="488"/>
        <v>0</v>
      </c>
      <c r="BE2365" s="38">
        <v>3.4819999999999997E-2</v>
      </c>
      <c r="BF2365" s="38">
        <f t="shared" si="489"/>
        <v>3.4819999999999997E-2</v>
      </c>
      <c r="BG2365" s="34">
        <v>0</v>
      </c>
      <c r="BH2365" s="34">
        <v>0</v>
      </c>
      <c r="BI2365" s="34">
        <f t="shared" si="490"/>
        <v>0</v>
      </c>
      <c r="BJ2365" s="34">
        <f t="shared" si="491"/>
        <v>0</v>
      </c>
      <c r="BK2365" s="34">
        <v>0</v>
      </c>
      <c r="BL2365" s="34">
        <v>0</v>
      </c>
      <c r="BM2365" s="34">
        <f t="shared" si="492"/>
        <v>0</v>
      </c>
      <c r="BN2365" s="39">
        <f t="shared" si="482"/>
        <v>0</v>
      </c>
      <c r="BO2365" s="39">
        <f t="shared" si="483"/>
        <v>0</v>
      </c>
      <c r="BP2365" s="39">
        <f t="shared" si="493"/>
        <v>0</v>
      </c>
    </row>
    <row r="2366" spans="1:68" s="25" customFormat="1" ht="14.25" x14ac:dyDescent="0.2">
      <c r="A2366" s="14">
        <v>1156</v>
      </c>
      <c r="B2366" s="40"/>
      <c r="C2366" s="15" t="s">
        <v>18282</v>
      </c>
      <c r="D2366" s="16">
        <v>8642</v>
      </c>
      <c r="E2366" s="15" t="s">
        <v>18283</v>
      </c>
      <c r="F2366" s="15" t="s">
        <v>18282</v>
      </c>
      <c r="G2366" s="17" t="s">
        <v>18284</v>
      </c>
      <c r="H2366" s="17" t="s">
        <v>18285</v>
      </c>
      <c r="I2366" s="17" t="s">
        <v>86</v>
      </c>
      <c r="J2366" s="15" t="s">
        <v>18286</v>
      </c>
      <c r="K2366" s="15" t="s">
        <v>350</v>
      </c>
      <c r="L2366" s="18"/>
      <c r="M2366" s="15"/>
      <c r="N2366" s="15"/>
      <c r="O2366" s="16"/>
      <c r="P2366" s="15"/>
      <c r="Q2366" s="15"/>
      <c r="R2366" s="15"/>
      <c r="S2366" s="15"/>
      <c r="T2366" s="15"/>
      <c r="U2366" s="15"/>
      <c r="V2366" s="15"/>
      <c r="W2366" s="16"/>
      <c r="X2366" s="16"/>
      <c r="Y2366" s="15"/>
      <c r="Z2366" s="15"/>
      <c r="AA2366" s="15"/>
      <c r="AB2366" s="15"/>
      <c r="AC2366" s="15"/>
      <c r="AD2366" s="15"/>
      <c r="AE2366" s="15"/>
      <c r="AF2366" s="15"/>
      <c r="AG2366" s="16"/>
      <c r="AH2366" s="15"/>
      <c r="AI2366" s="15"/>
      <c r="AJ2366" s="15"/>
      <c r="AK2366" s="15"/>
      <c r="AL2366" s="15"/>
      <c r="AM2366" s="15"/>
      <c r="AN2366" s="19">
        <v>0</v>
      </c>
      <c r="AO2366" s="19">
        <v>0</v>
      </c>
      <c r="AP2366" s="19">
        <v>0</v>
      </c>
      <c r="AQ2366" s="19">
        <v>0</v>
      </c>
      <c r="AR2366" s="34">
        <f t="shared" si="484"/>
        <v>0</v>
      </c>
      <c r="AS2366" s="34">
        <v>0</v>
      </c>
      <c r="AT2366" s="34">
        <v>0</v>
      </c>
      <c r="AU2366" s="34">
        <v>0</v>
      </c>
      <c r="AV2366" s="34">
        <v>0</v>
      </c>
      <c r="AW2366" s="35">
        <f t="shared" si="485"/>
        <v>0</v>
      </c>
      <c r="AX2366" s="34">
        <f t="shared" si="486"/>
        <v>0</v>
      </c>
      <c r="AY2366" s="36">
        <v>1.4712000000099998</v>
      </c>
      <c r="AZ2366" s="36">
        <v>2.0617000000000001</v>
      </c>
      <c r="BA2366" s="22"/>
      <c r="BB2366" s="19">
        <v>0</v>
      </c>
      <c r="BC2366" s="34">
        <f t="shared" si="487"/>
        <v>0</v>
      </c>
      <c r="BD2366" s="34">
        <f t="shared" si="488"/>
        <v>0</v>
      </c>
      <c r="BE2366" s="38">
        <v>3.4819999999999997E-2</v>
      </c>
      <c r="BF2366" s="38">
        <f t="shared" si="489"/>
        <v>3.4819999999999997E-2</v>
      </c>
      <c r="BG2366" s="34">
        <v>0</v>
      </c>
      <c r="BH2366" s="34">
        <v>0</v>
      </c>
      <c r="BI2366" s="34">
        <f t="shared" si="490"/>
        <v>0</v>
      </c>
      <c r="BJ2366" s="34">
        <f t="shared" si="491"/>
        <v>0</v>
      </c>
      <c r="BK2366" s="34">
        <v>0</v>
      </c>
      <c r="BL2366" s="34">
        <v>0</v>
      </c>
      <c r="BM2366" s="34">
        <f t="shared" si="492"/>
        <v>0</v>
      </c>
      <c r="BN2366" s="39">
        <f t="shared" si="482"/>
        <v>0</v>
      </c>
      <c r="BO2366" s="39">
        <f t="shared" si="483"/>
        <v>0</v>
      </c>
      <c r="BP2366" s="39">
        <f t="shared" si="493"/>
        <v>0</v>
      </c>
    </row>
    <row r="2367" spans="1:68" s="25" customFormat="1" ht="14.25" x14ac:dyDescent="0.2">
      <c r="A2367" s="14">
        <v>1157</v>
      </c>
      <c r="B2367" s="40"/>
      <c r="C2367" s="15"/>
      <c r="D2367" s="16">
        <v>15629</v>
      </c>
      <c r="E2367" s="15" t="s">
        <v>18287</v>
      </c>
      <c r="F2367" s="15" t="s">
        <v>18288</v>
      </c>
      <c r="G2367" s="17" t="s">
        <v>18289</v>
      </c>
      <c r="H2367" s="17" t="s">
        <v>18290</v>
      </c>
      <c r="I2367" s="17" t="s">
        <v>86</v>
      </c>
      <c r="J2367" s="15" t="s">
        <v>18291</v>
      </c>
      <c r="K2367" s="15" t="s">
        <v>12843</v>
      </c>
      <c r="L2367" s="18" t="s">
        <v>78</v>
      </c>
      <c r="M2367" s="15" t="s">
        <v>78</v>
      </c>
      <c r="N2367" s="15" t="s">
        <v>78</v>
      </c>
      <c r="O2367" s="16">
        <v>0</v>
      </c>
      <c r="P2367" s="15" t="s">
        <v>78</v>
      </c>
      <c r="Q2367" s="15">
        <v>0</v>
      </c>
      <c r="R2367" s="15">
        <v>0</v>
      </c>
      <c r="S2367" s="15">
        <v>0</v>
      </c>
      <c r="T2367" s="15">
        <v>0</v>
      </c>
      <c r="U2367" s="15" t="s">
        <v>3335</v>
      </c>
      <c r="V2367" s="15" t="s">
        <v>78</v>
      </c>
      <c r="W2367" s="16">
        <v>0</v>
      </c>
      <c r="X2367" s="16">
        <v>0</v>
      </c>
      <c r="Y2367" s="15">
        <v>10724</v>
      </c>
      <c r="Z2367" s="15">
        <v>0.246</v>
      </c>
      <c r="AA2367" s="15" t="s">
        <v>78</v>
      </c>
      <c r="AB2367" s="15" t="s">
        <v>78</v>
      </c>
      <c r="AC2367" s="15">
        <v>0</v>
      </c>
      <c r="AD2367" s="15"/>
      <c r="AE2367" s="15" t="s">
        <v>78</v>
      </c>
      <c r="AF2367" s="15" t="s">
        <v>78</v>
      </c>
      <c r="AG2367" s="16">
        <v>0</v>
      </c>
      <c r="AH2367" s="15" t="s">
        <v>18292</v>
      </c>
      <c r="AI2367" s="15" t="s">
        <v>78</v>
      </c>
      <c r="AJ2367" s="15">
        <v>10723.6428223</v>
      </c>
      <c r="AK2367" s="15">
        <v>801.96197337599995</v>
      </c>
      <c r="AL2367" s="15">
        <v>3096689.5262600002</v>
      </c>
      <c r="AM2367" s="15">
        <v>1411830.2336899999</v>
      </c>
      <c r="AN2367" s="19">
        <v>0</v>
      </c>
      <c r="AO2367" s="19">
        <v>0</v>
      </c>
      <c r="AP2367" s="19">
        <v>0</v>
      </c>
      <c r="AQ2367" s="19">
        <v>0</v>
      </c>
      <c r="AR2367" s="34">
        <f t="shared" si="484"/>
        <v>0</v>
      </c>
      <c r="AS2367" s="34">
        <v>0</v>
      </c>
      <c r="AT2367" s="34">
        <v>0</v>
      </c>
      <c r="AU2367" s="34">
        <v>0</v>
      </c>
      <c r="AV2367" s="34">
        <v>0</v>
      </c>
      <c r="AW2367" s="35">
        <f t="shared" si="485"/>
        <v>0</v>
      </c>
      <c r="AX2367" s="34">
        <f t="shared" si="486"/>
        <v>0</v>
      </c>
      <c r="AY2367" s="36">
        <v>1.4712000000099998</v>
      </c>
      <c r="AZ2367" s="36">
        <v>2.0617000000000001</v>
      </c>
      <c r="BA2367" s="22"/>
      <c r="BB2367" s="19">
        <v>0</v>
      </c>
      <c r="BC2367" s="34">
        <f t="shared" si="487"/>
        <v>0</v>
      </c>
      <c r="BD2367" s="34">
        <f t="shared" si="488"/>
        <v>0</v>
      </c>
      <c r="BE2367" s="38">
        <v>3.4819999999999997E-2</v>
      </c>
      <c r="BF2367" s="38">
        <f t="shared" si="489"/>
        <v>3.4819999999999997E-2</v>
      </c>
      <c r="BG2367" s="34">
        <v>0</v>
      </c>
      <c r="BH2367" s="34">
        <v>0</v>
      </c>
      <c r="BI2367" s="34">
        <f t="shared" si="490"/>
        <v>0</v>
      </c>
      <c r="BJ2367" s="34">
        <f t="shared" si="491"/>
        <v>0</v>
      </c>
      <c r="BK2367" s="34">
        <v>0</v>
      </c>
      <c r="BL2367" s="34">
        <v>0</v>
      </c>
      <c r="BM2367" s="34">
        <f t="shared" si="492"/>
        <v>0</v>
      </c>
      <c r="BN2367" s="39">
        <f t="shared" si="482"/>
        <v>0</v>
      </c>
      <c r="BO2367" s="39">
        <f t="shared" si="483"/>
        <v>0</v>
      </c>
      <c r="BP2367" s="39">
        <f t="shared" si="493"/>
        <v>0</v>
      </c>
    </row>
    <row r="2368" spans="1:68" s="25" customFormat="1" ht="14.25" x14ac:dyDescent="0.2">
      <c r="A2368" s="14">
        <v>1158</v>
      </c>
      <c r="B2368" s="40"/>
      <c r="C2368" s="15"/>
      <c r="D2368" s="16">
        <v>5466</v>
      </c>
      <c r="E2368" s="15" t="s">
        <v>18293</v>
      </c>
      <c r="F2368" s="15" t="s">
        <v>18294</v>
      </c>
      <c r="G2368" s="17" t="s">
        <v>18295</v>
      </c>
      <c r="H2368" s="17" t="s">
        <v>18296</v>
      </c>
      <c r="I2368" s="17" t="s">
        <v>86</v>
      </c>
      <c r="J2368" s="15" t="s">
        <v>18296</v>
      </c>
      <c r="K2368" s="15" t="s">
        <v>9180</v>
      </c>
      <c r="L2368" s="18" t="s">
        <v>18297</v>
      </c>
      <c r="M2368" s="15" t="s">
        <v>17498</v>
      </c>
      <c r="N2368" s="15" t="s">
        <v>17499</v>
      </c>
      <c r="O2368" s="16">
        <v>510</v>
      </c>
      <c r="P2368" s="15" t="s">
        <v>118</v>
      </c>
      <c r="Q2368" s="15">
        <v>45600</v>
      </c>
      <c r="R2368" s="15">
        <v>129000</v>
      </c>
      <c r="S2368" s="15">
        <v>174600</v>
      </c>
      <c r="T2368" s="15">
        <v>0.71</v>
      </c>
      <c r="U2368" s="15" t="s">
        <v>3335</v>
      </c>
      <c r="V2368" s="15" t="s">
        <v>76</v>
      </c>
      <c r="W2368" s="16">
        <v>1</v>
      </c>
      <c r="X2368" s="16">
        <v>0</v>
      </c>
      <c r="Y2368" s="15">
        <v>35374</v>
      </c>
      <c r="Z2368" s="15">
        <v>0.81200000000000006</v>
      </c>
      <c r="AA2368" s="15" t="s">
        <v>18298</v>
      </c>
      <c r="AB2368" s="15" t="s">
        <v>18299</v>
      </c>
      <c r="AC2368" s="15">
        <v>0</v>
      </c>
      <c r="AD2368" s="15"/>
      <c r="AE2368" s="15" t="s">
        <v>137</v>
      </c>
      <c r="AF2368" s="15" t="s">
        <v>18300</v>
      </c>
      <c r="AG2368" s="16">
        <v>1</v>
      </c>
      <c r="AH2368" s="15" t="s">
        <v>18301</v>
      </c>
      <c r="AI2368" s="15" t="s">
        <v>78</v>
      </c>
      <c r="AJ2368" s="15">
        <v>35374.117919900003</v>
      </c>
      <c r="AK2368" s="15">
        <v>798.64158974300005</v>
      </c>
      <c r="AL2368" s="15">
        <v>3096841.1153699998</v>
      </c>
      <c r="AM2368" s="15">
        <v>1411884.6791099999</v>
      </c>
      <c r="AN2368" s="19">
        <v>45600</v>
      </c>
      <c r="AO2368" s="19">
        <v>129200</v>
      </c>
      <c r="AP2368" s="19">
        <v>0</v>
      </c>
      <c r="AQ2368" s="19">
        <v>0</v>
      </c>
      <c r="AR2368" s="34">
        <f t="shared" si="484"/>
        <v>174800</v>
      </c>
      <c r="AS2368" s="34">
        <v>45000</v>
      </c>
      <c r="AT2368" s="34">
        <v>3000</v>
      </c>
      <c r="AU2368" s="34">
        <v>45430</v>
      </c>
      <c r="AV2368" s="34">
        <v>0</v>
      </c>
      <c r="AW2368" s="35">
        <f t="shared" si="485"/>
        <v>93430</v>
      </c>
      <c r="AX2368" s="34">
        <f t="shared" si="486"/>
        <v>81370</v>
      </c>
      <c r="AY2368" s="36">
        <v>1.4712000000099998</v>
      </c>
      <c r="AZ2368" s="36">
        <v>2.0617000000000001</v>
      </c>
      <c r="BA2368" s="22"/>
      <c r="BB2368" s="19">
        <v>1748</v>
      </c>
      <c r="BC2368" s="34">
        <f t="shared" si="487"/>
        <v>1197.1154400081368</v>
      </c>
      <c r="BD2368" s="34">
        <f t="shared" si="488"/>
        <v>1677.6052900000002</v>
      </c>
      <c r="BE2368" s="38">
        <v>3.4819999999999997E-2</v>
      </c>
      <c r="BF2368" s="38">
        <f t="shared" si="489"/>
        <v>3.4819999999999997E-2</v>
      </c>
      <c r="BG2368" s="34">
        <v>41.683559621083319</v>
      </c>
      <c r="BH2368" s="34">
        <v>58.414216197800002</v>
      </c>
      <c r="BI2368" s="34">
        <f t="shared" si="490"/>
        <v>1155.4318803870535</v>
      </c>
      <c r="BJ2368" s="34">
        <f t="shared" si="491"/>
        <v>1619.1910738022002</v>
      </c>
      <c r="BK2368" s="34">
        <v>0</v>
      </c>
      <c r="BL2368" s="34">
        <v>0</v>
      </c>
      <c r="BM2368" s="34">
        <f t="shared" si="492"/>
        <v>0</v>
      </c>
      <c r="BN2368" s="39">
        <f t="shared" si="482"/>
        <v>1155.4318803870535</v>
      </c>
      <c r="BO2368" s="39">
        <f t="shared" si="483"/>
        <v>1619.1910738022002</v>
      </c>
      <c r="BP2368" s="39">
        <f t="shared" si="493"/>
        <v>463.75919341514668</v>
      </c>
    </row>
    <row r="2369" spans="1:68" s="25" customFormat="1" ht="14.25" x14ac:dyDescent="0.2">
      <c r="A2369" s="14">
        <v>1159</v>
      </c>
      <c r="B2369" s="40"/>
      <c r="C2369" s="15"/>
      <c r="D2369" s="16">
        <v>33408</v>
      </c>
      <c r="E2369" s="15" t="s">
        <v>18302</v>
      </c>
      <c r="F2369" s="15" t="s">
        <v>18303</v>
      </c>
      <c r="G2369" s="17" t="s">
        <v>18304</v>
      </c>
      <c r="H2369" s="17" t="s">
        <v>18305</v>
      </c>
      <c r="I2369" s="17" t="s">
        <v>86</v>
      </c>
      <c r="J2369" s="15" t="s">
        <v>18306</v>
      </c>
      <c r="K2369" s="15" t="s">
        <v>86</v>
      </c>
      <c r="L2369" s="18" t="s">
        <v>18307</v>
      </c>
      <c r="M2369" s="15" t="s">
        <v>17498</v>
      </c>
      <c r="N2369" s="15" t="s">
        <v>17499</v>
      </c>
      <c r="O2369" s="16">
        <v>510</v>
      </c>
      <c r="P2369" s="15" t="s">
        <v>118</v>
      </c>
      <c r="Q2369" s="15">
        <v>31800</v>
      </c>
      <c r="R2369" s="15">
        <v>140500</v>
      </c>
      <c r="S2369" s="15">
        <v>172300</v>
      </c>
      <c r="T2369" s="15">
        <v>0.3</v>
      </c>
      <c r="U2369" s="15" t="s">
        <v>3335</v>
      </c>
      <c r="V2369" s="15" t="s">
        <v>76</v>
      </c>
      <c r="W2369" s="16">
        <v>1</v>
      </c>
      <c r="X2369" s="16">
        <v>0</v>
      </c>
      <c r="Y2369" s="15">
        <v>12558</v>
      </c>
      <c r="Z2369" s="15">
        <v>0.28799999999999998</v>
      </c>
      <c r="AA2369" s="15" t="s">
        <v>18298</v>
      </c>
      <c r="AB2369" s="15" t="s">
        <v>18299</v>
      </c>
      <c r="AC2369" s="15">
        <v>0</v>
      </c>
      <c r="AD2369" s="15"/>
      <c r="AE2369" s="15" t="s">
        <v>298</v>
      </c>
      <c r="AF2369" s="15" t="s">
        <v>5535</v>
      </c>
      <c r="AG2369" s="16">
        <v>1</v>
      </c>
      <c r="AH2369" s="15" t="s">
        <v>18308</v>
      </c>
      <c r="AI2369" s="15" t="s">
        <v>78</v>
      </c>
      <c r="AJ2369" s="15">
        <v>12558.0700684</v>
      </c>
      <c r="AK2369" s="15">
        <v>476.597881884</v>
      </c>
      <c r="AL2369" s="15">
        <v>3096995.1528500002</v>
      </c>
      <c r="AM2369" s="15">
        <v>1411840.1091199999</v>
      </c>
      <c r="AN2369" s="19">
        <v>31800</v>
      </c>
      <c r="AO2369" s="19">
        <v>140700</v>
      </c>
      <c r="AP2369" s="19">
        <v>0</v>
      </c>
      <c r="AQ2369" s="19">
        <v>0</v>
      </c>
      <c r="AR2369" s="34">
        <f t="shared" si="484"/>
        <v>172500</v>
      </c>
      <c r="AS2369" s="34">
        <v>45000</v>
      </c>
      <c r="AT2369" s="34">
        <v>3000</v>
      </c>
      <c r="AU2369" s="34">
        <v>44625</v>
      </c>
      <c r="AV2369" s="34">
        <v>0</v>
      </c>
      <c r="AW2369" s="35">
        <f t="shared" si="485"/>
        <v>92625</v>
      </c>
      <c r="AX2369" s="34">
        <f t="shared" si="486"/>
        <v>79875</v>
      </c>
      <c r="AY2369" s="36">
        <v>1.4712000000099998</v>
      </c>
      <c r="AZ2369" s="36">
        <v>2.0617000000000001</v>
      </c>
      <c r="BA2369" s="22"/>
      <c r="BB2369" s="19">
        <v>1725</v>
      </c>
      <c r="BC2369" s="34">
        <f t="shared" si="487"/>
        <v>1175.1210000079873</v>
      </c>
      <c r="BD2369" s="34">
        <f t="shared" si="488"/>
        <v>1646.7828750000001</v>
      </c>
      <c r="BE2369" s="38">
        <v>3.4819999999999997E-2</v>
      </c>
      <c r="BF2369" s="38">
        <f t="shared" si="489"/>
        <v>3.4819999999999997E-2</v>
      </c>
      <c r="BG2369" s="34">
        <v>40.917713220278117</v>
      </c>
      <c r="BH2369" s="34">
        <v>57.340979707499997</v>
      </c>
      <c r="BI2369" s="34">
        <f t="shared" si="490"/>
        <v>1134.2032867877092</v>
      </c>
      <c r="BJ2369" s="34">
        <f t="shared" si="491"/>
        <v>1589.4418952925</v>
      </c>
      <c r="BK2369" s="34">
        <v>0</v>
      </c>
      <c r="BL2369" s="34">
        <v>0</v>
      </c>
      <c r="BM2369" s="34">
        <f t="shared" si="492"/>
        <v>0</v>
      </c>
      <c r="BN2369" s="39">
        <f t="shared" si="482"/>
        <v>1134.2032867877092</v>
      </c>
      <c r="BO2369" s="39">
        <f t="shared" si="483"/>
        <v>1589.4418952925</v>
      </c>
      <c r="BP2369" s="39">
        <f t="shared" si="493"/>
        <v>455.23860850479082</v>
      </c>
    </row>
    <row r="2370" spans="1:68" s="25" customFormat="1" ht="14.25" x14ac:dyDescent="0.2">
      <c r="A2370" s="14">
        <v>1160</v>
      </c>
      <c r="B2370" s="40"/>
      <c r="C2370" s="15"/>
      <c r="D2370" s="16">
        <v>26030</v>
      </c>
      <c r="E2370" s="15" t="s">
        <v>18309</v>
      </c>
      <c r="F2370" s="15" t="s">
        <v>18310</v>
      </c>
      <c r="G2370" s="17" t="s">
        <v>18304</v>
      </c>
      <c r="H2370" s="17" t="s">
        <v>18305</v>
      </c>
      <c r="I2370" s="17" t="s">
        <v>86</v>
      </c>
      <c r="J2370" s="15" t="s">
        <v>18311</v>
      </c>
      <c r="K2370" s="15" t="s">
        <v>86</v>
      </c>
      <c r="L2370" s="18" t="s">
        <v>18312</v>
      </c>
      <c r="M2370" s="15" t="s">
        <v>17498</v>
      </c>
      <c r="N2370" s="15" t="s">
        <v>17499</v>
      </c>
      <c r="O2370" s="16">
        <v>510</v>
      </c>
      <c r="P2370" s="15" t="s">
        <v>118</v>
      </c>
      <c r="Q2370" s="15">
        <v>31800</v>
      </c>
      <c r="R2370" s="15">
        <v>109100</v>
      </c>
      <c r="S2370" s="15">
        <v>140900</v>
      </c>
      <c r="T2370" s="15">
        <v>0.28999999999999998</v>
      </c>
      <c r="U2370" s="15" t="s">
        <v>3335</v>
      </c>
      <c r="V2370" s="15" t="s">
        <v>76</v>
      </c>
      <c r="W2370" s="16">
        <v>1</v>
      </c>
      <c r="X2370" s="16">
        <v>1</v>
      </c>
      <c r="Y2370" s="15">
        <v>12381</v>
      </c>
      <c r="Z2370" s="15">
        <v>0.28399999999999997</v>
      </c>
      <c r="AA2370" s="15" t="s">
        <v>18298</v>
      </c>
      <c r="AB2370" s="15" t="s">
        <v>18299</v>
      </c>
      <c r="AC2370" s="15">
        <v>135500</v>
      </c>
      <c r="AD2370" s="26">
        <v>41521</v>
      </c>
      <c r="AE2370" s="15" t="s">
        <v>119</v>
      </c>
      <c r="AF2370" s="15" t="s">
        <v>119</v>
      </c>
      <c r="AG2370" s="16">
        <v>1</v>
      </c>
      <c r="AH2370" s="15" t="s">
        <v>18313</v>
      </c>
      <c r="AI2370" s="15" t="s">
        <v>78</v>
      </c>
      <c r="AJ2370" s="15">
        <v>12381.3322754</v>
      </c>
      <c r="AK2370" s="15">
        <v>471.71091581299999</v>
      </c>
      <c r="AL2370" s="15">
        <v>3097075.3021</v>
      </c>
      <c r="AM2370" s="15">
        <v>1411825.14307</v>
      </c>
      <c r="AN2370" s="19">
        <v>31800</v>
      </c>
      <c r="AO2370" s="19">
        <v>109200</v>
      </c>
      <c r="AP2370" s="19">
        <v>0</v>
      </c>
      <c r="AQ2370" s="19">
        <v>0</v>
      </c>
      <c r="AR2370" s="34">
        <f t="shared" si="484"/>
        <v>141000</v>
      </c>
      <c r="AS2370" s="34">
        <v>45000</v>
      </c>
      <c r="AT2370" s="34">
        <v>3000</v>
      </c>
      <c r="AU2370" s="34">
        <v>33600</v>
      </c>
      <c r="AV2370" s="34">
        <v>0</v>
      </c>
      <c r="AW2370" s="35">
        <f t="shared" si="485"/>
        <v>81600</v>
      </c>
      <c r="AX2370" s="34">
        <f t="shared" si="486"/>
        <v>59400</v>
      </c>
      <c r="AY2370" s="36">
        <v>1.4712000000099998</v>
      </c>
      <c r="AZ2370" s="36">
        <v>2.0617000000000001</v>
      </c>
      <c r="BA2370" s="22"/>
      <c r="BB2370" s="19">
        <v>1410</v>
      </c>
      <c r="BC2370" s="34">
        <f t="shared" si="487"/>
        <v>873.89280000593988</v>
      </c>
      <c r="BD2370" s="34">
        <f t="shared" si="488"/>
        <v>1224.6498000000001</v>
      </c>
      <c r="BE2370" s="38">
        <v>3.4819999999999997E-2</v>
      </c>
      <c r="BF2370" s="38">
        <f t="shared" si="489"/>
        <v>3.4819999999999997E-2</v>
      </c>
      <c r="BG2370" s="34">
        <v>30.428947296206825</v>
      </c>
      <c r="BH2370" s="34">
        <v>42.642306036000001</v>
      </c>
      <c r="BI2370" s="34">
        <f t="shared" si="490"/>
        <v>843.46385270973303</v>
      </c>
      <c r="BJ2370" s="34">
        <f t="shared" si="491"/>
        <v>1182.0074939640001</v>
      </c>
      <c r="BK2370" s="34">
        <v>0</v>
      </c>
      <c r="BL2370" s="34">
        <v>0</v>
      </c>
      <c r="BM2370" s="34">
        <f t="shared" si="492"/>
        <v>0</v>
      </c>
      <c r="BN2370" s="39">
        <f t="shared" si="482"/>
        <v>843.46385270973303</v>
      </c>
      <c r="BO2370" s="39">
        <f t="shared" si="483"/>
        <v>1182.0074939640001</v>
      </c>
      <c r="BP2370" s="39">
        <f t="shared" si="493"/>
        <v>338.54364125426707</v>
      </c>
    </row>
    <row r="2371" spans="1:68" s="25" customFormat="1" ht="14.25" x14ac:dyDescent="0.2">
      <c r="A2371" s="14">
        <v>1162</v>
      </c>
      <c r="B2371" s="40"/>
      <c r="C2371" s="15"/>
      <c r="D2371" s="16">
        <v>35667</v>
      </c>
      <c r="E2371" s="15" t="s">
        <v>18314</v>
      </c>
      <c r="F2371" s="15" t="s">
        <v>18315</v>
      </c>
      <c r="G2371" s="17" t="s">
        <v>18316</v>
      </c>
      <c r="H2371" s="17" t="s">
        <v>18317</v>
      </c>
      <c r="I2371" s="17" t="s">
        <v>250</v>
      </c>
      <c r="J2371" s="15" t="s">
        <v>18318</v>
      </c>
      <c r="K2371" s="15" t="s">
        <v>18319</v>
      </c>
      <c r="L2371" s="18" t="s">
        <v>18320</v>
      </c>
      <c r="M2371" s="15" t="s">
        <v>17498</v>
      </c>
      <c r="N2371" s="15" t="s">
        <v>17499</v>
      </c>
      <c r="O2371" s="16">
        <v>510</v>
      </c>
      <c r="P2371" s="15" t="s">
        <v>118</v>
      </c>
      <c r="Q2371" s="15">
        <v>22600</v>
      </c>
      <c r="R2371" s="15">
        <v>119500</v>
      </c>
      <c r="S2371" s="15">
        <v>142100</v>
      </c>
      <c r="T2371" s="15">
        <v>0.17</v>
      </c>
      <c r="U2371" s="15" t="s">
        <v>3335</v>
      </c>
      <c r="V2371" s="15" t="s">
        <v>76</v>
      </c>
      <c r="W2371" s="16">
        <v>1</v>
      </c>
      <c r="X2371" s="16">
        <v>0</v>
      </c>
      <c r="Y2371" s="15">
        <v>13063</v>
      </c>
      <c r="Z2371" s="15">
        <v>0.3</v>
      </c>
      <c r="AA2371" s="15" t="s">
        <v>18321</v>
      </c>
      <c r="AB2371" s="15" t="s">
        <v>18322</v>
      </c>
      <c r="AC2371" s="15">
        <v>0</v>
      </c>
      <c r="AD2371" s="15"/>
      <c r="AE2371" s="15" t="s">
        <v>137</v>
      </c>
      <c r="AF2371" s="15" t="s">
        <v>18323</v>
      </c>
      <c r="AG2371" s="16">
        <v>1</v>
      </c>
      <c r="AH2371" s="15" t="s">
        <v>18324</v>
      </c>
      <c r="AI2371" s="15" t="s">
        <v>78</v>
      </c>
      <c r="AJ2371" s="15">
        <v>13062.6137695</v>
      </c>
      <c r="AK2371" s="15">
        <v>462.00747383800001</v>
      </c>
      <c r="AL2371" s="15">
        <v>3097159.3111700001</v>
      </c>
      <c r="AM2371" s="15">
        <v>1411661.9523700001</v>
      </c>
      <c r="AN2371" s="19">
        <v>22600</v>
      </c>
      <c r="AO2371" s="19">
        <v>119100</v>
      </c>
      <c r="AP2371" s="19">
        <v>0</v>
      </c>
      <c r="AQ2371" s="19">
        <v>500</v>
      </c>
      <c r="AR2371" s="34">
        <f t="shared" si="484"/>
        <v>142200</v>
      </c>
      <c r="AS2371" s="34">
        <v>45000</v>
      </c>
      <c r="AT2371" s="34">
        <v>3000</v>
      </c>
      <c r="AU2371" s="34">
        <v>33845</v>
      </c>
      <c r="AV2371" s="34">
        <v>0</v>
      </c>
      <c r="AW2371" s="35">
        <f t="shared" si="485"/>
        <v>81845</v>
      </c>
      <c r="AX2371" s="34">
        <f t="shared" si="486"/>
        <v>60355</v>
      </c>
      <c r="AY2371" s="36">
        <v>1.4712000000099998</v>
      </c>
      <c r="AZ2371" s="36">
        <v>2.0617000000000001</v>
      </c>
      <c r="BA2371" s="22"/>
      <c r="BB2371" s="19">
        <v>1432</v>
      </c>
      <c r="BC2371" s="34">
        <f t="shared" si="487"/>
        <v>887.94276000603531</v>
      </c>
      <c r="BD2371" s="34">
        <f t="shared" si="488"/>
        <v>1244.339035</v>
      </c>
      <c r="BE2371" s="38">
        <v>3.4819999999999997E-2</v>
      </c>
      <c r="BF2371" s="38">
        <f t="shared" si="489"/>
        <v>3.4819999999999997E-2</v>
      </c>
      <c r="BG2371" s="34">
        <v>30.662030983408407</v>
      </c>
      <c r="BH2371" s="34">
        <v>42.968943228699992</v>
      </c>
      <c r="BI2371" s="34">
        <f t="shared" si="490"/>
        <v>857.28072902262693</v>
      </c>
      <c r="BJ2371" s="34">
        <f t="shared" si="491"/>
        <v>1201.3700917712999</v>
      </c>
      <c r="BK2371" s="34">
        <v>0</v>
      </c>
      <c r="BL2371" s="34">
        <v>0</v>
      </c>
      <c r="BM2371" s="34">
        <f t="shared" si="492"/>
        <v>0</v>
      </c>
      <c r="BN2371" s="39">
        <f t="shared" si="482"/>
        <v>857.28072902262693</v>
      </c>
      <c r="BO2371" s="39">
        <f t="shared" si="483"/>
        <v>1201.3700917712999</v>
      </c>
      <c r="BP2371" s="39">
        <f t="shared" si="493"/>
        <v>344.08936274867301</v>
      </c>
    </row>
    <row r="2372" spans="1:68" s="25" customFormat="1" ht="14.25" x14ac:dyDescent="0.2">
      <c r="A2372" s="14">
        <v>1163</v>
      </c>
      <c r="B2372" s="40"/>
      <c r="C2372" s="15" t="s">
        <v>18325</v>
      </c>
      <c r="D2372" s="16">
        <v>27674</v>
      </c>
      <c r="E2372" s="15" t="s">
        <v>18326</v>
      </c>
      <c r="F2372" s="15" t="s">
        <v>18325</v>
      </c>
      <c r="G2372" s="17" t="s">
        <v>18327</v>
      </c>
      <c r="H2372" s="17" t="s">
        <v>18328</v>
      </c>
      <c r="I2372" s="17" t="s">
        <v>86</v>
      </c>
      <c r="J2372" s="15" t="s">
        <v>18329</v>
      </c>
      <c r="K2372" s="15" t="s">
        <v>2647</v>
      </c>
      <c r="L2372" s="18" t="s">
        <v>18330</v>
      </c>
      <c r="M2372" s="15" t="s">
        <v>17498</v>
      </c>
      <c r="N2372" s="15" t="s">
        <v>17499</v>
      </c>
      <c r="O2372" s="16">
        <v>510</v>
      </c>
      <c r="P2372" s="15" t="s">
        <v>118</v>
      </c>
      <c r="Q2372" s="15">
        <v>30800</v>
      </c>
      <c r="R2372" s="15">
        <v>109000</v>
      </c>
      <c r="S2372" s="15">
        <v>139800</v>
      </c>
      <c r="T2372" s="15">
        <v>0.28000000000000003</v>
      </c>
      <c r="U2372" s="15" t="s">
        <v>3335</v>
      </c>
      <c r="V2372" s="15" t="s">
        <v>76</v>
      </c>
      <c r="W2372" s="16">
        <v>1</v>
      </c>
      <c r="X2372" s="16">
        <v>0</v>
      </c>
      <c r="Y2372" s="15">
        <v>11673</v>
      </c>
      <c r="Z2372" s="15">
        <v>0.26800000000000002</v>
      </c>
      <c r="AA2372" s="15" t="s">
        <v>18321</v>
      </c>
      <c r="AB2372" s="15" t="s">
        <v>18322</v>
      </c>
      <c r="AC2372" s="15">
        <v>0</v>
      </c>
      <c r="AD2372" s="15"/>
      <c r="AE2372" s="15" t="s">
        <v>298</v>
      </c>
      <c r="AF2372" s="15" t="s">
        <v>18331</v>
      </c>
      <c r="AG2372" s="16">
        <v>1</v>
      </c>
      <c r="AH2372" s="15" t="s">
        <v>18332</v>
      </c>
      <c r="AI2372" s="15" t="s">
        <v>78</v>
      </c>
      <c r="AJ2372" s="15">
        <v>11673.3439941</v>
      </c>
      <c r="AK2372" s="15">
        <v>453.10472330599998</v>
      </c>
      <c r="AL2372" s="15">
        <v>3097073.93102</v>
      </c>
      <c r="AM2372" s="15">
        <v>1411675.61044</v>
      </c>
      <c r="AN2372" s="19">
        <v>30800</v>
      </c>
      <c r="AO2372" s="19">
        <v>109100</v>
      </c>
      <c r="AP2372" s="19">
        <v>0</v>
      </c>
      <c r="AQ2372" s="19">
        <v>0</v>
      </c>
      <c r="AR2372" s="34">
        <f t="shared" si="484"/>
        <v>139900</v>
      </c>
      <c r="AS2372" s="34">
        <v>45000</v>
      </c>
      <c r="AT2372" s="34">
        <v>3000</v>
      </c>
      <c r="AU2372" s="34">
        <v>33215</v>
      </c>
      <c r="AV2372" s="34">
        <v>0</v>
      </c>
      <c r="AW2372" s="35">
        <f t="shared" si="485"/>
        <v>81215</v>
      </c>
      <c r="AX2372" s="34">
        <f t="shared" si="486"/>
        <v>58685</v>
      </c>
      <c r="AY2372" s="36">
        <v>1.4712000000099998</v>
      </c>
      <c r="AZ2372" s="36">
        <v>2.0617000000000001</v>
      </c>
      <c r="BA2372" s="22"/>
      <c r="BB2372" s="19">
        <v>1399</v>
      </c>
      <c r="BC2372" s="34">
        <f t="shared" si="487"/>
        <v>863.37372000586845</v>
      </c>
      <c r="BD2372" s="34">
        <f t="shared" si="488"/>
        <v>1209.9086450000002</v>
      </c>
      <c r="BE2372" s="38">
        <v>3.4819999999999997E-2</v>
      </c>
      <c r="BF2372" s="38">
        <f t="shared" si="489"/>
        <v>3.4819999999999997E-2</v>
      </c>
      <c r="BG2372" s="34">
        <v>30.062672930604336</v>
      </c>
      <c r="BH2372" s="34">
        <v>42.129019018900003</v>
      </c>
      <c r="BI2372" s="34">
        <f t="shared" si="490"/>
        <v>833.31104707526413</v>
      </c>
      <c r="BJ2372" s="34">
        <f t="shared" si="491"/>
        <v>1167.7796259811003</v>
      </c>
      <c r="BK2372" s="34">
        <v>0</v>
      </c>
      <c r="BL2372" s="34">
        <v>0</v>
      </c>
      <c r="BM2372" s="34">
        <f t="shared" si="492"/>
        <v>0</v>
      </c>
      <c r="BN2372" s="39">
        <f t="shared" si="482"/>
        <v>833.31104707526413</v>
      </c>
      <c r="BO2372" s="39">
        <f t="shared" si="483"/>
        <v>1167.7796259811003</v>
      </c>
      <c r="BP2372" s="39">
        <f t="shared" si="493"/>
        <v>334.46857890583613</v>
      </c>
    </row>
    <row r="2373" spans="1:68" s="25" customFormat="1" ht="14.25" x14ac:dyDescent="0.2">
      <c r="A2373" s="14">
        <v>1164</v>
      </c>
      <c r="B2373" s="40"/>
      <c r="C2373" s="15" t="s">
        <v>18333</v>
      </c>
      <c r="D2373" s="16">
        <v>9932</v>
      </c>
      <c r="E2373" s="15" t="s">
        <v>18334</v>
      </c>
      <c r="F2373" s="15" t="s">
        <v>18333</v>
      </c>
      <c r="G2373" s="17" t="s">
        <v>18335</v>
      </c>
      <c r="H2373" s="17" t="s">
        <v>18336</v>
      </c>
      <c r="I2373" s="17" t="s">
        <v>205</v>
      </c>
      <c r="J2373" s="15" t="s">
        <v>18337</v>
      </c>
      <c r="K2373" s="15" t="s">
        <v>145</v>
      </c>
      <c r="L2373" s="18" t="s">
        <v>18338</v>
      </c>
      <c r="M2373" s="15" t="s">
        <v>17498</v>
      </c>
      <c r="N2373" s="15" t="s">
        <v>17499</v>
      </c>
      <c r="O2373" s="16">
        <v>510</v>
      </c>
      <c r="P2373" s="15" t="s">
        <v>118</v>
      </c>
      <c r="Q2373" s="15">
        <v>30700</v>
      </c>
      <c r="R2373" s="15">
        <v>114100</v>
      </c>
      <c r="S2373" s="15">
        <v>144800</v>
      </c>
      <c r="T2373" s="15">
        <v>0.28000000000000003</v>
      </c>
      <c r="U2373" s="15" t="s">
        <v>3335</v>
      </c>
      <c r="V2373" s="15" t="s">
        <v>76</v>
      </c>
      <c r="W2373" s="16">
        <v>1</v>
      </c>
      <c r="X2373" s="16">
        <v>1</v>
      </c>
      <c r="Y2373" s="15">
        <v>11959</v>
      </c>
      <c r="Z2373" s="15">
        <v>0.27500000000000002</v>
      </c>
      <c r="AA2373" s="15" t="s">
        <v>18321</v>
      </c>
      <c r="AB2373" s="15" t="s">
        <v>18322</v>
      </c>
      <c r="AC2373" s="15">
        <v>124900</v>
      </c>
      <c r="AD2373" s="26">
        <v>37057</v>
      </c>
      <c r="AE2373" s="15" t="s">
        <v>147</v>
      </c>
      <c r="AF2373" s="15" t="s">
        <v>18339</v>
      </c>
      <c r="AG2373" s="16">
        <v>1</v>
      </c>
      <c r="AH2373" s="15" t="s">
        <v>18340</v>
      </c>
      <c r="AI2373" s="15" t="s">
        <v>78</v>
      </c>
      <c r="AJ2373" s="15">
        <v>11958.7436523</v>
      </c>
      <c r="AK2373" s="15">
        <v>462.10035358699997</v>
      </c>
      <c r="AL2373" s="15">
        <v>3096993.0687600002</v>
      </c>
      <c r="AM2373" s="15">
        <v>1411688.0828499999</v>
      </c>
      <c r="AN2373" s="19">
        <v>0</v>
      </c>
      <c r="AO2373" s="19">
        <v>0</v>
      </c>
      <c r="AP2373" s="19">
        <v>30700</v>
      </c>
      <c r="AQ2373" s="19">
        <v>114300</v>
      </c>
      <c r="AR2373" s="34">
        <f t="shared" si="484"/>
        <v>145000</v>
      </c>
      <c r="AS2373" s="34">
        <v>0</v>
      </c>
      <c r="AT2373" s="34">
        <v>3000</v>
      </c>
      <c r="AU2373" s="34">
        <v>0</v>
      </c>
      <c r="AV2373" s="34">
        <v>0</v>
      </c>
      <c r="AW2373" s="35">
        <f t="shared" si="485"/>
        <v>3000</v>
      </c>
      <c r="AX2373" s="34">
        <f t="shared" si="486"/>
        <v>142000</v>
      </c>
      <c r="AY2373" s="36">
        <v>1.4712000000099998</v>
      </c>
      <c r="AZ2373" s="36">
        <v>2.0617000000000001</v>
      </c>
      <c r="BA2373" s="22"/>
      <c r="BB2373" s="19">
        <v>2900</v>
      </c>
      <c r="BC2373" s="34">
        <f t="shared" si="487"/>
        <v>2089.1040000141998</v>
      </c>
      <c r="BD2373" s="34">
        <f t="shared" si="488"/>
        <v>2927.614</v>
      </c>
      <c r="BE2373" s="38">
        <v>3.4819999999999997E-2</v>
      </c>
      <c r="BF2373" s="38">
        <f t="shared" si="489"/>
        <v>3.4819999999999997E-2</v>
      </c>
      <c r="BG2373" s="34">
        <v>0</v>
      </c>
      <c r="BH2373" s="34">
        <v>0</v>
      </c>
      <c r="BI2373" s="34">
        <f t="shared" si="490"/>
        <v>2089.1040000141998</v>
      </c>
      <c r="BJ2373" s="34">
        <f t="shared" si="491"/>
        <v>2927.614</v>
      </c>
      <c r="BK2373" s="34">
        <v>0</v>
      </c>
      <c r="BL2373" s="34">
        <v>89.465000000000146</v>
      </c>
      <c r="BM2373" s="34">
        <f t="shared" si="492"/>
        <v>89.465000000000146</v>
      </c>
      <c r="BN2373" s="39">
        <f t="shared" si="482"/>
        <v>2089.1040000141998</v>
      </c>
      <c r="BO2373" s="39">
        <f t="shared" si="483"/>
        <v>2838.1489999999999</v>
      </c>
      <c r="BP2373" s="39">
        <f t="shared" si="493"/>
        <v>749.04499998580013</v>
      </c>
    </row>
    <row r="2374" spans="1:68" s="25" customFormat="1" ht="14.25" x14ac:dyDescent="0.2">
      <c r="A2374" s="14">
        <v>1165</v>
      </c>
      <c r="B2374" s="40"/>
      <c r="C2374" s="15"/>
      <c r="D2374" s="16">
        <v>9231</v>
      </c>
      <c r="E2374" s="15" t="s">
        <v>18341</v>
      </c>
      <c r="F2374" s="15" t="s">
        <v>18342</v>
      </c>
      <c r="G2374" s="17" t="s">
        <v>18343</v>
      </c>
      <c r="H2374" s="17" t="s">
        <v>18344</v>
      </c>
      <c r="I2374" s="17" t="s">
        <v>86</v>
      </c>
      <c r="J2374" s="15" t="s">
        <v>18345</v>
      </c>
      <c r="K2374" s="15" t="s">
        <v>13717</v>
      </c>
      <c r="L2374" s="18" t="s">
        <v>18346</v>
      </c>
      <c r="M2374" s="15" t="s">
        <v>17498</v>
      </c>
      <c r="N2374" s="15" t="s">
        <v>17499</v>
      </c>
      <c r="O2374" s="16">
        <v>510</v>
      </c>
      <c r="P2374" s="15" t="s">
        <v>118</v>
      </c>
      <c r="Q2374" s="15">
        <v>22700</v>
      </c>
      <c r="R2374" s="15">
        <v>119600</v>
      </c>
      <c r="S2374" s="15">
        <v>142300</v>
      </c>
      <c r="T2374" s="15">
        <v>0.21</v>
      </c>
      <c r="U2374" s="15" t="s">
        <v>3335</v>
      </c>
      <c r="V2374" s="15" t="s">
        <v>76</v>
      </c>
      <c r="W2374" s="16">
        <v>1</v>
      </c>
      <c r="X2374" s="16">
        <v>1</v>
      </c>
      <c r="Y2374" s="15">
        <v>11996</v>
      </c>
      <c r="Z2374" s="15">
        <v>0.27500000000000002</v>
      </c>
      <c r="AA2374" s="15" t="s">
        <v>18321</v>
      </c>
      <c r="AB2374" s="15" t="s">
        <v>18322</v>
      </c>
      <c r="AC2374" s="15">
        <v>132000</v>
      </c>
      <c r="AD2374" s="26">
        <v>37946</v>
      </c>
      <c r="AE2374" s="15" t="s">
        <v>147</v>
      </c>
      <c r="AF2374" s="15" t="s">
        <v>18347</v>
      </c>
      <c r="AG2374" s="16">
        <v>1</v>
      </c>
      <c r="AH2374" s="15" t="s">
        <v>18348</v>
      </c>
      <c r="AI2374" s="15" t="s">
        <v>78</v>
      </c>
      <c r="AJ2374" s="15">
        <v>11996.2756348</v>
      </c>
      <c r="AK2374" s="15">
        <v>475.483460955</v>
      </c>
      <c r="AL2374" s="15">
        <v>3096915.0719499998</v>
      </c>
      <c r="AM2374" s="15">
        <v>1411696.2878399999</v>
      </c>
      <c r="AN2374" s="19">
        <v>22700</v>
      </c>
      <c r="AO2374" s="19">
        <v>119300</v>
      </c>
      <c r="AP2374" s="19">
        <v>0</v>
      </c>
      <c r="AQ2374" s="19">
        <v>500</v>
      </c>
      <c r="AR2374" s="34">
        <f t="shared" si="484"/>
        <v>142500</v>
      </c>
      <c r="AS2374" s="34">
        <v>45000</v>
      </c>
      <c r="AT2374" s="34">
        <v>3000</v>
      </c>
      <c r="AU2374" s="34">
        <v>33950</v>
      </c>
      <c r="AV2374" s="34">
        <v>0</v>
      </c>
      <c r="AW2374" s="35">
        <f t="shared" si="485"/>
        <v>81950</v>
      </c>
      <c r="AX2374" s="34">
        <f t="shared" si="486"/>
        <v>60550</v>
      </c>
      <c r="AY2374" s="36">
        <v>1.4712000000099998</v>
      </c>
      <c r="AZ2374" s="36">
        <v>2.0617000000000001</v>
      </c>
      <c r="BA2374" s="22"/>
      <c r="BB2374" s="19">
        <v>1435</v>
      </c>
      <c r="BC2374" s="34">
        <f t="shared" si="487"/>
        <v>890.81160000605496</v>
      </c>
      <c r="BD2374" s="34">
        <f t="shared" si="488"/>
        <v>1248.3593499999999</v>
      </c>
      <c r="BE2374" s="38">
        <v>3.4819999999999997E-2</v>
      </c>
      <c r="BF2374" s="38">
        <f t="shared" si="489"/>
        <v>3.4819999999999997E-2</v>
      </c>
      <c r="BG2374" s="34">
        <v>30.761923992209088</v>
      </c>
      <c r="BH2374" s="34">
        <v>43.108930596999997</v>
      </c>
      <c r="BI2374" s="34">
        <f t="shared" si="490"/>
        <v>860.0496760138459</v>
      </c>
      <c r="BJ2374" s="34">
        <f t="shared" si="491"/>
        <v>1205.250419403</v>
      </c>
      <c r="BK2374" s="34">
        <v>0</v>
      </c>
      <c r="BL2374" s="34">
        <v>0</v>
      </c>
      <c r="BM2374" s="34">
        <f t="shared" si="492"/>
        <v>0</v>
      </c>
      <c r="BN2374" s="39">
        <f t="shared" si="482"/>
        <v>860.0496760138459</v>
      </c>
      <c r="BO2374" s="39">
        <f t="shared" si="483"/>
        <v>1205.250419403</v>
      </c>
      <c r="BP2374" s="39">
        <f t="shared" si="493"/>
        <v>345.20074338915413</v>
      </c>
    </row>
    <row r="2375" spans="1:68" s="25" customFormat="1" ht="14.25" x14ac:dyDescent="0.2">
      <c r="A2375" s="14">
        <v>1166</v>
      </c>
      <c r="B2375" s="40"/>
      <c r="C2375" s="15" t="s">
        <v>18349</v>
      </c>
      <c r="D2375" s="16">
        <v>27206</v>
      </c>
      <c r="E2375" s="15" t="s">
        <v>18350</v>
      </c>
      <c r="F2375" s="15" t="s">
        <v>18349</v>
      </c>
      <c r="G2375" s="17" t="s">
        <v>18351</v>
      </c>
      <c r="H2375" s="17" t="s">
        <v>18352</v>
      </c>
      <c r="I2375" s="17" t="s">
        <v>86</v>
      </c>
      <c r="J2375" s="15" t="s">
        <v>18353</v>
      </c>
      <c r="K2375" s="15" t="s">
        <v>690</v>
      </c>
      <c r="L2375" s="18" t="s">
        <v>18354</v>
      </c>
      <c r="M2375" s="15" t="s">
        <v>17498</v>
      </c>
      <c r="N2375" s="15" t="s">
        <v>17499</v>
      </c>
      <c r="O2375" s="16">
        <v>510</v>
      </c>
      <c r="P2375" s="15" t="s">
        <v>118</v>
      </c>
      <c r="Q2375" s="15">
        <v>27100</v>
      </c>
      <c r="R2375" s="15">
        <v>122000</v>
      </c>
      <c r="S2375" s="15">
        <v>149100</v>
      </c>
      <c r="T2375" s="15">
        <v>0.28999999999999998</v>
      </c>
      <c r="U2375" s="15" t="s">
        <v>3335</v>
      </c>
      <c r="V2375" s="15" t="s">
        <v>76</v>
      </c>
      <c r="W2375" s="16">
        <v>1</v>
      </c>
      <c r="X2375" s="16">
        <v>1</v>
      </c>
      <c r="Y2375" s="15">
        <v>16379</v>
      </c>
      <c r="Z2375" s="15">
        <v>0.376</v>
      </c>
      <c r="AA2375" s="15" t="s">
        <v>18321</v>
      </c>
      <c r="AB2375" s="15" t="s">
        <v>18322</v>
      </c>
      <c r="AC2375" s="15">
        <v>149400</v>
      </c>
      <c r="AD2375" s="26">
        <v>41495</v>
      </c>
      <c r="AE2375" s="15" t="s">
        <v>147</v>
      </c>
      <c r="AF2375" s="15" t="s">
        <v>18355</v>
      </c>
      <c r="AG2375" s="16">
        <v>1</v>
      </c>
      <c r="AH2375" s="15" t="s">
        <v>18356</v>
      </c>
      <c r="AI2375" s="15" t="s">
        <v>78</v>
      </c>
      <c r="AJ2375" s="15">
        <v>16379.4980469</v>
      </c>
      <c r="AK2375" s="15">
        <v>602.87235753000004</v>
      </c>
      <c r="AL2375" s="15">
        <v>3096835.6872200002</v>
      </c>
      <c r="AM2375" s="15">
        <v>1411714.28599</v>
      </c>
      <c r="AN2375" s="19">
        <v>27100</v>
      </c>
      <c r="AO2375" s="19">
        <v>122200</v>
      </c>
      <c r="AP2375" s="19">
        <v>0</v>
      </c>
      <c r="AQ2375" s="19">
        <v>0</v>
      </c>
      <c r="AR2375" s="34">
        <f t="shared" si="484"/>
        <v>149300</v>
      </c>
      <c r="AS2375" s="34">
        <v>45000</v>
      </c>
      <c r="AT2375" s="34">
        <v>3000</v>
      </c>
      <c r="AU2375" s="34">
        <v>36505</v>
      </c>
      <c r="AV2375" s="34">
        <v>0</v>
      </c>
      <c r="AW2375" s="35">
        <f t="shared" si="485"/>
        <v>84505</v>
      </c>
      <c r="AX2375" s="34">
        <f t="shared" si="486"/>
        <v>64795</v>
      </c>
      <c r="AY2375" s="36">
        <v>1.4712000000099998</v>
      </c>
      <c r="AZ2375" s="36">
        <v>2.0617000000000001</v>
      </c>
      <c r="BA2375" s="22"/>
      <c r="BB2375" s="19">
        <v>1493</v>
      </c>
      <c r="BC2375" s="34">
        <f t="shared" si="487"/>
        <v>953.26404000647949</v>
      </c>
      <c r="BD2375" s="34">
        <f t="shared" si="488"/>
        <v>1335.8785150000001</v>
      </c>
      <c r="BE2375" s="38">
        <v>3.4819999999999997E-2</v>
      </c>
      <c r="BF2375" s="38">
        <f t="shared" si="489"/>
        <v>3.4819999999999997E-2</v>
      </c>
      <c r="BG2375" s="34">
        <v>33.192653873025613</v>
      </c>
      <c r="BH2375" s="34">
        <v>46.515289892299997</v>
      </c>
      <c r="BI2375" s="34">
        <f t="shared" si="490"/>
        <v>920.07138613345387</v>
      </c>
      <c r="BJ2375" s="34">
        <f t="shared" si="491"/>
        <v>1289.3632251077001</v>
      </c>
      <c r="BK2375" s="34">
        <v>0</v>
      </c>
      <c r="BL2375" s="34">
        <v>0</v>
      </c>
      <c r="BM2375" s="34">
        <f t="shared" si="492"/>
        <v>0</v>
      </c>
      <c r="BN2375" s="39">
        <f t="shared" si="482"/>
        <v>920.07138613345387</v>
      </c>
      <c r="BO2375" s="39">
        <f t="shared" si="483"/>
        <v>1289.3632251077001</v>
      </c>
      <c r="BP2375" s="39">
        <f t="shared" si="493"/>
        <v>369.29183897424628</v>
      </c>
    </row>
    <row r="2376" spans="1:68" s="25" customFormat="1" ht="14.25" x14ac:dyDescent="0.2">
      <c r="A2376" s="14">
        <v>1167</v>
      </c>
      <c r="B2376" s="40"/>
      <c r="C2376" s="15"/>
      <c r="D2376" s="16">
        <v>31816</v>
      </c>
      <c r="E2376" s="15" t="s">
        <v>18357</v>
      </c>
      <c r="F2376" s="15" t="s">
        <v>18358</v>
      </c>
      <c r="G2376" s="17" t="s">
        <v>18359</v>
      </c>
      <c r="H2376" s="17" t="s">
        <v>18360</v>
      </c>
      <c r="I2376" s="17" t="s">
        <v>205</v>
      </c>
      <c r="J2376" s="15" t="s">
        <v>18361</v>
      </c>
      <c r="K2376" s="15" t="s">
        <v>1675</v>
      </c>
      <c r="L2376" s="18" t="s">
        <v>18362</v>
      </c>
      <c r="M2376" s="15" t="s">
        <v>17498</v>
      </c>
      <c r="N2376" s="15" t="s">
        <v>17499</v>
      </c>
      <c r="O2376" s="16">
        <v>510</v>
      </c>
      <c r="P2376" s="15" t="s">
        <v>118</v>
      </c>
      <c r="Q2376" s="15">
        <v>16500</v>
      </c>
      <c r="R2376" s="15">
        <v>152300</v>
      </c>
      <c r="S2376" s="15">
        <v>168800</v>
      </c>
      <c r="T2376" s="15">
        <v>0.19</v>
      </c>
      <c r="U2376" s="15" t="s">
        <v>3335</v>
      </c>
      <c r="V2376" s="15" t="s">
        <v>76</v>
      </c>
      <c r="W2376" s="16">
        <v>1</v>
      </c>
      <c r="X2376" s="16">
        <v>1</v>
      </c>
      <c r="Y2376" s="15">
        <v>22429</v>
      </c>
      <c r="Z2376" s="15">
        <v>0.51500000000000001</v>
      </c>
      <c r="AA2376" s="15" t="s">
        <v>18321</v>
      </c>
      <c r="AB2376" s="15" t="s">
        <v>18322</v>
      </c>
      <c r="AC2376" s="15">
        <v>137900</v>
      </c>
      <c r="AD2376" s="26">
        <v>36983</v>
      </c>
      <c r="AE2376" s="15" t="s">
        <v>211</v>
      </c>
      <c r="AF2376" s="15" t="s">
        <v>18363</v>
      </c>
      <c r="AG2376" s="16">
        <v>1</v>
      </c>
      <c r="AH2376" s="15" t="s">
        <v>18364</v>
      </c>
      <c r="AI2376" s="15" t="s">
        <v>78</v>
      </c>
      <c r="AJ2376" s="15">
        <v>22429.0991211</v>
      </c>
      <c r="AK2376" s="15">
        <v>706.67191423999998</v>
      </c>
      <c r="AL2376" s="15">
        <v>3096753.56574</v>
      </c>
      <c r="AM2376" s="15">
        <v>1411730.77443</v>
      </c>
      <c r="AN2376" s="19">
        <v>16500</v>
      </c>
      <c r="AO2376" s="19">
        <v>152500</v>
      </c>
      <c r="AP2376" s="19">
        <v>0</v>
      </c>
      <c r="AQ2376" s="19">
        <v>0</v>
      </c>
      <c r="AR2376" s="34">
        <f t="shared" si="484"/>
        <v>169000</v>
      </c>
      <c r="AS2376" s="34">
        <v>45000</v>
      </c>
      <c r="AT2376" s="34">
        <v>3000</v>
      </c>
      <c r="AU2376" s="34">
        <v>43400</v>
      </c>
      <c r="AV2376" s="34">
        <v>0</v>
      </c>
      <c r="AW2376" s="35">
        <f t="shared" si="485"/>
        <v>91400</v>
      </c>
      <c r="AX2376" s="34">
        <f t="shared" si="486"/>
        <v>77600</v>
      </c>
      <c r="AY2376" s="36">
        <v>1.4712000000099998</v>
      </c>
      <c r="AZ2376" s="36">
        <v>2.0617000000000001</v>
      </c>
      <c r="BA2376" s="22"/>
      <c r="BB2376" s="19">
        <v>1690</v>
      </c>
      <c r="BC2376" s="34">
        <f t="shared" si="487"/>
        <v>1141.6512000077598</v>
      </c>
      <c r="BD2376" s="34">
        <f t="shared" si="488"/>
        <v>1599.8792000000001</v>
      </c>
      <c r="BE2376" s="38">
        <v>3.4819999999999997E-2</v>
      </c>
      <c r="BF2376" s="38">
        <f t="shared" si="489"/>
        <v>3.4819999999999997E-2</v>
      </c>
      <c r="BG2376" s="34">
        <v>39.752294784270191</v>
      </c>
      <c r="BH2376" s="34">
        <v>55.707793744</v>
      </c>
      <c r="BI2376" s="34">
        <f t="shared" si="490"/>
        <v>1101.8989052234897</v>
      </c>
      <c r="BJ2376" s="34">
        <f t="shared" si="491"/>
        <v>1544.1714062560002</v>
      </c>
      <c r="BK2376" s="34">
        <v>0</v>
      </c>
      <c r="BL2376" s="34">
        <v>0</v>
      </c>
      <c r="BM2376" s="34">
        <f t="shared" si="492"/>
        <v>0</v>
      </c>
      <c r="BN2376" s="39">
        <f t="shared" si="482"/>
        <v>1101.8989052234897</v>
      </c>
      <c r="BO2376" s="39">
        <f t="shared" si="483"/>
        <v>1544.1714062560002</v>
      </c>
      <c r="BP2376" s="39">
        <f t="shared" si="493"/>
        <v>442.27250103251049</v>
      </c>
    </row>
    <row r="2377" spans="1:68" s="25" customFormat="1" ht="14.25" x14ac:dyDescent="0.2">
      <c r="A2377" s="14">
        <v>1168</v>
      </c>
      <c r="B2377" s="40"/>
      <c r="C2377" s="15" t="s">
        <v>159</v>
      </c>
      <c r="D2377" s="16">
        <v>32756</v>
      </c>
      <c r="E2377" s="15" t="s">
        <v>18365</v>
      </c>
      <c r="F2377" s="15" t="s">
        <v>18366</v>
      </c>
      <c r="G2377" s="17" t="s">
        <v>18367</v>
      </c>
      <c r="H2377" s="17" t="s">
        <v>18368</v>
      </c>
      <c r="I2377" s="17" t="s">
        <v>86</v>
      </c>
      <c r="J2377" s="15" t="s">
        <v>18369</v>
      </c>
      <c r="K2377" s="15" t="s">
        <v>4980</v>
      </c>
      <c r="L2377" s="18" t="s">
        <v>18370</v>
      </c>
      <c r="M2377" s="15" t="s">
        <v>17498</v>
      </c>
      <c r="N2377" s="15" t="s">
        <v>17499</v>
      </c>
      <c r="O2377" s="16">
        <v>510</v>
      </c>
      <c r="P2377" s="15" t="s">
        <v>118</v>
      </c>
      <c r="Q2377" s="15">
        <v>33100</v>
      </c>
      <c r="R2377" s="15">
        <v>94300</v>
      </c>
      <c r="S2377" s="15">
        <v>127400</v>
      </c>
      <c r="T2377" s="15">
        <v>0.23</v>
      </c>
      <c r="U2377" s="15" t="s">
        <v>3335</v>
      </c>
      <c r="V2377" s="15" t="s">
        <v>76</v>
      </c>
      <c r="W2377" s="16">
        <v>1</v>
      </c>
      <c r="X2377" s="16">
        <v>1</v>
      </c>
      <c r="Y2377" s="15">
        <v>9278</v>
      </c>
      <c r="Z2377" s="15">
        <v>0.21299999999999999</v>
      </c>
      <c r="AA2377" s="15" t="s">
        <v>18321</v>
      </c>
      <c r="AB2377" s="15" t="s">
        <v>18322</v>
      </c>
      <c r="AC2377" s="15">
        <v>115000</v>
      </c>
      <c r="AD2377" s="26">
        <v>39857</v>
      </c>
      <c r="AE2377" s="15" t="s">
        <v>298</v>
      </c>
      <c r="AF2377" s="15" t="s">
        <v>18371</v>
      </c>
      <c r="AG2377" s="16">
        <v>1</v>
      </c>
      <c r="AH2377" s="15" t="s">
        <v>18372</v>
      </c>
      <c r="AI2377" s="15" t="s">
        <v>78</v>
      </c>
      <c r="AJ2377" s="15">
        <v>9278.2465820300004</v>
      </c>
      <c r="AK2377" s="15">
        <v>406.08590864000001</v>
      </c>
      <c r="AL2377" s="15">
        <v>3096696.53253</v>
      </c>
      <c r="AM2377" s="15">
        <v>1411616.02813</v>
      </c>
      <c r="AN2377" s="19">
        <v>33100</v>
      </c>
      <c r="AO2377" s="19">
        <v>94400</v>
      </c>
      <c r="AP2377" s="19">
        <v>0</v>
      </c>
      <c r="AQ2377" s="19">
        <v>0</v>
      </c>
      <c r="AR2377" s="34">
        <f t="shared" si="484"/>
        <v>127500</v>
      </c>
      <c r="AS2377" s="34">
        <v>45000</v>
      </c>
      <c r="AT2377" s="34">
        <v>3000</v>
      </c>
      <c r="AU2377" s="34">
        <v>28875</v>
      </c>
      <c r="AV2377" s="34">
        <v>0</v>
      </c>
      <c r="AW2377" s="35">
        <f t="shared" si="485"/>
        <v>76875</v>
      </c>
      <c r="AX2377" s="34">
        <f t="shared" si="486"/>
        <v>50625</v>
      </c>
      <c r="AY2377" s="36">
        <v>1.4712000000099998</v>
      </c>
      <c r="AZ2377" s="36">
        <v>2.0617000000000001</v>
      </c>
      <c r="BA2377" s="22"/>
      <c r="BB2377" s="19">
        <v>1275</v>
      </c>
      <c r="BC2377" s="34">
        <f t="shared" si="487"/>
        <v>744.79500000506243</v>
      </c>
      <c r="BD2377" s="34">
        <f t="shared" si="488"/>
        <v>1043.735625</v>
      </c>
      <c r="BE2377" s="38">
        <v>3.4819999999999997E-2</v>
      </c>
      <c r="BF2377" s="38">
        <f t="shared" si="489"/>
        <v>3.4819999999999997E-2</v>
      </c>
      <c r="BG2377" s="34">
        <v>25.933761900176272</v>
      </c>
      <c r="BH2377" s="34">
        <v>36.342874462499999</v>
      </c>
      <c r="BI2377" s="34">
        <f t="shared" si="490"/>
        <v>718.86123810488618</v>
      </c>
      <c r="BJ2377" s="34">
        <f t="shared" si="491"/>
        <v>1007.3927505375</v>
      </c>
      <c r="BK2377" s="34">
        <v>0</v>
      </c>
      <c r="BL2377" s="34">
        <v>0</v>
      </c>
      <c r="BM2377" s="34">
        <f t="shared" si="492"/>
        <v>0</v>
      </c>
      <c r="BN2377" s="39">
        <f t="shared" si="482"/>
        <v>718.86123810488618</v>
      </c>
      <c r="BO2377" s="39">
        <f t="shared" si="483"/>
        <v>1007.3927505375</v>
      </c>
      <c r="BP2377" s="39">
        <f t="shared" si="493"/>
        <v>288.53151243261379</v>
      </c>
    </row>
    <row r="2378" spans="1:68" s="25" customFormat="1" ht="14.25" x14ac:dyDescent="0.2">
      <c r="A2378" s="14">
        <v>1169</v>
      </c>
      <c r="B2378" s="40"/>
      <c r="C2378" s="15"/>
      <c r="D2378" s="16">
        <v>20848</v>
      </c>
      <c r="E2378" s="15" t="s">
        <v>18373</v>
      </c>
      <c r="F2378" s="15" t="s">
        <v>18374</v>
      </c>
      <c r="G2378" s="17" t="s">
        <v>18375</v>
      </c>
      <c r="H2378" s="17" t="s">
        <v>18376</v>
      </c>
      <c r="I2378" s="17" t="s">
        <v>86</v>
      </c>
      <c r="J2378" s="15" t="s">
        <v>18377</v>
      </c>
      <c r="K2378" s="15" t="s">
        <v>18378</v>
      </c>
      <c r="L2378" s="18" t="s">
        <v>18379</v>
      </c>
      <c r="M2378" s="15" t="s">
        <v>17498</v>
      </c>
      <c r="N2378" s="15" t="s">
        <v>17499</v>
      </c>
      <c r="O2378" s="16">
        <v>419</v>
      </c>
      <c r="P2378" s="15" t="s">
        <v>895</v>
      </c>
      <c r="Q2378" s="15">
        <v>13000</v>
      </c>
      <c r="R2378" s="15">
        <v>128300</v>
      </c>
      <c r="S2378" s="15">
        <v>141300</v>
      </c>
      <c r="T2378" s="15">
        <v>9.1999999999999998E-2</v>
      </c>
      <c r="U2378" s="15" t="s">
        <v>3335</v>
      </c>
      <c r="V2378" s="15" t="s">
        <v>76</v>
      </c>
      <c r="W2378" s="16">
        <v>1</v>
      </c>
      <c r="X2378" s="16">
        <v>0</v>
      </c>
      <c r="Y2378" s="15">
        <v>8130</v>
      </c>
      <c r="Z2378" s="15">
        <v>0.187</v>
      </c>
      <c r="AA2378" s="15" t="s">
        <v>18321</v>
      </c>
      <c r="AB2378" s="15" t="s">
        <v>18322</v>
      </c>
      <c r="AC2378" s="15">
        <v>0</v>
      </c>
      <c r="AD2378" s="15"/>
      <c r="AE2378" s="15" t="s">
        <v>298</v>
      </c>
      <c r="AF2378" s="15" t="s">
        <v>18380</v>
      </c>
      <c r="AG2378" s="16">
        <v>1</v>
      </c>
      <c r="AH2378" s="15" t="s">
        <v>18381</v>
      </c>
      <c r="AI2378" s="15" t="s">
        <v>78</v>
      </c>
      <c r="AJ2378" s="15">
        <v>8130.2714843800004</v>
      </c>
      <c r="AK2378" s="15">
        <v>369.63178850000003</v>
      </c>
      <c r="AL2378" s="15">
        <v>3096682.4567100001</v>
      </c>
      <c r="AM2378" s="15">
        <v>1411513.10164</v>
      </c>
      <c r="AN2378" s="19">
        <v>0</v>
      </c>
      <c r="AO2378" s="19">
        <v>0</v>
      </c>
      <c r="AP2378" s="19">
        <v>13000</v>
      </c>
      <c r="AQ2378" s="19">
        <v>128500</v>
      </c>
      <c r="AR2378" s="34">
        <f t="shared" si="484"/>
        <v>141500</v>
      </c>
      <c r="AS2378" s="34">
        <v>0</v>
      </c>
      <c r="AT2378" s="34">
        <v>0</v>
      </c>
      <c r="AU2378" s="34">
        <v>0</v>
      </c>
      <c r="AV2378" s="34">
        <v>0</v>
      </c>
      <c r="AW2378" s="35">
        <f t="shared" si="485"/>
        <v>0</v>
      </c>
      <c r="AX2378" s="34">
        <f t="shared" si="486"/>
        <v>141500</v>
      </c>
      <c r="AY2378" s="36">
        <v>1.4712000000099998</v>
      </c>
      <c r="AZ2378" s="36">
        <v>2.0617000000000001</v>
      </c>
      <c r="BA2378" s="22"/>
      <c r="BB2378" s="19">
        <v>2830</v>
      </c>
      <c r="BC2378" s="34">
        <f t="shared" si="487"/>
        <v>2081.74800001415</v>
      </c>
      <c r="BD2378" s="34">
        <f t="shared" si="488"/>
        <v>2917.3054999999999</v>
      </c>
      <c r="BE2378" s="38">
        <v>3.4819999999999997E-2</v>
      </c>
      <c r="BF2378" s="38">
        <f t="shared" si="489"/>
        <v>3.4819999999999997E-2</v>
      </c>
      <c r="BG2378" s="34">
        <v>0</v>
      </c>
      <c r="BH2378" s="34">
        <v>0</v>
      </c>
      <c r="BI2378" s="34">
        <f t="shared" si="490"/>
        <v>2081.74800001415</v>
      </c>
      <c r="BJ2378" s="34">
        <f t="shared" si="491"/>
        <v>2917.3054999999999</v>
      </c>
      <c r="BK2378" s="34">
        <v>0</v>
      </c>
      <c r="BL2378" s="34">
        <v>87.305499999999938</v>
      </c>
      <c r="BM2378" s="34">
        <f t="shared" si="492"/>
        <v>87.305499999999938</v>
      </c>
      <c r="BN2378" s="39">
        <f t="shared" si="482"/>
        <v>2081.74800001415</v>
      </c>
      <c r="BO2378" s="39">
        <f t="shared" si="483"/>
        <v>2830</v>
      </c>
      <c r="BP2378" s="39">
        <f t="shared" si="493"/>
        <v>748.25199998585003</v>
      </c>
    </row>
    <row r="2379" spans="1:68" s="25" customFormat="1" ht="14.25" x14ac:dyDescent="0.2">
      <c r="A2379" s="14">
        <v>1170</v>
      </c>
      <c r="B2379" s="40"/>
      <c r="C2379" s="15" t="s">
        <v>18382</v>
      </c>
      <c r="D2379" s="16">
        <v>22774</v>
      </c>
      <c r="E2379" s="15" t="s">
        <v>18383</v>
      </c>
      <c r="F2379" s="15" t="s">
        <v>18382</v>
      </c>
      <c r="G2379" s="17" t="s">
        <v>18384</v>
      </c>
      <c r="H2379" s="17" t="s">
        <v>18385</v>
      </c>
      <c r="I2379" s="17" t="s">
        <v>86</v>
      </c>
      <c r="J2379" s="15" t="s">
        <v>18385</v>
      </c>
      <c r="K2379" s="15" t="s">
        <v>1572</v>
      </c>
      <c r="L2379" s="18" t="s">
        <v>18386</v>
      </c>
      <c r="M2379" s="15" t="s">
        <v>17498</v>
      </c>
      <c r="N2379" s="15" t="s">
        <v>17499</v>
      </c>
      <c r="O2379" s="16">
        <v>510</v>
      </c>
      <c r="P2379" s="15" t="s">
        <v>118</v>
      </c>
      <c r="Q2379" s="15">
        <v>13600</v>
      </c>
      <c r="R2379" s="15">
        <v>112800</v>
      </c>
      <c r="S2379" s="15">
        <v>126400</v>
      </c>
      <c r="T2379" s="15">
        <v>0.10299999999999999</v>
      </c>
      <c r="U2379" s="15" t="s">
        <v>3335</v>
      </c>
      <c r="V2379" s="15" t="s">
        <v>76</v>
      </c>
      <c r="W2379" s="16">
        <v>1</v>
      </c>
      <c r="X2379" s="16">
        <v>1</v>
      </c>
      <c r="Y2379" s="15">
        <v>7762</v>
      </c>
      <c r="Z2379" s="15">
        <v>0.17799999999999999</v>
      </c>
      <c r="AA2379" s="15" t="s">
        <v>18321</v>
      </c>
      <c r="AB2379" s="15" t="s">
        <v>18322</v>
      </c>
      <c r="AC2379" s="15">
        <v>900</v>
      </c>
      <c r="AD2379" s="26">
        <v>41588</v>
      </c>
      <c r="AE2379" s="15" t="s">
        <v>211</v>
      </c>
      <c r="AF2379" s="15" t="s">
        <v>18387</v>
      </c>
      <c r="AG2379" s="16">
        <v>1</v>
      </c>
      <c r="AH2379" s="15" t="s">
        <v>18388</v>
      </c>
      <c r="AI2379" s="15" t="s">
        <v>78</v>
      </c>
      <c r="AJ2379" s="15">
        <v>7761.8305664099998</v>
      </c>
      <c r="AK2379" s="15">
        <v>436.18483473399999</v>
      </c>
      <c r="AL2379" s="15">
        <v>3096738.74052</v>
      </c>
      <c r="AM2379" s="15">
        <v>1411462.8992399999</v>
      </c>
      <c r="AN2379" s="19">
        <v>13600</v>
      </c>
      <c r="AO2379" s="19">
        <v>112400</v>
      </c>
      <c r="AP2379" s="19">
        <v>0</v>
      </c>
      <c r="AQ2379" s="19">
        <v>500</v>
      </c>
      <c r="AR2379" s="34">
        <f t="shared" si="484"/>
        <v>126500</v>
      </c>
      <c r="AS2379" s="34">
        <v>45000</v>
      </c>
      <c r="AT2379" s="34">
        <v>3000</v>
      </c>
      <c r="AU2379" s="34">
        <v>28350</v>
      </c>
      <c r="AV2379" s="34">
        <v>0</v>
      </c>
      <c r="AW2379" s="35">
        <f t="shared" si="485"/>
        <v>76350</v>
      </c>
      <c r="AX2379" s="34">
        <f t="shared" si="486"/>
        <v>50150</v>
      </c>
      <c r="AY2379" s="36">
        <v>1.4712000000099998</v>
      </c>
      <c r="AZ2379" s="36">
        <v>2.0617000000000001</v>
      </c>
      <c r="BA2379" s="22"/>
      <c r="BB2379" s="19">
        <v>1275</v>
      </c>
      <c r="BC2379" s="34">
        <f t="shared" si="487"/>
        <v>737.80680000501491</v>
      </c>
      <c r="BD2379" s="34">
        <f t="shared" si="488"/>
        <v>1033.94255</v>
      </c>
      <c r="BE2379" s="38">
        <v>3.4819999999999997E-2</v>
      </c>
      <c r="BF2379" s="38">
        <f t="shared" si="489"/>
        <v>3.4819999999999997E-2</v>
      </c>
      <c r="BG2379" s="34">
        <v>25.434296856172875</v>
      </c>
      <c r="BH2379" s="34">
        <v>35.642937620999994</v>
      </c>
      <c r="BI2379" s="34">
        <f t="shared" si="490"/>
        <v>712.37250314884204</v>
      </c>
      <c r="BJ2379" s="34">
        <f t="shared" si="491"/>
        <v>998.299612379</v>
      </c>
      <c r="BK2379" s="34">
        <v>0</v>
      </c>
      <c r="BL2379" s="34">
        <v>0</v>
      </c>
      <c r="BM2379" s="34">
        <f t="shared" si="492"/>
        <v>0</v>
      </c>
      <c r="BN2379" s="39">
        <f t="shared" si="482"/>
        <v>712.37250314884204</v>
      </c>
      <c r="BO2379" s="39">
        <f t="shared" si="483"/>
        <v>998.299612379</v>
      </c>
      <c r="BP2379" s="39">
        <f t="shared" si="493"/>
        <v>285.92710923015795</v>
      </c>
    </row>
    <row r="2380" spans="1:68" s="25" customFormat="1" ht="25.5" x14ac:dyDescent="0.2">
      <c r="A2380" s="14">
        <v>1171</v>
      </c>
      <c r="B2380" s="40"/>
      <c r="C2380" s="15" t="s">
        <v>10527</v>
      </c>
      <c r="D2380" s="16">
        <v>36184</v>
      </c>
      <c r="E2380" s="15" t="s">
        <v>18389</v>
      </c>
      <c r="F2380" s="15" t="s">
        <v>18390</v>
      </c>
      <c r="G2380" s="17" t="s">
        <v>18391</v>
      </c>
      <c r="H2380" s="17" t="s">
        <v>18392</v>
      </c>
      <c r="I2380" s="17" t="s">
        <v>18393</v>
      </c>
      <c r="J2380" s="15" t="s">
        <v>18394</v>
      </c>
      <c r="K2380" s="15" t="s">
        <v>88</v>
      </c>
      <c r="L2380" s="18" t="s">
        <v>18395</v>
      </c>
      <c r="M2380" s="15" t="s">
        <v>17498</v>
      </c>
      <c r="N2380" s="15" t="s">
        <v>17499</v>
      </c>
      <c r="O2380" s="16">
        <v>510</v>
      </c>
      <c r="P2380" s="15" t="s">
        <v>118</v>
      </c>
      <c r="Q2380" s="15">
        <v>31300</v>
      </c>
      <c r="R2380" s="15">
        <v>101500</v>
      </c>
      <c r="S2380" s="15">
        <v>132800</v>
      </c>
      <c r="T2380" s="15">
        <v>0.22</v>
      </c>
      <c r="U2380" s="15" t="s">
        <v>3335</v>
      </c>
      <c r="V2380" s="15" t="s">
        <v>76</v>
      </c>
      <c r="W2380" s="16">
        <v>1</v>
      </c>
      <c r="X2380" s="16">
        <v>1</v>
      </c>
      <c r="Y2380" s="15">
        <v>8192</v>
      </c>
      <c r="Z2380" s="15">
        <v>0.188</v>
      </c>
      <c r="AA2380" s="15" t="s">
        <v>18321</v>
      </c>
      <c r="AB2380" s="15" t="s">
        <v>18322</v>
      </c>
      <c r="AC2380" s="15">
        <v>132000</v>
      </c>
      <c r="AD2380" s="26">
        <v>42352</v>
      </c>
      <c r="AE2380" s="15" t="s">
        <v>298</v>
      </c>
      <c r="AF2380" s="15" t="s">
        <v>5875</v>
      </c>
      <c r="AG2380" s="16">
        <v>1</v>
      </c>
      <c r="AH2380" s="15" t="s">
        <v>18396</v>
      </c>
      <c r="AI2380" s="15" t="s">
        <v>78</v>
      </c>
      <c r="AJ2380" s="15">
        <v>8191.9213867199996</v>
      </c>
      <c r="AK2380" s="15">
        <v>380.06788579300002</v>
      </c>
      <c r="AL2380" s="15">
        <v>3096837.3113099998</v>
      </c>
      <c r="AM2380" s="15">
        <v>1411485.82439</v>
      </c>
      <c r="AN2380" s="19">
        <v>31300</v>
      </c>
      <c r="AO2380" s="19">
        <v>101600</v>
      </c>
      <c r="AP2380" s="19">
        <v>0</v>
      </c>
      <c r="AQ2380" s="19">
        <v>0</v>
      </c>
      <c r="AR2380" s="34">
        <f t="shared" si="484"/>
        <v>132900</v>
      </c>
      <c r="AS2380" s="34">
        <v>45000</v>
      </c>
      <c r="AT2380" s="34">
        <v>3000</v>
      </c>
      <c r="AU2380" s="34">
        <v>30765</v>
      </c>
      <c r="AV2380" s="34">
        <v>0</v>
      </c>
      <c r="AW2380" s="35">
        <f t="shared" si="485"/>
        <v>78765</v>
      </c>
      <c r="AX2380" s="34">
        <f t="shared" si="486"/>
        <v>54135</v>
      </c>
      <c r="AY2380" s="36">
        <v>1.4712000000099998</v>
      </c>
      <c r="AZ2380" s="36">
        <v>2.0617000000000001</v>
      </c>
      <c r="BA2380" s="22"/>
      <c r="BB2380" s="19">
        <v>1329</v>
      </c>
      <c r="BC2380" s="34">
        <f t="shared" si="487"/>
        <v>796.43412000541343</v>
      </c>
      <c r="BD2380" s="34">
        <f t="shared" si="488"/>
        <v>1116.1012950000002</v>
      </c>
      <c r="BE2380" s="38">
        <v>3.4819999999999997E-2</v>
      </c>
      <c r="BF2380" s="38">
        <f t="shared" si="489"/>
        <v>3.4819999999999997E-2</v>
      </c>
      <c r="BG2380" s="34">
        <v>27.731836058588492</v>
      </c>
      <c r="BH2380" s="34">
        <v>38.862647091900001</v>
      </c>
      <c r="BI2380" s="34">
        <f t="shared" si="490"/>
        <v>768.70228394682499</v>
      </c>
      <c r="BJ2380" s="34">
        <f t="shared" si="491"/>
        <v>1077.2386479081001</v>
      </c>
      <c r="BK2380" s="34">
        <v>0</v>
      </c>
      <c r="BL2380" s="34">
        <v>0</v>
      </c>
      <c r="BM2380" s="34">
        <f t="shared" si="492"/>
        <v>0</v>
      </c>
      <c r="BN2380" s="39">
        <f t="shared" si="482"/>
        <v>768.70228394682499</v>
      </c>
      <c r="BO2380" s="39">
        <f t="shared" si="483"/>
        <v>1077.2386479081001</v>
      </c>
      <c r="BP2380" s="39">
        <f t="shared" si="493"/>
        <v>308.53636396127513</v>
      </c>
    </row>
    <row r="2381" spans="1:68" s="25" customFormat="1" ht="14.25" x14ac:dyDescent="0.2">
      <c r="A2381" s="14">
        <v>1172</v>
      </c>
      <c r="B2381" s="40"/>
      <c r="C2381" s="15"/>
      <c r="D2381" s="16">
        <v>23527</v>
      </c>
      <c r="E2381" s="15" t="s">
        <v>18397</v>
      </c>
      <c r="F2381" s="15" t="s">
        <v>18398</v>
      </c>
      <c r="G2381" s="17" t="s">
        <v>18399</v>
      </c>
      <c r="H2381" s="17" t="s">
        <v>18400</v>
      </c>
      <c r="I2381" s="17" t="s">
        <v>86</v>
      </c>
      <c r="J2381" s="15" t="s">
        <v>18401</v>
      </c>
      <c r="K2381" s="15" t="s">
        <v>288</v>
      </c>
      <c r="L2381" s="18" t="s">
        <v>18402</v>
      </c>
      <c r="M2381" s="15" t="s">
        <v>17498</v>
      </c>
      <c r="N2381" s="15" t="s">
        <v>17499</v>
      </c>
      <c r="O2381" s="16">
        <v>510</v>
      </c>
      <c r="P2381" s="15" t="s">
        <v>118</v>
      </c>
      <c r="Q2381" s="15">
        <v>27700</v>
      </c>
      <c r="R2381" s="15">
        <v>109700</v>
      </c>
      <c r="S2381" s="15">
        <v>137400</v>
      </c>
      <c r="T2381" s="15">
        <v>0.24</v>
      </c>
      <c r="U2381" s="15" t="s">
        <v>3335</v>
      </c>
      <c r="V2381" s="15" t="s">
        <v>76</v>
      </c>
      <c r="W2381" s="16">
        <v>1</v>
      </c>
      <c r="X2381" s="16">
        <v>0</v>
      </c>
      <c r="Y2381" s="15">
        <v>11017</v>
      </c>
      <c r="Z2381" s="15">
        <v>0.253</v>
      </c>
      <c r="AA2381" s="15" t="s">
        <v>18321</v>
      </c>
      <c r="AB2381" s="15" t="s">
        <v>18322</v>
      </c>
      <c r="AC2381" s="15">
        <v>0</v>
      </c>
      <c r="AD2381" s="15"/>
      <c r="AE2381" s="15" t="s">
        <v>119</v>
      </c>
      <c r="AF2381" s="15" t="s">
        <v>119</v>
      </c>
      <c r="AG2381" s="16">
        <v>1</v>
      </c>
      <c r="AH2381" s="15" t="s">
        <v>18403</v>
      </c>
      <c r="AI2381" s="15" t="s">
        <v>78</v>
      </c>
      <c r="AJ2381" s="15">
        <v>11017.380127</v>
      </c>
      <c r="AK2381" s="15">
        <v>435.08435247099999</v>
      </c>
      <c r="AL2381" s="15">
        <v>3096909.7080700002</v>
      </c>
      <c r="AM2381" s="15">
        <v>1411492.8222399999</v>
      </c>
      <c r="AN2381" s="19">
        <v>27700</v>
      </c>
      <c r="AO2381" s="19">
        <v>109800</v>
      </c>
      <c r="AP2381" s="19">
        <v>0</v>
      </c>
      <c r="AQ2381" s="19">
        <v>0</v>
      </c>
      <c r="AR2381" s="34">
        <f t="shared" si="484"/>
        <v>137500</v>
      </c>
      <c r="AS2381" s="34">
        <v>45000</v>
      </c>
      <c r="AT2381" s="34">
        <v>3000</v>
      </c>
      <c r="AU2381" s="34">
        <v>32375</v>
      </c>
      <c r="AV2381" s="34">
        <v>0</v>
      </c>
      <c r="AW2381" s="35">
        <f t="shared" si="485"/>
        <v>80375</v>
      </c>
      <c r="AX2381" s="34">
        <f t="shared" si="486"/>
        <v>57125</v>
      </c>
      <c r="AY2381" s="36">
        <v>1.4712000000099998</v>
      </c>
      <c r="AZ2381" s="36">
        <v>2.0617000000000001</v>
      </c>
      <c r="BA2381" s="22"/>
      <c r="BB2381" s="19">
        <v>1375</v>
      </c>
      <c r="BC2381" s="34">
        <f t="shared" si="487"/>
        <v>840.42300000571242</v>
      </c>
      <c r="BD2381" s="34">
        <f t="shared" si="488"/>
        <v>1177.7461250000001</v>
      </c>
      <c r="BE2381" s="38">
        <v>3.4819999999999997E-2</v>
      </c>
      <c r="BF2381" s="38">
        <f t="shared" si="489"/>
        <v>3.4819999999999997E-2</v>
      </c>
      <c r="BG2381" s="34">
        <v>29.263528860198903</v>
      </c>
      <c r="BH2381" s="34">
        <v>41.009120072500004</v>
      </c>
      <c r="BI2381" s="34">
        <f t="shared" si="490"/>
        <v>811.15947114551352</v>
      </c>
      <c r="BJ2381" s="34">
        <f t="shared" si="491"/>
        <v>1136.7370049275</v>
      </c>
      <c r="BK2381" s="34">
        <v>0</v>
      </c>
      <c r="BL2381" s="34">
        <v>0</v>
      </c>
      <c r="BM2381" s="34">
        <f t="shared" si="492"/>
        <v>0</v>
      </c>
      <c r="BN2381" s="39">
        <f t="shared" si="482"/>
        <v>811.15947114551352</v>
      </c>
      <c r="BO2381" s="39">
        <f t="shared" si="483"/>
        <v>1136.7370049275</v>
      </c>
      <c r="BP2381" s="39">
        <f t="shared" si="493"/>
        <v>325.57753378198652</v>
      </c>
    </row>
    <row r="2382" spans="1:68" s="25" customFormat="1" ht="14.25" x14ac:dyDescent="0.2">
      <c r="A2382" s="14">
        <v>1173</v>
      </c>
      <c r="B2382" s="40"/>
      <c r="C2382" s="15" t="s">
        <v>18404</v>
      </c>
      <c r="D2382" s="16">
        <v>18437</v>
      </c>
      <c r="E2382" s="15" t="s">
        <v>18405</v>
      </c>
      <c r="F2382" s="15" t="s">
        <v>18404</v>
      </c>
      <c r="G2382" s="17" t="s">
        <v>18406</v>
      </c>
      <c r="H2382" s="17" t="s">
        <v>18407</v>
      </c>
      <c r="I2382" s="17" t="s">
        <v>86</v>
      </c>
      <c r="J2382" s="15" t="s">
        <v>18408</v>
      </c>
      <c r="K2382" s="15" t="s">
        <v>4213</v>
      </c>
      <c r="L2382" s="18" t="s">
        <v>18409</v>
      </c>
      <c r="M2382" s="15" t="s">
        <v>17498</v>
      </c>
      <c r="N2382" s="15" t="s">
        <v>17499</v>
      </c>
      <c r="O2382" s="16">
        <v>510</v>
      </c>
      <c r="P2382" s="15" t="s">
        <v>118</v>
      </c>
      <c r="Q2382" s="15">
        <v>30100</v>
      </c>
      <c r="R2382" s="15">
        <v>102000</v>
      </c>
      <c r="S2382" s="15">
        <v>132100</v>
      </c>
      <c r="T2382" s="15">
        <v>0.26</v>
      </c>
      <c r="U2382" s="15" t="s">
        <v>3335</v>
      </c>
      <c r="V2382" s="15" t="s">
        <v>76</v>
      </c>
      <c r="W2382" s="16">
        <v>1</v>
      </c>
      <c r="X2382" s="16">
        <v>1</v>
      </c>
      <c r="Y2382" s="15">
        <v>10895</v>
      </c>
      <c r="Z2382" s="15">
        <v>0.25</v>
      </c>
      <c r="AA2382" s="15" t="s">
        <v>18321</v>
      </c>
      <c r="AB2382" s="15" t="s">
        <v>18322</v>
      </c>
      <c r="AC2382" s="15">
        <v>149900</v>
      </c>
      <c r="AD2382" s="26">
        <v>38402</v>
      </c>
      <c r="AE2382" s="15" t="s">
        <v>119</v>
      </c>
      <c r="AF2382" s="15" t="s">
        <v>119</v>
      </c>
      <c r="AG2382" s="16">
        <v>1</v>
      </c>
      <c r="AH2382" s="15" t="s">
        <v>18410</v>
      </c>
      <c r="AI2382" s="15" t="s">
        <v>78</v>
      </c>
      <c r="AJ2382" s="15">
        <v>10895.0224609</v>
      </c>
      <c r="AK2382" s="15">
        <v>430.77984647900001</v>
      </c>
      <c r="AL2382" s="15">
        <v>3096988.2991599999</v>
      </c>
      <c r="AM2382" s="15">
        <v>1411495.2297100001</v>
      </c>
      <c r="AN2382" s="19">
        <v>30100</v>
      </c>
      <c r="AO2382" s="19">
        <v>102200</v>
      </c>
      <c r="AP2382" s="19">
        <v>0</v>
      </c>
      <c r="AQ2382" s="19">
        <v>0</v>
      </c>
      <c r="AR2382" s="34">
        <f t="shared" si="484"/>
        <v>132300</v>
      </c>
      <c r="AS2382" s="34">
        <v>45000</v>
      </c>
      <c r="AT2382" s="34">
        <v>0</v>
      </c>
      <c r="AU2382" s="34">
        <v>30555</v>
      </c>
      <c r="AV2382" s="34">
        <v>0</v>
      </c>
      <c r="AW2382" s="35">
        <f t="shared" si="485"/>
        <v>75555</v>
      </c>
      <c r="AX2382" s="34">
        <f t="shared" si="486"/>
        <v>56745</v>
      </c>
      <c r="AY2382" s="36">
        <v>1.4712000000099998</v>
      </c>
      <c r="AZ2382" s="36">
        <v>2.0617000000000001</v>
      </c>
      <c r="BA2382" s="22"/>
      <c r="BB2382" s="19">
        <v>1323</v>
      </c>
      <c r="BC2382" s="34">
        <f t="shared" si="487"/>
        <v>834.83244000567447</v>
      </c>
      <c r="BD2382" s="34">
        <f t="shared" si="488"/>
        <v>1169.9116650000001</v>
      </c>
      <c r="BE2382" s="38">
        <v>3.4819999999999997E-2</v>
      </c>
      <c r="BF2382" s="38">
        <f t="shared" si="489"/>
        <v>3.4819999999999997E-2</v>
      </c>
      <c r="BG2382" s="34">
        <v>29.068865560997583</v>
      </c>
      <c r="BH2382" s="34">
        <v>40.736324175299998</v>
      </c>
      <c r="BI2382" s="34">
        <f t="shared" si="490"/>
        <v>805.76357444467692</v>
      </c>
      <c r="BJ2382" s="34">
        <f t="shared" si="491"/>
        <v>1129.1753408247</v>
      </c>
      <c r="BK2382" s="34">
        <v>0</v>
      </c>
      <c r="BL2382" s="34">
        <v>0</v>
      </c>
      <c r="BM2382" s="34">
        <f t="shared" si="492"/>
        <v>0</v>
      </c>
      <c r="BN2382" s="39">
        <f t="shared" si="482"/>
        <v>805.76357444467692</v>
      </c>
      <c r="BO2382" s="39">
        <f t="shared" si="483"/>
        <v>1129.1753408247</v>
      </c>
      <c r="BP2382" s="39">
        <f t="shared" si="493"/>
        <v>323.4117663800231</v>
      </c>
    </row>
    <row r="2383" spans="1:68" s="25" customFormat="1" ht="14.25" x14ac:dyDescent="0.2">
      <c r="A2383" s="14">
        <v>1174</v>
      </c>
      <c r="B2383" s="40"/>
      <c r="C2383" s="15"/>
      <c r="D2383" s="16">
        <v>1726</v>
      </c>
      <c r="E2383" s="15" t="s">
        <v>18411</v>
      </c>
      <c r="F2383" s="15" t="s">
        <v>18412</v>
      </c>
      <c r="G2383" s="17" t="s">
        <v>18413</v>
      </c>
      <c r="H2383" s="17" t="s">
        <v>18414</v>
      </c>
      <c r="I2383" s="17" t="s">
        <v>86</v>
      </c>
      <c r="J2383" s="15" t="s">
        <v>18415</v>
      </c>
      <c r="K2383" s="15" t="s">
        <v>1091</v>
      </c>
      <c r="L2383" s="18" t="s">
        <v>18416</v>
      </c>
      <c r="M2383" s="15" t="s">
        <v>17498</v>
      </c>
      <c r="N2383" s="15" t="s">
        <v>17499</v>
      </c>
      <c r="O2383" s="16">
        <v>510</v>
      </c>
      <c r="P2383" s="15" t="s">
        <v>118</v>
      </c>
      <c r="Q2383" s="15">
        <v>28800</v>
      </c>
      <c r="R2383" s="15">
        <v>110500</v>
      </c>
      <c r="S2383" s="15">
        <v>139300</v>
      </c>
      <c r="T2383" s="15">
        <v>0.23</v>
      </c>
      <c r="U2383" s="15" t="s">
        <v>3335</v>
      </c>
      <c r="V2383" s="15" t="s">
        <v>76</v>
      </c>
      <c r="W2383" s="16">
        <v>1</v>
      </c>
      <c r="X2383" s="16">
        <v>0</v>
      </c>
      <c r="Y2383" s="15">
        <v>9743</v>
      </c>
      <c r="Z2383" s="15">
        <v>0.224</v>
      </c>
      <c r="AA2383" s="15" t="s">
        <v>18321</v>
      </c>
      <c r="AB2383" s="15" t="s">
        <v>18322</v>
      </c>
      <c r="AC2383" s="15">
        <v>0</v>
      </c>
      <c r="AD2383" s="15"/>
      <c r="AE2383" s="15" t="s">
        <v>183</v>
      </c>
      <c r="AF2383" s="15" t="s">
        <v>18417</v>
      </c>
      <c r="AG2383" s="16">
        <v>1</v>
      </c>
      <c r="AH2383" s="15" t="s">
        <v>18418</v>
      </c>
      <c r="AI2383" s="15" t="s">
        <v>78</v>
      </c>
      <c r="AJ2383" s="15">
        <v>9742.5395507800004</v>
      </c>
      <c r="AK2383" s="15">
        <v>405.52902498100002</v>
      </c>
      <c r="AL2383" s="15">
        <v>3097067.2039000001</v>
      </c>
      <c r="AM2383" s="15">
        <v>1411491.8359999999</v>
      </c>
      <c r="AN2383" s="19">
        <v>28800</v>
      </c>
      <c r="AO2383" s="19">
        <v>110600</v>
      </c>
      <c r="AP2383" s="19">
        <v>0</v>
      </c>
      <c r="AQ2383" s="19">
        <v>0</v>
      </c>
      <c r="AR2383" s="34">
        <f t="shared" si="484"/>
        <v>139400</v>
      </c>
      <c r="AS2383" s="34">
        <v>45000</v>
      </c>
      <c r="AT2383" s="34">
        <v>3000</v>
      </c>
      <c r="AU2383" s="34">
        <v>33040</v>
      </c>
      <c r="AV2383" s="34">
        <v>0</v>
      </c>
      <c r="AW2383" s="35">
        <f t="shared" si="485"/>
        <v>81040</v>
      </c>
      <c r="AX2383" s="34">
        <f t="shared" si="486"/>
        <v>58360</v>
      </c>
      <c r="AY2383" s="36">
        <v>1.4712000000099998</v>
      </c>
      <c r="AZ2383" s="36">
        <v>2.0617000000000001</v>
      </c>
      <c r="BA2383" s="22"/>
      <c r="BB2383" s="19">
        <v>1394</v>
      </c>
      <c r="BC2383" s="34">
        <f t="shared" si="487"/>
        <v>858.59232000583597</v>
      </c>
      <c r="BD2383" s="34">
        <f t="shared" si="488"/>
        <v>1203.20812</v>
      </c>
      <c r="BE2383" s="38">
        <v>3.4819999999999997E-2</v>
      </c>
      <c r="BF2383" s="38">
        <f t="shared" si="489"/>
        <v>3.4819999999999997E-2</v>
      </c>
      <c r="BG2383" s="34">
        <v>29.896184582603205</v>
      </c>
      <c r="BH2383" s="34">
        <v>41.895706738399994</v>
      </c>
      <c r="BI2383" s="34">
        <f t="shared" si="490"/>
        <v>828.69613542323282</v>
      </c>
      <c r="BJ2383" s="34">
        <f t="shared" si="491"/>
        <v>1161.3124132616001</v>
      </c>
      <c r="BK2383" s="34">
        <v>0</v>
      </c>
      <c r="BL2383" s="34">
        <v>0</v>
      </c>
      <c r="BM2383" s="34">
        <f t="shared" si="492"/>
        <v>0</v>
      </c>
      <c r="BN2383" s="39">
        <f t="shared" si="482"/>
        <v>828.69613542323282</v>
      </c>
      <c r="BO2383" s="39">
        <f t="shared" si="483"/>
        <v>1161.3124132616001</v>
      </c>
      <c r="BP2383" s="39">
        <f t="shared" si="493"/>
        <v>332.6162778383673</v>
      </c>
    </row>
    <row r="2384" spans="1:68" s="25" customFormat="1" ht="14.25" x14ac:dyDescent="0.2">
      <c r="A2384" s="14">
        <v>1175</v>
      </c>
      <c r="B2384" s="40"/>
      <c r="C2384" s="15"/>
      <c r="D2384" s="16">
        <v>4153</v>
      </c>
      <c r="E2384" s="15" t="s">
        <v>18419</v>
      </c>
      <c r="F2384" s="15" t="s">
        <v>18420</v>
      </c>
      <c r="G2384" s="17" t="s">
        <v>18421</v>
      </c>
      <c r="H2384" s="17" t="s">
        <v>18422</v>
      </c>
      <c r="I2384" s="17" t="s">
        <v>86</v>
      </c>
      <c r="J2384" s="15" t="s">
        <v>18423</v>
      </c>
      <c r="K2384" s="15" t="s">
        <v>4110</v>
      </c>
      <c r="L2384" s="18" t="s">
        <v>18424</v>
      </c>
      <c r="M2384" s="15" t="s">
        <v>17498</v>
      </c>
      <c r="N2384" s="15" t="s">
        <v>17499</v>
      </c>
      <c r="O2384" s="16">
        <v>510</v>
      </c>
      <c r="P2384" s="15" t="s">
        <v>118</v>
      </c>
      <c r="Q2384" s="15">
        <v>24600</v>
      </c>
      <c r="R2384" s="15">
        <v>120800</v>
      </c>
      <c r="S2384" s="15">
        <v>145400</v>
      </c>
      <c r="T2384" s="15">
        <v>0.17399999999999999</v>
      </c>
      <c r="U2384" s="15" t="s">
        <v>3335</v>
      </c>
      <c r="V2384" s="15" t="s">
        <v>76</v>
      </c>
      <c r="W2384" s="16">
        <v>1</v>
      </c>
      <c r="X2384" s="16">
        <v>1</v>
      </c>
      <c r="Y2384" s="15">
        <v>9889</v>
      </c>
      <c r="Z2384" s="15">
        <v>0.22700000000000001</v>
      </c>
      <c r="AA2384" s="15" t="s">
        <v>18321</v>
      </c>
      <c r="AB2384" s="15" t="s">
        <v>18322</v>
      </c>
      <c r="AC2384" s="15">
        <v>4500</v>
      </c>
      <c r="AD2384" s="26">
        <v>41589</v>
      </c>
      <c r="AE2384" s="15" t="s">
        <v>137</v>
      </c>
      <c r="AF2384" s="15" t="s">
        <v>13345</v>
      </c>
      <c r="AG2384" s="16">
        <v>1</v>
      </c>
      <c r="AH2384" s="15" t="s">
        <v>18425</v>
      </c>
      <c r="AI2384" s="15" t="s">
        <v>78</v>
      </c>
      <c r="AJ2384" s="15">
        <v>9889.2993164100008</v>
      </c>
      <c r="AK2384" s="15">
        <v>389.28627414200002</v>
      </c>
      <c r="AL2384" s="15">
        <v>3097153.4862899999</v>
      </c>
      <c r="AM2384" s="15">
        <v>1411487.83993</v>
      </c>
      <c r="AN2384" s="19">
        <v>24600</v>
      </c>
      <c r="AO2384" s="19">
        <v>120500</v>
      </c>
      <c r="AP2384" s="19">
        <v>0</v>
      </c>
      <c r="AQ2384" s="19">
        <v>500</v>
      </c>
      <c r="AR2384" s="34">
        <f t="shared" si="484"/>
        <v>145600</v>
      </c>
      <c r="AS2384" s="34">
        <v>45000</v>
      </c>
      <c r="AT2384" s="34">
        <v>3000</v>
      </c>
      <c r="AU2384" s="34">
        <v>35035</v>
      </c>
      <c r="AV2384" s="34">
        <v>0</v>
      </c>
      <c r="AW2384" s="35">
        <f t="shared" si="485"/>
        <v>83035</v>
      </c>
      <c r="AX2384" s="34">
        <f t="shared" si="486"/>
        <v>62565</v>
      </c>
      <c r="AY2384" s="36">
        <v>1.4712000000099998</v>
      </c>
      <c r="AZ2384" s="36">
        <v>2.0617000000000001</v>
      </c>
      <c r="BA2384" s="22"/>
      <c r="BB2384" s="19">
        <v>1466</v>
      </c>
      <c r="BC2384" s="34">
        <f t="shared" si="487"/>
        <v>920.45628000625641</v>
      </c>
      <c r="BD2384" s="34">
        <f t="shared" si="488"/>
        <v>1289.902605</v>
      </c>
      <c r="BE2384" s="38">
        <v>3.4819999999999997E-2</v>
      </c>
      <c r="BF2384" s="38">
        <f t="shared" si="489"/>
        <v>3.4819999999999997E-2</v>
      </c>
      <c r="BG2384" s="34">
        <v>31.794151749816102</v>
      </c>
      <c r="BH2384" s="34">
        <v>44.555466736099994</v>
      </c>
      <c r="BI2384" s="34">
        <f t="shared" si="490"/>
        <v>888.66212825644027</v>
      </c>
      <c r="BJ2384" s="34">
        <f t="shared" si="491"/>
        <v>1245.3471382639</v>
      </c>
      <c r="BK2384" s="34">
        <v>0</v>
      </c>
      <c r="BL2384" s="34">
        <v>0</v>
      </c>
      <c r="BM2384" s="34">
        <f t="shared" si="492"/>
        <v>0</v>
      </c>
      <c r="BN2384" s="39">
        <f t="shared" si="482"/>
        <v>888.66212825644027</v>
      </c>
      <c r="BO2384" s="39">
        <f t="shared" si="483"/>
        <v>1245.3471382639</v>
      </c>
      <c r="BP2384" s="39">
        <f t="shared" si="493"/>
        <v>356.68501000745971</v>
      </c>
    </row>
    <row r="2385" spans="1:69" s="25" customFormat="1" ht="14.25" x14ac:dyDescent="0.2">
      <c r="A2385" s="14">
        <v>1176</v>
      </c>
      <c r="B2385" s="40"/>
      <c r="C2385" s="15"/>
      <c r="D2385" s="16">
        <v>33996</v>
      </c>
      <c r="E2385" s="15" t="s">
        <v>18426</v>
      </c>
      <c r="F2385" s="15" t="s">
        <v>18427</v>
      </c>
      <c r="G2385" s="17" t="s">
        <v>18428</v>
      </c>
      <c r="H2385" s="17" t="s">
        <v>18429</v>
      </c>
      <c r="I2385" s="17" t="s">
        <v>86</v>
      </c>
      <c r="J2385" s="15" t="s">
        <v>18430</v>
      </c>
      <c r="K2385" s="15" t="s">
        <v>4787</v>
      </c>
      <c r="L2385" s="18"/>
      <c r="M2385" s="15"/>
      <c r="N2385" s="15"/>
      <c r="O2385" s="16"/>
      <c r="P2385" s="15"/>
      <c r="Q2385" s="15"/>
      <c r="R2385" s="15"/>
      <c r="S2385" s="15"/>
      <c r="T2385" s="15"/>
      <c r="U2385" s="15"/>
      <c r="V2385" s="15"/>
      <c r="W2385" s="16"/>
      <c r="X2385" s="16"/>
      <c r="Y2385" s="15"/>
      <c r="Z2385" s="15"/>
      <c r="AA2385" s="15"/>
      <c r="AB2385" s="15"/>
      <c r="AC2385" s="15"/>
      <c r="AD2385" s="15"/>
      <c r="AE2385" s="15"/>
      <c r="AF2385" s="15"/>
      <c r="AG2385" s="16"/>
      <c r="AH2385" s="15"/>
      <c r="AI2385" s="15"/>
      <c r="AJ2385" s="15"/>
      <c r="AK2385" s="15"/>
      <c r="AL2385" s="15"/>
      <c r="AM2385" s="15"/>
      <c r="AN2385" s="19">
        <v>0</v>
      </c>
      <c r="AO2385" s="19">
        <v>0</v>
      </c>
      <c r="AP2385" s="19">
        <v>0</v>
      </c>
      <c r="AQ2385" s="19">
        <v>0</v>
      </c>
      <c r="AR2385" s="34">
        <f t="shared" si="484"/>
        <v>0</v>
      </c>
      <c r="AS2385" s="34">
        <v>0</v>
      </c>
      <c r="AT2385" s="34">
        <v>0</v>
      </c>
      <c r="AU2385" s="34">
        <v>0</v>
      </c>
      <c r="AV2385" s="34">
        <v>0</v>
      </c>
      <c r="AW2385" s="35">
        <f t="shared" si="485"/>
        <v>0</v>
      </c>
      <c r="AX2385" s="34">
        <f t="shared" si="486"/>
        <v>0</v>
      </c>
      <c r="AY2385" s="36">
        <v>1.4712000000099998</v>
      </c>
      <c r="AZ2385" s="36">
        <v>2.0617000000000001</v>
      </c>
      <c r="BA2385" s="22"/>
      <c r="BB2385" s="19">
        <v>0</v>
      </c>
      <c r="BC2385" s="34">
        <f t="shared" si="487"/>
        <v>0</v>
      </c>
      <c r="BD2385" s="34">
        <f t="shared" si="488"/>
        <v>0</v>
      </c>
      <c r="BE2385" s="38">
        <v>3.4819999999999997E-2</v>
      </c>
      <c r="BF2385" s="38">
        <f t="shared" si="489"/>
        <v>3.4819999999999997E-2</v>
      </c>
      <c r="BG2385" s="34">
        <v>0</v>
      </c>
      <c r="BH2385" s="34">
        <v>0</v>
      </c>
      <c r="BI2385" s="34">
        <f t="shared" si="490"/>
        <v>0</v>
      </c>
      <c r="BJ2385" s="34">
        <f t="shared" si="491"/>
        <v>0</v>
      </c>
      <c r="BK2385" s="34">
        <v>0</v>
      </c>
      <c r="BL2385" s="34">
        <v>0</v>
      </c>
      <c r="BM2385" s="34">
        <f t="shared" si="492"/>
        <v>0</v>
      </c>
      <c r="BN2385" s="39">
        <f t="shared" si="482"/>
        <v>0</v>
      </c>
      <c r="BO2385" s="39">
        <f t="shared" si="483"/>
        <v>0</v>
      </c>
      <c r="BP2385" s="39">
        <f t="shared" si="493"/>
        <v>0</v>
      </c>
    </row>
    <row r="2386" spans="1:69" s="25" customFormat="1" ht="14.25" x14ac:dyDescent="0.2">
      <c r="A2386" s="14">
        <v>1177</v>
      </c>
      <c r="B2386" s="40"/>
      <c r="C2386" s="15"/>
      <c r="D2386" s="16">
        <v>1372</v>
      </c>
      <c r="E2386" s="15" t="s">
        <v>18431</v>
      </c>
      <c r="F2386" s="15" t="s">
        <v>18432</v>
      </c>
      <c r="G2386" s="17" t="s">
        <v>18433</v>
      </c>
      <c r="H2386" s="17" t="s">
        <v>18422</v>
      </c>
      <c r="I2386" s="17" t="s">
        <v>86</v>
      </c>
      <c r="J2386" s="15" t="s">
        <v>4109</v>
      </c>
      <c r="K2386" s="15" t="s">
        <v>4110</v>
      </c>
      <c r="L2386" s="18" t="s">
        <v>18434</v>
      </c>
      <c r="M2386" s="15" t="s">
        <v>17536</v>
      </c>
      <c r="N2386" s="15" t="s">
        <v>17537</v>
      </c>
      <c r="O2386" s="16">
        <v>610</v>
      </c>
      <c r="P2386" s="15" t="s">
        <v>272</v>
      </c>
      <c r="Q2386" s="15">
        <v>600</v>
      </c>
      <c r="R2386" s="15">
        <v>0</v>
      </c>
      <c r="S2386" s="15">
        <v>600</v>
      </c>
      <c r="T2386" s="15">
        <v>0.30199999999999999</v>
      </c>
      <c r="U2386" s="15" t="s">
        <v>3335</v>
      </c>
      <c r="V2386" s="15" t="s">
        <v>76</v>
      </c>
      <c r="W2386" s="16">
        <v>0</v>
      </c>
      <c r="X2386" s="16">
        <v>1</v>
      </c>
      <c r="Y2386" s="15">
        <v>12557</v>
      </c>
      <c r="Z2386" s="15">
        <v>0.28799999999999998</v>
      </c>
      <c r="AA2386" s="15" t="s">
        <v>78</v>
      </c>
      <c r="AB2386" s="15" t="s">
        <v>78</v>
      </c>
      <c r="AC2386" s="15">
        <v>1292275</v>
      </c>
      <c r="AD2386" s="26">
        <v>41569</v>
      </c>
      <c r="AE2386" s="15" t="s">
        <v>137</v>
      </c>
      <c r="AF2386" s="15" t="s">
        <v>18435</v>
      </c>
      <c r="AG2386" s="16">
        <v>1</v>
      </c>
      <c r="AH2386" s="15" t="s">
        <v>18436</v>
      </c>
      <c r="AI2386" s="15" t="s">
        <v>78</v>
      </c>
      <c r="AJ2386" s="15">
        <v>12556.6704102</v>
      </c>
      <c r="AK2386" s="15">
        <v>1036.35484357</v>
      </c>
      <c r="AL2386" s="15">
        <v>3096899.4760699999</v>
      </c>
      <c r="AM2386" s="15">
        <v>1411415.1940599999</v>
      </c>
      <c r="AN2386" s="19">
        <v>0</v>
      </c>
      <c r="AO2386" s="19">
        <v>0</v>
      </c>
      <c r="AP2386" s="19">
        <v>500</v>
      </c>
      <c r="AQ2386" s="19">
        <v>0</v>
      </c>
      <c r="AR2386" s="34">
        <f t="shared" si="484"/>
        <v>500</v>
      </c>
      <c r="AS2386" s="34">
        <v>0</v>
      </c>
      <c r="AT2386" s="34">
        <v>0</v>
      </c>
      <c r="AU2386" s="34">
        <v>0</v>
      </c>
      <c r="AV2386" s="34">
        <v>500</v>
      </c>
      <c r="AW2386" s="35">
        <f t="shared" si="485"/>
        <v>500</v>
      </c>
      <c r="AX2386" s="34">
        <f t="shared" si="486"/>
        <v>0</v>
      </c>
      <c r="AY2386" s="36">
        <v>1.4712000000099998</v>
      </c>
      <c r="AZ2386" s="36">
        <v>2.0617000000000001</v>
      </c>
      <c r="BA2386" s="22"/>
      <c r="BB2386" s="19">
        <v>15</v>
      </c>
      <c r="BC2386" s="34">
        <f t="shared" si="487"/>
        <v>0</v>
      </c>
      <c r="BD2386" s="34">
        <f t="shared" si="488"/>
        <v>0</v>
      </c>
      <c r="BE2386" s="38">
        <v>3.4819999999999997E-2</v>
      </c>
      <c r="BF2386" s="38">
        <f t="shared" si="489"/>
        <v>3.4819999999999997E-2</v>
      </c>
      <c r="BG2386" s="34">
        <v>0</v>
      </c>
      <c r="BH2386" s="34">
        <v>0</v>
      </c>
      <c r="BI2386" s="34">
        <f t="shared" si="490"/>
        <v>0</v>
      </c>
      <c r="BJ2386" s="34">
        <f t="shared" si="491"/>
        <v>0</v>
      </c>
      <c r="BK2386" s="34">
        <v>0</v>
      </c>
      <c r="BL2386" s="34">
        <v>0</v>
      </c>
      <c r="BM2386" s="34">
        <f t="shared" si="492"/>
        <v>0</v>
      </c>
      <c r="BN2386" s="39">
        <f t="shared" si="482"/>
        <v>0</v>
      </c>
      <c r="BO2386" s="39">
        <f t="shared" si="483"/>
        <v>0</v>
      </c>
      <c r="BP2386" s="39">
        <f t="shared" si="493"/>
        <v>0</v>
      </c>
      <c r="BQ2386" s="25" t="s">
        <v>292</v>
      </c>
    </row>
    <row r="2387" spans="1:69" s="25" customFormat="1" ht="14.25" x14ac:dyDescent="0.2">
      <c r="A2387" s="14">
        <v>1178</v>
      </c>
      <c r="B2387" s="40"/>
      <c r="C2387" s="15"/>
      <c r="D2387" s="16">
        <v>3847</v>
      </c>
      <c r="E2387" s="15" t="s">
        <v>18437</v>
      </c>
      <c r="F2387" s="15" t="s">
        <v>18438</v>
      </c>
      <c r="G2387" s="17" t="s">
        <v>18439</v>
      </c>
      <c r="H2387" s="17" t="s">
        <v>18422</v>
      </c>
      <c r="I2387" s="17" t="s">
        <v>86</v>
      </c>
      <c r="J2387" s="15" t="s">
        <v>18440</v>
      </c>
      <c r="K2387" s="15" t="s">
        <v>7668</v>
      </c>
      <c r="L2387" s="18"/>
      <c r="M2387" s="15"/>
      <c r="N2387" s="15"/>
      <c r="O2387" s="16"/>
      <c r="P2387" s="15"/>
      <c r="Q2387" s="15"/>
      <c r="R2387" s="15"/>
      <c r="S2387" s="15"/>
      <c r="T2387" s="15"/>
      <c r="U2387" s="15"/>
      <c r="V2387" s="15"/>
      <c r="W2387" s="16"/>
      <c r="X2387" s="16"/>
      <c r="Y2387" s="15"/>
      <c r="Z2387" s="15"/>
      <c r="AA2387" s="15"/>
      <c r="AB2387" s="15"/>
      <c r="AC2387" s="15"/>
      <c r="AD2387" s="15"/>
      <c r="AE2387" s="15"/>
      <c r="AF2387" s="15"/>
      <c r="AG2387" s="16"/>
      <c r="AH2387" s="15"/>
      <c r="AI2387" s="15"/>
      <c r="AJ2387" s="15"/>
      <c r="AK2387" s="15"/>
      <c r="AL2387" s="15"/>
      <c r="AM2387" s="15"/>
      <c r="AN2387" s="19">
        <v>0</v>
      </c>
      <c r="AO2387" s="19">
        <v>0</v>
      </c>
      <c r="AP2387" s="19">
        <v>0</v>
      </c>
      <c r="AQ2387" s="19">
        <v>0</v>
      </c>
      <c r="AR2387" s="34">
        <f t="shared" si="484"/>
        <v>0</v>
      </c>
      <c r="AS2387" s="34">
        <v>0</v>
      </c>
      <c r="AT2387" s="34">
        <v>0</v>
      </c>
      <c r="AU2387" s="34">
        <v>0</v>
      </c>
      <c r="AV2387" s="34">
        <v>0</v>
      </c>
      <c r="AW2387" s="35">
        <f t="shared" si="485"/>
        <v>0</v>
      </c>
      <c r="AX2387" s="34">
        <f t="shared" si="486"/>
        <v>0</v>
      </c>
      <c r="AY2387" s="36">
        <v>1.4712000000099998</v>
      </c>
      <c r="AZ2387" s="36">
        <v>2.0617000000000001</v>
      </c>
      <c r="BA2387" s="22"/>
      <c r="BB2387" s="19">
        <v>0</v>
      </c>
      <c r="BC2387" s="34">
        <f t="shared" si="487"/>
        <v>0</v>
      </c>
      <c r="BD2387" s="34">
        <f t="shared" si="488"/>
        <v>0</v>
      </c>
      <c r="BE2387" s="38">
        <v>3.4819999999999997E-2</v>
      </c>
      <c r="BF2387" s="38">
        <f t="shared" si="489"/>
        <v>3.4819999999999997E-2</v>
      </c>
      <c r="BG2387" s="34">
        <v>0</v>
      </c>
      <c r="BH2387" s="34">
        <v>0</v>
      </c>
      <c r="BI2387" s="34">
        <f t="shared" si="490"/>
        <v>0</v>
      </c>
      <c r="BJ2387" s="34">
        <f t="shared" si="491"/>
        <v>0</v>
      </c>
      <c r="BK2387" s="34">
        <v>0</v>
      </c>
      <c r="BL2387" s="34">
        <v>0</v>
      </c>
      <c r="BM2387" s="34">
        <f t="shared" si="492"/>
        <v>0</v>
      </c>
      <c r="BN2387" s="39">
        <f t="shared" si="482"/>
        <v>0</v>
      </c>
      <c r="BO2387" s="39">
        <f t="shared" si="483"/>
        <v>0</v>
      </c>
      <c r="BP2387" s="39">
        <f t="shared" si="493"/>
        <v>0</v>
      </c>
    </row>
    <row r="2388" spans="1:69" s="25" customFormat="1" ht="14.25" x14ac:dyDescent="0.2">
      <c r="A2388" s="14">
        <v>1179</v>
      </c>
      <c r="B2388" s="40"/>
      <c r="C2388" s="15"/>
      <c r="D2388" s="16">
        <v>27352</v>
      </c>
      <c r="E2388" s="15" t="s">
        <v>18441</v>
      </c>
      <c r="F2388" s="15" t="s">
        <v>18442</v>
      </c>
      <c r="G2388" s="17" t="s">
        <v>18443</v>
      </c>
      <c r="H2388" s="17" t="s">
        <v>18444</v>
      </c>
      <c r="I2388" s="17" t="s">
        <v>88</v>
      </c>
      <c r="J2388" s="15" t="s">
        <v>3275</v>
      </c>
      <c r="K2388" s="15" t="s">
        <v>86</v>
      </c>
      <c r="L2388" s="18"/>
      <c r="M2388" s="15"/>
      <c r="N2388" s="15"/>
      <c r="O2388" s="16"/>
      <c r="P2388" s="15"/>
      <c r="Q2388" s="15"/>
      <c r="R2388" s="15"/>
      <c r="S2388" s="15"/>
      <c r="T2388" s="15"/>
      <c r="U2388" s="15"/>
      <c r="V2388" s="15"/>
      <c r="W2388" s="16"/>
      <c r="X2388" s="16"/>
      <c r="Y2388" s="15"/>
      <c r="Z2388" s="15"/>
      <c r="AA2388" s="15"/>
      <c r="AB2388" s="15"/>
      <c r="AC2388" s="15"/>
      <c r="AD2388" s="15"/>
      <c r="AE2388" s="15"/>
      <c r="AF2388" s="15"/>
      <c r="AG2388" s="16"/>
      <c r="AH2388" s="15"/>
      <c r="AI2388" s="15"/>
      <c r="AJ2388" s="15"/>
      <c r="AK2388" s="15"/>
      <c r="AL2388" s="15"/>
      <c r="AM2388" s="15"/>
      <c r="AN2388" s="19">
        <v>0</v>
      </c>
      <c r="AO2388" s="19">
        <v>0</v>
      </c>
      <c r="AP2388" s="19">
        <v>0</v>
      </c>
      <c r="AQ2388" s="19">
        <v>0</v>
      </c>
      <c r="AR2388" s="34">
        <f t="shared" si="484"/>
        <v>0</v>
      </c>
      <c r="AS2388" s="34">
        <v>0</v>
      </c>
      <c r="AT2388" s="34">
        <v>0</v>
      </c>
      <c r="AU2388" s="34">
        <v>0</v>
      </c>
      <c r="AV2388" s="34">
        <v>0</v>
      </c>
      <c r="AW2388" s="35">
        <f t="shared" si="485"/>
        <v>0</v>
      </c>
      <c r="AX2388" s="34">
        <f t="shared" si="486"/>
        <v>0</v>
      </c>
      <c r="AY2388" s="36">
        <v>1.4712000000099998</v>
      </c>
      <c r="AZ2388" s="36">
        <v>2.0617000000000001</v>
      </c>
      <c r="BA2388" s="22"/>
      <c r="BB2388" s="19">
        <v>0</v>
      </c>
      <c r="BC2388" s="34">
        <f t="shared" si="487"/>
        <v>0</v>
      </c>
      <c r="BD2388" s="34">
        <f t="shared" si="488"/>
        <v>0</v>
      </c>
      <c r="BE2388" s="38">
        <v>3.4819999999999997E-2</v>
      </c>
      <c r="BF2388" s="38">
        <f t="shared" si="489"/>
        <v>3.4819999999999997E-2</v>
      </c>
      <c r="BG2388" s="34">
        <v>0</v>
      </c>
      <c r="BH2388" s="34">
        <v>0</v>
      </c>
      <c r="BI2388" s="34">
        <f t="shared" si="490"/>
        <v>0</v>
      </c>
      <c r="BJ2388" s="34">
        <f t="shared" si="491"/>
        <v>0</v>
      </c>
      <c r="BK2388" s="34">
        <v>0</v>
      </c>
      <c r="BL2388" s="34">
        <v>0</v>
      </c>
      <c r="BM2388" s="34">
        <f t="shared" si="492"/>
        <v>0</v>
      </c>
      <c r="BN2388" s="39">
        <f t="shared" si="482"/>
        <v>0</v>
      </c>
      <c r="BO2388" s="39">
        <f t="shared" si="483"/>
        <v>0</v>
      </c>
      <c r="BP2388" s="39">
        <f t="shared" si="493"/>
        <v>0</v>
      </c>
    </row>
    <row r="2389" spans="1:69" s="25" customFormat="1" ht="14.25" x14ac:dyDescent="0.2">
      <c r="A2389" s="14">
        <v>1181</v>
      </c>
      <c r="B2389" s="40"/>
      <c r="C2389" s="15" t="s">
        <v>18445</v>
      </c>
      <c r="D2389" s="16">
        <v>34943</v>
      </c>
      <c r="E2389" s="15" t="s">
        <v>18446</v>
      </c>
      <c r="F2389" s="15" t="s">
        <v>18445</v>
      </c>
      <c r="G2389" s="17" t="s">
        <v>18447</v>
      </c>
      <c r="H2389" s="17" t="s">
        <v>18444</v>
      </c>
      <c r="I2389" s="17" t="s">
        <v>88</v>
      </c>
      <c r="J2389" s="15" t="s">
        <v>9147</v>
      </c>
      <c r="K2389" s="15" t="s">
        <v>86</v>
      </c>
      <c r="L2389" s="18" t="s">
        <v>18448</v>
      </c>
      <c r="M2389" s="15" t="s">
        <v>3654</v>
      </c>
      <c r="N2389" s="15" t="s">
        <v>3655</v>
      </c>
      <c r="O2389" s="16">
        <v>499</v>
      </c>
      <c r="P2389" s="15" t="s">
        <v>2823</v>
      </c>
      <c r="Q2389" s="15">
        <v>219800</v>
      </c>
      <c r="R2389" s="15">
        <v>1927100</v>
      </c>
      <c r="S2389" s="15">
        <v>2146900</v>
      </c>
      <c r="T2389" s="15">
        <v>2.7469999999999999</v>
      </c>
      <c r="U2389" s="15" t="s">
        <v>3335</v>
      </c>
      <c r="V2389" s="15" t="s">
        <v>76</v>
      </c>
      <c r="W2389" s="16">
        <v>1</v>
      </c>
      <c r="X2389" s="16">
        <v>1</v>
      </c>
      <c r="Y2389" s="15">
        <v>106218</v>
      </c>
      <c r="Z2389" s="15">
        <v>2.4380000000000002</v>
      </c>
      <c r="AA2389" s="15" t="s">
        <v>78</v>
      </c>
      <c r="AB2389" s="15" t="s">
        <v>78</v>
      </c>
      <c r="AC2389" s="15">
        <v>2500000</v>
      </c>
      <c r="AD2389" s="26">
        <v>39750</v>
      </c>
      <c r="AE2389" s="15" t="s">
        <v>298</v>
      </c>
      <c r="AF2389" s="15" t="s">
        <v>18449</v>
      </c>
      <c r="AG2389" s="16">
        <v>1</v>
      </c>
      <c r="AH2389" s="15" t="s">
        <v>18450</v>
      </c>
      <c r="AI2389" s="15" t="s">
        <v>78</v>
      </c>
      <c r="AJ2389" s="15">
        <v>106217.584961</v>
      </c>
      <c r="AK2389" s="15">
        <v>1316.3727410500001</v>
      </c>
      <c r="AL2389" s="15">
        <v>3097193.2073900001</v>
      </c>
      <c r="AM2389" s="15">
        <v>1411128.7222500001</v>
      </c>
      <c r="AN2389" s="19">
        <v>0</v>
      </c>
      <c r="AO2389" s="19">
        <v>0</v>
      </c>
      <c r="AP2389" s="19">
        <v>219800</v>
      </c>
      <c r="AQ2389" s="19">
        <v>1944600</v>
      </c>
      <c r="AR2389" s="34">
        <f t="shared" si="484"/>
        <v>2164400</v>
      </c>
      <c r="AS2389" s="34">
        <v>0</v>
      </c>
      <c r="AT2389" s="34">
        <v>0</v>
      </c>
      <c r="AU2389" s="34">
        <v>0</v>
      </c>
      <c r="AV2389" s="34">
        <v>0</v>
      </c>
      <c r="AW2389" s="35">
        <f t="shared" si="485"/>
        <v>0</v>
      </c>
      <c r="AX2389" s="34">
        <f t="shared" si="486"/>
        <v>2164400</v>
      </c>
      <c r="AY2389" s="36">
        <v>1.4712000000099998</v>
      </c>
      <c r="AZ2389" s="36">
        <v>2.0617000000000001</v>
      </c>
      <c r="BA2389" s="22"/>
      <c r="BB2389" s="19">
        <v>64932</v>
      </c>
      <c r="BC2389" s="34">
        <f t="shared" si="487"/>
        <v>31842.652800216438</v>
      </c>
      <c r="BD2389" s="34">
        <f t="shared" si="488"/>
        <v>44623.434800000003</v>
      </c>
      <c r="BE2389" s="38">
        <v>3.4819999999999997E-2</v>
      </c>
      <c r="BF2389" s="38">
        <f t="shared" si="489"/>
        <v>3.4819999999999997E-2</v>
      </c>
      <c r="BG2389" s="34">
        <v>0</v>
      </c>
      <c r="BH2389" s="34">
        <v>0</v>
      </c>
      <c r="BI2389" s="34">
        <f t="shared" si="490"/>
        <v>31842.652800216438</v>
      </c>
      <c r="BJ2389" s="34">
        <f t="shared" si="491"/>
        <v>44623.434800000003</v>
      </c>
      <c r="BK2389" s="34">
        <v>0</v>
      </c>
      <c r="BL2389" s="34">
        <v>0</v>
      </c>
      <c r="BM2389" s="34">
        <f t="shared" si="492"/>
        <v>0</v>
      </c>
      <c r="BN2389" s="39">
        <f t="shared" ref="BN2389:BN2443" si="494">BI2389-BK2389</f>
        <v>31842.652800216438</v>
      </c>
      <c r="BO2389" s="39">
        <f t="shared" ref="BO2389:BO2443" si="495">BJ2389-BL2389</f>
        <v>44623.434800000003</v>
      </c>
      <c r="BP2389" s="39">
        <f t="shared" si="493"/>
        <v>12780.781999783565</v>
      </c>
    </row>
    <row r="2390" spans="1:69" s="25" customFormat="1" ht="14.25" x14ac:dyDescent="0.2">
      <c r="A2390" s="14">
        <v>1182</v>
      </c>
      <c r="B2390" s="40"/>
      <c r="C2390" s="15"/>
      <c r="D2390" s="16">
        <v>12346</v>
      </c>
      <c r="E2390" s="15" t="s">
        <v>18451</v>
      </c>
      <c r="F2390" s="15" t="s">
        <v>18452</v>
      </c>
      <c r="G2390" s="17" t="s">
        <v>18453</v>
      </c>
      <c r="H2390" s="17" t="s">
        <v>18454</v>
      </c>
      <c r="I2390" s="17" t="s">
        <v>86</v>
      </c>
      <c r="J2390" s="15" t="s">
        <v>18455</v>
      </c>
      <c r="K2390" s="15" t="s">
        <v>9131</v>
      </c>
      <c r="L2390" s="18" t="s">
        <v>18456</v>
      </c>
      <c r="M2390" s="15" t="s">
        <v>16610</v>
      </c>
      <c r="N2390" s="15" t="s">
        <v>16611</v>
      </c>
      <c r="O2390" s="16">
        <v>510</v>
      </c>
      <c r="P2390" s="15" t="s">
        <v>118</v>
      </c>
      <c r="Q2390" s="15">
        <v>17900</v>
      </c>
      <c r="R2390" s="15">
        <v>94300</v>
      </c>
      <c r="S2390" s="15">
        <v>112200</v>
      </c>
      <c r="T2390" s="15">
        <v>0.18</v>
      </c>
      <c r="U2390" s="15" t="s">
        <v>3335</v>
      </c>
      <c r="V2390" s="15" t="s">
        <v>76</v>
      </c>
      <c r="W2390" s="16">
        <v>1</v>
      </c>
      <c r="X2390" s="16">
        <v>1</v>
      </c>
      <c r="Y2390" s="15">
        <v>8625</v>
      </c>
      <c r="Z2390" s="15">
        <v>0.19800000000000001</v>
      </c>
      <c r="AA2390" s="15" t="s">
        <v>16824</v>
      </c>
      <c r="AB2390" s="15" t="s">
        <v>16622</v>
      </c>
      <c r="AC2390" s="15">
        <v>129900</v>
      </c>
      <c r="AD2390" s="26">
        <v>42180</v>
      </c>
      <c r="AE2390" s="15" t="s">
        <v>211</v>
      </c>
      <c r="AF2390" s="15" t="s">
        <v>18457</v>
      </c>
      <c r="AG2390" s="16">
        <v>1</v>
      </c>
      <c r="AH2390" s="15" t="s">
        <v>18458</v>
      </c>
      <c r="AI2390" s="15" t="s">
        <v>78</v>
      </c>
      <c r="AJ2390" s="15">
        <v>8625.13012695</v>
      </c>
      <c r="AK2390" s="15">
        <v>384.655694262</v>
      </c>
      <c r="AL2390" s="15">
        <v>3096667.0131299999</v>
      </c>
      <c r="AM2390" s="15">
        <v>1413979.4253700001</v>
      </c>
      <c r="AN2390" s="19">
        <v>17900</v>
      </c>
      <c r="AO2390" s="19">
        <v>93300</v>
      </c>
      <c r="AP2390" s="19">
        <v>0</v>
      </c>
      <c r="AQ2390" s="19">
        <v>0</v>
      </c>
      <c r="AR2390" s="34">
        <f t="shared" si="484"/>
        <v>111200</v>
      </c>
      <c r="AS2390" s="34">
        <v>45000</v>
      </c>
      <c r="AT2390" s="34">
        <v>3000</v>
      </c>
      <c r="AU2390" s="34">
        <v>23170</v>
      </c>
      <c r="AV2390" s="34">
        <v>0</v>
      </c>
      <c r="AW2390" s="35">
        <f t="shared" si="485"/>
        <v>71170</v>
      </c>
      <c r="AX2390" s="34">
        <f t="shared" si="486"/>
        <v>40030</v>
      </c>
      <c r="AY2390" s="36">
        <v>1.4712000000099998</v>
      </c>
      <c r="AZ2390" s="36">
        <v>2.0617000000000001</v>
      </c>
      <c r="BA2390" s="22"/>
      <c r="BB2390" s="19">
        <v>1112</v>
      </c>
      <c r="BC2390" s="34">
        <f t="shared" si="487"/>
        <v>588.92136000400296</v>
      </c>
      <c r="BD2390" s="34">
        <f t="shared" si="488"/>
        <v>825.29851000000008</v>
      </c>
      <c r="BE2390" s="38">
        <v>3.4819999999999997E-2</v>
      </c>
      <c r="BF2390" s="38">
        <f t="shared" si="489"/>
        <v>3.4819999999999997E-2</v>
      </c>
      <c r="BG2390" s="34">
        <v>20.506241755339381</v>
      </c>
      <c r="BH2390" s="34">
        <v>28.736894118199999</v>
      </c>
      <c r="BI2390" s="34">
        <f t="shared" si="490"/>
        <v>568.41511824866359</v>
      </c>
      <c r="BJ2390" s="34">
        <f t="shared" si="491"/>
        <v>796.56161588180009</v>
      </c>
      <c r="BK2390" s="34">
        <v>0</v>
      </c>
      <c r="BL2390" s="34">
        <v>0</v>
      </c>
      <c r="BM2390" s="34">
        <f t="shared" si="492"/>
        <v>0</v>
      </c>
      <c r="BN2390" s="39">
        <f t="shared" si="494"/>
        <v>568.41511824866359</v>
      </c>
      <c r="BO2390" s="39">
        <f t="shared" si="495"/>
        <v>796.56161588180009</v>
      </c>
      <c r="BP2390" s="39">
        <f t="shared" si="493"/>
        <v>228.14649763313651</v>
      </c>
    </row>
    <row r="2391" spans="1:69" s="25" customFormat="1" ht="14.25" x14ac:dyDescent="0.2">
      <c r="A2391" s="14">
        <v>1183</v>
      </c>
      <c r="B2391" s="40"/>
      <c r="C2391" s="15" t="s">
        <v>907</v>
      </c>
      <c r="D2391" s="16">
        <v>15856</v>
      </c>
      <c r="E2391" s="15" t="s">
        <v>18459</v>
      </c>
      <c r="F2391" s="15" t="s">
        <v>18460</v>
      </c>
      <c r="G2391" s="17" t="s">
        <v>18461</v>
      </c>
      <c r="H2391" s="17" t="s">
        <v>18462</v>
      </c>
      <c r="I2391" s="17" t="s">
        <v>86</v>
      </c>
      <c r="J2391" s="15" t="s">
        <v>18463</v>
      </c>
      <c r="K2391" s="15" t="s">
        <v>913</v>
      </c>
      <c r="L2391" s="18" t="s">
        <v>18464</v>
      </c>
      <c r="M2391" s="15" t="s">
        <v>16610</v>
      </c>
      <c r="N2391" s="15" t="s">
        <v>16611</v>
      </c>
      <c r="O2391" s="16">
        <v>510</v>
      </c>
      <c r="P2391" s="15" t="s">
        <v>118</v>
      </c>
      <c r="Q2391" s="15">
        <v>16500</v>
      </c>
      <c r="R2391" s="15">
        <v>78800</v>
      </c>
      <c r="S2391" s="15">
        <v>95300</v>
      </c>
      <c r="T2391" s="15">
        <v>0.16700000000000001</v>
      </c>
      <c r="U2391" s="15" t="s">
        <v>3335</v>
      </c>
      <c r="V2391" s="15" t="s">
        <v>76</v>
      </c>
      <c r="W2391" s="16">
        <v>1</v>
      </c>
      <c r="X2391" s="16">
        <v>1</v>
      </c>
      <c r="Y2391" s="15">
        <v>7829</v>
      </c>
      <c r="Z2391" s="15">
        <v>0.18</v>
      </c>
      <c r="AA2391" s="15" t="s">
        <v>16824</v>
      </c>
      <c r="AB2391" s="15" t="s">
        <v>16622</v>
      </c>
      <c r="AC2391" s="15">
        <v>100000</v>
      </c>
      <c r="AD2391" s="26">
        <v>41211</v>
      </c>
      <c r="AE2391" s="15" t="s">
        <v>147</v>
      </c>
      <c r="AF2391" s="15" t="s">
        <v>18465</v>
      </c>
      <c r="AG2391" s="16">
        <v>1</v>
      </c>
      <c r="AH2391" s="15" t="s">
        <v>18466</v>
      </c>
      <c r="AI2391" s="15" t="s">
        <v>78</v>
      </c>
      <c r="AJ2391" s="15">
        <v>7828.9621582</v>
      </c>
      <c r="AK2391" s="15">
        <v>369.33648719500002</v>
      </c>
      <c r="AL2391" s="15">
        <v>3096736.2324100002</v>
      </c>
      <c r="AM2391" s="15">
        <v>1413980.7670199999</v>
      </c>
      <c r="AN2391" s="19">
        <v>16500</v>
      </c>
      <c r="AO2391" s="19">
        <v>77900</v>
      </c>
      <c r="AP2391" s="19">
        <v>0</v>
      </c>
      <c r="AQ2391" s="19">
        <v>0</v>
      </c>
      <c r="AR2391" s="34">
        <f t="shared" si="484"/>
        <v>94400</v>
      </c>
      <c r="AS2391" s="34">
        <v>45000</v>
      </c>
      <c r="AT2391" s="34">
        <v>3000</v>
      </c>
      <c r="AU2391" s="34">
        <v>17290</v>
      </c>
      <c r="AV2391" s="34">
        <v>0</v>
      </c>
      <c r="AW2391" s="35">
        <f t="shared" si="485"/>
        <v>65290</v>
      </c>
      <c r="AX2391" s="34">
        <f t="shared" si="486"/>
        <v>29110</v>
      </c>
      <c r="AY2391" s="36">
        <v>1.4712000000099998</v>
      </c>
      <c r="AZ2391" s="36">
        <v>2.0617000000000001</v>
      </c>
      <c r="BA2391" s="22"/>
      <c r="BB2391" s="19">
        <v>944</v>
      </c>
      <c r="BC2391" s="34">
        <f t="shared" si="487"/>
        <v>428.26632000291102</v>
      </c>
      <c r="BD2391" s="34">
        <f t="shared" si="488"/>
        <v>600.16087000000005</v>
      </c>
      <c r="BE2391" s="38">
        <v>3.4819999999999997E-2</v>
      </c>
      <c r="BF2391" s="38">
        <f t="shared" si="489"/>
        <v>3.4819999999999997E-2</v>
      </c>
      <c r="BG2391" s="34">
        <v>14.91223326250136</v>
      </c>
      <c r="BH2391" s="34">
        <v>20.8976014934</v>
      </c>
      <c r="BI2391" s="34">
        <f t="shared" si="490"/>
        <v>413.35408674040968</v>
      </c>
      <c r="BJ2391" s="34">
        <f t="shared" si="491"/>
        <v>579.26326850660007</v>
      </c>
      <c r="BK2391" s="34">
        <v>0</v>
      </c>
      <c r="BL2391" s="34">
        <v>0</v>
      </c>
      <c r="BM2391" s="34">
        <f t="shared" si="492"/>
        <v>0</v>
      </c>
      <c r="BN2391" s="39">
        <f t="shared" si="494"/>
        <v>413.35408674040968</v>
      </c>
      <c r="BO2391" s="39">
        <f t="shared" si="495"/>
        <v>579.26326850660007</v>
      </c>
      <c r="BP2391" s="39">
        <f t="shared" si="493"/>
        <v>165.90918176619039</v>
      </c>
    </row>
    <row r="2392" spans="1:69" s="25" customFormat="1" ht="14.25" x14ac:dyDescent="0.2">
      <c r="A2392" s="14">
        <v>1184</v>
      </c>
      <c r="B2392" s="40"/>
      <c r="C2392" s="15" t="s">
        <v>150</v>
      </c>
      <c r="D2392" s="16">
        <v>35599</v>
      </c>
      <c r="E2392" s="15" t="s">
        <v>18467</v>
      </c>
      <c r="F2392" s="15" t="s">
        <v>18468</v>
      </c>
      <c r="G2392" s="17" t="s">
        <v>18469</v>
      </c>
      <c r="H2392" s="17" t="s">
        <v>18470</v>
      </c>
      <c r="I2392" s="17" t="s">
        <v>86</v>
      </c>
      <c r="J2392" s="15" t="s">
        <v>18471</v>
      </c>
      <c r="K2392" s="15" t="s">
        <v>86</v>
      </c>
      <c r="L2392" s="18" t="s">
        <v>18472</v>
      </c>
      <c r="M2392" s="15" t="s">
        <v>16610</v>
      </c>
      <c r="N2392" s="15" t="s">
        <v>16611</v>
      </c>
      <c r="O2392" s="16">
        <v>510</v>
      </c>
      <c r="P2392" s="15" t="s">
        <v>118</v>
      </c>
      <c r="Q2392" s="15">
        <v>15000</v>
      </c>
      <c r="R2392" s="15">
        <v>85100</v>
      </c>
      <c r="S2392" s="15">
        <v>100100</v>
      </c>
      <c r="T2392" s="15">
        <v>0.15</v>
      </c>
      <c r="U2392" s="15" t="s">
        <v>3335</v>
      </c>
      <c r="V2392" s="15" t="s">
        <v>76</v>
      </c>
      <c r="W2392" s="16">
        <v>1</v>
      </c>
      <c r="X2392" s="16">
        <v>0</v>
      </c>
      <c r="Y2392" s="15">
        <v>7820</v>
      </c>
      <c r="Z2392" s="15">
        <v>0.18</v>
      </c>
      <c r="AA2392" s="15" t="s">
        <v>16824</v>
      </c>
      <c r="AB2392" s="15" t="s">
        <v>16622</v>
      </c>
      <c r="AC2392" s="15">
        <v>0</v>
      </c>
      <c r="AD2392" s="15"/>
      <c r="AE2392" s="15" t="s">
        <v>1813</v>
      </c>
      <c r="AF2392" s="15" t="s">
        <v>18473</v>
      </c>
      <c r="AG2392" s="16">
        <v>1</v>
      </c>
      <c r="AH2392" s="15" t="s">
        <v>18474</v>
      </c>
      <c r="AI2392" s="15" t="s">
        <v>78</v>
      </c>
      <c r="AJ2392" s="15">
        <v>7820.15234375</v>
      </c>
      <c r="AK2392" s="15">
        <v>369.61881923300001</v>
      </c>
      <c r="AL2392" s="15">
        <v>3096802.01248</v>
      </c>
      <c r="AM2392" s="15">
        <v>1413980.9002700001</v>
      </c>
      <c r="AN2392" s="19">
        <v>0</v>
      </c>
      <c r="AO2392" s="19">
        <v>0</v>
      </c>
      <c r="AP2392" s="19">
        <v>15000</v>
      </c>
      <c r="AQ2392" s="19">
        <v>84200</v>
      </c>
      <c r="AR2392" s="34">
        <f t="shared" si="484"/>
        <v>99200</v>
      </c>
      <c r="AS2392" s="34">
        <v>0</v>
      </c>
      <c r="AT2392" s="34">
        <v>3000</v>
      </c>
      <c r="AU2392" s="34">
        <v>0</v>
      </c>
      <c r="AV2392" s="34">
        <v>0</v>
      </c>
      <c r="AW2392" s="35">
        <f t="shared" si="485"/>
        <v>3000</v>
      </c>
      <c r="AX2392" s="34">
        <f t="shared" si="486"/>
        <v>96200</v>
      </c>
      <c r="AY2392" s="36">
        <v>1.4712000000099998</v>
      </c>
      <c r="AZ2392" s="36">
        <v>2.0617000000000001</v>
      </c>
      <c r="BA2392" s="22"/>
      <c r="BB2392" s="19">
        <v>1984</v>
      </c>
      <c r="BC2392" s="34">
        <f t="shared" si="487"/>
        <v>1415.2944000096199</v>
      </c>
      <c r="BD2392" s="34">
        <f t="shared" si="488"/>
        <v>1983.3554000000001</v>
      </c>
      <c r="BE2392" s="38">
        <v>3.4819999999999997E-2</v>
      </c>
      <c r="BF2392" s="38">
        <f t="shared" si="489"/>
        <v>3.4819999999999997E-2</v>
      </c>
      <c r="BG2392" s="34">
        <v>0</v>
      </c>
      <c r="BH2392" s="34">
        <v>0</v>
      </c>
      <c r="BI2392" s="34">
        <f t="shared" si="490"/>
        <v>1415.2944000096199</v>
      </c>
      <c r="BJ2392" s="34">
        <f t="shared" si="491"/>
        <v>1983.3554000000001</v>
      </c>
      <c r="BK2392" s="34">
        <v>0</v>
      </c>
      <c r="BL2392" s="34">
        <v>61.206400000000031</v>
      </c>
      <c r="BM2392" s="34">
        <f t="shared" si="492"/>
        <v>61.206400000000031</v>
      </c>
      <c r="BN2392" s="39">
        <f t="shared" si="494"/>
        <v>1415.2944000096199</v>
      </c>
      <c r="BO2392" s="39">
        <f t="shared" si="495"/>
        <v>1922.1490000000001</v>
      </c>
      <c r="BP2392" s="39">
        <f t="shared" si="493"/>
        <v>506.85459999038017</v>
      </c>
    </row>
    <row r="2393" spans="1:69" s="25" customFormat="1" ht="14.25" x14ac:dyDescent="0.2">
      <c r="A2393" s="14">
        <v>1185</v>
      </c>
      <c r="B2393" s="40"/>
      <c r="C2393" s="15"/>
      <c r="D2393" s="16">
        <v>4762</v>
      </c>
      <c r="E2393" s="15" t="s">
        <v>18475</v>
      </c>
      <c r="F2393" s="15" t="s">
        <v>18476</v>
      </c>
      <c r="G2393" s="17" t="s">
        <v>18477</v>
      </c>
      <c r="H2393" s="17" t="s">
        <v>18478</v>
      </c>
      <c r="I2393" s="17" t="s">
        <v>88</v>
      </c>
      <c r="J2393" s="15" t="s">
        <v>12665</v>
      </c>
      <c r="K2393" s="15" t="s">
        <v>1050</v>
      </c>
      <c r="L2393" s="18" t="s">
        <v>18479</v>
      </c>
      <c r="M2393" s="15" t="s">
        <v>16610</v>
      </c>
      <c r="N2393" s="15" t="s">
        <v>16611</v>
      </c>
      <c r="O2393" s="16">
        <v>510</v>
      </c>
      <c r="P2393" s="15" t="s">
        <v>118</v>
      </c>
      <c r="Q2393" s="15">
        <v>19300</v>
      </c>
      <c r="R2393" s="15">
        <v>111100</v>
      </c>
      <c r="S2393" s="15">
        <v>130400</v>
      </c>
      <c r="T2393" s="15">
        <v>0.19</v>
      </c>
      <c r="U2393" s="15" t="s">
        <v>3335</v>
      </c>
      <c r="V2393" s="15" t="s">
        <v>76</v>
      </c>
      <c r="W2393" s="16">
        <v>1</v>
      </c>
      <c r="X2393" s="16">
        <v>0</v>
      </c>
      <c r="Y2393" s="15">
        <v>7761</v>
      </c>
      <c r="Z2393" s="15">
        <v>0.17799999999999999</v>
      </c>
      <c r="AA2393" s="15" t="s">
        <v>16824</v>
      </c>
      <c r="AB2393" s="15" t="s">
        <v>16622</v>
      </c>
      <c r="AC2393" s="15">
        <v>0</v>
      </c>
      <c r="AD2393" s="15"/>
      <c r="AE2393" s="15" t="s">
        <v>1813</v>
      </c>
      <c r="AF2393" s="15" t="s">
        <v>18480</v>
      </c>
      <c r="AG2393" s="16">
        <v>1</v>
      </c>
      <c r="AH2393" s="15" t="s">
        <v>18481</v>
      </c>
      <c r="AI2393" s="15" t="s">
        <v>78</v>
      </c>
      <c r="AJ2393" s="15">
        <v>7761.2956543</v>
      </c>
      <c r="AK2393" s="15">
        <v>373.54079322899997</v>
      </c>
      <c r="AL2393" s="15">
        <v>3096867.6121</v>
      </c>
      <c r="AM2393" s="15">
        <v>1413985.5290300001</v>
      </c>
      <c r="AN2393" s="19">
        <v>0</v>
      </c>
      <c r="AO2393" s="19">
        <v>0</v>
      </c>
      <c r="AP2393" s="19">
        <v>19300</v>
      </c>
      <c r="AQ2393" s="19">
        <v>110000</v>
      </c>
      <c r="AR2393" s="34">
        <f t="shared" si="484"/>
        <v>129300</v>
      </c>
      <c r="AS2393" s="34">
        <v>0</v>
      </c>
      <c r="AT2393" s="34">
        <v>0</v>
      </c>
      <c r="AU2393" s="34">
        <v>0</v>
      </c>
      <c r="AV2393" s="34">
        <v>0</v>
      </c>
      <c r="AW2393" s="35">
        <f t="shared" si="485"/>
        <v>0</v>
      </c>
      <c r="AX2393" s="34">
        <f t="shared" si="486"/>
        <v>129300</v>
      </c>
      <c r="AY2393" s="36">
        <v>1.4712000000099998</v>
      </c>
      <c r="AZ2393" s="36">
        <v>2.0617000000000001</v>
      </c>
      <c r="BA2393" s="22"/>
      <c r="BB2393" s="19">
        <v>2596</v>
      </c>
      <c r="BC2393" s="34">
        <f t="shared" si="487"/>
        <v>1902.2616000129299</v>
      </c>
      <c r="BD2393" s="34">
        <f t="shared" si="488"/>
        <v>2665.7781</v>
      </c>
      <c r="BE2393" s="38">
        <v>3.4819999999999997E-2</v>
      </c>
      <c r="BF2393" s="38">
        <f t="shared" si="489"/>
        <v>3.4819999999999997E-2</v>
      </c>
      <c r="BG2393" s="34">
        <v>0</v>
      </c>
      <c r="BH2393" s="34">
        <v>0</v>
      </c>
      <c r="BI2393" s="34">
        <f t="shared" si="490"/>
        <v>1902.2616000129299</v>
      </c>
      <c r="BJ2393" s="34">
        <f t="shared" si="491"/>
        <v>2665.7781</v>
      </c>
      <c r="BK2393" s="34">
        <v>0</v>
      </c>
      <c r="BL2393" s="34">
        <v>79.16110000000026</v>
      </c>
      <c r="BM2393" s="34">
        <f t="shared" si="492"/>
        <v>79.16110000000026</v>
      </c>
      <c r="BN2393" s="39">
        <f t="shared" si="494"/>
        <v>1902.2616000129299</v>
      </c>
      <c r="BO2393" s="39">
        <f t="shared" si="495"/>
        <v>2586.6169999999997</v>
      </c>
      <c r="BP2393" s="39">
        <f t="shared" si="493"/>
        <v>684.35539998706986</v>
      </c>
    </row>
    <row r="2394" spans="1:69" s="25" customFormat="1" ht="14.25" x14ac:dyDescent="0.2">
      <c r="A2394" s="14">
        <v>1186</v>
      </c>
      <c r="B2394" s="40"/>
      <c r="C2394" s="15"/>
      <c r="D2394" s="16">
        <v>7487</v>
      </c>
      <c r="E2394" s="15" t="s">
        <v>18482</v>
      </c>
      <c r="F2394" s="15" t="s">
        <v>18483</v>
      </c>
      <c r="G2394" s="17" t="s">
        <v>18477</v>
      </c>
      <c r="H2394" s="17" t="s">
        <v>18478</v>
      </c>
      <c r="I2394" s="17" t="s">
        <v>88</v>
      </c>
      <c r="J2394" s="15" t="s">
        <v>13468</v>
      </c>
      <c r="K2394" s="15" t="s">
        <v>88</v>
      </c>
      <c r="L2394" s="18" t="s">
        <v>18484</v>
      </c>
      <c r="M2394" s="15" t="s">
        <v>16610</v>
      </c>
      <c r="N2394" s="15" t="s">
        <v>16611</v>
      </c>
      <c r="O2394" s="16">
        <v>510</v>
      </c>
      <c r="P2394" s="15" t="s">
        <v>118</v>
      </c>
      <c r="Q2394" s="15">
        <v>22400</v>
      </c>
      <c r="R2394" s="15">
        <v>88600</v>
      </c>
      <c r="S2394" s="15">
        <v>111000</v>
      </c>
      <c r="T2394" s="15">
        <v>0.38</v>
      </c>
      <c r="U2394" s="15" t="s">
        <v>3335</v>
      </c>
      <c r="V2394" s="15" t="s">
        <v>76</v>
      </c>
      <c r="W2394" s="16">
        <v>1</v>
      </c>
      <c r="X2394" s="16">
        <v>1</v>
      </c>
      <c r="Y2394" s="15">
        <v>17804</v>
      </c>
      <c r="Z2394" s="15">
        <v>0.40899999999999997</v>
      </c>
      <c r="AA2394" s="15" t="s">
        <v>16824</v>
      </c>
      <c r="AB2394" s="15" t="s">
        <v>16622</v>
      </c>
      <c r="AC2394" s="15">
        <v>123000</v>
      </c>
      <c r="AD2394" s="26">
        <v>42551</v>
      </c>
      <c r="AE2394" s="15" t="s">
        <v>119</v>
      </c>
      <c r="AF2394" s="15" t="s">
        <v>119</v>
      </c>
      <c r="AG2394" s="16">
        <v>1</v>
      </c>
      <c r="AH2394" s="15" t="s">
        <v>18485</v>
      </c>
      <c r="AI2394" s="15" t="s">
        <v>78</v>
      </c>
      <c r="AJ2394" s="15">
        <v>17804.2929688</v>
      </c>
      <c r="AK2394" s="15">
        <v>545.939465369</v>
      </c>
      <c r="AL2394" s="15">
        <v>3096948.4634400001</v>
      </c>
      <c r="AM2394" s="15">
        <v>1413952.0814</v>
      </c>
      <c r="AN2394" s="19">
        <v>22400</v>
      </c>
      <c r="AO2394" s="19">
        <v>87700</v>
      </c>
      <c r="AP2394" s="19">
        <v>0</v>
      </c>
      <c r="AQ2394" s="19">
        <v>0</v>
      </c>
      <c r="AR2394" s="34">
        <f t="shared" si="484"/>
        <v>110100</v>
      </c>
      <c r="AS2394" s="34">
        <v>45000</v>
      </c>
      <c r="AT2394" s="34">
        <v>0</v>
      </c>
      <c r="AU2394" s="34">
        <v>22785</v>
      </c>
      <c r="AV2394" s="34">
        <v>0</v>
      </c>
      <c r="AW2394" s="35">
        <f t="shared" si="485"/>
        <v>67785</v>
      </c>
      <c r="AX2394" s="34">
        <f t="shared" si="486"/>
        <v>42315</v>
      </c>
      <c r="AY2394" s="36">
        <v>1.4712000000099998</v>
      </c>
      <c r="AZ2394" s="36">
        <v>2.0617000000000001</v>
      </c>
      <c r="BA2394" s="22"/>
      <c r="BB2394" s="19">
        <v>1101</v>
      </c>
      <c r="BC2394" s="34">
        <f t="shared" si="487"/>
        <v>622.53828000423141</v>
      </c>
      <c r="BD2394" s="34">
        <f t="shared" si="488"/>
        <v>872.40835500000003</v>
      </c>
      <c r="BE2394" s="38">
        <v>3.4819999999999997E-2</v>
      </c>
      <c r="BF2394" s="38">
        <f t="shared" si="489"/>
        <v>3.4819999999999997E-2</v>
      </c>
      <c r="BG2394" s="34">
        <v>21.676782909747335</v>
      </c>
      <c r="BH2394" s="34">
        <v>30.377258921099997</v>
      </c>
      <c r="BI2394" s="34">
        <f t="shared" si="490"/>
        <v>600.86149709448409</v>
      </c>
      <c r="BJ2394" s="34">
        <f t="shared" si="491"/>
        <v>842.03109607890008</v>
      </c>
      <c r="BK2394" s="34">
        <v>0</v>
      </c>
      <c r="BL2394" s="34">
        <v>0</v>
      </c>
      <c r="BM2394" s="34">
        <f t="shared" si="492"/>
        <v>0</v>
      </c>
      <c r="BN2394" s="39">
        <f t="shared" si="494"/>
        <v>600.86149709448409</v>
      </c>
      <c r="BO2394" s="39">
        <f t="shared" si="495"/>
        <v>842.03109607890008</v>
      </c>
      <c r="BP2394" s="39">
        <f t="shared" si="493"/>
        <v>241.16959898441598</v>
      </c>
    </row>
    <row r="2395" spans="1:69" s="25" customFormat="1" ht="14.25" x14ac:dyDescent="0.2">
      <c r="A2395" s="14">
        <v>1187</v>
      </c>
      <c r="B2395" s="40"/>
      <c r="C2395" s="15"/>
      <c r="D2395" s="16">
        <v>14642</v>
      </c>
      <c r="E2395" s="15" t="s">
        <v>18486</v>
      </c>
      <c r="F2395" s="15" t="s">
        <v>18487</v>
      </c>
      <c r="G2395" s="17" t="s">
        <v>18488</v>
      </c>
      <c r="H2395" s="17" t="s">
        <v>18489</v>
      </c>
      <c r="I2395" s="17" t="s">
        <v>205</v>
      </c>
      <c r="J2395" s="15" t="s">
        <v>3275</v>
      </c>
      <c r="K2395" s="15" t="s">
        <v>86</v>
      </c>
      <c r="L2395" s="18" t="s">
        <v>18490</v>
      </c>
      <c r="M2395" s="15" t="s">
        <v>16610</v>
      </c>
      <c r="N2395" s="15" t="s">
        <v>16611</v>
      </c>
      <c r="O2395" s="16">
        <v>510</v>
      </c>
      <c r="P2395" s="15" t="s">
        <v>118</v>
      </c>
      <c r="Q2395" s="15">
        <v>26900</v>
      </c>
      <c r="R2395" s="15">
        <v>93200</v>
      </c>
      <c r="S2395" s="15">
        <v>120100</v>
      </c>
      <c r="T2395" s="15">
        <v>0.27</v>
      </c>
      <c r="U2395" s="15" t="s">
        <v>3335</v>
      </c>
      <c r="V2395" s="15" t="s">
        <v>76</v>
      </c>
      <c r="W2395" s="16">
        <v>1</v>
      </c>
      <c r="X2395" s="16">
        <v>1</v>
      </c>
      <c r="Y2395" s="15">
        <v>9572</v>
      </c>
      <c r="Z2395" s="15">
        <v>0.22</v>
      </c>
      <c r="AA2395" s="15" t="s">
        <v>16824</v>
      </c>
      <c r="AB2395" s="15" t="s">
        <v>16622</v>
      </c>
      <c r="AC2395" s="15">
        <v>114900</v>
      </c>
      <c r="AD2395" s="26">
        <v>40114</v>
      </c>
      <c r="AE2395" s="15" t="s">
        <v>1813</v>
      </c>
      <c r="AF2395" s="15" t="s">
        <v>18491</v>
      </c>
      <c r="AG2395" s="16">
        <v>1</v>
      </c>
      <c r="AH2395" s="15" t="s">
        <v>18492</v>
      </c>
      <c r="AI2395" s="15" t="s">
        <v>78</v>
      </c>
      <c r="AJ2395" s="15">
        <v>9571.70043945</v>
      </c>
      <c r="AK2395" s="15">
        <v>384.483643556</v>
      </c>
      <c r="AL2395" s="15">
        <v>3096630.9290999998</v>
      </c>
      <c r="AM2395" s="15">
        <v>1413809.3291199999</v>
      </c>
      <c r="AN2395" s="19">
        <v>26900</v>
      </c>
      <c r="AO2395" s="19">
        <v>92200</v>
      </c>
      <c r="AP2395" s="19">
        <v>0</v>
      </c>
      <c r="AQ2395" s="19">
        <v>0</v>
      </c>
      <c r="AR2395" s="34">
        <f t="shared" si="484"/>
        <v>119100</v>
      </c>
      <c r="AS2395" s="34">
        <v>45000</v>
      </c>
      <c r="AT2395" s="34">
        <v>3000</v>
      </c>
      <c r="AU2395" s="34">
        <v>25935</v>
      </c>
      <c r="AV2395" s="34">
        <v>0</v>
      </c>
      <c r="AW2395" s="35">
        <f t="shared" si="485"/>
        <v>73935</v>
      </c>
      <c r="AX2395" s="34">
        <f t="shared" si="486"/>
        <v>45165</v>
      </c>
      <c r="AY2395" s="36">
        <v>1.4712000000099998</v>
      </c>
      <c r="AZ2395" s="36">
        <v>2.0617000000000001</v>
      </c>
      <c r="BA2395" s="22"/>
      <c r="BB2395" s="19">
        <v>1191</v>
      </c>
      <c r="BC2395" s="34">
        <f t="shared" si="487"/>
        <v>664.46748000451635</v>
      </c>
      <c r="BD2395" s="34">
        <f t="shared" si="488"/>
        <v>931.16680499999995</v>
      </c>
      <c r="BE2395" s="38">
        <v>3.4819999999999997E-2</v>
      </c>
      <c r="BF2395" s="38">
        <f t="shared" si="489"/>
        <v>3.4819999999999997E-2</v>
      </c>
      <c r="BG2395" s="34">
        <v>23.136757653757257</v>
      </c>
      <c r="BH2395" s="34">
        <v>32.423228150099995</v>
      </c>
      <c r="BI2395" s="34">
        <f t="shared" si="490"/>
        <v>641.33072235075906</v>
      </c>
      <c r="BJ2395" s="34">
        <f t="shared" si="491"/>
        <v>898.74357684989991</v>
      </c>
      <c r="BK2395" s="34">
        <v>0</v>
      </c>
      <c r="BL2395" s="34">
        <v>0</v>
      </c>
      <c r="BM2395" s="34">
        <f t="shared" si="492"/>
        <v>0</v>
      </c>
      <c r="BN2395" s="39">
        <f t="shared" si="494"/>
        <v>641.33072235075906</v>
      </c>
      <c r="BO2395" s="39">
        <f t="shared" si="495"/>
        <v>898.74357684989991</v>
      </c>
      <c r="BP2395" s="39">
        <f t="shared" si="493"/>
        <v>257.41285449914085</v>
      </c>
    </row>
    <row r="2396" spans="1:69" s="25" customFormat="1" ht="14.25" x14ac:dyDescent="0.2">
      <c r="A2396" s="14">
        <v>1188</v>
      </c>
      <c r="B2396" s="40"/>
      <c r="C2396" s="15"/>
      <c r="D2396" s="16">
        <v>20600</v>
      </c>
      <c r="E2396" s="15" t="s">
        <v>18493</v>
      </c>
      <c r="F2396" s="15" t="s">
        <v>18494</v>
      </c>
      <c r="G2396" s="17" t="s">
        <v>18488</v>
      </c>
      <c r="H2396" s="17" t="s">
        <v>18489</v>
      </c>
      <c r="I2396" s="17" t="s">
        <v>205</v>
      </c>
      <c r="J2396" s="15" t="s">
        <v>18495</v>
      </c>
      <c r="K2396" s="15" t="s">
        <v>86</v>
      </c>
      <c r="L2396" s="18" t="s">
        <v>18496</v>
      </c>
      <c r="M2396" s="15" t="s">
        <v>16610</v>
      </c>
      <c r="N2396" s="15" t="s">
        <v>16611</v>
      </c>
      <c r="O2396" s="16">
        <v>510</v>
      </c>
      <c r="P2396" s="15" t="s">
        <v>118</v>
      </c>
      <c r="Q2396" s="15">
        <v>17900</v>
      </c>
      <c r="R2396" s="15">
        <v>104900</v>
      </c>
      <c r="S2396" s="15">
        <v>122800</v>
      </c>
      <c r="T2396" s="15">
        <v>0.19</v>
      </c>
      <c r="U2396" s="15" t="s">
        <v>3335</v>
      </c>
      <c r="V2396" s="15" t="s">
        <v>76</v>
      </c>
      <c r="W2396" s="16">
        <v>1</v>
      </c>
      <c r="X2396" s="16">
        <v>1</v>
      </c>
      <c r="Y2396" s="15">
        <v>8357</v>
      </c>
      <c r="Z2396" s="15">
        <v>0.192</v>
      </c>
      <c r="AA2396" s="15" t="s">
        <v>16824</v>
      </c>
      <c r="AB2396" s="15" t="s">
        <v>16622</v>
      </c>
      <c r="AC2396" s="15">
        <v>0</v>
      </c>
      <c r="AD2396" s="26">
        <v>38527</v>
      </c>
      <c r="AE2396" s="15" t="s">
        <v>119</v>
      </c>
      <c r="AF2396" s="15" t="s">
        <v>119</v>
      </c>
      <c r="AG2396" s="16">
        <v>1</v>
      </c>
      <c r="AH2396" s="15" t="s">
        <v>18497</v>
      </c>
      <c r="AI2396" s="15" t="s">
        <v>78</v>
      </c>
      <c r="AJ2396" s="15">
        <v>8356.5239257800004</v>
      </c>
      <c r="AK2396" s="15">
        <v>375.94237649600001</v>
      </c>
      <c r="AL2396" s="15">
        <v>3096708.6387900002</v>
      </c>
      <c r="AM2396" s="15">
        <v>1413813.5624200001</v>
      </c>
      <c r="AN2396" s="19">
        <v>17900</v>
      </c>
      <c r="AO2396" s="19">
        <v>103700</v>
      </c>
      <c r="AP2396" s="19">
        <v>0</v>
      </c>
      <c r="AQ2396" s="19">
        <v>0</v>
      </c>
      <c r="AR2396" s="34">
        <f t="shared" ref="AR2396:AR2450" si="496">SUM(AN2396:AQ2396)</f>
        <v>121600</v>
      </c>
      <c r="AS2396" s="34">
        <v>45000</v>
      </c>
      <c r="AT2396" s="34">
        <v>3000</v>
      </c>
      <c r="AU2396" s="34">
        <v>26810</v>
      </c>
      <c r="AV2396" s="34">
        <v>0</v>
      </c>
      <c r="AW2396" s="35">
        <f t="shared" ref="AW2396:AW2450" si="497">SUM(AS2396:AV2396)</f>
        <v>74810</v>
      </c>
      <c r="AX2396" s="34">
        <f t="shared" ref="AX2396:AX2450" si="498">AR2396-AW2396</f>
        <v>46790</v>
      </c>
      <c r="AY2396" s="36">
        <v>1.4712000000099998</v>
      </c>
      <c r="AZ2396" s="36">
        <v>2.0617000000000001</v>
      </c>
      <c r="BA2396" s="22"/>
      <c r="BB2396" s="19">
        <v>1216</v>
      </c>
      <c r="BC2396" s="34">
        <f t="shared" ref="BC2396:BC2450" si="499">(AX2396/100)*AY2396</f>
        <v>688.37448000467884</v>
      </c>
      <c r="BD2396" s="34">
        <f t="shared" ref="BD2396:BD2450" si="500">(AX2396/100)*AZ2396</f>
        <v>964.66943000000003</v>
      </c>
      <c r="BE2396" s="38">
        <v>3.4819999999999997E-2</v>
      </c>
      <c r="BF2396" s="38">
        <f t="shared" ref="BF2396:BF2450" si="501">BE2396</f>
        <v>3.4819999999999997E-2</v>
      </c>
      <c r="BG2396" s="34">
        <v>23.969199393762914</v>
      </c>
      <c r="BH2396" s="34">
        <v>33.589789552599996</v>
      </c>
      <c r="BI2396" s="34">
        <f t="shared" ref="BI2396:BI2450" si="502">BC2396-BG2396</f>
        <v>664.40528061091595</v>
      </c>
      <c r="BJ2396" s="34">
        <f t="shared" ref="BJ2396:BJ2450" si="503">BD2396-BH2396</f>
        <v>931.07964044740004</v>
      </c>
      <c r="BK2396" s="34">
        <v>0</v>
      </c>
      <c r="BL2396" s="34">
        <v>0</v>
      </c>
      <c r="BM2396" s="34">
        <f t="shared" ref="BM2396:BM2450" si="504">BL2396-BK2396</f>
        <v>0</v>
      </c>
      <c r="BN2396" s="39">
        <f t="shared" si="494"/>
        <v>664.40528061091595</v>
      </c>
      <c r="BO2396" s="39">
        <f t="shared" si="495"/>
        <v>931.07964044740004</v>
      </c>
      <c r="BP2396" s="39">
        <f t="shared" si="493"/>
        <v>266.67435983648409</v>
      </c>
    </row>
    <row r="2397" spans="1:69" s="25" customFormat="1" ht="14.25" x14ac:dyDescent="0.2">
      <c r="A2397" s="14">
        <v>1189</v>
      </c>
      <c r="B2397" s="40"/>
      <c r="C2397" s="15"/>
      <c r="D2397" s="16">
        <v>17234</v>
      </c>
      <c r="E2397" s="15" t="s">
        <v>18498</v>
      </c>
      <c r="F2397" s="15" t="s">
        <v>18499</v>
      </c>
      <c r="G2397" s="17" t="s">
        <v>18488</v>
      </c>
      <c r="H2397" s="17" t="s">
        <v>18489</v>
      </c>
      <c r="I2397" s="17" t="s">
        <v>205</v>
      </c>
      <c r="J2397" s="15" t="s">
        <v>8255</v>
      </c>
      <c r="K2397" s="15" t="s">
        <v>86</v>
      </c>
      <c r="L2397" s="18" t="s">
        <v>18500</v>
      </c>
      <c r="M2397" s="15" t="s">
        <v>16610</v>
      </c>
      <c r="N2397" s="15" t="s">
        <v>16611</v>
      </c>
      <c r="O2397" s="16">
        <v>510</v>
      </c>
      <c r="P2397" s="15" t="s">
        <v>118</v>
      </c>
      <c r="Q2397" s="15">
        <v>17100</v>
      </c>
      <c r="R2397" s="15">
        <v>103300</v>
      </c>
      <c r="S2397" s="15">
        <v>120400</v>
      </c>
      <c r="T2397" s="15">
        <v>0.24</v>
      </c>
      <c r="U2397" s="15" t="s">
        <v>3335</v>
      </c>
      <c r="V2397" s="15" t="s">
        <v>76</v>
      </c>
      <c r="W2397" s="16">
        <v>1</v>
      </c>
      <c r="X2397" s="16">
        <v>1</v>
      </c>
      <c r="Y2397" s="15">
        <v>10245</v>
      </c>
      <c r="Z2397" s="15">
        <v>0.23499999999999999</v>
      </c>
      <c r="AA2397" s="15" t="s">
        <v>16824</v>
      </c>
      <c r="AB2397" s="15" t="s">
        <v>16622</v>
      </c>
      <c r="AC2397" s="15">
        <v>122900</v>
      </c>
      <c r="AD2397" s="26">
        <v>42165</v>
      </c>
      <c r="AE2397" s="15" t="s">
        <v>468</v>
      </c>
      <c r="AF2397" s="15" t="s">
        <v>18501</v>
      </c>
      <c r="AG2397" s="16">
        <v>1</v>
      </c>
      <c r="AH2397" s="15" t="s">
        <v>18502</v>
      </c>
      <c r="AI2397" s="15" t="s">
        <v>78</v>
      </c>
      <c r="AJ2397" s="15">
        <v>10244.8774414</v>
      </c>
      <c r="AK2397" s="15">
        <v>411.07585888599999</v>
      </c>
      <c r="AL2397" s="15">
        <v>3096790.2009700001</v>
      </c>
      <c r="AM2397" s="15">
        <v>1413806.69426</v>
      </c>
      <c r="AN2397" s="19">
        <v>17100</v>
      </c>
      <c r="AO2397" s="19">
        <v>101000</v>
      </c>
      <c r="AP2397" s="19">
        <v>0</v>
      </c>
      <c r="AQ2397" s="19">
        <v>1300</v>
      </c>
      <c r="AR2397" s="34">
        <f t="shared" si="496"/>
        <v>119400</v>
      </c>
      <c r="AS2397" s="34">
        <v>45000</v>
      </c>
      <c r="AT2397" s="34">
        <v>3000</v>
      </c>
      <c r="AU2397" s="34">
        <v>25585</v>
      </c>
      <c r="AV2397" s="34">
        <v>0</v>
      </c>
      <c r="AW2397" s="35">
        <f t="shared" si="497"/>
        <v>73585</v>
      </c>
      <c r="AX2397" s="34">
        <f t="shared" si="498"/>
        <v>45815</v>
      </c>
      <c r="AY2397" s="36">
        <v>1.4712000000099998</v>
      </c>
      <c r="AZ2397" s="36">
        <v>2.0617000000000001</v>
      </c>
      <c r="BA2397" s="22"/>
      <c r="BB2397" s="19">
        <v>1220</v>
      </c>
      <c r="BC2397" s="34">
        <f t="shared" si="499"/>
        <v>674.03028000458141</v>
      </c>
      <c r="BD2397" s="34">
        <f t="shared" si="500"/>
        <v>944.56785500000001</v>
      </c>
      <c r="BE2397" s="38">
        <v>3.4819999999999997E-2</v>
      </c>
      <c r="BF2397" s="38">
        <f t="shared" si="501"/>
        <v>3.4819999999999997E-2</v>
      </c>
      <c r="BG2397" s="34">
        <v>22.803780957754995</v>
      </c>
      <c r="BH2397" s="34">
        <v>31.956603589099998</v>
      </c>
      <c r="BI2397" s="34">
        <f t="shared" si="502"/>
        <v>651.22649904682646</v>
      </c>
      <c r="BJ2397" s="34">
        <f t="shared" si="503"/>
        <v>912.61125141089997</v>
      </c>
      <c r="BK2397" s="34">
        <v>0</v>
      </c>
      <c r="BL2397" s="34">
        <v>0</v>
      </c>
      <c r="BM2397" s="34">
        <f t="shared" si="504"/>
        <v>0</v>
      </c>
      <c r="BN2397" s="39">
        <f t="shared" si="494"/>
        <v>651.22649904682646</v>
      </c>
      <c r="BO2397" s="39">
        <f t="shared" si="495"/>
        <v>912.61125141089997</v>
      </c>
      <c r="BP2397" s="39">
        <f t="shared" si="493"/>
        <v>261.38475236407351</v>
      </c>
    </row>
    <row r="2398" spans="1:69" s="25" customFormat="1" ht="14.25" x14ac:dyDescent="0.2">
      <c r="A2398" s="14">
        <v>1198</v>
      </c>
      <c r="B2398" s="40"/>
      <c r="C2398" s="15"/>
      <c r="D2398" s="16">
        <v>25360</v>
      </c>
      <c r="E2398" s="15" t="s">
        <v>18503</v>
      </c>
      <c r="F2398" s="15" t="s">
        <v>18504</v>
      </c>
      <c r="G2398" s="17" t="s">
        <v>18505</v>
      </c>
      <c r="H2398" s="17" t="s">
        <v>18489</v>
      </c>
      <c r="I2398" s="17" t="s">
        <v>205</v>
      </c>
      <c r="J2398" s="15" t="s">
        <v>18506</v>
      </c>
      <c r="K2398" s="15" t="s">
        <v>78</v>
      </c>
      <c r="L2398" s="18" t="s">
        <v>18507</v>
      </c>
      <c r="M2398" s="15" t="s">
        <v>16610</v>
      </c>
      <c r="N2398" s="15" t="s">
        <v>16611</v>
      </c>
      <c r="O2398" s="16">
        <v>510</v>
      </c>
      <c r="P2398" s="15" t="s">
        <v>118</v>
      </c>
      <c r="Q2398" s="15">
        <v>31100</v>
      </c>
      <c r="R2398" s="15">
        <v>90000</v>
      </c>
      <c r="S2398" s="15">
        <v>121100</v>
      </c>
      <c r="T2398" s="15">
        <v>0.45</v>
      </c>
      <c r="U2398" s="15" t="s">
        <v>3335</v>
      </c>
      <c r="V2398" s="15" t="s">
        <v>76</v>
      </c>
      <c r="W2398" s="16">
        <v>1</v>
      </c>
      <c r="X2398" s="16">
        <v>1</v>
      </c>
      <c r="Y2398" s="15">
        <v>20863</v>
      </c>
      <c r="Z2398" s="15">
        <v>0.47899999999999998</v>
      </c>
      <c r="AA2398" s="15" t="s">
        <v>16824</v>
      </c>
      <c r="AB2398" s="15" t="s">
        <v>16622</v>
      </c>
      <c r="AC2398" s="15">
        <v>73500</v>
      </c>
      <c r="AD2398" s="26">
        <v>36969</v>
      </c>
      <c r="AE2398" s="15" t="s">
        <v>183</v>
      </c>
      <c r="AF2398" s="15" t="s">
        <v>13841</v>
      </c>
      <c r="AG2398" s="16">
        <v>1</v>
      </c>
      <c r="AH2398" s="15" t="s">
        <v>18508</v>
      </c>
      <c r="AI2398" s="15" t="s">
        <v>78</v>
      </c>
      <c r="AJ2398" s="15">
        <v>20863.0683594</v>
      </c>
      <c r="AK2398" s="15">
        <v>635.27807233299995</v>
      </c>
      <c r="AL2398" s="15">
        <v>3097319.4435800002</v>
      </c>
      <c r="AM2398" s="15">
        <v>1413670.3341600001</v>
      </c>
      <c r="AN2398" s="19">
        <v>31100</v>
      </c>
      <c r="AO2398" s="19">
        <v>107400</v>
      </c>
      <c r="AP2398" s="19">
        <v>0</v>
      </c>
      <c r="AQ2398" s="19">
        <v>0</v>
      </c>
      <c r="AR2398" s="34">
        <f t="shared" si="496"/>
        <v>138500</v>
      </c>
      <c r="AS2398" s="34">
        <v>45000</v>
      </c>
      <c r="AT2398" s="34">
        <v>3000</v>
      </c>
      <c r="AU2398" s="34">
        <v>32725</v>
      </c>
      <c r="AV2398" s="34">
        <v>0</v>
      </c>
      <c r="AW2398" s="35">
        <f t="shared" si="497"/>
        <v>80725</v>
      </c>
      <c r="AX2398" s="34">
        <f t="shared" si="498"/>
        <v>57775</v>
      </c>
      <c r="AY2398" s="36">
        <v>1.4712000000099998</v>
      </c>
      <c r="AZ2398" s="36">
        <v>2.0617000000000001</v>
      </c>
      <c r="BA2398" s="22"/>
      <c r="BB2398" s="19">
        <v>1385</v>
      </c>
      <c r="BC2398" s="34">
        <f t="shared" si="499"/>
        <v>849.98580000577738</v>
      </c>
      <c r="BD2398" s="34">
        <f t="shared" si="500"/>
        <v>1191.1471750000001</v>
      </c>
      <c r="BE2398" s="38">
        <v>3.4819999999999997E-2</v>
      </c>
      <c r="BF2398" s="38">
        <f t="shared" si="501"/>
        <v>3.4819999999999997E-2</v>
      </c>
      <c r="BG2398" s="34">
        <v>29.596505556201166</v>
      </c>
      <c r="BH2398" s="34">
        <v>41.4757446335</v>
      </c>
      <c r="BI2398" s="34">
        <f t="shared" si="502"/>
        <v>820.38929444957625</v>
      </c>
      <c r="BJ2398" s="34">
        <f t="shared" si="503"/>
        <v>1149.6714303665001</v>
      </c>
      <c r="BK2398" s="34">
        <v>0</v>
      </c>
      <c r="BL2398" s="34">
        <v>0</v>
      </c>
      <c r="BM2398" s="34">
        <f t="shared" si="504"/>
        <v>0</v>
      </c>
      <c r="BN2398" s="39">
        <f t="shared" si="494"/>
        <v>820.38929444957625</v>
      </c>
      <c r="BO2398" s="39">
        <f t="shared" si="495"/>
        <v>1149.6714303665001</v>
      </c>
      <c r="BP2398" s="39">
        <f t="shared" si="493"/>
        <v>329.28213591692383</v>
      </c>
    </row>
    <row r="2399" spans="1:69" s="25" customFormat="1" ht="14.25" x14ac:dyDescent="0.2">
      <c r="A2399" s="14">
        <v>1199</v>
      </c>
      <c r="B2399" s="40"/>
      <c r="C2399" s="15"/>
      <c r="D2399" s="16">
        <v>2524</v>
      </c>
      <c r="E2399" s="15" t="s">
        <v>18509</v>
      </c>
      <c r="F2399" s="15" t="s">
        <v>18510</v>
      </c>
      <c r="G2399" s="17" t="s">
        <v>18505</v>
      </c>
      <c r="H2399" s="17" t="s">
        <v>18489</v>
      </c>
      <c r="I2399" s="17" t="s">
        <v>205</v>
      </c>
      <c r="J2399" s="15" t="s">
        <v>18506</v>
      </c>
      <c r="K2399" s="15" t="s">
        <v>4266</v>
      </c>
      <c r="L2399" s="18" t="s">
        <v>18511</v>
      </c>
      <c r="M2399" s="15" t="s">
        <v>16610</v>
      </c>
      <c r="N2399" s="15" t="s">
        <v>16611</v>
      </c>
      <c r="O2399" s="16">
        <v>510</v>
      </c>
      <c r="P2399" s="15" t="s">
        <v>118</v>
      </c>
      <c r="Q2399" s="15">
        <v>29100</v>
      </c>
      <c r="R2399" s="15">
        <v>109600</v>
      </c>
      <c r="S2399" s="15">
        <v>138700</v>
      </c>
      <c r="T2399" s="15">
        <v>0.35</v>
      </c>
      <c r="U2399" s="15" t="s">
        <v>3335</v>
      </c>
      <c r="V2399" s="15" t="s">
        <v>76</v>
      </c>
      <c r="W2399" s="16">
        <v>1</v>
      </c>
      <c r="X2399" s="16">
        <v>0</v>
      </c>
      <c r="Y2399" s="15">
        <v>15244</v>
      </c>
      <c r="Z2399" s="15">
        <v>0.35</v>
      </c>
      <c r="AA2399" s="15" t="s">
        <v>16824</v>
      </c>
      <c r="AB2399" s="15" t="s">
        <v>16622</v>
      </c>
      <c r="AC2399" s="15">
        <v>0</v>
      </c>
      <c r="AD2399" s="15"/>
      <c r="AE2399" s="15" t="s">
        <v>956</v>
      </c>
      <c r="AF2399" s="15" t="s">
        <v>18512</v>
      </c>
      <c r="AG2399" s="16">
        <v>1</v>
      </c>
      <c r="AH2399" s="15" t="s">
        <v>18513</v>
      </c>
      <c r="AI2399" s="15" t="s">
        <v>78</v>
      </c>
      <c r="AJ2399" s="15">
        <v>15243.5559082</v>
      </c>
      <c r="AK2399" s="15">
        <v>580.78394387799995</v>
      </c>
      <c r="AL2399" s="15">
        <v>3097248.58219</v>
      </c>
      <c r="AM2399" s="15">
        <v>1413599.5613899999</v>
      </c>
      <c r="AN2399" s="19">
        <v>29100</v>
      </c>
      <c r="AO2399" s="19">
        <v>108500</v>
      </c>
      <c r="AP2399" s="19">
        <v>0</v>
      </c>
      <c r="AQ2399" s="19">
        <v>0</v>
      </c>
      <c r="AR2399" s="34">
        <f t="shared" si="496"/>
        <v>137600</v>
      </c>
      <c r="AS2399" s="34">
        <v>45000</v>
      </c>
      <c r="AT2399" s="34">
        <v>3000</v>
      </c>
      <c r="AU2399" s="34">
        <v>32410</v>
      </c>
      <c r="AV2399" s="34">
        <v>0</v>
      </c>
      <c r="AW2399" s="35">
        <f t="shared" si="497"/>
        <v>80410</v>
      </c>
      <c r="AX2399" s="34">
        <f t="shared" si="498"/>
        <v>57190</v>
      </c>
      <c r="AY2399" s="36">
        <v>1.4712000000099998</v>
      </c>
      <c r="AZ2399" s="36">
        <v>2.0617000000000001</v>
      </c>
      <c r="BA2399" s="22"/>
      <c r="BB2399" s="19">
        <v>1376</v>
      </c>
      <c r="BC2399" s="34">
        <f t="shared" si="499"/>
        <v>841.3792800057189</v>
      </c>
      <c r="BD2399" s="34">
        <f t="shared" si="500"/>
        <v>1179.0862300000001</v>
      </c>
      <c r="BE2399" s="38">
        <v>3.4819999999999997E-2</v>
      </c>
      <c r="BF2399" s="38">
        <f t="shared" si="501"/>
        <v>3.4819999999999997E-2</v>
      </c>
      <c r="BG2399" s="34">
        <v>29.29682652979913</v>
      </c>
      <c r="BH2399" s="34">
        <v>41.055782528599998</v>
      </c>
      <c r="BI2399" s="34">
        <f t="shared" si="502"/>
        <v>812.08245347591981</v>
      </c>
      <c r="BJ2399" s="34">
        <f t="shared" si="503"/>
        <v>1138.0304474714001</v>
      </c>
      <c r="BK2399" s="34">
        <v>0</v>
      </c>
      <c r="BL2399" s="34">
        <v>0</v>
      </c>
      <c r="BM2399" s="34">
        <f t="shared" si="504"/>
        <v>0</v>
      </c>
      <c r="BN2399" s="39">
        <f t="shared" si="494"/>
        <v>812.08245347591981</v>
      </c>
      <c r="BO2399" s="39">
        <f t="shared" si="495"/>
        <v>1138.0304474714001</v>
      </c>
      <c r="BP2399" s="39">
        <f t="shared" si="493"/>
        <v>325.94799399548026</v>
      </c>
    </row>
    <row r="2400" spans="1:69" s="25" customFormat="1" ht="25.5" x14ac:dyDescent="0.2">
      <c r="A2400" s="14">
        <v>1200</v>
      </c>
      <c r="B2400" s="40"/>
      <c r="C2400" s="15" t="s">
        <v>18514</v>
      </c>
      <c r="D2400" s="16">
        <v>26528</v>
      </c>
      <c r="E2400" s="15" t="s">
        <v>18515</v>
      </c>
      <c r="F2400" s="15" t="s">
        <v>18514</v>
      </c>
      <c r="G2400" s="17" t="s">
        <v>18516</v>
      </c>
      <c r="H2400" s="17" t="s">
        <v>18517</v>
      </c>
      <c r="I2400" s="17" t="s">
        <v>88</v>
      </c>
      <c r="J2400" s="15" t="s">
        <v>18518</v>
      </c>
      <c r="K2400" s="15" t="s">
        <v>18519</v>
      </c>
      <c r="L2400" s="18" t="s">
        <v>18520</v>
      </c>
      <c r="M2400" s="15" t="s">
        <v>16610</v>
      </c>
      <c r="N2400" s="15" t="s">
        <v>16611</v>
      </c>
      <c r="O2400" s="16">
        <v>510</v>
      </c>
      <c r="P2400" s="15" t="s">
        <v>118</v>
      </c>
      <c r="Q2400" s="15">
        <v>18700</v>
      </c>
      <c r="R2400" s="15">
        <v>101000</v>
      </c>
      <c r="S2400" s="15">
        <v>119700</v>
      </c>
      <c r="T2400" s="15">
        <v>0.19</v>
      </c>
      <c r="U2400" s="15" t="s">
        <v>3335</v>
      </c>
      <c r="V2400" s="15" t="s">
        <v>76</v>
      </c>
      <c r="W2400" s="16">
        <v>1</v>
      </c>
      <c r="X2400" s="16">
        <v>0</v>
      </c>
      <c r="Y2400" s="15">
        <v>9333</v>
      </c>
      <c r="Z2400" s="15">
        <v>0.214</v>
      </c>
      <c r="AA2400" s="15" t="s">
        <v>16824</v>
      </c>
      <c r="AB2400" s="15" t="s">
        <v>16622</v>
      </c>
      <c r="AC2400" s="15">
        <v>0</v>
      </c>
      <c r="AD2400" s="15"/>
      <c r="AE2400" s="15" t="s">
        <v>298</v>
      </c>
      <c r="AF2400" s="15" t="s">
        <v>18387</v>
      </c>
      <c r="AG2400" s="16">
        <v>1</v>
      </c>
      <c r="AH2400" s="15" t="s">
        <v>18521</v>
      </c>
      <c r="AI2400" s="15" t="s">
        <v>78</v>
      </c>
      <c r="AJ2400" s="15">
        <v>9332.9331054699996</v>
      </c>
      <c r="AK2400" s="15">
        <v>399.48156285200002</v>
      </c>
      <c r="AL2400" s="15">
        <v>3097132.6946299998</v>
      </c>
      <c r="AM2400" s="15">
        <v>1413611.8953799999</v>
      </c>
      <c r="AN2400" s="19">
        <v>18700</v>
      </c>
      <c r="AO2400" s="19">
        <v>99900</v>
      </c>
      <c r="AP2400" s="19">
        <v>0</v>
      </c>
      <c r="AQ2400" s="19">
        <v>0</v>
      </c>
      <c r="AR2400" s="34">
        <f t="shared" si="496"/>
        <v>118600</v>
      </c>
      <c r="AS2400" s="34">
        <v>45000</v>
      </c>
      <c r="AT2400" s="34">
        <v>3000</v>
      </c>
      <c r="AU2400" s="34">
        <v>25760</v>
      </c>
      <c r="AV2400" s="34">
        <v>12480</v>
      </c>
      <c r="AW2400" s="35">
        <f t="shared" si="497"/>
        <v>86240</v>
      </c>
      <c r="AX2400" s="34">
        <f t="shared" si="498"/>
        <v>32360</v>
      </c>
      <c r="AY2400" s="36">
        <v>1.4712000000099998</v>
      </c>
      <c r="AZ2400" s="36">
        <v>2.0617000000000001</v>
      </c>
      <c r="BA2400" s="22"/>
      <c r="BB2400" s="19">
        <v>1186</v>
      </c>
      <c r="BC2400" s="34">
        <f t="shared" si="499"/>
        <v>476.08032000323595</v>
      </c>
      <c r="BD2400" s="34">
        <f t="shared" si="500"/>
        <v>667.16612000000009</v>
      </c>
      <c r="BE2400" s="38">
        <v>3.4819999999999997E-2</v>
      </c>
      <c r="BF2400" s="38">
        <f t="shared" si="501"/>
        <v>3.4819999999999997E-2</v>
      </c>
      <c r="BG2400" s="34">
        <v>16.577116742512676</v>
      </c>
      <c r="BH2400" s="34">
        <v>23.230724298400002</v>
      </c>
      <c r="BI2400" s="34">
        <f t="shared" si="502"/>
        <v>459.5032032607233</v>
      </c>
      <c r="BJ2400" s="34">
        <f t="shared" si="503"/>
        <v>643.9353957016001</v>
      </c>
      <c r="BK2400" s="34">
        <v>0</v>
      </c>
      <c r="BL2400" s="34">
        <v>0</v>
      </c>
      <c r="BM2400" s="34">
        <f t="shared" si="504"/>
        <v>0</v>
      </c>
      <c r="BN2400" s="39">
        <f t="shared" si="494"/>
        <v>459.5032032607233</v>
      </c>
      <c r="BO2400" s="39">
        <f t="shared" si="495"/>
        <v>643.9353957016001</v>
      </c>
      <c r="BP2400" s="39">
        <f t="shared" si="493"/>
        <v>184.4321924408768</v>
      </c>
    </row>
    <row r="2401" spans="1:68" s="25" customFormat="1" ht="14.25" x14ac:dyDescent="0.2">
      <c r="A2401" s="14">
        <v>1202</v>
      </c>
      <c r="B2401" s="40"/>
      <c r="C2401" s="15"/>
      <c r="D2401" s="16">
        <v>12959</v>
      </c>
      <c r="E2401" s="15" t="s">
        <v>18523</v>
      </c>
      <c r="F2401" s="15" t="s">
        <v>18524</v>
      </c>
      <c r="G2401" s="17" t="s">
        <v>18522</v>
      </c>
      <c r="H2401" s="17" t="s">
        <v>18525</v>
      </c>
      <c r="I2401" s="17" t="s">
        <v>88</v>
      </c>
      <c r="J2401" s="15" t="s">
        <v>223</v>
      </c>
      <c r="K2401" s="15" t="s">
        <v>88</v>
      </c>
      <c r="L2401" s="18" t="s">
        <v>18526</v>
      </c>
      <c r="M2401" s="15" t="s">
        <v>16610</v>
      </c>
      <c r="N2401" s="15" t="s">
        <v>16611</v>
      </c>
      <c r="O2401" s="16">
        <v>510</v>
      </c>
      <c r="P2401" s="15" t="s">
        <v>118</v>
      </c>
      <c r="Q2401" s="15">
        <v>26200</v>
      </c>
      <c r="R2401" s="15">
        <v>94100</v>
      </c>
      <c r="S2401" s="15">
        <v>120300</v>
      </c>
      <c r="T2401" s="15">
        <v>0.24</v>
      </c>
      <c r="U2401" s="15" t="s">
        <v>3335</v>
      </c>
      <c r="V2401" s="15" t="s">
        <v>76</v>
      </c>
      <c r="W2401" s="16">
        <v>1</v>
      </c>
      <c r="X2401" s="16">
        <v>0</v>
      </c>
      <c r="Y2401" s="15">
        <v>11985</v>
      </c>
      <c r="Z2401" s="15">
        <v>0.27500000000000002</v>
      </c>
      <c r="AA2401" s="15" t="s">
        <v>16824</v>
      </c>
      <c r="AB2401" s="15" t="s">
        <v>16622</v>
      </c>
      <c r="AC2401" s="15">
        <v>0</v>
      </c>
      <c r="AD2401" s="15"/>
      <c r="AE2401" s="15" t="s">
        <v>956</v>
      </c>
      <c r="AF2401" s="15" t="s">
        <v>18527</v>
      </c>
      <c r="AG2401" s="16">
        <v>1</v>
      </c>
      <c r="AH2401" s="15" t="s">
        <v>18528</v>
      </c>
      <c r="AI2401" s="15" t="s">
        <v>78</v>
      </c>
      <c r="AJ2401" s="15">
        <v>11984.6486816</v>
      </c>
      <c r="AK2401" s="15">
        <v>425.61099554899999</v>
      </c>
      <c r="AL2401" s="15">
        <v>3096966.74712</v>
      </c>
      <c r="AM2401" s="15">
        <v>1413598.45389</v>
      </c>
      <c r="AN2401" s="19">
        <v>26200</v>
      </c>
      <c r="AO2401" s="19">
        <v>93100</v>
      </c>
      <c r="AP2401" s="19">
        <v>0</v>
      </c>
      <c r="AQ2401" s="19">
        <v>0</v>
      </c>
      <c r="AR2401" s="34">
        <f t="shared" si="496"/>
        <v>119300</v>
      </c>
      <c r="AS2401" s="34">
        <v>45000</v>
      </c>
      <c r="AT2401" s="34">
        <v>3000</v>
      </c>
      <c r="AU2401" s="34">
        <v>26005</v>
      </c>
      <c r="AV2401" s="34">
        <v>0</v>
      </c>
      <c r="AW2401" s="35">
        <f t="shared" si="497"/>
        <v>74005</v>
      </c>
      <c r="AX2401" s="34">
        <f t="shared" si="498"/>
        <v>45295</v>
      </c>
      <c r="AY2401" s="36">
        <v>1.4712000000099998</v>
      </c>
      <c r="AZ2401" s="36">
        <v>2.0617000000000001</v>
      </c>
      <c r="BA2401" s="22"/>
      <c r="BB2401" s="19">
        <v>1193</v>
      </c>
      <c r="BC2401" s="34">
        <f t="shared" si="499"/>
        <v>666.38004000452941</v>
      </c>
      <c r="BD2401" s="34">
        <f t="shared" si="500"/>
        <v>933.84701500000006</v>
      </c>
      <c r="BE2401" s="38">
        <v>3.4819999999999997E-2</v>
      </c>
      <c r="BF2401" s="38">
        <f t="shared" si="501"/>
        <v>3.4819999999999997E-2</v>
      </c>
      <c r="BG2401" s="34">
        <v>23.203352992957711</v>
      </c>
      <c r="BH2401" s="34">
        <v>32.516553062299998</v>
      </c>
      <c r="BI2401" s="34">
        <f t="shared" si="502"/>
        <v>643.17668701157174</v>
      </c>
      <c r="BJ2401" s="34">
        <f t="shared" si="503"/>
        <v>901.33046193770008</v>
      </c>
      <c r="BK2401" s="34">
        <v>0</v>
      </c>
      <c r="BL2401" s="34">
        <v>0</v>
      </c>
      <c r="BM2401" s="34">
        <f t="shared" si="504"/>
        <v>0</v>
      </c>
      <c r="BN2401" s="39">
        <f t="shared" si="494"/>
        <v>643.17668701157174</v>
      </c>
      <c r="BO2401" s="39">
        <f t="shared" si="495"/>
        <v>901.33046193770008</v>
      </c>
      <c r="BP2401" s="39">
        <f t="shared" si="493"/>
        <v>258.15377492612834</v>
      </c>
    </row>
    <row r="2402" spans="1:68" s="25" customFormat="1" ht="14.25" x14ac:dyDescent="0.2">
      <c r="A2402" s="14">
        <v>1203</v>
      </c>
      <c r="B2402" s="40"/>
      <c r="C2402" s="15"/>
      <c r="D2402" s="16">
        <v>322</v>
      </c>
      <c r="E2402" s="15" t="s">
        <v>18529</v>
      </c>
      <c r="F2402" s="15" t="s">
        <v>18530</v>
      </c>
      <c r="G2402" s="17" t="s">
        <v>18531</v>
      </c>
      <c r="H2402" s="17" t="s">
        <v>18489</v>
      </c>
      <c r="I2402" s="17" t="s">
        <v>205</v>
      </c>
      <c r="J2402" s="15" t="s">
        <v>3275</v>
      </c>
      <c r="K2402" s="15" t="s">
        <v>86</v>
      </c>
      <c r="L2402" s="18" t="s">
        <v>18532</v>
      </c>
      <c r="M2402" s="15" t="s">
        <v>16610</v>
      </c>
      <c r="N2402" s="15" t="s">
        <v>16611</v>
      </c>
      <c r="O2402" s="16">
        <v>510</v>
      </c>
      <c r="P2402" s="15" t="s">
        <v>118</v>
      </c>
      <c r="Q2402" s="15">
        <v>15600</v>
      </c>
      <c r="R2402" s="15">
        <v>108700</v>
      </c>
      <c r="S2402" s="15">
        <v>124300</v>
      </c>
      <c r="T2402" s="15">
        <v>0.17</v>
      </c>
      <c r="U2402" s="15" t="s">
        <v>3335</v>
      </c>
      <c r="V2402" s="15" t="s">
        <v>76</v>
      </c>
      <c r="W2402" s="16">
        <v>1</v>
      </c>
      <c r="X2402" s="16">
        <v>0</v>
      </c>
      <c r="Y2402" s="15">
        <v>7185</v>
      </c>
      <c r="Z2402" s="15">
        <v>0.16500000000000001</v>
      </c>
      <c r="AA2402" s="15" t="s">
        <v>16824</v>
      </c>
      <c r="AB2402" s="15" t="s">
        <v>16622</v>
      </c>
      <c r="AC2402" s="15">
        <v>0</v>
      </c>
      <c r="AD2402" s="15"/>
      <c r="AE2402" s="15" t="s">
        <v>956</v>
      </c>
      <c r="AF2402" s="15" t="s">
        <v>18533</v>
      </c>
      <c r="AG2402" s="16">
        <v>1</v>
      </c>
      <c r="AH2402" s="15" t="s">
        <v>18534</v>
      </c>
      <c r="AI2402" s="15" t="s">
        <v>78</v>
      </c>
      <c r="AJ2402" s="15">
        <v>7185.2277832</v>
      </c>
      <c r="AK2402" s="15">
        <v>359.76396978000002</v>
      </c>
      <c r="AL2402" s="15">
        <v>3097097.45884</v>
      </c>
      <c r="AM2402" s="15">
        <v>1413480.5548</v>
      </c>
      <c r="AN2402" s="19">
        <v>15600</v>
      </c>
      <c r="AO2402" s="19">
        <v>107300</v>
      </c>
      <c r="AP2402" s="19">
        <v>0</v>
      </c>
      <c r="AQ2402" s="19">
        <v>300</v>
      </c>
      <c r="AR2402" s="34">
        <f t="shared" si="496"/>
        <v>123200</v>
      </c>
      <c r="AS2402" s="34">
        <v>45000</v>
      </c>
      <c r="AT2402" s="34">
        <v>3000</v>
      </c>
      <c r="AU2402" s="34">
        <v>27265</v>
      </c>
      <c r="AV2402" s="34">
        <v>0</v>
      </c>
      <c r="AW2402" s="35">
        <f t="shared" si="497"/>
        <v>75265</v>
      </c>
      <c r="AX2402" s="34">
        <f t="shared" si="498"/>
        <v>47935</v>
      </c>
      <c r="AY2402" s="36">
        <v>1.4712000000099998</v>
      </c>
      <c r="AZ2402" s="36">
        <v>2.0617000000000001</v>
      </c>
      <c r="BA2402" s="22"/>
      <c r="BB2402" s="19">
        <v>1238</v>
      </c>
      <c r="BC2402" s="34">
        <f t="shared" si="499"/>
        <v>705.21972000479343</v>
      </c>
      <c r="BD2402" s="34">
        <f t="shared" si="500"/>
        <v>988.27589500000011</v>
      </c>
      <c r="BE2402" s="38">
        <v>3.4819999999999997E-2</v>
      </c>
      <c r="BF2402" s="38">
        <f t="shared" si="501"/>
        <v>3.4819999999999997E-2</v>
      </c>
      <c r="BG2402" s="34">
        <v>24.40206909856586</v>
      </c>
      <c r="BH2402" s="34">
        <v>34.196401481899997</v>
      </c>
      <c r="BI2402" s="34">
        <f t="shared" si="502"/>
        <v>680.81765090622753</v>
      </c>
      <c r="BJ2402" s="34">
        <f t="shared" si="503"/>
        <v>954.07949351810009</v>
      </c>
      <c r="BK2402" s="34">
        <v>0</v>
      </c>
      <c r="BL2402" s="34">
        <v>0</v>
      </c>
      <c r="BM2402" s="34">
        <f t="shared" si="504"/>
        <v>0</v>
      </c>
      <c r="BN2402" s="39">
        <f t="shared" si="494"/>
        <v>680.81765090622753</v>
      </c>
      <c r="BO2402" s="39">
        <f t="shared" si="495"/>
        <v>954.07949351810009</v>
      </c>
      <c r="BP2402" s="39">
        <f t="shared" si="493"/>
        <v>273.26184261187257</v>
      </c>
    </row>
    <row r="2403" spans="1:68" s="25" customFormat="1" ht="14.25" x14ac:dyDescent="0.2">
      <c r="A2403" s="14">
        <v>1204</v>
      </c>
      <c r="B2403" s="40"/>
      <c r="C2403" s="15"/>
      <c r="D2403" s="16">
        <v>30625</v>
      </c>
      <c r="E2403" s="15" t="s">
        <v>18535</v>
      </c>
      <c r="F2403" s="15" t="s">
        <v>18536</v>
      </c>
      <c r="G2403" s="17" t="s">
        <v>18537</v>
      </c>
      <c r="H2403" s="17" t="s">
        <v>18538</v>
      </c>
      <c r="I2403" s="17" t="s">
        <v>18539</v>
      </c>
      <c r="J2403" s="15" t="s">
        <v>18540</v>
      </c>
      <c r="K2403" s="15" t="s">
        <v>88</v>
      </c>
      <c r="L2403" s="18" t="s">
        <v>18541</v>
      </c>
      <c r="M2403" s="15" t="s">
        <v>16610</v>
      </c>
      <c r="N2403" s="15" t="s">
        <v>16611</v>
      </c>
      <c r="O2403" s="16">
        <v>510</v>
      </c>
      <c r="P2403" s="15" t="s">
        <v>118</v>
      </c>
      <c r="Q2403" s="15">
        <v>15600</v>
      </c>
      <c r="R2403" s="15">
        <v>100800</v>
      </c>
      <c r="S2403" s="15">
        <v>116400</v>
      </c>
      <c r="T2403" s="15">
        <v>0.17</v>
      </c>
      <c r="U2403" s="15" t="s">
        <v>3335</v>
      </c>
      <c r="V2403" s="15" t="s">
        <v>76</v>
      </c>
      <c r="W2403" s="16">
        <v>1</v>
      </c>
      <c r="X2403" s="16">
        <v>0</v>
      </c>
      <c r="Y2403" s="15">
        <v>7267</v>
      </c>
      <c r="Z2403" s="15">
        <v>0.16700000000000001</v>
      </c>
      <c r="AA2403" s="15" t="s">
        <v>16824</v>
      </c>
      <c r="AB2403" s="15" t="s">
        <v>16622</v>
      </c>
      <c r="AC2403" s="15">
        <v>0</v>
      </c>
      <c r="AD2403" s="15"/>
      <c r="AE2403" s="15" t="s">
        <v>617</v>
      </c>
      <c r="AF2403" s="15" t="s">
        <v>18542</v>
      </c>
      <c r="AG2403" s="16">
        <v>1</v>
      </c>
      <c r="AH2403" s="15" t="s">
        <v>18543</v>
      </c>
      <c r="AI2403" s="15" t="s">
        <v>78</v>
      </c>
      <c r="AJ2403" s="15">
        <v>7266.79296875</v>
      </c>
      <c r="AK2403" s="15">
        <v>361.11971247999998</v>
      </c>
      <c r="AL2403" s="15">
        <v>3097140.9860200002</v>
      </c>
      <c r="AM2403" s="15">
        <v>1413438.94567</v>
      </c>
      <c r="AN2403" s="19">
        <v>15600</v>
      </c>
      <c r="AO2403" s="19">
        <v>99700</v>
      </c>
      <c r="AP2403" s="19">
        <v>0</v>
      </c>
      <c r="AQ2403" s="19">
        <v>0</v>
      </c>
      <c r="AR2403" s="34">
        <f t="shared" si="496"/>
        <v>115300</v>
      </c>
      <c r="AS2403" s="34">
        <v>45000</v>
      </c>
      <c r="AT2403" s="34">
        <v>0</v>
      </c>
      <c r="AU2403" s="34">
        <v>24605</v>
      </c>
      <c r="AV2403" s="34">
        <v>0</v>
      </c>
      <c r="AW2403" s="35">
        <f t="shared" si="497"/>
        <v>69605</v>
      </c>
      <c r="AX2403" s="34">
        <f t="shared" si="498"/>
        <v>45695</v>
      </c>
      <c r="AY2403" s="36">
        <v>1.4712000000099998</v>
      </c>
      <c r="AZ2403" s="36">
        <v>2.0617000000000001</v>
      </c>
      <c r="BA2403" s="22"/>
      <c r="BB2403" s="19">
        <v>1153</v>
      </c>
      <c r="BC2403" s="34">
        <f t="shared" si="499"/>
        <v>672.26484000456946</v>
      </c>
      <c r="BD2403" s="34">
        <f t="shared" si="500"/>
        <v>942.09381500000006</v>
      </c>
      <c r="BE2403" s="38">
        <v>3.4819999999999997E-2</v>
      </c>
      <c r="BF2403" s="38">
        <f t="shared" si="501"/>
        <v>3.4819999999999997E-2</v>
      </c>
      <c r="BG2403" s="34">
        <v>23.408261728959108</v>
      </c>
      <c r="BH2403" s="34">
        <v>32.8037066383</v>
      </c>
      <c r="BI2403" s="34">
        <f t="shared" si="502"/>
        <v>648.85657827561033</v>
      </c>
      <c r="BJ2403" s="34">
        <f t="shared" si="503"/>
        <v>909.29010836170005</v>
      </c>
      <c r="BK2403" s="34">
        <v>0</v>
      </c>
      <c r="BL2403" s="34">
        <v>0</v>
      </c>
      <c r="BM2403" s="34">
        <f t="shared" si="504"/>
        <v>0</v>
      </c>
      <c r="BN2403" s="39">
        <f t="shared" si="494"/>
        <v>648.85657827561033</v>
      </c>
      <c r="BO2403" s="39">
        <f t="shared" si="495"/>
        <v>909.29010836170005</v>
      </c>
      <c r="BP2403" s="39">
        <f t="shared" ref="BP2403:BP2466" si="505">BO2403-BN2403</f>
        <v>260.43353008608972</v>
      </c>
    </row>
    <row r="2404" spans="1:68" s="25" customFormat="1" ht="14.25" x14ac:dyDescent="0.2">
      <c r="A2404" s="14">
        <v>1205</v>
      </c>
      <c r="B2404" s="40"/>
      <c r="C2404" s="15" t="s">
        <v>18544</v>
      </c>
      <c r="D2404" s="16">
        <v>19623</v>
      </c>
      <c r="E2404" s="15" t="s">
        <v>18545</v>
      </c>
      <c r="F2404" s="15" t="s">
        <v>18544</v>
      </c>
      <c r="G2404" s="17" t="s">
        <v>18546</v>
      </c>
      <c r="H2404" s="17" t="s">
        <v>18547</v>
      </c>
      <c r="I2404" s="17" t="s">
        <v>1050</v>
      </c>
      <c r="J2404" s="15" t="s">
        <v>18548</v>
      </c>
      <c r="K2404" s="15" t="s">
        <v>18549</v>
      </c>
      <c r="L2404" s="18" t="s">
        <v>18550</v>
      </c>
      <c r="M2404" s="15" t="s">
        <v>16610</v>
      </c>
      <c r="N2404" s="15" t="s">
        <v>16611</v>
      </c>
      <c r="O2404" s="16">
        <v>510</v>
      </c>
      <c r="P2404" s="15" t="s">
        <v>118</v>
      </c>
      <c r="Q2404" s="15">
        <v>15900</v>
      </c>
      <c r="R2404" s="15">
        <v>97600</v>
      </c>
      <c r="S2404" s="15">
        <v>113500</v>
      </c>
      <c r="T2404" s="15">
        <v>0.17</v>
      </c>
      <c r="U2404" s="15" t="s">
        <v>3335</v>
      </c>
      <c r="V2404" s="15" t="s">
        <v>76</v>
      </c>
      <c r="W2404" s="16">
        <v>1</v>
      </c>
      <c r="X2404" s="16">
        <v>0</v>
      </c>
      <c r="Y2404" s="15">
        <v>6819</v>
      </c>
      <c r="Z2404" s="15">
        <v>0.157</v>
      </c>
      <c r="AA2404" s="15" t="s">
        <v>16824</v>
      </c>
      <c r="AB2404" s="15" t="s">
        <v>16622</v>
      </c>
      <c r="AC2404" s="15">
        <v>0</v>
      </c>
      <c r="AD2404" s="15"/>
      <c r="AE2404" s="15" t="s">
        <v>617</v>
      </c>
      <c r="AF2404" s="15" t="s">
        <v>18551</v>
      </c>
      <c r="AG2404" s="16">
        <v>1</v>
      </c>
      <c r="AH2404" s="15" t="s">
        <v>18552</v>
      </c>
      <c r="AI2404" s="15" t="s">
        <v>78</v>
      </c>
      <c r="AJ2404" s="15">
        <v>6819.2009277300003</v>
      </c>
      <c r="AK2404" s="15">
        <v>355.22835549400003</v>
      </c>
      <c r="AL2404" s="15">
        <v>3097184.87005</v>
      </c>
      <c r="AM2404" s="15">
        <v>1413399.8356999999</v>
      </c>
      <c r="AN2404" s="19">
        <v>15900</v>
      </c>
      <c r="AO2404" s="19">
        <v>95100</v>
      </c>
      <c r="AP2404" s="19">
        <v>0</v>
      </c>
      <c r="AQ2404" s="19">
        <v>1400</v>
      </c>
      <c r="AR2404" s="34">
        <f t="shared" si="496"/>
        <v>112400</v>
      </c>
      <c r="AS2404" s="34">
        <v>45000</v>
      </c>
      <c r="AT2404" s="34">
        <v>3000</v>
      </c>
      <c r="AU2404" s="34">
        <v>23100</v>
      </c>
      <c r="AV2404" s="34">
        <v>0</v>
      </c>
      <c r="AW2404" s="35">
        <f t="shared" si="497"/>
        <v>71100</v>
      </c>
      <c r="AX2404" s="34">
        <f t="shared" si="498"/>
        <v>41300</v>
      </c>
      <c r="AY2404" s="36">
        <v>1.4712000000099998</v>
      </c>
      <c r="AZ2404" s="36">
        <v>2.0617000000000001</v>
      </c>
      <c r="BA2404" s="22"/>
      <c r="BB2404" s="19">
        <v>1152</v>
      </c>
      <c r="BC2404" s="34">
        <f t="shared" si="499"/>
        <v>607.60560000412988</v>
      </c>
      <c r="BD2404" s="34">
        <f t="shared" si="500"/>
        <v>851.48210000000006</v>
      </c>
      <c r="BE2404" s="38">
        <v>3.4819999999999997E-2</v>
      </c>
      <c r="BF2404" s="38">
        <f t="shared" si="501"/>
        <v>3.4819999999999997E-2</v>
      </c>
      <c r="BG2404" s="34">
        <v>20.439646416138928</v>
      </c>
      <c r="BH2404" s="34">
        <v>28.643569206000002</v>
      </c>
      <c r="BI2404" s="34">
        <f t="shared" si="502"/>
        <v>587.165953587991</v>
      </c>
      <c r="BJ2404" s="34">
        <f t="shared" si="503"/>
        <v>822.83853079400001</v>
      </c>
      <c r="BK2404" s="34">
        <v>0</v>
      </c>
      <c r="BL2404" s="34">
        <v>0</v>
      </c>
      <c r="BM2404" s="34">
        <f t="shared" si="504"/>
        <v>0</v>
      </c>
      <c r="BN2404" s="39">
        <f t="shared" si="494"/>
        <v>587.165953587991</v>
      </c>
      <c r="BO2404" s="39">
        <f t="shared" si="495"/>
        <v>822.83853079400001</v>
      </c>
      <c r="BP2404" s="39">
        <f t="shared" si="505"/>
        <v>235.67257720600901</v>
      </c>
    </row>
    <row r="2405" spans="1:68" s="25" customFormat="1" ht="14.25" x14ac:dyDescent="0.2">
      <c r="A2405" s="14">
        <v>1206</v>
      </c>
      <c r="B2405" s="40"/>
      <c r="C2405" s="15" t="s">
        <v>18553</v>
      </c>
      <c r="D2405" s="16">
        <v>11676</v>
      </c>
      <c r="E2405" s="15" t="s">
        <v>18554</v>
      </c>
      <c r="F2405" s="15" t="s">
        <v>18553</v>
      </c>
      <c r="G2405" s="17" t="s">
        <v>18555</v>
      </c>
      <c r="H2405" s="17" t="s">
        <v>18556</v>
      </c>
      <c r="I2405" s="17" t="s">
        <v>68</v>
      </c>
      <c r="J2405" s="15" t="s">
        <v>18557</v>
      </c>
      <c r="K2405" s="15" t="s">
        <v>18558</v>
      </c>
      <c r="L2405" s="18" t="s">
        <v>18559</v>
      </c>
      <c r="M2405" s="15" t="s">
        <v>16610</v>
      </c>
      <c r="N2405" s="15" t="s">
        <v>16611</v>
      </c>
      <c r="O2405" s="16">
        <v>510</v>
      </c>
      <c r="P2405" s="15" t="s">
        <v>118</v>
      </c>
      <c r="Q2405" s="15">
        <v>28300</v>
      </c>
      <c r="R2405" s="15">
        <v>71300</v>
      </c>
      <c r="S2405" s="15">
        <v>99600</v>
      </c>
      <c r="T2405" s="15">
        <v>0.54</v>
      </c>
      <c r="U2405" s="15" t="s">
        <v>3335</v>
      </c>
      <c r="V2405" s="15" t="s">
        <v>76</v>
      </c>
      <c r="W2405" s="16">
        <v>1</v>
      </c>
      <c r="X2405" s="16">
        <v>0</v>
      </c>
      <c r="Y2405" s="15">
        <v>23479</v>
      </c>
      <c r="Z2405" s="15">
        <v>0.53900000000000003</v>
      </c>
      <c r="AA2405" s="15" t="s">
        <v>16824</v>
      </c>
      <c r="AB2405" s="15" t="s">
        <v>16622</v>
      </c>
      <c r="AC2405" s="15">
        <v>0</v>
      </c>
      <c r="AD2405" s="15"/>
      <c r="AE2405" s="15" t="s">
        <v>956</v>
      </c>
      <c r="AF2405" s="15" t="s">
        <v>18560</v>
      </c>
      <c r="AG2405" s="16">
        <v>1</v>
      </c>
      <c r="AH2405" s="15" t="s">
        <v>18561</v>
      </c>
      <c r="AI2405" s="15" t="s">
        <v>78</v>
      </c>
      <c r="AJ2405" s="15">
        <v>23479.2141113</v>
      </c>
      <c r="AK2405" s="15">
        <v>739.64929011799995</v>
      </c>
      <c r="AL2405" s="15">
        <v>3097293.1719499999</v>
      </c>
      <c r="AM2405" s="15">
        <v>1413402.72752</v>
      </c>
      <c r="AN2405" s="19">
        <v>28300</v>
      </c>
      <c r="AO2405" s="19">
        <v>72300</v>
      </c>
      <c r="AP2405" s="19">
        <v>0</v>
      </c>
      <c r="AQ2405" s="19">
        <v>0</v>
      </c>
      <c r="AR2405" s="34">
        <f t="shared" si="496"/>
        <v>100600</v>
      </c>
      <c r="AS2405" s="34">
        <v>45000</v>
      </c>
      <c r="AT2405" s="34">
        <v>3000</v>
      </c>
      <c r="AU2405" s="34">
        <v>19460</v>
      </c>
      <c r="AV2405" s="34">
        <v>0</v>
      </c>
      <c r="AW2405" s="35">
        <f t="shared" si="497"/>
        <v>67460</v>
      </c>
      <c r="AX2405" s="34">
        <f t="shared" si="498"/>
        <v>33140</v>
      </c>
      <c r="AY2405" s="36">
        <v>1.4712000000099998</v>
      </c>
      <c r="AZ2405" s="36">
        <v>2.0617000000000001</v>
      </c>
      <c r="BA2405" s="22"/>
      <c r="BB2405" s="19">
        <v>1006</v>
      </c>
      <c r="BC2405" s="34">
        <f t="shared" si="499"/>
        <v>487.55568000331391</v>
      </c>
      <c r="BD2405" s="34">
        <f t="shared" si="500"/>
        <v>683.24738000000002</v>
      </c>
      <c r="BE2405" s="38">
        <v>3.4819999999999997E-2</v>
      </c>
      <c r="BF2405" s="38">
        <f t="shared" si="501"/>
        <v>3.4819999999999997E-2</v>
      </c>
      <c r="BG2405" s="34">
        <v>16.976688777715388</v>
      </c>
      <c r="BH2405" s="34">
        <v>23.790673771599998</v>
      </c>
      <c r="BI2405" s="34">
        <f t="shared" si="502"/>
        <v>470.57899122559854</v>
      </c>
      <c r="BJ2405" s="34">
        <f t="shared" si="503"/>
        <v>659.45670622839998</v>
      </c>
      <c r="BK2405" s="34">
        <v>0</v>
      </c>
      <c r="BL2405" s="34">
        <v>0</v>
      </c>
      <c r="BM2405" s="34">
        <f t="shared" si="504"/>
        <v>0</v>
      </c>
      <c r="BN2405" s="39">
        <f t="shared" si="494"/>
        <v>470.57899122559854</v>
      </c>
      <c r="BO2405" s="39">
        <f t="shared" si="495"/>
        <v>659.45670622839998</v>
      </c>
      <c r="BP2405" s="39">
        <f t="shared" si="505"/>
        <v>188.87771500280144</v>
      </c>
    </row>
    <row r="2406" spans="1:68" s="25" customFormat="1" ht="14.25" x14ac:dyDescent="0.2">
      <c r="A2406" s="14">
        <v>1207</v>
      </c>
      <c r="B2406" s="40"/>
      <c r="C2406" s="15" t="s">
        <v>455</v>
      </c>
      <c r="D2406" s="16">
        <v>7833</v>
      </c>
      <c r="E2406" s="15" t="s">
        <v>18562</v>
      </c>
      <c r="F2406" s="15" t="s">
        <v>18563</v>
      </c>
      <c r="G2406" s="17" t="s">
        <v>18564</v>
      </c>
      <c r="H2406" s="17" t="s">
        <v>459</v>
      </c>
      <c r="I2406" s="17" t="s">
        <v>68</v>
      </c>
      <c r="J2406" s="15" t="s">
        <v>460</v>
      </c>
      <c r="K2406" s="15" t="s">
        <v>86</v>
      </c>
      <c r="L2406" s="18" t="s">
        <v>18565</v>
      </c>
      <c r="M2406" s="15" t="s">
        <v>16610</v>
      </c>
      <c r="N2406" s="15" t="s">
        <v>16611</v>
      </c>
      <c r="O2406" s="16">
        <v>510</v>
      </c>
      <c r="P2406" s="15" t="s">
        <v>118</v>
      </c>
      <c r="Q2406" s="15">
        <v>24000</v>
      </c>
      <c r="R2406" s="15">
        <v>86800</v>
      </c>
      <c r="S2406" s="15">
        <v>110800</v>
      </c>
      <c r="T2406" s="15">
        <v>0.36</v>
      </c>
      <c r="U2406" s="15" t="s">
        <v>3335</v>
      </c>
      <c r="V2406" s="15" t="s">
        <v>76</v>
      </c>
      <c r="W2406" s="16">
        <v>1</v>
      </c>
      <c r="X2406" s="16">
        <v>1</v>
      </c>
      <c r="Y2406" s="15">
        <v>15753</v>
      </c>
      <c r="Z2406" s="15">
        <v>0.36199999999999999</v>
      </c>
      <c r="AA2406" s="15" t="s">
        <v>16824</v>
      </c>
      <c r="AB2406" s="15" t="s">
        <v>16622</v>
      </c>
      <c r="AC2406" s="15">
        <v>98000</v>
      </c>
      <c r="AD2406" s="26">
        <v>41355</v>
      </c>
      <c r="AE2406" s="15" t="s">
        <v>119</v>
      </c>
      <c r="AF2406" s="15" t="s">
        <v>119</v>
      </c>
      <c r="AG2406" s="16">
        <v>1</v>
      </c>
      <c r="AH2406" s="15" t="s">
        <v>18566</v>
      </c>
      <c r="AI2406" s="15" t="s">
        <v>78</v>
      </c>
      <c r="AJ2406" s="15">
        <v>15753.0957031</v>
      </c>
      <c r="AK2406" s="15">
        <v>574.22446129499997</v>
      </c>
      <c r="AL2406" s="15">
        <v>3097306.4533699998</v>
      </c>
      <c r="AM2406" s="15">
        <v>1413308.6397899999</v>
      </c>
      <c r="AN2406" s="19">
        <v>24000</v>
      </c>
      <c r="AO2406" s="19">
        <v>85800</v>
      </c>
      <c r="AP2406" s="19">
        <v>0</v>
      </c>
      <c r="AQ2406" s="19">
        <v>0</v>
      </c>
      <c r="AR2406" s="34">
        <f t="shared" si="496"/>
        <v>109800</v>
      </c>
      <c r="AS2406" s="34">
        <v>45000</v>
      </c>
      <c r="AT2406" s="34">
        <v>3000</v>
      </c>
      <c r="AU2406" s="34">
        <v>22680</v>
      </c>
      <c r="AV2406" s="34">
        <v>0</v>
      </c>
      <c r="AW2406" s="35">
        <f t="shared" si="497"/>
        <v>70680</v>
      </c>
      <c r="AX2406" s="34">
        <f t="shared" si="498"/>
        <v>39120</v>
      </c>
      <c r="AY2406" s="36">
        <v>1.4712000000099998</v>
      </c>
      <c r="AZ2406" s="36">
        <v>2.0617000000000001</v>
      </c>
      <c r="BA2406" s="22"/>
      <c r="BB2406" s="19">
        <v>1098</v>
      </c>
      <c r="BC2406" s="34">
        <f t="shared" si="499"/>
        <v>575.53344000391189</v>
      </c>
      <c r="BD2406" s="34">
        <f t="shared" si="500"/>
        <v>806.53704000000005</v>
      </c>
      <c r="BE2406" s="38">
        <v>3.4819999999999997E-2</v>
      </c>
      <c r="BF2406" s="38">
        <f t="shared" si="501"/>
        <v>3.4819999999999997E-2</v>
      </c>
      <c r="BG2406" s="34">
        <v>20.040074380936211</v>
      </c>
      <c r="BH2406" s="34">
        <v>28.083619732799999</v>
      </c>
      <c r="BI2406" s="34">
        <f t="shared" si="502"/>
        <v>555.49336562297572</v>
      </c>
      <c r="BJ2406" s="34">
        <f t="shared" si="503"/>
        <v>778.45342026720004</v>
      </c>
      <c r="BK2406" s="34">
        <v>0</v>
      </c>
      <c r="BL2406" s="34">
        <v>0</v>
      </c>
      <c r="BM2406" s="34">
        <f t="shared" si="504"/>
        <v>0</v>
      </c>
      <c r="BN2406" s="39">
        <f t="shared" si="494"/>
        <v>555.49336562297572</v>
      </c>
      <c r="BO2406" s="39">
        <f t="shared" si="495"/>
        <v>778.45342026720004</v>
      </c>
      <c r="BP2406" s="39">
        <f t="shared" si="505"/>
        <v>222.96005464422433</v>
      </c>
    </row>
    <row r="2407" spans="1:68" s="25" customFormat="1" ht="14.25" x14ac:dyDescent="0.2">
      <c r="A2407" s="14">
        <v>1208</v>
      </c>
      <c r="B2407" s="40"/>
      <c r="C2407" s="15"/>
      <c r="D2407" s="16">
        <v>31197</v>
      </c>
      <c r="E2407" s="15" t="s">
        <v>18567</v>
      </c>
      <c r="F2407" s="15" t="s">
        <v>18568</v>
      </c>
      <c r="G2407" s="17" t="s">
        <v>18569</v>
      </c>
      <c r="H2407" s="17" t="s">
        <v>18570</v>
      </c>
      <c r="I2407" s="17" t="s">
        <v>86</v>
      </c>
      <c r="J2407" s="15" t="s">
        <v>18570</v>
      </c>
      <c r="K2407" s="15" t="s">
        <v>5250</v>
      </c>
      <c r="L2407" s="18" t="s">
        <v>18571</v>
      </c>
      <c r="M2407" s="15" t="s">
        <v>16610</v>
      </c>
      <c r="N2407" s="15" t="s">
        <v>16611</v>
      </c>
      <c r="O2407" s="16">
        <v>510</v>
      </c>
      <c r="P2407" s="15" t="s">
        <v>118</v>
      </c>
      <c r="Q2407" s="15">
        <v>21800</v>
      </c>
      <c r="R2407" s="15">
        <v>100800</v>
      </c>
      <c r="S2407" s="15">
        <v>122600</v>
      </c>
      <c r="T2407" s="15">
        <v>0.3</v>
      </c>
      <c r="U2407" s="15" t="s">
        <v>3335</v>
      </c>
      <c r="V2407" s="15" t="s">
        <v>76</v>
      </c>
      <c r="W2407" s="16">
        <v>1</v>
      </c>
      <c r="X2407" s="16">
        <v>1</v>
      </c>
      <c r="Y2407" s="15">
        <v>13391</v>
      </c>
      <c r="Z2407" s="15">
        <v>0.307</v>
      </c>
      <c r="AA2407" s="15" t="s">
        <v>16824</v>
      </c>
      <c r="AB2407" s="15" t="s">
        <v>16622</v>
      </c>
      <c r="AC2407" s="15">
        <v>114000</v>
      </c>
      <c r="AD2407" s="26">
        <v>40725</v>
      </c>
      <c r="AE2407" s="15" t="s">
        <v>147</v>
      </c>
      <c r="AF2407" s="15" t="s">
        <v>18572</v>
      </c>
      <c r="AG2407" s="16">
        <v>1</v>
      </c>
      <c r="AH2407" s="15" t="s">
        <v>18573</v>
      </c>
      <c r="AI2407" s="15" t="s">
        <v>78</v>
      </c>
      <c r="AJ2407" s="15">
        <v>13390.6755371</v>
      </c>
      <c r="AK2407" s="15">
        <v>506.77962311200002</v>
      </c>
      <c r="AL2407" s="15">
        <v>3097311.6520600002</v>
      </c>
      <c r="AM2407" s="15">
        <v>1413225.81152</v>
      </c>
      <c r="AN2407" s="19">
        <v>21800</v>
      </c>
      <c r="AO2407" s="19">
        <v>99700</v>
      </c>
      <c r="AP2407" s="19">
        <v>0</v>
      </c>
      <c r="AQ2407" s="19">
        <v>0</v>
      </c>
      <c r="AR2407" s="34">
        <f t="shared" si="496"/>
        <v>121500</v>
      </c>
      <c r="AS2407" s="34">
        <v>45000</v>
      </c>
      <c r="AT2407" s="34">
        <v>3000</v>
      </c>
      <c r="AU2407" s="34">
        <v>26775</v>
      </c>
      <c r="AV2407" s="34">
        <v>0</v>
      </c>
      <c r="AW2407" s="35">
        <f t="shared" si="497"/>
        <v>74775</v>
      </c>
      <c r="AX2407" s="34">
        <f t="shared" si="498"/>
        <v>46725</v>
      </c>
      <c r="AY2407" s="36">
        <v>1.4712000000099998</v>
      </c>
      <c r="AZ2407" s="36">
        <v>2.0617000000000001</v>
      </c>
      <c r="BA2407" s="22"/>
      <c r="BB2407" s="19">
        <v>1215</v>
      </c>
      <c r="BC2407" s="34">
        <f t="shared" si="499"/>
        <v>687.41820000467237</v>
      </c>
      <c r="BD2407" s="34">
        <f t="shared" si="500"/>
        <v>963.32932500000004</v>
      </c>
      <c r="BE2407" s="38">
        <v>3.4819999999999997E-2</v>
      </c>
      <c r="BF2407" s="38">
        <f t="shared" si="501"/>
        <v>3.4819999999999997E-2</v>
      </c>
      <c r="BG2407" s="34">
        <v>23.93590172416269</v>
      </c>
      <c r="BH2407" s="34">
        <v>33.543127096500001</v>
      </c>
      <c r="BI2407" s="34">
        <f t="shared" si="502"/>
        <v>663.48229828050967</v>
      </c>
      <c r="BJ2407" s="34">
        <f t="shared" si="503"/>
        <v>929.78619790350001</v>
      </c>
      <c r="BK2407" s="34">
        <v>0</v>
      </c>
      <c r="BL2407" s="34">
        <v>0</v>
      </c>
      <c r="BM2407" s="34">
        <f t="shared" si="504"/>
        <v>0</v>
      </c>
      <c r="BN2407" s="39">
        <f t="shared" si="494"/>
        <v>663.48229828050967</v>
      </c>
      <c r="BO2407" s="39">
        <f t="shared" si="495"/>
        <v>929.78619790350001</v>
      </c>
      <c r="BP2407" s="39">
        <f t="shared" si="505"/>
        <v>266.30389962299034</v>
      </c>
    </row>
    <row r="2408" spans="1:68" s="25" customFormat="1" ht="14.25" x14ac:dyDescent="0.2">
      <c r="A2408" s="14">
        <v>1209</v>
      </c>
      <c r="B2408" s="40"/>
      <c r="C2408" s="15"/>
      <c r="D2408" s="16">
        <v>20999</v>
      </c>
      <c r="E2408" s="15" t="s">
        <v>18574</v>
      </c>
      <c r="F2408" s="15" t="s">
        <v>18575</v>
      </c>
      <c r="G2408" s="17" t="s">
        <v>18576</v>
      </c>
      <c r="H2408" s="17" t="s">
        <v>18577</v>
      </c>
      <c r="I2408" s="17" t="s">
        <v>86</v>
      </c>
      <c r="J2408" s="15" t="s">
        <v>18577</v>
      </c>
      <c r="K2408" s="15" t="s">
        <v>1188</v>
      </c>
      <c r="L2408" s="18" t="s">
        <v>18578</v>
      </c>
      <c r="M2408" s="15" t="s">
        <v>17498</v>
      </c>
      <c r="N2408" s="15" t="s">
        <v>17499</v>
      </c>
      <c r="O2408" s="16">
        <v>510</v>
      </c>
      <c r="P2408" s="15" t="s">
        <v>118</v>
      </c>
      <c r="Q2408" s="15">
        <v>28900</v>
      </c>
      <c r="R2408" s="15">
        <v>95800</v>
      </c>
      <c r="S2408" s="15">
        <v>124700</v>
      </c>
      <c r="T2408" s="15">
        <v>0.28999999999999998</v>
      </c>
      <c r="U2408" s="15" t="s">
        <v>3335</v>
      </c>
      <c r="V2408" s="15" t="s">
        <v>76</v>
      </c>
      <c r="W2408" s="16">
        <v>1</v>
      </c>
      <c r="X2408" s="16">
        <v>1</v>
      </c>
      <c r="Y2408" s="15">
        <v>13342</v>
      </c>
      <c r="Z2408" s="15">
        <v>0.30599999999999999</v>
      </c>
      <c r="AA2408" s="15" t="s">
        <v>17500</v>
      </c>
      <c r="AB2408" s="15" t="s">
        <v>17501</v>
      </c>
      <c r="AC2408" s="15">
        <v>121000</v>
      </c>
      <c r="AD2408" s="26">
        <v>38442</v>
      </c>
      <c r="AE2408" s="15" t="s">
        <v>119</v>
      </c>
      <c r="AF2408" s="15" t="s">
        <v>119</v>
      </c>
      <c r="AG2408" s="16">
        <v>1</v>
      </c>
      <c r="AH2408" s="15" t="s">
        <v>18579</v>
      </c>
      <c r="AI2408" s="15" t="s">
        <v>78</v>
      </c>
      <c r="AJ2408" s="15">
        <v>13341.8430176</v>
      </c>
      <c r="AK2408" s="15">
        <v>493.17153500400002</v>
      </c>
      <c r="AL2408" s="15">
        <v>3097308.7782999999</v>
      </c>
      <c r="AM2408" s="15">
        <v>1413145.4730400001</v>
      </c>
      <c r="AN2408" s="19">
        <v>28900</v>
      </c>
      <c r="AO2408" s="19">
        <v>96900</v>
      </c>
      <c r="AP2408" s="19">
        <v>0</v>
      </c>
      <c r="AQ2408" s="19">
        <v>300</v>
      </c>
      <c r="AR2408" s="34">
        <f t="shared" si="496"/>
        <v>126100</v>
      </c>
      <c r="AS2408" s="34">
        <v>45000</v>
      </c>
      <c r="AT2408" s="34">
        <v>3000</v>
      </c>
      <c r="AU2408" s="34">
        <v>28280</v>
      </c>
      <c r="AV2408" s="34">
        <v>0</v>
      </c>
      <c r="AW2408" s="35">
        <f t="shared" si="497"/>
        <v>76280</v>
      </c>
      <c r="AX2408" s="34">
        <f t="shared" si="498"/>
        <v>49820</v>
      </c>
      <c r="AY2408" s="36">
        <v>1.4712000000099998</v>
      </c>
      <c r="AZ2408" s="36">
        <v>2.0617000000000001</v>
      </c>
      <c r="BA2408" s="22"/>
      <c r="BB2408" s="19">
        <v>1267</v>
      </c>
      <c r="BC2408" s="34">
        <f t="shared" si="499"/>
        <v>732.95184000498193</v>
      </c>
      <c r="BD2408" s="34">
        <f t="shared" si="500"/>
        <v>1027.13894</v>
      </c>
      <c r="BE2408" s="38">
        <v>3.4819999999999997E-2</v>
      </c>
      <c r="BF2408" s="38">
        <f t="shared" si="501"/>
        <v>3.4819999999999997E-2</v>
      </c>
      <c r="BG2408" s="34">
        <v>25.367701516972424</v>
      </c>
      <c r="BH2408" s="34">
        <v>35.549612708799998</v>
      </c>
      <c r="BI2408" s="34">
        <f t="shared" si="502"/>
        <v>707.58413848800956</v>
      </c>
      <c r="BJ2408" s="34">
        <f t="shared" si="503"/>
        <v>991.58932729120011</v>
      </c>
      <c r="BK2408" s="34">
        <v>0</v>
      </c>
      <c r="BL2408" s="34">
        <v>0</v>
      </c>
      <c r="BM2408" s="34">
        <f t="shared" si="504"/>
        <v>0</v>
      </c>
      <c r="BN2408" s="39">
        <f t="shared" si="494"/>
        <v>707.58413848800956</v>
      </c>
      <c r="BO2408" s="39">
        <f t="shared" si="495"/>
        <v>991.58932729120011</v>
      </c>
      <c r="BP2408" s="39">
        <f t="shared" si="505"/>
        <v>284.00518880319055</v>
      </c>
    </row>
    <row r="2409" spans="1:68" s="25" customFormat="1" ht="14.25" x14ac:dyDescent="0.2">
      <c r="A2409" s="14">
        <v>1210</v>
      </c>
      <c r="B2409" s="40"/>
      <c r="C2409" s="15" t="s">
        <v>18580</v>
      </c>
      <c r="D2409" s="16">
        <v>7889</v>
      </c>
      <c r="E2409" s="15" t="s">
        <v>18581</v>
      </c>
      <c r="F2409" s="15" t="s">
        <v>18580</v>
      </c>
      <c r="G2409" s="17" t="s">
        <v>18582</v>
      </c>
      <c r="H2409" s="17" t="s">
        <v>18583</v>
      </c>
      <c r="I2409" s="17" t="s">
        <v>205</v>
      </c>
      <c r="J2409" s="15" t="s">
        <v>18584</v>
      </c>
      <c r="K2409" s="15" t="s">
        <v>391</v>
      </c>
      <c r="L2409" s="18" t="s">
        <v>18585</v>
      </c>
      <c r="M2409" s="15" t="s">
        <v>17498</v>
      </c>
      <c r="N2409" s="15" t="s">
        <v>17499</v>
      </c>
      <c r="O2409" s="16">
        <v>510</v>
      </c>
      <c r="P2409" s="15" t="s">
        <v>118</v>
      </c>
      <c r="Q2409" s="15">
        <v>28600</v>
      </c>
      <c r="R2409" s="15">
        <v>95700</v>
      </c>
      <c r="S2409" s="15">
        <v>124300</v>
      </c>
      <c r="T2409" s="15">
        <v>0.28000000000000003</v>
      </c>
      <c r="U2409" s="15" t="s">
        <v>3335</v>
      </c>
      <c r="V2409" s="15" t="s">
        <v>76</v>
      </c>
      <c r="W2409" s="16">
        <v>1</v>
      </c>
      <c r="X2409" s="16">
        <v>1</v>
      </c>
      <c r="Y2409" s="15">
        <v>12386</v>
      </c>
      <c r="Z2409" s="15">
        <v>0.28399999999999997</v>
      </c>
      <c r="AA2409" s="15" t="s">
        <v>17500</v>
      </c>
      <c r="AB2409" s="15" t="s">
        <v>17501</v>
      </c>
      <c r="AC2409" s="15">
        <v>128000</v>
      </c>
      <c r="AD2409" s="26">
        <v>41229</v>
      </c>
      <c r="AE2409" s="15" t="s">
        <v>119</v>
      </c>
      <c r="AF2409" s="15" t="s">
        <v>119</v>
      </c>
      <c r="AG2409" s="16">
        <v>1</v>
      </c>
      <c r="AH2409" s="15" t="s">
        <v>18586</v>
      </c>
      <c r="AI2409" s="15" t="s">
        <v>78</v>
      </c>
      <c r="AJ2409" s="15">
        <v>12385.5166016</v>
      </c>
      <c r="AK2409" s="15">
        <v>478.00655694199997</v>
      </c>
      <c r="AL2409" s="15">
        <v>3097310.5015400001</v>
      </c>
      <c r="AM2409" s="15">
        <v>1413067.3152900001</v>
      </c>
      <c r="AN2409" s="19">
        <v>28600</v>
      </c>
      <c r="AO2409" s="19">
        <v>97100</v>
      </c>
      <c r="AP2409" s="19">
        <v>0</v>
      </c>
      <c r="AQ2409" s="19">
        <v>0</v>
      </c>
      <c r="AR2409" s="34">
        <f t="shared" si="496"/>
        <v>125700</v>
      </c>
      <c r="AS2409" s="34">
        <v>45000</v>
      </c>
      <c r="AT2409" s="34">
        <v>0</v>
      </c>
      <c r="AU2409" s="34">
        <v>28245</v>
      </c>
      <c r="AV2409" s="34">
        <v>12480</v>
      </c>
      <c r="AW2409" s="35">
        <f t="shared" si="497"/>
        <v>85725</v>
      </c>
      <c r="AX2409" s="34">
        <f t="shared" si="498"/>
        <v>39975</v>
      </c>
      <c r="AY2409" s="36">
        <v>1.4712000000099998</v>
      </c>
      <c r="AZ2409" s="36">
        <v>2.0617000000000001</v>
      </c>
      <c r="BA2409" s="22"/>
      <c r="BB2409" s="19">
        <v>1257</v>
      </c>
      <c r="BC2409" s="34">
        <f t="shared" si="499"/>
        <v>588.11220000399749</v>
      </c>
      <c r="BD2409" s="34">
        <f t="shared" si="500"/>
        <v>824.16457500000001</v>
      </c>
      <c r="BE2409" s="38">
        <v>3.4819999999999997E-2</v>
      </c>
      <c r="BF2409" s="38">
        <f t="shared" si="501"/>
        <v>3.4819999999999997E-2</v>
      </c>
      <c r="BG2409" s="34">
        <v>20.478066804139189</v>
      </c>
      <c r="BH2409" s="34">
        <v>28.697410501499999</v>
      </c>
      <c r="BI2409" s="34">
        <f t="shared" si="502"/>
        <v>567.6341331998583</v>
      </c>
      <c r="BJ2409" s="34">
        <f t="shared" si="503"/>
        <v>795.46716449849998</v>
      </c>
      <c r="BK2409" s="34">
        <v>0</v>
      </c>
      <c r="BL2409" s="34">
        <v>0</v>
      </c>
      <c r="BM2409" s="34">
        <f t="shared" si="504"/>
        <v>0</v>
      </c>
      <c r="BN2409" s="39">
        <f t="shared" si="494"/>
        <v>567.6341331998583</v>
      </c>
      <c r="BO2409" s="39">
        <f t="shared" si="495"/>
        <v>795.46716449849998</v>
      </c>
      <c r="BP2409" s="39">
        <f t="shared" si="505"/>
        <v>227.83303129864169</v>
      </c>
    </row>
    <row r="2410" spans="1:68" s="25" customFormat="1" ht="14.25" x14ac:dyDescent="0.2">
      <c r="A2410" s="14">
        <v>1211</v>
      </c>
      <c r="B2410" s="40"/>
      <c r="C2410" s="15" t="s">
        <v>150</v>
      </c>
      <c r="D2410" s="16">
        <v>10287</v>
      </c>
      <c r="E2410" s="15" t="s">
        <v>18587</v>
      </c>
      <c r="F2410" s="15" t="s">
        <v>18588</v>
      </c>
      <c r="G2410" s="17" t="s">
        <v>18589</v>
      </c>
      <c r="H2410" s="17" t="s">
        <v>18590</v>
      </c>
      <c r="I2410" s="17" t="s">
        <v>86</v>
      </c>
      <c r="J2410" s="15" t="s">
        <v>18591</v>
      </c>
      <c r="K2410" s="15" t="s">
        <v>86</v>
      </c>
      <c r="L2410" s="18" t="s">
        <v>18592</v>
      </c>
      <c r="M2410" s="15" t="s">
        <v>17498</v>
      </c>
      <c r="N2410" s="15" t="s">
        <v>17499</v>
      </c>
      <c r="O2410" s="16">
        <v>510</v>
      </c>
      <c r="P2410" s="15" t="s">
        <v>118</v>
      </c>
      <c r="Q2410" s="15">
        <v>28600</v>
      </c>
      <c r="R2410" s="15">
        <v>105000</v>
      </c>
      <c r="S2410" s="15">
        <v>133600</v>
      </c>
      <c r="T2410" s="15">
        <v>0.27</v>
      </c>
      <c r="U2410" s="15" t="s">
        <v>3335</v>
      </c>
      <c r="V2410" s="15" t="s">
        <v>76</v>
      </c>
      <c r="W2410" s="16">
        <v>1</v>
      </c>
      <c r="X2410" s="16">
        <v>1</v>
      </c>
      <c r="Y2410" s="15">
        <v>11801</v>
      </c>
      <c r="Z2410" s="15">
        <v>0.27100000000000002</v>
      </c>
      <c r="AA2410" s="15" t="s">
        <v>17500</v>
      </c>
      <c r="AB2410" s="15" t="s">
        <v>17501</v>
      </c>
      <c r="AC2410" s="15">
        <v>119900</v>
      </c>
      <c r="AD2410" s="26">
        <v>38072</v>
      </c>
      <c r="AE2410" s="15" t="s">
        <v>119</v>
      </c>
      <c r="AF2410" s="15" t="s">
        <v>119</v>
      </c>
      <c r="AG2410" s="16">
        <v>1</v>
      </c>
      <c r="AH2410" s="15" t="s">
        <v>18593</v>
      </c>
      <c r="AI2410" s="15" t="s">
        <v>78</v>
      </c>
      <c r="AJ2410" s="15">
        <v>11801.2763672</v>
      </c>
      <c r="AK2410" s="15">
        <v>466.37448095500002</v>
      </c>
      <c r="AL2410" s="15">
        <v>3097312.3654800002</v>
      </c>
      <c r="AM2410" s="15">
        <v>1412992.28746</v>
      </c>
      <c r="AN2410" s="19">
        <v>28600</v>
      </c>
      <c r="AO2410" s="19">
        <v>103200</v>
      </c>
      <c r="AP2410" s="19">
        <v>0</v>
      </c>
      <c r="AQ2410" s="19">
        <v>3300</v>
      </c>
      <c r="AR2410" s="34">
        <f t="shared" si="496"/>
        <v>135100</v>
      </c>
      <c r="AS2410" s="34">
        <v>45000</v>
      </c>
      <c r="AT2410" s="34">
        <v>3000</v>
      </c>
      <c r="AU2410" s="34">
        <v>30380</v>
      </c>
      <c r="AV2410" s="34">
        <v>0</v>
      </c>
      <c r="AW2410" s="35">
        <f t="shared" si="497"/>
        <v>78380</v>
      </c>
      <c r="AX2410" s="34">
        <f t="shared" si="498"/>
        <v>56720</v>
      </c>
      <c r="AY2410" s="36">
        <v>1.4712000000099998</v>
      </c>
      <c r="AZ2410" s="36">
        <v>2.0617000000000001</v>
      </c>
      <c r="BA2410" s="22"/>
      <c r="BB2410" s="19">
        <v>1417</v>
      </c>
      <c r="BC2410" s="34">
        <f t="shared" si="499"/>
        <v>834.46464000567198</v>
      </c>
      <c r="BD2410" s="34">
        <f t="shared" si="500"/>
        <v>1169.39624</v>
      </c>
      <c r="BE2410" s="38">
        <v>3.4819999999999997E-2</v>
      </c>
      <c r="BF2410" s="38">
        <f t="shared" si="501"/>
        <v>3.4819999999999997E-2</v>
      </c>
      <c r="BG2410" s="34">
        <v>27.365561692986006</v>
      </c>
      <c r="BH2410" s="34">
        <v>38.349360074800003</v>
      </c>
      <c r="BI2410" s="34">
        <f t="shared" si="502"/>
        <v>807.09907831268595</v>
      </c>
      <c r="BJ2410" s="34">
        <f t="shared" si="503"/>
        <v>1131.0468799252001</v>
      </c>
      <c r="BK2410" s="34">
        <v>0</v>
      </c>
      <c r="BL2410" s="34">
        <v>0</v>
      </c>
      <c r="BM2410" s="34">
        <f t="shared" si="504"/>
        <v>0</v>
      </c>
      <c r="BN2410" s="39">
        <f t="shared" si="494"/>
        <v>807.09907831268595</v>
      </c>
      <c r="BO2410" s="39">
        <f t="shared" si="495"/>
        <v>1131.0468799252001</v>
      </c>
      <c r="BP2410" s="39">
        <f t="shared" si="505"/>
        <v>323.94780161251413</v>
      </c>
    </row>
    <row r="2411" spans="1:68" s="25" customFormat="1" ht="14.25" x14ac:dyDescent="0.2">
      <c r="A2411" s="14">
        <v>1212</v>
      </c>
      <c r="B2411" s="40"/>
      <c r="C2411" s="15"/>
      <c r="D2411" s="16">
        <v>347</v>
      </c>
      <c r="E2411" s="15" t="s">
        <v>18594</v>
      </c>
      <c r="F2411" s="15" t="s">
        <v>18595</v>
      </c>
      <c r="G2411" s="17" t="s">
        <v>18596</v>
      </c>
      <c r="H2411" s="17" t="s">
        <v>18597</v>
      </c>
      <c r="I2411" s="17" t="s">
        <v>86</v>
      </c>
      <c r="J2411" s="15" t="s">
        <v>18598</v>
      </c>
      <c r="K2411" s="15" t="s">
        <v>18599</v>
      </c>
      <c r="L2411" s="18" t="s">
        <v>18600</v>
      </c>
      <c r="M2411" s="15" t="s">
        <v>17498</v>
      </c>
      <c r="N2411" s="15" t="s">
        <v>17499</v>
      </c>
      <c r="O2411" s="16">
        <v>510</v>
      </c>
      <c r="P2411" s="15" t="s">
        <v>118</v>
      </c>
      <c r="Q2411" s="15">
        <v>28300</v>
      </c>
      <c r="R2411" s="15">
        <v>100300</v>
      </c>
      <c r="S2411" s="15">
        <v>128600</v>
      </c>
      <c r="T2411" s="15">
        <v>0.27</v>
      </c>
      <c r="U2411" s="15" t="s">
        <v>3335</v>
      </c>
      <c r="V2411" s="15" t="s">
        <v>76</v>
      </c>
      <c r="W2411" s="16">
        <v>1</v>
      </c>
      <c r="X2411" s="16">
        <v>1</v>
      </c>
      <c r="Y2411" s="15">
        <v>11001</v>
      </c>
      <c r="Z2411" s="15">
        <v>0.253</v>
      </c>
      <c r="AA2411" s="15" t="s">
        <v>17500</v>
      </c>
      <c r="AB2411" s="15" t="s">
        <v>17501</v>
      </c>
      <c r="AC2411" s="15">
        <v>108000</v>
      </c>
      <c r="AD2411" s="26">
        <v>38093</v>
      </c>
      <c r="AE2411" s="15" t="s">
        <v>468</v>
      </c>
      <c r="AF2411" s="15" t="s">
        <v>18601</v>
      </c>
      <c r="AG2411" s="16">
        <v>1</v>
      </c>
      <c r="AH2411" s="15" t="s">
        <v>18602</v>
      </c>
      <c r="AI2411" s="15" t="s">
        <v>78</v>
      </c>
      <c r="AJ2411" s="15">
        <v>11000.6911621</v>
      </c>
      <c r="AK2411" s="15">
        <v>451.26360613700001</v>
      </c>
      <c r="AL2411" s="15">
        <v>3097316.6048300001</v>
      </c>
      <c r="AM2411" s="15">
        <v>1412919.53385</v>
      </c>
      <c r="AN2411" s="19">
        <v>28300</v>
      </c>
      <c r="AO2411" s="19">
        <v>101300</v>
      </c>
      <c r="AP2411" s="19">
        <v>0</v>
      </c>
      <c r="AQ2411" s="19">
        <v>500</v>
      </c>
      <c r="AR2411" s="34">
        <f t="shared" si="496"/>
        <v>130100</v>
      </c>
      <c r="AS2411" s="34">
        <v>45000</v>
      </c>
      <c r="AT2411" s="34">
        <v>3000</v>
      </c>
      <c r="AU2411" s="34">
        <v>29610</v>
      </c>
      <c r="AV2411" s="34">
        <v>0</v>
      </c>
      <c r="AW2411" s="35">
        <f t="shared" si="497"/>
        <v>77610</v>
      </c>
      <c r="AX2411" s="34">
        <f t="shared" si="498"/>
        <v>52490</v>
      </c>
      <c r="AY2411" s="36">
        <v>1.4712000000099998</v>
      </c>
      <c r="AZ2411" s="36">
        <v>2.0617000000000001</v>
      </c>
      <c r="BA2411" s="22"/>
      <c r="BB2411" s="19">
        <v>1311</v>
      </c>
      <c r="BC2411" s="34">
        <f t="shared" si="499"/>
        <v>772.23288000524883</v>
      </c>
      <c r="BD2411" s="34">
        <f t="shared" si="500"/>
        <v>1082.18633</v>
      </c>
      <c r="BE2411" s="38">
        <v>3.4819999999999997E-2</v>
      </c>
      <c r="BF2411" s="38">
        <f t="shared" si="501"/>
        <v>3.4819999999999997E-2</v>
      </c>
      <c r="BG2411" s="34">
        <v>26.633012961781024</v>
      </c>
      <c r="BH2411" s="34">
        <v>37.322786040599993</v>
      </c>
      <c r="BI2411" s="34">
        <f t="shared" si="502"/>
        <v>745.59986704346784</v>
      </c>
      <c r="BJ2411" s="34">
        <f t="shared" si="503"/>
        <v>1044.8635439594</v>
      </c>
      <c r="BK2411" s="34">
        <v>0</v>
      </c>
      <c r="BL2411" s="34">
        <v>0</v>
      </c>
      <c r="BM2411" s="34">
        <f t="shared" si="504"/>
        <v>0</v>
      </c>
      <c r="BN2411" s="39">
        <f t="shared" si="494"/>
        <v>745.59986704346784</v>
      </c>
      <c r="BO2411" s="39">
        <f t="shared" si="495"/>
        <v>1044.8635439594</v>
      </c>
      <c r="BP2411" s="39">
        <f t="shared" si="505"/>
        <v>299.26367691593214</v>
      </c>
    </row>
    <row r="2412" spans="1:68" s="25" customFormat="1" ht="14.25" x14ac:dyDescent="0.2">
      <c r="A2412" s="14">
        <v>1213</v>
      </c>
      <c r="B2412" s="40"/>
      <c r="C2412" s="15" t="s">
        <v>18603</v>
      </c>
      <c r="D2412" s="16">
        <v>18433</v>
      </c>
      <c r="E2412" s="15" t="s">
        <v>18604</v>
      </c>
      <c r="F2412" s="15" t="s">
        <v>18603</v>
      </c>
      <c r="G2412" s="17" t="s">
        <v>18605</v>
      </c>
      <c r="H2412" s="17" t="s">
        <v>18606</v>
      </c>
      <c r="I2412" s="17" t="s">
        <v>86</v>
      </c>
      <c r="J2412" s="15" t="s">
        <v>18607</v>
      </c>
      <c r="K2412" s="15" t="s">
        <v>86</v>
      </c>
      <c r="L2412" s="18" t="s">
        <v>18608</v>
      </c>
      <c r="M2412" s="15" t="s">
        <v>17498</v>
      </c>
      <c r="N2412" s="15" t="s">
        <v>17499</v>
      </c>
      <c r="O2412" s="16">
        <v>510</v>
      </c>
      <c r="P2412" s="15" t="s">
        <v>118</v>
      </c>
      <c r="Q2412" s="15">
        <v>28000</v>
      </c>
      <c r="R2412" s="15">
        <v>103800</v>
      </c>
      <c r="S2412" s="15">
        <v>131800</v>
      </c>
      <c r="T2412" s="15">
        <v>0.26</v>
      </c>
      <c r="U2412" s="15" t="s">
        <v>3335</v>
      </c>
      <c r="V2412" s="15" t="s">
        <v>76</v>
      </c>
      <c r="W2412" s="16">
        <v>1</v>
      </c>
      <c r="X2412" s="16">
        <v>1</v>
      </c>
      <c r="Y2412" s="15">
        <v>10890</v>
      </c>
      <c r="Z2412" s="15">
        <v>0.25</v>
      </c>
      <c r="AA2412" s="15" t="s">
        <v>78</v>
      </c>
      <c r="AB2412" s="15" t="s">
        <v>78</v>
      </c>
      <c r="AC2412" s="15">
        <v>129000</v>
      </c>
      <c r="AD2412" s="26">
        <v>38159</v>
      </c>
      <c r="AE2412" s="15" t="s">
        <v>119</v>
      </c>
      <c r="AF2412" s="15" t="s">
        <v>119</v>
      </c>
      <c r="AG2412" s="16">
        <v>1</v>
      </c>
      <c r="AH2412" s="15" t="s">
        <v>18609</v>
      </c>
      <c r="AI2412" s="15" t="s">
        <v>78</v>
      </c>
      <c r="AJ2412" s="15">
        <v>10889.6904297</v>
      </c>
      <c r="AK2412" s="15">
        <v>444.91390764200003</v>
      </c>
      <c r="AL2412" s="15">
        <v>3097319.4432600001</v>
      </c>
      <c r="AM2412" s="15">
        <v>1412847.2767700001</v>
      </c>
      <c r="AN2412" s="19">
        <v>28000</v>
      </c>
      <c r="AO2412" s="19">
        <v>105300</v>
      </c>
      <c r="AP2412" s="19">
        <v>0</v>
      </c>
      <c r="AQ2412" s="19">
        <v>0</v>
      </c>
      <c r="AR2412" s="34">
        <f t="shared" si="496"/>
        <v>133300</v>
      </c>
      <c r="AS2412" s="34">
        <v>45000</v>
      </c>
      <c r="AT2412" s="34">
        <v>3000</v>
      </c>
      <c r="AU2412" s="34">
        <v>30905</v>
      </c>
      <c r="AV2412" s="34">
        <v>0</v>
      </c>
      <c r="AW2412" s="35">
        <f t="shared" si="497"/>
        <v>78905</v>
      </c>
      <c r="AX2412" s="34">
        <f t="shared" si="498"/>
        <v>54395</v>
      </c>
      <c r="AY2412" s="36">
        <v>1.4712000000099998</v>
      </c>
      <c r="AZ2412" s="36">
        <v>2.0617000000000001</v>
      </c>
      <c r="BA2412" s="22"/>
      <c r="BB2412" s="19">
        <v>1333</v>
      </c>
      <c r="BC2412" s="34">
        <f t="shared" si="499"/>
        <v>800.25924000543944</v>
      </c>
      <c r="BD2412" s="34">
        <f t="shared" si="500"/>
        <v>1121.4617150000001</v>
      </c>
      <c r="BE2412" s="38">
        <v>3.4819999999999997E-2</v>
      </c>
      <c r="BF2412" s="38">
        <f t="shared" si="501"/>
        <v>3.4819999999999997E-2</v>
      </c>
      <c r="BG2412" s="34">
        <v>27.8650267369894</v>
      </c>
      <c r="BH2412" s="34">
        <v>39.049296916300001</v>
      </c>
      <c r="BI2412" s="34">
        <f t="shared" si="502"/>
        <v>772.39421326845002</v>
      </c>
      <c r="BJ2412" s="34">
        <f t="shared" si="503"/>
        <v>1082.4124180837002</v>
      </c>
      <c r="BK2412" s="34">
        <v>0</v>
      </c>
      <c r="BL2412" s="34">
        <v>0</v>
      </c>
      <c r="BM2412" s="34">
        <f t="shared" si="504"/>
        <v>0</v>
      </c>
      <c r="BN2412" s="39">
        <f t="shared" si="494"/>
        <v>772.39421326845002</v>
      </c>
      <c r="BO2412" s="39">
        <f t="shared" si="495"/>
        <v>1082.4124180837002</v>
      </c>
      <c r="BP2412" s="39">
        <f t="shared" si="505"/>
        <v>310.01820481525021</v>
      </c>
    </row>
    <row r="2413" spans="1:68" s="25" customFormat="1" ht="14.25" x14ac:dyDescent="0.2">
      <c r="A2413" s="14">
        <v>1214</v>
      </c>
      <c r="B2413" s="40"/>
      <c r="C2413" s="15"/>
      <c r="D2413" s="16">
        <v>19301</v>
      </c>
      <c r="E2413" s="15" t="s">
        <v>18610</v>
      </c>
      <c r="F2413" s="15" t="s">
        <v>18611</v>
      </c>
      <c r="G2413" s="17" t="s">
        <v>18612</v>
      </c>
      <c r="H2413" s="17" t="s">
        <v>18613</v>
      </c>
      <c r="I2413" s="17" t="s">
        <v>86</v>
      </c>
      <c r="J2413" s="15" t="s">
        <v>18614</v>
      </c>
      <c r="K2413" s="15" t="s">
        <v>12426</v>
      </c>
      <c r="L2413" s="18" t="s">
        <v>18615</v>
      </c>
      <c r="M2413" s="15" t="s">
        <v>17498</v>
      </c>
      <c r="N2413" s="15" t="s">
        <v>17499</v>
      </c>
      <c r="O2413" s="16">
        <v>510</v>
      </c>
      <c r="P2413" s="15" t="s">
        <v>118</v>
      </c>
      <c r="Q2413" s="15">
        <v>28600</v>
      </c>
      <c r="R2413" s="15">
        <v>92800</v>
      </c>
      <c r="S2413" s="15">
        <v>121400</v>
      </c>
      <c r="T2413" s="15">
        <v>0.27</v>
      </c>
      <c r="U2413" s="15" t="s">
        <v>3335</v>
      </c>
      <c r="V2413" s="15" t="s">
        <v>76</v>
      </c>
      <c r="W2413" s="16">
        <v>1</v>
      </c>
      <c r="X2413" s="16">
        <v>1</v>
      </c>
      <c r="Y2413" s="15">
        <v>11055</v>
      </c>
      <c r="Z2413" s="15">
        <v>0.254</v>
      </c>
      <c r="AA2413" s="15" t="s">
        <v>78</v>
      </c>
      <c r="AB2413" s="15" t="s">
        <v>78</v>
      </c>
      <c r="AC2413" s="15">
        <v>125000</v>
      </c>
      <c r="AD2413" s="26">
        <v>41409</v>
      </c>
      <c r="AE2413" s="15" t="s">
        <v>119</v>
      </c>
      <c r="AF2413" s="15" t="s">
        <v>119</v>
      </c>
      <c r="AG2413" s="16">
        <v>1</v>
      </c>
      <c r="AH2413" s="15" t="s">
        <v>18616</v>
      </c>
      <c r="AI2413" s="15" t="s">
        <v>78</v>
      </c>
      <c r="AJ2413" s="15">
        <v>11054.7092285</v>
      </c>
      <c r="AK2413" s="15">
        <v>463.362045201</v>
      </c>
      <c r="AL2413" s="15">
        <v>3097318.1108800001</v>
      </c>
      <c r="AM2413" s="15">
        <v>1412773.56812</v>
      </c>
      <c r="AN2413" s="19">
        <v>28600</v>
      </c>
      <c r="AO2413" s="19">
        <v>94100</v>
      </c>
      <c r="AP2413" s="19">
        <v>0</v>
      </c>
      <c r="AQ2413" s="19">
        <v>0</v>
      </c>
      <c r="AR2413" s="34">
        <f t="shared" si="496"/>
        <v>122700</v>
      </c>
      <c r="AS2413" s="34">
        <v>45000</v>
      </c>
      <c r="AT2413" s="34">
        <v>3000</v>
      </c>
      <c r="AU2413" s="34">
        <v>27195</v>
      </c>
      <c r="AV2413" s="34">
        <v>0</v>
      </c>
      <c r="AW2413" s="35">
        <f t="shared" si="497"/>
        <v>75195</v>
      </c>
      <c r="AX2413" s="34">
        <f t="shared" si="498"/>
        <v>47505</v>
      </c>
      <c r="AY2413" s="36">
        <v>1.4712000000099998</v>
      </c>
      <c r="AZ2413" s="36">
        <v>2.0617000000000001</v>
      </c>
      <c r="BA2413" s="22"/>
      <c r="BB2413" s="19">
        <v>1227</v>
      </c>
      <c r="BC2413" s="34">
        <f t="shared" si="499"/>
        <v>698.8935600047505</v>
      </c>
      <c r="BD2413" s="34">
        <f t="shared" si="500"/>
        <v>979.41058500000008</v>
      </c>
      <c r="BE2413" s="38">
        <v>3.4819999999999997E-2</v>
      </c>
      <c r="BF2413" s="38">
        <f t="shared" si="501"/>
        <v>3.4819999999999997E-2</v>
      </c>
      <c r="BG2413" s="34">
        <v>24.33547375936541</v>
      </c>
      <c r="BH2413" s="34">
        <v>34.103076569700001</v>
      </c>
      <c r="BI2413" s="34">
        <f t="shared" si="502"/>
        <v>674.55808624538508</v>
      </c>
      <c r="BJ2413" s="34">
        <f t="shared" si="503"/>
        <v>945.30750843030012</v>
      </c>
      <c r="BK2413" s="34">
        <v>0</v>
      </c>
      <c r="BL2413" s="34">
        <v>0</v>
      </c>
      <c r="BM2413" s="34">
        <f t="shared" si="504"/>
        <v>0</v>
      </c>
      <c r="BN2413" s="39">
        <f t="shared" si="494"/>
        <v>674.55808624538508</v>
      </c>
      <c r="BO2413" s="39">
        <f t="shared" si="495"/>
        <v>945.30750843030012</v>
      </c>
      <c r="BP2413" s="39">
        <f t="shared" si="505"/>
        <v>270.74942218491503</v>
      </c>
    </row>
    <row r="2414" spans="1:68" s="25" customFormat="1" ht="14.25" x14ac:dyDescent="0.2">
      <c r="A2414" s="14">
        <v>1215</v>
      </c>
      <c r="B2414" s="40"/>
      <c r="C2414" s="15" t="s">
        <v>726</v>
      </c>
      <c r="D2414" s="16">
        <v>12024</v>
      </c>
      <c r="E2414" s="15" t="s">
        <v>18617</v>
      </c>
      <c r="F2414" s="15" t="s">
        <v>18618</v>
      </c>
      <c r="G2414" s="17" t="s">
        <v>18619</v>
      </c>
      <c r="H2414" s="17" t="s">
        <v>18620</v>
      </c>
      <c r="I2414" s="17" t="s">
        <v>86</v>
      </c>
      <c r="J2414" s="15" t="s">
        <v>18621</v>
      </c>
      <c r="K2414" s="15" t="s">
        <v>821</v>
      </c>
      <c r="L2414" s="18" t="s">
        <v>18622</v>
      </c>
      <c r="M2414" s="15" t="s">
        <v>17498</v>
      </c>
      <c r="N2414" s="15" t="s">
        <v>17499</v>
      </c>
      <c r="O2414" s="16">
        <v>510</v>
      </c>
      <c r="P2414" s="15" t="s">
        <v>118</v>
      </c>
      <c r="Q2414" s="15">
        <v>28300</v>
      </c>
      <c r="R2414" s="15">
        <v>107000</v>
      </c>
      <c r="S2414" s="15">
        <v>135300</v>
      </c>
      <c r="T2414" s="15">
        <v>0.27</v>
      </c>
      <c r="U2414" s="15" t="s">
        <v>3335</v>
      </c>
      <c r="V2414" s="15" t="s">
        <v>76</v>
      </c>
      <c r="W2414" s="16">
        <v>1</v>
      </c>
      <c r="X2414" s="16">
        <v>0</v>
      </c>
      <c r="Y2414" s="15">
        <v>12727</v>
      </c>
      <c r="Z2414" s="15">
        <v>0.29199999999999998</v>
      </c>
      <c r="AA2414" s="15" t="s">
        <v>78</v>
      </c>
      <c r="AB2414" s="15" t="s">
        <v>78</v>
      </c>
      <c r="AC2414" s="15">
        <v>0</v>
      </c>
      <c r="AD2414" s="15"/>
      <c r="AE2414" s="15" t="s">
        <v>119</v>
      </c>
      <c r="AF2414" s="15" t="s">
        <v>119</v>
      </c>
      <c r="AG2414" s="16">
        <v>1</v>
      </c>
      <c r="AH2414" s="15" t="s">
        <v>18623</v>
      </c>
      <c r="AI2414" s="15" t="s">
        <v>78</v>
      </c>
      <c r="AJ2414" s="15">
        <v>12727.0273438</v>
      </c>
      <c r="AK2414" s="15">
        <v>480.44753841900001</v>
      </c>
      <c r="AL2414" s="15">
        <v>3097318.2702799998</v>
      </c>
      <c r="AM2414" s="15">
        <v>1412698.5670799999</v>
      </c>
      <c r="AN2414" s="19">
        <v>28300</v>
      </c>
      <c r="AO2414" s="19">
        <v>107200</v>
      </c>
      <c r="AP2414" s="19">
        <v>0</v>
      </c>
      <c r="AQ2414" s="19">
        <v>0</v>
      </c>
      <c r="AR2414" s="34">
        <f t="shared" si="496"/>
        <v>135500</v>
      </c>
      <c r="AS2414" s="34">
        <v>45000</v>
      </c>
      <c r="AT2414" s="34">
        <v>3000</v>
      </c>
      <c r="AU2414" s="34">
        <v>31675</v>
      </c>
      <c r="AV2414" s="34">
        <v>12480</v>
      </c>
      <c r="AW2414" s="35">
        <f t="shared" si="497"/>
        <v>92155</v>
      </c>
      <c r="AX2414" s="34">
        <f t="shared" si="498"/>
        <v>43345</v>
      </c>
      <c r="AY2414" s="36">
        <v>1.4712000000099998</v>
      </c>
      <c r="AZ2414" s="36">
        <v>2.0617000000000001</v>
      </c>
      <c r="BA2414" s="22"/>
      <c r="BB2414" s="19">
        <v>1355</v>
      </c>
      <c r="BC2414" s="34">
        <f t="shared" si="499"/>
        <v>637.69164000433443</v>
      </c>
      <c r="BD2414" s="34">
        <f t="shared" si="500"/>
        <v>893.64386500000001</v>
      </c>
      <c r="BE2414" s="38">
        <v>3.4819999999999997E-2</v>
      </c>
      <c r="BF2414" s="38">
        <f t="shared" si="501"/>
        <v>3.4819999999999997E-2</v>
      </c>
      <c r="BG2414" s="34">
        <v>22.204422904950924</v>
      </c>
      <c r="BH2414" s="34">
        <v>31.116679379299999</v>
      </c>
      <c r="BI2414" s="34">
        <f t="shared" si="502"/>
        <v>615.48721709938354</v>
      </c>
      <c r="BJ2414" s="34">
        <f t="shared" si="503"/>
        <v>862.52718562070004</v>
      </c>
      <c r="BK2414" s="34">
        <v>0</v>
      </c>
      <c r="BL2414" s="34">
        <v>0</v>
      </c>
      <c r="BM2414" s="34">
        <f t="shared" si="504"/>
        <v>0</v>
      </c>
      <c r="BN2414" s="39">
        <f t="shared" si="494"/>
        <v>615.48721709938354</v>
      </c>
      <c r="BO2414" s="39">
        <f t="shared" si="495"/>
        <v>862.52718562070004</v>
      </c>
      <c r="BP2414" s="39">
        <f t="shared" si="505"/>
        <v>247.0399685213165</v>
      </c>
    </row>
    <row r="2415" spans="1:68" s="25" customFormat="1" ht="14.25" x14ac:dyDescent="0.2">
      <c r="A2415" s="14">
        <v>1216</v>
      </c>
      <c r="B2415" s="40"/>
      <c r="C2415" s="15"/>
      <c r="D2415" s="16">
        <v>94</v>
      </c>
      <c r="E2415" s="15" t="s">
        <v>18624</v>
      </c>
      <c r="F2415" s="15" t="s">
        <v>18625</v>
      </c>
      <c r="G2415" s="17" t="s">
        <v>18626</v>
      </c>
      <c r="H2415" s="17" t="s">
        <v>18627</v>
      </c>
      <c r="I2415" s="17" t="s">
        <v>86</v>
      </c>
      <c r="J2415" s="15" t="s">
        <v>18628</v>
      </c>
      <c r="K2415" s="15" t="s">
        <v>1445</v>
      </c>
      <c r="L2415" s="18" t="s">
        <v>18629</v>
      </c>
      <c r="M2415" s="15" t="s">
        <v>17498</v>
      </c>
      <c r="N2415" s="15" t="s">
        <v>17499</v>
      </c>
      <c r="O2415" s="16">
        <v>510</v>
      </c>
      <c r="P2415" s="15" t="s">
        <v>118</v>
      </c>
      <c r="Q2415" s="15">
        <v>27500</v>
      </c>
      <c r="R2415" s="15">
        <v>98900</v>
      </c>
      <c r="S2415" s="15">
        <v>126400</v>
      </c>
      <c r="T2415" s="15">
        <v>0.24</v>
      </c>
      <c r="U2415" s="15" t="s">
        <v>3335</v>
      </c>
      <c r="V2415" s="15" t="s">
        <v>76</v>
      </c>
      <c r="W2415" s="16">
        <v>1</v>
      </c>
      <c r="X2415" s="16">
        <v>0</v>
      </c>
      <c r="Y2415" s="15">
        <v>9869</v>
      </c>
      <c r="Z2415" s="15">
        <v>0.22700000000000001</v>
      </c>
      <c r="AA2415" s="15" t="s">
        <v>78</v>
      </c>
      <c r="AB2415" s="15" t="s">
        <v>78</v>
      </c>
      <c r="AC2415" s="15">
        <v>0</v>
      </c>
      <c r="AD2415" s="15"/>
      <c r="AE2415" s="15" t="s">
        <v>353</v>
      </c>
      <c r="AF2415" s="15" t="s">
        <v>4944</v>
      </c>
      <c r="AG2415" s="16">
        <v>1</v>
      </c>
      <c r="AH2415" s="15" t="s">
        <v>18630</v>
      </c>
      <c r="AI2415" s="15" t="s">
        <v>78</v>
      </c>
      <c r="AJ2415" s="15">
        <v>9869.1843261699996</v>
      </c>
      <c r="AK2415" s="15">
        <v>421.69940653800001</v>
      </c>
      <c r="AL2415" s="15">
        <v>3097327.7187299998</v>
      </c>
      <c r="AM2415" s="15">
        <v>1412620.39879</v>
      </c>
      <c r="AN2415" s="19">
        <v>27500</v>
      </c>
      <c r="AO2415" s="19">
        <v>99100</v>
      </c>
      <c r="AP2415" s="19">
        <v>0</v>
      </c>
      <c r="AQ2415" s="19">
        <v>0</v>
      </c>
      <c r="AR2415" s="34">
        <f t="shared" si="496"/>
        <v>126600</v>
      </c>
      <c r="AS2415" s="34">
        <v>45000</v>
      </c>
      <c r="AT2415" s="34">
        <v>3000</v>
      </c>
      <c r="AU2415" s="34">
        <v>28560</v>
      </c>
      <c r="AV2415" s="34">
        <v>0</v>
      </c>
      <c r="AW2415" s="35">
        <f t="shared" si="497"/>
        <v>76560</v>
      </c>
      <c r="AX2415" s="34">
        <f t="shared" si="498"/>
        <v>50040</v>
      </c>
      <c r="AY2415" s="36">
        <v>1.4712000000099998</v>
      </c>
      <c r="AZ2415" s="36">
        <v>2.0617000000000001</v>
      </c>
      <c r="BA2415" s="22"/>
      <c r="BB2415" s="19">
        <v>1266</v>
      </c>
      <c r="BC2415" s="34">
        <f t="shared" si="499"/>
        <v>736.18848000500384</v>
      </c>
      <c r="BD2415" s="34">
        <f t="shared" si="500"/>
        <v>1031.6746800000001</v>
      </c>
      <c r="BE2415" s="38">
        <v>3.4819999999999997E-2</v>
      </c>
      <c r="BF2415" s="38">
        <f t="shared" si="501"/>
        <v>3.4819999999999997E-2</v>
      </c>
      <c r="BG2415" s="34">
        <v>25.634082873774233</v>
      </c>
      <c r="BH2415" s="34">
        <v>35.922912357599998</v>
      </c>
      <c r="BI2415" s="34">
        <f t="shared" si="502"/>
        <v>710.55439713122962</v>
      </c>
      <c r="BJ2415" s="34">
        <f t="shared" si="503"/>
        <v>995.75176764240007</v>
      </c>
      <c r="BK2415" s="34">
        <v>0</v>
      </c>
      <c r="BL2415" s="34">
        <v>0</v>
      </c>
      <c r="BM2415" s="34">
        <f t="shared" si="504"/>
        <v>0</v>
      </c>
      <c r="BN2415" s="39">
        <f t="shared" si="494"/>
        <v>710.55439713122962</v>
      </c>
      <c r="BO2415" s="39">
        <f t="shared" si="495"/>
        <v>995.75176764240007</v>
      </c>
      <c r="BP2415" s="39">
        <f t="shared" si="505"/>
        <v>285.19737051117045</v>
      </c>
    </row>
    <row r="2416" spans="1:68" s="25" customFormat="1" ht="14.25" x14ac:dyDescent="0.2">
      <c r="A2416" s="14">
        <v>1217</v>
      </c>
      <c r="B2416" s="40"/>
      <c r="C2416" s="15"/>
      <c r="D2416" s="16">
        <v>22896</v>
      </c>
      <c r="E2416" s="15" t="s">
        <v>18631</v>
      </c>
      <c r="F2416" s="15" t="s">
        <v>18632</v>
      </c>
      <c r="G2416" s="17" t="s">
        <v>18633</v>
      </c>
      <c r="H2416" s="17" t="s">
        <v>18634</v>
      </c>
      <c r="I2416" s="17" t="s">
        <v>86</v>
      </c>
      <c r="J2416" s="15" t="s">
        <v>18635</v>
      </c>
      <c r="K2416" s="15" t="s">
        <v>18636</v>
      </c>
      <c r="L2416" s="18" t="s">
        <v>18637</v>
      </c>
      <c r="M2416" s="15" t="s">
        <v>17498</v>
      </c>
      <c r="N2416" s="15" t="s">
        <v>17499</v>
      </c>
      <c r="O2416" s="16">
        <v>510</v>
      </c>
      <c r="P2416" s="15" t="s">
        <v>118</v>
      </c>
      <c r="Q2416" s="15">
        <v>27500</v>
      </c>
      <c r="R2416" s="15">
        <v>126500</v>
      </c>
      <c r="S2416" s="15">
        <v>154000</v>
      </c>
      <c r="T2416" s="15">
        <v>0.24</v>
      </c>
      <c r="U2416" s="15" t="s">
        <v>3335</v>
      </c>
      <c r="V2416" s="15" t="s">
        <v>76</v>
      </c>
      <c r="W2416" s="16">
        <v>1</v>
      </c>
      <c r="X2416" s="16">
        <v>1</v>
      </c>
      <c r="Y2416" s="15">
        <v>9707</v>
      </c>
      <c r="Z2416" s="15">
        <v>0.223</v>
      </c>
      <c r="AA2416" s="15" t="s">
        <v>17500</v>
      </c>
      <c r="AB2416" s="15" t="s">
        <v>17501</v>
      </c>
      <c r="AC2416" s="15">
        <v>168000</v>
      </c>
      <c r="AD2416" s="26">
        <v>42488</v>
      </c>
      <c r="AE2416" s="15" t="s">
        <v>211</v>
      </c>
      <c r="AF2416" s="15" t="s">
        <v>18638</v>
      </c>
      <c r="AG2416" s="16">
        <v>1</v>
      </c>
      <c r="AH2416" s="15" t="s">
        <v>18639</v>
      </c>
      <c r="AI2416" s="15" t="s">
        <v>78</v>
      </c>
      <c r="AJ2416" s="15">
        <v>9706.9189453100007</v>
      </c>
      <c r="AK2416" s="15">
        <v>417.55978748899997</v>
      </c>
      <c r="AL2416" s="15">
        <v>3097328.4109100001</v>
      </c>
      <c r="AM2416" s="15">
        <v>1412549.6506399999</v>
      </c>
      <c r="AN2416" s="19">
        <v>27500</v>
      </c>
      <c r="AO2416" s="19">
        <v>126700</v>
      </c>
      <c r="AP2416" s="19">
        <v>0</v>
      </c>
      <c r="AQ2416" s="19">
        <v>0</v>
      </c>
      <c r="AR2416" s="34">
        <f t="shared" si="496"/>
        <v>154200</v>
      </c>
      <c r="AS2416" s="34">
        <v>45000</v>
      </c>
      <c r="AT2416" s="34">
        <v>3000</v>
      </c>
      <c r="AU2416" s="34">
        <v>38220</v>
      </c>
      <c r="AV2416" s="34">
        <v>24960</v>
      </c>
      <c r="AW2416" s="35">
        <f t="shared" si="497"/>
        <v>111180</v>
      </c>
      <c r="AX2416" s="34">
        <f t="shared" si="498"/>
        <v>43020</v>
      </c>
      <c r="AY2416" s="36">
        <v>1.4712000000099998</v>
      </c>
      <c r="AZ2416" s="36">
        <v>2.0617000000000001</v>
      </c>
      <c r="BA2416" s="22"/>
      <c r="BB2416" s="19">
        <v>1542</v>
      </c>
      <c r="BC2416" s="34">
        <f t="shared" si="499"/>
        <v>632.91024000430195</v>
      </c>
      <c r="BD2416" s="34">
        <f t="shared" si="500"/>
        <v>886.94334000000003</v>
      </c>
      <c r="BE2416" s="38">
        <v>3.4819999999999997E-2</v>
      </c>
      <c r="BF2416" s="38">
        <f t="shared" si="501"/>
        <v>3.4819999999999997E-2</v>
      </c>
      <c r="BG2416" s="34">
        <v>22.037934556949793</v>
      </c>
      <c r="BH2416" s="34">
        <v>30.883367098799997</v>
      </c>
      <c r="BI2416" s="34">
        <f t="shared" si="502"/>
        <v>610.87230544735212</v>
      </c>
      <c r="BJ2416" s="34">
        <f t="shared" si="503"/>
        <v>856.05997290120001</v>
      </c>
      <c r="BK2416" s="34">
        <v>0</v>
      </c>
      <c r="BL2416" s="34">
        <v>0</v>
      </c>
      <c r="BM2416" s="34">
        <f t="shared" si="504"/>
        <v>0</v>
      </c>
      <c r="BN2416" s="39">
        <f t="shared" si="494"/>
        <v>610.87230544735212</v>
      </c>
      <c r="BO2416" s="39">
        <f t="shared" si="495"/>
        <v>856.05997290120001</v>
      </c>
      <c r="BP2416" s="39">
        <f t="shared" si="505"/>
        <v>245.18766745384789</v>
      </c>
    </row>
    <row r="2417" spans="1:69" s="25" customFormat="1" ht="14.25" x14ac:dyDescent="0.2">
      <c r="A2417" s="14">
        <v>1218</v>
      </c>
      <c r="B2417" s="40"/>
      <c r="C2417" s="15" t="s">
        <v>18640</v>
      </c>
      <c r="D2417" s="16">
        <v>5343</v>
      </c>
      <c r="E2417" s="15" t="s">
        <v>18641</v>
      </c>
      <c r="F2417" s="15" t="s">
        <v>18640</v>
      </c>
      <c r="G2417" s="17" t="s">
        <v>18642</v>
      </c>
      <c r="H2417" s="17" t="s">
        <v>18643</v>
      </c>
      <c r="I2417" s="17" t="s">
        <v>18644</v>
      </c>
      <c r="J2417" s="15" t="s">
        <v>18645</v>
      </c>
      <c r="K2417" s="15" t="s">
        <v>86</v>
      </c>
      <c r="L2417" s="18" t="s">
        <v>18646</v>
      </c>
      <c r="M2417" s="15" t="s">
        <v>17498</v>
      </c>
      <c r="N2417" s="15" t="s">
        <v>17499</v>
      </c>
      <c r="O2417" s="16">
        <v>510</v>
      </c>
      <c r="P2417" s="15" t="s">
        <v>118</v>
      </c>
      <c r="Q2417" s="15">
        <v>27100</v>
      </c>
      <c r="R2417" s="15">
        <v>96900</v>
      </c>
      <c r="S2417" s="15">
        <v>124000</v>
      </c>
      <c r="T2417" s="15">
        <v>0.24</v>
      </c>
      <c r="U2417" s="15" t="s">
        <v>3335</v>
      </c>
      <c r="V2417" s="15" t="s">
        <v>76</v>
      </c>
      <c r="W2417" s="16">
        <v>1</v>
      </c>
      <c r="X2417" s="16">
        <v>0</v>
      </c>
      <c r="Y2417" s="15">
        <v>10079</v>
      </c>
      <c r="Z2417" s="15">
        <v>0.23100000000000001</v>
      </c>
      <c r="AA2417" s="15" t="s">
        <v>17500</v>
      </c>
      <c r="AB2417" s="15" t="s">
        <v>17501</v>
      </c>
      <c r="AC2417" s="15">
        <v>0</v>
      </c>
      <c r="AD2417" s="15"/>
      <c r="AE2417" s="15" t="s">
        <v>353</v>
      </c>
      <c r="AF2417" s="15" t="s">
        <v>18647</v>
      </c>
      <c r="AG2417" s="16">
        <v>1</v>
      </c>
      <c r="AH2417" s="15" t="s">
        <v>18648</v>
      </c>
      <c r="AI2417" s="15" t="s">
        <v>78</v>
      </c>
      <c r="AJ2417" s="15">
        <v>10079.3120117</v>
      </c>
      <c r="AK2417" s="15">
        <v>424.688678482</v>
      </c>
      <c r="AL2417" s="15">
        <v>3097328.1664</v>
      </c>
      <c r="AM2417" s="15">
        <v>1412478.9346400001</v>
      </c>
      <c r="AN2417" s="19">
        <v>27100</v>
      </c>
      <c r="AO2417" s="19">
        <v>97200</v>
      </c>
      <c r="AP2417" s="19">
        <v>0</v>
      </c>
      <c r="AQ2417" s="19">
        <v>1000</v>
      </c>
      <c r="AR2417" s="34">
        <f t="shared" si="496"/>
        <v>125300</v>
      </c>
      <c r="AS2417" s="34">
        <v>45000</v>
      </c>
      <c r="AT2417" s="34">
        <v>0</v>
      </c>
      <c r="AU2417" s="34">
        <v>27755</v>
      </c>
      <c r="AV2417" s="34">
        <f>12480+12480+24960</f>
        <v>49920</v>
      </c>
      <c r="AW2417" s="35">
        <f t="shared" si="497"/>
        <v>122675</v>
      </c>
      <c r="AX2417" s="34">
        <f t="shared" si="498"/>
        <v>2625</v>
      </c>
      <c r="AY2417" s="36">
        <v>1.4712000000099998</v>
      </c>
      <c r="AZ2417" s="36">
        <v>2.0617000000000001</v>
      </c>
      <c r="BA2417" s="22"/>
      <c r="BB2417" s="19">
        <v>1273</v>
      </c>
      <c r="BC2417" s="34">
        <f t="shared" si="499"/>
        <v>38.619000000262496</v>
      </c>
      <c r="BD2417" s="34">
        <f t="shared" si="500"/>
        <v>54.119624999999999</v>
      </c>
      <c r="BE2417" s="38">
        <v>3.4819999999999997E-2</v>
      </c>
      <c r="BF2417" s="38">
        <f t="shared" si="501"/>
        <v>3.4819999999999997E-2</v>
      </c>
      <c r="BG2417" s="34">
        <v>0.83244174000565807</v>
      </c>
      <c r="BH2417" s="34">
        <v>1.1665614025</v>
      </c>
      <c r="BI2417" s="34">
        <f t="shared" si="502"/>
        <v>37.78655826025684</v>
      </c>
      <c r="BJ2417" s="34">
        <f t="shared" si="503"/>
        <v>52.953063597499998</v>
      </c>
      <c r="BK2417" s="34">
        <v>0</v>
      </c>
      <c r="BL2417" s="34">
        <v>0</v>
      </c>
      <c r="BM2417" s="34">
        <f t="shared" si="504"/>
        <v>0</v>
      </c>
      <c r="BN2417" s="39">
        <f t="shared" si="494"/>
        <v>37.78655826025684</v>
      </c>
      <c r="BO2417" s="39">
        <f t="shared" si="495"/>
        <v>52.953063597499998</v>
      </c>
      <c r="BP2417" s="39">
        <f t="shared" si="505"/>
        <v>15.166505337243159</v>
      </c>
    </row>
    <row r="2418" spans="1:69" s="25" customFormat="1" ht="14.25" x14ac:dyDescent="0.2">
      <c r="A2418" s="14">
        <v>1219</v>
      </c>
      <c r="B2418" s="40"/>
      <c r="C2418" s="15" t="s">
        <v>18649</v>
      </c>
      <c r="D2418" s="16">
        <v>20555</v>
      </c>
      <c r="E2418" s="15" t="s">
        <v>18650</v>
      </c>
      <c r="F2418" s="15" t="s">
        <v>18649</v>
      </c>
      <c r="G2418" s="17" t="s">
        <v>18642</v>
      </c>
      <c r="H2418" s="17" t="s">
        <v>18651</v>
      </c>
      <c r="I2418" s="17" t="s">
        <v>86</v>
      </c>
      <c r="J2418" s="15" t="s">
        <v>5363</v>
      </c>
      <c r="K2418" s="15" t="s">
        <v>86</v>
      </c>
      <c r="L2418" s="18" t="s">
        <v>18652</v>
      </c>
      <c r="M2418" s="15" t="s">
        <v>17498</v>
      </c>
      <c r="N2418" s="15" t="s">
        <v>17499</v>
      </c>
      <c r="O2418" s="16">
        <v>510</v>
      </c>
      <c r="P2418" s="15" t="s">
        <v>118</v>
      </c>
      <c r="Q2418" s="15">
        <v>25500</v>
      </c>
      <c r="R2418" s="15">
        <v>117200</v>
      </c>
      <c r="S2418" s="15">
        <v>142700</v>
      </c>
      <c r="T2418" s="15">
        <v>0.21299999999999999</v>
      </c>
      <c r="U2418" s="15" t="s">
        <v>3335</v>
      </c>
      <c r="V2418" s="15" t="s">
        <v>76</v>
      </c>
      <c r="W2418" s="16">
        <v>1</v>
      </c>
      <c r="X2418" s="16">
        <v>1</v>
      </c>
      <c r="Y2418" s="15">
        <v>10675</v>
      </c>
      <c r="Z2418" s="15">
        <v>0.245</v>
      </c>
      <c r="AA2418" s="15" t="s">
        <v>78</v>
      </c>
      <c r="AB2418" s="15" t="s">
        <v>78</v>
      </c>
      <c r="AC2418" s="15">
        <v>45000</v>
      </c>
      <c r="AD2418" s="26">
        <v>41614</v>
      </c>
      <c r="AE2418" s="15" t="s">
        <v>222</v>
      </c>
      <c r="AF2418" s="15" t="s">
        <v>18653</v>
      </c>
      <c r="AG2418" s="16">
        <v>1</v>
      </c>
      <c r="AH2418" s="15" t="s">
        <v>18654</v>
      </c>
      <c r="AI2418" s="15" t="s">
        <v>78</v>
      </c>
      <c r="AJ2418" s="15">
        <v>10674.9206543</v>
      </c>
      <c r="AK2418" s="15">
        <v>425.55924112100001</v>
      </c>
      <c r="AL2418" s="15">
        <v>3097323.59644</v>
      </c>
      <c r="AM2418" s="15">
        <v>1412404.1815899999</v>
      </c>
      <c r="AN2418" s="19">
        <v>25500</v>
      </c>
      <c r="AO2418" s="19">
        <v>118900</v>
      </c>
      <c r="AP2418" s="19">
        <v>0</v>
      </c>
      <c r="AQ2418" s="19">
        <v>0</v>
      </c>
      <c r="AR2418" s="34">
        <f t="shared" si="496"/>
        <v>144400</v>
      </c>
      <c r="AS2418" s="34">
        <v>45000</v>
      </c>
      <c r="AT2418" s="34">
        <v>0</v>
      </c>
      <c r="AU2418" s="34">
        <v>34790</v>
      </c>
      <c r="AV2418" s="34">
        <v>0</v>
      </c>
      <c r="AW2418" s="35">
        <f t="shared" si="497"/>
        <v>79790</v>
      </c>
      <c r="AX2418" s="34">
        <f t="shared" si="498"/>
        <v>64610</v>
      </c>
      <c r="AY2418" s="36">
        <v>1.4712000000099998</v>
      </c>
      <c r="AZ2418" s="36">
        <v>2.0617000000000001</v>
      </c>
      <c r="BA2418" s="22"/>
      <c r="BB2418" s="19">
        <v>1444</v>
      </c>
      <c r="BC2418" s="34">
        <f t="shared" si="499"/>
        <v>950.54232000646095</v>
      </c>
      <c r="BD2418" s="34">
        <f t="shared" si="500"/>
        <v>1332.0643700000001</v>
      </c>
      <c r="BE2418" s="38">
        <v>3.4819999999999997E-2</v>
      </c>
      <c r="BF2418" s="38">
        <f t="shared" si="501"/>
        <v>3.4819999999999997E-2</v>
      </c>
      <c r="BG2418" s="34">
        <v>33.097883582624966</v>
      </c>
      <c r="BH2418" s="34">
        <v>46.382481363399997</v>
      </c>
      <c r="BI2418" s="34">
        <f t="shared" si="502"/>
        <v>917.44443642383601</v>
      </c>
      <c r="BJ2418" s="34">
        <f t="shared" si="503"/>
        <v>1285.6818886366</v>
      </c>
      <c r="BK2418" s="34">
        <v>0</v>
      </c>
      <c r="BL2418" s="34">
        <v>0</v>
      </c>
      <c r="BM2418" s="34">
        <f t="shared" si="504"/>
        <v>0</v>
      </c>
      <c r="BN2418" s="39">
        <f t="shared" si="494"/>
        <v>917.44443642383601</v>
      </c>
      <c r="BO2418" s="39">
        <f t="shared" si="495"/>
        <v>1285.6818886366</v>
      </c>
      <c r="BP2418" s="39">
        <f t="shared" si="505"/>
        <v>368.23745221276397</v>
      </c>
    </row>
    <row r="2419" spans="1:69" s="25" customFormat="1" ht="14.25" x14ac:dyDescent="0.2">
      <c r="A2419" s="14">
        <v>1220</v>
      </c>
      <c r="B2419" s="40"/>
      <c r="C2419" s="15" t="s">
        <v>18655</v>
      </c>
      <c r="D2419" s="16">
        <v>22473</v>
      </c>
      <c r="E2419" s="15" t="s">
        <v>18656</v>
      </c>
      <c r="F2419" s="15" t="s">
        <v>18655</v>
      </c>
      <c r="G2419" s="17" t="s">
        <v>18642</v>
      </c>
      <c r="H2419" s="17" t="s">
        <v>18645</v>
      </c>
      <c r="I2419" s="17" t="s">
        <v>86</v>
      </c>
      <c r="J2419" s="15" t="s">
        <v>11447</v>
      </c>
      <c r="K2419" s="15" t="s">
        <v>86</v>
      </c>
      <c r="L2419" s="18" t="s">
        <v>18657</v>
      </c>
      <c r="M2419" s="15" t="s">
        <v>17536</v>
      </c>
      <c r="N2419" s="15" t="s">
        <v>17537</v>
      </c>
      <c r="O2419" s="16">
        <v>501</v>
      </c>
      <c r="P2419" s="15" t="s">
        <v>405</v>
      </c>
      <c r="Q2419" s="15">
        <v>500</v>
      </c>
      <c r="R2419" s="15">
        <v>0</v>
      </c>
      <c r="S2419" s="15">
        <v>500</v>
      </c>
      <c r="T2419" s="15">
        <v>0.246</v>
      </c>
      <c r="U2419" s="15" t="s">
        <v>3335</v>
      </c>
      <c r="V2419" s="15" t="s">
        <v>76</v>
      </c>
      <c r="W2419" s="16">
        <v>0</v>
      </c>
      <c r="X2419" s="16">
        <v>1</v>
      </c>
      <c r="Y2419" s="15">
        <v>9001</v>
      </c>
      <c r="Z2419" s="15">
        <v>0.20699999999999999</v>
      </c>
      <c r="AA2419" s="15" t="s">
        <v>78</v>
      </c>
      <c r="AB2419" s="15" t="s">
        <v>78</v>
      </c>
      <c r="AC2419" s="15">
        <v>8500</v>
      </c>
      <c r="AD2419" s="26">
        <v>41604</v>
      </c>
      <c r="AE2419" s="15" t="s">
        <v>874</v>
      </c>
      <c r="AF2419" s="15" t="s">
        <v>18658</v>
      </c>
      <c r="AG2419" s="16">
        <v>1</v>
      </c>
      <c r="AH2419" s="15" t="s">
        <v>18659</v>
      </c>
      <c r="AI2419" s="15" t="s">
        <v>78</v>
      </c>
      <c r="AJ2419" s="15">
        <v>9001.0856933600007</v>
      </c>
      <c r="AK2419" s="15">
        <v>393.17883777100002</v>
      </c>
      <c r="AL2419" s="15">
        <v>3097305.2525499999</v>
      </c>
      <c r="AM2419" s="15">
        <v>1412323.7247599999</v>
      </c>
      <c r="AN2419" s="19">
        <v>0</v>
      </c>
      <c r="AO2419" s="19">
        <v>0</v>
      </c>
      <c r="AP2419" s="19">
        <v>400</v>
      </c>
      <c r="AQ2419" s="19">
        <v>0</v>
      </c>
      <c r="AR2419" s="34">
        <f t="shared" si="496"/>
        <v>400</v>
      </c>
      <c r="AS2419" s="34">
        <v>0</v>
      </c>
      <c r="AT2419" s="34">
        <v>0</v>
      </c>
      <c r="AU2419" s="34">
        <v>0</v>
      </c>
      <c r="AV2419" s="34">
        <v>0</v>
      </c>
      <c r="AW2419" s="35">
        <f t="shared" si="497"/>
        <v>0</v>
      </c>
      <c r="AX2419" s="34">
        <f t="shared" si="498"/>
        <v>400</v>
      </c>
      <c r="AY2419" s="36">
        <v>1.4712000000099998</v>
      </c>
      <c r="AZ2419" s="36">
        <v>2.0617000000000001</v>
      </c>
      <c r="BA2419" s="22"/>
      <c r="BB2419" s="19">
        <v>12</v>
      </c>
      <c r="BC2419" s="34">
        <f t="shared" si="499"/>
        <v>5.8848000000399994</v>
      </c>
      <c r="BD2419" s="34">
        <f t="shared" si="500"/>
        <v>8.2468000000000004</v>
      </c>
      <c r="BE2419" s="38">
        <v>3.4819999999999997E-2</v>
      </c>
      <c r="BF2419" s="38">
        <f t="shared" si="501"/>
        <v>3.4819999999999997E-2</v>
      </c>
      <c r="BG2419" s="34">
        <v>0</v>
      </c>
      <c r="BH2419" s="34">
        <v>0</v>
      </c>
      <c r="BI2419" s="34">
        <f t="shared" si="502"/>
        <v>5.8848000000399994</v>
      </c>
      <c r="BJ2419" s="34">
        <f t="shared" si="503"/>
        <v>8.2468000000000004</v>
      </c>
      <c r="BK2419" s="34">
        <v>0</v>
      </c>
      <c r="BL2419" s="34">
        <v>0</v>
      </c>
      <c r="BM2419" s="34">
        <f t="shared" si="504"/>
        <v>0</v>
      </c>
      <c r="BN2419" s="39">
        <f t="shared" si="494"/>
        <v>5.8848000000399994</v>
      </c>
      <c r="BO2419" s="39">
        <f t="shared" si="495"/>
        <v>8.2468000000000004</v>
      </c>
      <c r="BP2419" s="39">
        <f t="shared" si="505"/>
        <v>2.361999999960001</v>
      </c>
    </row>
    <row r="2420" spans="1:69" s="25" customFormat="1" ht="14.25" x14ac:dyDescent="0.2">
      <c r="A2420" s="14">
        <v>1221</v>
      </c>
      <c r="B2420" s="40"/>
      <c r="C2420" s="15" t="s">
        <v>10494</v>
      </c>
      <c r="D2420" s="16">
        <v>536</v>
      </c>
      <c r="E2420" s="15" t="s">
        <v>18660</v>
      </c>
      <c r="F2420" s="15" t="s">
        <v>18661</v>
      </c>
      <c r="G2420" s="17" t="s">
        <v>18662</v>
      </c>
      <c r="H2420" s="17" t="s">
        <v>18663</v>
      </c>
      <c r="I2420" s="17" t="s">
        <v>86</v>
      </c>
      <c r="J2420" s="15" t="s">
        <v>11447</v>
      </c>
      <c r="K2420" s="15" t="s">
        <v>86</v>
      </c>
      <c r="L2420" s="18" t="s">
        <v>18664</v>
      </c>
      <c r="M2420" s="15" t="s">
        <v>17536</v>
      </c>
      <c r="N2420" s="15" t="s">
        <v>17537</v>
      </c>
      <c r="O2420" s="16">
        <v>610</v>
      </c>
      <c r="P2420" s="15" t="s">
        <v>272</v>
      </c>
      <c r="Q2420" s="15">
        <v>19600</v>
      </c>
      <c r="R2420" s="15">
        <v>65700</v>
      </c>
      <c r="S2420" s="15">
        <v>85300</v>
      </c>
      <c r="T2420" s="15">
        <v>0.35</v>
      </c>
      <c r="U2420" s="15" t="s">
        <v>3335</v>
      </c>
      <c r="V2420" s="15" t="s">
        <v>76</v>
      </c>
      <c r="W2420" s="16">
        <v>1</v>
      </c>
      <c r="X2420" s="16">
        <v>1</v>
      </c>
      <c r="Y2420" s="15">
        <v>10074</v>
      </c>
      <c r="Z2420" s="15">
        <v>0.23100000000000001</v>
      </c>
      <c r="AA2420" s="15" t="s">
        <v>78</v>
      </c>
      <c r="AB2420" s="15" t="s">
        <v>78</v>
      </c>
      <c r="AC2420" s="15">
        <v>98000</v>
      </c>
      <c r="AD2420" s="26">
        <v>41558</v>
      </c>
      <c r="AE2420" s="15" t="s">
        <v>874</v>
      </c>
      <c r="AF2420" s="15" t="s">
        <v>17804</v>
      </c>
      <c r="AG2420" s="16">
        <v>1</v>
      </c>
      <c r="AH2420" s="15" t="s">
        <v>18665</v>
      </c>
      <c r="AI2420" s="15" t="s">
        <v>78</v>
      </c>
      <c r="AJ2420" s="15">
        <v>10074.3540039</v>
      </c>
      <c r="AK2420" s="15">
        <v>404.69931587600001</v>
      </c>
      <c r="AL2420" s="15">
        <v>3097294.8641900001</v>
      </c>
      <c r="AM2420" s="15">
        <v>1412228.75557</v>
      </c>
      <c r="AN2420" s="19">
        <v>0</v>
      </c>
      <c r="AO2420" s="19">
        <v>0</v>
      </c>
      <c r="AP2420" s="19">
        <v>19600</v>
      </c>
      <c r="AQ2420" s="19">
        <v>69300</v>
      </c>
      <c r="AR2420" s="34">
        <f t="shared" si="496"/>
        <v>88900</v>
      </c>
      <c r="AS2420" s="34">
        <v>0</v>
      </c>
      <c r="AT2420" s="34">
        <v>0</v>
      </c>
      <c r="AU2420" s="34">
        <v>0</v>
      </c>
      <c r="AV2420" s="34">
        <v>88900</v>
      </c>
      <c r="AW2420" s="35">
        <f t="shared" si="497"/>
        <v>88900</v>
      </c>
      <c r="AX2420" s="34">
        <f t="shared" si="498"/>
        <v>0</v>
      </c>
      <c r="AY2420" s="36">
        <v>1.4712000000099998</v>
      </c>
      <c r="AZ2420" s="36">
        <v>2.0617000000000001</v>
      </c>
      <c r="BA2420" s="22"/>
      <c r="BB2420" s="19">
        <v>1783</v>
      </c>
      <c r="BC2420" s="34">
        <f t="shared" si="499"/>
        <v>0</v>
      </c>
      <c r="BD2420" s="34">
        <f t="shared" si="500"/>
        <v>0</v>
      </c>
      <c r="BE2420" s="38">
        <v>3.4819999999999997E-2</v>
      </c>
      <c r="BF2420" s="38">
        <f t="shared" si="501"/>
        <v>3.4819999999999997E-2</v>
      </c>
      <c r="BG2420" s="34">
        <v>0</v>
      </c>
      <c r="BH2420" s="34">
        <v>0</v>
      </c>
      <c r="BI2420" s="34">
        <f t="shared" si="502"/>
        <v>0</v>
      </c>
      <c r="BJ2420" s="34">
        <f t="shared" si="503"/>
        <v>0</v>
      </c>
      <c r="BK2420" s="34">
        <v>0</v>
      </c>
      <c r="BL2420" s="34">
        <v>0</v>
      </c>
      <c r="BM2420" s="34">
        <f t="shared" si="504"/>
        <v>0</v>
      </c>
      <c r="BN2420" s="39">
        <f t="shared" si="494"/>
        <v>0</v>
      </c>
      <c r="BO2420" s="39">
        <f t="shared" si="495"/>
        <v>0</v>
      </c>
      <c r="BP2420" s="39">
        <f t="shared" si="505"/>
        <v>0</v>
      </c>
      <c r="BQ2420" s="25" t="s">
        <v>292</v>
      </c>
    </row>
    <row r="2421" spans="1:69" s="25" customFormat="1" ht="14.25" x14ac:dyDescent="0.2">
      <c r="A2421" s="14">
        <v>1222</v>
      </c>
      <c r="B2421" s="40"/>
      <c r="C2421" s="15" t="s">
        <v>10494</v>
      </c>
      <c r="D2421" s="16">
        <v>15251</v>
      </c>
      <c r="E2421" s="15" t="s">
        <v>18666</v>
      </c>
      <c r="F2421" s="15" t="s">
        <v>18667</v>
      </c>
      <c r="G2421" s="17" t="s">
        <v>18662</v>
      </c>
      <c r="H2421" s="17" t="s">
        <v>18663</v>
      </c>
      <c r="I2421" s="17" t="s">
        <v>86</v>
      </c>
      <c r="J2421" s="15" t="s">
        <v>18668</v>
      </c>
      <c r="K2421" s="15" t="s">
        <v>18669</v>
      </c>
      <c r="L2421" s="18" t="s">
        <v>18670</v>
      </c>
      <c r="M2421" s="15" t="s">
        <v>17536</v>
      </c>
      <c r="N2421" s="15" t="s">
        <v>17537</v>
      </c>
      <c r="O2421" s="16">
        <v>610</v>
      </c>
      <c r="P2421" s="15" t="s">
        <v>272</v>
      </c>
      <c r="Q2421" s="15">
        <v>19600</v>
      </c>
      <c r="R2421" s="15">
        <v>51700</v>
      </c>
      <c r="S2421" s="15">
        <v>71300</v>
      </c>
      <c r="T2421" s="15">
        <v>0.35</v>
      </c>
      <c r="U2421" s="15" t="s">
        <v>3335</v>
      </c>
      <c r="V2421" s="15" t="s">
        <v>76</v>
      </c>
      <c r="W2421" s="16">
        <v>1</v>
      </c>
      <c r="X2421" s="16">
        <v>1</v>
      </c>
      <c r="Y2421" s="15">
        <v>7553</v>
      </c>
      <c r="Z2421" s="15">
        <v>0.17299999999999999</v>
      </c>
      <c r="AA2421" s="15" t="s">
        <v>78</v>
      </c>
      <c r="AB2421" s="15" t="s">
        <v>78</v>
      </c>
      <c r="AC2421" s="15">
        <v>73022</v>
      </c>
      <c r="AD2421" s="26">
        <v>41579</v>
      </c>
      <c r="AE2421" s="15" t="s">
        <v>78</v>
      </c>
      <c r="AF2421" s="15" t="s">
        <v>78</v>
      </c>
      <c r="AG2421" s="16">
        <v>1</v>
      </c>
      <c r="AH2421" s="15" t="s">
        <v>18671</v>
      </c>
      <c r="AI2421" s="15" t="s">
        <v>78</v>
      </c>
      <c r="AJ2421" s="15">
        <v>7552.7104492199996</v>
      </c>
      <c r="AK2421" s="15">
        <v>360.58368099799998</v>
      </c>
      <c r="AL2421" s="15">
        <v>3097287.7540500001</v>
      </c>
      <c r="AM2421" s="15">
        <v>1412122.55489</v>
      </c>
      <c r="AN2421" s="19">
        <v>0</v>
      </c>
      <c r="AO2421" s="19">
        <v>0</v>
      </c>
      <c r="AP2421" s="19">
        <v>19600</v>
      </c>
      <c r="AQ2421" s="19">
        <v>51200</v>
      </c>
      <c r="AR2421" s="34">
        <f t="shared" si="496"/>
        <v>70800</v>
      </c>
      <c r="AS2421" s="34">
        <v>0</v>
      </c>
      <c r="AT2421" s="34">
        <v>0</v>
      </c>
      <c r="AU2421" s="34">
        <v>0</v>
      </c>
      <c r="AV2421" s="34">
        <v>70800</v>
      </c>
      <c r="AW2421" s="35">
        <f t="shared" si="497"/>
        <v>70800</v>
      </c>
      <c r="AX2421" s="34">
        <f t="shared" si="498"/>
        <v>0</v>
      </c>
      <c r="AY2421" s="36">
        <v>1.4712000000099998</v>
      </c>
      <c r="AZ2421" s="36">
        <v>2.0617000000000001</v>
      </c>
      <c r="BA2421" s="22"/>
      <c r="BB2421" s="19">
        <v>1441</v>
      </c>
      <c r="BC2421" s="34">
        <f t="shared" si="499"/>
        <v>0</v>
      </c>
      <c r="BD2421" s="34">
        <f t="shared" si="500"/>
        <v>0</v>
      </c>
      <c r="BE2421" s="38">
        <v>3.4819999999999997E-2</v>
      </c>
      <c r="BF2421" s="38">
        <f t="shared" si="501"/>
        <v>3.4819999999999997E-2</v>
      </c>
      <c r="BG2421" s="34">
        <v>0</v>
      </c>
      <c r="BH2421" s="34">
        <v>0</v>
      </c>
      <c r="BI2421" s="34">
        <f t="shared" si="502"/>
        <v>0</v>
      </c>
      <c r="BJ2421" s="34">
        <f t="shared" si="503"/>
        <v>0</v>
      </c>
      <c r="BK2421" s="34">
        <v>0</v>
      </c>
      <c r="BL2421" s="34">
        <v>0</v>
      </c>
      <c r="BM2421" s="34">
        <f t="shared" si="504"/>
        <v>0</v>
      </c>
      <c r="BN2421" s="39">
        <f t="shared" si="494"/>
        <v>0</v>
      </c>
      <c r="BO2421" s="39">
        <f t="shared" si="495"/>
        <v>0</v>
      </c>
      <c r="BP2421" s="39">
        <f t="shared" si="505"/>
        <v>0</v>
      </c>
      <c r="BQ2421" s="25" t="s">
        <v>292</v>
      </c>
    </row>
    <row r="2422" spans="1:69" s="25" customFormat="1" ht="25.5" x14ac:dyDescent="0.2">
      <c r="A2422" s="14">
        <v>1223</v>
      </c>
      <c r="B2422" s="40"/>
      <c r="C2422" s="15"/>
      <c r="D2422" s="16">
        <v>15142</v>
      </c>
      <c r="E2422" s="15" t="s">
        <v>18672</v>
      </c>
      <c r="F2422" s="15" t="s">
        <v>18673</v>
      </c>
      <c r="G2422" s="17" t="s">
        <v>18674</v>
      </c>
      <c r="H2422" s="17" t="s">
        <v>18675</v>
      </c>
      <c r="I2422" s="17" t="s">
        <v>1050</v>
      </c>
      <c r="J2422" s="15" t="s">
        <v>18676</v>
      </c>
      <c r="K2422" s="15" t="s">
        <v>88</v>
      </c>
      <c r="L2422" s="18" t="s">
        <v>18677</v>
      </c>
      <c r="M2422" s="15" t="s">
        <v>17536</v>
      </c>
      <c r="N2422" s="15" t="s">
        <v>17537</v>
      </c>
      <c r="O2422" s="16">
        <v>610</v>
      </c>
      <c r="P2422" s="15" t="s">
        <v>272</v>
      </c>
      <c r="Q2422" s="15">
        <v>13100</v>
      </c>
      <c r="R2422" s="15">
        <v>70400</v>
      </c>
      <c r="S2422" s="15">
        <v>83500</v>
      </c>
      <c r="T2422" s="15">
        <v>0.17899999999999999</v>
      </c>
      <c r="U2422" s="15" t="s">
        <v>3335</v>
      </c>
      <c r="V2422" s="15" t="s">
        <v>76</v>
      </c>
      <c r="W2422" s="16">
        <v>1</v>
      </c>
      <c r="X2422" s="16">
        <v>1</v>
      </c>
      <c r="Y2422" s="15">
        <v>7808</v>
      </c>
      <c r="Z2422" s="15">
        <v>0.17899999999999999</v>
      </c>
      <c r="AA2422" s="15" t="s">
        <v>78</v>
      </c>
      <c r="AB2422" s="15" t="s">
        <v>78</v>
      </c>
      <c r="AC2422" s="15">
        <v>114140</v>
      </c>
      <c r="AD2422" s="26">
        <v>41677</v>
      </c>
      <c r="AE2422" s="15" t="s">
        <v>211</v>
      </c>
      <c r="AF2422" s="15" t="s">
        <v>3931</v>
      </c>
      <c r="AG2422" s="16">
        <v>1</v>
      </c>
      <c r="AH2422" s="15" t="s">
        <v>18678</v>
      </c>
      <c r="AI2422" s="15" t="s">
        <v>78</v>
      </c>
      <c r="AJ2422" s="15">
        <v>7808.3498535199997</v>
      </c>
      <c r="AK2422" s="15">
        <v>356.03140047099998</v>
      </c>
      <c r="AL2422" s="15">
        <v>3097290.42625</v>
      </c>
      <c r="AM2422" s="15">
        <v>1412021.6093299999</v>
      </c>
      <c r="AN2422" s="19">
        <v>0</v>
      </c>
      <c r="AO2422" s="19">
        <v>0</v>
      </c>
      <c r="AP2422" s="19">
        <v>13100</v>
      </c>
      <c r="AQ2422" s="19">
        <v>75200</v>
      </c>
      <c r="AR2422" s="34">
        <f t="shared" si="496"/>
        <v>88300</v>
      </c>
      <c r="AS2422" s="34">
        <v>0</v>
      </c>
      <c r="AT2422" s="34">
        <v>0</v>
      </c>
      <c r="AU2422" s="34">
        <v>0</v>
      </c>
      <c r="AV2422" s="34">
        <v>88300</v>
      </c>
      <c r="AW2422" s="35">
        <f t="shared" si="497"/>
        <v>88300</v>
      </c>
      <c r="AX2422" s="34">
        <f t="shared" si="498"/>
        <v>0</v>
      </c>
      <c r="AY2422" s="36">
        <v>1.4712000000099998</v>
      </c>
      <c r="AZ2422" s="36">
        <v>2.0617000000000001</v>
      </c>
      <c r="BA2422" s="22"/>
      <c r="BB2422" s="19">
        <v>1982</v>
      </c>
      <c r="BC2422" s="34">
        <f t="shared" si="499"/>
        <v>0</v>
      </c>
      <c r="BD2422" s="34">
        <f t="shared" si="500"/>
        <v>0</v>
      </c>
      <c r="BE2422" s="38">
        <v>3.4819999999999997E-2</v>
      </c>
      <c r="BF2422" s="38">
        <f t="shared" si="501"/>
        <v>3.4819999999999997E-2</v>
      </c>
      <c r="BG2422" s="34">
        <v>0</v>
      </c>
      <c r="BH2422" s="34">
        <v>0</v>
      </c>
      <c r="BI2422" s="34">
        <f t="shared" si="502"/>
        <v>0</v>
      </c>
      <c r="BJ2422" s="34">
        <f t="shared" si="503"/>
        <v>0</v>
      </c>
      <c r="BK2422" s="34">
        <v>0</v>
      </c>
      <c r="BL2422" s="34">
        <v>0</v>
      </c>
      <c r="BM2422" s="34">
        <f t="shared" si="504"/>
        <v>0</v>
      </c>
      <c r="BN2422" s="39">
        <f t="shared" si="494"/>
        <v>0</v>
      </c>
      <c r="BO2422" s="39">
        <f t="shared" si="495"/>
        <v>0</v>
      </c>
      <c r="BP2422" s="39">
        <f t="shared" si="505"/>
        <v>0</v>
      </c>
      <c r="BQ2422" s="25" t="s">
        <v>292</v>
      </c>
    </row>
    <row r="2423" spans="1:69" s="25" customFormat="1" ht="14.25" x14ac:dyDescent="0.2">
      <c r="A2423" s="14">
        <v>1224</v>
      </c>
      <c r="B2423" s="40"/>
      <c r="C2423" s="15"/>
      <c r="D2423" s="16">
        <v>3304</v>
      </c>
      <c r="E2423" s="15" t="s">
        <v>18679</v>
      </c>
      <c r="F2423" s="15" t="s">
        <v>18680</v>
      </c>
      <c r="G2423" s="17" t="s">
        <v>18681</v>
      </c>
      <c r="H2423" s="17" t="s">
        <v>18682</v>
      </c>
      <c r="I2423" s="17" t="s">
        <v>86</v>
      </c>
      <c r="J2423" s="15" t="s">
        <v>18683</v>
      </c>
      <c r="K2423" s="15" t="s">
        <v>1563</v>
      </c>
      <c r="L2423" s="18"/>
      <c r="M2423" s="15"/>
      <c r="N2423" s="15"/>
      <c r="O2423" s="16"/>
      <c r="P2423" s="15"/>
      <c r="Q2423" s="15"/>
      <c r="R2423" s="15"/>
      <c r="S2423" s="15"/>
      <c r="T2423" s="15"/>
      <c r="U2423" s="15"/>
      <c r="V2423" s="15"/>
      <c r="W2423" s="16"/>
      <c r="X2423" s="16"/>
      <c r="Y2423" s="15"/>
      <c r="Z2423" s="15"/>
      <c r="AA2423" s="15"/>
      <c r="AB2423" s="15"/>
      <c r="AC2423" s="15"/>
      <c r="AD2423" s="15"/>
      <c r="AE2423" s="15"/>
      <c r="AF2423" s="15"/>
      <c r="AG2423" s="16"/>
      <c r="AH2423" s="15"/>
      <c r="AI2423" s="15"/>
      <c r="AJ2423" s="15"/>
      <c r="AK2423" s="15"/>
      <c r="AL2423" s="15"/>
      <c r="AM2423" s="15"/>
      <c r="AN2423" s="19">
        <v>0</v>
      </c>
      <c r="AO2423" s="19">
        <v>0</v>
      </c>
      <c r="AP2423" s="19">
        <v>0</v>
      </c>
      <c r="AQ2423" s="19">
        <v>0</v>
      </c>
      <c r="AR2423" s="34">
        <f t="shared" si="496"/>
        <v>0</v>
      </c>
      <c r="AS2423" s="34">
        <v>0</v>
      </c>
      <c r="AT2423" s="34">
        <v>0</v>
      </c>
      <c r="AU2423" s="34">
        <v>0</v>
      </c>
      <c r="AV2423" s="34">
        <v>0</v>
      </c>
      <c r="AW2423" s="35">
        <f t="shared" si="497"/>
        <v>0</v>
      </c>
      <c r="AX2423" s="34">
        <f t="shared" si="498"/>
        <v>0</v>
      </c>
      <c r="AY2423" s="36">
        <v>1.4712000000099998</v>
      </c>
      <c r="AZ2423" s="36">
        <v>2.0617000000000001</v>
      </c>
      <c r="BA2423" s="22"/>
      <c r="BB2423" s="19">
        <v>0</v>
      </c>
      <c r="BC2423" s="34">
        <f t="shared" si="499"/>
        <v>0</v>
      </c>
      <c r="BD2423" s="34">
        <f t="shared" si="500"/>
        <v>0</v>
      </c>
      <c r="BE2423" s="38">
        <v>3.4819999999999997E-2</v>
      </c>
      <c r="BF2423" s="38">
        <f t="shared" si="501"/>
        <v>3.4819999999999997E-2</v>
      </c>
      <c r="BG2423" s="34">
        <v>0</v>
      </c>
      <c r="BH2423" s="34">
        <v>0</v>
      </c>
      <c r="BI2423" s="34">
        <f t="shared" si="502"/>
        <v>0</v>
      </c>
      <c r="BJ2423" s="34">
        <f t="shared" si="503"/>
        <v>0</v>
      </c>
      <c r="BK2423" s="34">
        <v>0</v>
      </c>
      <c r="BL2423" s="34">
        <v>0</v>
      </c>
      <c r="BM2423" s="34">
        <f t="shared" si="504"/>
        <v>0</v>
      </c>
      <c r="BN2423" s="39">
        <f t="shared" si="494"/>
        <v>0</v>
      </c>
      <c r="BO2423" s="39">
        <f t="shared" si="495"/>
        <v>0</v>
      </c>
      <c r="BP2423" s="39">
        <f t="shared" si="505"/>
        <v>0</v>
      </c>
    </row>
    <row r="2424" spans="1:69" s="25" customFormat="1" ht="14.25" x14ac:dyDescent="0.2">
      <c r="A2424" s="14">
        <v>1225</v>
      </c>
      <c r="B2424" s="40"/>
      <c r="C2424" s="15"/>
      <c r="D2424" s="16">
        <v>3741</v>
      </c>
      <c r="E2424" s="15" t="s">
        <v>18684</v>
      </c>
      <c r="F2424" s="15" t="s">
        <v>18685</v>
      </c>
      <c r="G2424" s="17" t="s">
        <v>18686</v>
      </c>
      <c r="H2424" s="17" t="s">
        <v>18687</v>
      </c>
      <c r="I2424" s="17" t="s">
        <v>86</v>
      </c>
      <c r="J2424" s="15" t="s">
        <v>18688</v>
      </c>
      <c r="K2424" s="15" t="s">
        <v>3825</v>
      </c>
      <c r="L2424" s="18" t="s">
        <v>18689</v>
      </c>
      <c r="M2424" s="15" t="s">
        <v>11377</v>
      </c>
      <c r="N2424" s="15" t="s">
        <v>11378</v>
      </c>
      <c r="O2424" s="16">
        <v>610</v>
      </c>
      <c r="P2424" s="15" t="s">
        <v>272</v>
      </c>
      <c r="Q2424" s="15">
        <v>11800</v>
      </c>
      <c r="R2424" s="15">
        <v>81800</v>
      </c>
      <c r="S2424" s="15">
        <v>93600</v>
      </c>
      <c r="T2424" s="15">
        <v>0.17299999999999999</v>
      </c>
      <c r="U2424" s="15" t="s">
        <v>3335</v>
      </c>
      <c r="V2424" s="15" t="s">
        <v>76</v>
      </c>
      <c r="W2424" s="16">
        <v>1</v>
      </c>
      <c r="X2424" s="16">
        <v>1</v>
      </c>
      <c r="Y2424" s="15">
        <v>7710</v>
      </c>
      <c r="Z2424" s="15">
        <v>0.17699999999999999</v>
      </c>
      <c r="AA2424" s="15" t="s">
        <v>78</v>
      </c>
      <c r="AB2424" s="15" t="s">
        <v>78</v>
      </c>
      <c r="AC2424" s="15">
        <v>112212</v>
      </c>
      <c r="AD2424" s="26">
        <v>41561</v>
      </c>
      <c r="AE2424" s="15" t="s">
        <v>222</v>
      </c>
      <c r="AF2424" s="15" t="s">
        <v>18690</v>
      </c>
      <c r="AG2424" s="16">
        <v>1</v>
      </c>
      <c r="AH2424" s="15" t="s">
        <v>18691</v>
      </c>
      <c r="AI2424" s="15" t="s">
        <v>78</v>
      </c>
      <c r="AJ2424" s="15">
        <v>7710.2290039099998</v>
      </c>
      <c r="AK2424" s="15">
        <v>354.61002520400001</v>
      </c>
      <c r="AL2424" s="15">
        <v>3097291.1619699998</v>
      </c>
      <c r="AM2424" s="15">
        <v>1411922.0663900001</v>
      </c>
      <c r="AN2424" s="19">
        <v>0</v>
      </c>
      <c r="AO2424" s="19">
        <v>0</v>
      </c>
      <c r="AP2424" s="19">
        <v>11800</v>
      </c>
      <c r="AQ2424" s="19">
        <v>83000</v>
      </c>
      <c r="AR2424" s="34">
        <f t="shared" si="496"/>
        <v>94800</v>
      </c>
      <c r="AS2424" s="34">
        <v>0</v>
      </c>
      <c r="AT2424" s="34">
        <v>0</v>
      </c>
      <c r="AU2424" s="34">
        <v>0</v>
      </c>
      <c r="AV2424" s="34">
        <v>94800</v>
      </c>
      <c r="AW2424" s="35">
        <f t="shared" si="497"/>
        <v>94800</v>
      </c>
      <c r="AX2424" s="34">
        <f t="shared" si="498"/>
        <v>0</v>
      </c>
      <c r="AY2424" s="36">
        <v>1.4712000000099998</v>
      </c>
      <c r="AZ2424" s="36">
        <v>2.0617000000000001</v>
      </c>
      <c r="BA2424" s="22"/>
      <c r="BB2424" s="19">
        <v>1896</v>
      </c>
      <c r="BC2424" s="34">
        <f t="shared" si="499"/>
        <v>0</v>
      </c>
      <c r="BD2424" s="34">
        <f t="shared" si="500"/>
        <v>0</v>
      </c>
      <c r="BE2424" s="38">
        <v>3.4819999999999997E-2</v>
      </c>
      <c r="BF2424" s="38">
        <f t="shared" si="501"/>
        <v>3.4819999999999997E-2</v>
      </c>
      <c r="BG2424" s="34">
        <v>0</v>
      </c>
      <c r="BH2424" s="34">
        <v>0</v>
      </c>
      <c r="BI2424" s="34">
        <f t="shared" si="502"/>
        <v>0</v>
      </c>
      <c r="BJ2424" s="34">
        <f t="shared" si="503"/>
        <v>0</v>
      </c>
      <c r="BK2424" s="34">
        <v>0</v>
      </c>
      <c r="BL2424" s="34">
        <v>0</v>
      </c>
      <c r="BM2424" s="34">
        <f t="shared" si="504"/>
        <v>0</v>
      </c>
      <c r="BN2424" s="39">
        <f t="shared" si="494"/>
        <v>0</v>
      </c>
      <c r="BO2424" s="39">
        <f t="shared" si="495"/>
        <v>0</v>
      </c>
      <c r="BP2424" s="39">
        <f t="shared" si="505"/>
        <v>0</v>
      </c>
      <c r="BQ2424" s="25" t="s">
        <v>292</v>
      </c>
    </row>
    <row r="2425" spans="1:69" s="25" customFormat="1" ht="14.25" x14ac:dyDescent="0.2">
      <c r="A2425" s="14">
        <v>1226</v>
      </c>
      <c r="B2425" s="40"/>
      <c r="C2425" s="15" t="s">
        <v>18692</v>
      </c>
      <c r="D2425" s="16">
        <v>7393</v>
      </c>
      <c r="E2425" s="15" t="s">
        <v>18693</v>
      </c>
      <c r="F2425" s="15" t="s">
        <v>18692</v>
      </c>
      <c r="G2425" s="17" t="s">
        <v>18694</v>
      </c>
      <c r="H2425" s="17" t="s">
        <v>18695</v>
      </c>
      <c r="I2425" s="17" t="s">
        <v>86</v>
      </c>
      <c r="J2425" s="15" t="s">
        <v>18696</v>
      </c>
      <c r="K2425" s="15" t="s">
        <v>2360</v>
      </c>
      <c r="L2425" s="18"/>
      <c r="M2425" s="15"/>
      <c r="N2425" s="15"/>
      <c r="O2425" s="16"/>
      <c r="P2425" s="15"/>
      <c r="Q2425" s="15"/>
      <c r="R2425" s="15"/>
      <c r="S2425" s="15"/>
      <c r="T2425" s="15"/>
      <c r="U2425" s="15"/>
      <c r="V2425" s="15"/>
      <c r="W2425" s="16"/>
      <c r="X2425" s="16"/>
      <c r="Y2425" s="15"/>
      <c r="Z2425" s="15"/>
      <c r="AA2425" s="15"/>
      <c r="AB2425" s="15"/>
      <c r="AC2425" s="15"/>
      <c r="AD2425" s="15"/>
      <c r="AE2425" s="15"/>
      <c r="AF2425" s="15"/>
      <c r="AG2425" s="16"/>
      <c r="AH2425" s="15"/>
      <c r="AI2425" s="15"/>
      <c r="AJ2425" s="15"/>
      <c r="AK2425" s="15"/>
      <c r="AL2425" s="15"/>
      <c r="AM2425" s="15"/>
      <c r="AN2425" s="19">
        <v>0</v>
      </c>
      <c r="AO2425" s="19">
        <v>0</v>
      </c>
      <c r="AP2425" s="19">
        <v>0</v>
      </c>
      <c r="AQ2425" s="19">
        <v>0</v>
      </c>
      <c r="AR2425" s="34">
        <f t="shared" si="496"/>
        <v>0</v>
      </c>
      <c r="AS2425" s="34">
        <v>0</v>
      </c>
      <c r="AT2425" s="34">
        <v>0</v>
      </c>
      <c r="AU2425" s="34">
        <v>0</v>
      </c>
      <c r="AV2425" s="34">
        <v>0</v>
      </c>
      <c r="AW2425" s="35">
        <f t="shared" si="497"/>
        <v>0</v>
      </c>
      <c r="AX2425" s="34">
        <f t="shared" si="498"/>
        <v>0</v>
      </c>
      <c r="AY2425" s="36">
        <v>1.4712000000099998</v>
      </c>
      <c r="AZ2425" s="36">
        <v>2.0617000000000001</v>
      </c>
      <c r="BA2425" s="22"/>
      <c r="BB2425" s="19">
        <v>0</v>
      </c>
      <c r="BC2425" s="34">
        <f t="shared" si="499"/>
        <v>0</v>
      </c>
      <c r="BD2425" s="34">
        <f t="shared" si="500"/>
        <v>0</v>
      </c>
      <c r="BE2425" s="38">
        <v>3.4819999999999997E-2</v>
      </c>
      <c r="BF2425" s="38">
        <f t="shared" si="501"/>
        <v>3.4819999999999997E-2</v>
      </c>
      <c r="BG2425" s="34">
        <v>0</v>
      </c>
      <c r="BH2425" s="34">
        <v>0</v>
      </c>
      <c r="BI2425" s="34">
        <f t="shared" si="502"/>
        <v>0</v>
      </c>
      <c r="BJ2425" s="34">
        <f t="shared" si="503"/>
        <v>0</v>
      </c>
      <c r="BK2425" s="34">
        <v>0</v>
      </c>
      <c r="BL2425" s="34">
        <v>0</v>
      </c>
      <c r="BM2425" s="34">
        <f t="shared" si="504"/>
        <v>0</v>
      </c>
      <c r="BN2425" s="39">
        <f t="shared" si="494"/>
        <v>0</v>
      </c>
      <c r="BO2425" s="39">
        <f t="shared" si="495"/>
        <v>0</v>
      </c>
      <c r="BP2425" s="39">
        <f t="shared" si="505"/>
        <v>0</v>
      </c>
    </row>
    <row r="2426" spans="1:69" s="25" customFormat="1" ht="14.25" x14ac:dyDescent="0.2">
      <c r="A2426" s="14">
        <v>1227</v>
      </c>
      <c r="B2426" s="40"/>
      <c r="C2426" s="15"/>
      <c r="D2426" s="16">
        <v>2667</v>
      </c>
      <c r="E2426" s="15" t="s">
        <v>18697</v>
      </c>
      <c r="F2426" s="15" t="s">
        <v>18698</v>
      </c>
      <c r="G2426" s="17" t="s">
        <v>18699</v>
      </c>
      <c r="H2426" s="17" t="s">
        <v>18700</v>
      </c>
      <c r="I2426" s="17" t="s">
        <v>88</v>
      </c>
      <c r="J2426" s="15" t="s">
        <v>18701</v>
      </c>
      <c r="K2426" s="15" t="s">
        <v>710</v>
      </c>
      <c r="L2426" s="18" t="s">
        <v>18702</v>
      </c>
      <c r="M2426" s="15" t="s">
        <v>3654</v>
      </c>
      <c r="N2426" s="15" t="s">
        <v>3655</v>
      </c>
      <c r="O2426" s="16">
        <v>610</v>
      </c>
      <c r="P2426" s="15" t="s">
        <v>272</v>
      </c>
      <c r="Q2426" s="15">
        <v>48500</v>
      </c>
      <c r="R2426" s="15">
        <v>42800</v>
      </c>
      <c r="S2426" s="15">
        <v>91300</v>
      </c>
      <c r="T2426" s="15">
        <v>0.60599999999999998</v>
      </c>
      <c r="U2426" s="15" t="s">
        <v>3335</v>
      </c>
      <c r="V2426" s="15" t="s">
        <v>76</v>
      </c>
      <c r="W2426" s="16">
        <v>1</v>
      </c>
      <c r="X2426" s="16">
        <v>1</v>
      </c>
      <c r="Y2426" s="15">
        <v>25754</v>
      </c>
      <c r="Z2426" s="15">
        <v>0.59099999999999997</v>
      </c>
      <c r="AA2426" s="15" t="s">
        <v>78</v>
      </c>
      <c r="AB2426" s="15" t="s">
        <v>78</v>
      </c>
      <c r="AC2426" s="15">
        <v>199971.77</v>
      </c>
      <c r="AD2426" s="26">
        <v>41661</v>
      </c>
      <c r="AE2426" s="15" t="s">
        <v>78</v>
      </c>
      <c r="AF2426" s="15" t="s">
        <v>78</v>
      </c>
      <c r="AG2426" s="16">
        <v>1</v>
      </c>
      <c r="AH2426" s="15" t="s">
        <v>18703</v>
      </c>
      <c r="AI2426" s="15" t="s">
        <v>78</v>
      </c>
      <c r="AJ2426" s="15">
        <v>25753.9724121</v>
      </c>
      <c r="AK2426" s="15">
        <v>909.45172927900001</v>
      </c>
      <c r="AL2426" s="15">
        <v>3097290.3661500001</v>
      </c>
      <c r="AM2426" s="15">
        <v>1411683.07277</v>
      </c>
      <c r="AN2426" s="19">
        <v>0</v>
      </c>
      <c r="AO2426" s="19">
        <v>0</v>
      </c>
      <c r="AP2426" s="19">
        <v>48500</v>
      </c>
      <c r="AQ2426" s="19">
        <v>42400</v>
      </c>
      <c r="AR2426" s="34">
        <f t="shared" si="496"/>
        <v>90900</v>
      </c>
      <c r="AS2426" s="34">
        <v>0</v>
      </c>
      <c r="AT2426" s="34">
        <v>0</v>
      </c>
      <c r="AU2426" s="34">
        <v>0</v>
      </c>
      <c r="AV2426" s="34">
        <v>90900</v>
      </c>
      <c r="AW2426" s="35">
        <f t="shared" si="497"/>
        <v>90900</v>
      </c>
      <c r="AX2426" s="34">
        <f t="shared" si="498"/>
        <v>0</v>
      </c>
      <c r="AY2426" s="36">
        <v>1.4712000000099998</v>
      </c>
      <c r="AZ2426" s="36">
        <v>2.0617000000000001</v>
      </c>
      <c r="BA2426" s="22"/>
      <c r="BB2426" s="19">
        <v>2727</v>
      </c>
      <c r="BC2426" s="34">
        <f t="shared" si="499"/>
        <v>0</v>
      </c>
      <c r="BD2426" s="34">
        <f t="shared" si="500"/>
        <v>0</v>
      </c>
      <c r="BE2426" s="38">
        <v>3.4819999999999997E-2</v>
      </c>
      <c r="BF2426" s="38">
        <f t="shared" si="501"/>
        <v>3.4819999999999997E-2</v>
      </c>
      <c r="BG2426" s="34">
        <v>0</v>
      </c>
      <c r="BH2426" s="34">
        <v>0</v>
      </c>
      <c r="BI2426" s="34">
        <f t="shared" si="502"/>
        <v>0</v>
      </c>
      <c r="BJ2426" s="34">
        <f t="shared" si="503"/>
        <v>0</v>
      </c>
      <c r="BK2426" s="34">
        <v>0</v>
      </c>
      <c r="BL2426" s="34">
        <v>0</v>
      </c>
      <c r="BM2426" s="34">
        <f t="shared" si="504"/>
        <v>0</v>
      </c>
      <c r="BN2426" s="39">
        <f t="shared" si="494"/>
        <v>0</v>
      </c>
      <c r="BO2426" s="39">
        <f t="shared" si="495"/>
        <v>0</v>
      </c>
      <c r="BP2426" s="39">
        <f t="shared" si="505"/>
        <v>0</v>
      </c>
      <c r="BQ2426" s="25" t="s">
        <v>292</v>
      </c>
    </row>
    <row r="2427" spans="1:69" s="25" customFormat="1" ht="14.25" x14ac:dyDescent="0.2">
      <c r="A2427" s="14">
        <v>1228</v>
      </c>
      <c r="B2427" s="40"/>
      <c r="C2427" s="15" t="s">
        <v>18704</v>
      </c>
      <c r="D2427" s="16">
        <v>35014</v>
      </c>
      <c r="E2427" s="15" t="s">
        <v>18705</v>
      </c>
      <c r="F2427" s="15" t="s">
        <v>18704</v>
      </c>
      <c r="G2427" s="17" t="s">
        <v>18706</v>
      </c>
      <c r="H2427" s="17" t="s">
        <v>18707</v>
      </c>
      <c r="I2427" s="17" t="s">
        <v>86</v>
      </c>
      <c r="J2427" s="15" t="s">
        <v>18708</v>
      </c>
      <c r="K2427" s="15" t="s">
        <v>819</v>
      </c>
      <c r="L2427" s="18"/>
      <c r="M2427" s="15"/>
      <c r="N2427" s="15"/>
      <c r="O2427" s="16"/>
      <c r="P2427" s="15"/>
      <c r="Q2427" s="15"/>
      <c r="R2427" s="15"/>
      <c r="S2427" s="15"/>
      <c r="T2427" s="15"/>
      <c r="U2427" s="15"/>
      <c r="V2427" s="15"/>
      <c r="W2427" s="16"/>
      <c r="X2427" s="16"/>
      <c r="Y2427" s="15"/>
      <c r="Z2427" s="15"/>
      <c r="AA2427" s="15"/>
      <c r="AB2427" s="15"/>
      <c r="AC2427" s="15"/>
      <c r="AD2427" s="15"/>
      <c r="AE2427" s="15"/>
      <c r="AF2427" s="15"/>
      <c r="AG2427" s="16"/>
      <c r="AH2427" s="15"/>
      <c r="AI2427" s="15"/>
      <c r="AJ2427" s="15"/>
      <c r="AK2427" s="15"/>
      <c r="AL2427" s="15"/>
      <c r="AM2427" s="15"/>
      <c r="AN2427" s="19">
        <v>0</v>
      </c>
      <c r="AO2427" s="19">
        <v>0</v>
      </c>
      <c r="AP2427" s="19">
        <v>0</v>
      </c>
      <c r="AQ2427" s="19">
        <v>0</v>
      </c>
      <c r="AR2427" s="34">
        <f t="shared" si="496"/>
        <v>0</v>
      </c>
      <c r="AS2427" s="34">
        <v>0</v>
      </c>
      <c r="AT2427" s="34">
        <v>0</v>
      </c>
      <c r="AU2427" s="34">
        <v>0</v>
      </c>
      <c r="AV2427" s="34">
        <v>0</v>
      </c>
      <c r="AW2427" s="35">
        <f t="shared" si="497"/>
        <v>0</v>
      </c>
      <c r="AX2427" s="34">
        <f t="shared" si="498"/>
        <v>0</v>
      </c>
      <c r="AY2427" s="36">
        <v>1.4712000000099998</v>
      </c>
      <c r="AZ2427" s="36">
        <v>2.0617000000000001</v>
      </c>
      <c r="BA2427" s="22"/>
      <c r="BB2427" s="19">
        <v>0</v>
      </c>
      <c r="BC2427" s="34">
        <f t="shared" si="499"/>
        <v>0</v>
      </c>
      <c r="BD2427" s="34">
        <f t="shared" si="500"/>
        <v>0</v>
      </c>
      <c r="BE2427" s="38">
        <v>3.4819999999999997E-2</v>
      </c>
      <c r="BF2427" s="38">
        <f t="shared" si="501"/>
        <v>3.4819999999999997E-2</v>
      </c>
      <c r="BG2427" s="34">
        <v>0</v>
      </c>
      <c r="BH2427" s="34">
        <v>0</v>
      </c>
      <c r="BI2427" s="34">
        <f t="shared" si="502"/>
        <v>0</v>
      </c>
      <c r="BJ2427" s="34">
        <f t="shared" si="503"/>
        <v>0</v>
      </c>
      <c r="BK2427" s="34">
        <v>0</v>
      </c>
      <c r="BL2427" s="34">
        <v>0</v>
      </c>
      <c r="BM2427" s="34">
        <f t="shared" si="504"/>
        <v>0</v>
      </c>
      <c r="BN2427" s="39">
        <f t="shared" si="494"/>
        <v>0</v>
      </c>
      <c r="BO2427" s="39">
        <f t="shared" si="495"/>
        <v>0</v>
      </c>
      <c r="BP2427" s="39">
        <f t="shared" si="505"/>
        <v>0</v>
      </c>
    </row>
    <row r="2428" spans="1:69" s="25" customFormat="1" ht="14.25" x14ac:dyDescent="0.2">
      <c r="A2428" s="14">
        <v>1229</v>
      </c>
      <c r="B2428" s="40"/>
      <c r="C2428" s="15"/>
      <c r="D2428" s="16">
        <v>7876</v>
      </c>
      <c r="E2428" s="15" t="s">
        <v>18709</v>
      </c>
      <c r="F2428" s="15" t="s">
        <v>18710</v>
      </c>
      <c r="G2428" s="17" t="s">
        <v>18711</v>
      </c>
      <c r="H2428" s="17" t="s">
        <v>18712</v>
      </c>
      <c r="I2428" s="17" t="s">
        <v>86</v>
      </c>
      <c r="J2428" s="15" t="s">
        <v>18713</v>
      </c>
      <c r="K2428" s="15" t="s">
        <v>14979</v>
      </c>
      <c r="L2428" s="18" t="s">
        <v>18714</v>
      </c>
      <c r="M2428" s="15" t="s">
        <v>18715</v>
      </c>
      <c r="N2428" s="15" t="s">
        <v>18716</v>
      </c>
      <c r="O2428" s="16">
        <v>610</v>
      </c>
      <c r="P2428" s="15" t="s">
        <v>272</v>
      </c>
      <c r="Q2428" s="15">
        <v>692000</v>
      </c>
      <c r="R2428" s="15">
        <v>0</v>
      </c>
      <c r="S2428" s="15">
        <v>692000</v>
      </c>
      <c r="T2428" s="15">
        <v>6.92</v>
      </c>
      <c r="U2428" s="15" t="s">
        <v>18717</v>
      </c>
      <c r="V2428" s="15" t="s">
        <v>76</v>
      </c>
      <c r="W2428" s="16">
        <v>1</v>
      </c>
      <c r="X2428" s="16">
        <v>1</v>
      </c>
      <c r="Y2428" s="15">
        <v>312677</v>
      </c>
      <c r="Z2428" s="15">
        <v>7.1779999999999999</v>
      </c>
      <c r="AA2428" s="15" t="s">
        <v>78</v>
      </c>
      <c r="AB2428" s="15" t="s">
        <v>78</v>
      </c>
      <c r="AC2428" s="15">
        <v>1648277</v>
      </c>
      <c r="AD2428" s="26">
        <v>41579</v>
      </c>
      <c r="AE2428" s="15" t="s">
        <v>1583</v>
      </c>
      <c r="AF2428" s="15" t="s">
        <v>18718</v>
      </c>
      <c r="AG2428" s="16">
        <v>1</v>
      </c>
      <c r="AH2428" s="15" t="s">
        <v>18719</v>
      </c>
      <c r="AI2428" s="15" t="s">
        <v>78</v>
      </c>
      <c r="AJ2428" s="15">
        <v>312677.222412</v>
      </c>
      <c r="AK2428" s="15">
        <v>3936.1381299200002</v>
      </c>
      <c r="AL2428" s="15">
        <v>3097536.9193799999</v>
      </c>
      <c r="AM2428" s="15">
        <v>1411944.4485500001</v>
      </c>
      <c r="AN2428" s="19">
        <v>0</v>
      </c>
      <c r="AO2428" s="19">
        <v>0</v>
      </c>
      <c r="AP2428" s="19">
        <v>692000</v>
      </c>
      <c r="AQ2428" s="19">
        <v>0</v>
      </c>
      <c r="AR2428" s="34">
        <f t="shared" si="496"/>
        <v>692000</v>
      </c>
      <c r="AS2428" s="34">
        <v>0</v>
      </c>
      <c r="AT2428" s="34">
        <v>0</v>
      </c>
      <c r="AU2428" s="34">
        <v>0</v>
      </c>
      <c r="AV2428" s="34">
        <v>692000</v>
      </c>
      <c r="AW2428" s="35">
        <f t="shared" si="497"/>
        <v>692000</v>
      </c>
      <c r="AX2428" s="34">
        <f t="shared" si="498"/>
        <v>0</v>
      </c>
      <c r="AY2428" s="36">
        <v>1.3258000000000001</v>
      </c>
      <c r="AZ2428" s="36">
        <v>2.0265</v>
      </c>
      <c r="BA2428" s="22"/>
      <c r="BB2428" s="19">
        <v>20760</v>
      </c>
      <c r="BC2428" s="34">
        <f t="shared" si="499"/>
        <v>0</v>
      </c>
      <c r="BD2428" s="34">
        <f t="shared" si="500"/>
        <v>0</v>
      </c>
      <c r="BE2428" s="38">
        <v>3.4819999999999997E-2</v>
      </c>
      <c r="BF2428" s="38">
        <f t="shared" si="501"/>
        <v>3.4819999999999997E-2</v>
      </c>
      <c r="BG2428" s="34">
        <v>0</v>
      </c>
      <c r="BH2428" s="34">
        <v>0</v>
      </c>
      <c r="BI2428" s="34">
        <f t="shared" si="502"/>
        <v>0</v>
      </c>
      <c r="BJ2428" s="34">
        <f t="shared" si="503"/>
        <v>0</v>
      </c>
      <c r="BK2428" s="34">
        <v>0</v>
      </c>
      <c r="BL2428" s="34">
        <v>0</v>
      </c>
      <c r="BM2428" s="34">
        <f t="shared" si="504"/>
        <v>0</v>
      </c>
      <c r="BN2428" s="39">
        <f t="shared" si="494"/>
        <v>0</v>
      </c>
      <c r="BO2428" s="39">
        <f t="shared" si="495"/>
        <v>0</v>
      </c>
      <c r="BP2428" s="39">
        <f t="shared" si="505"/>
        <v>0</v>
      </c>
      <c r="BQ2428" s="25" t="s">
        <v>292</v>
      </c>
    </row>
    <row r="2429" spans="1:69" s="25" customFormat="1" ht="14.25" x14ac:dyDescent="0.2">
      <c r="A2429" s="14">
        <v>1230</v>
      </c>
      <c r="B2429" s="40"/>
      <c r="C2429" s="15" t="s">
        <v>18720</v>
      </c>
      <c r="D2429" s="16">
        <v>16061</v>
      </c>
      <c r="E2429" s="15" t="s">
        <v>18721</v>
      </c>
      <c r="F2429" s="15" t="s">
        <v>18720</v>
      </c>
      <c r="G2429" s="17" t="s">
        <v>18722</v>
      </c>
      <c r="H2429" s="17" t="s">
        <v>18723</v>
      </c>
      <c r="I2429" s="17" t="s">
        <v>6305</v>
      </c>
      <c r="J2429" s="15" t="s">
        <v>18724</v>
      </c>
      <c r="K2429" s="15" t="s">
        <v>16411</v>
      </c>
      <c r="L2429" s="18"/>
      <c r="M2429" s="15"/>
      <c r="N2429" s="15"/>
      <c r="O2429" s="16"/>
      <c r="P2429" s="15"/>
      <c r="Q2429" s="15"/>
      <c r="R2429" s="15"/>
      <c r="S2429" s="15"/>
      <c r="T2429" s="15"/>
      <c r="U2429" s="15"/>
      <c r="V2429" s="15"/>
      <c r="W2429" s="16"/>
      <c r="X2429" s="16"/>
      <c r="Y2429" s="15"/>
      <c r="Z2429" s="15"/>
      <c r="AA2429" s="15"/>
      <c r="AB2429" s="15"/>
      <c r="AC2429" s="15"/>
      <c r="AD2429" s="15"/>
      <c r="AE2429" s="15"/>
      <c r="AF2429" s="15"/>
      <c r="AG2429" s="16"/>
      <c r="AH2429" s="15"/>
      <c r="AI2429" s="15"/>
      <c r="AJ2429" s="15"/>
      <c r="AK2429" s="15"/>
      <c r="AL2429" s="15"/>
      <c r="AM2429" s="15"/>
      <c r="AN2429" s="19">
        <v>0</v>
      </c>
      <c r="AO2429" s="19">
        <v>0</v>
      </c>
      <c r="AP2429" s="19">
        <v>0</v>
      </c>
      <c r="AQ2429" s="19">
        <v>0</v>
      </c>
      <c r="AR2429" s="34">
        <f t="shared" si="496"/>
        <v>0</v>
      </c>
      <c r="AS2429" s="34">
        <v>0</v>
      </c>
      <c r="AT2429" s="34">
        <v>0</v>
      </c>
      <c r="AU2429" s="34">
        <v>0</v>
      </c>
      <c r="AV2429" s="34">
        <v>0</v>
      </c>
      <c r="AW2429" s="35">
        <f t="shared" si="497"/>
        <v>0</v>
      </c>
      <c r="AX2429" s="34">
        <f t="shared" si="498"/>
        <v>0</v>
      </c>
      <c r="AY2429" s="36">
        <v>2.0638999999999998</v>
      </c>
      <c r="AZ2429" s="36">
        <v>2.0638999999999998</v>
      </c>
      <c r="BA2429" s="22"/>
      <c r="BB2429" s="19">
        <v>0</v>
      </c>
      <c r="BC2429" s="34">
        <f t="shared" si="499"/>
        <v>0</v>
      </c>
      <c r="BD2429" s="34">
        <f t="shared" si="500"/>
        <v>0</v>
      </c>
      <c r="BE2429" s="38">
        <v>3.4819999999999997E-2</v>
      </c>
      <c r="BF2429" s="38">
        <f t="shared" si="501"/>
        <v>3.4819999999999997E-2</v>
      </c>
      <c r="BG2429" s="34">
        <v>0</v>
      </c>
      <c r="BH2429" s="34">
        <v>0</v>
      </c>
      <c r="BI2429" s="34">
        <f t="shared" si="502"/>
        <v>0</v>
      </c>
      <c r="BJ2429" s="34">
        <f t="shared" si="503"/>
        <v>0</v>
      </c>
      <c r="BK2429" s="34">
        <v>0</v>
      </c>
      <c r="BL2429" s="34">
        <v>0</v>
      </c>
      <c r="BM2429" s="34">
        <f t="shared" si="504"/>
        <v>0</v>
      </c>
      <c r="BN2429" s="39">
        <f t="shared" si="494"/>
        <v>0</v>
      </c>
      <c r="BO2429" s="39">
        <f t="shared" si="495"/>
        <v>0</v>
      </c>
      <c r="BP2429" s="39">
        <f t="shared" si="505"/>
        <v>0</v>
      </c>
      <c r="BQ2429" s="25" t="s">
        <v>292</v>
      </c>
    </row>
    <row r="2430" spans="1:69" s="25" customFormat="1" ht="14.25" x14ac:dyDescent="0.2">
      <c r="A2430" s="14">
        <v>1231</v>
      </c>
      <c r="B2430" s="40"/>
      <c r="C2430" s="15"/>
      <c r="D2430" s="16">
        <v>3135</v>
      </c>
      <c r="E2430" s="15" t="s">
        <v>18725</v>
      </c>
      <c r="F2430" s="15" t="s">
        <v>18726</v>
      </c>
      <c r="G2430" s="17" t="s">
        <v>18727</v>
      </c>
      <c r="H2430" s="17" t="s">
        <v>18728</v>
      </c>
      <c r="I2430" s="17" t="s">
        <v>86</v>
      </c>
      <c r="J2430" s="15" t="s">
        <v>18728</v>
      </c>
      <c r="K2430" s="15" t="s">
        <v>1188</v>
      </c>
      <c r="L2430" s="18"/>
      <c r="M2430" s="15"/>
      <c r="N2430" s="15"/>
      <c r="O2430" s="16"/>
      <c r="P2430" s="15"/>
      <c r="Q2430" s="15"/>
      <c r="R2430" s="15"/>
      <c r="S2430" s="15"/>
      <c r="T2430" s="15"/>
      <c r="U2430" s="15"/>
      <c r="V2430" s="15"/>
      <c r="W2430" s="16"/>
      <c r="X2430" s="16"/>
      <c r="Y2430" s="15"/>
      <c r="Z2430" s="15"/>
      <c r="AA2430" s="15"/>
      <c r="AB2430" s="15"/>
      <c r="AC2430" s="15"/>
      <c r="AD2430" s="15"/>
      <c r="AE2430" s="15"/>
      <c r="AF2430" s="15"/>
      <c r="AG2430" s="16"/>
      <c r="AH2430" s="15"/>
      <c r="AI2430" s="15"/>
      <c r="AJ2430" s="15"/>
      <c r="AK2430" s="15"/>
      <c r="AL2430" s="15"/>
      <c r="AM2430" s="15"/>
      <c r="AN2430" s="19">
        <v>0</v>
      </c>
      <c r="AO2430" s="19">
        <v>0</v>
      </c>
      <c r="AP2430" s="19">
        <v>0</v>
      </c>
      <c r="AQ2430" s="19">
        <v>0</v>
      </c>
      <c r="AR2430" s="34">
        <f t="shared" si="496"/>
        <v>0</v>
      </c>
      <c r="AS2430" s="34">
        <v>0</v>
      </c>
      <c r="AT2430" s="34">
        <v>0</v>
      </c>
      <c r="AU2430" s="34">
        <v>0</v>
      </c>
      <c r="AV2430" s="34">
        <v>0</v>
      </c>
      <c r="AW2430" s="35">
        <f t="shared" si="497"/>
        <v>0</v>
      </c>
      <c r="AX2430" s="34">
        <f t="shared" si="498"/>
        <v>0</v>
      </c>
      <c r="AY2430" s="36">
        <v>1.3258000000000001</v>
      </c>
      <c r="AZ2430" s="36">
        <v>2.0265</v>
      </c>
      <c r="BA2430" s="22"/>
      <c r="BB2430" s="19">
        <v>0</v>
      </c>
      <c r="BC2430" s="34">
        <f t="shared" si="499"/>
        <v>0</v>
      </c>
      <c r="BD2430" s="34">
        <f t="shared" si="500"/>
        <v>0</v>
      </c>
      <c r="BE2430" s="38">
        <v>3.4819999999999997E-2</v>
      </c>
      <c r="BF2430" s="38">
        <f t="shared" si="501"/>
        <v>3.4819999999999997E-2</v>
      </c>
      <c r="BG2430" s="34">
        <v>0</v>
      </c>
      <c r="BH2430" s="34">
        <v>0</v>
      </c>
      <c r="BI2430" s="34">
        <f t="shared" si="502"/>
        <v>0</v>
      </c>
      <c r="BJ2430" s="34">
        <f t="shared" si="503"/>
        <v>0</v>
      </c>
      <c r="BK2430" s="34">
        <v>0</v>
      </c>
      <c r="BL2430" s="34">
        <v>0</v>
      </c>
      <c r="BM2430" s="34">
        <f t="shared" si="504"/>
        <v>0</v>
      </c>
      <c r="BN2430" s="39">
        <f t="shared" si="494"/>
        <v>0</v>
      </c>
      <c r="BO2430" s="39">
        <f t="shared" si="495"/>
        <v>0</v>
      </c>
      <c r="BP2430" s="39">
        <f t="shared" si="505"/>
        <v>0</v>
      </c>
    </row>
    <row r="2431" spans="1:69" s="25" customFormat="1" ht="14.25" x14ac:dyDescent="0.2">
      <c r="A2431" s="14">
        <v>1232</v>
      </c>
      <c r="B2431" s="40"/>
      <c r="C2431" s="15" t="s">
        <v>18729</v>
      </c>
      <c r="D2431" s="16">
        <v>4465</v>
      </c>
      <c r="E2431" s="15" t="s">
        <v>18730</v>
      </c>
      <c r="F2431" s="15" t="s">
        <v>18729</v>
      </c>
      <c r="G2431" s="17" t="s">
        <v>18731</v>
      </c>
      <c r="H2431" s="17" t="s">
        <v>18732</v>
      </c>
      <c r="I2431" s="17" t="s">
        <v>18733</v>
      </c>
      <c r="J2431" s="15" t="s">
        <v>18734</v>
      </c>
      <c r="K2431" s="15" t="s">
        <v>614</v>
      </c>
      <c r="L2431" s="18"/>
      <c r="M2431" s="15"/>
      <c r="N2431" s="15"/>
      <c r="O2431" s="16"/>
      <c r="P2431" s="15"/>
      <c r="Q2431" s="15"/>
      <c r="R2431" s="15"/>
      <c r="S2431" s="15"/>
      <c r="T2431" s="15"/>
      <c r="U2431" s="15"/>
      <c r="V2431" s="15"/>
      <c r="W2431" s="16"/>
      <c r="X2431" s="16"/>
      <c r="Y2431" s="15"/>
      <c r="Z2431" s="15"/>
      <c r="AA2431" s="15"/>
      <c r="AB2431" s="15"/>
      <c r="AC2431" s="15"/>
      <c r="AD2431" s="15"/>
      <c r="AE2431" s="15"/>
      <c r="AF2431" s="15"/>
      <c r="AG2431" s="16"/>
      <c r="AH2431" s="15"/>
      <c r="AI2431" s="15"/>
      <c r="AJ2431" s="15"/>
      <c r="AK2431" s="15"/>
      <c r="AL2431" s="15"/>
      <c r="AM2431" s="15"/>
      <c r="AN2431" s="19">
        <v>0</v>
      </c>
      <c r="AO2431" s="19">
        <v>0</v>
      </c>
      <c r="AP2431" s="19">
        <v>0</v>
      </c>
      <c r="AQ2431" s="19">
        <v>0</v>
      </c>
      <c r="AR2431" s="34">
        <f t="shared" si="496"/>
        <v>0</v>
      </c>
      <c r="AS2431" s="34">
        <v>0</v>
      </c>
      <c r="AT2431" s="34">
        <v>0</v>
      </c>
      <c r="AU2431" s="34">
        <v>0</v>
      </c>
      <c r="AV2431" s="34">
        <v>0</v>
      </c>
      <c r="AW2431" s="35">
        <f t="shared" si="497"/>
        <v>0</v>
      </c>
      <c r="AX2431" s="34">
        <f t="shared" si="498"/>
        <v>0</v>
      </c>
      <c r="AY2431" s="36">
        <v>1.3258000000000001</v>
      </c>
      <c r="AZ2431" s="36">
        <v>2.0265</v>
      </c>
      <c r="BA2431" s="22"/>
      <c r="BB2431" s="19">
        <v>0</v>
      </c>
      <c r="BC2431" s="34">
        <f t="shared" si="499"/>
        <v>0</v>
      </c>
      <c r="BD2431" s="34">
        <f t="shared" si="500"/>
        <v>0</v>
      </c>
      <c r="BE2431" s="38">
        <v>3.4819999999999997E-2</v>
      </c>
      <c r="BF2431" s="38">
        <f t="shared" si="501"/>
        <v>3.4819999999999997E-2</v>
      </c>
      <c r="BG2431" s="34">
        <v>0</v>
      </c>
      <c r="BH2431" s="34">
        <v>0</v>
      </c>
      <c r="BI2431" s="34">
        <f t="shared" si="502"/>
        <v>0</v>
      </c>
      <c r="BJ2431" s="34">
        <f t="shared" si="503"/>
        <v>0</v>
      </c>
      <c r="BK2431" s="34">
        <v>0</v>
      </c>
      <c r="BL2431" s="34">
        <v>0</v>
      </c>
      <c r="BM2431" s="34">
        <f t="shared" si="504"/>
        <v>0</v>
      </c>
      <c r="BN2431" s="39">
        <f t="shared" si="494"/>
        <v>0</v>
      </c>
      <c r="BO2431" s="39">
        <f t="shared" si="495"/>
        <v>0</v>
      </c>
      <c r="BP2431" s="39">
        <f t="shared" si="505"/>
        <v>0</v>
      </c>
    </row>
    <row r="2432" spans="1:69" s="25" customFormat="1" ht="14.25" x14ac:dyDescent="0.2">
      <c r="A2432" s="14">
        <v>1233</v>
      </c>
      <c r="B2432" s="40"/>
      <c r="C2432" s="15"/>
      <c r="D2432" s="16">
        <v>25369</v>
      </c>
      <c r="E2432" s="15" t="s">
        <v>18735</v>
      </c>
      <c r="F2432" s="15" t="s">
        <v>18736</v>
      </c>
      <c r="G2432" s="17" t="s">
        <v>18737</v>
      </c>
      <c r="H2432" s="17" t="s">
        <v>18738</v>
      </c>
      <c r="I2432" s="17" t="s">
        <v>86</v>
      </c>
      <c r="J2432" s="15" t="s">
        <v>18739</v>
      </c>
      <c r="K2432" s="15" t="s">
        <v>1208</v>
      </c>
      <c r="L2432" s="18" t="s">
        <v>18740</v>
      </c>
      <c r="M2432" s="15" t="s">
        <v>18741</v>
      </c>
      <c r="N2432" s="15" t="s">
        <v>18742</v>
      </c>
      <c r="O2432" s="16">
        <v>610</v>
      </c>
      <c r="P2432" s="15" t="s">
        <v>272</v>
      </c>
      <c r="Q2432" s="15">
        <v>1000</v>
      </c>
      <c r="R2432" s="15">
        <v>0</v>
      </c>
      <c r="S2432" s="15">
        <v>1000</v>
      </c>
      <c r="T2432" s="15">
        <v>0.41299999999999998</v>
      </c>
      <c r="U2432" s="15" t="s">
        <v>18717</v>
      </c>
      <c r="V2432" s="15" t="s">
        <v>76</v>
      </c>
      <c r="W2432" s="16">
        <v>0</v>
      </c>
      <c r="X2432" s="16">
        <v>1</v>
      </c>
      <c r="Y2432" s="15">
        <v>11151</v>
      </c>
      <c r="Z2432" s="15">
        <v>0.25600000000000001</v>
      </c>
      <c r="AA2432" s="15" t="s">
        <v>18743</v>
      </c>
      <c r="AB2432" s="15" t="s">
        <v>18744</v>
      </c>
      <c r="AC2432" s="15">
        <v>257100</v>
      </c>
      <c r="AD2432" s="26">
        <v>41598</v>
      </c>
      <c r="AE2432" s="15" t="s">
        <v>78</v>
      </c>
      <c r="AF2432" s="15" t="s">
        <v>78</v>
      </c>
      <c r="AG2432" s="16">
        <v>1</v>
      </c>
      <c r="AH2432" s="15" t="s">
        <v>18745</v>
      </c>
      <c r="AI2432" s="15" t="s">
        <v>78</v>
      </c>
      <c r="AJ2432" s="15">
        <v>11151.126709</v>
      </c>
      <c r="AK2432" s="15">
        <v>463.26231706099998</v>
      </c>
      <c r="AL2432" s="15">
        <v>3097621.4855200001</v>
      </c>
      <c r="AM2432" s="15">
        <v>1411188.9654300001</v>
      </c>
      <c r="AN2432" s="19">
        <v>0</v>
      </c>
      <c r="AO2432" s="19">
        <v>0</v>
      </c>
      <c r="AP2432" s="19">
        <v>82600</v>
      </c>
      <c r="AQ2432" s="19">
        <v>0</v>
      </c>
      <c r="AR2432" s="34">
        <f t="shared" si="496"/>
        <v>82600</v>
      </c>
      <c r="AS2432" s="34">
        <v>0</v>
      </c>
      <c r="AT2432" s="34">
        <v>0</v>
      </c>
      <c r="AU2432" s="34">
        <v>0</v>
      </c>
      <c r="AV2432" s="34">
        <v>82600</v>
      </c>
      <c r="AW2432" s="35">
        <f t="shared" si="497"/>
        <v>82600</v>
      </c>
      <c r="AX2432" s="34">
        <f t="shared" si="498"/>
        <v>0</v>
      </c>
      <c r="AY2432" s="36">
        <v>1.3258000000000001</v>
      </c>
      <c r="AZ2432" s="36">
        <v>2.0265</v>
      </c>
      <c r="BA2432" s="22"/>
      <c r="BB2432" s="19">
        <v>2478</v>
      </c>
      <c r="BC2432" s="34">
        <f t="shared" si="499"/>
        <v>0</v>
      </c>
      <c r="BD2432" s="34">
        <f t="shared" si="500"/>
        <v>0</v>
      </c>
      <c r="BE2432" s="38">
        <v>3.4819999999999997E-2</v>
      </c>
      <c r="BF2432" s="38">
        <f t="shared" si="501"/>
        <v>3.4819999999999997E-2</v>
      </c>
      <c r="BG2432" s="34">
        <v>0</v>
      </c>
      <c r="BH2432" s="34">
        <v>0</v>
      </c>
      <c r="BI2432" s="34">
        <f t="shared" si="502"/>
        <v>0</v>
      </c>
      <c r="BJ2432" s="34">
        <f t="shared" si="503"/>
        <v>0</v>
      </c>
      <c r="BK2432" s="34">
        <v>0</v>
      </c>
      <c r="BL2432" s="34">
        <v>0</v>
      </c>
      <c r="BM2432" s="34">
        <f t="shared" si="504"/>
        <v>0</v>
      </c>
      <c r="BN2432" s="39">
        <f t="shared" si="494"/>
        <v>0</v>
      </c>
      <c r="BO2432" s="39">
        <f t="shared" si="495"/>
        <v>0</v>
      </c>
      <c r="BP2432" s="39">
        <f t="shared" si="505"/>
        <v>0</v>
      </c>
      <c r="BQ2432" s="25" t="s">
        <v>292</v>
      </c>
    </row>
    <row r="2433" spans="1:69" s="25" customFormat="1" ht="14.25" x14ac:dyDescent="0.2">
      <c r="A2433" s="14">
        <v>1234</v>
      </c>
      <c r="B2433" s="40"/>
      <c r="C2433" s="15"/>
      <c r="D2433" s="16">
        <v>10603</v>
      </c>
      <c r="E2433" s="15" t="s">
        <v>18746</v>
      </c>
      <c r="F2433" s="15" t="s">
        <v>18747</v>
      </c>
      <c r="G2433" s="17" t="s">
        <v>18748</v>
      </c>
      <c r="H2433" s="17" t="s">
        <v>18749</v>
      </c>
      <c r="I2433" s="17" t="s">
        <v>86</v>
      </c>
      <c r="J2433" s="15" t="s">
        <v>18750</v>
      </c>
      <c r="K2433" s="15" t="s">
        <v>361</v>
      </c>
      <c r="L2433" s="18"/>
      <c r="M2433" s="15"/>
      <c r="N2433" s="15"/>
      <c r="O2433" s="16"/>
      <c r="P2433" s="15"/>
      <c r="Q2433" s="15"/>
      <c r="R2433" s="15"/>
      <c r="S2433" s="15"/>
      <c r="T2433" s="15"/>
      <c r="U2433" s="15"/>
      <c r="V2433" s="15"/>
      <c r="W2433" s="16"/>
      <c r="X2433" s="16"/>
      <c r="Y2433" s="15"/>
      <c r="Z2433" s="15"/>
      <c r="AA2433" s="15"/>
      <c r="AB2433" s="15"/>
      <c r="AC2433" s="15"/>
      <c r="AD2433" s="15"/>
      <c r="AE2433" s="15"/>
      <c r="AF2433" s="15"/>
      <c r="AG2433" s="16"/>
      <c r="AH2433" s="15"/>
      <c r="AI2433" s="15"/>
      <c r="AJ2433" s="15"/>
      <c r="AK2433" s="15"/>
      <c r="AL2433" s="15"/>
      <c r="AM2433" s="15"/>
      <c r="AN2433" s="19">
        <v>0</v>
      </c>
      <c r="AO2433" s="19">
        <v>0</v>
      </c>
      <c r="AP2433" s="19">
        <v>0</v>
      </c>
      <c r="AQ2433" s="19">
        <v>0</v>
      </c>
      <c r="AR2433" s="34">
        <f t="shared" si="496"/>
        <v>0</v>
      </c>
      <c r="AS2433" s="34">
        <v>0</v>
      </c>
      <c r="AT2433" s="34">
        <v>0</v>
      </c>
      <c r="AU2433" s="34">
        <v>0</v>
      </c>
      <c r="AV2433" s="34">
        <v>0</v>
      </c>
      <c r="AW2433" s="35">
        <f t="shared" si="497"/>
        <v>0</v>
      </c>
      <c r="AX2433" s="34">
        <f t="shared" si="498"/>
        <v>0</v>
      </c>
      <c r="AY2433" s="36">
        <v>1.3258000000000001</v>
      </c>
      <c r="AZ2433" s="36">
        <v>2.0265</v>
      </c>
      <c r="BA2433" s="22"/>
      <c r="BB2433" s="19">
        <v>0</v>
      </c>
      <c r="BC2433" s="34">
        <f t="shared" si="499"/>
        <v>0</v>
      </c>
      <c r="BD2433" s="34">
        <f t="shared" si="500"/>
        <v>0</v>
      </c>
      <c r="BE2433" s="38">
        <v>3.4819999999999997E-2</v>
      </c>
      <c r="BF2433" s="38">
        <f t="shared" si="501"/>
        <v>3.4819999999999997E-2</v>
      </c>
      <c r="BG2433" s="34">
        <v>0</v>
      </c>
      <c r="BH2433" s="34">
        <v>0</v>
      </c>
      <c r="BI2433" s="34">
        <f t="shared" si="502"/>
        <v>0</v>
      </c>
      <c r="BJ2433" s="34">
        <f t="shared" si="503"/>
        <v>0</v>
      </c>
      <c r="BK2433" s="34">
        <v>0</v>
      </c>
      <c r="BL2433" s="34">
        <v>0</v>
      </c>
      <c r="BM2433" s="34">
        <f t="shared" si="504"/>
        <v>0</v>
      </c>
      <c r="BN2433" s="39">
        <f t="shared" si="494"/>
        <v>0</v>
      </c>
      <c r="BO2433" s="39">
        <f t="shared" si="495"/>
        <v>0</v>
      </c>
      <c r="BP2433" s="39">
        <f t="shared" si="505"/>
        <v>0</v>
      </c>
    </row>
    <row r="2434" spans="1:69" s="25" customFormat="1" ht="14.25" x14ac:dyDescent="0.2">
      <c r="A2434" s="14">
        <v>1235</v>
      </c>
      <c r="B2434" s="40"/>
      <c r="C2434" s="15" t="s">
        <v>571</v>
      </c>
      <c r="D2434" s="16">
        <v>33651</v>
      </c>
      <c r="E2434" s="15" t="s">
        <v>18751</v>
      </c>
      <c r="F2434" s="15" t="s">
        <v>18752</v>
      </c>
      <c r="G2434" s="17" t="s">
        <v>18753</v>
      </c>
      <c r="H2434" s="17" t="s">
        <v>18754</v>
      </c>
      <c r="I2434" s="17" t="s">
        <v>86</v>
      </c>
      <c r="J2434" s="15" t="s">
        <v>18755</v>
      </c>
      <c r="K2434" s="15" t="s">
        <v>2242</v>
      </c>
      <c r="L2434" s="18" t="s">
        <v>18756</v>
      </c>
      <c r="M2434" s="15" t="s">
        <v>18741</v>
      </c>
      <c r="N2434" s="15" t="s">
        <v>18742</v>
      </c>
      <c r="O2434" s="16">
        <v>442</v>
      </c>
      <c r="P2434" s="15" t="s">
        <v>9792</v>
      </c>
      <c r="Q2434" s="15">
        <v>1337000</v>
      </c>
      <c r="R2434" s="15">
        <v>6558800</v>
      </c>
      <c r="S2434" s="15">
        <v>7895800</v>
      </c>
      <c r="T2434" s="15">
        <v>11.141999999999999</v>
      </c>
      <c r="U2434" s="15" t="s">
        <v>18717</v>
      </c>
      <c r="V2434" s="15" t="s">
        <v>76</v>
      </c>
      <c r="W2434" s="16">
        <v>1</v>
      </c>
      <c r="X2434" s="16">
        <v>1</v>
      </c>
      <c r="Y2434" s="15">
        <v>432335</v>
      </c>
      <c r="Z2434" s="15">
        <v>9.9250000000000007</v>
      </c>
      <c r="AA2434" s="15" t="s">
        <v>18743</v>
      </c>
      <c r="AB2434" s="15" t="s">
        <v>18744</v>
      </c>
      <c r="AC2434" s="15">
        <v>160965</v>
      </c>
      <c r="AD2434" s="26">
        <v>41698</v>
      </c>
      <c r="AE2434" s="15" t="s">
        <v>119</v>
      </c>
      <c r="AF2434" s="15" t="s">
        <v>119</v>
      </c>
      <c r="AG2434" s="16">
        <v>1</v>
      </c>
      <c r="AH2434" s="15" t="s">
        <v>18757</v>
      </c>
      <c r="AI2434" s="15" t="s">
        <v>78</v>
      </c>
      <c r="AJ2434" s="15">
        <v>432334.59057599999</v>
      </c>
      <c r="AK2434" s="15">
        <v>2706.20766254</v>
      </c>
      <c r="AL2434" s="15">
        <v>3097871.6249600002</v>
      </c>
      <c r="AM2434" s="15">
        <v>1410820.74948</v>
      </c>
      <c r="AN2434" s="19">
        <v>0</v>
      </c>
      <c r="AO2434" s="19">
        <v>0</v>
      </c>
      <c r="AP2434" s="19">
        <v>1337000</v>
      </c>
      <c r="AQ2434" s="19">
        <v>19075500</v>
      </c>
      <c r="AR2434" s="34">
        <f t="shared" si="496"/>
        <v>20412500</v>
      </c>
      <c r="AS2434" s="34">
        <v>0</v>
      </c>
      <c r="AT2434" s="34">
        <v>0</v>
      </c>
      <c r="AU2434" s="34">
        <v>0</v>
      </c>
      <c r="AV2434" s="34">
        <v>0</v>
      </c>
      <c r="AW2434" s="35">
        <f t="shared" si="497"/>
        <v>0</v>
      </c>
      <c r="AX2434" s="34">
        <f t="shared" si="498"/>
        <v>20412500</v>
      </c>
      <c r="AY2434" s="36">
        <v>1.3258000000000001</v>
      </c>
      <c r="AZ2434" s="36">
        <v>2.0265</v>
      </c>
      <c r="BA2434" s="22"/>
      <c r="BB2434" s="19">
        <v>612375</v>
      </c>
      <c r="BC2434" s="34">
        <f t="shared" si="499"/>
        <v>270628.92500000005</v>
      </c>
      <c r="BD2434" s="34">
        <f t="shared" si="500"/>
        <v>413659.3125</v>
      </c>
      <c r="BE2434" s="38">
        <v>3.4819999999999997E-2</v>
      </c>
      <c r="BF2434" s="38">
        <f t="shared" si="501"/>
        <v>3.4819999999999997E-2</v>
      </c>
      <c r="BG2434" s="34">
        <v>0</v>
      </c>
      <c r="BH2434" s="34">
        <v>0</v>
      </c>
      <c r="BI2434" s="34">
        <f t="shared" si="502"/>
        <v>270628.92500000005</v>
      </c>
      <c r="BJ2434" s="34">
        <f t="shared" si="503"/>
        <v>413659.3125</v>
      </c>
      <c r="BK2434" s="34">
        <v>0</v>
      </c>
      <c r="BL2434" s="34">
        <v>0</v>
      </c>
      <c r="BM2434" s="34">
        <f t="shared" si="504"/>
        <v>0</v>
      </c>
      <c r="BN2434" s="39">
        <f t="shared" si="494"/>
        <v>270628.92500000005</v>
      </c>
      <c r="BO2434" s="39">
        <f t="shared" si="495"/>
        <v>413659.3125</v>
      </c>
      <c r="BP2434" s="39">
        <f t="shared" si="505"/>
        <v>143030.38749999995</v>
      </c>
    </row>
    <row r="2435" spans="1:69" s="25" customFormat="1" ht="14.25" x14ac:dyDescent="0.2">
      <c r="A2435" s="14">
        <v>1236</v>
      </c>
      <c r="B2435" s="40"/>
      <c r="C2435" s="15" t="s">
        <v>176</v>
      </c>
      <c r="D2435" s="16">
        <v>27337</v>
      </c>
      <c r="E2435" s="15" t="s">
        <v>18758</v>
      </c>
      <c r="F2435" s="15" t="s">
        <v>18759</v>
      </c>
      <c r="G2435" s="17" t="s">
        <v>18760</v>
      </c>
      <c r="H2435" s="17" t="s">
        <v>18761</v>
      </c>
      <c r="I2435" s="17" t="s">
        <v>86</v>
      </c>
      <c r="J2435" s="15" t="s">
        <v>18762</v>
      </c>
      <c r="K2435" s="15" t="s">
        <v>86</v>
      </c>
      <c r="L2435" s="18" t="s">
        <v>18763</v>
      </c>
      <c r="M2435" s="15" t="s">
        <v>18741</v>
      </c>
      <c r="N2435" s="15" t="s">
        <v>18742</v>
      </c>
      <c r="O2435" s="16">
        <v>400</v>
      </c>
      <c r="P2435" s="15" t="s">
        <v>254</v>
      </c>
      <c r="Q2435" s="15">
        <v>226200</v>
      </c>
      <c r="R2435" s="15">
        <v>0</v>
      </c>
      <c r="S2435" s="15">
        <v>226200</v>
      </c>
      <c r="T2435" s="15">
        <v>3.77</v>
      </c>
      <c r="U2435" s="15" t="s">
        <v>18717</v>
      </c>
      <c r="V2435" s="15" t="s">
        <v>76</v>
      </c>
      <c r="W2435" s="16">
        <v>0</v>
      </c>
      <c r="X2435" s="16">
        <v>1</v>
      </c>
      <c r="Y2435" s="15">
        <v>134329</v>
      </c>
      <c r="Z2435" s="15">
        <v>3.0840000000000001</v>
      </c>
      <c r="AA2435" s="15" t="s">
        <v>18743</v>
      </c>
      <c r="AB2435" s="15" t="s">
        <v>18744</v>
      </c>
      <c r="AC2435" s="15">
        <v>1800000</v>
      </c>
      <c r="AD2435" s="26">
        <v>41682</v>
      </c>
      <c r="AE2435" s="15" t="s">
        <v>78</v>
      </c>
      <c r="AF2435" s="15" t="s">
        <v>78</v>
      </c>
      <c r="AG2435" s="16">
        <v>1</v>
      </c>
      <c r="AH2435" s="15" t="s">
        <v>18764</v>
      </c>
      <c r="AI2435" s="15" t="s">
        <v>78</v>
      </c>
      <c r="AJ2435" s="15">
        <v>134328.99096699999</v>
      </c>
      <c r="AK2435" s="15">
        <v>1654.29415539</v>
      </c>
      <c r="AL2435" s="15">
        <v>3097582.1294800001</v>
      </c>
      <c r="AM2435" s="15">
        <v>1410383.4285299999</v>
      </c>
      <c r="AN2435" s="19">
        <v>0</v>
      </c>
      <c r="AO2435" s="19">
        <v>0</v>
      </c>
      <c r="AP2435" s="19">
        <v>226200</v>
      </c>
      <c r="AQ2435" s="19">
        <v>0</v>
      </c>
      <c r="AR2435" s="34">
        <f t="shared" si="496"/>
        <v>226200</v>
      </c>
      <c r="AS2435" s="34">
        <v>0</v>
      </c>
      <c r="AT2435" s="34">
        <v>0</v>
      </c>
      <c r="AU2435" s="34">
        <v>0</v>
      </c>
      <c r="AV2435" s="34">
        <v>0</v>
      </c>
      <c r="AW2435" s="35">
        <f t="shared" si="497"/>
        <v>0</v>
      </c>
      <c r="AX2435" s="34">
        <f t="shared" si="498"/>
        <v>226200</v>
      </c>
      <c r="AY2435" s="36">
        <v>1.3258000000000001</v>
      </c>
      <c r="AZ2435" s="36">
        <v>2.0265</v>
      </c>
      <c r="BA2435" s="22"/>
      <c r="BB2435" s="19">
        <v>6786</v>
      </c>
      <c r="BC2435" s="34">
        <f t="shared" si="499"/>
        <v>2998.9596000000001</v>
      </c>
      <c r="BD2435" s="34">
        <f t="shared" si="500"/>
        <v>4583.9430000000002</v>
      </c>
      <c r="BE2435" s="38">
        <v>3.4819999999999997E-2</v>
      </c>
      <c r="BF2435" s="38">
        <f t="shared" si="501"/>
        <v>3.4819999999999997E-2</v>
      </c>
      <c r="BG2435" s="34">
        <v>0</v>
      </c>
      <c r="BH2435" s="34">
        <v>0</v>
      </c>
      <c r="BI2435" s="34">
        <f t="shared" si="502"/>
        <v>2998.9596000000001</v>
      </c>
      <c r="BJ2435" s="34">
        <f t="shared" si="503"/>
        <v>4583.9430000000002</v>
      </c>
      <c r="BK2435" s="34">
        <v>0</v>
      </c>
      <c r="BL2435" s="34">
        <v>0</v>
      </c>
      <c r="BM2435" s="34">
        <f t="shared" si="504"/>
        <v>0</v>
      </c>
      <c r="BN2435" s="39">
        <f t="shared" si="494"/>
        <v>2998.9596000000001</v>
      </c>
      <c r="BO2435" s="39">
        <f t="shared" si="495"/>
        <v>4583.9430000000002</v>
      </c>
      <c r="BP2435" s="39">
        <f t="shared" si="505"/>
        <v>1584.9834000000001</v>
      </c>
    </row>
    <row r="2436" spans="1:69" s="25" customFormat="1" ht="14.25" x14ac:dyDescent="0.2">
      <c r="A2436" s="14">
        <v>1237</v>
      </c>
      <c r="B2436" s="40"/>
      <c r="C2436" s="15" t="s">
        <v>150</v>
      </c>
      <c r="D2436" s="16">
        <v>35208</v>
      </c>
      <c r="E2436" s="15" t="s">
        <v>18765</v>
      </c>
      <c r="F2436" s="15" t="s">
        <v>18766</v>
      </c>
      <c r="G2436" s="17" t="s">
        <v>18767</v>
      </c>
      <c r="H2436" s="17" t="s">
        <v>18768</v>
      </c>
      <c r="I2436" s="17" t="s">
        <v>86</v>
      </c>
      <c r="J2436" s="15" t="s">
        <v>18769</v>
      </c>
      <c r="K2436" s="15" t="s">
        <v>86</v>
      </c>
      <c r="L2436" s="18" t="s">
        <v>18770</v>
      </c>
      <c r="M2436" s="15" t="s">
        <v>18741</v>
      </c>
      <c r="N2436" s="15" t="s">
        <v>18742</v>
      </c>
      <c r="O2436" s="16">
        <v>499</v>
      </c>
      <c r="P2436" s="15" t="s">
        <v>2823</v>
      </c>
      <c r="Q2436" s="15">
        <v>611600</v>
      </c>
      <c r="R2436" s="15">
        <v>34200</v>
      </c>
      <c r="S2436" s="15">
        <v>645800</v>
      </c>
      <c r="T2436" s="15">
        <v>2.78</v>
      </c>
      <c r="U2436" s="15" t="s">
        <v>18717</v>
      </c>
      <c r="V2436" s="15" t="s">
        <v>76</v>
      </c>
      <c r="W2436" s="16">
        <v>0</v>
      </c>
      <c r="X2436" s="16">
        <v>1</v>
      </c>
      <c r="Y2436" s="15">
        <v>124369</v>
      </c>
      <c r="Z2436" s="15">
        <v>2.855</v>
      </c>
      <c r="AA2436" s="15" t="s">
        <v>18771</v>
      </c>
      <c r="AB2436" s="15" t="s">
        <v>18744</v>
      </c>
      <c r="AC2436" s="15">
        <v>625500</v>
      </c>
      <c r="AD2436" s="26">
        <v>39804</v>
      </c>
      <c r="AE2436" s="15" t="s">
        <v>78</v>
      </c>
      <c r="AF2436" s="15" t="s">
        <v>78</v>
      </c>
      <c r="AG2436" s="16">
        <v>1</v>
      </c>
      <c r="AH2436" s="15" t="s">
        <v>18772</v>
      </c>
      <c r="AI2436" s="15" t="s">
        <v>78</v>
      </c>
      <c r="AJ2436" s="15">
        <v>124369.193848</v>
      </c>
      <c r="AK2436" s="15">
        <v>1396.82344384</v>
      </c>
      <c r="AL2436" s="15">
        <v>3097622.3358999998</v>
      </c>
      <c r="AM2436" s="15">
        <v>1409906.11512</v>
      </c>
      <c r="AN2436" s="19">
        <v>0</v>
      </c>
      <c r="AO2436" s="19">
        <v>0</v>
      </c>
      <c r="AP2436" s="19">
        <v>611600</v>
      </c>
      <c r="AQ2436" s="19">
        <v>0</v>
      </c>
      <c r="AR2436" s="34">
        <f t="shared" si="496"/>
        <v>611600</v>
      </c>
      <c r="AS2436" s="34">
        <v>0</v>
      </c>
      <c r="AT2436" s="34">
        <v>0</v>
      </c>
      <c r="AU2436" s="34">
        <v>0</v>
      </c>
      <c r="AV2436" s="34">
        <v>0</v>
      </c>
      <c r="AW2436" s="35">
        <f t="shared" si="497"/>
        <v>0</v>
      </c>
      <c r="AX2436" s="34">
        <f t="shared" si="498"/>
        <v>611600</v>
      </c>
      <c r="AY2436" s="36">
        <v>1.3258000000000001</v>
      </c>
      <c r="AZ2436" s="36">
        <v>2.0265</v>
      </c>
      <c r="BA2436" s="22"/>
      <c r="BB2436" s="19">
        <v>18348</v>
      </c>
      <c r="BC2436" s="34">
        <f t="shared" si="499"/>
        <v>8108.5928000000004</v>
      </c>
      <c r="BD2436" s="34">
        <f t="shared" si="500"/>
        <v>12394.074000000001</v>
      </c>
      <c r="BE2436" s="38">
        <v>3.4819999999999997E-2</v>
      </c>
      <c r="BF2436" s="38">
        <f t="shared" si="501"/>
        <v>3.4819999999999997E-2</v>
      </c>
      <c r="BG2436" s="34">
        <v>0</v>
      </c>
      <c r="BH2436" s="34">
        <v>0</v>
      </c>
      <c r="BI2436" s="34">
        <f t="shared" si="502"/>
        <v>8108.5928000000004</v>
      </c>
      <c r="BJ2436" s="34">
        <f t="shared" si="503"/>
        <v>12394.074000000001</v>
      </c>
      <c r="BK2436" s="34">
        <v>0</v>
      </c>
      <c r="BL2436" s="34">
        <v>0</v>
      </c>
      <c r="BM2436" s="34">
        <f t="shared" si="504"/>
        <v>0</v>
      </c>
      <c r="BN2436" s="39">
        <f t="shared" si="494"/>
        <v>8108.5928000000004</v>
      </c>
      <c r="BO2436" s="39">
        <f t="shared" si="495"/>
        <v>12394.074000000001</v>
      </c>
      <c r="BP2436" s="39">
        <f t="shared" si="505"/>
        <v>4285.4812000000002</v>
      </c>
    </row>
    <row r="2437" spans="1:69" s="25" customFormat="1" ht="14.25" x14ac:dyDescent="0.2">
      <c r="A2437" s="14">
        <v>1238</v>
      </c>
      <c r="B2437" s="40"/>
      <c r="C2437" s="15" t="s">
        <v>18773</v>
      </c>
      <c r="D2437" s="16">
        <v>30030</v>
      </c>
      <c r="E2437" s="15" t="s">
        <v>18774</v>
      </c>
      <c r="F2437" s="15" t="s">
        <v>18773</v>
      </c>
      <c r="G2437" s="17" t="s">
        <v>18775</v>
      </c>
      <c r="H2437" s="17" t="s">
        <v>18776</v>
      </c>
      <c r="I2437" s="17" t="s">
        <v>86</v>
      </c>
      <c r="J2437" s="15" t="s">
        <v>18777</v>
      </c>
      <c r="K2437" s="15" t="s">
        <v>913</v>
      </c>
      <c r="L2437" s="18" t="s">
        <v>18778</v>
      </c>
      <c r="M2437" s="15" t="s">
        <v>18741</v>
      </c>
      <c r="N2437" s="15" t="s">
        <v>18742</v>
      </c>
      <c r="O2437" s="16">
        <v>400</v>
      </c>
      <c r="P2437" s="15" t="s">
        <v>254</v>
      </c>
      <c r="Q2437" s="15">
        <v>335400</v>
      </c>
      <c r="R2437" s="15">
        <v>0</v>
      </c>
      <c r="S2437" s="15">
        <v>335400</v>
      </c>
      <c r="T2437" s="15">
        <v>5.59</v>
      </c>
      <c r="U2437" s="15" t="s">
        <v>18717</v>
      </c>
      <c r="V2437" s="15" t="s">
        <v>76</v>
      </c>
      <c r="W2437" s="16">
        <v>0</v>
      </c>
      <c r="X2437" s="16">
        <v>1</v>
      </c>
      <c r="Y2437" s="15">
        <v>245055</v>
      </c>
      <c r="Z2437" s="15">
        <v>5.6260000000000003</v>
      </c>
      <c r="AA2437" s="15" t="s">
        <v>18771</v>
      </c>
      <c r="AB2437" s="15" t="s">
        <v>18744</v>
      </c>
      <c r="AC2437" s="15">
        <v>1850000</v>
      </c>
      <c r="AD2437" s="26">
        <v>42459</v>
      </c>
      <c r="AE2437" s="15" t="s">
        <v>78</v>
      </c>
      <c r="AF2437" s="15" t="s">
        <v>78</v>
      </c>
      <c r="AG2437" s="16">
        <v>1</v>
      </c>
      <c r="AH2437" s="15" t="s">
        <v>18779</v>
      </c>
      <c r="AI2437" s="15" t="s">
        <v>78</v>
      </c>
      <c r="AJ2437" s="15">
        <v>245055.11035199999</v>
      </c>
      <c r="AK2437" s="15">
        <v>2884.4653442399999</v>
      </c>
      <c r="AL2437" s="15">
        <v>3097818.0055900002</v>
      </c>
      <c r="AM2437" s="15">
        <v>1409907.2284500001</v>
      </c>
      <c r="AN2437" s="19">
        <v>0</v>
      </c>
      <c r="AO2437" s="19">
        <v>0</v>
      </c>
      <c r="AP2437" s="19">
        <v>335400</v>
      </c>
      <c r="AQ2437" s="19">
        <v>0</v>
      </c>
      <c r="AR2437" s="34">
        <f t="shared" si="496"/>
        <v>335400</v>
      </c>
      <c r="AS2437" s="34">
        <v>0</v>
      </c>
      <c r="AT2437" s="34">
        <v>0</v>
      </c>
      <c r="AU2437" s="34">
        <v>0</v>
      </c>
      <c r="AV2437" s="34">
        <v>0</v>
      </c>
      <c r="AW2437" s="35">
        <f t="shared" si="497"/>
        <v>0</v>
      </c>
      <c r="AX2437" s="34">
        <f t="shared" si="498"/>
        <v>335400</v>
      </c>
      <c r="AY2437" s="36">
        <v>1.3258000000000001</v>
      </c>
      <c r="AZ2437" s="36">
        <v>2.0265</v>
      </c>
      <c r="BA2437" s="22"/>
      <c r="BB2437" s="19">
        <v>10062</v>
      </c>
      <c r="BC2437" s="34">
        <f t="shared" si="499"/>
        <v>4446.7332000000006</v>
      </c>
      <c r="BD2437" s="34">
        <f t="shared" si="500"/>
        <v>6796.8810000000003</v>
      </c>
      <c r="BE2437" s="38">
        <v>3.4819999999999997E-2</v>
      </c>
      <c r="BF2437" s="38">
        <f t="shared" si="501"/>
        <v>3.4819999999999997E-2</v>
      </c>
      <c r="BG2437" s="34">
        <v>0</v>
      </c>
      <c r="BH2437" s="34">
        <v>0</v>
      </c>
      <c r="BI2437" s="34">
        <f t="shared" si="502"/>
        <v>4446.7332000000006</v>
      </c>
      <c r="BJ2437" s="34">
        <f t="shared" si="503"/>
        <v>6796.8810000000003</v>
      </c>
      <c r="BK2437" s="34">
        <v>0</v>
      </c>
      <c r="BL2437" s="34">
        <v>0</v>
      </c>
      <c r="BM2437" s="34">
        <f t="shared" si="504"/>
        <v>0</v>
      </c>
      <c r="BN2437" s="39">
        <f t="shared" si="494"/>
        <v>4446.7332000000006</v>
      </c>
      <c r="BO2437" s="39">
        <f t="shared" si="495"/>
        <v>6796.8810000000003</v>
      </c>
      <c r="BP2437" s="39">
        <f t="shared" si="505"/>
        <v>2350.1477999999997</v>
      </c>
    </row>
    <row r="2438" spans="1:69" s="25" customFormat="1" ht="14.25" x14ac:dyDescent="0.2">
      <c r="A2438" s="14">
        <v>1239</v>
      </c>
      <c r="B2438" s="40"/>
      <c r="C2438" s="15"/>
      <c r="D2438" s="16">
        <v>13382</v>
      </c>
      <c r="E2438" s="15" t="s">
        <v>18780</v>
      </c>
      <c r="F2438" s="15" t="s">
        <v>18781</v>
      </c>
      <c r="G2438" s="17" t="s">
        <v>18782</v>
      </c>
      <c r="H2438" s="17" t="s">
        <v>18783</v>
      </c>
      <c r="I2438" s="17" t="s">
        <v>86</v>
      </c>
      <c r="J2438" s="15" t="s">
        <v>18784</v>
      </c>
      <c r="K2438" s="15" t="s">
        <v>3725</v>
      </c>
      <c r="L2438" s="18" t="s">
        <v>18785</v>
      </c>
      <c r="M2438" s="15" t="s">
        <v>18741</v>
      </c>
      <c r="N2438" s="15" t="s">
        <v>18742</v>
      </c>
      <c r="O2438" s="16">
        <v>400</v>
      </c>
      <c r="P2438" s="15" t="s">
        <v>254</v>
      </c>
      <c r="Q2438" s="15">
        <v>189000</v>
      </c>
      <c r="R2438" s="15">
        <v>0</v>
      </c>
      <c r="S2438" s="15">
        <v>189000</v>
      </c>
      <c r="T2438" s="15">
        <v>4.63</v>
      </c>
      <c r="U2438" s="15" t="s">
        <v>18717</v>
      </c>
      <c r="V2438" s="15" t="s">
        <v>76</v>
      </c>
      <c r="W2438" s="16">
        <v>0</v>
      </c>
      <c r="X2438" s="16">
        <v>1</v>
      </c>
      <c r="Y2438" s="15">
        <v>205104</v>
      </c>
      <c r="Z2438" s="15">
        <v>4.7089999999999996</v>
      </c>
      <c r="AA2438" s="15" t="s">
        <v>18786</v>
      </c>
      <c r="AB2438" s="15" t="s">
        <v>18744</v>
      </c>
      <c r="AC2438" s="15">
        <v>1800000</v>
      </c>
      <c r="AD2438" s="26">
        <v>41682</v>
      </c>
      <c r="AE2438" s="15" t="s">
        <v>78</v>
      </c>
      <c r="AF2438" s="15" t="s">
        <v>78</v>
      </c>
      <c r="AG2438" s="16">
        <v>1</v>
      </c>
      <c r="AH2438" s="15" t="s">
        <v>18787</v>
      </c>
      <c r="AI2438" s="15" t="s">
        <v>78</v>
      </c>
      <c r="AJ2438" s="15">
        <v>205104.47363299999</v>
      </c>
      <c r="AK2438" s="15">
        <v>1864.16112494</v>
      </c>
      <c r="AL2438" s="15">
        <v>3098274.4068</v>
      </c>
      <c r="AM2438" s="15">
        <v>1410287.89151</v>
      </c>
      <c r="AN2438" s="19">
        <v>0</v>
      </c>
      <c r="AO2438" s="19">
        <v>0</v>
      </c>
      <c r="AP2438" s="19">
        <v>189000</v>
      </c>
      <c r="AQ2438" s="19">
        <v>0</v>
      </c>
      <c r="AR2438" s="34">
        <f t="shared" si="496"/>
        <v>189000</v>
      </c>
      <c r="AS2438" s="34">
        <v>0</v>
      </c>
      <c r="AT2438" s="34">
        <v>0</v>
      </c>
      <c r="AU2438" s="34">
        <v>0</v>
      </c>
      <c r="AV2438" s="34">
        <v>0</v>
      </c>
      <c r="AW2438" s="35">
        <f t="shared" si="497"/>
        <v>0</v>
      </c>
      <c r="AX2438" s="34">
        <f t="shared" si="498"/>
        <v>189000</v>
      </c>
      <c r="AY2438" s="36">
        <v>1.3258000000000001</v>
      </c>
      <c r="AZ2438" s="36">
        <v>2.0265</v>
      </c>
      <c r="BA2438" s="22"/>
      <c r="BB2438" s="19">
        <v>5670</v>
      </c>
      <c r="BC2438" s="34">
        <f t="shared" si="499"/>
        <v>2505.7620000000002</v>
      </c>
      <c r="BD2438" s="34">
        <f t="shared" si="500"/>
        <v>3830.085</v>
      </c>
      <c r="BE2438" s="38">
        <v>3.4819999999999997E-2</v>
      </c>
      <c r="BF2438" s="38">
        <f t="shared" si="501"/>
        <v>3.4819999999999997E-2</v>
      </c>
      <c r="BG2438" s="34">
        <v>0</v>
      </c>
      <c r="BH2438" s="34">
        <v>0</v>
      </c>
      <c r="BI2438" s="34">
        <f t="shared" si="502"/>
        <v>2505.7620000000002</v>
      </c>
      <c r="BJ2438" s="34">
        <f t="shared" si="503"/>
        <v>3830.085</v>
      </c>
      <c r="BK2438" s="34">
        <v>0</v>
      </c>
      <c r="BL2438" s="34">
        <v>0</v>
      </c>
      <c r="BM2438" s="34">
        <f t="shared" si="504"/>
        <v>0</v>
      </c>
      <c r="BN2438" s="39">
        <f t="shared" si="494"/>
        <v>2505.7620000000002</v>
      </c>
      <c r="BO2438" s="39">
        <f t="shared" si="495"/>
        <v>3830.085</v>
      </c>
      <c r="BP2438" s="39">
        <f t="shared" si="505"/>
        <v>1324.3229999999999</v>
      </c>
    </row>
    <row r="2439" spans="1:69" s="25" customFormat="1" x14ac:dyDescent="0.25">
      <c r="A2439" s="14">
        <v>1240</v>
      </c>
      <c r="B2439" s="40"/>
      <c r="C2439" s="15"/>
      <c r="D2439" s="16">
        <v>8379</v>
      </c>
      <c r="E2439" s="15" t="s">
        <v>18788</v>
      </c>
      <c r="F2439" s="52" t="s">
        <v>18789</v>
      </c>
      <c r="G2439" s="17" t="s">
        <v>18790</v>
      </c>
      <c r="H2439" s="17" t="s">
        <v>18791</v>
      </c>
      <c r="I2439" s="17" t="s">
        <v>86</v>
      </c>
      <c r="J2439" s="15" t="s">
        <v>18792</v>
      </c>
      <c r="K2439" s="15" t="s">
        <v>4031</v>
      </c>
      <c r="L2439" s="18" t="s">
        <v>18793</v>
      </c>
      <c r="M2439" s="15" t="s">
        <v>18741</v>
      </c>
      <c r="N2439" s="15" t="s">
        <v>18742</v>
      </c>
      <c r="O2439" s="16">
        <v>447</v>
      </c>
      <c r="P2439" s="15" t="s">
        <v>533</v>
      </c>
      <c r="Q2439" s="15">
        <v>990400</v>
      </c>
      <c r="R2439" s="15">
        <v>130600</v>
      </c>
      <c r="S2439" s="15">
        <v>1121000</v>
      </c>
      <c r="T2439" s="15">
        <v>14.87</v>
      </c>
      <c r="U2439" s="15" t="s">
        <v>18717</v>
      </c>
      <c r="V2439" s="15" t="s">
        <v>76</v>
      </c>
      <c r="W2439" s="16">
        <v>1</v>
      </c>
      <c r="X2439" s="16">
        <v>1</v>
      </c>
      <c r="Y2439" s="15">
        <v>641060</v>
      </c>
      <c r="Z2439" s="15">
        <v>14.717000000000001</v>
      </c>
      <c r="AA2439" s="15" t="s">
        <v>18794</v>
      </c>
      <c r="AB2439" s="15" t="s">
        <v>78</v>
      </c>
      <c r="AC2439" s="15">
        <v>1850000</v>
      </c>
      <c r="AD2439" s="26">
        <v>42459</v>
      </c>
      <c r="AE2439" s="15" t="s">
        <v>119</v>
      </c>
      <c r="AF2439" s="15" t="s">
        <v>119</v>
      </c>
      <c r="AG2439" s="16">
        <v>1</v>
      </c>
      <c r="AH2439" s="15" t="s">
        <v>18795</v>
      </c>
      <c r="AI2439" s="15" t="s">
        <v>78</v>
      </c>
      <c r="AJ2439" s="15">
        <v>641059.92602500005</v>
      </c>
      <c r="AK2439" s="15">
        <v>4001.2235379399999</v>
      </c>
      <c r="AL2439" s="15">
        <v>3098414.02941</v>
      </c>
      <c r="AM2439" s="15">
        <v>1409687.0291500001</v>
      </c>
      <c r="AN2439" s="19">
        <v>0</v>
      </c>
      <c r="AO2439" s="19">
        <v>0</v>
      </c>
      <c r="AP2439" s="19">
        <v>990400</v>
      </c>
      <c r="AQ2439" s="19">
        <v>127400</v>
      </c>
      <c r="AR2439" s="34">
        <f t="shared" si="496"/>
        <v>1117800</v>
      </c>
      <c r="AS2439" s="34">
        <v>0</v>
      </c>
      <c r="AT2439" s="34">
        <v>0</v>
      </c>
      <c r="AU2439" s="34">
        <v>0</v>
      </c>
      <c r="AV2439" s="34">
        <v>0</v>
      </c>
      <c r="AW2439" s="35">
        <f t="shared" si="497"/>
        <v>0</v>
      </c>
      <c r="AX2439" s="34">
        <f t="shared" si="498"/>
        <v>1117800</v>
      </c>
      <c r="AY2439" s="36">
        <v>1.3258000000000001</v>
      </c>
      <c r="AZ2439" s="36">
        <v>2.0265</v>
      </c>
      <c r="BA2439" s="22"/>
      <c r="BB2439" s="19">
        <v>33534</v>
      </c>
      <c r="BC2439" s="34">
        <f t="shared" si="499"/>
        <v>14819.7924</v>
      </c>
      <c r="BD2439" s="34">
        <f t="shared" si="500"/>
        <v>22652.217000000001</v>
      </c>
      <c r="BE2439" s="38">
        <v>3.4819999999999997E-2</v>
      </c>
      <c r="BF2439" s="38">
        <f t="shared" si="501"/>
        <v>3.4819999999999997E-2</v>
      </c>
      <c r="BG2439" s="34">
        <v>0</v>
      </c>
      <c r="BH2439" s="34">
        <v>0</v>
      </c>
      <c r="BI2439" s="34">
        <f t="shared" si="502"/>
        <v>14819.7924</v>
      </c>
      <c r="BJ2439" s="34">
        <f t="shared" si="503"/>
        <v>22652.217000000001</v>
      </c>
      <c r="BK2439" s="34">
        <v>0</v>
      </c>
      <c r="BL2439" s="34">
        <v>0</v>
      </c>
      <c r="BM2439" s="34">
        <f t="shared" si="504"/>
        <v>0</v>
      </c>
      <c r="BN2439" s="39">
        <f t="shared" si="494"/>
        <v>14819.7924</v>
      </c>
      <c r="BO2439" s="39">
        <f t="shared" si="495"/>
        <v>22652.217000000001</v>
      </c>
      <c r="BP2439" s="39">
        <f t="shared" si="505"/>
        <v>7832.4246000000003</v>
      </c>
    </row>
    <row r="2440" spans="1:69" s="25" customFormat="1" ht="14.25" x14ac:dyDescent="0.2">
      <c r="A2440" s="14">
        <v>1241</v>
      </c>
      <c r="B2440" s="40"/>
      <c r="C2440" s="15"/>
      <c r="D2440" s="16">
        <v>4146</v>
      </c>
      <c r="E2440" s="15" t="s">
        <v>18796</v>
      </c>
      <c r="F2440" s="15" t="s">
        <v>18797</v>
      </c>
      <c r="G2440" s="17" t="s">
        <v>18798</v>
      </c>
      <c r="H2440" s="17" t="s">
        <v>18799</v>
      </c>
      <c r="I2440" s="17" t="s">
        <v>86</v>
      </c>
      <c r="J2440" s="15" t="s">
        <v>18800</v>
      </c>
      <c r="K2440" s="15" t="s">
        <v>18801</v>
      </c>
      <c r="L2440" s="18"/>
      <c r="M2440" s="15"/>
      <c r="N2440" s="15"/>
      <c r="O2440" s="16"/>
      <c r="P2440" s="15"/>
      <c r="Q2440" s="15"/>
      <c r="R2440" s="15"/>
      <c r="S2440" s="15"/>
      <c r="T2440" s="15"/>
      <c r="U2440" s="15"/>
      <c r="V2440" s="15"/>
      <c r="W2440" s="16"/>
      <c r="X2440" s="16"/>
      <c r="Y2440" s="15"/>
      <c r="Z2440" s="15"/>
      <c r="AA2440" s="15"/>
      <c r="AB2440" s="15"/>
      <c r="AC2440" s="15"/>
      <c r="AD2440" s="15"/>
      <c r="AE2440" s="15"/>
      <c r="AF2440" s="15"/>
      <c r="AG2440" s="16"/>
      <c r="AH2440" s="15"/>
      <c r="AI2440" s="15"/>
      <c r="AJ2440" s="15"/>
      <c r="AK2440" s="15"/>
      <c r="AL2440" s="15"/>
      <c r="AM2440" s="15"/>
      <c r="AN2440" s="19">
        <v>0</v>
      </c>
      <c r="AO2440" s="19">
        <v>0</v>
      </c>
      <c r="AP2440" s="19">
        <v>0</v>
      </c>
      <c r="AQ2440" s="19">
        <v>0</v>
      </c>
      <c r="AR2440" s="34">
        <f t="shared" si="496"/>
        <v>0</v>
      </c>
      <c r="AS2440" s="34">
        <v>0</v>
      </c>
      <c r="AT2440" s="34">
        <v>0</v>
      </c>
      <c r="AU2440" s="34">
        <v>0</v>
      </c>
      <c r="AV2440" s="34">
        <v>0</v>
      </c>
      <c r="AW2440" s="35">
        <f t="shared" si="497"/>
        <v>0</v>
      </c>
      <c r="AX2440" s="34">
        <f t="shared" si="498"/>
        <v>0</v>
      </c>
      <c r="AY2440" s="36">
        <v>1.3258000000000001</v>
      </c>
      <c r="AZ2440" s="36">
        <v>2.0265</v>
      </c>
      <c r="BA2440" s="22"/>
      <c r="BB2440" s="19">
        <v>0</v>
      </c>
      <c r="BC2440" s="34">
        <f t="shared" si="499"/>
        <v>0</v>
      </c>
      <c r="BD2440" s="34">
        <f t="shared" si="500"/>
        <v>0</v>
      </c>
      <c r="BE2440" s="38">
        <v>3.4819999999999997E-2</v>
      </c>
      <c r="BF2440" s="38">
        <f t="shared" si="501"/>
        <v>3.4819999999999997E-2</v>
      </c>
      <c r="BG2440" s="34">
        <v>0</v>
      </c>
      <c r="BH2440" s="34">
        <v>0</v>
      </c>
      <c r="BI2440" s="34">
        <f t="shared" si="502"/>
        <v>0</v>
      </c>
      <c r="BJ2440" s="34">
        <f t="shared" si="503"/>
        <v>0</v>
      </c>
      <c r="BK2440" s="34">
        <v>0</v>
      </c>
      <c r="BL2440" s="34">
        <v>0</v>
      </c>
      <c r="BM2440" s="34">
        <f t="shared" si="504"/>
        <v>0</v>
      </c>
      <c r="BN2440" s="39">
        <f t="shared" si="494"/>
        <v>0</v>
      </c>
      <c r="BO2440" s="39">
        <f t="shared" si="495"/>
        <v>0</v>
      </c>
      <c r="BP2440" s="39">
        <f t="shared" si="505"/>
        <v>0</v>
      </c>
    </row>
    <row r="2441" spans="1:69" s="25" customFormat="1" ht="14.25" x14ac:dyDescent="0.2">
      <c r="A2441" s="14">
        <v>1242</v>
      </c>
      <c r="B2441" s="40"/>
      <c r="C2441" s="15"/>
      <c r="D2441" s="16">
        <v>8425</v>
      </c>
      <c r="E2441" s="15" t="s">
        <v>18802</v>
      </c>
      <c r="F2441" s="15" t="s">
        <v>18803</v>
      </c>
      <c r="G2441" s="17" t="s">
        <v>18804</v>
      </c>
      <c r="H2441" s="17" t="s">
        <v>18805</v>
      </c>
      <c r="I2441" s="17" t="s">
        <v>86</v>
      </c>
      <c r="J2441" s="15" t="s">
        <v>18806</v>
      </c>
      <c r="K2441" s="15" t="s">
        <v>18807</v>
      </c>
      <c r="L2441" s="18" t="s">
        <v>18808</v>
      </c>
      <c r="M2441" s="15" t="s">
        <v>18809</v>
      </c>
      <c r="N2441" s="15" t="s">
        <v>18810</v>
      </c>
      <c r="O2441" s="16">
        <v>501</v>
      </c>
      <c r="P2441" s="15" t="s">
        <v>405</v>
      </c>
      <c r="Q2441" s="15">
        <v>6200</v>
      </c>
      <c r="R2441" s="15">
        <v>0</v>
      </c>
      <c r="S2441" s="15">
        <v>6200</v>
      </c>
      <c r="T2441" s="15">
        <v>2.9470000000000001</v>
      </c>
      <c r="U2441" s="15" t="s">
        <v>18717</v>
      </c>
      <c r="V2441" s="15" t="s">
        <v>76</v>
      </c>
      <c r="W2441" s="16">
        <v>0</v>
      </c>
      <c r="X2441" s="16">
        <v>0</v>
      </c>
      <c r="Y2441" s="15">
        <v>120186</v>
      </c>
      <c r="Z2441" s="15">
        <v>2.7589999999999999</v>
      </c>
      <c r="AA2441" s="15" t="s">
        <v>78</v>
      </c>
      <c r="AB2441" s="15" t="s">
        <v>78</v>
      </c>
      <c r="AC2441" s="15">
        <v>0</v>
      </c>
      <c r="AD2441" s="15"/>
      <c r="AE2441" s="15" t="s">
        <v>298</v>
      </c>
      <c r="AF2441" s="15" t="s">
        <v>18811</v>
      </c>
      <c r="AG2441" s="16">
        <v>1</v>
      </c>
      <c r="AH2441" s="15" t="s">
        <v>18812</v>
      </c>
      <c r="AI2441" s="15" t="s">
        <v>78</v>
      </c>
      <c r="AJ2441" s="15">
        <v>120185.63330099999</v>
      </c>
      <c r="AK2441" s="15">
        <v>1931.355777</v>
      </c>
      <c r="AL2441" s="15">
        <v>3098744.4197900002</v>
      </c>
      <c r="AM2441" s="15">
        <v>1410909.4070299999</v>
      </c>
      <c r="AN2441" s="19">
        <v>0</v>
      </c>
      <c r="AO2441" s="19">
        <v>0</v>
      </c>
      <c r="AP2441" s="19">
        <v>4800</v>
      </c>
      <c r="AQ2441" s="19">
        <v>0</v>
      </c>
      <c r="AR2441" s="34">
        <f t="shared" si="496"/>
        <v>4800</v>
      </c>
      <c r="AS2441" s="34">
        <v>0</v>
      </c>
      <c r="AT2441" s="34">
        <v>0</v>
      </c>
      <c r="AU2441" s="34">
        <v>0</v>
      </c>
      <c r="AV2441" s="34">
        <v>0</v>
      </c>
      <c r="AW2441" s="35">
        <f t="shared" si="497"/>
        <v>0</v>
      </c>
      <c r="AX2441" s="34">
        <f t="shared" si="498"/>
        <v>4800</v>
      </c>
      <c r="AY2441" s="36">
        <v>1.3258000000000001</v>
      </c>
      <c r="AZ2441" s="36">
        <v>2.0265</v>
      </c>
      <c r="BA2441" s="22"/>
      <c r="BB2441" s="19">
        <v>144</v>
      </c>
      <c r="BC2441" s="34">
        <f t="shared" si="499"/>
        <v>63.638400000000004</v>
      </c>
      <c r="BD2441" s="34">
        <f t="shared" si="500"/>
        <v>97.271999999999991</v>
      </c>
      <c r="BE2441" s="38">
        <v>3.4819999999999997E-2</v>
      </c>
      <c r="BF2441" s="38">
        <f t="shared" si="501"/>
        <v>3.4819999999999997E-2</v>
      </c>
      <c r="BG2441" s="34">
        <v>0</v>
      </c>
      <c r="BH2441" s="34">
        <v>0</v>
      </c>
      <c r="BI2441" s="34">
        <f t="shared" si="502"/>
        <v>63.638400000000004</v>
      </c>
      <c r="BJ2441" s="34">
        <f t="shared" si="503"/>
        <v>97.271999999999991</v>
      </c>
      <c r="BK2441" s="34">
        <v>0</v>
      </c>
      <c r="BL2441" s="34">
        <v>0</v>
      </c>
      <c r="BM2441" s="34">
        <f t="shared" si="504"/>
        <v>0</v>
      </c>
      <c r="BN2441" s="39">
        <f t="shared" si="494"/>
        <v>63.638400000000004</v>
      </c>
      <c r="BO2441" s="39">
        <f t="shared" si="495"/>
        <v>97.271999999999991</v>
      </c>
      <c r="BP2441" s="39">
        <f t="shared" si="505"/>
        <v>33.633599999999987</v>
      </c>
    </row>
    <row r="2442" spans="1:69" s="25" customFormat="1" ht="14.25" x14ac:dyDescent="0.2">
      <c r="A2442" s="14">
        <v>1243</v>
      </c>
      <c r="B2442" s="40" t="s">
        <v>18813</v>
      </c>
      <c r="C2442" s="15"/>
      <c r="D2442" s="16">
        <v>24924</v>
      </c>
      <c r="E2442" s="15" t="s">
        <v>18814</v>
      </c>
      <c r="F2442" s="15" t="s">
        <v>18815</v>
      </c>
      <c r="G2442" s="17" t="s">
        <v>18816</v>
      </c>
      <c r="H2442" s="17" t="s">
        <v>18817</v>
      </c>
      <c r="I2442" s="17" t="s">
        <v>86</v>
      </c>
      <c r="J2442" s="15" t="s">
        <v>18818</v>
      </c>
      <c r="K2442" s="15" t="s">
        <v>1508</v>
      </c>
      <c r="L2442" s="18" t="s">
        <v>18819</v>
      </c>
      <c r="M2442" s="15" t="s">
        <v>18809</v>
      </c>
      <c r="N2442" s="15" t="s">
        <v>18810</v>
      </c>
      <c r="O2442" s="16">
        <v>511</v>
      </c>
      <c r="P2442" s="15" t="s">
        <v>569</v>
      </c>
      <c r="Q2442" s="15">
        <v>20200</v>
      </c>
      <c r="R2442" s="15">
        <v>42800</v>
      </c>
      <c r="S2442" s="15">
        <v>63000</v>
      </c>
      <c r="T2442" s="15">
        <v>1.06</v>
      </c>
      <c r="U2442" s="15" t="s">
        <v>18717</v>
      </c>
      <c r="V2442" s="15" t="s">
        <v>76</v>
      </c>
      <c r="W2442" s="16">
        <v>1</v>
      </c>
      <c r="X2442" s="16">
        <v>1</v>
      </c>
      <c r="Y2442" s="15">
        <v>82766</v>
      </c>
      <c r="Z2442" s="15">
        <v>1.9</v>
      </c>
      <c r="AA2442" s="15" t="s">
        <v>78</v>
      </c>
      <c r="AB2442" s="15" t="s">
        <v>78</v>
      </c>
      <c r="AC2442" s="15">
        <v>58500</v>
      </c>
      <c r="AD2442" s="26">
        <v>40589</v>
      </c>
      <c r="AE2442" s="15" t="s">
        <v>78</v>
      </c>
      <c r="AF2442" s="15" t="s">
        <v>78</v>
      </c>
      <c r="AG2442" s="16">
        <v>1</v>
      </c>
      <c r="AH2442" s="15" t="s">
        <v>18820</v>
      </c>
      <c r="AI2442" s="15" t="s">
        <v>78</v>
      </c>
      <c r="AJ2442" s="15">
        <v>82766.194580099997</v>
      </c>
      <c r="AK2442" s="15">
        <v>1440.2913231699999</v>
      </c>
      <c r="AL2442" s="15">
        <v>3099128.6292300001</v>
      </c>
      <c r="AM2442" s="15">
        <v>1411218.466</v>
      </c>
      <c r="AN2442" s="19">
        <v>0</v>
      </c>
      <c r="AO2442" s="19">
        <v>0</v>
      </c>
      <c r="AP2442" s="19">
        <v>20200</v>
      </c>
      <c r="AQ2442" s="19">
        <v>43500</v>
      </c>
      <c r="AR2442" s="34">
        <f t="shared" si="496"/>
        <v>63700</v>
      </c>
      <c r="AS2442" s="34">
        <v>0</v>
      </c>
      <c r="AT2442" s="34">
        <v>0</v>
      </c>
      <c r="AU2442" s="34">
        <v>0</v>
      </c>
      <c r="AV2442" s="34">
        <v>0</v>
      </c>
      <c r="AW2442" s="35">
        <f t="shared" si="497"/>
        <v>0</v>
      </c>
      <c r="AX2442" s="34">
        <f t="shared" si="498"/>
        <v>63700</v>
      </c>
      <c r="AY2442" s="36">
        <v>1.3258000000000001</v>
      </c>
      <c r="AZ2442" s="36">
        <v>2.0265</v>
      </c>
      <c r="BA2442" s="22"/>
      <c r="BB2442" s="19">
        <v>1276</v>
      </c>
      <c r="BC2442" s="34">
        <f t="shared" si="499"/>
        <v>844.53460000000007</v>
      </c>
      <c r="BD2442" s="34">
        <f t="shared" si="500"/>
        <v>1290.8805</v>
      </c>
      <c r="BE2442" s="38">
        <v>3.4819999999999997E-2</v>
      </c>
      <c r="BF2442" s="38">
        <f t="shared" si="501"/>
        <v>3.4819999999999997E-2</v>
      </c>
      <c r="BG2442" s="34">
        <v>0</v>
      </c>
      <c r="BH2442" s="34">
        <v>0</v>
      </c>
      <c r="BI2442" s="34">
        <f t="shared" si="502"/>
        <v>844.53460000000007</v>
      </c>
      <c r="BJ2442" s="34">
        <f t="shared" si="503"/>
        <v>1290.8805</v>
      </c>
      <c r="BK2442" s="34">
        <v>0</v>
      </c>
      <c r="BL2442" s="34">
        <v>16.827499999999873</v>
      </c>
      <c r="BM2442" s="34">
        <f t="shared" si="504"/>
        <v>16.827499999999873</v>
      </c>
      <c r="BN2442" s="39">
        <f t="shared" si="494"/>
        <v>844.53460000000007</v>
      </c>
      <c r="BO2442" s="39">
        <f t="shared" si="495"/>
        <v>1274.0530000000001</v>
      </c>
      <c r="BP2442" s="39">
        <f t="shared" si="505"/>
        <v>429.51840000000004</v>
      </c>
    </row>
    <row r="2443" spans="1:69" s="25" customFormat="1" ht="14.25" x14ac:dyDescent="0.2">
      <c r="A2443" s="14">
        <v>1244</v>
      </c>
      <c r="B2443" s="40" t="s">
        <v>18813</v>
      </c>
      <c r="C2443" s="15" t="s">
        <v>726</v>
      </c>
      <c r="D2443" s="16">
        <v>6628</v>
      </c>
      <c r="E2443" s="15" t="s">
        <v>18821</v>
      </c>
      <c r="F2443" s="15" t="s">
        <v>18822</v>
      </c>
      <c r="G2443" s="17" t="s">
        <v>18823</v>
      </c>
      <c r="H2443" s="17" t="s">
        <v>18824</v>
      </c>
      <c r="I2443" s="17" t="s">
        <v>86</v>
      </c>
      <c r="J2443" s="15" t="s">
        <v>18825</v>
      </c>
      <c r="K2443" s="15" t="s">
        <v>4723</v>
      </c>
      <c r="L2443" s="18" t="s">
        <v>18826</v>
      </c>
      <c r="M2443" s="15" t="s">
        <v>18809</v>
      </c>
      <c r="N2443" s="15" t="s">
        <v>18810</v>
      </c>
      <c r="O2443" s="16">
        <v>610</v>
      </c>
      <c r="P2443" s="15" t="s">
        <v>272</v>
      </c>
      <c r="Q2443" s="15">
        <v>21500</v>
      </c>
      <c r="R2443" s="15">
        <v>0</v>
      </c>
      <c r="S2443" s="15">
        <v>21500</v>
      </c>
      <c r="T2443" s="15">
        <v>1.4830000000000001</v>
      </c>
      <c r="U2443" s="15" t="s">
        <v>18717</v>
      </c>
      <c r="V2443" s="15" t="s">
        <v>76</v>
      </c>
      <c r="W2443" s="16">
        <v>1</v>
      </c>
      <c r="X2443" s="16">
        <v>1</v>
      </c>
      <c r="Y2443" s="15">
        <v>76439</v>
      </c>
      <c r="Z2443" s="15">
        <v>1.7549999999999999</v>
      </c>
      <c r="AA2443" s="15" t="s">
        <v>78</v>
      </c>
      <c r="AB2443" s="15" t="s">
        <v>78</v>
      </c>
      <c r="AC2443" s="15">
        <v>27584</v>
      </c>
      <c r="AD2443" s="26">
        <v>41576</v>
      </c>
      <c r="AE2443" s="15" t="s">
        <v>78</v>
      </c>
      <c r="AF2443" s="15" t="s">
        <v>78</v>
      </c>
      <c r="AG2443" s="16">
        <v>1</v>
      </c>
      <c r="AH2443" s="15" t="s">
        <v>18827</v>
      </c>
      <c r="AI2443" s="15" t="s">
        <v>78</v>
      </c>
      <c r="AJ2443" s="15">
        <v>76438.627685500003</v>
      </c>
      <c r="AK2443" s="15">
        <v>1393.44154725</v>
      </c>
      <c r="AL2443" s="15">
        <v>3099689.4745800002</v>
      </c>
      <c r="AM2443" s="15">
        <v>1411208.1033900001</v>
      </c>
      <c r="AN2443" s="19">
        <v>0</v>
      </c>
      <c r="AO2443" s="19">
        <v>0</v>
      </c>
      <c r="AP2443" s="19">
        <v>21500</v>
      </c>
      <c r="AQ2443" s="19">
        <v>22700</v>
      </c>
      <c r="AR2443" s="34">
        <f t="shared" si="496"/>
        <v>44200</v>
      </c>
      <c r="AS2443" s="34">
        <v>0</v>
      </c>
      <c r="AT2443" s="34">
        <v>0</v>
      </c>
      <c r="AU2443" s="34">
        <v>0</v>
      </c>
      <c r="AV2443" s="34">
        <v>44200</v>
      </c>
      <c r="AW2443" s="35">
        <f t="shared" si="497"/>
        <v>44200</v>
      </c>
      <c r="AX2443" s="34">
        <f t="shared" si="498"/>
        <v>0</v>
      </c>
      <c r="AY2443" s="36">
        <v>1.3258000000000001</v>
      </c>
      <c r="AZ2443" s="36">
        <v>2.0265</v>
      </c>
      <c r="BA2443" s="22"/>
      <c r="BB2443" s="19">
        <v>1012</v>
      </c>
      <c r="BC2443" s="34">
        <f t="shared" si="499"/>
        <v>0</v>
      </c>
      <c r="BD2443" s="34">
        <f t="shared" si="500"/>
        <v>0</v>
      </c>
      <c r="BE2443" s="38">
        <v>3.4819999999999997E-2</v>
      </c>
      <c r="BF2443" s="38">
        <f t="shared" si="501"/>
        <v>3.4819999999999997E-2</v>
      </c>
      <c r="BG2443" s="34">
        <v>0</v>
      </c>
      <c r="BH2443" s="34">
        <v>0</v>
      </c>
      <c r="BI2443" s="34">
        <f t="shared" si="502"/>
        <v>0</v>
      </c>
      <c r="BJ2443" s="34">
        <f t="shared" si="503"/>
        <v>0</v>
      </c>
      <c r="BK2443" s="34">
        <v>0</v>
      </c>
      <c r="BL2443" s="34">
        <v>0</v>
      </c>
      <c r="BM2443" s="34">
        <f t="shared" si="504"/>
        <v>0</v>
      </c>
      <c r="BN2443" s="39">
        <f t="shared" si="494"/>
        <v>0</v>
      </c>
      <c r="BO2443" s="39">
        <f t="shared" si="495"/>
        <v>0</v>
      </c>
      <c r="BP2443" s="39">
        <f t="shared" si="505"/>
        <v>0</v>
      </c>
      <c r="BQ2443" s="25" t="s">
        <v>292</v>
      </c>
    </row>
    <row r="2444" spans="1:69" s="25" customFormat="1" ht="14.25" x14ac:dyDescent="0.2">
      <c r="A2444" s="14">
        <v>1245</v>
      </c>
      <c r="B2444" s="40" t="s">
        <v>18813</v>
      </c>
      <c r="C2444" s="15" t="s">
        <v>176</v>
      </c>
      <c r="D2444" s="16">
        <v>34582</v>
      </c>
      <c r="E2444" s="15" t="s">
        <v>18828</v>
      </c>
      <c r="F2444" s="15" t="s">
        <v>18829</v>
      </c>
      <c r="G2444" s="17" t="s">
        <v>18830</v>
      </c>
      <c r="H2444" s="17" t="s">
        <v>18831</v>
      </c>
      <c r="I2444" s="17" t="s">
        <v>86</v>
      </c>
      <c r="J2444" s="15" t="s">
        <v>18832</v>
      </c>
      <c r="K2444" s="15" t="s">
        <v>86</v>
      </c>
      <c r="L2444" s="18" t="s">
        <v>18833</v>
      </c>
      <c r="M2444" s="15" t="s">
        <v>18809</v>
      </c>
      <c r="N2444" s="15" t="s">
        <v>18810</v>
      </c>
      <c r="O2444" s="16">
        <v>512</v>
      </c>
      <c r="P2444" s="15" t="s">
        <v>1295</v>
      </c>
      <c r="Q2444" s="15">
        <v>60300</v>
      </c>
      <c r="R2444" s="15">
        <v>67600</v>
      </c>
      <c r="S2444" s="15">
        <v>127900</v>
      </c>
      <c r="T2444" s="15">
        <v>14.43</v>
      </c>
      <c r="U2444" s="15" t="s">
        <v>18717</v>
      </c>
      <c r="V2444" s="15" t="s">
        <v>76</v>
      </c>
      <c r="W2444" s="16">
        <v>1</v>
      </c>
      <c r="X2444" s="16">
        <v>1</v>
      </c>
      <c r="Y2444" s="15">
        <v>618370</v>
      </c>
      <c r="Z2444" s="15">
        <v>14.196</v>
      </c>
      <c r="AA2444" s="15" t="s">
        <v>78</v>
      </c>
      <c r="AB2444" s="15" t="s">
        <v>78</v>
      </c>
      <c r="AC2444" s="15">
        <v>1000</v>
      </c>
      <c r="AD2444" s="26">
        <v>41621</v>
      </c>
      <c r="AE2444" s="15" t="s">
        <v>119</v>
      </c>
      <c r="AF2444" s="15" t="s">
        <v>119</v>
      </c>
      <c r="AG2444" s="16">
        <v>1</v>
      </c>
      <c r="AH2444" s="15" t="s">
        <v>18834</v>
      </c>
      <c r="AI2444" s="15" t="s">
        <v>78</v>
      </c>
      <c r="AJ2444" s="15">
        <v>618370.42260699999</v>
      </c>
      <c r="AK2444" s="15">
        <v>3877.8616148299998</v>
      </c>
      <c r="AL2444" s="15">
        <v>3099346.6940899999</v>
      </c>
      <c r="AM2444" s="15">
        <v>1410857.0385400001</v>
      </c>
      <c r="AN2444" s="19">
        <v>20000</v>
      </c>
      <c r="AO2444" s="19">
        <v>68600</v>
      </c>
      <c r="AP2444" s="19">
        <v>40300</v>
      </c>
      <c r="AQ2444" s="19">
        <v>700</v>
      </c>
      <c r="AR2444" s="34">
        <f t="shared" si="496"/>
        <v>129600</v>
      </c>
      <c r="AS2444" s="34">
        <v>45000</v>
      </c>
      <c r="AT2444" s="34">
        <v>0</v>
      </c>
      <c r="AU2444" s="34">
        <v>15260</v>
      </c>
      <c r="AV2444" s="34">
        <v>0</v>
      </c>
      <c r="AW2444" s="35">
        <f t="shared" si="497"/>
        <v>60260</v>
      </c>
      <c r="AX2444" s="34">
        <f t="shared" si="498"/>
        <v>69340</v>
      </c>
      <c r="AY2444" s="36">
        <v>1.3258000000000001</v>
      </c>
      <c r="AZ2444" s="36">
        <v>2.0265</v>
      </c>
      <c r="BA2444" s="22"/>
      <c r="BB2444" s="19">
        <v>2116</v>
      </c>
      <c r="BC2444" s="34">
        <f t="shared" si="499"/>
        <v>919.30972000000008</v>
      </c>
      <c r="BD2444" s="34">
        <f t="shared" si="500"/>
        <v>1405.1750999999999</v>
      </c>
      <c r="BE2444" s="38">
        <v>3.4819999999999997E-2</v>
      </c>
      <c r="BF2444" s="38">
        <f t="shared" si="501"/>
        <v>3.4819999999999997E-2</v>
      </c>
      <c r="BG2444" s="34">
        <v>13.082978490399999</v>
      </c>
      <c r="BH2444" s="34">
        <v>19.997477681999996</v>
      </c>
      <c r="BI2444" s="34">
        <f t="shared" si="502"/>
        <v>906.22674150960006</v>
      </c>
      <c r="BJ2444" s="34">
        <f t="shared" si="503"/>
        <v>1385.177622318</v>
      </c>
      <c r="BK2444" s="34">
        <v>0</v>
      </c>
      <c r="BL2444" s="34">
        <v>0</v>
      </c>
      <c r="BM2444" s="34">
        <f t="shared" si="504"/>
        <v>0</v>
      </c>
      <c r="BN2444" s="39">
        <f t="shared" ref="BN2444:BN2507" si="506">BI2444-BK2444</f>
        <v>906.22674150960006</v>
      </c>
      <c r="BO2444" s="39">
        <f t="shared" ref="BO2444:BO2507" si="507">BJ2444-BL2444</f>
        <v>1385.177622318</v>
      </c>
      <c r="BP2444" s="39">
        <f t="shared" si="505"/>
        <v>478.95088080839992</v>
      </c>
    </row>
    <row r="2445" spans="1:69" s="25" customFormat="1" ht="14.25" x14ac:dyDescent="0.2">
      <c r="A2445" s="14">
        <v>1246</v>
      </c>
      <c r="B2445" s="40"/>
      <c r="C2445" s="15" t="s">
        <v>18835</v>
      </c>
      <c r="D2445" s="16">
        <v>24132</v>
      </c>
      <c r="E2445" s="15" t="s">
        <v>18836</v>
      </c>
      <c r="F2445" s="15" t="s">
        <v>18835</v>
      </c>
      <c r="G2445" s="17" t="s">
        <v>18837</v>
      </c>
      <c r="H2445" s="17" t="s">
        <v>18838</v>
      </c>
      <c r="I2445" s="17" t="s">
        <v>86</v>
      </c>
      <c r="J2445" s="15" t="s">
        <v>18839</v>
      </c>
      <c r="K2445" s="15" t="s">
        <v>86</v>
      </c>
      <c r="L2445" s="18" t="s">
        <v>18840</v>
      </c>
      <c r="M2445" s="15" t="s">
        <v>18809</v>
      </c>
      <c r="N2445" s="15" t="s">
        <v>18810</v>
      </c>
      <c r="O2445" s="16">
        <v>419</v>
      </c>
      <c r="P2445" s="15" t="s">
        <v>895</v>
      </c>
      <c r="Q2445" s="15">
        <v>18700</v>
      </c>
      <c r="R2445" s="15">
        <v>105300</v>
      </c>
      <c r="S2445" s="15">
        <v>124000</v>
      </c>
      <c r="T2445" s="15">
        <v>0.77300000000000002</v>
      </c>
      <c r="U2445" s="15" t="s">
        <v>18717</v>
      </c>
      <c r="V2445" s="15" t="s">
        <v>76</v>
      </c>
      <c r="W2445" s="16">
        <v>1</v>
      </c>
      <c r="X2445" s="16">
        <v>1</v>
      </c>
      <c r="Y2445" s="15">
        <v>21567</v>
      </c>
      <c r="Z2445" s="15">
        <v>0.495</v>
      </c>
      <c r="AA2445" s="15" t="s">
        <v>78</v>
      </c>
      <c r="AB2445" s="15" t="s">
        <v>78</v>
      </c>
      <c r="AC2445" s="15">
        <v>79900</v>
      </c>
      <c r="AD2445" s="26">
        <v>41542</v>
      </c>
      <c r="AE2445" s="15" t="s">
        <v>119</v>
      </c>
      <c r="AF2445" s="15" t="s">
        <v>119</v>
      </c>
      <c r="AG2445" s="16">
        <v>1</v>
      </c>
      <c r="AH2445" s="15" t="s">
        <v>18841</v>
      </c>
      <c r="AI2445" s="15" t="s">
        <v>78</v>
      </c>
      <c r="AJ2445" s="15">
        <v>21566.6689453</v>
      </c>
      <c r="AK2445" s="15">
        <v>638.63199947700002</v>
      </c>
      <c r="AL2445" s="15">
        <v>3099760.1151200002</v>
      </c>
      <c r="AM2445" s="15">
        <v>1410629.3054</v>
      </c>
      <c r="AN2445" s="19">
        <v>0</v>
      </c>
      <c r="AO2445" s="19">
        <v>0</v>
      </c>
      <c r="AP2445" s="19">
        <v>18700</v>
      </c>
      <c r="AQ2445" s="19">
        <v>105000</v>
      </c>
      <c r="AR2445" s="34">
        <f t="shared" si="496"/>
        <v>123700</v>
      </c>
      <c r="AS2445" s="34">
        <v>0</v>
      </c>
      <c r="AT2445" s="34">
        <v>0</v>
      </c>
      <c r="AU2445" s="34">
        <v>0</v>
      </c>
      <c r="AV2445" s="34">
        <v>0</v>
      </c>
      <c r="AW2445" s="35">
        <f t="shared" si="497"/>
        <v>0</v>
      </c>
      <c r="AX2445" s="34">
        <f t="shared" si="498"/>
        <v>123700</v>
      </c>
      <c r="AY2445" s="36">
        <v>1.3258000000000001</v>
      </c>
      <c r="AZ2445" s="36">
        <v>2.0265</v>
      </c>
      <c r="BA2445" s="22"/>
      <c r="BB2445" s="19">
        <v>2491</v>
      </c>
      <c r="BC2445" s="34">
        <f t="shared" si="499"/>
        <v>1640.0146000000002</v>
      </c>
      <c r="BD2445" s="34">
        <f t="shared" si="500"/>
        <v>2506.7804999999998</v>
      </c>
      <c r="BE2445" s="38">
        <v>3.4819999999999997E-2</v>
      </c>
      <c r="BF2445" s="38">
        <f t="shared" si="501"/>
        <v>3.4819999999999997E-2</v>
      </c>
      <c r="BG2445" s="34">
        <v>0</v>
      </c>
      <c r="BH2445" s="34">
        <v>0</v>
      </c>
      <c r="BI2445" s="34">
        <f t="shared" si="502"/>
        <v>1640.0146000000002</v>
      </c>
      <c r="BJ2445" s="34">
        <f t="shared" si="503"/>
        <v>2506.7804999999998</v>
      </c>
      <c r="BK2445" s="34">
        <v>0</v>
      </c>
      <c r="BL2445" s="34">
        <v>32.329999999999927</v>
      </c>
      <c r="BM2445" s="34">
        <f t="shared" si="504"/>
        <v>32.329999999999927</v>
      </c>
      <c r="BN2445" s="39">
        <f t="shared" si="506"/>
        <v>1640.0146000000002</v>
      </c>
      <c r="BO2445" s="39">
        <f t="shared" si="507"/>
        <v>2474.4504999999999</v>
      </c>
      <c r="BP2445" s="39">
        <f t="shared" si="505"/>
        <v>834.43589999999972</v>
      </c>
    </row>
    <row r="2446" spans="1:69" s="25" customFormat="1" ht="14.25" x14ac:dyDescent="0.2">
      <c r="A2446" s="14">
        <v>1247</v>
      </c>
      <c r="B2446" s="40"/>
      <c r="C2446" s="15" t="s">
        <v>571</v>
      </c>
      <c r="D2446" s="16">
        <v>7447</v>
      </c>
      <c r="E2446" s="15" t="s">
        <v>18842</v>
      </c>
      <c r="F2446" s="15" t="s">
        <v>18843</v>
      </c>
      <c r="G2446" s="17" t="s">
        <v>18844</v>
      </c>
      <c r="H2446" s="17" t="s">
        <v>18845</v>
      </c>
      <c r="I2446" s="17" t="s">
        <v>86</v>
      </c>
      <c r="J2446" s="15" t="s">
        <v>18846</v>
      </c>
      <c r="K2446" s="15" t="s">
        <v>6467</v>
      </c>
      <c r="L2446" s="18" t="s">
        <v>18847</v>
      </c>
      <c r="M2446" s="15" t="s">
        <v>18809</v>
      </c>
      <c r="N2446" s="15" t="s">
        <v>18810</v>
      </c>
      <c r="O2446" s="16">
        <v>511</v>
      </c>
      <c r="P2446" s="15" t="s">
        <v>569</v>
      </c>
      <c r="Q2446" s="15">
        <v>19200</v>
      </c>
      <c r="R2446" s="15">
        <v>89400</v>
      </c>
      <c r="S2446" s="15">
        <v>108600</v>
      </c>
      <c r="T2446" s="15">
        <v>0.82099999999999995</v>
      </c>
      <c r="U2446" s="15" t="s">
        <v>18717</v>
      </c>
      <c r="V2446" s="15" t="s">
        <v>76</v>
      </c>
      <c r="W2446" s="16">
        <v>1</v>
      </c>
      <c r="X2446" s="16">
        <v>1</v>
      </c>
      <c r="Y2446" s="15">
        <v>45614</v>
      </c>
      <c r="Z2446" s="15">
        <v>1.0469999999999999</v>
      </c>
      <c r="AA2446" s="15" t="s">
        <v>78</v>
      </c>
      <c r="AB2446" s="15" t="s">
        <v>78</v>
      </c>
      <c r="AC2446" s="15">
        <v>118000</v>
      </c>
      <c r="AD2446" s="26">
        <v>40863</v>
      </c>
      <c r="AE2446" s="15" t="s">
        <v>222</v>
      </c>
      <c r="AF2446" s="15" t="s">
        <v>18848</v>
      </c>
      <c r="AG2446" s="16">
        <v>1</v>
      </c>
      <c r="AH2446" s="15" t="s">
        <v>18849</v>
      </c>
      <c r="AI2446" s="15" t="s">
        <v>78</v>
      </c>
      <c r="AJ2446" s="15">
        <v>45614.4072266</v>
      </c>
      <c r="AK2446" s="15">
        <v>913.64752551799995</v>
      </c>
      <c r="AL2446" s="15">
        <v>3099813.9815799999</v>
      </c>
      <c r="AM2446" s="15">
        <v>1410789.88527</v>
      </c>
      <c r="AN2446" s="19">
        <v>19200</v>
      </c>
      <c r="AO2446" s="19">
        <v>96100</v>
      </c>
      <c r="AP2446" s="19">
        <v>0</v>
      </c>
      <c r="AQ2446" s="19">
        <v>0</v>
      </c>
      <c r="AR2446" s="34">
        <f t="shared" si="496"/>
        <v>115300</v>
      </c>
      <c r="AS2446" s="34">
        <v>45000</v>
      </c>
      <c r="AT2446" s="34">
        <v>3000</v>
      </c>
      <c r="AU2446" s="34">
        <v>24605</v>
      </c>
      <c r="AV2446" s="34">
        <v>0</v>
      </c>
      <c r="AW2446" s="35">
        <f t="shared" si="497"/>
        <v>72605</v>
      </c>
      <c r="AX2446" s="34">
        <f t="shared" si="498"/>
        <v>42695</v>
      </c>
      <c r="AY2446" s="36">
        <v>1.3258000000000001</v>
      </c>
      <c r="AZ2446" s="36">
        <v>2.0265</v>
      </c>
      <c r="BA2446" s="22"/>
      <c r="BB2446" s="19">
        <v>1153</v>
      </c>
      <c r="BC2446" s="34">
        <f t="shared" si="499"/>
        <v>566.05030999999997</v>
      </c>
      <c r="BD2446" s="34">
        <f t="shared" si="500"/>
        <v>865.21417499999995</v>
      </c>
      <c r="BE2446" s="38">
        <v>3.4819999999999997E-2</v>
      </c>
      <c r="BF2446" s="38">
        <f t="shared" si="501"/>
        <v>3.4819999999999997E-2</v>
      </c>
      <c r="BG2446" s="34">
        <v>19.709871794199998</v>
      </c>
      <c r="BH2446" s="34">
        <v>30.126757573499997</v>
      </c>
      <c r="BI2446" s="34">
        <f t="shared" si="502"/>
        <v>546.34043820579996</v>
      </c>
      <c r="BJ2446" s="34">
        <f t="shared" si="503"/>
        <v>835.0874174265</v>
      </c>
      <c r="BK2446" s="34">
        <v>0</v>
      </c>
      <c r="BL2446" s="34">
        <v>0</v>
      </c>
      <c r="BM2446" s="34">
        <f t="shared" si="504"/>
        <v>0</v>
      </c>
      <c r="BN2446" s="39">
        <f t="shared" si="506"/>
        <v>546.34043820579996</v>
      </c>
      <c r="BO2446" s="39">
        <f t="shared" si="507"/>
        <v>835.0874174265</v>
      </c>
      <c r="BP2446" s="39">
        <f t="shared" si="505"/>
        <v>288.74697922070004</v>
      </c>
    </row>
    <row r="2447" spans="1:69" s="25" customFormat="1" ht="14.25" x14ac:dyDescent="0.2">
      <c r="A2447" s="14">
        <v>1248</v>
      </c>
      <c r="B2447" s="40"/>
      <c r="C2447" s="15" t="s">
        <v>18850</v>
      </c>
      <c r="D2447" s="16">
        <v>3223</v>
      </c>
      <c r="E2447" s="15" t="s">
        <v>18851</v>
      </c>
      <c r="F2447" s="15" t="s">
        <v>18850</v>
      </c>
      <c r="G2447" s="17" t="s">
        <v>18852</v>
      </c>
      <c r="H2447" s="17" t="s">
        <v>18853</v>
      </c>
      <c r="I2447" s="17" t="s">
        <v>86</v>
      </c>
      <c r="J2447" s="15" t="s">
        <v>18854</v>
      </c>
      <c r="K2447" s="15" t="s">
        <v>1019</v>
      </c>
      <c r="L2447" s="18" t="s">
        <v>18855</v>
      </c>
      <c r="M2447" s="15" t="s">
        <v>18809</v>
      </c>
      <c r="N2447" s="15" t="s">
        <v>18810</v>
      </c>
      <c r="O2447" s="16">
        <v>511</v>
      </c>
      <c r="P2447" s="15" t="s">
        <v>569</v>
      </c>
      <c r="Q2447" s="15">
        <v>14100</v>
      </c>
      <c r="R2447" s="15">
        <v>52000</v>
      </c>
      <c r="S2447" s="15">
        <v>66100</v>
      </c>
      <c r="T2447" s="15">
        <v>0.44900000000000001</v>
      </c>
      <c r="U2447" s="15" t="s">
        <v>18717</v>
      </c>
      <c r="V2447" s="15" t="s">
        <v>76</v>
      </c>
      <c r="W2447" s="16">
        <v>1</v>
      </c>
      <c r="X2447" s="16">
        <v>1</v>
      </c>
      <c r="Y2447" s="15">
        <v>26203</v>
      </c>
      <c r="Z2447" s="15">
        <v>0.60199999999999998</v>
      </c>
      <c r="AA2447" s="15" t="s">
        <v>78</v>
      </c>
      <c r="AB2447" s="15" t="s">
        <v>78</v>
      </c>
      <c r="AC2447" s="15">
        <v>4100</v>
      </c>
      <c r="AD2447" s="26">
        <v>41590</v>
      </c>
      <c r="AE2447" s="15" t="s">
        <v>137</v>
      </c>
      <c r="AF2447" s="15" t="s">
        <v>18856</v>
      </c>
      <c r="AG2447" s="16">
        <v>1</v>
      </c>
      <c r="AH2447" s="15" t="s">
        <v>18857</v>
      </c>
      <c r="AI2447" s="15" t="s">
        <v>78</v>
      </c>
      <c r="AJ2447" s="15">
        <v>26202.9194336</v>
      </c>
      <c r="AK2447" s="15">
        <v>823.74610296499998</v>
      </c>
      <c r="AL2447" s="15">
        <v>3099892.8565199999</v>
      </c>
      <c r="AM2447" s="15">
        <v>1410880.62745</v>
      </c>
      <c r="AN2447" s="19">
        <v>14100</v>
      </c>
      <c r="AO2447" s="19">
        <v>52900</v>
      </c>
      <c r="AP2447" s="19">
        <v>0</v>
      </c>
      <c r="AQ2447" s="19">
        <v>0</v>
      </c>
      <c r="AR2447" s="34">
        <f t="shared" si="496"/>
        <v>67000</v>
      </c>
      <c r="AS2447" s="34">
        <v>40200</v>
      </c>
      <c r="AT2447" s="34">
        <v>3000</v>
      </c>
      <c r="AU2447" s="34">
        <v>9380</v>
      </c>
      <c r="AV2447" s="34">
        <v>0</v>
      </c>
      <c r="AW2447" s="35">
        <f t="shared" si="497"/>
        <v>52580</v>
      </c>
      <c r="AX2447" s="34">
        <f t="shared" si="498"/>
        <v>14420</v>
      </c>
      <c r="AY2447" s="36">
        <v>1.3258000000000001</v>
      </c>
      <c r="AZ2447" s="36">
        <v>2.0265</v>
      </c>
      <c r="BA2447" s="22"/>
      <c r="BB2447" s="19">
        <v>670</v>
      </c>
      <c r="BC2447" s="34">
        <f t="shared" si="499"/>
        <v>191.18036000000001</v>
      </c>
      <c r="BD2447" s="34">
        <f t="shared" si="500"/>
        <v>292.22129999999999</v>
      </c>
      <c r="BE2447" s="38">
        <v>3.4819999999999997E-2</v>
      </c>
      <c r="BF2447" s="38">
        <f t="shared" si="501"/>
        <v>3.4819999999999997E-2</v>
      </c>
      <c r="BG2447" s="34">
        <v>6.6569001351999999</v>
      </c>
      <c r="BH2447" s="34">
        <v>10.175145665999999</v>
      </c>
      <c r="BI2447" s="34">
        <f t="shared" si="502"/>
        <v>184.5234598648</v>
      </c>
      <c r="BJ2447" s="34">
        <f t="shared" si="503"/>
        <v>282.04615433399999</v>
      </c>
      <c r="BK2447" s="34">
        <v>0</v>
      </c>
      <c r="BL2447" s="34">
        <v>0</v>
      </c>
      <c r="BM2447" s="34">
        <f t="shared" si="504"/>
        <v>0</v>
      </c>
      <c r="BN2447" s="39">
        <f t="shared" si="506"/>
        <v>184.5234598648</v>
      </c>
      <c r="BO2447" s="39">
        <f t="shared" si="507"/>
        <v>282.04615433399999</v>
      </c>
      <c r="BP2447" s="39">
        <f t="shared" si="505"/>
        <v>97.52269446919999</v>
      </c>
    </row>
    <row r="2448" spans="1:69" s="25" customFormat="1" ht="14.25" x14ac:dyDescent="0.2">
      <c r="A2448" s="14">
        <v>1249</v>
      </c>
      <c r="B2448" s="40"/>
      <c r="C2448" s="15" t="s">
        <v>18858</v>
      </c>
      <c r="D2448" s="16">
        <v>8865</v>
      </c>
      <c r="E2448" s="15" t="s">
        <v>18859</v>
      </c>
      <c r="F2448" s="15" t="s">
        <v>18858</v>
      </c>
      <c r="G2448" s="17" t="s">
        <v>18860</v>
      </c>
      <c r="H2448" s="17" t="s">
        <v>18861</v>
      </c>
      <c r="I2448" s="17" t="s">
        <v>205</v>
      </c>
      <c r="J2448" s="15" t="s">
        <v>18862</v>
      </c>
      <c r="K2448" s="15" t="s">
        <v>8606</v>
      </c>
      <c r="L2448" s="18" t="s">
        <v>18863</v>
      </c>
      <c r="M2448" s="15" t="s">
        <v>18809</v>
      </c>
      <c r="N2448" s="15" t="s">
        <v>18810</v>
      </c>
      <c r="O2448" s="16">
        <v>511</v>
      </c>
      <c r="P2448" s="15" t="s">
        <v>569</v>
      </c>
      <c r="Q2448" s="15">
        <v>19000</v>
      </c>
      <c r="R2448" s="15">
        <v>75500</v>
      </c>
      <c r="S2448" s="15">
        <v>94500</v>
      </c>
      <c r="T2448" s="15">
        <v>0.79</v>
      </c>
      <c r="U2448" s="15" t="s">
        <v>18717</v>
      </c>
      <c r="V2448" s="15" t="s">
        <v>76</v>
      </c>
      <c r="W2448" s="16">
        <v>1</v>
      </c>
      <c r="X2448" s="16">
        <v>1</v>
      </c>
      <c r="Y2448" s="15">
        <v>33405</v>
      </c>
      <c r="Z2448" s="15">
        <v>0.76700000000000002</v>
      </c>
      <c r="AA2448" s="15" t="s">
        <v>78</v>
      </c>
      <c r="AB2448" s="15" t="s">
        <v>78</v>
      </c>
      <c r="AC2448" s="15">
        <v>98000</v>
      </c>
      <c r="AD2448" s="26">
        <v>38541</v>
      </c>
      <c r="AE2448" s="15" t="s">
        <v>119</v>
      </c>
      <c r="AF2448" s="15" t="s">
        <v>119</v>
      </c>
      <c r="AG2448" s="16">
        <v>1</v>
      </c>
      <c r="AH2448" s="15" t="s">
        <v>18864</v>
      </c>
      <c r="AI2448" s="15" t="s">
        <v>78</v>
      </c>
      <c r="AJ2448" s="15">
        <v>33404.6386719</v>
      </c>
      <c r="AK2448" s="15">
        <v>878.20922663600004</v>
      </c>
      <c r="AL2448" s="15">
        <v>3100114.6223499998</v>
      </c>
      <c r="AM2448" s="15">
        <v>1411074.4424699999</v>
      </c>
      <c r="AN2448" s="19">
        <v>19000</v>
      </c>
      <c r="AO2448" s="19">
        <v>75200</v>
      </c>
      <c r="AP2448" s="19">
        <v>0</v>
      </c>
      <c r="AQ2448" s="19">
        <v>0</v>
      </c>
      <c r="AR2448" s="34">
        <f t="shared" si="496"/>
        <v>94200</v>
      </c>
      <c r="AS2448" s="34">
        <v>45000</v>
      </c>
      <c r="AT2448" s="34">
        <v>3000</v>
      </c>
      <c r="AU2448" s="34">
        <v>17220</v>
      </c>
      <c r="AV2448" s="34">
        <v>0</v>
      </c>
      <c r="AW2448" s="35">
        <f t="shared" si="497"/>
        <v>65220</v>
      </c>
      <c r="AX2448" s="34">
        <f t="shared" si="498"/>
        <v>28980</v>
      </c>
      <c r="AY2448" s="36">
        <v>1.3258000000000001</v>
      </c>
      <c r="AZ2448" s="36">
        <v>2.0265</v>
      </c>
      <c r="BA2448" s="22"/>
      <c r="BB2448" s="19">
        <v>942</v>
      </c>
      <c r="BC2448" s="34">
        <f t="shared" si="499"/>
        <v>384.21684000000005</v>
      </c>
      <c r="BD2448" s="34">
        <f t="shared" si="500"/>
        <v>587.27970000000005</v>
      </c>
      <c r="BE2448" s="38">
        <v>3.4819999999999997E-2</v>
      </c>
      <c r="BF2448" s="38">
        <f t="shared" si="501"/>
        <v>3.4819999999999997E-2</v>
      </c>
      <c r="BG2448" s="34">
        <v>13.3784303688</v>
      </c>
      <c r="BH2448" s="34">
        <v>20.449079154</v>
      </c>
      <c r="BI2448" s="34">
        <f t="shared" si="502"/>
        <v>370.83840963120002</v>
      </c>
      <c r="BJ2448" s="34">
        <f t="shared" si="503"/>
        <v>566.8306208460001</v>
      </c>
      <c r="BK2448" s="34">
        <v>0</v>
      </c>
      <c r="BL2448" s="34">
        <v>0</v>
      </c>
      <c r="BM2448" s="34">
        <f t="shared" si="504"/>
        <v>0</v>
      </c>
      <c r="BN2448" s="39">
        <f t="shared" si="506"/>
        <v>370.83840963120002</v>
      </c>
      <c r="BO2448" s="39">
        <f t="shared" si="507"/>
        <v>566.8306208460001</v>
      </c>
      <c r="BP2448" s="39">
        <f t="shared" si="505"/>
        <v>195.99221121480008</v>
      </c>
    </row>
    <row r="2449" spans="1:69" s="25" customFormat="1" ht="14.25" x14ac:dyDescent="0.2">
      <c r="A2449" s="14">
        <v>1250</v>
      </c>
      <c r="B2449" s="40"/>
      <c r="C2449" s="15" t="s">
        <v>176</v>
      </c>
      <c r="D2449" s="16">
        <v>25049</v>
      </c>
      <c r="E2449" s="15" t="s">
        <v>18865</v>
      </c>
      <c r="F2449" s="15" t="s">
        <v>18866</v>
      </c>
      <c r="G2449" s="17" t="s">
        <v>18867</v>
      </c>
      <c r="H2449" s="17" t="s">
        <v>18868</v>
      </c>
      <c r="I2449" s="17" t="s">
        <v>86</v>
      </c>
      <c r="J2449" s="15" t="s">
        <v>18869</v>
      </c>
      <c r="K2449" s="15" t="s">
        <v>3286</v>
      </c>
      <c r="L2449" s="18" t="s">
        <v>18870</v>
      </c>
      <c r="M2449" s="15" t="s">
        <v>18809</v>
      </c>
      <c r="N2449" s="15" t="s">
        <v>18810</v>
      </c>
      <c r="O2449" s="16">
        <v>610</v>
      </c>
      <c r="P2449" s="15" t="s">
        <v>272</v>
      </c>
      <c r="Q2449" s="15">
        <v>12000</v>
      </c>
      <c r="R2449" s="15">
        <v>0</v>
      </c>
      <c r="S2449" s="15">
        <v>12000</v>
      </c>
      <c r="T2449" s="15">
        <v>0.34200000000000003</v>
      </c>
      <c r="U2449" s="15" t="s">
        <v>18717</v>
      </c>
      <c r="V2449" s="15" t="s">
        <v>76</v>
      </c>
      <c r="W2449" s="16">
        <v>1</v>
      </c>
      <c r="X2449" s="16">
        <v>1</v>
      </c>
      <c r="Y2449" s="15">
        <v>17629</v>
      </c>
      <c r="Z2449" s="15">
        <v>0.40500000000000003</v>
      </c>
      <c r="AA2449" s="15" t="s">
        <v>78</v>
      </c>
      <c r="AB2449" s="15" t="s">
        <v>78</v>
      </c>
      <c r="AC2449" s="15">
        <v>140000</v>
      </c>
      <c r="AD2449" s="26">
        <v>41569</v>
      </c>
      <c r="AE2449" s="15" t="s">
        <v>222</v>
      </c>
      <c r="AF2449" s="15" t="s">
        <v>7996</v>
      </c>
      <c r="AG2449" s="16">
        <v>1</v>
      </c>
      <c r="AH2449" s="15" t="s">
        <v>18871</v>
      </c>
      <c r="AI2449" s="15" t="s">
        <v>78</v>
      </c>
      <c r="AJ2449" s="15">
        <v>17628.8664551</v>
      </c>
      <c r="AK2449" s="15">
        <v>542.315417454</v>
      </c>
      <c r="AL2449" s="15">
        <v>3100059.0994500001</v>
      </c>
      <c r="AM2449" s="15">
        <v>1411191.9535000001</v>
      </c>
      <c r="AN2449" s="19">
        <v>12000</v>
      </c>
      <c r="AO2449" s="19">
        <v>93800</v>
      </c>
      <c r="AP2449" s="19">
        <v>0</v>
      </c>
      <c r="AQ2449" s="19">
        <v>0</v>
      </c>
      <c r="AR2449" s="34">
        <f t="shared" si="496"/>
        <v>105800</v>
      </c>
      <c r="AS2449" s="34">
        <v>0</v>
      </c>
      <c r="AT2449" s="34">
        <v>0</v>
      </c>
      <c r="AU2449" s="34">
        <v>0</v>
      </c>
      <c r="AV2449" s="34">
        <v>105800</v>
      </c>
      <c r="AW2449" s="35">
        <f t="shared" si="497"/>
        <v>105800</v>
      </c>
      <c r="AX2449" s="34">
        <f t="shared" si="498"/>
        <v>0</v>
      </c>
      <c r="AY2449" s="36">
        <v>1.3258000000000001</v>
      </c>
      <c r="AZ2449" s="36">
        <v>2.0265</v>
      </c>
      <c r="BA2449" s="22"/>
      <c r="BB2449" s="19">
        <v>1058</v>
      </c>
      <c r="BC2449" s="34">
        <f t="shared" si="499"/>
        <v>0</v>
      </c>
      <c r="BD2449" s="34">
        <f t="shared" si="500"/>
        <v>0</v>
      </c>
      <c r="BE2449" s="38">
        <v>3.4819999999999997E-2</v>
      </c>
      <c r="BF2449" s="38">
        <f t="shared" si="501"/>
        <v>3.4819999999999997E-2</v>
      </c>
      <c r="BG2449" s="34">
        <v>0</v>
      </c>
      <c r="BH2449" s="34">
        <v>0</v>
      </c>
      <c r="BI2449" s="34">
        <f t="shared" si="502"/>
        <v>0</v>
      </c>
      <c r="BJ2449" s="34">
        <f t="shared" si="503"/>
        <v>0</v>
      </c>
      <c r="BK2449" s="34">
        <v>0</v>
      </c>
      <c r="BL2449" s="34">
        <v>0</v>
      </c>
      <c r="BM2449" s="34">
        <f t="shared" si="504"/>
        <v>0</v>
      </c>
      <c r="BN2449" s="39">
        <f t="shared" si="506"/>
        <v>0</v>
      </c>
      <c r="BO2449" s="39">
        <f t="shared" si="507"/>
        <v>0</v>
      </c>
      <c r="BP2449" s="39">
        <f t="shared" si="505"/>
        <v>0</v>
      </c>
      <c r="BQ2449" s="25" t="s">
        <v>292</v>
      </c>
    </row>
    <row r="2450" spans="1:69" s="25" customFormat="1" ht="25.5" x14ac:dyDescent="0.2">
      <c r="A2450" s="14">
        <v>1251</v>
      </c>
      <c r="B2450" s="40"/>
      <c r="C2450" s="15"/>
      <c r="D2450" s="16">
        <v>26743</v>
      </c>
      <c r="E2450" s="15" t="s">
        <v>18872</v>
      </c>
      <c r="F2450" s="15" t="s">
        <v>18873</v>
      </c>
      <c r="G2450" s="17" t="s">
        <v>18874</v>
      </c>
      <c r="H2450" s="17" t="s">
        <v>18875</v>
      </c>
      <c r="I2450" s="17" t="s">
        <v>86</v>
      </c>
      <c r="J2450" s="15" t="s">
        <v>18876</v>
      </c>
      <c r="K2450" s="15" t="s">
        <v>8053</v>
      </c>
      <c r="L2450" s="18" t="s">
        <v>18877</v>
      </c>
      <c r="M2450" s="15" t="s">
        <v>18809</v>
      </c>
      <c r="N2450" s="15" t="s">
        <v>18810</v>
      </c>
      <c r="O2450" s="16">
        <v>610</v>
      </c>
      <c r="P2450" s="15" t="s">
        <v>272</v>
      </c>
      <c r="Q2450" s="15">
        <v>9000</v>
      </c>
      <c r="R2450" s="15">
        <v>0</v>
      </c>
      <c r="S2450" s="15">
        <v>9000</v>
      </c>
      <c r="T2450" s="15">
        <v>0.21299999999999999</v>
      </c>
      <c r="U2450" s="15" t="s">
        <v>18717</v>
      </c>
      <c r="V2450" s="15" t="s">
        <v>76</v>
      </c>
      <c r="W2450" s="16">
        <v>1</v>
      </c>
      <c r="X2450" s="16">
        <v>1</v>
      </c>
      <c r="Y2450" s="15">
        <v>15102</v>
      </c>
      <c r="Z2450" s="15">
        <v>0.34699999999999998</v>
      </c>
      <c r="AA2450" s="15" t="s">
        <v>78</v>
      </c>
      <c r="AB2450" s="15" t="s">
        <v>78</v>
      </c>
      <c r="AC2450" s="15">
        <v>123000</v>
      </c>
      <c r="AD2450" s="26">
        <v>41577</v>
      </c>
      <c r="AE2450" s="15" t="s">
        <v>78</v>
      </c>
      <c r="AF2450" s="15" t="s">
        <v>78</v>
      </c>
      <c r="AG2450" s="16">
        <v>1</v>
      </c>
      <c r="AH2450" s="15" t="s">
        <v>18878</v>
      </c>
      <c r="AI2450" s="15" t="s">
        <v>78</v>
      </c>
      <c r="AJ2450" s="15">
        <v>15102.1782227</v>
      </c>
      <c r="AK2450" s="15">
        <v>493.00359513900003</v>
      </c>
      <c r="AL2450" s="15">
        <v>3100198.8586400002</v>
      </c>
      <c r="AM2450" s="15">
        <v>1411196.1121199999</v>
      </c>
      <c r="AN2450" s="19">
        <v>9000</v>
      </c>
      <c r="AO2450" s="19">
        <v>78500</v>
      </c>
      <c r="AP2450" s="19">
        <v>0</v>
      </c>
      <c r="AQ2450" s="19">
        <v>0</v>
      </c>
      <c r="AR2450" s="34">
        <f t="shared" si="496"/>
        <v>87500</v>
      </c>
      <c r="AS2450" s="34">
        <v>0</v>
      </c>
      <c r="AT2450" s="34">
        <v>0</v>
      </c>
      <c r="AU2450" s="34">
        <v>0</v>
      </c>
      <c r="AV2450" s="34">
        <v>87500</v>
      </c>
      <c r="AW2450" s="35">
        <f t="shared" si="497"/>
        <v>87500</v>
      </c>
      <c r="AX2450" s="34">
        <f t="shared" si="498"/>
        <v>0</v>
      </c>
      <c r="AY2450" s="36">
        <v>1.3258000000000001</v>
      </c>
      <c r="AZ2450" s="36">
        <v>2.0265</v>
      </c>
      <c r="BA2450" s="22"/>
      <c r="BB2450" s="19">
        <v>875</v>
      </c>
      <c r="BC2450" s="34">
        <f t="shared" si="499"/>
        <v>0</v>
      </c>
      <c r="BD2450" s="34">
        <f t="shared" si="500"/>
        <v>0</v>
      </c>
      <c r="BE2450" s="38">
        <v>3.4819999999999997E-2</v>
      </c>
      <c r="BF2450" s="38">
        <f t="shared" si="501"/>
        <v>3.4819999999999997E-2</v>
      </c>
      <c r="BG2450" s="34">
        <v>0</v>
      </c>
      <c r="BH2450" s="34">
        <v>0</v>
      </c>
      <c r="BI2450" s="34">
        <f t="shared" si="502"/>
        <v>0</v>
      </c>
      <c r="BJ2450" s="34">
        <f t="shared" si="503"/>
        <v>0</v>
      </c>
      <c r="BK2450" s="34">
        <v>0</v>
      </c>
      <c r="BL2450" s="34">
        <v>0</v>
      </c>
      <c r="BM2450" s="34">
        <f t="shared" si="504"/>
        <v>0</v>
      </c>
      <c r="BN2450" s="39">
        <f t="shared" si="506"/>
        <v>0</v>
      </c>
      <c r="BO2450" s="39">
        <f t="shared" si="507"/>
        <v>0</v>
      </c>
      <c r="BP2450" s="39">
        <f t="shared" si="505"/>
        <v>0</v>
      </c>
      <c r="BQ2450" s="25" t="s">
        <v>292</v>
      </c>
    </row>
    <row r="2451" spans="1:69" s="25" customFormat="1" ht="14.25" x14ac:dyDescent="0.2">
      <c r="A2451" s="14">
        <v>1252</v>
      </c>
      <c r="B2451" s="40" t="s">
        <v>18813</v>
      </c>
      <c r="C2451" s="15"/>
      <c r="D2451" s="16">
        <v>10588</v>
      </c>
      <c r="E2451" s="15" t="s">
        <v>18879</v>
      </c>
      <c r="F2451" s="15" t="s">
        <v>18880</v>
      </c>
      <c r="G2451" s="17" t="s">
        <v>18881</v>
      </c>
      <c r="H2451" s="17" t="s">
        <v>18882</v>
      </c>
      <c r="I2451" s="17" t="s">
        <v>88</v>
      </c>
      <c r="J2451" s="15" t="s">
        <v>18883</v>
      </c>
      <c r="K2451" s="15" t="s">
        <v>6651</v>
      </c>
      <c r="L2451" s="18" t="s">
        <v>18884</v>
      </c>
      <c r="M2451" s="15" t="s">
        <v>18809</v>
      </c>
      <c r="N2451" s="15" t="s">
        <v>18810</v>
      </c>
      <c r="O2451" s="16">
        <v>610</v>
      </c>
      <c r="P2451" s="15" t="s">
        <v>272</v>
      </c>
      <c r="Q2451" s="15">
        <v>10100</v>
      </c>
      <c r="R2451" s="15">
        <v>0</v>
      </c>
      <c r="S2451" s="15">
        <v>10100</v>
      </c>
      <c r="T2451" s="15">
        <v>0.25600000000000001</v>
      </c>
      <c r="U2451" s="15" t="s">
        <v>18717</v>
      </c>
      <c r="V2451" s="15" t="s">
        <v>76</v>
      </c>
      <c r="W2451" s="16">
        <v>1</v>
      </c>
      <c r="X2451" s="16">
        <v>1</v>
      </c>
      <c r="Y2451" s="15">
        <v>13724</v>
      </c>
      <c r="Z2451" s="15">
        <v>0.315</v>
      </c>
      <c r="AA2451" s="15" t="s">
        <v>78</v>
      </c>
      <c r="AB2451" s="15" t="s">
        <v>78</v>
      </c>
      <c r="AC2451" s="15">
        <v>120192</v>
      </c>
      <c r="AD2451" s="26">
        <v>41605</v>
      </c>
      <c r="AE2451" s="15" t="s">
        <v>874</v>
      </c>
      <c r="AF2451" s="15" t="s">
        <v>18885</v>
      </c>
      <c r="AG2451" s="16">
        <v>1</v>
      </c>
      <c r="AH2451" s="15" t="s">
        <v>18886</v>
      </c>
      <c r="AI2451" s="15" t="s">
        <v>78</v>
      </c>
      <c r="AJ2451" s="15">
        <v>13723.7426758</v>
      </c>
      <c r="AK2451" s="15">
        <v>532.65427961499995</v>
      </c>
      <c r="AL2451" s="15">
        <v>3100307.9553800002</v>
      </c>
      <c r="AM2451" s="15">
        <v>1411208.6579499999</v>
      </c>
      <c r="AN2451" s="19">
        <v>10100</v>
      </c>
      <c r="AO2451" s="19">
        <v>56500</v>
      </c>
      <c r="AP2451" s="19">
        <v>0</v>
      </c>
      <c r="AQ2451" s="19">
        <v>0</v>
      </c>
      <c r="AR2451" s="34">
        <f t="shared" ref="AR2451:AR2512" si="508">SUM(AN2451:AQ2451)</f>
        <v>66600</v>
      </c>
      <c r="AS2451" s="34">
        <v>0</v>
      </c>
      <c r="AT2451" s="34">
        <v>0</v>
      </c>
      <c r="AU2451" s="34">
        <v>0</v>
      </c>
      <c r="AV2451" s="34">
        <v>66600</v>
      </c>
      <c r="AW2451" s="35">
        <f t="shared" ref="AW2451:AW2512" si="509">SUM(AS2451:AV2451)</f>
        <v>66600</v>
      </c>
      <c r="AX2451" s="34">
        <f t="shared" ref="AX2451:AX2512" si="510">AR2451-AW2451</f>
        <v>0</v>
      </c>
      <c r="AY2451" s="36">
        <v>1.3258000000000001</v>
      </c>
      <c r="AZ2451" s="36">
        <v>2.0265</v>
      </c>
      <c r="BA2451" s="22"/>
      <c r="BB2451" s="19">
        <v>666</v>
      </c>
      <c r="BC2451" s="34">
        <f t="shared" ref="BC2451:BC2512" si="511">(AX2451/100)*AY2451</f>
        <v>0</v>
      </c>
      <c r="BD2451" s="34">
        <f t="shared" ref="BD2451:BD2512" si="512">(AX2451/100)*AZ2451</f>
        <v>0</v>
      </c>
      <c r="BE2451" s="38">
        <v>3.4819999999999997E-2</v>
      </c>
      <c r="BF2451" s="38">
        <f t="shared" ref="BF2451:BF2512" si="513">BE2451</f>
        <v>3.4819999999999997E-2</v>
      </c>
      <c r="BG2451" s="34">
        <v>0</v>
      </c>
      <c r="BH2451" s="34">
        <v>0</v>
      </c>
      <c r="BI2451" s="34">
        <f t="shared" ref="BI2451:BI2512" si="514">BC2451-BG2451</f>
        <v>0</v>
      </c>
      <c r="BJ2451" s="34">
        <f t="shared" ref="BJ2451:BJ2512" si="515">BD2451-BH2451</f>
        <v>0</v>
      </c>
      <c r="BK2451" s="34">
        <v>0</v>
      </c>
      <c r="BL2451" s="34">
        <v>0</v>
      </c>
      <c r="BM2451" s="34">
        <f t="shared" ref="BM2451:BM2512" si="516">BL2451-BK2451</f>
        <v>0</v>
      </c>
      <c r="BN2451" s="39">
        <f t="shared" si="506"/>
        <v>0</v>
      </c>
      <c r="BO2451" s="39">
        <f t="shared" si="507"/>
        <v>0</v>
      </c>
      <c r="BP2451" s="39">
        <f t="shared" si="505"/>
        <v>0</v>
      </c>
    </row>
    <row r="2452" spans="1:69" s="25" customFormat="1" ht="14.25" x14ac:dyDescent="0.2">
      <c r="A2452" s="14">
        <v>1253</v>
      </c>
      <c r="B2452" s="40"/>
      <c r="C2452" s="15"/>
      <c r="D2452" s="16">
        <v>25095</v>
      </c>
      <c r="E2452" s="15" t="s">
        <v>18887</v>
      </c>
      <c r="F2452" s="15" t="s">
        <v>18888</v>
      </c>
      <c r="G2452" s="17" t="s">
        <v>18889</v>
      </c>
      <c r="H2452" s="17" t="s">
        <v>18890</v>
      </c>
      <c r="I2452" s="17" t="s">
        <v>86</v>
      </c>
      <c r="J2452" s="15" t="s">
        <v>18891</v>
      </c>
      <c r="K2452" s="15" t="s">
        <v>3045</v>
      </c>
      <c r="L2452" s="18"/>
      <c r="M2452" s="15"/>
      <c r="N2452" s="15"/>
      <c r="O2452" s="16"/>
      <c r="P2452" s="15"/>
      <c r="Q2452" s="15"/>
      <c r="R2452" s="15"/>
      <c r="S2452" s="15"/>
      <c r="T2452" s="15"/>
      <c r="U2452" s="15"/>
      <c r="V2452" s="15"/>
      <c r="W2452" s="16"/>
      <c r="X2452" s="16"/>
      <c r="Y2452" s="15"/>
      <c r="Z2452" s="15"/>
      <c r="AA2452" s="15"/>
      <c r="AB2452" s="15"/>
      <c r="AC2452" s="15"/>
      <c r="AD2452" s="15"/>
      <c r="AE2452" s="15"/>
      <c r="AF2452" s="15"/>
      <c r="AG2452" s="16"/>
      <c r="AH2452" s="15"/>
      <c r="AI2452" s="15"/>
      <c r="AJ2452" s="15"/>
      <c r="AK2452" s="15"/>
      <c r="AL2452" s="15"/>
      <c r="AM2452" s="15"/>
      <c r="AN2452" s="19">
        <v>0</v>
      </c>
      <c r="AO2452" s="19">
        <v>0</v>
      </c>
      <c r="AP2452" s="19">
        <v>0</v>
      </c>
      <c r="AQ2452" s="19">
        <v>0</v>
      </c>
      <c r="AR2452" s="34">
        <f t="shared" si="508"/>
        <v>0</v>
      </c>
      <c r="AS2452" s="34">
        <v>0</v>
      </c>
      <c r="AT2452" s="34">
        <v>0</v>
      </c>
      <c r="AU2452" s="34">
        <v>0</v>
      </c>
      <c r="AV2452" s="34">
        <v>0</v>
      </c>
      <c r="AW2452" s="35">
        <f t="shared" si="509"/>
        <v>0</v>
      </c>
      <c r="AX2452" s="34">
        <f t="shared" si="510"/>
        <v>0</v>
      </c>
      <c r="AY2452" s="36">
        <v>1.3258000000000001</v>
      </c>
      <c r="AZ2452" s="36">
        <v>2.0265</v>
      </c>
      <c r="BA2452" s="22"/>
      <c r="BB2452" s="19">
        <v>0</v>
      </c>
      <c r="BC2452" s="34">
        <f t="shared" si="511"/>
        <v>0</v>
      </c>
      <c r="BD2452" s="34">
        <f t="shared" si="512"/>
        <v>0</v>
      </c>
      <c r="BE2452" s="38">
        <v>3.4819999999999997E-2</v>
      </c>
      <c r="BF2452" s="38">
        <f t="shared" si="513"/>
        <v>3.4819999999999997E-2</v>
      </c>
      <c r="BG2452" s="34">
        <v>0</v>
      </c>
      <c r="BH2452" s="34">
        <v>0</v>
      </c>
      <c r="BI2452" s="34">
        <f t="shared" si="514"/>
        <v>0</v>
      </c>
      <c r="BJ2452" s="34">
        <f t="shared" si="515"/>
        <v>0</v>
      </c>
      <c r="BK2452" s="34">
        <v>0</v>
      </c>
      <c r="BL2452" s="34">
        <v>0</v>
      </c>
      <c r="BM2452" s="34">
        <f t="shared" si="516"/>
        <v>0</v>
      </c>
      <c r="BN2452" s="39">
        <f t="shared" si="506"/>
        <v>0</v>
      </c>
      <c r="BO2452" s="39">
        <f t="shared" si="507"/>
        <v>0</v>
      </c>
      <c r="BP2452" s="39">
        <f t="shared" si="505"/>
        <v>0</v>
      </c>
    </row>
    <row r="2453" spans="1:69" s="25" customFormat="1" ht="14.25" x14ac:dyDescent="0.2">
      <c r="A2453" s="14">
        <v>1254</v>
      </c>
      <c r="B2453" s="40"/>
      <c r="C2453" s="15" t="s">
        <v>159</v>
      </c>
      <c r="D2453" s="16">
        <v>10030</v>
      </c>
      <c r="E2453" s="15" t="s">
        <v>18892</v>
      </c>
      <c r="F2453" s="15" t="s">
        <v>18893</v>
      </c>
      <c r="G2453" s="17" t="s">
        <v>18894</v>
      </c>
      <c r="H2453" s="17" t="s">
        <v>18895</v>
      </c>
      <c r="I2453" s="17" t="s">
        <v>86</v>
      </c>
      <c r="J2453" s="15" t="s">
        <v>18896</v>
      </c>
      <c r="K2453" s="15" t="s">
        <v>86</v>
      </c>
      <c r="L2453" s="18" t="s">
        <v>18897</v>
      </c>
      <c r="M2453" s="15" t="s">
        <v>18898</v>
      </c>
      <c r="N2453" s="15" t="s">
        <v>18899</v>
      </c>
      <c r="O2453" s="16">
        <v>380</v>
      </c>
      <c r="P2453" s="15" t="s">
        <v>242</v>
      </c>
      <c r="Q2453" s="15">
        <v>274900</v>
      </c>
      <c r="R2453" s="15">
        <v>221900</v>
      </c>
      <c r="S2453" s="15">
        <v>496800</v>
      </c>
      <c r="T2453" s="15">
        <v>54.320999999999998</v>
      </c>
      <c r="U2453" s="15" t="s">
        <v>18717</v>
      </c>
      <c r="V2453" s="15" t="s">
        <v>76</v>
      </c>
      <c r="W2453" s="16">
        <v>1</v>
      </c>
      <c r="X2453" s="16">
        <v>1</v>
      </c>
      <c r="Y2453" s="15">
        <v>2404400</v>
      </c>
      <c r="Z2453" s="15">
        <v>55.197000000000003</v>
      </c>
      <c r="AA2453" s="15" t="s">
        <v>78</v>
      </c>
      <c r="AB2453" s="15" t="s">
        <v>78</v>
      </c>
      <c r="AC2453" s="15">
        <v>50500</v>
      </c>
      <c r="AD2453" s="26">
        <v>42523</v>
      </c>
      <c r="AE2453" s="15" t="s">
        <v>1583</v>
      </c>
      <c r="AF2453" s="15" t="s">
        <v>18900</v>
      </c>
      <c r="AG2453" s="16">
        <v>1</v>
      </c>
      <c r="AH2453" s="15" t="s">
        <v>18901</v>
      </c>
      <c r="AI2453" s="15" t="s">
        <v>78</v>
      </c>
      <c r="AJ2453" s="15">
        <v>2404399.6718799998</v>
      </c>
      <c r="AK2453" s="15">
        <v>7739.7676611699999</v>
      </c>
      <c r="AL2453" s="15">
        <v>3100257.1355900001</v>
      </c>
      <c r="AM2453" s="15">
        <v>1412125.59586</v>
      </c>
      <c r="AN2453" s="19">
        <v>0</v>
      </c>
      <c r="AO2453" s="19">
        <v>0</v>
      </c>
      <c r="AP2453" s="19">
        <v>281700</v>
      </c>
      <c r="AQ2453" s="19">
        <v>205100</v>
      </c>
      <c r="AR2453" s="34">
        <f t="shared" si="508"/>
        <v>486800</v>
      </c>
      <c r="AS2453" s="34">
        <v>0</v>
      </c>
      <c r="AT2453" s="34">
        <v>0</v>
      </c>
      <c r="AU2453" s="34">
        <v>0</v>
      </c>
      <c r="AV2453" s="34">
        <v>0</v>
      </c>
      <c r="AW2453" s="35">
        <f t="shared" si="509"/>
        <v>0</v>
      </c>
      <c r="AX2453" s="34">
        <f t="shared" si="510"/>
        <v>486800</v>
      </c>
      <c r="AY2453" s="36">
        <v>1.3258000000000001</v>
      </c>
      <c r="AZ2453" s="36">
        <v>2.0265</v>
      </c>
      <c r="BA2453" s="22"/>
      <c r="BB2453" s="19">
        <v>14604</v>
      </c>
      <c r="BC2453" s="34">
        <f t="shared" si="511"/>
        <v>6453.9944000000005</v>
      </c>
      <c r="BD2453" s="34">
        <f t="shared" si="512"/>
        <v>9865.0020000000004</v>
      </c>
      <c r="BE2453" s="38">
        <v>3.4819999999999997E-2</v>
      </c>
      <c r="BF2453" s="38">
        <f t="shared" si="513"/>
        <v>3.4819999999999997E-2</v>
      </c>
      <c r="BG2453" s="34">
        <v>0</v>
      </c>
      <c r="BH2453" s="34">
        <v>0</v>
      </c>
      <c r="BI2453" s="34">
        <f t="shared" si="514"/>
        <v>6453.9944000000005</v>
      </c>
      <c r="BJ2453" s="34">
        <f t="shared" si="515"/>
        <v>9865.0020000000004</v>
      </c>
      <c r="BK2453" s="34">
        <v>0</v>
      </c>
      <c r="BL2453" s="34">
        <v>0</v>
      </c>
      <c r="BM2453" s="34">
        <f t="shared" si="516"/>
        <v>0</v>
      </c>
      <c r="BN2453" s="39">
        <f t="shared" si="506"/>
        <v>6453.9944000000005</v>
      </c>
      <c r="BO2453" s="39">
        <f t="shared" si="507"/>
        <v>9865.0020000000004</v>
      </c>
      <c r="BP2453" s="39">
        <f t="shared" si="505"/>
        <v>3411.0075999999999</v>
      </c>
    </row>
    <row r="2454" spans="1:69" s="25" customFormat="1" ht="14.25" x14ac:dyDescent="0.2">
      <c r="A2454" s="14">
        <v>1255</v>
      </c>
      <c r="B2454" s="40"/>
      <c r="C2454" s="15"/>
      <c r="D2454" s="16">
        <v>28638</v>
      </c>
      <c r="E2454" s="15" t="s">
        <v>18902</v>
      </c>
      <c r="F2454" s="15" t="s">
        <v>18903</v>
      </c>
      <c r="G2454" s="17" t="s">
        <v>18904</v>
      </c>
      <c r="H2454" s="17" t="s">
        <v>18905</v>
      </c>
      <c r="I2454" s="17" t="s">
        <v>86</v>
      </c>
      <c r="J2454" s="15" t="s">
        <v>18906</v>
      </c>
      <c r="K2454" s="15" t="s">
        <v>4213</v>
      </c>
      <c r="L2454" s="18" t="s">
        <v>18907</v>
      </c>
      <c r="M2454" s="15" t="s">
        <v>18809</v>
      </c>
      <c r="N2454" s="15" t="s">
        <v>18810</v>
      </c>
      <c r="O2454" s="16">
        <v>512</v>
      </c>
      <c r="P2454" s="15" t="s">
        <v>1295</v>
      </c>
      <c r="Q2454" s="15">
        <v>99800</v>
      </c>
      <c r="R2454" s="15">
        <v>2183200</v>
      </c>
      <c r="S2454" s="15">
        <v>2283000</v>
      </c>
      <c r="T2454" s="15">
        <v>15.26</v>
      </c>
      <c r="U2454" s="15" t="s">
        <v>18717</v>
      </c>
      <c r="V2454" s="15" t="s">
        <v>76</v>
      </c>
      <c r="W2454" s="16">
        <v>1</v>
      </c>
      <c r="X2454" s="16">
        <v>1</v>
      </c>
      <c r="Y2454" s="15">
        <v>655977</v>
      </c>
      <c r="Z2454" s="15">
        <v>15.058999999999999</v>
      </c>
      <c r="AA2454" s="15" t="s">
        <v>78</v>
      </c>
      <c r="AB2454" s="15" t="s">
        <v>78</v>
      </c>
      <c r="AC2454" s="15">
        <v>284232</v>
      </c>
      <c r="AD2454" s="26">
        <v>37917</v>
      </c>
      <c r="AE2454" s="15" t="s">
        <v>147</v>
      </c>
      <c r="AF2454" s="15" t="s">
        <v>18908</v>
      </c>
      <c r="AG2454" s="16">
        <v>1</v>
      </c>
      <c r="AH2454" s="15" t="s">
        <v>18909</v>
      </c>
      <c r="AI2454" s="15" t="s">
        <v>78</v>
      </c>
      <c r="AJ2454" s="15">
        <v>655977.07275399996</v>
      </c>
      <c r="AK2454" s="15">
        <v>3816.0282627199999</v>
      </c>
      <c r="AL2454" s="15">
        <v>3101700.8160299999</v>
      </c>
      <c r="AM2454" s="15">
        <v>1411873.2293199999</v>
      </c>
      <c r="AN2454" s="19">
        <v>30000</v>
      </c>
      <c r="AO2454" s="19">
        <v>2060600</v>
      </c>
      <c r="AP2454" s="19">
        <f>30000+39800</f>
        <v>69800</v>
      </c>
      <c r="AQ2454" s="19">
        <v>124000</v>
      </c>
      <c r="AR2454" s="34">
        <f t="shared" si="508"/>
        <v>2284400</v>
      </c>
      <c r="AS2454" s="34">
        <v>45000</v>
      </c>
      <c r="AT2454" s="34">
        <v>3000</v>
      </c>
      <c r="AU2454" s="34">
        <v>571400</v>
      </c>
      <c r="AV2454" s="34">
        <v>0</v>
      </c>
      <c r="AW2454" s="35">
        <f t="shared" si="509"/>
        <v>619400</v>
      </c>
      <c r="AX2454" s="34">
        <f t="shared" si="510"/>
        <v>1665000</v>
      </c>
      <c r="AY2454" s="36">
        <v>1.3258000000000001</v>
      </c>
      <c r="AZ2454" s="36">
        <v>2.0265</v>
      </c>
      <c r="BA2454" s="22"/>
      <c r="BB2454" s="19">
        <v>26420</v>
      </c>
      <c r="BC2454" s="34">
        <f t="shared" si="511"/>
        <v>22074.57</v>
      </c>
      <c r="BD2454" s="34">
        <f t="shared" si="512"/>
        <v>33741.224999999999</v>
      </c>
      <c r="BE2454" s="38">
        <v>3.4819999999999997E-2</v>
      </c>
      <c r="BF2454" s="38">
        <f t="shared" si="513"/>
        <v>3.4819999999999997E-2</v>
      </c>
      <c r="BG2454" s="34">
        <v>679.17000547199996</v>
      </c>
      <c r="BH2454" s="34">
        <v>1038.1188837599998</v>
      </c>
      <c r="BI2454" s="34">
        <f t="shared" si="514"/>
        <v>21395.399994528001</v>
      </c>
      <c r="BJ2454" s="34">
        <f t="shared" si="515"/>
        <v>32703.10611624</v>
      </c>
      <c r="BK2454" s="34">
        <v>0</v>
      </c>
      <c r="BL2454" s="34">
        <v>7877.69911624</v>
      </c>
      <c r="BM2454" s="34">
        <f t="shared" si="516"/>
        <v>7877.69911624</v>
      </c>
      <c r="BN2454" s="39">
        <f t="shared" si="506"/>
        <v>21395.399994528001</v>
      </c>
      <c r="BO2454" s="39">
        <f t="shared" si="507"/>
        <v>24825.406999999999</v>
      </c>
      <c r="BP2454" s="39">
        <f t="shared" si="505"/>
        <v>3430.0070054719981</v>
      </c>
    </row>
    <row r="2455" spans="1:69" s="25" customFormat="1" ht="14.25" x14ac:dyDescent="0.2">
      <c r="A2455" s="14">
        <v>1256</v>
      </c>
      <c r="B2455" s="40" t="s">
        <v>18813</v>
      </c>
      <c r="C2455" s="15" t="s">
        <v>150</v>
      </c>
      <c r="D2455" s="16">
        <v>35593</v>
      </c>
      <c r="E2455" s="15" t="s">
        <v>18910</v>
      </c>
      <c r="F2455" s="15" t="s">
        <v>18911</v>
      </c>
      <c r="G2455" s="17" t="s">
        <v>18912</v>
      </c>
      <c r="H2455" s="17" t="s">
        <v>18913</v>
      </c>
      <c r="I2455" s="17" t="s">
        <v>86</v>
      </c>
      <c r="J2455" s="15" t="s">
        <v>18914</v>
      </c>
      <c r="K2455" s="15" t="s">
        <v>86</v>
      </c>
      <c r="L2455" s="18" t="s">
        <v>18915</v>
      </c>
      <c r="M2455" s="15" t="s">
        <v>18809</v>
      </c>
      <c r="N2455" s="15" t="s">
        <v>18810</v>
      </c>
      <c r="O2455" s="16">
        <v>502</v>
      </c>
      <c r="P2455" s="15" t="s">
        <v>3158</v>
      </c>
      <c r="Q2455" s="15">
        <v>28500</v>
      </c>
      <c r="R2455" s="15">
        <v>0</v>
      </c>
      <c r="S2455" s="15">
        <v>28500</v>
      </c>
      <c r="T2455" s="15">
        <v>16.57</v>
      </c>
      <c r="U2455" s="15" t="s">
        <v>18717</v>
      </c>
      <c r="V2455" s="15" t="s">
        <v>76</v>
      </c>
      <c r="W2455" s="16">
        <v>0</v>
      </c>
      <c r="X2455" s="16">
        <v>1</v>
      </c>
      <c r="Y2455" s="15">
        <v>632840</v>
      </c>
      <c r="Z2455" s="15">
        <v>14.528</v>
      </c>
      <c r="AA2455" s="15" t="s">
        <v>78</v>
      </c>
      <c r="AB2455" s="15" t="s">
        <v>78</v>
      </c>
      <c r="AC2455" s="15">
        <v>284232</v>
      </c>
      <c r="AD2455" s="26">
        <v>37917</v>
      </c>
      <c r="AE2455" s="15" t="s">
        <v>147</v>
      </c>
      <c r="AF2455" s="15" t="s">
        <v>18916</v>
      </c>
      <c r="AG2455" s="16">
        <v>1</v>
      </c>
      <c r="AH2455" s="15" t="s">
        <v>18917</v>
      </c>
      <c r="AI2455" s="15" t="s">
        <v>78</v>
      </c>
      <c r="AJ2455" s="15">
        <v>632839.71020500001</v>
      </c>
      <c r="AK2455" s="15">
        <v>4529.5726680600001</v>
      </c>
      <c r="AL2455" s="15">
        <v>3102105.4310699999</v>
      </c>
      <c r="AM2455" s="15">
        <v>1412025.72505</v>
      </c>
      <c r="AN2455" s="19">
        <v>0</v>
      </c>
      <c r="AO2455" s="19">
        <v>0</v>
      </c>
      <c r="AP2455" s="19">
        <v>22100</v>
      </c>
      <c r="AQ2455" s="19">
        <v>0</v>
      </c>
      <c r="AR2455" s="34">
        <f t="shared" si="508"/>
        <v>22100</v>
      </c>
      <c r="AS2455" s="34">
        <v>0</v>
      </c>
      <c r="AT2455" s="34">
        <v>0</v>
      </c>
      <c r="AU2455" s="34">
        <v>0</v>
      </c>
      <c r="AV2455" s="34">
        <v>22100</v>
      </c>
      <c r="AW2455" s="35">
        <f t="shared" si="509"/>
        <v>22100</v>
      </c>
      <c r="AX2455" s="34">
        <f t="shared" si="510"/>
        <v>0</v>
      </c>
      <c r="AY2455" s="36">
        <v>1.3258000000000001</v>
      </c>
      <c r="AZ2455" s="36">
        <v>2.0265</v>
      </c>
      <c r="BA2455" s="22"/>
      <c r="BB2455" s="19">
        <v>663</v>
      </c>
      <c r="BC2455" s="34">
        <f t="shared" si="511"/>
        <v>0</v>
      </c>
      <c r="BD2455" s="34">
        <f t="shared" si="512"/>
        <v>0</v>
      </c>
      <c r="BE2455" s="38">
        <v>3.4819999999999997E-2</v>
      </c>
      <c r="BF2455" s="38">
        <f t="shared" si="513"/>
        <v>3.4819999999999997E-2</v>
      </c>
      <c r="BG2455" s="34">
        <v>0</v>
      </c>
      <c r="BH2455" s="34">
        <v>0</v>
      </c>
      <c r="BI2455" s="34">
        <f t="shared" si="514"/>
        <v>0</v>
      </c>
      <c r="BJ2455" s="34">
        <f t="shared" si="515"/>
        <v>0</v>
      </c>
      <c r="BK2455" s="34">
        <v>0</v>
      </c>
      <c r="BL2455" s="34">
        <v>0</v>
      </c>
      <c r="BM2455" s="34">
        <f t="shared" si="516"/>
        <v>0</v>
      </c>
      <c r="BN2455" s="39">
        <f t="shared" si="506"/>
        <v>0</v>
      </c>
      <c r="BO2455" s="39">
        <f t="shared" si="507"/>
        <v>0</v>
      </c>
      <c r="BP2455" s="39">
        <f t="shared" si="505"/>
        <v>0</v>
      </c>
    </row>
    <row r="2456" spans="1:69" s="25" customFormat="1" ht="14.25" x14ac:dyDescent="0.2">
      <c r="A2456" s="14">
        <v>1257</v>
      </c>
      <c r="B2456" s="40"/>
      <c r="C2456" s="15" t="s">
        <v>18918</v>
      </c>
      <c r="D2456" s="16">
        <v>21573</v>
      </c>
      <c r="E2456" s="15" t="s">
        <v>18919</v>
      </c>
      <c r="F2456" s="15" t="s">
        <v>18918</v>
      </c>
      <c r="G2456" s="17" t="s">
        <v>18920</v>
      </c>
      <c r="H2456" s="17" t="s">
        <v>18921</v>
      </c>
      <c r="I2456" s="17" t="s">
        <v>86</v>
      </c>
      <c r="J2456" s="15" t="s">
        <v>18921</v>
      </c>
      <c r="K2456" s="15" t="s">
        <v>2284</v>
      </c>
      <c r="L2456" s="18" t="s">
        <v>18922</v>
      </c>
      <c r="M2456" s="15" t="s">
        <v>18715</v>
      </c>
      <c r="N2456" s="15" t="s">
        <v>18716</v>
      </c>
      <c r="O2456" s="16">
        <v>660</v>
      </c>
      <c r="P2456" s="15" t="s">
        <v>18923</v>
      </c>
      <c r="Q2456" s="15">
        <v>11900</v>
      </c>
      <c r="R2456" s="15">
        <v>0</v>
      </c>
      <c r="S2456" s="15">
        <v>11900</v>
      </c>
      <c r="T2456" s="15">
        <v>4.74</v>
      </c>
      <c r="U2456" s="15" t="s">
        <v>18717</v>
      </c>
      <c r="V2456" s="15" t="s">
        <v>76</v>
      </c>
      <c r="W2456" s="16">
        <v>0</v>
      </c>
      <c r="X2456" s="16">
        <v>1</v>
      </c>
      <c r="Y2456" s="15">
        <v>200761</v>
      </c>
      <c r="Z2456" s="15">
        <v>4.609</v>
      </c>
      <c r="AA2456" s="15" t="s">
        <v>18924</v>
      </c>
      <c r="AB2456" s="15" t="s">
        <v>18925</v>
      </c>
      <c r="AC2456" s="15">
        <v>0</v>
      </c>
      <c r="AD2456" s="26">
        <v>41498</v>
      </c>
      <c r="AE2456" s="15" t="s">
        <v>222</v>
      </c>
      <c r="AF2456" s="15" t="s">
        <v>18926</v>
      </c>
      <c r="AG2456" s="16">
        <v>1</v>
      </c>
      <c r="AH2456" s="15" t="s">
        <v>18927</v>
      </c>
      <c r="AI2456" s="15" t="s">
        <v>78</v>
      </c>
      <c r="AJ2456" s="15">
        <v>200760.54614300001</v>
      </c>
      <c r="AK2456" s="15">
        <v>4666.5269671699998</v>
      </c>
      <c r="AL2456" s="15">
        <v>3102121.63943</v>
      </c>
      <c r="AM2456" s="15">
        <v>1412413.79259</v>
      </c>
      <c r="AN2456" s="19">
        <v>0</v>
      </c>
      <c r="AO2456" s="19">
        <v>0</v>
      </c>
      <c r="AP2456" s="19">
        <v>7700</v>
      </c>
      <c r="AQ2456" s="19">
        <v>0</v>
      </c>
      <c r="AR2456" s="34">
        <f t="shared" si="508"/>
        <v>7700</v>
      </c>
      <c r="AS2456" s="34">
        <v>0</v>
      </c>
      <c r="AT2456" s="34">
        <v>0</v>
      </c>
      <c r="AU2456" s="34">
        <v>0</v>
      </c>
      <c r="AV2456" s="34">
        <v>7700</v>
      </c>
      <c r="AW2456" s="35">
        <f t="shared" si="509"/>
        <v>7700</v>
      </c>
      <c r="AX2456" s="34">
        <f t="shared" si="510"/>
        <v>0</v>
      </c>
      <c r="AY2456" s="36">
        <v>1.3258000000000001</v>
      </c>
      <c r="AZ2456" s="36">
        <v>2.0265</v>
      </c>
      <c r="BA2456" s="22"/>
      <c r="BB2456" s="19">
        <v>231</v>
      </c>
      <c r="BC2456" s="34">
        <f t="shared" si="511"/>
        <v>0</v>
      </c>
      <c r="BD2456" s="34">
        <f t="shared" si="512"/>
        <v>0</v>
      </c>
      <c r="BE2456" s="38">
        <v>3.4819999999999997E-2</v>
      </c>
      <c r="BF2456" s="38">
        <f t="shared" si="513"/>
        <v>3.4819999999999997E-2</v>
      </c>
      <c r="BG2456" s="34">
        <v>0</v>
      </c>
      <c r="BH2456" s="34">
        <v>0</v>
      </c>
      <c r="BI2456" s="34">
        <f t="shared" si="514"/>
        <v>0</v>
      </c>
      <c r="BJ2456" s="34">
        <f t="shared" si="515"/>
        <v>0</v>
      </c>
      <c r="BK2456" s="34">
        <v>0</v>
      </c>
      <c r="BL2456" s="34">
        <v>0</v>
      </c>
      <c r="BM2456" s="34">
        <f t="shared" si="516"/>
        <v>0</v>
      </c>
      <c r="BN2456" s="39">
        <f t="shared" si="506"/>
        <v>0</v>
      </c>
      <c r="BO2456" s="39">
        <f t="shared" si="507"/>
        <v>0</v>
      </c>
      <c r="BP2456" s="39">
        <f t="shared" si="505"/>
        <v>0</v>
      </c>
      <c r="BQ2456" s="25" t="s">
        <v>292</v>
      </c>
    </row>
    <row r="2457" spans="1:69" s="25" customFormat="1" ht="14.25" x14ac:dyDescent="0.2">
      <c r="A2457" s="14">
        <v>1258</v>
      </c>
      <c r="B2457" s="40"/>
      <c r="C2457" s="15" t="s">
        <v>176</v>
      </c>
      <c r="D2457" s="16">
        <v>29927</v>
      </c>
      <c r="E2457" s="15" t="s">
        <v>18928</v>
      </c>
      <c r="F2457" s="15" t="s">
        <v>18929</v>
      </c>
      <c r="G2457" s="17" t="s">
        <v>18930</v>
      </c>
      <c r="H2457" s="17" t="s">
        <v>18931</v>
      </c>
      <c r="I2457" s="17" t="s">
        <v>86</v>
      </c>
      <c r="J2457" s="15" t="s">
        <v>18932</v>
      </c>
      <c r="K2457" s="15" t="s">
        <v>806</v>
      </c>
      <c r="L2457" s="18" t="s">
        <v>18922</v>
      </c>
      <c r="M2457" s="15" t="s">
        <v>18715</v>
      </c>
      <c r="N2457" s="15" t="s">
        <v>18716</v>
      </c>
      <c r="O2457" s="16">
        <v>660</v>
      </c>
      <c r="P2457" s="15" t="s">
        <v>18923</v>
      </c>
      <c r="Q2457" s="15">
        <v>11900</v>
      </c>
      <c r="R2457" s="15">
        <v>0</v>
      </c>
      <c r="S2457" s="15">
        <v>11900</v>
      </c>
      <c r="T2457" s="15">
        <v>4.74</v>
      </c>
      <c r="U2457" s="15" t="s">
        <v>18717</v>
      </c>
      <c r="V2457" s="15" t="s">
        <v>76</v>
      </c>
      <c r="W2457" s="16">
        <v>0</v>
      </c>
      <c r="X2457" s="16">
        <v>1</v>
      </c>
      <c r="Y2457" s="15">
        <v>132161</v>
      </c>
      <c r="Z2457" s="15">
        <v>3.0339999999999998</v>
      </c>
      <c r="AA2457" s="15" t="s">
        <v>18924</v>
      </c>
      <c r="AB2457" s="15" t="s">
        <v>18925</v>
      </c>
      <c r="AC2457" s="15">
        <v>0</v>
      </c>
      <c r="AD2457" s="26">
        <v>41498</v>
      </c>
      <c r="AE2457" s="15" t="s">
        <v>222</v>
      </c>
      <c r="AF2457" s="15" t="s">
        <v>18926</v>
      </c>
      <c r="AG2457" s="16">
        <v>1</v>
      </c>
      <c r="AH2457" s="15" t="s">
        <v>18927</v>
      </c>
      <c r="AI2457" s="15" t="s">
        <v>78</v>
      </c>
      <c r="AJ2457" s="15">
        <v>132160.91284199999</v>
      </c>
      <c r="AK2457" s="15">
        <v>3352.8044250900002</v>
      </c>
      <c r="AL2457" s="15">
        <v>3102406.9141000002</v>
      </c>
      <c r="AM2457" s="15">
        <v>1412738.7011500001</v>
      </c>
      <c r="AN2457" s="19">
        <v>0</v>
      </c>
      <c r="AO2457" s="19">
        <v>0</v>
      </c>
      <c r="AP2457" s="19">
        <v>7700</v>
      </c>
      <c r="AQ2457" s="19">
        <v>0</v>
      </c>
      <c r="AR2457" s="34">
        <f t="shared" si="508"/>
        <v>7700</v>
      </c>
      <c r="AS2457" s="34">
        <v>0</v>
      </c>
      <c r="AT2457" s="34">
        <v>0</v>
      </c>
      <c r="AU2457" s="34">
        <v>0</v>
      </c>
      <c r="AV2457" s="34">
        <v>7700</v>
      </c>
      <c r="AW2457" s="35">
        <f t="shared" si="509"/>
        <v>7700</v>
      </c>
      <c r="AX2457" s="34">
        <f t="shared" si="510"/>
        <v>0</v>
      </c>
      <c r="AY2457" s="36">
        <v>1.3258000000000001</v>
      </c>
      <c r="AZ2457" s="36">
        <v>2.0265</v>
      </c>
      <c r="BA2457" s="22"/>
      <c r="BB2457" s="19">
        <v>231</v>
      </c>
      <c r="BC2457" s="34">
        <f t="shared" si="511"/>
        <v>0</v>
      </c>
      <c r="BD2457" s="34">
        <f t="shared" si="512"/>
        <v>0</v>
      </c>
      <c r="BE2457" s="38">
        <v>3.4819999999999997E-2</v>
      </c>
      <c r="BF2457" s="38">
        <f t="shared" si="513"/>
        <v>3.4819999999999997E-2</v>
      </c>
      <c r="BG2457" s="34">
        <v>0</v>
      </c>
      <c r="BH2457" s="34">
        <v>0</v>
      </c>
      <c r="BI2457" s="34">
        <f t="shared" si="514"/>
        <v>0</v>
      </c>
      <c r="BJ2457" s="34">
        <f t="shared" si="515"/>
        <v>0</v>
      </c>
      <c r="BK2457" s="34">
        <v>0</v>
      </c>
      <c r="BL2457" s="34">
        <v>0</v>
      </c>
      <c r="BM2457" s="34">
        <f t="shared" si="516"/>
        <v>0</v>
      </c>
      <c r="BN2457" s="39">
        <f t="shared" si="506"/>
        <v>0</v>
      </c>
      <c r="BO2457" s="39">
        <f t="shared" si="507"/>
        <v>0</v>
      </c>
      <c r="BP2457" s="39">
        <f t="shared" si="505"/>
        <v>0</v>
      </c>
    </row>
    <row r="2458" spans="1:69" s="25" customFormat="1" ht="14.25" x14ac:dyDescent="0.2">
      <c r="A2458" s="14">
        <v>1259</v>
      </c>
      <c r="B2458" s="40"/>
      <c r="C2458" s="15"/>
      <c r="D2458" s="16">
        <v>13793</v>
      </c>
      <c r="E2458" s="15" t="s">
        <v>18933</v>
      </c>
      <c r="F2458" s="15" t="s">
        <v>18934</v>
      </c>
      <c r="G2458" s="17" t="s">
        <v>18935</v>
      </c>
      <c r="H2458" s="17" t="s">
        <v>18936</v>
      </c>
      <c r="I2458" s="17" t="s">
        <v>86</v>
      </c>
      <c r="J2458" s="15" t="s">
        <v>18937</v>
      </c>
      <c r="K2458" s="15" t="s">
        <v>9575</v>
      </c>
      <c r="L2458" s="18" t="s">
        <v>18938</v>
      </c>
      <c r="M2458" s="15" t="s">
        <v>18809</v>
      </c>
      <c r="N2458" s="15" t="s">
        <v>18810</v>
      </c>
      <c r="O2458" s="16">
        <v>501</v>
      </c>
      <c r="P2458" s="15" t="s">
        <v>405</v>
      </c>
      <c r="Q2458" s="15">
        <v>500</v>
      </c>
      <c r="R2458" s="15">
        <v>0</v>
      </c>
      <c r="S2458" s="15">
        <v>500</v>
      </c>
      <c r="T2458" s="15">
        <v>0.24</v>
      </c>
      <c r="U2458" s="15" t="s">
        <v>18717</v>
      </c>
      <c r="V2458" s="15" t="s">
        <v>76</v>
      </c>
      <c r="W2458" s="16">
        <v>0</v>
      </c>
      <c r="X2458" s="16">
        <v>1</v>
      </c>
      <c r="Y2458" s="15">
        <v>118</v>
      </c>
      <c r="Z2458" s="15">
        <v>3.0000000000000001E-3</v>
      </c>
      <c r="AA2458" s="15" t="s">
        <v>78</v>
      </c>
      <c r="AB2458" s="15" t="s">
        <v>78</v>
      </c>
      <c r="AC2458" s="15">
        <v>284232</v>
      </c>
      <c r="AD2458" s="26">
        <v>37917</v>
      </c>
      <c r="AE2458" s="15" t="s">
        <v>147</v>
      </c>
      <c r="AF2458" s="15" t="s">
        <v>18939</v>
      </c>
      <c r="AG2458" s="16">
        <v>1</v>
      </c>
      <c r="AH2458" s="15" t="s">
        <v>18940</v>
      </c>
      <c r="AI2458" s="15" t="s">
        <v>78</v>
      </c>
      <c r="AJ2458" s="15">
        <v>117.616455078</v>
      </c>
      <c r="AK2458" s="15">
        <v>314.86902929500002</v>
      </c>
      <c r="AL2458" s="15">
        <v>3102883.7956900001</v>
      </c>
      <c r="AM2458" s="15">
        <v>1411314.3007799999</v>
      </c>
      <c r="AN2458" s="19">
        <v>0</v>
      </c>
      <c r="AO2458" s="19">
        <v>0</v>
      </c>
      <c r="AP2458" s="19">
        <v>400</v>
      </c>
      <c r="AQ2458" s="19">
        <v>0</v>
      </c>
      <c r="AR2458" s="34">
        <f t="shared" si="508"/>
        <v>400</v>
      </c>
      <c r="AS2458" s="34">
        <v>0</v>
      </c>
      <c r="AT2458" s="34">
        <v>0</v>
      </c>
      <c r="AU2458" s="34">
        <v>0</v>
      </c>
      <c r="AV2458" s="34">
        <v>0</v>
      </c>
      <c r="AW2458" s="35">
        <f t="shared" si="509"/>
        <v>0</v>
      </c>
      <c r="AX2458" s="34">
        <f t="shared" si="510"/>
        <v>400</v>
      </c>
      <c r="AY2458" s="36">
        <v>1.3258000000000001</v>
      </c>
      <c r="AZ2458" s="36">
        <v>2.0265</v>
      </c>
      <c r="BA2458" s="22"/>
      <c r="BB2458" s="19">
        <v>12</v>
      </c>
      <c r="BC2458" s="34">
        <f t="shared" si="511"/>
        <v>5.3032000000000004</v>
      </c>
      <c r="BD2458" s="34">
        <f t="shared" si="512"/>
        <v>8.1059999999999999</v>
      </c>
      <c r="BE2458" s="38">
        <v>3.4819999999999997E-2</v>
      </c>
      <c r="BF2458" s="38">
        <f t="shared" si="513"/>
        <v>3.4819999999999997E-2</v>
      </c>
      <c r="BG2458" s="34">
        <v>0</v>
      </c>
      <c r="BH2458" s="34">
        <v>0</v>
      </c>
      <c r="BI2458" s="34">
        <f t="shared" si="514"/>
        <v>5.3032000000000004</v>
      </c>
      <c r="BJ2458" s="34">
        <f t="shared" si="515"/>
        <v>8.1059999999999999</v>
      </c>
      <c r="BK2458" s="34">
        <v>0</v>
      </c>
      <c r="BL2458" s="34">
        <v>0</v>
      </c>
      <c r="BM2458" s="34">
        <f t="shared" si="516"/>
        <v>0</v>
      </c>
      <c r="BN2458" s="39">
        <f t="shared" si="506"/>
        <v>5.3032000000000004</v>
      </c>
      <c r="BO2458" s="39">
        <f t="shared" si="507"/>
        <v>8.1059999999999999</v>
      </c>
      <c r="BP2458" s="39">
        <f t="shared" si="505"/>
        <v>2.8027999999999995</v>
      </c>
    </row>
    <row r="2459" spans="1:69" s="25" customFormat="1" ht="14.25" x14ac:dyDescent="0.2">
      <c r="A2459" s="14">
        <v>1260</v>
      </c>
      <c r="B2459" s="40"/>
      <c r="C2459" s="15" t="s">
        <v>18941</v>
      </c>
      <c r="D2459" s="16">
        <v>19183</v>
      </c>
      <c r="E2459" s="15" t="s">
        <v>18942</v>
      </c>
      <c r="F2459" s="15" t="s">
        <v>18941</v>
      </c>
      <c r="G2459" s="17" t="s">
        <v>18943</v>
      </c>
      <c r="H2459" s="17" t="s">
        <v>18944</v>
      </c>
      <c r="I2459" s="17" t="s">
        <v>86</v>
      </c>
      <c r="J2459" s="15" t="s">
        <v>18945</v>
      </c>
      <c r="K2459" s="15" t="s">
        <v>644</v>
      </c>
      <c r="L2459" s="18" t="s">
        <v>18946</v>
      </c>
      <c r="M2459" s="15" t="s">
        <v>18715</v>
      </c>
      <c r="N2459" s="15" t="s">
        <v>18716</v>
      </c>
      <c r="O2459" s="16">
        <v>660</v>
      </c>
      <c r="P2459" s="15" t="s">
        <v>18923</v>
      </c>
      <c r="Q2459" s="15">
        <v>1100</v>
      </c>
      <c r="R2459" s="15">
        <v>0</v>
      </c>
      <c r="S2459" s="15">
        <v>1100</v>
      </c>
      <c r="T2459" s="15">
        <v>0.51</v>
      </c>
      <c r="U2459" s="15" t="s">
        <v>18717</v>
      </c>
      <c r="V2459" s="15" t="s">
        <v>76</v>
      </c>
      <c r="W2459" s="16">
        <v>0</v>
      </c>
      <c r="X2459" s="16">
        <v>1</v>
      </c>
      <c r="Y2459" s="15">
        <v>19258</v>
      </c>
      <c r="Z2459" s="15">
        <v>0.442</v>
      </c>
      <c r="AA2459" s="15" t="s">
        <v>78</v>
      </c>
      <c r="AB2459" s="15" t="s">
        <v>78</v>
      </c>
      <c r="AC2459" s="15">
        <v>0</v>
      </c>
      <c r="AD2459" s="26">
        <v>41498</v>
      </c>
      <c r="AE2459" s="15" t="s">
        <v>222</v>
      </c>
      <c r="AF2459" s="15" t="s">
        <v>18947</v>
      </c>
      <c r="AG2459" s="16">
        <v>1</v>
      </c>
      <c r="AH2459" s="15" t="s">
        <v>18948</v>
      </c>
      <c r="AI2459" s="15" t="s">
        <v>78</v>
      </c>
      <c r="AJ2459" s="15">
        <v>19257.8659668</v>
      </c>
      <c r="AK2459" s="15">
        <v>781.66061996600001</v>
      </c>
      <c r="AL2459" s="15">
        <v>3102924.1170399999</v>
      </c>
      <c r="AM2459" s="15">
        <v>1411413.6229999999</v>
      </c>
      <c r="AN2459" s="19">
        <v>0</v>
      </c>
      <c r="AO2459" s="19">
        <v>0</v>
      </c>
      <c r="AP2459" s="19">
        <v>800</v>
      </c>
      <c r="AQ2459" s="19">
        <v>0</v>
      </c>
      <c r="AR2459" s="34">
        <f t="shared" si="508"/>
        <v>800</v>
      </c>
      <c r="AS2459" s="34">
        <v>0</v>
      </c>
      <c r="AT2459" s="34">
        <v>0</v>
      </c>
      <c r="AU2459" s="34">
        <v>0</v>
      </c>
      <c r="AV2459" s="34">
        <v>800</v>
      </c>
      <c r="AW2459" s="35">
        <f t="shared" si="509"/>
        <v>800</v>
      </c>
      <c r="AX2459" s="34">
        <f t="shared" si="510"/>
        <v>0</v>
      </c>
      <c r="AY2459" s="36">
        <v>1.3258000000000001</v>
      </c>
      <c r="AZ2459" s="36">
        <v>2.0265</v>
      </c>
      <c r="BA2459" s="22"/>
      <c r="BB2459" s="19">
        <v>24</v>
      </c>
      <c r="BC2459" s="34">
        <f t="shared" si="511"/>
        <v>0</v>
      </c>
      <c r="BD2459" s="34">
        <f t="shared" si="512"/>
        <v>0</v>
      </c>
      <c r="BE2459" s="38">
        <v>3.4819999999999997E-2</v>
      </c>
      <c r="BF2459" s="38">
        <f t="shared" si="513"/>
        <v>3.4819999999999997E-2</v>
      </c>
      <c r="BG2459" s="34">
        <v>0</v>
      </c>
      <c r="BH2459" s="34">
        <v>0</v>
      </c>
      <c r="BI2459" s="34">
        <f t="shared" si="514"/>
        <v>0</v>
      </c>
      <c r="BJ2459" s="34">
        <f t="shared" si="515"/>
        <v>0</v>
      </c>
      <c r="BK2459" s="34">
        <v>0</v>
      </c>
      <c r="BL2459" s="34">
        <v>0</v>
      </c>
      <c r="BM2459" s="34">
        <f t="shared" si="516"/>
        <v>0</v>
      </c>
      <c r="BN2459" s="39">
        <f t="shared" si="506"/>
        <v>0</v>
      </c>
      <c r="BO2459" s="39">
        <f t="shared" si="507"/>
        <v>0</v>
      </c>
      <c r="BP2459" s="39">
        <f t="shared" si="505"/>
        <v>0</v>
      </c>
      <c r="BQ2459" s="25" t="s">
        <v>292</v>
      </c>
    </row>
    <row r="2460" spans="1:69" s="25" customFormat="1" ht="14.25" x14ac:dyDescent="0.2">
      <c r="A2460" s="14">
        <v>1261</v>
      </c>
      <c r="B2460" s="40"/>
      <c r="C2460" s="15"/>
      <c r="D2460" s="16">
        <v>12191</v>
      </c>
      <c r="E2460" s="15" t="s">
        <v>18949</v>
      </c>
      <c r="F2460" s="15" t="s">
        <v>18950</v>
      </c>
      <c r="G2460" s="17" t="s">
        <v>18951</v>
      </c>
      <c r="H2460" s="17" t="s">
        <v>18952</v>
      </c>
      <c r="I2460" s="17" t="s">
        <v>86</v>
      </c>
      <c r="J2460" s="15" t="s">
        <v>18953</v>
      </c>
      <c r="K2460" s="15" t="s">
        <v>6362</v>
      </c>
      <c r="L2460" s="18" t="s">
        <v>18954</v>
      </c>
      <c r="M2460" s="15" t="s">
        <v>18809</v>
      </c>
      <c r="N2460" s="15" t="s">
        <v>18810</v>
      </c>
      <c r="O2460" s="16">
        <v>501</v>
      </c>
      <c r="P2460" s="15" t="s">
        <v>405</v>
      </c>
      <c r="Q2460" s="15">
        <v>2800</v>
      </c>
      <c r="R2460" s="15">
        <v>0</v>
      </c>
      <c r="S2460" s="15">
        <v>2800</v>
      </c>
      <c r="T2460" s="15">
        <v>1.35</v>
      </c>
      <c r="U2460" s="15" t="s">
        <v>18717</v>
      </c>
      <c r="V2460" s="15" t="s">
        <v>76</v>
      </c>
      <c r="W2460" s="16">
        <v>0</v>
      </c>
      <c r="X2460" s="16">
        <v>1</v>
      </c>
      <c r="Y2460" s="15">
        <v>62653</v>
      </c>
      <c r="Z2460" s="15">
        <v>1.4379999999999999</v>
      </c>
      <c r="AA2460" s="15" t="s">
        <v>78</v>
      </c>
      <c r="AB2460" s="15" t="s">
        <v>78</v>
      </c>
      <c r="AC2460" s="15">
        <v>100000</v>
      </c>
      <c r="AD2460" s="26">
        <v>40648</v>
      </c>
      <c r="AE2460" s="15" t="s">
        <v>147</v>
      </c>
      <c r="AF2460" s="15" t="s">
        <v>18955</v>
      </c>
      <c r="AG2460" s="16">
        <v>1</v>
      </c>
      <c r="AH2460" s="15" t="s">
        <v>18956</v>
      </c>
      <c r="AI2460" s="15" t="s">
        <v>78</v>
      </c>
      <c r="AJ2460" s="15">
        <v>62652.709228500004</v>
      </c>
      <c r="AK2460" s="15">
        <v>1550.84893207</v>
      </c>
      <c r="AL2460" s="15">
        <v>3102902.7673499999</v>
      </c>
      <c r="AM2460" s="15">
        <v>1411605.9298700001</v>
      </c>
      <c r="AN2460" s="19">
        <v>0</v>
      </c>
      <c r="AO2460" s="19">
        <v>0</v>
      </c>
      <c r="AP2460" s="19">
        <v>2200</v>
      </c>
      <c r="AQ2460" s="19">
        <v>0</v>
      </c>
      <c r="AR2460" s="34">
        <f t="shared" si="508"/>
        <v>2200</v>
      </c>
      <c r="AS2460" s="34">
        <v>0</v>
      </c>
      <c r="AT2460" s="34">
        <v>0</v>
      </c>
      <c r="AU2460" s="34">
        <v>0</v>
      </c>
      <c r="AV2460" s="34">
        <v>0</v>
      </c>
      <c r="AW2460" s="35">
        <f t="shared" si="509"/>
        <v>0</v>
      </c>
      <c r="AX2460" s="34">
        <f t="shared" si="510"/>
        <v>2200</v>
      </c>
      <c r="AY2460" s="36">
        <v>1.3258000000000001</v>
      </c>
      <c r="AZ2460" s="36">
        <v>2.0265</v>
      </c>
      <c r="BA2460" s="22"/>
      <c r="BB2460" s="19">
        <v>66</v>
      </c>
      <c r="BC2460" s="34">
        <f t="shared" si="511"/>
        <v>29.1676</v>
      </c>
      <c r="BD2460" s="34">
        <f t="shared" si="512"/>
        <v>44.582999999999998</v>
      </c>
      <c r="BE2460" s="38">
        <v>3.4819999999999997E-2</v>
      </c>
      <c r="BF2460" s="38">
        <f t="shared" si="513"/>
        <v>3.4819999999999997E-2</v>
      </c>
      <c r="BG2460" s="34">
        <v>0</v>
      </c>
      <c r="BH2460" s="34">
        <v>0</v>
      </c>
      <c r="BI2460" s="34">
        <f t="shared" si="514"/>
        <v>29.1676</v>
      </c>
      <c r="BJ2460" s="34">
        <f t="shared" si="515"/>
        <v>44.582999999999998</v>
      </c>
      <c r="BK2460" s="34">
        <v>0</v>
      </c>
      <c r="BL2460" s="34">
        <v>0</v>
      </c>
      <c r="BM2460" s="34">
        <f t="shared" si="516"/>
        <v>0</v>
      </c>
      <c r="BN2460" s="39">
        <f t="shared" si="506"/>
        <v>29.1676</v>
      </c>
      <c r="BO2460" s="39">
        <f t="shared" si="507"/>
        <v>44.582999999999998</v>
      </c>
      <c r="BP2460" s="39">
        <f t="shared" si="505"/>
        <v>15.415399999999998</v>
      </c>
    </row>
    <row r="2461" spans="1:69" s="25" customFormat="1" ht="14.25" x14ac:dyDescent="0.2">
      <c r="A2461" s="14">
        <v>1262</v>
      </c>
      <c r="B2461" s="40" t="s">
        <v>18813</v>
      </c>
      <c r="C2461" s="15" t="s">
        <v>455</v>
      </c>
      <c r="D2461" s="16">
        <v>21711</v>
      </c>
      <c r="E2461" s="15" t="s">
        <v>18957</v>
      </c>
      <c r="F2461" s="15" t="s">
        <v>18958</v>
      </c>
      <c r="G2461" s="17" t="s">
        <v>18959</v>
      </c>
      <c r="H2461" s="17" t="s">
        <v>18960</v>
      </c>
      <c r="I2461" s="17" t="s">
        <v>18961</v>
      </c>
      <c r="J2461" s="15" t="s">
        <v>18962</v>
      </c>
      <c r="K2461" s="15" t="s">
        <v>86</v>
      </c>
      <c r="L2461" s="18" t="s">
        <v>18963</v>
      </c>
      <c r="M2461" s="15" t="s">
        <v>18809</v>
      </c>
      <c r="N2461" s="15" t="s">
        <v>18810</v>
      </c>
      <c r="O2461" s="16">
        <v>502</v>
      </c>
      <c r="P2461" s="15" t="s">
        <v>3158</v>
      </c>
      <c r="Q2461" s="15">
        <v>29300</v>
      </c>
      <c r="R2461" s="15">
        <v>0</v>
      </c>
      <c r="S2461" s="15">
        <v>29300</v>
      </c>
      <c r="T2461" s="15">
        <v>13.96</v>
      </c>
      <c r="U2461" s="15" t="s">
        <v>18717</v>
      </c>
      <c r="V2461" s="15" t="s">
        <v>76</v>
      </c>
      <c r="W2461" s="16">
        <v>0</v>
      </c>
      <c r="X2461" s="16">
        <v>1</v>
      </c>
      <c r="Y2461" s="15">
        <v>36017</v>
      </c>
      <c r="Z2461" s="15">
        <v>0.82699999999999996</v>
      </c>
      <c r="AA2461" s="15" t="s">
        <v>18924</v>
      </c>
      <c r="AB2461" s="15" t="s">
        <v>18925</v>
      </c>
      <c r="AC2461" s="15">
        <v>100000</v>
      </c>
      <c r="AD2461" s="26">
        <v>40648</v>
      </c>
      <c r="AE2461" s="15" t="s">
        <v>147</v>
      </c>
      <c r="AF2461" s="15" t="s">
        <v>18964</v>
      </c>
      <c r="AG2461" s="16">
        <v>1</v>
      </c>
      <c r="AH2461" s="15" t="s">
        <v>18965</v>
      </c>
      <c r="AI2461" s="15" t="s">
        <v>78</v>
      </c>
      <c r="AJ2461" s="15">
        <v>36016.6157227</v>
      </c>
      <c r="AK2461" s="15">
        <v>1208.44542643</v>
      </c>
      <c r="AL2461" s="15">
        <v>3102762.7344</v>
      </c>
      <c r="AM2461" s="15">
        <v>1411803.04165</v>
      </c>
      <c r="AN2461" s="19">
        <v>0</v>
      </c>
      <c r="AO2461" s="19">
        <v>0</v>
      </c>
      <c r="AP2461" s="19">
        <v>22800</v>
      </c>
      <c r="AQ2461" s="19">
        <v>0</v>
      </c>
      <c r="AR2461" s="34">
        <f t="shared" si="508"/>
        <v>22800</v>
      </c>
      <c r="AS2461" s="34">
        <v>0</v>
      </c>
      <c r="AT2461" s="34">
        <v>0</v>
      </c>
      <c r="AU2461" s="34">
        <v>0</v>
      </c>
      <c r="AV2461" s="34">
        <v>22800</v>
      </c>
      <c r="AW2461" s="35">
        <f t="shared" si="509"/>
        <v>22800</v>
      </c>
      <c r="AX2461" s="34">
        <f t="shared" si="510"/>
        <v>0</v>
      </c>
      <c r="AY2461" s="36">
        <v>1.3258000000000001</v>
      </c>
      <c r="AZ2461" s="36">
        <v>2.0265</v>
      </c>
      <c r="BA2461" s="22"/>
      <c r="BB2461" s="19">
        <v>684</v>
      </c>
      <c r="BC2461" s="34">
        <f t="shared" si="511"/>
        <v>0</v>
      </c>
      <c r="BD2461" s="34">
        <f t="shared" si="512"/>
        <v>0</v>
      </c>
      <c r="BE2461" s="38">
        <v>3.4819999999999997E-2</v>
      </c>
      <c r="BF2461" s="38">
        <f t="shared" si="513"/>
        <v>3.4819999999999997E-2</v>
      </c>
      <c r="BG2461" s="34">
        <v>0</v>
      </c>
      <c r="BH2461" s="34">
        <v>0</v>
      </c>
      <c r="BI2461" s="34">
        <f t="shared" si="514"/>
        <v>0</v>
      </c>
      <c r="BJ2461" s="34">
        <f t="shared" si="515"/>
        <v>0</v>
      </c>
      <c r="BK2461" s="34">
        <v>0</v>
      </c>
      <c r="BL2461" s="34">
        <v>0</v>
      </c>
      <c r="BM2461" s="34">
        <f t="shared" si="516"/>
        <v>0</v>
      </c>
      <c r="BN2461" s="39">
        <f t="shared" si="506"/>
        <v>0</v>
      </c>
      <c r="BO2461" s="39">
        <f t="shared" si="507"/>
        <v>0</v>
      </c>
      <c r="BP2461" s="39">
        <f t="shared" si="505"/>
        <v>0</v>
      </c>
    </row>
    <row r="2462" spans="1:69" s="25" customFormat="1" ht="14.25" x14ac:dyDescent="0.2">
      <c r="A2462" s="14">
        <v>1263</v>
      </c>
      <c r="B2462" s="40"/>
      <c r="C2462" s="15"/>
      <c r="D2462" s="16">
        <v>18423</v>
      </c>
      <c r="E2462" s="15" t="s">
        <v>18966</v>
      </c>
      <c r="F2462" s="15" t="s">
        <v>18967</v>
      </c>
      <c r="G2462" s="17" t="s">
        <v>18968</v>
      </c>
      <c r="H2462" s="17" t="s">
        <v>18969</v>
      </c>
      <c r="I2462" s="17" t="s">
        <v>68</v>
      </c>
      <c r="J2462" s="15" t="s">
        <v>18970</v>
      </c>
      <c r="K2462" s="15" t="s">
        <v>9180</v>
      </c>
      <c r="L2462" s="18" t="s">
        <v>18971</v>
      </c>
      <c r="M2462" s="15" t="s">
        <v>18972</v>
      </c>
      <c r="N2462" s="15" t="s">
        <v>18973</v>
      </c>
      <c r="O2462" s="16">
        <v>557</v>
      </c>
      <c r="P2462" s="15" t="s">
        <v>74</v>
      </c>
      <c r="Q2462" s="15">
        <v>0</v>
      </c>
      <c r="R2462" s="15">
        <v>0</v>
      </c>
      <c r="S2462" s="15">
        <v>0</v>
      </c>
      <c r="T2462" s="15">
        <v>3.58</v>
      </c>
      <c r="U2462" s="15" t="s">
        <v>18717</v>
      </c>
      <c r="V2462" s="15" t="s">
        <v>76</v>
      </c>
      <c r="W2462" s="16">
        <v>0</v>
      </c>
      <c r="X2462" s="16">
        <v>1</v>
      </c>
      <c r="Y2462" s="15">
        <v>180806</v>
      </c>
      <c r="Z2462" s="15">
        <v>4.1509999999999998</v>
      </c>
      <c r="AA2462" s="15" t="s">
        <v>78</v>
      </c>
      <c r="AB2462" s="15" t="s">
        <v>78</v>
      </c>
      <c r="AC2462" s="15">
        <v>0</v>
      </c>
      <c r="AD2462" s="26">
        <v>38435</v>
      </c>
      <c r="AE2462" s="15" t="s">
        <v>119</v>
      </c>
      <c r="AF2462" s="15" t="s">
        <v>119</v>
      </c>
      <c r="AG2462" s="16">
        <v>1</v>
      </c>
      <c r="AH2462" s="15" t="s">
        <v>18974</v>
      </c>
      <c r="AI2462" s="15" t="s">
        <v>78</v>
      </c>
      <c r="AJ2462" s="15">
        <v>180805.70605499999</v>
      </c>
      <c r="AK2462" s="15">
        <v>2830.9932116700002</v>
      </c>
      <c r="AL2462" s="15">
        <v>3102951.1408600002</v>
      </c>
      <c r="AM2462" s="15">
        <v>1412056.9332600001</v>
      </c>
      <c r="AN2462" s="19">
        <v>0</v>
      </c>
      <c r="AO2462" s="19">
        <v>0</v>
      </c>
      <c r="AP2462" s="19">
        <v>0</v>
      </c>
      <c r="AQ2462" s="19">
        <v>0</v>
      </c>
      <c r="AR2462" s="34">
        <f t="shared" si="508"/>
        <v>0</v>
      </c>
      <c r="AS2462" s="34">
        <v>0</v>
      </c>
      <c r="AT2462" s="34">
        <v>0</v>
      </c>
      <c r="AU2462" s="34">
        <v>0</v>
      </c>
      <c r="AV2462" s="34">
        <v>0</v>
      </c>
      <c r="AW2462" s="35">
        <f t="shared" si="509"/>
        <v>0</v>
      </c>
      <c r="AX2462" s="34">
        <f t="shared" si="510"/>
        <v>0</v>
      </c>
      <c r="AY2462" s="36">
        <v>1.3258000000000001</v>
      </c>
      <c r="AZ2462" s="36">
        <v>2.0265</v>
      </c>
      <c r="BA2462" s="22"/>
      <c r="BB2462" s="19">
        <v>0</v>
      </c>
      <c r="BC2462" s="34">
        <f t="shared" si="511"/>
        <v>0</v>
      </c>
      <c r="BD2462" s="34">
        <f t="shared" si="512"/>
        <v>0</v>
      </c>
      <c r="BE2462" s="38">
        <v>3.4819999999999997E-2</v>
      </c>
      <c r="BF2462" s="38">
        <f t="shared" si="513"/>
        <v>3.4819999999999997E-2</v>
      </c>
      <c r="BG2462" s="34">
        <v>0</v>
      </c>
      <c r="BH2462" s="34">
        <v>0</v>
      </c>
      <c r="BI2462" s="34">
        <f t="shared" si="514"/>
        <v>0</v>
      </c>
      <c r="BJ2462" s="34">
        <f t="shared" si="515"/>
        <v>0</v>
      </c>
      <c r="BK2462" s="34">
        <v>0</v>
      </c>
      <c r="BL2462" s="34">
        <v>0</v>
      </c>
      <c r="BM2462" s="34">
        <f t="shared" si="516"/>
        <v>0</v>
      </c>
      <c r="BN2462" s="39">
        <f t="shared" si="506"/>
        <v>0</v>
      </c>
      <c r="BO2462" s="39">
        <f t="shared" si="507"/>
        <v>0</v>
      </c>
      <c r="BP2462" s="39">
        <f t="shared" si="505"/>
        <v>0</v>
      </c>
    </row>
    <row r="2463" spans="1:69" s="25" customFormat="1" ht="14.25" x14ac:dyDescent="0.2">
      <c r="A2463" s="14">
        <v>1264</v>
      </c>
      <c r="B2463" s="40"/>
      <c r="C2463" s="15" t="s">
        <v>176</v>
      </c>
      <c r="D2463" s="16">
        <v>34344</v>
      </c>
      <c r="E2463" s="15" t="s">
        <v>18975</v>
      </c>
      <c r="F2463" s="15" t="s">
        <v>18976</v>
      </c>
      <c r="G2463" s="17" t="s">
        <v>18977</v>
      </c>
      <c r="H2463" s="17" t="s">
        <v>18978</v>
      </c>
      <c r="I2463" s="17" t="s">
        <v>86</v>
      </c>
      <c r="J2463" s="15" t="s">
        <v>18979</v>
      </c>
      <c r="K2463" s="15" t="s">
        <v>86</v>
      </c>
      <c r="L2463" s="18" t="s">
        <v>18980</v>
      </c>
      <c r="M2463" s="15" t="s">
        <v>18981</v>
      </c>
      <c r="N2463" s="15" t="s">
        <v>18982</v>
      </c>
      <c r="O2463" s="16">
        <v>510</v>
      </c>
      <c r="P2463" s="15" t="s">
        <v>118</v>
      </c>
      <c r="Q2463" s="15">
        <v>15700</v>
      </c>
      <c r="R2463" s="15">
        <v>138900</v>
      </c>
      <c r="S2463" s="15">
        <v>154600</v>
      </c>
      <c r="T2463" s="15">
        <v>0.14000000000000001</v>
      </c>
      <c r="U2463" s="15" t="s">
        <v>18717</v>
      </c>
      <c r="V2463" s="15" t="s">
        <v>76</v>
      </c>
      <c r="W2463" s="16">
        <v>1</v>
      </c>
      <c r="X2463" s="16">
        <v>1</v>
      </c>
      <c r="Y2463" s="15">
        <v>33633</v>
      </c>
      <c r="Z2463" s="15">
        <v>0.77200000000000002</v>
      </c>
      <c r="AA2463" s="15" t="s">
        <v>18983</v>
      </c>
      <c r="AB2463" s="15" t="s">
        <v>18925</v>
      </c>
      <c r="AC2463" s="15">
        <v>107891</v>
      </c>
      <c r="AD2463" s="26">
        <v>38258</v>
      </c>
      <c r="AE2463" s="15" t="s">
        <v>119</v>
      </c>
      <c r="AF2463" s="15" t="s">
        <v>119</v>
      </c>
      <c r="AG2463" s="16">
        <v>1</v>
      </c>
      <c r="AH2463" s="15" t="s">
        <v>18984</v>
      </c>
      <c r="AI2463" s="15" t="s">
        <v>78</v>
      </c>
      <c r="AJ2463" s="15">
        <v>33632.5942383</v>
      </c>
      <c r="AK2463" s="15">
        <v>1352.0670377199999</v>
      </c>
      <c r="AL2463" s="15">
        <v>3102779.8672099998</v>
      </c>
      <c r="AM2463" s="15">
        <v>1412410.25985</v>
      </c>
      <c r="AN2463" s="19">
        <v>15700</v>
      </c>
      <c r="AO2463" s="19">
        <v>137800</v>
      </c>
      <c r="AP2463" s="19">
        <v>0</v>
      </c>
      <c r="AQ2463" s="19">
        <v>0</v>
      </c>
      <c r="AR2463" s="34">
        <f t="shared" si="508"/>
        <v>153500</v>
      </c>
      <c r="AS2463" s="34">
        <v>45000</v>
      </c>
      <c r="AT2463" s="34">
        <v>0</v>
      </c>
      <c r="AU2463" s="34">
        <v>37975</v>
      </c>
      <c r="AV2463" s="34">
        <v>12480</v>
      </c>
      <c r="AW2463" s="35">
        <f t="shared" si="509"/>
        <v>95455</v>
      </c>
      <c r="AX2463" s="34">
        <f t="shared" si="510"/>
        <v>58045</v>
      </c>
      <c r="AY2463" s="36">
        <v>1.3258000000000001</v>
      </c>
      <c r="AZ2463" s="36">
        <v>2.0265</v>
      </c>
      <c r="BA2463" s="22"/>
      <c r="BB2463" s="19">
        <v>1535</v>
      </c>
      <c r="BC2463" s="34">
        <f t="shared" si="511"/>
        <v>769.56061000000011</v>
      </c>
      <c r="BD2463" s="34">
        <f t="shared" si="512"/>
        <v>1176.281925</v>
      </c>
      <c r="BE2463" s="38">
        <v>3.4819999999999997E-2</v>
      </c>
      <c r="BF2463" s="38">
        <f t="shared" si="513"/>
        <v>3.4819999999999997E-2</v>
      </c>
      <c r="BG2463" s="34">
        <v>26.7961004402</v>
      </c>
      <c r="BH2463" s="34">
        <v>40.958136628499993</v>
      </c>
      <c r="BI2463" s="34">
        <f t="shared" si="514"/>
        <v>742.7645095598001</v>
      </c>
      <c r="BJ2463" s="34">
        <f t="shared" si="515"/>
        <v>1135.3237883715001</v>
      </c>
      <c r="BK2463" s="34">
        <v>0</v>
      </c>
      <c r="BL2463" s="34">
        <v>0</v>
      </c>
      <c r="BM2463" s="34">
        <f t="shared" si="516"/>
        <v>0</v>
      </c>
      <c r="BN2463" s="39">
        <f t="shared" si="506"/>
        <v>742.7645095598001</v>
      </c>
      <c r="BO2463" s="39">
        <f t="shared" si="507"/>
        <v>1135.3237883715001</v>
      </c>
      <c r="BP2463" s="39">
        <f t="shared" si="505"/>
        <v>392.55927881169998</v>
      </c>
    </row>
    <row r="2464" spans="1:69" s="25" customFormat="1" ht="14.25" x14ac:dyDescent="0.2">
      <c r="A2464" s="14">
        <v>1265</v>
      </c>
      <c r="B2464" s="40"/>
      <c r="C2464" s="15"/>
      <c r="D2464" s="16">
        <v>18018</v>
      </c>
      <c r="E2464" s="15" t="s">
        <v>18985</v>
      </c>
      <c r="F2464" s="15" t="s">
        <v>18986</v>
      </c>
      <c r="G2464" s="17" t="s">
        <v>18987</v>
      </c>
      <c r="H2464" s="17" t="s">
        <v>18988</v>
      </c>
      <c r="I2464" s="17" t="s">
        <v>86</v>
      </c>
      <c r="J2464" s="15" t="s">
        <v>18989</v>
      </c>
      <c r="K2464" s="15" t="s">
        <v>18990</v>
      </c>
      <c r="L2464" s="18" t="s">
        <v>18922</v>
      </c>
      <c r="M2464" s="15" t="s">
        <v>18715</v>
      </c>
      <c r="N2464" s="15" t="s">
        <v>18716</v>
      </c>
      <c r="O2464" s="16">
        <v>660</v>
      </c>
      <c r="P2464" s="15" t="s">
        <v>18923</v>
      </c>
      <c r="Q2464" s="15">
        <v>11900</v>
      </c>
      <c r="R2464" s="15">
        <v>0</v>
      </c>
      <c r="S2464" s="15">
        <v>11900</v>
      </c>
      <c r="T2464" s="15">
        <v>4.74</v>
      </c>
      <c r="U2464" s="15" t="s">
        <v>18717</v>
      </c>
      <c r="V2464" s="15" t="s">
        <v>76</v>
      </c>
      <c r="W2464" s="16">
        <v>0</v>
      </c>
      <c r="X2464" s="16">
        <v>1</v>
      </c>
      <c r="Y2464" s="15">
        <v>7793</v>
      </c>
      <c r="Z2464" s="15">
        <v>0.17899999999999999</v>
      </c>
      <c r="AA2464" s="15" t="s">
        <v>18924</v>
      </c>
      <c r="AB2464" s="15" t="s">
        <v>18925</v>
      </c>
      <c r="AC2464" s="15">
        <v>0</v>
      </c>
      <c r="AD2464" s="26">
        <v>41498</v>
      </c>
      <c r="AE2464" s="15" t="s">
        <v>222</v>
      </c>
      <c r="AF2464" s="15" t="s">
        <v>18926</v>
      </c>
      <c r="AG2464" s="16">
        <v>1</v>
      </c>
      <c r="AH2464" s="15" t="s">
        <v>18927</v>
      </c>
      <c r="AI2464" s="15" t="s">
        <v>78</v>
      </c>
      <c r="AJ2464" s="15">
        <v>7792.8569335900002</v>
      </c>
      <c r="AK2464" s="15">
        <v>402.240541286</v>
      </c>
      <c r="AL2464" s="15">
        <v>3102761.2716799998</v>
      </c>
      <c r="AM2464" s="15">
        <v>1411522.69249</v>
      </c>
      <c r="AN2464" s="19">
        <v>0</v>
      </c>
      <c r="AO2464" s="19">
        <v>0</v>
      </c>
      <c r="AP2464" s="19">
        <v>7700</v>
      </c>
      <c r="AQ2464" s="19">
        <v>0</v>
      </c>
      <c r="AR2464" s="34">
        <f t="shared" si="508"/>
        <v>7700</v>
      </c>
      <c r="AS2464" s="34">
        <v>0</v>
      </c>
      <c r="AT2464" s="34">
        <v>0</v>
      </c>
      <c r="AU2464" s="34">
        <v>0</v>
      </c>
      <c r="AV2464" s="34">
        <v>7700</v>
      </c>
      <c r="AW2464" s="35">
        <f t="shared" si="509"/>
        <v>7700</v>
      </c>
      <c r="AX2464" s="34">
        <f t="shared" si="510"/>
        <v>0</v>
      </c>
      <c r="AY2464" s="36">
        <v>1.3258000000000001</v>
      </c>
      <c r="AZ2464" s="36">
        <v>2.0265</v>
      </c>
      <c r="BA2464" s="22"/>
      <c r="BB2464" s="19">
        <v>231</v>
      </c>
      <c r="BC2464" s="34">
        <f t="shared" si="511"/>
        <v>0</v>
      </c>
      <c r="BD2464" s="34">
        <f t="shared" si="512"/>
        <v>0</v>
      </c>
      <c r="BE2464" s="38">
        <v>3.4819999999999997E-2</v>
      </c>
      <c r="BF2464" s="38">
        <f t="shared" si="513"/>
        <v>3.4819999999999997E-2</v>
      </c>
      <c r="BG2464" s="34">
        <v>0</v>
      </c>
      <c r="BH2464" s="34">
        <v>0</v>
      </c>
      <c r="BI2464" s="34">
        <f t="shared" si="514"/>
        <v>0</v>
      </c>
      <c r="BJ2464" s="34">
        <f t="shared" si="515"/>
        <v>0</v>
      </c>
      <c r="BK2464" s="34">
        <v>0</v>
      </c>
      <c r="BL2464" s="34">
        <v>0</v>
      </c>
      <c r="BM2464" s="34">
        <f t="shared" si="516"/>
        <v>0</v>
      </c>
      <c r="BN2464" s="39">
        <f t="shared" si="506"/>
        <v>0</v>
      </c>
      <c r="BO2464" s="39">
        <f t="shared" si="507"/>
        <v>0</v>
      </c>
      <c r="BP2464" s="39">
        <f t="shared" si="505"/>
        <v>0</v>
      </c>
      <c r="BQ2464" s="25" t="s">
        <v>292</v>
      </c>
    </row>
    <row r="2465" spans="1:69" s="25" customFormat="1" ht="14.25" x14ac:dyDescent="0.2">
      <c r="A2465" s="14">
        <v>1266</v>
      </c>
      <c r="B2465" s="40" t="s">
        <v>18813</v>
      </c>
      <c r="C2465" s="15" t="s">
        <v>159</v>
      </c>
      <c r="D2465" s="16">
        <v>15805</v>
      </c>
      <c r="E2465" s="15" t="s">
        <v>18991</v>
      </c>
      <c r="F2465" s="15" t="s">
        <v>18992</v>
      </c>
      <c r="G2465" s="17" t="s">
        <v>18993</v>
      </c>
      <c r="H2465" s="17" t="s">
        <v>18994</v>
      </c>
      <c r="I2465" s="17" t="s">
        <v>86</v>
      </c>
      <c r="J2465" s="15" t="s">
        <v>18995</v>
      </c>
      <c r="K2465" s="15" t="s">
        <v>4926</v>
      </c>
      <c r="L2465" s="18" t="s">
        <v>18963</v>
      </c>
      <c r="M2465" s="15" t="s">
        <v>18809</v>
      </c>
      <c r="N2465" s="15" t="s">
        <v>18810</v>
      </c>
      <c r="O2465" s="16">
        <v>502</v>
      </c>
      <c r="P2465" s="15" t="s">
        <v>3158</v>
      </c>
      <c r="Q2465" s="15">
        <v>29300</v>
      </c>
      <c r="R2465" s="15">
        <v>0</v>
      </c>
      <c r="S2465" s="15">
        <v>29300</v>
      </c>
      <c r="T2465" s="15">
        <v>13.96</v>
      </c>
      <c r="U2465" s="15" t="s">
        <v>18717</v>
      </c>
      <c r="V2465" s="15" t="s">
        <v>76</v>
      </c>
      <c r="W2465" s="16">
        <v>0</v>
      </c>
      <c r="X2465" s="16">
        <v>1</v>
      </c>
      <c r="Y2465" s="15">
        <v>512605</v>
      </c>
      <c r="Z2465" s="15">
        <v>11.768000000000001</v>
      </c>
      <c r="AA2465" s="15" t="s">
        <v>18924</v>
      </c>
      <c r="AB2465" s="15" t="s">
        <v>18925</v>
      </c>
      <c r="AC2465" s="15">
        <v>100000</v>
      </c>
      <c r="AD2465" s="26">
        <v>40648</v>
      </c>
      <c r="AE2465" s="15" t="s">
        <v>147</v>
      </c>
      <c r="AF2465" s="15" t="s">
        <v>18964</v>
      </c>
      <c r="AG2465" s="16">
        <v>1</v>
      </c>
      <c r="AH2465" s="15" t="s">
        <v>18965</v>
      </c>
      <c r="AI2465" s="15" t="s">
        <v>78</v>
      </c>
      <c r="AJ2465" s="15">
        <v>512605.33764600003</v>
      </c>
      <c r="AK2465" s="15">
        <v>4099.2111328499996</v>
      </c>
      <c r="AL2465" s="15">
        <v>3102266.3815799998</v>
      </c>
      <c r="AM2465" s="15">
        <v>1412549.67827</v>
      </c>
      <c r="AN2465" s="19">
        <v>0</v>
      </c>
      <c r="AO2465" s="19">
        <v>0</v>
      </c>
      <c r="AP2465" s="19">
        <v>22800</v>
      </c>
      <c r="AQ2465" s="19">
        <v>0</v>
      </c>
      <c r="AR2465" s="34">
        <f t="shared" si="508"/>
        <v>22800</v>
      </c>
      <c r="AS2465" s="34">
        <v>0</v>
      </c>
      <c r="AT2465" s="34">
        <v>0</v>
      </c>
      <c r="AU2465" s="34">
        <v>0</v>
      </c>
      <c r="AV2465" s="34">
        <v>22800</v>
      </c>
      <c r="AW2465" s="35">
        <f t="shared" si="509"/>
        <v>22800</v>
      </c>
      <c r="AX2465" s="34">
        <f t="shared" si="510"/>
        <v>0</v>
      </c>
      <c r="AY2465" s="36">
        <v>1.3258000000000001</v>
      </c>
      <c r="AZ2465" s="36">
        <v>2.0265</v>
      </c>
      <c r="BA2465" s="22"/>
      <c r="BB2465" s="19">
        <v>684</v>
      </c>
      <c r="BC2465" s="34">
        <f t="shared" si="511"/>
        <v>0</v>
      </c>
      <c r="BD2465" s="34">
        <f t="shared" si="512"/>
        <v>0</v>
      </c>
      <c r="BE2465" s="38">
        <v>3.4819999999999997E-2</v>
      </c>
      <c r="BF2465" s="38">
        <f t="shared" si="513"/>
        <v>3.4819999999999997E-2</v>
      </c>
      <c r="BG2465" s="34">
        <v>0</v>
      </c>
      <c r="BH2465" s="34">
        <v>0</v>
      </c>
      <c r="BI2465" s="34">
        <f t="shared" si="514"/>
        <v>0</v>
      </c>
      <c r="BJ2465" s="34">
        <f t="shared" si="515"/>
        <v>0</v>
      </c>
      <c r="BK2465" s="34">
        <v>0</v>
      </c>
      <c r="BL2465" s="34">
        <v>0</v>
      </c>
      <c r="BM2465" s="34">
        <f t="shared" si="516"/>
        <v>0</v>
      </c>
      <c r="BN2465" s="39">
        <f t="shared" si="506"/>
        <v>0</v>
      </c>
      <c r="BO2465" s="39">
        <f t="shared" si="507"/>
        <v>0</v>
      </c>
      <c r="BP2465" s="39">
        <f t="shared" si="505"/>
        <v>0</v>
      </c>
    </row>
    <row r="2466" spans="1:69" s="25" customFormat="1" ht="14.25" x14ac:dyDescent="0.2">
      <c r="A2466" s="14">
        <v>1267</v>
      </c>
      <c r="B2466" s="40"/>
      <c r="C2466" s="15"/>
      <c r="D2466" s="16">
        <v>2538</v>
      </c>
      <c r="E2466" s="15" t="s">
        <v>18996</v>
      </c>
      <c r="F2466" s="15" t="s">
        <v>18997</v>
      </c>
      <c r="G2466" s="17" t="s">
        <v>18998</v>
      </c>
      <c r="H2466" s="17" t="s">
        <v>18999</v>
      </c>
      <c r="I2466" s="17" t="s">
        <v>205</v>
      </c>
      <c r="J2466" s="15" t="s">
        <v>19000</v>
      </c>
      <c r="K2466" s="15" t="s">
        <v>4888</v>
      </c>
      <c r="L2466" s="18" t="s">
        <v>19001</v>
      </c>
      <c r="M2466" s="15" t="s">
        <v>18898</v>
      </c>
      <c r="N2466" s="15" t="s">
        <v>18899</v>
      </c>
      <c r="O2466" s="16">
        <v>380</v>
      </c>
      <c r="P2466" s="15" t="s">
        <v>242</v>
      </c>
      <c r="Q2466" s="15">
        <v>357100</v>
      </c>
      <c r="R2466" s="15">
        <v>12000</v>
      </c>
      <c r="S2466" s="15">
        <v>369100</v>
      </c>
      <c r="T2466" s="15">
        <v>73.174999999999997</v>
      </c>
      <c r="U2466" s="15" t="s">
        <v>18717</v>
      </c>
      <c r="V2466" s="15" t="s">
        <v>76</v>
      </c>
      <c r="W2466" s="16">
        <v>0</v>
      </c>
      <c r="X2466" s="16">
        <v>1</v>
      </c>
      <c r="Y2466" s="15">
        <v>3314214</v>
      </c>
      <c r="Z2466" s="15">
        <v>76.084000000000003</v>
      </c>
      <c r="AA2466" s="15" t="s">
        <v>78</v>
      </c>
      <c r="AB2466" s="15" t="s">
        <v>78</v>
      </c>
      <c r="AC2466" s="15">
        <v>3800</v>
      </c>
      <c r="AD2466" s="26">
        <v>41863</v>
      </c>
      <c r="AE2466" s="15" t="s">
        <v>1583</v>
      </c>
      <c r="AF2466" s="15" t="s">
        <v>19002</v>
      </c>
      <c r="AG2466" s="16">
        <v>1</v>
      </c>
      <c r="AH2466" s="15" t="s">
        <v>19003</v>
      </c>
      <c r="AI2466" s="15" t="s">
        <v>78</v>
      </c>
      <c r="AJ2466" s="15">
        <v>3314214.2968799998</v>
      </c>
      <c r="AK2466" s="15">
        <v>11919.8806331</v>
      </c>
      <c r="AL2466" s="15">
        <v>3100584.76407</v>
      </c>
      <c r="AM2466" s="15">
        <v>1413299.23229</v>
      </c>
      <c r="AN2466" s="19">
        <v>0</v>
      </c>
      <c r="AO2466" s="19">
        <v>0</v>
      </c>
      <c r="AP2466" s="19">
        <v>357100</v>
      </c>
      <c r="AQ2466" s="19">
        <v>12000</v>
      </c>
      <c r="AR2466" s="34">
        <f t="shared" si="508"/>
        <v>369100</v>
      </c>
      <c r="AS2466" s="34">
        <v>0</v>
      </c>
      <c r="AT2466" s="34">
        <v>0</v>
      </c>
      <c r="AU2466" s="34">
        <v>0</v>
      </c>
      <c r="AV2466" s="34">
        <v>0</v>
      </c>
      <c r="AW2466" s="35">
        <f t="shared" si="509"/>
        <v>0</v>
      </c>
      <c r="AX2466" s="34">
        <f t="shared" si="510"/>
        <v>369100</v>
      </c>
      <c r="AY2466" s="36">
        <v>1.3258000000000001</v>
      </c>
      <c r="AZ2466" s="36">
        <v>2.0265</v>
      </c>
      <c r="BA2466" s="22"/>
      <c r="BB2466" s="19">
        <v>11073</v>
      </c>
      <c r="BC2466" s="34">
        <f t="shared" si="511"/>
        <v>4893.5278000000008</v>
      </c>
      <c r="BD2466" s="34">
        <f t="shared" si="512"/>
        <v>7479.8114999999998</v>
      </c>
      <c r="BE2466" s="38">
        <v>3.4819999999999997E-2</v>
      </c>
      <c r="BF2466" s="38">
        <f t="shared" si="513"/>
        <v>3.4819999999999997E-2</v>
      </c>
      <c r="BG2466" s="34">
        <v>0</v>
      </c>
      <c r="BH2466" s="34">
        <v>0</v>
      </c>
      <c r="BI2466" s="34">
        <f t="shared" si="514"/>
        <v>4893.5278000000008</v>
      </c>
      <c r="BJ2466" s="34">
        <f t="shared" si="515"/>
        <v>7479.8114999999998</v>
      </c>
      <c r="BK2466" s="34">
        <v>0</v>
      </c>
      <c r="BL2466" s="34">
        <v>0</v>
      </c>
      <c r="BM2466" s="34">
        <f t="shared" si="516"/>
        <v>0</v>
      </c>
      <c r="BN2466" s="39">
        <f t="shared" si="506"/>
        <v>4893.5278000000008</v>
      </c>
      <c r="BO2466" s="39">
        <f t="shared" si="507"/>
        <v>7479.8114999999998</v>
      </c>
      <c r="BP2466" s="39">
        <f t="shared" si="505"/>
        <v>2586.283699999999</v>
      </c>
    </row>
    <row r="2467" spans="1:69" s="25" customFormat="1" ht="14.25" x14ac:dyDescent="0.2">
      <c r="A2467" s="14">
        <v>1268</v>
      </c>
      <c r="B2467" s="40"/>
      <c r="C2467" s="15"/>
      <c r="D2467" s="16">
        <v>3137</v>
      </c>
      <c r="E2467" s="15" t="s">
        <v>19004</v>
      </c>
      <c r="F2467" s="15" t="s">
        <v>19005</v>
      </c>
      <c r="G2467" s="17" t="s">
        <v>19006</v>
      </c>
      <c r="H2467" s="17" t="s">
        <v>19007</v>
      </c>
      <c r="I2467" s="17" t="s">
        <v>86</v>
      </c>
      <c r="J2467" s="15" t="s">
        <v>19008</v>
      </c>
      <c r="K2467" s="15" t="s">
        <v>3506</v>
      </c>
      <c r="L2467" s="18" t="s">
        <v>19009</v>
      </c>
      <c r="M2467" s="15" t="s">
        <v>18715</v>
      </c>
      <c r="N2467" s="15" t="s">
        <v>18716</v>
      </c>
      <c r="O2467" s="16">
        <v>660</v>
      </c>
      <c r="P2467" s="15" t="s">
        <v>18923</v>
      </c>
      <c r="Q2467" s="15">
        <v>500</v>
      </c>
      <c r="R2467" s="15">
        <v>0</v>
      </c>
      <c r="S2467" s="15">
        <v>500</v>
      </c>
      <c r="T2467" s="15">
        <v>0.18</v>
      </c>
      <c r="U2467" s="15" t="s">
        <v>18717</v>
      </c>
      <c r="V2467" s="15" t="s">
        <v>76</v>
      </c>
      <c r="W2467" s="16">
        <v>0</v>
      </c>
      <c r="X2467" s="16">
        <v>1</v>
      </c>
      <c r="Y2467" s="15">
        <v>7728</v>
      </c>
      <c r="Z2467" s="15">
        <v>0.17699999999999999</v>
      </c>
      <c r="AA2467" s="15" t="s">
        <v>78</v>
      </c>
      <c r="AB2467" s="15" t="s">
        <v>78</v>
      </c>
      <c r="AC2467" s="15">
        <v>0</v>
      </c>
      <c r="AD2467" s="26">
        <v>41498</v>
      </c>
      <c r="AE2467" s="15" t="s">
        <v>222</v>
      </c>
      <c r="AF2467" s="15" t="s">
        <v>19010</v>
      </c>
      <c r="AG2467" s="16">
        <v>1</v>
      </c>
      <c r="AH2467" s="15" t="s">
        <v>19011</v>
      </c>
      <c r="AI2467" s="15" t="s">
        <v>78</v>
      </c>
      <c r="AJ2467" s="15">
        <v>7728.4235839800003</v>
      </c>
      <c r="AK2467" s="15">
        <v>1273.23386155</v>
      </c>
      <c r="AL2467" s="15">
        <v>3101833.91799</v>
      </c>
      <c r="AM2467" s="15">
        <v>1413665.61745</v>
      </c>
      <c r="AN2467" s="19">
        <v>0</v>
      </c>
      <c r="AO2467" s="19">
        <v>0</v>
      </c>
      <c r="AP2467" s="19">
        <v>300</v>
      </c>
      <c r="AQ2467" s="19">
        <v>0</v>
      </c>
      <c r="AR2467" s="34">
        <f t="shared" si="508"/>
        <v>300</v>
      </c>
      <c r="AS2467" s="34">
        <v>0</v>
      </c>
      <c r="AT2467" s="34">
        <v>0</v>
      </c>
      <c r="AU2467" s="34">
        <v>0</v>
      </c>
      <c r="AV2467" s="34">
        <v>300</v>
      </c>
      <c r="AW2467" s="35">
        <f t="shared" si="509"/>
        <v>300</v>
      </c>
      <c r="AX2467" s="34">
        <f t="shared" si="510"/>
        <v>0</v>
      </c>
      <c r="AY2467" s="36">
        <v>1.3258000000000001</v>
      </c>
      <c r="AZ2467" s="36">
        <v>2.0265</v>
      </c>
      <c r="BA2467" s="22"/>
      <c r="BB2467" s="19">
        <v>9</v>
      </c>
      <c r="BC2467" s="34">
        <f t="shared" si="511"/>
        <v>0</v>
      </c>
      <c r="BD2467" s="34">
        <f t="shared" si="512"/>
        <v>0</v>
      </c>
      <c r="BE2467" s="38">
        <v>3.4819999999999997E-2</v>
      </c>
      <c r="BF2467" s="38">
        <f t="shared" si="513"/>
        <v>3.4819999999999997E-2</v>
      </c>
      <c r="BG2467" s="34">
        <v>0</v>
      </c>
      <c r="BH2467" s="34">
        <v>0</v>
      </c>
      <c r="BI2467" s="34">
        <f t="shared" si="514"/>
        <v>0</v>
      </c>
      <c r="BJ2467" s="34">
        <f t="shared" si="515"/>
        <v>0</v>
      </c>
      <c r="BK2467" s="34">
        <v>0</v>
      </c>
      <c r="BL2467" s="34">
        <v>0</v>
      </c>
      <c r="BM2467" s="34">
        <f t="shared" si="516"/>
        <v>0</v>
      </c>
      <c r="BN2467" s="39">
        <f t="shared" si="506"/>
        <v>0</v>
      </c>
      <c r="BO2467" s="39">
        <f t="shared" si="507"/>
        <v>0</v>
      </c>
      <c r="BP2467" s="39">
        <f t="shared" ref="BP2467:BP2519" si="517">BO2467-BN2467</f>
        <v>0</v>
      </c>
      <c r="BQ2467" s="25" t="s">
        <v>292</v>
      </c>
    </row>
    <row r="2468" spans="1:69" s="25" customFormat="1" ht="14.25" x14ac:dyDescent="0.2">
      <c r="A2468" s="14">
        <v>1269</v>
      </c>
      <c r="B2468" s="40"/>
      <c r="C2468" s="15" t="s">
        <v>19012</v>
      </c>
      <c r="D2468" s="16">
        <v>22639</v>
      </c>
      <c r="E2468" s="15" t="s">
        <v>19013</v>
      </c>
      <c r="F2468" s="15" t="s">
        <v>19012</v>
      </c>
      <c r="G2468" s="17" t="s">
        <v>19014</v>
      </c>
      <c r="H2468" s="17" t="s">
        <v>19015</v>
      </c>
      <c r="I2468" s="17" t="s">
        <v>17488</v>
      </c>
      <c r="J2468" s="15" t="s">
        <v>19016</v>
      </c>
      <c r="K2468" s="15" t="s">
        <v>372</v>
      </c>
      <c r="L2468" s="18" t="s">
        <v>19017</v>
      </c>
      <c r="M2468" s="15" t="s">
        <v>18715</v>
      </c>
      <c r="N2468" s="15" t="s">
        <v>18716</v>
      </c>
      <c r="O2468" s="16">
        <v>660</v>
      </c>
      <c r="P2468" s="15" t="s">
        <v>18923</v>
      </c>
      <c r="Q2468" s="15">
        <v>1000</v>
      </c>
      <c r="R2468" s="15">
        <v>0</v>
      </c>
      <c r="S2468" s="15">
        <v>1000</v>
      </c>
      <c r="T2468" s="15">
        <v>0.38</v>
      </c>
      <c r="U2468" s="15" t="s">
        <v>18717</v>
      </c>
      <c r="V2468" s="15" t="s">
        <v>76</v>
      </c>
      <c r="W2468" s="16">
        <v>0</v>
      </c>
      <c r="X2468" s="16">
        <v>1</v>
      </c>
      <c r="Y2468" s="15">
        <v>7255</v>
      </c>
      <c r="Z2468" s="15">
        <v>0.16700000000000001</v>
      </c>
      <c r="AA2468" s="15" t="s">
        <v>78</v>
      </c>
      <c r="AB2468" s="15" t="s">
        <v>78</v>
      </c>
      <c r="AC2468" s="15">
        <v>0</v>
      </c>
      <c r="AD2468" s="26">
        <v>41498</v>
      </c>
      <c r="AE2468" s="15" t="s">
        <v>222</v>
      </c>
      <c r="AF2468" s="15" t="s">
        <v>19018</v>
      </c>
      <c r="AG2468" s="16">
        <v>1</v>
      </c>
      <c r="AH2468" s="15" t="s">
        <v>19019</v>
      </c>
      <c r="AI2468" s="15" t="s">
        <v>78</v>
      </c>
      <c r="AJ2468" s="15">
        <v>7254.8613281300004</v>
      </c>
      <c r="AK2468" s="15">
        <v>1298.4806530400001</v>
      </c>
      <c r="AL2468" s="15">
        <v>3101868.30033</v>
      </c>
      <c r="AM2468" s="15">
        <v>1413705.6513400001</v>
      </c>
      <c r="AN2468" s="19">
        <v>0</v>
      </c>
      <c r="AO2468" s="19">
        <v>0</v>
      </c>
      <c r="AP2468" s="19">
        <v>600</v>
      </c>
      <c r="AQ2468" s="19">
        <v>0</v>
      </c>
      <c r="AR2468" s="34">
        <f t="shared" si="508"/>
        <v>600</v>
      </c>
      <c r="AS2468" s="34">
        <v>0</v>
      </c>
      <c r="AT2468" s="34">
        <v>0</v>
      </c>
      <c r="AU2468" s="34">
        <v>0</v>
      </c>
      <c r="AV2468" s="34">
        <v>600</v>
      </c>
      <c r="AW2468" s="35">
        <f t="shared" si="509"/>
        <v>600</v>
      </c>
      <c r="AX2468" s="34">
        <f t="shared" si="510"/>
        <v>0</v>
      </c>
      <c r="AY2468" s="36">
        <v>1.3258000000000001</v>
      </c>
      <c r="AZ2468" s="36">
        <v>2.0265</v>
      </c>
      <c r="BA2468" s="22"/>
      <c r="BB2468" s="19">
        <v>18</v>
      </c>
      <c r="BC2468" s="34">
        <f t="shared" si="511"/>
        <v>0</v>
      </c>
      <c r="BD2468" s="34">
        <f t="shared" si="512"/>
        <v>0</v>
      </c>
      <c r="BE2468" s="38">
        <v>3.4819999999999997E-2</v>
      </c>
      <c r="BF2468" s="38">
        <f t="shared" si="513"/>
        <v>3.4819999999999997E-2</v>
      </c>
      <c r="BG2468" s="34">
        <v>0</v>
      </c>
      <c r="BH2468" s="34">
        <v>0</v>
      </c>
      <c r="BI2468" s="34">
        <f t="shared" si="514"/>
        <v>0</v>
      </c>
      <c r="BJ2468" s="34">
        <f t="shared" si="515"/>
        <v>0</v>
      </c>
      <c r="BK2468" s="34">
        <v>0</v>
      </c>
      <c r="BL2468" s="34">
        <v>0</v>
      </c>
      <c r="BM2468" s="34">
        <f t="shared" si="516"/>
        <v>0</v>
      </c>
      <c r="BN2468" s="39">
        <f t="shared" si="506"/>
        <v>0</v>
      </c>
      <c r="BO2468" s="39">
        <f t="shared" si="507"/>
        <v>0</v>
      </c>
      <c r="BP2468" s="39">
        <f t="shared" si="517"/>
        <v>0</v>
      </c>
      <c r="BQ2468" s="25" t="s">
        <v>292</v>
      </c>
    </row>
    <row r="2469" spans="1:69" s="25" customFormat="1" ht="14.25" x14ac:dyDescent="0.2">
      <c r="A2469" s="14">
        <v>1270</v>
      </c>
      <c r="B2469" s="40"/>
      <c r="C2469" s="15"/>
      <c r="D2469" s="16">
        <v>18302</v>
      </c>
      <c r="E2469" s="15" t="s">
        <v>19020</v>
      </c>
      <c r="F2469" s="15" t="s">
        <v>19021</v>
      </c>
      <c r="G2469" s="17" t="s">
        <v>19022</v>
      </c>
      <c r="H2469" s="17" t="s">
        <v>19023</v>
      </c>
      <c r="I2469" s="17" t="s">
        <v>86</v>
      </c>
      <c r="J2469" s="15" t="s">
        <v>19024</v>
      </c>
      <c r="K2469" s="15" t="s">
        <v>19025</v>
      </c>
      <c r="L2469" s="18"/>
      <c r="M2469" s="15"/>
      <c r="N2469" s="15"/>
      <c r="O2469" s="16"/>
      <c r="P2469" s="15"/>
      <c r="Q2469" s="15"/>
      <c r="R2469" s="15"/>
      <c r="S2469" s="15"/>
      <c r="T2469" s="15"/>
      <c r="U2469" s="15"/>
      <c r="V2469" s="15"/>
      <c r="W2469" s="16"/>
      <c r="X2469" s="16"/>
      <c r="Y2469" s="15"/>
      <c r="Z2469" s="15"/>
      <c r="AA2469" s="15"/>
      <c r="AB2469" s="15"/>
      <c r="AC2469" s="15"/>
      <c r="AD2469" s="15"/>
      <c r="AE2469" s="15"/>
      <c r="AF2469" s="15"/>
      <c r="AG2469" s="16"/>
      <c r="AH2469" s="15"/>
      <c r="AI2469" s="15"/>
      <c r="AJ2469" s="15"/>
      <c r="AK2469" s="15"/>
      <c r="AL2469" s="15"/>
      <c r="AM2469" s="15"/>
      <c r="AN2469" s="19">
        <v>0</v>
      </c>
      <c r="AO2469" s="19">
        <v>0</v>
      </c>
      <c r="AP2469" s="19">
        <v>147500</v>
      </c>
      <c r="AQ2469" s="19">
        <v>0</v>
      </c>
      <c r="AR2469" s="34">
        <f t="shared" si="508"/>
        <v>147500</v>
      </c>
      <c r="AS2469" s="34">
        <v>0</v>
      </c>
      <c r="AT2469" s="34">
        <v>0</v>
      </c>
      <c r="AU2469" s="34">
        <v>0</v>
      </c>
      <c r="AV2469" s="34">
        <v>0</v>
      </c>
      <c r="AW2469" s="35">
        <f t="shared" si="509"/>
        <v>0</v>
      </c>
      <c r="AX2469" s="34">
        <f t="shared" si="510"/>
        <v>147500</v>
      </c>
      <c r="AY2469" s="36">
        <v>2.0638999999999998</v>
      </c>
      <c r="AZ2469" s="36">
        <v>2.0638999999999998</v>
      </c>
      <c r="BA2469" s="22"/>
      <c r="BB2469" s="19">
        <v>4425</v>
      </c>
      <c r="BC2469" s="34">
        <f t="shared" si="511"/>
        <v>3044.2524999999996</v>
      </c>
      <c r="BD2469" s="34">
        <f t="shared" si="512"/>
        <v>3044.2524999999996</v>
      </c>
      <c r="BE2469" s="38">
        <v>3.4819999999999997E-2</v>
      </c>
      <c r="BF2469" s="38">
        <f t="shared" si="513"/>
        <v>3.4819999999999997E-2</v>
      </c>
      <c r="BG2469" s="34">
        <v>0</v>
      </c>
      <c r="BH2469" s="34">
        <v>0</v>
      </c>
      <c r="BI2469" s="34">
        <f t="shared" si="514"/>
        <v>3044.2524999999996</v>
      </c>
      <c r="BJ2469" s="34">
        <f t="shared" si="515"/>
        <v>3044.2524999999996</v>
      </c>
      <c r="BK2469" s="34">
        <v>0</v>
      </c>
      <c r="BL2469" s="34">
        <v>0</v>
      </c>
      <c r="BM2469" s="34">
        <f t="shared" si="516"/>
        <v>0</v>
      </c>
      <c r="BN2469" s="39">
        <f t="shared" si="506"/>
        <v>3044.2524999999996</v>
      </c>
      <c r="BO2469" s="39">
        <f t="shared" si="507"/>
        <v>3044.2524999999996</v>
      </c>
      <c r="BP2469" s="39">
        <f t="shared" si="517"/>
        <v>0</v>
      </c>
    </row>
    <row r="2470" spans="1:69" s="25" customFormat="1" ht="14.25" x14ac:dyDescent="0.2">
      <c r="A2470" s="14">
        <v>1271</v>
      </c>
      <c r="B2470" s="40"/>
      <c r="C2470" s="15"/>
      <c r="D2470" s="16">
        <v>9873</v>
      </c>
      <c r="E2470" s="15" t="s">
        <v>19026</v>
      </c>
      <c r="F2470" s="15" t="s">
        <v>19027</v>
      </c>
      <c r="G2470" s="17" t="s">
        <v>19028</v>
      </c>
      <c r="H2470" s="17" t="s">
        <v>19029</v>
      </c>
      <c r="I2470" s="17" t="s">
        <v>86</v>
      </c>
      <c r="J2470" s="15" t="s">
        <v>19030</v>
      </c>
      <c r="K2470" s="15" t="s">
        <v>86</v>
      </c>
      <c r="L2470" s="18" t="s">
        <v>19031</v>
      </c>
      <c r="M2470" s="15" t="s">
        <v>18715</v>
      </c>
      <c r="N2470" s="15" t="s">
        <v>18716</v>
      </c>
      <c r="O2470" s="16">
        <v>300</v>
      </c>
      <c r="P2470" s="15" t="s">
        <v>254</v>
      </c>
      <c r="Q2470" s="15">
        <v>4000</v>
      </c>
      <c r="R2470" s="15">
        <v>0</v>
      </c>
      <c r="S2470" s="15">
        <v>4000</v>
      </c>
      <c r="T2470" s="15">
        <v>32.229999999999997</v>
      </c>
      <c r="U2470" s="15" t="s">
        <v>18717</v>
      </c>
      <c r="V2470" s="15" t="s">
        <v>76</v>
      </c>
      <c r="W2470" s="16">
        <v>0</v>
      </c>
      <c r="X2470" s="16">
        <v>0</v>
      </c>
      <c r="Y2470" s="15">
        <v>1378941</v>
      </c>
      <c r="Z2470" s="15">
        <v>31.655999999999999</v>
      </c>
      <c r="AA2470" s="15" t="s">
        <v>78</v>
      </c>
      <c r="AB2470" s="15" t="s">
        <v>78</v>
      </c>
      <c r="AC2470" s="15">
        <v>0</v>
      </c>
      <c r="AD2470" s="15"/>
      <c r="AE2470" s="15" t="s">
        <v>298</v>
      </c>
      <c r="AF2470" s="15" t="s">
        <v>19032</v>
      </c>
      <c r="AG2470" s="16">
        <v>1</v>
      </c>
      <c r="AH2470" s="15" t="s">
        <v>19033</v>
      </c>
      <c r="AI2470" s="15" t="s">
        <v>78</v>
      </c>
      <c r="AJ2470" s="15">
        <v>1378940.75562</v>
      </c>
      <c r="AK2470" s="15">
        <v>5616.6393275700002</v>
      </c>
      <c r="AL2470" s="15">
        <v>3099937.0222700001</v>
      </c>
      <c r="AM2470" s="15">
        <v>1414432.26153</v>
      </c>
      <c r="AN2470" s="19">
        <v>0</v>
      </c>
      <c r="AO2470" s="19">
        <v>0</v>
      </c>
      <c r="AP2470" s="19">
        <v>4000</v>
      </c>
      <c r="AQ2470" s="19">
        <v>0</v>
      </c>
      <c r="AR2470" s="34">
        <f t="shared" si="508"/>
        <v>4000</v>
      </c>
      <c r="AS2470" s="34">
        <v>0</v>
      </c>
      <c r="AT2470" s="34">
        <v>0</v>
      </c>
      <c r="AU2470" s="34">
        <v>0</v>
      </c>
      <c r="AV2470" s="34">
        <v>0</v>
      </c>
      <c r="AW2470" s="35">
        <f t="shared" si="509"/>
        <v>0</v>
      </c>
      <c r="AX2470" s="34">
        <f t="shared" si="510"/>
        <v>4000</v>
      </c>
      <c r="AY2470" s="36">
        <v>1.3258000000000001</v>
      </c>
      <c r="AZ2470" s="36">
        <v>2.0265</v>
      </c>
      <c r="BA2470" s="22"/>
      <c r="BB2470" s="19">
        <v>120</v>
      </c>
      <c r="BC2470" s="34">
        <f t="shared" si="511"/>
        <v>53.032000000000004</v>
      </c>
      <c r="BD2470" s="34">
        <f t="shared" si="512"/>
        <v>81.06</v>
      </c>
      <c r="BE2470" s="38">
        <v>3.4819999999999997E-2</v>
      </c>
      <c r="BF2470" s="38">
        <f t="shared" si="513"/>
        <v>3.4819999999999997E-2</v>
      </c>
      <c r="BG2470" s="34">
        <v>0</v>
      </c>
      <c r="BH2470" s="34">
        <v>0</v>
      </c>
      <c r="BI2470" s="34">
        <f t="shared" si="514"/>
        <v>53.032000000000004</v>
      </c>
      <c r="BJ2470" s="34">
        <f t="shared" si="515"/>
        <v>81.06</v>
      </c>
      <c r="BK2470" s="34">
        <v>0</v>
      </c>
      <c r="BL2470" s="34">
        <v>0</v>
      </c>
      <c r="BM2470" s="34">
        <f t="shared" si="516"/>
        <v>0</v>
      </c>
      <c r="BN2470" s="39">
        <f t="shared" si="506"/>
        <v>53.032000000000004</v>
      </c>
      <c r="BO2470" s="39">
        <f t="shared" si="507"/>
        <v>81.06</v>
      </c>
      <c r="BP2470" s="39">
        <f t="shared" si="517"/>
        <v>28.027999999999999</v>
      </c>
    </row>
    <row r="2471" spans="1:69" s="25" customFormat="1" ht="14.25" x14ac:dyDescent="0.2">
      <c r="A2471" s="14">
        <v>1272</v>
      </c>
      <c r="B2471" s="40"/>
      <c r="C2471" s="15"/>
      <c r="D2471" s="16">
        <v>6658</v>
      </c>
      <c r="E2471" s="15" t="s">
        <v>19034</v>
      </c>
      <c r="F2471" s="15" t="s">
        <v>19035</v>
      </c>
      <c r="G2471" s="17" t="s">
        <v>19036</v>
      </c>
      <c r="H2471" s="17" t="s">
        <v>19037</v>
      </c>
      <c r="I2471" s="17" t="s">
        <v>88</v>
      </c>
      <c r="J2471" s="15" t="s">
        <v>19038</v>
      </c>
      <c r="K2471" s="15" t="s">
        <v>2003</v>
      </c>
      <c r="L2471" s="18" t="s">
        <v>19039</v>
      </c>
      <c r="M2471" s="15" t="s">
        <v>18809</v>
      </c>
      <c r="N2471" s="15" t="s">
        <v>18810</v>
      </c>
      <c r="O2471" s="16">
        <v>500</v>
      </c>
      <c r="P2471" s="15" t="s">
        <v>1055</v>
      </c>
      <c r="Q2471" s="15">
        <v>117900</v>
      </c>
      <c r="R2471" s="15">
        <v>0</v>
      </c>
      <c r="S2471" s="15">
        <v>117900</v>
      </c>
      <c r="T2471" s="15">
        <v>44.43</v>
      </c>
      <c r="U2471" s="15" t="s">
        <v>18717</v>
      </c>
      <c r="V2471" s="15" t="s">
        <v>76</v>
      </c>
      <c r="W2471" s="16">
        <v>0</v>
      </c>
      <c r="X2471" s="16">
        <v>1</v>
      </c>
      <c r="Y2471" s="15">
        <v>8719</v>
      </c>
      <c r="Z2471" s="15">
        <v>0.2</v>
      </c>
      <c r="AA2471" s="15" t="s">
        <v>18924</v>
      </c>
      <c r="AB2471" s="15" t="s">
        <v>18925</v>
      </c>
      <c r="AC2471" s="15">
        <v>0</v>
      </c>
      <c r="AD2471" s="26">
        <v>38435</v>
      </c>
      <c r="AE2471" s="15" t="s">
        <v>119</v>
      </c>
      <c r="AF2471" s="15" t="s">
        <v>119</v>
      </c>
      <c r="AG2471" s="16">
        <v>1</v>
      </c>
      <c r="AH2471" s="15" t="s">
        <v>19040</v>
      </c>
      <c r="AI2471" s="15" t="s">
        <v>78</v>
      </c>
      <c r="AJ2471" s="15">
        <v>8718.9887695300004</v>
      </c>
      <c r="AK2471" s="15">
        <v>1203.1386853900001</v>
      </c>
      <c r="AL2471" s="15">
        <v>3103054.9067600002</v>
      </c>
      <c r="AM2471" s="15">
        <v>1415270.3197399999</v>
      </c>
      <c r="AN2471" s="19">
        <v>0</v>
      </c>
      <c r="AO2471" s="19">
        <v>0</v>
      </c>
      <c r="AP2471" s="19">
        <v>117900</v>
      </c>
      <c r="AQ2471" s="19">
        <v>0</v>
      </c>
      <c r="AR2471" s="34">
        <f t="shared" si="508"/>
        <v>117900</v>
      </c>
      <c r="AS2471" s="34">
        <v>0</v>
      </c>
      <c r="AT2471" s="34">
        <v>0</v>
      </c>
      <c r="AU2471" s="34">
        <v>0</v>
      </c>
      <c r="AV2471" s="34">
        <v>0</v>
      </c>
      <c r="AW2471" s="35">
        <f t="shared" si="509"/>
        <v>0</v>
      </c>
      <c r="AX2471" s="34">
        <f t="shared" si="510"/>
        <v>117900</v>
      </c>
      <c r="AY2471" s="36">
        <v>1.3258000000000001</v>
      </c>
      <c r="AZ2471" s="36">
        <v>2.0265</v>
      </c>
      <c r="BA2471" s="22"/>
      <c r="BB2471" s="19">
        <v>3537</v>
      </c>
      <c r="BC2471" s="34">
        <f t="shared" si="511"/>
        <v>1563.1182000000001</v>
      </c>
      <c r="BD2471" s="34">
        <f t="shared" si="512"/>
        <v>2389.2435</v>
      </c>
      <c r="BE2471" s="38">
        <v>3.4819999999999997E-2</v>
      </c>
      <c r="BF2471" s="38">
        <f t="shared" si="513"/>
        <v>3.4819999999999997E-2</v>
      </c>
      <c r="BG2471" s="34">
        <v>0</v>
      </c>
      <c r="BH2471" s="34">
        <v>0</v>
      </c>
      <c r="BI2471" s="34">
        <f t="shared" si="514"/>
        <v>1563.1182000000001</v>
      </c>
      <c r="BJ2471" s="34">
        <f t="shared" si="515"/>
        <v>2389.2435</v>
      </c>
      <c r="BK2471" s="34">
        <v>0</v>
      </c>
      <c r="BL2471" s="34">
        <v>0</v>
      </c>
      <c r="BM2471" s="34">
        <f t="shared" si="516"/>
        <v>0</v>
      </c>
      <c r="BN2471" s="39">
        <f t="shared" si="506"/>
        <v>1563.1182000000001</v>
      </c>
      <c r="BO2471" s="39">
        <f t="shared" si="507"/>
        <v>2389.2435</v>
      </c>
      <c r="BP2471" s="39">
        <f t="shared" si="517"/>
        <v>826.12529999999992</v>
      </c>
    </row>
    <row r="2472" spans="1:69" s="25" customFormat="1" ht="14.25" x14ac:dyDescent="0.2">
      <c r="A2472" s="14">
        <v>1273</v>
      </c>
      <c r="B2472" s="40"/>
      <c r="C2472" s="15"/>
      <c r="D2472" s="16">
        <v>11716</v>
      </c>
      <c r="E2472" s="15" t="s">
        <v>19041</v>
      </c>
      <c r="F2472" s="15" t="s">
        <v>19042</v>
      </c>
      <c r="G2472" s="17" t="s">
        <v>19043</v>
      </c>
      <c r="H2472" s="17" t="s">
        <v>19044</v>
      </c>
      <c r="I2472" s="17" t="s">
        <v>86</v>
      </c>
      <c r="J2472" s="15" t="s">
        <v>19044</v>
      </c>
      <c r="K2472" s="15" t="s">
        <v>1188</v>
      </c>
      <c r="L2472" s="18" t="s">
        <v>19045</v>
      </c>
      <c r="M2472" s="15" t="s">
        <v>18715</v>
      </c>
      <c r="N2472" s="15" t="s">
        <v>18716</v>
      </c>
      <c r="O2472" s="16">
        <v>660</v>
      </c>
      <c r="P2472" s="15" t="s">
        <v>18923</v>
      </c>
      <c r="Q2472" s="15">
        <v>2000</v>
      </c>
      <c r="R2472" s="15">
        <v>0</v>
      </c>
      <c r="S2472" s="15">
        <v>2000</v>
      </c>
      <c r="T2472" s="15">
        <v>0.8</v>
      </c>
      <c r="U2472" s="15" t="s">
        <v>18717</v>
      </c>
      <c r="V2472" s="15" t="s">
        <v>76</v>
      </c>
      <c r="W2472" s="16">
        <v>0</v>
      </c>
      <c r="X2472" s="16">
        <v>1</v>
      </c>
      <c r="Y2472" s="15">
        <v>34239</v>
      </c>
      <c r="Z2472" s="15">
        <v>0.78600000000000003</v>
      </c>
      <c r="AA2472" s="15" t="s">
        <v>78</v>
      </c>
      <c r="AB2472" s="15" t="s">
        <v>78</v>
      </c>
      <c r="AC2472" s="15">
        <v>0</v>
      </c>
      <c r="AD2472" s="26">
        <v>41498</v>
      </c>
      <c r="AE2472" s="15" t="s">
        <v>222</v>
      </c>
      <c r="AF2472" s="15" t="s">
        <v>19046</v>
      </c>
      <c r="AG2472" s="16">
        <v>1</v>
      </c>
      <c r="AH2472" s="15" t="s">
        <v>19047</v>
      </c>
      <c r="AI2472" s="15" t="s">
        <v>78</v>
      </c>
      <c r="AJ2472" s="15">
        <v>34238.7680664</v>
      </c>
      <c r="AK2472" s="15">
        <v>3261.4793326200002</v>
      </c>
      <c r="AL2472" s="15">
        <v>3101204.1484300001</v>
      </c>
      <c r="AM2472" s="15">
        <v>1414559.2180900001</v>
      </c>
      <c r="AN2472" s="19">
        <v>0</v>
      </c>
      <c r="AO2472" s="19">
        <v>0</v>
      </c>
      <c r="AP2472" s="19">
        <v>1300</v>
      </c>
      <c r="AQ2472" s="19">
        <v>0</v>
      </c>
      <c r="AR2472" s="34">
        <f t="shared" si="508"/>
        <v>1300</v>
      </c>
      <c r="AS2472" s="34">
        <v>0</v>
      </c>
      <c r="AT2472" s="34">
        <v>0</v>
      </c>
      <c r="AU2472" s="34">
        <v>0</v>
      </c>
      <c r="AV2472" s="34">
        <v>1300</v>
      </c>
      <c r="AW2472" s="35">
        <f t="shared" si="509"/>
        <v>1300</v>
      </c>
      <c r="AX2472" s="34">
        <f t="shared" si="510"/>
        <v>0</v>
      </c>
      <c r="AY2472" s="36">
        <v>1.3258000000000001</v>
      </c>
      <c r="AZ2472" s="36">
        <v>2.0265</v>
      </c>
      <c r="BA2472" s="22"/>
      <c r="BB2472" s="19">
        <v>39</v>
      </c>
      <c r="BC2472" s="34">
        <f t="shared" si="511"/>
        <v>0</v>
      </c>
      <c r="BD2472" s="34">
        <f t="shared" si="512"/>
        <v>0</v>
      </c>
      <c r="BE2472" s="38">
        <v>3.4819999999999997E-2</v>
      </c>
      <c r="BF2472" s="38">
        <f t="shared" si="513"/>
        <v>3.4819999999999997E-2</v>
      </c>
      <c r="BG2472" s="34">
        <v>0</v>
      </c>
      <c r="BH2472" s="34">
        <v>0</v>
      </c>
      <c r="BI2472" s="34">
        <f t="shared" si="514"/>
        <v>0</v>
      </c>
      <c r="BJ2472" s="34">
        <f t="shared" si="515"/>
        <v>0</v>
      </c>
      <c r="BK2472" s="34">
        <v>0</v>
      </c>
      <c r="BL2472" s="34">
        <v>0</v>
      </c>
      <c r="BM2472" s="34">
        <f t="shared" si="516"/>
        <v>0</v>
      </c>
      <c r="BN2472" s="39">
        <f t="shared" si="506"/>
        <v>0</v>
      </c>
      <c r="BO2472" s="39">
        <f t="shared" si="507"/>
        <v>0</v>
      </c>
      <c r="BP2472" s="39">
        <f t="shared" si="517"/>
        <v>0</v>
      </c>
      <c r="BQ2472" s="25" t="s">
        <v>292</v>
      </c>
    </row>
    <row r="2473" spans="1:69" s="25" customFormat="1" ht="14.25" x14ac:dyDescent="0.2">
      <c r="A2473" s="14">
        <v>1274</v>
      </c>
      <c r="B2473" s="40"/>
      <c r="C2473" s="15"/>
      <c r="D2473" s="16">
        <v>5639</v>
      </c>
      <c r="E2473" s="15" t="s">
        <v>19048</v>
      </c>
      <c r="F2473" s="15" t="s">
        <v>19049</v>
      </c>
      <c r="G2473" s="17" t="s">
        <v>19050</v>
      </c>
      <c r="H2473" s="17" t="s">
        <v>19051</v>
      </c>
      <c r="I2473" s="17" t="s">
        <v>19052</v>
      </c>
      <c r="J2473" s="15" t="s">
        <v>19053</v>
      </c>
      <c r="K2473" s="15" t="s">
        <v>86</v>
      </c>
      <c r="L2473" s="18" t="s">
        <v>19054</v>
      </c>
      <c r="M2473" s="15" t="s">
        <v>19055</v>
      </c>
      <c r="N2473" s="15" t="s">
        <v>19056</v>
      </c>
      <c r="O2473" s="16">
        <v>660</v>
      </c>
      <c r="P2473" s="15" t="s">
        <v>18923</v>
      </c>
      <c r="Q2473" s="15">
        <v>2700</v>
      </c>
      <c r="R2473" s="15">
        <v>0</v>
      </c>
      <c r="S2473" s="15">
        <v>2700</v>
      </c>
      <c r="T2473" s="15">
        <v>0.67</v>
      </c>
      <c r="U2473" s="15" t="s">
        <v>18717</v>
      </c>
      <c r="V2473" s="15" t="s">
        <v>76</v>
      </c>
      <c r="W2473" s="16">
        <v>0</v>
      </c>
      <c r="X2473" s="16">
        <v>0</v>
      </c>
      <c r="Y2473" s="15">
        <v>30631</v>
      </c>
      <c r="Z2473" s="15">
        <v>0.70299999999999996</v>
      </c>
      <c r="AA2473" s="15" t="s">
        <v>78</v>
      </c>
      <c r="AB2473" s="15" t="s">
        <v>78</v>
      </c>
      <c r="AC2473" s="15">
        <v>0</v>
      </c>
      <c r="AD2473" s="15"/>
      <c r="AE2473" s="15" t="s">
        <v>222</v>
      </c>
      <c r="AF2473" s="15" t="s">
        <v>19057</v>
      </c>
      <c r="AG2473" s="16">
        <v>1</v>
      </c>
      <c r="AH2473" s="15" t="s">
        <v>19058</v>
      </c>
      <c r="AI2473" s="15" t="s">
        <v>78</v>
      </c>
      <c r="AJ2473" s="15">
        <v>30630.8039551</v>
      </c>
      <c r="AK2473" s="15">
        <v>3741.57963986</v>
      </c>
      <c r="AL2473" s="15">
        <v>3101171.5823499998</v>
      </c>
      <c r="AM2473" s="15">
        <v>1414690.1176499999</v>
      </c>
      <c r="AN2473" s="19">
        <v>0</v>
      </c>
      <c r="AO2473" s="19">
        <v>0</v>
      </c>
      <c r="AP2473" s="19">
        <v>2700</v>
      </c>
      <c r="AQ2473" s="19">
        <v>0</v>
      </c>
      <c r="AR2473" s="34">
        <f t="shared" si="508"/>
        <v>2700</v>
      </c>
      <c r="AS2473" s="34">
        <v>0</v>
      </c>
      <c r="AT2473" s="34">
        <v>0</v>
      </c>
      <c r="AU2473" s="34">
        <v>0</v>
      </c>
      <c r="AV2473" s="34">
        <v>2700</v>
      </c>
      <c r="AW2473" s="35">
        <f t="shared" si="509"/>
        <v>2700</v>
      </c>
      <c r="AX2473" s="34">
        <f t="shared" si="510"/>
        <v>0</v>
      </c>
      <c r="AY2473" s="36">
        <v>1.3258000000000001</v>
      </c>
      <c r="AZ2473" s="36">
        <v>2.0265</v>
      </c>
      <c r="BA2473" s="22"/>
      <c r="BB2473" s="19">
        <v>81</v>
      </c>
      <c r="BC2473" s="34">
        <f t="shared" si="511"/>
        <v>0</v>
      </c>
      <c r="BD2473" s="34">
        <f t="shared" si="512"/>
        <v>0</v>
      </c>
      <c r="BE2473" s="38">
        <v>3.4819999999999997E-2</v>
      </c>
      <c r="BF2473" s="38">
        <f t="shared" si="513"/>
        <v>3.4819999999999997E-2</v>
      </c>
      <c r="BG2473" s="34">
        <v>0</v>
      </c>
      <c r="BH2473" s="34">
        <v>0</v>
      </c>
      <c r="BI2473" s="34">
        <f t="shared" si="514"/>
        <v>0</v>
      </c>
      <c r="BJ2473" s="34">
        <f t="shared" si="515"/>
        <v>0</v>
      </c>
      <c r="BK2473" s="34">
        <v>0</v>
      </c>
      <c r="BL2473" s="34">
        <v>0</v>
      </c>
      <c r="BM2473" s="34">
        <f t="shared" si="516"/>
        <v>0</v>
      </c>
      <c r="BN2473" s="39">
        <f t="shared" si="506"/>
        <v>0</v>
      </c>
      <c r="BO2473" s="39">
        <f t="shared" si="507"/>
        <v>0</v>
      </c>
      <c r="BP2473" s="39">
        <f t="shared" si="517"/>
        <v>0</v>
      </c>
      <c r="BQ2473" s="25" t="s">
        <v>292</v>
      </c>
    </row>
    <row r="2474" spans="1:69" s="25" customFormat="1" ht="14.25" x14ac:dyDescent="0.2">
      <c r="A2474" s="14">
        <v>1275</v>
      </c>
      <c r="B2474" s="40"/>
      <c r="C2474" s="15"/>
      <c r="D2474" s="16">
        <v>20850</v>
      </c>
      <c r="E2474" s="15" t="s">
        <v>19059</v>
      </c>
      <c r="F2474" s="15" t="s">
        <v>19060</v>
      </c>
      <c r="G2474" s="17" t="s">
        <v>19061</v>
      </c>
      <c r="H2474" s="17" t="s">
        <v>19062</v>
      </c>
      <c r="I2474" s="17" t="s">
        <v>86</v>
      </c>
      <c r="J2474" s="15" t="s">
        <v>19063</v>
      </c>
      <c r="K2474" s="15" t="s">
        <v>3254</v>
      </c>
      <c r="L2474" s="18" t="s">
        <v>19039</v>
      </c>
      <c r="M2474" s="15" t="s">
        <v>18809</v>
      </c>
      <c r="N2474" s="15" t="s">
        <v>18810</v>
      </c>
      <c r="O2474" s="16">
        <v>500</v>
      </c>
      <c r="P2474" s="15" t="s">
        <v>1055</v>
      </c>
      <c r="Q2474" s="15">
        <v>117900</v>
      </c>
      <c r="R2474" s="15">
        <v>0</v>
      </c>
      <c r="S2474" s="15">
        <v>117900</v>
      </c>
      <c r="T2474" s="15">
        <v>44.43</v>
      </c>
      <c r="U2474" s="15" t="s">
        <v>18717</v>
      </c>
      <c r="V2474" s="15" t="s">
        <v>76</v>
      </c>
      <c r="W2474" s="16">
        <v>0</v>
      </c>
      <c r="X2474" s="16">
        <v>1</v>
      </c>
      <c r="Y2474" s="15">
        <v>550303</v>
      </c>
      <c r="Z2474" s="15">
        <v>12.632999999999999</v>
      </c>
      <c r="AA2474" s="15" t="s">
        <v>18924</v>
      </c>
      <c r="AB2474" s="15" t="s">
        <v>18925</v>
      </c>
      <c r="AC2474" s="15">
        <v>0</v>
      </c>
      <c r="AD2474" s="26">
        <v>38435</v>
      </c>
      <c r="AE2474" s="15" t="s">
        <v>119</v>
      </c>
      <c r="AF2474" s="15" t="s">
        <v>119</v>
      </c>
      <c r="AG2474" s="16">
        <v>1</v>
      </c>
      <c r="AH2474" s="15" t="s">
        <v>19040</v>
      </c>
      <c r="AI2474" s="15" t="s">
        <v>78</v>
      </c>
      <c r="AJ2474" s="15">
        <v>550302.84692399995</v>
      </c>
      <c r="AK2474" s="15">
        <v>4195.4043786000002</v>
      </c>
      <c r="AL2474" s="15">
        <v>3100992.56073</v>
      </c>
      <c r="AM2474" s="15">
        <v>1414480.7158299999</v>
      </c>
      <c r="AN2474" s="19">
        <v>0</v>
      </c>
      <c r="AO2474" s="19">
        <v>0</v>
      </c>
      <c r="AP2474" s="19">
        <v>117900</v>
      </c>
      <c r="AQ2474" s="19">
        <v>0</v>
      </c>
      <c r="AR2474" s="34">
        <f t="shared" si="508"/>
        <v>117900</v>
      </c>
      <c r="AS2474" s="34">
        <v>0</v>
      </c>
      <c r="AT2474" s="34">
        <v>0</v>
      </c>
      <c r="AU2474" s="34">
        <v>0</v>
      </c>
      <c r="AV2474" s="34">
        <v>0</v>
      </c>
      <c r="AW2474" s="35">
        <f t="shared" si="509"/>
        <v>0</v>
      </c>
      <c r="AX2474" s="34">
        <f t="shared" si="510"/>
        <v>117900</v>
      </c>
      <c r="AY2474" s="36">
        <v>1.3258000000000001</v>
      </c>
      <c r="AZ2474" s="36">
        <v>2.0265</v>
      </c>
      <c r="BA2474" s="22"/>
      <c r="BB2474" s="19">
        <v>3537</v>
      </c>
      <c r="BC2474" s="34">
        <f t="shared" si="511"/>
        <v>1563.1182000000001</v>
      </c>
      <c r="BD2474" s="34">
        <f t="shared" si="512"/>
        <v>2389.2435</v>
      </c>
      <c r="BE2474" s="38">
        <v>3.4819999999999997E-2</v>
      </c>
      <c r="BF2474" s="38">
        <f t="shared" si="513"/>
        <v>3.4819999999999997E-2</v>
      </c>
      <c r="BG2474" s="34">
        <v>0</v>
      </c>
      <c r="BH2474" s="34">
        <v>0</v>
      </c>
      <c r="BI2474" s="34">
        <f t="shared" si="514"/>
        <v>1563.1182000000001</v>
      </c>
      <c r="BJ2474" s="34">
        <f t="shared" si="515"/>
        <v>2389.2435</v>
      </c>
      <c r="BK2474" s="34">
        <v>0</v>
      </c>
      <c r="BL2474" s="34">
        <v>0</v>
      </c>
      <c r="BM2474" s="34">
        <f t="shared" si="516"/>
        <v>0</v>
      </c>
      <c r="BN2474" s="39">
        <f t="shared" si="506"/>
        <v>1563.1182000000001</v>
      </c>
      <c r="BO2474" s="39">
        <f t="shared" si="507"/>
        <v>2389.2435</v>
      </c>
      <c r="BP2474" s="39">
        <f t="shared" si="517"/>
        <v>826.12529999999992</v>
      </c>
    </row>
    <row r="2475" spans="1:69" s="25" customFormat="1" ht="14.25" x14ac:dyDescent="0.2">
      <c r="A2475" s="14">
        <v>1276</v>
      </c>
      <c r="B2475" s="40"/>
      <c r="C2475" s="15" t="s">
        <v>19064</v>
      </c>
      <c r="D2475" s="16">
        <v>6945</v>
      </c>
      <c r="E2475" s="15" t="s">
        <v>19065</v>
      </c>
      <c r="F2475" s="15" t="s">
        <v>19064</v>
      </c>
      <c r="G2475" s="17" t="s">
        <v>19066</v>
      </c>
      <c r="H2475" s="17" t="s">
        <v>19067</v>
      </c>
      <c r="I2475" s="17" t="s">
        <v>86</v>
      </c>
      <c r="J2475" s="15" t="s">
        <v>19068</v>
      </c>
      <c r="K2475" s="15" t="s">
        <v>16004</v>
      </c>
      <c r="L2475" s="42" t="s">
        <v>19069</v>
      </c>
      <c r="M2475" s="42" t="s">
        <v>18809</v>
      </c>
      <c r="N2475" s="42" t="s">
        <v>18810</v>
      </c>
      <c r="O2475" s="43">
        <v>500</v>
      </c>
      <c r="P2475" s="42" t="s">
        <v>1055</v>
      </c>
      <c r="Q2475" s="42">
        <v>19000</v>
      </c>
      <c r="R2475" s="42">
        <v>0</v>
      </c>
      <c r="S2475" s="42">
        <v>19000</v>
      </c>
      <c r="T2475" s="42">
        <v>6.34</v>
      </c>
      <c r="U2475" s="42" t="s">
        <v>18717</v>
      </c>
      <c r="V2475" s="42" t="s">
        <v>76</v>
      </c>
      <c r="W2475" s="43">
        <v>0</v>
      </c>
      <c r="X2475" s="43">
        <v>1</v>
      </c>
      <c r="Y2475" s="42">
        <v>276704</v>
      </c>
      <c r="Z2475" s="42">
        <v>6.3520000000000003</v>
      </c>
      <c r="AA2475" s="42" t="s">
        <v>19070</v>
      </c>
      <c r="AB2475" s="42" t="s">
        <v>78</v>
      </c>
      <c r="AC2475" s="42">
        <v>0</v>
      </c>
      <c r="AD2475" s="44">
        <v>38435</v>
      </c>
      <c r="AE2475" s="42" t="s">
        <v>119</v>
      </c>
      <c r="AF2475" s="42" t="s">
        <v>119</v>
      </c>
      <c r="AG2475" s="43">
        <v>1</v>
      </c>
      <c r="AH2475" s="42" t="s">
        <v>19071</v>
      </c>
      <c r="AI2475" s="42" t="s">
        <v>78</v>
      </c>
      <c r="AJ2475" s="42">
        <v>276703.89599599998</v>
      </c>
      <c r="AK2475" s="42">
        <v>2203.18165447</v>
      </c>
      <c r="AL2475" s="42">
        <v>3102390.3394399998</v>
      </c>
      <c r="AM2475" s="42">
        <v>1414321.2607100001</v>
      </c>
      <c r="AN2475" s="19">
        <v>0</v>
      </c>
      <c r="AO2475" s="19">
        <v>0</v>
      </c>
      <c r="AP2475" s="19">
        <v>19000</v>
      </c>
      <c r="AQ2475" s="19">
        <v>0</v>
      </c>
      <c r="AR2475" s="34">
        <f t="shared" si="508"/>
        <v>19000</v>
      </c>
      <c r="AS2475" s="34">
        <v>0</v>
      </c>
      <c r="AT2475" s="34">
        <v>0</v>
      </c>
      <c r="AU2475" s="34">
        <v>0</v>
      </c>
      <c r="AV2475" s="34">
        <v>0</v>
      </c>
      <c r="AW2475" s="35">
        <f t="shared" si="509"/>
        <v>0</v>
      </c>
      <c r="AX2475" s="34">
        <f t="shared" si="510"/>
        <v>19000</v>
      </c>
      <c r="AY2475" s="36">
        <v>1.3258000000000001</v>
      </c>
      <c r="AZ2475" s="36">
        <v>2.0265</v>
      </c>
      <c r="BA2475" s="22"/>
      <c r="BB2475" s="19">
        <v>570</v>
      </c>
      <c r="BC2475" s="34">
        <f t="shared" si="511"/>
        <v>251.90200000000002</v>
      </c>
      <c r="BD2475" s="34">
        <f t="shared" si="512"/>
        <v>385.03499999999997</v>
      </c>
      <c r="BE2475" s="38">
        <v>3.4819999999999997E-2</v>
      </c>
      <c r="BF2475" s="38">
        <f t="shared" si="513"/>
        <v>3.4819999999999997E-2</v>
      </c>
      <c r="BG2475" s="34">
        <v>0</v>
      </c>
      <c r="BH2475" s="34">
        <v>0</v>
      </c>
      <c r="BI2475" s="34">
        <f t="shared" si="514"/>
        <v>251.90200000000002</v>
      </c>
      <c r="BJ2475" s="34">
        <f t="shared" si="515"/>
        <v>385.03499999999997</v>
      </c>
      <c r="BK2475" s="34">
        <v>0</v>
      </c>
      <c r="BL2475" s="34">
        <v>0</v>
      </c>
      <c r="BM2475" s="34">
        <f t="shared" si="516"/>
        <v>0</v>
      </c>
      <c r="BN2475" s="39">
        <f t="shared" si="506"/>
        <v>251.90200000000002</v>
      </c>
      <c r="BO2475" s="39">
        <f t="shared" si="507"/>
        <v>385.03499999999997</v>
      </c>
      <c r="BP2475" s="39">
        <f t="shared" si="517"/>
        <v>133.13299999999995</v>
      </c>
    </row>
    <row r="2476" spans="1:69" s="25" customFormat="1" ht="14.25" x14ac:dyDescent="0.2">
      <c r="A2476" s="14">
        <v>1277</v>
      </c>
      <c r="B2476" s="40"/>
      <c r="C2476" s="15" t="s">
        <v>19072</v>
      </c>
      <c r="D2476" s="16">
        <v>35077</v>
      </c>
      <c r="E2476" s="15" t="s">
        <v>19073</v>
      </c>
      <c r="F2476" s="15" t="s">
        <v>19072</v>
      </c>
      <c r="G2476" s="17" t="s">
        <v>19074</v>
      </c>
      <c r="H2476" s="17" t="s">
        <v>19075</v>
      </c>
      <c r="I2476" s="17" t="s">
        <v>86</v>
      </c>
      <c r="J2476" s="15" t="s">
        <v>19076</v>
      </c>
      <c r="K2476" s="15" t="s">
        <v>2108</v>
      </c>
      <c r="L2476" s="18" t="s">
        <v>19077</v>
      </c>
      <c r="M2476" s="15" t="s">
        <v>18809</v>
      </c>
      <c r="N2476" s="15" t="s">
        <v>18810</v>
      </c>
      <c r="O2476" s="16">
        <v>500</v>
      </c>
      <c r="P2476" s="15" t="s">
        <v>1055</v>
      </c>
      <c r="Q2476" s="15">
        <v>19000</v>
      </c>
      <c r="R2476" s="15">
        <v>0</v>
      </c>
      <c r="S2476" s="15">
        <v>19000</v>
      </c>
      <c r="T2476" s="15">
        <v>6.33</v>
      </c>
      <c r="U2476" s="15" t="s">
        <v>18717</v>
      </c>
      <c r="V2476" s="15" t="s">
        <v>76</v>
      </c>
      <c r="W2476" s="16">
        <v>0</v>
      </c>
      <c r="X2476" s="16">
        <v>0</v>
      </c>
      <c r="Y2476" s="15">
        <v>277220</v>
      </c>
      <c r="Z2476" s="15">
        <v>6.3639999999999999</v>
      </c>
      <c r="AA2476" s="15" t="s">
        <v>19070</v>
      </c>
      <c r="AB2476" s="15" t="s">
        <v>78</v>
      </c>
      <c r="AC2476" s="15">
        <v>0</v>
      </c>
      <c r="AD2476" s="15"/>
      <c r="AE2476" s="15" t="s">
        <v>119</v>
      </c>
      <c r="AF2476" s="15" t="s">
        <v>119</v>
      </c>
      <c r="AG2476" s="16">
        <v>1</v>
      </c>
      <c r="AH2476" s="15" t="s">
        <v>19078</v>
      </c>
      <c r="AI2476" s="15" t="s">
        <v>78</v>
      </c>
      <c r="AJ2476" s="15">
        <v>277219.702881</v>
      </c>
      <c r="AK2476" s="15">
        <v>2144.2454344399998</v>
      </c>
      <c r="AL2476" s="15">
        <v>3102550.8294500001</v>
      </c>
      <c r="AM2476" s="15">
        <v>1414847.1704599999</v>
      </c>
      <c r="AN2476" s="19">
        <v>0</v>
      </c>
      <c r="AO2476" s="19">
        <v>0</v>
      </c>
      <c r="AP2476" s="19">
        <v>19000</v>
      </c>
      <c r="AQ2476" s="19">
        <v>0</v>
      </c>
      <c r="AR2476" s="34">
        <f t="shared" si="508"/>
        <v>19000</v>
      </c>
      <c r="AS2476" s="34">
        <v>0</v>
      </c>
      <c r="AT2476" s="34">
        <v>0</v>
      </c>
      <c r="AU2476" s="34">
        <v>0</v>
      </c>
      <c r="AV2476" s="34">
        <v>0</v>
      </c>
      <c r="AW2476" s="35">
        <f t="shared" si="509"/>
        <v>0</v>
      </c>
      <c r="AX2476" s="34">
        <f t="shared" si="510"/>
        <v>19000</v>
      </c>
      <c r="AY2476" s="36">
        <v>1.3258000000000001</v>
      </c>
      <c r="AZ2476" s="36">
        <v>2.0265</v>
      </c>
      <c r="BA2476" s="22"/>
      <c r="BB2476" s="19">
        <v>570</v>
      </c>
      <c r="BC2476" s="34">
        <f t="shared" si="511"/>
        <v>251.90200000000002</v>
      </c>
      <c r="BD2476" s="34">
        <f t="shared" si="512"/>
        <v>385.03499999999997</v>
      </c>
      <c r="BE2476" s="38">
        <v>3.4819999999999997E-2</v>
      </c>
      <c r="BF2476" s="38">
        <f t="shared" si="513"/>
        <v>3.4819999999999997E-2</v>
      </c>
      <c r="BG2476" s="34">
        <v>0</v>
      </c>
      <c r="BH2476" s="34">
        <v>0</v>
      </c>
      <c r="BI2476" s="34">
        <f t="shared" si="514"/>
        <v>251.90200000000002</v>
      </c>
      <c r="BJ2476" s="34">
        <f t="shared" si="515"/>
        <v>385.03499999999997</v>
      </c>
      <c r="BK2476" s="34">
        <v>0</v>
      </c>
      <c r="BL2476" s="34">
        <v>0</v>
      </c>
      <c r="BM2476" s="34">
        <f t="shared" si="516"/>
        <v>0</v>
      </c>
      <c r="BN2476" s="39">
        <f t="shared" si="506"/>
        <v>251.90200000000002</v>
      </c>
      <c r="BO2476" s="39">
        <f t="shared" si="507"/>
        <v>385.03499999999997</v>
      </c>
      <c r="BP2476" s="39">
        <f t="shared" si="517"/>
        <v>133.13299999999995</v>
      </c>
    </row>
    <row r="2477" spans="1:69" s="25" customFormat="1" ht="14.25" x14ac:dyDescent="0.2">
      <c r="A2477" s="14">
        <v>1278</v>
      </c>
      <c r="B2477" s="40"/>
      <c r="C2477" s="15" t="s">
        <v>150</v>
      </c>
      <c r="D2477" s="16">
        <v>35215</v>
      </c>
      <c r="E2477" s="15" t="s">
        <v>19079</v>
      </c>
      <c r="F2477" s="15" t="s">
        <v>19080</v>
      </c>
      <c r="G2477" s="17" t="s">
        <v>19081</v>
      </c>
      <c r="H2477" s="17" t="s">
        <v>19082</v>
      </c>
      <c r="I2477" s="17" t="s">
        <v>86</v>
      </c>
      <c r="J2477" s="15" t="s">
        <v>19083</v>
      </c>
      <c r="K2477" s="15" t="s">
        <v>86</v>
      </c>
      <c r="L2477" s="18"/>
      <c r="M2477" s="15"/>
      <c r="N2477" s="15"/>
      <c r="O2477" s="16"/>
      <c r="P2477" s="15"/>
      <c r="Q2477" s="15"/>
      <c r="R2477" s="15"/>
      <c r="S2477" s="15"/>
      <c r="T2477" s="15"/>
      <c r="U2477" s="15"/>
      <c r="V2477" s="15"/>
      <c r="W2477" s="16"/>
      <c r="X2477" s="16"/>
      <c r="Y2477" s="15"/>
      <c r="Z2477" s="15"/>
      <c r="AA2477" s="15"/>
      <c r="AB2477" s="15"/>
      <c r="AC2477" s="15"/>
      <c r="AD2477" s="15"/>
      <c r="AE2477" s="15"/>
      <c r="AF2477" s="15"/>
      <c r="AG2477" s="16"/>
      <c r="AH2477" s="15"/>
      <c r="AI2477" s="15"/>
      <c r="AJ2477" s="15"/>
      <c r="AK2477" s="15"/>
      <c r="AL2477" s="15"/>
      <c r="AM2477" s="15"/>
      <c r="AN2477" s="19">
        <v>0</v>
      </c>
      <c r="AO2477" s="19">
        <v>0</v>
      </c>
      <c r="AP2477" s="19">
        <v>0</v>
      </c>
      <c r="AQ2477" s="19">
        <v>0</v>
      </c>
      <c r="AR2477" s="34">
        <f t="shared" si="508"/>
        <v>0</v>
      </c>
      <c r="AS2477" s="34">
        <v>0</v>
      </c>
      <c r="AT2477" s="34">
        <v>0</v>
      </c>
      <c r="AU2477" s="34">
        <v>0</v>
      </c>
      <c r="AV2477" s="34">
        <v>0</v>
      </c>
      <c r="AW2477" s="35">
        <f t="shared" si="509"/>
        <v>0</v>
      </c>
      <c r="AX2477" s="34">
        <f t="shared" si="510"/>
        <v>0</v>
      </c>
      <c r="AY2477" s="36">
        <v>1.3258000000000001</v>
      </c>
      <c r="AZ2477" s="36">
        <v>2.0265</v>
      </c>
      <c r="BA2477" s="22"/>
      <c r="BB2477" s="19">
        <v>0</v>
      </c>
      <c r="BC2477" s="34">
        <f t="shared" si="511"/>
        <v>0</v>
      </c>
      <c r="BD2477" s="34">
        <f t="shared" si="512"/>
        <v>0</v>
      </c>
      <c r="BE2477" s="38">
        <v>3.4819999999999997E-2</v>
      </c>
      <c r="BF2477" s="38">
        <f t="shared" si="513"/>
        <v>3.4819999999999997E-2</v>
      </c>
      <c r="BG2477" s="34">
        <v>0</v>
      </c>
      <c r="BH2477" s="34">
        <v>0</v>
      </c>
      <c r="BI2477" s="34">
        <f t="shared" si="514"/>
        <v>0</v>
      </c>
      <c r="BJ2477" s="34">
        <f t="shared" si="515"/>
        <v>0</v>
      </c>
      <c r="BK2477" s="34">
        <v>0</v>
      </c>
      <c r="BL2477" s="34">
        <v>0</v>
      </c>
      <c r="BM2477" s="34">
        <f t="shared" si="516"/>
        <v>0</v>
      </c>
      <c r="BN2477" s="39">
        <f t="shared" si="506"/>
        <v>0</v>
      </c>
      <c r="BO2477" s="39">
        <f t="shared" si="507"/>
        <v>0</v>
      </c>
      <c r="BP2477" s="39">
        <f t="shared" si="517"/>
        <v>0</v>
      </c>
    </row>
    <row r="2478" spans="1:69" s="25" customFormat="1" ht="14.25" x14ac:dyDescent="0.2">
      <c r="A2478" s="14">
        <v>1279</v>
      </c>
      <c r="B2478" s="40"/>
      <c r="C2478" s="15" t="s">
        <v>19084</v>
      </c>
      <c r="D2478" s="16">
        <v>19417</v>
      </c>
      <c r="E2478" s="15" t="s">
        <v>19085</v>
      </c>
      <c r="F2478" s="15" t="s">
        <v>19084</v>
      </c>
      <c r="G2478" s="17" t="s">
        <v>19086</v>
      </c>
      <c r="H2478" s="17" t="s">
        <v>19087</v>
      </c>
      <c r="I2478" s="17" t="s">
        <v>86</v>
      </c>
      <c r="J2478" s="15" t="s">
        <v>19088</v>
      </c>
      <c r="K2478" s="15" t="s">
        <v>86</v>
      </c>
      <c r="L2478" s="18" t="s">
        <v>19089</v>
      </c>
      <c r="M2478" s="15" t="s">
        <v>19055</v>
      </c>
      <c r="N2478" s="15" t="s">
        <v>19056</v>
      </c>
      <c r="O2478" s="16">
        <v>400</v>
      </c>
      <c r="P2478" s="15" t="s">
        <v>254</v>
      </c>
      <c r="Q2478" s="15">
        <v>2100</v>
      </c>
      <c r="R2478" s="15">
        <v>0</v>
      </c>
      <c r="S2478" s="15">
        <v>2100</v>
      </c>
      <c r="T2478" s="15">
        <v>0.84</v>
      </c>
      <c r="U2478" s="15" t="s">
        <v>18717</v>
      </c>
      <c r="V2478" s="15" t="s">
        <v>76</v>
      </c>
      <c r="W2478" s="16">
        <v>0</v>
      </c>
      <c r="X2478" s="16">
        <v>0</v>
      </c>
      <c r="Y2478" s="15">
        <v>14962</v>
      </c>
      <c r="Z2478" s="15">
        <v>0.34300000000000003</v>
      </c>
      <c r="AA2478" s="15" t="s">
        <v>19070</v>
      </c>
      <c r="AB2478" s="15" t="s">
        <v>78</v>
      </c>
      <c r="AC2478" s="15">
        <v>0</v>
      </c>
      <c r="AD2478" s="15"/>
      <c r="AE2478" s="15" t="s">
        <v>119</v>
      </c>
      <c r="AF2478" s="15" t="s">
        <v>119</v>
      </c>
      <c r="AG2478" s="16">
        <v>1</v>
      </c>
      <c r="AH2478" s="15" t="s">
        <v>19090</v>
      </c>
      <c r="AI2478" s="15" t="s">
        <v>78</v>
      </c>
      <c r="AJ2478" s="15">
        <v>14962.0678711</v>
      </c>
      <c r="AK2478" s="15">
        <v>608.07249344000002</v>
      </c>
      <c r="AL2478" s="15">
        <v>3102711.5225</v>
      </c>
      <c r="AM2478" s="15">
        <v>1414191.85522</v>
      </c>
      <c r="AN2478" s="19">
        <v>0</v>
      </c>
      <c r="AO2478" s="19">
        <v>0</v>
      </c>
      <c r="AP2478" s="19">
        <v>1300</v>
      </c>
      <c r="AQ2478" s="19">
        <v>0</v>
      </c>
      <c r="AR2478" s="34">
        <f t="shared" si="508"/>
        <v>1300</v>
      </c>
      <c r="AS2478" s="34">
        <v>0</v>
      </c>
      <c r="AT2478" s="34">
        <v>0</v>
      </c>
      <c r="AU2478" s="34">
        <v>0</v>
      </c>
      <c r="AV2478" s="34">
        <v>0</v>
      </c>
      <c r="AW2478" s="35">
        <f t="shared" si="509"/>
        <v>0</v>
      </c>
      <c r="AX2478" s="34">
        <f t="shared" si="510"/>
        <v>1300</v>
      </c>
      <c r="AY2478" s="36">
        <v>1.3258000000000001</v>
      </c>
      <c r="AZ2478" s="36">
        <v>2.0265</v>
      </c>
      <c r="BA2478" s="22"/>
      <c r="BB2478" s="19">
        <v>39</v>
      </c>
      <c r="BC2478" s="34">
        <f t="shared" si="511"/>
        <v>17.235400000000002</v>
      </c>
      <c r="BD2478" s="34">
        <f t="shared" si="512"/>
        <v>26.3445</v>
      </c>
      <c r="BE2478" s="38">
        <v>3.4819999999999997E-2</v>
      </c>
      <c r="BF2478" s="38">
        <f t="shared" si="513"/>
        <v>3.4819999999999997E-2</v>
      </c>
      <c r="BG2478" s="34">
        <v>0</v>
      </c>
      <c r="BH2478" s="34">
        <v>0</v>
      </c>
      <c r="BI2478" s="34">
        <f t="shared" si="514"/>
        <v>17.235400000000002</v>
      </c>
      <c r="BJ2478" s="34">
        <f t="shared" si="515"/>
        <v>26.3445</v>
      </c>
      <c r="BK2478" s="34">
        <v>0</v>
      </c>
      <c r="BL2478" s="34">
        <v>0</v>
      </c>
      <c r="BM2478" s="34">
        <f t="shared" si="516"/>
        <v>0</v>
      </c>
      <c r="BN2478" s="39">
        <f t="shared" si="506"/>
        <v>17.235400000000002</v>
      </c>
      <c r="BO2478" s="39">
        <f t="shared" si="507"/>
        <v>26.3445</v>
      </c>
      <c r="BP2478" s="39">
        <f t="shared" si="517"/>
        <v>9.109099999999998</v>
      </c>
    </row>
    <row r="2479" spans="1:69" s="25" customFormat="1" ht="14.25" x14ac:dyDescent="0.2">
      <c r="A2479" s="14">
        <v>1280</v>
      </c>
      <c r="B2479" s="40"/>
      <c r="C2479" s="15"/>
      <c r="D2479" s="16">
        <v>11031</v>
      </c>
      <c r="E2479" s="15" t="s">
        <v>19091</v>
      </c>
      <c r="F2479" s="15" t="s">
        <v>19092</v>
      </c>
      <c r="G2479" s="17" t="s">
        <v>19093</v>
      </c>
      <c r="H2479" s="17" t="s">
        <v>19094</v>
      </c>
      <c r="I2479" s="17" t="s">
        <v>19095</v>
      </c>
      <c r="J2479" s="15" t="s">
        <v>19096</v>
      </c>
      <c r="K2479" s="15" t="s">
        <v>3547</v>
      </c>
      <c r="L2479" s="18" t="s">
        <v>19097</v>
      </c>
      <c r="M2479" s="15" t="s">
        <v>19055</v>
      </c>
      <c r="N2479" s="15" t="s">
        <v>19056</v>
      </c>
      <c r="O2479" s="16">
        <v>400</v>
      </c>
      <c r="P2479" s="15" t="s">
        <v>254</v>
      </c>
      <c r="Q2479" s="15">
        <v>27300</v>
      </c>
      <c r="R2479" s="15">
        <v>0</v>
      </c>
      <c r="S2479" s="15">
        <v>27300</v>
      </c>
      <c r="T2479" s="15">
        <v>10.9</v>
      </c>
      <c r="U2479" s="15" t="s">
        <v>18717</v>
      </c>
      <c r="V2479" s="15" t="s">
        <v>76</v>
      </c>
      <c r="W2479" s="16">
        <v>0</v>
      </c>
      <c r="X2479" s="16">
        <v>0</v>
      </c>
      <c r="Y2479" s="15">
        <v>495980</v>
      </c>
      <c r="Z2479" s="15">
        <v>11.385999999999999</v>
      </c>
      <c r="AA2479" s="15" t="s">
        <v>19070</v>
      </c>
      <c r="AB2479" s="15" t="s">
        <v>78</v>
      </c>
      <c r="AC2479" s="15">
        <v>0</v>
      </c>
      <c r="AD2479" s="15"/>
      <c r="AE2479" s="15" t="s">
        <v>119</v>
      </c>
      <c r="AF2479" s="15" t="s">
        <v>119</v>
      </c>
      <c r="AG2479" s="16">
        <v>1</v>
      </c>
      <c r="AH2479" s="15" t="s">
        <v>19098</v>
      </c>
      <c r="AI2479" s="15" t="s">
        <v>78</v>
      </c>
      <c r="AJ2479" s="15">
        <v>495980.24780299998</v>
      </c>
      <c r="AK2479" s="15">
        <v>2985.8932580800001</v>
      </c>
      <c r="AL2479" s="15">
        <v>3103165.9952699998</v>
      </c>
      <c r="AM2479" s="15">
        <v>1414567.4986399999</v>
      </c>
      <c r="AN2479" s="19">
        <v>0</v>
      </c>
      <c r="AO2479" s="19">
        <v>0</v>
      </c>
      <c r="AP2479" s="19">
        <v>16400</v>
      </c>
      <c r="AQ2479" s="19">
        <v>0</v>
      </c>
      <c r="AR2479" s="34">
        <f t="shared" si="508"/>
        <v>16400</v>
      </c>
      <c r="AS2479" s="34">
        <v>0</v>
      </c>
      <c r="AT2479" s="34">
        <v>0</v>
      </c>
      <c r="AU2479" s="34">
        <v>0</v>
      </c>
      <c r="AV2479" s="34">
        <v>0</v>
      </c>
      <c r="AW2479" s="35">
        <f t="shared" si="509"/>
        <v>0</v>
      </c>
      <c r="AX2479" s="34">
        <f t="shared" si="510"/>
        <v>16400</v>
      </c>
      <c r="AY2479" s="36">
        <v>1.3258000000000001</v>
      </c>
      <c r="AZ2479" s="36">
        <v>2.0265</v>
      </c>
      <c r="BA2479" s="22"/>
      <c r="BB2479" s="19">
        <v>492</v>
      </c>
      <c r="BC2479" s="34">
        <f t="shared" si="511"/>
        <v>217.43120000000002</v>
      </c>
      <c r="BD2479" s="34">
        <f t="shared" si="512"/>
        <v>332.346</v>
      </c>
      <c r="BE2479" s="38">
        <v>3.4819999999999997E-2</v>
      </c>
      <c r="BF2479" s="38">
        <f t="shared" si="513"/>
        <v>3.4819999999999997E-2</v>
      </c>
      <c r="BG2479" s="34">
        <v>0</v>
      </c>
      <c r="BH2479" s="34">
        <v>0</v>
      </c>
      <c r="BI2479" s="34">
        <f t="shared" si="514"/>
        <v>217.43120000000002</v>
      </c>
      <c r="BJ2479" s="34">
        <f t="shared" si="515"/>
        <v>332.346</v>
      </c>
      <c r="BK2479" s="34">
        <v>0</v>
      </c>
      <c r="BL2479" s="34">
        <v>0</v>
      </c>
      <c r="BM2479" s="34">
        <f t="shared" si="516"/>
        <v>0</v>
      </c>
      <c r="BN2479" s="39">
        <f t="shared" si="506"/>
        <v>217.43120000000002</v>
      </c>
      <c r="BO2479" s="39">
        <f t="shared" si="507"/>
        <v>332.346</v>
      </c>
      <c r="BP2479" s="39">
        <f t="shared" si="517"/>
        <v>114.91479999999999</v>
      </c>
    </row>
    <row r="2480" spans="1:69" s="25" customFormat="1" ht="14.25" x14ac:dyDescent="0.2">
      <c r="A2480" s="14">
        <v>1281</v>
      </c>
      <c r="B2480" s="40"/>
      <c r="C2480" s="15"/>
      <c r="D2480" s="16">
        <v>598</v>
      </c>
      <c r="E2480" s="15" t="s">
        <v>19099</v>
      </c>
      <c r="F2480" s="15" t="s">
        <v>19100</v>
      </c>
      <c r="G2480" s="17" t="s">
        <v>19101</v>
      </c>
      <c r="H2480" s="17" t="s">
        <v>19102</v>
      </c>
      <c r="I2480" s="17" t="s">
        <v>86</v>
      </c>
      <c r="J2480" s="15" t="s">
        <v>19103</v>
      </c>
      <c r="K2480" s="15" t="s">
        <v>3872</v>
      </c>
      <c r="L2480" s="18" t="s">
        <v>19104</v>
      </c>
      <c r="M2480" s="15" t="s">
        <v>18809</v>
      </c>
      <c r="N2480" s="15" t="s">
        <v>18810</v>
      </c>
      <c r="O2480" s="16">
        <v>500</v>
      </c>
      <c r="P2480" s="15" t="s">
        <v>1055</v>
      </c>
      <c r="Q2480" s="15">
        <v>11800</v>
      </c>
      <c r="R2480" s="15">
        <v>0</v>
      </c>
      <c r="S2480" s="15">
        <v>11800</v>
      </c>
      <c r="T2480" s="15">
        <v>3.93</v>
      </c>
      <c r="U2480" s="15" t="s">
        <v>18717</v>
      </c>
      <c r="V2480" s="15" t="s">
        <v>76</v>
      </c>
      <c r="W2480" s="16">
        <v>0</v>
      </c>
      <c r="X2480" s="16">
        <v>0</v>
      </c>
      <c r="Y2480" s="15">
        <v>172658</v>
      </c>
      <c r="Z2480" s="15">
        <v>3.964</v>
      </c>
      <c r="AA2480" s="15" t="s">
        <v>19070</v>
      </c>
      <c r="AB2480" s="15" t="s">
        <v>78</v>
      </c>
      <c r="AC2480" s="15">
        <v>0</v>
      </c>
      <c r="AD2480" s="15"/>
      <c r="AE2480" s="15" t="s">
        <v>119</v>
      </c>
      <c r="AF2480" s="15" t="s">
        <v>119</v>
      </c>
      <c r="AG2480" s="16">
        <v>1</v>
      </c>
      <c r="AH2480" s="15" t="s">
        <v>19105</v>
      </c>
      <c r="AI2480" s="15" t="s">
        <v>78</v>
      </c>
      <c r="AJ2480" s="15">
        <v>172657.808105</v>
      </c>
      <c r="AK2480" s="15">
        <v>1786.16345271</v>
      </c>
      <c r="AL2480" s="15">
        <v>3103146.5623400002</v>
      </c>
      <c r="AM2480" s="15">
        <v>1415073.5370199999</v>
      </c>
      <c r="AN2480" s="19">
        <v>0</v>
      </c>
      <c r="AO2480" s="19">
        <v>0</v>
      </c>
      <c r="AP2480" s="19">
        <v>11800</v>
      </c>
      <c r="AQ2480" s="19">
        <v>0</v>
      </c>
      <c r="AR2480" s="34">
        <f t="shared" si="508"/>
        <v>11800</v>
      </c>
      <c r="AS2480" s="34">
        <v>0</v>
      </c>
      <c r="AT2480" s="34">
        <v>0</v>
      </c>
      <c r="AU2480" s="34">
        <v>0</v>
      </c>
      <c r="AV2480" s="34">
        <v>0</v>
      </c>
      <c r="AW2480" s="35">
        <f t="shared" si="509"/>
        <v>0</v>
      </c>
      <c r="AX2480" s="34">
        <f t="shared" si="510"/>
        <v>11800</v>
      </c>
      <c r="AY2480" s="36">
        <v>1.3258000000000001</v>
      </c>
      <c r="AZ2480" s="36">
        <v>2.0265</v>
      </c>
      <c r="BA2480" s="22"/>
      <c r="BB2480" s="19">
        <v>354</v>
      </c>
      <c r="BC2480" s="34">
        <f t="shared" si="511"/>
        <v>156.4444</v>
      </c>
      <c r="BD2480" s="34">
        <f t="shared" si="512"/>
        <v>239.12700000000001</v>
      </c>
      <c r="BE2480" s="38">
        <v>3.4819999999999997E-2</v>
      </c>
      <c r="BF2480" s="38">
        <f t="shared" si="513"/>
        <v>3.4819999999999997E-2</v>
      </c>
      <c r="BG2480" s="34">
        <v>0</v>
      </c>
      <c r="BH2480" s="34">
        <v>0</v>
      </c>
      <c r="BI2480" s="34">
        <f t="shared" si="514"/>
        <v>156.4444</v>
      </c>
      <c r="BJ2480" s="34">
        <f t="shared" si="515"/>
        <v>239.12700000000001</v>
      </c>
      <c r="BK2480" s="34">
        <v>0</v>
      </c>
      <c r="BL2480" s="34">
        <v>0</v>
      </c>
      <c r="BM2480" s="34">
        <f t="shared" si="516"/>
        <v>0</v>
      </c>
      <c r="BN2480" s="39">
        <f t="shared" si="506"/>
        <v>156.4444</v>
      </c>
      <c r="BO2480" s="39">
        <f t="shared" si="507"/>
        <v>239.12700000000001</v>
      </c>
      <c r="BP2480" s="39">
        <f t="shared" si="517"/>
        <v>82.682600000000008</v>
      </c>
    </row>
    <row r="2481" spans="1:68" s="25" customFormat="1" ht="14.25" x14ac:dyDescent="0.2">
      <c r="A2481" s="14">
        <v>1282</v>
      </c>
      <c r="B2481" s="40"/>
      <c r="C2481" s="15"/>
      <c r="D2481" s="16">
        <v>196</v>
      </c>
      <c r="E2481" s="15" t="s">
        <v>19106</v>
      </c>
      <c r="F2481" s="15" t="s">
        <v>19107</v>
      </c>
      <c r="G2481" s="17" t="s">
        <v>19108</v>
      </c>
      <c r="H2481" s="17" t="s">
        <v>19109</v>
      </c>
      <c r="I2481" s="17" t="s">
        <v>86</v>
      </c>
      <c r="J2481" s="15" t="s">
        <v>19110</v>
      </c>
      <c r="K2481" s="15" t="s">
        <v>88</v>
      </c>
      <c r="L2481" s="18" t="s">
        <v>19111</v>
      </c>
      <c r="M2481" s="15" t="s">
        <v>18809</v>
      </c>
      <c r="N2481" s="15" t="s">
        <v>18810</v>
      </c>
      <c r="O2481" s="16">
        <v>500</v>
      </c>
      <c r="P2481" s="15" t="s">
        <v>1055</v>
      </c>
      <c r="Q2481" s="15">
        <v>38000</v>
      </c>
      <c r="R2481" s="15">
        <v>0</v>
      </c>
      <c r="S2481" s="15">
        <v>38000</v>
      </c>
      <c r="T2481" s="15">
        <v>12.67</v>
      </c>
      <c r="U2481" s="15" t="s">
        <v>18717</v>
      </c>
      <c r="V2481" s="15" t="s">
        <v>76</v>
      </c>
      <c r="W2481" s="16">
        <v>0</v>
      </c>
      <c r="X2481" s="16">
        <v>0</v>
      </c>
      <c r="Y2481" s="15">
        <v>397575</v>
      </c>
      <c r="Z2481" s="15">
        <v>9.1270000000000007</v>
      </c>
      <c r="AA2481" s="15" t="s">
        <v>19070</v>
      </c>
      <c r="AB2481" s="15" t="s">
        <v>78</v>
      </c>
      <c r="AC2481" s="15">
        <v>0</v>
      </c>
      <c r="AD2481" s="15"/>
      <c r="AE2481" s="15" t="s">
        <v>119</v>
      </c>
      <c r="AF2481" s="15" t="s">
        <v>119</v>
      </c>
      <c r="AG2481" s="16">
        <v>1</v>
      </c>
      <c r="AH2481" s="15" t="s">
        <v>19112</v>
      </c>
      <c r="AI2481" s="15" t="s">
        <v>78</v>
      </c>
      <c r="AJ2481" s="15">
        <v>397575.10449200001</v>
      </c>
      <c r="AK2481" s="15">
        <v>2610.5825886100001</v>
      </c>
      <c r="AL2481" s="15">
        <v>3103829.7231899998</v>
      </c>
      <c r="AM2481" s="15">
        <v>1414915.0790299999</v>
      </c>
      <c r="AN2481" s="19">
        <v>0</v>
      </c>
      <c r="AO2481" s="19">
        <v>0</v>
      </c>
      <c r="AP2481" s="19">
        <v>38000</v>
      </c>
      <c r="AQ2481" s="19">
        <v>0</v>
      </c>
      <c r="AR2481" s="34">
        <f t="shared" si="508"/>
        <v>38000</v>
      </c>
      <c r="AS2481" s="34">
        <v>0</v>
      </c>
      <c r="AT2481" s="34">
        <v>0</v>
      </c>
      <c r="AU2481" s="34">
        <v>0</v>
      </c>
      <c r="AV2481" s="34">
        <v>0</v>
      </c>
      <c r="AW2481" s="35">
        <f t="shared" si="509"/>
        <v>0</v>
      </c>
      <c r="AX2481" s="34">
        <f t="shared" si="510"/>
        <v>38000</v>
      </c>
      <c r="AY2481" s="36">
        <v>1.3258000000000001</v>
      </c>
      <c r="AZ2481" s="36">
        <v>2.0265</v>
      </c>
      <c r="BA2481" s="22"/>
      <c r="BB2481" s="19">
        <v>1140</v>
      </c>
      <c r="BC2481" s="34">
        <f t="shared" si="511"/>
        <v>503.80400000000003</v>
      </c>
      <c r="BD2481" s="34">
        <f t="shared" si="512"/>
        <v>770.06999999999994</v>
      </c>
      <c r="BE2481" s="38">
        <v>3.4819999999999997E-2</v>
      </c>
      <c r="BF2481" s="38">
        <f t="shared" si="513"/>
        <v>3.4819999999999997E-2</v>
      </c>
      <c r="BG2481" s="34">
        <v>0</v>
      </c>
      <c r="BH2481" s="34">
        <v>0</v>
      </c>
      <c r="BI2481" s="34">
        <f t="shared" si="514"/>
        <v>503.80400000000003</v>
      </c>
      <c r="BJ2481" s="34">
        <f t="shared" si="515"/>
        <v>770.06999999999994</v>
      </c>
      <c r="BK2481" s="34">
        <v>0</v>
      </c>
      <c r="BL2481" s="34">
        <v>0</v>
      </c>
      <c r="BM2481" s="34">
        <f t="shared" si="516"/>
        <v>0</v>
      </c>
      <c r="BN2481" s="39">
        <f t="shared" si="506"/>
        <v>503.80400000000003</v>
      </c>
      <c r="BO2481" s="39">
        <f t="shared" si="507"/>
        <v>770.06999999999994</v>
      </c>
      <c r="BP2481" s="39">
        <f t="shared" si="517"/>
        <v>266.26599999999991</v>
      </c>
    </row>
    <row r="2482" spans="1:68" s="25" customFormat="1" ht="14.25" x14ac:dyDescent="0.2">
      <c r="A2482" s="14">
        <v>1283</v>
      </c>
      <c r="B2482" s="40"/>
      <c r="C2482" s="15"/>
      <c r="D2482" s="16">
        <v>7314</v>
      </c>
      <c r="E2482" s="15" t="s">
        <v>19113</v>
      </c>
      <c r="F2482" s="15" t="s">
        <v>19114</v>
      </c>
      <c r="G2482" s="17" t="s">
        <v>19115</v>
      </c>
      <c r="H2482" s="17" t="s">
        <v>19109</v>
      </c>
      <c r="I2482" s="17" t="s">
        <v>86</v>
      </c>
      <c r="J2482" s="15" t="s">
        <v>19116</v>
      </c>
      <c r="K2482" s="15" t="s">
        <v>5973</v>
      </c>
      <c r="L2482" s="18" t="s">
        <v>19117</v>
      </c>
      <c r="M2482" s="15" t="s">
        <v>18809</v>
      </c>
      <c r="N2482" s="15" t="s">
        <v>18810</v>
      </c>
      <c r="O2482" s="16">
        <v>501</v>
      </c>
      <c r="P2482" s="15" t="s">
        <v>405</v>
      </c>
      <c r="Q2482" s="15">
        <v>12000</v>
      </c>
      <c r="R2482" s="15">
        <v>0</v>
      </c>
      <c r="S2482" s="15">
        <v>12000</v>
      </c>
      <c r="T2482" s="15">
        <v>4</v>
      </c>
      <c r="U2482" s="15" t="s">
        <v>18717</v>
      </c>
      <c r="V2482" s="15" t="s">
        <v>76</v>
      </c>
      <c r="W2482" s="16">
        <v>0</v>
      </c>
      <c r="X2482" s="16">
        <v>0</v>
      </c>
      <c r="Y2482" s="15">
        <v>202039</v>
      </c>
      <c r="Z2482" s="15">
        <v>4.6379999999999999</v>
      </c>
      <c r="AA2482" s="15" t="s">
        <v>78</v>
      </c>
      <c r="AB2482" s="15" t="s">
        <v>78</v>
      </c>
      <c r="AC2482" s="15">
        <v>0</v>
      </c>
      <c r="AD2482" s="15"/>
      <c r="AE2482" s="15" t="s">
        <v>119</v>
      </c>
      <c r="AF2482" s="15" t="s">
        <v>119</v>
      </c>
      <c r="AG2482" s="16">
        <v>1</v>
      </c>
      <c r="AH2482" s="15" t="s">
        <v>19118</v>
      </c>
      <c r="AI2482" s="15" t="s">
        <v>78</v>
      </c>
      <c r="AJ2482" s="15">
        <v>202038.738037</v>
      </c>
      <c r="AK2482" s="15">
        <v>2011.4138915599999</v>
      </c>
      <c r="AL2482" s="15">
        <v>3103833.85091</v>
      </c>
      <c r="AM2482" s="15">
        <v>1415406.4924900001</v>
      </c>
      <c r="AN2482" s="19">
        <v>0</v>
      </c>
      <c r="AO2482" s="19">
        <v>0</v>
      </c>
      <c r="AP2482" s="19">
        <v>12000</v>
      </c>
      <c r="AQ2482" s="19">
        <v>0</v>
      </c>
      <c r="AR2482" s="34">
        <f t="shared" si="508"/>
        <v>12000</v>
      </c>
      <c r="AS2482" s="34">
        <v>0</v>
      </c>
      <c r="AT2482" s="34">
        <v>0</v>
      </c>
      <c r="AU2482" s="34">
        <v>0</v>
      </c>
      <c r="AV2482" s="34">
        <v>0</v>
      </c>
      <c r="AW2482" s="35">
        <f t="shared" si="509"/>
        <v>0</v>
      </c>
      <c r="AX2482" s="34">
        <f t="shared" si="510"/>
        <v>12000</v>
      </c>
      <c r="AY2482" s="36">
        <v>1.3258000000000001</v>
      </c>
      <c r="AZ2482" s="36">
        <v>2.0265</v>
      </c>
      <c r="BA2482" s="22"/>
      <c r="BB2482" s="19">
        <v>360</v>
      </c>
      <c r="BC2482" s="34">
        <f t="shared" si="511"/>
        <v>159.096</v>
      </c>
      <c r="BD2482" s="34">
        <f t="shared" si="512"/>
        <v>243.18</v>
      </c>
      <c r="BE2482" s="38">
        <v>3.4819999999999997E-2</v>
      </c>
      <c r="BF2482" s="38">
        <f t="shared" si="513"/>
        <v>3.4819999999999997E-2</v>
      </c>
      <c r="BG2482" s="34">
        <v>0</v>
      </c>
      <c r="BH2482" s="34">
        <v>0</v>
      </c>
      <c r="BI2482" s="34">
        <f t="shared" si="514"/>
        <v>159.096</v>
      </c>
      <c r="BJ2482" s="34">
        <f t="shared" si="515"/>
        <v>243.18</v>
      </c>
      <c r="BK2482" s="34">
        <v>0</v>
      </c>
      <c r="BL2482" s="34">
        <v>0</v>
      </c>
      <c r="BM2482" s="34">
        <f t="shared" si="516"/>
        <v>0</v>
      </c>
      <c r="BN2482" s="39">
        <f t="shared" si="506"/>
        <v>159.096</v>
      </c>
      <c r="BO2482" s="39">
        <f t="shared" si="507"/>
        <v>243.18</v>
      </c>
      <c r="BP2482" s="39">
        <f t="shared" si="517"/>
        <v>84.084000000000003</v>
      </c>
    </row>
    <row r="2483" spans="1:68" s="25" customFormat="1" ht="14.25" x14ac:dyDescent="0.2">
      <c r="A2483" s="14">
        <v>1284</v>
      </c>
      <c r="B2483" s="40"/>
      <c r="C2483" s="15"/>
      <c r="D2483" s="16">
        <v>27163</v>
      </c>
      <c r="E2483" s="15" t="s">
        <v>19119</v>
      </c>
      <c r="F2483" s="15" t="s">
        <v>19120</v>
      </c>
      <c r="G2483" s="17" t="s">
        <v>19115</v>
      </c>
      <c r="H2483" s="17" t="s">
        <v>19121</v>
      </c>
      <c r="I2483" s="17" t="s">
        <v>88</v>
      </c>
      <c r="J2483" s="15" t="s">
        <v>19122</v>
      </c>
      <c r="K2483" s="15" t="s">
        <v>4031</v>
      </c>
      <c r="L2483" s="18" t="s">
        <v>19123</v>
      </c>
      <c r="M2483" s="15" t="s">
        <v>18809</v>
      </c>
      <c r="N2483" s="15" t="s">
        <v>18810</v>
      </c>
      <c r="O2483" s="16">
        <v>511</v>
      </c>
      <c r="P2483" s="15" t="s">
        <v>569</v>
      </c>
      <c r="Q2483" s="15">
        <v>29000</v>
      </c>
      <c r="R2483" s="15">
        <v>132800</v>
      </c>
      <c r="S2483" s="15">
        <v>161800</v>
      </c>
      <c r="T2483" s="15">
        <v>4</v>
      </c>
      <c r="U2483" s="15" t="s">
        <v>18717</v>
      </c>
      <c r="V2483" s="15" t="s">
        <v>76</v>
      </c>
      <c r="W2483" s="16">
        <v>1</v>
      </c>
      <c r="X2483" s="16">
        <v>0</v>
      </c>
      <c r="Y2483" s="15">
        <v>178636</v>
      </c>
      <c r="Z2483" s="15">
        <v>4.101</v>
      </c>
      <c r="AA2483" s="15" t="s">
        <v>78</v>
      </c>
      <c r="AB2483" s="15" t="s">
        <v>78</v>
      </c>
      <c r="AC2483" s="15">
        <v>0</v>
      </c>
      <c r="AD2483" s="15"/>
      <c r="AE2483" s="15" t="s">
        <v>353</v>
      </c>
      <c r="AF2483" s="15" t="s">
        <v>19124</v>
      </c>
      <c r="AG2483" s="16">
        <v>1</v>
      </c>
      <c r="AH2483" s="15" t="s">
        <v>19125</v>
      </c>
      <c r="AI2483" s="15" t="s">
        <v>78</v>
      </c>
      <c r="AJ2483" s="15">
        <v>178636.22753900001</v>
      </c>
      <c r="AK2483" s="15">
        <v>2051.92626372</v>
      </c>
      <c r="AL2483" s="15">
        <v>3103983.5471299998</v>
      </c>
      <c r="AM2483" s="15">
        <v>1415802.9116400001</v>
      </c>
      <c r="AN2483" s="19">
        <v>20000</v>
      </c>
      <c r="AO2483" s="19">
        <v>139800</v>
      </c>
      <c r="AP2483" s="19">
        <v>9000</v>
      </c>
      <c r="AQ2483" s="19">
        <v>1300</v>
      </c>
      <c r="AR2483" s="34">
        <f t="shared" si="508"/>
        <v>170100</v>
      </c>
      <c r="AS2483" s="34">
        <v>45000</v>
      </c>
      <c r="AT2483" s="34">
        <v>3000</v>
      </c>
      <c r="AU2483" s="34">
        <v>40180</v>
      </c>
      <c r="AV2483" s="34">
        <v>12480</v>
      </c>
      <c r="AW2483" s="35">
        <f t="shared" si="509"/>
        <v>100660</v>
      </c>
      <c r="AX2483" s="34">
        <f t="shared" si="510"/>
        <v>69440</v>
      </c>
      <c r="AY2483" s="36">
        <v>1.3258000000000001</v>
      </c>
      <c r="AZ2483" s="36">
        <v>2.0265</v>
      </c>
      <c r="BA2483" s="22"/>
      <c r="BB2483" s="19">
        <v>1907</v>
      </c>
      <c r="BC2483" s="34">
        <f t="shared" si="511"/>
        <v>920.63552000000004</v>
      </c>
      <c r="BD2483" s="34">
        <f t="shared" si="512"/>
        <v>1407.2015999999999</v>
      </c>
      <c r="BE2483" s="38">
        <v>3.4819999999999997E-2</v>
      </c>
      <c r="BF2483" s="38">
        <f t="shared" si="513"/>
        <v>3.4819999999999997E-2</v>
      </c>
      <c r="BG2483" s="34">
        <v>27.301600138399998</v>
      </c>
      <c r="BH2483" s="34">
        <v>41.730798521999994</v>
      </c>
      <c r="BI2483" s="34">
        <f t="shared" si="514"/>
        <v>893.33391986160007</v>
      </c>
      <c r="BJ2483" s="34">
        <f t="shared" si="515"/>
        <v>1365.4708014779999</v>
      </c>
      <c r="BK2483" s="34">
        <v>0</v>
      </c>
      <c r="BL2483" s="34">
        <v>0</v>
      </c>
      <c r="BM2483" s="34">
        <f t="shared" si="516"/>
        <v>0</v>
      </c>
      <c r="BN2483" s="39">
        <f t="shared" si="506"/>
        <v>893.33391986160007</v>
      </c>
      <c r="BO2483" s="39">
        <f t="shared" si="507"/>
        <v>1365.4708014779999</v>
      </c>
      <c r="BP2483" s="39">
        <f t="shared" si="517"/>
        <v>472.13688161639982</v>
      </c>
    </row>
    <row r="2484" spans="1:68" s="25" customFormat="1" ht="14.25" x14ac:dyDescent="0.2">
      <c r="A2484" s="14">
        <v>1285</v>
      </c>
      <c r="B2484" s="40"/>
      <c r="C2484" s="15"/>
      <c r="D2484" s="16">
        <v>21539</v>
      </c>
      <c r="E2484" s="15" t="s">
        <v>19126</v>
      </c>
      <c r="F2484" s="15" t="s">
        <v>19127</v>
      </c>
      <c r="G2484" s="17" t="s">
        <v>19128</v>
      </c>
      <c r="H2484" s="17" t="s">
        <v>19129</v>
      </c>
      <c r="I2484" s="17" t="s">
        <v>86</v>
      </c>
      <c r="J2484" s="15" t="s">
        <v>19130</v>
      </c>
      <c r="K2484" s="15" t="s">
        <v>19131</v>
      </c>
      <c r="L2484" s="18" t="s">
        <v>19039</v>
      </c>
      <c r="M2484" s="15" t="s">
        <v>18809</v>
      </c>
      <c r="N2484" s="15" t="s">
        <v>18810</v>
      </c>
      <c r="O2484" s="16">
        <v>500</v>
      </c>
      <c r="P2484" s="15" t="s">
        <v>1055</v>
      </c>
      <c r="Q2484" s="15">
        <v>117900</v>
      </c>
      <c r="R2484" s="15">
        <v>0</v>
      </c>
      <c r="S2484" s="15">
        <v>117900</v>
      </c>
      <c r="T2484" s="15">
        <v>44.43</v>
      </c>
      <c r="U2484" s="15" t="s">
        <v>18717</v>
      </c>
      <c r="V2484" s="15" t="s">
        <v>76</v>
      </c>
      <c r="W2484" s="16">
        <v>0</v>
      </c>
      <c r="X2484" s="16">
        <v>1</v>
      </c>
      <c r="Y2484" s="15">
        <v>1529990</v>
      </c>
      <c r="Z2484" s="15">
        <v>35.124000000000002</v>
      </c>
      <c r="AA2484" s="15" t="s">
        <v>18924</v>
      </c>
      <c r="AB2484" s="15" t="s">
        <v>18925</v>
      </c>
      <c r="AC2484" s="15">
        <v>0</v>
      </c>
      <c r="AD2484" s="26">
        <v>38435</v>
      </c>
      <c r="AE2484" s="15" t="s">
        <v>119</v>
      </c>
      <c r="AF2484" s="15" t="s">
        <v>119</v>
      </c>
      <c r="AG2484" s="16">
        <v>1</v>
      </c>
      <c r="AH2484" s="15" t="s">
        <v>19040</v>
      </c>
      <c r="AI2484" s="15" t="s">
        <v>78</v>
      </c>
      <c r="AJ2484" s="15">
        <v>1529989.89307</v>
      </c>
      <c r="AK2484" s="15">
        <v>6352.73511994</v>
      </c>
      <c r="AL2484" s="15">
        <v>3101736.4607799998</v>
      </c>
      <c r="AM2484" s="15">
        <v>1414653.54764</v>
      </c>
      <c r="AN2484" s="19">
        <v>0</v>
      </c>
      <c r="AO2484" s="19">
        <v>0</v>
      </c>
      <c r="AP2484" s="19">
        <v>117900</v>
      </c>
      <c r="AQ2484" s="19">
        <v>0</v>
      </c>
      <c r="AR2484" s="34">
        <f t="shared" si="508"/>
        <v>117900</v>
      </c>
      <c r="AS2484" s="34">
        <v>0</v>
      </c>
      <c r="AT2484" s="34">
        <v>0</v>
      </c>
      <c r="AU2484" s="34">
        <v>0</v>
      </c>
      <c r="AV2484" s="34">
        <v>0</v>
      </c>
      <c r="AW2484" s="35">
        <f t="shared" si="509"/>
        <v>0</v>
      </c>
      <c r="AX2484" s="34">
        <f t="shared" si="510"/>
        <v>117900</v>
      </c>
      <c r="AY2484" s="36">
        <v>1.3258000000000001</v>
      </c>
      <c r="AZ2484" s="36">
        <v>2.0265</v>
      </c>
      <c r="BA2484" s="22"/>
      <c r="BB2484" s="19">
        <v>3537</v>
      </c>
      <c r="BC2484" s="34">
        <f t="shared" si="511"/>
        <v>1563.1182000000001</v>
      </c>
      <c r="BD2484" s="34">
        <f t="shared" si="512"/>
        <v>2389.2435</v>
      </c>
      <c r="BE2484" s="38">
        <v>3.4819999999999997E-2</v>
      </c>
      <c r="BF2484" s="38">
        <f t="shared" si="513"/>
        <v>3.4819999999999997E-2</v>
      </c>
      <c r="BG2484" s="34">
        <v>0</v>
      </c>
      <c r="BH2484" s="34">
        <v>0</v>
      </c>
      <c r="BI2484" s="34">
        <f t="shared" si="514"/>
        <v>1563.1182000000001</v>
      </c>
      <c r="BJ2484" s="34">
        <f t="shared" si="515"/>
        <v>2389.2435</v>
      </c>
      <c r="BK2484" s="34">
        <v>0</v>
      </c>
      <c r="BL2484" s="34">
        <v>0</v>
      </c>
      <c r="BM2484" s="34">
        <f t="shared" si="516"/>
        <v>0</v>
      </c>
      <c r="BN2484" s="39">
        <f t="shared" si="506"/>
        <v>1563.1182000000001</v>
      </c>
      <c r="BO2484" s="39">
        <f t="shared" si="507"/>
        <v>2389.2435</v>
      </c>
      <c r="BP2484" s="39">
        <f t="shared" si="517"/>
        <v>826.12529999999992</v>
      </c>
    </row>
    <row r="2485" spans="1:68" s="25" customFormat="1" ht="14.25" x14ac:dyDescent="0.2">
      <c r="A2485" s="14">
        <v>1286</v>
      </c>
      <c r="B2485" s="40"/>
      <c r="C2485" s="15"/>
      <c r="D2485" s="16">
        <v>8965</v>
      </c>
      <c r="E2485" s="15" t="s">
        <v>19132</v>
      </c>
      <c r="F2485" s="15" t="s">
        <v>19133</v>
      </c>
      <c r="G2485" s="17" t="s">
        <v>19134</v>
      </c>
      <c r="H2485" s="17" t="s">
        <v>19135</v>
      </c>
      <c r="I2485" s="17" t="s">
        <v>86</v>
      </c>
      <c r="J2485" s="15" t="s">
        <v>19136</v>
      </c>
      <c r="K2485" s="15" t="s">
        <v>19137</v>
      </c>
      <c r="L2485" s="18" t="s">
        <v>78</v>
      </c>
      <c r="M2485" s="15" t="s">
        <v>78</v>
      </c>
      <c r="N2485" s="15" t="s">
        <v>78</v>
      </c>
      <c r="O2485" s="16">
        <v>0</v>
      </c>
      <c r="P2485" s="15" t="s">
        <v>78</v>
      </c>
      <c r="Q2485" s="15">
        <v>0</v>
      </c>
      <c r="R2485" s="15">
        <v>0</v>
      </c>
      <c r="S2485" s="15">
        <v>0</v>
      </c>
      <c r="T2485" s="15">
        <v>0</v>
      </c>
      <c r="U2485" s="15" t="s">
        <v>18717</v>
      </c>
      <c r="V2485" s="15" t="s">
        <v>78</v>
      </c>
      <c r="W2485" s="16">
        <v>0</v>
      </c>
      <c r="X2485" s="16">
        <v>0</v>
      </c>
      <c r="Y2485" s="15">
        <v>34408</v>
      </c>
      <c r="Z2485" s="15">
        <v>0.79</v>
      </c>
      <c r="AA2485" s="15" t="s">
        <v>19138</v>
      </c>
      <c r="AB2485" s="15" t="s">
        <v>19139</v>
      </c>
      <c r="AC2485" s="15">
        <v>0</v>
      </c>
      <c r="AD2485" s="15"/>
      <c r="AE2485" s="15" t="s">
        <v>78</v>
      </c>
      <c r="AF2485" s="15" t="s">
        <v>78</v>
      </c>
      <c r="AG2485" s="16">
        <v>0</v>
      </c>
      <c r="AH2485" s="15" t="s">
        <v>19140</v>
      </c>
      <c r="AI2485" s="15" t="s">
        <v>78</v>
      </c>
      <c r="AJ2485" s="15">
        <v>34407.820556600003</v>
      </c>
      <c r="AK2485" s="15">
        <v>1629.6050520199999</v>
      </c>
      <c r="AL2485" s="15">
        <v>3103224.5426400001</v>
      </c>
      <c r="AM2485" s="15">
        <v>1415319.23065</v>
      </c>
      <c r="AN2485" s="19">
        <v>0</v>
      </c>
      <c r="AO2485" s="19">
        <v>0</v>
      </c>
      <c r="AP2485" s="19">
        <v>0</v>
      </c>
      <c r="AQ2485" s="19">
        <v>0</v>
      </c>
      <c r="AR2485" s="34">
        <f t="shared" si="508"/>
        <v>0</v>
      </c>
      <c r="AS2485" s="34">
        <v>0</v>
      </c>
      <c r="AT2485" s="34">
        <v>0</v>
      </c>
      <c r="AU2485" s="34">
        <v>0</v>
      </c>
      <c r="AV2485" s="34">
        <v>0</v>
      </c>
      <c r="AW2485" s="35">
        <f t="shared" si="509"/>
        <v>0</v>
      </c>
      <c r="AX2485" s="34">
        <f t="shared" si="510"/>
        <v>0</v>
      </c>
      <c r="AY2485" s="36">
        <v>1.3258000000000001</v>
      </c>
      <c r="AZ2485" s="36">
        <v>2.0265</v>
      </c>
      <c r="BA2485" s="22"/>
      <c r="BB2485" s="19">
        <v>0</v>
      </c>
      <c r="BC2485" s="34">
        <f t="shared" si="511"/>
        <v>0</v>
      </c>
      <c r="BD2485" s="34">
        <f t="shared" si="512"/>
        <v>0</v>
      </c>
      <c r="BE2485" s="38">
        <v>3.4819999999999997E-2</v>
      </c>
      <c r="BF2485" s="38">
        <f t="shared" si="513"/>
        <v>3.4819999999999997E-2</v>
      </c>
      <c r="BG2485" s="34">
        <v>0</v>
      </c>
      <c r="BH2485" s="34">
        <v>0</v>
      </c>
      <c r="BI2485" s="34">
        <f t="shared" si="514"/>
        <v>0</v>
      </c>
      <c r="BJ2485" s="34">
        <f t="shared" si="515"/>
        <v>0</v>
      </c>
      <c r="BK2485" s="34">
        <v>0</v>
      </c>
      <c r="BL2485" s="34">
        <v>0</v>
      </c>
      <c r="BM2485" s="34">
        <f t="shared" si="516"/>
        <v>0</v>
      </c>
      <c r="BN2485" s="39">
        <f t="shared" si="506"/>
        <v>0</v>
      </c>
      <c r="BO2485" s="39">
        <f t="shared" si="507"/>
        <v>0</v>
      </c>
      <c r="BP2485" s="39">
        <f t="shared" si="517"/>
        <v>0</v>
      </c>
    </row>
    <row r="2486" spans="1:68" s="25" customFormat="1" ht="14.25" x14ac:dyDescent="0.2">
      <c r="A2486" s="14">
        <v>1287</v>
      </c>
      <c r="B2486" s="40"/>
      <c r="C2486" s="15"/>
      <c r="D2486" s="16">
        <v>66</v>
      </c>
      <c r="E2486" s="15" t="s">
        <v>19141</v>
      </c>
      <c r="F2486" s="15" t="s">
        <v>19142</v>
      </c>
      <c r="G2486" s="17" t="s">
        <v>19143</v>
      </c>
      <c r="H2486" s="17" t="s">
        <v>19144</v>
      </c>
      <c r="I2486" s="17" t="s">
        <v>86</v>
      </c>
      <c r="J2486" s="15" t="s">
        <v>19144</v>
      </c>
      <c r="K2486" s="15" t="s">
        <v>9180</v>
      </c>
      <c r="L2486" s="18" t="s">
        <v>19145</v>
      </c>
      <c r="M2486" s="15" t="s">
        <v>19146</v>
      </c>
      <c r="N2486" s="15" t="s">
        <v>19147</v>
      </c>
      <c r="O2486" s="16">
        <v>300</v>
      </c>
      <c r="P2486" s="15" t="s">
        <v>254</v>
      </c>
      <c r="Q2486" s="15">
        <v>54700</v>
      </c>
      <c r="R2486" s="15">
        <v>0</v>
      </c>
      <c r="S2486" s="15">
        <v>54700</v>
      </c>
      <c r="T2486" s="15">
        <v>2.64</v>
      </c>
      <c r="U2486" s="15" t="s">
        <v>18717</v>
      </c>
      <c r="V2486" s="15" t="s">
        <v>76</v>
      </c>
      <c r="W2486" s="16">
        <v>0</v>
      </c>
      <c r="X2486" s="16">
        <v>0</v>
      </c>
      <c r="Y2486" s="15">
        <v>108703</v>
      </c>
      <c r="Z2486" s="15">
        <v>2.4950000000000001</v>
      </c>
      <c r="AA2486" s="15" t="s">
        <v>19138</v>
      </c>
      <c r="AB2486" s="15" t="s">
        <v>19139</v>
      </c>
      <c r="AC2486" s="15">
        <v>0</v>
      </c>
      <c r="AD2486" s="15"/>
      <c r="AE2486" s="15" t="s">
        <v>353</v>
      </c>
      <c r="AF2486" s="15" t="s">
        <v>19148</v>
      </c>
      <c r="AG2486" s="16">
        <v>1</v>
      </c>
      <c r="AH2486" s="15" t="s">
        <v>19149</v>
      </c>
      <c r="AI2486" s="15" t="s">
        <v>78</v>
      </c>
      <c r="AJ2486" s="15">
        <v>108703.25341799999</v>
      </c>
      <c r="AK2486" s="15">
        <v>1546.4044815</v>
      </c>
      <c r="AL2486" s="15">
        <v>3103169.8196999999</v>
      </c>
      <c r="AM2486" s="15">
        <v>1415423.63197</v>
      </c>
      <c r="AN2486" s="19">
        <v>0</v>
      </c>
      <c r="AO2486" s="19">
        <v>0</v>
      </c>
      <c r="AP2486" s="19">
        <v>54700</v>
      </c>
      <c r="AQ2486" s="19">
        <v>0</v>
      </c>
      <c r="AR2486" s="34">
        <f t="shared" si="508"/>
        <v>54700</v>
      </c>
      <c r="AS2486" s="34">
        <v>0</v>
      </c>
      <c r="AT2486" s="34">
        <v>0</v>
      </c>
      <c r="AU2486" s="34">
        <v>0</v>
      </c>
      <c r="AV2486" s="34">
        <v>0</v>
      </c>
      <c r="AW2486" s="35">
        <f t="shared" si="509"/>
        <v>0</v>
      </c>
      <c r="AX2486" s="34">
        <f t="shared" si="510"/>
        <v>54700</v>
      </c>
      <c r="AY2486" s="36">
        <v>2.0638999999999998</v>
      </c>
      <c r="AZ2486" s="36">
        <v>2.0638999999999998</v>
      </c>
      <c r="BA2486" s="22"/>
      <c r="BB2486" s="19">
        <v>1641</v>
      </c>
      <c r="BC2486" s="34">
        <f t="shared" si="511"/>
        <v>1128.9532999999999</v>
      </c>
      <c r="BD2486" s="34">
        <f t="shared" si="512"/>
        <v>1128.9532999999999</v>
      </c>
      <c r="BE2486" s="38">
        <v>3.4819999999999997E-2</v>
      </c>
      <c r="BF2486" s="38">
        <f t="shared" si="513"/>
        <v>3.4819999999999997E-2</v>
      </c>
      <c r="BG2486" s="34">
        <v>0</v>
      </c>
      <c r="BH2486" s="34">
        <v>0</v>
      </c>
      <c r="BI2486" s="34">
        <f t="shared" si="514"/>
        <v>1128.9532999999999</v>
      </c>
      <c r="BJ2486" s="34">
        <f t="shared" si="515"/>
        <v>1128.9532999999999</v>
      </c>
      <c r="BK2486" s="34">
        <v>0</v>
      </c>
      <c r="BL2486" s="34">
        <v>0</v>
      </c>
      <c r="BM2486" s="34">
        <f t="shared" si="516"/>
        <v>0</v>
      </c>
      <c r="BN2486" s="39">
        <f t="shared" si="506"/>
        <v>1128.9532999999999</v>
      </c>
      <c r="BO2486" s="39">
        <f t="shared" si="507"/>
        <v>1128.9532999999999</v>
      </c>
      <c r="BP2486" s="39">
        <f t="shared" si="517"/>
        <v>0</v>
      </c>
    </row>
    <row r="2487" spans="1:68" s="25" customFormat="1" ht="14.25" x14ac:dyDescent="0.2">
      <c r="A2487" s="14">
        <v>1288</v>
      </c>
      <c r="B2487" s="40"/>
      <c r="C2487" s="15" t="s">
        <v>726</v>
      </c>
      <c r="D2487" s="16">
        <v>32766</v>
      </c>
      <c r="E2487" s="15" t="s">
        <v>19150</v>
      </c>
      <c r="F2487" s="15" t="s">
        <v>19151</v>
      </c>
      <c r="G2487" s="17" t="s">
        <v>19152</v>
      </c>
      <c r="H2487" s="17" t="s">
        <v>19153</v>
      </c>
      <c r="I2487" s="17" t="s">
        <v>86</v>
      </c>
      <c r="J2487" s="15" t="s">
        <v>19154</v>
      </c>
      <c r="K2487" s="15" t="s">
        <v>4723</v>
      </c>
      <c r="L2487" s="18" t="s">
        <v>19155</v>
      </c>
      <c r="M2487" s="15" t="s">
        <v>18715</v>
      </c>
      <c r="N2487" s="15" t="s">
        <v>18716</v>
      </c>
      <c r="O2487" s="16">
        <v>499</v>
      </c>
      <c r="P2487" s="15" t="s">
        <v>2823</v>
      </c>
      <c r="Q2487" s="15">
        <v>209000</v>
      </c>
      <c r="R2487" s="15">
        <v>37800</v>
      </c>
      <c r="S2487" s="15">
        <v>246800</v>
      </c>
      <c r="T2487" s="15">
        <v>2.09</v>
      </c>
      <c r="U2487" s="15" t="s">
        <v>18717</v>
      </c>
      <c r="V2487" s="15" t="s">
        <v>76</v>
      </c>
      <c r="W2487" s="16">
        <v>1</v>
      </c>
      <c r="X2487" s="16">
        <v>1</v>
      </c>
      <c r="Y2487" s="15">
        <v>94666</v>
      </c>
      <c r="Z2487" s="15">
        <v>2.173</v>
      </c>
      <c r="AA2487" s="15" t="s">
        <v>78</v>
      </c>
      <c r="AB2487" s="15" t="s">
        <v>78</v>
      </c>
      <c r="AC2487" s="15">
        <v>80376.850000000006</v>
      </c>
      <c r="AD2487" s="26">
        <v>40570</v>
      </c>
      <c r="AE2487" s="15" t="s">
        <v>874</v>
      </c>
      <c r="AF2487" s="15" t="s">
        <v>19156</v>
      </c>
      <c r="AG2487" s="16">
        <v>1</v>
      </c>
      <c r="AH2487" s="15" t="s">
        <v>19157</v>
      </c>
      <c r="AI2487" s="15" t="s">
        <v>78</v>
      </c>
      <c r="AJ2487" s="15">
        <v>94665.739746099993</v>
      </c>
      <c r="AK2487" s="15">
        <v>1345.55318033</v>
      </c>
      <c r="AL2487" s="15">
        <v>3103458.70676</v>
      </c>
      <c r="AM2487" s="15">
        <v>1415608.4483</v>
      </c>
      <c r="AN2487" s="19">
        <v>0</v>
      </c>
      <c r="AO2487" s="19">
        <v>0</v>
      </c>
      <c r="AP2487" s="19">
        <v>209000</v>
      </c>
      <c r="AQ2487" s="19">
        <v>37600</v>
      </c>
      <c r="AR2487" s="34">
        <f t="shared" si="508"/>
        <v>246600</v>
      </c>
      <c r="AS2487" s="34">
        <v>0</v>
      </c>
      <c r="AT2487" s="34">
        <v>0</v>
      </c>
      <c r="AU2487" s="34">
        <v>0</v>
      </c>
      <c r="AV2487" s="34">
        <v>0</v>
      </c>
      <c r="AW2487" s="35">
        <f t="shared" si="509"/>
        <v>0</v>
      </c>
      <c r="AX2487" s="34">
        <f t="shared" si="510"/>
        <v>246600</v>
      </c>
      <c r="AY2487" s="36">
        <v>1.3258000000000001</v>
      </c>
      <c r="AZ2487" s="36">
        <v>2.0265</v>
      </c>
      <c r="BA2487" s="22"/>
      <c r="BB2487" s="19">
        <v>7398</v>
      </c>
      <c r="BC2487" s="34">
        <f t="shared" si="511"/>
        <v>3269.4228000000003</v>
      </c>
      <c r="BD2487" s="34">
        <f t="shared" si="512"/>
        <v>4997.3490000000002</v>
      </c>
      <c r="BE2487" s="38">
        <v>3.4819999999999997E-2</v>
      </c>
      <c r="BF2487" s="38">
        <f t="shared" si="513"/>
        <v>3.4819999999999997E-2</v>
      </c>
      <c r="BG2487" s="34">
        <v>0</v>
      </c>
      <c r="BH2487" s="34">
        <v>0</v>
      </c>
      <c r="BI2487" s="34">
        <f t="shared" si="514"/>
        <v>3269.4228000000003</v>
      </c>
      <c r="BJ2487" s="34">
        <f t="shared" si="515"/>
        <v>4997.3490000000002</v>
      </c>
      <c r="BK2487" s="34">
        <v>0</v>
      </c>
      <c r="BL2487" s="34">
        <v>0</v>
      </c>
      <c r="BM2487" s="34">
        <f t="shared" si="516"/>
        <v>0</v>
      </c>
      <c r="BN2487" s="39">
        <f t="shared" si="506"/>
        <v>3269.4228000000003</v>
      </c>
      <c r="BO2487" s="39">
        <f t="shared" si="507"/>
        <v>4997.3490000000002</v>
      </c>
      <c r="BP2487" s="39">
        <f t="shared" si="517"/>
        <v>1727.9261999999999</v>
      </c>
    </row>
    <row r="2488" spans="1:68" s="25" customFormat="1" ht="14.25" x14ac:dyDescent="0.2">
      <c r="A2488" s="14">
        <v>1289</v>
      </c>
      <c r="B2488" s="40"/>
      <c r="C2488" s="15" t="s">
        <v>19158</v>
      </c>
      <c r="D2488" s="16">
        <v>27195</v>
      </c>
      <c r="E2488" s="15" t="s">
        <v>19159</v>
      </c>
      <c r="F2488" s="15" t="s">
        <v>19158</v>
      </c>
      <c r="G2488" s="17" t="s">
        <v>19160</v>
      </c>
      <c r="H2488" s="17" t="s">
        <v>19161</v>
      </c>
      <c r="I2488" s="17" t="s">
        <v>86</v>
      </c>
      <c r="J2488" s="15" t="s">
        <v>19162</v>
      </c>
      <c r="K2488" s="15" t="s">
        <v>2959</v>
      </c>
      <c r="L2488" s="18" t="s">
        <v>19163</v>
      </c>
      <c r="M2488" s="15" t="s">
        <v>18809</v>
      </c>
      <c r="N2488" s="15" t="s">
        <v>18810</v>
      </c>
      <c r="O2488" s="16">
        <v>511</v>
      </c>
      <c r="P2488" s="15" t="s">
        <v>569</v>
      </c>
      <c r="Q2488" s="15">
        <v>27300</v>
      </c>
      <c r="R2488" s="15">
        <v>214600</v>
      </c>
      <c r="S2488" s="15">
        <v>241900</v>
      </c>
      <c r="T2488" s="15">
        <v>3.44</v>
      </c>
      <c r="U2488" s="15" t="s">
        <v>18717</v>
      </c>
      <c r="V2488" s="15" t="s">
        <v>76</v>
      </c>
      <c r="W2488" s="16">
        <v>1</v>
      </c>
      <c r="X2488" s="16">
        <v>1</v>
      </c>
      <c r="Y2488" s="15">
        <v>156098</v>
      </c>
      <c r="Z2488" s="15">
        <v>3.5840000000000001</v>
      </c>
      <c r="AA2488" s="15" t="s">
        <v>78</v>
      </c>
      <c r="AB2488" s="15" t="s">
        <v>78</v>
      </c>
      <c r="AC2488" s="15">
        <v>210000</v>
      </c>
      <c r="AD2488" s="26">
        <v>41963</v>
      </c>
      <c r="AE2488" s="15" t="s">
        <v>468</v>
      </c>
      <c r="AF2488" s="15" t="s">
        <v>19164</v>
      </c>
      <c r="AG2488" s="16">
        <v>1</v>
      </c>
      <c r="AH2488" s="15" t="s">
        <v>19165</v>
      </c>
      <c r="AI2488" s="15" t="s">
        <v>78</v>
      </c>
      <c r="AJ2488" s="15">
        <v>156098.02587899999</v>
      </c>
      <c r="AK2488" s="15">
        <v>1731.8557592699999</v>
      </c>
      <c r="AL2488" s="15">
        <v>3103591.7479300001</v>
      </c>
      <c r="AM2488" s="15">
        <v>1415886.21535</v>
      </c>
      <c r="AN2488" s="19">
        <v>20000</v>
      </c>
      <c r="AO2488" s="19">
        <v>69531</v>
      </c>
      <c r="AP2488" s="19">
        <v>7300</v>
      </c>
      <c r="AQ2488" s="19">
        <f>141169+1400</f>
        <v>142569</v>
      </c>
      <c r="AR2488" s="34">
        <f t="shared" si="508"/>
        <v>239400</v>
      </c>
      <c r="AS2488" s="34">
        <v>45000</v>
      </c>
      <c r="AT2488" s="34">
        <v>0</v>
      </c>
      <c r="AU2488" s="34">
        <v>15586</v>
      </c>
      <c r="AV2488" s="34">
        <v>0</v>
      </c>
      <c r="AW2488" s="35">
        <f t="shared" si="509"/>
        <v>60586</v>
      </c>
      <c r="AX2488" s="34">
        <f t="shared" si="510"/>
        <v>178814</v>
      </c>
      <c r="AY2488" s="36">
        <v>1.3258000000000001</v>
      </c>
      <c r="AZ2488" s="36">
        <v>2.0265</v>
      </c>
      <c r="BA2488" s="22"/>
      <c r="BB2488" s="19">
        <v>3979.69</v>
      </c>
      <c r="BC2488" s="34">
        <f t="shared" si="511"/>
        <v>2370.7160120000003</v>
      </c>
      <c r="BD2488" s="34">
        <f t="shared" si="512"/>
        <v>3623.6657100000002</v>
      </c>
      <c r="BE2488" s="38">
        <v>3.4819999999999997E-2</v>
      </c>
      <c r="BF2488" s="38">
        <f t="shared" si="513"/>
        <v>3.4819999999999997E-2</v>
      </c>
      <c r="BG2488" s="34">
        <v>13.3622728442</v>
      </c>
      <c r="BH2488" s="34">
        <v>20.424382198499998</v>
      </c>
      <c r="BI2488" s="34">
        <f t="shared" si="514"/>
        <v>2357.3537391558002</v>
      </c>
      <c r="BJ2488" s="34">
        <f t="shared" si="515"/>
        <v>3603.2413278015001</v>
      </c>
      <c r="BK2488" s="34">
        <v>0</v>
      </c>
      <c r="BL2488" s="34">
        <v>37.409784999999829</v>
      </c>
      <c r="BM2488" s="34">
        <f t="shared" si="516"/>
        <v>37.409784999999829</v>
      </c>
      <c r="BN2488" s="39">
        <f t="shared" si="506"/>
        <v>2357.3537391558002</v>
      </c>
      <c r="BO2488" s="39">
        <f t="shared" si="507"/>
        <v>3565.8315428015003</v>
      </c>
      <c r="BP2488" s="39">
        <f t="shared" si="517"/>
        <v>1208.4778036457001</v>
      </c>
    </row>
    <row r="2489" spans="1:68" s="25" customFormat="1" ht="14.25" x14ac:dyDescent="0.2">
      <c r="A2489" s="14">
        <v>1290</v>
      </c>
      <c r="B2489" s="40"/>
      <c r="C2489" s="15"/>
      <c r="D2489" s="16">
        <v>25648</v>
      </c>
      <c r="E2489" s="15" t="s">
        <v>19166</v>
      </c>
      <c r="F2489" s="15" t="s">
        <v>19167</v>
      </c>
      <c r="G2489" s="17" t="s">
        <v>19168</v>
      </c>
      <c r="H2489" s="17" t="s">
        <v>19169</v>
      </c>
      <c r="I2489" s="17" t="s">
        <v>86</v>
      </c>
      <c r="J2489" s="15" t="s">
        <v>19170</v>
      </c>
      <c r="K2489" s="15" t="s">
        <v>6803</v>
      </c>
      <c r="L2489" s="18" t="s">
        <v>19171</v>
      </c>
      <c r="M2489" s="15" t="s">
        <v>18809</v>
      </c>
      <c r="N2489" s="15" t="s">
        <v>18810</v>
      </c>
      <c r="O2489" s="16">
        <v>511</v>
      </c>
      <c r="P2489" s="15" t="s">
        <v>569</v>
      </c>
      <c r="Q2489" s="15">
        <v>30800</v>
      </c>
      <c r="R2489" s="15">
        <v>179800</v>
      </c>
      <c r="S2489" s="15">
        <v>210600</v>
      </c>
      <c r="T2489" s="15">
        <v>4.6100000000000003</v>
      </c>
      <c r="U2489" s="15" t="s">
        <v>18717</v>
      </c>
      <c r="V2489" s="15" t="s">
        <v>76</v>
      </c>
      <c r="W2489" s="16">
        <v>1</v>
      </c>
      <c r="X2489" s="16">
        <v>1</v>
      </c>
      <c r="Y2489" s="15">
        <v>203222</v>
      </c>
      <c r="Z2489" s="15">
        <v>4.665</v>
      </c>
      <c r="AA2489" s="15" t="s">
        <v>78</v>
      </c>
      <c r="AB2489" s="15" t="s">
        <v>78</v>
      </c>
      <c r="AC2489" s="15">
        <v>210000</v>
      </c>
      <c r="AD2489" s="26">
        <v>41200</v>
      </c>
      <c r="AE2489" s="15" t="s">
        <v>468</v>
      </c>
      <c r="AF2489" s="15" t="s">
        <v>19172</v>
      </c>
      <c r="AG2489" s="16">
        <v>1</v>
      </c>
      <c r="AH2489" s="15" t="s">
        <v>19173</v>
      </c>
      <c r="AI2489" s="15" t="s">
        <v>78</v>
      </c>
      <c r="AJ2489" s="15">
        <v>203221.55004900001</v>
      </c>
      <c r="AK2489" s="15">
        <v>1998.13002512</v>
      </c>
      <c r="AL2489" s="15">
        <v>3103739.9776499998</v>
      </c>
      <c r="AM2489" s="15">
        <v>1416174.87476</v>
      </c>
      <c r="AN2489" s="19">
        <v>20000</v>
      </c>
      <c r="AO2489" s="19">
        <v>138300</v>
      </c>
      <c r="AP2489" s="19">
        <v>10800</v>
      </c>
      <c r="AQ2489" s="19">
        <v>43200</v>
      </c>
      <c r="AR2489" s="34">
        <f t="shared" si="508"/>
        <v>212300</v>
      </c>
      <c r="AS2489" s="34">
        <v>45000</v>
      </c>
      <c r="AT2489" s="34">
        <v>3000</v>
      </c>
      <c r="AU2489" s="34">
        <v>39655</v>
      </c>
      <c r="AV2489" s="34">
        <v>0</v>
      </c>
      <c r="AW2489" s="35">
        <f t="shared" si="509"/>
        <v>87655</v>
      </c>
      <c r="AX2489" s="34">
        <f t="shared" si="510"/>
        <v>124645</v>
      </c>
      <c r="AY2489" s="36">
        <v>1.3258000000000001</v>
      </c>
      <c r="AZ2489" s="36">
        <v>2.0265</v>
      </c>
      <c r="BA2489" s="22"/>
      <c r="BB2489" s="19">
        <v>3203</v>
      </c>
      <c r="BC2489" s="34">
        <f t="shared" si="511"/>
        <v>1652.5434100000002</v>
      </c>
      <c r="BD2489" s="34">
        <f t="shared" si="512"/>
        <v>2525.9309250000001</v>
      </c>
      <c r="BE2489" s="38">
        <v>3.4819999999999997E-2</v>
      </c>
      <c r="BF2489" s="38">
        <f t="shared" si="513"/>
        <v>3.4819999999999997E-2</v>
      </c>
      <c r="BG2489" s="34">
        <v>32.612809296199998</v>
      </c>
      <c r="BH2489" s="34">
        <v>49.849040608500005</v>
      </c>
      <c r="BI2489" s="34">
        <f t="shared" si="514"/>
        <v>1619.9306007038003</v>
      </c>
      <c r="BJ2489" s="34">
        <f t="shared" si="515"/>
        <v>2476.0818843914999</v>
      </c>
      <c r="BK2489" s="34">
        <v>0</v>
      </c>
      <c r="BL2489" s="34">
        <v>0</v>
      </c>
      <c r="BM2489" s="34">
        <f t="shared" si="516"/>
        <v>0</v>
      </c>
      <c r="BN2489" s="39">
        <f t="shared" si="506"/>
        <v>1619.9306007038003</v>
      </c>
      <c r="BO2489" s="39">
        <f t="shared" si="507"/>
        <v>2476.0818843914999</v>
      </c>
      <c r="BP2489" s="39">
        <f t="shared" si="517"/>
        <v>856.15128368769956</v>
      </c>
    </row>
    <row r="2490" spans="1:68" s="25" customFormat="1" ht="14.25" x14ac:dyDescent="0.2">
      <c r="A2490" s="14">
        <v>1291</v>
      </c>
      <c r="B2490" s="40"/>
      <c r="C2490" s="15" t="s">
        <v>907</v>
      </c>
      <c r="D2490" s="16">
        <v>21286</v>
      </c>
      <c r="E2490" s="15" t="s">
        <v>19174</v>
      </c>
      <c r="F2490" s="15" t="s">
        <v>19175</v>
      </c>
      <c r="G2490" s="17" t="s">
        <v>19176</v>
      </c>
      <c r="H2490" s="17" t="s">
        <v>19177</v>
      </c>
      <c r="I2490" s="17" t="s">
        <v>86</v>
      </c>
      <c r="J2490" s="15" t="s">
        <v>19178</v>
      </c>
      <c r="K2490" s="15" t="s">
        <v>913</v>
      </c>
      <c r="L2490" s="18" t="s">
        <v>19179</v>
      </c>
      <c r="M2490" s="15" t="s">
        <v>18972</v>
      </c>
      <c r="N2490" s="15" t="s">
        <v>18973</v>
      </c>
      <c r="O2490" s="16">
        <v>510</v>
      </c>
      <c r="P2490" s="15" t="s">
        <v>118</v>
      </c>
      <c r="Q2490" s="15">
        <v>27300</v>
      </c>
      <c r="R2490" s="15">
        <v>200700</v>
      </c>
      <c r="S2490" s="15">
        <v>228000</v>
      </c>
      <c r="T2490" s="15">
        <v>0.28999999999999998</v>
      </c>
      <c r="U2490" s="15" t="s">
        <v>18717</v>
      </c>
      <c r="V2490" s="15" t="s">
        <v>76</v>
      </c>
      <c r="W2490" s="16">
        <v>1</v>
      </c>
      <c r="X2490" s="16">
        <v>1</v>
      </c>
      <c r="Y2490" s="15">
        <v>12329</v>
      </c>
      <c r="Z2490" s="15">
        <v>0.28299999999999997</v>
      </c>
      <c r="AA2490" s="15" t="s">
        <v>19180</v>
      </c>
      <c r="AB2490" s="15" t="s">
        <v>18925</v>
      </c>
      <c r="AC2490" s="15">
        <v>209085</v>
      </c>
      <c r="AD2490" s="26">
        <v>40085</v>
      </c>
      <c r="AE2490" s="15" t="s">
        <v>78</v>
      </c>
      <c r="AF2490" s="15" t="s">
        <v>78</v>
      </c>
      <c r="AG2490" s="16">
        <v>1</v>
      </c>
      <c r="AH2490" s="15" t="s">
        <v>19181</v>
      </c>
      <c r="AI2490" s="15" t="s">
        <v>78</v>
      </c>
      <c r="AJ2490" s="15">
        <v>12328.7919922</v>
      </c>
      <c r="AK2490" s="15">
        <v>448.40064699099997</v>
      </c>
      <c r="AL2490" s="15">
        <v>3103634.1679199999</v>
      </c>
      <c r="AM2490" s="15">
        <v>1414517.8894100001</v>
      </c>
      <c r="AN2490" s="19">
        <v>24800</v>
      </c>
      <c r="AO2490" s="19">
        <v>189400</v>
      </c>
      <c r="AP2490" s="19">
        <v>0</v>
      </c>
      <c r="AQ2490" s="19">
        <v>0</v>
      </c>
      <c r="AR2490" s="34">
        <f t="shared" si="508"/>
        <v>214200</v>
      </c>
      <c r="AS2490" s="34">
        <v>45000</v>
      </c>
      <c r="AT2490" s="34">
        <v>3000</v>
      </c>
      <c r="AU2490" s="34">
        <v>59220</v>
      </c>
      <c r="AV2490" s="34">
        <v>0</v>
      </c>
      <c r="AW2490" s="35">
        <f t="shared" si="509"/>
        <v>107220</v>
      </c>
      <c r="AX2490" s="34">
        <f t="shared" si="510"/>
        <v>106980</v>
      </c>
      <c r="AY2490" s="36">
        <v>1.3258000000000001</v>
      </c>
      <c r="AZ2490" s="36">
        <v>2.0265</v>
      </c>
      <c r="BA2490" s="22"/>
      <c r="BB2490" s="19">
        <v>2142</v>
      </c>
      <c r="BC2490" s="34">
        <f t="shared" si="511"/>
        <v>1418.3408400000001</v>
      </c>
      <c r="BD2490" s="34">
        <f t="shared" si="512"/>
        <v>2167.9496999999997</v>
      </c>
      <c r="BE2490" s="38">
        <v>3.4819999999999997E-2</v>
      </c>
      <c r="BF2490" s="38">
        <f t="shared" si="513"/>
        <v>3.4819999999999997E-2</v>
      </c>
      <c r="BG2490" s="34">
        <v>49.386628048799999</v>
      </c>
      <c r="BH2490" s="34">
        <v>75.488008553999975</v>
      </c>
      <c r="BI2490" s="34">
        <f t="shared" si="514"/>
        <v>1368.9542119512</v>
      </c>
      <c r="BJ2490" s="34">
        <f t="shared" si="515"/>
        <v>2092.4616914459998</v>
      </c>
      <c r="BK2490" s="34">
        <v>0</v>
      </c>
      <c r="BL2490" s="34">
        <v>0</v>
      </c>
      <c r="BM2490" s="34">
        <f t="shared" si="516"/>
        <v>0</v>
      </c>
      <c r="BN2490" s="39">
        <f t="shared" si="506"/>
        <v>1368.9542119512</v>
      </c>
      <c r="BO2490" s="39">
        <f t="shared" si="507"/>
        <v>2092.4616914459998</v>
      </c>
      <c r="BP2490" s="39">
        <f t="shared" si="517"/>
        <v>723.50747949479978</v>
      </c>
    </row>
    <row r="2491" spans="1:68" s="25" customFormat="1" ht="14.25" x14ac:dyDescent="0.2">
      <c r="A2491" s="14">
        <v>1292</v>
      </c>
      <c r="B2491" s="40"/>
      <c r="C2491" s="15"/>
      <c r="D2491" s="16">
        <v>4755</v>
      </c>
      <c r="E2491" s="15" t="s">
        <v>19182</v>
      </c>
      <c r="F2491" s="15" t="s">
        <v>19183</v>
      </c>
      <c r="G2491" s="17" t="s">
        <v>19184</v>
      </c>
      <c r="H2491" s="17" t="s">
        <v>19185</v>
      </c>
      <c r="I2491" s="17" t="s">
        <v>86</v>
      </c>
      <c r="J2491" s="15" t="s">
        <v>19186</v>
      </c>
      <c r="K2491" s="15" t="s">
        <v>19187</v>
      </c>
      <c r="L2491" s="18" t="s">
        <v>19188</v>
      </c>
      <c r="M2491" s="15" t="s">
        <v>18972</v>
      </c>
      <c r="N2491" s="15" t="s">
        <v>18973</v>
      </c>
      <c r="O2491" s="16">
        <v>510</v>
      </c>
      <c r="P2491" s="15" t="s">
        <v>118</v>
      </c>
      <c r="Q2491" s="15">
        <v>23900</v>
      </c>
      <c r="R2491" s="15">
        <v>216400</v>
      </c>
      <c r="S2491" s="15">
        <v>240300</v>
      </c>
      <c r="T2491" s="15">
        <v>0.23</v>
      </c>
      <c r="U2491" s="15" t="s">
        <v>18717</v>
      </c>
      <c r="V2491" s="15" t="s">
        <v>76</v>
      </c>
      <c r="W2491" s="16">
        <v>1</v>
      </c>
      <c r="X2491" s="16">
        <v>1</v>
      </c>
      <c r="Y2491" s="15">
        <v>9814</v>
      </c>
      <c r="Z2491" s="15">
        <v>0.22500000000000001</v>
      </c>
      <c r="AA2491" s="15" t="s">
        <v>19180</v>
      </c>
      <c r="AB2491" s="15" t="s">
        <v>18925</v>
      </c>
      <c r="AC2491" s="15">
        <v>235000</v>
      </c>
      <c r="AD2491" s="26">
        <v>42138</v>
      </c>
      <c r="AE2491" s="15" t="s">
        <v>78</v>
      </c>
      <c r="AF2491" s="15" t="s">
        <v>78</v>
      </c>
      <c r="AG2491" s="16">
        <v>1</v>
      </c>
      <c r="AH2491" s="15" t="s">
        <v>19189</v>
      </c>
      <c r="AI2491" s="15" t="s">
        <v>78</v>
      </c>
      <c r="AJ2491" s="15">
        <v>9814.2329101600008</v>
      </c>
      <c r="AK2491" s="15">
        <v>421.986100991</v>
      </c>
      <c r="AL2491" s="15">
        <v>3103716.8736299998</v>
      </c>
      <c r="AM2491" s="15">
        <v>1414492.0784199999</v>
      </c>
      <c r="AN2491" s="19">
        <v>21800</v>
      </c>
      <c r="AO2491" s="19">
        <v>115500</v>
      </c>
      <c r="AP2491" s="19">
        <v>0</v>
      </c>
      <c r="AQ2491" s="19">
        <v>0</v>
      </c>
      <c r="AR2491" s="34">
        <f t="shared" si="508"/>
        <v>137300</v>
      </c>
      <c r="AS2491" s="34">
        <v>45000</v>
      </c>
      <c r="AT2491" s="34">
        <v>3000</v>
      </c>
      <c r="AU2491" s="34">
        <v>32305</v>
      </c>
      <c r="AV2491" s="34">
        <v>0</v>
      </c>
      <c r="AW2491" s="35">
        <f t="shared" si="509"/>
        <v>80305</v>
      </c>
      <c r="AX2491" s="34">
        <f t="shared" si="510"/>
        <v>56995</v>
      </c>
      <c r="AY2491" s="36">
        <v>1.3258000000000001</v>
      </c>
      <c r="AZ2491" s="36">
        <v>2.0265</v>
      </c>
      <c r="BA2491" s="22"/>
      <c r="BB2491" s="19">
        <v>1373</v>
      </c>
      <c r="BC2491" s="34">
        <f t="shared" si="511"/>
        <v>755.63971000000015</v>
      </c>
      <c r="BD2491" s="34">
        <f t="shared" si="512"/>
        <v>1155.0036750000002</v>
      </c>
      <c r="BE2491" s="38">
        <v>3.4819999999999997E-2</v>
      </c>
      <c r="BF2491" s="38">
        <f t="shared" si="513"/>
        <v>3.4819999999999997E-2</v>
      </c>
      <c r="BG2491" s="34">
        <v>26.311374702200002</v>
      </c>
      <c r="BH2491" s="34">
        <v>40.217227963500001</v>
      </c>
      <c r="BI2491" s="34">
        <f t="shared" si="514"/>
        <v>729.32833529780009</v>
      </c>
      <c r="BJ2491" s="34">
        <f t="shared" si="515"/>
        <v>1114.7864470365002</v>
      </c>
      <c r="BK2491" s="34">
        <v>0</v>
      </c>
      <c r="BL2491" s="34">
        <v>0</v>
      </c>
      <c r="BM2491" s="34">
        <f t="shared" si="516"/>
        <v>0</v>
      </c>
      <c r="BN2491" s="39">
        <f t="shared" si="506"/>
        <v>729.32833529780009</v>
      </c>
      <c r="BO2491" s="39">
        <f t="shared" si="507"/>
        <v>1114.7864470365002</v>
      </c>
      <c r="BP2491" s="39">
        <f t="shared" si="517"/>
        <v>385.45811173870015</v>
      </c>
    </row>
    <row r="2492" spans="1:68" s="25" customFormat="1" ht="14.25" x14ac:dyDescent="0.2">
      <c r="A2492" s="14">
        <v>1293</v>
      </c>
      <c r="B2492" s="40"/>
      <c r="C2492" s="15" t="s">
        <v>19190</v>
      </c>
      <c r="D2492" s="16">
        <v>27957</v>
      </c>
      <c r="E2492" s="15" t="s">
        <v>19191</v>
      </c>
      <c r="F2492" s="15" t="s">
        <v>19190</v>
      </c>
      <c r="G2492" s="17" t="s">
        <v>19192</v>
      </c>
      <c r="H2492" s="17" t="s">
        <v>19193</v>
      </c>
      <c r="I2492" s="17" t="s">
        <v>86</v>
      </c>
      <c r="J2492" s="15" t="s">
        <v>19194</v>
      </c>
      <c r="K2492" s="15" t="s">
        <v>86</v>
      </c>
      <c r="L2492" s="18" t="s">
        <v>19195</v>
      </c>
      <c r="M2492" s="15" t="s">
        <v>18972</v>
      </c>
      <c r="N2492" s="15" t="s">
        <v>18973</v>
      </c>
      <c r="O2492" s="16">
        <v>510</v>
      </c>
      <c r="P2492" s="15" t="s">
        <v>118</v>
      </c>
      <c r="Q2492" s="15">
        <v>27300</v>
      </c>
      <c r="R2492" s="15">
        <v>126100</v>
      </c>
      <c r="S2492" s="15">
        <v>153400</v>
      </c>
      <c r="T2492" s="15">
        <v>0.28999999999999998</v>
      </c>
      <c r="U2492" s="15" t="s">
        <v>18717</v>
      </c>
      <c r="V2492" s="15" t="s">
        <v>76</v>
      </c>
      <c r="W2492" s="16">
        <v>1</v>
      </c>
      <c r="X2492" s="16">
        <v>1</v>
      </c>
      <c r="Y2492" s="15">
        <v>12397</v>
      </c>
      <c r="Z2492" s="15">
        <v>0.28499999999999998</v>
      </c>
      <c r="AA2492" s="15" t="s">
        <v>19180</v>
      </c>
      <c r="AB2492" s="15" t="s">
        <v>18925</v>
      </c>
      <c r="AC2492" s="15">
        <v>132000</v>
      </c>
      <c r="AD2492" s="26">
        <v>41213</v>
      </c>
      <c r="AE2492" s="15" t="s">
        <v>78</v>
      </c>
      <c r="AF2492" s="15" t="s">
        <v>78</v>
      </c>
      <c r="AG2492" s="16">
        <v>1</v>
      </c>
      <c r="AH2492" s="15" t="s">
        <v>19196</v>
      </c>
      <c r="AI2492" s="15" t="s">
        <v>78</v>
      </c>
      <c r="AJ2492" s="15">
        <v>12396.9196777</v>
      </c>
      <c r="AK2492" s="15">
        <v>471.77086565100001</v>
      </c>
      <c r="AL2492" s="15">
        <v>3103790.4747100002</v>
      </c>
      <c r="AM2492" s="15">
        <v>1414474.8162</v>
      </c>
      <c r="AN2492" s="19">
        <v>27300</v>
      </c>
      <c r="AO2492" s="19">
        <v>123000</v>
      </c>
      <c r="AP2492" s="19">
        <v>0</v>
      </c>
      <c r="AQ2492" s="19">
        <v>0</v>
      </c>
      <c r="AR2492" s="34">
        <f t="shared" si="508"/>
        <v>150300</v>
      </c>
      <c r="AS2492" s="34">
        <v>45000</v>
      </c>
      <c r="AT2492" s="34">
        <v>3000</v>
      </c>
      <c r="AU2492" s="34">
        <v>36855</v>
      </c>
      <c r="AV2492" s="34">
        <v>0</v>
      </c>
      <c r="AW2492" s="35">
        <f t="shared" si="509"/>
        <v>84855</v>
      </c>
      <c r="AX2492" s="34">
        <f t="shared" si="510"/>
        <v>65445</v>
      </c>
      <c r="AY2492" s="36">
        <v>1.3258000000000001</v>
      </c>
      <c r="AZ2492" s="36">
        <v>2.0265</v>
      </c>
      <c r="BA2492" s="22"/>
      <c r="BB2492" s="19">
        <v>1503</v>
      </c>
      <c r="BC2492" s="34">
        <f t="shared" si="511"/>
        <v>867.6698100000001</v>
      </c>
      <c r="BD2492" s="34">
        <f t="shared" si="512"/>
        <v>1326.242925</v>
      </c>
      <c r="BE2492" s="38">
        <v>3.4819999999999997E-2</v>
      </c>
      <c r="BF2492" s="38">
        <f t="shared" si="513"/>
        <v>3.4819999999999997E-2</v>
      </c>
      <c r="BG2492" s="34">
        <v>30.2122627842</v>
      </c>
      <c r="BH2492" s="34">
        <v>46.179778648499997</v>
      </c>
      <c r="BI2492" s="34">
        <f t="shared" si="514"/>
        <v>837.4575472158001</v>
      </c>
      <c r="BJ2492" s="34">
        <f t="shared" si="515"/>
        <v>1280.0631463515001</v>
      </c>
      <c r="BK2492" s="34">
        <v>0</v>
      </c>
      <c r="BL2492" s="34">
        <v>0</v>
      </c>
      <c r="BM2492" s="34">
        <f t="shared" si="516"/>
        <v>0</v>
      </c>
      <c r="BN2492" s="39">
        <f t="shared" si="506"/>
        <v>837.4575472158001</v>
      </c>
      <c r="BO2492" s="39">
        <f t="shared" si="507"/>
        <v>1280.0631463515001</v>
      </c>
      <c r="BP2492" s="39">
        <f t="shared" si="517"/>
        <v>442.6055991357</v>
      </c>
    </row>
    <row r="2493" spans="1:68" s="25" customFormat="1" ht="14.25" x14ac:dyDescent="0.2">
      <c r="A2493" s="14">
        <v>1294</v>
      </c>
      <c r="B2493" s="40"/>
      <c r="C2493" s="15"/>
      <c r="D2493" s="16">
        <v>27800</v>
      </c>
      <c r="E2493" s="15" t="s">
        <v>19197</v>
      </c>
      <c r="F2493" s="15" t="s">
        <v>19198</v>
      </c>
      <c r="G2493" s="17" t="s">
        <v>19199</v>
      </c>
      <c r="H2493" s="17" t="s">
        <v>19200</v>
      </c>
      <c r="I2493" s="17" t="s">
        <v>86</v>
      </c>
      <c r="J2493" s="15" t="s">
        <v>19201</v>
      </c>
      <c r="K2493" s="15" t="s">
        <v>1925</v>
      </c>
      <c r="L2493" s="18" t="s">
        <v>19202</v>
      </c>
      <c r="M2493" s="15" t="s">
        <v>18972</v>
      </c>
      <c r="N2493" s="15" t="s">
        <v>18973</v>
      </c>
      <c r="O2493" s="16">
        <v>510</v>
      </c>
      <c r="P2493" s="15" t="s">
        <v>118</v>
      </c>
      <c r="Q2493" s="15">
        <v>25600</v>
      </c>
      <c r="R2493" s="15">
        <v>150000</v>
      </c>
      <c r="S2493" s="15">
        <v>175600</v>
      </c>
      <c r="T2493" s="15">
        <v>0.26</v>
      </c>
      <c r="U2493" s="15" t="s">
        <v>18717</v>
      </c>
      <c r="V2493" s="15" t="s">
        <v>76</v>
      </c>
      <c r="W2493" s="16">
        <v>1</v>
      </c>
      <c r="X2493" s="16">
        <v>1</v>
      </c>
      <c r="Y2493" s="15">
        <v>11199</v>
      </c>
      <c r="Z2493" s="15">
        <v>0.25700000000000001</v>
      </c>
      <c r="AA2493" s="15" t="s">
        <v>19180</v>
      </c>
      <c r="AB2493" s="15" t="s">
        <v>18925</v>
      </c>
      <c r="AC2493" s="15">
        <v>189900</v>
      </c>
      <c r="AD2493" s="26">
        <v>41820</v>
      </c>
      <c r="AE2493" s="15" t="s">
        <v>78</v>
      </c>
      <c r="AF2493" s="15" t="s">
        <v>78</v>
      </c>
      <c r="AG2493" s="16">
        <v>1</v>
      </c>
      <c r="AH2493" s="15" t="s">
        <v>19203</v>
      </c>
      <c r="AI2493" s="15" t="s">
        <v>78</v>
      </c>
      <c r="AJ2493" s="15">
        <v>11198.7570801</v>
      </c>
      <c r="AK2493" s="15">
        <v>439.86339746900001</v>
      </c>
      <c r="AL2493" s="15">
        <v>3103866.8790099998</v>
      </c>
      <c r="AM2493" s="15">
        <v>1414417.82977</v>
      </c>
      <c r="AN2493" s="19">
        <v>23300</v>
      </c>
      <c r="AO2493" s="19">
        <v>144900</v>
      </c>
      <c r="AP2493" s="19">
        <v>0</v>
      </c>
      <c r="AQ2493" s="19">
        <v>0</v>
      </c>
      <c r="AR2493" s="34">
        <f t="shared" si="508"/>
        <v>168200</v>
      </c>
      <c r="AS2493" s="34">
        <v>45000</v>
      </c>
      <c r="AT2493" s="34">
        <v>3000</v>
      </c>
      <c r="AU2493" s="34">
        <v>43120</v>
      </c>
      <c r="AV2493" s="34">
        <v>0</v>
      </c>
      <c r="AW2493" s="35">
        <f t="shared" si="509"/>
        <v>91120</v>
      </c>
      <c r="AX2493" s="34">
        <f t="shared" si="510"/>
        <v>77080</v>
      </c>
      <c r="AY2493" s="36">
        <v>1.3258000000000001</v>
      </c>
      <c r="AZ2493" s="36">
        <v>2.0265</v>
      </c>
      <c r="BA2493" s="22"/>
      <c r="BB2493" s="19">
        <v>1682</v>
      </c>
      <c r="BC2493" s="34">
        <f t="shared" si="511"/>
        <v>1021.92664</v>
      </c>
      <c r="BD2493" s="34">
        <f t="shared" si="512"/>
        <v>1562.0261999999998</v>
      </c>
      <c r="BE2493" s="38">
        <v>3.4819999999999997E-2</v>
      </c>
      <c r="BF2493" s="38">
        <f t="shared" si="513"/>
        <v>3.4819999999999997E-2</v>
      </c>
      <c r="BG2493" s="34">
        <v>35.583485604799996</v>
      </c>
      <c r="BH2493" s="34">
        <v>54.389752283999989</v>
      </c>
      <c r="BI2493" s="34">
        <f t="shared" si="514"/>
        <v>986.34315439520003</v>
      </c>
      <c r="BJ2493" s="34">
        <f t="shared" si="515"/>
        <v>1507.6364477159998</v>
      </c>
      <c r="BK2493" s="34">
        <v>0</v>
      </c>
      <c r="BL2493" s="34">
        <v>0</v>
      </c>
      <c r="BM2493" s="34">
        <f t="shared" si="516"/>
        <v>0</v>
      </c>
      <c r="BN2493" s="39">
        <f t="shared" si="506"/>
        <v>986.34315439520003</v>
      </c>
      <c r="BO2493" s="39">
        <f t="shared" si="507"/>
        <v>1507.6364477159998</v>
      </c>
      <c r="BP2493" s="39">
        <f t="shared" si="517"/>
        <v>521.29329332079976</v>
      </c>
    </row>
    <row r="2494" spans="1:68" s="25" customFormat="1" ht="25.5" x14ac:dyDescent="0.2">
      <c r="A2494" s="14">
        <v>1337</v>
      </c>
      <c r="B2494" s="40"/>
      <c r="C2494" s="15" t="s">
        <v>19204</v>
      </c>
      <c r="D2494" s="16">
        <v>6824</v>
      </c>
      <c r="E2494" s="15" t="s">
        <v>19205</v>
      </c>
      <c r="F2494" s="15" t="s">
        <v>19204</v>
      </c>
      <c r="G2494" s="17" t="s">
        <v>19206</v>
      </c>
      <c r="H2494" s="17" t="s">
        <v>19207</v>
      </c>
      <c r="I2494" s="17" t="s">
        <v>205</v>
      </c>
      <c r="J2494" s="15" t="s">
        <v>19208</v>
      </c>
      <c r="K2494" s="15" t="s">
        <v>205</v>
      </c>
      <c r="L2494" s="18" t="s">
        <v>19209</v>
      </c>
      <c r="M2494" s="15" t="s">
        <v>18972</v>
      </c>
      <c r="N2494" s="15" t="s">
        <v>18973</v>
      </c>
      <c r="O2494" s="16">
        <v>510</v>
      </c>
      <c r="P2494" s="15" t="s">
        <v>118</v>
      </c>
      <c r="Q2494" s="15">
        <v>21300</v>
      </c>
      <c r="R2494" s="15">
        <v>177600</v>
      </c>
      <c r="S2494" s="15">
        <v>198900</v>
      </c>
      <c r="T2494" s="15">
        <v>0.19</v>
      </c>
      <c r="U2494" s="15" t="s">
        <v>18717</v>
      </c>
      <c r="V2494" s="15" t="s">
        <v>76</v>
      </c>
      <c r="W2494" s="16">
        <v>1</v>
      </c>
      <c r="X2494" s="16">
        <v>1</v>
      </c>
      <c r="Y2494" s="15">
        <v>8683</v>
      </c>
      <c r="Z2494" s="15">
        <v>0.19900000000000001</v>
      </c>
      <c r="AA2494" s="15" t="s">
        <v>19210</v>
      </c>
      <c r="AB2494" s="15" t="s">
        <v>18925</v>
      </c>
      <c r="AC2494" s="15">
        <v>193000</v>
      </c>
      <c r="AD2494" s="26">
        <v>41470</v>
      </c>
      <c r="AE2494" s="15" t="s">
        <v>119</v>
      </c>
      <c r="AF2494" s="15" t="s">
        <v>119</v>
      </c>
      <c r="AG2494" s="16">
        <v>1</v>
      </c>
      <c r="AH2494" s="15" t="s">
        <v>19211</v>
      </c>
      <c r="AI2494" s="15" t="s">
        <v>78</v>
      </c>
      <c r="AJ2494" s="15">
        <v>8682.7155761699996</v>
      </c>
      <c r="AK2494" s="15">
        <v>399.70010306500001</v>
      </c>
      <c r="AL2494" s="15">
        <v>3103408.2508800002</v>
      </c>
      <c r="AM2494" s="15">
        <v>1412883.2331999999</v>
      </c>
      <c r="AN2494" s="19">
        <v>21300</v>
      </c>
      <c r="AO2494" s="19">
        <v>168900</v>
      </c>
      <c r="AP2494" s="19">
        <v>0</v>
      </c>
      <c r="AQ2494" s="19">
        <v>0</v>
      </c>
      <c r="AR2494" s="34">
        <f t="shared" si="508"/>
        <v>190200</v>
      </c>
      <c r="AS2494" s="34">
        <v>45000</v>
      </c>
      <c r="AT2494" s="34">
        <v>3000</v>
      </c>
      <c r="AU2494" s="34">
        <v>50820</v>
      </c>
      <c r="AV2494" s="34">
        <v>0</v>
      </c>
      <c r="AW2494" s="35">
        <f t="shared" si="509"/>
        <v>98820</v>
      </c>
      <c r="AX2494" s="34">
        <f t="shared" si="510"/>
        <v>91380</v>
      </c>
      <c r="AY2494" s="36">
        <v>1.3258000000000001</v>
      </c>
      <c r="AZ2494" s="36">
        <v>2.0265</v>
      </c>
      <c r="BA2494" s="22"/>
      <c r="BB2494" s="19">
        <v>1902</v>
      </c>
      <c r="BC2494" s="34">
        <f t="shared" si="511"/>
        <v>1211.51604</v>
      </c>
      <c r="BD2494" s="34">
        <f t="shared" si="512"/>
        <v>1851.8156999999999</v>
      </c>
      <c r="BE2494" s="38">
        <v>3.4819999999999997E-2</v>
      </c>
      <c r="BF2494" s="38">
        <f t="shared" si="513"/>
        <v>3.4819999999999997E-2</v>
      </c>
      <c r="BG2494" s="34">
        <v>42.184988512799997</v>
      </c>
      <c r="BH2494" s="34">
        <v>64.48022267399999</v>
      </c>
      <c r="BI2494" s="34">
        <f t="shared" si="514"/>
        <v>1169.3310514872001</v>
      </c>
      <c r="BJ2494" s="34">
        <f t="shared" si="515"/>
        <v>1787.3354773259998</v>
      </c>
      <c r="BK2494" s="34">
        <v>0</v>
      </c>
      <c r="BL2494" s="34">
        <v>0</v>
      </c>
      <c r="BM2494" s="34">
        <f t="shared" si="516"/>
        <v>0</v>
      </c>
      <c r="BN2494" s="39">
        <f t="shared" si="506"/>
        <v>1169.3310514872001</v>
      </c>
      <c r="BO2494" s="39">
        <f t="shared" si="507"/>
        <v>1787.3354773259998</v>
      </c>
      <c r="BP2494" s="39">
        <f t="shared" si="517"/>
        <v>618.00442583879976</v>
      </c>
    </row>
    <row r="2495" spans="1:68" s="25" customFormat="1" ht="14.25" x14ac:dyDescent="0.2">
      <c r="A2495" s="14">
        <v>1338</v>
      </c>
      <c r="B2495" s="40"/>
      <c r="C2495" s="15" t="s">
        <v>150</v>
      </c>
      <c r="D2495" s="16">
        <v>35613</v>
      </c>
      <c r="E2495" s="15" t="s">
        <v>19212</v>
      </c>
      <c r="F2495" s="15" t="s">
        <v>19213</v>
      </c>
      <c r="G2495" s="17" t="s">
        <v>19214</v>
      </c>
      <c r="H2495" s="17" t="s">
        <v>19215</v>
      </c>
      <c r="I2495" s="17" t="s">
        <v>86</v>
      </c>
      <c r="J2495" s="15" t="s">
        <v>19216</v>
      </c>
      <c r="K2495" s="15" t="s">
        <v>88</v>
      </c>
      <c r="L2495" s="18" t="s">
        <v>19217</v>
      </c>
      <c r="M2495" s="15" t="s">
        <v>18981</v>
      </c>
      <c r="N2495" s="15" t="s">
        <v>18982</v>
      </c>
      <c r="O2495" s="16">
        <v>510</v>
      </c>
      <c r="P2495" s="15" t="s">
        <v>118</v>
      </c>
      <c r="Q2495" s="15">
        <v>19400</v>
      </c>
      <c r="R2495" s="15">
        <v>147700</v>
      </c>
      <c r="S2495" s="15">
        <v>167100</v>
      </c>
      <c r="T2495" s="15">
        <v>0.19</v>
      </c>
      <c r="U2495" s="15" t="s">
        <v>18717</v>
      </c>
      <c r="V2495" s="15" t="s">
        <v>76</v>
      </c>
      <c r="W2495" s="16">
        <v>1</v>
      </c>
      <c r="X2495" s="16">
        <v>1</v>
      </c>
      <c r="Y2495" s="15">
        <v>8436</v>
      </c>
      <c r="Z2495" s="15">
        <v>0.19400000000000001</v>
      </c>
      <c r="AA2495" s="15" t="s">
        <v>19210</v>
      </c>
      <c r="AB2495" s="15" t="s">
        <v>18925</v>
      </c>
      <c r="AC2495" s="15">
        <v>0</v>
      </c>
      <c r="AD2495" s="26">
        <v>38461</v>
      </c>
      <c r="AE2495" s="15" t="s">
        <v>119</v>
      </c>
      <c r="AF2495" s="15" t="s">
        <v>119</v>
      </c>
      <c r="AG2495" s="16">
        <v>1</v>
      </c>
      <c r="AH2495" s="15" t="s">
        <v>19218</v>
      </c>
      <c r="AI2495" s="15" t="s">
        <v>78</v>
      </c>
      <c r="AJ2495" s="15">
        <v>8436.3139648399992</v>
      </c>
      <c r="AK2495" s="15">
        <v>394.36372872499999</v>
      </c>
      <c r="AL2495" s="15">
        <v>3103447.2002500002</v>
      </c>
      <c r="AM2495" s="15">
        <v>1412833.0886200001</v>
      </c>
      <c r="AN2495" s="19">
        <v>19400</v>
      </c>
      <c r="AO2495" s="19">
        <v>145600</v>
      </c>
      <c r="AP2495" s="19">
        <v>0</v>
      </c>
      <c r="AQ2495" s="19">
        <v>0</v>
      </c>
      <c r="AR2495" s="34">
        <f t="shared" si="508"/>
        <v>165000</v>
      </c>
      <c r="AS2495" s="34">
        <v>45000</v>
      </c>
      <c r="AT2495" s="34">
        <v>0</v>
      </c>
      <c r="AU2495" s="34">
        <v>42000</v>
      </c>
      <c r="AV2495" s="34">
        <v>0</v>
      </c>
      <c r="AW2495" s="35">
        <f t="shared" si="509"/>
        <v>87000</v>
      </c>
      <c r="AX2495" s="34">
        <f t="shared" si="510"/>
        <v>78000</v>
      </c>
      <c r="AY2495" s="36">
        <v>1.3258000000000001</v>
      </c>
      <c r="AZ2495" s="36">
        <v>2.0265</v>
      </c>
      <c r="BA2495" s="22"/>
      <c r="BB2495" s="19">
        <v>1650</v>
      </c>
      <c r="BC2495" s="34">
        <f t="shared" si="511"/>
        <v>1034.124</v>
      </c>
      <c r="BD2495" s="34">
        <f t="shared" si="512"/>
        <v>1580.67</v>
      </c>
      <c r="BE2495" s="38">
        <v>3.4819999999999997E-2</v>
      </c>
      <c r="BF2495" s="38">
        <f t="shared" si="513"/>
        <v>3.4819999999999997E-2</v>
      </c>
      <c r="BG2495" s="34">
        <v>36.008197679999995</v>
      </c>
      <c r="BH2495" s="34">
        <v>55.038929400000001</v>
      </c>
      <c r="BI2495" s="34">
        <f t="shared" si="514"/>
        <v>998.11580232000006</v>
      </c>
      <c r="BJ2495" s="34">
        <f t="shared" si="515"/>
        <v>1525.6310706000002</v>
      </c>
      <c r="BK2495" s="34">
        <v>0</v>
      </c>
      <c r="BL2495" s="34">
        <v>0</v>
      </c>
      <c r="BM2495" s="34">
        <f t="shared" si="516"/>
        <v>0</v>
      </c>
      <c r="BN2495" s="39">
        <f t="shared" si="506"/>
        <v>998.11580232000006</v>
      </c>
      <c r="BO2495" s="39">
        <f t="shared" si="507"/>
        <v>1525.6310706000002</v>
      </c>
      <c r="BP2495" s="39">
        <f t="shared" si="517"/>
        <v>527.5152682800001</v>
      </c>
    </row>
    <row r="2496" spans="1:68" s="25" customFormat="1" ht="14.25" x14ac:dyDescent="0.2">
      <c r="A2496" s="14">
        <v>1339</v>
      </c>
      <c r="B2496" s="40"/>
      <c r="C2496" s="15" t="s">
        <v>19219</v>
      </c>
      <c r="D2496" s="16">
        <v>34996</v>
      </c>
      <c r="E2496" s="15" t="s">
        <v>19220</v>
      </c>
      <c r="F2496" s="15" t="s">
        <v>19219</v>
      </c>
      <c r="G2496" s="17" t="s">
        <v>19221</v>
      </c>
      <c r="H2496" s="17" t="s">
        <v>19222</v>
      </c>
      <c r="I2496" s="17" t="s">
        <v>86</v>
      </c>
      <c r="J2496" s="15" t="s">
        <v>19223</v>
      </c>
      <c r="K2496" s="15" t="s">
        <v>1718</v>
      </c>
      <c r="L2496" s="18" t="s">
        <v>19224</v>
      </c>
      <c r="M2496" s="15" t="s">
        <v>18972</v>
      </c>
      <c r="N2496" s="15" t="s">
        <v>18973</v>
      </c>
      <c r="O2496" s="16">
        <v>510</v>
      </c>
      <c r="P2496" s="15" t="s">
        <v>118</v>
      </c>
      <c r="Q2496" s="15">
        <v>21300</v>
      </c>
      <c r="R2496" s="15">
        <v>202600</v>
      </c>
      <c r="S2496" s="15">
        <v>223900</v>
      </c>
      <c r="T2496" s="15">
        <v>0.19</v>
      </c>
      <c r="U2496" s="15" t="s">
        <v>18717</v>
      </c>
      <c r="V2496" s="15" t="s">
        <v>76</v>
      </c>
      <c r="W2496" s="16">
        <v>1</v>
      </c>
      <c r="X2496" s="16">
        <v>1</v>
      </c>
      <c r="Y2496" s="15">
        <v>8560</v>
      </c>
      <c r="Z2496" s="15">
        <v>0.19700000000000001</v>
      </c>
      <c r="AA2496" s="15" t="s">
        <v>19210</v>
      </c>
      <c r="AB2496" s="15" t="s">
        <v>18925</v>
      </c>
      <c r="AC2496" s="15">
        <v>222500</v>
      </c>
      <c r="AD2496" s="26">
        <v>42100</v>
      </c>
      <c r="AE2496" s="15" t="s">
        <v>468</v>
      </c>
      <c r="AF2496" s="15" t="s">
        <v>19225</v>
      </c>
      <c r="AG2496" s="16">
        <v>1</v>
      </c>
      <c r="AH2496" s="15" t="s">
        <v>19226</v>
      </c>
      <c r="AI2496" s="15" t="s">
        <v>78</v>
      </c>
      <c r="AJ2496" s="15">
        <v>8560.4926757800004</v>
      </c>
      <c r="AK2496" s="15">
        <v>395.66588366299999</v>
      </c>
      <c r="AL2496" s="15">
        <v>3103491.33561</v>
      </c>
      <c r="AM2496" s="15">
        <v>1412786.9456799999</v>
      </c>
      <c r="AN2496" s="19">
        <v>21300</v>
      </c>
      <c r="AO2496" s="19">
        <v>193000</v>
      </c>
      <c r="AP2496" s="19">
        <v>0</v>
      </c>
      <c r="AQ2496" s="19">
        <v>0</v>
      </c>
      <c r="AR2496" s="34">
        <f t="shared" si="508"/>
        <v>214300</v>
      </c>
      <c r="AS2496" s="34">
        <v>45000</v>
      </c>
      <c r="AT2496" s="34">
        <v>3000</v>
      </c>
      <c r="AU2496" s="34">
        <v>59255</v>
      </c>
      <c r="AV2496" s="34">
        <v>0</v>
      </c>
      <c r="AW2496" s="35">
        <f t="shared" si="509"/>
        <v>107255</v>
      </c>
      <c r="AX2496" s="34">
        <f t="shared" si="510"/>
        <v>107045</v>
      </c>
      <c r="AY2496" s="36">
        <v>1.3258000000000001</v>
      </c>
      <c r="AZ2496" s="36">
        <v>2.0265</v>
      </c>
      <c r="BA2496" s="22"/>
      <c r="BB2496" s="19">
        <v>2143</v>
      </c>
      <c r="BC2496" s="34">
        <f t="shared" si="511"/>
        <v>1419.20261</v>
      </c>
      <c r="BD2496" s="34">
        <f t="shared" si="512"/>
        <v>2169.2669249999999</v>
      </c>
      <c r="BE2496" s="38">
        <v>3.4819999999999997E-2</v>
      </c>
      <c r="BF2496" s="38">
        <f t="shared" si="513"/>
        <v>3.4819999999999997E-2</v>
      </c>
      <c r="BG2496" s="34">
        <v>49.4166348802</v>
      </c>
      <c r="BH2496" s="34">
        <v>75.533874328499991</v>
      </c>
      <c r="BI2496" s="34">
        <f t="shared" si="514"/>
        <v>1369.7859751198</v>
      </c>
      <c r="BJ2496" s="34">
        <f t="shared" si="515"/>
        <v>2093.7330506714998</v>
      </c>
      <c r="BK2496" s="34">
        <v>0</v>
      </c>
      <c r="BL2496" s="34">
        <v>0</v>
      </c>
      <c r="BM2496" s="34">
        <f t="shared" si="516"/>
        <v>0</v>
      </c>
      <c r="BN2496" s="39">
        <f t="shared" si="506"/>
        <v>1369.7859751198</v>
      </c>
      <c r="BO2496" s="39">
        <f t="shared" si="507"/>
        <v>2093.7330506714998</v>
      </c>
      <c r="BP2496" s="39">
        <f t="shared" si="517"/>
        <v>723.94707555169975</v>
      </c>
    </row>
    <row r="2497" spans="1:68" s="25" customFormat="1" ht="14.25" x14ac:dyDescent="0.2">
      <c r="A2497" s="14">
        <v>1340</v>
      </c>
      <c r="B2497" s="40"/>
      <c r="C2497" s="15"/>
      <c r="D2497" s="16">
        <v>25568</v>
      </c>
      <c r="E2497" s="15" t="s">
        <v>19227</v>
      </c>
      <c r="F2497" s="15" t="s">
        <v>19228</v>
      </c>
      <c r="G2497" s="17" t="s">
        <v>19229</v>
      </c>
      <c r="H2497" s="17" t="s">
        <v>19230</v>
      </c>
      <c r="I2497" s="17" t="s">
        <v>86</v>
      </c>
      <c r="J2497" s="15" t="s">
        <v>19231</v>
      </c>
      <c r="K2497" s="15" t="s">
        <v>5672</v>
      </c>
      <c r="L2497" s="18" t="s">
        <v>19232</v>
      </c>
      <c r="M2497" s="15" t="s">
        <v>18972</v>
      </c>
      <c r="N2497" s="15" t="s">
        <v>18973</v>
      </c>
      <c r="O2497" s="16">
        <v>510</v>
      </c>
      <c r="P2497" s="15" t="s">
        <v>118</v>
      </c>
      <c r="Q2497" s="15">
        <v>18000</v>
      </c>
      <c r="R2497" s="15">
        <v>132500</v>
      </c>
      <c r="S2497" s="15">
        <v>150500</v>
      </c>
      <c r="T2497" s="15">
        <v>0.15</v>
      </c>
      <c r="U2497" s="15" t="s">
        <v>18717</v>
      </c>
      <c r="V2497" s="15" t="s">
        <v>76</v>
      </c>
      <c r="W2497" s="16">
        <v>1</v>
      </c>
      <c r="X2497" s="16">
        <v>1</v>
      </c>
      <c r="Y2497" s="15">
        <v>6834</v>
      </c>
      <c r="Z2497" s="15">
        <v>0.157</v>
      </c>
      <c r="AA2497" s="15" t="s">
        <v>19210</v>
      </c>
      <c r="AB2497" s="15" t="s">
        <v>18925</v>
      </c>
      <c r="AC2497" s="15">
        <v>167000</v>
      </c>
      <c r="AD2497" s="26">
        <v>42146</v>
      </c>
      <c r="AE2497" s="15" t="s">
        <v>119</v>
      </c>
      <c r="AF2497" s="15" t="s">
        <v>119</v>
      </c>
      <c r="AG2497" s="16">
        <v>1</v>
      </c>
      <c r="AH2497" s="15" t="s">
        <v>19233</v>
      </c>
      <c r="AI2497" s="15" t="s">
        <v>78</v>
      </c>
      <c r="AJ2497" s="15">
        <v>6834.1325683599998</v>
      </c>
      <c r="AK2497" s="15">
        <v>370.79123836500003</v>
      </c>
      <c r="AL2497" s="15">
        <v>3103535.4309800002</v>
      </c>
      <c r="AM2497" s="15">
        <v>1412749.7965899999</v>
      </c>
      <c r="AN2497" s="19">
        <v>18000</v>
      </c>
      <c r="AO2497" s="19">
        <v>129400</v>
      </c>
      <c r="AP2497" s="19">
        <v>0</v>
      </c>
      <c r="AQ2497" s="19">
        <v>0</v>
      </c>
      <c r="AR2497" s="34">
        <f t="shared" si="508"/>
        <v>147400</v>
      </c>
      <c r="AS2497" s="34">
        <v>45000</v>
      </c>
      <c r="AT2497" s="34">
        <v>3000</v>
      </c>
      <c r="AU2497" s="34">
        <v>35840</v>
      </c>
      <c r="AV2497" s="34">
        <v>0</v>
      </c>
      <c r="AW2497" s="35">
        <f t="shared" si="509"/>
        <v>83840</v>
      </c>
      <c r="AX2497" s="34">
        <f t="shared" si="510"/>
        <v>63560</v>
      </c>
      <c r="AY2497" s="36">
        <v>1.3258000000000001</v>
      </c>
      <c r="AZ2497" s="36">
        <v>2.0265</v>
      </c>
      <c r="BA2497" s="22"/>
      <c r="BB2497" s="19">
        <v>1474</v>
      </c>
      <c r="BC2497" s="34">
        <f t="shared" si="511"/>
        <v>842.67848000000004</v>
      </c>
      <c r="BD2497" s="34">
        <f t="shared" si="512"/>
        <v>1288.0434</v>
      </c>
      <c r="BE2497" s="38">
        <v>3.4819999999999997E-2</v>
      </c>
      <c r="BF2497" s="38">
        <f t="shared" si="513"/>
        <v>3.4819999999999997E-2</v>
      </c>
      <c r="BG2497" s="34">
        <v>29.342064673599999</v>
      </c>
      <c r="BH2497" s="34">
        <v>44.849671187999995</v>
      </c>
      <c r="BI2497" s="34">
        <f t="shared" si="514"/>
        <v>813.33641532640002</v>
      </c>
      <c r="BJ2497" s="34">
        <f t="shared" si="515"/>
        <v>1243.193728812</v>
      </c>
      <c r="BK2497" s="34">
        <v>0</v>
      </c>
      <c r="BL2497" s="34">
        <v>0</v>
      </c>
      <c r="BM2497" s="34">
        <f t="shared" si="516"/>
        <v>0</v>
      </c>
      <c r="BN2497" s="39">
        <f t="shared" si="506"/>
        <v>813.33641532640002</v>
      </c>
      <c r="BO2497" s="39">
        <f t="shared" si="507"/>
        <v>1243.193728812</v>
      </c>
      <c r="BP2497" s="39">
        <f t="shared" si="517"/>
        <v>429.8573134856</v>
      </c>
    </row>
    <row r="2498" spans="1:68" s="25" customFormat="1" ht="14.25" x14ac:dyDescent="0.2">
      <c r="A2498" s="14">
        <v>1341</v>
      </c>
      <c r="B2498" s="40"/>
      <c r="C2498" s="15" t="s">
        <v>19234</v>
      </c>
      <c r="D2498" s="16">
        <v>2744</v>
      </c>
      <c r="E2498" s="15" t="s">
        <v>19235</v>
      </c>
      <c r="F2498" s="15" t="s">
        <v>19234</v>
      </c>
      <c r="G2498" s="17" t="s">
        <v>19236</v>
      </c>
      <c r="H2498" s="17" t="s">
        <v>19237</v>
      </c>
      <c r="I2498" s="17" t="s">
        <v>86</v>
      </c>
      <c r="J2498" s="15" t="s">
        <v>19238</v>
      </c>
      <c r="K2498" s="15" t="s">
        <v>3113</v>
      </c>
      <c r="L2498" s="18" t="s">
        <v>19239</v>
      </c>
      <c r="M2498" s="15" t="s">
        <v>18972</v>
      </c>
      <c r="N2498" s="15" t="s">
        <v>18973</v>
      </c>
      <c r="O2498" s="16">
        <v>510</v>
      </c>
      <c r="P2498" s="15" t="s">
        <v>118</v>
      </c>
      <c r="Q2498" s="15">
        <v>18900</v>
      </c>
      <c r="R2498" s="15">
        <v>168900</v>
      </c>
      <c r="S2498" s="15">
        <v>187800</v>
      </c>
      <c r="T2498" s="15">
        <v>0.16</v>
      </c>
      <c r="U2498" s="15" t="s">
        <v>18717</v>
      </c>
      <c r="V2498" s="15" t="s">
        <v>76</v>
      </c>
      <c r="W2498" s="16">
        <v>1</v>
      </c>
      <c r="X2498" s="16">
        <v>1</v>
      </c>
      <c r="Y2498" s="15">
        <v>7212</v>
      </c>
      <c r="Z2498" s="15">
        <v>0.16600000000000001</v>
      </c>
      <c r="AA2498" s="15" t="s">
        <v>19210</v>
      </c>
      <c r="AB2498" s="15" t="s">
        <v>18925</v>
      </c>
      <c r="AC2498" s="15">
        <v>241000</v>
      </c>
      <c r="AD2498" s="26">
        <v>38146</v>
      </c>
      <c r="AE2498" s="15" t="s">
        <v>119</v>
      </c>
      <c r="AF2498" s="15" t="s">
        <v>119</v>
      </c>
      <c r="AG2498" s="16">
        <v>1</v>
      </c>
      <c r="AH2498" s="15" t="s">
        <v>19240</v>
      </c>
      <c r="AI2498" s="15" t="s">
        <v>78</v>
      </c>
      <c r="AJ2498" s="15">
        <v>7212.0080566400002</v>
      </c>
      <c r="AK2498" s="15">
        <v>378.94563600800001</v>
      </c>
      <c r="AL2498" s="15">
        <v>3103578.3092200002</v>
      </c>
      <c r="AM2498" s="15">
        <v>1412720.2246099999</v>
      </c>
      <c r="AN2498" s="19">
        <v>18900</v>
      </c>
      <c r="AO2498" s="19">
        <v>164900</v>
      </c>
      <c r="AP2498" s="19">
        <v>0</v>
      </c>
      <c r="AQ2498" s="19">
        <v>0</v>
      </c>
      <c r="AR2498" s="34">
        <f t="shared" si="508"/>
        <v>183800</v>
      </c>
      <c r="AS2498" s="34">
        <v>45000</v>
      </c>
      <c r="AT2498" s="34">
        <v>3000</v>
      </c>
      <c r="AU2498" s="34">
        <v>48580</v>
      </c>
      <c r="AV2498" s="34">
        <v>0</v>
      </c>
      <c r="AW2498" s="35">
        <f t="shared" si="509"/>
        <v>96580</v>
      </c>
      <c r="AX2498" s="34">
        <f t="shared" si="510"/>
        <v>87220</v>
      </c>
      <c r="AY2498" s="36">
        <v>1.3258000000000001</v>
      </c>
      <c r="AZ2498" s="36">
        <v>2.0265</v>
      </c>
      <c r="BA2498" s="22"/>
      <c r="BB2498" s="19">
        <v>1838</v>
      </c>
      <c r="BC2498" s="34">
        <f t="shared" si="511"/>
        <v>1156.3627600000002</v>
      </c>
      <c r="BD2498" s="34">
        <f t="shared" si="512"/>
        <v>1767.5133000000001</v>
      </c>
      <c r="BE2498" s="38">
        <v>3.4819999999999997E-2</v>
      </c>
      <c r="BF2498" s="38">
        <f t="shared" si="513"/>
        <v>3.4819999999999997E-2</v>
      </c>
      <c r="BG2498" s="34">
        <v>40.264551303200001</v>
      </c>
      <c r="BH2498" s="34">
        <v>61.544813105999999</v>
      </c>
      <c r="BI2498" s="34">
        <f t="shared" si="514"/>
        <v>1116.0982086968002</v>
      </c>
      <c r="BJ2498" s="34">
        <f t="shared" si="515"/>
        <v>1705.9684868940001</v>
      </c>
      <c r="BK2498" s="34">
        <v>0</v>
      </c>
      <c r="BL2498" s="34">
        <v>0</v>
      </c>
      <c r="BM2498" s="34">
        <f t="shared" si="516"/>
        <v>0</v>
      </c>
      <c r="BN2498" s="39">
        <f t="shared" si="506"/>
        <v>1116.0982086968002</v>
      </c>
      <c r="BO2498" s="39">
        <f t="shared" si="507"/>
        <v>1705.9684868940001</v>
      </c>
      <c r="BP2498" s="39">
        <f t="shared" si="517"/>
        <v>589.87027819719992</v>
      </c>
    </row>
    <row r="2499" spans="1:68" s="25" customFormat="1" ht="14.25" x14ac:dyDescent="0.2">
      <c r="A2499" s="14">
        <v>1342</v>
      </c>
      <c r="B2499" s="40"/>
      <c r="C2499" s="15" t="s">
        <v>726</v>
      </c>
      <c r="D2499" s="16">
        <v>36628</v>
      </c>
      <c r="E2499" s="15" t="s">
        <v>19241</v>
      </c>
      <c r="F2499" s="15" t="s">
        <v>19242</v>
      </c>
      <c r="G2499" s="17" t="s">
        <v>19243</v>
      </c>
      <c r="H2499" s="17" t="s">
        <v>19244</v>
      </c>
      <c r="I2499" s="17" t="s">
        <v>86</v>
      </c>
      <c r="J2499" s="15" t="s">
        <v>19245</v>
      </c>
      <c r="K2499" s="15" t="s">
        <v>4723</v>
      </c>
      <c r="L2499" s="18" t="s">
        <v>19246</v>
      </c>
      <c r="M2499" s="15" t="s">
        <v>18981</v>
      </c>
      <c r="N2499" s="15" t="s">
        <v>18982</v>
      </c>
      <c r="O2499" s="16">
        <v>510</v>
      </c>
      <c r="P2499" s="15" t="s">
        <v>118</v>
      </c>
      <c r="Q2499" s="15">
        <v>21200</v>
      </c>
      <c r="R2499" s="15">
        <v>128800</v>
      </c>
      <c r="S2499" s="15">
        <v>150000</v>
      </c>
      <c r="T2499" s="15">
        <v>0.22</v>
      </c>
      <c r="U2499" s="15" t="s">
        <v>18717</v>
      </c>
      <c r="V2499" s="15" t="s">
        <v>76</v>
      </c>
      <c r="W2499" s="16">
        <v>1</v>
      </c>
      <c r="X2499" s="16">
        <v>1</v>
      </c>
      <c r="Y2499" s="15">
        <v>9661</v>
      </c>
      <c r="Z2499" s="15">
        <v>0.222</v>
      </c>
      <c r="AA2499" s="15" t="s">
        <v>19210</v>
      </c>
      <c r="AB2499" s="15" t="s">
        <v>18925</v>
      </c>
      <c r="AC2499" s="15">
        <v>136000</v>
      </c>
      <c r="AD2499" s="26">
        <v>39976</v>
      </c>
      <c r="AE2499" s="15" t="s">
        <v>119</v>
      </c>
      <c r="AF2499" s="15" t="s">
        <v>119</v>
      </c>
      <c r="AG2499" s="16">
        <v>1</v>
      </c>
      <c r="AH2499" s="15" t="s">
        <v>19247</v>
      </c>
      <c r="AI2499" s="15" t="s">
        <v>78</v>
      </c>
      <c r="AJ2499" s="15">
        <v>9661.3159179699996</v>
      </c>
      <c r="AK2499" s="15">
        <v>416.65363177099999</v>
      </c>
      <c r="AL2499" s="15">
        <v>3103631.2602499998</v>
      </c>
      <c r="AM2499" s="15">
        <v>1412690.24016</v>
      </c>
      <c r="AN2499" s="19">
        <v>21200</v>
      </c>
      <c r="AO2499" s="19">
        <v>133200</v>
      </c>
      <c r="AP2499" s="19">
        <v>0</v>
      </c>
      <c r="AQ2499" s="19">
        <v>0</v>
      </c>
      <c r="AR2499" s="34">
        <f t="shared" si="508"/>
        <v>154400</v>
      </c>
      <c r="AS2499" s="34">
        <v>45000</v>
      </c>
      <c r="AT2499" s="34">
        <v>3000</v>
      </c>
      <c r="AU2499" s="34">
        <v>38290</v>
      </c>
      <c r="AV2499" s="34">
        <v>0</v>
      </c>
      <c r="AW2499" s="35">
        <f t="shared" si="509"/>
        <v>86290</v>
      </c>
      <c r="AX2499" s="34">
        <f t="shared" si="510"/>
        <v>68110</v>
      </c>
      <c r="AY2499" s="36">
        <v>1.3258000000000001</v>
      </c>
      <c r="AZ2499" s="36">
        <v>2.0265</v>
      </c>
      <c r="BA2499" s="22"/>
      <c r="BB2499" s="19">
        <v>1544</v>
      </c>
      <c r="BC2499" s="34">
        <f t="shared" si="511"/>
        <v>903.00238000000013</v>
      </c>
      <c r="BD2499" s="34">
        <f t="shared" si="512"/>
        <v>1380.2491500000001</v>
      </c>
      <c r="BE2499" s="38">
        <v>3.4819999999999997E-2</v>
      </c>
      <c r="BF2499" s="38">
        <f t="shared" si="513"/>
        <v>3.4819999999999997E-2</v>
      </c>
      <c r="BG2499" s="34">
        <v>31.442542871600001</v>
      </c>
      <c r="BH2499" s="34">
        <v>48.060275402999999</v>
      </c>
      <c r="BI2499" s="34">
        <f t="shared" si="514"/>
        <v>871.55983712840009</v>
      </c>
      <c r="BJ2499" s="34">
        <f t="shared" si="515"/>
        <v>1332.188874597</v>
      </c>
      <c r="BK2499" s="34">
        <v>0</v>
      </c>
      <c r="BL2499" s="34">
        <v>0</v>
      </c>
      <c r="BM2499" s="34">
        <f t="shared" si="516"/>
        <v>0</v>
      </c>
      <c r="BN2499" s="39">
        <f t="shared" si="506"/>
        <v>871.55983712840009</v>
      </c>
      <c r="BO2499" s="39">
        <f t="shared" si="507"/>
        <v>1332.188874597</v>
      </c>
      <c r="BP2499" s="39">
        <f t="shared" si="517"/>
        <v>460.6290374685999</v>
      </c>
    </row>
    <row r="2500" spans="1:68" s="25" customFormat="1" ht="14.25" x14ac:dyDescent="0.2">
      <c r="A2500" s="14">
        <v>1343</v>
      </c>
      <c r="B2500" s="40"/>
      <c r="C2500" s="15"/>
      <c r="D2500" s="16">
        <v>27889</v>
      </c>
      <c r="E2500" s="15" t="s">
        <v>19248</v>
      </c>
      <c r="F2500" s="15" t="s">
        <v>19249</v>
      </c>
      <c r="G2500" s="17" t="s">
        <v>19250</v>
      </c>
      <c r="H2500" s="17" t="s">
        <v>19251</v>
      </c>
      <c r="I2500" s="17" t="s">
        <v>86</v>
      </c>
      <c r="J2500" s="15" t="s">
        <v>19252</v>
      </c>
      <c r="K2500" s="15" t="s">
        <v>19253</v>
      </c>
      <c r="L2500" s="18" t="s">
        <v>19254</v>
      </c>
      <c r="M2500" s="15" t="s">
        <v>18972</v>
      </c>
      <c r="N2500" s="15" t="s">
        <v>18973</v>
      </c>
      <c r="O2500" s="16">
        <v>510</v>
      </c>
      <c r="P2500" s="15" t="s">
        <v>118</v>
      </c>
      <c r="Q2500" s="15">
        <v>22700</v>
      </c>
      <c r="R2500" s="15">
        <v>153900</v>
      </c>
      <c r="S2500" s="15">
        <v>176600</v>
      </c>
      <c r="T2500" s="15">
        <v>0.21</v>
      </c>
      <c r="U2500" s="15" t="s">
        <v>18717</v>
      </c>
      <c r="V2500" s="15" t="s">
        <v>76</v>
      </c>
      <c r="W2500" s="16">
        <v>1</v>
      </c>
      <c r="X2500" s="16">
        <v>1</v>
      </c>
      <c r="Y2500" s="15">
        <v>9618</v>
      </c>
      <c r="Z2500" s="15">
        <v>0.221</v>
      </c>
      <c r="AA2500" s="15" t="s">
        <v>19210</v>
      </c>
      <c r="AB2500" s="15" t="s">
        <v>18925</v>
      </c>
      <c r="AC2500" s="15">
        <v>188500</v>
      </c>
      <c r="AD2500" s="26">
        <v>42517</v>
      </c>
      <c r="AE2500" s="15" t="s">
        <v>119</v>
      </c>
      <c r="AF2500" s="15" t="s">
        <v>119</v>
      </c>
      <c r="AG2500" s="16">
        <v>1</v>
      </c>
      <c r="AH2500" s="15" t="s">
        <v>19255</v>
      </c>
      <c r="AI2500" s="15" t="s">
        <v>78</v>
      </c>
      <c r="AJ2500" s="15">
        <v>9618.1777343800004</v>
      </c>
      <c r="AK2500" s="15">
        <v>414.23045712700002</v>
      </c>
      <c r="AL2500" s="15">
        <v>3103692.8426199998</v>
      </c>
      <c r="AM2500" s="15">
        <v>1412657.1311300001</v>
      </c>
      <c r="AN2500" s="19">
        <v>22700</v>
      </c>
      <c r="AO2500" s="19">
        <v>148900</v>
      </c>
      <c r="AP2500" s="19">
        <v>0</v>
      </c>
      <c r="AQ2500" s="19">
        <v>0</v>
      </c>
      <c r="AR2500" s="34">
        <f t="shared" si="508"/>
        <v>171600</v>
      </c>
      <c r="AS2500" s="34">
        <v>45000</v>
      </c>
      <c r="AT2500" s="34">
        <v>3000</v>
      </c>
      <c r="AU2500" s="34">
        <v>44310</v>
      </c>
      <c r="AV2500" s="34">
        <v>0</v>
      </c>
      <c r="AW2500" s="35">
        <f t="shared" si="509"/>
        <v>92310</v>
      </c>
      <c r="AX2500" s="34">
        <f t="shared" si="510"/>
        <v>79290</v>
      </c>
      <c r="AY2500" s="36">
        <v>1.3258000000000001</v>
      </c>
      <c r="AZ2500" s="36">
        <v>2.0265</v>
      </c>
      <c r="BA2500" s="22"/>
      <c r="BB2500" s="19">
        <v>1716</v>
      </c>
      <c r="BC2500" s="34">
        <f t="shared" si="511"/>
        <v>1051.2268200000001</v>
      </c>
      <c r="BD2500" s="34">
        <f t="shared" si="512"/>
        <v>1606.8118499999998</v>
      </c>
      <c r="BE2500" s="38">
        <v>3.4819999999999997E-2</v>
      </c>
      <c r="BF2500" s="38">
        <f t="shared" si="513"/>
        <v>3.4819999999999997E-2</v>
      </c>
      <c r="BG2500" s="34">
        <v>36.603717872399997</v>
      </c>
      <c r="BH2500" s="34">
        <v>55.94918861699999</v>
      </c>
      <c r="BI2500" s="34">
        <f t="shared" si="514"/>
        <v>1014.6231021276001</v>
      </c>
      <c r="BJ2500" s="34">
        <f t="shared" si="515"/>
        <v>1550.8626613829999</v>
      </c>
      <c r="BK2500" s="34">
        <v>0</v>
      </c>
      <c r="BL2500" s="34">
        <v>0</v>
      </c>
      <c r="BM2500" s="34">
        <f t="shared" si="516"/>
        <v>0</v>
      </c>
      <c r="BN2500" s="39">
        <f t="shared" si="506"/>
        <v>1014.6231021276001</v>
      </c>
      <c r="BO2500" s="39">
        <f t="shared" si="507"/>
        <v>1550.8626613829999</v>
      </c>
      <c r="BP2500" s="39">
        <f t="shared" si="517"/>
        <v>536.23955925539985</v>
      </c>
    </row>
    <row r="2501" spans="1:68" s="25" customFormat="1" ht="14.25" x14ac:dyDescent="0.2">
      <c r="A2501" s="14">
        <v>1344</v>
      </c>
      <c r="B2501" s="40"/>
      <c r="C2501" s="15"/>
      <c r="D2501" s="16">
        <v>2912</v>
      </c>
      <c r="E2501" s="15" t="s">
        <v>19256</v>
      </c>
      <c r="F2501" s="15" t="s">
        <v>19257</v>
      </c>
      <c r="G2501" s="17" t="s">
        <v>19258</v>
      </c>
      <c r="H2501" s="17" t="s">
        <v>19259</v>
      </c>
      <c r="I2501" s="17" t="s">
        <v>86</v>
      </c>
      <c r="J2501" s="15" t="s">
        <v>19259</v>
      </c>
      <c r="K2501" s="15" t="s">
        <v>4942</v>
      </c>
      <c r="L2501" s="18" t="s">
        <v>19260</v>
      </c>
      <c r="M2501" s="15" t="s">
        <v>18972</v>
      </c>
      <c r="N2501" s="15" t="s">
        <v>18973</v>
      </c>
      <c r="O2501" s="16">
        <v>510</v>
      </c>
      <c r="P2501" s="15" t="s">
        <v>118</v>
      </c>
      <c r="Q2501" s="15">
        <v>23900</v>
      </c>
      <c r="R2501" s="15">
        <v>173800</v>
      </c>
      <c r="S2501" s="15">
        <v>197700</v>
      </c>
      <c r="T2501" s="15">
        <v>0.23</v>
      </c>
      <c r="U2501" s="15" t="s">
        <v>18717</v>
      </c>
      <c r="V2501" s="15" t="s">
        <v>76</v>
      </c>
      <c r="W2501" s="16">
        <v>1</v>
      </c>
      <c r="X2501" s="16">
        <v>1</v>
      </c>
      <c r="Y2501" s="15">
        <v>10047</v>
      </c>
      <c r="Z2501" s="15">
        <v>0.23100000000000001</v>
      </c>
      <c r="AA2501" s="15" t="s">
        <v>19210</v>
      </c>
      <c r="AB2501" s="15" t="s">
        <v>18925</v>
      </c>
      <c r="AC2501" s="15">
        <v>153000</v>
      </c>
      <c r="AD2501" s="26">
        <v>38542</v>
      </c>
      <c r="AE2501" s="15" t="s">
        <v>119</v>
      </c>
      <c r="AF2501" s="15" t="s">
        <v>119</v>
      </c>
      <c r="AG2501" s="16">
        <v>1</v>
      </c>
      <c r="AH2501" s="15" t="s">
        <v>19261</v>
      </c>
      <c r="AI2501" s="15" t="s">
        <v>78</v>
      </c>
      <c r="AJ2501" s="15">
        <v>10046.6157227</v>
      </c>
      <c r="AK2501" s="15">
        <v>421.36185679499999</v>
      </c>
      <c r="AL2501" s="15">
        <v>3103761.7146200002</v>
      </c>
      <c r="AM2501" s="15">
        <v>1412635.77896</v>
      </c>
      <c r="AN2501" s="19">
        <v>23900</v>
      </c>
      <c r="AO2501" s="19">
        <v>169800</v>
      </c>
      <c r="AP2501" s="19">
        <v>0</v>
      </c>
      <c r="AQ2501" s="19">
        <v>0</v>
      </c>
      <c r="AR2501" s="34">
        <f t="shared" si="508"/>
        <v>193700</v>
      </c>
      <c r="AS2501" s="34">
        <v>45000</v>
      </c>
      <c r="AT2501" s="34">
        <v>3000</v>
      </c>
      <c r="AU2501" s="34">
        <v>52045</v>
      </c>
      <c r="AV2501" s="34">
        <v>0</v>
      </c>
      <c r="AW2501" s="35">
        <f t="shared" si="509"/>
        <v>100045</v>
      </c>
      <c r="AX2501" s="34">
        <f t="shared" si="510"/>
        <v>93655</v>
      </c>
      <c r="AY2501" s="36">
        <v>1.3258000000000001</v>
      </c>
      <c r="AZ2501" s="36">
        <v>2.0265</v>
      </c>
      <c r="BA2501" s="22"/>
      <c r="BB2501" s="19">
        <v>1937</v>
      </c>
      <c r="BC2501" s="34">
        <f t="shared" si="511"/>
        <v>1241.6779900000001</v>
      </c>
      <c r="BD2501" s="34">
        <f t="shared" si="512"/>
        <v>1897.9185749999999</v>
      </c>
      <c r="BE2501" s="38">
        <v>3.4819999999999997E-2</v>
      </c>
      <c r="BF2501" s="38">
        <f t="shared" si="513"/>
        <v>3.4819999999999997E-2</v>
      </c>
      <c r="BG2501" s="34">
        <v>43.235227611799999</v>
      </c>
      <c r="BH2501" s="34">
        <v>66.085524781499984</v>
      </c>
      <c r="BI2501" s="34">
        <f t="shared" si="514"/>
        <v>1198.4427623882002</v>
      </c>
      <c r="BJ2501" s="34">
        <f t="shared" si="515"/>
        <v>1831.8330502184999</v>
      </c>
      <c r="BK2501" s="34">
        <v>0</v>
      </c>
      <c r="BL2501" s="34">
        <v>0</v>
      </c>
      <c r="BM2501" s="34">
        <f t="shared" si="516"/>
        <v>0</v>
      </c>
      <c r="BN2501" s="39">
        <f t="shared" si="506"/>
        <v>1198.4427623882002</v>
      </c>
      <c r="BO2501" s="39">
        <f t="shared" si="507"/>
        <v>1831.8330502184999</v>
      </c>
      <c r="BP2501" s="39">
        <f t="shared" si="517"/>
        <v>633.39028783029971</v>
      </c>
    </row>
    <row r="2502" spans="1:68" s="25" customFormat="1" ht="14.25" x14ac:dyDescent="0.2">
      <c r="A2502" s="14">
        <v>1345</v>
      </c>
      <c r="B2502" s="40"/>
      <c r="C2502" s="15" t="s">
        <v>176</v>
      </c>
      <c r="D2502" s="16">
        <v>1634</v>
      </c>
      <c r="E2502" s="15" t="s">
        <v>19262</v>
      </c>
      <c r="F2502" s="15" t="s">
        <v>19263</v>
      </c>
      <c r="G2502" s="17" t="s">
        <v>19264</v>
      </c>
      <c r="H2502" s="17" t="s">
        <v>19265</v>
      </c>
      <c r="I2502" s="17" t="s">
        <v>86</v>
      </c>
      <c r="J2502" s="15" t="s">
        <v>19266</v>
      </c>
      <c r="K2502" s="15" t="s">
        <v>450</v>
      </c>
      <c r="L2502" s="18" t="s">
        <v>19267</v>
      </c>
      <c r="M2502" s="15" t="s">
        <v>18972</v>
      </c>
      <c r="N2502" s="15" t="s">
        <v>18973</v>
      </c>
      <c r="O2502" s="16">
        <v>510</v>
      </c>
      <c r="P2502" s="15" t="s">
        <v>118</v>
      </c>
      <c r="Q2502" s="15">
        <v>23300</v>
      </c>
      <c r="R2502" s="15">
        <v>166200</v>
      </c>
      <c r="S2502" s="15">
        <v>189500</v>
      </c>
      <c r="T2502" s="15">
        <v>0.22</v>
      </c>
      <c r="U2502" s="15" t="s">
        <v>18717</v>
      </c>
      <c r="V2502" s="15" t="s">
        <v>76</v>
      </c>
      <c r="W2502" s="16">
        <v>1</v>
      </c>
      <c r="X2502" s="16">
        <v>1</v>
      </c>
      <c r="Y2502" s="15">
        <v>9817</v>
      </c>
      <c r="Z2502" s="15">
        <v>0.22500000000000001</v>
      </c>
      <c r="AA2502" s="15" t="s">
        <v>19210</v>
      </c>
      <c r="AB2502" s="15" t="s">
        <v>18925</v>
      </c>
      <c r="AC2502" s="15">
        <v>174900</v>
      </c>
      <c r="AD2502" s="26">
        <v>40868</v>
      </c>
      <c r="AE2502" s="15" t="s">
        <v>119</v>
      </c>
      <c r="AF2502" s="15" t="s">
        <v>119</v>
      </c>
      <c r="AG2502" s="16">
        <v>1</v>
      </c>
      <c r="AH2502" s="15" t="s">
        <v>19268</v>
      </c>
      <c r="AI2502" s="15" t="s">
        <v>78</v>
      </c>
      <c r="AJ2502" s="15">
        <v>9817.0793457</v>
      </c>
      <c r="AK2502" s="15">
        <v>419.70112188600001</v>
      </c>
      <c r="AL2502" s="15">
        <v>3103831.06439</v>
      </c>
      <c r="AM2502" s="15">
        <v>1412619.55186</v>
      </c>
      <c r="AN2502" s="19">
        <v>23300</v>
      </c>
      <c r="AO2502" s="19">
        <v>158100</v>
      </c>
      <c r="AP2502" s="19">
        <v>0</v>
      </c>
      <c r="AQ2502" s="19">
        <v>0</v>
      </c>
      <c r="AR2502" s="34">
        <f t="shared" si="508"/>
        <v>181400</v>
      </c>
      <c r="AS2502" s="34">
        <v>45000</v>
      </c>
      <c r="AT2502" s="34">
        <v>3000</v>
      </c>
      <c r="AU2502" s="34">
        <v>47740</v>
      </c>
      <c r="AV2502" s="34">
        <v>0</v>
      </c>
      <c r="AW2502" s="35">
        <f t="shared" si="509"/>
        <v>95740</v>
      </c>
      <c r="AX2502" s="34">
        <f t="shared" si="510"/>
        <v>85660</v>
      </c>
      <c r="AY2502" s="36">
        <v>1.3258000000000001</v>
      </c>
      <c r="AZ2502" s="36">
        <v>2.0265</v>
      </c>
      <c r="BA2502" s="22"/>
      <c r="BB2502" s="19">
        <v>1814</v>
      </c>
      <c r="BC2502" s="34">
        <f t="shared" si="511"/>
        <v>1135.68028</v>
      </c>
      <c r="BD2502" s="34">
        <f t="shared" si="512"/>
        <v>1735.8999000000001</v>
      </c>
      <c r="BE2502" s="38">
        <v>3.4819999999999997E-2</v>
      </c>
      <c r="BF2502" s="38">
        <f t="shared" si="513"/>
        <v>3.4819999999999997E-2</v>
      </c>
      <c r="BG2502" s="34">
        <v>39.544387349600001</v>
      </c>
      <c r="BH2502" s="34">
        <v>60.444034517999995</v>
      </c>
      <c r="BI2502" s="34">
        <f t="shared" si="514"/>
        <v>1096.1358926504001</v>
      </c>
      <c r="BJ2502" s="34">
        <f t="shared" si="515"/>
        <v>1675.455865482</v>
      </c>
      <c r="BK2502" s="34">
        <v>0</v>
      </c>
      <c r="BL2502" s="34">
        <v>0</v>
      </c>
      <c r="BM2502" s="34">
        <f t="shared" si="516"/>
        <v>0</v>
      </c>
      <c r="BN2502" s="39">
        <f t="shared" si="506"/>
        <v>1096.1358926504001</v>
      </c>
      <c r="BO2502" s="39">
        <f t="shared" si="507"/>
        <v>1675.455865482</v>
      </c>
      <c r="BP2502" s="39">
        <f t="shared" si="517"/>
        <v>579.3199728315999</v>
      </c>
    </row>
    <row r="2503" spans="1:68" s="25" customFormat="1" ht="14.25" x14ac:dyDescent="0.2">
      <c r="A2503" s="14">
        <v>1346</v>
      </c>
      <c r="B2503" s="40"/>
      <c r="C2503" s="15"/>
      <c r="D2503" s="16">
        <v>14345</v>
      </c>
      <c r="E2503" s="15" t="s">
        <v>19269</v>
      </c>
      <c r="F2503" s="15" t="s">
        <v>19270</v>
      </c>
      <c r="G2503" s="17" t="s">
        <v>19271</v>
      </c>
      <c r="H2503" s="17" t="s">
        <v>19272</v>
      </c>
      <c r="I2503" s="17" t="s">
        <v>86</v>
      </c>
      <c r="J2503" s="15" t="s">
        <v>19273</v>
      </c>
      <c r="K2503" s="15" t="s">
        <v>1445</v>
      </c>
      <c r="L2503" s="18" t="s">
        <v>19274</v>
      </c>
      <c r="M2503" s="15" t="s">
        <v>18972</v>
      </c>
      <c r="N2503" s="15" t="s">
        <v>18973</v>
      </c>
      <c r="O2503" s="16">
        <v>510</v>
      </c>
      <c r="P2503" s="15" t="s">
        <v>118</v>
      </c>
      <c r="Q2503" s="15">
        <v>25000</v>
      </c>
      <c r="R2503" s="15">
        <v>171800</v>
      </c>
      <c r="S2503" s="15">
        <v>196800</v>
      </c>
      <c r="T2503" s="15">
        <v>0.25</v>
      </c>
      <c r="U2503" s="15" t="s">
        <v>18717</v>
      </c>
      <c r="V2503" s="15" t="s">
        <v>76</v>
      </c>
      <c r="W2503" s="16">
        <v>1</v>
      </c>
      <c r="X2503" s="16">
        <v>1</v>
      </c>
      <c r="Y2503" s="15">
        <v>10936</v>
      </c>
      <c r="Z2503" s="15">
        <v>0.251</v>
      </c>
      <c r="AA2503" s="15" t="s">
        <v>19210</v>
      </c>
      <c r="AB2503" s="15" t="s">
        <v>18925</v>
      </c>
      <c r="AC2503" s="15">
        <v>241000</v>
      </c>
      <c r="AD2503" s="26">
        <v>38146</v>
      </c>
      <c r="AE2503" s="15" t="s">
        <v>119</v>
      </c>
      <c r="AF2503" s="15" t="s">
        <v>119</v>
      </c>
      <c r="AG2503" s="16">
        <v>1</v>
      </c>
      <c r="AH2503" s="15" t="s">
        <v>19275</v>
      </c>
      <c r="AI2503" s="15" t="s">
        <v>78</v>
      </c>
      <c r="AJ2503" s="15">
        <v>10935.5915527</v>
      </c>
      <c r="AK2503" s="15">
        <v>435.76206995500002</v>
      </c>
      <c r="AL2503" s="15">
        <v>3103905.4419999998</v>
      </c>
      <c r="AM2503" s="15">
        <v>1412609.6086599999</v>
      </c>
      <c r="AN2503" s="19">
        <v>25000</v>
      </c>
      <c r="AO2503" s="19">
        <v>162000</v>
      </c>
      <c r="AP2503" s="19">
        <v>0</v>
      </c>
      <c r="AQ2503" s="19">
        <v>0</v>
      </c>
      <c r="AR2503" s="34">
        <f t="shared" si="508"/>
        <v>187000</v>
      </c>
      <c r="AS2503" s="34">
        <v>45000</v>
      </c>
      <c r="AT2503" s="34">
        <v>3000</v>
      </c>
      <c r="AU2503" s="34">
        <v>49700</v>
      </c>
      <c r="AV2503" s="34">
        <v>0</v>
      </c>
      <c r="AW2503" s="35">
        <f t="shared" si="509"/>
        <v>97700</v>
      </c>
      <c r="AX2503" s="34">
        <f t="shared" si="510"/>
        <v>89300</v>
      </c>
      <c r="AY2503" s="36">
        <v>1.3258000000000001</v>
      </c>
      <c r="AZ2503" s="36">
        <v>2.0265</v>
      </c>
      <c r="BA2503" s="22"/>
      <c r="BB2503" s="19">
        <v>1870</v>
      </c>
      <c r="BC2503" s="34">
        <f t="shared" si="511"/>
        <v>1183.9394</v>
      </c>
      <c r="BD2503" s="34">
        <f t="shared" si="512"/>
        <v>1809.6644999999999</v>
      </c>
      <c r="BE2503" s="38">
        <v>3.4819999999999997E-2</v>
      </c>
      <c r="BF2503" s="38">
        <f t="shared" si="513"/>
        <v>3.4819999999999997E-2</v>
      </c>
      <c r="BG2503" s="34">
        <v>41.224769907999999</v>
      </c>
      <c r="BH2503" s="34">
        <v>63.012517889999991</v>
      </c>
      <c r="BI2503" s="34">
        <f t="shared" si="514"/>
        <v>1142.7146300919999</v>
      </c>
      <c r="BJ2503" s="34">
        <f t="shared" si="515"/>
        <v>1746.6519821099998</v>
      </c>
      <c r="BK2503" s="34">
        <v>0</v>
      </c>
      <c r="BL2503" s="34">
        <v>0</v>
      </c>
      <c r="BM2503" s="34">
        <f t="shared" si="516"/>
        <v>0</v>
      </c>
      <c r="BN2503" s="39">
        <f t="shared" si="506"/>
        <v>1142.7146300919999</v>
      </c>
      <c r="BO2503" s="39">
        <f t="shared" si="507"/>
        <v>1746.6519821099998</v>
      </c>
      <c r="BP2503" s="39">
        <f t="shared" si="517"/>
        <v>603.93735201799996</v>
      </c>
    </row>
    <row r="2504" spans="1:68" s="25" customFormat="1" ht="14.25" x14ac:dyDescent="0.2">
      <c r="A2504" s="14">
        <v>1347</v>
      </c>
      <c r="B2504" s="40"/>
      <c r="C2504" s="15"/>
      <c r="D2504" s="16">
        <v>6094</v>
      </c>
      <c r="E2504" s="15" t="s">
        <v>19276</v>
      </c>
      <c r="F2504" s="15" t="s">
        <v>19277</v>
      </c>
      <c r="G2504" s="17" t="s">
        <v>19278</v>
      </c>
      <c r="H2504" s="17" t="s">
        <v>19279</v>
      </c>
      <c r="I2504" s="17" t="s">
        <v>86</v>
      </c>
      <c r="J2504" s="15" t="s">
        <v>19280</v>
      </c>
      <c r="K2504" s="15" t="s">
        <v>10135</v>
      </c>
      <c r="L2504" s="18" t="s">
        <v>19281</v>
      </c>
      <c r="M2504" s="15" t="s">
        <v>18981</v>
      </c>
      <c r="N2504" s="15" t="s">
        <v>18982</v>
      </c>
      <c r="O2504" s="16">
        <v>510</v>
      </c>
      <c r="P2504" s="15" t="s">
        <v>118</v>
      </c>
      <c r="Q2504" s="15">
        <v>21800</v>
      </c>
      <c r="R2504" s="15">
        <v>137100</v>
      </c>
      <c r="S2504" s="15">
        <v>158900</v>
      </c>
      <c r="T2504" s="15">
        <v>0.23</v>
      </c>
      <c r="U2504" s="15" t="s">
        <v>18717</v>
      </c>
      <c r="V2504" s="15" t="s">
        <v>76</v>
      </c>
      <c r="W2504" s="16">
        <v>1</v>
      </c>
      <c r="X2504" s="16">
        <v>1</v>
      </c>
      <c r="Y2504" s="15">
        <v>9912</v>
      </c>
      <c r="Z2504" s="15">
        <v>0.22800000000000001</v>
      </c>
      <c r="AA2504" s="15" t="s">
        <v>19210</v>
      </c>
      <c r="AB2504" s="15" t="s">
        <v>18925</v>
      </c>
      <c r="AC2504" s="15">
        <v>241000</v>
      </c>
      <c r="AD2504" s="26">
        <v>38146</v>
      </c>
      <c r="AE2504" s="15" t="s">
        <v>119</v>
      </c>
      <c r="AF2504" s="15" t="s">
        <v>119</v>
      </c>
      <c r="AG2504" s="16">
        <v>1</v>
      </c>
      <c r="AH2504" s="15" t="s">
        <v>19282</v>
      </c>
      <c r="AI2504" s="15" t="s">
        <v>78</v>
      </c>
      <c r="AJ2504" s="15">
        <v>9912.3195800800004</v>
      </c>
      <c r="AK2504" s="15">
        <v>420.01449240400001</v>
      </c>
      <c r="AL2504" s="15">
        <v>3103981.23232</v>
      </c>
      <c r="AM2504" s="15">
        <v>1412608.84733</v>
      </c>
      <c r="AN2504" s="19">
        <v>21800</v>
      </c>
      <c r="AO2504" s="19">
        <v>130300</v>
      </c>
      <c r="AP2504" s="19">
        <v>0</v>
      </c>
      <c r="AQ2504" s="19">
        <v>0</v>
      </c>
      <c r="AR2504" s="34">
        <f t="shared" si="508"/>
        <v>152100</v>
      </c>
      <c r="AS2504" s="34">
        <v>45000</v>
      </c>
      <c r="AT2504" s="34">
        <v>3000</v>
      </c>
      <c r="AU2504" s="34">
        <v>37485</v>
      </c>
      <c r="AV2504" s="34">
        <v>0</v>
      </c>
      <c r="AW2504" s="35">
        <f t="shared" si="509"/>
        <v>85485</v>
      </c>
      <c r="AX2504" s="34">
        <f t="shared" si="510"/>
        <v>66615</v>
      </c>
      <c r="AY2504" s="36">
        <v>1.3258000000000001</v>
      </c>
      <c r="AZ2504" s="36">
        <v>2.0265</v>
      </c>
      <c r="BA2504" s="22"/>
      <c r="BB2504" s="19">
        <v>1521</v>
      </c>
      <c r="BC2504" s="34">
        <f t="shared" si="511"/>
        <v>883.18167000000005</v>
      </c>
      <c r="BD2504" s="34">
        <f t="shared" si="512"/>
        <v>1349.9529749999999</v>
      </c>
      <c r="BE2504" s="38">
        <v>3.4819999999999997E-2</v>
      </c>
      <c r="BF2504" s="38">
        <f t="shared" si="513"/>
        <v>3.4819999999999997E-2</v>
      </c>
      <c r="BG2504" s="34">
        <v>30.752385749399998</v>
      </c>
      <c r="BH2504" s="34">
        <v>47.005362589499995</v>
      </c>
      <c r="BI2504" s="34">
        <f t="shared" si="514"/>
        <v>852.42928425060006</v>
      </c>
      <c r="BJ2504" s="34">
        <f t="shared" si="515"/>
        <v>1302.9476124104999</v>
      </c>
      <c r="BK2504" s="34">
        <v>0</v>
      </c>
      <c r="BL2504" s="34">
        <v>0</v>
      </c>
      <c r="BM2504" s="34">
        <f t="shared" si="516"/>
        <v>0</v>
      </c>
      <c r="BN2504" s="39">
        <f t="shared" si="506"/>
        <v>852.42928425060006</v>
      </c>
      <c r="BO2504" s="39">
        <f t="shared" si="507"/>
        <v>1302.9476124104999</v>
      </c>
      <c r="BP2504" s="39">
        <f t="shared" si="517"/>
        <v>450.51832815989985</v>
      </c>
    </row>
    <row r="2505" spans="1:68" s="25" customFormat="1" ht="14.25" x14ac:dyDescent="0.2">
      <c r="A2505" s="14">
        <v>1348</v>
      </c>
      <c r="B2505" s="40"/>
      <c r="C2505" s="15"/>
      <c r="D2505" s="16">
        <v>28696</v>
      </c>
      <c r="E2505" s="15" t="s">
        <v>19283</v>
      </c>
      <c r="F2505" s="15" t="s">
        <v>19284</v>
      </c>
      <c r="G2505" s="17" t="s">
        <v>19285</v>
      </c>
      <c r="H2505" s="17" t="s">
        <v>19286</v>
      </c>
      <c r="I2505" s="17" t="s">
        <v>86</v>
      </c>
      <c r="J2505" s="15" t="s">
        <v>19287</v>
      </c>
      <c r="K2505" s="15" t="s">
        <v>19288</v>
      </c>
      <c r="L2505" s="18" t="s">
        <v>19289</v>
      </c>
      <c r="M2505" s="15" t="s">
        <v>18972</v>
      </c>
      <c r="N2505" s="15" t="s">
        <v>18973</v>
      </c>
      <c r="O2505" s="16">
        <v>510</v>
      </c>
      <c r="P2505" s="15" t="s">
        <v>118</v>
      </c>
      <c r="Q2505" s="15">
        <v>23900</v>
      </c>
      <c r="R2505" s="15">
        <v>173300</v>
      </c>
      <c r="S2505" s="15">
        <v>197200</v>
      </c>
      <c r="T2505" s="15">
        <v>0.23</v>
      </c>
      <c r="U2505" s="15" t="s">
        <v>18717</v>
      </c>
      <c r="V2505" s="15" t="s">
        <v>76</v>
      </c>
      <c r="W2505" s="16">
        <v>1</v>
      </c>
      <c r="X2505" s="16">
        <v>1</v>
      </c>
      <c r="Y2505" s="15">
        <v>9061</v>
      </c>
      <c r="Z2505" s="15">
        <v>0.20799999999999999</v>
      </c>
      <c r="AA2505" s="15" t="s">
        <v>19210</v>
      </c>
      <c r="AB2505" s="15" t="s">
        <v>18925</v>
      </c>
      <c r="AC2505" s="15">
        <v>241000</v>
      </c>
      <c r="AD2505" s="26">
        <v>38146</v>
      </c>
      <c r="AE2505" s="15" t="s">
        <v>119</v>
      </c>
      <c r="AF2505" s="15" t="s">
        <v>119</v>
      </c>
      <c r="AG2505" s="16">
        <v>1</v>
      </c>
      <c r="AH2505" s="15" t="s">
        <v>19290</v>
      </c>
      <c r="AI2505" s="15" t="s">
        <v>78</v>
      </c>
      <c r="AJ2505" s="15">
        <v>9060.6582031300004</v>
      </c>
      <c r="AK2505" s="15">
        <v>407.60054556699998</v>
      </c>
      <c r="AL2505" s="15">
        <v>3104049.6827400001</v>
      </c>
      <c r="AM2505" s="15">
        <v>1412606.2378799999</v>
      </c>
      <c r="AN2505" s="19">
        <v>23900</v>
      </c>
      <c r="AO2505" s="19">
        <v>161300</v>
      </c>
      <c r="AP2505" s="19">
        <v>0</v>
      </c>
      <c r="AQ2505" s="19">
        <v>0</v>
      </c>
      <c r="AR2505" s="34">
        <f t="shared" si="508"/>
        <v>185200</v>
      </c>
      <c r="AS2505" s="34">
        <v>45000</v>
      </c>
      <c r="AT2505" s="34">
        <v>0</v>
      </c>
      <c r="AU2505" s="34">
        <v>49070</v>
      </c>
      <c r="AV2505" s="34">
        <v>24960</v>
      </c>
      <c r="AW2505" s="35">
        <f t="shared" si="509"/>
        <v>119030</v>
      </c>
      <c r="AX2505" s="34">
        <f t="shared" si="510"/>
        <v>66170</v>
      </c>
      <c r="AY2505" s="36">
        <v>1.3258000000000001</v>
      </c>
      <c r="AZ2505" s="36">
        <v>2.0265</v>
      </c>
      <c r="BA2505" s="22"/>
      <c r="BB2505" s="19">
        <v>1852</v>
      </c>
      <c r="BC2505" s="34">
        <f t="shared" si="511"/>
        <v>877.28186000000017</v>
      </c>
      <c r="BD2505" s="34">
        <f t="shared" si="512"/>
        <v>1340.93505</v>
      </c>
      <c r="BE2505" s="38">
        <v>3.4819999999999997E-2</v>
      </c>
      <c r="BF2505" s="38">
        <f t="shared" si="513"/>
        <v>3.4819999999999997E-2</v>
      </c>
      <c r="BG2505" s="34">
        <v>30.546954365200001</v>
      </c>
      <c r="BH2505" s="34">
        <v>46.691358440999998</v>
      </c>
      <c r="BI2505" s="34">
        <f t="shared" si="514"/>
        <v>846.73490563480016</v>
      </c>
      <c r="BJ2505" s="34">
        <f t="shared" si="515"/>
        <v>1294.2436915590001</v>
      </c>
      <c r="BK2505" s="34">
        <v>0</v>
      </c>
      <c r="BL2505" s="34">
        <v>0</v>
      </c>
      <c r="BM2505" s="34">
        <f t="shared" si="516"/>
        <v>0</v>
      </c>
      <c r="BN2505" s="39">
        <f t="shared" si="506"/>
        <v>846.73490563480016</v>
      </c>
      <c r="BO2505" s="39">
        <f t="shared" si="507"/>
        <v>1294.2436915590001</v>
      </c>
      <c r="BP2505" s="39">
        <f t="shared" si="517"/>
        <v>447.50878592419997</v>
      </c>
    </row>
    <row r="2506" spans="1:68" s="25" customFormat="1" ht="14.25" x14ac:dyDescent="0.2">
      <c r="A2506" s="14">
        <v>1351</v>
      </c>
      <c r="B2506" s="40"/>
      <c r="C2506" s="15" t="s">
        <v>176</v>
      </c>
      <c r="D2506" s="16">
        <v>26611</v>
      </c>
      <c r="E2506" s="15" t="s">
        <v>19291</v>
      </c>
      <c r="F2506" s="15" t="s">
        <v>19292</v>
      </c>
      <c r="G2506" s="17" t="s">
        <v>19293</v>
      </c>
      <c r="H2506" s="17" t="s">
        <v>19294</v>
      </c>
      <c r="I2506" s="17" t="s">
        <v>86</v>
      </c>
      <c r="J2506" s="15" t="s">
        <v>5363</v>
      </c>
      <c r="K2506" s="15" t="s">
        <v>78</v>
      </c>
      <c r="L2506" s="18" t="s">
        <v>19295</v>
      </c>
      <c r="M2506" s="15" t="s">
        <v>18972</v>
      </c>
      <c r="N2506" s="15" t="s">
        <v>18973</v>
      </c>
      <c r="O2506" s="16">
        <v>557</v>
      </c>
      <c r="P2506" s="15" t="s">
        <v>74</v>
      </c>
      <c r="Q2506" s="15">
        <v>0</v>
      </c>
      <c r="R2506" s="15">
        <v>0</v>
      </c>
      <c r="S2506" s="15">
        <v>0</v>
      </c>
      <c r="T2506" s="15">
        <v>2.89</v>
      </c>
      <c r="U2506" s="15" t="s">
        <v>18717</v>
      </c>
      <c r="V2506" s="15" t="s">
        <v>76</v>
      </c>
      <c r="W2506" s="16">
        <v>0</v>
      </c>
      <c r="X2506" s="16">
        <v>0</v>
      </c>
      <c r="Y2506" s="15">
        <v>126737</v>
      </c>
      <c r="Z2506" s="15">
        <v>2.9089999999999998</v>
      </c>
      <c r="AA2506" s="15" t="s">
        <v>18924</v>
      </c>
      <c r="AB2506" s="15" t="s">
        <v>18925</v>
      </c>
      <c r="AC2506" s="15">
        <v>0</v>
      </c>
      <c r="AD2506" s="15"/>
      <c r="AE2506" s="15" t="s">
        <v>78</v>
      </c>
      <c r="AF2506" s="15" t="s">
        <v>78</v>
      </c>
      <c r="AG2506" s="16">
        <v>1</v>
      </c>
      <c r="AH2506" s="15" t="s">
        <v>19296</v>
      </c>
      <c r="AI2506" s="15" t="s">
        <v>78</v>
      </c>
      <c r="AJ2506" s="15">
        <v>126736.725586</v>
      </c>
      <c r="AK2506" s="15">
        <v>1789.6366415099999</v>
      </c>
      <c r="AL2506" s="15">
        <v>3103850.9824299999</v>
      </c>
      <c r="AM2506" s="15">
        <v>1413537.2775900001</v>
      </c>
      <c r="AN2506" s="19">
        <v>0</v>
      </c>
      <c r="AO2506" s="19">
        <v>0</v>
      </c>
      <c r="AP2506" s="19">
        <v>0</v>
      </c>
      <c r="AQ2506" s="19">
        <v>0</v>
      </c>
      <c r="AR2506" s="34">
        <f t="shared" si="508"/>
        <v>0</v>
      </c>
      <c r="AS2506" s="34">
        <v>0</v>
      </c>
      <c r="AT2506" s="34">
        <v>0</v>
      </c>
      <c r="AU2506" s="34">
        <v>0</v>
      </c>
      <c r="AV2506" s="34">
        <v>0</v>
      </c>
      <c r="AW2506" s="35">
        <f t="shared" si="509"/>
        <v>0</v>
      </c>
      <c r="AX2506" s="34">
        <f t="shared" si="510"/>
        <v>0</v>
      </c>
      <c r="AY2506" s="36">
        <v>1.3258000000000001</v>
      </c>
      <c r="AZ2506" s="36">
        <v>2.0265</v>
      </c>
      <c r="BA2506" s="22"/>
      <c r="BB2506" s="19">
        <v>0</v>
      </c>
      <c r="BC2506" s="34">
        <f t="shared" si="511"/>
        <v>0</v>
      </c>
      <c r="BD2506" s="34">
        <f t="shared" si="512"/>
        <v>0</v>
      </c>
      <c r="BE2506" s="38">
        <v>3.4819999999999997E-2</v>
      </c>
      <c r="BF2506" s="38">
        <f t="shared" si="513"/>
        <v>3.4819999999999997E-2</v>
      </c>
      <c r="BG2506" s="34">
        <v>0</v>
      </c>
      <c r="BH2506" s="34">
        <v>0</v>
      </c>
      <c r="BI2506" s="34">
        <f t="shared" si="514"/>
        <v>0</v>
      </c>
      <c r="BJ2506" s="34">
        <f t="shared" si="515"/>
        <v>0</v>
      </c>
      <c r="BK2506" s="34">
        <v>0</v>
      </c>
      <c r="BL2506" s="34">
        <v>0</v>
      </c>
      <c r="BM2506" s="34">
        <f t="shared" si="516"/>
        <v>0</v>
      </c>
      <c r="BN2506" s="39">
        <f t="shared" si="506"/>
        <v>0</v>
      </c>
      <c r="BO2506" s="39">
        <f t="shared" si="507"/>
        <v>0</v>
      </c>
      <c r="BP2506" s="39">
        <f t="shared" si="517"/>
        <v>0</v>
      </c>
    </row>
    <row r="2507" spans="1:68" s="25" customFormat="1" ht="14.25" x14ac:dyDescent="0.2">
      <c r="A2507" s="14">
        <v>1352</v>
      </c>
      <c r="B2507" s="40"/>
      <c r="C2507" s="15" t="s">
        <v>5362</v>
      </c>
      <c r="D2507" s="16">
        <v>31563</v>
      </c>
      <c r="E2507" s="15" t="s">
        <v>19297</v>
      </c>
      <c r="F2507" s="15" t="s">
        <v>5362</v>
      </c>
      <c r="G2507" s="17" t="s">
        <v>19293</v>
      </c>
      <c r="H2507" s="17" t="s">
        <v>19294</v>
      </c>
      <c r="I2507" s="17" t="s">
        <v>86</v>
      </c>
      <c r="J2507" s="15" t="s">
        <v>5363</v>
      </c>
      <c r="K2507" s="15" t="s">
        <v>86</v>
      </c>
      <c r="L2507" s="18" t="s">
        <v>19298</v>
      </c>
      <c r="M2507" s="15" t="s">
        <v>18972</v>
      </c>
      <c r="N2507" s="15" t="s">
        <v>18973</v>
      </c>
      <c r="O2507" s="16">
        <v>510</v>
      </c>
      <c r="P2507" s="15" t="s">
        <v>118</v>
      </c>
      <c r="Q2507" s="15">
        <v>22000</v>
      </c>
      <c r="R2507" s="15">
        <v>166100</v>
      </c>
      <c r="S2507" s="15">
        <v>188100</v>
      </c>
      <c r="T2507" s="15">
        <v>0.2</v>
      </c>
      <c r="U2507" s="15" t="s">
        <v>18717</v>
      </c>
      <c r="V2507" s="15" t="s">
        <v>76</v>
      </c>
      <c r="W2507" s="16">
        <v>1</v>
      </c>
      <c r="X2507" s="16">
        <v>1</v>
      </c>
      <c r="Y2507" s="15">
        <v>8554</v>
      </c>
      <c r="Z2507" s="15">
        <v>0.19600000000000001</v>
      </c>
      <c r="AA2507" s="15" t="s">
        <v>19299</v>
      </c>
      <c r="AB2507" s="15" t="s">
        <v>18925</v>
      </c>
      <c r="AC2507" s="15">
        <v>188000</v>
      </c>
      <c r="AD2507" s="26">
        <v>42090</v>
      </c>
      <c r="AE2507" s="15" t="s">
        <v>119</v>
      </c>
      <c r="AF2507" s="15" t="s">
        <v>119</v>
      </c>
      <c r="AG2507" s="16">
        <v>1</v>
      </c>
      <c r="AH2507" s="15" t="s">
        <v>19300</v>
      </c>
      <c r="AI2507" s="15" t="s">
        <v>78</v>
      </c>
      <c r="AJ2507" s="15">
        <v>8554.0891113300004</v>
      </c>
      <c r="AK2507" s="15">
        <v>366.85398779000002</v>
      </c>
      <c r="AL2507" s="15">
        <v>3103923.1139099998</v>
      </c>
      <c r="AM2507" s="15">
        <v>1413242.9625500001</v>
      </c>
      <c r="AN2507" s="19">
        <v>22000</v>
      </c>
      <c r="AO2507" s="19">
        <v>157400</v>
      </c>
      <c r="AP2507" s="19">
        <v>0</v>
      </c>
      <c r="AQ2507" s="19">
        <v>0</v>
      </c>
      <c r="AR2507" s="34">
        <f t="shared" si="508"/>
        <v>179400</v>
      </c>
      <c r="AS2507" s="34">
        <v>45000</v>
      </c>
      <c r="AT2507" s="34">
        <v>3000</v>
      </c>
      <c r="AU2507" s="34">
        <v>47040</v>
      </c>
      <c r="AV2507" s="34">
        <v>0</v>
      </c>
      <c r="AW2507" s="35">
        <f t="shared" si="509"/>
        <v>95040</v>
      </c>
      <c r="AX2507" s="34">
        <f t="shared" si="510"/>
        <v>84360</v>
      </c>
      <c r="AY2507" s="36">
        <v>1.3258000000000001</v>
      </c>
      <c r="AZ2507" s="36">
        <v>2.0265</v>
      </c>
      <c r="BA2507" s="22"/>
      <c r="BB2507" s="19">
        <v>1794</v>
      </c>
      <c r="BC2507" s="34">
        <f t="shared" si="511"/>
        <v>1118.44488</v>
      </c>
      <c r="BD2507" s="34">
        <f t="shared" si="512"/>
        <v>1709.5554</v>
      </c>
      <c r="BE2507" s="38">
        <v>3.4819999999999997E-2</v>
      </c>
      <c r="BF2507" s="38">
        <f t="shared" si="513"/>
        <v>3.4819999999999997E-2</v>
      </c>
      <c r="BG2507" s="34">
        <v>38.9442507216</v>
      </c>
      <c r="BH2507" s="34">
        <v>59.526719027999995</v>
      </c>
      <c r="BI2507" s="34">
        <f t="shared" si="514"/>
        <v>1079.5006292784001</v>
      </c>
      <c r="BJ2507" s="34">
        <f t="shared" si="515"/>
        <v>1650.0286809720001</v>
      </c>
      <c r="BK2507" s="34">
        <v>0</v>
      </c>
      <c r="BL2507" s="34">
        <v>0</v>
      </c>
      <c r="BM2507" s="34">
        <f t="shared" si="516"/>
        <v>0</v>
      </c>
      <c r="BN2507" s="39">
        <f t="shared" si="506"/>
        <v>1079.5006292784001</v>
      </c>
      <c r="BO2507" s="39">
        <f t="shared" si="507"/>
        <v>1650.0286809720001</v>
      </c>
      <c r="BP2507" s="39">
        <f t="shared" si="517"/>
        <v>570.52805169359999</v>
      </c>
    </row>
    <row r="2508" spans="1:68" s="25" customFormat="1" ht="14.25" x14ac:dyDescent="0.2">
      <c r="A2508" s="14">
        <v>1353</v>
      </c>
      <c r="B2508" s="40"/>
      <c r="C2508" s="15" t="s">
        <v>176</v>
      </c>
      <c r="D2508" s="16">
        <v>34669</v>
      </c>
      <c r="E2508" s="15" t="s">
        <v>19301</v>
      </c>
      <c r="F2508" s="15" t="s">
        <v>176</v>
      </c>
      <c r="G2508" s="17" t="s">
        <v>19302</v>
      </c>
      <c r="H2508" s="17" t="s">
        <v>19303</v>
      </c>
      <c r="I2508" s="17" t="s">
        <v>2689</v>
      </c>
      <c r="J2508" s="15" t="s">
        <v>5363</v>
      </c>
      <c r="K2508" s="15" t="s">
        <v>78</v>
      </c>
      <c r="L2508" s="18" t="s">
        <v>19304</v>
      </c>
      <c r="M2508" s="15" t="s">
        <v>18972</v>
      </c>
      <c r="N2508" s="15" t="s">
        <v>18973</v>
      </c>
      <c r="O2508" s="16">
        <v>510</v>
      </c>
      <c r="P2508" s="15" t="s">
        <v>118</v>
      </c>
      <c r="Q2508" s="15">
        <v>22000</v>
      </c>
      <c r="R2508" s="15">
        <v>183600</v>
      </c>
      <c r="S2508" s="15">
        <v>205600</v>
      </c>
      <c r="T2508" s="15">
        <v>0.2</v>
      </c>
      <c r="U2508" s="15" t="s">
        <v>18717</v>
      </c>
      <c r="V2508" s="15" t="s">
        <v>76</v>
      </c>
      <c r="W2508" s="16">
        <v>1</v>
      </c>
      <c r="X2508" s="16">
        <v>1</v>
      </c>
      <c r="Y2508" s="15">
        <v>8484</v>
      </c>
      <c r="Z2508" s="15">
        <v>0.19500000000000001</v>
      </c>
      <c r="AA2508" s="15" t="s">
        <v>19299</v>
      </c>
      <c r="AB2508" s="15" t="s">
        <v>18925</v>
      </c>
      <c r="AC2508" s="15">
        <v>186000</v>
      </c>
      <c r="AD2508" s="26">
        <v>39933</v>
      </c>
      <c r="AE2508" s="15" t="s">
        <v>119</v>
      </c>
      <c r="AF2508" s="15" t="s">
        <v>119</v>
      </c>
      <c r="AG2508" s="16">
        <v>1</v>
      </c>
      <c r="AH2508" s="15" t="s">
        <v>19305</v>
      </c>
      <c r="AI2508" s="15" t="s">
        <v>78</v>
      </c>
      <c r="AJ2508" s="15">
        <v>8484.3764648399992</v>
      </c>
      <c r="AK2508" s="15">
        <v>368.36983596599998</v>
      </c>
      <c r="AL2508" s="15">
        <v>3103824.6256200001</v>
      </c>
      <c r="AM2508" s="15">
        <v>1413269.82834</v>
      </c>
      <c r="AN2508" s="19">
        <v>22000</v>
      </c>
      <c r="AO2508" s="19">
        <v>170400</v>
      </c>
      <c r="AP2508" s="19">
        <v>0</v>
      </c>
      <c r="AQ2508" s="19">
        <v>500</v>
      </c>
      <c r="AR2508" s="34">
        <f t="shared" si="508"/>
        <v>192900</v>
      </c>
      <c r="AS2508" s="34">
        <v>45000</v>
      </c>
      <c r="AT2508" s="34">
        <v>3000</v>
      </c>
      <c r="AU2508" s="34">
        <v>51590</v>
      </c>
      <c r="AV2508" s="34">
        <v>0</v>
      </c>
      <c r="AW2508" s="35">
        <f t="shared" si="509"/>
        <v>99590</v>
      </c>
      <c r="AX2508" s="34">
        <f t="shared" si="510"/>
        <v>93310</v>
      </c>
      <c r="AY2508" s="36">
        <v>1.3258000000000001</v>
      </c>
      <c r="AZ2508" s="36">
        <v>2.0265</v>
      </c>
      <c r="BA2508" s="22"/>
      <c r="BB2508" s="19">
        <v>1939</v>
      </c>
      <c r="BC2508" s="34">
        <f t="shared" si="511"/>
        <v>1237.1039800000001</v>
      </c>
      <c r="BD2508" s="34">
        <f t="shared" si="512"/>
        <v>1890.92715</v>
      </c>
      <c r="BE2508" s="38">
        <v>3.4819999999999997E-2</v>
      </c>
      <c r="BF2508" s="38">
        <f t="shared" si="513"/>
        <v>3.4819999999999997E-2</v>
      </c>
      <c r="BG2508" s="34">
        <v>42.845138803600001</v>
      </c>
      <c r="BH2508" s="34">
        <v>65.489269712999999</v>
      </c>
      <c r="BI2508" s="34">
        <f t="shared" si="514"/>
        <v>1194.2588411964</v>
      </c>
      <c r="BJ2508" s="34">
        <f t="shared" si="515"/>
        <v>1825.4378802870001</v>
      </c>
      <c r="BK2508" s="34">
        <v>0</v>
      </c>
      <c r="BL2508" s="34">
        <v>0</v>
      </c>
      <c r="BM2508" s="34">
        <f t="shared" si="516"/>
        <v>0</v>
      </c>
      <c r="BN2508" s="39">
        <f t="shared" ref="BN2508:BN2560" si="518">BI2508-BK2508</f>
        <v>1194.2588411964</v>
      </c>
      <c r="BO2508" s="39">
        <f t="shared" ref="BO2508:BO2560" si="519">BJ2508-BL2508</f>
        <v>1825.4378802870001</v>
      </c>
      <c r="BP2508" s="39">
        <f t="shared" si="517"/>
        <v>631.1790390906001</v>
      </c>
    </row>
    <row r="2509" spans="1:68" s="25" customFormat="1" ht="14.25" x14ac:dyDescent="0.2">
      <c r="A2509" s="14">
        <v>1354</v>
      </c>
      <c r="B2509" s="40"/>
      <c r="C2509" s="15" t="s">
        <v>176</v>
      </c>
      <c r="D2509" s="16">
        <v>34671</v>
      </c>
      <c r="E2509" s="15" t="s">
        <v>19306</v>
      </c>
      <c r="F2509" s="15" t="s">
        <v>19307</v>
      </c>
      <c r="G2509" s="17" t="s">
        <v>19302</v>
      </c>
      <c r="H2509" s="17" t="s">
        <v>19303</v>
      </c>
      <c r="I2509" s="17" t="s">
        <v>2689</v>
      </c>
      <c r="J2509" s="15" t="s">
        <v>5363</v>
      </c>
      <c r="K2509" s="15" t="s">
        <v>78</v>
      </c>
      <c r="L2509" s="18" t="s">
        <v>19308</v>
      </c>
      <c r="M2509" s="15" t="s">
        <v>18972</v>
      </c>
      <c r="N2509" s="15" t="s">
        <v>18973</v>
      </c>
      <c r="O2509" s="16">
        <v>510</v>
      </c>
      <c r="P2509" s="15" t="s">
        <v>118</v>
      </c>
      <c r="Q2509" s="15">
        <v>23300</v>
      </c>
      <c r="R2509" s="15">
        <v>209400</v>
      </c>
      <c r="S2509" s="15">
        <v>232700</v>
      </c>
      <c r="T2509" s="15">
        <v>0.22</v>
      </c>
      <c r="U2509" s="15" t="s">
        <v>18717</v>
      </c>
      <c r="V2509" s="15" t="s">
        <v>76</v>
      </c>
      <c r="W2509" s="16">
        <v>1</v>
      </c>
      <c r="X2509" s="16">
        <v>1</v>
      </c>
      <c r="Y2509" s="15">
        <v>9641</v>
      </c>
      <c r="Z2509" s="15">
        <v>0.221</v>
      </c>
      <c r="AA2509" s="15" t="s">
        <v>19299</v>
      </c>
      <c r="AB2509" s="15" t="s">
        <v>18925</v>
      </c>
      <c r="AC2509" s="15">
        <v>225000</v>
      </c>
      <c r="AD2509" s="26">
        <v>42489</v>
      </c>
      <c r="AE2509" s="15" t="s">
        <v>119</v>
      </c>
      <c r="AF2509" s="15" t="s">
        <v>119</v>
      </c>
      <c r="AG2509" s="16">
        <v>1</v>
      </c>
      <c r="AH2509" s="15" t="s">
        <v>19309</v>
      </c>
      <c r="AI2509" s="15" t="s">
        <v>78</v>
      </c>
      <c r="AJ2509" s="15">
        <v>9641.1352539100008</v>
      </c>
      <c r="AK2509" s="15">
        <v>399.39042422699998</v>
      </c>
      <c r="AL2509" s="15">
        <v>3103750.2731599999</v>
      </c>
      <c r="AM2509" s="15">
        <v>1413220.26336</v>
      </c>
      <c r="AN2509" s="19">
        <v>0</v>
      </c>
      <c r="AO2509" s="19">
        <v>0</v>
      </c>
      <c r="AP2509" s="19">
        <v>23300</v>
      </c>
      <c r="AQ2509" s="19">
        <v>194900</v>
      </c>
      <c r="AR2509" s="34">
        <f t="shared" si="508"/>
        <v>218200</v>
      </c>
      <c r="AS2509" s="34">
        <v>0</v>
      </c>
      <c r="AT2509" s="34">
        <v>0</v>
      </c>
      <c r="AU2509" s="34">
        <v>0</v>
      </c>
      <c r="AV2509" s="34">
        <v>0</v>
      </c>
      <c r="AW2509" s="35">
        <f t="shared" si="509"/>
        <v>0</v>
      </c>
      <c r="AX2509" s="34">
        <f t="shared" si="510"/>
        <v>218200</v>
      </c>
      <c r="AY2509" s="36">
        <v>1.3258000000000001</v>
      </c>
      <c r="AZ2509" s="36">
        <v>2.0265</v>
      </c>
      <c r="BA2509" s="22"/>
      <c r="BB2509" s="19">
        <v>4400</v>
      </c>
      <c r="BC2509" s="34">
        <f t="shared" si="511"/>
        <v>2892.8956000000003</v>
      </c>
      <c r="BD2509" s="34">
        <f t="shared" si="512"/>
        <v>4421.8230000000003</v>
      </c>
      <c r="BE2509" s="38">
        <v>3.4819999999999997E-2</v>
      </c>
      <c r="BF2509" s="38">
        <f t="shared" si="513"/>
        <v>3.4819999999999997E-2</v>
      </c>
      <c r="BG2509" s="34">
        <v>0</v>
      </c>
      <c r="BH2509" s="34">
        <v>0</v>
      </c>
      <c r="BI2509" s="34">
        <f t="shared" si="514"/>
        <v>2892.8956000000003</v>
      </c>
      <c r="BJ2509" s="34">
        <f t="shared" si="515"/>
        <v>4421.8230000000003</v>
      </c>
      <c r="BK2509" s="34">
        <v>0</v>
      </c>
      <c r="BL2509" s="34">
        <v>56.868999999999687</v>
      </c>
      <c r="BM2509" s="34">
        <f t="shared" si="516"/>
        <v>56.868999999999687</v>
      </c>
      <c r="BN2509" s="39">
        <f t="shared" si="518"/>
        <v>2892.8956000000003</v>
      </c>
      <c r="BO2509" s="39">
        <f t="shared" si="519"/>
        <v>4364.9540000000006</v>
      </c>
      <c r="BP2509" s="39">
        <f t="shared" si="517"/>
        <v>1472.0584000000003</v>
      </c>
    </row>
    <row r="2510" spans="1:68" s="25" customFormat="1" ht="14.25" x14ac:dyDescent="0.2">
      <c r="A2510" s="14">
        <v>1355</v>
      </c>
      <c r="B2510" s="40"/>
      <c r="C2510" s="15" t="s">
        <v>176</v>
      </c>
      <c r="D2510" s="16">
        <v>33499</v>
      </c>
      <c r="E2510" s="15" t="s">
        <v>19310</v>
      </c>
      <c r="F2510" s="15" t="s">
        <v>19311</v>
      </c>
      <c r="G2510" s="17" t="s">
        <v>19302</v>
      </c>
      <c r="H2510" s="17" t="s">
        <v>19303</v>
      </c>
      <c r="I2510" s="17" t="s">
        <v>2689</v>
      </c>
      <c r="J2510" s="15" t="s">
        <v>5363</v>
      </c>
      <c r="K2510" s="15" t="s">
        <v>78</v>
      </c>
      <c r="L2510" s="18" t="s">
        <v>19312</v>
      </c>
      <c r="M2510" s="15" t="s">
        <v>18972</v>
      </c>
      <c r="N2510" s="15" t="s">
        <v>18973</v>
      </c>
      <c r="O2510" s="16">
        <v>510</v>
      </c>
      <c r="P2510" s="15" t="s">
        <v>118</v>
      </c>
      <c r="Q2510" s="15">
        <v>23900</v>
      </c>
      <c r="R2510" s="15">
        <v>211500</v>
      </c>
      <c r="S2510" s="15">
        <v>235400</v>
      </c>
      <c r="T2510" s="15">
        <v>0.23</v>
      </c>
      <c r="U2510" s="15" t="s">
        <v>18717</v>
      </c>
      <c r="V2510" s="15" t="s">
        <v>76</v>
      </c>
      <c r="W2510" s="16">
        <v>1</v>
      </c>
      <c r="X2510" s="16">
        <v>1</v>
      </c>
      <c r="Y2510" s="15">
        <v>10191</v>
      </c>
      <c r="Z2510" s="15">
        <v>0.23400000000000001</v>
      </c>
      <c r="AA2510" s="15" t="s">
        <v>19299</v>
      </c>
      <c r="AB2510" s="15" t="s">
        <v>18925</v>
      </c>
      <c r="AC2510" s="15">
        <v>25500</v>
      </c>
      <c r="AD2510" s="26">
        <v>38629</v>
      </c>
      <c r="AE2510" s="15" t="s">
        <v>119</v>
      </c>
      <c r="AF2510" s="15" t="s">
        <v>119</v>
      </c>
      <c r="AG2510" s="16">
        <v>1</v>
      </c>
      <c r="AH2510" s="15" t="s">
        <v>19313</v>
      </c>
      <c r="AI2510" s="15" t="s">
        <v>78</v>
      </c>
      <c r="AJ2510" s="15">
        <v>10191.3210449</v>
      </c>
      <c r="AK2510" s="15">
        <v>410.73312297199999</v>
      </c>
      <c r="AL2510" s="15">
        <v>3103743.4830800002</v>
      </c>
      <c r="AM2510" s="15">
        <v>1413131.67857</v>
      </c>
      <c r="AN2510" s="19">
        <v>23900</v>
      </c>
      <c r="AO2510" s="19">
        <v>205500</v>
      </c>
      <c r="AP2510" s="19">
        <v>0</v>
      </c>
      <c r="AQ2510" s="19">
        <v>0</v>
      </c>
      <c r="AR2510" s="34">
        <f t="shared" si="508"/>
        <v>229400</v>
      </c>
      <c r="AS2510" s="34">
        <v>45000</v>
      </c>
      <c r="AT2510" s="34">
        <v>3000</v>
      </c>
      <c r="AU2510" s="34">
        <v>64540</v>
      </c>
      <c r="AV2510" s="34">
        <v>0</v>
      </c>
      <c r="AW2510" s="35">
        <f t="shared" si="509"/>
        <v>112540</v>
      </c>
      <c r="AX2510" s="34">
        <f t="shared" si="510"/>
        <v>116860</v>
      </c>
      <c r="AY2510" s="36">
        <v>1.3258000000000001</v>
      </c>
      <c r="AZ2510" s="36">
        <v>2.0265</v>
      </c>
      <c r="BA2510" s="22"/>
      <c r="BB2510" s="19">
        <v>2294</v>
      </c>
      <c r="BC2510" s="34">
        <f t="shared" si="511"/>
        <v>1549.32988</v>
      </c>
      <c r="BD2510" s="34">
        <f t="shared" si="512"/>
        <v>2368.1678999999999</v>
      </c>
      <c r="BE2510" s="38">
        <v>3.4819999999999997E-2</v>
      </c>
      <c r="BF2510" s="38">
        <f t="shared" si="513"/>
        <v>3.4819999999999997E-2</v>
      </c>
      <c r="BG2510" s="34">
        <v>53.947666421599997</v>
      </c>
      <c r="BH2510" s="34">
        <v>82.459606277999995</v>
      </c>
      <c r="BI2510" s="34">
        <f t="shared" si="514"/>
        <v>1495.3822135784001</v>
      </c>
      <c r="BJ2510" s="34">
        <f t="shared" si="515"/>
        <v>2285.7082937219998</v>
      </c>
      <c r="BK2510" s="34">
        <v>0</v>
      </c>
      <c r="BL2510" s="34">
        <v>0</v>
      </c>
      <c r="BM2510" s="34">
        <f t="shared" si="516"/>
        <v>0</v>
      </c>
      <c r="BN2510" s="39">
        <f t="shared" si="518"/>
        <v>1495.3822135784001</v>
      </c>
      <c r="BO2510" s="39">
        <f t="shared" si="519"/>
        <v>2285.7082937219998</v>
      </c>
      <c r="BP2510" s="39">
        <f t="shared" si="517"/>
        <v>790.32608014359971</v>
      </c>
    </row>
    <row r="2511" spans="1:68" s="25" customFormat="1" ht="14.25" x14ac:dyDescent="0.2">
      <c r="A2511" s="14">
        <v>1356</v>
      </c>
      <c r="B2511" s="40"/>
      <c r="C2511" s="15" t="s">
        <v>176</v>
      </c>
      <c r="D2511" s="16">
        <v>34670</v>
      </c>
      <c r="E2511" s="15" t="s">
        <v>19314</v>
      </c>
      <c r="F2511" s="15" t="s">
        <v>19315</v>
      </c>
      <c r="G2511" s="17" t="s">
        <v>19302</v>
      </c>
      <c r="H2511" s="17" t="s">
        <v>19303</v>
      </c>
      <c r="I2511" s="17" t="s">
        <v>2689</v>
      </c>
      <c r="J2511" s="15" t="s">
        <v>5363</v>
      </c>
      <c r="K2511" s="15" t="s">
        <v>78</v>
      </c>
      <c r="L2511" s="18" t="s">
        <v>19316</v>
      </c>
      <c r="M2511" s="15" t="s">
        <v>18972</v>
      </c>
      <c r="N2511" s="15" t="s">
        <v>18973</v>
      </c>
      <c r="O2511" s="16">
        <v>510</v>
      </c>
      <c r="P2511" s="15" t="s">
        <v>118</v>
      </c>
      <c r="Q2511" s="15">
        <v>22000</v>
      </c>
      <c r="R2511" s="15">
        <v>200600</v>
      </c>
      <c r="S2511" s="15">
        <v>222600</v>
      </c>
      <c r="T2511" s="15">
        <v>0.2</v>
      </c>
      <c r="U2511" s="15" t="s">
        <v>18717</v>
      </c>
      <c r="V2511" s="15" t="s">
        <v>76</v>
      </c>
      <c r="W2511" s="16">
        <v>1</v>
      </c>
      <c r="X2511" s="16">
        <v>1</v>
      </c>
      <c r="Y2511" s="15">
        <v>8554</v>
      </c>
      <c r="Z2511" s="15">
        <v>0.19600000000000001</v>
      </c>
      <c r="AA2511" s="15" t="s">
        <v>19299</v>
      </c>
      <c r="AB2511" s="15" t="s">
        <v>18925</v>
      </c>
      <c r="AC2511" s="15">
        <v>219900</v>
      </c>
      <c r="AD2511" s="26">
        <v>41943</v>
      </c>
      <c r="AE2511" s="15" t="s">
        <v>119</v>
      </c>
      <c r="AF2511" s="15" t="s">
        <v>119</v>
      </c>
      <c r="AG2511" s="16">
        <v>1</v>
      </c>
      <c r="AH2511" s="15" t="s">
        <v>19317</v>
      </c>
      <c r="AI2511" s="15" t="s">
        <v>78</v>
      </c>
      <c r="AJ2511" s="15">
        <v>8553.5612793</v>
      </c>
      <c r="AK2511" s="15">
        <v>371.77707842199999</v>
      </c>
      <c r="AL2511" s="15">
        <v>3103807.8209600002</v>
      </c>
      <c r="AM2511" s="15">
        <v>1413074.7186700001</v>
      </c>
      <c r="AN2511" s="19">
        <v>22000</v>
      </c>
      <c r="AO2511" s="19">
        <v>186800</v>
      </c>
      <c r="AP2511" s="19">
        <v>0</v>
      </c>
      <c r="AQ2511" s="19">
        <v>0</v>
      </c>
      <c r="AR2511" s="34">
        <f t="shared" si="508"/>
        <v>208800</v>
      </c>
      <c r="AS2511" s="34">
        <v>45000</v>
      </c>
      <c r="AT2511" s="34">
        <v>0</v>
      </c>
      <c r="AU2511" s="34">
        <v>57330</v>
      </c>
      <c r="AV2511" s="34">
        <v>0</v>
      </c>
      <c r="AW2511" s="35">
        <f t="shared" si="509"/>
        <v>102330</v>
      </c>
      <c r="AX2511" s="34">
        <f t="shared" si="510"/>
        <v>106470</v>
      </c>
      <c r="AY2511" s="36">
        <v>1.3258000000000001</v>
      </c>
      <c r="AZ2511" s="36">
        <v>2.0265</v>
      </c>
      <c r="BA2511" s="22"/>
      <c r="BB2511" s="19">
        <v>2088</v>
      </c>
      <c r="BC2511" s="34">
        <f t="shared" si="511"/>
        <v>1411.5792600000002</v>
      </c>
      <c r="BD2511" s="34">
        <f t="shared" si="512"/>
        <v>2157.6145500000002</v>
      </c>
      <c r="BE2511" s="38">
        <v>3.4819999999999997E-2</v>
      </c>
      <c r="BF2511" s="38">
        <f t="shared" si="513"/>
        <v>3.4819999999999997E-2</v>
      </c>
      <c r="BG2511" s="34">
        <v>49.1511898332</v>
      </c>
      <c r="BH2511" s="34">
        <v>75.128138630999999</v>
      </c>
      <c r="BI2511" s="34">
        <f t="shared" si="514"/>
        <v>1362.4280701668001</v>
      </c>
      <c r="BJ2511" s="34">
        <f t="shared" si="515"/>
        <v>2082.4864113690001</v>
      </c>
      <c r="BK2511" s="34">
        <v>0</v>
      </c>
      <c r="BL2511" s="34">
        <v>0</v>
      </c>
      <c r="BM2511" s="34">
        <f t="shared" si="516"/>
        <v>0</v>
      </c>
      <c r="BN2511" s="39">
        <f t="shared" si="518"/>
        <v>1362.4280701668001</v>
      </c>
      <c r="BO2511" s="39">
        <f t="shared" si="519"/>
        <v>2082.4864113690001</v>
      </c>
      <c r="BP2511" s="39">
        <f t="shared" si="517"/>
        <v>720.05834120219993</v>
      </c>
    </row>
    <row r="2512" spans="1:68" s="25" customFormat="1" ht="14.25" x14ac:dyDescent="0.2">
      <c r="A2512" s="14">
        <v>1357</v>
      </c>
      <c r="B2512" s="40"/>
      <c r="C2512" s="15" t="s">
        <v>176</v>
      </c>
      <c r="D2512" s="16">
        <v>34667</v>
      </c>
      <c r="E2512" s="15" t="s">
        <v>19318</v>
      </c>
      <c r="F2512" s="15" t="s">
        <v>19319</v>
      </c>
      <c r="G2512" s="17" t="s">
        <v>19320</v>
      </c>
      <c r="H2512" s="17" t="s">
        <v>19303</v>
      </c>
      <c r="I2512" s="17" t="s">
        <v>2689</v>
      </c>
      <c r="J2512" s="15" t="s">
        <v>5363</v>
      </c>
      <c r="K2512" s="15" t="s">
        <v>78</v>
      </c>
      <c r="L2512" s="18" t="s">
        <v>19321</v>
      </c>
      <c r="M2512" s="15" t="s">
        <v>18972</v>
      </c>
      <c r="N2512" s="15" t="s">
        <v>18973</v>
      </c>
      <c r="O2512" s="16">
        <v>510</v>
      </c>
      <c r="P2512" s="15" t="s">
        <v>118</v>
      </c>
      <c r="Q2512" s="15">
        <v>24500</v>
      </c>
      <c r="R2512" s="15">
        <v>169000</v>
      </c>
      <c r="S2512" s="15">
        <v>193500</v>
      </c>
      <c r="T2512" s="15">
        <v>0.24</v>
      </c>
      <c r="U2512" s="15" t="s">
        <v>18717</v>
      </c>
      <c r="V2512" s="15" t="s">
        <v>76</v>
      </c>
      <c r="W2512" s="16">
        <v>1</v>
      </c>
      <c r="X2512" s="16">
        <v>1</v>
      </c>
      <c r="Y2512" s="15">
        <v>10310</v>
      </c>
      <c r="Z2512" s="15">
        <v>0.23699999999999999</v>
      </c>
      <c r="AA2512" s="15" t="s">
        <v>19299</v>
      </c>
      <c r="AB2512" s="15" t="s">
        <v>18925</v>
      </c>
      <c r="AC2512" s="15">
        <v>357000</v>
      </c>
      <c r="AD2512" s="26">
        <v>38450</v>
      </c>
      <c r="AE2512" s="15" t="s">
        <v>119</v>
      </c>
      <c r="AF2512" s="15" t="s">
        <v>119</v>
      </c>
      <c r="AG2512" s="16">
        <v>1</v>
      </c>
      <c r="AH2512" s="15" t="s">
        <v>19322</v>
      </c>
      <c r="AI2512" s="15" t="s">
        <v>78</v>
      </c>
      <c r="AJ2512" s="15">
        <v>10309.9941406</v>
      </c>
      <c r="AK2512" s="15">
        <v>395.46181821699997</v>
      </c>
      <c r="AL2512" s="15">
        <v>3103922.3612899999</v>
      </c>
      <c r="AM2512" s="15">
        <v>1413099.3136</v>
      </c>
      <c r="AN2512" s="19">
        <v>24500</v>
      </c>
      <c r="AO2512" s="19">
        <v>163200</v>
      </c>
      <c r="AP2512" s="19">
        <v>0</v>
      </c>
      <c r="AQ2512" s="19">
        <v>0</v>
      </c>
      <c r="AR2512" s="34">
        <f t="shared" si="508"/>
        <v>187700</v>
      </c>
      <c r="AS2512" s="34">
        <v>45000</v>
      </c>
      <c r="AT2512" s="34">
        <v>0</v>
      </c>
      <c r="AU2512" s="34">
        <v>49945</v>
      </c>
      <c r="AV2512" s="34">
        <v>0</v>
      </c>
      <c r="AW2512" s="35">
        <f t="shared" si="509"/>
        <v>94945</v>
      </c>
      <c r="AX2512" s="34">
        <f t="shared" si="510"/>
        <v>92755</v>
      </c>
      <c r="AY2512" s="36">
        <v>1.3258000000000001</v>
      </c>
      <c r="AZ2512" s="36">
        <v>2.0265</v>
      </c>
      <c r="BA2512" s="22"/>
      <c r="BB2512" s="19">
        <v>1877</v>
      </c>
      <c r="BC2512" s="34">
        <f t="shared" si="511"/>
        <v>1229.7457899999999</v>
      </c>
      <c r="BD2512" s="34">
        <f t="shared" si="512"/>
        <v>1879.680075</v>
      </c>
      <c r="BE2512" s="38">
        <v>3.4819999999999997E-2</v>
      </c>
      <c r="BF2512" s="38">
        <f t="shared" si="513"/>
        <v>3.4819999999999997E-2</v>
      </c>
      <c r="BG2512" s="34">
        <v>42.819748407799992</v>
      </c>
      <c r="BH2512" s="34">
        <v>65.450460211499987</v>
      </c>
      <c r="BI2512" s="34">
        <f t="shared" si="514"/>
        <v>1186.9260415921999</v>
      </c>
      <c r="BJ2512" s="34">
        <f t="shared" si="515"/>
        <v>1814.2296147884999</v>
      </c>
      <c r="BK2512" s="34">
        <v>0</v>
      </c>
      <c r="BL2512" s="34">
        <v>0</v>
      </c>
      <c r="BM2512" s="34">
        <f t="shared" si="516"/>
        <v>0</v>
      </c>
      <c r="BN2512" s="39">
        <f t="shared" si="518"/>
        <v>1186.9260415921999</v>
      </c>
      <c r="BO2512" s="39">
        <f t="shared" si="519"/>
        <v>1814.2296147884999</v>
      </c>
      <c r="BP2512" s="39">
        <f t="shared" si="517"/>
        <v>627.30357319630002</v>
      </c>
    </row>
    <row r="2513" spans="1:68" s="25" customFormat="1" ht="14.25" x14ac:dyDescent="0.2">
      <c r="A2513" s="14">
        <v>1369</v>
      </c>
      <c r="B2513" s="40"/>
      <c r="C2513" s="15"/>
      <c r="D2513" s="16">
        <v>24276</v>
      </c>
      <c r="E2513" s="15" t="s">
        <v>19324</v>
      </c>
      <c r="F2513" s="15" t="s">
        <v>19325</v>
      </c>
      <c r="G2513" s="17" t="s">
        <v>19326</v>
      </c>
      <c r="H2513" s="17" t="s">
        <v>19327</v>
      </c>
      <c r="I2513" s="17" t="s">
        <v>3741</v>
      </c>
      <c r="J2513" s="15" t="s">
        <v>19328</v>
      </c>
      <c r="K2513" s="15" t="s">
        <v>8001</v>
      </c>
      <c r="L2513" s="18" t="s">
        <v>19329</v>
      </c>
      <c r="M2513" s="15" t="s">
        <v>18972</v>
      </c>
      <c r="N2513" s="15" t="s">
        <v>18973</v>
      </c>
      <c r="O2513" s="16">
        <v>510</v>
      </c>
      <c r="P2513" s="15" t="s">
        <v>118</v>
      </c>
      <c r="Q2513" s="15">
        <v>21300</v>
      </c>
      <c r="R2513" s="15">
        <v>154800</v>
      </c>
      <c r="S2513" s="15">
        <v>176100</v>
      </c>
      <c r="T2513" s="15">
        <v>0.19</v>
      </c>
      <c r="U2513" s="15" t="s">
        <v>18717</v>
      </c>
      <c r="V2513" s="15" t="s">
        <v>76</v>
      </c>
      <c r="W2513" s="16">
        <v>1</v>
      </c>
      <c r="X2513" s="16">
        <v>1</v>
      </c>
      <c r="Y2513" s="15">
        <v>8526</v>
      </c>
      <c r="Z2513" s="15">
        <v>0.19600000000000001</v>
      </c>
      <c r="AA2513" s="15" t="s">
        <v>19323</v>
      </c>
      <c r="AB2513" s="15" t="s">
        <v>18925</v>
      </c>
      <c r="AC2513" s="15">
        <v>166667</v>
      </c>
      <c r="AD2513" s="26">
        <v>41004</v>
      </c>
      <c r="AE2513" s="15" t="s">
        <v>119</v>
      </c>
      <c r="AF2513" s="15" t="s">
        <v>119</v>
      </c>
      <c r="AG2513" s="16">
        <v>1</v>
      </c>
      <c r="AH2513" s="15" t="s">
        <v>19330</v>
      </c>
      <c r="AI2513" s="15" t="s">
        <v>78</v>
      </c>
      <c r="AJ2513" s="15">
        <v>8525.8393554699996</v>
      </c>
      <c r="AK2513" s="15">
        <v>391.57643018099998</v>
      </c>
      <c r="AL2513" s="15">
        <v>3103656.23239</v>
      </c>
      <c r="AM2513" s="15">
        <v>1413497.53425</v>
      </c>
      <c r="AN2513" s="19">
        <v>21300</v>
      </c>
      <c r="AO2513" s="19">
        <v>151900</v>
      </c>
      <c r="AP2513" s="19">
        <v>0</v>
      </c>
      <c r="AQ2513" s="19">
        <v>0</v>
      </c>
      <c r="AR2513" s="34">
        <f t="shared" ref="AR2513:AR2567" si="520">SUM(AN2513:AQ2513)</f>
        <v>173200</v>
      </c>
      <c r="AS2513" s="34">
        <v>45000</v>
      </c>
      <c r="AT2513" s="34">
        <v>3000</v>
      </c>
      <c r="AU2513" s="34">
        <v>44870</v>
      </c>
      <c r="AV2513" s="34">
        <v>0</v>
      </c>
      <c r="AW2513" s="35">
        <f t="shared" ref="AW2513:AW2567" si="521">SUM(AS2513:AV2513)</f>
        <v>92870</v>
      </c>
      <c r="AX2513" s="34">
        <f t="shared" ref="AX2513:AX2567" si="522">AR2513-AW2513</f>
        <v>80330</v>
      </c>
      <c r="AY2513" s="36">
        <v>1.3258000000000001</v>
      </c>
      <c r="AZ2513" s="36">
        <v>2.0265</v>
      </c>
      <c r="BA2513" s="22"/>
      <c r="BB2513" s="19">
        <v>1732</v>
      </c>
      <c r="BC2513" s="34">
        <f t="shared" ref="BC2513:BC2567" si="523">(AX2513/100)*AY2513</f>
        <v>1065.01514</v>
      </c>
      <c r="BD2513" s="34">
        <f t="shared" ref="BD2513:BD2567" si="524">(AX2513/100)*AZ2513</f>
        <v>1627.8874499999999</v>
      </c>
      <c r="BE2513" s="38">
        <v>3.4819999999999997E-2</v>
      </c>
      <c r="BF2513" s="38">
        <f t="shared" ref="BF2513:BF2567" si="525">BE2513</f>
        <v>3.4819999999999997E-2</v>
      </c>
      <c r="BG2513" s="34">
        <v>37.083827174799993</v>
      </c>
      <c r="BH2513" s="34">
        <v>56.683041008999993</v>
      </c>
      <c r="BI2513" s="34">
        <f t="shared" ref="BI2513:BI2567" si="526">BC2513-BG2513</f>
        <v>1027.9313128251999</v>
      </c>
      <c r="BJ2513" s="34">
        <f t="shared" ref="BJ2513:BJ2567" si="527">BD2513-BH2513</f>
        <v>1571.204408991</v>
      </c>
      <c r="BK2513" s="34">
        <v>0</v>
      </c>
      <c r="BL2513" s="34">
        <v>0</v>
      </c>
      <c r="BM2513" s="34">
        <f t="shared" ref="BM2513:BM2567" si="528">BL2513-BK2513</f>
        <v>0</v>
      </c>
      <c r="BN2513" s="39">
        <f t="shared" si="518"/>
        <v>1027.9313128251999</v>
      </c>
      <c r="BO2513" s="39">
        <f t="shared" si="519"/>
        <v>1571.204408991</v>
      </c>
      <c r="BP2513" s="39">
        <f t="shared" si="517"/>
        <v>543.2730961658001</v>
      </c>
    </row>
    <row r="2514" spans="1:68" s="25" customFormat="1" ht="14.25" x14ac:dyDescent="0.2">
      <c r="A2514" s="14">
        <v>1370</v>
      </c>
      <c r="B2514" s="40"/>
      <c r="C2514" s="15"/>
      <c r="D2514" s="16">
        <v>8668</v>
      </c>
      <c r="E2514" s="15" t="s">
        <v>19331</v>
      </c>
      <c r="F2514" s="15" t="s">
        <v>19332</v>
      </c>
      <c r="G2514" s="17" t="s">
        <v>19333</v>
      </c>
      <c r="H2514" s="17" t="s">
        <v>19334</v>
      </c>
      <c r="I2514" s="17" t="s">
        <v>86</v>
      </c>
      <c r="J2514" s="15" t="s">
        <v>19335</v>
      </c>
      <c r="K2514" s="15" t="s">
        <v>19336</v>
      </c>
      <c r="L2514" s="18" t="s">
        <v>19337</v>
      </c>
      <c r="M2514" s="15" t="s">
        <v>18972</v>
      </c>
      <c r="N2514" s="15" t="s">
        <v>18973</v>
      </c>
      <c r="O2514" s="16">
        <v>510</v>
      </c>
      <c r="P2514" s="15" t="s">
        <v>118</v>
      </c>
      <c r="Q2514" s="15">
        <v>21300</v>
      </c>
      <c r="R2514" s="15">
        <v>157900</v>
      </c>
      <c r="S2514" s="15">
        <v>179200</v>
      </c>
      <c r="T2514" s="15">
        <v>0.19</v>
      </c>
      <c r="U2514" s="15" t="s">
        <v>18717</v>
      </c>
      <c r="V2514" s="15" t="s">
        <v>76</v>
      </c>
      <c r="W2514" s="16">
        <v>1</v>
      </c>
      <c r="X2514" s="16">
        <v>1</v>
      </c>
      <c r="Y2514" s="15">
        <v>8465</v>
      </c>
      <c r="Z2514" s="15">
        <v>0.19400000000000001</v>
      </c>
      <c r="AA2514" s="15" t="s">
        <v>19323</v>
      </c>
      <c r="AB2514" s="15" t="s">
        <v>18925</v>
      </c>
      <c r="AC2514" s="15">
        <v>178900</v>
      </c>
      <c r="AD2514" s="26">
        <v>42261</v>
      </c>
      <c r="AE2514" s="15" t="s">
        <v>119</v>
      </c>
      <c r="AF2514" s="15" t="s">
        <v>119</v>
      </c>
      <c r="AG2514" s="16">
        <v>1</v>
      </c>
      <c r="AH2514" s="15" t="s">
        <v>19338</v>
      </c>
      <c r="AI2514" s="15" t="s">
        <v>78</v>
      </c>
      <c r="AJ2514" s="15">
        <v>8464.63793945</v>
      </c>
      <c r="AK2514" s="15">
        <v>390.596203909</v>
      </c>
      <c r="AL2514" s="15">
        <v>3103678.48881</v>
      </c>
      <c r="AM2514" s="15">
        <v>1413558.7675000001</v>
      </c>
      <c r="AN2514" s="19">
        <v>21300</v>
      </c>
      <c r="AO2514" s="19">
        <v>154100</v>
      </c>
      <c r="AP2514" s="19">
        <v>0</v>
      </c>
      <c r="AQ2514" s="19">
        <v>0</v>
      </c>
      <c r="AR2514" s="34">
        <f t="shared" si="520"/>
        <v>175400</v>
      </c>
      <c r="AS2514" s="34">
        <v>45000</v>
      </c>
      <c r="AT2514" s="34">
        <v>3000</v>
      </c>
      <c r="AU2514" s="34">
        <v>45640</v>
      </c>
      <c r="AV2514" s="34">
        <v>0</v>
      </c>
      <c r="AW2514" s="35">
        <f t="shared" si="521"/>
        <v>93640</v>
      </c>
      <c r="AX2514" s="34">
        <f t="shared" si="522"/>
        <v>81760</v>
      </c>
      <c r="AY2514" s="36">
        <v>1.3258000000000001</v>
      </c>
      <c r="AZ2514" s="36">
        <v>2.0265</v>
      </c>
      <c r="BA2514" s="22"/>
      <c r="BB2514" s="19">
        <v>1754</v>
      </c>
      <c r="BC2514" s="34">
        <f t="shared" si="523"/>
        <v>1083.9740800000002</v>
      </c>
      <c r="BD2514" s="34">
        <f t="shared" si="524"/>
        <v>1656.8664000000001</v>
      </c>
      <c r="BE2514" s="38">
        <v>3.4819999999999997E-2</v>
      </c>
      <c r="BF2514" s="38">
        <f t="shared" si="525"/>
        <v>3.4819999999999997E-2</v>
      </c>
      <c r="BG2514" s="34">
        <v>37.743977465600004</v>
      </c>
      <c r="BH2514" s="34">
        <v>57.692088047999995</v>
      </c>
      <c r="BI2514" s="34">
        <f t="shared" si="526"/>
        <v>1046.2301025344002</v>
      </c>
      <c r="BJ2514" s="34">
        <f t="shared" si="527"/>
        <v>1599.1743119520002</v>
      </c>
      <c r="BK2514" s="34">
        <v>0</v>
      </c>
      <c r="BL2514" s="34">
        <v>0</v>
      </c>
      <c r="BM2514" s="34">
        <f t="shared" si="528"/>
        <v>0</v>
      </c>
      <c r="BN2514" s="39">
        <f t="shared" si="518"/>
        <v>1046.2301025344002</v>
      </c>
      <c r="BO2514" s="39">
        <f t="shared" si="519"/>
        <v>1599.1743119520002</v>
      </c>
      <c r="BP2514" s="39">
        <f t="shared" si="517"/>
        <v>552.94420941759995</v>
      </c>
    </row>
    <row r="2515" spans="1:68" s="25" customFormat="1" ht="14.25" x14ac:dyDescent="0.2">
      <c r="A2515" s="14">
        <v>1371</v>
      </c>
      <c r="B2515" s="40"/>
      <c r="C2515" s="15" t="s">
        <v>19339</v>
      </c>
      <c r="D2515" s="16">
        <v>455</v>
      </c>
      <c r="E2515" s="15" t="s">
        <v>19340</v>
      </c>
      <c r="F2515" s="15" t="s">
        <v>19339</v>
      </c>
      <c r="G2515" s="17" t="s">
        <v>19341</v>
      </c>
      <c r="H2515" s="17" t="s">
        <v>19342</v>
      </c>
      <c r="I2515" s="17" t="s">
        <v>86</v>
      </c>
      <c r="J2515" s="15" t="s">
        <v>19343</v>
      </c>
      <c r="K2515" s="15" t="s">
        <v>19344</v>
      </c>
      <c r="L2515" s="18" t="s">
        <v>19345</v>
      </c>
      <c r="M2515" s="15" t="s">
        <v>18981</v>
      </c>
      <c r="N2515" s="15" t="s">
        <v>18982</v>
      </c>
      <c r="O2515" s="16">
        <v>510</v>
      </c>
      <c r="P2515" s="15" t="s">
        <v>118</v>
      </c>
      <c r="Q2515" s="15">
        <v>19400</v>
      </c>
      <c r="R2515" s="15">
        <v>167100</v>
      </c>
      <c r="S2515" s="15">
        <v>186500</v>
      </c>
      <c r="T2515" s="15">
        <v>0.19</v>
      </c>
      <c r="U2515" s="15" t="s">
        <v>18717</v>
      </c>
      <c r="V2515" s="15" t="s">
        <v>76</v>
      </c>
      <c r="W2515" s="16">
        <v>1</v>
      </c>
      <c r="X2515" s="16">
        <v>0</v>
      </c>
      <c r="Y2515" s="15">
        <v>8467</v>
      </c>
      <c r="Z2515" s="15">
        <v>0.19400000000000001</v>
      </c>
      <c r="AA2515" s="15" t="s">
        <v>19323</v>
      </c>
      <c r="AB2515" s="15" t="s">
        <v>18925</v>
      </c>
      <c r="AC2515" s="15">
        <v>0</v>
      </c>
      <c r="AD2515" s="15"/>
      <c r="AE2515" s="15" t="s">
        <v>119</v>
      </c>
      <c r="AF2515" s="15" t="s">
        <v>119</v>
      </c>
      <c r="AG2515" s="16">
        <v>1</v>
      </c>
      <c r="AH2515" s="15" t="s">
        <v>19346</v>
      </c>
      <c r="AI2515" s="15" t="s">
        <v>78</v>
      </c>
      <c r="AJ2515" s="15">
        <v>8467.3647460899992</v>
      </c>
      <c r="AK2515" s="15">
        <v>390.596131738</v>
      </c>
      <c r="AL2515" s="15">
        <v>3103700.2398700002</v>
      </c>
      <c r="AM2515" s="15">
        <v>1413619.96423</v>
      </c>
      <c r="AN2515" s="19">
        <v>0</v>
      </c>
      <c r="AO2515" s="19">
        <v>0</v>
      </c>
      <c r="AP2515" s="19">
        <v>19400</v>
      </c>
      <c r="AQ2515" s="19">
        <v>164600</v>
      </c>
      <c r="AR2515" s="34">
        <f t="shared" si="520"/>
        <v>184000</v>
      </c>
      <c r="AS2515" s="34">
        <v>0</v>
      </c>
      <c r="AT2515" s="34">
        <v>3000</v>
      </c>
      <c r="AU2515" s="34">
        <v>0</v>
      </c>
      <c r="AV2515" s="34">
        <v>0</v>
      </c>
      <c r="AW2515" s="35">
        <f t="shared" si="521"/>
        <v>3000</v>
      </c>
      <c r="AX2515" s="34">
        <f t="shared" si="522"/>
        <v>181000</v>
      </c>
      <c r="AY2515" s="36">
        <v>1.3258000000000001</v>
      </c>
      <c r="AZ2515" s="36">
        <v>2.0265</v>
      </c>
      <c r="BA2515" s="22"/>
      <c r="BB2515" s="19">
        <v>3680</v>
      </c>
      <c r="BC2515" s="34">
        <f t="shared" si="523"/>
        <v>2399.6980000000003</v>
      </c>
      <c r="BD2515" s="34">
        <f t="shared" si="524"/>
        <v>3667.9650000000001</v>
      </c>
      <c r="BE2515" s="38">
        <v>3.4819999999999997E-2</v>
      </c>
      <c r="BF2515" s="38">
        <f t="shared" si="525"/>
        <v>3.4819999999999997E-2</v>
      </c>
      <c r="BG2515" s="34">
        <v>0</v>
      </c>
      <c r="BH2515" s="34">
        <v>0</v>
      </c>
      <c r="BI2515" s="34">
        <f t="shared" si="526"/>
        <v>2399.6980000000003</v>
      </c>
      <c r="BJ2515" s="34">
        <f t="shared" si="527"/>
        <v>3667.9650000000001</v>
      </c>
      <c r="BK2515" s="34">
        <v>0</v>
      </c>
      <c r="BL2515" s="34">
        <v>48.759999999999764</v>
      </c>
      <c r="BM2515" s="34">
        <f t="shared" si="528"/>
        <v>48.759999999999764</v>
      </c>
      <c r="BN2515" s="39">
        <f t="shared" si="518"/>
        <v>2399.6980000000003</v>
      </c>
      <c r="BO2515" s="39">
        <f t="shared" si="519"/>
        <v>3619.2050000000004</v>
      </c>
      <c r="BP2515" s="39">
        <f t="shared" si="517"/>
        <v>1219.5070000000001</v>
      </c>
    </row>
    <row r="2516" spans="1:68" s="25" customFormat="1" ht="14.25" x14ac:dyDescent="0.2">
      <c r="A2516" s="14">
        <v>1372</v>
      </c>
      <c r="B2516" s="40"/>
      <c r="C2516" s="15"/>
      <c r="D2516" s="16">
        <v>12</v>
      </c>
      <c r="E2516" s="15" t="s">
        <v>19347</v>
      </c>
      <c r="F2516" s="15" t="s">
        <v>19348</v>
      </c>
      <c r="G2516" s="17" t="s">
        <v>19349</v>
      </c>
      <c r="H2516" s="17" t="s">
        <v>19350</v>
      </c>
      <c r="I2516" s="17" t="s">
        <v>86</v>
      </c>
      <c r="J2516" s="15" t="s">
        <v>19351</v>
      </c>
      <c r="K2516" s="15" t="s">
        <v>19352</v>
      </c>
      <c r="L2516" s="18" t="s">
        <v>19353</v>
      </c>
      <c r="M2516" s="15" t="s">
        <v>18972</v>
      </c>
      <c r="N2516" s="15" t="s">
        <v>18973</v>
      </c>
      <c r="O2516" s="16">
        <v>510</v>
      </c>
      <c r="P2516" s="15" t="s">
        <v>118</v>
      </c>
      <c r="Q2516" s="15">
        <v>21300</v>
      </c>
      <c r="R2516" s="15">
        <v>171400</v>
      </c>
      <c r="S2516" s="15">
        <v>192700</v>
      </c>
      <c r="T2516" s="15">
        <v>0.19</v>
      </c>
      <c r="U2516" s="15" t="s">
        <v>18717</v>
      </c>
      <c r="V2516" s="15" t="s">
        <v>76</v>
      </c>
      <c r="W2516" s="16">
        <v>1</v>
      </c>
      <c r="X2516" s="16">
        <v>0</v>
      </c>
      <c r="Y2516" s="15">
        <v>8545</v>
      </c>
      <c r="Z2516" s="15">
        <v>0.19600000000000001</v>
      </c>
      <c r="AA2516" s="15" t="s">
        <v>19323</v>
      </c>
      <c r="AB2516" s="15" t="s">
        <v>18925</v>
      </c>
      <c r="AC2516" s="15">
        <v>0</v>
      </c>
      <c r="AD2516" s="15"/>
      <c r="AE2516" s="15" t="s">
        <v>119</v>
      </c>
      <c r="AF2516" s="15" t="s">
        <v>119</v>
      </c>
      <c r="AG2516" s="16">
        <v>1</v>
      </c>
      <c r="AH2516" s="15" t="s">
        <v>19354</v>
      </c>
      <c r="AI2516" s="15" t="s">
        <v>78</v>
      </c>
      <c r="AJ2516" s="15">
        <v>8545.0185546899993</v>
      </c>
      <c r="AK2516" s="15">
        <v>391.74647623700002</v>
      </c>
      <c r="AL2516" s="15">
        <v>3103722.4606400002</v>
      </c>
      <c r="AM2516" s="15">
        <v>1413681.34402</v>
      </c>
      <c r="AN2516" s="19">
        <v>21300</v>
      </c>
      <c r="AO2516" s="19">
        <v>162500</v>
      </c>
      <c r="AP2516" s="19">
        <v>0</v>
      </c>
      <c r="AQ2516" s="19">
        <v>0</v>
      </c>
      <c r="AR2516" s="34">
        <f t="shared" si="520"/>
        <v>183800</v>
      </c>
      <c r="AS2516" s="34">
        <v>45000</v>
      </c>
      <c r="AT2516" s="34">
        <v>0</v>
      </c>
      <c r="AU2516" s="34">
        <v>48580</v>
      </c>
      <c r="AV2516" s="34">
        <v>0</v>
      </c>
      <c r="AW2516" s="35">
        <f t="shared" si="521"/>
        <v>93580</v>
      </c>
      <c r="AX2516" s="34">
        <f t="shared" si="522"/>
        <v>90220</v>
      </c>
      <c r="AY2516" s="36">
        <v>1.3258000000000001</v>
      </c>
      <c r="AZ2516" s="36">
        <v>2.0265</v>
      </c>
      <c r="BA2516" s="22"/>
      <c r="BB2516" s="19">
        <v>1838</v>
      </c>
      <c r="BC2516" s="34">
        <f t="shared" si="523"/>
        <v>1196.1367600000001</v>
      </c>
      <c r="BD2516" s="34">
        <f t="shared" si="524"/>
        <v>1828.3083000000001</v>
      </c>
      <c r="BE2516" s="38">
        <v>3.4819999999999997E-2</v>
      </c>
      <c r="BF2516" s="38">
        <f t="shared" si="525"/>
        <v>3.4819999999999997E-2</v>
      </c>
      <c r="BG2516" s="34">
        <v>41.649481983199998</v>
      </c>
      <c r="BH2516" s="34">
        <v>63.661695006000002</v>
      </c>
      <c r="BI2516" s="34">
        <f t="shared" si="526"/>
        <v>1154.4872780168</v>
      </c>
      <c r="BJ2516" s="34">
        <f t="shared" si="527"/>
        <v>1764.6466049940002</v>
      </c>
      <c r="BK2516" s="34">
        <v>0</v>
      </c>
      <c r="BL2516" s="34">
        <v>0</v>
      </c>
      <c r="BM2516" s="34">
        <f t="shared" si="528"/>
        <v>0</v>
      </c>
      <c r="BN2516" s="39">
        <f t="shared" si="518"/>
        <v>1154.4872780168</v>
      </c>
      <c r="BO2516" s="39">
        <f t="shared" si="519"/>
        <v>1764.6466049940002</v>
      </c>
      <c r="BP2516" s="39">
        <f t="shared" si="517"/>
        <v>610.15932697720018</v>
      </c>
    </row>
    <row r="2517" spans="1:68" s="25" customFormat="1" ht="14.25" x14ac:dyDescent="0.2">
      <c r="A2517" s="14">
        <v>1373</v>
      </c>
      <c r="B2517" s="40"/>
      <c r="C2517" s="15" t="s">
        <v>176</v>
      </c>
      <c r="D2517" s="16">
        <v>2869</v>
      </c>
      <c r="E2517" s="15" t="s">
        <v>19355</v>
      </c>
      <c r="F2517" s="15" t="s">
        <v>19356</v>
      </c>
      <c r="G2517" s="17" t="s">
        <v>19357</v>
      </c>
      <c r="H2517" s="17" t="s">
        <v>19358</v>
      </c>
      <c r="I2517" s="17" t="s">
        <v>86</v>
      </c>
      <c r="J2517" s="15" t="s">
        <v>19359</v>
      </c>
      <c r="K2517" s="15" t="s">
        <v>450</v>
      </c>
      <c r="L2517" s="18" t="s">
        <v>19360</v>
      </c>
      <c r="M2517" s="15" t="s">
        <v>18972</v>
      </c>
      <c r="N2517" s="15" t="s">
        <v>18973</v>
      </c>
      <c r="O2517" s="16">
        <v>510</v>
      </c>
      <c r="P2517" s="15" t="s">
        <v>118</v>
      </c>
      <c r="Q2517" s="15">
        <v>21300</v>
      </c>
      <c r="R2517" s="15">
        <v>198400</v>
      </c>
      <c r="S2517" s="15">
        <v>219700</v>
      </c>
      <c r="T2517" s="15">
        <v>0.19</v>
      </c>
      <c r="U2517" s="15" t="s">
        <v>18717</v>
      </c>
      <c r="V2517" s="15" t="s">
        <v>76</v>
      </c>
      <c r="W2517" s="16">
        <v>1</v>
      </c>
      <c r="X2517" s="16">
        <v>1</v>
      </c>
      <c r="Y2517" s="15">
        <v>8876</v>
      </c>
      <c r="Z2517" s="15">
        <v>0.20399999999999999</v>
      </c>
      <c r="AA2517" s="15" t="s">
        <v>19323</v>
      </c>
      <c r="AB2517" s="15" t="s">
        <v>18925</v>
      </c>
      <c r="AC2517" s="15">
        <v>240000</v>
      </c>
      <c r="AD2517" s="26">
        <v>42481</v>
      </c>
      <c r="AE2517" s="15" t="s">
        <v>119</v>
      </c>
      <c r="AF2517" s="15" t="s">
        <v>119</v>
      </c>
      <c r="AG2517" s="16">
        <v>1</v>
      </c>
      <c r="AH2517" s="15" t="s">
        <v>19361</v>
      </c>
      <c r="AI2517" s="15" t="s">
        <v>78</v>
      </c>
      <c r="AJ2517" s="15">
        <v>8875.6708984399993</v>
      </c>
      <c r="AK2517" s="15">
        <v>396.78011378399998</v>
      </c>
      <c r="AL2517" s="15">
        <v>3103745.0830899999</v>
      </c>
      <c r="AM2517" s="15">
        <v>1413744.26782</v>
      </c>
      <c r="AN2517" s="19">
        <v>21300</v>
      </c>
      <c r="AO2517" s="19">
        <v>190200</v>
      </c>
      <c r="AP2517" s="19">
        <v>0</v>
      </c>
      <c r="AQ2517" s="19">
        <v>0</v>
      </c>
      <c r="AR2517" s="34">
        <f t="shared" si="520"/>
        <v>211500</v>
      </c>
      <c r="AS2517" s="34">
        <v>45000</v>
      </c>
      <c r="AT2517" s="34">
        <v>3000</v>
      </c>
      <c r="AU2517" s="34">
        <v>58275</v>
      </c>
      <c r="AV2517" s="34">
        <v>0</v>
      </c>
      <c r="AW2517" s="35">
        <f t="shared" si="521"/>
        <v>106275</v>
      </c>
      <c r="AX2517" s="34">
        <f t="shared" si="522"/>
        <v>105225</v>
      </c>
      <c r="AY2517" s="36">
        <v>1.3258000000000001</v>
      </c>
      <c r="AZ2517" s="36">
        <v>2.0265</v>
      </c>
      <c r="BA2517" s="22"/>
      <c r="BB2517" s="19">
        <v>2115</v>
      </c>
      <c r="BC2517" s="34">
        <f t="shared" si="523"/>
        <v>1395.0730500000002</v>
      </c>
      <c r="BD2517" s="34">
        <f t="shared" si="524"/>
        <v>2132.3846250000001</v>
      </c>
      <c r="BE2517" s="38">
        <v>3.4819999999999997E-2</v>
      </c>
      <c r="BF2517" s="38">
        <f t="shared" si="525"/>
        <v>3.4819999999999997E-2</v>
      </c>
      <c r="BG2517" s="34">
        <v>48.576443601000001</v>
      </c>
      <c r="BH2517" s="34">
        <v>74.249632642500003</v>
      </c>
      <c r="BI2517" s="34">
        <f t="shared" si="526"/>
        <v>1346.4966063990003</v>
      </c>
      <c r="BJ2517" s="34">
        <f t="shared" si="527"/>
        <v>2058.1349923575003</v>
      </c>
      <c r="BK2517" s="34">
        <v>0</v>
      </c>
      <c r="BL2517" s="34">
        <v>0</v>
      </c>
      <c r="BM2517" s="34">
        <f t="shared" si="528"/>
        <v>0</v>
      </c>
      <c r="BN2517" s="39">
        <f t="shared" si="518"/>
        <v>1346.4966063990003</v>
      </c>
      <c r="BO2517" s="39">
        <f t="shared" si="519"/>
        <v>2058.1349923575003</v>
      </c>
      <c r="BP2517" s="39">
        <f t="shared" si="517"/>
        <v>711.63838595850007</v>
      </c>
    </row>
    <row r="2518" spans="1:68" s="25" customFormat="1" ht="14.25" x14ac:dyDescent="0.2">
      <c r="A2518" s="14">
        <v>1374</v>
      </c>
      <c r="B2518" s="40"/>
      <c r="C2518" s="15" t="s">
        <v>19362</v>
      </c>
      <c r="D2518" s="16">
        <v>17321</v>
      </c>
      <c r="E2518" s="15" t="s">
        <v>19363</v>
      </c>
      <c r="F2518" s="15" t="s">
        <v>19362</v>
      </c>
      <c r="G2518" s="17" t="s">
        <v>19364</v>
      </c>
      <c r="H2518" s="17" t="s">
        <v>19365</v>
      </c>
      <c r="I2518" s="17" t="s">
        <v>86</v>
      </c>
      <c r="J2518" s="15" t="s">
        <v>19366</v>
      </c>
      <c r="K2518" s="15" t="s">
        <v>6201</v>
      </c>
      <c r="L2518" s="18" t="s">
        <v>19367</v>
      </c>
      <c r="M2518" s="15" t="s">
        <v>18981</v>
      </c>
      <c r="N2518" s="15" t="s">
        <v>18982</v>
      </c>
      <c r="O2518" s="16">
        <v>510</v>
      </c>
      <c r="P2518" s="15" t="s">
        <v>118</v>
      </c>
      <c r="Q2518" s="15">
        <v>19400</v>
      </c>
      <c r="R2518" s="15">
        <v>159200</v>
      </c>
      <c r="S2518" s="15">
        <v>178600</v>
      </c>
      <c r="T2518" s="15">
        <v>0.19</v>
      </c>
      <c r="U2518" s="15" t="s">
        <v>18717</v>
      </c>
      <c r="V2518" s="15" t="s">
        <v>76</v>
      </c>
      <c r="W2518" s="16">
        <v>1</v>
      </c>
      <c r="X2518" s="16">
        <v>1</v>
      </c>
      <c r="Y2518" s="15">
        <v>8601</v>
      </c>
      <c r="Z2518" s="15">
        <v>0.19700000000000001</v>
      </c>
      <c r="AA2518" s="15" t="s">
        <v>19368</v>
      </c>
      <c r="AB2518" s="15" t="s">
        <v>78</v>
      </c>
      <c r="AC2518" s="15">
        <v>162500</v>
      </c>
      <c r="AD2518" s="26">
        <v>41464</v>
      </c>
      <c r="AE2518" s="15" t="s">
        <v>119</v>
      </c>
      <c r="AF2518" s="15" t="s">
        <v>119</v>
      </c>
      <c r="AG2518" s="16">
        <v>1</v>
      </c>
      <c r="AH2518" s="15" t="s">
        <v>19369</v>
      </c>
      <c r="AI2518" s="15" t="s">
        <v>78</v>
      </c>
      <c r="AJ2518" s="15">
        <v>8601.12768555</v>
      </c>
      <c r="AK2518" s="15">
        <v>392.52201616999997</v>
      </c>
      <c r="AL2518" s="15">
        <v>3103767.7141800001</v>
      </c>
      <c r="AM2518" s="15">
        <v>1413807.4676900001</v>
      </c>
      <c r="AN2518" s="19">
        <v>19400</v>
      </c>
      <c r="AO2518" s="19">
        <v>155900</v>
      </c>
      <c r="AP2518" s="19">
        <v>0</v>
      </c>
      <c r="AQ2518" s="19">
        <v>0</v>
      </c>
      <c r="AR2518" s="34">
        <f t="shared" si="520"/>
        <v>175300</v>
      </c>
      <c r="AS2518" s="34">
        <v>45000</v>
      </c>
      <c r="AT2518" s="34">
        <v>3000</v>
      </c>
      <c r="AU2518" s="34">
        <v>45605</v>
      </c>
      <c r="AV2518" s="34">
        <v>24960</v>
      </c>
      <c r="AW2518" s="35">
        <f t="shared" si="521"/>
        <v>118565</v>
      </c>
      <c r="AX2518" s="34">
        <f t="shared" si="522"/>
        <v>56735</v>
      </c>
      <c r="AY2518" s="36">
        <v>1.3258000000000001</v>
      </c>
      <c r="AZ2518" s="36">
        <v>2.0265</v>
      </c>
      <c r="BA2518" s="22"/>
      <c r="BB2518" s="19">
        <v>1753</v>
      </c>
      <c r="BC2518" s="34">
        <f t="shared" si="523"/>
        <v>752.19263000000012</v>
      </c>
      <c r="BD2518" s="34">
        <f t="shared" si="524"/>
        <v>1149.7347750000001</v>
      </c>
      <c r="BE2518" s="38">
        <v>3.4819999999999997E-2</v>
      </c>
      <c r="BF2518" s="38">
        <f t="shared" si="525"/>
        <v>3.4819999999999997E-2</v>
      </c>
      <c r="BG2518" s="34">
        <v>26.191347376600003</v>
      </c>
      <c r="BH2518" s="34">
        <v>40.033764865500004</v>
      </c>
      <c r="BI2518" s="34">
        <f t="shared" si="526"/>
        <v>726.00128262340013</v>
      </c>
      <c r="BJ2518" s="34">
        <f t="shared" si="527"/>
        <v>1109.7010101345002</v>
      </c>
      <c r="BK2518" s="34">
        <v>0</v>
      </c>
      <c r="BL2518" s="34">
        <v>0</v>
      </c>
      <c r="BM2518" s="34">
        <f t="shared" si="528"/>
        <v>0</v>
      </c>
      <c r="BN2518" s="39">
        <f t="shared" si="518"/>
        <v>726.00128262340013</v>
      </c>
      <c r="BO2518" s="39">
        <f t="shared" si="519"/>
        <v>1109.7010101345002</v>
      </c>
      <c r="BP2518" s="39">
        <f t="shared" si="517"/>
        <v>383.69972751110004</v>
      </c>
    </row>
    <row r="2519" spans="1:68" s="25" customFormat="1" ht="14.25" x14ac:dyDescent="0.2">
      <c r="A2519" s="14">
        <v>1375</v>
      </c>
      <c r="B2519" s="40"/>
      <c r="C2519" s="15" t="s">
        <v>907</v>
      </c>
      <c r="D2519" s="16">
        <v>28045</v>
      </c>
      <c r="E2519" s="15" t="s">
        <v>19370</v>
      </c>
      <c r="F2519" s="15" t="s">
        <v>19371</v>
      </c>
      <c r="G2519" s="17" t="s">
        <v>19372</v>
      </c>
      <c r="H2519" s="17" t="s">
        <v>19373</v>
      </c>
      <c r="I2519" s="17" t="s">
        <v>86</v>
      </c>
      <c r="J2519" s="15" t="s">
        <v>19374</v>
      </c>
      <c r="K2519" s="15" t="s">
        <v>6233</v>
      </c>
      <c r="L2519" s="18" t="s">
        <v>19375</v>
      </c>
      <c r="M2519" s="15" t="s">
        <v>18981</v>
      </c>
      <c r="N2519" s="15" t="s">
        <v>18982</v>
      </c>
      <c r="O2519" s="16">
        <v>510</v>
      </c>
      <c r="P2519" s="15" t="s">
        <v>118</v>
      </c>
      <c r="Q2519" s="15">
        <v>19400</v>
      </c>
      <c r="R2519" s="15">
        <v>162300</v>
      </c>
      <c r="S2519" s="15">
        <v>181700</v>
      </c>
      <c r="T2519" s="15">
        <v>0.19</v>
      </c>
      <c r="U2519" s="15" t="s">
        <v>18717</v>
      </c>
      <c r="V2519" s="15" t="s">
        <v>76</v>
      </c>
      <c r="W2519" s="16">
        <v>1</v>
      </c>
      <c r="X2519" s="16">
        <v>1</v>
      </c>
      <c r="Y2519" s="15">
        <v>8458</v>
      </c>
      <c r="Z2519" s="15">
        <v>0.19400000000000001</v>
      </c>
      <c r="AA2519" s="15" t="s">
        <v>19368</v>
      </c>
      <c r="AB2519" s="15" t="s">
        <v>78</v>
      </c>
      <c r="AC2519" s="15">
        <v>168000</v>
      </c>
      <c r="AD2519" s="26">
        <v>40694</v>
      </c>
      <c r="AE2519" s="15" t="s">
        <v>119</v>
      </c>
      <c r="AF2519" s="15" t="s">
        <v>119</v>
      </c>
      <c r="AG2519" s="16">
        <v>1</v>
      </c>
      <c r="AH2519" s="15" t="s">
        <v>19376</v>
      </c>
      <c r="AI2519" s="15" t="s">
        <v>78</v>
      </c>
      <c r="AJ2519" s="15">
        <v>8458.0073242199996</v>
      </c>
      <c r="AK2519" s="15">
        <v>390.28149571099999</v>
      </c>
      <c r="AL2519" s="15">
        <v>3103789.9201699998</v>
      </c>
      <c r="AM2519" s="15">
        <v>1413869.1387799999</v>
      </c>
      <c r="AN2519" s="19">
        <v>19400</v>
      </c>
      <c r="AO2519" s="19">
        <v>159600</v>
      </c>
      <c r="AP2519" s="19">
        <v>0</v>
      </c>
      <c r="AQ2519" s="19">
        <v>0</v>
      </c>
      <c r="AR2519" s="34">
        <f t="shared" si="520"/>
        <v>179000</v>
      </c>
      <c r="AS2519" s="34">
        <v>45000</v>
      </c>
      <c r="AT2519" s="34">
        <v>0</v>
      </c>
      <c r="AU2519" s="34">
        <v>46900</v>
      </c>
      <c r="AV2519" s="34">
        <v>0</v>
      </c>
      <c r="AW2519" s="35">
        <f t="shared" si="521"/>
        <v>91900</v>
      </c>
      <c r="AX2519" s="34">
        <f t="shared" si="522"/>
        <v>87100</v>
      </c>
      <c r="AY2519" s="36">
        <v>1.3258000000000001</v>
      </c>
      <c r="AZ2519" s="36">
        <v>2.0265</v>
      </c>
      <c r="BA2519" s="22"/>
      <c r="BB2519" s="19">
        <v>1790</v>
      </c>
      <c r="BC2519" s="34">
        <f t="shared" si="523"/>
        <v>1154.7718</v>
      </c>
      <c r="BD2519" s="34">
        <f t="shared" si="524"/>
        <v>1765.0815</v>
      </c>
      <c r="BE2519" s="38">
        <v>3.4819999999999997E-2</v>
      </c>
      <c r="BF2519" s="38">
        <f t="shared" si="525"/>
        <v>3.4819999999999997E-2</v>
      </c>
      <c r="BG2519" s="34">
        <v>40.209154075999997</v>
      </c>
      <c r="BH2519" s="34">
        <v>61.460137829999994</v>
      </c>
      <c r="BI2519" s="34">
        <f t="shared" si="526"/>
        <v>1114.562645924</v>
      </c>
      <c r="BJ2519" s="34">
        <f t="shared" si="527"/>
        <v>1703.6213621700001</v>
      </c>
      <c r="BK2519" s="34">
        <v>0</v>
      </c>
      <c r="BL2519" s="34">
        <v>0</v>
      </c>
      <c r="BM2519" s="34">
        <f t="shared" si="528"/>
        <v>0</v>
      </c>
      <c r="BN2519" s="39">
        <f t="shared" si="518"/>
        <v>1114.562645924</v>
      </c>
      <c r="BO2519" s="39">
        <f t="shared" si="519"/>
        <v>1703.6213621700001</v>
      </c>
      <c r="BP2519" s="39">
        <f t="shared" si="517"/>
        <v>589.05871624600013</v>
      </c>
    </row>
    <row r="2520" spans="1:68" s="25" customFormat="1" ht="14.25" x14ac:dyDescent="0.2">
      <c r="A2520" s="14">
        <v>1376</v>
      </c>
      <c r="B2520" s="40"/>
      <c r="C2520" s="15" t="s">
        <v>159</v>
      </c>
      <c r="D2520" s="16">
        <v>10028</v>
      </c>
      <c r="E2520" s="15" t="s">
        <v>19377</v>
      </c>
      <c r="F2520" s="15" t="s">
        <v>19378</v>
      </c>
      <c r="G2520" s="17" t="s">
        <v>19379</v>
      </c>
      <c r="H2520" s="17" t="s">
        <v>19380</v>
      </c>
      <c r="I2520" s="17" t="s">
        <v>86</v>
      </c>
      <c r="J2520" s="15" t="s">
        <v>19381</v>
      </c>
      <c r="K2520" s="15" t="s">
        <v>86</v>
      </c>
      <c r="L2520" s="18" t="s">
        <v>19382</v>
      </c>
      <c r="M2520" s="15" t="s">
        <v>18972</v>
      </c>
      <c r="N2520" s="15" t="s">
        <v>18973</v>
      </c>
      <c r="O2520" s="16">
        <v>510</v>
      </c>
      <c r="P2520" s="15" t="s">
        <v>118</v>
      </c>
      <c r="Q2520" s="15">
        <v>21300</v>
      </c>
      <c r="R2520" s="15">
        <v>162300</v>
      </c>
      <c r="S2520" s="15">
        <v>183600</v>
      </c>
      <c r="T2520" s="15">
        <v>0.19</v>
      </c>
      <c r="U2520" s="15" t="s">
        <v>18717</v>
      </c>
      <c r="V2520" s="15" t="s">
        <v>76</v>
      </c>
      <c r="W2520" s="16">
        <v>1</v>
      </c>
      <c r="X2520" s="16">
        <v>1</v>
      </c>
      <c r="Y2520" s="15">
        <v>8455</v>
      </c>
      <c r="Z2520" s="15">
        <v>0.19400000000000001</v>
      </c>
      <c r="AA2520" s="15" t="s">
        <v>19383</v>
      </c>
      <c r="AB2520" s="15" t="s">
        <v>78</v>
      </c>
      <c r="AC2520" s="15">
        <v>176588</v>
      </c>
      <c r="AD2520" s="26">
        <v>39752</v>
      </c>
      <c r="AE2520" s="15" t="s">
        <v>119</v>
      </c>
      <c r="AF2520" s="15" t="s">
        <v>119</v>
      </c>
      <c r="AG2520" s="16">
        <v>1</v>
      </c>
      <c r="AH2520" s="15" t="s">
        <v>19384</v>
      </c>
      <c r="AI2520" s="15" t="s">
        <v>78</v>
      </c>
      <c r="AJ2520" s="15">
        <v>8455.3337402300003</v>
      </c>
      <c r="AK2520" s="15">
        <v>390.19889054599997</v>
      </c>
      <c r="AL2520" s="15">
        <v>3103811.8970400002</v>
      </c>
      <c r="AM2520" s="15">
        <v>1413930.2923300001</v>
      </c>
      <c r="AN2520" s="19">
        <v>21300</v>
      </c>
      <c r="AO2520" s="19">
        <v>158400</v>
      </c>
      <c r="AP2520" s="19">
        <v>0</v>
      </c>
      <c r="AQ2520" s="19">
        <v>0</v>
      </c>
      <c r="AR2520" s="34">
        <f t="shared" si="520"/>
        <v>179700</v>
      </c>
      <c r="AS2520" s="34">
        <v>45000</v>
      </c>
      <c r="AT2520" s="34">
        <v>0</v>
      </c>
      <c r="AU2520" s="34">
        <v>47145</v>
      </c>
      <c r="AV2520" s="34">
        <v>0</v>
      </c>
      <c r="AW2520" s="35">
        <f t="shared" si="521"/>
        <v>92145</v>
      </c>
      <c r="AX2520" s="34">
        <f t="shared" si="522"/>
        <v>87555</v>
      </c>
      <c r="AY2520" s="36">
        <v>1.3258000000000001</v>
      </c>
      <c r="AZ2520" s="36">
        <v>2.0265</v>
      </c>
      <c r="BA2520" s="22"/>
      <c r="BB2520" s="19">
        <v>1797</v>
      </c>
      <c r="BC2520" s="34">
        <f t="shared" si="523"/>
        <v>1160.8041900000001</v>
      </c>
      <c r="BD2520" s="34">
        <f t="shared" si="524"/>
        <v>1774.3020749999998</v>
      </c>
      <c r="BE2520" s="38">
        <v>3.4819999999999997E-2</v>
      </c>
      <c r="BF2520" s="38">
        <f t="shared" si="525"/>
        <v>3.4819999999999997E-2</v>
      </c>
      <c r="BG2520" s="34">
        <v>40.419201895800001</v>
      </c>
      <c r="BH2520" s="34">
        <v>61.781198251499987</v>
      </c>
      <c r="BI2520" s="34">
        <f t="shared" si="526"/>
        <v>1120.3849881042001</v>
      </c>
      <c r="BJ2520" s="34">
        <f t="shared" si="527"/>
        <v>1712.5208767484999</v>
      </c>
      <c r="BK2520" s="34">
        <v>0</v>
      </c>
      <c r="BL2520" s="34">
        <v>0</v>
      </c>
      <c r="BM2520" s="34">
        <f t="shared" si="528"/>
        <v>0</v>
      </c>
      <c r="BN2520" s="39">
        <f t="shared" si="518"/>
        <v>1120.3849881042001</v>
      </c>
      <c r="BO2520" s="39">
        <f t="shared" si="519"/>
        <v>1712.5208767484999</v>
      </c>
      <c r="BP2520" s="39">
        <f t="shared" ref="BP2520:BP2583" si="529">BO2520-BN2520</f>
        <v>592.13588864429971</v>
      </c>
    </row>
    <row r="2521" spans="1:68" s="25" customFormat="1" ht="14.25" x14ac:dyDescent="0.2">
      <c r="A2521" s="14">
        <v>1377</v>
      </c>
      <c r="B2521" s="40"/>
      <c r="C2521" s="15" t="s">
        <v>907</v>
      </c>
      <c r="D2521" s="16">
        <v>21715</v>
      </c>
      <c r="E2521" s="15" t="s">
        <v>19385</v>
      </c>
      <c r="F2521" s="15" t="s">
        <v>19386</v>
      </c>
      <c r="G2521" s="17" t="s">
        <v>19387</v>
      </c>
      <c r="H2521" s="17" t="s">
        <v>19388</v>
      </c>
      <c r="I2521" s="17" t="s">
        <v>86</v>
      </c>
      <c r="J2521" s="15" t="s">
        <v>19389</v>
      </c>
      <c r="K2521" s="15" t="s">
        <v>913</v>
      </c>
      <c r="L2521" s="18" t="s">
        <v>19390</v>
      </c>
      <c r="M2521" s="15" t="s">
        <v>18972</v>
      </c>
      <c r="N2521" s="15" t="s">
        <v>18973</v>
      </c>
      <c r="O2521" s="16">
        <v>510</v>
      </c>
      <c r="P2521" s="15" t="s">
        <v>118</v>
      </c>
      <c r="Q2521" s="15">
        <v>21300</v>
      </c>
      <c r="R2521" s="15">
        <v>175800</v>
      </c>
      <c r="S2521" s="15">
        <v>197100</v>
      </c>
      <c r="T2521" s="15">
        <v>0.19</v>
      </c>
      <c r="U2521" s="15" t="s">
        <v>18717</v>
      </c>
      <c r="V2521" s="15" t="s">
        <v>76</v>
      </c>
      <c r="W2521" s="16">
        <v>1</v>
      </c>
      <c r="X2521" s="16">
        <v>1</v>
      </c>
      <c r="Y2521" s="15">
        <v>8451</v>
      </c>
      <c r="Z2521" s="15">
        <v>0.19400000000000001</v>
      </c>
      <c r="AA2521" s="15" t="s">
        <v>19391</v>
      </c>
      <c r="AB2521" s="15" t="s">
        <v>78</v>
      </c>
      <c r="AC2521" s="15">
        <v>185000</v>
      </c>
      <c r="AD2521" s="26">
        <v>40879</v>
      </c>
      <c r="AE2521" s="15" t="s">
        <v>119</v>
      </c>
      <c r="AF2521" s="15" t="s">
        <v>119</v>
      </c>
      <c r="AG2521" s="16">
        <v>1</v>
      </c>
      <c r="AH2521" s="15" t="s">
        <v>19392</v>
      </c>
      <c r="AI2521" s="15" t="s">
        <v>78</v>
      </c>
      <c r="AJ2521" s="15">
        <v>8451.4975585899992</v>
      </c>
      <c r="AK2521" s="15">
        <v>390.312540974</v>
      </c>
      <c r="AL2521" s="15">
        <v>3103833.85298</v>
      </c>
      <c r="AM2521" s="15">
        <v>1413991.44887</v>
      </c>
      <c r="AN2521" s="19">
        <v>21300</v>
      </c>
      <c r="AO2521" s="19">
        <v>171600</v>
      </c>
      <c r="AP2521" s="19">
        <v>0</v>
      </c>
      <c r="AQ2521" s="19">
        <v>0</v>
      </c>
      <c r="AR2521" s="34">
        <f t="shared" si="520"/>
        <v>192900</v>
      </c>
      <c r="AS2521" s="34">
        <v>45000</v>
      </c>
      <c r="AT2521" s="34">
        <v>3000</v>
      </c>
      <c r="AU2521" s="34">
        <v>51765</v>
      </c>
      <c r="AV2521" s="34">
        <v>0</v>
      </c>
      <c r="AW2521" s="35">
        <f t="shared" si="521"/>
        <v>99765</v>
      </c>
      <c r="AX2521" s="34">
        <f t="shared" si="522"/>
        <v>93135</v>
      </c>
      <c r="AY2521" s="36">
        <v>1.3258000000000001</v>
      </c>
      <c r="AZ2521" s="36">
        <v>2.0265</v>
      </c>
      <c r="BA2521" s="22"/>
      <c r="BB2521" s="19">
        <v>1929</v>
      </c>
      <c r="BC2521" s="34">
        <f t="shared" si="523"/>
        <v>1234.7838300000001</v>
      </c>
      <c r="BD2521" s="34">
        <f t="shared" si="524"/>
        <v>1887.3807750000001</v>
      </c>
      <c r="BE2521" s="38">
        <v>3.4819999999999997E-2</v>
      </c>
      <c r="BF2521" s="38">
        <f t="shared" si="525"/>
        <v>3.4819999999999997E-2</v>
      </c>
      <c r="BG2521" s="34">
        <v>42.995172960600001</v>
      </c>
      <c r="BH2521" s="34">
        <v>65.71859858549999</v>
      </c>
      <c r="BI2521" s="34">
        <f t="shared" si="526"/>
        <v>1191.7886570394001</v>
      </c>
      <c r="BJ2521" s="34">
        <f t="shared" si="527"/>
        <v>1821.6621764145002</v>
      </c>
      <c r="BK2521" s="34">
        <v>0</v>
      </c>
      <c r="BL2521" s="34">
        <v>0</v>
      </c>
      <c r="BM2521" s="34">
        <f t="shared" si="528"/>
        <v>0</v>
      </c>
      <c r="BN2521" s="39">
        <f t="shared" si="518"/>
        <v>1191.7886570394001</v>
      </c>
      <c r="BO2521" s="39">
        <f t="shared" si="519"/>
        <v>1821.6621764145002</v>
      </c>
      <c r="BP2521" s="39">
        <f t="shared" si="529"/>
        <v>629.87351937510016</v>
      </c>
    </row>
    <row r="2522" spans="1:68" s="25" customFormat="1" ht="14.25" x14ac:dyDescent="0.2">
      <c r="A2522" s="14">
        <v>1378</v>
      </c>
      <c r="B2522" s="40"/>
      <c r="C2522" s="15" t="s">
        <v>19393</v>
      </c>
      <c r="D2522" s="16">
        <v>19209</v>
      </c>
      <c r="E2522" s="15" t="s">
        <v>19394</v>
      </c>
      <c r="F2522" s="15" t="s">
        <v>19393</v>
      </c>
      <c r="G2522" s="17" t="s">
        <v>19395</v>
      </c>
      <c r="H2522" s="17" t="s">
        <v>15132</v>
      </c>
      <c r="I2522" s="17" t="s">
        <v>86</v>
      </c>
      <c r="J2522" s="15" t="s">
        <v>19396</v>
      </c>
      <c r="K2522" s="15" t="s">
        <v>1028</v>
      </c>
      <c r="L2522" s="18" t="s">
        <v>19397</v>
      </c>
      <c r="M2522" s="15" t="s">
        <v>18972</v>
      </c>
      <c r="N2522" s="15" t="s">
        <v>18973</v>
      </c>
      <c r="O2522" s="16">
        <v>510</v>
      </c>
      <c r="P2522" s="15" t="s">
        <v>118</v>
      </c>
      <c r="Q2522" s="15">
        <v>21300</v>
      </c>
      <c r="R2522" s="15">
        <v>205200</v>
      </c>
      <c r="S2522" s="15">
        <v>226500</v>
      </c>
      <c r="T2522" s="15">
        <v>0.19</v>
      </c>
      <c r="U2522" s="15" t="s">
        <v>18717</v>
      </c>
      <c r="V2522" s="15" t="s">
        <v>76</v>
      </c>
      <c r="W2522" s="16">
        <v>1</v>
      </c>
      <c r="X2522" s="16">
        <v>1</v>
      </c>
      <c r="Y2522" s="15">
        <v>8451</v>
      </c>
      <c r="Z2522" s="15">
        <v>0.19400000000000001</v>
      </c>
      <c r="AA2522" s="15" t="s">
        <v>19391</v>
      </c>
      <c r="AB2522" s="15" t="s">
        <v>78</v>
      </c>
      <c r="AC2522" s="15">
        <v>210000</v>
      </c>
      <c r="AD2522" s="26">
        <v>42243</v>
      </c>
      <c r="AE2522" s="15" t="s">
        <v>119</v>
      </c>
      <c r="AF2522" s="15" t="s">
        <v>119</v>
      </c>
      <c r="AG2522" s="16">
        <v>1</v>
      </c>
      <c r="AH2522" s="15" t="s">
        <v>19398</v>
      </c>
      <c r="AI2522" s="15" t="s">
        <v>78</v>
      </c>
      <c r="AJ2522" s="15">
        <v>8450.8066406300004</v>
      </c>
      <c r="AK2522" s="15">
        <v>390.04622813700001</v>
      </c>
      <c r="AL2522" s="15">
        <v>3103855.8956599999</v>
      </c>
      <c r="AM2522" s="15">
        <v>1414052.6912199999</v>
      </c>
      <c r="AN2522" s="19">
        <v>19400</v>
      </c>
      <c r="AO2522" s="19">
        <v>188100</v>
      </c>
      <c r="AP2522" s="19">
        <v>0</v>
      </c>
      <c r="AQ2522" s="19">
        <v>0</v>
      </c>
      <c r="AR2522" s="34">
        <f t="shared" si="520"/>
        <v>207500</v>
      </c>
      <c r="AS2522" s="34">
        <v>45000</v>
      </c>
      <c r="AT2522" s="34">
        <v>3000</v>
      </c>
      <c r="AU2522" s="34">
        <v>56875</v>
      </c>
      <c r="AV2522" s="34">
        <v>0</v>
      </c>
      <c r="AW2522" s="35">
        <f t="shared" si="521"/>
        <v>104875</v>
      </c>
      <c r="AX2522" s="34">
        <f t="shared" si="522"/>
        <v>102625</v>
      </c>
      <c r="AY2522" s="36">
        <v>1.3258000000000001</v>
      </c>
      <c r="AZ2522" s="36">
        <v>2.0265</v>
      </c>
      <c r="BA2522" s="22"/>
      <c r="BB2522" s="19">
        <v>2075</v>
      </c>
      <c r="BC2522" s="34">
        <f t="shared" si="523"/>
        <v>1360.6022500000001</v>
      </c>
      <c r="BD2522" s="34">
        <f t="shared" si="524"/>
        <v>2079.6956249999998</v>
      </c>
      <c r="BE2522" s="38">
        <v>3.4819999999999997E-2</v>
      </c>
      <c r="BF2522" s="38">
        <f t="shared" si="525"/>
        <v>3.4819999999999997E-2</v>
      </c>
      <c r="BG2522" s="34">
        <v>47.376170344999998</v>
      </c>
      <c r="BH2522" s="34">
        <v>72.415001662499989</v>
      </c>
      <c r="BI2522" s="34">
        <f t="shared" si="526"/>
        <v>1313.2260796550001</v>
      </c>
      <c r="BJ2522" s="34">
        <f t="shared" si="527"/>
        <v>2007.2806233374999</v>
      </c>
      <c r="BK2522" s="34">
        <v>0</v>
      </c>
      <c r="BL2522" s="34">
        <v>0</v>
      </c>
      <c r="BM2522" s="34">
        <f t="shared" si="528"/>
        <v>0</v>
      </c>
      <c r="BN2522" s="39">
        <f t="shared" si="518"/>
        <v>1313.2260796550001</v>
      </c>
      <c r="BO2522" s="39">
        <f t="shared" si="519"/>
        <v>2007.2806233374999</v>
      </c>
      <c r="BP2522" s="39">
        <f t="shared" si="529"/>
        <v>694.0545436824998</v>
      </c>
    </row>
    <row r="2523" spans="1:68" s="25" customFormat="1" ht="14.25" x14ac:dyDescent="0.2">
      <c r="A2523" s="14">
        <v>1379</v>
      </c>
      <c r="B2523" s="40"/>
      <c r="C2523" s="15" t="s">
        <v>19399</v>
      </c>
      <c r="D2523" s="16">
        <v>20294</v>
      </c>
      <c r="E2523" s="15" t="s">
        <v>19400</v>
      </c>
      <c r="F2523" s="15" t="s">
        <v>19399</v>
      </c>
      <c r="G2523" s="17" t="s">
        <v>19401</v>
      </c>
      <c r="H2523" s="17" t="s">
        <v>19402</v>
      </c>
      <c r="I2523" s="17" t="s">
        <v>86</v>
      </c>
      <c r="J2523" s="15" t="s">
        <v>19403</v>
      </c>
      <c r="K2523" s="15" t="s">
        <v>1019</v>
      </c>
      <c r="L2523" s="18" t="s">
        <v>19404</v>
      </c>
      <c r="M2523" s="15" t="s">
        <v>18972</v>
      </c>
      <c r="N2523" s="15" t="s">
        <v>18973</v>
      </c>
      <c r="O2523" s="16">
        <v>510</v>
      </c>
      <c r="P2523" s="15" t="s">
        <v>118</v>
      </c>
      <c r="Q2523" s="15">
        <v>22000</v>
      </c>
      <c r="R2523" s="15">
        <v>231400</v>
      </c>
      <c r="S2523" s="15">
        <v>253400</v>
      </c>
      <c r="T2523" s="15">
        <v>0.2</v>
      </c>
      <c r="U2523" s="15" t="s">
        <v>18717</v>
      </c>
      <c r="V2523" s="15" t="s">
        <v>76</v>
      </c>
      <c r="W2523" s="16">
        <v>1</v>
      </c>
      <c r="X2523" s="16">
        <v>1</v>
      </c>
      <c r="Y2523" s="15">
        <v>8268</v>
      </c>
      <c r="Z2523" s="15">
        <v>0.19</v>
      </c>
      <c r="AA2523" s="15" t="s">
        <v>19180</v>
      </c>
      <c r="AB2523" s="15" t="s">
        <v>18925</v>
      </c>
      <c r="AC2523" s="15">
        <v>234400</v>
      </c>
      <c r="AD2523" s="26">
        <v>42151</v>
      </c>
      <c r="AE2523" s="15" t="s">
        <v>78</v>
      </c>
      <c r="AF2523" s="15" t="s">
        <v>78</v>
      </c>
      <c r="AG2523" s="16">
        <v>1</v>
      </c>
      <c r="AH2523" s="15" t="s">
        <v>19405</v>
      </c>
      <c r="AI2523" s="15" t="s">
        <v>78</v>
      </c>
      <c r="AJ2523" s="15">
        <v>8268.0012207</v>
      </c>
      <c r="AK2523" s="15">
        <v>387.20752604699999</v>
      </c>
      <c r="AL2523" s="15">
        <v>3103877.5825899998</v>
      </c>
      <c r="AM2523" s="15">
        <v>1414113.26504</v>
      </c>
      <c r="AN2523" s="19">
        <v>20000</v>
      </c>
      <c r="AO2523" s="19">
        <v>221800</v>
      </c>
      <c r="AP2523" s="19">
        <v>0</v>
      </c>
      <c r="AQ2523" s="19">
        <v>0</v>
      </c>
      <c r="AR2523" s="34">
        <f t="shared" si="520"/>
        <v>241800</v>
      </c>
      <c r="AS2523" s="34">
        <v>45000</v>
      </c>
      <c r="AT2523" s="34">
        <v>3000</v>
      </c>
      <c r="AU2523" s="34">
        <v>68880</v>
      </c>
      <c r="AV2523" s="34">
        <v>0</v>
      </c>
      <c r="AW2523" s="35">
        <f t="shared" si="521"/>
        <v>116880</v>
      </c>
      <c r="AX2523" s="34">
        <f t="shared" si="522"/>
        <v>124920</v>
      </c>
      <c r="AY2523" s="36">
        <v>1.3258000000000001</v>
      </c>
      <c r="AZ2523" s="36">
        <v>2.0265</v>
      </c>
      <c r="BA2523" s="22"/>
      <c r="BB2523" s="19">
        <v>2418</v>
      </c>
      <c r="BC2523" s="34">
        <f t="shared" si="523"/>
        <v>1656.1893600000001</v>
      </c>
      <c r="BD2523" s="34">
        <f t="shared" si="524"/>
        <v>2531.5038</v>
      </c>
      <c r="BE2523" s="38">
        <v>3.4819999999999997E-2</v>
      </c>
      <c r="BF2523" s="38">
        <f t="shared" si="525"/>
        <v>3.4819999999999997E-2</v>
      </c>
      <c r="BG2523" s="34">
        <v>57.668513515199997</v>
      </c>
      <c r="BH2523" s="34">
        <v>88.146962315999986</v>
      </c>
      <c r="BI2523" s="34">
        <f t="shared" si="526"/>
        <v>1598.5208464848001</v>
      </c>
      <c r="BJ2523" s="34">
        <f t="shared" si="527"/>
        <v>2443.3568376839999</v>
      </c>
      <c r="BK2523" s="34">
        <v>0</v>
      </c>
      <c r="BL2523" s="34">
        <v>25.356837683999856</v>
      </c>
      <c r="BM2523" s="34">
        <f t="shared" si="528"/>
        <v>25.356837683999856</v>
      </c>
      <c r="BN2523" s="39">
        <f t="shared" si="518"/>
        <v>1598.5208464848001</v>
      </c>
      <c r="BO2523" s="39">
        <f t="shared" si="519"/>
        <v>2418</v>
      </c>
      <c r="BP2523" s="39">
        <f t="shared" si="529"/>
        <v>819.47915351519987</v>
      </c>
    </row>
    <row r="2524" spans="1:68" s="25" customFormat="1" ht="14.25" x14ac:dyDescent="0.2">
      <c r="A2524" s="14">
        <v>1380</v>
      </c>
      <c r="B2524" s="40"/>
      <c r="C2524" s="15" t="s">
        <v>150</v>
      </c>
      <c r="D2524" s="16">
        <v>35622</v>
      </c>
      <c r="E2524" s="15" t="s">
        <v>19406</v>
      </c>
      <c r="F2524" s="15" t="s">
        <v>19407</v>
      </c>
      <c r="G2524" s="17" t="s">
        <v>19408</v>
      </c>
      <c r="H2524" s="17" t="s">
        <v>19409</v>
      </c>
      <c r="I2524" s="17" t="s">
        <v>86</v>
      </c>
      <c r="J2524" s="15" t="s">
        <v>19410</v>
      </c>
      <c r="K2524" s="15" t="s">
        <v>88</v>
      </c>
      <c r="L2524" s="18" t="s">
        <v>19411</v>
      </c>
      <c r="M2524" s="15" t="s">
        <v>18972</v>
      </c>
      <c r="N2524" s="15" t="s">
        <v>18973</v>
      </c>
      <c r="O2524" s="16">
        <v>510</v>
      </c>
      <c r="P2524" s="15" t="s">
        <v>118</v>
      </c>
      <c r="Q2524" s="15">
        <v>27800</v>
      </c>
      <c r="R2524" s="15">
        <v>199100</v>
      </c>
      <c r="S2524" s="15">
        <v>226900</v>
      </c>
      <c r="T2524" s="15">
        <v>0.3</v>
      </c>
      <c r="U2524" s="15" t="s">
        <v>18717</v>
      </c>
      <c r="V2524" s="15" t="s">
        <v>76</v>
      </c>
      <c r="W2524" s="16">
        <v>1</v>
      </c>
      <c r="X2524" s="16">
        <v>1</v>
      </c>
      <c r="Y2524" s="15">
        <v>13167</v>
      </c>
      <c r="Z2524" s="15">
        <v>0.30199999999999999</v>
      </c>
      <c r="AA2524" s="15" t="s">
        <v>19180</v>
      </c>
      <c r="AB2524" s="15" t="s">
        <v>18925</v>
      </c>
      <c r="AC2524" s="15">
        <v>218500</v>
      </c>
      <c r="AD2524" s="26">
        <v>42202</v>
      </c>
      <c r="AE2524" s="15" t="s">
        <v>78</v>
      </c>
      <c r="AF2524" s="15" t="s">
        <v>78</v>
      </c>
      <c r="AG2524" s="16">
        <v>1</v>
      </c>
      <c r="AH2524" s="15" t="s">
        <v>19412</v>
      </c>
      <c r="AI2524" s="15" t="s">
        <v>78</v>
      </c>
      <c r="AJ2524" s="15">
        <v>13167.171875</v>
      </c>
      <c r="AK2524" s="15">
        <v>464.27028621900001</v>
      </c>
      <c r="AL2524" s="15">
        <v>3103896.1843699999</v>
      </c>
      <c r="AM2524" s="15">
        <v>1414200.4121999999</v>
      </c>
      <c r="AN2524" s="19">
        <v>25300</v>
      </c>
      <c r="AO2524" s="19">
        <v>204600</v>
      </c>
      <c r="AP2524" s="19">
        <v>0</v>
      </c>
      <c r="AQ2524" s="19">
        <v>0</v>
      </c>
      <c r="AR2524" s="34">
        <f t="shared" si="520"/>
        <v>229900</v>
      </c>
      <c r="AS2524" s="34">
        <v>45000</v>
      </c>
      <c r="AT2524" s="34">
        <v>3000</v>
      </c>
      <c r="AU2524" s="34">
        <v>64715</v>
      </c>
      <c r="AV2524" s="34">
        <v>0</v>
      </c>
      <c r="AW2524" s="35">
        <f t="shared" si="521"/>
        <v>112715</v>
      </c>
      <c r="AX2524" s="34">
        <f t="shared" si="522"/>
        <v>117185</v>
      </c>
      <c r="AY2524" s="36">
        <v>1.3258000000000001</v>
      </c>
      <c r="AZ2524" s="36">
        <v>2.0265</v>
      </c>
      <c r="BA2524" s="22"/>
      <c r="BB2524" s="19">
        <v>2299</v>
      </c>
      <c r="BC2524" s="34">
        <f t="shared" si="523"/>
        <v>1553.6387299999999</v>
      </c>
      <c r="BD2524" s="34">
        <f t="shared" si="524"/>
        <v>2374.7540249999997</v>
      </c>
      <c r="BE2524" s="38">
        <v>3.4819999999999997E-2</v>
      </c>
      <c r="BF2524" s="38">
        <f t="shared" si="525"/>
        <v>3.4819999999999997E-2</v>
      </c>
      <c r="BG2524" s="34">
        <v>54.097700578599991</v>
      </c>
      <c r="BH2524" s="34">
        <v>82.688935150499987</v>
      </c>
      <c r="BI2524" s="34">
        <f t="shared" si="526"/>
        <v>1499.5410294213998</v>
      </c>
      <c r="BJ2524" s="34">
        <f t="shared" si="527"/>
        <v>2292.0650898494996</v>
      </c>
      <c r="BK2524" s="34">
        <v>0</v>
      </c>
      <c r="BL2524" s="34">
        <v>0</v>
      </c>
      <c r="BM2524" s="34">
        <f t="shared" si="528"/>
        <v>0</v>
      </c>
      <c r="BN2524" s="39">
        <f t="shared" si="518"/>
        <v>1499.5410294213998</v>
      </c>
      <c r="BO2524" s="39">
        <f t="shared" si="519"/>
        <v>2292.0650898494996</v>
      </c>
      <c r="BP2524" s="39">
        <f t="shared" si="529"/>
        <v>792.5240604280998</v>
      </c>
    </row>
    <row r="2525" spans="1:68" s="25" customFormat="1" ht="14.25" x14ac:dyDescent="0.2">
      <c r="A2525" s="14">
        <v>1381</v>
      </c>
      <c r="B2525" s="40"/>
      <c r="C2525" s="15" t="s">
        <v>19413</v>
      </c>
      <c r="D2525" s="16">
        <v>35050</v>
      </c>
      <c r="E2525" s="15" t="s">
        <v>19414</v>
      </c>
      <c r="F2525" s="15" t="s">
        <v>19413</v>
      </c>
      <c r="G2525" s="17" t="s">
        <v>19415</v>
      </c>
      <c r="H2525" s="17" t="s">
        <v>19416</v>
      </c>
      <c r="I2525" s="17" t="s">
        <v>86</v>
      </c>
      <c r="J2525" s="15" t="s">
        <v>19417</v>
      </c>
      <c r="K2525" s="15" t="s">
        <v>4319</v>
      </c>
      <c r="L2525" s="18" t="s">
        <v>19418</v>
      </c>
      <c r="M2525" s="15" t="s">
        <v>18972</v>
      </c>
      <c r="N2525" s="15" t="s">
        <v>18973</v>
      </c>
      <c r="O2525" s="16">
        <v>500</v>
      </c>
      <c r="P2525" s="15" t="s">
        <v>1055</v>
      </c>
      <c r="Q2525" s="15">
        <v>2000</v>
      </c>
      <c r="R2525" s="15">
        <v>0</v>
      </c>
      <c r="S2525" s="15">
        <v>2000</v>
      </c>
      <c r="T2525" s="15">
        <v>0.22</v>
      </c>
      <c r="U2525" s="15" t="s">
        <v>18717</v>
      </c>
      <c r="V2525" s="15" t="s">
        <v>76</v>
      </c>
      <c r="W2525" s="16">
        <v>0</v>
      </c>
      <c r="X2525" s="16">
        <v>1</v>
      </c>
      <c r="Y2525" s="15">
        <v>9558</v>
      </c>
      <c r="Z2525" s="15">
        <v>0.219</v>
      </c>
      <c r="AA2525" s="15" t="s">
        <v>19180</v>
      </c>
      <c r="AB2525" s="15" t="s">
        <v>18925</v>
      </c>
      <c r="AC2525" s="15">
        <v>0</v>
      </c>
      <c r="AD2525" s="26">
        <v>40316</v>
      </c>
      <c r="AE2525" s="15" t="s">
        <v>78</v>
      </c>
      <c r="AF2525" s="15" t="s">
        <v>78</v>
      </c>
      <c r="AG2525" s="16">
        <v>1</v>
      </c>
      <c r="AH2525" s="15" t="s">
        <v>19419</v>
      </c>
      <c r="AI2525" s="15" t="s">
        <v>78</v>
      </c>
      <c r="AJ2525" s="15">
        <v>9558.2482910199997</v>
      </c>
      <c r="AK2525" s="15">
        <v>400.11856793999999</v>
      </c>
      <c r="AL2525" s="15">
        <v>3103756.8109300002</v>
      </c>
      <c r="AM2525" s="15">
        <v>1414310.35525</v>
      </c>
      <c r="AN2525" s="19">
        <v>0</v>
      </c>
      <c r="AO2525" s="19">
        <v>0</v>
      </c>
      <c r="AP2525" s="19">
        <v>1800</v>
      </c>
      <c r="AQ2525" s="19">
        <v>0</v>
      </c>
      <c r="AR2525" s="34">
        <f t="shared" si="520"/>
        <v>1800</v>
      </c>
      <c r="AS2525" s="34">
        <v>0</v>
      </c>
      <c r="AT2525" s="34">
        <v>0</v>
      </c>
      <c r="AU2525" s="34">
        <v>0</v>
      </c>
      <c r="AV2525" s="34">
        <v>0</v>
      </c>
      <c r="AW2525" s="35">
        <f t="shared" si="521"/>
        <v>0</v>
      </c>
      <c r="AX2525" s="34">
        <f t="shared" si="522"/>
        <v>1800</v>
      </c>
      <c r="AY2525" s="36">
        <v>1.3258000000000001</v>
      </c>
      <c r="AZ2525" s="36">
        <v>2.0265</v>
      </c>
      <c r="BA2525" s="22"/>
      <c r="BB2525" s="19">
        <v>54</v>
      </c>
      <c r="BC2525" s="34">
        <f t="shared" si="523"/>
        <v>23.864400000000003</v>
      </c>
      <c r="BD2525" s="34">
        <f t="shared" si="524"/>
        <v>36.476999999999997</v>
      </c>
      <c r="BE2525" s="38">
        <v>3.4819999999999997E-2</v>
      </c>
      <c r="BF2525" s="38">
        <f t="shared" si="525"/>
        <v>3.4819999999999997E-2</v>
      </c>
      <c r="BG2525" s="34">
        <v>0</v>
      </c>
      <c r="BH2525" s="34">
        <v>0</v>
      </c>
      <c r="BI2525" s="34">
        <f t="shared" si="526"/>
        <v>23.864400000000003</v>
      </c>
      <c r="BJ2525" s="34">
        <f t="shared" si="527"/>
        <v>36.476999999999997</v>
      </c>
      <c r="BK2525" s="34">
        <v>0</v>
      </c>
      <c r="BL2525" s="34">
        <v>0</v>
      </c>
      <c r="BM2525" s="34">
        <f t="shared" si="528"/>
        <v>0</v>
      </c>
      <c r="BN2525" s="39">
        <f t="shared" si="518"/>
        <v>23.864400000000003</v>
      </c>
      <c r="BO2525" s="39">
        <f t="shared" si="519"/>
        <v>36.476999999999997</v>
      </c>
      <c r="BP2525" s="39">
        <f t="shared" si="529"/>
        <v>12.612599999999993</v>
      </c>
    </row>
    <row r="2526" spans="1:68" s="25" customFormat="1" ht="14.25" x14ac:dyDescent="0.2">
      <c r="A2526" s="14">
        <v>1382</v>
      </c>
      <c r="B2526" s="40"/>
      <c r="C2526" s="15"/>
      <c r="D2526" s="16">
        <v>18410</v>
      </c>
      <c r="E2526" s="15" t="s">
        <v>19420</v>
      </c>
      <c r="F2526" s="15" t="s">
        <v>19421</v>
      </c>
      <c r="G2526" s="17" t="s">
        <v>19422</v>
      </c>
      <c r="H2526" s="17" t="s">
        <v>19423</v>
      </c>
      <c r="I2526" s="17" t="s">
        <v>86</v>
      </c>
      <c r="J2526" s="15" t="s">
        <v>19424</v>
      </c>
      <c r="K2526" s="15" t="s">
        <v>19425</v>
      </c>
      <c r="L2526" s="18" t="s">
        <v>19426</v>
      </c>
      <c r="M2526" s="15" t="s">
        <v>18972</v>
      </c>
      <c r="N2526" s="15" t="s">
        <v>18973</v>
      </c>
      <c r="O2526" s="16">
        <v>500</v>
      </c>
      <c r="P2526" s="15" t="s">
        <v>1055</v>
      </c>
      <c r="Q2526" s="15">
        <v>2000</v>
      </c>
      <c r="R2526" s="15">
        <v>0</v>
      </c>
      <c r="S2526" s="15">
        <v>2000</v>
      </c>
      <c r="T2526" s="15">
        <v>0.19</v>
      </c>
      <c r="U2526" s="15" t="s">
        <v>18717</v>
      </c>
      <c r="V2526" s="15" t="s">
        <v>76</v>
      </c>
      <c r="W2526" s="16">
        <v>0</v>
      </c>
      <c r="X2526" s="16">
        <v>0</v>
      </c>
      <c r="Y2526" s="15">
        <v>8278</v>
      </c>
      <c r="Z2526" s="15">
        <v>0.19</v>
      </c>
      <c r="AA2526" s="15" t="s">
        <v>19180</v>
      </c>
      <c r="AB2526" s="15" t="s">
        <v>18925</v>
      </c>
      <c r="AC2526" s="15">
        <v>0</v>
      </c>
      <c r="AD2526" s="15"/>
      <c r="AE2526" s="15" t="s">
        <v>78</v>
      </c>
      <c r="AF2526" s="15" t="s">
        <v>78</v>
      </c>
      <c r="AG2526" s="16">
        <v>1</v>
      </c>
      <c r="AH2526" s="15" t="s">
        <v>19427</v>
      </c>
      <c r="AI2526" s="15" t="s">
        <v>78</v>
      </c>
      <c r="AJ2526" s="15">
        <v>8277.92700195</v>
      </c>
      <c r="AK2526" s="15">
        <v>387.52192315299999</v>
      </c>
      <c r="AL2526" s="15">
        <v>3103734.03669</v>
      </c>
      <c r="AM2526" s="15">
        <v>1414245.7234700001</v>
      </c>
      <c r="AN2526" s="19">
        <v>0</v>
      </c>
      <c r="AO2526" s="19">
        <v>0</v>
      </c>
      <c r="AP2526" s="19">
        <v>1800</v>
      </c>
      <c r="AQ2526" s="19">
        <v>0</v>
      </c>
      <c r="AR2526" s="34">
        <f t="shared" si="520"/>
        <v>1800</v>
      </c>
      <c r="AS2526" s="34">
        <v>0</v>
      </c>
      <c r="AT2526" s="34">
        <v>0</v>
      </c>
      <c r="AU2526" s="34">
        <v>0</v>
      </c>
      <c r="AV2526" s="34">
        <v>0</v>
      </c>
      <c r="AW2526" s="35">
        <f t="shared" si="521"/>
        <v>0</v>
      </c>
      <c r="AX2526" s="34">
        <f t="shared" si="522"/>
        <v>1800</v>
      </c>
      <c r="AY2526" s="36">
        <v>1.3258000000000001</v>
      </c>
      <c r="AZ2526" s="36">
        <v>2.0265</v>
      </c>
      <c r="BA2526" s="22"/>
      <c r="BB2526" s="19">
        <v>54</v>
      </c>
      <c r="BC2526" s="34">
        <f t="shared" si="523"/>
        <v>23.864400000000003</v>
      </c>
      <c r="BD2526" s="34">
        <f t="shared" si="524"/>
        <v>36.476999999999997</v>
      </c>
      <c r="BE2526" s="38">
        <v>3.4819999999999997E-2</v>
      </c>
      <c r="BF2526" s="38">
        <f t="shared" si="525"/>
        <v>3.4819999999999997E-2</v>
      </c>
      <c r="BG2526" s="34">
        <v>0</v>
      </c>
      <c r="BH2526" s="34">
        <v>0</v>
      </c>
      <c r="BI2526" s="34">
        <f t="shared" si="526"/>
        <v>23.864400000000003</v>
      </c>
      <c r="BJ2526" s="34">
        <f t="shared" si="527"/>
        <v>36.476999999999997</v>
      </c>
      <c r="BK2526" s="34">
        <v>0</v>
      </c>
      <c r="BL2526" s="34">
        <v>0</v>
      </c>
      <c r="BM2526" s="34">
        <f t="shared" si="528"/>
        <v>0</v>
      </c>
      <c r="BN2526" s="39">
        <f t="shared" si="518"/>
        <v>23.864400000000003</v>
      </c>
      <c r="BO2526" s="39">
        <f t="shared" si="519"/>
        <v>36.476999999999997</v>
      </c>
      <c r="BP2526" s="39">
        <f t="shared" si="529"/>
        <v>12.612599999999993</v>
      </c>
    </row>
    <row r="2527" spans="1:68" s="25" customFormat="1" ht="14.25" x14ac:dyDescent="0.2">
      <c r="A2527" s="14">
        <v>1383</v>
      </c>
      <c r="B2527" s="40"/>
      <c r="C2527" s="15"/>
      <c r="D2527" s="16">
        <v>19011</v>
      </c>
      <c r="E2527" s="15" t="s">
        <v>19428</v>
      </c>
      <c r="F2527" s="15" t="s">
        <v>19429</v>
      </c>
      <c r="G2527" s="17" t="s">
        <v>19430</v>
      </c>
      <c r="H2527" s="17" t="s">
        <v>19431</v>
      </c>
      <c r="I2527" s="17" t="s">
        <v>1050</v>
      </c>
      <c r="J2527" s="15" t="s">
        <v>19432</v>
      </c>
      <c r="K2527" s="15" t="s">
        <v>8330</v>
      </c>
      <c r="L2527" s="18" t="s">
        <v>19433</v>
      </c>
      <c r="M2527" s="15" t="s">
        <v>18972</v>
      </c>
      <c r="N2527" s="15" t="s">
        <v>18973</v>
      </c>
      <c r="O2527" s="16">
        <v>510</v>
      </c>
      <c r="P2527" s="15" t="s">
        <v>118</v>
      </c>
      <c r="Q2527" s="15">
        <v>21300</v>
      </c>
      <c r="R2527" s="15">
        <v>173100</v>
      </c>
      <c r="S2527" s="15">
        <v>194400</v>
      </c>
      <c r="T2527" s="15">
        <v>0.19</v>
      </c>
      <c r="U2527" s="15" t="s">
        <v>18717</v>
      </c>
      <c r="V2527" s="15" t="s">
        <v>76</v>
      </c>
      <c r="W2527" s="16">
        <v>1</v>
      </c>
      <c r="X2527" s="16">
        <v>1</v>
      </c>
      <c r="Y2527" s="15">
        <v>8339</v>
      </c>
      <c r="Z2527" s="15">
        <v>0.191</v>
      </c>
      <c r="AA2527" s="15" t="s">
        <v>19180</v>
      </c>
      <c r="AB2527" s="15" t="s">
        <v>18925</v>
      </c>
      <c r="AC2527" s="15">
        <v>29000</v>
      </c>
      <c r="AD2527" s="26">
        <v>41794</v>
      </c>
      <c r="AE2527" s="15" t="s">
        <v>78</v>
      </c>
      <c r="AF2527" s="15" t="s">
        <v>78</v>
      </c>
      <c r="AG2527" s="16">
        <v>1</v>
      </c>
      <c r="AH2527" s="15" t="s">
        <v>19434</v>
      </c>
      <c r="AI2527" s="15" t="s">
        <v>78</v>
      </c>
      <c r="AJ2527" s="15">
        <v>8339.0239257800004</v>
      </c>
      <c r="AK2527" s="15">
        <v>388.48063797200001</v>
      </c>
      <c r="AL2527" s="15">
        <v>3103712.42478</v>
      </c>
      <c r="AM2527" s="15">
        <v>1414185.62237</v>
      </c>
      <c r="AN2527" s="19">
        <v>21300</v>
      </c>
      <c r="AO2527" s="19">
        <v>167700</v>
      </c>
      <c r="AP2527" s="19">
        <v>0</v>
      </c>
      <c r="AQ2527" s="19">
        <v>0</v>
      </c>
      <c r="AR2527" s="34">
        <f t="shared" si="520"/>
        <v>189000</v>
      </c>
      <c r="AS2527" s="34">
        <v>45000</v>
      </c>
      <c r="AT2527" s="34">
        <v>0</v>
      </c>
      <c r="AU2527" s="34">
        <v>50400</v>
      </c>
      <c r="AV2527" s="34">
        <v>0</v>
      </c>
      <c r="AW2527" s="35">
        <f t="shared" si="521"/>
        <v>95400</v>
      </c>
      <c r="AX2527" s="34">
        <f t="shared" si="522"/>
        <v>93600</v>
      </c>
      <c r="AY2527" s="36">
        <v>1.3258000000000001</v>
      </c>
      <c r="AZ2527" s="36">
        <v>2.0265</v>
      </c>
      <c r="BA2527" s="22"/>
      <c r="BB2527" s="19">
        <v>1890</v>
      </c>
      <c r="BC2527" s="34">
        <f t="shared" si="523"/>
        <v>1240.9488000000001</v>
      </c>
      <c r="BD2527" s="34">
        <f t="shared" si="524"/>
        <v>1896.8039999999999</v>
      </c>
      <c r="BE2527" s="38">
        <v>3.4819999999999997E-2</v>
      </c>
      <c r="BF2527" s="38">
        <f t="shared" si="525"/>
        <v>3.4819999999999997E-2</v>
      </c>
      <c r="BG2527" s="34">
        <v>43.209837215999997</v>
      </c>
      <c r="BH2527" s="34">
        <v>66.046715279999987</v>
      </c>
      <c r="BI2527" s="34">
        <f t="shared" si="526"/>
        <v>1197.738962784</v>
      </c>
      <c r="BJ2527" s="34">
        <f t="shared" si="527"/>
        <v>1830.7572847199999</v>
      </c>
      <c r="BK2527" s="34">
        <v>0</v>
      </c>
      <c r="BL2527" s="34">
        <v>0</v>
      </c>
      <c r="BM2527" s="34">
        <f t="shared" si="528"/>
        <v>0</v>
      </c>
      <c r="BN2527" s="39">
        <f t="shared" si="518"/>
        <v>1197.738962784</v>
      </c>
      <c r="BO2527" s="39">
        <f t="shared" si="519"/>
        <v>1830.7572847199999</v>
      </c>
      <c r="BP2527" s="39">
        <f t="shared" si="529"/>
        <v>633.01832193599989</v>
      </c>
    </row>
    <row r="2528" spans="1:68" s="25" customFormat="1" ht="14.25" x14ac:dyDescent="0.2">
      <c r="A2528" s="14">
        <v>1384</v>
      </c>
      <c r="B2528" s="40"/>
      <c r="C2528" s="15"/>
      <c r="D2528" s="16">
        <v>8571</v>
      </c>
      <c r="E2528" s="15" t="s">
        <v>19435</v>
      </c>
      <c r="F2528" s="15" t="s">
        <v>19436</v>
      </c>
      <c r="G2528" s="17" t="s">
        <v>19437</v>
      </c>
      <c r="H2528" s="17" t="s">
        <v>19438</v>
      </c>
      <c r="I2528" s="17" t="s">
        <v>86</v>
      </c>
      <c r="J2528" s="15" t="s">
        <v>19439</v>
      </c>
      <c r="K2528" s="15" t="s">
        <v>2360</v>
      </c>
      <c r="L2528" s="18" t="s">
        <v>19440</v>
      </c>
      <c r="M2528" s="15" t="s">
        <v>18972</v>
      </c>
      <c r="N2528" s="15" t="s">
        <v>18973</v>
      </c>
      <c r="O2528" s="16">
        <v>510</v>
      </c>
      <c r="P2528" s="15" t="s">
        <v>118</v>
      </c>
      <c r="Q2528" s="15">
        <v>21300</v>
      </c>
      <c r="R2528" s="15">
        <v>166700</v>
      </c>
      <c r="S2528" s="15">
        <v>188000</v>
      </c>
      <c r="T2528" s="15">
        <v>0.19</v>
      </c>
      <c r="U2528" s="15" t="s">
        <v>18717</v>
      </c>
      <c r="V2528" s="15" t="s">
        <v>76</v>
      </c>
      <c r="W2528" s="16">
        <v>1</v>
      </c>
      <c r="X2528" s="16">
        <v>1</v>
      </c>
      <c r="Y2528" s="15">
        <v>8456</v>
      </c>
      <c r="Z2528" s="15">
        <v>0.19400000000000001</v>
      </c>
      <c r="AA2528" s="15" t="s">
        <v>19391</v>
      </c>
      <c r="AB2528" s="15" t="s">
        <v>78</v>
      </c>
      <c r="AC2528" s="15">
        <v>185500</v>
      </c>
      <c r="AD2528" s="26">
        <v>42257</v>
      </c>
      <c r="AE2528" s="15" t="s">
        <v>119</v>
      </c>
      <c r="AF2528" s="15" t="s">
        <v>119</v>
      </c>
      <c r="AG2528" s="16">
        <v>1</v>
      </c>
      <c r="AH2528" s="15" t="s">
        <v>19441</v>
      </c>
      <c r="AI2528" s="15" t="s">
        <v>78</v>
      </c>
      <c r="AJ2528" s="15">
        <v>8455.6799316399993</v>
      </c>
      <c r="AK2528" s="15">
        <v>390.39390382900001</v>
      </c>
      <c r="AL2528" s="15">
        <v>3103690.3463499998</v>
      </c>
      <c r="AM2528" s="15">
        <v>1414124.87962</v>
      </c>
      <c r="AN2528" s="19">
        <v>19400</v>
      </c>
      <c r="AO2528" s="19">
        <v>158200</v>
      </c>
      <c r="AP2528" s="19">
        <v>0</v>
      </c>
      <c r="AQ2528" s="19">
        <v>0</v>
      </c>
      <c r="AR2528" s="34">
        <f t="shared" si="520"/>
        <v>177600</v>
      </c>
      <c r="AS2528" s="34">
        <v>45000</v>
      </c>
      <c r="AT2528" s="34">
        <v>3000</v>
      </c>
      <c r="AU2528" s="34">
        <v>46410</v>
      </c>
      <c r="AV2528" s="34">
        <v>0</v>
      </c>
      <c r="AW2528" s="35">
        <f t="shared" si="521"/>
        <v>94410</v>
      </c>
      <c r="AX2528" s="34">
        <f t="shared" si="522"/>
        <v>83190</v>
      </c>
      <c r="AY2528" s="36">
        <v>1.3258000000000001</v>
      </c>
      <c r="AZ2528" s="36">
        <v>2.0265</v>
      </c>
      <c r="BA2528" s="22"/>
      <c r="BB2528" s="19">
        <v>1776</v>
      </c>
      <c r="BC2528" s="34">
        <f t="shared" si="523"/>
        <v>1102.9330199999999</v>
      </c>
      <c r="BD2528" s="34">
        <f t="shared" si="524"/>
        <v>1685.8453499999998</v>
      </c>
      <c r="BE2528" s="38">
        <v>3.4819999999999997E-2</v>
      </c>
      <c r="BF2528" s="38">
        <f t="shared" si="525"/>
        <v>3.4819999999999997E-2</v>
      </c>
      <c r="BG2528" s="34">
        <v>38.404127756399994</v>
      </c>
      <c r="BH2528" s="34">
        <v>58.70113508699999</v>
      </c>
      <c r="BI2528" s="34">
        <f t="shared" si="526"/>
        <v>1064.5288922436</v>
      </c>
      <c r="BJ2528" s="34">
        <f t="shared" si="527"/>
        <v>1627.1442149129998</v>
      </c>
      <c r="BK2528" s="34">
        <v>0</v>
      </c>
      <c r="BL2528" s="34">
        <v>0</v>
      </c>
      <c r="BM2528" s="34">
        <f t="shared" si="528"/>
        <v>0</v>
      </c>
      <c r="BN2528" s="39">
        <f t="shared" si="518"/>
        <v>1064.5288922436</v>
      </c>
      <c r="BO2528" s="39">
        <f t="shared" si="519"/>
        <v>1627.1442149129998</v>
      </c>
      <c r="BP2528" s="39">
        <f t="shared" si="529"/>
        <v>562.6153226693998</v>
      </c>
    </row>
    <row r="2529" spans="1:68" s="25" customFormat="1" ht="14.25" x14ac:dyDescent="0.2">
      <c r="A2529" s="14">
        <v>1385</v>
      </c>
      <c r="B2529" s="40"/>
      <c r="C2529" s="15" t="s">
        <v>726</v>
      </c>
      <c r="D2529" s="16">
        <v>24661</v>
      </c>
      <c r="E2529" s="15" t="s">
        <v>19442</v>
      </c>
      <c r="F2529" s="15" t="s">
        <v>19443</v>
      </c>
      <c r="G2529" s="17" t="s">
        <v>19444</v>
      </c>
      <c r="H2529" s="17" t="s">
        <v>19445</v>
      </c>
      <c r="I2529" s="17" t="s">
        <v>86</v>
      </c>
      <c r="J2529" s="15" t="s">
        <v>19446</v>
      </c>
      <c r="K2529" s="15" t="s">
        <v>4723</v>
      </c>
      <c r="L2529" s="18" t="s">
        <v>19447</v>
      </c>
      <c r="M2529" s="15" t="s">
        <v>18981</v>
      </c>
      <c r="N2529" s="15" t="s">
        <v>18982</v>
      </c>
      <c r="O2529" s="16">
        <v>510</v>
      </c>
      <c r="P2529" s="15" t="s">
        <v>118</v>
      </c>
      <c r="Q2529" s="15">
        <v>19400</v>
      </c>
      <c r="R2529" s="15">
        <v>133100</v>
      </c>
      <c r="S2529" s="15">
        <v>152500</v>
      </c>
      <c r="T2529" s="15">
        <v>0.19</v>
      </c>
      <c r="U2529" s="15" t="s">
        <v>18717</v>
      </c>
      <c r="V2529" s="15" t="s">
        <v>76</v>
      </c>
      <c r="W2529" s="16">
        <v>1</v>
      </c>
      <c r="X2529" s="16">
        <v>1</v>
      </c>
      <c r="Y2529" s="15">
        <v>8463</v>
      </c>
      <c r="Z2529" s="15">
        <v>0.19400000000000001</v>
      </c>
      <c r="AA2529" s="15" t="s">
        <v>19391</v>
      </c>
      <c r="AB2529" s="15" t="s">
        <v>78</v>
      </c>
      <c r="AC2529" s="15">
        <v>132268</v>
      </c>
      <c r="AD2529" s="26">
        <v>39913</v>
      </c>
      <c r="AE2529" s="15" t="s">
        <v>119</v>
      </c>
      <c r="AF2529" s="15" t="s">
        <v>119</v>
      </c>
      <c r="AG2529" s="16">
        <v>1</v>
      </c>
      <c r="AH2529" s="15" t="s">
        <v>19448</v>
      </c>
      <c r="AI2529" s="15" t="s">
        <v>78</v>
      </c>
      <c r="AJ2529" s="15">
        <v>8463.0834960899992</v>
      </c>
      <c r="AK2529" s="15">
        <v>390.08547668</v>
      </c>
      <c r="AL2529" s="15">
        <v>3103668.3905600002</v>
      </c>
      <c r="AM2529" s="15">
        <v>1414063.50089</v>
      </c>
      <c r="AN2529" s="19">
        <v>19400</v>
      </c>
      <c r="AO2529" s="19">
        <v>131100</v>
      </c>
      <c r="AP2529" s="19">
        <v>0</v>
      </c>
      <c r="AQ2529" s="19">
        <v>0</v>
      </c>
      <c r="AR2529" s="34">
        <f t="shared" si="520"/>
        <v>150500</v>
      </c>
      <c r="AS2529" s="34">
        <v>45000</v>
      </c>
      <c r="AT2529" s="34">
        <v>3000</v>
      </c>
      <c r="AU2529" s="34">
        <v>36925</v>
      </c>
      <c r="AV2529" s="34">
        <v>0</v>
      </c>
      <c r="AW2529" s="35">
        <f t="shared" si="521"/>
        <v>84925</v>
      </c>
      <c r="AX2529" s="34">
        <f t="shared" si="522"/>
        <v>65575</v>
      </c>
      <c r="AY2529" s="36">
        <v>1.3258000000000001</v>
      </c>
      <c r="AZ2529" s="36">
        <v>2.0265</v>
      </c>
      <c r="BA2529" s="22"/>
      <c r="BB2529" s="19">
        <v>1505</v>
      </c>
      <c r="BC2529" s="34">
        <f t="shared" si="523"/>
        <v>869.39335000000005</v>
      </c>
      <c r="BD2529" s="34">
        <f t="shared" si="524"/>
        <v>1328.877375</v>
      </c>
      <c r="BE2529" s="38">
        <v>3.4819999999999997E-2</v>
      </c>
      <c r="BF2529" s="38">
        <f t="shared" si="525"/>
        <v>3.4819999999999997E-2</v>
      </c>
      <c r="BG2529" s="34">
        <v>30.272276446999999</v>
      </c>
      <c r="BH2529" s="34">
        <v>46.2715101975</v>
      </c>
      <c r="BI2529" s="34">
        <f t="shared" si="526"/>
        <v>839.12107355300009</v>
      </c>
      <c r="BJ2529" s="34">
        <f t="shared" si="527"/>
        <v>1282.6058648025</v>
      </c>
      <c r="BK2529" s="34">
        <v>0</v>
      </c>
      <c r="BL2529" s="34">
        <v>0</v>
      </c>
      <c r="BM2529" s="34">
        <f t="shared" si="528"/>
        <v>0</v>
      </c>
      <c r="BN2529" s="39">
        <f t="shared" si="518"/>
        <v>839.12107355300009</v>
      </c>
      <c r="BO2529" s="39">
        <f t="shared" si="519"/>
        <v>1282.6058648025</v>
      </c>
      <c r="BP2529" s="39">
        <f t="shared" si="529"/>
        <v>443.48479124949995</v>
      </c>
    </row>
    <row r="2530" spans="1:68" s="25" customFormat="1" ht="14.25" x14ac:dyDescent="0.2">
      <c r="A2530" s="14">
        <v>1386</v>
      </c>
      <c r="B2530" s="40"/>
      <c r="C2530" s="15" t="s">
        <v>19449</v>
      </c>
      <c r="D2530" s="16">
        <v>1128</v>
      </c>
      <c r="E2530" s="15" t="s">
        <v>19450</v>
      </c>
      <c r="F2530" s="15" t="s">
        <v>19449</v>
      </c>
      <c r="G2530" s="17" t="s">
        <v>19451</v>
      </c>
      <c r="H2530" s="17" t="s">
        <v>19452</v>
      </c>
      <c r="I2530" s="17" t="s">
        <v>86</v>
      </c>
      <c r="J2530" s="15" t="s">
        <v>19453</v>
      </c>
      <c r="K2530" s="15" t="s">
        <v>6233</v>
      </c>
      <c r="L2530" s="18" t="s">
        <v>19454</v>
      </c>
      <c r="M2530" s="15" t="s">
        <v>18972</v>
      </c>
      <c r="N2530" s="15" t="s">
        <v>18973</v>
      </c>
      <c r="O2530" s="16">
        <v>510</v>
      </c>
      <c r="P2530" s="15" t="s">
        <v>118</v>
      </c>
      <c r="Q2530" s="15">
        <v>21300</v>
      </c>
      <c r="R2530" s="15">
        <v>163000</v>
      </c>
      <c r="S2530" s="15">
        <v>184300</v>
      </c>
      <c r="T2530" s="15">
        <v>0.19</v>
      </c>
      <c r="U2530" s="15" t="s">
        <v>18717</v>
      </c>
      <c r="V2530" s="15" t="s">
        <v>76</v>
      </c>
      <c r="W2530" s="16">
        <v>1</v>
      </c>
      <c r="X2530" s="16">
        <v>1</v>
      </c>
      <c r="Y2530" s="15">
        <v>8413</v>
      </c>
      <c r="Z2530" s="15">
        <v>0.193</v>
      </c>
      <c r="AA2530" s="15" t="s">
        <v>19391</v>
      </c>
      <c r="AB2530" s="15" t="s">
        <v>78</v>
      </c>
      <c r="AC2530" s="15">
        <v>192000</v>
      </c>
      <c r="AD2530" s="26">
        <v>42515</v>
      </c>
      <c r="AE2530" s="15" t="s">
        <v>119</v>
      </c>
      <c r="AF2530" s="15" t="s">
        <v>119</v>
      </c>
      <c r="AG2530" s="16">
        <v>1</v>
      </c>
      <c r="AH2530" s="15" t="s">
        <v>19455</v>
      </c>
      <c r="AI2530" s="15" t="s">
        <v>78</v>
      </c>
      <c r="AJ2530" s="15">
        <v>8412.8208007800004</v>
      </c>
      <c r="AK2530" s="15">
        <v>390.51199179700001</v>
      </c>
      <c r="AL2530" s="15">
        <v>3103646.3207899998</v>
      </c>
      <c r="AM2530" s="15">
        <v>1414002.25419</v>
      </c>
      <c r="AN2530" s="19">
        <v>19400</v>
      </c>
      <c r="AO2530" s="19">
        <v>154500</v>
      </c>
      <c r="AP2530" s="19">
        <v>0</v>
      </c>
      <c r="AQ2530" s="19">
        <v>0</v>
      </c>
      <c r="AR2530" s="34">
        <f t="shared" si="520"/>
        <v>173900</v>
      </c>
      <c r="AS2530" s="34">
        <v>45000</v>
      </c>
      <c r="AT2530" s="34">
        <v>3000</v>
      </c>
      <c r="AU2530" s="34">
        <v>45115</v>
      </c>
      <c r="AV2530" s="34">
        <v>0</v>
      </c>
      <c r="AW2530" s="35">
        <f t="shared" si="521"/>
        <v>93115</v>
      </c>
      <c r="AX2530" s="34">
        <f t="shared" si="522"/>
        <v>80785</v>
      </c>
      <c r="AY2530" s="36">
        <v>1.3258000000000001</v>
      </c>
      <c r="AZ2530" s="36">
        <v>2.0265</v>
      </c>
      <c r="BA2530" s="22"/>
      <c r="BB2530" s="19">
        <v>1739</v>
      </c>
      <c r="BC2530" s="34">
        <f t="shared" si="523"/>
        <v>1071.0475300000001</v>
      </c>
      <c r="BD2530" s="34">
        <f t="shared" si="524"/>
        <v>1637.108025</v>
      </c>
      <c r="BE2530" s="38">
        <v>3.4819999999999997E-2</v>
      </c>
      <c r="BF2530" s="38">
        <f t="shared" si="525"/>
        <v>3.4819999999999997E-2</v>
      </c>
      <c r="BG2530" s="34">
        <v>37.293874994599996</v>
      </c>
      <c r="BH2530" s="34">
        <v>57.004101430499993</v>
      </c>
      <c r="BI2530" s="34">
        <f t="shared" si="526"/>
        <v>1033.7536550054001</v>
      </c>
      <c r="BJ2530" s="34">
        <f t="shared" si="527"/>
        <v>1580.1039235695</v>
      </c>
      <c r="BK2530" s="34">
        <v>0</v>
      </c>
      <c r="BL2530" s="34">
        <v>0</v>
      </c>
      <c r="BM2530" s="34">
        <f t="shared" si="528"/>
        <v>0</v>
      </c>
      <c r="BN2530" s="39">
        <f t="shared" si="518"/>
        <v>1033.7536550054001</v>
      </c>
      <c r="BO2530" s="39">
        <f t="shared" si="519"/>
        <v>1580.1039235695</v>
      </c>
      <c r="BP2530" s="39">
        <f t="shared" si="529"/>
        <v>546.35026856409991</v>
      </c>
    </row>
    <row r="2531" spans="1:68" s="25" customFormat="1" ht="14.25" x14ac:dyDescent="0.2">
      <c r="A2531" s="14">
        <v>1387</v>
      </c>
      <c r="B2531" s="40"/>
      <c r="C2531" s="15"/>
      <c r="D2531" s="16">
        <v>21258</v>
      </c>
      <c r="E2531" s="15" t="s">
        <v>19456</v>
      </c>
      <c r="F2531" s="15" t="s">
        <v>19457</v>
      </c>
      <c r="G2531" s="17" t="s">
        <v>19458</v>
      </c>
      <c r="H2531" s="17" t="s">
        <v>19459</v>
      </c>
      <c r="I2531" s="17" t="s">
        <v>86</v>
      </c>
      <c r="J2531" s="15" t="s">
        <v>19459</v>
      </c>
      <c r="K2531" s="15" t="s">
        <v>1675</v>
      </c>
      <c r="L2531" s="18" t="s">
        <v>19460</v>
      </c>
      <c r="M2531" s="15" t="s">
        <v>18972</v>
      </c>
      <c r="N2531" s="15" t="s">
        <v>18973</v>
      </c>
      <c r="O2531" s="16">
        <v>510</v>
      </c>
      <c r="P2531" s="15" t="s">
        <v>118</v>
      </c>
      <c r="Q2531" s="15">
        <v>21300</v>
      </c>
      <c r="R2531" s="15">
        <v>162800</v>
      </c>
      <c r="S2531" s="15">
        <v>184100</v>
      </c>
      <c r="T2531" s="15">
        <v>0.19</v>
      </c>
      <c r="U2531" s="15" t="s">
        <v>18717</v>
      </c>
      <c r="V2531" s="15" t="s">
        <v>76</v>
      </c>
      <c r="W2531" s="16">
        <v>1</v>
      </c>
      <c r="X2531" s="16">
        <v>1</v>
      </c>
      <c r="Y2531" s="15">
        <v>8431</v>
      </c>
      <c r="Z2531" s="15">
        <v>0.19400000000000001</v>
      </c>
      <c r="AA2531" s="15" t="s">
        <v>19391</v>
      </c>
      <c r="AB2531" s="15" t="s">
        <v>78</v>
      </c>
      <c r="AC2531" s="15">
        <v>174500</v>
      </c>
      <c r="AD2531" s="26">
        <v>41078</v>
      </c>
      <c r="AE2531" s="15" t="s">
        <v>119</v>
      </c>
      <c r="AF2531" s="15" t="s">
        <v>119</v>
      </c>
      <c r="AG2531" s="16">
        <v>1</v>
      </c>
      <c r="AH2531" s="15" t="s">
        <v>19461</v>
      </c>
      <c r="AI2531" s="15" t="s">
        <v>78</v>
      </c>
      <c r="AJ2531" s="15">
        <v>8430.7597656300004</v>
      </c>
      <c r="AK2531" s="15">
        <v>388.74816865299999</v>
      </c>
      <c r="AL2531" s="15">
        <v>3103624.2056999998</v>
      </c>
      <c r="AM2531" s="15">
        <v>1413941.0696700001</v>
      </c>
      <c r="AN2531" s="19">
        <v>0</v>
      </c>
      <c r="AO2531" s="19">
        <v>0</v>
      </c>
      <c r="AP2531" s="19">
        <v>21300</v>
      </c>
      <c r="AQ2531" s="19">
        <v>154300</v>
      </c>
      <c r="AR2531" s="34">
        <f t="shared" si="520"/>
        <v>175600</v>
      </c>
      <c r="AS2531" s="34">
        <v>0</v>
      </c>
      <c r="AT2531" s="34">
        <v>0</v>
      </c>
      <c r="AU2531" s="34">
        <v>0</v>
      </c>
      <c r="AV2531" s="34">
        <v>0</v>
      </c>
      <c r="AW2531" s="35">
        <f t="shared" si="521"/>
        <v>0</v>
      </c>
      <c r="AX2531" s="34">
        <f t="shared" si="522"/>
        <v>175600</v>
      </c>
      <c r="AY2531" s="36">
        <v>1.3258000000000001</v>
      </c>
      <c r="AZ2531" s="36">
        <v>2.0265</v>
      </c>
      <c r="BA2531" s="22"/>
      <c r="BB2531" s="19">
        <v>3512</v>
      </c>
      <c r="BC2531" s="34">
        <f t="shared" si="523"/>
        <v>2328.1048000000001</v>
      </c>
      <c r="BD2531" s="34">
        <f t="shared" si="524"/>
        <v>3558.5340000000001</v>
      </c>
      <c r="BE2531" s="38">
        <v>3.4819999999999997E-2</v>
      </c>
      <c r="BF2531" s="38">
        <f t="shared" si="525"/>
        <v>3.4819999999999997E-2</v>
      </c>
      <c r="BG2531" s="34">
        <v>0</v>
      </c>
      <c r="BH2531" s="34">
        <v>0</v>
      </c>
      <c r="BI2531" s="34">
        <f t="shared" si="526"/>
        <v>2328.1048000000001</v>
      </c>
      <c r="BJ2531" s="34">
        <f t="shared" si="527"/>
        <v>3558.5340000000001</v>
      </c>
      <c r="BK2531" s="34">
        <v>0</v>
      </c>
      <c r="BL2531" s="34">
        <v>46.534000000000106</v>
      </c>
      <c r="BM2531" s="34">
        <f t="shared" si="528"/>
        <v>46.534000000000106</v>
      </c>
      <c r="BN2531" s="39">
        <f t="shared" si="518"/>
        <v>2328.1048000000001</v>
      </c>
      <c r="BO2531" s="39">
        <f t="shared" si="519"/>
        <v>3512</v>
      </c>
      <c r="BP2531" s="39">
        <f t="shared" si="529"/>
        <v>1183.8951999999999</v>
      </c>
    </row>
    <row r="2532" spans="1:68" s="25" customFormat="1" ht="14.25" x14ac:dyDescent="0.2">
      <c r="A2532" s="14">
        <v>1388</v>
      </c>
      <c r="B2532" s="40"/>
      <c r="C2532" s="15"/>
      <c r="D2532" s="16">
        <v>14575</v>
      </c>
      <c r="E2532" s="15" t="s">
        <v>19462</v>
      </c>
      <c r="F2532" s="15" t="s">
        <v>19463</v>
      </c>
      <c r="G2532" s="17" t="s">
        <v>19464</v>
      </c>
      <c r="H2532" s="17" t="s">
        <v>19465</v>
      </c>
      <c r="I2532" s="17" t="s">
        <v>86</v>
      </c>
      <c r="J2532" s="15" t="s">
        <v>19466</v>
      </c>
      <c r="K2532" s="15" t="s">
        <v>2457</v>
      </c>
      <c r="L2532" s="18" t="s">
        <v>19467</v>
      </c>
      <c r="M2532" s="15" t="s">
        <v>18972</v>
      </c>
      <c r="N2532" s="15" t="s">
        <v>18973</v>
      </c>
      <c r="O2532" s="16">
        <v>510</v>
      </c>
      <c r="P2532" s="15" t="s">
        <v>118</v>
      </c>
      <c r="Q2532" s="15">
        <v>21300</v>
      </c>
      <c r="R2532" s="15">
        <v>177200</v>
      </c>
      <c r="S2532" s="15">
        <v>198500</v>
      </c>
      <c r="T2532" s="15">
        <v>0.19</v>
      </c>
      <c r="U2532" s="15" t="s">
        <v>18717</v>
      </c>
      <c r="V2532" s="15" t="s">
        <v>76</v>
      </c>
      <c r="W2532" s="16">
        <v>1</v>
      </c>
      <c r="X2532" s="16">
        <v>1</v>
      </c>
      <c r="Y2532" s="15">
        <v>8303</v>
      </c>
      <c r="Z2532" s="15">
        <v>0.191</v>
      </c>
      <c r="AA2532" s="15" t="s">
        <v>19391</v>
      </c>
      <c r="AB2532" s="15" t="s">
        <v>78</v>
      </c>
      <c r="AC2532" s="15">
        <v>195000</v>
      </c>
      <c r="AD2532" s="26">
        <v>42185</v>
      </c>
      <c r="AE2532" s="15" t="s">
        <v>119</v>
      </c>
      <c r="AF2532" s="15" t="s">
        <v>119</v>
      </c>
      <c r="AG2532" s="16">
        <v>1</v>
      </c>
      <c r="AH2532" s="15" t="s">
        <v>19468</v>
      </c>
      <c r="AI2532" s="15" t="s">
        <v>78</v>
      </c>
      <c r="AJ2532" s="15">
        <v>8303.3876953100007</v>
      </c>
      <c r="AK2532" s="15">
        <v>387.32519005</v>
      </c>
      <c r="AL2532" s="15">
        <v>3103602.4789300002</v>
      </c>
      <c r="AM2532" s="15">
        <v>1413880.1111900001</v>
      </c>
      <c r="AN2532" s="19">
        <v>19400</v>
      </c>
      <c r="AO2532" s="19">
        <v>173000</v>
      </c>
      <c r="AP2532" s="19">
        <v>0</v>
      </c>
      <c r="AQ2532" s="19">
        <v>0</v>
      </c>
      <c r="AR2532" s="34">
        <f t="shared" si="520"/>
        <v>192400</v>
      </c>
      <c r="AS2532" s="34">
        <v>45000</v>
      </c>
      <c r="AT2532" s="34">
        <v>3000</v>
      </c>
      <c r="AU2532" s="34">
        <v>51590</v>
      </c>
      <c r="AV2532" s="34">
        <v>0</v>
      </c>
      <c r="AW2532" s="35">
        <f t="shared" si="521"/>
        <v>99590</v>
      </c>
      <c r="AX2532" s="34">
        <f t="shared" si="522"/>
        <v>92810</v>
      </c>
      <c r="AY2532" s="36">
        <v>1.3258000000000001</v>
      </c>
      <c r="AZ2532" s="36">
        <v>2.0265</v>
      </c>
      <c r="BA2532" s="22"/>
      <c r="BB2532" s="19">
        <v>1924</v>
      </c>
      <c r="BC2532" s="34">
        <f t="shared" si="523"/>
        <v>1230.4749800000002</v>
      </c>
      <c r="BD2532" s="34">
        <f t="shared" si="524"/>
        <v>1880.79465</v>
      </c>
      <c r="BE2532" s="38">
        <v>3.4819999999999997E-2</v>
      </c>
      <c r="BF2532" s="38">
        <f t="shared" si="525"/>
        <v>3.4819999999999997E-2</v>
      </c>
      <c r="BG2532" s="34">
        <v>42.845138803600001</v>
      </c>
      <c r="BH2532" s="34">
        <v>65.489269712999999</v>
      </c>
      <c r="BI2532" s="34">
        <f t="shared" si="526"/>
        <v>1187.6298411964001</v>
      </c>
      <c r="BJ2532" s="34">
        <f t="shared" si="527"/>
        <v>1815.3053802869999</v>
      </c>
      <c r="BK2532" s="34">
        <v>0</v>
      </c>
      <c r="BL2532" s="34">
        <v>0</v>
      </c>
      <c r="BM2532" s="34">
        <f t="shared" si="528"/>
        <v>0</v>
      </c>
      <c r="BN2532" s="39">
        <f t="shared" si="518"/>
        <v>1187.6298411964001</v>
      </c>
      <c r="BO2532" s="39">
        <f t="shared" si="519"/>
        <v>1815.3053802869999</v>
      </c>
      <c r="BP2532" s="39">
        <f t="shared" si="529"/>
        <v>627.67553909059984</v>
      </c>
    </row>
    <row r="2533" spans="1:68" s="25" customFormat="1" ht="14.25" x14ac:dyDescent="0.2">
      <c r="A2533" s="14">
        <v>1389</v>
      </c>
      <c r="B2533" s="40"/>
      <c r="C2533" s="15" t="s">
        <v>19469</v>
      </c>
      <c r="D2533" s="16">
        <v>9023</v>
      </c>
      <c r="E2533" s="15" t="s">
        <v>19470</v>
      </c>
      <c r="F2533" s="15" t="s">
        <v>19469</v>
      </c>
      <c r="G2533" s="17" t="s">
        <v>19471</v>
      </c>
      <c r="H2533" s="17" t="s">
        <v>19472</v>
      </c>
      <c r="I2533" s="17" t="s">
        <v>86</v>
      </c>
      <c r="J2533" s="15" t="s">
        <v>19473</v>
      </c>
      <c r="K2533" s="15" t="s">
        <v>585</v>
      </c>
      <c r="L2533" s="18" t="s">
        <v>19474</v>
      </c>
      <c r="M2533" s="15" t="s">
        <v>18972</v>
      </c>
      <c r="N2533" s="15" t="s">
        <v>18973</v>
      </c>
      <c r="O2533" s="16">
        <v>510</v>
      </c>
      <c r="P2533" s="15" t="s">
        <v>118</v>
      </c>
      <c r="Q2533" s="15">
        <v>21300</v>
      </c>
      <c r="R2533" s="15">
        <v>163400</v>
      </c>
      <c r="S2533" s="15">
        <v>184700</v>
      </c>
      <c r="T2533" s="15">
        <v>0.19</v>
      </c>
      <c r="U2533" s="15" t="s">
        <v>18717</v>
      </c>
      <c r="V2533" s="15" t="s">
        <v>76</v>
      </c>
      <c r="W2533" s="16">
        <v>1</v>
      </c>
      <c r="X2533" s="16">
        <v>1</v>
      </c>
      <c r="Y2533" s="15">
        <v>8188</v>
      </c>
      <c r="Z2533" s="15">
        <v>0.188</v>
      </c>
      <c r="AA2533" s="15" t="s">
        <v>19323</v>
      </c>
      <c r="AB2533" s="15" t="s">
        <v>18925</v>
      </c>
      <c r="AC2533" s="15">
        <v>177800</v>
      </c>
      <c r="AD2533" s="26">
        <v>41760</v>
      </c>
      <c r="AE2533" s="15" t="s">
        <v>119</v>
      </c>
      <c r="AF2533" s="15" t="s">
        <v>119</v>
      </c>
      <c r="AG2533" s="16">
        <v>1</v>
      </c>
      <c r="AH2533" s="15" t="s">
        <v>19475</v>
      </c>
      <c r="AI2533" s="15" t="s">
        <v>78</v>
      </c>
      <c r="AJ2533" s="15">
        <v>8188.1174316400002</v>
      </c>
      <c r="AK2533" s="15">
        <v>385.00971275799998</v>
      </c>
      <c r="AL2533" s="15">
        <v>3103580.74841</v>
      </c>
      <c r="AM2533" s="15">
        <v>1413820.0671900001</v>
      </c>
      <c r="AN2533" s="19">
        <v>21300</v>
      </c>
      <c r="AO2533" s="19">
        <v>155000</v>
      </c>
      <c r="AP2533" s="19">
        <v>0</v>
      </c>
      <c r="AQ2533" s="19">
        <v>0</v>
      </c>
      <c r="AR2533" s="34">
        <f t="shared" si="520"/>
        <v>176300</v>
      </c>
      <c r="AS2533" s="34">
        <v>45000</v>
      </c>
      <c r="AT2533" s="34">
        <v>3000</v>
      </c>
      <c r="AU2533" s="34">
        <v>45955</v>
      </c>
      <c r="AV2533" s="34">
        <v>0</v>
      </c>
      <c r="AW2533" s="35">
        <f t="shared" si="521"/>
        <v>93955</v>
      </c>
      <c r="AX2533" s="34">
        <f t="shared" si="522"/>
        <v>82345</v>
      </c>
      <c r="AY2533" s="36">
        <v>1.3258000000000001</v>
      </c>
      <c r="AZ2533" s="36">
        <v>2.0265</v>
      </c>
      <c r="BA2533" s="22"/>
      <c r="BB2533" s="19">
        <v>1763</v>
      </c>
      <c r="BC2533" s="34">
        <f t="shared" si="523"/>
        <v>1091.7300100000002</v>
      </c>
      <c r="BD2533" s="34">
        <f t="shared" si="524"/>
        <v>1668.721425</v>
      </c>
      <c r="BE2533" s="38">
        <v>3.4819999999999997E-2</v>
      </c>
      <c r="BF2533" s="38">
        <f t="shared" si="525"/>
        <v>3.4819999999999997E-2</v>
      </c>
      <c r="BG2533" s="34">
        <v>38.014038948200003</v>
      </c>
      <c r="BH2533" s="34">
        <v>58.104880018499991</v>
      </c>
      <c r="BI2533" s="34">
        <f t="shared" si="526"/>
        <v>1053.7159710518001</v>
      </c>
      <c r="BJ2533" s="34">
        <f t="shared" si="527"/>
        <v>1610.6165449815001</v>
      </c>
      <c r="BK2533" s="34">
        <v>0</v>
      </c>
      <c r="BL2533" s="34">
        <v>0</v>
      </c>
      <c r="BM2533" s="34">
        <f t="shared" si="528"/>
        <v>0</v>
      </c>
      <c r="BN2533" s="39">
        <f t="shared" si="518"/>
        <v>1053.7159710518001</v>
      </c>
      <c r="BO2533" s="39">
        <f t="shared" si="519"/>
        <v>1610.6165449815001</v>
      </c>
      <c r="BP2533" s="39">
        <f t="shared" si="529"/>
        <v>556.90057392969993</v>
      </c>
    </row>
    <row r="2534" spans="1:68" s="25" customFormat="1" ht="14.25" x14ac:dyDescent="0.2">
      <c r="A2534" s="14">
        <v>1390</v>
      </c>
      <c r="B2534" s="40"/>
      <c r="C2534" s="15" t="s">
        <v>19476</v>
      </c>
      <c r="D2534" s="16">
        <v>29816</v>
      </c>
      <c r="E2534" s="15" t="s">
        <v>19477</v>
      </c>
      <c r="F2534" s="15" t="s">
        <v>19476</v>
      </c>
      <c r="G2534" s="17" t="s">
        <v>19478</v>
      </c>
      <c r="H2534" s="17" t="s">
        <v>19479</v>
      </c>
      <c r="I2534" s="17" t="s">
        <v>86</v>
      </c>
      <c r="J2534" s="15" t="s">
        <v>19480</v>
      </c>
      <c r="K2534" s="15" t="s">
        <v>1160</v>
      </c>
      <c r="L2534" s="18" t="s">
        <v>19481</v>
      </c>
      <c r="M2534" s="15" t="s">
        <v>18972</v>
      </c>
      <c r="N2534" s="15" t="s">
        <v>18973</v>
      </c>
      <c r="O2534" s="16">
        <v>510</v>
      </c>
      <c r="P2534" s="15" t="s">
        <v>118</v>
      </c>
      <c r="Q2534" s="15">
        <v>21300</v>
      </c>
      <c r="R2534" s="15">
        <v>164400</v>
      </c>
      <c r="S2534" s="15">
        <v>185700</v>
      </c>
      <c r="T2534" s="15">
        <v>0.19</v>
      </c>
      <c r="U2534" s="15" t="s">
        <v>18717</v>
      </c>
      <c r="V2534" s="15" t="s">
        <v>76</v>
      </c>
      <c r="W2534" s="16">
        <v>1</v>
      </c>
      <c r="X2534" s="16">
        <v>1</v>
      </c>
      <c r="Y2534" s="15">
        <v>8263</v>
      </c>
      <c r="Z2534" s="15">
        <v>0.19</v>
      </c>
      <c r="AA2534" s="15" t="s">
        <v>19323</v>
      </c>
      <c r="AB2534" s="15" t="s">
        <v>18925</v>
      </c>
      <c r="AC2534" s="15">
        <v>189999</v>
      </c>
      <c r="AD2534" s="26">
        <v>42543</v>
      </c>
      <c r="AE2534" s="15" t="s">
        <v>119</v>
      </c>
      <c r="AF2534" s="15" t="s">
        <v>119</v>
      </c>
      <c r="AG2534" s="16">
        <v>1</v>
      </c>
      <c r="AH2534" s="15" t="s">
        <v>19482</v>
      </c>
      <c r="AI2534" s="15" t="s">
        <v>78</v>
      </c>
      <c r="AJ2534" s="15">
        <v>8262.9770507800004</v>
      </c>
      <c r="AK2534" s="15">
        <v>386.01590427999997</v>
      </c>
      <c r="AL2534" s="15">
        <v>3103559.00141</v>
      </c>
      <c r="AM2534" s="15">
        <v>1413760.1149599999</v>
      </c>
      <c r="AN2534" s="19">
        <v>21300</v>
      </c>
      <c r="AO2534" s="19">
        <v>160400</v>
      </c>
      <c r="AP2534" s="19">
        <v>0</v>
      </c>
      <c r="AQ2534" s="19">
        <v>0</v>
      </c>
      <c r="AR2534" s="34">
        <f t="shared" si="520"/>
        <v>181700</v>
      </c>
      <c r="AS2534" s="34">
        <v>45000</v>
      </c>
      <c r="AT2534" s="34">
        <v>0</v>
      </c>
      <c r="AU2534" s="34">
        <v>47845</v>
      </c>
      <c r="AV2534" s="34">
        <v>0</v>
      </c>
      <c r="AW2534" s="35">
        <f t="shared" si="521"/>
        <v>92845</v>
      </c>
      <c r="AX2534" s="34">
        <f t="shared" si="522"/>
        <v>88855</v>
      </c>
      <c r="AY2534" s="36">
        <v>1.3258000000000001</v>
      </c>
      <c r="AZ2534" s="36">
        <v>2.0265</v>
      </c>
      <c r="BA2534" s="22"/>
      <c r="BB2534" s="19">
        <v>1817</v>
      </c>
      <c r="BC2534" s="34">
        <f t="shared" si="523"/>
        <v>1178.0395900000001</v>
      </c>
      <c r="BD2534" s="34">
        <f t="shared" si="524"/>
        <v>1800.646575</v>
      </c>
      <c r="BE2534" s="38">
        <v>3.4819999999999997E-2</v>
      </c>
      <c r="BF2534" s="38">
        <f t="shared" si="525"/>
        <v>3.4819999999999997E-2</v>
      </c>
      <c r="BG2534" s="34">
        <v>41.019338523800002</v>
      </c>
      <c r="BH2534" s="34">
        <v>62.698513741499994</v>
      </c>
      <c r="BI2534" s="34">
        <f t="shared" si="526"/>
        <v>1137.0202514762</v>
      </c>
      <c r="BJ2534" s="34">
        <f t="shared" si="527"/>
        <v>1737.9480612585</v>
      </c>
      <c r="BK2534" s="34">
        <v>0</v>
      </c>
      <c r="BL2534" s="34">
        <v>0</v>
      </c>
      <c r="BM2534" s="34">
        <f t="shared" si="528"/>
        <v>0</v>
      </c>
      <c r="BN2534" s="39">
        <f t="shared" si="518"/>
        <v>1137.0202514762</v>
      </c>
      <c r="BO2534" s="39">
        <f t="shared" si="519"/>
        <v>1737.9480612585</v>
      </c>
      <c r="BP2534" s="39">
        <f t="shared" si="529"/>
        <v>600.92780978230007</v>
      </c>
    </row>
    <row r="2535" spans="1:68" s="25" customFormat="1" ht="14.25" x14ac:dyDescent="0.2">
      <c r="A2535" s="14">
        <v>1391</v>
      </c>
      <c r="B2535" s="40"/>
      <c r="C2535" s="15" t="s">
        <v>150</v>
      </c>
      <c r="D2535" s="16">
        <v>35210</v>
      </c>
      <c r="E2535" s="15" t="s">
        <v>19483</v>
      </c>
      <c r="F2535" s="15" t="s">
        <v>19484</v>
      </c>
      <c r="G2535" s="17" t="s">
        <v>19485</v>
      </c>
      <c r="H2535" s="17" t="s">
        <v>19486</v>
      </c>
      <c r="I2535" s="17" t="s">
        <v>19487</v>
      </c>
      <c r="J2535" s="15" t="s">
        <v>19488</v>
      </c>
      <c r="K2535" s="15" t="s">
        <v>86</v>
      </c>
      <c r="L2535" s="18" t="s">
        <v>19489</v>
      </c>
      <c r="M2535" s="15" t="s">
        <v>18981</v>
      </c>
      <c r="N2535" s="15" t="s">
        <v>18982</v>
      </c>
      <c r="O2535" s="16">
        <v>510</v>
      </c>
      <c r="P2535" s="15" t="s">
        <v>118</v>
      </c>
      <c r="Q2535" s="15">
        <v>19400</v>
      </c>
      <c r="R2535" s="15">
        <v>149900</v>
      </c>
      <c r="S2535" s="15">
        <v>169300</v>
      </c>
      <c r="T2535" s="15">
        <v>0.19</v>
      </c>
      <c r="U2535" s="15" t="s">
        <v>18717</v>
      </c>
      <c r="V2535" s="15" t="s">
        <v>76</v>
      </c>
      <c r="W2535" s="16">
        <v>1</v>
      </c>
      <c r="X2535" s="16">
        <v>1</v>
      </c>
      <c r="Y2535" s="15">
        <v>8306</v>
      </c>
      <c r="Z2535" s="15">
        <v>0.191</v>
      </c>
      <c r="AA2535" s="15" t="s">
        <v>19323</v>
      </c>
      <c r="AB2535" s="15" t="s">
        <v>18925</v>
      </c>
      <c r="AC2535" s="15">
        <v>168000</v>
      </c>
      <c r="AD2535" s="26">
        <v>42223</v>
      </c>
      <c r="AE2535" s="15" t="s">
        <v>119</v>
      </c>
      <c r="AF2535" s="15" t="s">
        <v>119</v>
      </c>
      <c r="AG2535" s="16">
        <v>1</v>
      </c>
      <c r="AH2535" s="15" t="s">
        <v>19490</v>
      </c>
      <c r="AI2535" s="15" t="s">
        <v>78</v>
      </c>
      <c r="AJ2535" s="15">
        <v>8306.0717773399992</v>
      </c>
      <c r="AK2535" s="15">
        <v>386.24859579500003</v>
      </c>
      <c r="AL2535" s="15">
        <v>3103537.0722099999</v>
      </c>
      <c r="AM2535" s="15">
        <v>1413699.6588099999</v>
      </c>
      <c r="AN2535" s="19">
        <v>19400</v>
      </c>
      <c r="AO2535" s="19">
        <v>141900</v>
      </c>
      <c r="AP2535" s="19">
        <v>0</v>
      </c>
      <c r="AQ2535" s="19">
        <v>0</v>
      </c>
      <c r="AR2535" s="34">
        <f t="shared" si="520"/>
        <v>161300</v>
      </c>
      <c r="AS2535" s="34">
        <v>45000</v>
      </c>
      <c r="AT2535" s="34">
        <v>3000</v>
      </c>
      <c r="AU2535" s="34">
        <v>40705</v>
      </c>
      <c r="AV2535" s="34">
        <v>0</v>
      </c>
      <c r="AW2535" s="35">
        <f t="shared" si="521"/>
        <v>88705</v>
      </c>
      <c r="AX2535" s="34">
        <f t="shared" si="522"/>
        <v>72595</v>
      </c>
      <c r="AY2535" s="36">
        <v>1.3258000000000001</v>
      </c>
      <c r="AZ2535" s="36">
        <v>2.0265</v>
      </c>
      <c r="BA2535" s="22"/>
      <c r="BB2535" s="19">
        <v>1613</v>
      </c>
      <c r="BC2535" s="34">
        <f t="shared" si="523"/>
        <v>962.46451000000013</v>
      </c>
      <c r="BD2535" s="34">
        <f t="shared" si="524"/>
        <v>1471.1376750000002</v>
      </c>
      <c r="BE2535" s="38">
        <v>3.4819999999999997E-2</v>
      </c>
      <c r="BF2535" s="38">
        <f t="shared" si="525"/>
        <v>3.4819999999999997E-2</v>
      </c>
      <c r="BG2535" s="34">
        <v>33.5130142382</v>
      </c>
      <c r="BH2535" s="34">
        <v>51.225013843500001</v>
      </c>
      <c r="BI2535" s="34">
        <f t="shared" si="526"/>
        <v>928.95149576180017</v>
      </c>
      <c r="BJ2535" s="34">
        <f t="shared" si="527"/>
        <v>1419.9126611565002</v>
      </c>
      <c r="BK2535" s="34">
        <v>0</v>
      </c>
      <c r="BL2535" s="34">
        <v>0</v>
      </c>
      <c r="BM2535" s="34">
        <f t="shared" si="528"/>
        <v>0</v>
      </c>
      <c r="BN2535" s="39">
        <f t="shared" si="518"/>
        <v>928.95149576180017</v>
      </c>
      <c r="BO2535" s="39">
        <f t="shared" si="519"/>
        <v>1419.9126611565002</v>
      </c>
      <c r="BP2535" s="39">
        <f t="shared" si="529"/>
        <v>490.96116539470006</v>
      </c>
    </row>
    <row r="2536" spans="1:68" s="25" customFormat="1" ht="14.25" x14ac:dyDescent="0.2">
      <c r="A2536" s="14">
        <v>1392</v>
      </c>
      <c r="B2536" s="40"/>
      <c r="C2536" s="15" t="s">
        <v>19491</v>
      </c>
      <c r="D2536" s="16">
        <v>35073</v>
      </c>
      <c r="E2536" s="15" t="s">
        <v>19492</v>
      </c>
      <c r="F2536" s="15" t="s">
        <v>19491</v>
      </c>
      <c r="G2536" s="17" t="s">
        <v>19493</v>
      </c>
      <c r="H2536" s="17" t="s">
        <v>19494</v>
      </c>
      <c r="I2536" s="17" t="s">
        <v>86</v>
      </c>
      <c r="J2536" s="15" t="s">
        <v>19495</v>
      </c>
      <c r="K2536" s="15" t="s">
        <v>2108</v>
      </c>
      <c r="L2536" s="18" t="s">
        <v>19496</v>
      </c>
      <c r="M2536" s="15" t="s">
        <v>18972</v>
      </c>
      <c r="N2536" s="15" t="s">
        <v>18973</v>
      </c>
      <c r="O2536" s="16">
        <v>510</v>
      </c>
      <c r="P2536" s="15" t="s">
        <v>118</v>
      </c>
      <c r="Q2536" s="15">
        <v>21300</v>
      </c>
      <c r="R2536" s="15">
        <v>165100</v>
      </c>
      <c r="S2536" s="15">
        <v>186400</v>
      </c>
      <c r="T2536" s="15">
        <v>0.19</v>
      </c>
      <c r="U2536" s="15" t="s">
        <v>18717</v>
      </c>
      <c r="V2536" s="15" t="s">
        <v>76</v>
      </c>
      <c r="W2536" s="16">
        <v>1</v>
      </c>
      <c r="X2536" s="16">
        <v>1</v>
      </c>
      <c r="Y2536" s="15">
        <v>8343</v>
      </c>
      <c r="Z2536" s="15">
        <v>0.192</v>
      </c>
      <c r="AA2536" s="15" t="s">
        <v>19323</v>
      </c>
      <c r="AB2536" s="15" t="s">
        <v>18925</v>
      </c>
      <c r="AC2536" s="15">
        <v>175000</v>
      </c>
      <c r="AD2536" s="26">
        <v>41089</v>
      </c>
      <c r="AE2536" s="15" t="s">
        <v>119</v>
      </c>
      <c r="AF2536" s="15" t="s">
        <v>119</v>
      </c>
      <c r="AG2536" s="16">
        <v>1</v>
      </c>
      <c r="AH2536" s="15" t="s">
        <v>19497</v>
      </c>
      <c r="AI2536" s="15" t="s">
        <v>78</v>
      </c>
      <c r="AJ2536" s="15">
        <v>8342.6755371100007</v>
      </c>
      <c r="AK2536" s="15">
        <v>386.79960315</v>
      </c>
      <c r="AL2536" s="15">
        <v>3103515.0688100001</v>
      </c>
      <c r="AM2536" s="15">
        <v>1413638.81406</v>
      </c>
      <c r="AN2536" s="19">
        <v>21300</v>
      </c>
      <c r="AO2536" s="19">
        <v>161200</v>
      </c>
      <c r="AP2536" s="19">
        <v>0</v>
      </c>
      <c r="AQ2536" s="19">
        <v>0</v>
      </c>
      <c r="AR2536" s="34">
        <f t="shared" si="520"/>
        <v>182500</v>
      </c>
      <c r="AS2536" s="34">
        <v>45000</v>
      </c>
      <c r="AT2536" s="34">
        <v>3000</v>
      </c>
      <c r="AU2536" s="34">
        <v>48125</v>
      </c>
      <c r="AV2536" s="34">
        <v>0</v>
      </c>
      <c r="AW2536" s="35">
        <f t="shared" si="521"/>
        <v>96125</v>
      </c>
      <c r="AX2536" s="34">
        <f t="shared" si="522"/>
        <v>86375</v>
      </c>
      <c r="AY2536" s="36">
        <v>1.3258000000000001</v>
      </c>
      <c r="AZ2536" s="36">
        <v>2.0265</v>
      </c>
      <c r="BA2536" s="22"/>
      <c r="BB2536" s="19">
        <v>1825</v>
      </c>
      <c r="BC2536" s="34">
        <f t="shared" si="523"/>
        <v>1145.15975</v>
      </c>
      <c r="BD2536" s="34">
        <f t="shared" si="524"/>
        <v>1750.389375</v>
      </c>
      <c r="BE2536" s="38">
        <v>3.4819999999999997E-2</v>
      </c>
      <c r="BF2536" s="38">
        <f t="shared" si="525"/>
        <v>3.4819999999999997E-2</v>
      </c>
      <c r="BG2536" s="34">
        <v>39.874462494999996</v>
      </c>
      <c r="BH2536" s="34">
        <v>60.948558037499993</v>
      </c>
      <c r="BI2536" s="34">
        <f t="shared" si="526"/>
        <v>1105.285287505</v>
      </c>
      <c r="BJ2536" s="34">
        <f t="shared" si="527"/>
        <v>1689.4408169624999</v>
      </c>
      <c r="BK2536" s="34">
        <v>0</v>
      </c>
      <c r="BL2536" s="34">
        <v>0</v>
      </c>
      <c r="BM2536" s="34">
        <f t="shared" si="528"/>
        <v>0</v>
      </c>
      <c r="BN2536" s="39">
        <f t="shared" si="518"/>
        <v>1105.285287505</v>
      </c>
      <c r="BO2536" s="39">
        <f t="shared" si="519"/>
        <v>1689.4408169624999</v>
      </c>
      <c r="BP2536" s="39">
        <f t="shared" si="529"/>
        <v>584.15552945749982</v>
      </c>
    </row>
    <row r="2537" spans="1:68" s="25" customFormat="1" ht="14.25" x14ac:dyDescent="0.2">
      <c r="A2537" s="14">
        <v>1393</v>
      </c>
      <c r="B2537" s="40"/>
      <c r="C2537" s="15"/>
      <c r="D2537" s="16">
        <v>24858</v>
      </c>
      <c r="E2537" s="15" t="s">
        <v>19498</v>
      </c>
      <c r="F2537" s="15" t="s">
        <v>19499</v>
      </c>
      <c r="G2537" s="17" t="s">
        <v>19500</v>
      </c>
      <c r="H2537" s="17" t="s">
        <v>19501</v>
      </c>
      <c r="I2537" s="17" t="s">
        <v>19502</v>
      </c>
      <c r="J2537" s="15" t="s">
        <v>19503</v>
      </c>
      <c r="K2537" s="15" t="s">
        <v>86</v>
      </c>
      <c r="L2537" s="18" t="s">
        <v>19504</v>
      </c>
      <c r="M2537" s="15" t="s">
        <v>18981</v>
      </c>
      <c r="N2537" s="15" t="s">
        <v>18982</v>
      </c>
      <c r="O2537" s="16">
        <v>510</v>
      </c>
      <c r="P2537" s="15" t="s">
        <v>118</v>
      </c>
      <c r="Q2537" s="15">
        <v>19400</v>
      </c>
      <c r="R2537" s="15">
        <v>152000</v>
      </c>
      <c r="S2537" s="15">
        <v>171400</v>
      </c>
      <c r="T2537" s="15">
        <v>0.19</v>
      </c>
      <c r="U2537" s="15" t="s">
        <v>18717</v>
      </c>
      <c r="V2537" s="15" t="s">
        <v>76</v>
      </c>
      <c r="W2537" s="16">
        <v>1</v>
      </c>
      <c r="X2537" s="16">
        <v>1</v>
      </c>
      <c r="Y2537" s="15">
        <v>8321</v>
      </c>
      <c r="Z2537" s="15">
        <v>0.191</v>
      </c>
      <c r="AA2537" s="15" t="s">
        <v>19323</v>
      </c>
      <c r="AB2537" s="15" t="s">
        <v>18925</v>
      </c>
      <c r="AC2537" s="15">
        <v>156639</v>
      </c>
      <c r="AD2537" s="26">
        <v>39990</v>
      </c>
      <c r="AE2537" s="15" t="s">
        <v>119</v>
      </c>
      <c r="AF2537" s="15" t="s">
        <v>119</v>
      </c>
      <c r="AG2537" s="16">
        <v>1</v>
      </c>
      <c r="AH2537" s="15" t="s">
        <v>19505</v>
      </c>
      <c r="AI2537" s="15" t="s">
        <v>78</v>
      </c>
      <c r="AJ2537" s="15">
        <v>8320.9853515600007</v>
      </c>
      <c r="AK2537" s="15">
        <v>386.52847824100002</v>
      </c>
      <c r="AL2537" s="15">
        <v>3103493.2961499998</v>
      </c>
      <c r="AM2537" s="15">
        <v>1413577.7418500001</v>
      </c>
      <c r="AN2537" s="19">
        <v>19400</v>
      </c>
      <c r="AO2537" s="19">
        <v>149700</v>
      </c>
      <c r="AP2537" s="19">
        <v>0</v>
      </c>
      <c r="AQ2537" s="19">
        <v>0</v>
      </c>
      <c r="AR2537" s="34">
        <f t="shared" si="520"/>
        <v>169100</v>
      </c>
      <c r="AS2537" s="34">
        <v>45000</v>
      </c>
      <c r="AT2537" s="34">
        <v>3000</v>
      </c>
      <c r="AU2537" s="34">
        <v>43435</v>
      </c>
      <c r="AV2537" s="34">
        <v>24960</v>
      </c>
      <c r="AW2537" s="35">
        <f t="shared" si="521"/>
        <v>116395</v>
      </c>
      <c r="AX2537" s="34">
        <f t="shared" si="522"/>
        <v>52705</v>
      </c>
      <c r="AY2537" s="36">
        <v>1.3258000000000001</v>
      </c>
      <c r="AZ2537" s="36">
        <v>2.0265</v>
      </c>
      <c r="BA2537" s="22"/>
      <c r="BB2537" s="19">
        <v>1691</v>
      </c>
      <c r="BC2537" s="34">
        <f t="shared" si="523"/>
        <v>698.76288999999997</v>
      </c>
      <c r="BD2537" s="34">
        <f t="shared" si="524"/>
        <v>1068.0668249999999</v>
      </c>
      <c r="BE2537" s="38">
        <v>3.4819999999999997E-2</v>
      </c>
      <c r="BF2537" s="38">
        <f t="shared" si="525"/>
        <v>3.4819999999999997E-2</v>
      </c>
      <c r="BG2537" s="34">
        <v>24.330923829799996</v>
      </c>
      <c r="BH2537" s="34">
        <v>37.190086846499995</v>
      </c>
      <c r="BI2537" s="34">
        <f t="shared" si="526"/>
        <v>674.43196617019998</v>
      </c>
      <c r="BJ2537" s="34">
        <f t="shared" si="527"/>
        <v>1030.8767381534999</v>
      </c>
      <c r="BK2537" s="34">
        <v>0</v>
      </c>
      <c r="BL2537" s="34">
        <v>0</v>
      </c>
      <c r="BM2537" s="34">
        <f t="shared" si="528"/>
        <v>0</v>
      </c>
      <c r="BN2537" s="39">
        <f t="shared" si="518"/>
        <v>674.43196617019998</v>
      </c>
      <c r="BO2537" s="39">
        <f t="shared" si="519"/>
        <v>1030.8767381534999</v>
      </c>
      <c r="BP2537" s="39">
        <f t="shared" si="529"/>
        <v>356.44477198329992</v>
      </c>
    </row>
    <row r="2538" spans="1:68" s="25" customFormat="1" ht="14.25" x14ac:dyDescent="0.2">
      <c r="A2538" s="14">
        <v>1394</v>
      </c>
      <c r="B2538" s="40"/>
      <c r="C2538" s="15"/>
      <c r="D2538" s="16">
        <v>11664</v>
      </c>
      <c r="E2538" s="15" t="s">
        <v>19506</v>
      </c>
      <c r="F2538" s="15" t="s">
        <v>19507</v>
      </c>
      <c r="G2538" s="17" t="s">
        <v>19508</v>
      </c>
      <c r="H2538" s="17" t="s">
        <v>19509</v>
      </c>
      <c r="I2538" s="17" t="s">
        <v>86</v>
      </c>
      <c r="J2538" s="15" t="s">
        <v>19510</v>
      </c>
      <c r="K2538" s="15" t="s">
        <v>19511</v>
      </c>
      <c r="L2538" s="18" t="s">
        <v>19512</v>
      </c>
      <c r="M2538" s="15" t="s">
        <v>18981</v>
      </c>
      <c r="N2538" s="15" t="s">
        <v>18982</v>
      </c>
      <c r="O2538" s="16">
        <v>510</v>
      </c>
      <c r="P2538" s="15" t="s">
        <v>118</v>
      </c>
      <c r="Q2538" s="15">
        <v>19400</v>
      </c>
      <c r="R2538" s="15">
        <v>142700</v>
      </c>
      <c r="S2538" s="15">
        <v>162100</v>
      </c>
      <c r="T2538" s="15">
        <v>0.19</v>
      </c>
      <c r="U2538" s="15" t="s">
        <v>18717</v>
      </c>
      <c r="V2538" s="15" t="s">
        <v>76</v>
      </c>
      <c r="W2538" s="16">
        <v>1</v>
      </c>
      <c r="X2538" s="16">
        <v>0</v>
      </c>
      <c r="Y2538" s="15">
        <v>8162</v>
      </c>
      <c r="Z2538" s="15">
        <v>0.187</v>
      </c>
      <c r="AA2538" s="15" t="s">
        <v>19323</v>
      </c>
      <c r="AB2538" s="15" t="s">
        <v>18925</v>
      </c>
      <c r="AC2538" s="15">
        <v>0</v>
      </c>
      <c r="AD2538" s="15"/>
      <c r="AE2538" s="15" t="s">
        <v>119</v>
      </c>
      <c r="AF2538" s="15" t="s">
        <v>119</v>
      </c>
      <c r="AG2538" s="16">
        <v>1</v>
      </c>
      <c r="AH2538" s="15" t="s">
        <v>19513</v>
      </c>
      <c r="AI2538" s="15" t="s">
        <v>78</v>
      </c>
      <c r="AJ2538" s="15">
        <v>8162.4528808599998</v>
      </c>
      <c r="AK2538" s="15">
        <v>383.80069419</v>
      </c>
      <c r="AL2538" s="15">
        <v>3103471.3390199998</v>
      </c>
      <c r="AM2538" s="15">
        <v>1413517.3945500001</v>
      </c>
      <c r="AN2538" s="19">
        <v>19400</v>
      </c>
      <c r="AO2538" s="19">
        <v>140500</v>
      </c>
      <c r="AP2538" s="19">
        <v>0</v>
      </c>
      <c r="AQ2538" s="19">
        <v>0</v>
      </c>
      <c r="AR2538" s="34">
        <f t="shared" si="520"/>
        <v>159900</v>
      </c>
      <c r="AS2538" s="34">
        <v>45000</v>
      </c>
      <c r="AT2538" s="34">
        <v>3000</v>
      </c>
      <c r="AU2538" s="34">
        <v>40215</v>
      </c>
      <c r="AV2538" s="34">
        <v>0</v>
      </c>
      <c r="AW2538" s="35">
        <f t="shared" si="521"/>
        <v>88215</v>
      </c>
      <c r="AX2538" s="34">
        <f t="shared" si="522"/>
        <v>71685</v>
      </c>
      <c r="AY2538" s="36">
        <v>1.3258000000000001</v>
      </c>
      <c r="AZ2538" s="36">
        <v>2.0265</v>
      </c>
      <c r="BA2538" s="22"/>
      <c r="BB2538" s="19">
        <v>1599</v>
      </c>
      <c r="BC2538" s="34">
        <f t="shared" si="523"/>
        <v>950.39973000000009</v>
      </c>
      <c r="BD2538" s="34">
        <f t="shared" si="524"/>
        <v>1452.6965250000001</v>
      </c>
      <c r="BE2538" s="38">
        <v>3.4819999999999997E-2</v>
      </c>
      <c r="BF2538" s="38">
        <f t="shared" si="525"/>
        <v>3.4819999999999997E-2</v>
      </c>
      <c r="BG2538" s="34">
        <v>33.092918598600001</v>
      </c>
      <c r="BH2538" s="34">
        <v>50.5828930005</v>
      </c>
      <c r="BI2538" s="34">
        <f t="shared" si="526"/>
        <v>917.30681140140007</v>
      </c>
      <c r="BJ2538" s="34">
        <f t="shared" si="527"/>
        <v>1402.1136319995001</v>
      </c>
      <c r="BK2538" s="34">
        <v>0</v>
      </c>
      <c r="BL2538" s="34">
        <v>0</v>
      </c>
      <c r="BM2538" s="34">
        <f t="shared" si="528"/>
        <v>0</v>
      </c>
      <c r="BN2538" s="39">
        <f t="shared" si="518"/>
        <v>917.30681140140007</v>
      </c>
      <c r="BO2538" s="39">
        <f t="shared" si="519"/>
        <v>1402.1136319995001</v>
      </c>
      <c r="BP2538" s="39">
        <f t="shared" si="529"/>
        <v>484.80682059809999</v>
      </c>
    </row>
    <row r="2539" spans="1:68" s="25" customFormat="1" ht="14.25" x14ac:dyDescent="0.2">
      <c r="A2539" s="14">
        <v>1395</v>
      </c>
      <c r="B2539" s="40"/>
      <c r="C2539" s="15"/>
      <c r="D2539" s="16">
        <v>9358</v>
      </c>
      <c r="E2539" s="15" t="s">
        <v>19514</v>
      </c>
      <c r="F2539" s="15" t="s">
        <v>19515</v>
      </c>
      <c r="G2539" s="17" t="s">
        <v>19516</v>
      </c>
      <c r="H2539" s="17" t="s">
        <v>19517</v>
      </c>
      <c r="I2539" s="17" t="s">
        <v>86</v>
      </c>
      <c r="J2539" s="15" t="s">
        <v>19518</v>
      </c>
      <c r="K2539" s="15" t="s">
        <v>4031</v>
      </c>
      <c r="L2539" s="18" t="s">
        <v>19519</v>
      </c>
      <c r="M2539" s="15" t="s">
        <v>18972</v>
      </c>
      <c r="N2539" s="15" t="s">
        <v>18973</v>
      </c>
      <c r="O2539" s="16">
        <v>510</v>
      </c>
      <c r="P2539" s="15" t="s">
        <v>118</v>
      </c>
      <c r="Q2539" s="15">
        <v>22700</v>
      </c>
      <c r="R2539" s="15">
        <v>182900</v>
      </c>
      <c r="S2539" s="15">
        <v>205600</v>
      </c>
      <c r="T2539" s="15">
        <v>0.21</v>
      </c>
      <c r="U2539" s="15" t="s">
        <v>18717</v>
      </c>
      <c r="V2539" s="15" t="s">
        <v>76</v>
      </c>
      <c r="W2539" s="16">
        <v>1</v>
      </c>
      <c r="X2539" s="16">
        <v>1</v>
      </c>
      <c r="Y2539" s="15">
        <v>8379</v>
      </c>
      <c r="Z2539" s="15">
        <v>0.192</v>
      </c>
      <c r="AA2539" s="15" t="s">
        <v>19323</v>
      </c>
      <c r="AB2539" s="15" t="s">
        <v>18925</v>
      </c>
      <c r="AC2539" s="15">
        <v>189868</v>
      </c>
      <c r="AD2539" s="26">
        <v>39689</v>
      </c>
      <c r="AE2539" s="15" t="s">
        <v>119</v>
      </c>
      <c r="AF2539" s="15" t="s">
        <v>119</v>
      </c>
      <c r="AG2539" s="16">
        <v>1</v>
      </c>
      <c r="AH2539" s="15" t="s">
        <v>19520</v>
      </c>
      <c r="AI2539" s="15" t="s">
        <v>78</v>
      </c>
      <c r="AJ2539" s="15">
        <v>8379.1035156300004</v>
      </c>
      <c r="AK2539" s="15">
        <v>389.02823207400002</v>
      </c>
      <c r="AL2539" s="15">
        <v>3103449.4525799998</v>
      </c>
      <c r="AM2539" s="15">
        <v>1413456.83085</v>
      </c>
      <c r="AN2539" s="19">
        <v>22700</v>
      </c>
      <c r="AO2539" s="19">
        <v>173000</v>
      </c>
      <c r="AP2539" s="19">
        <v>0</v>
      </c>
      <c r="AQ2539" s="19">
        <v>0</v>
      </c>
      <c r="AR2539" s="34">
        <f t="shared" si="520"/>
        <v>195700</v>
      </c>
      <c r="AS2539" s="34">
        <v>45000</v>
      </c>
      <c r="AT2539" s="34">
        <v>3000</v>
      </c>
      <c r="AU2539" s="34">
        <v>52745</v>
      </c>
      <c r="AV2539" s="34">
        <v>0</v>
      </c>
      <c r="AW2539" s="35">
        <f t="shared" si="521"/>
        <v>100745</v>
      </c>
      <c r="AX2539" s="34">
        <f t="shared" si="522"/>
        <v>94955</v>
      </c>
      <c r="AY2539" s="36">
        <v>1.3258000000000001</v>
      </c>
      <c r="AZ2539" s="36">
        <v>2.0265</v>
      </c>
      <c r="BA2539" s="22"/>
      <c r="BB2539" s="19">
        <v>1957</v>
      </c>
      <c r="BC2539" s="34">
        <f t="shared" si="523"/>
        <v>1258.9133899999999</v>
      </c>
      <c r="BD2539" s="34">
        <f t="shared" si="524"/>
        <v>1924.2630749999998</v>
      </c>
      <c r="BE2539" s="38">
        <v>3.4819999999999997E-2</v>
      </c>
      <c r="BF2539" s="38">
        <f t="shared" si="525"/>
        <v>3.4819999999999997E-2</v>
      </c>
      <c r="BG2539" s="34">
        <v>43.835364239799993</v>
      </c>
      <c r="BH2539" s="34">
        <v>67.002840271499991</v>
      </c>
      <c r="BI2539" s="34">
        <f t="shared" si="526"/>
        <v>1215.0780257602</v>
      </c>
      <c r="BJ2539" s="34">
        <f t="shared" si="527"/>
        <v>1857.2602347284999</v>
      </c>
      <c r="BK2539" s="34">
        <v>0</v>
      </c>
      <c r="BL2539" s="34">
        <v>0</v>
      </c>
      <c r="BM2539" s="34">
        <f t="shared" si="528"/>
        <v>0</v>
      </c>
      <c r="BN2539" s="39">
        <f t="shared" si="518"/>
        <v>1215.0780257602</v>
      </c>
      <c r="BO2539" s="39">
        <f t="shared" si="519"/>
        <v>1857.2602347284999</v>
      </c>
      <c r="BP2539" s="39">
        <f t="shared" si="529"/>
        <v>642.18220896829985</v>
      </c>
    </row>
    <row r="2540" spans="1:68" s="25" customFormat="1" ht="14.25" x14ac:dyDescent="0.2">
      <c r="A2540" s="14">
        <v>1396</v>
      </c>
      <c r="B2540" s="40"/>
      <c r="C2540" s="15"/>
      <c r="D2540" s="16">
        <v>7318</v>
      </c>
      <c r="E2540" s="15" t="s">
        <v>19521</v>
      </c>
      <c r="F2540" s="15" t="s">
        <v>19522</v>
      </c>
      <c r="G2540" s="17" t="s">
        <v>19523</v>
      </c>
      <c r="H2540" s="17" t="s">
        <v>19524</v>
      </c>
      <c r="I2540" s="17" t="s">
        <v>86</v>
      </c>
      <c r="J2540" s="15" t="s">
        <v>19525</v>
      </c>
      <c r="K2540" s="15" t="s">
        <v>13276</v>
      </c>
      <c r="L2540" s="18" t="s">
        <v>19526</v>
      </c>
      <c r="M2540" s="15" t="s">
        <v>18972</v>
      </c>
      <c r="N2540" s="15" t="s">
        <v>18973</v>
      </c>
      <c r="O2540" s="16">
        <v>510</v>
      </c>
      <c r="P2540" s="15" t="s">
        <v>118</v>
      </c>
      <c r="Q2540" s="15">
        <v>22000</v>
      </c>
      <c r="R2540" s="15">
        <v>163500</v>
      </c>
      <c r="S2540" s="15">
        <v>185500</v>
      </c>
      <c r="T2540" s="15">
        <v>0.2</v>
      </c>
      <c r="U2540" s="15" t="s">
        <v>18717</v>
      </c>
      <c r="V2540" s="15" t="s">
        <v>76</v>
      </c>
      <c r="W2540" s="16">
        <v>1</v>
      </c>
      <c r="X2540" s="16">
        <v>1</v>
      </c>
      <c r="Y2540" s="15">
        <v>8651</v>
      </c>
      <c r="Z2540" s="15">
        <v>0.19900000000000001</v>
      </c>
      <c r="AA2540" s="15" t="s">
        <v>19323</v>
      </c>
      <c r="AB2540" s="15" t="s">
        <v>18925</v>
      </c>
      <c r="AC2540" s="15">
        <v>170557</v>
      </c>
      <c r="AD2540" s="26">
        <v>39990</v>
      </c>
      <c r="AE2540" s="15" t="s">
        <v>119</v>
      </c>
      <c r="AF2540" s="15" t="s">
        <v>119</v>
      </c>
      <c r="AG2540" s="16">
        <v>1</v>
      </c>
      <c r="AH2540" s="15" t="s">
        <v>19527</v>
      </c>
      <c r="AI2540" s="15" t="s">
        <v>78</v>
      </c>
      <c r="AJ2540" s="15">
        <v>8651.2141113300004</v>
      </c>
      <c r="AK2540" s="15">
        <v>398.66337128100002</v>
      </c>
      <c r="AL2540" s="15">
        <v>3103427.3045000001</v>
      </c>
      <c r="AM2540" s="15">
        <v>1413395.48126</v>
      </c>
      <c r="AN2540" s="19">
        <v>20000</v>
      </c>
      <c r="AO2540" s="19">
        <v>155100</v>
      </c>
      <c r="AP2540" s="19">
        <v>0</v>
      </c>
      <c r="AQ2540" s="19">
        <v>0</v>
      </c>
      <c r="AR2540" s="34">
        <f t="shared" si="520"/>
        <v>175100</v>
      </c>
      <c r="AS2540" s="34">
        <v>45000</v>
      </c>
      <c r="AT2540" s="34">
        <v>3000</v>
      </c>
      <c r="AU2540" s="34">
        <v>45535</v>
      </c>
      <c r="AV2540" s="34">
        <v>0</v>
      </c>
      <c r="AW2540" s="35">
        <f t="shared" si="521"/>
        <v>93535</v>
      </c>
      <c r="AX2540" s="34">
        <f t="shared" si="522"/>
        <v>81565</v>
      </c>
      <c r="AY2540" s="36">
        <v>1.3258000000000001</v>
      </c>
      <c r="AZ2540" s="36">
        <v>2.0265</v>
      </c>
      <c r="BA2540" s="22"/>
      <c r="BB2540" s="19">
        <v>1751</v>
      </c>
      <c r="BC2540" s="34">
        <f t="shared" si="523"/>
        <v>1081.38877</v>
      </c>
      <c r="BD2540" s="34">
        <f t="shared" si="524"/>
        <v>1652.9147249999999</v>
      </c>
      <c r="BE2540" s="38">
        <v>3.4819999999999997E-2</v>
      </c>
      <c r="BF2540" s="38">
        <f t="shared" si="525"/>
        <v>3.4819999999999997E-2</v>
      </c>
      <c r="BG2540" s="34">
        <v>37.6539569714</v>
      </c>
      <c r="BH2540" s="34">
        <v>57.554490724499992</v>
      </c>
      <c r="BI2540" s="34">
        <f t="shared" si="526"/>
        <v>1043.7348130286</v>
      </c>
      <c r="BJ2540" s="34">
        <f t="shared" si="527"/>
        <v>1595.3602342754998</v>
      </c>
      <c r="BK2540" s="34">
        <v>0</v>
      </c>
      <c r="BL2540" s="34">
        <v>0</v>
      </c>
      <c r="BM2540" s="34">
        <f t="shared" si="528"/>
        <v>0</v>
      </c>
      <c r="BN2540" s="39">
        <f t="shared" si="518"/>
        <v>1043.7348130286</v>
      </c>
      <c r="BO2540" s="39">
        <f t="shared" si="519"/>
        <v>1595.3602342754998</v>
      </c>
      <c r="BP2540" s="39">
        <f t="shared" si="529"/>
        <v>551.6254212468998</v>
      </c>
    </row>
    <row r="2541" spans="1:68" s="25" customFormat="1" ht="14.25" x14ac:dyDescent="0.2">
      <c r="A2541" s="14">
        <v>1397</v>
      </c>
      <c r="B2541" s="40"/>
      <c r="C2541" s="15" t="s">
        <v>176</v>
      </c>
      <c r="D2541" s="16">
        <v>2489</v>
      </c>
      <c r="E2541" s="15" t="s">
        <v>19528</v>
      </c>
      <c r="F2541" s="15" t="s">
        <v>19529</v>
      </c>
      <c r="G2541" s="17" t="s">
        <v>19530</v>
      </c>
      <c r="H2541" s="17" t="s">
        <v>19531</v>
      </c>
      <c r="I2541" s="17" t="s">
        <v>86</v>
      </c>
      <c r="J2541" s="15" t="s">
        <v>19532</v>
      </c>
      <c r="K2541" s="15" t="s">
        <v>13047</v>
      </c>
      <c r="L2541" s="18" t="s">
        <v>19533</v>
      </c>
      <c r="M2541" s="15" t="s">
        <v>18972</v>
      </c>
      <c r="N2541" s="15" t="s">
        <v>18973</v>
      </c>
      <c r="O2541" s="16">
        <v>510</v>
      </c>
      <c r="P2541" s="15" t="s">
        <v>118</v>
      </c>
      <c r="Q2541" s="15">
        <v>22700</v>
      </c>
      <c r="R2541" s="15">
        <v>178200</v>
      </c>
      <c r="S2541" s="15">
        <v>200900</v>
      </c>
      <c r="T2541" s="15">
        <v>0.21</v>
      </c>
      <c r="U2541" s="15" t="s">
        <v>18717</v>
      </c>
      <c r="V2541" s="15" t="s">
        <v>76</v>
      </c>
      <c r="W2541" s="16">
        <v>1</v>
      </c>
      <c r="X2541" s="16">
        <v>1</v>
      </c>
      <c r="Y2541" s="15">
        <v>8991</v>
      </c>
      <c r="Z2541" s="15">
        <v>0.20599999999999999</v>
      </c>
      <c r="AA2541" s="15" t="s">
        <v>19534</v>
      </c>
      <c r="AB2541" s="15" t="s">
        <v>18925</v>
      </c>
      <c r="AC2541" s="15">
        <v>195000</v>
      </c>
      <c r="AD2541" s="26">
        <v>41995</v>
      </c>
      <c r="AE2541" s="15" t="s">
        <v>119</v>
      </c>
      <c r="AF2541" s="15" t="s">
        <v>119</v>
      </c>
      <c r="AG2541" s="16">
        <v>1</v>
      </c>
      <c r="AH2541" s="15" t="s">
        <v>19535</v>
      </c>
      <c r="AI2541" s="15" t="s">
        <v>78</v>
      </c>
      <c r="AJ2541" s="15">
        <v>8990.5930175800004</v>
      </c>
      <c r="AK2541" s="15">
        <v>376.123542558</v>
      </c>
      <c r="AL2541" s="15">
        <v>3103441.6047100001</v>
      </c>
      <c r="AM2541" s="15">
        <v>1413302.19997</v>
      </c>
      <c r="AN2541" s="19">
        <v>22700</v>
      </c>
      <c r="AO2541" s="19">
        <v>166100</v>
      </c>
      <c r="AP2541" s="19">
        <v>0</v>
      </c>
      <c r="AQ2541" s="19">
        <v>0</v>
      </c>
      <c r="AR2541" s="34">
        <f t="shared" si="520"/>
        <v>188800</v>
      </c>
      <c r="AS2541" s="34">
        <v>45000</v>
      </c>
      <c r="AT2541" s="34">
        <v>3000</v>
      </c>
      <c r="AU2541" s="34">
        <v>50330</v>
      </c>
      <c r="AV2541" s="34">
        <v>0</v>
      </c>
      <c r="AW2541" s="35">
        <f t="shared" si="521"/>
        <v>98330</v>
      </c>
      <c r="AX2541" s="34">
        <f t="shared" si="522"/>
        <v>90470</v>
      </c>
      <c r="AY2541" s="36">
        <v>1.3258000000000001</v>
      </c>
      <c r="AZ2541" s="36">
        <v>2.0265</v>
      </c>
      <c r="BA2541" s="22"/>
      <c r="BB2541" s="19">
        <v>1888</v>
      </c>
      <c r="BC2541" s="34">
        <f t="shared" si="523"/>
        <v>1199.45126</v>
      </c>
      <c r="BD2541" s="34">
        <f t="shared" si="524"/>
        <v>1833.37455</v>
      </c>
      <c r="BE2541" s="38">
        <v>3.4819999999999997E-2</v>
      </c>
      <c r="BF2541" s="38">
        <f t="shared" si="525"/>
        <v>3.4819999999999997E-2</v>
      </c>
      <c r="BG2541" s="34">
        <v>41.764892873199997</v>
      </c>
      <c r="BH2541" s="34">
        <v>63.838101830999996</v>
      </c>
      <c r="BI2541" s="34">
        <f t="shared" si="526"/>
        <v>1157.6863671268</v>
      </c>
      <c r="BJ2541" s="34">
        <f t="shared" si="527"/>
        <v>1769.5364481690001</v>
      </c>
      <c r="BK2541" s="34">
        <v>0</v>
      </c>
      <c r="BL2541" s="34">
        <v>0</v>
      </c>
      <c r="BM2541" s="34">
        <f t="shared" si="528"/>
        <v>0</v>
      </c>
      <c r="BN2541" s="39">
        <f t="shared" si="518"/>
        <v>1157.6863671268</v>
      </c>
      <c r="BO2541" s="39">
        <f t="shared" si="519"/>
        <v>1769.5364481690001</v>
      </c>
      <c r="BP2541" s="39">
        <f t="shared" si="529"/>
        <v>611.85008104220015</v>
      </c>
    </row>
    <row r="2542" spans="1:68" s="25" customFormat="1" ht="14.25" x14ac:dyDescent="0.2">
      <c r="A2542" s="14">
        <v>1398</v>
      </c>
      <c r="B2542" s="40"/>
      <c r="C2542" s="15"/>
      <c r="D2542" s="16">
        <v>5876</v>
      </c>
      <c r="E2542" s="15" t="s">
        <v>19536</v>
      </c>
      <c r="F2542" s="15" t="s">
        <v>19537</v>
      </c>
      <c r="G2542" s="17" t="s">
        <v>19538</v>
      </c>
      <c r="H2542" s="17" t="s">
        <v>19539</v>
      </c>
      <c r="I2542" s="17" t="s">
        <v>86</v>
      </c>
      <c r="J2542" s="15" t="s">
        <v>19540</v>
      </c>
      <c r="K2542" s="15" t="s">
        <v>1962</v>
      </c>
      <c r="L2542" s="18" t="s">
        <v>19541</v>
      </c>
      <c r="M2542" s="15" t="s">
        <v>18972</v>
      </c>
      <c r="N2542" s="15" t="s">
        <v>18973</v>
      </c>
      <c r="O2542" s="16">
        <v>510</v>
      </c>
      <c r="P2542" s="15" t="s">
        <v>118</v>
      </c>
      <c r="Q2542" s="15">
        <v>21300</v>
      </c>
      <c r="R2542" s="15">
        <v>178400</v>
      </c>
      <c r="S2542" s="15">
        <v>199700</v>
      </c>
      <c r="T2542" s="15">
        <v>0.19</v>
      </c>
      <c r="U2542" s="15" t="s">
        <v>18717</v>
      </c>
      <c r="V2542" s="15" t="s">
        <v>76</v>
      </c>
      <c r="W2542" s="16">
        <v>1</v>
      </c>
      <c r="X2542" s="16">
        <v>1</v>
      </c>
      <c r="Y2542" s="15">
        <v>8143</v>
      </c>
      <c r="Z2542" s="15">
        <v>0.187</v>
      </c>
      <c r="AA2542" s="15" t="s">
        <v>19534</v>
      </c>
      <c r="AB2542" s="15" t="s">
        <v>18925</v>
      </c>
      <c r="AC2542" s="15">
        <v>197000</v>
      </c>
      <c r="AD2542" s="26">
        <v>42213</v>
      </c>
      <c r="AE2542" s="15" t="s">
        <v>119</v>
      </c>
      <c r="AF2542" s="15" t="s">
        <v>119</v>
      </c>
      <c r="AG2542" s="16">
        <v>1</v>
      </c>
      <c r="AH2542" s="15" t="s">
        <v>19542</v>
      </c>
      <c r="AI2542" s="15" t="s">
        <v>78</v>
      </c>
      <c r="AJ2542" s="15">
        <v>8143.30859375</v>
      </c>
      <c r="AK2542" s="15">
        <v>364.25169389000001</v>
      </c>
      <c r="AL2542" s="15">
        <v>3103365.2647799999</v>
      </c>
      <c r="AM2542" s="15">
        <v>1413320.36139</v>
      </c>
      <c r="AN2542" s="19">
        <v>21300</v>
      </c>
      <c r="AO2542" s="19">
        <v>167500</v>
      </c>
      <c r="AP2542" s="19">
        <v>0</v>
      </c>
      <c r="AQ2542" s="19">
        <v>0</v>
      </c>
      <c r="AR2542" s="34">
        <f t="shared" si="520"/>
        <v>188800</v>
      </c>
      <c r="AS2542" s="34">
        <v>45000</v>
      </c>
      <c r="AT2542" s="34">
        <v>3000</v>
      </c>
      <c r="AU2542" s="34">
        <v>50330</v>
      </c>
      <c r="AV2542" s="34">
        <v>0</v>
      </c>
      <c r="AW2542" s="35">
        <f t="shared" si="521"/>
        <v>98330</v>
      </c>
      <c r="AX2542" s="34">
        <f t="shared" si="522"/>
        <v>90470</v>
      </c>
      <c r="AY2542" s="36">
        <v>1.3258000000000001</v>
      </c>
      <c r="AZ2542" s="36">
        <v>2.0265</v>
      </c>
      <c r="BA2542" s="22"/>
      <c r="BB2542" s="19">
        <v>1888</v>
      </c>
      <c r="BC2542" s="34">
        <f t="shared" si="523"/>
        <v>1199.45126</v>
      </c>
      <c r="BD2542" s="34">
        <f t="shared" si="524"/>
        <v>1833.37455</v>
      </c>
      <c r="BE2542" s="38">
        <v>3.4819999999999997E-2</v>
      </c>
      <c r="BF2542" s="38">
        <f t="shared" si="525"/>
        <v>3.4819999999999997E-2</v>
      </c>
      <c r="BG2542" s="34">
        <v>41.764892873199997</v>
      </c>
      <c r="BH2542" s="34">
        <v>63.838101830999996</v>
      </c>
      <c r="BI2542" s="34">
        <f t="shared" si="526"/>
        <v>1157.6863671268</v>
      </c>
      <c r="BJ2542" s="34">
        <f t="shared" si="527"/>
        <v>1769.5364481690001</v>
      </c>
      <c r="BK2542" s="34">
        <v>0</v>
      </c>
      <c r="BL2542" s="34">
        <v>0</v>
      </c>
      <c r="BM2542" s="34">
        <f t="shared" si="528"/>
        <v>0</v>
      </c>
      <c r="BN2542" s="39">
        <f t="shared" si="518"/>
        <v>1157.6863671268</v>
      </c>
      <c r="BO2542" s="39">
        <f t="shared" si="519"/>
        <v>1769.5364481690001</v>
      </c>
      <c r="BP2542" s="39">
        <f t="shared" si="529"/>
        <v>611.85008104220015</v>
      </c>
    </row>
    <row r="2543" spans="1:68" s="25" customFormat="1" ht="14.25" x14ac:dyDescent="0.2">
      <c r="A2543" s="14">
        <v>1399</v>
      </c>
      <c r="B2543" s="40"/>
      <c r="C2543" s="15" t="s">
        <v>19543</v>
      </c>
      <c r="D2543" s="16">
        <v>21025</v>
      </c>
      <c r="E2543" s="15" t="s">
        <v>19544</v>
      </c>
      <c r="F2543" s="15" t="s">
        <v>19543</v>
      </c>
      <c r="G2543" s="17" t="s">
        <v>19545</v>
      </c>
      <c r="H2543" s="17" t="s">
        <v>19546</v>
      </c>
      <c r="I2543" s="17" t="s">
        <v>86</v>
      </c>
      <c r="J2543" s="15" t="s">
        <v>19547</v>
      </c>
      <c r="K2543" s="15" t="s">
        <v>86</v>
      </c>
      <c r="L2543" s="18" t="s">
        <v>19548</v>
      </c>
      <c r="M2543" s="15" t="s">
        <v>18972</v>
      </c>
      <c r="N2543" s="15" t="s">
        <v>18973</v>
      </c>
      <c r="O2543" s="16">
        <v>510</v>
      </c>
      <c r="P2543" s="15" t="s">
        <v>118</v>
      </c>
      <c r="Q2543" s="15">
        <v>26200</v>
      </c>
      <c r="R2543" s="15">
        <v>177900</v>
      </c>
      <c r="S2543" s="15">
        <v>204100</v>
      </c>
      <c r="T2543" s="15">
        <v>0.27</v>
      </c>
      <c r="U2543" s="15" t="s">
        <v>18717</v>
      </c>
      <c r="V2543" s="15" t="s">
        <v>76</v>
      </c>
      <c r="W2543" s="16">
        <v>1</v>
      </c>
      <c r="X2543" s="16">
        <v>1</v>
      </c>
      <c r="Y2543" s="15">
        <v>11983</v>
      </c>
      <c r="Z2543" s="15">
        <v>0.27500000000000002</v>
      </c>
      <c r="AA2543" s="15" t="s">
        <v>19534</v>
      </c>
      <c r="AB2543" s="15" t="s">
        <v>18925</v>
      </c>
      <c r="AC2543" s="15">
        <v>159024</v>
      </c>
      <c r="AD2543" s="26">
        <v>38464</v>
      </c>
      <c r="AE2543" s="15" t="s">
        <v>119</v>
      </c>
      <c r="AF2543" s="15" t="s">
        <v>119</v>
      </c>
      <c r="AG2543" s="16">
        <v>1</v>
      </c>
      <c r="AH2543" s="15" t="s">
        <v>19549</v>
      </c>
      <c r="AI2543" s="15" t="s">
        <v>78</v>
      </c>
      <c r="AJ2543" s="15">
        <v>11983.3032227</v>
      </c>
      <c r="AK2543" s="15">
        <v>453.41443397299997</v>
      </c>
      <c r="AL2543" s="15">
        <v>3103286.1268600002</v>
      </c>
      <c r="AM2543" s="15">
        <v>1413364.85</v>
      </c>
      <c r="AN2543" s="19">
        <v>26200</v>
      </c>
      <c r="AO2543" s="19">
        <v>163700</v>
      </c>
      <c r="AP2543" s="19">
        <v>0</v>
      </c>
      <c r="AQ2543" s="19">
        <v>1500</v>
      </c>
      <c r="AR2543" s="34">
        <f t="shared" si="520"/>
        <v>191400</v>
      </c>
      <c r="AS2543" s="34">
        <v>45000</v>
      </c>
      <c r="AT2543" s="34">
        <v>3000</v>
      </c>
      <c r="AU2543" s="34">
        <v>50715</v>
      </c>
      <c r="AV2543" s="34">
        <v>0</v>
      </c>
      <c r="AW2543" s="35">
        <f t="shared" si="521"/>
        <v>98715</v>
      </c>
      <c r="AX2543" s="34">
        <f t="shared" si="522"/>
        <v>92685</v>
      </c>
      <c r="AY2543" s="36">
        <v>1.3258000000000001</v>
      </c>
      <c r="AZ2543" s="36">
        <v>2.0265</v>
      </c>
      <c r="BA2543" s="22"/>
      <c r="BB2543" s="19">
        <v>1944</v>
      </c>
      <c r="BC2543" s="34">
        <f t="shared" si="523"/>
        <v>1228.8177300000002</v>
      </c>
      <c r="BD2543" s="34">
        <f t="shared" si="524"/>
        <v>1878.2615250000001</v>
      </c>
      <c r="BE2543" s="38">
        <v>3.4819999999999997E-2</v>
      </c>
      <c r="BF2543" s="38">
        <f t="shared" si="525"/>
        <v>3.4819999999999997E-2</v>
      </c>
      <c r="BG2543" s="34">
        <v>42.094968018599999</v>
      </c>
      <c r="BH2543" s="34">
        <v>64.342625350500001</v>
      </c>
      <c r="BI2543" s="34">
        <f t="shared" si="526"/>
        <v>1186.7227619814003</v>
      </c>
      <c r="BJ2543" s="34">
        <f t="shared" si="527"/>
        <v>1813.9188996495002</v>
      </c>
      <c r="BK2543" s="34">
        <v>0</v>
      </c>
      <c r="BL2543" s="34">
        <v>0</v>
      </c>
      <c r="BM2543" s="34">
        <f t="shared" si="528"/>
        <v>0</v>
      </c>
      <c r="BN2543" s="39">
        <f t="shared" si="518"/>
        <v>1186.7227619814003</v>
      </c>
      <c r="BO2543" s="39">
        <f t="shared" si="519"/>
        <v>1813.9188996495002</v>
      </c>
      <c r="BP2543" s="39">
        <f t="shared" si="529"/>
        <v>627.19613766809994</v>
      </c>
    </row>
    <row r="2544" spans="1:68" s="25" customFormat="1" ht="14.25" x14ac:dyDescent="0.2">
      <c r="A2544" s="14">
        <v>1400</v>
      </c>
      <c r="B2544" s="40"/>
      <c r="C2544" s="15"/>
      <c r="D2544" s="16">
        <v>9934</v>
      </c>
      <c r="E2544" s="15" t="s">
        <v>19550</v>
      </c>
      <c r="F2544" s="15" t="s">
        <v>19551</v>
      </c>
      <c r="G2544" s="17" t="s">
        <v>19552</v>
      </c>
      <c r="H2544" s="17" t="s">
        <v>19539</v>
      </c>
      <c r="I2544" s="17" t="s">
        <v>86</v>
      </c>
      <c r="J2544" s="15" t="s">
        <v>19553</v>
      </c>
      <c r="K2544" s="15" t="s">
        <v>10392</v>
      </c>
      <c r="L2544" s="18" t="s">
        <v>19554</v>
      </c>
      <c r="M2544" s="15" t="s">
        <v>18972</v>
      </c>
      <c r="N2544" s="15" t="s">
        <v>18973</v>
      </c>
      <c r="O2544" s="16">
        <v>510</v>
      </c>
      <c r="P2544" s="15" t="s">
        <v>118</v>
      </c>
      <c r="Q2544" s="15">
        <v>21300</v>
      </c>
      <c r="R2544" s="15">
        <v>193300</v>
      </c>
      <c r="S2544" s="15">
        <v>214600</v>
      </c>
      <c r="T2544" s="15">
        <v>0.19</v>
      </c>
      <c r="U2544" s="15" t="s">
        <v>18717</v>
      </c>
      <c r="V2544" s="15" t="s">
        <v>76</v>
      </c>
      <c r="W2544" s="16">
        <v>1</v>
      </c>
      <c r="X2544" s="16">
        <v>1</v>
      </c>
      <c r="Y2544" s="15">
        <v>7329</v>
      </c>
      <c r="Z2544" s="15">
        <v>0.16800000000000001</v>
      </c>
      <c r="AA2544" s="15" t="s">
        <v>19555</v>
      </c>
      <c r="AB2544" s="15" t="s">
        <v>18925</v>
      </c>
      <c r="AC2544" s="15">
        <v>228500</v>
      </c>
      <c r="AD2544" s="26">
        <v>42122</v>
      </c>
      <c r="AE2544" s="15" t="s">
        <v>119</v>
      </c>
      <c r="AF2544" s="15" t="s">
        <v>119</v>
      </c>
      <c r="AG2544" s="16">
        <v>1</v>
      </c>
      <c r="AH2544" s="15" t="s">
        <v>19556</v>
      </c>
      <c r="AI2544" s="15" t="s">
        <v>78</v>
      </c>
      <c r="AJ2544" s="15">
        <v>7329.4541015599998</v>
      </c>
      <c r="AK2544" s="15">
        <v>370.03956570700001</v>
      </c>
      <c r="AL2544" s="15">
        <v>3103306.9555500001</v>
      </c>
      <c r="AM2544" s="15">
        <v>1413444.3043500001</v>
      </c>
      <c r="AN2544" s="19">
        <v>21300</v>
      </c>
      <c r="AO2544" s="19">
        <v>171600</v>
      </c>
      <c r="AP2544" s="19">
        <v>0</v>
      </c>
      <c r="AQ2544" s="19">
        <v>0</v>
      </c>
      <c r="AR2544" s="34">
        <f t="shared" si="520"/>
        <v>192900</v>
      </c>
      <c r="AS2544" s="34">
        <v>45000</v>
      </c>
      <c r="AT2544" s="34">
        <v>3000</v>
      </c>
      <c r="AU2544" s="34">
        <v>51765</v>
      </c>
      <c r="AV2544" s="34">
        <v>0</v>
      </c>
      <c r="AW2544" s="35">
        <f t="shared" si="521"/>
        <v>99765</v>
      </c>
      <c r="AX2544" s="34">
        <f t="shared" si="522"/>
        <v>93135</v>
      </c>
      <c r="AY2544" s="36">
        <v>1.3258000000000001</v>
      </c>
      <c r="AZ2544" s="36">
        <v>2.0265</v>
      </c>
      <c r="BA2544" s="22"/>
      <c r="BB2544" s="19">
        <v>1929</v>
      </c>
      <c r="BC2544" s="34">
        <f t="shared" si="523"/>
        <v>1234.7838300000001</v>
      </c>
      <c r="BD2544" s="34">
        <f t="shared" si="524"/>
        <v>1887.3807750000001</v>
      </c>
      <c r="BE2544" s="38">
        <v>3.4819999999999997E-2</v>
      </c>
      <c r="BF2544" s="38">
        <f t="shared" si="525"/>
        <v>3.4819999999999997E-2</v>
      </c>
      <c r="BG2544" s="34">
        <v>42.995172960600001</v>
      </c>
      <c r="BH2544" s="34">
        <v>65.71859858549999</v>
      </c>
      <c r="BI2544" s="34">
        <f t="shared" si="526"/>
        <v>1191.7886570394001</v>
      </c>
      <c r="BJ2544" s="34">
        <f t="shared" si="527"/>
        <v>1821.6621764145002</v>
      </c>
      <c r="BK2544" s="34">
        <v>0</v>
      </c>
      <c r="BL2544" s="34">
        <v>0</v>
      </c>
      <c r="BM2544" s="34">
        <f t="shared" si="528"/>
        <v>0</v>
      </c>
      <c r="BN2544" s="39">
        <f t="shared" si="518"/>
        <v>1191.7886570394001</v>
      </c>
      <c r="BO2544" s="39">
        <f t="shared" si="519"/>
        <v>1821.6621764145002</v>
      </c>
      <c r="BP2544" s="39">
        <f t="shared" si="529"/>
        <v>629.87351937510016</v>
      </c>
    </row>
    <row r="2545" spans="1:68" s="25" customFormat="1" ht="14.25" x14ac:dyDescent="0.2">
      <c r="A2545" s="14">
        <v>1401</v>
      </c>
      <c r="B2545" s="40"/>
      <c r="C2545" s="15" t="s">
        <v>19557</v>
      </c>
      <c r="D2545" s="16">
        <v>24144</v>
      </c>
      <c r="E2545" s="15" t="s">
        <v>19558</v>
      </c>
      <c r="F2545" s="15" t="s">
        <v>19557</v>
      </c>
      <c r="G2545" s="17" t="s">
        <v>19559</v>
      </c>
      <c r="H2545" s="17" t="s">
        <v>19560</v>
      </c>
      <c r="I2545" s="17" t="s">
        <v>86</v>
      </c>
      <c r="J2545" s="15" t="s">
        <v>19561</v>
      </c>
      <c r="K2545" s="15" t="s">
        <v>1028</v>
      </c>
      <c r="L2545" s="18" t="s">
        <v>19562</v>
      </c>
      <c r="M2545" s="15" t="s">
        <v>18972</v>
      </c>
      <c r="N2545" s="15" t="s">
        <v>18973</v>
      </c>
      <c r="O2545" s="16">
        <v>510</v>
      </c>
      <c r="P2545" s="15" t="s">
        <v>118</v>
      </c>
      <c r="Q2545" s="15">
        <v>21300</v>
      </c>
      <c r="R2545" s="15">
        <v>204500</v>
      </c>
      <c r="S2545" s="15">
        <v>225800</v>
      </c>
      <c r="T2545" s="15">
        <v>0.19</v>
      </c>
      <c r="U2545" s="15" t="s">
        <v>18717</v>
      </c>
      <c r="V2545" s="15" t="s">
        <v>76</v>
      </c>
      <c r="W2545" s="16">
        <v>1</v>
      </c>
      <c r="X2545" s="16">
        <v>1</v>
      </c>
      <c r="Y2545" s="15">
        <v>8320</v>
      </c>
      <c r="Z2545" s="15">
        <v>0.191</v>
      </c>
      <c r="AA2545" s="15" t="s">
        <v>19555</v>
      </c>
      <c r="AB2545" s="15" t="s">
        <v>18925</v>
      </c>
      <c r="AC2545" s="15">
        <v>245900</v>
      </c>
      <c r="AD2545" s="26">
        <v>42549</v>
      </c>
      <c r="AE2545" s="15" t="s">
        <v>119</v>
      </c>
      <c r="AF2545" s="15" t="s">
        <v>119</v>
      </c>
      <c r="AG2545" s="16">
        <v>1</v>
      </c>
      <c r="AH2545" s="15" t="s">
        <v>19563</v>
      </c>
      <c r="AI2545" s="15" t="s">
        <v>78</v>
      </c>
      <c r="AJ2545" s="15">
        <v>8319.7331543</v>
      </c>
      <c r="AK2545" s="15">
        <v>387.59455761100003</v>
      </c>
      <c r="AL2545" s="15">
        <v>3103327.70701</v>
      </c>
      <c r="AM2545" s="15">
        <v>1413501.3130600001</v>
      </c>
      <c r="AN2545" s="19">
        <v>21300</v>
      </c>
      <c r="AO2545" s="19">
        <v>198400</v>
      </c>
      <c r="AP2545" s="19">
        <v>0</v>
      </c>
      <c r="AQ2545" s="19">
        <v>0</v>
      </c>
      <c r="AR2545" s="34">
        <f t="shared" si="520"/>
        <v>219700</v>
      </c>
      <c r="AS2545" s="34">
        <v>45000</v>
      </c>
      <c r="AT2545" s="34">
        <v>3000</v>
      </c>
      <c r="AU2545" s="34">
        <v>61145</v>
      </c>
      <c r="AV2545" s="34">
        <v>0</v>
      </c>
      <c r="AW2545" s="35">
        <f t="shared" si="521"/>
        <v>109145</v>
      </c>
      <c r="AX2545" s="34">
        <f t="shared" si="522"/>
        <v>110555</v>
      </c>
      <c r="AY2545" s="36">
        <v>1.3258000000000001</v>
      </c>
      <c r="AZ2545" s="36">
        <v>2.0265</v>
      </c>
      <c r="BA2545" s="22"/>
      <c r="BB2545" s="19">
        <v>2197</v>
      </c>
      <c r="BC2545" s="34">
        <f t="shared" si="523"/>
        <v>1465.73819</v>
      </c>
      <c r="BD2545" s="34">
        <f t="shared" si="524"/>
        <v>2240.3970749999999</v>
      </c>
      <c r="BE2545" s="38">
        <v>3.4819999999999997E-2</v>
      </c>
      <c r="BF2545" s="38">
        <f t="shared" si="525"/>
        <v>3.4819999999999997E-2</v>
      </c>
      <c r="BG2545" s="34">
        <v>51.037003775799995</v>
      </c>
      <c r="BH2545" s="34">
        <v>78.010626151499991</v>
      </c>
      <c r="BI2545" s="34">
        <f t="shared" si="526"/>
        <v>1414.7011862242</v>
      </c>
      <c r="BJ2545" s="34">
        <f t="shared" si="527"/>
        <v>2162.3864488484996</v>
      </c>
      <c r="BK2545" s="34">
        <v>0</v>
      </c>
      <c r="BL2545" s="34">
        <v>0</v>
      </c>
      <c r="BM2545" s="34">
        <f t="shared" si="528"/>
        <v>0</v>
      </c>
      <c r="BN2545" s="39">
        <f t="shared" si="518"/>
        <v>1414.7011862242</v>
      </c>
      <c r="BO2545" s="39">
        <f t="shared" si="519"/>
        <v>2162.3864488484996</v>
      </c>
      <c r="BP2545" s="39">
        <f t="shared" si="529"/>
        <v>747.68526262429964</v>
      </c>
    </row>
    <row r="2546" spans="1:68" s="25" customFormat="1" ht="14.25" x14ac:dyDescent="0.2">
      <c r="A2546" s="14">
        <v>1402</v>
      </c>
      <c r="B2546" s="40"/>
      <c r="C2546" s="15" t="s">
        <v>150</v>
      </c>
      <c r="D2546" s="16">
        <v>35601</v>
      </c>
      <c r="E2546" s="15" t="s">
        <v>19564</v>
      </c>
      <c r="F2546" s="15" t="s">
        <v>19565</v>
      </c>
      <c r="G2546" s="17" t="s">
        <v>19566</v>
      </c>
      <c r="H2546" s="17" t="s">
        <v>19567</v>
      </c>
      <c r="I2546" s="17" t="s">
        <v>86</v>
      </c>
      <c r="J2546" s="15" t="s">
        <v>19568</v>
      </c>
      <c r="K2546" s="15" t="s">
        <v>88</v>
      </c>
      <c r="L2546" s="18" t="s">
        <v>19569</v>
      </c>
      <c r="M2546" s="15" t="s">
        <v>18972</v>
      </c>
      <c r="N2546" s="15" t="s">
        <v>18973</v>
      </c>
      <c r="O2546" s="16">
        <v>510</v>
      </c>
      <c r="P2546" s="15" t="s">
        <v>118</v>
      </c>
      <c r="Q2546" s="15">
        <v>21300</v>
      </c>
      <c r="R2546" s="15">
        <v>181300</v>
      </c>
      <c r="S2546" s="15">
        <v>202600</v>
      </c>
      <c r="T2546" s="15">
        <v>0.19</v>
      </c>
      <c r="U2546" s="15" t="s">
        <v>18717</v>
      </c>
      <c r="V2546" s="15" t="s">
        <v>76</v>
      </c>
      <c r="W2546" s="16">
        <v>1</v>
      </c>
      <c r="X2546" s="16">
        <v>0</v>
      </c>
      <c r="Y2546" s="15">
        <v>8392</v>
      </c>
      <c r="Z2546" s="15">
        <v>0.193</v>
      </c>
      <c r="AA2546" s="15" t="s">
        <v>19555</v>
      </c>
      <c r="AB2546" s="15" t="s">
        <v>18925</v>
      </c>
      <c r="AC2546" s="15">
        <v>0</v>
      </c>
      <c r="AD2546" s="15"/>
      <c r="AE2546" s="15" t="s">
        <v>119</v>
      </c>
      <c r="AF2546" s="15" t="s">
        <v>119</v>
      </c>
      <c r="AG2546" s="16">
        <v>1</v>
      </c>
      <c r="AH2546" s="15" t="s">
        <v>19570</v>
      </c>
      <c r="AI2546" s="15" t="s">
        <v>78</v>
      </c>
      <c r="AJ2546" s="15">
        <v>8392.2399902300003</v>
      </c>
      <c r="AK2546" s="15">
        <v>389.19730345200003</v>
      </c>
      <c r="AL2546" s="15">
        <v>3103349.9843899999</v>
      </c>
      <c r="AM2546" s="15">
        <v>1413561.5278</v>
      </c>
      <c r="AN2546" s="19">
        <v>21300</v>
      </c>
      <c r="AO2546" s="19">
        <v>175300</v>
      </c>
      <c r="AP2546" s="19">
        <v>0</v>
      </c>
      <c r="AQ2546" s="19">
        <v>0</v>
      </c>
      <c r="AR2546" s="34">
        <f t="shared" si="520"/>
        <v>196600</v>
      </c>
      <c r="AS2546" s="34">
        <v>45000</v>
      </c>
      <c r="AT2546" s="34">
        <v>0</v>
      </c>
      <c r="AU2546" s="34">
        <v>53060</v>
      </c>
      <c r="AV2546" s="34">
        <v>0</v>
      </c>
      <c r="AW2546" s="35">
        <f t="shared" si="521"/>
        <v>98060</v>
      </c>
      <c r="AX2546" s="34">
        <f t="shared" si="522"/>
        <v>98540</v>
      </c>
      <c r="AY2546" s="36">
        <v>1.3258000000000001</v>
      </c>
      <c r="AZ2546" s="36">
        <v>2.0265</v>
      </c>
      <c r="BA2546" s="22"/>
      <c r="BB2546" s="19">
        <v>1966</v>
      </c>
      <c r="BC2546" s="34">
        <f t="shared" si="523"/>
        <v>1306.4433200000001</v>
      </c>
      <c r="BD2546" s="34">
        <f t="shared" si="524"/>
        <v>1996.9131</v>
      </c>
      <c r="BE2546" s="38">
        <v>3.4819999999999997E-2</v>
      </c>
      <c r="BF2546" s="38">
        <f t="shared" si="525"/>
        <v>3.4819999999999997E-2</v>
      </c>
      <c r="BG2546" s="34">
        <v>45.490356402399996</v>
      </c>
      <c r="BH2546" s="34">
        <v>69.532514141999997</v>
      </c>
      <c r="BI2546" s="34">
        <f t="shared" si="526"/>
        <v>1260.9529635976</v>
      </c>
      <c r="BJ2546" s="34">
        <f t="shared" si="527"/>
        <v>1927.3805858579999</v>
      </c>
      <c r="BK2546" s="34">
        <v>0</v>
      </c>
      <c r="BL2546" s="34">
        <v>0</v>
      </c>
      <c r="BM2546" s="34">
        <f t="shared" si="528"/>
        <v>0</v>
      </c>
      <c r="BN2546" s="39">
        <f t="shared" si="518"/>
        <v>1260.9529635976</v>
      </c>
      <c r="BO2546" s="39">
        <f t="shared" si="519"/>
        <v>1927.3805858579999</v>
      </c>
      <c r="BP2546" s="39">
        <f t="shared" si="529"/>
        <v>666.42762226039986</v>
      </c>
    </row>
    <row r="2547" spans="1:68" s="25" customFormat="1" ht="14.25" x14ac:dyDescent="0.2">
      <c r="A2547" s="14">
        <v>1403</v>
      </c>
      <c r="B2547" s="40"/>
      <c r="C2547" s="15" t="s">
        <v>150</v>
      </c>
      <c r="D2547" s="16">
        <v>13100</v>
      </c>
      <c r="E2547" s="15" t="s">
        <v>19571</v>
      </c>
      <c r="F2547" s="15" t="s">
        <v>19572</v>
      </c>
      <c r="G2547" s="17" t="s">
        <v>19573</v>
      </c>
      <c r="H2547" s="17" t="s">
        <v>19574</v>
      </c>
      <c r="I2547" s="17" t="s">
        <v>86</v>
      </c>
      <c r="J2547" s="15" t="s">
        <v>19575</v>
      </c>
      <c r="K2547" s="15" t="s">
        <v>86</v>
      </c>
      <c r="L2547" s="18" t="s">
        <v>19576</v>
      </c>
      <c r="M2547" s="15" t="s">
        <v>18981</v>
      </c>
      <c r="N2547" s="15" t="s">
        <v>18982</v>
      </c>
      <c r="O2547" s="16">
        <v>510</v>
      </c>
      <c r="P2547" s="15" t="s">
        <v>118</v>
      </c>
      <c r="Q2547" s="15">
        <v>19400</v>
      </c>
      <c r="R2547" s="15">
        <v>185100</v>
      </c>
      <c r="S2547" s="15">
        <v>204500</v>
      </c>
      <c r="T2547" s="15">
        <v>0.19</v>
      </c>
      <c r="U2547" s="15" t="s">
        <v>18717</v>
      </c>
      <c r="V2547" s="15" t="s">
        <v>76</v>
      </c>
      <c r="W2547" s="16">
        <v>1</v>
      </c>
      <c r="X2547" s="16">
        <v>1</v>
      </c>
      <c r="Y2547" s="15">
        <v>8460</v>
      </c>
      <c r="Z2547" s="15">
        <v>0.19400000000000001</v>
      </c>
      <c r="AA2547" s="15" t="s">
        <v>19555</v>
      </c>
      <c r="AB2547" s="15" t="s">
        <v>18925</v>
      </c>
      <c r="AC2547" s="15">
        <v>191500</v>
      </c>
      <c r="AD2547" s="26">
        <v>41050</v>
      </c>
      <c r="AE2547" s="15" t="s">
        <v>119</v>
      </c>
      <c r="AF2547" s="15" t="s">
        <v>119</v>
      </c>
      <c r="AG2547" s="16">
        <v>1</v>
      </c>
      <c r="AH2547" s="15" t="s">
        <v>19577</v>
      </c>
      <c r="AI2547" s="15" t="s">
        <v>78</v>
      </c>
      <c r="AJ2547" s="15">
        <v>8460.2089843800004</v>
      </c>
      <c r="AK2547" s="15">
        <v>390.20168206</v>
      </c>
      <c r="AL2547" s="15">
        <v>3103371.9560500002</v>
      </c>
      <c r="AM2547" s="15">
        <v>1413622.4956700001</v>
      </c>
      <c r="AN2547" s="19">
        <v>19400</v>
      </c>
      <c r="AO2547" s="19">
        <v>182300</v>
      </c>
      <c r="AP2547" s="19">
        <v>0</v>
      </c>
      <c r="AQ2547" s="19">
        <v>0</v>
      </c>
      <c r="AR2547" s="34">
        <f t="shared" si="520"/>
        <v>201700</v>
      </c>
      <c r="AS2547" s="34">
        <v>45000</v>
      </c>
      <c r="AT2547" s="34">
        <v>0</v>
      </c>
      <c r="AU2547" s="34">
        <v>54845</v>
      </c>
      <c r="AV2547" s="34">
        <v>0</v>
      </c>
      <c r="AW2547" s="35">
        <f t="shared" si="521"/>
        <v>99845</v>
      </c>
      <c r="AX2547" s="34">
        <f t="shared" si="522"/>
        <v>101855</v>
      </c>
      <c r="AY2547" s="36">
        <v>1.3258000000000001</v>
      </c>
      <c r="AZ2547" s="36">
        <v>2.0265</v>
      </c>
      <c r="BA2547" s="22"/>
      <c r="BB2547" s="19">
        <v>2017</v>
      </c>
      <c r="BC2547" s="34">
        <f t="shared" si="523"/>
        <v>1350.3935900000001</v>
      </c>
      <c r="BD2547" s="34">
        <f t="shared" si="524"/>
        <v>2064.0915749999999</v>
      </c>
      <c r="BE2547" s="38">
        <v>3.4819999999999997E-2</v>
      </c>
      <c r="BF2547" s="38">
        <f t="shared" si="525"/>
        <v>3.4819999999999997E-2</v>
      </c>
      <c r="BG2547" s="34">
        <v>47.020704803800001</v>
      </c>
      <c r="BH2547" s="34">
        <v>71.871668641499994</v>
      </c>
      <c r="BI2547" s="34">
        <f t="shared" si="526"/>
        <v>1303.3728851962001</v>
      </c>
      <c r="BJ2547" s="34">
        <f t="shared" si="527"/>
        <v>1992.2199063584999</v>
      </c>
      <c r="BK2547" s="34">
        <v>0</v>
      </c>
      <c r="BL2547" s="34">
        <v>0</v>
      </c>
      <c r="BM2547" s="34">
        <f t="shared" si="528"/>
        <v>0</v>
      </c>
      <c r="BN2547" s="39">
        <f t="shared" si="518"/>
        <v>1303.3728851962001</v>
      </c>
      <c r="BO2547" s="39">
        <f t="shared" si="519"/>
        <v>1992.2199063584999</v>
      </c>
      <c r="BP2547" s="39">
        <f t="shared" si="529"/>
        <v>688.84702116229982</v>
      </c>
    </row>
    <row r="2548" spans="1:68" s="25" customFormat="1" ht="14.25" x14ac:dyDescent="0.2">
      <c r="A2548" s="14">
        <v>1404</v>
      </c>
      <c r="B2548" s="40"/>
      <c r="C2548" s="15" t="s">
        <v>150</v>
      </c>
      <c r="D2548" s="16">
        <v>35648</v>
      </c>
      <c r="E2548" s="15" t="s">
        <v>19578</v>
      </c>
      <c r="F2548" s="15" t="s">
        <v>19579</v>
      </c>
      <c r="G2548" s="17" t="s">
        <v>19580</v>
      </c>
      <c r="H2548" s="17" t="s">
        <v>19581</v>
      </c>
      <c r="I2548" s="17" t="s">
        <v>88</v>
      </c>
      <c r="J2548" s="15" t="s">
        <v>19582</v>
      </c>
      <c r="K2548" s="15" t="s">
        <v>88</v>
      </c>
      <c r="L2548" s="18" t="s">
        <v>19583</v>
      </c>
      <c r="M2548" s="15" t="s">
        <v>18972</v>
      </c>
      <c r="N2548" s="15" t="s">
        <v>18973</v>
      </c>
      <c r="O2548" s="16">
        <v>510</v>
      </c>
      <c r="P2548" s="15" t="s">
        <v>118</v>
      </c>
      <c r="Q2548" s="15">
        <v>21300</v>
      </c>
      <c r="R2548" s="15">
        <v>240800</v>
      </c>
      <c r="S2548" s="15">
        <v>262100</v>
      </c>
      <c r="T2548" s="15">
        <v>0.19</v>
      </c>
      <c r="U2548" s="15" t="s">
        <v>18717</v>
      </c>
      <c r="V2548" s="15" t="s">
        <v>76</v>
      </c>
      <c r="W2548" s="16">
        <v>1</v>
      </c>
      <c r="X2548" s="16">
        <v>1</v>
      </c>
      <c r="Y2548" s="15">
        <v>8497</v>
      </c>
      <c r="Z2548" s="15">
        <v>0.19500000000000001</v>
      </c>
      <c r="AA2548" s="15" t="s">
        <v>19555</v>
      </c>
      <c r="AB2548" s="15" t="s">
        <v>18925</v>
      </c>
      <c r="AC2548" s="15">
        <v>205000</v>
      </c>
      <c r="AD2548" s="26">
        <v>41697</v>
      </c>
      <c r="AE2548" s="15" t="s">
        <v>119</v>
      </c>
      <c r="AF2548" s="15" t="s">
        <v>119</v>
      </c>
      <c r="AG2548" s="16">
        <v>1</v>
      </c>
      <c r="AH2548" s="15" t="s">
        <v>19584</v>
      </c>
      <c r="AI2548" s="15" t="s">
        <v>78</v>
      </c>
      <c r="AJ2548" s="15">
        <v>8497.1076660199997</v>
      </c>
      <c r="AK2548" s="15">
        <v>390.52542648500003</v>
      </c>
      <c r="AL2548" s="15">
        <v>3103394.12102</v>
      </c>
      <c r="AM2548" s="15">
        <v>1413683.8317400001</v>
      </c>
      <c r="AN2548" s="19">
        <v>21300</v>
      </c>
      <c r="AO2548" s="19">
        <v>235100</v>
      </c>
      <c r="AP2548" s="19">
        <v>0</v>
      </c>
      <c r="AQ2548" s="19">
        <v>0</v>
      </c>
      <c r="AR2548" s="34">
        <f t="shared" si="520"/>
        <v>256400</v>
      </c>
      <c r="AS2548" s="34">
        <v>45000</v>
      </c>
      <c r="AT2548" s="34">
        <v>3000</v>
      </c>
      <c r="AU2548" s="34">
        <v>73990</v>
      </c>
      <c r="AV2548" s="34">
        <v>0</v>
      </c>
      <c r="AW2548" s="35">
        <f t="shared" si="521"/>
        <v>121990</v>
      </c>
      <c r="AX2548" s="34">
        <f t="shared" si="522"/>
        <v>134410</v>
      </c>
      <c r="AY2548" s="36">
        <v>1.3258000000000001</v>
      </c>
      <c r="AZ2548" s="36">
        <v>2.0265</v>
      </c>
      <c r="BA2548" s="22"/>
      <c r="BB2548" s="19">
        <v>2564</v>
      </c>
      <c r="BC2548" s="34">
        <f t="shared" si="523"/>
        <v>1782.0077799999999</v>
      </c>
      <c r="BD2548" s="34">
        <f t="shared" si="524"/>
        <v>2723.8186499999997</v>
      </c>
      <c r="BE2548" s="38">
        <v>3.4819999999999997E-2</v>
      </c>
      <c r="BF2548" s="38">
        <f t="shared" si="525"/>
        <v>3.4819999999999997E-2</v>
      </c>
      <c r="BG2548" s="34">
        <v>62.049510899599994</v>
      </c>
      <c r="BH2548" s="34">
        <v>94.843365392999985</v>
      </c>
      <c r="BI2548" s="34">
        <f t="shared" si="526"/>
        <v>1719.9582691004</v>
      </c>
      <c r="BJ2548" s="34">
        <f t="shared" si="527"/>
        <v>2628.9752846069996</v>
      </c>
      <c r="BK2548" s="34">
        <v>0</v>
      </c>
      <c r="BL2548" s="34">
        <v>64.975284606999594</v>
      </c>
      <c r="BM2548" s="34">
        <f t="shared" si="528"/>
        <v>64.975284606999594</v>
      </c>
      <c r="BN2548" s="39">
        <f t="shared" si="518"/>
        <v>1719.9582691004</v>
      </c>
      <c r="BO2548" s="39">
        <f t="shared" si="519"/>
        <v>2564</v>
      </c>
      <c r="BP2548" s="39">
        <f t="shared" si="529"/>
        <v>844.0417308996</v>
      </c>
    </row>
    <row r="2549" spans="1:68" s="25" customFormat="1" ht="14.25" x14ac:dyDescent="0.2">
      <c r="A2549" s="14">
        <v>1405</v>
      </c>
      <c r="B2549" s="40"/>
      <c r="C2549" s="15" t="s">
        <v>150</v>
      </c>
      <c r="D2549" s="16">
        <v>35621</v>
      </c>
      <c r="E2549" s="15" t="s">
        <v>19585</v>
      </c>
      <c r="F2549" s="15" t="s">
        <v>19586</v>
      </c>
      <c r="G2549" s="17" t="s">
        <v>19587</v>
      </c>
      <c r="H2549" s="17" t="s">
        <v>19588</v>
      </c>
      <c r="I2549" s="17" t="s">
        <v>86</v>
      </c>
      <c r="J2549" s="15" t="s">
        <v>19589</v>
      </c>
      <c r="K2549" s="15" t="s">
        <v>88</v>
      </c>
      <c r="L2549" s="18" t="s">
        <v>19590</v>
      </c>
      <c r="M2549" s="15" t="s">
        <v>18972</v>
      </c>
      <c r="N2549" s="15" t="s">
        <v>18973</v>
      </c>
      <c r="O2549" s="16">
        <v>510</v>
      </c>
      <c r="P2549" s="15" t="s">
        <v>118</v>
      </c>
      <c r="Q2549" s="15">
        <v>21300</v>
      </c>
      <c r="R2549" s="15">
        <v>249300</v>
      </c>
      <c r="S2549" s="15">
        <v>270600</v>
      </c>
      <c r="T2549" s="15">
        <v>0.19</v>
      </c>
      <c r="U2549" s="15" t="s">
        <v>18717</v>
      </c>
      <c r="V2549" s="15" t="s">
        <v>76</v>
      </c>
      <c r="W2549" s="16">
        <v>1</v>
      </c>
      <c r="X2549" s="16">
        <v>0</v>
      </c>
      <c r="Y2549" s="15">
        <v>8332</v>
      </c>
      <c r="Z2549" s="15">
        <v>0.191</v>
      </c>
      <c r="AA2549" s="15" t="s">
        <v>19555</v>
      </c>
      <c r="AB2549" s="15" t="s">
        <v>18925</v>
      </c>
      <c r="AC2549" s="15">
        <v>0</v>
      </c>
      <c r="AD2549" s="15"/>
      <c r="AE2549" s="15" t="s">
        <v>119</v>
      </c>
      <c r="AF2549" s="15" t="s">
        <v>119</v>
      </c>
      <c r="AG2549" s="16">
        <v>1</v>
      </c>
      <c r="AH2549" s="15" t="s">
        <v>19591</v>
      </c>
      <c r="AI2549" s="15" t="s">
        <v>78</v>
      </c>
      <c r="AJ2549" s="15">
        <v>8332.4802246100007</v>
      </c>
      <c r="AK2549" s="15">
        <v>388.96120843199998</v>
      </c>
      <c r="AL2549" s="15">
        <v>3103416.1211000001</v>
      </c>
      <c r="AM2549" s="15">
        <v>1413744.70536</v>
      </c>
      <c r="AN2549" s="19">
        <v>21300</v>
      </c>
      <c r="AO2549" s="19">
        <v>243400</v>
      </c>
      <c r="AP2549" s="19">
        <v>0</v>
      </c>
      <c r="AQ2549" s="19">
        <v>0</v>
      </c>
      <c r="AR2549" s="34">
        <f t="shared" si="520"/>
        <v>264700</v>
      </c>
      <c r="AS2549" s="34">
        <v>45000</v>
      </c>
      <c r="AT2549" s="34">
        <v>0</v>
      </c>
      <c r="AU2549" s="34">
        <v>76895</v>
      </c>
      <c r="AV2549" s="34">
        <v>24960</v>
      </c>
      <c r="AW2549" s="35">
        <f t="shared" si="521"/>
        <v>146855</v>
      </c>
      <c r="AX2549" s="34">
        <f t="shared" si="522"/>
        <v>117845</v>
      </c>
      <c r="AY2549" s="36">
        <v>1.3258000000000001</v>
      </c>
      <c r="AZ2549" s="36">
        <v>2.0265</v>
      </c>
      <c r="BA2549" s="22"/>
      <c r="BB2549" s="19">
        <v>2647</v>
      </c>
      <c r="BC2549" s="34">
        <f t="shared" si="523"/>
        <v>1562.3890100000001</v>
      </c>
      <c r="BD2549" s="34">
        <f t="shared" si="524"/>
        <v>2388.128925</v>
      </c>
      <c r="BE2549" s="38">
        <v>3.4819999999999997E-2</v>
      </c>
      <c r="BF2549" s="38">
        <f t="shared" si="525"/>
        <v>3.4819999999999997E-2</v>
      </c>
      <c r="BG2549" s="34">
        <v>54.402385328199998</v>
      </c>
      <c r="BH2549" s="34">
        <v>83.154649168499986</v>
      </c>
      <c r="BI2549" s="34">
        <f t="shared" si="526"/>
        <v>1507.9866246718002</v>
      </c>
      <c r="BJ2549" s="34">
        <f t="shared" si="527"/>
        <v>2304.9742758315001</v>
      </c>
      <c r="BK2549" s="34">
        <v>0</v>
      </c>
      <c r="BL2549" s="34">
        <v>0</v>
      </c>
      <c r="BM2549" s="34">
        <f t="shared" si="528"/>
        <v>0</v>
      </c>
      <c r="BN2549" s="39">
        <f t="shared" si="518"/>
        <v>1507.9866246718002</v>
      </c>
      <c r="BO2549" s="39">
        <f t="shared" si="519"/>
        <v>2304.9742758315001</v>
      </c>
      <c r="BP2549" s="39">
        <f t="shared" si="529"/>
        <v>796.98765115969991</v>
      </c>
    </row>
    <row r="2550" spans="1:68" s="25" customFormat="1" ht="14.25" x14ac:dyDescent="0.2">
      <c r="A2550" s="14">
        <v>1407</v>
      </c>
      <c r="B2550" s="40"/>
      <c r="C2550" s="15" t="s">
        <v>176</v>
      </c>
      <c r="D2550" s="16">
        <v>31200</v>
      </c>
      <c r="E2550" s="15" t="s">
        <v>19592</v>
      </c>
      <c r="F2550" s="15" t="s">
        <v>19593</v>
      </c>
      <c r="G2550" s="17" t="s">
        <v>19594</v>
      </c>
      <c r="H2550" s="17" t="s">
        <v>19595</v>
      </c>
      <c r="I2550" s="17" t="s">
        <v>86</v>
      </c>
      <c r="J2550" s="15" t="s">
        <v>19596</v>
      </c>
      <c r="K2550" s="15" t="s">
        <v>806</v>
      </c>
      <c r="L2550" s="18" t="s">
        <v>19597</v>
      </c>
      <c r="M2550" s="15" t="s">
        <v>18981</v>
      </c>
      <c r="N2550" s="15" t="s">
        <v>18982</v>
      </c>
      <c r="O2550" s="16">
        <v>510</v>
      </c>
      <c r="P2550" s="15" t="s">
        <v>118</v>
      </c>
      <c r="Q2550" s="15">
        <v>19400</v>
      </c>
      <c r="R2550" s="15">
        <v>184600</v>
      </c>
      <c r="S2550" s="15">
        <v>204000</v>
      </c>
      <c r="T2550" s="15">
        <v>0.19</v>
      </c>
      <c r="U2550" s="15" t="s">
        <v>18717</v>
      </c>
      <c r="V2550" s="15" t="s">
        <v>76</v>
      </c>
      <c r="W2550" s="16">
        <v>1</v>
      </c>
      <c r="X2550" s="16">
        <v>0</v>
      </c>
      <c r="Y2550" s="15">
        <v>8178</v>
      </c>
      <c r="Z2550" s="15">
        <v>0.188</v>
      </c>
      <c r="AA2550" s="15" t="s">
        <v>19555</v>
      </c>
      <c r="AB2550" s="15" t="s">
        <v>18925</v>
      </c>
      <c r="AC2550" s="15">
        <v>0</v>
      </c>
      <c r="AD2550" s="15"/>
      <c r="AE2550" s="15" t="s">
        <v>119</v>
      </c>
      <c r="AF2550" s="15" t="s">
        <v>119</v>
      </c>
      <c r="AG2550" s="16">
        <v>1</v>
      </c>
      <c r="AH2550" s="15" t="s">
        <v>19598</v>
      </c>
      <c r="AI2550" s="15" t="s">
        <v>78</v>
      </c>
      <c r="AJ2550" s="15">
        <v>8177.7895507800004</v>
      </c>
      <c r="AK2550" s="15">
        <v>385.82261944499999</v>
      </c>
      <c r="AL2550" s="15">
        <v>3103459.1484599998</v>
      </c>
      <c r="AM2550" s="15">
        <v>1413864.8340100001</v>
      </c>
      <c r="AN2550" s="19">
        <v>19400</v>
      </c>
      <c r="AO2550" s="19">
        <v>181900</v>
      </c>
      <c r="AP2550" s="19">
        <v>0</v>
      </c>
      <c r="AQ2550" s="19">
        <v>0</v>
      </c>
      <c r="AR2550" s="34">
        <f t="shared" si="520"/>
        <v>201300</v>
      </c>
      <c r="AS2550" s="34">
        <v>45000</v>
      </c>
      <c r="AT2550" s="34">
        <v>3000</v>
      </c>
      <c r="AU2550" s="34">
        <v>54705</v>
      </c>
      <c r="AV2550" s="34">
        <v>0</v>
      </c>
      <c r="AW2550" s="35">
        <f t="shared" si="521"/>
        <v>102705</v>
      </c>
      <c r="AX2550" s="34">
        <f t="shared" si="522"/>
        <v>98595</v>
      </c>
      <c r="AY2550" s="36">
        <v>1.3258000000000001</v>
      </c>
      <c r="AZ2550" s="36">
        <v>2.0265</v>
      </c>
      <c r="BA2550" s="22"/>
      <c r="BB2550" s="19">
        <v>2013</v>
      </c>
      <c r="BC2550" s="34">
        <f t="shared" si="523"/>
        <v>1307.1725100000001</v>
      </c>
      <c r="BD2550" s="34">
        <f t="shared" si="524"/>
        <v>1998.027675</v>
      </c>
      <c r="BE2550" s="38">
        <v>3.4819999999999997E-2</v>
      </c>
      <c r="BF2550" s="38">
        <f t="shared" si="525"/>
        <v>3.4819999999999997E-2</v>
      </c>
      <c r="BG2550" s="34">
        <v>45.515746798199999</v>
      </c>
      <c r="BH2550" s="34">
        <v>69.571323643499994</v>
      </c>
      <c r="BI2550" s="34">
        <f t="shared" si="526"/>
        <v>1261.6567632018</v>
      </c>
      <c r="BJ2550" s="34">
        <f t="shared" si="527"/>
        <v>1928.4563513565001</v>
      </c>
      <c r="BK2550" s="34">
        <v>0</v>
      </c>
      <c r="BL2550" s="34">
        <v>0</v>
      </c>
      <c r="BM2550" s="34">
        <f t="shared" si="528"/>
        <v>0</v>
      </c>
      <c r="BN2550" s="39">
        <f t="shared" si="518"/>
        <v>1261.6567632018</v>
      </c>
      <c r="BO2550" s="39">
        <f t="shared" si="519"/>
        <v>1928.4563513565001</v>
      </c>
      <c r="BP2550" s="39">
        <f t="shared" si="529"/>
        <v>666.79958815470013</v>
      </c>
    </row>
    <row r="2551" spans="1:68" s="25" customFormat="1" ht="14.25" x14ac:dyDescent="0.2">
      <c r="A2551" s="14">
        <v>1408</v>
      </c>
      <c r="B2551" s="40"/>
      <c r="C2551" s="15"/>
      <c r="D2551" s="16">
        <v>22970</v>
      </c>
      <c r="E2551" s="15" t="s">
        <v>19599</v>
      </c>
      <c r="F2551" s="15" t="s">
        <v>19600</v>
      </c>
      <c r="G2551" s="17" t="s">
        <v>19601</v>
      </c>
      <c r="H2551" s="17" t="s">
        <v>19602</v>
      </c>
      <c r="I2551" s="17" t="s">
        <v>86</v>
      </c>
      <c r="J2551" s="15" t="s">
        <v>19603</v>
      </c>
      <c r="K2551" s="15" t="s">
        <v>6803</v>
      </c>
      <c r="L2551" s="18" t="s">
        <v>19604</v>
      </c>
      <c r="M2551" s="15" t="s">
        <v>18972</v>
      </c>
      <c r="N2551" s="15" t="s">
        <v>18973</v>
      </c>
      <c r="O2551" s="16">
        <v>510</v>
      </c>
      <c r="P2551" s="15" t="s">
        <v>118</v>
      </c>
      <c r="Q2551" s="15">
        <v>21300</v>
      </c>
      <c r="R2551" s="15">
        <v>242400</v>
      </c>
      <c r="S2551" s="15">
        <v>263700</v>
      </c>
      <c r="T2551" s="15">
        <v>0.19</v>
      </c>
      <c r="U2551" s="15" t="s">
        <v>18717</v>
      </c>
      <c r="V2551" s="15" t="s">
        <v>76</v>
      </c>
      <c r="W2551" s="16">
        <v>1</v>
      </c>
      <c r="X2551" s="16">
        <v>1</v>
      </c>
      <c r="Y2551" s="15">
        <v>8424</v>
      </c>
      <c r="Z2551" s="15">
        <v>0.193</v>
      </c>
      <c r="AA2551" s="15" t="s">
        <v>19555</v>
      </c>
      <c r="AB2551" s="15" t="s">
        <v>18925</v>
      </c>
      <c r="AC2551" s="15">
        <v>201590</v>
      </c>
      <c r="AD2551" s="26">
        <v>40291</v>
      </c>
      <c r="AE2551" s="15" t="s">
        <v>119</v>
      </c>
      <c r="AF2551" s="15" t="s">
        <v>119</v>
      </c>
      <c r="AG2551" s="16">
        <v>1</v>
      </c>
      <c r="AH2551" s="15" t="s">
        <v>19605</v>
      </c>
      <c r="AI2551" s="15" t="s">
        <v>78</v>
      </c>
      <c r="AJ2551" s="15">
        <v>8423.6147460899992</v>
      </c>
      <c r="AK2551" s="15">
        <v>389.28716168699998</v>
      </c>
      <c r="AL2551" s="15">
        <v>3103480.4269500002</v>
      </c>
      <c r="AM2551" s="15">
        <v>1413925.0405999999</v>
      </c>
      <c r="AN2551" s="19">
        <v>19400</v>
      </c>
      <c r="AO2551" s="19">
        <v>231600</v>
      </c>
      <c r="AP2551" s="19">
        <v>0</v>
      </c>
      <c r="AQ2551" s="19">
        <v>0</v>
      </c>
      <c r="AR2551" s="34">
        <f t="shared" si="520"/>
        <v>251000</v>
      </c>
      <c r="AS2551" s="34">
        <v>45000</v>
      </c>
      <c r="AT2551" s="34">
        <v>0</v>
      </c>
      <c r="AU2551" s="34">
        <v>72100</v>
      </c>
      <c r="AV2551" s="34">
        <v>0</v>
      </c>
      <c r="AW2551" s="35">
        <f t="shared" si="521"/>
        <v>117100</v>
      </c>
      <c r="AX2551" s="34">
        <f t="shared" si="522"/>
        <v>133900</v>
      </c>
      <c r="AY2551" s="36">
        <v>1.3258000000000001</v>
      </c>
      <c r="AZ2551" s="36">
        <v>2.0265</v>
      </c>
      <c r="BA2551" s="22"/>
      <c r="BB2551" s="19">
        <v>2510</v>
      </c>
      <c r="BC2551" s="34">
        <f t="shared" si="523"/>
        <v>1775.2462</v>
      </c>
      <c r="BD2551" s="34">
        <f t="shared" si="524"/>
        <v>2713.4834999999998</v>
      </c>
      <c r="BE2551" s="38">
        <v>3.4819999999999997E-2</v>
      </c>
      <c r="BF2551" s="38">
        <f t="shared" si="525"/>
        <v>3.4819999999999997E-2</v>
      </c>
      <c r="BG2551" s="34">
        <v>61.814072683999996</v>
      </c>
      <c r="BH2551" s="34">
        <v>94.48349546999998</v>
      </c>
      <c r="BI2551" s="34">
        <f t="shared" si="526"/>
        <v>1713.4321273160001</v>
      </c>
      <c r="BJ2551" s="34">
        <f t="shared" si="527"/>
        <v>2619.0000045299998</v>
      </c>
      <c r="BK2551" s="34">
        <v>0</v>
      </c>
      <c r="BL2551" s="34">
        <v>109.00000452999984</v>
      </c>
      <c r="BM2551" s="34">
        <f t="shared" si="528"/>
        <v>109.00000452999984</v>
      </c>
      <c r="BN2551" s="39">
        <f t="shared" si="518"/>
        <v>1713.4321273160001</v>
      </c>
      <c r="BO2551" s="39">
        <f t="shared" si="519"/>
        <v>2510</v>
      </c>
      <c r="BP2551" s="39">
        <f t="shared" si="529"/>
        <v>796.56787268399989</v>
      </c>
    </row>
    <row r="2552" spans="1:68" s="25" customFormat="1" ht="14.25" x14ac:dyDescent="0.2">
      <c r="A2552" s="14">
        <v>1409</v>
      </c>
      <c r="B2552" s="40"/>
      <c r="C2552" s="15"/>
      <c r="D2552" s="16">
        <v>15948</v>
      </c>
      <c r="E2552" s="15" t="s">
        <v>19606</v>
      </c>
      <c r="F2552" s="15" t="s">
        <v>19607</v>
      </c>
      <c r="G2552" s="17" t="s">
        <v>19608</v>
      </c>
      <c r="H2552" s="17" t="s">
        <v>19609</v>
      </c>
      <c r="I2552" s="17" t="s">
        <v>250</v>
      </c>
      <c r="J2552" s="15" t="s">
        <v>220</v>
      </c>
      <c r="K2552" s="15" t="s">
        <v>88</v>
      </c>
      <c r="L2552" s="18" t="s">
        <v>19610</v>
      </c>
      <c r="M2552" s="15" t="s">
        <v>18981</v>
      </c>
      <c r="N2552" s="15" t="s">
        <v>18982</v>
      </c>
      <c r="O2552" s="16">
        <v>510</v>
      </c>
      <c r="P2552" s="15" t="s">
        <v>118</v>
      </c>
      <c r="Q2552" s="15">
        <v>19400</v>
      </c>
      <c r="R2552" s="15">
        <v>167000</v>
      </c>
      <c r="S2552" s="15">
        <v>186400</v>
      </c>
      <c r="T2552" s="15">
        <v>0.19</v>
      </c>
      <c r="U2552" s="15" t="s">
        <v>18717</v>
      </c>
      <c r="V2552" s="15" t="s">
        <v>76</v>
      </c>
      <c r="W2552" s="16">
        <v>1</v>
      </c>
      <c r="X2552" s="16">
        <v>1</v>
      </c>
      <c r="Y2552" s="15">
        <v>8145</v>
      </c>
      <c r="Z2552" s="15">
        <v>0.187</v>
      </c>
      <c r="AA2552" s="15" t="s">
        <v>19391</v>
      </c>
      <c r="AB2552" s="15" t="s">
        <v>78</v>
      </c>
      <c r="AC2552" s="15">
        <v>185000</v>
      </c>
      <c r="AD2552" s="26">
        <v>42292</v>
      </c>
      <c r="AE2552" s="15" t="s">
        <v>119</v>
      </c>
      <c r="AF2552" s="15" t="s">
        <v>119</v>
      </c>
      <c r="AG2552" s="16">
        <v>1</v>
      </c>
      <c r="AH2552" s="15" t="s">
        <v>19611</v>
      </c>
      <c r="AI2552" s="15" t="s">
        <v>78</v>
      </c>
      <c r="AJ2552" s="15">
        <v>8145.3234863300004</v>
      </c>
      <c r="AK2552" s="15">
        <v>385.94054589000001</v>
      </c>
      <c r="AL2552" s="15">
        <v>3103503.03052</v>
      </c>
      <c r="AM2552" s="15">
        <v>1413984.7780599999</v>
      </c>
      <c r="AN2552" s="19">
        <v>19400</v>
      </c>
      <c r="AO2552" s="19">
        <v>164400</v>
      </c>
      <c r="AP2552" s="19">
        <v>0</v>
      </c>
      <c r="AQ2552" s="19">
        <v>0</v>
      </c>
      <c r="AR2552" s="34">
        <f t="shared" si="520"/>
        <v>183800</v>
      </c>
      <c r="AS2552" s="34">
        <v>45000</v>
      </c>
      <c r="AT2552" s="34">
        <v>3000</v>
      </c>
      <c r="AU2552" s="34">
        <v>48580</v>
      </c>
      <c r="AV2552" s="34">
        <v>0</v>
      </c>
      <c r="AW2552" s="35">
        <f t="shared" si="521"/>
        <v>96580</v>
      </c>
      <c r="AX2552" s="34">
        <f t="shared" si="522"/>
        <v>87220</v>
      </c>
      <c r="AY2552" s="36">
        <v>1.3258000000000001</v>
      </c>
      <c r="AZ2552" s="36">
        <v>2.0265</v>
      </c>
      <c r="BA2552" s="22"/>
      <c r="BB2552" s="19">
        <v>1838</v>
      </c>
      <c r="BC2552" s="34">
        <f t="shared" si="523"/>
        <v>1156.3627600000002</v>
      </c>
      <c r="BD2552" s="34">
        <f t="shared" si="524"/>
        <v>1767.5133000000001</v>
      </c>
      <c r="BE2552" s="38">
        <v>3.4819999999999997E-2</v>
      </c>
      <c r="BF2552" s="38">
        <f t="shared" si="525"/>
        <v>3.4819999999999997E-2</v>
      </c>
      <c r="BG2552" s="34">
        <v>40.264551303200001</v>
      </c>
      <c r="BH2552" s="34">
        <v>61.544813105999999</v>
      </c>
      <c r="BI2552" s="34">
        <f t="shared" si="526"/>
        <v>1116.0982086968002</v>
      </c>
      <c r="BJ2552" s="34">
        <f t="shared" si="527"/>
        <v>1705.9684868940001</v>
      </c>
      <c r="BK2552" s="34">
        <v>0</v>
      </c>
      <c r="BL2552" s="34">
        <v>0</v>
      </c>
      <c r="BM2552" s="34">
        <f t="shared" si="528"/>
        <v>0</v>
      </c>
      <c r="BN2552" s="39">
        <f t="shared" si="518"/>
        <v>1116.0982086968002</v>
      </c>
      <c r="BO2552" s="39">
        <f t="shared" si="519"/>
        <v>1705.9684868940001</v>
      </c>
      <c r="BP2552" s="39">
        <f t="shared" si="529"/>
        <v>589.87027819719992</v>
      </c>
    </row>
    <row r="2553" spans="1:68" s="25" customFormat="1" ht="14.25" x14ac:dyDescent="0.2">
      <c r="A2553" s="14">
        <v>1410</v>
      </c>
      <c r="B2553" s="40"/>
      <c r="C2553" s="15"/>
      <c r="D2553" s="16">
        <v>8636</v>
      </c>
      <c r="E2553" s="15" t="s">
        <v>19612</v>
      </c>
      <c r="F2553" s="15" t="s">
        <v>19613</v>
      </c>
      <c r="G2553" s="17" t="s">
        <v>19608</v>
      </c>
      <c r="H2553" s="17" t="s">
        <v>19609</v>
      </c>
      <c r="I2553" s="17" t="s">
        <v>250</v>
      </c>
      <c r="J2553" s="15" t="s">
        <v>220</v>
      </c>
      <c r="K2553" s="15" t="s">
        <v>88</v>
      </c>
      <c r="L2553" s="18" t="s">
        <v>19614</v>
      </c>
      <c r="M2553" s="15" t="s">
        <v>18972</v>
      </c>
      <c r="N2553" s="15" t="s">
        <v>18973</v>
      </c>
      <c r="O2553" s="16">
        <v>510</v>
      </c>
      <c r="P2553" s="15" t="s">
        <v>118</v>
      </c>
      <c r="Q2553" s="15">
        <v>21300</v>
      </c>
      <c r="R2553" s="15">
        <v>235000</v>
      </c>
      <c r="S2553" s="15">
        <v>256300</v>
      </c>
      <c r="T2553" s="15">
        <v>0.19</v>
      </c>
      <c r="U2553" s="15" t="s">
        <v>18717</v>
      </c>
      <c r="V2553" s="15" t="s">
        <v>76</v>
      </c>
      <c r="W2553" s="16">
        <v>1</v>
      </c>
      <c r="X2553" s="16">
        <v>1</v>
      </c>
      <c r="Y2553" s="15">
        <v>8623</v>
      </c>
      <c r="Z2553" s="15">
        <v>0.19800000000000001</v>
      </c>
      <c r="AA2553" s="15" t="s">
        <v>19391</v>
      </c>
      <c r="AB2553" s="15" t="s">
        <v>78</v>
      </c>
      <c r="AC2553" s="15">
        <v>222005</v>
      </c>
      <c r="AD2553" s="26">
        <v>40359</v>
      </c>
      <c r="AE2553" s="15" t="s">
        <v>78</v>
      </c>
      <c r="AF2553" s="15" t="s">
        <v>78</v>
      </c>
      <c r="AG2553" s="16">
        <v>1</v>
      </c>
      <c r="AH2553" s="15" t="s">
        <v>19615</v>
      </c>
      <c r="AI2553" s="15" t="s">
        <v>78</v>
      </c>
      <c r="AJ2553" s="15">
        <v>8623.1721191399993</v>
      </c>
      <c r="AK2553" s="15">
        <v>392.67439028000001</v>
      </c>
      <c r="AL2553" s="15">
        <v>3103523.7699500001</v>
      </c>
      <c r="AM2553" s="15">
        <v>1414045.86118</v>
      </c>
      <c r="AN2553" s="19">
        <v>21300</v>
      </c>
      <c r="AO2553" s="19">
        <v>223700</v>
      </c>
      <c r="AP2553" s="19">
        <v>0</v>
      </c>
      <c r="AQ2553" s="19">
        <v>0</v>
      </c>
      <c r="AR2553" s="34">
        <f t="shared" si="520"/>
        <v>245000</v>
      </c>
      <c r="AS2553" s="34">
        <v>45000</v>
      </c>
      <c r="AT2553" s="34">
        <v>0</v>
      </c>
      <c r="AU2553" s="34">
        <v>70000</v>
      </c>
      <c r="AV2553" s="34">
        <v>0</v>
      </c>
      <c r="AW2553" s="35">
        <f t="shared" si="521"/>
        <v>115000</v>
      </c>
      <c r="AX2553" s="34">
        <f t="shared" si="522"/>
        <v>130000</v>
      </c>
      <c r="AY2553" s="36">
        <v>1.3258000000000001</v>
      </c>
      <c r="AZ2553" s="36">
        <v>2.0265</v>
      </c>
      <c r="BA2553" s="22"/>
      <c r="BB2553" s="19">
        <v>2450</v>
      </c>
      <c r="BC2553" s="34">
        <f t="shared" si="523"/>
        <v>1723.5400000000002</v>
      </c>
      <c r="BD2553" s="34">
        <f t="shared" si="524"/>
        <v>2634.45</v>
      </c>
      <c r="BE2553" s="38">
        <v>3.4819999999999997E-2</v>
      </c>
      <c r="BF2553" s="38">
        <f t="shared" si="525"/>
        <v>3.4819999999999997E-2</v>
      </c>
      <c r="BG2553" s="34">
        <v>60.013662799999999</v>
      </c>
      <c r="BH2553" s="34">
        <v>91.731548999999987</v>
      </c>
      <c r="BI2553" s="34">
        <f t="shared" si="526"/>
        <v>1663.5263372000002</v>
      </c>
      <c r="BJ2553" s="34">
        <f t="shared" si="527"/>
        <v>2542.7184509999997</v>
      </c>
      <c r="BK2553" s="34">
        <v>0</v>
      </c>
      <c r="BL2553" s="34">
        <v>92.718450999999732</v>
      </c>
      <c r="BM2553" s="34">
        <f t="shared" si="528"/>
        <v>92.718450999999732</v>
      </c>
      <c r="BN2553" s="39">
        <f t="shared" si="518"/>
        <v>1663.5263372000002</v>
      </c>
      <c r="BO2553" s="39">
        <f t="shared" si="519"/>
        <v>2450</v>
      </c>
      <c r="BP2553" s="39">
        <f t="shared" si="529"/>
        <v>786.47366279999983</v>
      </c>
    </row>
    <row r="2554" spans="1:68" s="25" customFormat="1" ht="14.25" x14ac:dyDescent="0.2">
      <c r="A2554" s="14">
        <v>1411</v>
      </c>
      <c r="B2554" s="40"/>
      <c r="C2554" s="15"/>
      <c r="D2554" s="16">
        <v>31115</v>
      </c>
      <c r="E2554" s="15" t="s">
        <v>19616</v>
      </c>
      <c r="F2554" s="15" t="s">
        <v>19617</v>
      </c>
      <c r="G2554" s="17" t="s">
        <v>19608</v>
      </c>
      <c r="H2554" s="17" t="s">
        <v>19609</v>
      </c>
      <c r="I2554" s="17" t="s">
        <v>250</v>
      </c>
      <c r="J2554" s="15" t="s">
        <v>220</v>
      </c>
      <c r="K2554" s="15" t="s">
        <v>88</v>
      </c>
      <c r="L2554" s="18" t="s">
        <v>19618</v>
      </c>
      <c r="M2554" s="15" t="s">
        <v>18972</v>
      </c>
      <c r="N2554" s="15" t="s">
        <v>18973</v>
      </c>
      <c r="O2554" s="16">
        <v>510</v>
      </c>
      <c r="P2554" s="15" t="s">
        <v>118</v>
      </c>
      <c r="Q2554" s="15">
        <v>21300</v>
      </c>
      <c r="R2554" s="15">
        <v>208200</v>
      </c>
      <c r="S2554" s="15">
        <v>229500</v>
      </c>
      <c r="T2554" s="15">
        <v>0.19</v>
      </c>
      <c r="U2554" s="15" t="s">
        <v>18717</v>
      </c>
      <c r="V2554" s="15" t="s">
        <v>76</v>
      </c>
      <c r="W2554" s="16">
        <v>1</v>
      </c>
      <c r="X2554" s="16">
        <v>1</v>
      </c>
      <c r="Y2554" s="15">
        <v>8379</v>
      </c>
      <c r="Z2554" s="15">
        <v>0.192</v>
      </c>
      <c r="AA2554" s="15" t="s">
        <v>19391</v>
      </c>
      <c r="AB2554" s="15" t="s">
        <v>78</v>
      </c>
      <c r="AC2554" s="15">
        <v>220000</v>
      </c>
      <c r="AD2554" s="26">
        <v>42338</v>
      </c>
      <c r="AE2554" s="15" t="s">
        <v>119</v>
      </c>
      <c r="AF2554" s="15" t="s">
        <v>119</v>
      </c>
      <c r="AG2554" s="16">
        <v>1</v>
      </c>
      <c r="AH2554" s="15" t="s">
        <v>19619</v>
      </c>
      <c r="AI2554" s="15" t="s">
        <v>78</v>
      </c>
      <c r="AJ2554" s="15">
        <v>8379.4128418</v>
      </c>
      <c r="AK2554" s="15">
        <v>388.91414037200002</v>
      </c>
      <c r="AL2554" s="15">
        <v>3103546.1853800002</v>
      </c>
      <c r="AM2554" s="15">
        <v>1414107.2967000001</v>
      </c>
      <c r="AN2554" s="19">
        <v>21300</v>
      </c>
      <c r="AO2554" s="19">
        <v>203200</v>
      </c>
      <c r="AP2554" s="19">
        <v>0</v>
      </c>
      <c r="AQ2554" s="19">
        <v>0</v>
      </c>
      <c r="AR2554" s="34">
        <f t="shared" si="520"/>
        <v>224500</v>
      </c>
      <c r="AS2554" s="34">
        <v>45000</v>
      </c>
      <c r="AT2554" s="34">
        <v>3000</v>
      </c>
      <c r="AU2554" s="34">
        <v>62825</v>
      </c>
      <c r="AV2554" s="34">
        <v>0</v>
      </c>
      <c r="AW2554" s="35">
        <f t="shared" si="521"/>
        <v>110825</v>
      </c>
      <c r="AX2554" s="34">
        <f t="shared" si="522"/>
        <v>113675</v>
      </c>
      <c r="AY2554" s="36">
        <v>1.3258000000000001</v>
      </c>
      <c r="AZ2554" s="36">
        <v>2.0265</v>
      </c>
      <c r="BA2554" s="22"/>
      <c r="BB2554" s="19">
        <v>2245</v>
      </c>
      <c r="BC2554" s="34">
        <f t="shared" si="523"/>
        <v>1507.1031500000001</v>
      </c>
      <c r="BD2554" s="34">
        <f t="shared" si="524"/>
        <v>2303.6238749999998</v>
      </c>
      <c r="BE2554" s="38">
        <v>3.4819999999999997E-2</v>
      </c>
      <c r="BF2554" s="38">
        <f t="shared" si="525"/>
        <v>3.4819999999999997E-2</v>
      </c>
      <c r="BG2554" s="34">
        <v>52.477331683000003</v>
      </c>
      <c r="BH2554" s="34">
        <v>80.212183327499986</v>
      </c>
      <c r="BI2554" s="34">
        <f t="shared" si="526"/>
        <v>1454.625818317</v>
      </c>
      <c r="BJ2554" s="34">
        <f t="shared" si="527"/>
        <v>2223.4116916724997</v>
      </c>
      <c r="BK2554" s="34">
        <v>0</v>
      </c>
      <c r="BL2554" s="34">
        <v>0</v>
      </c>
      <c r="BM2554" s="34">
        <f t="shared" si="528"/>
        <v>0</v>
      </c>
      <c r="BN2554" s="39">
        <f t="shared" si="518"/>
        <v>1454.625818317</v>
      </c>
      <c r="BO2554" s="39">
        <f t="shared" si="519"/>
        <v>2223.4116916724997</v>
      </c>
      <c r="BP2554" s="39">
        <f t="shared" si="529"/>
        <v>768.78587335549969</v>
      </c>
    </row>
    <row r="2555" spans="1:68" s="25" customFormat="1" ht="14.25" x14ac:dyDescent="0.2">
      <c r="A2555" s="14">
        <v>1412</v>
      </c>
      <c r="B2555" s="40"/>
      <c r="C2555" s="15" t="s">
        <v>19620</v>
      </c>
      <c r="D2555" s="16">
        <v>22710</v>
      </c>
      <c r="E2555" s="15" t="s">
        <v>19621</v>
      </c>
      <c r="F2555" s="15" t="s">
        <v>19620</v>
      </c>
      <c r="G2555" s="17" t="s">
        <v>19622</v>
      </c>
      <c r="H2555" s="17" t="s">
        <v>19623</v>
      </c>
      <c r="I2555" s="17" t="s">
        <v>88</v>
      </c>
      <c r="J2555" s="15" t="s">
        <v>19624</v>
      </c>
      <c r="K2555" s="15" t="s">
        <v>11569</v>
      </c>
      <c r="L2555" s="18" t="s">
        <v>19625</v>
      </c>
      <c r="M2555" s="15" t="s">
        <v>18972</v>
      </c>
      <c r="N2555" s="15" t="s">
        <v>18973</v>
      </c>
      <c r="O2555" s="16">
        <v>510</v>
      </c>
      <c r="P2555" s="15" t="s">
        <v>118</v>
      </c>
      <c r="Q2555" s="15">
        <v>21300</v>
      </c>
      <c r="R2555" s="15">
        <v>215700</v>
      </c>
      <c r="S2555" s="15">
        <v>237000</v>
      </c>
      <c r="T2555" s="15">
        <v>0.19</v>
      </c>
      <c r="U2555" s="15" t="s">
        <v>18717</v>
      </c>
      <c r="V2555" s="15" t="s">
        <v>76</v>
      </c>
      <c r="W2555" s="16">
        <v>1</v>
      </c>
      <c r="X2555" s="16">
        <v>1</v>
      </c>
      <c r="Y2555" s="15">
        <v>8528</v>
      </c>
      <c r="Z2555" s="15">
        <v>0.19600000000000001</v>
      </c>
      <c r="AA2555" s="15" t="s">
        <v>19391</v>
      </c>
      <c r="AB2555" s="15" t="s">
        <v>78</v>
      </c>
      <c r="AC2555" s="15">
        <v>215000</v>
      </c>
      <c r="AD2555" s="26">
        <v>42244</v>
      </c>
      <c r="AE2555" s="15" t="s">
        <v>119</v>
      </c>
      <c r="AF2555" s="15" t="s">
        <v>119</v>
      </c>
      <c r="AG2555" s="16">
        <v>1</v>
      </c>
      <c r="AH2555" s="15" t="s">
        <v>19626</v>
      </c>
      <c r="AI2555" s="15" t="s">
        <v>78</v>
      </c>
      <c r="AJ2555" s="15">
        <v>8528.46875</v>
      </c>
      <c r="AK2555" s="15">
        <v>391.85939311099997</v>
      </c>
      <c r="AL2555" s="15">
        <v>3103568.0130799999</v>
      </c>
      <c r="AM2555" s="15">
        <v>1414168.5179900001</v>
      </c>
      <c r="AN2555" s="19">
        <v>21300</v>
      </c>
      <c r="AO2555" s="19">
        <v>205900</v>
      </c>
      <c r="AP2555" s="19">
        <v>0</v>
      </c>
      <c r="AQ2555" s="19">
        <v>0</v>
      </c>
      <c r="AR2555" s="34">
        <f t="shared" si="520"/>
        <v>227200</v>
      </c>
      <c r="AS2555" s="34">
        <v>45000</v>
      </c>
      <c r="AT2555" s="34">
        <v>0</v>
      </c>
      <c r="AU2555" s="34">
        <v>63770</v>
      </c>
      <c r="AV2555" s="34">
        <v>0</v>
      </c>
      <c r="AW2555" s="35">
        <f t="shared" si="521"/>
        <v>108770</v>
      </c>
      <c r="AX2555" s="34">
        <f t="shared" si="522"/>
        <v>118430</v>
      </c>
      <c r="AY2555" s="36">
        <v>1.3258000000000001</v>
      </c>
      <c r="AZ2555" s="36">
        <v>2.0265</v>
      </c>
      <c r="BA2555" s="22"/>
      <c r="BB2555" s="19">
        <v>2272</v>
      </c>
      <c r="BC2555" s="34">
        <f t="shared" si="523"/>
        <v>1570.1449400000001</v>
      </c>
      <c r="BD2555" s="34">
        <f t="shared" si="524"/>
        <v>2399.9839499999998</v>
      </c>
      <c r="BE2555" s="38">
        <v>3.4819999999999997E-2</v>
      </c>
      <c r="BF2555" s="38">
        <f t="shared" si="525"/>
        <v>3.4819999999999997E-2</v>
      </c>
      <c r="BG2555" s="34">
        <v>54.672446810799997</v>
      </c>
      <c r="BH2555" s="34">
        <v>83.567441138999982</v>
      </c>
      <c r="BI2555" s="34">
        <f t="shared" si="526"/>
        <v>1515.4724931892001</v>
      </c>
      <c r="BJ2555" s="34">
        <f t="shared" si="527"/>
        <v>2316.4165088609998</v>
      </c>
      <c r="BK2555" s="34">
        <v>0</v>
      </c>
      <c r="BL2555" s="34">
        <v>44.416508860999784</v>
      </c>
      <c r="BM2555" s="34">
        <f t="shared" si="528"/>
        <v>44.416508860999784</v>
      </c>
      <c r="BN2555" s="39">
        <f t="shared" si="518"/>
        <v>1515.4724931892001</v>
      </c>
      <c r="BO2555" s="39">
        <f t="shared" si="519"/>
        <v>2272</v>
      </c>
      <c r="BP2555" s="39">
        <f t="shared" si="529"/>
        <v>756.52750681079988</v>
      </c>
    </row>
    <row r="2556" spans="1:68" s="25" customFormat="1" ht="14.25" x14ac:dyDescent="0.2">
      <c r="A2556" s="14">
        <v>1413</v>
      </c>
      <c r="B2556" s="40"/>
      <c r="C2556" s="15"/>
      <c r="D2556" s="16">
        <v>21161</v>
      </c>
      <c r="E2556" s="15" t="s">
        <v>19627</v>
      </c>
      <c r="F2556" s="15" t="s">
        <v>19628</v>
      </c>
      <c r="G2556" s="17" t="s">
        <v>19629</v>
      </c>
      <c r="H2556" s="17" t="s">
        <v>19630</v>
      </c>
      <c r="I2556" s="17" t="s">
        <v>86</v>
      </c>
      <c r="J2556" s="15" t="s">
        <v>19630</v>
      </c>
      <c r="K2556" s="15" t="s">
        <v>9180</v>
      </c>
      <c r="L2556" s="18" t="s">
        <v>19631</v>
      </c>
      <c r="M2556" s="15" t="s">
        <v>18972</v>
      </c>
      <c r="N2556" s="15" t="s">
        <v>18973</v>
      </c>
      <c r="O2556" s="16">
        <v>510</v>
      </c>
      <c r="P2556" s="15" t="s">
        <v>118</v>
      </c>
      <c r="Q2556" s="15">
        <v>22000</v>
      </c>
      <c r="R2556" s="15">
        <v>213400</v>
      </c>
      <c r="S2556" s="15">
        <v>235400</v>
      </c>
      <c r="T2556" s="15">
        <v>0.2</v>
      </c>
      <c r="U2556" s="15" t="s">
        <v>18717</v>
      </c>
      <c r="V2556" s="15" t="s">
        <v>76</v>
      </c>
      <c r="W2556" s="16">
        <v>1</v>
      </c>
      <c r="X2556" s="16">
        <v>1</v>
      </c>
      <c r="Y2556" s="15">
        <v>8570</v>
      </c>
      <c r="Z2556" s="15">
        <v>0.19700000000000001</v>
      </c>
      <c r="AA2556" s="15" t="s">
        <v>19391</v>
      </c>
      <c r="AB2556" s="15" t="s">
        <v>78</v>
      </c>
      <c r="AC2556" s="15">
        <v>200000</v>
      </c>
      <c r="AD2556" s="26">
        <v>40920</v>
      </c>
      <c r="AE2556" s="15" t="s">
        <v>78</v>
      </c>
      <c r="AF2556" s="15" t="s">
        <v>78</v>
      </c>
      <c r="AG2556" s="16">
        <v>1</v>
      </c>
      <c r="AH2556" s="15" t="s">
        <v>19632</v>
      </c>
      <c r="AI2556" s="15" t="s">
        <v>78</v>
      </c>
      <c r="AJ2556" s="15">
        <v>8569.9829101600008</v>
      </c>
      <c r="AK2556" s="15">
        <v>395.55997872199998</v>
      </c>
      <c r="AL2556" s="15">
        <v>3103588.6810099999</v>
      </c>
      <c r="AM2556" s="15">
        <v>1414230.30131</v>
      </c>
      <c r="AN2556" s="19">
        <v>22000</v>
      </c>
      <c r="AO2556" s="19">
        <v>203400</v>
      </c>
      <c r="AP2556" s="19">
        <v>0</v>
      </c>
      <c r="AQ2556" s="19">
        <v>0</v>
      </c>
      <c r="AR2556" s="34">
        <f t="shared" si="520"/>
        <v>225400</v>
      </c>
      <c r="AS2556" s="34">
        <v>45000</v>
      </c>
      <c r="AT2556" s="34">
        <v>3000</v>
      </c>
      <c r="AU2556" s="34">
        <v>63140</v>
      </c>
      <c r="AV2556" s="34">
        <v>0</v>
      </c>
      <c r="AW2556" s="35">
        <f t="shared" si="521"/>
        <v>111140</v>
      </c>
      <c r="AX2556" s="34">
        <f t="shared" si="522"/>
        <v>114260</v>
      </c>
      <c r="AY2556" s="36">
        <v>1.3258000000000001</v>
      </c>
      <c r="AZ2556" s="36">
        <v>2.0265</v>
      </c>
      <c r="BA2556" s="22"/>
      <c r="BB2556" s="19">
        <v>2254</v>
      </c>
      <c r="BC2556" s="34">
        <f t="shared" si="523"/>
        <v>1514.8590799999999</v>
      </c>
      <c r="BD2556" s="34">
        <f t="shared" si="524"/>
        <v>2315.4788999999996</v>
      </c>
      <c r="BE2556" s="38">
        <v>3.4819999999999997E-2</v>
      </c>
      <c r="BF2556" s="38">
        <f t="shared" si="525"/>
        <v>3.4819999999999997E-2</v>
      </c>
      <c r="BG2556" s="34">
        <v>52.747393165599995</v>
      </c>
      <c r="BH2556" s="34">
        <v>80.624975297999981</v>
      </c>
      <c r="BI2556" s="34">
        <f t="shared" si="526"/>
        <v>1462.1116868344</v>
      </c>
      <c r="BJ2556" s="34">
        <f t="shared" si="527"/>
        <v>2234.8539247019999</v>
      </c>
      <c r="BK2556" s="34">
        <v>0</v>
      </c>
      <c r="BL2556" s="34">
        <v>0</v>
      </c>
      <c r="BM2556" s="34">
        <f t="shared" si="528"/>
        <v>0</v>
      </c>
      <c r="BN2556" s="39">
        <f t="shared" si="518"/>
        <v>1462.1116868344</v>
      </c>
      <c r="BO2556" s="39">
        <f t="shared" si="519"/>
        <v>2234.8539247019999</v>
      </c>
      <c r="BP2556" s="39">
        <f t="shared" si="529"/>
        <v>772.7422378675999</v>
      </c>
    </row>
    <row r="2557" spans="1:68" s="25" customFormat="1" ht="14.25" x14ac:dyDescent="0.2">
      <c r="A2557" s="14">
        <v>1414</v>
      </c>
      <c r="B2557" s="40"/>
      <c r="C2557" s="15" t="s">
        <v>571</v>
      </c>
      <c r="D2557" s="16">
        <v>5252</v>
      </c>
      <c r="E2557" s="15" t="s">
        <v>19633</v>
      </c>
      <c r="F2557" s="15" t="s">
        <v>19634</v>
      </c>
      <c r="G2557" s="17" t="s">
        <v>19635</v>
      </c>
      <c r="H2557" s="17" t="s">
        <v>19636</v>
      </c>
      <c r="I2557" s="17" t="s">
        <v>86</v>
      </c>
      <c r="J2557" s="15" t="s">
        <v>19637</v>
      </c>
      <c r="K2557" s="15" t="s">
        <v>577</v>
      </c>
      <c r="L2557" s="18" t="s">
        <v>19638</v>
      </c>
      <c r="M2557" s="15" t="s">
        <v>18972</v>
      </c>
      <c r="N2557" s="15" t="s">
        <v>18973</v>
      </c>
      <c r="O2557" s="16">
        <v>510</v>
      </c>
      <c r="P2557" s="15" t="s">
        <v>118</v>
      </c>
      <c r="Q2557" s="15">
        <v>22000</v>
      </c>
      <c r="R2557" s="15">
        <v>241100</v>
      </c>
      <c r="S2557" s="15">
        <v>263100</v>
      </c>
      <c r="T2557" s="15">
        <v>0.2</v>
      </c>
      <c r="U2557" s="15" t="s">
        <v>18717</v>
      </c>
      <c r="V2557" s="15" t="s">
        <v>76</v>
      </c>
      <c r="W2557" s="16">
        <v>1</v>
      </c>
      <c r="X2557" s="16">
        <v>1</v>
      </c>
      <c r="Y2557" s="15">
        <v>8790</v>
      </c>
      <c r="Z2557" s="15">
        <v>0.20200000000000001</v>
      </c>
      <c r="AA2557" s="15" t="s">
        <v>19180</v>
      </c>
      <c r="AB2557" s="15" t="s">
        <v>18925</v>
      </c>
      <c r="AC2557" s="15">
        <v>199750</v>
      </c>
      <c r="AD2557" s="26">
        <v>40451</v>
      </c>
      <c r="AE2557" s="15" t="s">
        <v>78</v>
      </c>
      <c r="AF2557" s="15" t="s">
        <v>78</v>
      </c>
      <c r="AG2557" s="16">
        <v>1</v>
      </c>
      <c r="AH2557" s="15" t="s">
        <v>19639</v>
      </c>
      <c r="AI2557" s="15" t="s">
        <v>78</v>
      </c>
      <c r="AJ2557" s="15">
        <v>8789.9799804699996</v>
      </c>
      <c r="AK2557" s="15">
        <v>404.209491254</v>
      </c>
      <c r="AL2557" s="15">
        <v>3103607.9742999999</v>
      </c>
      <c r="AM2557" s="15">
        <v>1414291.5589600001</v>
      </c>
      <c r="AN2557" s="19">
        <v>22000</v>
      </c>
      <c r="AO2557" s="19">
        <v>202400</v>
      </c>
      <c r="AP2557" s="19">
        <v>0</v>
      </c>
      <c r="AQ2557" s="19">
        <v>0</v>
      </c>
      <c r="AR2557" s="34">
        <f t="shared" si="520"/>
        <v>224400</v>
      </c>
      <c r="AS2557" s="34">
        <v>45000</v>
      </c>
      <c r="AT2557" s="34">
        <v>3000</v>
      </c>
      <c r="AU2557" s="34">
        <v>62790</v>
      </c>
      <c r="AV2557" s="34">
        <v>0</v>
      </c>
      <c r="AW2557" s="35">
        <f t="shared" si="521"/>
        <v>110790</v>
      </c>
      <c r="AX2557" s="34">
        <f t="shared" si="522"/>
        <v>113610</v>
      </c>
      <c r="AY2557" s="36">
        <v>1.3258000000000001</v>
      </c>
      <c r="AZ2557" s="36">
        <v>2.0265</v>
      </c>
      <c r="BA2557" s="22"/>
      <c r="BB2557" s="19">
        <v>2244</v>
      </c>
      <c r="BC2557" s="34">
        <f t="shared" si="523"/>
        <v>1506.2413799999999</v>
      </c>
      <c r="BD2557" s="34">
        <f t="shared" si="524"/>
        <v>2302.30665</v>
      </c>
      <c r="BE2557" s="38">
        <v>3.4819999999999997E-2</v>
      </c>
      <c r="BF2557" s="38">
        <f t="shared" si="525"/>
        <v>3.4819999999999997E-2</v>
      </c>
      <c r="BG2557" s="34">
        <v>52.447324851599994</v>
      </c>
      <c r="BH2557" s="34">
        <v>80.166317552999999</v>
      </c>
      <c r="BI2557" s="34">
        <f t="shared" si="526"/>
        <v>1453.7940551484</v>
      </c>
      <c r="BJ2557" s="34">
        <f t="shared" si="527"/>
        <v>2222.1403324470002</v>
      </c>
      <c r="BK2557" s="34">
        <v>0</v>
      </c>
      <c r="BL2557" s="34">
        <v>0</v>
      </c>
      <c r="BM2557" s="34">
        <f t="shared" si="528"/>
        <v>0</v>
      </c>
      <c r="BN2557" s="39">
        <f t="shared" si="518"/>
        <v>1453.7940551484</v>
      </c>
      <c r="BO2557" s="39">
        <f t="shared" si="519"/>
        <v>2222.1403324470002</v>
      </c>
      <c r="BP2557" s="39">
        <f t="shared" si="529"/>
        <v>768.34627729860017</v>
      </c>
    </row>
    <row r="2558" spans="1:68" s="25" customFormat="1" ht="14.25" x14ac:dyDescent="0.2">
      <c r="A2558" s="14">
        <v>1415</v>
      </c>
      <c r="B2558" s="40"/>
      <c r="C2558" s="15"/>
      <c r="D2558" s="16">
        <v>32204</v>
      </c>
      <c r="E2558" s="15" t="s">
        <v>19640</v>
      </c>
      <c r="F2558" s="15" t="s">
        <v>19641</v>
      </c>
      <c r="G2558" s="17" t="s">
        <v>19642</v>
      </c>
      <c r="H2558" s="17" t="s">
        <v>19643</v>
      </c>
      <c r="I2558" s="17" t="s">
        <v>86</v>
      </c>
      <c r="J2558" s="15" t="s">
        <v>19644</v>
      </c>
      <c r="K2558" s="15" t="s">
        <v>7677</v>
      </c>
      <c r="L2558" s="18" t="s">
        <v>19645</v>
      </c>
      <c r="M2558" s="15" t="s">
        <v>18972</v>
      </c>
      <c r="N2558" s="15" t="s">
        <v>18973</v>
      </c>
      <c r="O2558" s="16">
        <v>500</v>
      </c>
      <c r="P2558" s="15" t="s">
        <v>1055</v>
      </c>
      <c r="Q2558" s="15">
        <v>2000</v>
      </c>
      <c r="R2558" s="15">
        <v>0</v>
      </c>
      <c r="S2558" s="15">
        <v>2000</v>
      </c>
      <c r="T2558" s="15">
        <v>0.23</v>
      </c>
      <c r="U2558" s="15" t="s">
        <v>18717</v>
      </c>
      <c r="V2558" s="15" t="s">
        <v>76</v>
      </c>
      <c r="W2558" s="16">
        <v>0</v>
      </c>
      <c r="X2558" s="16">
        <v>0</v>
      </c>
      <c r="Y2558" s="15">
        <v>9960</v>
      </c>
      <c r="Z2558" s="15">
        <v>0.22900000000000001</v>
      </c>
      <c r="AA2558" s="15" t="s">
        <v>19180</v>
      </c>
      <c r="AB2558" s="15" t="s">
        <v>18925</v>
      </c>
      <c r="AC2558" s="15">
        <v>0</v>
      </c>
      <c r="AD2558" s="15"/>
      <c r="AE2558" s="15" t="s">
        <v>78</v>
      </c>
      <c r="AF2558" s="15" t="s">
        <v>78</v>
      </c>
      <c r="AG2558" s="16">
        <v>1</v>
      </c>
      <c r="AH2558" s="15" t="s">
        <v>19646</v>
      </c>
      <c r="AI2558" s="15" t="s">
        <v>78</v>
      </c>
      <c r="AJ2558" s="15">
        <v>9960.0356445300004</v>
      </c>
      <c r="AK2558" s="15">
        <v>412.396388258</v>
      </c>
      <c r="AL2558" s="15">
        <v>3103631.8221499999</v>
      </c>
      <c r="AM2558" s="15">
        <v>1414354.1360299999</v>
      </c>
      <c r="AN2558" s="19">
        <v>0</v>
      </c>
      <c r="AO2558" s="19">
        <v>0</v>
      </c>
      <c r="AP2558" s="19">
        <v>1800</v>
      </c>
      <c r="AQ2558" s="19">
        <v>0</v>
      </c>
      <c r="AR2558" s="34">
        <f t="shared" si="520"/>
        <v>1800</v>
      </c>
      <c r="AS2558" s="34">
        <v>0</v>
      </c>
      <c r="AT2558" s="34">
        <v>0</v>
      </c>
      <c r="AU2558" s="34">
        <v>0</v>
      </c>
      <c r="AV2558" s="34">
        <v>0</v>
      </c>
      <c r="AW2558" s="35">
        <f t="shared" si="521"/>
        <v>0</v>
      </c>
      <c r="AX2558" s="34">
        <f t="shared" si="522"/>
        <v>1800</v>
      </c>
      <c r="AY2558" s="36">
        <v>1.3258000000000001</v>
      </c>
      <c r="AZ2558" s="36">
        <v>2.0265</v>
      </c>
      <c r="BA2558" s="22"/>
      <c r="BB2558" s="19">
        <v>54</v>
      </c>
      <c r="BC2558" s="34">
        <f t="shared" si="523"/>
        <v>23.864400000000003</v>
      </c>
      <c r="BD2558" s="34">
        <f t="shared" si="524"/>
        <v>36.476999999999997</v>
      </c>
      <c r="BE2558" s="38">
        <v>3.4819999999999997E-2</v>
      </c>
      <c r="BF2558" s="38">
        <f t="shared" si="525"/>
        <v>3.4819999999999997E-2</v>
      </c>
      <c r="BG2558" s="34">
        <v>0</v>
      </c>
      <c r="BH2558" s="34">
        <v>0</v>
      </c>
      <c r="BI2558" s="34">
        <f t="shared" si="526"/>
        <v>23.864400000000003</v>
      </c>
      <c r="BJ2558" s="34">
        <f t="shared" si="527"/>
        <v>36.476999999999997</v>
      </c>
      <c r="BK2558" s="34">
        <v>0</v>
      </c>
      <c r="BL2558" s="34">
        <v>0</v>
      </c>
      <c r="BM2558" s="34">
        <f t="shared" si="528"/>
        <v>0</v>
      </c>
      <c r="BN2558" s="39">
        <f t="shared" si="518"/>
        <v>23.864400000000003</v>
      </c>
      <c r="BO2558" s="39">
        <f t="shared" si="519"/>
        <v>36.476999999999997</v>
      </c>
      <c r="BP2558" s="39">
        <f t="shared" si="529"/>
        <v>12.612599999999993</v>
      </c>
    </row>
    <row r="2559" spans="1:68" s="25" customFormat="1" ht="14.25" x14ac:dyDescent="0.2">
      <c r="A2559" s="14">
        <v>1416</v>
      </c>
      <c r="B2559" s="40"/>
      <c r="C2559" s="15"/>
      <c r="D2559" s="16">
        <v>5032</v>
      </c>
      <c r="E2559" s="15" t="s">
        <v>19647</v>
      </c>
      <c r="F2559" s="15" t="s">
        <v>19648</v>
      </c>
      <c r="G2559" s="17" t="s">
        <v>19649</v>
      </c>
      <c r="H2559" s="17" t="s">
        <v>19650</v>
      </c>
      <c r="I2559" s="17" t="s">
        <v>86</v>
      </c>
      <c r="J2559" s="15" t="s">
        <v>19651</v>
      </c>
      <c r="K2559" s="15" t="s">
        <v>2020</v>
      </c>
      <c r="L2559" s="18" t="s">
        <v>19652</v>
      </c>
      <c r="M2559" s="15" t="s">
        <v>18972</v>
      </c>
      <c r="N2559" s="15" t="s">
        <v>18973</v>
      </c>
      <c r="O2559" s="16">
        <v>510</v>
      </c>
      <c r="P2559" s="15" t="s">
        <v>118</v>
      </c>
      <c r="Q2559" s="15">
        <v>21300</v>
      </c>
      <c r="R2559" s="15">
        <v>185100</v>
      </c>
      <c r="S2559" s="15">
        <v>206400</v>
      </c>
      <c r="T2559" s="15">
        <v>0.19</v>
      </c>
      <c r="U2559" s="15" t="s">
        <v>18717</v>
      </c>
      <c r="V2559" s="15" t="s">
        <v>76</v>
      </c>
      <c r="W2559" s="16">
        <v>1</v>
      </c>
      <c r="X2559" s="16">
        <v>0</v>
      </c>
      <c r="Y2559" s="15">
        <v>7686</v>
      </c>
      <c r="Z2559" s="15">
        <v>0.17599999999999999</v>
      </c>
      <c r="AA2559" s="15" t="s">
        <v>19653</v>
      </c>
      <c r="AB2559" s="15" t="s">
        <v>18925</v>
      </c>
      <c r="AC2559" s="15">
        <v>0</v>
      </c>
      <c r="AD2559" s="15"/>
      <c r="AE2559" s="15" t="s">
        <v>119</v>
      </c>
      <c r="AF2559" s="15" t="s">
        <v>119</v>
      </c>
      <c r="AG2559" s="16">
        <v>1</v>
      </c>
      <c r="AH2559" s="15" t="s">
        <v>19654</v>
      </c>
      <c r="AI2559" s="15" t="s">
        <v>78</v>
      </c>
      <c r="AJ2559" s="15">
        <v>7686.46875</v>
      </c>
      <c r="AK2559" s="15">
        <v>375.28214531499998</v>
      </c>
      <c r="AL2559" s="15">
        <v>3103386.1914300001</v>
      </c>
      <c r="AM2559" s="15">
        <v>1414190.1689500001</v>
      </c>
      <c r="AN2559" s="19">
        <v>21300</v>
      </c>
      <c r="AO2559" s="19">
        <v>180700</v>
      </c>
      <c r="AP2559" s="19">
        <v>0</v>
      </c>
      <c r="AQ2559" s="19">
        <v>0</v>
      </c>
      <c r="AR2559" s="34">
        <f t="shared" si="520"/>
        <v>202000</v>
      </c>
      <c r="AS2559" s="34">
        <v>45000</v>
      </c>
      <c r="AT2559" s="34">
        <v>3000</v>
      </c>
      <c r="AU2559" s="34">
        <v>54950</v>
      </c>
      <c r="AV2559" s="34">
        <v>0</v>
      </c>
      <c r="AW2559" s="35">
        <f t="shared" si="521"/>
        <v>102950</v>
      </c>
      <c r="AX2559" s="34">
        <f t="shared" si="522"/>
        <v>99050</v>
      </c>
      <c r="AY2559" s="36">
        <v>1.3258000000000001</v>
      </c>
      <c r="AZ2559" s="36">
        <v>2.0265</v>
      </c>
      <c r="BA2559" s="22"/>
      <c r="BB2559" s="19">
        <v>2020</v>
      </c>
      <c r="BC2559" s="34">
        <f t="shared" si="523"/>
        <v>1313.2049000000002</v>
      </c>
      <c r="BD2559" s="34">
        <f t="shared" si="524"/>
        <v>2007.2482499999999</v>
      </c>
      <c r="BE2559" s="38">
        <v>3.4819999999999997E-2</v>
      </c>
      <c r="BF2559" s="38">
        <f t="shared" si="525"/>
        <v>3.4819999999999997E-2</v>
      </c>
      <c r="BG2559" s="34">
        <v>45.725794618000002</v>
      </c>
      <c r="BH2559" s="34">
        <v>69.892384064999987</v>
      </c>
      <c r="BI2559" s="34">
        <f t="shared" si="526"/>
        <v>1267.4791053820002</v>
      </c>
      <c r="BJ2559" s="34">
        <f t="shared" si="527"/>
        <v>1937.3558659349999</v>
      </c>
      <c r="BK2559" s="34">
        <v>0</v>
      </c>
      <c r="BL2559" s="34">
        <v>0</v>
      </c>
      <c r="BM2559" s="34">
        <f t="shared" si="528"/>
        <v>0</v>
      </c>
      <c r="BN2559" s="39">
        <f t="shared" si="518"/>
        <v>1267.4791053820002</v>
      </c>
      <c r="BO2559" s="39">
        <f t="shared" si="519"/>
        <v>1937.3558659349999</v>
      </c>
      <c r="BP2559" s="39">
        <f t="shared" si="529"/>
        <v>669.87676055299971</v>
      </c>
    </row>
    <row r="2560" spans="1:68" s="25" customFormat="1" ht="14.25" x14ac:dyDescent="0.2">
      <c r="A2560" s="14">
        <v>1417</v>
      </c>
      <c r="B2560" s="40"/>
      <c r="C2560" s="15"/>
      <c r="D2560" s="16">
        <v>341</v>
      </c>
      <c r="E2560" s="15" t="s">
        <v>19655</v>
      </c>
      <c r="F2560" s="15" t="s">
        <v>19656</v>
      </c>
      <c r="G2560" s="17" t="s">
        <v>19657</v>
      </c>
      <c r="H2560" s="17" t="s">
        <v>19658</v>
      </c>
      <c r="I2560" s="17" t="s">
        <v>86</v>
      </c>
      <c r="J2560" s="15" t="s">
        <v>19659</v>
      </c>
      <c r="K2560" s="15" t="s">
        <v>7935</v>
      </c>
      <c r="L2560" s="18" t="s">
        <v>19660</v>
      </c>
      <c r="M2560" s="15" t="s">
        <v>18981</v>
      </c>
      <c r="N2560" s="15" t="s">
        <v>18982</v>
      </c>
      <c r="O2560" s="16">
        <v>510</v>
      </c>
      <c r="P2560" s="15" t="s">
        <v>118</v>
      </c>
      <c r="Q2560" s="15">
        <v>16400</v>
      </c>
      <c r="R2560" s="15">
        <v>130200</v>
      </c>
      <c r="S2560" s="15">
        <v>146600</v>
      </c>
      <c r="T2560" s="15">
        <v>0.15</v>
      </c>
      <c r="U2560" s="15" t="s">
        <v>18717</v>
      </c>
      <c r="V2560" s="15" t="s">
        <v>76</v>
      </c>
      <c r="W2560" s="16">
        <v>1</v>
      </c>
      <c r="X2560" s="16">
        <v>1</v>
      </c>
      <c r="Y2560" s="15">
        <v>6555</v>
      </c>
      <c r="Z2560" s="15">
        <v>0.15</v>
      </c>
      <c r="AA2560" s="15" t="s">
        <v>19653</v>
      </c>
      <c r="AB2560" s="15" t="s">
        <v>18925</v>
      </c>
      <c r="AC2560" s="15">
        <v>165000</v>
      </c>
      <c r="AD2560" s="26">
        <v>42502</v>
      </c>
      <c r="AE2560" s="15" t="s">
        <v>119</v>
      </c>
      <c r="AF2560" s="15" t="s">
        <v>119</v>
      </c>
      <c r="AG2560" s="16">
        <v>1</v>
      </c>
      <c r="AH2560" s="15" t="s">
        <v>19661</v>
      </c>
      <c r="AI2560" s="15" t="s">
        <v>78</v>
      </c>
      <c r="AJ2560" s="15">
        <v>6554.7497558599998</v>
      </c>
      <c r="AK2560" s="15">
        <v>349.04430242299998</v>
      </c>
      <c r="AL2560" s="15">
        <v>3103359.64347</v>
      </c>
      <c r="AM2560" s="15">
        <v>1414135.26336</v>
      </c>
      <c r="AN2560" s="19">
        <v>16400</v>
      </c>
      <c r="AO2560" s="19">
        <v>132100</v>
      </c>
      <c r="AP2560" s="19">
        <v>0</v>
      </c>
      <c r="AQ2560" s="19">
        <v>0</v>
      </c>
      <c r="AR2560" s="34">
        <f t="shared" si="520"/>
        <v>148500</v>
      </c>
      <c r="AS2560" s="34">
        <v>45000</v>
      </c>
      <c r="AT2560" s="34">
        <v>0</v>
      </c>
      <c r="AU2560" s="34">
        <v>36225</v>
      </c>
      <c r="AV2560" s="34">
        <v>0</v>
      </c>
      <c r="AW2560" s="35">
        <f t="shared" si="521"/>
        <v>81225</v>
      </c>
      <c r="AX2560" s="34">
        <f t="shared" si="522"/>
        <v>67275</v>
      </c>
      <c r="AY2560" s="36">
        <v>1.3258000000000001</v>
      </c>
      <c r="AZ2560" s="36">
        <v>2.0265</v>
      </c>
      <c r="BA2560" s="22"/>
      <c r="BB2560" s="19">
        <v>1485</v>
      </c>
      <c r="BC2560" s="34">
        <f t="shared" si="523"/>
        <v>891.93195000000003</v>
      </c>
      <c r="BD2560" s="34">
        <f t="shared" si="524"/>
        <v>1363.3278749999999</v>
      </c>
      <c r="BE2560" s="38">
        <v>3.4819999999999997E-2</v>
      </c>
      <c r="BF2560" s="38">
        <f t="shared" si="525"/>
        <v>3.4819999999999997E-2</v>
      </c>
      <c r="BG2560" s="34">
        <v>31.057070498999998</v>
      </c>
      <c r="BH2560" s="34">
        <v>47.471076607499995</v>
      </c>
      <c r="BI2560" s="34">
        <f t="shared" si="526"/>
        <v>860.87487950100001</v>
      </c>
      <c r="BJ2560" s="34">
        <f t="shared" si="527"/>
        <v>1315.8567983925</v>
      </c>
      <c r="BK2560" s="34">
        <v>0</v>
      </c>
      <c r="BL2560" s="34">
        <v>0</v>
      </c>
      <c r="BM2560" s="34">
        <f t="shared" si="528"/>
        <v>0</v>
      </c>
      <c r="BN2560" s="39">
        <f t="shared" si="518"/>
        <v>860.87487950100001</v>
      </c>
      <c r="BO2560" s="39">
        <f t="shared" si="519"/>
        <v>1315.8567983925</v>
      </c>
      <c r="BP2560" s="39">
        <f t="shared" si="529"/>
        <v>454.98191889149996</v>
      </c>
    </row>
    <row r="2561" spans="1:68" s="25" customFormat="1" ht="14.25" x14ac:dyDescent="0.2">
      <c r="A2561" s="14">
        <v>1418</v>
      </c>
      <c r="B2561" s="40"/>
      <c r="C2561" s="15" t="s">
        <v>726</v>
      </c>
      <c r="D2561" s="16">
        <v>36631</v>
      </c>
      <c r="E2561" s="15" t="s">
        <v>19662</v>
      </c>
      <c r="F2561" s="15" t="s">
        <v>19663</v>
      </c>
      <c r="G2561" s="17" t="s">
        <v>19664</v>
      </c>
      <c r="H2561" s="17" t="s">
        <v>19665</v>
      </c>
      <c r="I2561" s="17" t="s">
        <v>86</v>
      </c>
      <c r="J2561" s="15" t="s">
        <v>19666</v>
      </c>
      <c r="K2561" s="15" t="s">
        <v>4723</v>
      </c>
      <c r="L2561" s="18" t="s">
        <v>19667</v>
      </c>
      <c r="M2561" s="15" t="s">
        <v>18972</v>
      </c>
      <c r="N2561" s="15" t="s">
        <v>18973</v>
      </c>
      <c r="O2561" s="16">
        <v>510</v>
      </c>
      <c r="P2561" s="15" t="s">
        <v>118</v>
      </c>
      <c r="Q2561" s="15">
        <v>24500</v>
      </c>
      <c r="R2561" s="15">
        <v>181100</v>
      </c>
      <c r="S2561" s="15">
        <v>205600</v>
      </c>
      <c r="T2561" s="15">
        <v>0.24</v>
      </c>
      <c r="U2561" s="15" t="s">
        <v>18717</v>
      </c>
      <c r="V2561" s="15" t="s">
        <v>76</v>
      </c>
      <c r="W2561" s="16">
        <v>1</v>
      </c>
      <c r="X2561" s="16">
        <v>1</v>
      </c>
      <c r="Y2561" s="15">
        <v>10681</v>
      </c>
      <c r="Z2561" s="15">
        <v>0.245</v>
      </c>
      <c r="AA2561" s="15" t="s">
        <v>19653</v>
      </c>
      <c r="AB2561" s="15" t="s">
        <v>18925</v>
      </c>
      <c r="AC2561" s="15">
        <v>224000</v>
      </c>
      <c r="AD2561" s="26">
        <v>42487</v>
      </c>
      <c r="AE2561" s="15" t="s">
        <v>119</v>
      </c>
      <c r="AF2561" s="15" t="s">
        <v>119</v>
      </c>
      <c r="AG2561" s="16">
        <v>1</v>
      </c>
      <c r="AH2561" s="15" t="s">
        <v>19668</v>
      </c>
      <c r="AI2561" s="15" t="s">
        <v>78</v>
      </c>
      <c r="AJ2561" s="15">
        <v>10680.6086426</v>
      </c>
      <c r="AK2561" s="15">
        <v>410.42880451399998</v>
      </c>
      <c r="AL2561" s="15">
        <v>3103334.87054</v>
      </c>
      <c r="AM2561" s="15">
        <v>1414067.7251200001</v>
      </c>
      <c r="AN2561" s="19">
        <v>0</v>
      </c>
      <c r="AO2561" s="19">
        <v>0</v>
      </c>
      <c r="AP2561" s="19">
        <v>24500</v>
      </c>
      <c r="AQ2561" s="19">
        <v>170700</v>
      </c>
      <c r="AR2561" s="34">
        <f t="shared" si="520"/>
        <v>195200</v>
      </c>
      <c r="AS2561" s="34">
        <v>0</v>
      </c>
      <c r="AT2561" s="34">
        <v>0</v>
      </c>
      <c r="AU2561" s="34">
        <v>0</v>
      </c>
      <c r="AV2561" s="34">
        <v>0</v>
      </c>
      <c r="AW2561" s="35">
        <f t="shared" si="521"/>
        <v>0</v>
      </c>
      <c r="AX2561" s="34">
        <f t="shared" si="522"/>
        <v>195200</v>
      </c>
      <c r="AY2561" s="36">
        <v>1.3258000000000001</v>
      </c>
      <c r="AZ2561" s="36">
        <v>2.0265</v>
      </c>
      <c r="BA2561" s="22"/>
      <c r="BB2561" s="19">
        <v>3904</v>
      </c>
      <c r="BC2561" s="34">
        <f t="shared" si="523"/>
        <v>2587.9616000000001</v>
      </c>
      <c r="BD2561" s="34">
        <f t="shared" si="524"/>
        <v>3955.7280000000001</v>
      </c>
      <c r="BE2561" s="38">
        <v>3.4819999999999997E-2</v>
      </c>
      <c r="BF2561" s="38">
        <f t="shared" si="525"/>
        <v>3.4819999999999997E-2</v>
      </c>
      <c r="BG2561" s="34">
        <v>0</v>
      </c>
      <c r="BH2561" s="34">
        <v>0</v>
      </c>
      <c r="BI2561" s="34">
        <f t="shared" si="526"/>
        <v>2587.9616000000001</v>
      </c>
      <c r="BJ2561" s="34">
        <f t="shared" si="527"/>
        <v>3955.7280000000001</v>
      </c>
      <c r="BK2561" s="34">
        <v>0</v>
      </c>
      <c r="BL2561" s="34">
        <v>51.728000000000065</v>
      </c>
      <c r="BM2561" s="34">
        <f t="shared" si="528"/>
        <v>51.728000000000065</v>
      </c>
      <c r="BN2561" s="39">
        <f t="shared" ref="BN2561:BN2624" si="530">BI2561-BK2561</f>
        <v>2587.9616000000001</v>
      </c>
      <c r="BO2561" s="39">
        <f t="shared" ref="BO2561:BO2624" si="531">BJ2561-BL2561</f>
        <v>3904</v>
      </c>
      <c r="BP2561" s="39">
        <f t="shared" si="529"/>
        <v>1316.0383999999999</v>
      </c>
    </row>
    <row r="2562" spans="1:68" s="25" customFormat="1" ht="14.25" x14ac:dyDescent="0.2">
      <c r="A2562" s="14">
        <v>1419</v>
      </c>
      <c r="B2562" s="40"/>
      <c r="C2562" s="15"/>
      <c r="D2562" s="16">
        <v>8262</v>
      </c>
      <c r="E2562" s="15" t="s">
        <v>19669</v>
      </c>
      <c r="F2562" s="15" t="s">
        <v>19670</v>
      </c>
      <c r="G2562" s="17" t="s">
        <v>19671</v>
      </c>
      <c r="H2562" s="17" t="s">
        <v>19672</v>
      </c>
      <c r="I2562" s="17" t="s">
        <v>86</v>
      </c>
      <c r="J2562" s="15" t="s">
        <v>19673</v>
      </c>
      <c r="K2562" s="15" t="s">
        <v>2870</v>
      </c>
      <c r="L2562" s="18" t="s">
        <v>19674</v>
      </c>
      <c r="M2562" s="15" t="s">
        <v>18972</v>
      </c>
      <c r="N2562" s="15" t="s">
        <v>18973</v>
      </c>
      <c r="O2562" s="16">
        <v>510</v>
      </c>
      <c r="P2562" s="15" t="s">
        <v>118</v>
      </c>
      <c r="Q2562" s="15">
        <v>23900</v>
      </c>
      <c r="R2562" s="15">
        <v>172800</v>
      </c>
      <c r="S2562" s="15">
        <v>196700</v>
      </c>
      <c r="T2562" s="15">
        <v>0.23</v>
      </c>
      <c r="U2562" s="15" t="s">
        <v>18717</v>
      </c>
      <c r="V2562" s="15" t="s">
        <v>76</v>
      </c>
      <c r="W2562" s="16">
        <v>1</v>
      </c>
      <c r="X2562" s="16">
        <v>0</v>
      </c>
      <c r="Y2562" s="15">
        <v>9731</v>
      </c>
      <c r="Z2562" s="15">
        <v>0.223</v>
      </c>
      <c r="AA2562" s="15" t="s">
        <v>19653</v>
      </c>
      <c r="AB2562" s="15" t="s">
        <v>18925</v>
      </c>
      <c r="AC2562" s="15">
        <v>0</v>
      </c>
      <c r="AD2562" s="15"/>
      <c r="AE2562" s="15" t="s">
        <v>119</v>
      </c>
      <c r="AF2562" s="15" t="s">
        <v>119</v>
      </c>
      <c r="AG2562" s="16">
        <v>1</v>
      </c>
      <c r="AH2562" s="15" t="s">
        <v>19675</v>
      </c>
      <c r="AI2562" s="15" t="s">
        <v>78</v>
      </c>
      <c r="AJ2562" s="15">
        <v>9730.7814941399993</v>
      </c>
      <c r="AK2562" s="15">
        <v>467.47789698000003</v>
      </c>
      <c r="AL2562" s="15">
        <v>3103268.2538899998</v>
      </c>
      <c r="AM2562" s="15">
        <v>1414138.0960500001</v>
      </c>
      <c r="AN2562" s="19">
        <v>23900</v>
      </c>
      <c r="AO2562" s="19">
        <v>168400</v>
      </c>
      <c r="AP2562" s="19">
        <v>0</v>
      </c>
      <c r="AQ2562" s="19">
        <v>0</v>
      </c>
      <c r="AR2562" s="34">
        <f t="shared" si="520"/>
        <v>192300</v>
      </c>
      <c r="AS2562" s="34">
        <v>45000</v>
      </c>
      <c r="AT2562" s="34">
        <v>0</v>
      </c>
      <c r="AU2562" s="34">
        <v>51555</v>
      </c>
      <c r="AV2562" s="34">
        <v>0</v>
      </c>
      <c r="AW2562" s="35">
        <f t="shared" si="521"/>
        <v>96555</v>
      </c>
      <c r="AX2562" s="34">
        <f t="shared" si="522"/>
        <v>95745</v>
      </c>
      <c r="AY2562" s="36">
        <v>1.3258000000000001</v>
      </c>
      <c r="AZ2562" s="36">
        <v>2.0265</v>
      </c>
      <c r="BA2562" s="22"/>
      <c r="BB2562" s="19">
        <v>1923</v>
      </c>
      <c r="BC2562" s="34">
        <f t="shared" si="523"/>
        <v>1269.3872100000001</v>
      </c>
      <c r="BD2562" s="34">
        <f t="shared" si="524"/>
        <v>1940.2724250000001</v>
      </c>
      <c r="BE2562" s="38">
        <v>3.4819999999999997E-2</v>
      </c>
      <c r="BF2562" s="38">
        <f t="shared" si="525"/>
        <v>3.4819999999999997E-2</v>
      </c>
      <c r="BG2562" s="34">
        <v>44.200062652199996</v>
      </c>
      <c r="BH2562" s="34">
        <v>67.560285838499993</v>
      </c>
      <c r="BI2562" s="34">
        <f t="shared" si="526"/>
        <v>1225.1871473478002</v>
      </c>
      <c r="BJ2562" s="34">
        <f t="shared" si="527"/>
        <v>1872.7121391615001</v>
      </c>
      <c r="BK2562" s="34">
        <v>0</v>
      </c>
      <c r="BL2562" s="34">
        <v>0</v>
      </c>
      <c r="BM2562" s="34">
        <f t="shared" si="528"/>
        <v>0</v>
      </c>
      <c r="BN2562" s="39">
        <f t="shared" si="530"/>
        <v>1225.1871473478002</v>
      </c>
      <c r="BO2562" s="39">
        <f t="shared" si="531"/>
        <v>1872.7121391615001</v>
      </c>
      <c r="BP2562" s="39">
        <f t="shared" si="529"/>
        <v>647.5249918136999</v>
      </c>
    </row>
    <row r="2563" spans="1:68" s="25" customFormat="1" ht="14.25" x14ac:dyDescent="0.2">
      <c r="A2563" s="14">
        <v>1420</v>
      </c>
      <c r="B2563" s="40"/>
      <c r="C2563" s="15"/>
      <c r="D2563" s="16">
        <v>4070</v>
      </c>
      <c r="E2563" s="15" t="s">
        <v>19676</v>
      </c>
      <c r="F2563" s="15" t="s">
        <v>19677</v>
      </c>
      <c r="G2563" s="17" t="s">
        <v>19678</v>
      </c>
      <c r="H2563" s="17" t="s">
        <v>19679</v>
      </c>
      <c r="I2563" s="17" t="s">
        <v>86</v>
      </c>
      <c r="J2563" s="15" t="s">
        <v>19680</v>
      </c>
      <c r="K2563" s="15" t="s">
        <v>1267</v>
      </c>
      <c r="L2563" s="18" t="s">
        <v>19681</v>
      </c>
      <c r="M2563" s="15" t="s">
        <v>18972</v>
      </c>
      <c r="N2563" s="15" t="s">
        <v>18973</v>
      </c>
      <c r="O2563" s="16">
        <v>510</v>
      </c>
      <c r="P2563" s="15" t="s">
        <v>118</v>
      </c>
      <c r="Q2563" s="15">
        <v>22000</v>
      </c>
      <c r="R2563" s="15">
        <v>163500</v>
      </c>
      <c r="S2563" s="15">
        <v>185500</v>
      </c>
      <c r="T2563" s="15">
        <v>0.2</v>
      </c>
      <c r="U2563" s="15" t="s">
        <v>18717</v>
      </c>
      <c r="V2563" s="15" t="s">
        <v>76</v>
      </c>
      <c r="W2563" s="16">
        <v>1</v>
      </c>
      <c r="X2563" s="16">
        <v>0</v>
      </c>
      <c r="Y2563" s="15">
        <v>8647</v>
      </c>
      <c r="Z2563" s="15">
        <v>0.19800000000000001</v>
      </c>
      <c r="AA2563" s="15" t="s">
        <v>19653</v>
      </c>
      <c r="AB2563" s="15" t="s">
        <v>18925</v>
      </c>
      <c r="AC2563" s="15">
        <v>0</v>
      </c>
      <c r="AD2563" s="15"/>
      <c r="AE2563" s="15" t="s">
        <v>119</v>
      </c>
      <c r="AF2563" s="15" t="s">
        <v>119</v>
      </c>
      <c r="AG2563" s="16">
        <v>1</v>
      </c>
      <c r="AH2563" s="15" t="s">
        <v>19682</v>
      </c>
      <c r="AI2563" s="15" t="s">
        <v>78</v>
      </c>
      <c r="AJ2563" s="15">
        <v>8646.5654296899993</v>
      </c>
      <c r="AK2563" s="15">
        <v>428.092350168</v>
      </c>
      <c r="AL2563" s="15">
        <v>3103213.2764099999</v>
      </c>
      <c r="AM2563" s="15">
        <v>1414147.3308300001</v>
      </c>
      <c r="AN2563" s="19">
        <v>22000</v>
      </c>
      <c r="AO2563" s="19">
        <v>155500</v>
      </c>
      <c r="AP2563" s="19">
        <v>0</v>
      </c>
      <c r="AQ2563" s="19">
        <v>0</v>
      </c>
      <c r="AR2563" s="34">
        <f t="shared" si="520"/>
        <v>177500</v>
      </c>
      <c r="AS2563" s="34">
        <v>45000</v>
      </c>
      <c r="AT2563" s="34">
        <v>3000</v>
      </c>
      <c r="AU2563" s="34">
        <v>46375</v>
      </c>
      <c r="AV2563" s="34">
        <v>0</v>
      </c>
      <c r="AW2563" s="35">
        <f t="shared" si="521"/>
        <v>94375</v>
      </c>
      <c r="AX2563" s="34">
        <f t="shared" si="522"/>
        <v>83125</v>
      </c>
      <c r="AY2563" s="36">
        <v>1.3258000000000001</v>
      </c>
      <c r="AZ2563" s="36">
        <v>2.0265</v>
      </c>
      <c r="BA2563" s="22"/>
      <c r="BB2563" s="19">
        <v>1775</v>
      </c>
      <c r="BC2563" s="34">
        <f t="shared" si="523"/>
        <v>1102.07125</v>
      </c>
      <c r="BD2563" s="34">
        <f t="shared" si="524"/>
        <v>1684.528125</v>
      </c>
      <c r="BE2563" s="38">
        <v>3.4819999999999997E-2</v>
      </c>
      <c r="BF2563" s="38">
        <f t="shared" si="525"/>
        <v>3.4819999999999997E-2</v>
      </c>
      <c r="BG2563" s="34">
        <v>38.374120924999993</v>
      </c>
      <c r="BH2563" s="34">
        <v>58.655269312499996</v>
      </c>
      <c r="BI2563" s="34">
        <f t="shared" si="526"/>
        <v>1063.697129075</v>
      </c>
      <c r="BJ2563" s="34">
        <f t="shared" si="527"/>
        <v>1625.8728556875001</v>
      </c>
      <c r="BK2563" s="34">
        <v>0</v>
      </c>
      <c r="BL2563" s="34">
        <v>0</v>
      </c>
      <c r="BM2563" s="34">
        <f t="shared" si="528"/>
        <v>0</v>
      </c>
      <c r="BN2563" s="39">
        <f t="shared" si="530"/>
        <v>1063.697129075</v>
      </c>
      <c r="BO2563" s="39">
        <f t="shared" si="531"/>
        <v>1625.8728556875001</v>
      </c>
      <c r="BP2563" s="39">
        <f t="shared" si="529"/>
        <v>562.17572661250006</v>
      </c>
    </row>
    <row r="2564" spans="1:68" s="25" customFormat="1" ht="25.5" x14ac:dyDescent="0.2">
      <c r="A2564" s="14">
        <v>1421</v>
      </c>
      <c r="B2564" s="40"/>
      <c r="C2564" s="15" t="s">
        <v>19683</v>
      </c>
      <c r="D2564" s="16">
        <v>20194</v>
      </c>
      <c r="E2564" s="15" t="s">
        <v>19684</v>
      </c>
      <c r="F2564" s="15" t="s">
        <v>19683</v>
      </c>
      <c r="G2564" s="17" t="s">
        <v>19685</v>
      </c>
      <c r="H2564" s="17" t="s">
        <v>19686</v>
      </c>
      <c r="I2564" s="17" t="s">
        <v>19687</v>
      </c>
      <c r="J2564" s="15" t="s">
        <v>19688</v>
      </c>
      <c r="K2564" s="15" t="s">
        <v>391</v>
      </c>
      <c r="L2564" s="18" t="s">
        <v>19689</v>
      </c>
      <c r="M2564" s="15" t="s">
        <v>18972</v>
      </c>
      <c r="N2564" s="15" t="s">
        <v>18973</v>
      </c>
      <c r="O2564" s="16">
        <v>510</v>
      </c>
      <c r="P2564" s="15" t="s">
        <v>118</v>
      </c>
      <c r="Q2564" s="15">
        <v>23300</v>
      </c>
      <c r="R2564" s="15">
        <v>203900</v>
      </c>
      <c r="S2564" s="15">
        <v>227200</v>
      </c>
      <c r="T2564" s="15">
        <v>0.22</v>
      </c>
      <c r="U2564" s="15" t="s">
        <v>18717</v>
      </c>
      <c r="V2564" s="15" t="s">
        <v>76</v>
      </c>
      <c r="W2564" s="16">
        <v>1</v>
      </c>
      <c r="X2564" s="16">
        <v>1</v>
      </c>
      <c r="Y2564" s="15">
        <v>9366</v>
      </c>
      <c r="Z2564" s="15">
        <v>0.215</v>
      </c>
      <c r="AA2564" s="15" t="s">
        <v>19653</v>
      </c>
      <c r="AB2564" s="15" t="s">
        <v>18925</v>
      </c>
      <c r="AC2564" s="15">
        <v>164419</v>
      </c>
      <c r="AD2564" s="26">
        <v>40064</v>
      </c>
      <c r="AE2564" s="15" t="s">
        <v>119</v>
      </c>
      <c r="AF2564" s="15" t="s">
        <v>119</v>
      </c>
      <c r="AG2564" s="16">
        <v>1</v>
      </c>
      <c r="AH2564" s="15" t="s">
        <v>19690</v>
      </c>
      <c r="AI2564" s="15" t="s">
        <v>78</v>
      </c>
      <c r="AJ2564" s="15">
        <v>9366.3010253899993</v>
      </c>
      <c r="AK2564" s="15">
        <v>421.60357328499998</v>
      </c>
      <c r="AL2564" s="15">
        <v>3103154.4467000002</v>
      </c>
      <c r="AM2564" s="15">
        <v>1414163.0249600001</v>
      </c>
      <c r="AN2564" s="19">
        <v>23300</v>
      </c>
      <c r="AO2564" s="19">
        <v>191200</v>
      </c>
      <c r="AP2564" s="19">
        <v>0</v>
      </c>
      <c r="AQ2564" s="19">
        <v>0</v>
      </c>
      <c r="AR2564" s="34">
        <f t="shared" si="520"/>
        <v>214500</v>
      </c>
      <c r="AS2564" s="34">
        <v>45000</v>
      </c>
      <c r="AT2564" s="34">
        <v>3000</v>
      </c>
      <c r="AU2564" s="34">
        <v>59325</v>
      </c>
      <c r="AV2564" s="34">
        <v>0</v>
      </c>
      <c r="AW2564" s="35">
        <f t="shared" si="521"/>
        <v>107325</v>
      </c>
      <c r="AX2564" s="34">
        <f t="shared" si="522"/>
        <v>107175</v>
      </c>
      <c r="AY2564" s="36">
        <v>1.3258000000000001</v>
      </c>
      <c r="AZ2564" s="36">
        <v>2.0265</v>
      </c>
      <c r="BA2564" s="22"/>
      <c r="BB2564" s="19">
        <v>2145</v>
      </c>
      <c r="BC2564" s="34">
        <f t="shared" si="523"/>
        <v>1420.92615</v>
      </c>
      <c r="BD2564" s="34">
        <f t="shared" si="524"/>
        <v>2171.9013749999999</v>
      </c>
      <c r="BE2564" s="38">
        <v>3.4819999999999997E-2</v>
      </c>
      <c r="BF2564" s="38">
        <f t="shared" si="525"/>
        <v>3.4819999999999997E-2</v>
      </c>
      <c r="BG2564" s="34">
        <v>49.476648542999996</v>
      </c>
      <c r="BH2564" s="34">
        <v>75.625605877499993</v>
      </c>
      <c r="BI2564" s="34">
        <f t="shared" si="526"/>
        <v>1371.449501457</v>
      </c>
      <c r="BJ2564" s="34">
        <f t="shared" si="527"/>
        <v>2096.2757691224997</v>
      </c>
      <c r="BK2564" s="34">
        <v>0</v>
      </c>
      <c r="BL2564" s="34">
        <v>0</v>
      </c>
      <c r="BM2564" s="34">
        <f t="shared" si="528"/>
        <v>0</v>
      </c>
      <c r="BN2564" s="39">
        <f t="shared" si="530"/>
        <v>1371.449501457</v>
      </c>
      <c r="BO2564" s="39">
        <f t="shared" si="531"/>
        <v>2096.2757691224997</v>
      </c>
      <c r="BP2564" s="39">
        <f t="shared" si="529"/>
        <v>724.8262676654997</v>
      </c>
    </row>
    <row r="2565" spans="1:68" s="25" customFormat="1" ht="14.25" x14ac:dyDescent="0.2">
      <c r="A2565" s="14">
        <v>1422</v>
      </c>
      <c r="B2565" s="40"/>
      <c r="C2565" s="15"/>
      <c r="D2565" s="16">
        <v>23293</v>
      </c>
      <c r="E2565" s="15" t="s">
        <v>19691</v>
      </c>
      <c r="F2565" s="15" t="s">
        <v>19692</v>
      </c>
      <c r="G2565" s="17" t="s">
        <v>19693</v>
      </c>
      <c r="H2565" s="17" t="s">
        <v>19694</v>
      </c>
      <c r="I2565" s="17" t="s">
        <v>86</v>
      </c>
      <c r="J2565" s="15" t="s">
        <v>19695</v>
      </c>
      <c r="K2565" s="15" t="s">
        <v>321</v>
      </c>
      <c r="L2565" s="18" t="s">
        <v>19696</v>
      </c>
      <c r="M2565" s="15" t="s">
        <v>18972</v>
      </c>
      <c r="N2565" s="15" t="s">
        <v>18973</v>
      </c>
      <c r="O2565" s="16">
        <v>510</v>
      </c>
      <c r="P2565" s="15" t="s">
        <v>118</v>
      </c>
      <c r="Q2565" s="15">
        <v>22700</v>
      </c>
      <c r="R2565" s="15">
        <v>168800</v>
      </c>
      <c r="S2565" s="15">
        <v>191500</v>
      </c>
      <c r="T2565" s="15">
        <v>0.21</v>
      </c>
      <c r="U2565" s="15" t="s">
        <v>18717</v>
      </c>
      <c r="V2565" s="15" t="s">
        <v>76</v>
      </c>
      <c r="W2565" s="16">
        <v>1</v>
      </c>
      <c r="X2565" s="16">
        <v>1</v>
      </c>
      <c r="Y2565" s="15">
        <v>9214</v>
      </c>
      <c r="Z2565" s="15">
        <v>0.21199999999999999</v>
      </c>
      <c r="AA2565" s="15" t="s">
        <v>19653</v>
      </c>
      <c r="AB2565" s="15" t="s">
        <v>18925</v>
      </c>
      <c r="AC2565" s="15">
        <v>192333</v>
      </c>
      <c r="AD2565" s="26">
        <v>39660</v>
      </c>
      <c r="AE2565" s="15" t="s">
        <v>119</v>
      </c>
      <c r="AF2565" s="15" t="s">
        <v>119</v>
      </c>
      <c r="AG2565" s="16">
        <v>1</v>
      </c>
      <c r="AH2565" s="15" t="s">
        <v>19697</v>
      </c>
      <c r="AI2565" s="15" t="s">
        <v>78</v>
      </c>
      <c r="AJ2565" s="15">
        <v>9214.0302734399993</v>
      </c>
      <c r="AK2565" s="15">
        <v>416.95207573099998</v>
      </c>
      <c r="AL2565" s="15">
        <v>3103088.6362200002</v>
      </c>
      <c r="AM2565" s="15">
        <v>1414165.6537599999</v>
      </c>
      <c r="AN2565" s="19">
        <v>22700</v>
      </c>
      <c r="AO2565" s="19">
        <v>160400</v>
      </c>
      <c r="AP2565" s="19">
        <v>0</v>
      </c>
      <c r="AQ2565" s="19">
        <v>0</v>
      </c>
      <c r="AR2565" s="34">
        <f t="shared" si="520"/>
        <v>183100</v>
      </c>
      <c r="AS2565" s="34">
        <v>45000</v>
      </c>
      <c r="AT2565" s="34">
        <v>0</v>
      </c>
      <c r="AU2565" s="34">
        <v>48335</v>
      </c>
      <c r="AV2565" s="34">
        <v>0</v>
      </c>
      <c r="AW2565" s="35">
        <f t="shared" si="521"/>
        <v>93335</v>
      </c>
      <c r="AX2565" s="34">
        <f t="shared" si="522"/>
        <v>89765</v>
      </c>
      <c r="AY2565" s="36">
        <v>1.3258000000000001</v>
      </c>
      <c r="AZ2565" s="36">
        <v>2.0265</v>
      </c>
      <c r="BA2565" s="22"/>
      <c r="BB2565" s="19">
        <v>1831</v>
      </c>
      <c r="BC2565" s="34">
        <f t="shared" si="523"/>
        <v>1190.10437</v>
      </c>
      <c r="BD2565" s="34">
        <f t="shared" si="524"/>
        <v>1819.0877249999999</v>
      </c>
      <c r="BE2565" s="38">
        <v>3.4819999999999997E-2</v>
      </c>
      <c r="BF2565" s="38">
        <f t="shared" si="525"/>
        <v>3.4819999999999997E-2</v>
      </c>
      <c r="BG2565" s="34">
        <v>41.439434163399994</v>
      </c>
      <c r="BH2565" s="34">
        <v>63.340634584499988</v>
      </c>
      <c r="BI2565" s="34">
        <f t="shared" si="526"/>
        <v>1148.6649358366001</v>
      </c>
      <c r="BJ2565" s="34">
        <f t="shared" si="527"/>
        <v>1755.7470904154998</v>
      </c>
      <c r="BK2565" s="34">
        <v>0</v>
      </c>
      <c r="BL2565" s="34">
        <v>0</v>
      </c>
      <c r="BM2565" s="34">
        <f t="shared" si="528"/>
        <v>0</v>
      </c>
      <c r="BN2565" s="39">
        <f t="shared" si="530"/>
        <v>1148.6649358366001</v>
      </c>
      <c r="BO2565" s="39">
        <f t="shared" si="531"/>
        <v>1755.7470904154998</v>
      </c>
      <c r="BP2565" s="39">
        <f t="shared" si="529"/>
        <v>607.08215457889969</v>
      </c>
    </row>
    <row r="2566" spans="1:68" s="25" customFormat="1" ht="14.25" x14ac:dyDescent="0.2">
      <c r="A2566" s="14">
        <v>1423</v>
      </c>
      <c r="B2566" s="40"/>
      <c r="C2566" s="15"/>
      <c r="D2566" s="16">
        <v>22251</v>
      </c>
      <c r="E2566" s="15" t="s">
        <v>19698</v>
      </c>
      <c r="F2566" s="15" t="s">
        <v>19699</v>
      </c>
      <c r="G2566" s="17" t="s">
        <v>19700</v>
      </c>
      <c r="H2566" s="17" t="s">
        <v>19701</v>
      </c>
      <c r="I2566" s="17" t="s">
        <v>86</v>
      </c>
      <c r="J2566" s="15" t="s">
        <v>19702</v>
      </c>
      <c r="K2566" s="15" t="s">
        <v>4031</v>
      </c>
      <c r="L2566" s="18" t="s">
        <v>19703</v>
      </c>
      <c r="M2566" s="15" t="s">
        <v>18981</v>
      </c>
      <c r="N2566" s="15" t="s">
        <v>18982</v>
      </c>
      <c r="O2566" s="16">
        <v>510</v>
      </c>
      <c r="P2566" s="15" t="s">
        <v>118</v>
      </c>
      <c r="Q2566" s="15">
        <v>18700</v>
      </c>
      <c r="R2566" s="15">
        <v>147700</v>
      </c>
      <c r="S2566" s="15">
        <v>166400</v>
      </c>
      <c r="T2566" s="15">
        <v>0.18</v>
      </c>
      <c r="U2566" s="15" t="s">
        <v>18717</v>
      </c>
      <c r="V2566" s="15" t="s">
        <v>76</v>
      </c>
      <c r="W2566" s="16">
        <v>1</v>
      </c>
      <c r="X2566" s="16">
        <v>0</v>
      </c>
      <c r="Y2566" s="15">
        <v>8058</v>
      </c>
      <c r="Z2566" s="15">
        <v>0.185</v>
      </c>
      <c r="AA2566" s="15" t="s">
        <v>19653</v>
      </c>
      <c r="AB2566" s="15" t="s">
        <v>18925</v>
      </c>
      <c r="AC2566" s="15">
        <v>0</v>
      </c>
      <c r="AD2566" s="15"/>
      <c r="AE2566" s="15" t="s">
        <v>119</v>
      </c>
      <c r="AF2566" s="15" t="s">
        <v>119</v>
      </c>
      <c r="AG2566" s="16">
        <v>1</v>
      </c>
      <c r="AH2566" s="15" t="s">
        <v>19704</v>
      </c>
      <c r="AI2566" s="15" t="s">
        <v>78</v>
      </c>
      <c r="AJ2566" s="15">
        <v>8057.84765625</v>
      </c>
      <c r="AK2566" s="15">
        <v>403.16445375000001</v>
      </c>
      <c r="AL2566" s="15">
        <v>3103028.7175400001</v>
      </c>
      <c r="AM2566" s="15">
        <v>1414158.75416</v>
      </c>
      <c r="AN2566" s="19">
        <v>18700</v>
      </c>
      <c r="AO2566" s="19">
        <v>144000</v>
      </c>
      <c r="AP2566" s="19">
        <v>0</v>
      </c>
      <c r="AQ2566" s="19">
        <v>0</v>
      </c>
      <c r="AR2566" s="34">
        <f t="shared" si="520"/>
        <v>162700</v>
      </c>
      <c r="AS2566" s="34">
        <v>45000</v>
      </c>
      <c r="AT2566" s="34">
        <v>3000</v>
      </c>
      <c r="AU2566" s="34">
        <v>41195</v>
      </c>
      <c r="AV2566" s="34">
        <v>0</v>
      </c>
      <c r="AW2566" s="35">
        <f t="shared" si="521"/>
        <v>89195</v>
      </c>
      <c r="AX2566" s="34">
        <f t="shared" si="522"/>
        <v>73505</v>
      </c>
      <c r="AY2566" s="36">
        <v>1.3258000000000001</v>
      </c>
      <c r="AZ2566" s="36">
        <v>2.0265</v>
      </c>
      <c r="BA2566" s="22"/>
      <c r="BB2566" s="19">
        <v>1627</v>
      </c>
      <c r="BC2566" s="34">
        <f t="shared" si="523"/>
        <v>974.52929000000006</v>
      </c>
      <c r="BD2566" s="34">
        <f t="shared" si="524"/>
        <v>1489.5788249999998</v>
      </c>
      <c r="BE2566" s="38">
        <v>3.4819999999999997E-2</v>
      </c>
      <c r="BF2566" s="38">
        <f t="shared" si="525"/>
        <v>3.4819999999999997E-2</v>
      </c>
      <c r="BG2566" s="34">
        <v>33.9331098778</v>
      </c>
      <c r="BH2566" s="34">
        <v>51.867134686499988</v>
      </c>
      <c r="BI2566" s="34">
        <f t="shared" si="526"/>
        <v>940.59618012220005</v>
      </c>
      <c r="BJ2566" s="34">
        <f t="shared" si="527"/>
        <v>1437.7116903134997</v>
      </c>
      <c r="BK2566" s="34">
        <v>0</v>
      </c>
      <c r="BL2566" s="34">
        <v>0</v>
      </c>
      <c r="BM2566" s="34">
        <f t="shared" si="528"/>
        <v>0</v>
      </c>
      <c r="BN2566" s="39">
        <f t="shared" si="530"/>
        <v>940.59618012220005</v>
      </c>
      <c r="BO2566" s="39">
        <f t="shared" si="531"/>
        <v>1437.7116903134997</v>
      </c>
      <c r="BP2566" s="39">
        <f t="shared" si="529"/>
        <v>497.11551019129968</v>
      </c>
    </row>
    <row r="2567" spans="1:68" s="25" customFormat="1" ht="14.25" x14ac:dyDescent="0.2">
      <c r="A2567" s="14">
        <v>1424</v>
      </c>
      <c r="B2567" s="40"/>
      <c r="C2567" s="15" t="s">
        <v>150</v>
      </c>
      <c r="D2567" s="16">
        <v>5146</v>
      </c>
      <c r="E2567" s="15" t="s">
        <v>19705</v>
      </c>
      <c r="F2567" s="15" t="s">
        <v>19706</v>
      </c>
      <c r="G2567" s="17" t="s">
        <v>19707</v>
      </c>
      <c r="H2567" s="17" t="s">
        <v>19708</v>
      </c>
      <c r="I2567" s="17" t="s">
        <v>86</v>
      </c>
      <c r="J2567" s="15" t="s">
        <v>19709</v>
      </c>
      <c r="K2567" s="15" t="s">
        <v>86</v>
      </c>
      <c r="L2567" s="18" t="s">
        <v>19710</v>
      </c>
      <c r="M2567" s="15" t="s">
        <v>18972</v>
      </c>
      <c r="N2567" s="15" t="s">
        <v>18973</v>
      </c>
      <c r="O2567" s="16">
        <v>510</v>
      </c>
      <c r="P2567" s="15" t="s">
        <v>118</v>
      </c>
      <c r="Q2567" s="15">
        <v>22700</v>
      </c>
      <c r="R2567" s="15">
        <v>160200</v>
      </c>
      <c r="S2567" s="15">
        <v>182900</v>
      </c>
      <c r="T2567" s="15">
        <v>0.21</v>
      </c>
      <c r="U2567" s="15" t="s">
        <v>18717</v>
      </c>
      <c r="V2567" s="15" t="s">
        <v>76</v>
      </c>
      <c r="W2567" s="16">
        <v>1</v>
      </c>
      <c r="X2567" s="16">
        <v>0</v>
      </c>
      <c r="Y2567" s="15">
        <v>9216</v>
      </c>
      <c r="Z2567" s="15">
        <v>0.21199999999999999</v>
      </c>
      <c r="AA2567" s="15" t="s">
        <v>19653</v>
      </c>
      <c r="AB2567" s="15" t="s">
        <v>18925</v>
      </c>
      <c r="AC2567" s="15">
        <v>0</v>
      </c>
      <c r="AD2567" s="15"/>
      <c r="AE2567" s="15" t="s">
        <v>119</v>
      </c>
      <c r="AF2567" s="15" t="s">
        <v>119</v>
      </c>
      <c r="AG2567" s="16">
        <v>1</v>
      </c>
      <c r="AH2567" s="15" t="s">
        <v>19711</v>
      </c>
      <c r="AI2567" s="15" t="s">
        <v>78</v>
      </c>
      <c r="AJ2567" s="15">
        <v>9216.3964843800004</v>
      </c>
      <c r="AK2567" s="15">
        <v>428.038399212</v>
      </c>
      <c r="AL2567" s="15">
        <v>3102970.2925300002</v>
      </c>
      <c r="AM2567" s="15">
        <v>1414160.11589</v>
      </c>
      <c r="AN2567" s="19">
        <v>22700</v>
      </c>
      <c r="AO2567" s="19">
        <v>151400</v>
      </c>
      <c r="AP2567" s="19">
        <v>0</v>
      </c>
      <c r="AQ2567" s="19">
        <v>4000</v>
      </c>
      <c r="AR2567" s="34">
        <f t="shared" si="520"/>
        <v>178100</v>
      </c>
      <c r="AS2567" s="34">
        <v>45000</v>
      </c>
      <c r="AT2567" s="34">
        <v>3000</v>
      </c>
      <c r="AU2567" s="34">
        <v>45185</v>
      </c>
      <c r="AV2567" s="34">
        <v>0</v>
      </c>
      <c r="AW2567" s="35">
        <f t="shared" si="521"/>
        <v>93185</v>
      </c>
      <c r="AX2567" s="34">
        <f t="shared" si="522"/>
        <v>84915</v>
      </c>
      <c r="AY2567" s="36">
        <v>1.3258000000000001</v>
      </c>
      <c r="AZ2567" s="36">
        <v>2.0265</v>
      </c>
      <c r="BA2567" s="22"/>
      <c r="BB2567" s="19">
        <v>1861</v>
      </c>
      <c r="BC2567" s="34">
        <f t="shared" si="523"/>
        <v>1125.8030699999999</v>
      </c>
      <c r="BD2567" s="34">
        <f t="shared" si="524"/>
        <v>1720.802475</v>
      </c>
      <c r="BE2567" s="38">
        <v>3.4819999999999997E-2</v>
      </c>
      <c r="BF2567" s="38">
        <f t="shared" si="525"/>
        <v>3.4819999999999997E-2</v>
      </c>
      <c r="BG2567" s="34">
        <v>37.353888657399999</v>
      </c>
      <c r="BH2567" s="34">
        <v>57.095832979499995</v>
      </c>
      <c r="BI2567" s="34">
        <f t="shared" si="526"/>
        <v>1088.4491813426</v>
      </c>
      <c r="BJ2567" s="34">
        <f t="shared" si="527"/>
        <v>1663.7066420204999</v>
      </c>
      <c r="BK2567" s="34">
        <v>0</v>
      </c>
      <c r="BL2567" s="34">
        <v>0</v>
      </c>
      <c r="BM2567" s="34">
        <f t="shared" si="528"/>
        <v>0</v>
      </c>
      <c r="BN2567" s="39">
        <f t="shared" si="530"/>
        <v>1088.4491813426</v>
      </c>
      <c r="BO2567" s="39">
        <f t="shared" si="531"/>
        <v>1663.7066420204999</v>
      </c>
      <c r="BP2567" s="39">
        <f t="shared" si="529"/>
        <v>575.25746067789987</v>
      </c>
    </row>
    <row r="2568" spans="1:68" s="25" customFormat="1" ht="14.25" x14ac:dyDescent="0.2">
      <c r="A2568" s="14">
        <v>1425</v>
      </c>
      <c r="B2568" s="40"/>
      <c r="C2568" s="15"/>
      <c r="D2568" s="16">
        <v>12421</v>
      </c>
      <c r="E2568" s="15" t="s">
        <v>19712</v>
      </c>
      <c r="F2568" s="15" t="s">
        <v>19713</v>
      </c>
      <c r="G2568" s="17" t="s">
        <v>19714</v>
      </c>
      <c r="H2568" s="17" t="s">
        <v>19715</v>
      </c>
      <c r="I2568" s="17" t="s">
        <v>86</v>
      </c>
      <c r="J2568" s="15" t="s">
        <v>19716</v>
      </c>
      <c r="K2568" s="15" t="s">
        <v>2251</v>
      </c>
      <c r="L2568" s="18" t="s">
        <v>19717</v>
      </c>
      <c r="M2568" s="15" t="s">
        <v>18972</v>
      </c>
      <c r="N2568" s="15" t="s">
        <v>18973</v>
      </c>
      <c r="O2568" s="16">
        <v>510</v>
      </c>
      <c r="P2568" s="15" t="s">
        <v>118</v>
      </c>
      <c r="Q2568" s="15">
        <v>25000</v>
      </c>
      <c r="R2568" s="15">
        <v>167900</v>
      </c>
      <c r="S2568" s="15">
        <v>192900</v>
      </c>
      <c r="T2568" s="15">
        <v>0.25</v>
      </c>
      <c r="U2568" s="15" t="s">
        <v>18717</v>
      </c>
      <c r="V2568" s="15" t="s">
        <v>76</v>
      </c>
      <c r="W2568" s="16">
        <v>1</v>
      </c>
      <c r="X2568" s="16">
        <v>1</v>
      </c>
      <c r="Y2568" s="15">
        <v>10390</v>
      </c>
      <c r="Z2568" s="15">
        <v>0.23899999999999999</v>
      </c>
      <c r="AA2568" s="15" t="s">
        <v>19653</v>
      </c>
      <c r="AB2568" s="15" t="s">
        <v>18925</v>
      </c>
      <c r="AC2568" s="15">
        <v>205000</v>
      </c>
      <c r="AD2568" s="26">
        <v>42524</v>
      </c>
      <c r="AE2568" s="15" t="s">
        <v>119</v>
      </c>
      <c r="AF2568" s="15" t="s">
        <v>119</v>
      </c>
      <c r="AG2568" s="16">
        <v>1</v>
      </c>
      <c r="AH2568" s="15" t="s">
        <v>19718</v>
      </c>
      <c r="AI2568" s="15" t="s">
        <v>78</v>
      </c>
      <c r="AJ2568" s="15">
        <v>10390.4870605</v>
      </c>
      <c r="AK2568" s="15">
        <v>442.73041097100003</v>
      </c>
      <c r="AL2568" s="15">
        <v>3102908.5798399998</v>
      </c>
      <c r="AM2568" s="15">
        <v>1414152.0056700001</v>
      </c>
      <c r="AN2568" s="19">
        <v>25000</v>
      </c>
      <c r="AO2568" s="19">
        <v>165500</v>
      </c>
      <c r="AP2568" s="19">
        <v>0</v>
      </c>
      <c r="AQ2568" s="19">
        <v>0</v>
      </c>
      <c r="AR2568" s="34">
        <f t="shared" ref="AR2568:AR2631" si="532">SUM(AN2568:AQ2568)</f>
        <v>190500</v>
      </c>
      <c r="AS2568" s="34">
        <v>45000</v>
      </c>
      <c r="AT2568" s="34">
        <v>0</v>
      </c>
      <c r="AU2568" s="34">
        <v>50925</v>
      </c>
      <c r="AV2568" s="34">
        <v>0</v>
      </c>
      <c r="AW2568" s="35">
        <f t="shared" ref="AW2568:AW2631" si="533">SUM(AS2568:AV2568)</f>
        <v>95925</v>
      </c>
      <c r="AX2568" s="34">
        <f t="shared" ref="AX2568:AX2631" si="534">AR2568-AW2568</f>
        <v>94575</v>
      </c>
      <c r="AY2568" s="36">
        <v>1.3258000000000001</v>
      </c>
      <c r="AZ2568" s="36">
        <v>2.0265</v>
      </c>
      <c r="BA2568" s="22"/>
      <c r="BB2568" s="19">
        <v>1905</v>
      </c>
      <c r="BC2568" s="34">
        <f t="shared" ref="BC2568:BC2631" si="535">(AX2568/100)*AY2568</f>
        <v>1253.87535</v>
      </c>
      <c r="BD2568" s="34">
        <f t="shared" ref="BD2568:BD2631" si="536">(AX2568/100)*AZ2568</f>
        <v>1916.562375</v>
      </c>
      <c r="BE2568" s="38">
        <v>3.4819999999999997E-2</v>
      </c>
      <c r="BF2568" s="38">
        <f t="shared" ref="BF2568:BF2631" si="537">BE2568</f>
        <v>3.4819999999999997E-2</v>
      </c>
      <c r="BG2568" s="34">
        <v>43.659939686999998</v>
      </c>
      <c r="BH2568" s="34">
        <v>66.734701897499988</v>
      </c>
      <c r="BI2568" s="34">
        <f t="shared" ref="BI2568:BI2631" si="538">BC2568-BG2568</f>
        <v>1210.2154103130001</v>
      </c>
      <c r="BJ2568" s="34">
        <f t="shared" ref="BJ2568:BJ2631" si="539">BD2568-BH2568</f>
        <v>1849.8276731025001</v>
      </c>
      <c r="BK2568" s="34">
        <v>0</v>
      </c>
      <c r="BL2568" s="34">
        <v>0</v>
      </c>
      <c r="BM2568" s="34">
        <f t="shared" ref="BM2568:BM2631" si="540">BL2568-BK2568</f>
        <v>0</v>
      </c>
      <c r="BN2568" s="39">
        <f t="shared" si="530"/>
        <v>1210.2154103130001</v>
      </c>
      <c r="BO2568" s="39">
        <f t="shared" si="531"/>
        <v>1849.8276731025001</v>
      </c>
      <c r="BP2568" s="39">
        <f t="shared" si="529"/>
        <v>639.61226278949994</v>
      </c>
    </row>
    <row r="2569" spans="1:68" s="25" customFormat="1" ht="14.25" x14ac:dyDescent="0.2">
      <c r="A2569" s="14">
        <v>1426</v>
      </c>
      <c r="B2569" s="40"/>
      <c r="C2569" s="15"/>
      <c r="D2569" s="16">
        <v>22214</v>
      </c>
      <c r="E2569" s="15" t="s">
        <v>19719</v>
      </c>
      <c r="F2569" s="15" t="s">
        <v>19720</v>
      </c>
      <c r="G2569" s="17" t="s">
        <v>19721</v>
      </c>
      <c r="H2569" s="17" t="s">
        <v>19722</v>
      </c>
      <c r="I2569" s="17" t="s">
        <v>86</v>
      </c>
      <c r="J2569" s="15" t="s">
        <v>19723</v>
      </c>
      <c r="K2569" s="15" t="s">
        <v>10361</v>
      </c>
      <c r="L2569" s="18" t="s">
        <v>19724</v>
      </c>
      <c r="M2569" s="15" t="s">
        <v>18972</v>
      </c>
      <c r="N2569" s="15" t="s">
        <v>18973</v>
      </c>
      <c r="O2569" s="16">
        <v>510</v>
      </c>
      <c r="P2569" s="15" t="s">
        <v>118</v>
      </c>
      <c r="Q2569" s="15">
        <v>19700</v>
      </c>
      <c r="R2569" s="15">
        <v>203200</v>
      </c>
      <c r="S2569" s="15">
        <v>222900</v>
      </c>
      <c r="T2569" s="15">
        <v>0.17</v>
      </c>
      <c r="U2569" s="15" t="s">
        <v>18717</v>
      </c>
      <c r="V2569" s="15" t="s">
        <v>76</v>
      </c>
      <c r="W2569" s="16">
        <v>1</v>
      </c>
      <c r="X2569" s="16">
        <v>1</v>
      </c>
      <c r="Y2569" s="15">
        <v>7027</v>
      </c>
      <c r="Z2569" s="15">
        <v>0.161</v>
      </c>
      <c r="AA2569" s="15" t="s">
        <v>19653</v>
      </c>
      <c r="AB2569" s="15" t="s">
        <v>18925</v>
      </c>
      <c r="AC2569" s="15">
        <v>236000</v>
      </c>
      <c r="AD2569" s="26">
        <v>42251</v>
      </c>
      <c r="AE2569" s="15" t="s">
        <v>119</v>
      </c>
      <c r="AF2569" s="15" t="s">
        <v>119</v>
      </c>
      <c r="AG2569" s="16">
        <v>1</v>
      </c>
      <c r="AH2569" s="15" t="s">
        <v>19725</v>
      </c>
      <c r="AI2569" s="15" t="s">
        <v>78</v>
      </c>
      <c r="AJ2569" s="15">
        <v>7026.63549805</v>
      </c>
      <c r="AK2569" s="15">
        <v>382.21910643400003</v>
      </c>
      <c r="AL2569" s="15">
        <v>3102862.7057699999</v>
      </c>
      <c r="AM2569" s="15">
        <v>1414103.8826599999</v>
      </c>
      <c r="AN2569" s="19">
        <v>19700</v>
      </c>
      <c r="AO2569" s="19">
        <v>192000</v>
      </c>
      <c r="AP2569" s="19">
        <v>0</v>
      </c>
      <c r="AQ2569" s="19">
        <v>0</v>
      </c>
      <c r="AR2569" s="34">
        <f t="shared" si="532"/>
        <v>211700</v>
      </c>
      <c r="AS2569" s="34">
        <v>45000</v>
      </c>
      <c r="AT2569" s="34">
        <v>3000</v>
      </c>
      <c r="AU2569" s="34">
        <v>58345</v>
      </c>
      <c r="AV2569" s="34">
        <v>24960</v>
      </c>
      <c r="AW2569" s="35">
        <f t="shared" si="533"/>
        <v>131305</v>
      </c>
      <c r="AX2569" s="34">
        <f t="shared" si="534"/>
        <v>80395</v>
      </c>
      <c r="AY2569" s="36">
        <v>1.3258000000000001</v>
      </c>
      <c r="AZ2569" s="36">
        <v>2.0265</v>
      </c>
      <c r="BA2569" s="22"/>
      <c r="BB2569" s="19">
        <v>2117</v>
      </c>
      <c r="BC2569" s="34">
        <f t="shared" si="535"/>
        <v>1065.8769100000002</v>
      </c>
      <c r="BD2569" s="34">
        <f t="shared" si="536"/>
        <v>1629.2046750000002</v>
      </c>
      <c r="BE2569" s="38">
        <v>3.4819999999999997E-2</v>
      </c>
      <c r="BF2569" s="38">
        <f t="shared" si="537"/>
        <v>3.4819999999999997E-2</v>
      </c>
      <c r="BG2569" s="34">
        <v>37.113834006200001</v>
      </c>
      <c r="BH2569" s="34">
        <v>56.728906783500001</v>
      </c>
      <c r="BI2569" s="34">
        <f t="shared" si="538"/>
        <v>1028.7630759938002</v>
      </c>
      <c r="BJ2569" s="34">
        <f t="shared" si="539"/>
        <v>1572.4757682165002</v>
      </c>
      <c r="BK2569" s="34">
        <v>0</v>
      </c>
      <c r="BL2569" s="34">
        <v>0</v>
      </c>
      <c r="BM2569" s="34">
        <f t="shared" si="540"/>
        <v>0</v>
      </c>
      <c r="BN2569" s="39">
        <f t="shared" si="530"/>
        <v>1028.7630759938002</v>
      </c>
      <c r="BO2569" s="39">
        <f t="shared" si="531"/>
        <v>1572.4757682165002</v>
      </c>
      <c r="BP2569" s="39">
        <f t="shared" si="529"/>
        <v>543.71269222270007</v>
      </c>
    </row>
    <row r="2570" spans="1:68" s="25" customFormat="1" ht="14.25" x14ac:dyDescent="0.2">
      <c r="A2570" s="14">
        <v>1427</v>
      </c>
      <c r="B2570" s="40"/>
      <c r="C2570" s="15" t="s">
        <v>176</v>
      </c>
      <c r="D2570" s="16">
        <v>7682</v>
      </c>
      <c r="E2570" s="15" t="s">
        <v>19726</v>
      </c>
      <c r="F2570" s="15" t="s">
        <v>19727</v>
      </c>
      <c r="G2570" s="17" t="s">
        <v>19728</v>
      </c>
      <c r="H2570" s="17" t="s">
        <v>19729</v>
      </c>
      <c r="I2570" s="17" t="s">
        <v>86</v>
      </c>
      <c r="J2570" s="15" t="s">
        <v>19730</v>
      </c>
      <c r="K2570" s="15" t="s">
        <v>3286</v>
      </c>
      <c r="L2570" s="18" t="s">
        <v>19731</v>
      </c>
      <c r="M2570" s="15" t="s">
        <v>18972</v>
      </c>
      <c r="N2570" s="15" t="s">
        <v>18973</v>
      </c>
      <c r="O2570" s="16">
        <v>509</v>
      </c>
      <c r="P2570" s="15" t="s">
        <v>19732</v>
      </c>
      <c r="Q2570" s="15">
        <v>0</v>
      </c>
      <c r="R2570" s="15">
        <v>0</v>
      </c>
      <c r="S2570" s="15">
        <v>0</v>
      </c>
      <c r="T2570" s="15">
        <v>0</v>
      </c>
      <c r="U2570" s="15" t="s">
        <v>18717</v>
      </c>
      <c r="V2570" s="15" t="s">
        <v>76</v>
      </c>
      <c r="W2570" s="16">
        <v>0</v>
      </c>
      <c r="X2570" s="16">
        <v>1</v>
      </c>
      <c r="Y2570" s="15">
        <v>6905</v>
      </c>
      <c r="Z2570" s="15">
        <v>0.159</v>
      </c>
      <c r="AA2570" s="15" t="s">
        <v>19653</v>
      </c>
      <c r="AB2570" s="15" t="s">
        <v>18925</v>
      </c>
      <c r="AC2570" s="15">
        <v>169000</v>
      </c>
      <c r="AD2570" s="26">
        <v>42506</v>
      </c>
      <c r="AE2570" s="15" t="s">
        <v>119</v>
      </c>
      <c r="AF2570" s="15" t="s">
        <v>119</v>
      </c>
      <c r="AG2570" s="16">
        <v>1</v>
      </c>
      <c r="AH2570" s="15" t="s">
        <v>19733</v>
      </c>
      <c r="AI2570" s="15" t="s">
        <v>78</v>
      </c>
      <c r="AJ2570" s="15">
        <v>6905.2275390599998</v>
      </c>
      <c r="AK2570" s="15">
        <v>368.10186192600003</v>
      </c>
      <c r="AL2570" s="15">
        <v>3102811.07027</v>
      </c>
      <c r="AM2570" s="15">
        <v>1414076.28727</v>
      </c>
      <c r="AN2570" s="19">
        <v>0</v>
      </c>
      <c r="AO2570" s="19">
        <v>0</v>
      </c>
      <c r="AP2570" s="19">
        <v>0</v>
      </c>
      <c r="AQ2570" s="19">
        <v>0</v>
      </c>
      <c r="AR2570" s="34">
        <f t="shared" si="532"/>
        <v>0</v>
      </c>
      <c r="AS2570" s="34">
        <v>0</v>
      </c>
      <c r="AT2570" s="34">
        <v>0</v>
      </c>
      <c r="AU2570" s="34">
        <v>0</v>
      </c>
      <c r="AV2570" s="34">
        <v>0</v>
      </c>
      <c r="AW2570" s="35">
        <f t="shared" si="533"/>
        <v>0</v>
      </c>
      <c r="AX2570" s="34">
        <f t="shared" si="534"/>
        <v>0</v>
      </c>
      <c r="AY2570" s="36">
        <v>1.3258000000000001</v>
      </c>
      <c r="AZ2570" s="36">
        <v>2.0265</v>
      </c>
      <c r="BA2570" s="22"/>
      <c r="BB2570" s="19">
        <v>0</v>
      </c>
      <c r="BC2570" s="34">
        <f t="shared" si="535"/>
        <v>0</v>
      </c>
      <c r="BD2570" s="34">
        <f t="shared" si="536"/>
        <v>0</v>
      </c>
      <c r="BE2570" s="38">
        <v>3.4819999999999997E-2</v>
      </c>
      <c r="BF2570" s="38">
        <f t="shared" si="537"/>
        <v>3.4819999999999997E-2</v>
      </c>
      <c r="BG2570" s="34">
        <v>0</v>
      </c>
      <c r="BH2570" s="34">
        <v>0</v>
      </c>
      <c r="BI2570" s="34">
        <f t="shared" si="538"/>
        <v>0</v>
      </c>
      <c r="BJ2570" s="34">
        <f t="shared" si="539"/>
        <v>0</v>
      </c>
      <c r="BK2570" s="34">
        <v>0</v>
      </c>
      <c r="BL2570" s="34">
        <v>0</v>
      </c>
      <c r="BM2570" s="34">
        <f t="shared" si="540"/>
        <v>0</v>
      </c>
      <c r="BN2570" s="39">
        <f t="shared" si="530"/>
        <v>0</v>
      </c>
      <c r="BO2570" s="39">
        <f t="shared" si="531"/>
        <v>0</v>
      </c>
      <c r="BP2570" s="39">
        <f t="shared" si="529"/>
        <v>0</v>
      </c>
    </row>
    <row r="2571" spans="1:68" s="25" customFormat="1" ht="14.25" x14ac:dyDescent="0.2">
      <c r="A2571" s="14">
        <v>1428</v>
      </c>
      <c r="B2571" s="40"/>
      <c r="C2571" s="15" t="s">
        <v>19734</v>
      </c>
      <c r="D2571" s="16">
        <v>25764</v>
      </c>
      <c r="E2571" s="15" t="s">
        <v>19735</v>
      </c>
      <c r="F2571" s="15" t="s">
        <v>19734</v>
      </c>
      <c r="G2571" s="17" t="s">
        <v>19736</v>
      </c>
      <c r="H2571" s="17" t="s">
        <v>19737</v>
      </c>
      <c r="I2571" s="17" t="s">
        <v>205</v>
      </c>
      <c r="J2571" s="15" t="s">
        <v>19738</v>
      </c>
      <c r="K2571" s="15" t="s">
        <v>13361</v>
      </c>
      <c r="L2571" s="18" t="s">
        <v>19739</v>
      </c>
      <c r="M2571" s="15" t="s">
        <v>18972</v>
      </c>
      <c r="N2571" s="15" t="s">
        <v>18973</v>
      </c>
      <c r="O2571" s="16">
        <v>510</v>
      </c>
      <c r="P2571" s="15" t="s">
        <v>118</v>
      </c>
      <c r="Q2571" s="15">
        <v>22000</v>
      </c>
      <c r="R2571" s="15">
        <v>199200</v>
      </c>
      <c r="S2571" s="15">
        <v>221200</v>
      </c>
      <c r="T2571" s="15">
        <v>0.2</v>
      </c>
      <c r="U2571" s="15" t="s">
        <v>18717</v>
      </c>
      <c r="V2571" s="15" t="s">
        <v>76</v>
      </c>
      <c r="W2571" s="16">
        <v>1</v>
      </c>
      <c r="X2571" s="16">
        <v>0</v>
      </c>
      <c r="Y2571" s="15">
        <v>8924</v>
      </c>
      <c r="Z2571" s="15">
        <v>0.20499999999999999</v>
      </c>
      <c r="AA2571" s="15" t="s">
        <v>19653</v>
      </c>
      <c r="AB2571" s="15" t="s">
        <v>19740</v>
      </c>
      <c r="AC2571" s="15">
        <v>0</v>
      </c>
      <c r="AD2571" s="15"/>
      <c r="AE2571" s="15" t="s">
        <v>119</v>
      </c>
      <c r="AF2571" s="15" t="s">
        <v>119</v>
      </c>
      <c r="AG2571" s="16">
        <v>1</v>
      </c>
      <c r="AH2571" s="15" t="s">
        <v>19741</v>
      </c>
      <c r="AI2571" s="15" t="s">
        <v>78</v>
      </c>
      <c r="AJ2571" s="15">
        <v>8923.83984375</v>
      </c>
      <c r="AK2571" s="15">
        <v>428.70013659799997</v>
      </c>
      <c r="AL2571" s="15">
        <v>3102755.6322699999</v>
      </c>
      <c r="AM2571" s="15">
        <v>1414060.2490399999</v>
      </c>
      <c r="AN2571" s="19">
        <v>22000</v>
      </c>
      <c r="AO2571" s="19">
        <v>194400</v>
      </c>
      <c r="AP2571" s="19">
        <v>0</v>
      </c>
      <c r="AQ2571" s="19">
        <v>0</v>
      </c>
      <c r="AR2571" s="34">
        <f t="shared" si="532"/>
        <v>216400</v>
      </c>
      <c r="AS2571" s="34">
        <v>45000</v>
      </c>
      <c r="AT2571" s="34">
        <v>3000</v>
      </c>
      <c r="AU2571" s="34">
        <v>59990</v>
      </c>
      <c r="AV2571" s="34">
        <v>0</v>
      </c>
      <c r="AW2571" s="35">
        <f t="shared" si="533"/>
        <v>107990</v>
      </c>
      <c r="AX2571" s="34">
        <f t="shared" si="534"/>
        <v>108410</v>
      </c>
      <c r="AY2571" s="36">
        <v>1.3258000000000001</v>
      </c>
      <c r="AZ2571" s="36">
        <v>2.0265</v>
      </c>
      <c r="BA2571" s="22"/>
      <c r="BB2571" s="19">
        <v>2164</v>
      </c>
      <c r="BC2571" s="34">
        <f t="shared" si="535"/>
        <v>1437.2997800000001</v>
      </c>
      <c r="BD2571" s="34">
        <f t="shared" si="536"/>
        <v>2196.9286499999998</v>
      </c>
      <c r="BE2571" s="38">
        <v>3.4819999999999997E-2</v>
      </c>
      <c r="BF2571" s="38">
        <f t="shared" si="537"/>
        <v>3.4819999999999997E-2</v>
      </c>
      <c r="BG2571" s="34">
        <v>50.046778339599996</v>
      </c>
      <c r="BH2571" s="34">
        <v>76.497055592999985</v>
      </c>
      <c r="BI2571" s="34">
        <f t="shared" si="538"/>
        <v>1387.2530016604001</v>
      </c>
      <c r="BJ2571" s="34">
        <f t="shared" si="539"/>
        <v>2120.4315944069999</v>
      </c>
      <c r="BK2571" s="34">
        <v>0</v>
      </c>
      <c r="BL2571" s="34">
        <v>0</v>
      </c>
      <c r="BM2571" s="34">
        <f t="shared" si="540"/>
        <v>0</v>
      </c>
      <c r="BN2571" s="39">
        <f t="shared" si="530"/>
        <v>1387.2530016604001</v>
      </c>
      <c r="BO2571" s="39">
        <f t="shared" si="531"/>
        <v>2120.4315944069999</v>
      </c>
      <c r="BP2571" s="39">
        <f t="shared" si="529"/>
        <v>733.17859274659986</v>
      </c>
    </row>
    <row r="2572" spans="1:68" s="25" customFormat="1" ht="14.25" x14ac:dyDescent="0.2">
      <c r="A2572" s="14">
        <v>1429</v>
      </c>
      <c r="B2572" s="40"/>
      <c r="C2572" s="15"/>
      <c r="D2572" s="16">
        <v>33044</v>
      </c>
      <c r="E2572" s="15" t="s">
        <v>19742</v>
      </c>
      <c r="F2572" s="15" t="s">
        <v>19743</v>
      </c>
      <c r="G2572" s="17" t="s">
        <v>19744</v>
      </c>
      <c r="H2572" s="17" t="s">
        <v>19745</v>
      </c>
      <c r="I2572" s="17" t="s">
        <v>86</v>
      </c>
      <c r="J2572" s="15" t="s">
        <v>19746</v>
      </c>
      <c r="K2572" s="15" t="s">
        <v>97</v>
      </c>
      <c r="L2572" s="18" t="s">
        <v>19747</v>
      </c>
      <c r="M2572" s="15" t="s">
        <v>18981</v>
      </c>
      <c r="N2572" s="15" t="s">
        <v>18982</v>
      </c>
      <c r="O2572" s="16">
        <v>510</v>
      </c>
      <c r="P2572" s="15" t="s">
        <v>118</v>
      </c>
      <c r="Q2572" s="15">
        <v>20000</v>
      </c>
      <c r="R2572" s="15">
        <v>144900</v>
      </c>
      <c r="S2572" s="15">
        <v>164900</v>
      </c>
      <c r="T2572" s="15">
        <v>0.2</v>
      </c>
      <c r="U2572" s="15" t="s">
        <v>18717</v>
      </c>
      <c r="V2572" s="15" t="s">
        <v>76</v>
      </c>
      <c r="W2572" s="16">
        <v>1</v>
      </c>
      <c r="X2572" s="16">
        <v>1</v>
      </c>
      <c r="Y2572" s="15">
        <v>9618</v>
      </c>
      <c r="Z2572" s="15">
        <v>0.221</v>
      </c>
      <c r="AA2572" s="15" t="s">
        <v>19653</v>
      </c>
      <c r="AB2572" s="15" t="s">
        <v>19740</v>
      </c>
      <c r="AC2572" s="15">
        <v>131445</v>
      </c>
      <c r="AD2572" s="26">
        <v>40086</v>
      </c>
      <c r="AE2572" s="15" t="s">
        <v>119</v>
      </c>
      <c r="AF2572" s="15" t="s">
        <v>119</v>
      </c>
      <c r="AG2572" s="16">
        <v>1</v>
      </c>
      <c r="AH2572" s="15" t="s">
        <v>19748</v>
      </c>
      <c r="AI2572" s="15" t="s">
        <v>78</v>
      </c>
      <c r="AJ2572" s="15">
        <v>9618.3134765600007</v>
      </c>
      <c r="AK2572" s="15">
        <v>447.03610001599998</v>
      </c>
      <c r="AL2572" s="15">
        <v>3102704.5011</v>
      </c>
      <c r="AM2572" s="15">
        <v>1414028.9771799999</v>
      </c>
      <c r="AN2572" s="19">
        <v>20000</v>
      </c>
      <c r="AO2572" s="19">
        <v>142700</v>
      </c>
      <c r="AP2572" s="19">
        <v>0</v>
      </c>
      <c r="AQ2572" s="19">
        <v>0</v>
      </c>
      <c r="AR2572" s="34">
        <f t="shared" si="532"/>
        <v>162700</v>
      </c>
      <c r="AS2572" s="34">
        <v>45000</v>
      </c>
      <c r="AT2572" s="34">
        <v>3000</v>
      </c>
      <c r="AU2572" s="34">
        <v>41195</v>
      </c>
      <c r="AV2572" s="34">
        <v>0</v>
      </c>
      <c r="AW2572" s="35">
        <f t="shared" si="533"/>
        <v>89195</v>
      </c>
      <c r="AX2572" s="34">
        <f t="shared" si="534"/>
        <v>73505</v>
      </c>
      <c r="AY2572" s="36">
        <v>1.3258000000000001</v>
      </c>
      <c r="AZ2572" s="36">
        <v>2.0265</v>
      </c>
      <c r="BA2572" s="22"/>
      <c r="BB2572" s="19">
        <v>1627</v>
      </c>
      <c r="BC2572" s="34">
        <f t="shared" si="535"/>
        <v>974.52929000000006</v>
      </c>
      <c r="BD2572" s="34">
        <f t="shared" si="536"/>
        <v>1489.5788249999998</v>
      </c>
      <c r="BE2572" s="38">
        <v>3.4819999999999997E-2</v>
      </c>
      <c r="BF2572" s="38">
        <f t="shared" si="537"/>
        <v>3.4819999999999997E-2</v>
      </c>
      <c r="BG2572" s="34">
        <v>33.9331098778</v>
      </c>
      <c r="BH2572" s="34">
        <v>51.867134686499988</v>
      </c>
      <c r="BI2572" s="34">
        <f t="shared" si="538"/>
        <v>940.59618012220005</v>
      </c>
      <c r="BJ2572" s="34">
        <f t="shared" si="539"/>
        <v>1437.7116903134997</v>
      </c>
      <c r="BK2572" s="34">
        <v>0</v>
      </c>
      <c r="BL2572" s="34">
        <v>0</v>
      </c>
      <c r="BM2572" s="34">
        <f t="shared" si="540"/>
        <v>0</v>
      </c>
      <c r="BN2572" s="39">
        <f t="shared" si="530"/>
        <v>940.59618012220005</v>
      </c>
      <c r="BO2572" s="39">
        <f t="shared" si="531"/>
        <v>1437.7116903134997</v>
      </c>
      <c r="BP2572" s="39">
        <f t="shared" si="529"/>
        <v>497.11551019129968</v>
      </c>
    </row>
    <row r="2573" spans="1:68" s="25" customFormat="1" ht="14.25" x14ac:dyDescent="0.2">
      <c r="A2573" s="14">
        <v>1430</v>
      </c>
      <c r="B2573" s="40"/>
      <c r="C2573" s="15"/>
      <c r="D2573" s="16">
        <v>23200</v>
      </c>
      <c r="E2573" s="15" t="s">
        <v>19749</v>
      </c>
      <c r="F2573" s="15" t="s">
        <v>19750</v>
      </c>
      <c r="G2573" s="17" t="s">
        <v>19751</v>
      </c>
      <c r="H2573" s="17" t="s">
        <v>19752</v>
      </c>
      <c r="I2573" s="17" t="s">
        <v>88</v>
      </c>
      <c r="J2573" s="15" t="s">
        <v>19753</v>
      </c>
      <c r="K2573" s="15" t="s">
        <v>6911</v>
      </c>
      <c r="L2573" s="18" t="s">
        <v>19754</v>
      </c>
      <c r="M2573" s="15" t="s">
        <v>18981</v>
      </c>
      <c r="N2573" s="15" t="s">
        <v>18982</v>
      </c>
      <c r="O2573" s="16">
        <v>510</v>
      </c>
      <c r="P2573" s="15" t="s">
        <v>118</v>
      </c>
      <c r="Q2573" s="15">
        <v>20000</v>
      </c>
      <c r="R2573" s="15">
        <v>134400</v>
      </c>
      <c r="S2573" s="15">
        <v>154400</v>
      </c>
      <c r="T2573" s="15">
        <v>0.2</v>
      </c>
      <c r="U2573" s="15" t="s">
        <v>18717</v>
      </c>
      <c r="V2573" s="15" t="s">
        <v>76</v>
      </c>
      <c r="W2573" s="16">
        <v>1</v>
      </c>
      <c r="X2573" s="16">
        <v>0</v>
      </c>
      <c r="Y2573" s="15">
        <v>8995</v>
      </c>
      <c r="Z2573" s="15">
        <v>0.20699999999999999</v>
      </c>
      <c r="AA2573" s="15" t="s">
        <v>19653</v>
      </c>
      <c r="AB2573" s="15" t="s">
        <v>19740</v>
      </c>
      <c r="AC2573" s="15">
        <v>0</v>
      </c>
      <c r="AD2573" s="15"/>
      <c r="AE2573" s="15" t="s">
        <v>119</v>
      </c>
      <c r="AF2573" s="15" t="s">
        <v>119</v>
      </c>
      <c r="AG2573" s="16">
        <v>1</v>
      </c>
      <c r="AH2573" s="15" t="s">
        <v>19755</v>
      </c>
      <c r="AI2573" s="15" t="s">
        <v>78</v>
      </c>
      <c r="AJ2573" s="15">
        <v>8995.1560058600007</v>
      </c>
      <c r="AK2573" s="15">
        <v>437.14568039099998</v>
      </c>
      <c r="AL2573" s="15">
        <v>3102643.2068599998</v>
      </c>
      <c r="AM2573" s="15">
        <v>1414040.00569</v>
      </c>
      <c r="AN2573" s="19">
        <v>20000</v>
      </c>
      <c r="AO2573" s="19">
        <v>132400</v>
      </c>
      <c r="AP2573" s="19">
        <v>0</v>
      </c>
      <c r="AQ2573" s="19">
        <v>0</v>
      </c>
      <c r="AR2573" s="34">
        <f t="shared" si="532"/>
        <v>152400</v>
      </c>
      <c r="AS2573" s="34">
        <v>45000</v>
      </c>
      <c r="AT2573" s="34">
        <v>3000</v>
      </c>
      <c r="AU2573" s="34">
        <v>37590</v>
      </c>
      <c r="AV2573" s="34">
        <v>0</v>
      </c>
      <c r="AW2573" s="35">
        <f t="shared" si="533"/>
        <v>85590</v>
      </c>
      <c r="AX2573" s="34">
        <f t="shared" si="534"/>
        <v>66810</v>
      </c>
      <c r="AY2573" s="36">
        <v>1.3258000000000001</v>
      </c>
      <c r="AZ2573" s="36">
        <v>2.0265</v>
      </c>
      <c r="BA2573" s="22"/>
      <c r="BB2573" s="19">
        <v>1524</v>
      </c>
      <c r="BC2573" s="34">
        <f t="shared" si="535"/>
        <v>885.7669800000001</v>
      </c>
      <c r="BD2573" s="34">
        <f t="shared" si="536"/>
        <v>1353.9046499999999</v>
      </c>
      <c r="BE2573" s="38">
        <v>3.4819999999999997E-2</v>
      </c>
      <c r="BF2573" s="38">
        <f t="shared" si="537"/>
        <v>3.4819999999999997E-2</v>
      </c>
      <c r="BG2573" s="34">
        <v>30.842406243599999</v>
      </c>
      <c r="BH2573" s="34">
        <v>47.142959912999991</v>
      </c>
      <c r="BI2573" s="34">
        <f t="shared" si="538"/>
        <v>854.92457375640015</v>
      </c>
      <c r="BJ2573" s="34">
        <f t="shared" si="539"/>
        <v>1306.761690087</v>
      </c>
      <c r="BK2573" s="34">
        <v>0</v>
      </c>
      <c r="BL2573" s="34">
        <v>0</v>
      </c>
      <c r="BM2573" s="34">
        <f t="shared" si="540"/>
        <v>0</v>
      </c>
      <c r="BN2573" s="39">
        <f t="shared" si="530"/>
        <v>854.92457375640015</v>
      </c>
      <c r="BO2573" s="39">
        <f t="shared" si="531"/>
        <v>1306.761690087</v>
      </c>
      <c r="BP2573" s="39">
        <f t="shared" si="529"/>
        <v>451.83711633059988</v>
      </c>
    </row>
    <row r="2574" spans="1:68" s="25" customFormat="1" ht="14.25" x14ac:dyDescent="0.2">
      <c r="A2574" s="14">
        <v>1431</v>
      </c>
      <c r="B2574" s="40"/>
      <c r="C2574" s="15" t="s">
        <v>19756</v>
      </c>
      <c r="D2574" s="16">
        <v>33535</v>
      </c>
      <c r="E2574" s="15" t="s">
        <v>19757</v>
      </c>
      <c r="F2574" s="15" t="s">
        <v>19756</v>
      </c>
      <c r="G2574" s="17" t="s">
        <v>19758</v>
      </c>
      <c r="H2574" s="17" t="s">
        <v>19759</v>
      </c>
      <c r="I2574" s="17" t="s">
        <v>86</v>
      </c>
      <c r="J2574" s="15" t="s">
        <v>19760</v>
      </c>
      <c r="K2574" s="15" t="s">
        <v>4250</v>
      </c>
      <c r="L2574" s="18" t="s">
        <v>19761</v>
      </c>
      <c r="M2574" s="15" t="s">
        <v>18981</v>
      </c>
      <c r="N2574" s="15" t="s">
        <v>18982</v>
      </c>
      <c r="O2574" s="16">
        <v>510</v>
      </c>
      <c r="P2574" s="15" t="s">
        <v>118</v>
      </c>
      <c r="Q2574" s="15">
        <v>25300</v>
      </c>
      <c r="R2574" s="15">
        <v>160500</v>
      </c>
      <c r="S2574" s="15">
        <v>185800</v>
      </c>
      <c r="T2574" s="15">
        <v>0.3</v>
      </c>
      <c r="U2574" s="15" t="s">
        <v>18717</v>
      </c>
      <c r="V2574" s="15" t="s">
        <v>76</v>
      </c>
      <c r="W2574" s="16">
        <v>1</v>
      </c>
      <c r="X2574" s="16">
        <v>1</v>
      </c>
      <c r="Y2574" s="15">
        <v>12909</v>
      </c>
      <c r="Z2574" s="15">
        <v>0.29599999999999999</v>
      </c>
      <c r="AA2574" s="15" t="s">
        <v>19653</v>
      </c>
      <c r="AB2574" s="15" t="s">
        <v>19740</v>
      </c>
      <c r="AC2574" s="15">
        <v>182000</v>
      </c>
      <c r="AD2574" s="26">
        <v>41873</v>
      </c>
      <c r="AE2574" s="15" t="s">
        <v>119</v>
      </c>
      <c r="AF2574" s="15" t="s">
        <v>119</v>
      </c>
      <c r="AG2574" s="16">
        <v>1</v>
      </c>
      <c r="AH2574" s="15" t="s">
        <v>19762</v>
      </c>
      <c r="AI2574" s="15" t="s">
        <v>78</v>
      </c>
      <c r="AJ2574" s="15">
        <v>12908.7270508</v>
      </c>
      <c r="AK2574" s="15">
        <v>472.11195976400001</v>
      </c>
      <c r="AL2574" s="15">
        <v>3102569.8242199998</v>
      </c>
      <c r="AM2574" s="15">
        <v>1414026.9767400001</v>
      </c>
      <c r="AN2574" s="19">
        <v>25300</v>
      </c>
      <c r="AO2574" s="19">
        <v>156200</v>
      </c>
      <c r="AP2574" s="19">
        <v>0</v>
      </c>
      <c r="AQ2574" s="19">
        <v>0</v>
      </c>
      <c r="AR2574" s="34">
        <f t="shared" si="532"/>
        <v>181500</v>
      </c>
      <c r="AS2574" s="34">
        <v>45000</v>
      </c>
      <c r="AT2574" s="34">
        <v>0</v>
      </c>
      <c r="AU2574" s="34">
        <v>47775</v>
      </c>
      <c r="AV2574" s="34">
        <v>0</v>
      </c>
      <c r="AW2574" s="35">
        <f t="shared" si="533"/>
        <v>92775</v>
      </c>
      <c r="AX2574" s="34">
        <f t="shared" si="534"/>
        <v>88725</v>
      </c>
      <c r="AY2574" s="36">
        <v>1.3258000000000001</v>
      </c>
      <c r="AZ2574" s="36">
        <v>2.0265</v>
      </c>
      <c r="BA2574" s="22"/>
      <c r="BB2574" s="19">
        <v>1815</v>
      </c>
      <c r="BC2574" s="34">
        <f t="shared" si="535"/>
        <v>1176.3160500000001</v>
      </c>
      <c r="BD2574" s="34">
        <f t="shared" si="536"/>
        <v>1798.012125</v>
      </c>
      <c r="BE2574" s="38">
        <v>3.4819999999999997E-2</v>
      </c>
      <c r="BF2574" s="38">
        <f t="shared" si="537"/>
        <v>3.4819999999999997E-2</v>
      </c>
      <c r="BG2574" s="34">
        <v>40.959324860999999</v>
      </c>
      <c r="BH2574" s="34">
        <v>62.606782192499992</v>
      </c>
      <c r="BI2574" s="34">
        <f t="shared" si="538"/>
        <v>1135.3567251390002</v>
      </c>
      <c r="BJ2574" s="34">
        <f t="shared" si="539"/>
        <v>1735.4053428074999</v>
      </c>
      <c r="BK2574" s="34">
        <v>0</v>
      </c>
      <c r="BL2574" s="34">
        <v>0</v>
      </c>
      <c r="BM2574" s="34">
        <f t="shared" si="540"/>
        <v>0</v>
      </c>
      <c r="BN2574" s="39">
        <f t="shared" si="530"/>
        <v>1135.3567251390002</v>
      </c>
      <c r="BO2574" s="39">
        <f t="shared" si="531"/>
        <v>1735.4053428074999</v>
      </c>
      <c r="BP2574" s="39">
        <f t="shared" si="529"/>
        <v>600.04861766849967</v>
      </c>
    </row>
    <row r="2575" spans="1:68" s="25" customFormat="1" ht="14.25" x14ac:dyDescent="0.2">
      <c r="A2575" s="14">
        <v>1432</v>
      </c>
      <c r="B2575" s="40"/>
      <c r="C2575" s="15" t="s">
        <v>150</v>
      </c>
      <c r="D2575" s="16">
        <v>13081</v>
      </c>
      <c r="E2575" s="15" t="s">
        <v>19763</v>
      </c>
      <c r="F2575" s="15" t="s">
        <v>19764</v>
      </c>
      <c r="G2575" s="17" t="s">
        <v>19765</v>
      </c>
      <c r="H2575" s="17" t="s">
        <v>19766</v>
      </c>
      <c r="I2575" s="17" t="s">
        <v>86</v>
      </c>
      <c r="J2575" s="15" t="s">
        <v>19767</v>
      </c>
      <c r="K2575" s="15" t="s">
        <v>86</v>
      </c>
      <c r="L2575" s="18" t="s">
        <v>19768</v>
      </c>
      <c r="M2575" s="15" t="s">
        <v>18972</v>
      </c>
      <c r="N2575" s="15" t="s">
        <v>18973</v>
      </c>
      <c r="O2575" s="16">
        <v>510</v>
      </c>
      <c r="P2575" s="15" t="s">
        <v>118</v>
      </c>
      <c r="Q2575" s="15">
        <v>26700</v>
      </c>
      <c r="R2575" s="15">
        <v>177600</v>
      </c>
      <c r="S2575" s="15">
        <v>204300</v>
      </c>
      <c r="T2575" s="15">
        <v>0.28000000000000003</v>
      </c>
      <c r="U2575" s="15" t="s">
        <v>18717</v>
      </c>
      <c r="V2575" s="15" t="s">
        <v>76</v>
      </c>
      <c r="W2575" s="16">
        <v>1</v>
      </c>
      <c r="X2575" s="16">
        <v>0</v>
      </c>
      <c r="Y2575" s="15">
        <v>12362</v>
      </c>
      <c r="Z2575" s="15">
        <v>0.28399999999999997</v>
      </c>
      <c r="AA2575" s="15" t="s">
        <v>19769</v>
      </c>
      <c r="AB2575" s="15" t="s">
        <v>19770</v>
      </c>
      <c r="AC2575" s="15">
        <v>0</v>
      </c>
      <c r="AD2575" s="15"/>
      <c r="AE2575" s="15" t="s">
        <v>119</v>
      </c>
      <c r="AF2575" s="15" t="s">
        <v>119</v>
      </c>
      <c r="AG2575" s="16">
        <v>1</v>
      </c>
      <c r="AH2575" s="15" t="s">
        <v>19771</v>
      </c>
      <c r="AI2575" s="15" t="s">
        <v>78</v>
      </c>
      <c r="AJ2575" s="15">
        <v>12361.8215332</v>
      </c>
      <c r="AK2575" s="15">
        <v>446.34080783500002</v>
      </c>
      <c r="AL2575" s="15">
        <v>3102559.07467</v>
      </c>
      <c r="AM2575" s="15">
        <v>1413640.23012</v>
      </c>
      <c r="AN2575" s="19">
        <v>26700</v>
      </c>
      <c r="AO2575" s="19">
        <v>175000</v>
      </c>
      <c r="AP2575" s="19">
        <v>0</v>
      </c>
      <c r="AQ2575" s="19">
        <v>0</v>
      </c>
      <c r="AR2575" s="34">
        <f t="shared" si="532"/>
        <v>201700</v>
      </c>
      <c r="AS2575" s="34">
        <v>45000</v>
      </c>
      <c r="AT2575" s="34">
        <v>3000</v>
      </c>
      <c r="AU2575" s="34">
        <v>54845</v>
      </c>
      <c r="AV2575" s="34">
        <v>24960</v>
      </c>
      <c r="AW2575" s="35">
        <f t="shared" si="533"/>
        <v>127805</v>
      </c>
      <c r="AX2575" s="34">
        <f t="shared" si="534"/>
        <v>73895</v>
      </c>
      <c r="AY2575" s="36">
        <v>1.3258000000000001</v>
      </c>
      <c r="AZ2575" s="36">
        <v>2.0265</v>
      </c>
      <c r="BA2575" s="22"/>
      <c r="BB2575" s="19">
        <v>2017</v>
      </c>
      <c r="BC2575" s="34">
        <f t="shared" si="535"/>
        <v>979.69991000000016</v>
      </c>
      <c r="BD2575" s="34">
        <f t="shared" si="536"/>
        <v>1497.4821750000001</v>
      </c>
      <c r="BE2575" s="38">
        <v>3.4819999999999997E-2</v>
      </c>
      <c r="BF2575" s="38">
        <f t="shared" si="537"/>
        <v>3.4819999999999997E-2</v>
      </c>
      <c r="BG2575" s="34">
        <v>34.113150866200002</v>
      </c>
      <c r="BH2575" s="34">
        <v>52.142329333500001</v>
      </c>
      <c r="BI2575" s="34">
        <f t="shared" si="538"/>
        <v>945.58675913380011</v>
      </c>
      <c r="BJ2575" s="34">
        <f t="shared" si="539"/>
        <v>1445.3398456665002</v>
      </c>
      <c r="BK2575" s="34">
        <v>0</v>
      </c>
      <c r="BL2575" s="34">
        <v>0</v>
      </c>
      <c r="BM2575" s="34">
        <f t="shared" si="540"/>
        <v>0</v>
      </c>
      <c r="BN2575" s="39">
        <f t="shared" si="530"/>
        <v>945.58675913380011</v>
      </c>
      <c r="BO2575" s="39">
        <f t="shared" si="531"/>
        <v>1445.3398456665002</v>
      </c>
      <c r="BP2575" s="39">
        <f t="shared" si="529"/>
        <v>499.75308653270008</v>
      </c>
    </row>
    <row r="2576" spans="1:68" s="25" customFormat="1" ht="14.25" x14ac:dyDescent="0.2">
      <c r="A2576" s="14">
        <v>1433</v>
      </c>
      <c r="B2576" s="40"/>
      <c r="C2576" s="15"/>
      <c r="D2576" s="16">
        <v>9256</v>
      </c>
      <c r="E2576" s="15" t="s">
        <v>19772</v>
      </c>
      <c r="F2576" s="15" t="s">
        <v>19773</v>
      </c>
      <c r="G2576" s="17" t="s">
        <v>19774</v>
      </c>
      <c r="H2576" s="17" t="s">
        <v>19775</v>
      </c>
      <c r="I2576" s="17" t="s">
        <v>86</v>
      </c>
      <c r="J2576" s="15" t="s">
        <v>19776</v>
      </c>
      <c r="K2576" s="15" t="s">
        <v>19777</v>
      </c>
      <c r="L2576" s="18" t="s">
        <v>19778</v>
      </c>
      <c r="M2576" s="15" t="s">
        <v>18981</v>
      </c>
      <c r="N2576" s="15" t="s">
        <v>18982</v>
      </c>
      <c r="O2576" s="16">
        <v>510</v>
      </c>
      <c r="P2576" s="15" t="s">
        <v>118</v>
      </c>
      <c r="Q2576" s="15">
        <v>27900</v>
      </c>
      <c r="R2576" s="15">
        <v>161100</v>
      </c>
      <c r="S2576" s="15">
        <v>189000</v>
      </c>
      <c r="T2576" s="15">
        <v>0.35</v>
      </c>
      <c r="U2576" s="15" t="s">
        <v>18717</v>
      </c>
      <c r="V2576" s="15" t="s">
        <v>76</v>
      </c>
      <c r="W2576" s="16">
        <v>1</v>
      </c>
      <c r="X2576" s="16">
        <v>0</v>
      </c>
      <c r="Y2576" s="15">
        <v>15170</v>
      </c>
      <c r="Z2576" s="15">
        <v>0.34799999999999998</v>
      </c>
      <c r="AA2576" s="15" t="s">
        <v>19769</v>
      </c>
      <c r="AB2576" s="15" t="s">
        <v>19770</v>
      </c>
      <c r="AC2576" s="15">
        <v>0</v>
      </c>
      <c r="AD2576" s="15"/>
      <c r="AE2576" s="15" t="s">
        <v>119</v>
      </c>
      <c r="AF2576" s="15" t="s">
        <v>119</v>
      </c>
      <c r="AG2576" s="16">
        <v>1</v>
      </c>
      <c r="AH2576" s="15" t="s">
        <v>19779</v>
      </c>
      <c r="AI2576" s="15" t="s">
        <v>78</v>
      </c>
      <c r="AJ2576" s="15">
        <v>15169.8615723</v>
      </c>
      <c r="AK2576" s="15">
        <v>485.186033872</v>
      </c>
      <c r="AL2576" s="15">
        <v>3102545.4836900001</v>
      </c>
      <c r="AM2576" s="15">
        <v>1413746.04458</v>
      </c>
      <c r="AN2576" s="19">
        <v>27900</v>
      </c>
      <c r="AO2576" s="19">
        <v>156600</v>
      </c>
      <c r="AP2576" s="19">
        <v>0</v>
      </c>
      <c r="AQ2576" s="19">
        <v>0</v>
      </c>
      <c r="AR2576" s="34">
        <f t="shared" si="532"/>
        <v>184500</v>
      </c>
      <c r="AS2576" s="34">
        <v>45000</v>
      </c>
      <c r="AT2576" s="34">
        <v>3000</v>
      </c>
      <c r="AU2576" s="34">
        <v>48825</v>
      </c>
      <c r="AV2576" s="34">
        <v>0</v>
      </c>
      <c r="AW2576" s="35">
        <f t="shared" si="533"/>
        <v>96825</v>
      </c>
      <c r="AX2576" s="34">
        <f t="shared" si="534"/>
        <v>87675</v>
      </c>
      <c r="AY2576" s="36">
        <v>1.3258000000000001</v>
      </c>
      <c r="AZ2576" s="36">
        <v>2.0265</v>
      </c>
      <c r="BA2576" s="22"/>
      <c r="BB2576" s="19">
        <v>1845</v>
      </c>
      <c r="BC2576" s="34">
        <f t="shared" si="535"/>
        <v>1162.3951500000001</v>
      </c>
      <c r="BD2576" s="34">
        <f t="shared" si="536"/>
        <v>1776.7338749999999</v>
      </c>
      <c r="BE2576" s="38">
        <v>3.4819999999999997E-2</v>
      </c>
      <c r="BF2576" s="38">
        <f t="shared" si="537"/>
        <v>3.4819999999999997E-2</v>
      </c>
      <c r="BG2576" s="34">
        <v>40.474599122999997</v>
      </c>
      <c r="BH2576" s="34">
        <v>61.865873527499993</v>
      </c>
      <c r="BI2576" s="34">
        <f t="shared" si="538"/>
        <v>1121.9205508770001</v>
      </c>
      <c r="BJ2576" s="34">
        <f t="shared" si="539"/>
        <v>1714.8680014724998</v>
      </c>
      <c r="BK2576" s="34">
        <v>0</v>
      </c>
      <c r="BL2576" s="34">
        <v>0</v>
      </c>
      <c r="BM2576" s="34">
        <f t="shared" si="540"/>
        <v>0</v>
      </c>
      <c r="BN2576" s="39">
        <f t="shared" si="530"/>
        <v>1121.9205508770001</v>
      </c>
      <c r="BO2576" s="39">
        <f t="shared" si="531"/>
        <v>1714.8680014724998</v>
      </c>
      <c r="BP2576" s="39">
        <f t="shared" si="529"/>
        <v>592.94745059549973</v>
      </c>
    </row>
    <row r="2577" spans="1:68" s="25" customFormat="1" ht="14.25" x14ac:dyDescent="0.2">
      <c r="A2577" s="14">
        <v>1434</v>
      </c>
      <c r="B2577" s="40"/>
      <c r="C2577" s="15"/>
      <c r="D2577" s="16">
        <v>5862</v>
      </c>
      <c r="E2577" s="15" t="s">
        <v>19780</v>
      </c>
      <c r="F2577" s="15" t="s">
        <v>19781</v>
      </c>
      <c r="G2577" s="17" t="s">
        <v>19782</v>
      </c>
      <c r="H2577" s="17" t="s">
        <v>19783</v>
      </c>
      <c r="I2577" s="17" t="s">
        <v>86</v>
      </c>
      <c r="J2577" s="15" t="s">
        <v>19784</v>
      </c>
      <c r="K2577" s="15" t="s">
        <v>3424</v>
      </c>
      <c r="L2577" s="18" t="s">
        <v>19785</v>
      </c>
      <c r="M2577" s="15" t="s">
        <v>18972</v>
      </c>
      <c r="N2577" s="15" t="s">
        <v>18973</v>
      </c>
      <c r="O2577" s="16">
        <v>510</v>
      </c>
      <c r="P2577" s="15" t="s">
        <v>118</v>
      </c>
      <c r="Q2577" s="15">
        <v>22000</v>
      </c>
      <c r="R2577" s="15">
        <v>169000</v>
      </c>
      <c r="S2577" s="15">
        <v>191000</v>
      </c>
      <c r="T2577" s="15">
        <v>0.2</v>
      </c>
      <c r="U2577" s="15" t="s">
        <v>18717</v>
      </c>
      <c r="V2577" s="15" t="s">
        <v>76</v>
      </c>
      <c r="W2577" s="16">
        <v>1</v>
      </c>
      <c r="X2577" s="16">
        <v>1</v>
      </c>
      <c r="Y2577" s="15">
        <v>8608</v>
      </c>
      <c r="Z2577" s="15">
        <v>0.19800000000000001</v>
      </c>
      <c r="AA2577" s="15" t="s">
        <v>19653</v>
      </c>
      <c r="AB2577" s="15" t="s">
        <v>19740</v>
      </c>
      <c r="AC2577" s="15">
        <v>171000</v>
      </c>
      <c r="AD2577" s="26">
        <v>39962</v>
      </c>
      <c r="AE2577" s="15" t="s">
        <v>119</v>
      </c>
      <c r="AF2577" s="15" t="s">
        <v>119</v>
      </c>
      <c r="AG2577" s="16">
        <v>1</v>
      </c>
      <c r="AH2577" s="15" t="s">
        <v>19786</v>
      </c>
      <c r="AI2577" s="15" t="s">
        <v>78</v>
      </c>
      <c r="AJ2577" s="15">
        <v>8608.0473632800004</v>
      </c>
      <c r="AK2577" s="15">
        <v>373.35240428100002</v>
      </c>
      <c r="AL2577" s="15">
        <v>3102558.65674</v>
      </c>
      <c r="AM2577" s="15">
        <v>1413853.95881</v>
      </c>
      <c r="AN2577" s="19">
        <v>20000</v>
      </c>
      <c r="AO2577" s="19">
        <v>160600</v>
      </c>
      <c r="AP2577" s="19">
        <v>0</v>
      </c>
      <c r="AQ2577" s="19">
        <v>0</v>
      </c>
      <c r="AR2577" s="34">
        <f t="shared" si="532"/>
        <v>180600</v>
      </c>
      <c r="AS2577" s="34">
        <v>45000</v>
      </c>
      <c r="AT2577" s="34">
        <v>3000</v>
      </c>
      <c r="AU2577" s="34">
        <v>47460</v>
      </c>
      <c r="AV2577" s="34">
        <v>0</v>
      </c>
      <c r="AW2577" s="35">
        <f t="shared" si="533"/>
        <v>95460</v>
      </c>
      <c r="AX2577" s="34">
        <f t="shared" si="534"/>
        <v>85140</v>
      </c>
      <c r="AY2577" s="36">
        <v>1.3258000000000001</v>
      </c>
      <c r="AZ2577" s="36">
        <v>2.0265</v>
      </c>
      <c r="BA2577" s="22"/>
      <c r="BB2577" s="19">
        <v>1806</v>
      </c>
      <c r="BC2577" s="34">
        <f t="shared" si="535"/>
        <v>1128.78612</v>
      </c>
      <c r="BD2577" s="34">
        <f t="shared" si="536"/>
        <v>1725.3620999999998</v>
      </c>
      <c r="BE2577" s="38">
        <v>3.4819999999999997E-2</v>
      </c>
      <c r="BF2577" s="38">
        <f t="shared" si="537"/>
        <v>3.4819999999999997E-2</v>
      </c>
      <c r="BG2577" s="34">
        <v>39.304332698399996</v>
      </c>
      <c r="BH2577" s="34">
        <v>60.077108321999987</v>
      </c>
      <c r="BI2577" s="34">
        <f t="shared" si="538"/>
        <v>1089.4817873016</v>
      </c>
      <c r="BJ2577" s="34">
        <f t="shared" si="539"/>
        <v>1665.2849916779999</v>
      </c>
      <c r="BK2577" s="34">
        <v>0</v>
      </c>
      <c r="BL2577" s="34">
        <v>0</v>
      </c>
      <c r="BM2577" s="34">
        <f t="shared" si="540"/>
        <v>0</v>
      </c>
      <c r="BN2577" s="39">
        <f t="shared" si="530"/>
        <v>1089.4817873016</v>
      </c>
      <c r="BO2577" s="39">
        <f t="shared" si="531"/>
        <v>1665.2849916779999</v>
      </c>
      <c r="BP2577" s="39">
        <f t="shared" si="529"/>
        <v>575.80320437639989</v>
      </c>
    </row>
    <row r="2578" spans="1:68" s="25" customFormat="1" ht="14.25" x14ac:dyDescent="0.2">
      <c r="A2578" s="14">
        <v>1435</v>
      </c>
      <c r="B2578" s="40"/>
      <c r="C2578" s="15"/>
      <c r="D2578" s="16">
        <v>27365</v>
      </c>
      <c r="E2578" s="15" t="s">
        <v>19787</v>
      </c>
      <c r="F2578" s="15" t="s">
        <v>19788</v>
      </c>
      <c r="G2578" s="17" t="s">
        <v>19789</v>
      </c>
      <c r="H2578" s="17" t="s">
        <v>19790</v>
      </c>
      <c r="I2578" s="17" t="s">
        <v>86</v>
      </c>
      <c r="J2578" s="15" t="s">
        <v>19790</v>
      </c>
      <c r="K2578" s="15" t="s">
        <v>2284</v>
      </c>
      <c r="L2578" s="18" t="s">
        <v>19791</v>
      </c>
      <c r="M2578" s="15" t="s">
        <v>18981</v>
      </c>
      <c r="N2578" s="15" t="s">
        <v>18982</v>
      </c>
      <c r="O2578" s="16">
        <v>510</v>
      </c>
      <c r="P2578" s="15" t="s">
        <v>118</v>
      </c>
      <c r="Q2578" s="15">
        <v>21800</v>
      </c>
      <c r="R2578" s="15">
        <v>154200</v>
      </c>
      <c r="S2578" s="15">
        <v>176000</v>
      </c>
      <c r="T2578" s="15">
        <v>0.23</v>
      </c>
      <c r="U2578" s="15" t="s">
        <v>18717</v>
      </c>
      <c r="V2578" s="15" t="s">
        <v>76</v>
      </c>
      <c r="W2578" s="16">
        <v>1</v>
      </c>
      <c r="X2578" s="16">
        <v>1</v>
      </c>
      <c r="Y2578" s="15">
        <v>9990</v>
      </c>
      <c r="Z2578" s="15">
        <v>0.22900000000000001</v>
      </c>
      <c r="AA2578" s="15" t="s">
        <v>19653</v>
      </c>
      <c r="AB2578" s="15" t="s">
        <v>19740</v>
      </c>
      <c r="AC2578" s="15">
        <v>153381</v>
      </c>
      <c r="AD2578" s="26">
        <v>39646</v>
      </c>
      <c r="AE2578" s="15" t="s">
        <v>119</v>
      </c>
      <c r="AF2578" s="15" t="s">
        <v>119</v>
      </c>
      <c r="AG2578" s="16">
        <v>1</v>
      </c>
      <c r="AH2578" s="15" t="s">
        <v>19792</v>
      </c>
      <c r="AI2578" s="15" t="s">
        <v>78</v>
      </c>
      <c r="AJ2578" s="15">
        <v>9990.3474121100007</v>
      </c>
      <c r="AK2578" s="15">
        <v>408.83625123000002</v>
      </c>
      <c r="AL2578" s="15">
        <v>3102471.4091599998</v>
      </c>
      <c r="AM2578" s="15">
        <v>1413866.0264000001</v>
      </c>
      <c r="AN2578" s="19">
        <v>21800</v>
      </c>
      <c r="AO2578" s="19">
        <v>151800</v>
      </c>
      <c r="AP2578" s="19">
        <v>0</v>
      </c>
      <c r="AQ2578" s="19">
        <v>0</v>
      </c>
      <c r="AR2578" s="34">
        <f t="shared" si="532"/>
        <v>173600</v>
      </c>
      <c r="AS2578" s="34">
        <v>45000</v>
      </c>
      <c r="AT2578" s="34">
        <v>3000</v>
      </c>
      <c r="AU2578" s="34">
        <v>45010</v>
      </c>
      <c r="AV2578" s="34">
        <v>0</v>
      </c>
      <c r="AW2578" s="35">
        <f t="shared" si="533"/>
        <v>93010</v>
      </c>
      <c r="AX2578" s="34">
        <f t="shared" si="534"/>
        <v>80590</v>
      </c>
      <c r="AY2578" s="36">
        <v>1.3258000000000001</v>
      </c>
      <c r="AZ2578" s="36">
        <v>2.0265</v>
      </c>
      <c r="BA2578" s="22"/>
      <c r="BB2578" s="19">
        <v>1736</v>
      </c>
      <c r="BC2578" s="34">
        <f t="shared" si="535"/>
        <v>1068.4622200000001</v>
      </c>
      <c r="BD2578" s="34">
        <f t="shared" si="536"/>
        <v>1633.15635</v>
      </c>
      <c r="BE2578" s="38">
        <v>3.4819999999999997E-2</v>
      </c>
      <c r="BF2578" s="38">
        <f t="shared" si="537"/>
        <v>3.4819999999999997E-2</v>
      </c>
      <c r="BG2578" s="34">
        <v>37.203854500399999</v>
      </c>
      <c r="BH2578" s="34">
        <v>56.866504106999997</v>
      </c>
      <c r="BI2578" s="34">
        <f t="shared" si="538"/>
        <v>1031.2583654996001</v>
      </c>
      <c r="BJ2578" s="34">
        <f t="shared" si="539"/>
        <v>1576.2898458929999</v>
      </c>
      <c r="BK2578" s="34">
        <v>0</v>
      </c>
      <c r="BL2578" s="34">
        <v>0</v>
      </c>
      <c r="BM2578" s="34">
        <f t="shared" si="540"/>
        <v>0</v>
      </c>
      <c r="BN2578" s="39">
        <f t="shared" si="530"/>
        <v>1031.2583654996001</v>
      </c>
      <c r="BO2578" s="39">
        <f t="shared" si="531"/>
        <v>1576.2898458929999</v>
      </c>
      <c r="BP2578" s="39">
        <f t="shared" si="529"/>
        <v>545.03148039339976</v>
      </c>
    </row>
    <row r="2579" spans="1:68" s="25" customFormat="1" ht="14.25" x14ac:dyDescent="0.2">
      <c r="A2579" s="14">
        <v>1436</v>
      </c>
      <c r="B2579" s="40"/>
      <c r="C2579" s="15"/>
      <c r="D2579" s="16">
        <v>31849</v>
      </c>
      <c r="E2579" s="15" t="s">
        <v>19793</v>
      </c>
      <c r="F2579" s="15" t="s">
        <v>19794</v>
      </c>
      <c r="G2579" s="17" t="s">
        <v>19795</v>
      </c>
      <c r="H2579" s="17" t="s">
        <v>19796</v>
      </c>
      <c r="I2579" s="17" t="s">
        <v>19797</v>
      </c>
      <c r="J2579" s="15" t="s">
        <v>19798</v>
      </c>
      <c r="K2579" s="15" t="s">
        <v>7570</v>
      </c>
      <c r="L2579" s="18" t="s">
        <v>19799</v>
      </c>
      <c r="M2579" s="15" t="s">
        <v>18972</v>
      </c>
      <c r="N2579" s="15" t="s">
        <v>18973</v>
      </c>
      <c r="O2579" s="16">
        <v>510</v>
      </c>
      <c r="P2579" s="15" t="s">
        <v>118</v>
      </c>
      <c r="Q2579" s="15">
        <v>22700</v>
      </c>
      <c r="R2579" s="15">
        <v>220400</v>
      </c>
      <c r="S2579" s="15">
        <v>243100</v>
      </c>
      <c r="T2579" s="15">
        <v>0.21</v>
      </c>
      <c r="U2579" s="15" t="s">
        <v>18717</v>
      </c>
      <c r="V2579" s="15" t="s">
        <v>76</v>
      </c>
      <c r="W2579" s="16">
        <v>1</v>
      </c>
      <c r="X2579" s="16">
        <v>1</v>
      </c>
      <c r="Y2579" s="15">
        <v>9163</v>
      </c>
      <c r="Z2579" s="15">
        <v>0.21</v>
      </c>
      <c r="AA2579" s="15" t="s">
        <v>19769</v>
      </c>
      <c r="AB2579" s="15" t="s">
        <v>19770</v>
      </c>
      <c r="AC2579" s="15">
        <v>219000</v>
      </c>
      <c r="AD2579" s="26">
        <v>40359</v>
      </c>
      <c r="AE2579" s="15" t="s">
        <v>119</v>
      </c>
      <c r="AF2579" s="15" t="s">
        <v>119</v>
      </c>
      <c r="AG2579" s="16">
        <v>1</v>
      </c>
      <c r="AH2579" s="15" t="s">
        <v>19800</v>
      </c>
      <c r="AI2579" s="15" t="s">
        <v>78</v>
      </c>
      <c r="AJ2579" s="15">
        <v>9163.3300781300004</v>
      </c>
      <c r="AK2579" s="15">
        <v>395.79999379399999</v>
      </c>
      <c r="AL2579" s="15">
        <v>3102442.6575799999</v>
      </c>
      <c r="AM2579" s="15">
        <v>1413772.47707</v>
      </c>
      <c r="AN2579" s="19">
        <v>22700</v>
      </c>
      <c r="AO2579" s="19">
        <v>215200</v>
      </c>
      <c r="AP2579" s="19">
        <v>0</v>
      </c>
      <c r="AQ2579" s="19">
        <v>0</v>
      </c>
      <c r="AR2579" s="34">
        <f t="shared" si="532"/>
        <v>237900</v>
      </c>
      <c r="AS2579" s="34">
        <v>45000</v>
      </c>
      <c r="AT2579" s="34">
        <v>3000</v>
      </c>
      <c r="AU2579" s="34">
        <v>67515</v>
      </c>
      <c r="AV2579" s="34">
        <v>0</v>
      </c>
      <c r="AW2579" s="35">
        <f t="shared" si="533"/>
        <v>115515</v>
      </c>
      <c r="AX2579" s="34">
        <f t="shared" si="534"/>
        <v>122385</v>
      </c>
      <c r="AY2579" s="36">
        <v>1.3258000000000001</v>
      </c>
      <c r="AZ2579" s="36">
        <v>2.0265</v>
      </c>
      <c r="BA2579" s="22"/>
      <c r="BB2579" s="19">
        <v>2379</v>
      </c>
      <c r="BC2579" s="34">
        <f t="shared" si="535"/>
        <v>1622.58033</v>
      </c>
      <c r="BD2579" s="34">
        <f t="shared" si="536"/>
        <v>2480.1320249999999</v>
      </c>
      <c r="BE2579" s="38">
        <v>3.4819999999999997E-2</v>
      </c>
      <c r="BF2579" s="38">
        <f t="shared" si="537"/>
        <v>3.4819999999999997E-2</v>
      </c>
      <c r="BG2579" s="34">
        <v>56.498247090599996</v>
      </c>
      <c r="BH2579" s="34">
        <v>86.358197110499987</v>
      </c>
      <c r="BI2579" s="34">
        <f t="shared" si="538"/>
        <v>1566.0820829094</v>
      </c>
      <c r="BJ2579" s="34">
        <f t="shared" si="539"/>
        <v>2393.7738278894999</v>
      </c>
      <c r="BK2579" s="34">
        <v>0</v>
      </c>
      <c r="BL2579" s="34">
        <v>14.773827889499898</v>
      </c>
      <c r="BM2579" s="34">
        <f t="shared" si="540"/>
        <v>14.773827889499898</v>
      </c>
      <c r="BN2579" s="39">
        <f t="shared" si="530"/>
        <v>1566.0820829094</v>
      </c>
      <c r="BO2579" s="39">
        <f t="shared" si="531"/>
        <v>2379</v>
      </c>
      <c r="BP2579" s="39">
        <f t="shared" si="529"/>
        <v>812.91791709059999</v>
      </c>
    </row>
    <row r="2580" spans="1:68" s="25" customFormat="1" ht="14.25" x14ac:dyDescent="0.2">
      <c r="A2580" s="14">
        <v>1437</v>
      </c>
      <c r="B2580" s="40"/>
      <c r="C2580" s="15" t="s">
        <v>19801</v>
      </c>
      <c r="D2580" s="16">
        <v>35044</v>
      </c>
      <c r="E2580" s="15" t="s">
        <v>19802</v>
      </c>
      <c r="F2580" s="15" t="s">
        <v>19801</v>
      </c>
      <c r="G2580" s="17" t="s">
        <v>19803</v>
      </c>
      <c r="H2580" s="17" t="s">
        <v>19804</v>
      </c>
      <c r="I2580" s="17" t="s">
        <v>86</v>
      </c>
      <c r="J2580" s="15" t="s">
        <v>19805</v>
      </c>
      <c r="K2580" s="15" t="s">
        <v>3331</v>
      </c>
      <c r="L2580" s="18" t="s">
        <v>19806</v>
      </c>
      <c r="M2580" s="15" t="s">
        <v>18972</v>
      </c>
      <c r="N2580" s="15" t="s">
        <v>18973</v>
      </c>
      <c r="O2580" s="16">
        <v>510</v>
      </c>
      <c r="P2580" s="15" t="s">
        <v>118</v>
      </c>
      <c r="Q2580" s="15">
        <v>23300</v>
      </c>
      <c r="R2580" s="15">
        <v>205000</v>
      </c>
      <c r="S2580" s="15">
        <v>228300</v>
      </c>
      <c r="T2580" s="15">
        <v>0.22</v>
      </c>
      <c r="U2580" s="15" t="s">
        <v>18717</v>
      </c>
      <c r="V2580" s="15" t="s">
        <v>76</v>
      </c>
      <c r="W2580" s="16">
        <v>1</v>
      </c>
      <c r="X2580" s="16">
        <v>0</v>
      </c>
      <c r="Y2580" s="15">
        <v>9519</v>
      </c>
      <c r="Z2580" s="15">
        <v>0.219</v>
      </c>
      <c r="AA2580" s="15" t="s">
        <v>19769</v>
      </c>
      <c r="AB2580" s="15" t="s">
        <v>19770</v>
      </c>
      <c r="AC2580" s="15">
        <v>0</v>
      </c>
      <c r="AD2580" s="15"/>
      <c r="AE2580" s="15" t="s">
        <v>119</v>
      </c>
      <c r="AF2580" s="15" t="s">
        <v>119</v>
      </c>
      <c r="AG2580" s="16">
        <v>1</v>
      </c>
      <c r="AH2580" s="15" t="s">
        <v>19807</v>
      </c>
      <c r="AI2580" s="15" t="s">
        <v>78</v>
      </c>
      <c r="AJ2580" s="15">
        <v>9519.2988281300004</v>
      </c>
      <c r="AK2580" s="15">
        <v>418.60649729699998</v>
      </c>
      <c r="AL2580" s="15">
        <v>3102371.7789400001</v>
      </c>
      <c r="AM2580" s="15">
        <v>1413729.17386</v>
      </c>
      <c r="AN2580" s="19">
        <v>23300</v>
      </c>
      <c r="AO2580" s="19">
        <v>201100</v>
      </c>
      <c r="AP2580" s="19">
        <v>0</v>
      </c>
      <c r="AQ2580" s="19">
        <v>0</v>
      </c>
      <c r="AR2580" s="34">
        <f t="shared" si="532"/>
        <v>224400</v>
      </c>
      <c r="AS2580" s="34">
        <v>45000</v>
      </c>
      <c r="AT2580" s="34">
        <v>0</v>
      </c>
      <c r="AU2580" s="34">
        <v>62790</v>
      </c>
      <c r="AV2580" s="34">
        <v>0</v>
      </c>
      <c r="AW2580" s="35">
        <f t="shared" si="533"/>
        <v>107790</v>
      </c>
      <c r="AX2580" s="34">
        <f t="shared" si="534"/>
        <v>116610</v>
      </c>
      <c r="AY2580" s="36">
        <v>1.3258000000000001</v>
      </c>
      <c r="AZ2580" s="36">
        <v>2.0265</v>
      </c>
      <c r="BA2580" s="22"/>
      <c r="BB2580" s="19">
        <v>2244</v>
      </c>
      <c r="BC2580" s="34">
        <f t="shared" si="535"/>
        <v>1546.0153800000001</v>
      </c>
      <c r="BD2580" s="34">
        <f t="shared" si="536"/>
        <v>2363.1016499999996</v>
      </c>
      <c r="BE2580" s="38">
        <v>3.4819999999999997E-2</v>
      </c>
      <c r="BF2580" s="38">
        <f t="shared" si="537"/>
        <v>3.4819999999999997E-2</v>
      </c>
      <c r="BG2580" s="34">
        <v>53.832255531599998</v>
      </c>
      <c r="BH2580" s="34">
        <v>82.28319945299998</v>
      </c>
      <c r="BI2580" s="34">
        <f t="shared" si="538"/>
        <v>1492.1831244684001</v>
      </c>
      <c r="BJ2580" s="34">
        <f t="shared" si="539"/>
        <v>2280.8184505469994</v>
      </c>
      <c r="BK2580" s="34">
        <v>0</v>
      </c>
      <c r="BL2580" s="34">
        <v>36.818450546999429</v>
      </c>
      <c r="BM2580" s="34">
        <f t="shared" si="540"/>
        <v>36.818450546999429</v>
      </c>
      <c r="BN2580" s="39">
        <f t="shared" si="530"/>
        <v>1492.1831244684001</v>
      </c>
      <c r="BO2580" s="39">
        <f t="shared" si="531"/>
        <v>2244</v>
      </c>
      <c r="BP2580" s="39">
        <f t="shared" si="529"/>
        <v>751.81687553159986</v>
      </c>
    </row>
    <row r="2581" spans="1:68" s="25" customFormat="1" ht="14.25" x14ac:dyDescent="0.2">
      <c r="A2581" s="14">
        <v>1438</v>
      </c>
      <c r="B2581" s="40"/>
      <c r="C2581" s="15" t="s">
        <v>19808</v>
      </c>
      <c r="D2581" s="16">
        <v>28427</v>
      </c>
      <c r="E2581" s="15" t="s">
        <v>19809</v>
      </c>
      <c r="F2581" s="15" t="s">
        <v>19808</v>
      </c>
      <c r="G2581" s="17" t="s">
        <v>19810</v>
      </c>
      <c r="H2581" s="17" t="s">
        <v>19804</v>
      </c>
      <c r="I2581" s="17" t="s">
        <v>86</v>
      </c>
      <c r="J2581" s="15" t="s">
        <v>19811</v>
      </c>
      <c r="K2581" s="15" t="s">
        <v>306</v>
      </c>
      <c r="L2581" s="18" t="s">
        <v>19812</v>
      </c>
      <c r="M2581" s="15" t="s">
        <v>18972</v>
      </c>
      <c r="N2581" s="15" t="s">
        <v>18973</v>
      </c>
      <c r="O2581" s="16">
        <v>510</v>
      </c>
      <c r="P2581" s="15" t="s">
        <v>118</v>
      </c>
      <c r="Q2581" s="15">
        <v>25600</v>
      </c>
      <c r="R2581" s="15">
        <v>208800</v>
      </c>
      <c r="S2581" s="15">
        <v>234400</v>
      </c>
      <c r="T2581" s="15">
        <v>0.26</v>
      </c>
      <c r="U2581" s="15" t="s">
        <v>18717</v>
      </c>
      <c r="V2581" s="15" t="s">
        <v>76</v>
      </c>
      <c r="W2581" s="16">
        <v>1</v>
      </c>
      <c r="X2581" s="16">
        <v>1</v>
      </c>
      <c r="Y2581" s="15">
        <v>11258</v>
      </c>
      <c r="Z2581" s="15">
        <v>0.25800000000000001</v>
      </c>
      <c r="AA2581" s="15" t="s">
        <v>19769</v>
      </c>
      <c r="AB2581" s="15" t="s">
        <v>19770</v>
      </c>
      <c r="AC2581" s="15">
        <v>228000</v>
      </c>
      <c r="AD2581" s="26">
        <v>42552</v>
      </c>
      <c r="AE2581" s="15" t="s">
        <v>119</v>
      </c>
      <c r="AF2581" s="15" t="s">
        <v>119</v>
      </c>
      <c r="AG2581" s="16">
        <v>1</v>
      </c>
      <c r="AH2581" s="15" t="s">
        <v>19813</v>
      </c>
      <c r="AI2581" s="15" t="s">
        <v>78</v>
      </c>
      <c r="AJ2581" s="15">
        <v>11258.1132813</v>
      </c>
      <c r="AK2581" s="15">
        <v>455.39305502299999</v>
      </c>
      <c r="AL2581" s="15">
        <v>3102365.1236899998</v>
      </c>
      <c r="AM2581" s="15">
        <v>1413629.04526</v>
      </c>
      <c r="AN2581" s="19">
        <v>25600</v>
      </c>
      <c r="AO2581" s="19">
        <v>205400</v>
      </c>
      <c r="AP2581" s="19">
        <v>0</v>
      </c>
      <c r="AQ2581" s="19">
        <v>0</v>
      </c>
      <c r="AR2581" s="34">
        <f t="shared" si="532"/>
        <v>231000</v>
      </c>
      <c r="AS2581" s="34">
        <v>45000</v>
      </c>
      <c r="AT2581" s="34">
        <v>0</v>
      </c>
      <c r="AU2581" s="34">
        <v>65100</v>
      </c>
      <c r="AV2581" s="34">
        <v>0</v>
      </c>
      <c r="AW2581" s="35">
        <f t="shared" si="533"/>
        <v>110100</v>
      </c>
      <c r="AX2581" s="34">
        <f t="shared" si="534"/>
        <v>120900</v>
      </c>
      <c r="AY2581" s="36">
        <v>1.3258000000000001</v>
      </c>
      <c r="AZ2581" s="36">
        <v>2.0265</v>
      </c>
      <c r="BA2581" s="22"/>
      <c r="BB2581" s="19">
        <v>2310</v>
      </c>
      <c r="BC2581" s="34">
        <f t="shared" si="535"/>
        <v>1602.8922</v>
      </c>
      <c r="BD2581" s="34">
        <f t="shared" si="536"/>
        <v>2450.0385000000001</v>
      </c>
      <c r="BE2581" s="38">
        <v>3.4819999999999997E-2</v>
      </c>
      <c r="BF2581" s="38">
        <f t="shared" si="537"/>
        <v>3.4819999999999997E-2</v>
      </c>
      <c r="BG2581" s="34">
        <v>55.812706403999996</v>
      </c>
      <c r="BH2581" s="34">
        <v>85.310340569999994</v>
      </c>
      <c r="BI2581" s="34">
        <f t="shared" si="538"/>
        <v>1547.079493596</v>
      </c>
      <c r="BJ2581" s="34">
        <f t="shared" si="539"/>
        <v>2364.7281594300002</v>
      </c>
      <c r="BK2581" s="34">
        <v>0</v>
      </c>
      <c r="BL2581" s="34">
        <v>54.728159430000233</v>
      </c>
      <c r="BM2581" s="34">
        <f t="shared" si="540"/>
        <v>54.728159430000233</v>
      </c>
      <c r="BN2581" s="39">
        <f t="shared" si="530"/>
        <v>1547.079493596</v>
      </c>
      <c r="BO2581" s="39">
        <f t="shared" si="531"/>
        <v>2310</v>
      </c>
      <c r="BP2581" s="39">
        <f t="shared" si="529"/>
        <v>762.92050640399998</v>
      </c>
    </row>
    <row r="2582" spans="1:68" s="25" customFormat="1" ht="14.25" x14ac:dyDescent="0.2">
      <c r="A2582" s="14">
        <v>1439</v>
      </c>
      <c r="B2582" s="40"/>
      <c r="C2582" s="15"/>
      <c r="D2582" s="16">
        <v>20518</v>
      </c>
      <c r="E2582" s="15" t="s">
        <v>19814</v>
      </c>
      <c r="F2582" s="15" t="s">
        <v>19815</v>
      </c>
      <c r="G2582" s="17" t="s">
        <v>19816</v>
      </c>
      <c r="H2582" s="17" t="s">
        <v>19817</v>
      </c>
      <c r="I2582" s="17" t="s">
        <v>86</v>
      </c>
      <c r="J2582" s="15" t="s">
        <v>19818</v>
      </c>
      <c r="K2582" s="15" t="s">
        <v>19819</v>
      </c>
      <c r="L2582" s="18" t="s">
        <v>19820</v>
      </c>
      <c r="M2582" s="15" t="s">
        <v>18972</v>
      </c>
      <c r="N2582" s="15" t="s">
        <v>18973</v>
      </c>
      <c r="O2582" s="16">
        <v>510</v>
      </c>
      <c r="P2582" s="15" t="s">
        <v>118</v>
      </c>
      <c r="Q2582" s="15">
        <v>19700</v>
      </c>
      <c r="R2582" s="15">
        <v>147400</v>
      </c>
      <c r="S2582" s="15">
        <v>167100</v>
      </c>
      <c r="T2582" s="15">
        <v>0.17</v>
      </c>
      <c r="U2582" s="15" t="s">
        <v>18717</v>
      </c>
      <c r="V2582" s="15" t="s">
        <v>76</v>
      </c>
      <c r="W2582" s="16">
        <v>1</v>
      </c>
      <c r="X2582" s="16">
        <v>1</v>
      </c>
      <c r="Y2582" s="15">
        <v>7388</v>
      </c>
      <c r="Z2582" s="15">
        <v>0.17</v>
      </c>
      <c r="AA2582" s="15" t="s">
        <v>19821</v>
      </c>
      <c r="AB2582" s="15" t="s">
        <v>19770</v>
      </c>
      <c r="AC2582" s="15">
        <v>152000</v>
      </c>
      <c r="AD2582" s="26">
        <v>40099</v>
      </c>
      <c r="AE2582" s="15" t="s">
        <v>119</v>
      </c>
      <c r="AF2582" s="15" t="s">
        <v>119</v>
      </c>
      <c r="AG2582" s="16">
        <v>1</v>
      </c>
      <c r="AH2582" s="15" t="s">
        <v>19822</v>
      </c>
      <c r="AI2582" s="15" t="s">
        <v>78</v>
      </c>
      <c r="AJ2582" s="15">
        <v>7388.1442871099998</v>
      </c>
      <c r="AK2582" s="15">
        <v>357.73664188800001</v>
      </c>
      <c r="AL2582" s="15">
        <v>3102314.9314000001</v>
      </c>
      <c r="AM2582" s="15">
        <v>1413551.5529499999</v>
      </c>
      <c r="AN2582" s="19">
        <v>19700</v>
      </c>
      <c r="AO2582" s="19">
        <v>146400</v>
      </c>
      <c r="AP2582" s="19">
        <v>0</v>
      </c>
      <c r="AQ2582" s="19">
        <v>0</v>
      </c>
      <c r="AR2582" s="34">
        <f t="shared" si="532"/>
        <v>166100</v>
      </c>
      <c r="AS2582" s="34">
        <v>45000</v>
      </c>
      <c r="AT2582" s="34">
        <v>0</v>
      </c>
      <c r="AU2582" s="34">
        <v>42385</v>
      </c>
      <c r="AV2582" s="34">
        <v>0</v>
      </c>
      <c r="AW2582" s="35">
        <f t="shared" si="533"/>
        <v>87385</v>
      </c>
      <c r="AX2582" s="34">
        <f t="shared" si="534"/>
        <v>78715</v>
      </c>
      <c r="AY2582" s="36">
        <v>1.3258000000000001</v>
      </c>
      <c r="AZ2582" s="36">
        <v>2.0265</v>
      </c>
      <c r="BA2582" s="22"/>
      <c r="BB2582" s="19">
        <v>1661</v>
      </c>
      <c r="BC2582" s="34">
        <f t="shared" si="535"/>
        <v>1043.60347</v>
      </c>
      <c r="BD2582" s="34">
        <f t="shared" si="536"/>
        <v>1595.1594749999999</v>
      </c>
      <c r="BE2582" s="38">
        <v>3.4819999999999997E-2</v>
      </c>
      <c r="BF2582" s="38">
        <f t="shared" si="537"/>
        <v>3.4819999999999997E-2</v>
      </c>
      <c r="BG2582" s="34">
        <v>36.338272825399997</v>
      </c>
      <c r="BH2582" s="34">
        <v>55.543452919499991</v>
      </c>
      <c r="BI2582" s="34">
        <f t="shared" si="538"/>
        <v>1007.2651971746</v>
      </c>
      <c r="BJ2582" s="34">
        <f t="shared" si="539"/>
        <v>1539.6160220805</v>
      </c>
      <c r="BK2582" s="34">
        <v>0</v>
      </c>
      <c r="BL2582" s="34">
        <v>0</v>
      </c>
      <c r="BM2582" s="34">
        <f t="shared" si="540"/>
        <v>0</v>
      </c>
      <c r="BN2582" s="39">
        <f t="shared" si="530"/>
        <v>1007.2651971746</v>
      </c>
      <c r="BO2582" s="39">
        <f t="shared" si="531"/>
        <v>1539.6160220805</v>
      </c>
      <c r="BP2582" s="39">
        <f t="shared" si="529"/>
        <v>532.35082490590003</v>
      </c>
    </row>
    <row r="2583" spans="1:68" s="25" customFormat="1" ht="14.25" x14ac:dyDescent="0.2">
      <c r="A2583" s="14">
        <v>1440</v>
      </c>
      <c r="B2583" s="40"/>
      <c r="C2583" s="15" t="s">
        <v>176</v>
      </c>
      <c r="D2583" s="16">
        <v>4245</v>
      </c>
      <c r="E2583" s="15" t="s">
        <v>19823</v>
      </c>
      <c r="F2583" s="15" t="s">
        <v>19824</v>
      </c>
      <c r="G2583" s="17" t="s">
        <v>19825</v>
      </c>
      <c r="H2583" s="17" t="s">
        <v>19826</v>
      </c>
      <c r="I2583" s="17" t="s">
        <v>86</v>
      </c>
      <c r="J2583" s="15" t="s">
        <v>19827</v>
      </c>
      <c r="K2583" s="15" t="s">
        <v>86</v>
      </c>
      <c r="L2583" s="18" t="s">
        <v>19828</v>
      </c>
      <c r="M2583" s="15" t="s">
        <v>18972</v>
      </c>
      <c r="N2583" s="15" t="s">
        <v>18973</v>
      </c>
      <c r="O2583" s="16">
        <v>510</v>
      </c>
      <c r="P2583" s="15" t="s">
        <v>118</v>
      </c>
      <c r="Q2583" s="15">
        <v>22700</v>
      </c>
      <c r="R2583" s="15">
        <v>161100</v>
      </c>
      <c r="S2583" s="15">
        <v>183800</v>
      </c>
      <c r="T2583" s="15">
        <v>0.21</v>
      </c>
      <c r="U2583" s="15" t="s">
        <v>18717</v>
      </c>
      <c r="V2583" s="15" t="s">
        <v>76</v>
      </c>
      <c r="W2583" s="16">
        <v>1</v>
      </c>
      <c r="X2583" s="16">
        <v>1</v>
      </c>
      <c r="Y2583" s="15">
        <v>9132</v>
      </c>
      <c r="Z2583" s="15">
        <v>0.21</v>
      </c>
      <c r="AA2583" s="15" t="s">
        <v>19821</v>
      </c>
      <c r="AB2583" s="15" t="s">
        <v>19770</v>
      </c>
      <c r="AC2583" s="15">
        <v>152000</v>
      </c>
      <c r="AD2583" s="26">
        <v>40085</v>
      </c>
      <c r="AE2583" s="15" t="s">
        <v>78</v>
      </c>
      <c r="AF2583" s="15" t="s">
        <v>78</v>
      </c>
      <c r="AG2583" s="16">
        <v>1</v>
      </c>
      <c r="AH2583" s="15" t="s">
        <v>19829</v>
      </c>
      <c r="AI2583" s="15" t="s">
        <v>78</v>
      </c>
      <c r="AJ2583" s="15">
        <v>9131.5192871100007</v>
      </c>
      <c r="AK2583" s="15">
        <v>405.344842567</v>
      </c>
      <c r="AL2583" s="15">
        <v>3102265.2676599999</v>
      </c>
      <c r="AM2583" s="15">
        <v>1413597.9169300001</v>
      </c>
      <c r="AN2583" s="19">
        <v>20600</v>
      </c>
      <c r="AO2583" s="19">
        <v>151700</v>
      </c>
      <c r="AP2583" s="19">
        <v>0</v>
      </c>
      <c r="AQ2583" s="19">
        <v>0</v>
      </c>
      <c r="AR2583" s="34">
        <f t="shared" si="532"/>
        <v>172300</v>
      </c>
      <c r="AS2583" s="34">
        <v>45000</v>
      </c>
      <c r="AT2583" s="34">
        <v>3000</v>
      </c>
      <c r="AU2583" s="34">
        <v>44555</v>
      </c>
      <c r="AV2583" s="34">
        <v>0</v>
      </c>
      <c r="AW2583" s="35">
        <f t="shared" si="533"/>
        <v>92555</v>
      </c>
      <c r="AX2583" s="34">
        <f t="shared" si="534"/>
        <v>79745</v>
      </c>
      <c r="AY2583" s="36">
        <v>1.3258000000000001</v>
      </c>
      <c r="AZ2583" s="36">
        <v>2.0265</v>
      </c>
      <c r="BA2583" s="22"/>
      <c r="BB2583" s="19">
        <v>1723</v>
      </c>
      <c r="BC2583" s="34">
        <f t="shared" si="535"/>
        <v>1057.2592100000002</v>
      </c>
      <c r="BD2583" s="34">
        <f t="shared" si="536"/>
        <v>1616.0324250000001</v>
      </c>
      <c r="BE2583" s="38">
        <v>3.4819999999999997E-2</v>
      </c>
      <c r="BF2583" s="38">
        <f t="shared" si="537"/>
        <v>3.4819999999999997E-2</v>
      </c>
      <c r="BG2583" s="34">
        <v>36.813765692200001</v>
      </c>
      <c r="BH2583" s="34">
        <v>56.270249038499998</v>
      </c>
      <c r="BI2583" s="34">
        <f t="shared" si="538"/>
        <v>1020.4454443078001</v>
      </c>
      <c r="BJ2583" s="34">
        <f t="shared" si="539"/>
        <v>1559.7621759615001</v>
      </c>
      <c r="BK2583" s="34">
        <v>0</v>
      </c>
      <c r="BL2583" s="34">
        <v>0</v>
      </c>
      <c r="BM2583" s="34">
        <f t="shared" si="540"/>
        <v>0</v>
      </c>
      <c r="BN2583" s="39">
        <f t="shared" si="530"/>
        <v>1020.4454443078001</v>
      </c>
      <c r="BO2583" s="39">
        <f t="shared" si="531"/>
        <v>1559.7621759615001</v>
      </c>
      <c r="BP2583" s="39">
        <f t="shared" si="529"/>
        <v>539.3167316537</v>
      </c>
    </row>
    <row r="2584" spans="1:68" s="25" customFormat="1" ht="14.25" x14ac:dyDescent="0.2">
      <c r="A2584" s="14">
        <v>1441</v>
      </c>
      <c r="B2584" s="40"/>
      <c r="C2584" s="15"/>
      <c r="D2584" s="16">
        <v>13864</v>
      </c>
      <c r="E2584" s="15" t="s">
        <v>19830</v>
      </c>
      <c r="F2584" s="15" t="s">
        <v>19831</v>
      </c>
      <c r="G2584" s="17" t="s">
        <v>19832</v>
      </c>
      <c r="H2584" s="17" t="s">
        <v>19833</v>
      </c>
      <c r="I2584" s="17" t="s">
        <v>86</v>
      </c>
      <c r="J2584" s="15" t="s">
        <v>19834</v>
      </c>
      <c r="K2584" s="15" t="s">
        <v>19835</v>
      </c>
      <c r="L2584" s="18" t="s">
        <v>19836</v>
      </c>
      <c r="M2584" s="15" t="s">
        <v>18981</v>
      </c>
      <c r="N2584" s="15" t="s">
        <v>18982</v>
      </c>
      <c r="O2584" s="16">
        <v>510</v>
      </c>
      <c r="P2584" s="15" t="s">
        <v>118</v>
      </c>
      <c r="Q2584" s="15">
        <v>19400</v>
      </c>
      <c r="R2584" s="15">
        <v>153700</v>
      </c>
      <c r="S2584" s="15">
        <v>173100</v>
      </c>
      <c r="T2584" s="15">
        <v>0.19</v>
      </c>
      <c r="U2584" s="15" t="s">
        <v>18717</v>
      </c>
      <c r="V2584" s="15" t="s">
        <v>76</v>
      </c>
      <c r="W2584" s="16">
        <v>1</v>
      </c>
      <c r="X2584" s="16">
        <v>1</v>
      </c>
      <c r="Y2584" s="15">
        <v>7144</v>
      </c>
      <c r="Z2584" s="15">
        <v>0.16400000000000001</v>
      </c>
      <c r="AA2584" s="15" t="s">
        <v>19653</v>
      </c>
      <c r="AB2584" s="15" t="s">
        <v>19740</v>
      </c>
      <c r="AC2584" s="15">
        <v>172000</v>
      </c>
      <c r="AD2584" s="26">
        <v>41880</v>
      </c>
      <c r="AE2584" s="15" t="s">
        <v>119</v>
      </c>
      <c r="AF2584" s="15" t="s">
        <v>119</v>
      </c>
      <c r="AG2584" s="16">
        <v>1</v>
      </c>
      <c r="AH2584" s="15" t="s">
        <v>19837</v>
      </c>
      <c r="AI2584" s="15" t="s">
        <v>78</v>
      </c>
      <c r="AJ2584" s="15">
        <v>7143.8547363300004</v>
      </c>
      <c r="AK2584" s="15">
        <v>338.26517612100002</v>
      </c>
      <c r="AL2584" s="15">
        <v>3102703.3680699999</v>
      </c>
      <c r="AM2584" s="15">
        <v>1413873.93077</v>
      </c>
      <c r="AN2584" s="19">
        <v>19400</v>
      </c>
      <c r="AO2584" s="19">
        <v>145600</v>
      </c>
      <c r="AP2584" s="19">
        <v>0</v>
      </c>
      <c r="AQ2584" s="19">
        <v>0</v>
      </c>
      <c r="AR2584" s="34">
        <f t="shared" si="532"/>
        <v>165000</v>
      </c>
      <c r="AS2584" s="34">
        <v>45000</v>
      </c>
      <c r="AT2584" s="34">
        <v>3000</v>
      </c>
      <c r="AU2584" s="34">
        <v>42000</v>
      </c>
      <c r="AV2584" s="34">
        <v>0</v>
      </c>
      <c r="AW2584" s="35">
        <f t="shared" si="533"/>
        <v>90000</v>
      </c>
      <c r="AX2584" s="34">
        <f t="shared" si="534"/>
        <v>75000</v>
      </c>
      <c r="AY2584" s="36">
        <v>1.3258000000000001</v>
      </c>
      <c r="AZ2584" s="36">
        <v>2.0265</v>
      </c>
      <c r="BA2584" s="22"/>
      <c r="BB2584" s="19">
        <v>1650</v>
      </c>
      <c r="BC2584" s="34">
        <f t="shared" si="535"/>
        <v>994.35</v>
      </c>
      <c r="BD2584" s="34">
        <f t="shared" si="536"/>
        <v>1519.875</v>
      </c>
      <c r="BE2584" s="38">
        <v>3.4819999999999997E-2</v>
      </c>
      <c r="BF2584" s="38">
        <f t="shared" si="537"/>
        <v>3.4819999999999997E-2</v>
      </c>
      <c r="BG2584" s="34">
        <v>34.623266999999998</v>
      </c>
      <c r="BH2584" s="34">
        <v>52.922047499999998</v>
      </c>
      <c r="BI2584" s="34">
        <f t="shared" si="538"/>
        <v>959.72673299999997</v>
      </c>
      <c r="BJ2584" s="34">
        <f t="shared" si="539"/>
        <v>1466.9529525</v>
      </c>
      <c r="BK2584" s="34">
        <v>0</v>
      </c>
      <c r="BL2584" s="34">
        <v>0</v>
      </c>
      <c r="BM2584" s="34">
        <f t="shared" si="540"/>
        <v>0</v>
      </c>
      <c r="BN2584" s="39">
        <f t="shared" si="530"/>
        <v>959.72673299999997</v>
      </c>
      <c r="BO2584" s="39">
        <f t="shared" si="531"/>
        <v>1466.9529525</v>
      </c>
      <c r="BP2584" s="39">
        <f t="shared" ref="BP2584:BP2647" si="541">BO2584-BN2584</f>
        <v>507.22621950000007</v>
      </c>
    </row>
    <row r="2585" spans="1:68" s="25" customFormat="1" ht="14.25" x14ac:dyDescent="0.2">
      <c r="A2585" s="14">
        <v>1442</v>
      </c>
      <c r="B2585" s="40"/>
      <c r="C2585" s="15"/>
      <c r="D2585" s="16">
        <v>1246</v>
      </c>
      <c r="E2585" s="15" t="s">
        <v>19838</v>
      </c>
      <c r="F2585" s="15" t="s">
        <v>19839</v>
      </c>
      <c r="G2585" s="17" t="s">
        <v>19840</v>
      </c>
      <c r="H2585" s="17" t="s">
        <v>19841</v>
      </c>
      <c r="I2585" s="17" t="s">
        <v>86</v>
      </c>
      <c r="J2585" s="15" t="s">
        <v>19842</v>
      </c>
      <c r="K2585" s="15" t="s">
        <v>8083</v>
      </c>
      <c r="L2585" s="18" t="s">
        <v>19843</v>
      </c>
      <c r="M2585" s="15" t="s">
        <v>18972</v>
      </c>
      <c r="N2585" s="15" t="s">
        <v>18973</v>
      </c>
      <c r="O2585" s="16">
        <v>510</v>
      </c>
      <c r="P2585" s="15" t="s">
        <v>118</v>
      </c>
      <c r="Q2585" s="15">
        <v>17200</v>
      </c>
      <c r="R2585" s="15">
        <v>197800</v>
      </c>
      <c r="S2585" s="15">
        <v>215000</v>
      </c>
      <c r="T2585" s="15">
        <v>0.14000000000000001</v>
      </c>
      <c r="U2585" s="15" t="s">
        <v>18717</v>
      </c>
      <c r="V2585" s="15" t="s">
        <v>76</v>
      </c>
      <c r="W2585" s="16">
        <v>1</v>
      </c>
      <c r="X2585" s="16">
        <v>1</v>
      </c>
      <c r="Y2585" s="15">
        <v>5358</v>
      </c>
      <c r="Z2585" s="15">
        <v>0.123</v>
      </c>
      <c r="AA2585" s="15" t="s">
        <v>19769</v>
      </c>
      <c r="AB2585" s="15" t="s">
        <v>78</v>
      </c>
      <c r="AC2585" s="15">
        <v>220500</v>
      </c>
      <c r="AD2585" s="26">
        <v>42163</v>
      </c>
      <c r="AE2585" s="15" t="s">
        <v>119</v>
      </c>
      <c r="AF2585" s="15" t="s">
        <v>119</v>
      </c>
      <c r="AG2585" s="16">
        <v>1</v>
      </c>
      <c r="AH2585" s="15" t="s">
        <v>19844</v>
      </c>
      <c r="AI2585" s="15" t="s">
        <v>78</v>
      </c>
      <c r="AJ2585" s="15">
        <v>5357.94140625</v>
      </c>
      <c r="AK2585" s="15">
        <v>304.69613932499999</v>
      </c>
      <c r="AL2585" s="15">
        <v>3102707.1164500001</v>
      </c>
      <c r="AM2585" s="15">
        <v>1413809.4635399999</v>
      </c>
      <c r="AN2585" s="19">
        <v>17200</v>
      </c>
      <c r="AO2585" s="19">
        <v>180000</v>
      </c>
      <c r="AP2585" s="19">
        <v>0</v>
      </c>
      <c r="AQ2585" s="19">
        <v>0</v>
      </c>
      <c r="AR2585" s="34">
        <f t="shared" si="532"/>
        <v>197200</v>
      </c>
      <c r="AS2585" s="34">
        <v>45000</v>
      </c>
      <c r="AT2585" s="34">
        <v>3000</v>
      </c>
      <c r="AU2585" s="34">
        <v>53270</v>
      </c>
      <c r="AV2585" s="34">
        <v>0</v>
      </c>
      <c r="AW2585" s="35">
        <f t="shared" si="533"/>
        <v>101270</v>
      </c>
      <c r="AX2585" s="34">
        <f t="shared" si="534"/>
        <v>95930</v>
      </c>
      <c r="AY2585" s="36">
        <v>1.3258000000000001</v>
      </c>
      <c r="AZ2585" s="36">
        <v>2.0265</v>
      </c>
      <c r="BA2585" s="22"/>
      <c r="BB2585" s="19">
        <v>1972</v>
      </c>
      <c r="BC2585" s="34">
        <f t="shared" si="535"/>
        <v>1271.8399400000001</v>
      </c>
      <c r="BD2585" s="34">
        <f t="shared" si="536"/>
        <v>1944.02145</v>
      </c>
      <c r="BE2585" s="38">
        <v>3.4819999999999997E-2</v>
      </c>
      <c r="BF2585" s="38">
        <f t="shared" si="537"/>
        <v>3.4819999999999997E-2</v>
      </c>
      <c r="BG2585" s="34">
        <v>44.285466710800002</v>
      </c>
      <c r="BH2585" s="34">
        <v>67.690826888999993</v>
      </c>
      <c r="BI2585" s="34">
        <f t="shared" si="538"/>
        <v>1227.5544732892001</v>
      </c>
      <c r="BJ2585" s="34">
        <f t="shared" si="539"/>
        <v>1876.330623111</v>
      </c>
      <c r="BK2585" s="34">
        <v>0</v>
      </c>
      <c r="BL2585" s="34">
        <v>0</v>
      </c>
      <c r="BM2585" s="34">
        <f t="shared" si="540"/>
        <v>0</v>
      </c>
      <c r="BN2585" s="39">
        <f t="shared" si="530"/>
        <v>1227.5544732892001</v>
      </c>
      <c r="BO2585" s="39">
        <f t="shared" si="531"/>
        <v>1876.330623111</v>
      </c>
      <c r="BP2585" s="39">
        <f t="shared" si="541"/>
        <v>648.77614982179989</v>
      </c>
    </row>
    <row r="2586" spans="1:68" s="25" customFormat="1" ht="14.25" x14ac:dyDescent="0.2">
      <c r="A2586" s="14">
        <v>1443</v>
      </c>
      <c r="B2586" s="40"/>
      <c r="C2586" s="15" t="s">
        <v>176</v>
      </c>
      <c r="D2586" s="16">
        <v>14844</v>
      </c>
      <c r="E2586" s="15" t="s">
        <v>19845</v>
      </c>
      <c r="F2586" s="15" t="s">
        <v>19846</v>
      </c>
      <c r="G2586" s="17" t="s">
        <v>19847</v>
      </c>
      <c r="H2586" s="17" t="s">
        <v>19848</v>
      </c>
      <c r="I2586" s="17" t="s">
        <v>86</v>
      </c>
      <c r="J2586" s="15" t="s">
        <v>19849</v>
      </c>
      <c r="K2586" s="15" t="s">
        <v>3286</v>
      </c>
      <c r="L2586" s="18" t="s">
        <v>19850</v>
      </c>
      <c r="M2586" s="15" t="s">
        <v>18981</v>
      </c>
      <c r="N2586" s="15" t="s">
        <v>18982</v>
      </c>
      <c r="O2586" s="16">
        <v>510</v>
      </c>
      <c r="P2586" s="15" t="s">
        <v>118</v>
      </c>
      <c r="Q2586" s="15">
        <v>16400</v>
      </c>
      <c r="R2586" s="15">
        <v>152800</v>
      </c>
      <c r="S2586" s="15">
        <v>169200</v>
      </c>
      <c r="T2586" s="15">
        <v>0.15</v>
      </c>
      <c r="U2586" s="15" t="s">
        <v>18717</v>
      </c>
      <c r="V2586" s="15" t="s">
        <v>76</v>
      </c>
      <c r="W2586" s="16">
        <v>1</v>
      </c>
      <c r="X2586" s="16">
        <v>1</v>
      </c>
      <c r="Y2586" s="15">
        <v>5867</v>
      </c>
      <c r="Z2586" s="15">
        <v>0.13500000000000001</v>
      </c>
      <c r="AA2586" s="15" t="s">
        <v>19769</v>
      </c>
      <c r="AB2586" s="15" t="s">
        <v>78</v>
      </c>
      <c r="AC2586" s="15">
        <v>159900</v>
      </c>
      <c r="AD2586" s="26">
        <v>40996</v>
      </c>
      <c r="AE2586" s="15" t="s">
        <v>119</v>
      </c>
      <c r="AF2586" s="15" t="s">
        <v>119</v>
      </c>
      <c r="AG2586" s="16">
        <v>1</v>
      </c>
      <c r="AH2586" s="15" t="s">
        <v>19851</v>
      </c>
      <c r="AI2586" s="15" t="s">
        <v>78</v>
      </c>
      <c r="AJ2586" s="15">
        <v>5867.0185546900002</v>
      </c>
      <c r="AK2586" s="15">
        <v>315.55477628800003</v>
      </c>
      <c r="AL2586" s="15">
        <v>3102711.3477099999</v>
      </c>
      <c r="AM2586" s="15">
        <v>1413752.0674399999</v>
      </c>
      <c r="AN2586" s="19">
        <v>16400</v>
      </c>
      <c r="AO2586" s="19">
        <v>150600</v>
      </c>
      <c r="AP2586" s="19">
        <v>0</v>
      </c>
      <c r="AQ2586" s="19">
        <v>0</v>
      </c>
      <c r="AR2586" s="34">
        <f t="shared" si="532"/>
        <v>167000</v>
      </c>
      <c r="AS2586" s="34">
        <v>45000</v>
      </c>
      <c r="AT2586" s="34">
        <v>3000</v>
      </c>
      <c r="AU2586" s="34">
        <v>42700</v>
      </c>
      <c r="AV2586" s="34">
        <v>0</v>
      </c>
      <c r="AW2586" s="35">
        <f t="shared" si="533"/>
        <v>90700</v>
      </c>
      <c r="AX2586" s="34">
        <f t="shared" si="534"/>
        <v>76300</v>
      </c>
      <c r="AY2586" s="36">
        <v>1.3258000000000001</v>
      </c>
      <c r="AZ2586" s="36">
        <v>2.0265</v>
      </c>
      <c r="BA2586" s="22"/>
      <c r="BB2586" s="19">
        <v>1670</v>
      </c>
      <c r="BC2586" s="34">
        <f t="shared" si="535"/>
        <v>1011.5854</v>
      </c>
      <c r="BD2586" s="34">
        <f t="shared" si="536"/>
        <v>1546.2194999999999</v>
      </c>
      <c r="BE2586" s="38">
        <v>3.4819999999999997E-2</v>
      </c>
      <c r="BF2586" s="38">
        <f t="shared" si="537"/>
        <v>3.4819999999999997E-2</v>
      </c>
      <c r="BG2586" s="34">
        <v>35.223403628</v>
      </c>
      <c r="BH2586" s="34">
        <v>53.839362989999991</v>
      </c>
      <c r="BI2586" s="34">
        <f t="shared" si="538"/>
        <v>976.36199637200002</v>
      </c>
      <c r="BJ2586" s="34">
        <f t="shared" si="539"/>
        <v>1492.38013701</v>
      </c>
      <c r="BK2586" s="34">
        <v>0</v>
      </c>
      <c r="BL2586" s="34">
        <v>0</v>
      </c>
      <c r="BM2586" s="34">
        <f t="shared" si="540"/>
        <v>0</v>
      </c>
      <c r="BN2586" s="39">
        <f t="shared" si="530"/>
        <v>976.36199637200002</v>
      </c>
      <c r="BO2586" s="39">
        <f t="shared" si="531"/>
        <v>1492.38013701</v>
      </c>
      <c r="BP2586" s="39">
        <f t="shared" si="541"/>
        <v>516.01814063799998</v>
      </c>
    </row>
    <row r="2587" spans="1:68" s="25" customFormat="1" ht="14.25" x14ac:dyDescent="0.2">
      <c r="A2587" s="14">
        <v>1444</v>
      </c>
      <c r="B2587" s="40"/>
      <c r="C2587" s="15" t="s">
        <v>19852</v>
      </c>
      <c r="D2587" s="16">
        <v>392</v>
      </c>
      <c r="E2587" s="15" t="s">
        <v>19853</v>
      </c>
      <c r="F2587" s="15" t="s">
        <v>19852</v>
      </c>
      <c r="G2587" s="17" t="s">
        <v>19854</v>
      </c>
      <c r="H2587" s="17" t="s">
        <v>19855</v>
      </c>
      <c r="I2587" s="17" t="s">
        <v>86</v>
      </c>
      <c r="J2587" s="15" t="s">
        <v>19856</v>
      </c>
      <c r="K2587" s="15" t="s">
        <v>361</v>
      </c>
      <c r="L2587" s="18" t="s">
        <v>19857</v>
      </c>
      <c r="M2587" s="15" t="s">
        <v>18972</v>
      </c>
      <c r="N2587" s="15" t="s">
        <v>18973</v>
      </c>
      <c r="O2587" s="16">
        <v>510</v>
      </c>
      <c r="P2587" s="15" t="s">
        <v>118</v>
      </c>
      <c r="Q2587" s="15">
        <v>25600</v>
      </c>
      <c r="R2587" s="15">
        <v>194100</v>
      </c>
      <c r="S2587" s="15">
        <v>219700</v>
      </c>
      <c r="T2587" s="15">
        <v>0.26</v>
      </c>
      <c r="U2587" s="15" t="s">
        <v>18717</v>
      </c>
      <c r="V2587" s="15" t="s">
        <v>76</v>
      </c>
      <c r="W2587" s="16">
        <v>1</v>
      </c>
      <c r="X2587" s="16">
        <v>1</v>
      </c>
      <c r="Y2587" s="15">
        <v>11499</v>
      </c>
      <c r="Z2587" s="15">
        <v>0.26400000000000001</v>
      </c>
      <c r="AA2587" s="15" t="s">
        <v>19769</v>
      </c>
      <c r="AB2587" s="15" t="s">
        <v>78</v>
      </c>
      <c r="AC2587" s="15">
        <v>214500</v>
      </c>
      <c r="AD2587" s="26">
        <v>41529</v>
      </c>
      <c r="AE2587" s="15" t="s">
        <v>119</v>
      </c>
      <c r="AF2587" s="15" t="s">
        <v>119</v>
      </c>
      <c r="AG2587" s="16">
        <v>1</v>
      </c>
      <c r="AH2587" s="15" t="s">
        <v>19858</v>
      </c>
      <c r="AI2587" s="15" t="s">
        <v>78</v>
      </c>
      <c r="AJ2587" s="15">
        <v>11498.9790039</v>
      </c>
      <c r="AK2587" s="15">
        <v>432.33816998999998</v>
      </c>
      <c r="AL2587" s="15">
        <v>3102717.10189</v>
      </c>
      <c r="AM2587" s="15">
        <v>1413665.15169</v>
      </c>
      <c r="AN2587" s="19">
        <v>25600</v>
      </c>
      <c r="AO2587" s="19">
        <v>187100</v>
      </c>
      <c r="AP2587" s="19">
        <v>0</v>
      </c>
      <c r="AQ2587" s="19">
        <v>0</v>
      </c>
      <c r="AR2587" s="34">
        <f t="shared" si="532"/>
        <v>212700</v>
      </c>
      <c r="AS2587" s="34">
        <v>45000</v>
      </c>
      <c r="AT2587" s="34">
        <v>3000</v>
      </c>
      <c r="AU2587" s="34">
        <v>58695</v>
      </c>
      <c r="AV2587" s="34">
        <v>0</v>
      </c>
      <c r="AW2587" s="35">
        <f t="shared" si="533"/>
        <v>106695</v>
      </c>
      <c r="AX2587" s="34">
        <f t="shared" si="534"/>
        <v>106005</v>
      </c>
      <c r="AY2587" s="36">
        <v>1.3258000000000001</v>
      </c>
      <c r="AZ2587" s="36">
        <v>2.0265</v>
      </c>
      <c r="BA2587" s="22"/>
      <c r="BB2587" s="19">
        <v>2127</v>
      </c>
      <c r="BC2587" s="34">
        <f t="shared" si="535"/>
        <v>1405.4142899999999</v>
      </c>
      <c r="BD2587" s="34">
        <f t="shared" si="536"/>
        <v>2148.1913249999998</v>
      </c>
      <c r="BE2587" s="38">
        <v>3.4819999999999997E-2</v>
      </c>
      <c r="BF2587" s="38">
        <f t="shared" si="537"/>
        <v>3.4819999999999997E-2</v>
      </c>
      <c r="BG2587" s="34">
        <v>48.936525577799991</v>
      </c>
      <c r="BH2587" s="34">
        <v>74.800021936499988</v>
      </c>
      <c r="BI2587" s="34">
        <f t="shared" si="538"/>
        <v>1356.4777644221999</v>
      </c>
      <c r="BJ2587" s="34">
        <f t="shared" si="539"/>
        <v>2073.3913030634999</v>
      </c>
      <c r="BK2587" s="34">
        <v>0</v>
      </c>
      <c r="BL2587" s="34">
        <v>0</v>
      </c>
      <c r="BM2587" s="34">
        <f t="shared" si="540"/>
        <v>0</v>
      </c>
      <c r="BN2587" s="39">
        <f t="shared" si="530"/>
        <v>1356.4777644221999</v>
      </c>
      <c r="BO2587" s="39">
        <f t="shared" si="531"/>
        <v>2073.3913030634999</v>
      </c>
      <c r="BP2587" s="39">
        <f t="shared" si="541"/>
        <v>716.91353864129997</v>
      </c>
    </row>
    <row r="2588" spans="1:68" s="25" customFormat="1" ht="14.25" x14ac:dyDescent="0.2">
      <c r="A2588" s="14">
        <v>1445</v>
      </c>
      <c r="B2588" s="40"/>
      <c r="C2588" s="15" t="s">
        <v>19859</v>
      </c>
      <c r="D2588" s="16">
        <v>176</v>
      </c>
      <c r="E2588" s="15" t="s">
        <v>19860</v>
      </c>
      <c r="F2588" s="15" t="s">
        <v>19859</v>
      </c>
      <c r="G2588" s="17" t="s">
        <v>19861</v>
      </c>
      <c r="H2588" s="17" t="s">
        <v>19862</v>
      </c>
      <c r="I2588" s="17" t="s">
        <v>86</v>
      </c>
      <c r="J2588" s="15" t="s">
        <v>19863</v>
      </c>
      <c r="K2588" s="15" t="s">
        <v>5496</v>
      </c>
      <c r="L2588" s="18" t="s">
        <v>19864</v>
      </c>
      <c r="M2588" s="15" t="s">
        <v>18972</v>
      </c>
      <c r="N2588" s="15" t="s">
        <v>18973</v>
      </c>
      <c r="O2588" s="16">
        <v>510</v>
      </c>
      <c r="P2588" s="15" t="s">
        <v>118</v>
      </c>
      <c r="Q2588" s="15">
        <v>25000</v>
      </c>
      <c r="R2588" s="15">
        <v>169300</v>
      </c>
      <c r="S2588" s="15">
        <v>194300</v>
      </c>
      <c r="T2588" s="15">
        <v>0.25</v>
      </c>
      <c r="U2588" s="15" t="s">
        <v>18717</v>
      </c>
      <c r="V2588" s="15" t="s">
        <v>76</v>
      </c>
      <c r="W2588" s="16">
        <v>1</v>
      </c>
      <c r="X2588" s="16">
        <v>1</v>
      </c>
      <c r="Y2588" s="15">
        <v>15033</v>
      </c>
      <c r="Z2588" s="15">
        <v>0.34499999999999997</v>
      </c>
      <c r="AA2588" s="15" t="s">
        <v>19769</v>
      </c>
      <c r="AB2588" s="15" t="s">
        <v>18925</v>
      </c>
      <c r="AC2588" s="15">
        <v>220000</v>
      </c>
      <c r="AD2588" s="26">
        <v>42543</v>
      </c>
      <c r="AE2588" s="15" t="s">
        <v>119</v>
      </c>
      <c r="AF2588" s="15" t="s">
        <v>119</v>
      </c>
      <c r="AG2588" s="16">
        <v>1</v>
      </c>
      <c r="AH2588" s="15" t="s">
        <v>19865</v>
      </c>
      <c r="AI2588" s="15" t="s">
        <v>78</v>
      </c>
      <c r="AJ2588" s="15">
        <v>15033.0195313</v>
      </c>
      <c r="AK2588" s="15">
        <v>521.41264963499998</v>
      </c>
      <c r="AL2588" s="15">
        <v>3102824.9497199999</v>
      </c>
      <c r="AM2588" s="15">
        <v>1413624.6296000001</v>
      </c>
      <c r="AN2588" s="19">
        <v>0</v>
      </c>
      <c r="AO2588" s="19">
        <v>0</v>
      </c>
      <c r="AP2588" s="19">
        <v>25000</v>
      </c>
      <c r="AQ2588" s="19">
        <v>160800</v>
      </c>
      <c r="AR2588" s="34">
        <f t="shared" si="532"/>
        <v>185800</v>
      </c>
      <c r="AS2588" s="34">
        <v>0</v>
      </c>
      <c r="AT2588" s="34">
        <v>0</v>
      </c>
      <c r="AU2588" s="34">
        <v>0</v>
      </c>
      <c r="AV2588" s="34">
        <v>0</v>
      </c>
      <c r="AW2588" s="35">
        <f t="shared" si="533"/>
        <v>0</v>
      </c>
      <c r="AX2588" s="34">
        <f t="shared" si="534"/>
        <v>185800</v>
      </c>
      <c r="AY2588" s="36">
        <v>1.3258000000000001</v>
      </c>
      <c r="AZ2588" s="36">
        <v>2.0265</v>
      </c>
      <c r="BA2588" s="22"/>
      <c r="BB2588" s="19">
        <v>3716</v>
      </c>
      <c r="BC2588" s="34">
        <f t="shared" si="535"/>
        <v>2463.3364000000001</v>
      </c>
      <c r="BD2588" s="34">
        <f t="shared" si="536"/>
        <v>3765.2370000000001</v>
      </c>
      <c r="BE2588" s="38">
        <v>3.4819999999999997E-2</v>
      </c>
      <c r="BF2588" s="38">
        <f t="shared" si="537"/>
        <v>3.4819999999999997E-2</v>
      </c>
      <c r="BG2588" s="34">
        <v>0</v>
      </c>
      <c r="BH2588" s="34">
        <v>0</v>
      </c>
      <c r="BI2588" s="34">
        <f t="shared" si="538"/>
        <v>2463.3364000000001</v>
      </c>
      <c r="BJ2588" s="34">
        <f t="shared" si="539"/>
        <v>3765.2370000000001</v>
      </c>
      <c r="BK2588" s="34">
        <v>0</v>
      </c>
      <c r="BL2588" s="34">
        <v>49.23700000000008</v>
      </c>
      <c r="BM2588" s="34">
        <f t="shared" si="540"/>
        <v>49.23700000000008</v>
      </c>
      <c r="BN2588" s="39">
        <f t="shared" si="530"/>
        <v>2463.3364000000001</v>
      </c>
      <c r="BO2588" s="39">
        <f t="shared" si="531"/>
        <v>3716</v>
      </c>
      <c r="BP2588" s="39">
        <f t="shared" si="541"/>
        <v>1252.6635999999999</v>
      </c>
    </row>
    <row r="2589" spans="1:68" s="25" customFormat="1" ht="14.25" x14ac:dyDescent="0.2">
      <c r="A2589" s="14">
        <v>1446</v>
      </c>
      <c r="B2589" s="40"/>
      <c r="C2589" s="15" t="s">
        <v>19866</v>
      </c>
      <c r="D2589" s="16">
        <v>16179</v>
      </c>
      <c r="E2589" s="15" t="s">
        <v>19867</v>
      </c>
      <c r="F2589" s="15" t="s">
        <v>19866</v>
      </c>
      <c r="G2589" s="17" t="s">
        <v>19868</v>
      </c>
      <c r="H2589" s="17" t="s">
        <v>19869</v>
      </c>
      <c r="I2589" s="17" t="s">
        <v>86</v>
      </c>
      <c r="J2589" s="15" t="s">
        <v>19870</v>
      </c>
      <c r="K2589" s="15" t="s">
        <v>5185</v>
      </c>
      <c r="L2589" s="18" t="s">
        <v>19871</v>
      </c>
      <c r="M2589" s="15" t="s">
        <v>18972</v>
      </c>
      <c r="N2589" s="15" t="s">
        <v>18973</v>
      </c>
      <c r="O2589" s="16">
        <v>510</v>
      </c>
      <c r="P2589" s="15" t="s">
        <v>118</v>
      </c>
      <c r="Q2589" s="15">
        <v>26200</v>
      </c>
      <c r="R2589" s="15">
        <v>187900</v>
      </c>
      <c r="S2589" s="15">
        <v>214100</v>
      </c>
      <c r="T2589" s="15">
        <v>0.27</v>
      </c>
      <c r="U2589" s="15" t="s">
        <v>18717</v>
      </c>
      <c r="V2589" s="15" t="s">
        <v>76</v>
      </c>
      <c r="W2589" s="16">
        <v>1</v>
      </c>
      <c r="X2589" s="16">
        <v>1</v>
      </c>
      <c r="Y2589" s="15">
        <v>11691</v>
      </c>
      <c r="Z2589" s="15">
        <v>0.26800000000000002</v>
      </c>
      <c r="AA2589" s="15" t="s">
        <v>19769</v>
      </c>
      <c r="AB2589" s="15" t="s">
        <v>18925</v>
      </c>
      <c r="AC2589" s="15">
        <v>210500</v>
      </c>
      <c r="AD2589" s="26">
        <v>39979</v>
      </c>
      <c r="AE2589" s="15" t="s">
        <v>119</v>
      </c>
      <c r="AF2589" s="15" t="s">
        <v>119</v>
      </c>
      <c r="AG2589" s="16">
        <v>1</v>
      </c>
      <c r="AH2589" s="15" t="s">
        <v>19872</v>
      </c>
      <c r="AI2589" s="15" t="s">
        <v>78</v>
      </c>
      <c r="AJ2589" s="15">
        <v>11691.296875</v>
      </c>
      <c r="AK2589" s="15">
        <v>481.03343440700002</v>
      </c>
      <c r="AL2589" s="15">
        <v>3102877.3127700002</v>
      </c>
      <c r="AM2589" s="15">
        <v>1413689.4107299999</v>
      </c>
      <c r="AN2589" s="19">
        <v>26200</v>
      </c>
      <c r="AO2589" s="19">
        <v>183400</v>
      </c>
      <c r="AP2589" s="19">
        <v>0</v>
      </c>
      <c r="AQ2589" s="19">
        <v>0</v>
      </c>
      <c r="AR2589" s="34">
        <f t="shared" si="532"/>
        <v>209600</v>
      </c>
      <c r="AS2589" s="34">
        <v>45000</v>
      </c>
      <c r="AT2589" s="34">
        <v>3000</v>
      </c>
      <c r="AU2589" s="34">
        <v>57610</v>
      </c>
      <c r="AV2589" s="34">
        <v>0</v>
      </c>
      <c r="AW2589" s="35">
        <f t="shared" si="533"/>
        <v>105610</v>
      </c>
      <c r="AX2589" s="34">
        <f t="shared" si="534"/>
        <v>103990</v>
      </c>
      <c r="AY2589" s="36">
        <v>1.3258000000000001</v>
      </c>
      <c r="AZ2589" s="36">
        <v>2.0265</v>
      </c>
      <c r="BA2589" s="22"/>
      <c r="BB2589" s="19">
        <v>2096</v>
      </c>
      <c r="BC2589" s="34">
        <f t="shared" si="535"/>
        <v>1378.6994200000001</v>
      </c>
      <c r="BD2589" s="34">
        <f t="shared" si="536"/>
        <v>2107.3573500000002</v>
      </c>
      <c r="BE2589" s="38">
        <v>3.4819999999999997E-2</v>
      </c>
      <c r="BF2589" s="38">
        <f t="shared" si="537"/>
        <v>3.4819999999999997E-2</v>
      </c>
      <c r="BG2589" s="34">
        <v>48.006313804400001</v>
      </c>
      <c r="BH2589" s="34">
        <v>73.378182926999997</v>
      </c>
      <c r="BI2589" s="34">
        <f t="shared" si="538"/>
        <v>1330.6931061956002</v>
      </c>
      <c r="BJ2589" s="34">
        <f t="shared" si="539"/>
        <v>2033.9791670730003</v>
      </c>
      <c r="BK2589" s="34">
        <v>0</v>
      </c>
      <c r="BL2589" s="34">
        <v>0</v>
      </c>
      <c r="BM2589" s="34">
        <f t="shared" si="540"/>
        <v>0</v>
      </c>
      <c r="BN2589" s="39">
        <f t="shared" si="530"/>
        <v>1330.6931061956002</v>
      </c>
      <c r="BO2589" s="39">
        <f t="shared" si="531"/>
        <v>2033.9791670730003</v>
      </c>
      <c r="BP2589" s="39">
        <f t="shared" si="541"/>
        <v>703.28606087740013</v>
      </c>
    </row>
    <row r="2590" spans="1:68" s="25" customFormat="1" ht="14.25" x14ac:dyDescent="0.2">
      <c r="A2590" s="14">
        <v>1447</v>
      </c>
      <c r="B2590" s="40"/>
      <c r="C2590" s="15"/>
      <c r="D2590" s="16">
        <v>17392</v>
      </c>
      <c r="E2590" s="15" t="s">
        <v>19873</v>
      </c>
      <c r="F2590" s="15" t="s">
        <v>19874</v>
      </c>
      <c r="G2590" s="17" t="s">
        <v>19875</v>
      </c>
      <c r="H2590" s="17" t="s">
        <v>19876</v>
      </c>
      <c r="I2590" s="17" t="s">
        <v>250</v>
      </c>
      <c r="J2590" s="15" t="s">
        <v>19877</v>
      </c>
      <c r="K2590" s="15" t="s">
        <v>9454</v>
      </c>
      <c r="L2590" s="18" t="s">
        <v>19878</v>
      </c>
      <c r="M2590" s="15" t="s">
        <v>18972</v>
      </c>
      <c r="N2590" s="15" t="s">
        <v>18973</v>
      </c>
      <c r="O2590" s="16">
        <v>510</v>
      </c>
      <c r="P2590" s="15" t="s">
        <v>118</v>
      </c>
      <c r="Q2590" s="15">
        <v>24500</v>
      </c>
      <c r="R2590" s="15">
        <v>170600</v>
      </c>
      <c r="S2590" s="15">
        <v>195100</v>
      </c>
      <c r="T2590" s="15">
        <v>0.24</v>
      </c>
      <c r="U2590" s="15" t="s">
        <v>18717</v>
      </c>
      <c r="V2590" s="15" t="s">
        <v>76</v>
      </c>
      <c r="W2590" s="16">
        <v>1</v>
      </c>
      <c r="X2590" s="16">
        <v>1</v>
      </c>
      <c r="Y2590" s="15">
        <v>10533</v>
      </c>
      <c r="Z2590" s="15">
        <v>0.24199999999999999</v>
      </c>
      <c r="AA2590" s="15" t="s">
        <v>19769</v>
      </c>
      <c r="AB2590" s="15" t="s">
        <v>18925</v>
      </c>
      <c r="AC2590" s="15">
        <v>206900</v>
      </c>
      <c r="AD2590" s="26">
        <v>41796</v>
      </c>
      <c r="AE2590" s="15" t="s">
        <v>119</v>
      </c>
      <c r="AF2590" s="15" t="s">
        <v>119</v>
      </c>
      <c r="AG2590" s="16">
        <v>1</v>
      </c>
      <c r="AH2590" s="15" t="s">
        <v>19879</v>
      </c>
      <c r="AI2590" s="15" t="s">
        <v>78</v>
      </c>
      <c r="AJ2590" s="15">
        <v>10533.3105469</v>
      </c>
      <c r="AK2590" s="15">
        <v>415.84469493099999</v>
      </c>
      <c r="AL2590" s="15">
        <v>3102972.8959499998</v>
      </c>
      <c r="AM2590" s="15">
        <v>1413696.39643</v>
      </c>
      <c r="AN2590" s="19">
        <v>24500</v>
      </c>
      <c r="AO2590" s="19">
        <v>178700</v>
      </c>
      <c r="AP2590" s="19">
        <v>0</v>
      </c>
      <c r="AQ2590" s="19">
        <v>0</v>
      </c>
      <c r="AR2590" s="34">
        <f t="shared" si="532"/>
        <v>203200</v>
      </c>
      <c r="AS2590" s="34">
        <v>45000</v>
      </c>
      <c r="AT2590" s="34">
        <v>3000</v>
      </c>
      <c r="AU2590" s="34">
        <v>55370</v>
      </c>
      <c r="AV2590" s="34">
        <v>0</v>
      </c>
      <c r="AW2590" s="35">
        <f t="shared" si="533"/>
        <v>103370</v>
      </c>
      <c r="AX2590" s="34">
        <f t="shared" si="534"/>
        <v>99830</v>
      </c>
      <c r="AY2590" s="36">
        <v>1.3258000000000001</v>
      </c>
      <c r="AZ2590" s="36">
        <v>2.0265</v>
      </c>
      <c r="BA2590" s="22"/>
      <c r="BB2590" s="19">
        <v>2032</v>
      </c>
      <c r="BC2590" s="34">
        <f t="shared" si="535"/>
        <v>1323.5461399999999</v>
      </c>
      <c r="BD2590" s="34">
        <f t="shared" si="536"/>
        <v>2023.05495</v>
      </c>
      <c r="BE2590" s="38">
        <v>3.4819999999999997E-2</v>
      </c>
      <c r="BF2590" s="38">
        <f t="shared" si="537"/>
        <v>3.4819999999999997E-2</v>
      </c>
      <c r="BG2590" s="34">
        <v>46.085876594799991</v>
      </c>
      <c r="BH2590" s="34">
        <v>70.442773358999986</v>
      </c>
      <c r="BI2590" s="34">
        <f t="shared" si="538"/>
        <v>1277.4602634051998</v>
      </c>
      <c r="BJ2590" s="34">
        <f t="shared" si="539"/>
        <v>1952.6121766409999</v>
      </c>
      <c r="BK2590" s="34">
        <v>0</v>
      </c>
      <c r="BL2590" s="34">
        <v>0</v>
      </c>
      <c r="BM2590" s="34">
        <f t="shared" si="540"/>
        <v>0</v>
      </c>
      <c r="BN2590" s="39">
        <f t="shared" si="530"/>
        <v>1277.4602634051998</v>
      </c>
      <c r="BO2590" s="39">
        <f t="shared" si="531"/>
        <v>1952.6121766409999</v>
      </c>
      <c r="BP2590" s="39">
        <f t="shared" si="541"/>
        <v>675.15191323580007</v>
      </c>
    </row>
    <row r="2591" spans="1:68" s="25" customFormat="1" ht="14.25" x14ac:dyDescent="0.2">
      <c r="A2591" s="14">
        <v>1448</v>
      </c>
      <c r="B2591" s="40"/>
      <c r="C2591" s="15"/>
      <c r="D2591" s="16">
        <v>11400</v>
      </c>
      <c r="E2591" s="15" t="s">
        <v>19880</v>
      </c>
      <c r="F2591" s="15" t="s">
        <v>19881</v>
      </c>
      <c r="G2591" s="17" t="s">
        <v>19875</v>
      </c>
      <c r="H2591" s="17" t="s">
        <v>19882</v>
      </c>
      <c r="I2591" s="17" t="s">
        <v>250</v>
      </c>
      <c r="J2591" s="15" t="s">
        <v>16695</v>
      </c>
      <c r="K2591" s="15" t="s">
        <v>19883</v>
      </c>
      <c r="L2591" s="18" t="s">
        <v>19884</v>
      </c>
      <c r="M2591" s="15" t="s">
        <v>18981</v>
      </c>
      <c r="N2591" s="15" t="s">
        <v>18982</v>
      </c>
      <c r="O2591" s="16">
        <v>510</v>
      </c>
      <c r="P2591" s="15" t="s">
        <v>118</v>
      </c>
      <c r="Q2591" s="15">
        <v>25300</v>
      </c>
      <c r="R2591" s="15">
        <v>136700</v>
      </c>
      <c r="S2591" s="15">
        <v>162000</v>
      </c>
      <c r="T2591" s="15">
        <v>0.3</v>
      </c>
      <c r="U2591" s="15" t="s">
        <v>18717</v>
      </c>
      <c r="V2591" s="15" t="s">
        <v>76</v>
      </c>
      <c r="W2591" s="16">
        <v>1</v>
      </c>
      <c r="X2591" s="16">
        <v>1</v>
      </c>
      <c r="Y2591" s="15">
        <v>12419</v>
      </c>
      <c r="Z2591" s="15">
        <v>0.28499999999999998</v>
      </c>
      <c r="AA2591" s="15" t="s">
        <v>19769</v>
      </c>
      <c r="AB2591" s="15" t="s">
        <v>18925</v>
      </c>
      <c r="AC2591" s="15">
        <v>154000</v>
      </c>
      <c r="AD2591" s="26">
        <v>42209</v>
      </c>
      <c r="AE2591" s="15" t="s">
        <v>119</v>
      </c>
      <c r="AF2591" s="15" t="s">
        <v>119</v>
      </c>
      <c r="AG2591" s="16">
        <v>1</v>
      </c>
      <c r="AH2591" s="15" t="s">
        <v>19885</v>
      </c>
      <c r="AI2591" s="15" t="s">
        <v>78</v>
      </c>
      <c r="AJ2591" s="15">
        <v>12418.8820801</v>
      </c>
      <c r="AK2591" s="15">
        <v>451.17199873599998</v>
      </c>
      <c r="AL2591" s="15">
        <v>3103057.0444499999</v>
      </c>
      <c r="AM2591" s="15">
        <v>1413650.6790100001</v>
      </c>
      <c r="AN2591" s="19">
        <v>25300</v>
      </c>
      <c r="AO2591" s="19">
        <v>134700</v>
      </c>
      <c r="AP2591" s="19">
        <v>0</v>
      </c>
      <c r="AQ2591" s="19">
        <v>0</v>
      </c>
      <c r="AR2591" s="34">
        <f t="shared" si="532"/>
        <v>160000</v>
      </c>
      <c r="AS2591" s="34">
        <v>45000</v>
      </c>
      <c r="AT2591" s="34">
        <v>3000</v>
      </c>
      <c r="AU2591" s="34">
        <v>40250</v>
      </c>
      <c r="AV2591" s="34">
        <v>12480</v>
      </c>
      <c r="AW2591" s="35">
        <f t="shared" si="533"/>
        <v>100730</v>
      </c>
      <c r="AX2591" s="34">
        <f t="shared" si="534"/>
        <v>59270</v>
      </c>
      <c r="AY2591" s="36">
        <v>1.3258000000000001</v>
      </c>
      <c r="AZ2591" s="36">
        <v>2.0265</v>
      </c>
      <c r="BA2591" s="22"/>
      <c r="BB2591" s="19">
        <v>1600</v>
      </c>
      <c r="BC2591" s="34">
        <f t="shared" si="535"/>
        <v>785.80166000000008</v>
      </c>
      <c r="BD2591" s="34">
        <f t="shared" si="536"/>
        <v>1201.10655</v>
      </c>
      <c r="BE2591" s="38">
        <v>3.4819999999999997E-2</v>
      </c>
      <c r="BF2591" s="38">
        <f t="shared" si="537"/>
        <v>3.4819999999999997E-2</v>
      </c>
      <c r="BG2591" s="34">
        <v>27.361613801200001</v>
      </c>
      <c r="BH2591" s="34">
        <v>41.822530070999996</v>
      </c>
      <c r="BI2591" s="34">
        <f t="shared" si="538"/>
        <v>758.44004619880013</v>
      </c>
      <c r="BJ2591" s="34">
        <f t="shared" si="539"/>
        <v>1159.2840199289999</v>
      </c>
      <c r="BK2591" s="34">
        <v>0</v>
      </c>
      <c r="BL2591" s="34">
        <v>0</v>
      </c>
      <c r="BM2591" s="34">
        <f t="shared" si="540"/>
        <v>0</v>
      </c>
      <c r="BN2591" s="39">
        <f t="shared" si="530"/>
        <v>758.44004619880013</v>
      </c>
      <c r="BO2591" s="39">
        <f t="shared" si="531"/>
        <v>1159.2840199289999</v>
      </c>
      <c r="BP2591" s="39">
        <f t="shared" si="541"/>
        <v>400.84397373019976</v>
      </c>
    </row>
    <row r="2592" spans="1:68" s="25" customFormat="1" ht="14.25" x14ac:dyDescent="0.2">
      <c r="A2592" s="14">
        <v>1449</v>
      </c>
      <c r="B2592" s="40"/>
      <c r="C2592" s="15"/>
      <c r="D2592" s="16">
        <v>16803</v>
      </c>
      <c r="E2592" s="15" t="s">
        <v>19886</v>
      </c>
      <c r="F2592" s="15" t="s">
        <v>19887</v>
      </c>
      <c r="G2592" s="17" t="s">
        <v>19888</v>
      </c>
      <c r="H2592" s="17" t="s">
        <v>19889</v>
      </c>
      <c r="I2592" s="17" t="s">
        <v>86</v>
      </c>
      <c r="J2592" s="15" t="s">
        <v>19890</v>
      </c>
      <c r="K2592" s="15" t="s">
        <v>3312</v>
      </c>
      <c r="L2592" s="18" t="s">
        <v>19891</v>
      </c>
      <c r="M2592" s="15" t="s">
        <v>18981</v>
      </c>
      <c r="N2592" s="15" t="s">
        <v>18982</v>
      </c>
      <c r="O2592" s="16">
        <v>510</v>
      </c>
      <c r="P2592" s="15" t="s">
        <v>118</v>
      </c>
      <c r="Q2592" s="15">
        <v>21800</v>
      </c>
      <c r="R2592" s="15">
        <v>145700</v>
      </c>
      <c r="S2592" s="15">
        <v>167500</v>
      </c>
      <c r="T2592" s="15">
        <v>0.23</v>
      </c>
      <c r="U2592" s="15" t="s">
        <v>18717</v>
      </c>
      <c r="V2592" s="15" t="s">
        <v>76</v>
      </c>
      <c r="W2592" s="16">
        <v>1</v>
      </c>
      <c r="X2592" s="16">
        <v>1</v>
      </c>
      <c r="Y2592" s="15">
        <v>7963</v>
      </c>
      <c r="Z2592" s="15">
        <v>0.183</v>
      </c>
      <c r="AA2592" s="15" t="s">
        <v>19769</v>
      </c>
      <c r="AB2592" s="15" t="s">
        <v>18925</v>
      </c>
      <c r="AC2592" s="15">
        <v>146000</v>
      </c>
      <c r="AD2592" s="26">
        <v>41355</v>
      </c>
      <c r="AE2592" s="15" t="s">
        <v>119</v>
      </c>
      <c r="AF2592" s="15" t="s">
        <v>119</v>
      </c>
      <c r="AG2592" s="16">
        <v>1</v>
      </c>
      <c r="AH2592" s="15" t="s">
        <v>19892</v>
      </c>
      <c r="AI2592" s="15" t="s">
        <v>78</v>
      </c>
      <c r="AJ2592" s="15">
        <v>7962.7355957</v>
      </c>
      <c r="AK2592" s="15">
        <v>384.11010528700001</v>
      </c>
      <c r="AL2592" s="15">
        <v>3103058.4897099999</v>
      </c>
      <c r="AM2592" s="15">
        <v>1413568.4832200001</v>
      </c>
      <c r="AN2592" s="19">
        <v>21800</v>
      </c>
      <c r="AO2592" s="19">
        <v>143500</v>
      </c>
      <c r="AP2592" s="19">
        <v>0</v>
      </c>
      <c r="AQ2592" s="19">
        <v>0</v>
      </c>
      <c r="AR2592" s="34">
        <f t="shared" si="532"/>
        <v>165300</v>
      </c>
      <c r="AS2592" s="34">
        <v>45000</v>
      </c>
      <c r="AT2592" s="34">
        <v>0</v>
      </c>
      <c r="AU2592" s="34">
        <v>42105</v>
      </c>
      <c r="AV2592" s="34">
        <v>0</v>
      </c>
      <c r="AW2592" s="35">
        <f t="shared" si="533"/>
        <v>87105</v>
      </c>
      <c r="AX2592" s="34">
        <f t="shared" si="534"/>
        <v>78195</v>
      </c>
      <c r="AY2592" s="36">
        <v>1.3258000000000001</v>
      </c>
      <c r="AZ2592" s="36">
        <v>2.0265</v>
      </c>
      <c r="BA2592" s="22"/>
      <c r="BB2592" s="19">
        <v>1653</v>
      </c>
      <c r="BC2592" s="34">
        <f t="shared" si="535"/>
        <v>1036.7093100000002</v>
      </c>
      <c r="BD2592" s="34">
        <f t="shared" si="536"/>
        <v>1584.6216750000001</v>
      </c>
      <c r="BE2592" s="38">
        <v>3.4819999999999997E-2</v>
      </c>
      <c r="BF2592" s="38">
        <f t="shared" si="537"/>
        <v>3.4819999999999997E-2</v>
      </c>
      <c r="BG2592" s="34">
        <v>36.098218174200007</v>
      </c>
      <c r="BH2592" s="34">
        <v>55.176526723499997</v>
      </c>
      <c r="BI2592" s="34">
        <f t="shared" si="538"/>
        <v>1000.6110918258001</v>
      </c>
      <c r="BJ2592" s="34">
        <f t="shared" si="539"/>
        <v>1529.4451482765</v>
      </c>
      <c r="BK2592" s="34">
        <v>0</v>
      </c>
      <c r="BL2592" s="34">
        <v>0</v>
      </c>
      <c r="BM2592" s="34">
        <f t="shared" si="540"/>
        <v>0</v>
      </c>
      <c r="BN2592" s="39">
        <f t="shared" si="530"/>
        <v>1000.6110918258001</v>
      </c>
      <c r="BO2592" s="39">
        <f t="shared" si="531"/>
        <v>1529.4451482765</v>
      </c>
      <c r="BP2592" s="39">
        <f t="shared" si="541"/>
        <v>528.8340564506999</v>
      </c>
    </row>
    <row r="2593" spans="1:68" s="25" customFormat="1" ht="14.25" x14ac:dyDescent="0.2">
      <c r="A2593" s="14">
        <v>1450</v>
      </c>
      <c r="B2593" s="40"/>
      <c r="C2593" s="15" t="s">
        <v>19893</v>
      </c>
      <c r="D2593" s="16">
        <v>11479</v>
      </c>
      <c r="E2593" s="15" t="s">
        <v>19894</v>
      </c>
      <c r="F2593" s="15" t="s">
        <v>19893</v>
      </c>
      <c r="G2593" s="17" t="s">
        <v>19895</v>
      </c>
      <c r="H2593" s="17" t="s">
        <v>19896</v>
      </c>
      <c r="I2593" s="17" t="s">
        <v>86</v>
      </c>
      <c r="J2593" s="15" t="s">
        <v>19897</v>
      </c>
      <c r="K2593" s="15" t="s">
        <v>1339</v>
      </c>
      <c r="L2593" s="18" t="s">
        <v>19898</v>
      </c>
      <c r="M2593" s="15" t="s">
        <v>18972</v>
      </c>
      <c r="N2593" s="15" t="s">
        <v>18973</v>
      </c>
      <c r="O2593" s="16">
        <v>510</v>
      </c>
      <c r="P2593" s="15" t="s">
        <v>118</v>
      </c>
      <c r="Q2593" s="15">
        <v>30100</v>
      </c>
      <c r="R2593" s="15">
        <v>182000</v>
      </c>
      <c r="S2593" s="15">
        <v>212100</v>
      </c>
      <c r="T2593" s="15">
        <v>0.34</v>
      </c>
      <c r="U2593" s="15" t="s">
        <v>18717</v>
      </c>
      <c r="V2593" s="15" t="s">
        <v>76</v>
      </c>
      <c r="W2593" s="16">
        <v>1</v>
      </c>
      <c r="X2593" s="16">
        <v>1</v>
      </c>
      <c r="Y2593" s="15">
        <v>13904</v>
      </c>
      <c r="Z2593" s="15">
        <v>0.31900000000000001</v>
      </c>
      <c r="AA2593" s="15" t="s">
        <v>19769</v>
      </c>
      <c r="AB2593" s="15" t="s">
        <v>18925</v>
      </c>
      <c r="AC2593" s="15">
        <v>191000</v>
      </c>
      <c r="AD2593" s="26">
        <v>40939</v>
      </c>
      <c r="AE2593" s="15" t="s">
        <v>119</v>
      </c>
      <c r="AF2593" s="15" t="s">
        <v>119</v>
      </c>
      <c r="AG2593" s="16">
        <v>1</v>
      </c>
      <c r="AH2593" s="15" t="s">
        <v>19899</v>
      </c>
      <c r="AI2593" s="15" t="s">
        <v>78</v>
      </c>
      <c r="AJ2593" s="15">
        <v>13904.1777344</v>
      </c>
      <c r="AK2593" s="15">
        <v>477.18871570599998</v>
      </c>
      <c r="AL2593" s="15">
        <v>3102987.9031799999</v>
      </c>
      <c r="AM2593" s="15">
        <v>1413490.03791</v>
      </c>
      <c r="AN2593" s="19">
        <v>30100</v>
      </c>
      <c r="AO2593" s="19">
        <v>174700</v>
      </c>
      <c r="AP2593" s="19">
        <v>0</v>
      </c>
      <c r="AQ2593" s="19">
        <v>0</v>
      </c>
      <c r="AR2593" s="34">
        <f t="shared" si="532"/>
        <v>204800</v>
      </c>
      <c r="AS2593" s="34">
        <v>45000</v>
      </c>
      <c r="AT2593" s="34">
        <v>3000</v>
      </c>
      <c r="AU2593" s="34">
        <v>55930</v>
      </c>
      <c r="AV2593" s="34">
        <v>0</v>
      </c>
      <c r="AW2593" s="35">
        <f t="shared" si="533"/>
        <v>103930</v>
      </c>
      <c r="AX2593" s="34">
        <f t="shared" si="534"/>
        <v>100870</v>
      </c>
      <c r="AY2593" s="36">
        <v>1.3258000000000001</v>
      </c>
      <c r="AZ2593" s="36">
        <v>2.0265</v>
      </c>
      <c r="BA2593" s="22"/>
      <c r="BB2593" s="19">
        <v>2048</v>
      </c>
      <c r="BC2593" s="34">
        <f t="shared" si="535"/>
        <v>1337.3344600000003</v>
      </c>
      <c r="BD2593" s="34">
        <f t="shared" si="536"/>
        <v>2044.1305500000001</v>
      </c>
      <c r="BE2593" s="38">
        <v>3.4819999999999997E-2</v>
      </c>
      <c r="BF2593" s="38">
        <f t="shared" si="537"/>
        <v>3.4819999999999997E-2</v>
      </c>
      <c r="BG2593" s="34">
        <v>46.565985897200008</v>
      </c>
      <c r="BH2593" s="34">
        <v>71.176625751000003</v>
      </c>
      <c r="BI2593" s="34">
        <f t="shared" si="538"/>
        <v>1290.7684741028002</v>
      </c>
      <c r="BJ2593" s="34">
        <f t="shared" si="539"/>
        <v>1972.953924249</v>
      </c>
      <c r="BK2593" s="34">
        <v>0</v>
      </c>
      <c r="BL2593" s="34">
        <v>0</v>
      </c>
      <c r="BM2593" s="34">
        <f t="shared" si="540"/>
        <v>0</v>
      </c>
      <c r="BN2593" s="39">
        <f t="shared" si="530"/>
        <v>1290.7684741028002</v>
      </c>
      <c r="BO2593" s="39">
        <f t="shared" si="531"/>
        <v>1972.953924249</v>
      </c>
      <c r="BP2593" s="39">
        <f t="shared" si="541"/>
        <v>682.18545014619986</v>
      </c>
    </row>
    <row r="2594" spans="1:68" s="25" customFormat="1" ht="14.25" x14ac:dyDescent="0.2">
      <c r="A2594" s="14">
        <v>1451</v>
      </c>
      <c r="B2594" s="40"/>
      <c r="C2594" s="15" t="s">
        <v>19900</v>
      </c>
      <c r="D2594" s="16">
        <v>18829</v>
      </c>
      <c r="E2594" s="15" t="s">
        <v>19901</v>
      </c>
      <c r="F2594" s="15" t="s">
        <v>19900</v>
      </c>
      <c r="G2594" s="17" t="s">
        <v>19902</v>
      </c>
      <c r="H2594" s="17" t="s">
        <v>19903</v>
      </c>
      <c r="I2594" s="17" t="s">
        <v>86</v>
      </c>
      <c r="J2594" s="15" t="s">
        <v>19904</v>
      </c>
      <c r="K2594" s="15" t="s">
        <v>4996</v>
      </c>
      <c r="L2594" s="18" t="s">
        <v>19905</v>
      </c>
      <c r="M2594" s="15" t="s">
        <v>18972</v>
      </c>
      <c r="N2594" s="15" t="s">
        <v>18973</v>
      </c>
      <c r="O2594" s="16">
        <v>510</v>
      </c>
      <c r="P2594" s="15" t="s">
        <v>118</v>
      </c>
      <c r="Q2594" s="15">
        <v>22700</v>
      </c>
      <c r="R2594" s="15">
        <v>157600</v>
      </c>
      <c r="S2594" s="15">
        <v>180300</v>
      </c>
      <c r="T2594" s="15">
        <v>0.21</v>
      </c>
      <c r="U2594" s="15" t="s">
        <v>18717</v>
      </c>
      <c r="V2594" s="15" t="s">
        <v>76</v>
      </c>
      <c r="W2594" s="16">
        <v>1</v>
      </c>
      <c r="X2594" s="16">
        <v>1</v>
      </c>
      <c r="Y2594" s="15">
        <v>7791</v>
      </c>
      <c r="Z2594" s="15">
        <v>0.17899999999999999</v>
      </c>
      <c r="AA2594" s="15" t="s">
        <v>19906</v>
      </c>
      <c r="AB2594" s="15" t="s">
        <v>18925</v>
      </c>
      <c r="AC2594" s="15">
        <v>131655</v>
      </c>
      <c r="AD2594" s="26">
        <v>38100</v>
      </c>
      <c r="AE2594" s="15" t="s">
        <v>119</v>
      </c>
      <c r="AF2594" s="15" t="s">
        <v>119</v>
      </c>
      <c r="AG2594" s="16">
        <v>1</v>
      </c>
      <c r="AH2594" s="15" t="s">
        <v>19907</v>
      </c>
      <c r="AI2594" s="15" t="s">
        <v>78</v>
      </c>
      <c r="AJ2594" s="15">
        <v>7790.8491210900002</v>
      </c>
      <c r="AK2594" s="15">
        <v>386.68480745699998</v>
      </c>
      <c r="AL2594" s="15">
        <v>3102998.3658799999</v>
      </c>
      <c r="AM2594" s="15">
        <v>1413415.26132</v>
      </c>
      <c r="AN2594" s="19">
        <v>22700</v>
      </c>
      <c r="AO2594" s="19">
        <v>153800</v>
      </c>
      <c r="AP2594" s="19">
        <v>0</v>
      </c>
      <c r="AQ2594" s="19">
        <v>0</v>
      </c>
      <c r="AR2594" s="34">
        <f t="shared" si="532"/>
        <v>176500</v>
      </c>
      <c r="AS2594" s="34">
        <v>45000</v>
      </c>
      <c r="AT2594" s="34">
        <v>3000</v>
      </c>
      <c r="AU2594" s="34">
        <v>46025</v>
      </c>
      <c r="AV2594" s="34">
        <v>0</v>
      </c>
      <c r="AW2594" s="35">
        <f t="shared" si="533"/>
        <v>94025</v>
      </c>
      <c r="AX2594" s="34">
        <f t="shared" si="534"/>
        <v>82475</v>
      </c>
      <c r="AY2594" s="36">
        <v>1.3258000000000001</v>
      </c>
      <c r="AZ2594" s="36">
        <v>2.0265</v>
      </c>
      <c r="BA2594" s="22"/>
      <c r="BB2594" s="19">
        <v>1765</v>
      </c>
      <c r="BC2594" s="34">
        <f t="shared" si="535"/>
        <v>1093.4535500000002</v>
      </c>
      <c r="BD2594" s="34">
        <f t="shared" si="536"/>
        <v>1671.355875</v>
      </c>
      <c r="BE2594" s="38">
        <v>3.4819999999999997E-2</v>
      </c>
      <c r="BF2594" s="38">
        <f t="shared" si="537"/>
        <v>3.4819999999999997E-2</v>
      </c>
      <c r="BG2594" s="34">
        <v>38.074052611000006</v>
      </c>
      <c r="BH2594" s="34">
        <v>58.196611567499993</v>
      </c>
      <c r="BI2594" s="34">
        <f t="shared" si="538"/>
        <v>1055.3794973890001</v>
      </c>
      <c r="BJ2594" s="34">
        <f t="shared" si="539"/>
        <v>1613.1592634325</v>
      </c>
      <c r="BK2594" s="34">
        <v>0</v>
      </c>
      <c r="BL2594" s="34">
        <v>0</v>
      </c>
      <c r="BM2594" s="34">
        <f t="shared" si="540"/>
        <v>0</v>
      </c>
      <c r="BN2594" s="39">
        <f t="shared" si="530"/>
        <v>1055.3794973890001</v>
      </c>
      <c r="BO2594" s="39">
        <f t="shared" si="531"/>
        <v>1613.1592634325</v>
      </c>
      <c r="BP2594" s="39">
        <f t="shared" si="541"/>
        <v>557.77976604349988</v>
      </c>
    </row>
    <row r="2595" spans="1:68" s="25" customFormat="1" ht="25.5" x14ac:dyDescent="0.2">
      <c r="A2595" s="14">
        <v>1452</v>
      </c>
      <c r="B2595" s="40"/>
      <c r="C2595" s="15"/>
      <c r="D2595" s="16">
        <v>31173</v>
      </c>
      <c r="E2595" s="15" t="s">
        <v>19908</v>
      </c>
      <c r="F2595" s="15" t="s">
        <v>19909</v>
      </c>
      <c r="G2595" s="17" t="s">
        <v>19910</v>
      </c>
      <c r="H2595" s="17" t="s">
        <v>19911</v>
      </c>
      <c r="I2595" s="17" t="s">
        <v>86</v>
      </c>
      <c r="J2595" s="15" t="s">
        <v>19912</v>
      </c>
      <c r="K2595" s="15" t="s">
        <v>3045</v>
      </c>
      <c r="L2595" s="18" t="s">
        <v>19913</v>
      </c>
      <c r="M2595" s="15" t="s">
        <v>18972</v>
      </c>
      <c r="N2595" s="15" t="s">
        <v>18973</v>
      </c>
      <c r="O2595" s="16">
        <v>510</v>
      </c>
      <c r="P2595" s="15" t="s">
        <v>118</v>
      </c>
      <c r="Q2595" s="15">
        <v>25600</v>
      </c>
      <c r="R2595" s="15">
        <v>144800</v>
      </c>
      <c r="S2595" s="15">
        <v>170400</v>
      </c>
      <c r="T2595" s="15">
        <v>0.26</v>
      </c>
      <c r="U2595" s="15" t="s">
        <v>18717</v>
      </c>
      <c r="V2595" s="15" t="s">
        <v>76</v>
      </c>
      <c r="W2595" s="16">
        <v>1</v>
      </c>
      <c r="X2595" s="16">
        <v>1</v>
      </c>
      <c r="Y2595" s="15">
        <v>9783</v>
      </c>
      <c r="Z2595" s="15">
        <v>0.22500000000000001</v>
      </c>
      <c r="AA2595" s="15" t="s">
        <v>19906</v>
      </c>
      <c r="AB2595" s="15" t="s">
        <v>18925</v>
      </c>
      <c r="AC2595" s="15">
        <v>124900</v>
      </c>
      <c r="AD2595" s="26">
        <v>39786</v>
      </c>
      <c r="AE2595" s="15" t="s">
        <v>119</v>
      </c>
      <c r="AF2595" s="15" t="s">
        <v>119</v>
      </c>
      <c r="AG2595" s="16">
        <v>1</v>
      </c>
      <c r="AH2595" s="15" t="s">
        <v>19914</v>
      </c>
      <c r="AI2595" s="15" t="s">
        <v>78</v>
      </c>
      <c r="AJ2595" s="15">
        <v>9782.5825195300004</v>
      </c>
      <c r="AK2595" s="15">
        <v>391.73959649099999</v>
      </c>
      <c r="AL2595" s="15">
        <v>3102993.8852900001</v>
      </c>
      <c r="AM2595" s="15">
        <v>1413339.4521000001</v>
      </c>
      <c r="AN2595" s="19">
        <v>25600</v>
      </c>
      <c r="AO2595" s="19">
        <v>141700</v>
      </c>
      <c r="AP2595" s="19">
        <v>0</v>
      </c>
      <c r="AQ2595" s="19">
        <v>0</v>
      </c>
      <c r="AR2595" s="34">
        <f t="shared" si="532"/>
        <v>167300</v>
      </c>
      <c r="AS2595" s="34">
        <v>45000</v>
      </c>
      <c r="AT2595" s="34">
        <v>3000</v>
      </c>
      <c r="AU2595" s="34">
        <v>42805</v>
      </c>
      <c r="AV2595" s="34">
        <v>12480</v>
      </c>
      <c r="AW2595" s="35">
        <f t="shared" si="533"/>
        <v>103285</v>
      </c>
      <c r="AX2595" s="34">
        <f t="shared" si="534"/>
        <v>64015</v>
      </c>
      <c r="AY2595" s="36">
        <v>1.3258000000000001</v>
      </c>
      <c r="AZ2595" s="36">
        <v>2.0265</v>
      </c>
      <c r="BA2595" s="22"/>
      <c r="BB2595" s="19">
        <v>1673</v>
      </c>
      <c r="BC2595" s="34">
        <f t="shared" si="535"/>
        <v>848.71087</v>
      </c>
      <c r="BD2595" s="34">
        <f t="shared" si="536"/>
        <v>1297.2639749999998</v>
      </c>
      <c r="BE2595" s="38">
        <v>3.4819999999999997E-2</v>
      </c>
      <c r="BF2595" s="38">
        <f t="shared" si="537"/>
        <v>3.4819999999999997E-2</v>
      </c>
      <c r="BG2595" s="34">
        <v>29.552112493399996</v>
      </c>
      <c r="BH2595" s="34">
        <v>45.170731609499988</v>
      </c>
      <c r="BI2595" s="34">
        <f t="shared" si="538"/>
        <v>819.15875750659995</v>
      </c>
      <c r="BJ2595" s="34">
        <f t="shared" si="539"/>
        <v>1252.0932433904998</v>
      </c>
      <c r="BK2595" s="34">
        <v>0</v>
      </c>
      <c r="BL2595" s="34">
        <v>0</v>
      </c>
      <c r="BM2595" s="34">
        <f t="shared" si="540"/>
        <v>0</v>
      </c>
      <c r="BN2595" s="39">
        <f t="shared" si="530"/>
        <v>819.15875750659995</v>
      </c>
      <c r="BO2595" s="39">
        <f t="shared" si="531"/>
        <v>1252.0932433904998</v>
      </c>
      <c r="BP2595" s="39">
        <f t="shared" si="541"/>
        <v>432.93448588389981</v>
      </c>
    </row>
    <row r="2596" spans="1:68" s="25" customFormat="1" ht="14.25" x14ac:dyDescent="0.2">
      <c r="A2596" s="14">
        <v>1453</v>
      </c>
      <c r="B2596" s="40"/>
      <c r="C2596" s="15"/>
      <c r="D2596" s="16">
        <v>17166</v>
      </c>
      <c r="E2596" s="15" t="s">
        <v>19915</v>
      </c>
      <c r="F2596" s="15" t="s">
        <v>19916</v>
      </c>
      <c r="G2596" s="17" t="s">
        <v>19917</v>
      </c>
      <c r="H2596" s="17" t="s">
        <v>19918</v>
      </c>
      <c r="I2596" s="17" t="s">
        <v>17488</v>
      </c>
      <c r="J2596" s="15" t="s">
        <v>19919</v>
      </c>
      <c r="K2596" s="15" t="s">
        <v>5250</v>
      </c>
      <c r="L2596" s="18" t="s">
        <v>19920</v>
      </c>
      <c r="M2596" s="15" t="s">
        <v>18972</v>
      </c>
      <c r="N2596" s="15" t="s">
        <v>18973</v>
      </c>
      <c r="O2596" s="16">
        <v>510</v>
      </c>
      <c r="P2596" s="15" t="s">
        <v>118</v>
      </c>
      <c r="Q2596" s="15">
        <v>20500</v>
      </c>
      <c r="R2596" s="15">
        <v>153200</v>
      </c>
      <c r="S2596" s="15">
        <v>173700</v>
      </c>
      <c r="T2596" s="15">
        <v>0.18</v>
      </c>
      <c r="U2596" s="15" t="s">
        <v>18717</v>
      </c>
      <c r="V2596" s="15" t="s">
        <v>76</v>
      </c>
      <c r="W2596" s="16">
        <v>1</v>
      </c>
      <c r="X2596" s="16">
        <v>1</v>
      </c>
      <c r="Y2596" s="15">
        <v>10019</v>
      </c>
      <c r="Z2596" s="15">
        <v>0.23</v>
      </c>
      <c r="AA2596" s="15" t="s">
        <v>19906</v>
      </c>
      <c r="AB2596" s="15" t="s">
        <v>18925</v>
      </c>
      <c r="AC2596" s="15">
        <v>133744</v>
      </c>
      <c r="AD2596" s="26">
        <v>38159</v>
      </c>
      <c r="AE2596" s="15" t="s">
        <v>119</v>
      </c>
      <c r="AF2596" s="15" t="s">
        <v>119</v>
      </c>
      <c r="AG2596" s="16">
        <v>1</v>
      </c>
      <c r="AH2596" s="15" t="s">
        <v>19921</v>
      </c>
      <c r="AI2596" s="15" t="s">
        <v>78</v>
      </c>
      <c r="AJ2596" s="15">
        <v>10018.6520996</v>
      </c>
      <c r="AK2596" s="15">
        <v>416.47349826999999</v>
      </c>
      <c r="AL2596" s="15">
        <v>3103105.8970900001</v>
      </c>
      <c r="AM2596" s="15">
        <v>1413343.0669499999</v>
      </c>
      <c r="AN2596" s="19">
        <v>20500</v>
      </c>
      <c r="AO2596" s="19">
        <v>143500</v>
      </c>
      <c r="AP2596" s="19">
        <v>0</v>
      </c>
      <c r="AQ2596" s="19">
        <v>0</v>
      </c>
      <c r="AR2596" s="34">
        <f t="shared" si="532"/>
        <v>164000</v>
      </c>
      <c r="AS2596" s="34">
        <v>45000</v>
      </c>
      <c r="AT2596" s="34">
        <v>0</v>
      </c>
      <c r="AU2596" s="34">
        <v>41650</v>
      </c>
      <c r="AV2596" s="34">
        <v>24960</v>
      </c>
      <c r="AW2596" s="35">
        <f t="shared" si="533"/>
        <v>111610</v>
      </c>
      <c r="AX2596" s="34">
        <f t="shared" si="534"/>
        <v>52390</v>
      </c>
      <c r="AY2596" s="36">
        <v>1.3258000000000001</v>
      </c>
      <c r="AZ2596" s="36">
        <v>2.0265</v>
      </c>
      <c r="BA2596" s="22"/>
      <c r="BB2596" s="19">
        <v>1640</v>
      </c>
      <c r="BC2596" s="34">
        <f t="shared" si="535"/>
        <v>694.58662000000004</v>
      </c>
      <c r="BD2596" s="34">
        <f t="shared" si="536"/>
        <v>1061.68335</v>
      </c>
      <c r="BE2596" s="38">
        <v>3.4819999999999997E-2</v>
      </c>
      <c r="BF2596" s="38">
        <f t="shared" si="537"/>
        <v>3.4819999999999997E-2</v>
      </c>
      <c r="BG2596" s="34">
        <v>24.185506108399998</v>
      </c>
      <c r="BH2596" s="34">
        <v>36.967814247</v>
      </c>
      <c r="BI2596" s="34">
        <f t="shared" si="538"/>
        <v>670.40111389160006</v>
      </c>
      <c r="BJ2596" s="34">
        <f t="shared" si="539"/>
        <v>1024.715535753</v>
      </c>
      <c r="BK2596" s="34">
        <v>0</v>
      </c>
      <c r="BL2596" s="34">
        <v>0</v>
      </c>
      <c r="BM2596" s="34">
        <f t="shared" si="540"/>
        <v>0</v>
      </c>
      <c r="BN2596" s="39">
        <f t="shared" si="530"/>
        <v>670.40111389160006</v>
      </c>
      <c r="BO2596" s="39">
        <f t="shared" si="531"/>
        <v>1024.715535753</v>
      </c>
      <c r="BP2596" s="39">
        <f t="shared" si="541"/>
        <v>354.31442186139998</v>
      </c>
    </row>
    <row r="2597" spans="1:68" s="25" customFormat="1" ht="14.25" x14ac:dyDescent="0.2">
      <c r="A2597" s="14">
        <v>1454</v>
      </c>
      <c r="B2597" s="40"/>
      <c r="C2597" s="15" t="s">
        <v>176</v>
      </c>
      <c r="D2597" s="16">
        <v>23356</v>
      </c>
      <c r="E2597" s="15" t="s">
        <v>19922</v>
      </c>
      <c r="F2597" s="15" t="s">
        <v>19923</v>
      </c>
      <c r="G2597" s="17" t="s">
        <v>19924</v>
      </c>
      <c r="H2597" s="17" t="s">
        <v>19925</v>
      </c>
      <c r="I2597" s="17" t="s">
        <v>86</v>
      </c>
      <c r="J2597" s="15" t="s">
        <v>19926</v>
      </c>
      <c r="K2597" s="15" t="s">
        <v>1618</v>
      </c>
      <c r="L2597" s="18" t="s">
        <v>19927</v>
      </c>
      <c r="M2597" s="15" t="s">
        <v>18981</v>
      </c>
      <c r="N2597" s="15" t="s">
        <v>18982</v>
      </c>
      <c r="O2597" s="16">
        <v>510</v>
      </c>
      <c r="P2597" s="15" t="s">
        <v>118</v>
      </c>
      <c r="Q2597" s="15">
        <v>17200</v>
      </c>
      <c r="R2597" s="15">
        <v>124200</v>
      </c>
      <c r="S2597" s="15">
        <v>141400</v>
      </c>
      <c r="T2597" s="15">
        <v>0.16</v>
      </c>
      <c r="U2597" s="15" t="s">
        <v>18717</v>
      </c>
      <c r="V2597" s="15" t="s">
        <v>76</v>
      </c>
      <c r="W2597" s="16">
        <v>1</v>
      </c>
      <c r="X2597" s="16">
        <v>1</v>
      </c>
      <c r="Y2597" s="15">
        <v>6685</v>
      </c>
      <c r="Z2597" s="15">
        <v>0.153</v>
      </c>
      <c r="AA2597" s="15" t="s">
        <v>19906</v>
      </c>
      <c r="AB2597" s="15" t="s">
        <v>18925</v>
      </c>
      <c r="AC2597" s="15">
        <v>105315</v>
      </c>
      <c r="AD2597" s="26">
        <v>38170</v>
      </c>
      <c r="AE2597" s="15" t="s">
        <v>119</v>
      </c>
      <c r="AF2597" s="15" t="s">
        <v>119</v>
      </c>
      <c r="AG2597" s="16">
        <v>1</v>
      </c>
      <c r="AH2597" s="15" t="s">
        <v>19928</v>
      </c>
      <c r="AI2597" s="15" t="s">
        <v>78</v>
      </c>
      <c r="AJ2597" s="15">
        <v>6685.4929199199996</v>
      </c>
      <c r="AK2597" s="15">
        <v>348.24443116100002</v>
      </c>
      <c r="AL2597" s="15">
        <v>3103113.5836399999</v>
      </c>
      <c r="AM2597" s="15">
        <v>1413412.35228</v>
      </c>
      <c r="AN2597" s="19">
        <v>17200</v>
      </c>
      <c r="AO2597" s="19">
        <v>122100</v>
      </c>
      <c r="AP2597" s="19">
        <v>0</v>
      </c>
      <c r="AQ2597" s="19">
        <v>0</v>
      </c>
      <c r="AR2597" s="34">
        <f t="shared" si="532"/>
        <v>139300</v>
      </c>
      <c r="AS2597" s="34">
        <v>45000</v>
      </c>
      <c r="AT2597" s="34">
        <v>3000</v>
      </c>
      <c r="AU2597" s="34">
        <v>33005</v>
      </c>
      <c r="AV2597" s="34">
        <v>0</v>
      </c>
      <c r="AW2597" s="35">
        <f t="shared" si="533"/>
        <v>81005</v>
      </c>
      <c r="AX2597" s="34">
        <f t="shared" si="534"/>
        <v>58295</v>
      </c>
      <c r="AY2597" s="36">
        <v>1.3258000000000001</v>
      </c>
      <c r="AZ2597" s="36">
        <v>2.0265</v>
      </c>
      <c r="BA2597" s="22"/>
      <c r="BB2597" s="19">
        <v>1393</v>
      </c>
      <c r="BC2597" s="34">
        <f t="shared" si="535"/>
        <v>772.87511000000006</v>
      </c>
      <c r="BD2597" s="34">
        <f t="shared" si="536"/>
        <v>1181.3481750000001</v>
      </c>
      <c r="BE2597" s="38">
        <v>3.4819999999999997E-2</v>
      </c>
      <c r="BF2597" s="38">
        <f t="shared" si="537"/>
        <v>3.4819999999999997E-2</v>
      </c>
      <c r="BG2597" s="34">
        <v>26.9115113302</v>
      </c>
      <c r="BH2597" s="34">
        <v>41.134543453500001</v>
      </c>
      <c r="BI2597" s="34">
        <f t="shared" si="538"/>
        <v>745.96359866980004</v>
      </c>
      <c r="BJ2597" s="34">
        <f t="shared" si="539"/>
        <v>1140.2136315465</v>
      </c>
      <c r="BK2597" s="34">
        <v>0</v>
      </c>
      <c r="BL2597" s="34">
        <v>0</v>
      </c>
      <c r="BM2597" s="34">
        <f t="shared" si="540"/>
        <v>0</v>
      </c>
      <c r="BN2597" s="39">
        <f t="shared" si="530"/>
        <v>745.96359866980004</v>
      </c>
      <c r="BO2597" s="39">
        <f t="shared" si="531"/>
        <v>1140.2136315465</v>
      </c>
      <c r="BP2597" s="39">
        <f t="shared" si="541"/>
        <v>394.25003287669995</v>
      </c>
    </row>
    <row r="2598" spans="1:68" s="25" customFormat="1" ht="14.25" x14ac:dyDescent="0.2">
      <c r="A2598" s="14">
        <v>1455</v>
      </c>
      <c r="B2598" s="40"/>
      <c r="C2598" s="15"/>
      <c r="D2598" s="16">
        <v>36246</v>
      </c>
      <c r="E2598" s="15" t="s">
        <v>19929</v>
      </c>
      <c r="F2598" s="15" t="s">
        <v>19930</v>
      </c>
      <c r="G2598" s="17" t="s">
        <v>19931</v>
      </c>
      <c r="H2598" s="17" t="s">
        <v>19932</v>
      </c>
      <c r="I2598" s="17" t="s">
        <v>19933</v>
      </c>
      <c r="J2598" s="15" t="s">
        <v>19934</v>
      </c>
      <c r="K2598" s="15" t="s">
        <v>8792</v>
      </c>
      <c r="L2598" s="18" t="s">
        <v>19935</v>
      </c>
      <c r="M2598" s="15" t="s">
        <v>18981</v>
      </c>
      <c r="N2598" s="15" t="s">
        <v>18982</v>
      </c>
      <c r="O2598" s="16">
        <v>510</v>
      </c>
      <c r="P2598" s="15" t="s">
        <v>118</v>
      </c>
      <c r="Q2598" s="15">
        <v>16400</v>
      </c>
      <c r="R2598" s="15">
        <v>134900</v>
      </c>
      <c r="S2598" s="15">
        <v>151300</v>
      </c>
      <c r="T2598" s="15">
        <v>0.15</v>
      </c>
      <c r="U2598" s="15" t="s">
        <v>18717</v>
      </c>
      <c r="V2598" s="15" t="s">
        <v>76</v>
      </c>
      <c r="W2598" s="16">
        <v>1</v>
      </c>
      <c r="X2598" s="16">
        <v>1</v>
      </c>
      <c r="Y2598" s="15">
        <v>6607</v>
      </c>
      <c r="Z2598" s="15">
        <v>0.152</v>
      </c>
      <c r="AA2598" s="15" t="s">
        <v>19555</v>
      </c>
      <c r="AB2598" s="15" t="s">
        <v>18925</v>
      </c>
      <c r="AC2598" s="15">
        <v>149900</v>
      </c>
      <c r="AD2598" s="26">
        <v>40381</v>
      </c>
      <c r="AE2598" s="15" t="s">
        <v>119</v>
      </c>
      <c r="AF2598" s="15" t="s">
        <v>119</v>
      </c>
      <c r="AG2598" s="16">
        <v>1</v>
      </c>
      <c r="AH2598" s="15" t="s">
        <v>19936</v>
      </c>
      <c r="AI2598" s="15" t="s">
        <v>78</v>
      </c>
      <c r="AJ2598" s="15">
        <v>6606.9704589800003</v>
      </c>
      <c r="AK2598" s="15">
        <v>346.22359896799998</v>
      </c>
      <c r="AL2598" s="15">
        <v>3103126.3148099999</v>
      </c>
      <c r="AM2598" s="15">
        <v>1413467.36821</v>
      </c>
      <c r="AN2598" s="19">
        <v>16400</v>
      </c>
      <c r="AO2598" s="19">
        <v>131500</v>
      </c>
      <c r="AP2598" s="19">
        <v>0</v>
      </c>
      <c r="AQ2598" s="19">
        <v>0</v>
      </c>
      <c r="AR2598" s="34">
        <f t="shared" si="532"/>
        <v>147900</v>
      </c>
      <c r="AS2598" s="34">
        <v>45000</v>
      </c>
      <c r="AT2598" s="34">
        <v>3000</v>
      </c>
      <c r="AU2598" s="34">
        <v>36015</v>
      </c>
      <c r="AV2598" s="34">
        <v>0</v>
      </c>
      <c r="AW2598" s="35">
        <f t="shared" si="533"/>
        <v>84015</v>
      </c>
      <c r="AX2598" s="34">
        <f t="shared" si="534"/>
        <v>63885</v>
      </c>
      <c r="AY2598" s="36">
        <v>1.3258000000000001</v>
      </c>
      <c r="AZ2598" s="36">
        <v>2.0265</v>
      </c>
      <c r="BA2598" s="22"/>
      <c r="BB2598" s="19">
        <v>1479</v>
      </c>
      <c r="BC2598" s="34">
        <f t="shared" si="535"/>
        <v>846.98733000000004</v>
      </c>
      <c r="BD2598" s="34">
        <f t="shared" si="536"/>
        <v>1294.6295250000001</v>
      </c>
      <c r="BE2598" s="38">
        <v>3.4819999999999997E-2</v>
      </c>
      <c r="BF2598" s="38">
        <f t="shared" si="537"/>
        <v>3.4819999999999997E-2</v>
      </c>
      <c r="BG2598" s="34">
        <v>29.4920988306</v>
      </c>
      <c r="BH2598" s="34">
        <v>45.0790000605</v>
      </c>
      <c r="BI2598" s="34">
        <f t="shared" si="538"/>
        <v>817.49523116940009</v>
      </c>
      <c r="BJ2598" s="34">
        <f t="shared" si="539"/>
        <v>1249.5505249395001</v>
      </c>
      <c r="BK2598" s="34">
        <v>0</v>
      </c>
      <c r="BL2598" s="34">
        <v>0</v>
      </c>
      <c r="BM2598" s="34">
        <f t="shared" si="540"/>
        <v>0</v>
      </c>
      <c r="BN2598" s="39">
        <f t="shared" si="530"/>
        <v>817.49523116940009</v>
      </c>
      <c r="BO2598" s="39">
        <f t="shared" si="531"/>
        <v>1249.5505249395001</v>
      </c>
      <c r="BP2598" s="39">
        <f t="shared" si="541"/>
        <v>432.05529377009998</v>
      </c>
    </row>
    <row r="2599" spans="1:68" s="25" customFormat="1" ht="14.25" x14ac:dyDescent="0.2">
      <c r="A2599" s="14">
        <v>1456</v>
      </c>
      <c r="B2599" s="40"/>
      <c r="C2599" s="15"/>
      <c r="D2599" s="16">
        <v>6688</v>
      </c>
      <c r="E2599" s="15" t="s">
        <v>19937</v>
      </c>
      <c r="F2599" s="15" t="s">
        <v>19938</v>
      </c>
      <c r="G2599" s="17" t="s">
        <v>19939</v>
      </c>
      <c r="H2599" s="17" t="s">
        <v>19940</v>
      </c>
      <c r="I2599" s="17" t="s">
        <v>3741</v>
      </c>
      <c r="J2599" s="15" t="s">
        <v>19941</v>
      </c>
      <c r="K2599" s="15" t="s">
        <v>86</v>
      </c>
      <c r="L2599" s="18" t="s">
        <v>19942</v>
      </c>
      <c r="M2599" s="15" t="s">
        <v>18972</v>
      </c>
      <c r="N2599" s="15" t="s">
        <v>18973</v>
      </c>
      <c r="O2599" s="16">
        <v>510</v>
      </c>
      <c r="P2599" s="15" t="s">
        <v>118</v>
      </c>
      <c r="Q2599" s="15">
        <v>17200</v>
      </c>
      <c r="R2599" s="15">
        <v>160600</v>
      </c>
      <c r="S2599" s="15">
        <v>177800</v>
      </c>
      <c r="T2599" s="15">
        <v>0.14000000000000001</v>
      </c>
      <c r="U2599" s="15" t="s">
        <v>18717</v>
      </c>
      <c r="V2599" s="15" t="s">
        <v>76</v>
      </c>
      <c r="W2599" s="16">
        <v>1</v>
      </c>
      <c r="X2599" s="16">
        <v>1</v>
      </c>
      <c r="Y2599" s="15">
        <v>6377</v>
      </c>
      <c r="Z2599" s="15">
        <v>0.14599999999999999</v>
      </c>
      <c r="AA2599" s="15" t="s">
        <v>19555</v>
      </c>
      <c r="AB2599" s="15" t="s">
        <v>18925</v>
      </c>
      <c r="AC2599" s="15">
        <v>166000</v>
      </c>
      <c r="AD2599" s="26">
        <v>39687</v>
      </c>
      <c r="AE2599" s="15" t="s">
        <v>119</v>
      </c>
      <c r="AF2599" s="15" t="s">
        <v>119</v>
      </c>
      <c r="AG2599" s="16">
        <v>1</v>
      </c>
      <c r="AH2599" s="15" t="s">
        <v>19943</v>
      </c>
      <c r="AI2599" s="15" t="s">
        <v>78</v>
      </c>
      <c r="AJ2599" s="15">
        <v>6376.5407714800003</v>
      </c>
      <c r="AK2599" s="15">
        <v>337.50456121100001</v>
      </c>
      <c r="AL2599" s="15">
        <v>3103143.6394600002</v>
      </c>
      <c r="AM2599" s="15">
        <v>1413522.3712899999</v>
      </c>
      <c r="AN2599" s="19">
        <v>17200</v>
      </c>
      <c r="AO2599" s="19">
        <v>155400</v>
      </c>
      <c r="AP2599" s="19">
        <v>0</v>
      </c>
      <c r="AQ2599" s="19">
        <v>0</v>
      </c>
      <c r="AR2599" s="34">
        <f t="shared" si="532"/>
        <v>172600</v>
      </c>
      <c r="AS2599" s="34">
        <v>45000</v>
      </c>
      <c r="AT2599" s="34">
        <v>3000</v>
      </c>
      <c r="AU2599" s="34">
        <v>44660</v>
      </c>
      <c r="AV2599" s="34">
        <v>0</v>
      </c>
      <c r="AW2599" s="35">
        <f t="shared" si="533"/>
        <v>92660</v>
      </c>
      <c r="AX2599" s="34">
        <f t="shared" si="534"/>
        <v>79940</v>
      </c>
      <c r="AY2599" s="36">
        <v>1.3258000000000001</v>
      </c>
      <c r="AZ2599" s="36">
        <v>2.0265</v>
      </c>
      <c r="BA2599" s="22"/>
      <c r="BB2599" s="19">
        <v>1726</v>
      </c>
      <c r="BC2599" s="34">
        <f t="shared" si="535"/>
        <v>1059.8445200000001</v>
      </c>
      <c r="BD2599" s="34">
        <f t="shared" si="536"/>
        <v>1619.9840999999999</v>
      </c>
      <c r="BE2599" s="38">
        <v>3.4819999999999997E-2</v>
      </c>
      <c r="BF2599" s="38">
        <f t="shared" si="537"/>
        <v>3.4819999999999997E-2</v>
      </c>
      <c r="BG2599" s="34">
        <v>36.903786186399998</v>
      </c>
      <c r="BH2599" s="34">
        <v>56.407846361999994</v>
      </c>
      <c r="BI2599" s="34">
        <f t="shared" si="538"/>
        <v>1022.9407338136001</v>
      </c>
      <c r="BJ2599" s="34">
        <f t="shared" si="539"/>
        <v>1563.5762536379998</v>
      </c>
      <c r="BK2599" s="34">
        <v>0</v>
      </c>
      <c r="BL2599" s="34">
        <v>0</v>
      </c>
      <c r="BM2599" s="34">
        <f t="shared" si="540"/>
        <v>0</v>
      </c>
      <c r="BN2599" s="39">
        <f t="shared" si="530"/>
        <v>1022.9407338136001</v>
      </c>
      <c r="BO2599" s="39">
        <f t="shared" si="531"/>
        <v>1563.5762536379998</v>
      </c>
      <c r="BP2599" s="39">
        <f t="shared" si="541"/>
        <v>540.63551982439969</v>
      </c>
    </row>
    <row r="2600" spans="1:68" s="25" customFormat="1" ht="14.25" x14ac:dyDescent="0.2">
      <c r="A2600" s="14">
        <v>1457</v>
      </c>
      <c r="B2600" s="40"/>
      <c r="C2600" s="15"/>
      <c r="D2600" s="16">
        <v>3898</v>
      </c>
      <c r="E2600" s="15" t="s">
        <v>19944</v>
      </c>
      <c r="F2600" s="15" t="s">
        <v>19945</v>
      </c>
      <c r="G2600" s="17" t="s">
        <v>19939</v>
      </c>
      <c r="H2600" s="17" t="s">
        <v>19940</v>
      </c>
      <c r="I2600" s="17" t="s">
        <v>3741</v>
      </c>
      <c r="J2600" s="15" t="s">
        <v>19946</v>
      </c>
      <c r="K2600" s="15" t="s">
        <v>7882</v>
      </c>
      <c r="L2600" s="18" t="s">
        <v>19947</v>
      </c>
      <c r="M2600" s="15" t="s">
        <v>18981</v>
      </c>
      <c r="N2600" s="15" t="s">
        <v>18982</v>
      </c>
      <c r="O2600" s="16">
        <v>510</v>
      </c>
      <c r="P2600" s="15" t="s">
        <v>118</v>
      </c>
      <c r="Q2600" s="15">
        <v>15700</v>
      </c>
      <c r="R2600" s="15">
        <v>137400</v>
      </c>
      <c r="S2600" s="15">
        <v>153100</v>
      </c>
      <c r="T2600" s="15">
        <v>0.14000000000000001</v>
      </c>
      <c r="U2600" s="15" t="s">
        <v>18717</v>
      </c>
      <c r="V2600" s="15" t="s">
        <v>76</v>
      </c>
      <c r="W2600" s="16">
        <v>1</v>
      </c>
      <c r="X2600" s="16">
        <v>0</v>
      </c>
      <c r="Y2600" s="15">
        <v>5685</v>
      </c>
      <c r="Z2600" s="15">
        <v>0.13100000000000001</v>
      </c>
      <c r="AA2600" s="15" t="s">
        <v>19555</v>
      </c>
      <c r="AB2600" s="15" t="s">
        <v>18925</v>
      </c>
      <c r="AC2600" s="15">
        <v>0</v>
      </c>
      <c r="AD2600" s="15"/>
      <c r="AE2600" s="15" t="s">
        <v>119</v>
      </c>
      <c r="AF2600" s="15" t="s">
        <v>119</v>
      </c>
      <c r="AG2600" s="16">
        <v>1</v>
      </c>
      <c r="AH2600" s="15" t="s">
        <v>19948</v>
      </c>
      <c r="AI2600" s="15" t="s">
        <v>78</v>
      </c>
      <c r="AJ2600" s="15">
        <v>5685.4980468800004</v>
      </c>
      <c r="AK2600" s="15">
        <v>323.357693944</v>
      </c>
      <c r="AL2600" s="15">
        <v>3103163.4121599998</v>
      </c>
      <c r="AM2600" s="15">
        <v>1413573.4592599999</v>
      </c>
      <c r="AN2600" s="19">
        <v>15700</v>
      </c>
      <c r="AO2600" s="19">
        <v>135400</v>
      </c>
      <c r="AP2600" s="19">
        <v>0</v>
      </c>
      <c r="AQ2600" s="19">
        <v>0</v>
      </c>
      <c r="AR2600" s="34">
        <f t="shared" si="532"/>
        <v>151100</v>
      </c>
      <c r="AS2600" s="34">
        <v>45000</v>
      </c>
      <c r="AT2600" s="34">
        <v>3000</v>
      </c>
      <c r="AU2600" s="34">
        <v>37135</v>
      </c>
      <c r="AV2600" s="34">
        <v>0</v>
      </c>
      <c r="AW2600" s="35">
        <f t="shared" si="533"/>
        <v>85135</v>
      </c>
      <c r="AX2600" s="34">
        <f t="shared" si="534"/>
        <v>65965</v>
      </c>
      <c r="AY2600" s="36">
        <v>1.3258000000000001</v>
      </c>
      <c r="AZ2600" s="36">
        <v>2.0265</v>
      </c>
      <c r="BA2600" s="22"/>
      <c r="BB2600" s="19">
        <v>1511</v>
      </c>
      <c r="BC2600" s="34">
        <f t="shared" si="535"/>
        <v>874.56397000000004</v>
      </c>
      <c r="BD2600" s="34">
        <f t="shared" si="536"/>
        <v>1336.7807249999998</v>
      </c>
      <c r="BE2600" s="38">
        <v>3.4819999999999997E-2</v>
      </c>
      <c r="BF2600" s="38">
        <f t="shared" si="537"/>
        <v>3.4819999999999997E-2</v>
      </c>
      <c r="BG2600" s="34">
        <v>30.452317435399998</v>
      </c>
      <c r="BH2600" s="34">
        <v>46.546704844499992</v>
      </c>
      <c r="BI2600" s="34">
        <f t="shared" si="538"/>
        <v>844.11165256460004</v>
      </c>
      <c r="BJ2600" s="34">
        <f t="shared" si="539"/>
        <v>1290.2340201554998</v>
      </c>
      <c r="BK2600" s="34">
        <v>0</v>
      </c>
      <c r="BL2600" s="34">
        <v>0</v>
      </c>
      <c r="BM2600" s="34">
        <f t="shared" si="540"/>
        <v>0</v>
      </c>
      <c r="BN2600" s="39">
        <f t="shared" si="530"/>
        <v>844.11165256460004</v>
      </c>
      <c r="BO2600" s="39">
        <f t="shared" si="531"/>
        <v>1290.2340201554998</v>
      </c>
      <c r="BP2600" s="39">
        <f t="shared" si="541"/>
        <v>446.12236759089978</v>
      </c>
    </row>
    <row r="2601" spans="1:68" s="25" customFormat="1" ht="14.25" x14ac:dyDescent="0.2">
      <c r="A2601" s="14">
        <v>1458</v>
      </c>
      <c r="B2601" s="40"/>
      <c r="C2601" s="15" t="s">
        <v>19949</v>
      </c>
      <c r="D2601" s="16">
        <v>35681</v>
      </c>
      <c r="E2601" s="15" t="s">
        <v>19950</v>
      </c>
      <c r="F2601" s="15" t="s">
        <v>19949</v>
      </c>
      <c r="G2601" s="17" t="s">
        <v>19951</v>
      </c>
      <c r="H2601" s="17" t="s">
        <v>19952</v>
      </c>
      <c r="I2601" s="17" t="s">
        <v>3741</v>
      </c>
      <c r="J2601" s="15" t="s">
        <v>19953</v>
      </c>
      <c r="K2601" s="15" t="s">
        <v>86</v>
      </c>
      <c r="L2601" s="18" t="s">
        <v>19954</v>
      </c>
      <c r="M2601" s="15" t="s">
        <v>18972</v>
      </c>
      <c r="N2601" s="15" t="s">
        <v>18973</v>
      </c>
      <c r="O2601" s="16">
        <v>510</v>
      </c>
      <c r="P2601" s="15" t="s">
        <v>118</v>
      </c>
      <c r="Q2601" s="15">
        <v>17200</v>
      </c>
      <c r="R2601" s="15">
        <v>194800</v>
      </c>
      <c r="S2601" s="15">
        <v>212000</v>
      </c>
      <c r="T2601" s="15">
        <v>0.14000000000000001</v>
      </c>
      <c r="U2601" s="15" t="s">
        <v>18717</v>
      </c>
      <c r="V2601" s="15" t="s">
        <v>76</v>
      </c>
      <c r="W2601" s="16">
        <v>1</v>
      </c>
      <c r="X2601" s="16">
        <v>1</v>
      </c>
      <c r="Y2601" s="15">
        <v>6051</v>
      </c>
      <c r="Z2601" s="15">
        <v>0.13900000000000001</v>
      </c>
      <c r="AA2601" s="15" t="s">
        <v>19555</v>
      </c>
      <c r="AB2601" s="15" t="s">
        <v>18925</v>
      </c>
      <c r="AC2601" s="15">
        <v>225000</v>
      </c>
      <c r="AD2601" s="26">
        <v>42137</v>
      </c>
      <c r="AE2601" s="15" t="s">
        <v>119</v>
      </c>
      <c r="AF2601" s="15" t="s">
        <v>119</v>
      </c>
      <c r="AG2601" s="16">
        <v>1</v>
      </c>
      <c r="AH2601" s="15" t="s">
        <v>19955</v>
      </c>
      <c r="AI2601" s="15" t="s">
        <v>78</v>
      </c>
      <c r="AJ2601" s="15">
        <v>6050.5634765599998</v>
      </c>
      <c r="AK2601" s="15">
        <v>332.85507827399999</v>
      </c>
      <c r="AL2601" s="15">
        <v>3103181.2643900001</v>
      </c>
      <c r="AM2601" s="15">
        <v>1413623.7030199999</v>
      </c>
      <c r="AN2601" s="19">
        <v>17200</v>
      </c>
      <c r="AO2601" s="19">
        <v>190200</v>
      </c>
      <c r="AP2601" s="19">
        <v>0</v>
      </c>
      <c r="AQ2601" s="19">
        <v>0</v>
      </c>
      <c r="AR2601" s="34">
        <f t="shared" si="532"/>
        <v>207400</v>
      </c>
      <c r="AS2601" s="34">
        <v>45000</v>
      </c>
      <c r="AT2601" s="34">
        <v>3000</v>
      </c>
      <c r="AU2601" s="34">
        <v>56840</v>
      </c>
      <c r="AV2601" s="34">
        <v>0</v>
      </c>
      <c r="AW2601" s="35">
        <f t="shared" si="533"/>
        <v>104840</v>
      </c>
      <c r="AX2601" s="34">
        <f t="shared" si="534"/>
        <v>102560</v>
      </c>
      <c r="AY2601" s="36">
        <v>1.3258000000000001</v>
      </c>
      <c r="AZ2601" s="36">
        <v>2.0265</v>
      </c>
      <c r="BA2601" s="22"/>
      <c r="BB2601" s="19">
        <v>2074</v>
      </c>
      <c r="BC2601" s="34">
        <f t="shared" si="535"/>
        <v>1359.7404799999999</v>
      </c>
      <c r="BD2601" s="34">
        <f t="shared" si="536"/>
        <v>2078.3783999999996</v>
      </c>
      <c r="BE2601" s="38">
        <v>3.4819999999999997E-2</v>
      </c>
      <c r="BF2601" s="38">
        <f t="shared" si="537"/>
        <v>3.4819999999999997E-2</v>
      </c>
      <c r="BG2601" s="34">
        <v>47.34616351359999</v>
      </c>
      <c r="BH2601" s="34">
        <v>72.369135887999974</v>
      </c>
      <c r="BI2601" s="34">
        <f t="shared" si="538"/>
        <v>1312.3943164863999</v>
      </c>
      <c r="BJ2601" s="34">
        <f t="shared" si="539"/>
        <v>2006.0092641119995</v>
      </c>
      <c r="BK2601" s="34">
        <v>0</v>
      </c>
      <c r="BL2601" s="34">
        <v>0</v>
      </c>
      <c r="BM2601" s="34">
        <f t="shared" si="540"/>
        <v>0</v>
      </c>
      <c r="BN2601" s="39">
        <f t="shared" si="530"/>
        <v>1312.3943164863999</v>
      </c>
      <c r="BO2601" s="39">
        <f t="shared" si="531"/>
        <v>2006.0092641119995</v>
      </c>
      <c r="BP2601" s="39">
        <f t="shared" si="541"/>
        <v>693.6149476255996</v>
      </c>
    </row>
    <row r="2602" spans="1:68" s="25" customFormat="1" ht="14.25" x14ac:dyDescent="0.2">
      <c r="A2602" s="14">
        <v>1459</v>
      </c>
      <c r="B2602" s="40"/>
      <c r="C2602" s="15" t="s">
        <v>19956</v>
      </c>
      <c r="D2602" s="16">
        <v>1597</v>
      </c>
      <c r="E2602" s="15" t="s">
        <v>19957</v>
      </c>
      <c r="F2602" s="15" t="s">
        <v>19958</v>
      </c>
      <c r="G2602" s="17" t="s">
        <v>19959</v>
      </c>
      <c r="H2602" s="17" t="s">
        <v>19960</v>
      </c>
      <c r="I2602" s="17" t="s">
        <v>86</v>
      </c>
      <c r="J2602" s="15" t="s">
        <v>19961</v>
      </c>
      <c r="K2602" s="15" t="s">
        <v>19962</v>
      </c>
      <c r="L2602" s="18" t="s">
        <v>19963</v>
      </c>
      <c r="M2602" s="15" t="s">
        <v>18972</v>
      </c>
      <c r="N2602" s="15" t="s">
        <v>18973</v>
      </c>
      <c r="O2602" s="16">
        <v>510</v>
      </c>
      <c r="P2602" s="15" t="s">
        <v>118</v>
      </c>
      <c r="Q2602" s="15">
        <v>17200</v>
      </c>
      <c r="R2602" s="15">
        <v>169100</v>
      </c>
      <c r="S2602" s="15">
        <v>186300</v>
      </c>
      <c r="T2602" s="15">
        <v>0.14000000000000001</v>
      </c>
      <c r="U2602" s="15" t="s">
        <v>18717</v>
      </c>
      <c r="V2602" s="15" t="s">
        <v>76</v>
      </c>
      <c r="W2602" s="16">
        <v>1</v>
      </c>
      <c r="X2602" s="16">
        <v>0</v>
      </c>
      <c r="Y2602" s="15">
        <v>6231</v>
      </c>
      <c r="Z2602" s="15">
        <v>0.14299999999999999</v>
      </c>
      <c r="AA2602" s="15" t="s">
        <v>19555</v>
      </c>
      <c r="AB2602" s="15" t="s">
        <v>18925</v>
      </c>
      <c r="AC2602" s="15">
        <v>0</v>
      </c>
      <c r="AD2602" s="15"/>
      <c r="AE2602" s="15" t="s">
        <v>119</v>
      </c>
      <c r="AF2602" s="15" t="s">
        <v>119</v>
      </c>
      <c r="AG2602" s="16">
        <v>1</v>
      </c>
      <c r="AH2602" s="15" t="s">
        <v>19964</v>
      </c>
      <c r="AI2602" s="15" t="s">
        <v>78</v>
      </c>
      <c r="AJ2602" s="15">
        <v>6230.7485351599998</v>
      </c>
      <c r="AK2602" s="15">
        <v>331.14250647</v>
      </c>
      <c r="AL2602" s="15">
        <v>3103200.0619999999</v>
      </c>
      <c r="AM2602" s="15">
        <v>1413676.24731</v>
      </c>
      <c r="AN2602" s="19">
        <v>17200</v>
      </c>
      <c r="AO2602" s="19">
        <v>162800</v>
      </c>
      <c r="AP2602" s="19">
        <v>0</v>
      </c>
      <c r="AQ2602" s="19">
        <v>0</v>
      </c>
      <c r="AR2602" s="34">
        <f t="shared" si="532"/>
        <v>180000</v>
      </c>
      <c r="AS2602" s="34">
        <v>45000</v>
      </c>
      <c r="AT2602" s="34">
        <v>3000</v>
      </c>
      <c r="AU2602" s="34">
        <v>47250</v>
      </c>
      <c r="AV2602" s="34">
        <v>0</v>
      </c>
      <c r="AW2602" s="35">
        <f t="shared" si="533"/>
        <v>95250</v>
      </c>
      <c r="AX2602" s="34">
        <f t="shared" si="534"/>
        <v>84750</v>
      </c>
      <c r="AY2602" s="36">
        <v>1.3258000000000001</v>
      </c>
      <c r="AZ2602" s="36">
        <v>2.0265</v>
      </c>
      <c r="BA2602" s="22"/>
      <c r="BB2602" s="19">
        <v>1800</v>
      </c>
      <c r="BC2602" s="34">
        <f t="shared" si="535"/>
        <v>1123.6155000000001</v>
      </c>
      <c r="BD2602" s="34">
        <f t="shared" si="536"/>
        <v>1717.45875</v>
      </c>
      <c r="BE2602" s="38">
        <v>3.4819999999999997E-2</v>
      </c>
      <c r="BF2602" s="38">
        <f t="shared" si="537"/>
        <v>3.4819999999999997E-2</v>
      </c>
      <c r="BG2602" s="34">
        <v>39.124291710000001</v>
      </c>
      <c r="BH2602" s="34">
        <v>59.801913674999994</v>
      </c>
      <c r="BI2602" s="34">
        <f t="shared" si="538"/>
        <v>1084.49120829</v>
      </c>
      <c r="BJ2602" s="34">
        <f t="shared" si="539"/>
        <v>1657.6568363250001</v>
      </c>
      <c r="BK2602" s="34">
        <v>0</v>
      </c>
      <c r="BL2602" s="34">
        <v>0</v>
      </c>
      <c r="BM2602" s="34">
        <f t="shared" si="540"/>
        <v>0</v>
      </c>
      <c r="BN2602" s="39">
        <f t="shared" si="530"/>
        <v>1084.49120829</v>
      </c>
      <c r="BO2602" s="39">
        <f t="shared" si="531"/>
        <v>1657.6568363250001</v>
      </c>
      <c r="BP2602" s="39">
        <f t="shared" si="541"/>
        <v>573.16562803500005</v>
      </c>
    </row>
    <row r="2603" spans="1:68" s="25" customFormat="1" ht="14.25" x14ac:dyDescent="0.2">
      <c r="A2603" s="14">
        <v>1460</v>
      </c>
      <c r="B2603" s="40"/>
      <c r="C2603" s="15"/>
      <c r="D2603" s="16">
        <v>13723</v>
      </c>
      <c r="E2603" s="15" t="s">
        <v>19965</v>
      </c>
      <c r="F2603" s="15" t="s">
        <v>19966</v>
      </c>
      <c r="G2603" s="17" t="s">
        <v>19967</v>
      </c>
      <c r="H2603" s="17" t="s">
        <v>19968</v>
      </c>
      <c r="I2603" s="17" t="s">
        <v>86</v>
      </c>
      <c r="J2603" s="15" t="s">
        <v>19969</v>
      </c>
      <c r="K2603" s="15" t="s">
        <v>2177</v>
      </c>
      <c r="L2603" s="18" t="s">
        <v>19970</v>
      </c>
      <c r="M2603" s="15" t="s">
        <v>18972</v>
      </c>
      <c r="N2603" s="15" t="s">
        <v>18973</v>
      </c>
      <c r="O2603" s="16">
        <v>510</v>
      </c>
      <c r="P2603" s="15" t="s">
        <v>118</v>
      </c>
      <c r="Q2603" s="15">
        <v>17200</v>
      </c>
      <c r="R2603" s="15">
        <v>158300</v>
      </c>
      <c r="S2603" s="15">
        <v>175500</v>
      </c>
      <c r="T2603" s="15">
        <v>0.14000000000000001</v>
      </c>
      <c r="U2603" s="15" t="s">
        <v>18717</v>
      </c>
      <c r="V2603" s="15" t="s">
        <v>76</v>
      </c>
      <c r="W2603" s="16">
        <v>1</v>
      </c>
      <c r="X2603" s="16">
        <v>1</v>
      </c>
      <c r="Y2603" s="15">
        <v>6157</v>
      </c>
      <c r="Z2603" s="15">
        <v>0.14099999999999999</v>
      </c>
      <c r="AA2603" s="15" t="s">
        <v>19555</v>
      </c>
      <c r="AB2603" s="15" t="s">
        <v>18925</v>
      </c>
      <c r="AC2603" s="15">
        <v>208000</v>
      </c>
      <c r="AD2603" s="26">
        <v>42545</v>
      </c>
      <c r="AE2603" s="15" t="s">
        <v>119</v>
      </c>
      <c r="AF2603" s="15" t="s">
        <v>119</v>
      </c>
      <c r="AG2603" s="16">
        <v>1</v>
      </c>
      <c r="AH2603" s="15" t="s">
        <v>19971</v>
      </c>
      <c r="AI2603" s="15" t="s">
        <v>78</v>
      </c>
      <c r="AJ2603" s="15">
        <v>6157.4431152300003</v>
      </c>
      <c r="AK2603" s="15">
        <v>332.03165968600001</v>
      </c>
      <c r="AL2603" s="15">
        <v>3103219.0671000001</v>
      </c>
      <c r="AM2603" s="15">
        <v>1413729.2560000001</v>
      </c>
      <c r="AN2603" s="19">
        <v>17200</v>
      </c>
      <c r="AO2603" s="19">
        <v>149800</v>
      </c>
      <c r="AP2603" s="19">
        <v>0</v>
      </c>
      <c r="AQ2603" s="19">
        <v>0</v>
      </c>
      <c r="AR2603" s="34">
        <f t="shared" si="532"/>
        <v>167000</v>
      </c>
      <c r="AS2603" s="34">
        <v>45000</v>
      </c>
      <c r="AT2603" s="34">
        <v>3000</v>
      </c>
      <c r="AU2603" s="34">
        <v>42700</v>
      </c>
      <c r="AV2603" s="34">
        <v>0</v>
      </c>
      <c r="AW2603" s="35">
        <f t="shared" si="533"/>
        <v>90700</v>
      </c>
      <c r="AX2603" s="34">
        <f t="shared" si="534"/>
        <v>76300</v>
      </c>
      <c r="AY2603" s="36">
        <v>1.3258000000000001</v>
      </c>
      <c r="AZ2603" s="36">
        <v>2.0265</v>
      </c>
      <c r="BA2603" s="22"/>
      <c r="BB2603" s="19">
        <v>1670</v>
      </c>
      <c r="BC2603" s="34">
        <f t="shared" si="535"/>
        <v>1011.5854</v>
      </c>
      <c r="BD2603" s="34">
        <f t="shared" si="536"/>
        <v>1546.2194999999999</v>
      </c>
      <c r="BE2603" s="38">
        <v>3.4819999999999997E-2</v>
      </c>
      <c r="BF2603" s="38">
        <f t="shared" si="537"/>
        <v>3.4819999999999997E-2</v>
      </c>
      <c r="BG2603" s="34">
        <v>35.223403628</v>
      </c>
      <c r="BH2603" s="34">
        <v>53.839362989999991</v>
      </c>
      <c r="BI2603" s="34">
        <f t="shared" si="538"/>
        <v>976.36199637200002</v>
      </c>
      <c r="BJ2603" s="34">
        <f t="shared" si="539"/>
        <v>1492.38013701</v>
      </c>
      <c r="BK2603" s="34">
        <v>0</v>
      </c>
      <c r="BL2603" s="34">
        <v>0</v>
      </c>
      <c r="BM2603" s="34">
        <f t="shared" si="540"/>
        <v>0</v>
      </c>
      <c r="BN2603" s="39">
        <f t="shared" si="530"/>
        <v>976.36199637200002</v>
      </c>
      <c r="BO2603" s="39">
        <f t="shared" si="531"/>
        <v>1492.38013701</v>
      </c>
      <c r="BP2603" s="39">
        <f t="shared" si="541"/>
        <v>516.01814063799998</v>
      </c>
    </row>
    <row r="2604" spans="1:68" s="25" customFormat="1" ht="14.25" x14ac:dyDescent="0.2">
      <c r="A2604" s="14">
        <v>1461</v>
      </c>
      <c r="B2604" s="40"/>
      <c r="C2604" s="15"/>
      <c r="D2604" s="16">
        <v>11667</v>
      </c>
      <c r="E2604" s="15" t="s">
        <v>19972</v>
      </c>
      <c r="F2604" s="15" t="s">
        <v>19973</v>
      </c>
      <c r="G2604" s="17" t="s">
        <v>19974</v>
      </c>
      <c r="H2604" s="17" t="s">
        <v>19975</v>
      </c>
      <c r="I2604" s="17" t="s">
        <v>86</v>
      </c>
      <c r="J2604" s="15" t="s">
        <v>19976</v>
      </c>
      <c r="K2604" s="15" t="s">
        <v>10634</v>
      </c>
      <c r="L2604" s="18" t="s">
        <v>19977</v>
      </c>
      <c r="M2604" s="15" t="s">
        <v>18972</v>
      </c>
      <c r="N2604" s="15" t="s">
        <v>18973</v>
      </c>
      <c r="O2604" s="16">
        <v>510</v>
      </c>
      <c r="P2604" s="15" t="s">
        <v>118</v>
      </c>
      <c r="Q2604" s="15">
        <v>17200</v>
      </c>
      <c r="R2604" s="15">
        <v>169800</v>
      </c>
      <c r="S2604" s="15">
        <v>187000</v>
      </c>
      <c r="T2604" s="15">
        <v>0.14000000000000001</v>
      </c>
      <c r="U2604" s="15" t="s">
        <v>18717</v>
      </c>
      <c r="V2604" s="15" t="s">
        <v>76</v>
      </c>
      <c r="W2604" s="16">
        <v>1</v>
      </c>
      <c r="X2604" s="16">
        <v>1</v>
      </c>
      <c r="Y2604" s="15">
        <v>6070</v>
      </c>
      <c r="Z2604" s="15">
        <v>0.13900000000000001</v>
      </c>
      <c r="AA2604" s="15" t="s">
        <v>19555</v>
      </c>
      <c r="AB2604" s="15" t="s">
        <v>18925</v>
      </c>
      <c r="AC2604" s="15">
        <v>182300</v>
      </c>
      <c r="AD2604" s="26">
        <v>40707</v>
      </c>
      <c r="AE2604" s="15" t="s">
        <v>119</v>
      </c>
      <c r="AF2604" s="15" t="s">
        <v>119</v>
      </c>
      <c r="AG2604" s="16">
        <v>1</v>
      </c>
      <c r="AH2604" s="15" t="s">
        <v>19978</v>
      </c>
      <c r="AI2604" s="15" t="s">
        <v>78</v>
      </c>
      <c r="AJ2604" s="15">
        <v>6070.1245117199996</v>
      </c>
      <c r="AK2604" s="15">
        <v>331.38043736999998</v>
      </c>
      <c r="AL2604" s="15">
        <v>3103238.0674000001</v>
      </c>
      <c r="AM2604" s="15">
        <v>1413781.50015</v>
      </c>
      <c r="AN2604" s="19">
        <v>17200</v>
      </c>
      <c r="AO2604" s="19">
        <v>165700</v>
      </c>
      <c r="AP2604" s="19">
        <v>0</v>
      </c>
      <c r="AQ2604" s="19">
        <v>0</v>
      </c>
      <c r="AR2604" s="34">
        <f t="shared" si="532"/>
        <v>182900</v>
      </c>
      <c r="AS2604" s="34">
        <v>45000</v>
      </c>
      <c r="AT2604" s="34">
        <v>3000</v>
      </c>
      <c r="AU2604" s="34">
        <v>48265</v>
      </c>
      <c r="AV2604" s="34">
        <v>0</v>
      </c>
      <c r="AW2604" s="35">
        <f t="shared" si="533"/>
        <v>96265</v>
      </c>
      <c r="AX2604" s="34">
        <f t="shared" si="534"/>
        <v>86635</v>
      </c>
      <c r="AY2604" s="36">
        <v>1.3258000000000001</v>
      </c>
      <c r="AZ2604" s="36">
        <v>2.0265</v>
      </c>
      <c r="BA2604" s="22"/>
      <c r="BB2604" s="19">
        <v>1829</v>
      </c>
      <c r="BC2604" s="34">
        <f t="shared" si="535"/>
        <v>1148.6068300000002</v>
      </c>
      <c r="BD2604" s="34">
        <f t="shared" si="536"/>
        <v>1755.658275</v>
      </c>
      <c r="BE2604" s="38">
        <v>3.4819999999999997E-2</v>
      </c>
      <c r="BF2604" s="38">
        <f t="shared" si="537"/>
        <v>3.4819999999999997E-2</v>
      </c>
      <c r="BG2604" s="34">
        <v>39.994489820600002</v>
      </c>
      <c r="BH2604" s="34">
        <v>61.132021135499997</v>
      </c>
      <c r="BI2604" s="34">
        <f t="shared" si="538"/>
        <v>1108.6123401794002</v>
      </c>
      <c r="BJ2604" s="34">
        <f t="shared" si="539"/>
        <v>1694.5262538644999</v>
      </c>
      <c r="BK2604" s="34">
        <v>0</v>
      </c>
      <c r="BL2604" s="34">
        <v>0</v>
      </c>
      <c r="BM2604" s="34">
        <f t="shared" si="540"/>
        <v>0</v>
      </c>
      <c r="BN2604" s="39">
        <f t="shared" si="530"/>
        <v>1108.6123401794002</v>
      </c>
      <c r="BO2604" s="39">
        <f t="shared" si="531"/>
        <v>1694.5262538644999</v>
      </c>
      <c r="BP2604" s="39">
        <f t="shared" si="541"/>
        <v>585.91391368509971</v>
      </c>
    </row>
    <row r="2605" spans="1:68" s="25" customFormat="1" ht="14.25" x14ac:dyDescent="0.2">
      <c r="A2605" s="14">
        <v>1462</v>
      </c>
      <c r="B2605" s="40"/>
      <c r="C2605" s="15"/>
      <c r="D2605" s="16">
        <v>12124</v>
      </c>
      <c r="E2605" s="15" t="s">
        <v>19979</v>
      </c>
      <c r="F2605" s="15" t="s">
        <v>19980</v>
      </c>
      <c r="G2605" s="17" t="s">
        <v>19981</v>
      </c>
      <c r="H2605" s="17" t="s">
        <v>19982</v>
      </c>
      <c r="I2605" s="17" t="s">
        <v>86</v>
      </c>
      <c r="J2605" s="15" t="s">
        <v>19983</v>
      </c>
      <c r="K2605" s="15" t="s">
        <v>18378</v>
      </c>
      <c r="L2605" s="18" t="s">
        <v>19984</v>
      </c>
      <c r="M2605" s="15" t="s">
        <v>18972</v>
      </c>
      <c r="N2605" s="15" t="s">
        <v>18973</v>
      </c>
      <c r="O2605" s="16">
        <v>510</v>
      </c>
      <c r="P2605" s="15" t="s">
        <v>118</v>
      </c>
      <c r="Q2605" s="15">
        <v>17200</v>
      </c>
      <c r="R2605" s="15">
        <v>179000</v>
      </c>
      <c r="S2605" s="15">
        <v>196200</v>
      </c>
      <c r="T2605" s="15">
        <v>0.14000000000000001</v>
      </c>
      <c r="U2605" s="15" t="s">
        <v>18717</v>
      </c>
      <c r="V2605" s="15" t="s">
        <v>76</v>
      </c>
      <c r="W2605" s="16">
        <v>1</v>
      </c>
      <c r="X2605" s="16">
        <v>1</v>
      </c>
      <c r="Y2605" s="15">
        <v>6129</v>
      </c>
      <c r="Z2605" s="15">
        <v>0.14099999999999999</v>
      </c>
      <c r="AA2605" s="15" t="s">
        <v>19555</v>
      </c>
      <c r="AB2605" s="15" t="s">
        <v>18925</v>
      </c>
      <c r="AC2605" s="15">
        <v>174220</v>
      </c>
      <c r="AD2605" s="26">
        <v>40086</v>
      </c>
      <c r="AE2605" s="15" t="s">
        <v>119</v>
      </c>
      <c r="AF2605" s="15" t="s">
        <v>119</v>
      </c>
      <c r="AG2605" s="16">
        <v>1</v>
      </c>
      <c r="AH2605" s="15" t="s">
        <v>19985</v>
      </c>
      <c r="AI2605" s="15" t="s">
        <v>78</v>
      </c>
      <c r="AJ2605" s="15">
        <v>6128.9289550800004</v>
      </c>
      <c r="AK2605" s="15">
        <v>331.34879807999999</v>
      </c>
      <c r="AL2605" s="15">
        <v>3103256.7461199998</v>
      </c>
      <c r="AM2605" s="15">
        <v>1413833.7447200001</v>
      </c>
      <c r="AN2605" s="19">
        <v>15700</v>
      </c>
      <c r="AO2605" s="19">
        <v>173100</v>
      </c>
      <c r="AP2605" s="19">
        <v>0</v>
      </c>
      <c r="AQ2605" s="19">
        <v>0</v>
      </c>
      <c r="AR2605" s="34">
        <f t="shared" si="532"/>
        <v>188800</v>
      </c>
      <c r="AS2605" s="34">
        <v>45000</v>
      </c>
      <c r="AT2605" s="34">
        <v>3000</v>
      </c>
      <c r="AU2605" s="34">
        <v>50330</v>
      </c>
      <c r="AV2605" s="34">
        <v>0</v>
      </c>
      <c r="AW2605" s="35">
        <f t="shared" si="533"/>
        <v>98330</v>
      </c>
      <c r="AX2605" s="34">
        <f t="shared" si="534"/>
        <v>90470</v>
      </c>
      <c r="AY2605" s="36">
        <v>1.3258000000000001</v>
      </c>
      <c r="AZ2605" s="36">
        <v>2.0265</v>
      </c>
      <c r="BA2605" s="22"/>
      <c r="BB2605" s="19">
        <v>1888</v>
      </c>
      <c r="BC2605" s="34">
        <f t="shared" si="535"/>
        <v>1199.45126</v>
      </c>
      <c r="BD2605" s="34">
        <f t="shared" si="536"/>
        <v>1833.37455</v>
      </c>
      <c r="BE2605" s="38">
        <v>3.4819999999999997E-2</v>
      </c>
      <c r="BF2605" s="38">
        <f t="shared" si="537"/>
        <v>3.4819999999999997E-2</v>
      </c>
      <c r="BG2605" s="34">
        <v>41.764892873199997</v>
      </c>
      <c r="BH2605" s="34">
        <v>63.838101830999996</v>
      </c>
      <c r="BI2605" s="34">
        <f t="shared" si="538"/>
        <v>1157.6863671268</v>
      </c>
      <c r="BJ2605" s="34">
        <f t="shared" si="539"/>
        <v>1769.5364481690001</v>
      </c>
      <c r="BK2605" s="34">
        <v>0</v>
      </c>
      <c r="BL2605" s="34">
        <v>0</v>
      </c>
      <c r="BM2605" s="34">
        <f t="shared" si="540"/>
        <v>0</v>
      </c>
      <c r="BN2605" s="39">
        <f t="shared" si="530"/>
        <v>1157.6863671268</v>
      </c>
      <c r="BO2605" s="39">
        <f t="shared" si="531"/>
        <v>1769.5364481690001</v>
      </c>
      <c r="BP2605" s="39">
        <f t="shared" si="541"/>
        <v>611.85008104220015</v>
      </c>
    </row>
    <row r="2606" spans="1:68" s="25" customFormat="1" ht="14.25" x14ac:dyDescent="0.2">
      <c r="A2606" s="14">
        <v>1463</v>
      </c>
      <c r="B2606" s="40"/>
      <c r="C2606" s="15"/>
      <c r="D2606" s="16">
        <v>22946</v>
      </c>
      <c r="E2606" s="15" t="s">
        <v>19986</v>
      </c>
      <c r="F2606" s="15" t="s">
        <v>19987</v>
      </c>
      <c r="G2606" s="17" t="s">
        <v>19988</v>
      </c>
      <c r="H2606" s="17" t="s">
        <v>19989</v>
      </c>
      <c r="I2606" s="17" t="s">
        <v>205</v>
      </c>
      <c r="J2606" s="15" t="s">
        <v>19990</v>
      </c>
      <c r="K2606" s="15" t="s">
        <v>205</v>
      </c>
      <c r="L2606" s="18" t="s">
        <v>19991</v>
      </c>
      <c r="M2606" s="15" t="s">
        <v>18972</v>
      </c>
      <c r="N2606" s="15" t="s">
        <v>18973</v>
      </c>
      <c r="O2606" s="16">
        <v>510</v>
      </c>
      <c r="P2606" s="15" t="s">
        <v>118</v>
      </c>
      <c r="Q2606" s="15">
        <v>17200</v>
      </c>
      <c r="R2606" s="15">
        <v>176100</v>
      </c>
      <c r="S2606" s="15">
        <v>193300</v>
      </c>
      <c r="T2606" s="15">
        <v>0.14000000000000001</v>
      </c>
      <c r="U2606" s="15" t="s">
        <v>18717</v>
      </c>
      <c r="V2606" s="15" t="s">
        <v>76</v>
      </c>
      <c r="W2606" s="16">
        <v>1</v>
      </c>
      <c r="X2606" s="16">
        <v>1</v>
      </c>
      <c r="Y2606" s="15">
        <v>5905</v>
      </c>
      <c r="Z2606" s="15">
        <v>0.13600000000000001</v>
      </c>
      <c r="AA2606" s="15" t="s">
        <v>19555</v>
      </c>
      <c r="AB2606" s="15" t="s">
        <v>18925</v>
      </c>
      <c r="AC2606" s="15">
        <v>190000</v>
      </c>
      <c r="AD2606" s="26">
        <v>41408</v>
      </c>
      <c r="AE2606" s="15" t="s">
        <v>119</v>
      </c>
      <c r="AF2606" s="15" t="s">
        <v>119</v>
      </c>
      <c r="AG2606" s="16">
        <v>1</v>
      </c>
      <c r="AH2606" s="15" t="s">
        <v>19992</v>
      </c>
      <c r="AI2606" s="15" t="s">
        <v>78</v>
      </c>
      <c r="AJ2606" s="15">
        <v>5905.1191406300004</v>
      </c>
      <c r="AK2606" s="15">
        <v>327.25137693099998</v>
      </c>
      <c r="AL2606" s="15">
        <v>3103275.08402</v>
      </c>
      <c r="AM2606" s="15">
        <v>1413885.33161</v>
      </c>
      <c r="AN2606" s="19">
        <v>17200</v>
      </c>
      <c r="AO2606" s="19">
        <v>171900</v>
      </c>
      <c r="AP2606" s="19">
        <v>0</v>
      </c>
      <c r="AQ2606" s="19">
        <v>0</v>
      </c>
      <c r="AR2606" s="34">
        <f t="shared" si="532"/>
        <v>189100</v>
      </c>
      <c r="AS2606" s="34">
        <v>45000</v>
      </c>
      <c r="AT2606" s="34">
        <v>3000</v>
      </c>
      <c r="AU2606" s="34">
        <v>50435</v>
      </c>
      <c r="AV2606" s="34">
        <v>0</v>
      </c>
      <c r="AW2606" s="35">
        <f t="shared" si="533"/>
        <v>98435</v>
      </c>
      <c r="AX2606" s="34">
        <f t="shared" si="534"/>
        <v>90665</v>
      </c>
      <c r="AY2606" s="36">
        <v>1.3258000000000001</v>
      </c>
      <c r="AZ2606" s="36">
        <v>2.0265</v>
      </c>
      <c r="BA2606" s="22"/>
      <c r="BB2606" s="19">
        <v>1891</v>
      </c>
      <c r="BC2606" s="34">
        <f t="shared" si="535"/>
        <v>1202.03657</v>
      </c>
      <c r="BD2606" s="34">
        <f t="shared" si="536"/>
        <v>1837.326225</v>
      </c>
      <c r="BE2606" s="38">
        <v>3.4819999999999997E-2</v>
      </c>
      <c r="BF2606" s="38">
        <f t="shared" si="537"/>
        <v>3.4819999999999997E-2</v>
      </c>
      <c r="BG2606" s="34">
        <v>41.854913367399995</v>
      </c>
      <c r="BH2606" s="34">
        <v>63.975699154499992</v>
      </c>
      <c r="BI2606" s="34">
        <f t="shared" si="538"/>
        <v>1160.1816566325999</v>
      </c>
      <c r="BJ2606" s="34">
        <f t="shared" si="539"/>
        <v>1773.3505258455</v>
      </c>
      <c r="BK2606" s="34">
        <v>0</v>
      </c>
      <c r="BL2606" s="34">
        <v>0</v>
      </c>
      <c r="BM2606" s="34">
        <f t="shared" si="540"/>
        <v>0</v>
      </c>
      <c r="BN2606" s="39">
        <f t="shared" si="530"/>
        <v>1160.1816566325999</v>
      </c>
      <c r="BO2606" s="39">
        <f t="shared" si="531"/>
        <v>1773.3505258455</v>
      </c>
      <c r="BP2606" s="39">
        <f t="shared" si="541"/>
        <v>613.16886921290006</v>
      </c>
    </row>
    <row r="2607" spans="1:68" s="25" customFormat="1" ht="14.25" x14ac:dyDescent="0.2">
      <c r="A2607" s="14">
        <v>1464</v>
      </c>
      <c r="B2607" s="40"/>
      <c r="C2607" s="15"/>
      <c r="D2607" s="16">
        <v>9663</v>
      </c>
      <c r="E2607" s="15" t="s">
        <v>19993</v>
      </c>
      <c r="F2607" s="15" t="s">
        <v>19994</v>
      </c>
      <c r="G2607" s="17" t="s">
        <v>19995</v>
      </c>
      <c r="H2607" s="17" t="s">
        <v>19996</v>
      </c>
      <c r="I2607" s="17" t="s">
        <v>86</v>
      </c>
      <c r="J2607" s="15" t="s">
        <v>19996</v>
      </c>
      <c r="K2607" s="15" t="s">
        <v>1437</v>
      </c>
      <c r="L2607" s="18" t="s">
        <v>19997</v>
      </c>
      <c r="M2607" s="15" t="s">
        <v>18972</v>
      </c>
      <c r="N2607" s="15" t="s">
        <v>18973</v>
      </c>
      <c r="O2607" s="16">
        <v>510</v>
      </c>
      <c r="P2607" s="15" t="s">
        <v>118</v>
      </c>
      <c r="Q2607" s="15">
        <v>19700</v>
      </c>
      <c r="R2607" s="15">
        <v>144200</v>
      </c>
      <c r="S2607" s="15">
        <v>163900</v>
      </c>
      <c r="T2607" s="15">
        <v>0.17</v>
      </c>
      <c r="U2607" s="15" t="s">
        <v>18717</v>
      </c>
      <c r="V2607" s="15" t="s">
        <v>76</v>
      </c>
      <c r="W2607" s="16">
        <v>1</v>
      </c>
      <c r="X2607" s="16">
        <v>1</v>
      </c>
      <c r="Y2607" s="15">
        <v>7461</v>
      </c>
      <c r="Z2607" s="15">
        <v>0.17100000000000001</v>
      </c>
      <c r="AA2607" s="15" t="s">
        <v>19555</v>
      </c>
      <c r="AB2607" s="15" t="s">
        <v>18925</v>
      </c>
      <c r="AC2607" s="15">
        <v>144000</v>
      </c>
      <c r="AD2607" s="26">
        <v>41292</v>
      </c>
      <c r="AE2607" s="15" t="s">
        <v>119</v>
      </c>
      <c r="AF2607" s="15" t="s">
        <v>119</v>
      </c>
      <c r="AG2607" s="16">
        <v>1</v>
      </c>
      <c r="AH2607" s="15" t="s">
        <v>19998</v>
      </c>
      <c r="AI2607" s="15" t="s">
        <v>78</v>
      </c>
      <c r="AJ2607" s="15">
        <v>7460.7011718800004</v>
      </c>
      <c r="AK2607" s="15">
        <v>350.39002586200002</v>
      </c>
      <c r="AL2607" s="15">
        <v>3103295.5816299999</v>
      </c>
      <c r="AM2607" s="15">
        <v>1413942.6441599999</v>
      </c>
      <c r="AN2607" s="19">
        <v>19700</v>
      </c>
      <c r="AO2607" s="19">
        <v>137800</v>
      </c>
      <c r="AP2607" s="19">
        <v>0</v>
      </c>
      <c r="AQ2607" s="19">
        <v>0</v>
      </c>
      <c r="AR2607" s="34">
        <f t="shared" si="532"/>
        <v>157500</v>
      </c>
      <c r="AS2607" s="34">
        <v>45000</v>
      </c>
      <c r="AT2607" s="34">
        <v>3000</v>
      </c>
      <c r="AU2607" s="34">
        <v>39375</v>
      </c>
      <c r="AV2607" s="34">
        <v>0</v>
      </c>
      <c r="AW2607" s="35">
        <f t="shared" si="533"/>
        <v>87375</v>
      </c>
      <c r="AX2607" s="34">
        <f t="shared" si="534"/>
        <v>70125</v>
      </c>
      <c r="AY2607" s="36">
        <v>1.3258000000000001</v>
      </c>
      <c r="AZ2607" s="36">
        <v>2.0265</v>
      </c>
      <c r="BA2607" s="22"/>
      <c r="BB2607" s="19">
        <v>1575</v>
      </c>
      <c r="BC2607" s="34">
        <f t="shared" si="535"/>
        <v>929.71725000000004</v>
      </c>
      <c r="BD2607" s="34">
        <f t="shared" si="536"/>
        <v>1421.0831249999999</v>
      </c>
      <c r="BE2607" s="38">
        <v>3.4819999999999997E-2</v>
      </c>
      <c r="BF2607" s="38">
        <f t="shared" si="537"/>
        <v>3.4819999999999997E-2</v>
      </c>
      <c r="BG2607" s="34">
        <v>32.372754645000001</v>
      </c>
      <c r="BH2607" s="34">
        <v>49.482114412499989</v>
      </c>
      <c r="BI2607" s="34">
        <f t="shared" si="538"/>
        <v>897.34449535500005</v>
      </c>
      <c r="BJ2607" s="34">
        <f t="shared" si="539"/>
        <v>1371.6010105874998</v>
      </c>
      <c r="BK2607" s="34">
        <v>0</v>
      </c>
      <c r="BL2607" s="34">
        <v>0</v>
      </c>
      <c r="BM2607" s="34">
        <f t="shared" si="540"/>
        <v>0</v>
      </c>
      <c r="BN2607" s="39">
        <f t="shared" si="530"/>
        <v>897.34449535500005</v>
      </c>
      <c r="BO2607" s="39">
        <f t="shared" si="531"/>
        <v>1371.6010105874998</v>
      </c>
      <c r="BP2607" s="39">
        <f t="shared" si="541"/>
        <v>474.25651523249974</v>
      </c>
    </row>
    <row r="2608" spans="1:68" s="25" customFormat="1" ht="14.25" x14ac:dyDescent="0.2">
      <c r="A2608" s="14">
        <v>1465</v>
      </c>
      <c r="B2608" s="40"/>
      <c r="C2608" s="15" t="s">
        <v>19999</v>
      </c>
      <c r="D2608" s="16">
        <v>4225</v>
      </c>
      <c r="E2608" s="15" t="s">
        <v>20000</v>
      </c>
      <c r="F2608" s="15" t="s">
        <v>19999</v>
      </c>
      <c r="G2608" s="17" t="s">
        <v>20001</v>
      </c>
      <c r="H2608" s="17" t="s">
        <v>20002</v>
      </c>
      <c r="I2608" s="17" t="s">
        <v>86</v>
      </c>
      <c r="J2608" s="15" t="s">
        <v>20003</v>
      </c>
      <c r="K2608" s="15" t="s">
        <v>3758</v>
      </c>
      <c r="L2608" s="18" t="s">
        <v>20004</v>
      </c>
      <c r="M2608" s="15" t="s">
        <v>18972</v>
      </c>
      <c r="N2608" s="15" t="s">
        <v>18973</v>
      </c>
      <c r="O2608" s="16">
        <v>510</v>
      </c>
      <c r="P2608" s="15" t="s">
        <v>118</v>
      </c>
      <c r="Q2608" s="15">
        <v>16400</v>
      </c>
      <c r="R2608" s="15">
        <v>165400</v>
      </c>
      <c r="S2608" s="15">
        <v>181800</v>
      </c>
      <c r="T2608" s="15">
        <v>0.13</v>
      </c>
      <c r="U2608" s="15" t="s">
        <v>18717</v>
      </c>
      <c r="V2608" s="15" t="s">
        <v>76</v>
      </c>
      <c r="W2608" s="16">
        <v>1</v>
      </c>
      <c r="X2608" s="16">
        <v>1</v>
      </c>
      <c r="Y2608" s="15">
        <v>5738</v>
      </c>
      <c r="Z2608" s="15">
        <v>0.13200000000000001</v>
      </c>
      <c r="AA2608" s="15" t="s">
        <v>19653</v>
      </c>
      <c r="AB2608" s="15" t="s">
        <v>18925</v>
      </c>
      <c r="AC2608" s="15">
        <v>180891</v>
      </c>
      <c r="AD2608" s="26">
        <v>41453</v>
      </c>
      <c r="AE2608" s="15" t="s">
        <v>119</v>
      </c>
      <c r="AF2608" s="15" t="s">
        <v>119</v>
      </c>
      <c r="AG2608" s="16">
        <v>1</v>
      </c>
      <c r="AH2608" s="15" t="s">
        <v>20005</v>
      </c>
      <c r="AI2608" s="15" t="s">
        <v>78</v>
      </c>
      <c r="AJ2608" s="15">
        <v>5737.65112305</v>
      </c>
      <c r="AK2608" s="15">
        <v>318.402448768</v>
      </c>
      <c r="AL2608" s="15">
        <v>3103212.4833499999</v>
      </c>
      <c r="AM2608" s="15">
        <v>1413954.60647</v>
      </c>
      <c r="AN2608" s="19">
        <v>14900</v>
      </c>
      <c r="AO2608" s="19">
        <v>156800</v>
      </c>
      <c r="AP2608" s="19">
        <v>0</v>
      </c>
      <c r="AQ2608" s="19">
        <v>0</v>
      </c>
      <c r="AR2608" s="34">
        <f t="shared" si="532"/>
        <v>171700</v>
      </c>
      <c r="AS2608" s="34">
        <v>45000</v>
      </c>
      <c r="AT2608" s="34">
        <v>3000</v>
      </c>
      <c r="AU2608" s="34">
        <v>44345</v>
      </c>
      <c r="AV2608" s="34">
        <v>0</v>
      </c>
      <c r="AW2608" s="35">
        <f t="shared" si="533"/>
        <v>92345</v>
      </c>
      <c r="AX2608" s="34">
        <f t="shared" si="534"/>
        <v>79355</v>
      </c>
      <c r="AY2608" s="36">
        <v>1.3258000000000001</v>
      </c>
      <c r="AZ2608" s="36">
        <v>2.0265</v>
      </c>
      <c r="BA2608" s="22"/>
      <c r="BB2608" s="19">
        <v>1717</v>
      </c>
      <c r="BC2608" s="34">
        <f t="shared" si="535"/>
        <v>1052.0885900000001</v>
      </c>
      <c r="BD2608" s="34">
        <f t="shared" si="536"/>
        <v>1608.1290749999998</v>
      </c>
      <c r="BE2608" s="38">
        <v>3.4819999999999997E-2</v>
      </c>
      <c r="BF2608" s="38">
        <f t="shared" si="537"/>
        <v>3.4819999999999997E-2</v>
      </c>
      <c r="BG2608" s="34">
        <v>36.633724703799999</v>
      </c>
      <c r="BH2608" s="34">
        <v>55.995054391499991</v>
      </c>
      <c r="BI2608" s="34">
        <f t="shared" si="538"/>
        <v>1015.4548652962001</v>
      </c>
      <c r="BJ2608" s="34">
        <f t="shared" si="539"/>
        <v>1552.1340206084999</v>
      </c>
      <c r="BK2608" s="34">
        <v>0</v>
      </c>
      <c r="BL2608" s="34">
        <v>0</v>
      </c>
      <c r="BM2608" s="34">
        <f t="shared" si="540"/>
        <v>0</v>
      </c>
      <c r="BN2608" s="39">
        <f t="shared" si="530"/>
        <v>1015.4548652962001</v>
      </c>
      <c r="BO2608" s="39">
        <f t="shared" si="531"/>
        <v>1552.1340206084999</v>
      </c>
      <c r="BP2608" s="39">
        <f t="shared" si="541"/>
        <v>536.67915531229983</v>
      </c>
    </row>
    <row r="2609" spans="1:68" s="25" customFormat="1" ht="14.25" x14ac:dyDescent="0.2">
      <c r="A2609" s="14">
        <v>1466</v>
      </c>
      <c r="B2609" s="40"/>
      <c r="C2609" s="15" t="s">
        <v>176</v>
      </c>
      <c r="D2609" s="16">
        <v>1535</v>
      </c>
      <c r="E2609" s="15" t="s">
        <v>20006</v>
      </c>
      <c r="F2609" s="15" t="s">
        <v>20007</v>
      </c>
      <c r="G2609" s="17" t="s">
        <v>20008</v>
      </c>
      <c r="H2609" s="17" t="s">
        <v>20009</v>
      </c>
      <c r="I2609" s="17" t="s">
        <v>86</v>
      </c>
      <c r="J2609" s="15" t="s">
        <v>20010</v>
      </c>
      <c r="K2609" s="15" t="s">
        <v>806</v>
      </c>
      <c r="L2609" s="18" t="s">
        <v>20011</v>
      </c>
      <c r="M2609" s="15" t="s">
        <v>18972</v>
      </c>
      <c r="N2609" s="15" t="s">
        <v>18973</v>
      </c>
      <c r="O2609" s="16">
        <v>510</v>
      </c>
      <c r="P2609" s="15" t="s">
        <v>118</v>
      </c>
      <c r="Q2609" s="15">
        <v>26200</v>
      </c>
      <c r="R2609" s="15">
        <v>177500</v>
      </c>
      <c r="S2609" s="15">
        <v>203700</v>
      </c>
      <c r="T2609" s="15">
        <v>0.27</v>
      </c>
      <c r="U2609" s="15" t="s">
        <v>18717</v>
      </c>
      <c r="V2609" s="15" t="s">
        <v>76</v>
      </c>
      <c r="W2609" s="16">
        <v>1</v>
      </c>
      <c r="X2609" s="16">
        <v>0</v>
      </c>
      <c r="Y2609" s="15">
        <v>11943</v>
      </c>
      <c r="Z2609" s="15">
        <v>0.27400000000000002</v>
      </c>
      <c r="AA2609" s="15" t="s">
        <v>19653</v>
      </c>
      <c r="AB2609" s="15" t="s">
        <v>18925</v>
      </c>
      <c r="AC2609" s="15">
        <v>0</v>
      </c>
      <c r="AD2609" s="15"/>
      <c r="AE2609" s="15" t="s">
        <v>119</v>
      </c>
      <c r="AF2609" s="15" t="s">
        <v>119</v>
      </c>
      <c r="AG2609" s="16">
        <v>1</v>
      </c>
      <c r="AH2609" s="15" t="s">
        <v>20012</v>
      </c>
      <c r="AI2609" s="15" t="s">
        <v>78</v>
      </c>
      <c r="AJ2609" s="15">
        <v>11942.6274414</v>
      </c>
      <c r="AK2609" s="15">
        <v>426.15656478699998</v>
      </c>
      <c r="AL2609" s="15">
        <v>3103135.5234099999</v>
      </c>
      <c r="AM2609" s="15">
        <v>1413982.2354900001</v>
      </c>
      <c r="AN2609" s="19">
        <v>0</v>
      </c>
      <c r="AO2609" s="19">
        <v>0</v>
      </c>
      <c r="AP2609" s="19">
        <v>26200</v>
      </c>
      <c r="AQ2609" s="19">
        <v>173200</v>
      </c>
      <c r="AR2609" s="34">
        <f t="shared" si="532"/>
        <v>199400</v>
      </c>
      <c r="AS2609" s="34">
        <v>0</v>
      </c>
      <c r="AT2609" s="34">
        <v>3000</v>
      </c>
      <c r="AU2609" s="34">
        <v>0</v>
      </c>
      <c r="AV2609" s="34">
        <v>0</v>
      </c>
      <c r="AW2609" s="35">
        <f t="shared" si="533"/>
        <v>3000</v>
      </c>
      <c r="AX2609" s="34">
        <f t="shared" si="534"/>
        <v>196400</v>
      </c>
      <c r="AY2609" s="36">
        <v>1.3258000000000001</v>
      </c>
      <c r="AZ2609" s="36">
        <v>2.0265</v>
      </c>
      <c r="BA2609" s="22"/>
      <c r="BB2609" s="19">
        <v>3988</v>
      </c>
      <c r="BC2609" s="34">
        <f t="shared" si="535"/>
        <v>2603.8712</v>
      </c>
      <c r="BD2609" s="34">
        <f t="shared" si="536"/>
        <v>3980.0459999999998</v>
      </c>
      <c r="BE2609" s="38">
        <v>3.4819999999999997E-2</v>
      </c>
      <c r="BF2609" s="38">
        <f t="shared" si="537"/>
        <v>3.4819999999999997E-2</v>
      </c>
      <c r="BG2609" s="34">
        <v>0</v>
      </c>
      <c r="BH2609" s="34">
        <v>0</v>
      </c>
      <c r="BI2609" s="34">
        <f t="shared" si="538"/>
        <v>2603.8712</v>
      </c>
      <c r="BJ2609" s="34">
        <f t="shared" si="539"/>
        <v>3980.0459999999998</v>
      </c>
      <c r="BK2609" s="34">
        <v>0</v>
      </c>
      <c r="BL2609" s="34">
        <v>52.840999999999894</v>
      </c>
      <c r="BM2609" s="34">
        <f t="shared" si="540"/>
        <v>52.840999999999894</v>
      </c>
      <c r="BN2609" s="39">
        <f t="shared" si="530"/>
        <v>2603.8712</v>
      </c>
      <c r="BO2609" s="39">
        <f t="shared" si="531"/>
        <v>3927.2049999999999</v>
      </c>
      <c r="BP2609" s="39">
        <f t="shared" si="541"/>
        <v>1323.3337999999999</v>
      </c>
    </row>
    <row r="2610" spans="1:68" s="25" customFormat="1" ht="14.25" x14ac:dyDescent="0.2">
      <c r="A2610" s="14">
        <v>1467</v>
      </c>
      <c r="B2610" s="40"/>
      <c r="C2610" s="15" t="s">
        <v>20013</v>
      </c>
      <c r="D2610" s="16">
        <v>35049</v>
      </c>
      <c r="E2610" s="15" t="s">
        <v>20014</v>
      </c>
      <c r="F2610" s="15" t="s">
        <v>20013</v>
      </c>
      <c r="G2610" s="17" t="s">
        <v>20015</v>
      </c>
      <c r="H2610" s="17" t="s">
        <v>20016</v>
      </c>
      <c r="I2610" s="17" t="s">
        <v>86</v>
      </c>
      <c r="J2610" s="15" t="s">
        <v>20017</v>
      </c>
      <c r="K2610" s="15" t="s">
        <v>306</v>
      </c>
      <c r="L2610" s="18" t="s">
        <v>20018</v>
      </c>
      <c r="M2610" s="15" t="s">
        <v>18972</v>
      </c>
      <c r="N2610" s="15" t="s">
        <v>18973</v>
      </c>
      <c r="O2610" s="16">
        <v>510</v>
      </c>
      <c r="P2610" s="15" t="s">
        <v>118</v>
      </c>
      <c r="Q2610" s="15">
        <v>21300</v>
      </c>
      <c r="R2610" s="15">
        <v>165000</v>
      </c>
      <c r="S2610" s="15">
        <v>186300</v>
      </c>
      <c r="T2610" s="15">
        <v>0.19</v>
      </c>
      <c r="U2610" s="15" t="s">
        <v>18717</v>
      </c>
      <c r="V2610" s="15" t="s">
        <v>76</v>
      </c>
      <c r="W2610" s="16">
        <v>1</v>
      </c>
      <c r="X2610" s="16">
        <v>1</v>
      </c>
      <c r="Y2610" s="15">
        <v>8430</v>
      </c>
      <c r="Z2610" s="15">
        <v>0.19400000000000001</v>
      </c>
      <c r="AA2610" s="15" t="s">
        <v>19653</v>
      </c>
      <c r="AB2610" s="15" t="s">
        <v>18925</v>
      </c>
      <c r="AC2610" s="15">
        <v>167246</v>
      </c>
      <c r="AD2610" s="26">
        <v>39659</v>
      </c>
      <c r="AE2610" s="15" t="s">
        <v>119</v>
      </c>
      <c r="AF2610" s="15" t="s">
        <v>119</v>
      </c>
      <c r="AG2610" s="16">
        <v>1</v>
      </c>
      <c r="AH2610" s="15" t="s">
        <v>20019</v>
      </c>
      <c r="AI2610" s="15" t="s">
        <v>78</v>
      </c>
      <c r="AJ2610" s="15">
        <v>8430.3608398399992</v>
      </c>
      <c r="AK2610" s="15">
        <v>380.78712968799999</v>
      </c>
      <c r="AL2610" s="15">
        <v>3103161.8017099998</v>
      </c>
      <c r="AM2610" s="15">
        <v>1413870.5228899999</v>
      </c>
      <c r="AN2610" s="19">
        <v>21300</v>
      </c>
      <c r="AO2610" s="19">
        <v>156700</v>
      </c>
      <c r="AP2610" s="19">
        <v>0</v>
      </c>
      <c r="AQ2610" s="19">
        <v>0</v>
      </c>
      <c r="AR2610" s="34">
        <f t="shared" si="532"/>
        <v>178000</v>
      </c>
      <c r="AS2610" s="34">
        <v>45000</v>
      </c>
      <c r="AT2610" s="34">
        <v>3000</v>
      </c>
      <c r="AU2610" s="34">
        <v>46550</v>
      </c>
      <c r="AV2610" s="34">
        <v>0</v>
      </c>
      <c r="AW2610" s="35">
        <f t="shared" si="533"/>
        <v>94550</v>
      </c>
      <c r="AX2610" s="34">
        <f t="shared" si="534"/>
        <v>83450</v>
      </c>
      <c r="AY2610" s="36">
        <v>1.3258000000000001</v>
      </c>
      <c r="AZ2610" s="36">
        <v>2.0265</v>
      </c>
      <c r="BA2610" s="22"/>
      <c r="BB2610" s="19">
        <v>1780</v>
      </c>
      <c r="BC2610" s="34">
        <f t="shared" si="535"/>
        <v>1106.3801000000001</v>
      </c>
      <c r="BD2610" s="34">
        <f t="shared" si="536"/>
        <v>1691.1142500000001</v>
      </c>
      <c r="BE2610" s="38">
        <v>3.4819999999999997E-2</v>
      </c>
      <c r="BF2610" s="38">
        <f t="shared" si="537"/>
        <v>3.4819999999999997E-2</v>
      </c>
      <c r="BG2610" s="34">
        <v>38.524155082</v>
      </c>
      <c r="BH2610" s="34">
        <v>58.884598184999994</v>
      </c>
      <c r="BI2610" s="34">
        <f t="shared" si="538"/>
        <v>1067.855944918</v>
      </c>
      <c r="BJ2610" s="34">
        <f t="shared" si="539"/>
        <v>1632.2296518150001</v>
      </c>
      <c r="BK2610" s="34">
        <v>0</v>
      </c>
      <c r="BL2610" s="34">
        <v>0</v>
      </c>
      <c r="BM2610" s="34">
        <f t="shared" si="540"/>
        <v>0</v>
      </c>
      <c r="BN2610" s="39">
        <f t="shared" si="530"/>
        <v>1067.855944918</v>
      </c>
      <c r="BO2610" s="39">
        <f t="shared" si="531"/>
        <v>1632.2296518150001</v>
      </c>
      <c r="BP2610" s="39">
        <f t="shared" si="541"/>
        <v>564.37370689700015</v>
      </c>
    </row>
    <row r="2611" spans="1:68" s="25" customFormat="1" ht="14.25" x14ac:dyDescent="0.2">
      <c r="A2611" s="14">
        <v>1468</v>
      </c>
      <c r="B2611" s="40"/>
      <c r="C2611" s="15" t="s">
        <v>150</v>
      </c>
      <c r="D2611" s="16">
        <v>35199</v>
      </c>
      <c r="E2611" s="15" t="s">
        <v>20020</v>
      </c>
      <c r="F2611" s="15" t="s">
        <v>20021</v>
      </c>
      <c r="G2611" s="17" t="s">
        <v>20022</v>
      </c>
      <c r="H2611" s="17" t="s">
        <v>20023</v>
      </c>
      <c r="I2611" s="17" t="s">
        <v>86</v>
      </c>
      <c r="J2611" s="15" t="s">
        <v>20024</v>
      </c>
      <c r="K2611" s="15" t="s">
        <v>86</v>
      </c>
      <c r="L2611" s="18" t="s">
        <v>20025</v>
      </c>
      <c r="M2611" s="15" t="s">
        <v>18972</v>
      </c>
      <c r="N2611" s="15" t="s">
        <v>18973</v>
      </c>
      <c r="O2611" s="16">
        <v>510</v>
      </c>
      <c r="P2611" s="15" t="s">
        <v>118</v>
      </c>
      <c r="Q2611" s="15">
        <v>23900</v>
      </c>
      <c r="R2611" s="15">
        <v>163200</v>
      </c>
      <c r="S2611" s="15">
        <v>187100</v>
      </c>
      <c r="T2611" s="15">
        <v>0.23</v>
      </c>
      <c r="U2611" s="15" t="s">
        <v>18717</v>
      </c>
      <c r="V2611" s="15" t="s">
        <v>76</v>
      </c>
      <c r="W2611" s="16">
        <v>1</v>
      </c>
      <c r="X2611" s="16">
        <v>0</v>
      </c>
      <c r="Y2611" s="15">
        <v>10206</v>
      </c>
      <c r="Z2611" s="15">
        <v>0.23400000000000001</v>
      </c>
      <c r="AA2611" s="15" t="s">
        <v>19653</v>
      </c>
      <c r="AB2611" s="15" t="s">
        <v>18925</v>
      </c>
      <c r="AC2611" s="15">
        <v>0</v>
      </c>
      <c r="AD2611" s="15"/>
      <c r="AE2611" s="15" t="s">
        <v>119</v>
      </c>
      <c r="AF2611" s="15" t="s">
        <v>119</v>
      </c>
      <c r="AG2611" s="16">
        <v>1</v>
      </c>
      <c r="AH2611" s="15" t="s">
        <v>20026</v>
      </c>
      <c r="AI2611" s="15" t="s">
        <v>78</v>
      </c>
      <c r="AJ2611" s="15">
        <v>10205.5871582</v>
      </c>
      <c r="AK2611" s="15">
        <v>410.31648123799999</v>
      </c>
      <c r="AL2611" s="15">
        <v>3103113.5707</v>
      </c>
      <c r="AM2611" s="15">
        <v>1413808.8622600001</v>
      </c>
      <c r="AN2611" s="19">
        <v>23900</v>
      </c>
      <c r="AO2611" s="19">
        <v>156700</v>
      </c>
      <c r="AP2611" s="19">
        <v>0</v>
      </c>
      <c r="AQ2611" s="19">
        <v>0</v>
      </c>
      <c r="AR2611" s="34">
        <f t="shared" si="532"/>
        <v>180600</v>
      </c>
      <c r="AS2611" s="34">
        <v>45000</v>
      </c>
      <c r="AT2611" s="34">
        <v>3000</v>
      </c>
      <c r="AU2611" s="34">
        <v>47460</v>
      </c>
      <c r="AV2611" s="34">
        <v>0</v>
      </c>
      <c r="AW2611" s="35">
        <f t="shared" si="533"/>
        <v>95460</v>
      </c>
      <c r="AX2611" s="34">
        <f t="shared" si="534"/>
        <v>85140</v>
      </c>
      <c r="AY2611" s="36">
        <v>1.3258000000000001</v>
      </c>
      <c r="AZ2611" s="36">
        <v>2.0265</v>
      </c>
      <c r="BA2611" s="22"/>
      <c r="BB2611" s="19">
        <v>1806</v>
      </c>
      <c r="BC2611" s="34">
        <f t="shared" si="535"/>
        <v>1128.78612</v>
      </c>
      <c r="BD2611" s="34">
        <f t="shared" si="536"/>
        <v>1725.3620999999998</v>
      </c>
      <c r="BE2611" s="38">
        <v>3.4819999999999997E-2</v>
      </c>
      <c r="BF2611" s="38">
        <f t="shared" si="537"/>
        <v>3.4819999999999997E-2</v>
      </c>
      <c r="BG2611" s="34">
        <v>39.304332698399996</v>
      </c>
      <c r="BH2611" s="34">
        <v>60.077108321999987</v>
      </c>
      <c r="BI2611" s="34">
        <f t="shared" si="538"/>
        <v>1089.4817873016</v>
      </c>
      <c r="BJ2611" s="34">
        <f t="shared" si="539"/>
        <v>1665.2849916779999</v>
      </c>
      <c r="BK2611" s="34">
        <v>0</v>
      </c>
      <c r="BL2611" s="34">
        <v>0</v>
      </c>
      <c r="BM2611" s="34">
        <f t="shared" si="540"/>
        <v>0</v>
      </c>
      <c r="BN2611" s="39">
        <f t="shared" si="530"/>
        <v>1089.4817873016</v>
      </c>
      <c r="BO2611" s="39">
        <f t="shared" si="531"/>
        <v>1665.2849916779999</v>
      </c>
      <c r="BP2611" s="39">
        <f t="shared" si="541"/>
        <v>575.80320437639989</v>
      </c>
    </row>
    <row r="2612" spans="1:68" s="25" customFormat="1" ht="14.25" x14ac:dyDescent="0.2">
      <c r="A2612" s="14">
        <v>1469</v>
      </c>
      <c r="B2612" s="40"/>
      <c r="C2612" s="15"/>
      <c r="D2612" s="16">
        <v>16301</v>
      </c>
      <c r="E2612" s="15" t="s">
        <v>20027</v>
      </c>
      <c r="F2612" s="15" t="s">
        <v>20028</v>
      </c>
      <c r="G2612" s="17" t="s">
        <v>20029</v>
      </c>
      <c r="H2612" s="17" t="s">
        <v>20030</v>
      </c>
      <c r="I2612" s="17" t="s">
        <v>86</v>
      </c>
      <c r="J2612" s="15" t="s">
        <v>20031</v>
      </c>
      <c r="K2612" s="15" t="s">
        <v>20032</v>
      </c>
      <c r="L2612" s="18" t="s">
        <v>20033</v>
      </c>
      <c r="M2612" s="15" t="s">
        <v>18972</v>
      </c>
      <c r="N2612" s="15" t="s">
        <v>18973</v>
      </c>
      <c r="O2612" s="16">
        <v>510</v>
      </c>
      <c r="P2612" s="15" t="s">
        <v>118</v>
      </c>
      <c r="Q2612" s="15">
        <v>22700</v>
      </c>
      <c r="R2612" s="15">
        <v>203500</v>
      </c>
      <c r="S2612" s="15">
        <v>226200</v>
      </c>
      <c r="T2612" s="15">
        <v>0.21</v>
      </c>
      <c r="U2612" s="15" t="s">
        <v>18717</v>
      </c>
      <c r="V2612" s="15" t="s">
        <v>76</v>
      </c>
      <c r="W2612" s="16">
        <v>1</v>
      </c>
      <c r="X2612" s="16">
        <v>1</v>
      </c>
      <c r="Y2612" s="15">
        <v>9243</v>
      </c>
      <c r="Z2612" s="15">
        <v>0.21199999999999999</v>
      </c>
      <c r="AA2612" s="15" t="s">
        <v>19653</v>
      </c>
      <c r="AB2612" s="15" t="s">
        <v>18925</v>
      </c>
      <c r="AC2612" s="15">
        <v>211300</v>
      </c>
      <c r="AD2612" s="26">
        <v>39724</v>
      </c>
      <c r="AE2612" s="15" t="s">
        <v>119</v>
      </c>
      <c r="AF2612" s="15" t="s">
        <v>119</v>
      </c>
      <c r="AG2612" s="16">
        <v>1</v>
      </c>
      <c r="AH2612" s="15" t="s">
        <v>20034</v>
      </c>
      <c r="AI2612" s="15" t="s">
        <v>78</v>
      </c>
      <c r="AJ2612" s="15">
        <v>9243.0646972699997</v>
      </c>
      <c r="AK2612" s="15">
        <v>403.82457852700003</v>
      </c>
      <c r="AL2612" s="15">
        <v>3103021.7484200001</v>
      </c>
      <c r="AM2612" s="15">
        <v>1413807.8002800001</v>
      </c>
      <c r="AN2612" s="19">
        <v>22700</v>
      </c>
      <c r="AO2612" s="19">
        <v>198600</v>
      </c>
      <c r="AP2612" s="19">
        <v>0</v>
      </c>
      <c r="AQ2612" s="19">
        <v>0</v>
      </c>
      <c r="AR2612" s="34">
        <f t="shared" si="532"/>
        <v>221300</v>
      </c>
      <c r="AS2612" s="34">
        <v>45000</v>
      </c>
      <c r="AT2612" s="34">
        <v>3000</v>
      </c>
      <c r="AU2612" s="34">
        <v>61705</v>
      </c>
      <c r="AV2612" s="34">
        <v>0</v>
      </c>
      <c r="AW2612" s="35">
        <f t="shared" si="533"/>
        <v>109705</v>
      </c>
      <c r="AX2612" s="34">
        <f t="shared" si="534"/>
        <v>111595</v>
      </c>
      <c r="AY2612" s="36">
        <v>1.3258000000000001</v>
      </c>
      <c r="AZ2612" s="36">
        <v>2.0265</v>
      </c>
      <c r="BA2612" s="22"/>
      <c r="BB2612" s="19">
        <v>2213</v>
      </c>
      <c r="BC2612" s="34">
        <f t="shared" si="535"/>
        <v>1479.5265100000001</v>
      </c>
      <c r="BD2612" s="34">
        <f t="shared" si="536"/>
        <v>2261.472675</v>
      </c>
      <c r="BE2612" s="38">
        <v>3.4819999999999997E-2</v>
      </c>
      <c r="BF2612" s="38">
        <f t="shared" si="537"/>
        <v>3.4819999999999997E-2</v>
      </c>
      <c r="BG2612" s="34">
        <v>51.517113078199998</v>
      </c>
      <c r="BH2612" s="34">
        <v>78.744478543499994</v>
      </c>
      <c r="BI2612" s="34">
        <f t="shared" si="538"/>
        <v>1428.0093969218001</v>
      </c>
      <c r="BJ2612" s="34">
        <f t="shared" si="539"/>
        <v>2182.7281964565</v>
      </c>
      <c r="BK2612" s="34">
        <v>0</v>
      </c>
      <c r="BL2612" s="34">
        <v>0</v>
      </c>
      <c r="BM2612" s="34">
        <f t="shared" si="540"/>
        <v>0</v>
      </c>
      <c r="BN2612" s="39">
        <f t="shared" si="530"/>
        <v>1428.0093969218001</v>
      </c>
      <c r="BO2612" s="39">
        <f t="shared" si="531"/>
        <v>2182.7281964565</v>
      </c>
      <c r="BP2612" s="39">
        <f t="shared" si="541"/>
        <v>754.71879953469988</v>
      </c>
    </row>
    <row r="2613" spans="1:68" s="25" customFormat="1" ht="14.25" x14ac:dyDescent="0.2">
      <c r="A2613" s="14">
        <v>1470</v>
      </c>
      <c r="B2613" s="40"/>
      <c r="C2613" s="15" t="s">
        <v>20035</v>
      </c>
      <c r="D2613" s="16">
        <v>26018</v>
      </c>
      <c r="E2613" s="15" t="s">
        <v>20036</v>
      </c>
      <c r="F2613" s="15" t="s">
        <v>20035</v>
      </c>
      <c r="G2613" s="17" t="s">
        <v>20037</v>
      </c>
      <c r="H2613" s="17" t="s">
        <v>20038</v>
      </c>
      <c r="I2613" s="17" t="s">
        <v>205</v>
      </c>
      <c r="J2613" s="15" t="s">
        <v>20039</v>
      </c>
      <c r="K2613" s="15" t="s">
        <v>2270</v>
      </c>
      <c r="L2613" s="18" t="s">
        <v>20040</v>
      </c>
      <c r="M2613" s="15" t="s">
        <v>18981</v>
      </c>
      <c r="N2613" s="15" t="s">
        <v>18982</v>
      </c>
      <c r="O2613" s="16">
        <v>510</v>
      </c>
      <c r="P2613" s="15" t="s">
        <v>118</v>
      </c>
      <c r="Q2613" s="15">
        <v>20600</v>
      </c>
      <c r="R2613" s="15">
        <v>223000</v>
      </c>
      <c r="S2613" s="15">
        <v>243600</v>
      </c>
      <c r="T2613" s="15">
        <v>0.21</v>
      </c>
      <c r="U2613" s="15" t="s">
        <v>18717</v>
      </c>
      <c r="V2613" s="15" t="s">
        <v>76</v>
      </c>
      <c r="W2613" s="16">
        <v>1</v>
      </c>
      <c r="X2613" s="16">
        <v>1</v>
      </c>
      <c r="Y2613" s="15">
        <v>9038</v>
      </c>
      <c r="Z2613" s="15">
        <v>0.20699999999999999</v>
      </c>
      <c r="AA2613" s="15" t="s">
        <v>19653</v>
      </c>
      <c r="AB2613" s="15" t="s">
        <v>18925</v>
      </c>
      <c r="AC2613" s="15">
        <v>180000</v>
      </c>
      <c r="AD2613" s="26">
        <v>40119</v>
      </c>
      <c r="AE2613" s="15" t="s">
        <v>119</v>
      </c>
      <c r="AF2613" s="15" t="s">
        <v>119</v>
      </c>
      <c r="AG2613" s="16">
        <v>1</v>
      </c>
      <c r="AH2613" s="15" t="s">
        <v>20041</v>
      </c>
      <c r="AI2613" s="15" t="s">
        <v>78</v>
      </c>
      <c r="AJ2613" s="15">
        <v>9037.9599609399993</v>
      </c>
      <c r="AK2613" s="15">
        <v>394.13670031300001</v>
      </c>
      <c r="AL2613" s="15">
        <v>3102960.0855</v>
      </c>
      <c r="AM2613" s="15">
        <v>1413851.85271</v>
      </c>
      <c r="AN2613" s="19">
        <v>20600</v>
      </c>
      <c r="AO2613" s="19">
        <v>220100</v>
      </c>
      <c r="AP2613" s="19">
        <v>0</v>
      </c>
      <c r="AQ2613" s="19">
        <v>0</v>
      </c>
      <c r="AR2613" s="34">
        <f t="shared" si="532"/>
        <v>240700</v>
      </c>
      <c r="AS2613" s="34">
        <v>45000</v>
      </c>
      <c r="AT2613" s="34">
        <v>3000</v>
      </c>
      <c r="AU2613" s="34">
        <v>68495</v>
      </c>
      <c r="AV2613" s="34">
        <v>0</v>
      </c>
      <c r="AW2613" s="35">
        <f t="shared" si="533"/>
        <v>116495</v>
      </c>
      <c r="AX2613" s="34">
        <f t="shared" si="534"/>
        <v>124205</v>
      </c>
      <c r="AY2613" s="36">
        <v>1.3258000000000001</v>
      </c>
      <c r="AZ2613" s="36">
        <v>2.0265</v>
      </c>
      <c r="BA2613" s="22"/>
      <c r="BB2613" s="19">
        <v>2407</v>
      </c>
      <c r="BC2613" s="34">
        <f t="shared" si="535"/>
        <v>1646.7098900000001</v>
      </c>
      <c r="BD2613" s="34">
        <f t="shared" si="536"/>
        <v>2517.0143249999996</v>
      </c>
      <c r="BE2613" s="38">
        <v>3.4819999999999997E-2</v>
      </c>
      <c r="BF2613" s="38">
        <f t="shared" si="537"/>
        <v>3.4819999999999997E-2</v>
      </c>
      <c r="BG2613" s="34">
        <v>57.338438369799995</v>
      </c>
      <c r="BH2613" s="34">
        <v>87.642438796499974</v>
      </c>
      <c r="BI2613" s="34">
        <f t="shared" si="538"/>
        <v>1589.3714516302</v>
      </c>
      <c r="BJ2613" s="34">
        <f t="shared" si="539"/>
        <v>2429.3718862034998</v>
      </c>
      <c r="BK2613" s="34">
        <v>0</v>
      </c>
      <c r="BL2613" s="34">
        <v>22.371886203499798</v>
      </c>
      <c r="BM2613" s="34">
        <f t="shared" si="540"/>
        <v>22.371886203499798</v>
      </c>
      <c r="BN2613" s="39">
        <f t="shared" si="530"/>
        <v>1589.3714516302</v>
      </c>
      <c r="BO2613" s="39">
        <f t="shared" si="531"/>
        <v>2407</v>
      </c>
      <c r="BP2613" s="39">
        <f t="shared" si="541"/>
        <v>817.6285483698</v>
      </c>
    </row>
    <row r="2614" spans="1:68" s="25" customFormat="1" ht="14.25" x14ac:dyDescent="0.2">
      <c r="A2614" s="14">
        <v>1471</v>
      </c>
      <c r="B2614" s="40"/>
      <c r="C2614" s="15"/>
      <c r="D2614" s="16">
        <v>30180</v>
      </c>
      <c r="E2614" s="15" t="s">
        <v>20042</v>
      </c>
      <c r="F2614" s="15" t="s">
        <v>20043</v>
      </c>
      <c r="G2614" s="17" t="s">
        <v>20044</v>
      </c>
      <c r="H2614" s="17" t="s">
        <v>20045</v>
      </c>
      <c r="I2614" s="17" t="s">
        <v>205</v>
      </c>
      <c r="J2614" s="15" t="s">
        <v>20046</v>
      </c>
      <c r="K2614" s="15" t="s">
        <v>19253</v>
      </c>
      <c r="L2614" s="18" t="s">
        <v>20047</v>
      </c>
      <c r="M2614" s="15" t="s">
        <v>18972</v>
      </c>
      <c r="N2614" s="15" t="s">
        <v>18973</v>
      </c>
      <c r="O2614" s="16">
        <v>510</v>
      </c>
      <c r="P2614" s="15" t="s">
        <v>118</v>
      </c>
      <c r="Q2614" s="15">
        <v>26200</v>
      </c>
      <c r="R2614" s="15">
        <v>171400</v>
      </c>
      <c r="S2614" s="15">
        <v>197600</v>
      </c>
      <c r="T2614" s="15">
        <v>0.27</v>
      </c>
      <c r="U2614" s="15" t="s">
        <v>18717</v>
      </c>
      <c r="V2614" s="15" t="s">
        <v>76</v>
      </c>
      <c r="W2614" s="16">
        <v>1</v>
      </c>
      <c r="X2614" s="16">
        <v>0</v>
      </c>
      <c r="Y2614" s="15">
        <v>11919</v>
      </c>
      <c r="Z2614" s="15">
        <v>0.27400000000000002</v>
      </c>
      <c r="AA2614" s="15" t="s">
        <v>19653</v>
      </c>
      <c r="AB2614" s="15" t="s">
        <v>18925</v>
      </c>
      <c r="AC2614" s="15">
        <v>0</v>
      </c>
      <c r="AD2614" s="15"/>
      <c r="AE2614" s="15" t="s">
        <v>119</v>
      </c>
      <c r="AF2614" s="15" t="s">
        <v>119</v>
      </c>
      <c r="AG2614" s="16">
        <v>1</v>
      </c>
      <c r="AH2614" s="15" t="s">
        <v>20048</v>
      </c>
      <c r="AI2614" s="15" t="s">
        <v>78</v>
      </c>
      <c r="AJ2614" s="15">
        <v>11918.9838867</v>
      </c>
      <c r="AK2614" s="15">
        <v>427.96944373000002</v>
      </c>
      <c r="AL2614" s="15">
        <v>3102977.05914</v>
      </c>
      <c r="AM2614" s="15">
        <v>1413979.8696900001</v>
      </c>
      <c r="AN2614" s="19">
        <v>26200</v>
      </c>
      <c r="AO2614" s="19">
        <v>166500</v>
      </c>
      <c r="AP2614" s="19">
        <v>0</v>
      </c>
      <c r="AQ2614" s="19">
        <v>0</v>
      </c>
      <c r="AR2614" s="34">
        <f t="shared" si="532"/>
        <v>192700</v>
      </c>
      <c r="AS2614" s="34">
        <v>45000</v>
      </c>
      <c r="AT2614" s="34">
        <v>3000</v>
      </c>
      <c r="AU2614" s="34">
        <v>51695</v>
      </c>
      <c r="AV2614" s="34">
        <v>0</v>
      </c>
      <c r="AW2614" s="35">
        <f t="shared" si="533"/>
        <v>99695</v>
      </c>
      <c r="AX2614" s="34">
        <f t="shared" si="534"/>
        <v>93005</v>
      </c>
      <c r="AY2614" s="36">
        <v>1.3258000000000001</v>
      </c>
      <c r="AZ2614" s="36">
        <v>2.0265</v>
      </c>
      <c r="BA2614" s="22"/>
      <c r="BB2614" s="19">
        <v>1927</v>
      </c>
      <c r="BC2614" s="34">
        <f t="shared" si="535"/>
        <v>1233.0602900000001</v>
      </c>
      <c r="BD2614" s="34">
        <f t="shared" si="536"/>
        <v>1884.7463249999998</v>
      </c>
      <c r="BE2614" s="38">
        <v>3.4819999999999997E-2</v>
      </c>
      <c r="BF2614" s="38">
        <f t="shared" si="537"/>
        <v>3.4819999999999997E-2</v>
      </c>
      <c r="BG2614" s="34">
        <v>42.935159297799999</v>
      </c>
      <c r="BH2614" s="34">
        <v>65.626867036499988</v>
      </c>
      <c r="BI2614" s="34">
        <f t="shared" si="538"/>
        <v>1190.1251307022001</v>
      </c>
      <c r="BJ2614" s="34">
        <f t="shared" si="539"/>
        <v>1819.1194579634998</v>
      </c>
      <c r="BK2614" s="34">
        <v>0</v>
      </c>
      <c r="BL2614" s="34">
        <v>0</v>
      </c>
      <c r="BM2614" s="34">
        <f t="shared" si="540"/>
        <v>0</v>
      </c>
      <c r="BN2614" s="39">
        <f t="shared" si="530"/>
        <v>1190.1251307022001</v>
      </c>
      <c r="BO2614" s="39">
        <f t="shared" si="531"/>
        <v>1819.1194579634998</v>
      </c>
      <c r="BP2614" s="39">
        <f t="shared" si="541"/>
        <v>628.99432726129976</v>
      </c>
    </row>
    <row r="2615" spans="1:68" s="25" customFormat="1" ht="14.25" x14ac:dyDescent="0.2">
      <c r="A2615" s="14">
        <v>1472</v>
      </c>
      <c r="B2615" s="40"/>
      <c r="C2615" s="15"/>
      <c r="D2615" s="16">
        <v>5655</v>
      </c>
      <c r="E2615" s="15" t="s">
        <v>20049</v>
      </c>
      <c r="F2615" s="15" t="s">
        <v>20050</v>
      </c>
      <c r="G2615" s="17" t="s">
        <v>20051</v>
      </c>
      <c r="H2615" s="17" t="s">
        <v>20052</v>
      </c>
      <c r="I2615" s="17" t="s">
        <v>86</v>
      </c>
      <c r="J2615" s="15" t="s">
        <v>20053</v>
      </c>
      <c r="K2615" s="15" t="s">
        <v>4213</v>
      </c>
      <c r="L2615" s="18" t="s">
        <v>20054</v>
      </c>
      <c r="M2615" s="15" t="s">
        <v>18981</v>
      </c>
      <c r="N2615" s="15" t="s">
        <v>18982</v>
      </c>
      <c r="O2615" s="16">
        <v>510</v>
      </c>
      <c r="P2615" s="15" t="s">
        <v>118</v>
      </c>
      <c r="Q2615" s="15">
        <v>17200</v>
      </c>
      <c r="R2615" s="15">
        <v>137400</v>
      </c>
      <c r="S2615" s="15">
        <v>154600</v>
      </c>
      <c r="T2615" s="15">
        <v>0.16</v>
      </c>
      <c r="U2615" s="15" t="s">
        <v>18717</v>
      </c>
      <c r="V2615" s="15" t="s">
        <v>76</v>
      </c>
      <c r="W2615" s="16">
        <v>1</v>
      </c>
      <c r="X2615" s="16">
        <v>1</v>
      </c>
      <c r="Y2615" s="15">
        <v>7034</v>
      </c>
      <c r="Z2615" s="15">
        <v>0.161</v>
      </c>
      <c r="AA2615" s="15" t="s">
        <v>19653</v>
      </c>
      <c r="AB2615" s="15" t="s">
        <v>18925</v>
      </c>
      <c r="AC2615" s="15">
        <v>156000</v>
      </c>
      <c r="AD2615" s="26">
        <v>41810</v>
      </c>
      <c r="AE2615" s="15" t="s">
        <v>119</v>
      </c>
      <c r="AF2615" s="15" t="s">
        <v>119</v>
      </c>
      <c r="AG2615" s="16">
        <v>1</v>
      </c>
      <c r="AH2615" s="15" t="s">
        <v>20055</v>
      </c>
      <c r="AI2615" s="15" t="s">
        <v>78</v>
      </c>
      <c r="AJ2615" s="15">
        <v>7034.0900878900002</v>
      </c>
      <c r="AK2615" s="15">
        <v>367.26128894999999</v>
      </c>
      <c r="AL2615" s="15">
        <v>3102911.3277400001</v>
      </c>
      <c r="AM2615" s="15">
        <v>1413943.4829599999</v>
      </c>
      <c r="AN2615" s="19">
        <v>17200</v>
      </c>
      <c r="AO2615" s="19">
        <v>134400</v>
      </c>
      <c r="AP2615" s="19">
        <v>0</v>
      </c>
      <c r="AQ2615" s="19">
        <v>0</v>
      </c>
      <c r="AR2615" s="34">
        <f t="shared" si="532"/>
        <v>151600</v>
      </c>
      <c r="AS2615" s="34">
        <v>45000</v>
      </c>
      <c r="AT2615" s="34">
        <v>3000</v>
      </c>
      <c r="AU2615" s="34">
        <v>37310</v>
      </c>
      <c r="AV2615" s="34">
        <v>0</v>
      </c>
      <c r="AW2615" s="35">
        <f t="shared" si="533"/>
        <v>85310</v>
      </c>
      <c r="AX2615" s="34">
        <f t="shared" si="534"/>
        <v>66290</v>
      </c>
      <c r="AY2615" s="36">
        <v>1.3258000000000001</v>
      </c>
      <c r="AZ2615" s="36">
        <v>2.0265</v>
      </c>
      <c r="BA2615" s="22"/>
      <c r="BB2615" s="19">
        <v>1516</v>
      </c>
      <c r="BC2615" s="34">
        <f t="shared" si="535"/>
        <v>878.87282000000005</v>
      </c>
      <c r="BD2615" s="34">
        <f t="shared" si="536"/>
        <v>1343.3668499999999</v>
      </c>
      <c r="BE2615" s="38">
        <v>3.4819999999999997E-2</v>
      </c>
      <c r="BF2615" s="38">
        <f t="shared" si="537"/>
        <v>3.4819999999999997E-2</v>
      </c>
      <c r="BG2615" s="34">
        <v>30.602351592399998</v>
      </c>
      <c r="BH2615" s="34">
        <v>46.77603371699999</v>
      </c>
      <c r="BI2615" s="34">
        <f t="shared" si="538"/>
        <v>848.27046840759999</v>
      </c>
      <c r="BJ2615" s="34">
        <f t="shared" si="539"/>
        <v>1296.5908162829999</v>
      </c>
      <c r="BK2615" s="34">
        <v>0</v>
      </c>
      <c r="BL2615" s="34">
        <v>0</v>
      </c>
      <c r="BM2615" s="34">
        <f t="shared" si="540"/>
        <v>0</v>
      </c>
      <c r="BN2615" s="39">
        <f t="shared" si="530"/>
        <v>848.27046840759999</v>
      </c>
      <c r="BO2615" s="39">
        <f t="shared" si="531"/>
        <v>1296.5908162829999</v>
      </c>
      <c r="BP2615" s="39">
        <f t="shared" si="541"/>
        <v>448.32034787539988</v>
      </c>
    </row>
    <row r="2616" spans="1:68" s="25" customFormat="1" ht="14.25" x14ac:dyDescent="0.2">
      <c r="A2616" s="14">
        <v>1473</v>
      </c>
      <c r="B2616" s="40"/>
      <c r="C2616" s="15" t="s">
        <v>176</v>
      </c>
      <c r="D2616" s="16">
        <v>32805</v>
      </c>
      <c r="E2616" s="15" t="s">
        <v>20056</v>
      </c>
      <c r="F2616" s="15" t="s">
        <v>20057</v>
      </c>
      <c r="G2616" s="17" t="s">
        <v>20058</v>
      </c>
      <c r="H2616" s="17" t="s">
        <v>20059</v>
      </c>
      <c r="I2616" s="17" t="s">
        <v>86</v>
      </c>
      <c r="J2616" s="15" t="s">
        <v>20060</v>
      </c>
      <c r="K2616" s="15" t="s">
        <v>20061</v>
      </c>
      <c r="L2616" s="18" t="s">
        <v>20062</v>
      </c>
      <c r="M2616" s="15" t="s">
        <v>18981</v>
      </c>
      <c r="N2616" s="15" t="s">
        <v>18982</v>
      </c>
      <c r="O2616" s="16">
        <v>510</v>
      </c>
      <c r="P2616" s="15" t="s">
        <v>118</v>
      </c>
      <c r="Q2616" s="15">
        <v>18700</v>
      </c>
      <c r="R2616" s="15">
        <v>140100</v>
      </c>
      <c r="S2616" s="15">
        <v>158800</v>
      </c>
      <c r="T2616" s="15">
        <v>0.18</v>
      </c>
      <c r="U2616" s="15" t="s">
        <v>18717</v>
      </c>
      <c r="V2616" s="15" t="s">
        <v>76</v>
      </c>
      <c r="W2616" s="16">
        <v>1</v>
      </c>
      <c r="X2616" s="16">
        <v>0</v>
      </c>
      <c r="Y2616" s="15">
        <v>7673</v>
      </c>
      <c r="Z2616" s="15">
        <v>0.17599999999999999</v>
      </c>
      <c r="AA2616" s="15" t="s">
        <v>19653</v>
      </c>
      <c r="AB2616" s="15" t="s">
        <v>18925</v>
      </c>
      <c r="AC2616" s="15">
        <v>0</v>
      </c>
      <c r="AD2616" s="15"/>
      <c r="AE2616" s="15" t="s">
        <v>119</v>
      </c>
      <c r="AF2616" s="15" t="s">
        <v>119</v>
      </c>
      <c r="AG2616" s="16">
        <v>1</v>
      </c>
      <c r="AH2616" s="15" t="s">
        <v>20063</v>
      </c>
      <c r="AI2616" s="15" t="s">
        <v>78</v>
      </c>
      <c r="AJ2616" s="15">
        <v>7673.4658203099998</v>
      </c>
      <c r="AK2616" s="15">
        <v>389.675584152</v>
      </c>
      <c r="AL2616" s="15">
        <v>3102865.74712</v>
      </c>
      <c r="AM2616" s="15">
        <v>1413912.66766</v>
      </c>
      <c r="AN2616" s="19">
        <v>18700</v>
      </c>
      <c r="AO2616" s="19">
        <v>138000</v>
      </c>
      <c r="AP2616" s="19">
        <v>0</v>
      </c>
      <c r="AQ2616" s="19">
        <v>0</v>
      </c>
      <c r="AR2616" s="34">
        <f t="shared" si="532"/>
        <v>156700</v>
      </c>
      <c r="AS2616" s="34">
        <v>45000</v>
      </c>
      <c r="AT2616" s="34">
        <v>3000</v>
      </c>
      <c r="AU2616" s="34">
        <v>39095</v>
      </c>
      <c r="AV2616" s="34">
        <v>0</v>
      </c>
      <c r="AW2616" s="35">
        <f t="shared" si="533"/>
        <v>87095</v>
      </c>
      <c r="AX2616" s="34">
        <f t="shared" si="534"/>
        <v>69605</v>
      </c>
      <c r="AY2616" s="36">
        <v>1.3258000000000001</v>
      </c>
      <c r="AZ2616" s="36">
        <v>2.0265</v>
      </c>
      <c r="BA2616" s="22"/>
      <c r="BB2616" s="19">
        <v>1567</v>
      </c>
      <c r="BC2616" s="34">
        <f t="shared" si="535"/>
        <v>922.82308999999998</v>
      </c>
      <c r="BD2616" s="34">
        <f t="shared" si="536"/>
        <v>1410.5453249999998</v>
      </c>
      <c r="BE2616" s="38">
        <v>3.4819999999999997E-2</v>
      </c>
      <c r="BF2616" s="38">
        <f t="shared" si="537"/>
        <v>3.4819999999999997E-2</v>
      </c>
      <c r="BG2616" s="34">
        <v>32.132699993799996</v>
      </c>
      <c r="BH2616" s="34">
        <v>49.115188216499988</v>
      </c>
      <c r="BI2616" s="34">
        <f t="shared" si="538"/>
        <v>890.6903900062</v>
      </c>
      <c r="BJ2616" s="34">
        <f t="shared" si="539"/>
        <v>1361.4301367834998</v>
      </c>
      <c r="BK2616" s="34">
        <v>0</v>
      </c>
      <c r="BL2616" s="34">
        <v>0</v>
      </c>
      <c r="BM2616" s="34">
        <f t="shared" si="540"/>
        <v>0</v>
      </c>
      <c r="BN2616" s="39">
        <f t="shared" si="530"/>
        <v>890.6903900062</v>
      </c>
      <c r="BO2616" s="39">
        <f t="shared" si="531"/>
        <v>1361.4301367834998</v>
      </c>
      <c r="BP2616" s="39">
        <f t="shared" si="541"/>
        <v>470.73974677729984</v>
      </c>
    </row>
    <row r="2617" spans="1:68" s="25" customFormat="1" ht="14.25" x14ac:dyDescent="0.2">
      <c r="A2617" s="14">
        <v>1474</v>
      </c>
      <c r="B2617" s="40"/>
      <c r="C2617" s="15"/>
      <c r="D2617" s="16">
        <v>13018</v>
      </c>
      <c r="E2617" s="15" t="s">
        <v>20064</v>
      </c>
      <c r="F2617" s="15" t="s">
        <v>20065</v>
      </c>
      <c r="G2617" s="17" t="s">
        <v>20066</v>
      </c>
      <c r="H2617" s="17" t="s">
        <v>20067</v>
      </c>
      <c r="I2617" s="17" t="s">
        <v>86</v>
      </c>
      <c r="J2617" s="15" t="s">
        <v>20068</v>
      </c>
      <c r="K2617" s="15" t="s">
        <v>872</v>
      </c>
      <c r="L2617" s="18" t="s">
        <v>20069</v>
      </c>
      <c r="M2617" s="15" t="s">
        <v>18972</v>
      </c>
      <c r="N2617" s="15" t="s">
        <v>18973</v>
      </c>
      <c r="O2617" s="16">
        <v>510</v>
      </c>
      <c r="P2617" s="15" t="s">
        <v>118</v>
      </c>
      <c r="Q2617" s="15">
        <v>22700</v>
      </c>
      <c r="R2617" s="15">
        <v>167200</v>
      </c>
      <c r="S2617" s="15">
        <v>189900</v>
      </c>
      <c r="T2617" s="15">
        <v>0.21</v>
      </c>
      <c r="U2617" s="15" t="s">
        <v>18717</v>
      </c>
      <c r="V2617" s="15" t="s">
        <v>76</v>
      </c>
      <c r="W2617" s="16">
        <v>1</v>
      </c>
      <c r="X2617" s="16">
        <v>1</v>
      </c>
      <c r="Y2617" s="15">
        <v>9115</v>
      </c>
      <c r="Z2617" s="15">
        <v>0.20899999999999999</v>
      </c>
      <c r="AA2617" s="15" t="s">
        <v>19653</v>
      </c>
      <c r="AB2617" s="15" t="s">
        <v>18925</v>
      </c>
      <c r="AC2617" s="15">
        <v>199900</v>
      </c>
      <c r="AD2617" s="26">
        <v>42228</v>
      </c>
      <c r="AE2617" s="15" t="s">
        <v>119</v>
      </c>
      <c r="AF2617" s="15" t="s">
        <v>119</v>
      </c>
      <c r="AG2617" s="16">
        <v>1</v>
      </c>
      <c r="AH2617" s="15" t="s">
        <v>20070</v>
      </c>
      <c r="AI2617" s="15" t="s">
        <v>78</v>
      </c>
      <c r="AJ2617" s="15">
        <v>9114.8330078100007</v>
      </c>
      <c r="AK2617" s="15">
        <v>415.61424093099998</v>
      </c>
      <c r="AL2617" s="15">
        <v>3102818.46025</v>
      </c>
      <c r="AM2617" s="15">
        <v>1413877.6836000001</v>
      </c>
      <c r="AN2617" s="19">
        <v>22700</v>
      </c>
      <c r="AO2617" s="19">
        <v>163400</v>
      </c>
      <c r="AP2617" s="19">
        <v>0</v>
      </c>
      <c r="AQ2617" s="19">
        <v>0</v>
      </c>
      <c r="AR2617" s="34">
        <f t="shared" si="532"/>
        <v>186100</v>
      </c>
      <c r="AS2617" s="34">
        <v>45000</v>
      </c>
      <c r="AT2617" s="34">
        <v>3000</v>
      </c>
      <c r="AU2617" s="34">
        <v>49385</v>
      </c>
      <c r="AV2617" s="34">
        <v>0</v>
      </c>
      <c r="AW2617" s="35">
        <f t="shared" si="533"/>
        <v>97385</v>
      </c>
      <c r="AX2617" s="34">
        <f t="shared" si="534"/>
        <v>88715</v>
      </c>
      <c r="AY2617" s="36">
        <v>1.3258000000000001</v>
      </c>
      <c r="AZ2617" s="36">
        <v>2.0265</v>
      </c>
      <c r="BA2617" s="22"/>
      <c r="BB2617" s="19">
        <v>1861</v>
      </c>
      <c r="BC2617" s="34">
        <f t="shared" si="535"/>
        <v>1176.1834699999999</v>
      </c>
      <c r="BD2617" s="34">
        <f t="shared" si="536"/>
        <v>1797.809475</v>
      </c>
      <c r="BE2617" s="38">
        <v>3.4819999999999997E-2</v>
      </c>
      <c r="BF2617" s="38">
        <f t="shared" si="537"/>
        <v>3.4819999999999997E-2</v>
      </c>
      <c r="BG2617" s="34">
        <v>40.954708425399993</v>
      </c>
      <c r="BH2617" s="34">
        <v>62.599725919499996</v>
      </c>
      <c r="BI2617" s="34">
        <f t="shared" si="538"/>
        <v>1135.2287615746</v>
      </c>
      <c r="BJ2617" s="34">
        <f t="shared" si="539"/>
        <v>1735.2097490804999</v>
      </c>
      <c r="BK2617" s="34">
        <v>0</v>
      </c>
      <c r="BL2617" s="34">
        <v>0</v>
      </c>
      <c r="BM2617" s="34">
        <f t="shared" si="540"/>
        <v>0</v>
      </c>
      <c r="BN2617" s="39">
        <f t="shared" si="530"/>
        <v>1135.2287615746</v>
      </c>
      <c r="BO2617" s="39">
        <f t="shared" si="531"/>
        <v>1735.2097490804999</v>
      </c>
      <c r="BP2617" s="39">
        <f t="shared" si="541"/>
        <v>599.98098750589998</v>
      </c>
    </row>
    <row r="2618" spans="1:68" s="25" customFormat="1" ht="14.25" x14ac:dyDescent="0.2">
      <c r="A2618" s="14">
        <v>1475</v>
      </c>
      <c r="B2618" s="40"/>
      <c r="C2618" s="15" t="s">
        <v>150</v>
      </c>
      <c r="D2618" s="16">
        <v>35164</v>
      </c>
      <c r="E2618" s="15" t="s">
        <v>20071</v>
      </c>
      <c r="F2618" s="15" t="s">
        <v>20072</v>
      </c>
      <c r="G2618" s="17" t="s">
        <v>20073</v>
      </c>
      <c r="H2618" s="17" t="s">
        <v>20074</v>
      </c>
      <c r="I2618" s="17" t="s">
        <v>86</v>
      </c>
      <c r="J2618" s="15" t="s">
        <v>20075</v>
      </c>
      <c r="K2618" s="15" t="s">
        <v>86</v>
      </c>
      <c r="L2618" s="18" t="s">
        <v>20076</v>
      </c>
      <c r="M2618" s="15" t="s">
        <v>18972</v>
      </c>
      <c r="N2618" s="15" t="s">
        <v>18973</v>
      </c>
      <c r="O2618" s="16">
        <v>509</v>
      </c>
      <c r="P2618" s="15" t="s">
        <v>19732</v>
      </c>
      <c r="Q2618" s="15">
        <v>0</v>
      </c>
      <c r="R2618" s="15">
        <v>0</v>
      </c>
      <c r="S2618" s="15">
        <v>0</v>
      </c>
      <c r="T2618" s="15">
        <v>0</v>
      </c>
      <c r="U2618" s="15" t="s">
        <v>18717</v>
      </c>
      <c r="V2618" s="15" t="s">
        <v>76</v>
      </c>
      <c r="W2618" s="16">
        <v>0</v>
      </c>
      <c r="X2618" s="16">
        <v>0</v>
      </c>
      <c r="Y2618" s="15">
        <v>28242</v>
      </c>
      <c r="Z2618" s="15">
        <v>0.64800000000000002</v>
      </c>
      <c r="AA2618" s="15" t="s">
        <v>18924</v>
      </c>
      <c r="AB2618" s="15" t="s">
        <v>18925</v>
      </c>
      <c r="AC2618" s="15">
        <v>0</v>
      </c>
      <c r="AD2618" s="15"/>
      <c r="AE2618" s="15" t="s">
        <v>119</v>
      </c>
      <c r="AF2618" s="15" t="s">
        <v>119</v>
      </c>
      <c r="AG2618" s="16">
        <v>1</v>
      </c>
      <c r="AH2618" s="15" t="s">
        <v>20077</v>
      </c>
      <c r="AI2618" s="15" t="s">
        <v>78</v>
      </c>
      <c r="AJ2618" s="15">
        <v>28242.0654297</v>
      </c>
      <c r="AK2618" s="15">
        <v>1277.3717837300001</v>
      </c>
      <c r="AL2618" s="15">
        <v>3102916.0646299999</v>
      </c>
      <c r="AM2618" s="15">
        <v>1413775.35721</v>
      </c>
      <c r="AN2618" s="19">
        <v>0</v>
      </c>
      <c r="AO2618" s="19">
        <v>0</v>
      </c>
      <c r="AP2618" s="19">
        <v>0</v>
      </c>
      <c r="AQ2618" s="19">
        <v>0</v>
      </c>
      <c r="AR2618" s="34">
        <f t="shared" si="532"/>
        <v>0</v>
      </c>
      <c r="AS2618" s="34">
        <v>0</v>
      </c>
      <c r="AT2618" s="34">
        <v>0</v>
      </c>
      <c r="AU2618" s="34">
        <v>0</v>
      </c>
      <c r="AV2618" s="34">
        <v>0</v>
      </c>
      <c r="AW2618" s="35">
        <f t="shared" si="533"/>
        <v>0</v>
      </c>
      <c r="AX2618" s="34">
        <f t="shared" si="534"/>
        <v>0</v>
      </c>
      <c r="AY2618" s="36">
        <v>1.3258000000000001</v>
      </c>
      <c r="AZ2618" s="36">
        <v>2.0265</v>
      </c>
      <c r="BA2618" s="22"/>
      <c r="BB2618" s="19">
        <v>0</v>
      </c>
      <c r="BC2618" s="34">
        <f t="shared" si="535"/>
        <v>0</v>
      </c>
      <c r="BD2618" s="34">
        <f t="shared" si="536"/>
        <v>0</v>
      </c>
      <c r="BE2618" s="38">
        <v>3.4819999999999997E-2</v>
      </c>
      <c r="BF2618" s="38">
        <f t="shared" si="537"/>
        <v>3.4819999999999997E-2</v>
      </c>
      <c r="BG2618" s="34">
        <v>0</v>
      </c>
      <c r="BH2618" s="34">
        <v>0</v>
      </c>
      <c r="BI2618" s="34">
        <f t="shared" si="538"/>
        <v>0</v>
      </c>
      <c r="BJ2618" s="34">
        <f t="shared" si="539"/>
        <v>0</v>
      </c>
      <c r="BK2618" s="34">
        <v>0</v>
      </c>
      <c r="BL2618" s="34">
        <v>0</v>
      </c>
      <c r="BM2618" s="34">
        <f t="shared" si="540"/>
        <v>0</v>
      </c>
      <c r="BN2618" s="39">
        <f t="shared" si="530"/>
        <v>0</v>
      </c>
      <c r="BO2618" s="39">
        <f t="shared" si="531"/>
        <v>0</v>
      </c>
      <c r="BP2618" s="39">
        <f t="shared" si="541"/>
        <v>0</v>
      </c>
    </row>
    <row r="2619" spans="1:68" s="25" customFormat="1" ht="14.25" x14ac:dyDescent="0.2">
      <c r="A2619" s="14">
        <v>1476</v>
      </c>
      <c r="B2619" s="40"/>
      <c r="C2619" s="15" t="s">
        <v>20078</v>
      </c>
      <c r="D2619" s="16">
        <v>4570</v>
      </c>
      <c r="E2619" s="15" t="s">
        <v>20079</v>
      </c>
      <c r="F2619" s="15" t="s">
        <v>20078</v>
      </c>
      <c r="G2619" s="17" t="s">
        <v>20080</v>
      </c>
      <c r="H2619" s="17" t="s">
        <v>20081</v>
      </c>
      <c r="I2619" s="17" t="s">
        <v>86</v>
      </c>
      <c r="J2619" s="15" t="s">
        <v>20081</v>
      </c>
      <c r="K2619" s="15" t="s">
        <v>20082</v>
      </c>
      <c r="L2619" s="18" t="s">
        <v>20083</v>
      </c>
      <c r="M2619" s="15" t="s">
        <v>18972</v>
      </c>
      <c r="N2619" s="15" t="s">
        <v>18973</v>
      </c>
      <c r="O2619" s="16">
        <v>510</v>
      </c>
      <c r="P2619" s="15" t="s">
        <v>118</v>
      </c>
      <c r="Q2619" s="15">
        <v>20500</v>
      </c>
      <c r="R2619" s="15">
        <v>149500</v>
      </c>
      <c r="S2619" s="15">
        <v>170000</v>
      </c>
      <c r="T2619" s="15">
        <v>0.18</v>
      </c>
      <c r="U2619" s="15" t="s">
        <v>18717</v>
      </c>
      <c r="V2619" s="15" t="s">
        <v>76</v>
      </c>
      <c r="W2619" s="16">
        <v>1</v>
      </c>
      <c r="X2619" s="16">
        <v>1</v>
      </c>
      <c r="Y2619" s="15">
        <v>7922</v>
      </c>
      <c r="Z2619" s="15">
        <v>0.182</v>
      </c>
      <c r="AA2619" s="15" t="s">
        <v>19906</v>
      </c>
      <c r="AB2619" s="15" t="s">
        <v>18925</v>
      </c>
      <c r="AC2619" s="15">
        <v>180100</v>
      </c>
      <c r="AD2619" s="26">
        <v>42482</v>
      </c>
      <c r="AE2619" s="15" t="s">
        <v>119</v>
      </c>
      <c r="AF2619" s="15" t="s">
        <v>119</v>
      </c>
      <c r="AG2619" s="16">
        <v>1</v>
      </c>
      <c r="AH2619" s="15" t="s">
        <v>20084</v>
      </c>
      <c r="AI2619" s="15" t="s">
        <v>78</v>
      </c>
      <c r="AJ2619" s="15">
        <v>7922.2795410199997</v>
      </c>
      <c r="AK2619" s="15">
        <v>369.99394374399998</v>
      </c>
      <c r="AL2619" s="15">
        <v>3103112.8310199999</v>
      </c>
      <c r="AM2619" s="15">
        <v>1413210.7482100001</v>
      </c>
      <c r="AN2619" s="19">
        <v>20500</v>
      </c>
      <c r="AO2619" s="19">
        <v>146100</v>
      </c>
      <c r="AP2619" s="19">
        <v>0</v>
      </c>
      <c r="AQ2619" s="19">
        <v>0</v>
      </c>
      <c r="AR2619" s="34">
        <f t="shared" si="532"/>
        <v>166600</v>
      </c>
      <c r="AS2619" s="34">
        <v>45000</v>
      </c>
      <c r="AT2619" s="34">
        <v>0</v>
      </c>
      <c r="AU2619" s="34">
        <v>42560</v>
      </c>
      <c r="AV2619" s="34">
        <v>0</v>
      </c>
      <c r="AW2619" s="35">
        <f t="shared" si="533"/>
        <v>87560</v>
      </c>
      <c r="AX2619" s="34">
        <f t="shared" si="534"/>
        <v>79040</v>
      </c>
      <c r="AY2619" s="36">
        <v>1.3258000000000001</v>
      </c>
      <c r="AZ2619" s="36">
        <v>2.0265</v>
      </c>
      <c r="BA2619" s="22"/>
      <c r="BB2619" s="19">
        <v>1666</v>
      </c>
      <c r="BC2619" s="34">
        <f t="shared" si="535"/>
        <v>1047.9123200000001</v>
      </c>
      <c r="BD2619" s="34">
        <f t="shared" si="536"/>
        <v>1601.7456</v>
      </c>
      <c r="BE2619" s="38">
        <v>3.4819999999999997E-2</v>
      </c>
      <c r="BF2619" s="38">
        <f t="shared" si="537"/>
        <v>3.4819999999999997E-2</v>
      </c>
      <c r="BG2619" s="34">
        <v>36.488306982400005</v>
      </c>
      <c r="BH2619" s="34">
        <v>55.772781791999996</v>
      </c>
      <c r="BI2619" s="34">
        <f t="shared" si="538"/>
        <v>1011.4240130176001</v>
      </c>
      <c r="BJ2619" s="34">
        <f t="shared" si="539"/>
        <v>1545.972818208</v>
      </c>
      <c r="BK2619" s="34">
        <v>0</v>
      </c>
      <c r="BL2619" s="34">
        <v>0</v>
      </c>
      <c r="BM2619" s="34">
        <f t="shared" si="540"/>
        <v>0</v>
      </c>
      <c r="BN2619" s="39">
        <f t="shared" si="530"/>
        <v>1011.4240130176001</v>
      </c>
      <c r="BO2619" s="39">
        <f t="shared" si="531"/>
        <v>1545.972818208</v>
      </c>
      <c r="BP2619" s="39">
        <f t="shared" si="541"/>
        <v>534.54880519039989</v>
      </c>
    </row>
    <row r="2620" spans="1:68" s="25" customFormat="1" ht="14.25" x14ac:dyDescent="0.2">
      <c r="A2620" s="14">
        <v>1477</v>
      </c>
      <c r="B2620" s="40"/>
      <c r="C2620" s="15"/>
      <c r="D2620" s="16">
        <v>13828</v>
      </c>
      <c r="E2620" s="15" t="s">
        <v>20085</v>
      </c>
      <c r="F2620" s="15" t="s">
        <v>20086</v>
      </c>
      <c r="G2620" s="17" t="s">
        <v>20087</v>
      </c>
      <c r="H2620" s="17" t="s">
        <v>20088</v>
      </c>
      <c r="I2620" s="17" t="s">
        <v>86</v>
      </c>
      <c r="J2620" s="15" t="s">
        <v>20089</v>
      </c>
      <c r="K2620" s="15" t="s">
        <v>20090</v>
      </c>
      <c r="L2620" s="18" t="s">
        <v>20091</v>
      </c>
      <c r="M2620" s="15" t="s">
        <v>18972</v>
      </c>
      <c r="N2620" s="15" t="s">
        <v>18973</v>
      </c>
      <c r="O2620" s="16">
        <v>510</v>
      </c>
      <c r="P2620" s="15" t="s">
        <v>118</v>
      </c>
      <c r="Q2620" s="15">
        <v>18000</v>
      </c>
      <c r="R2620" s="15">
        <v>160000</v>
      </c>
      <c r="S2620" s="15">
        <v>178000</v>
      </c>
      <c r="T2620" s="15">
        <v>0.15</v>
      </c>
      <c r="U2620" s="15" t="s">
        <v>18717</v>
      </c>
      <c r="V2620" s="15" t="s">
        <v>76</v>
      </c>
      <c r="W2620" s="16">
        <v>1</v>
      </c>
      <c r="X2620" s="16">
        <v>1</v>
      </c>
      <c r="Y2620" s="15">
        <v>6629</v>
      </c>
      <c r="Z2620" s="15">
        <v>0.152</v>
      </c>
      <c r="AA2620" s="15" t="s">
        <v>19906</v>
      </c>
      <c r="AB2620" s="15" t="s">
        <v>18925</v>
      </c>
      <c r="AC2620" s="15">
        <v>187000</v>
      </c>
      <c r="AD2620" s="26">
        <v>42338</v>
      </c>
      <c r="AE2620" s="15" t="s">
        <v>119</v>
      </c>
      <c r="AF2620" s="15" t="s">
        <v>119</v>
      </c>
      <c r="AG2620" s="16">
        <v>1</v>
      </c>
      <c r="AH2620" s="15" t="s">
        <v>20092</v>
      </c>
      <c r="AI2620" s="15" t="s">
        <v>78</v>
      </c>
      <c r="AJ2620" s="15">
        <v>6629.16918945</v>
      </c>
      <c r="AK2620" s="15">
        <v>347.31317696899998</v>
      </c>
      <c r="AL2620" s="15">
        <v>3103127.1215400002</v>
      </c>
      <c r="AM2620" s="15">
        <v>1413148.56657</v>
      </c>
      <c r="AN2620" s="19">
        <v>18000</v>
      </c>
      <c r="AO2620" s="19">
        <v>151500</v>
      </c>
      <c r="AP2620" s="19">
        <v>0</v>
      </c>
      <c r="AQ2620" s="19">
        <v>0</v>
      </c>
      <c r="AR2620" s="34">
        <f t="shared" si="532"/>
        <v>169500</v>
      </c>
      <c r="AS2620" s="34">
        <v>45000</v>
      </c>
      <c r="AT2620" s="34">
        <v>3000</v>
      </c>
      <c r="AU2620" s="34">
        <v>43575</v>
      </c>
      <c r="AV2620" s="34">
        <v>0</v>
      </c>
      <c r="AW2620" s="35">
        <f t="shared" si="533"/>
        <v>91575</v>
      </c>
      <c r="AX2620" s="34">
        <f t="shared" si="534"/>
        <v>77925</v>
      </c>
      <c r="AY2620" s="36">
        <v>1.3258000000000001</v>
      </c>
      <c r="AZ2620" s="36">
        <v>2.0265</v>
      </c>
      <c r="BA2620" s="22"/>
      <c r="BB2620" s="19">
        <v>1695</v>
      </c>
      <c r="BC2620" s="34">
        <f t="shared" si="535"/>
        <v>1033.1296500000001</v>
      </c>
      <c r="BD2620" s="34">
        <f t="shared" si="536"/>
        <v>1579.1501249999999</v>
      </c>
      <c r="BE2620" s="38">
        <v>3.4819999999999997E-2</v>
      </c>
      <c r="BF2620" s="38">
        <f t="shared" si="537"/>
        <v>3.4819999999999997E-2</v>
      </c>
      <c r="BG2620" s="34">
        <v>35.973574413000001</v>
      </c>
      <c r="BH2620" s="34">
        <v>54.986007352499989</v>
      </c>
      <c r="BI2620" s="34">
        <f t="shared" si="538"/>
        <v>997.15607558700003</v>
      </c>
      <c r="BJ2620" s="34">
        <f t="shared" si="539"/>
        <v>1524.1641176475</v>
      </c>
      <c r="BK2620" s="34">
        <v>0</v>
      </c>
      <c r="BL2620" s="34">
        <v>0</v>
      </c>
      <c r="BM2620" s="34">
        <f t="shared" si="540"/>
        <v>0</v>
      </c>
      <c r="BN2620" s="39">
        <f t="shared" si="530"/>
        <v>997.15607558700003</v>
      </c>
      <c r="BO2620" s="39">
        <f t="shared" si="531"/>
        <v>1524.1641176475</v>
      </c>
      <c r="BP2620" s="39">
        <f t="shared" si="541"/>
        <v>527.00804206049997</v>
      </c>
    </row>
    <row r="2621" spans="1:68" s="25" customFormat="1" ht="14.25" x14ac:dyDescent="0.2">
      <c r="A2621" s="14">
        <v>1478</v>
      </c>
      <c r="B2621" s="40"/>
      <c r="C2621" s="15" t="s">
        <v>376</v>
      </c>
      <c r="D2621" s="16">
        <v>15013</v>
      </c>
      <c r="E2621" s="15" t="s">
        <v>20093</v>
      </c>
      <c r="F2621" s="15" t="s">
        <v>20094</v>
      </c>
      <c r="G2621" s="17" t="s">
        <v>20095</v>
      </c>
      <c r="H2621" s="17" t="s">
        <v>20096</v>
      </c>
      <c r="I2621" s="17" t="s">
        <v>86</v>
      </c>
      <c r="J2621" s="15" t="s">
        <v>20097</v>
      </c>
      <c r="K2621" s="15" t="s">
        <v>1843</v>
      </c>
      <c r="L2621" s="18" t="s">
        <v>20098</v>
      </c>
      <c r="M2621" s="15" t="s">
        <v>18972</v>
      </c>
      <c r="N2621" s="15" t="s">
        <v>18973</v>
      </c>
      <c r="O2621" s="16">
        <v>510</v>
      </c>
      <c r="P2621" s="15" t="s">
        <v>118</v>
      </c>
      <c r="Q2621" s="15">
        <v>18000</v>
      </c>
      <c r="R2621" s="15">
        <v>195000</v>
      </c>
      <c r="S2621" s="15">
        <v>213000</v>
      </c>
      <c r="T2621" s="15">
        <v>0.15</v>
      </c>
      <c r="U2621" s="15" t="s">
        <v>18717</v>
      </c>
      <c r="V2621" s="15" t="s">
        <v>76</v>
      </c>
      <c r="W2621" s="16">
        <v>1</v>
      </c>
      <c r="X2621" s="16">
        <v>1</v>
      </c>
      <c r="Y2621" s="15">
        <v>6552</v>
      </c>
      <c r="Z2621" s="15">
        <v>0.15</v>
      </c>
      <c r="AA2621" s="15" t="s">
        <v>19906</v>
      </c>
      <c r="AB2621" s="15" t="s">
        <v>18925</v>
      </c>
      <c r="AC2621" s="15">
        <v>210000</v>
      </c>
      <c r="AD2621" s="26">
        <v>42129</v>
      </c>
      <c r="AE2621" s="15" t="s">
        <v>119</v>
      </c>
      <c r="AF2621" s="15" t="s">
        <v>119</v>
      </c>
      <c r="AG2621" s="16">
        <v>1</v>
      </c>
      <c r="AH2621" s="15" t="s">
        <v>20099</v>
      </c>
      <c r="AI2621" s="15" t="s">
        <v>78</v>
      </c>
      <c r="AJ2621" s="15">
        <v>6551.8728027300003</v>
      </c>
      <c r="AK2621" s="15">
        <v>344.52338128500003</v>
      </c>
      <c r="AL2621" s="15">
        <v>3103136.2170799999</v>
      </c>
      <c r="AM2621" s="15">
        <v>1413092.0174100001</v>
      </c>
      <c r="AN2621" s="19">
        <v>18000</v>
      </c>
      <c r="AO2621" s="19">
        <v>163600</v>
      </c>
      <c r="AP2621" s="19">
        <v>0</v>
      </c>
      <c r="AQ2621" s="19">
        <v>0</v>
      </c>
      <c r="AR2621" s="34">
        <f t="shared" si="532"/>
        <v>181600</v>
      </c>
      <c r="AS2621" s="34">
        <v>45000</v>
      </c>
      <c r="AT2621" s="34">
        <v>3000</v>
      </c>
      <c r="AU2621" s="34">
        <v>47810</v>
      </c>
      <c r="AV2621" s="34">
        <v>0</v>
      </c>
      <c r="AW2621" s="35">
        <f t="shared" si="533"/>
        <v>95810</v>
      </c>
      <c r="AX2621" s="34">
        <f t="shared" si="534"/>
        <v>85790</v>
      </c>
      <c r="AY2621" s="36">
        <v>1.3258000000000001</v>
      </c>
      <c r="AZ2621" s="36">
        <v>2.0265</v>
      </c>
      <c r="BA2621" s="22"/>
      <c r="BB2621" s="19">
        <v>1816</v>
      </c>
      <c r="BC2621" s="34">
        <f t="shared" si="535"/>
        <v>1137.40382</v>
      </c>
      <c r="BD2621" s="34">
        <f t="shared" si="536"/>
        <v>1738.5343499999999</v>
      </c>
      <c r="BE2621" s="38">
        <v>3.4819999999999997E-2</v>
      </c>
      <c r="BF2621" s="38">
        <f t="shared" si="537"/>
        <v>3.4819999999999997E-2</v>
      </c>
      <c r="BG2621" s="34">
        <v>39.604401012399997</v>
      </c>
      <c r="BH2621" s="34">
        <v>60.53576606699999</v>
      </c>
      <c r="BI2621" s="34">
        <f t="shared" si="538"/>
        <v>1097.7994189875999</v>
      </c>
      <c r="BJ2621" s="34">
        <f t="shared" si="539"/>
        <v>1677.998583933</v>
      </c>
      <c r="BK2621" s="34">
        <v>0</v>
      </c>
      <c r="BL2621" s="34">
        <v>0</v>
      </c>
      <c r="BM2621" s="34">
        <f t="shared" si="540"/>
        <v>0</v>
      </c>
      <c r="BN2621" s="39">
        <f t="shared" si="530"/>
        <v>1097.7994189875999</v>
      </c>
      <c r="BO2621" s="39">
        <f t="shared" si="531"/>
        <v>1677.998583933</v>
      </c>
      <c r="BP2621" s="39">
        <f t="shared" si="541"/>
        <v>580.19916494540007</v>
      </c>
    </row>
    <row r="2622" spans="1:68" s="25" customFormat="1" ht="14.25" x14ac:dyDescent="0.2">
      <c r="A2622" s="14">
        <v>1479</v>
      </c>
      <c r="B2622" s="40"/>
      <c r="C2622" s="15" t="s">
        <v>20100</v>
      </c>
      <c r="D2622" s="16">
        <v>35032</v>
      </c>
      <c r="E2622" s="15" t="s">
        <v>20101</v>
      </c>
      <c r="F2622" s="15" t="s">
        <v>20100</v>
      </c>
      <c r="G2622" s="17" t="s">
        <v>20102</v>
      </c>
      <c r="H2622" s="17" t="s">
        <v>20103</v>
      </c>
      <c r="I2622" s="17" t="s">
        <v>86</v>
      </c>
      <c r="J2622" s="15" t="s">
        <v>20104</v>
      </c>
      <c r="K2622" s="15" t="s">
        <v>772</v>
      </c>
      <c r="L2622" s="18" t="s">
        <v>20105</v>
      </c>
      <c r="M2622" s="15" t="s">
        <v>18981</v>
      </c>
      <c r="N2622" s="15" t="s">
        <v>18982</v>
      </c>
      <c r="O2622" s="16">
        <v>510</v>
      </c>
      <c r="P2622" s="15" t="s">
        <v>118</v>
      </c>
      <c r="Q2622" s="15">
        <v>16400</v>
      </c>
      <c r="R2622" s="15">
        <v>122300</v>
      </c>
      <c r="S2622" s="15">
        <v>138700</v>
      </c>
      <c r="T2622" s="15">
        <v>0.15</v>
      </c>
      <c r="U2622" s="15" t="s">
        <v>18717</v>
      </c>
      <c r="V2622" s="15" t="s">
        <v>76</v>
      </c>
      <c r="W2622" s="16">
        <v>1</v>
      </c>
      <c r="X2622" s="16">
        <v>1</v>
      </c>
      <c r="Y2622" s="15">
        <v>6707</v>
      </c>
      <c r="Z2622" s="15">
        <v>0.154</v>
      </c>
      <c r="AA2622" s="15" t="s">
        <v>19906</v>
      </c>
      <c r="AB2622" s="15" t="s">
        <v>18925</v>
      </c>
      <c r="AC2622" s="15">
        <v>136500</v>
      </c>
      <c r="AD2622" s="26">
        <v>42223</v>
      </c>
      <c r="AE2622" s="15" t="s">
        <v>147</v>
      </c>
      <c r="AF2622" s="15" t="s">
        <v>20106</v>
      </c>
      <c r="AG2622" s="16">
        <v>1</v>
      </c>
      <c r="AH2622" s="15" t="s">
        <v>20107</v>
      </c>
      <c r="AI2622" s="15" t="s">
        <v>78</v>
      </c>
      <c r="AJ2622" s="15">
        <v>6706.6479492199996</v>
      </c>
      <c r="AK2622" s="15">
        <v>347.71322045699998</v>
      </c>
      <c r="AL2622" s="15">
        <v>3103147.15967</v>
      </c>
      <c r="AM2622" s="15">
        <v>1413035.7350000001</v>
      </c>
      <c r="AN2622" s="19">
        <v>16400</v>
      </c>
      <c r="AO2622" s="19">
        <v>120200</v>
      </c>
      <c r="AP2622" s="19">
        <v>0</v>
      </c>
      <c r="AQ2622" s="19">
        <v>0</v>
      </c>
      <c r="AR2622" s="34">
        <f t="shared" si="532"/>
        <v>136600</v>
      </c>
      <c r="AS2622" s="34">
        <v>45000</v>
      </c>
      <c r="AT2622" s="34">
        <v>3000</v>
      </c>
      <c r="AU2622" s="34">
        <v>32060</v>
      </c>
      <c r="AV2622" s="34">
        <v>0</v>
      </c>
      <c r="AW2622" s="35">
        <f t="shared" si="533"/>
        <v>80060</v>
      </c>
      <c r="AX2622" s="34">
        <f t="shared" si="534"/>
        <v>56540</v>
      </c>
      <c r="AY2622" s="36">
        <v>1.3258000000000001</v>
      </c>
      <c r="AZ2622" s="36">
        <v>2.0265</v>
      </c>
      <c r="BA2622" s="22"/>
      <c r="BB2622" s="19">
        <v>1366</v>
      </c>
      <c r="BC2622" s="34">
        <f t="shared" si="535"/>
        <v>749.60732000000007</v>
      </c>
      <c r="BD2622" s="34">
        <f t="shared" si="536"/>
        <v>1145.7830999999999</v>
      </c>
      <c r="BE2622" s="38">
        <v>3.4819999999999997E-2</v>
      </c>
      <c r="BF2622" s="38">
        <f t="shared" si="537"/>
        <v>3.4819999999999997E-2</v>
      </c>
      <c r="BG2622" s="34">
        <v>26.101326882399999</v>
      </c>
      <c r="BH2622" s="34">
        <v>39.896167541999993</v>
      </c>
      <c r="BI2622" s="34">
        <f t="shared" si="538"/>
        <v>723.50599311760004</v>
      </c>
      <c r="BJ2622" s="34">
        <f t="shared" si="539"/>
        <v>1105.8869324579998</v>
      </c>
      <c r="BK2622" s="34">
        <v>0</v>
      </c>
      <c r="BL2622" s="34">
        <v>0</v>
      </c>
      <c r="BM2622" s="34">
        <f t="shared" si="540"/>
        <v>0</v>
      </c>
      <c r="BN2622" s="39">
        <f t="shared" si="530"/>
        <v>723.50599311760004</v>
      </c>
      <c r="BO2622" s="39">
        <f t="shared" si="531"/>
        <v>1105.8869324579998</v>
      </c>
      <c r="BP2622" s="39">
        <f t="shared" si="541"/>
        <v>382.38093934039978</v>
      </c>
    </row>
    <row r="2623" spans="1:68" s="25" customFormat="1" ht="14.25" x14ac:dyDescent="0.2">
      <c r="A2623" s="14">
        <v>1480</v>
      </c>
      <c r="B2623" s="40"/>
      <c r="C2623" s="15" t="s">
        <v>20108</v>
      </c>
      <c r="D2623" s="16">
        <v>11238</v>
      </c>
      <c r="E2623" s="15" t="s">
        <v>20109</v>
      </c>
      <c r="F2623" s="15" t="s">
        <v>20108</v>
      </c>
      <c r="G2623" s="17" t="s">
        <v>20110</v>
      </c>
      <c r="H2623" s="17" t="s">
        <v>20111</v>
      </c>
      <c r="I2623" s="17" t="s">
        <v>86</v>
      </c>
      <c r="J2623" s="15" t="s">
        <v>20112</v>
      </c>
      <c r="K2623" s="15" t="s">
        <v>20113</v>
      </c>
      <c r="L2623" s="18" t="s">
        <v>20114</v>
      </c>
      <c r="M2623" s="15" t="s">
        <v>18972</v>
      </c>
      <c r="N2623" s="15" t="s">
        <v>18973</v>
      </c>
      <c r="O2623" s="16">
        <v>510</v>
      </c>
      <c r="P2623" s="15" t="s">
        <v>118</v>
      </c>
      <c r="Q2623" s="15">
        <v>18000</v>
      </c>
      <c r="R2623" s="15">
        <v>153500</v>
      </c>
      <c r="S2623" s="15">
        <v>171500</v>
      </c>
      <c r="T2623" s="15">
        <v>0.15</v>
      </c>
      <c r="U2623" s="15" t="s">
        <v>18717</v>
      </c>
      <c r="V2623" s="15" t="s">
        <v>76</v>
      </c>
      <c r="W2623" s="16">
        <v>1</v>
      </c>
      <c r="X2623" s="16">
        <v>1</v>
      </c>
      <c r="Y2623" s="15">
        <v>6606</v>
      </c>
      <c r="Z2623" s="15">
        <v>0.152</v>
      </c>
      <c r="AA2623" s="15" t="s">
        <v>19906</v>
      </c>
      <c r="AB2623" s="15" t="s">
        <v>18925</v>
      </c>
      <c r="AC2623" s="15">
        <v>142644</v>
      </c>
      <c r="AD2623" s="26">
        <v>38154</v>
      </c>
      <c r="AE2623" s="15" t="s">
        <v>147</v>
      </c>
      <c r="AF2623" s="15" t="s">
        <v>14391</v>
      </c>
      <c r="AG2623" s="16">
        <v>1</v>
      </c>
      <c r="AH2623" s="15" t="s">
        <v>20115</v>
      </c>
      <c r="AI2623" s="15" t="s">
        <v>78</v>
      </c>
      <c r="AJ2623" s="15">
        <v>6606.4587402300003</v>
      </c>
      <c r="AK2623" s="15">
        <v>345.93882442799998</v>
      </c>
      <c r="AL2623" s="15">
        <v>3103163.9615500001</v>
      </c>
      <c r="AM2623" s="15">
        <v>1412981.3489399999</v>
      </c>
      <c r="AN2623" s="19">
        <v>18000</v>
      </c>
      <c r="AO2623" s="19">
        <v>141400</v>
      </c>
      <c r="AP2623" s="19">
        <v>0</v>
      </c>
      <c r="AQ2623" s="19">
        <v>0</v>
      </c>
      <c r="AR2623" s="34">
        <f t="shared" si="532"/>
        <v>159400</v>
      </c>
      <c r="AS2623" s="34">
        <v>45000</v>
      </c>
      <c r="AT2623" s="34">
        <v>3000</v>
      </c>
      <c r="AU2623" s="34">
        <v>40040</v>
      </c>
      <c r="AV2623" s="34">
        <v>0</v>
      </c>
      <c r="AW2623" s="35">
        <f t="shared" si="533"/>
        <v>88040</v>
      </c>
      <c r="AX2623" s="34">
        <f t="shared" si="534"/>
        <v>71360</v>
      </c>
      <c r="AY2623" s="36">
        <v>1.3258000000000001</v>
      </c>
      <c r="AZ2623" s="36">
        <v>2.0265</v>
      </c>
      <c r="BA2623" s="22"/>
      <c r="BB2623" s="19">
        <v>1594</v>
      </c>
      <c r="BC2623" s="34">
        <f t="shared" si="535"/>
        <v>946.09088000000008</v>
      </c>
      <c r="BD2623" s="34">
        <f t="shared" si="536"/>
        <v>1446.1104</v>
      </c>
      <c r="BE2623" s="38">
        <v>3.4819999999999997E-2</v>
      </c>
      <c r="BF2623" s="38">
        <f t="shared" si="537"/>
        <v>3.4819999999999997E-2</v>
      </c>
      <c r="BG2623" s="34">
        <v>32.9428844416</v>
      </c>
      <c r="BH2623" s="34">
        <v>50.353564127999995</v>
      </c>
      <c r="BI2623" s="34">
        <f t="shared" si="538"/>
        <v>913.14799555840011</v>
      </c>
      <c r="BJ2623" s="34">
        <f t="shared" si="539"/>
        <v>1395.756835872</v>
      </c>
      <c r="BK2623" s="34">
        <v>0</v>
      </c>
      <c r="BL2623" s="34">
        <v>0</v>
      </c>
      <c r="BM2623" s="34">
        <f t="shared" si="540"/>
        <v>0</v>
      </c>
      <c r="BN2623" s="39">
        <f t="shared" si="530"/>
        <v>913.14799555840011</v>
      </c>
      <c r="BO2623" s="39">
        <f t="shared" si="531"/>
        <v>1395.756835872</v>
      </c>
      <c r="BP2623" s="39">
        <f t="shared" si="541"/>
        <v>482.6088403135999</v>
      </c>
    </row>
    <row r="2624" spans="1:68" s="25" customFormat="1" ht="14.25" x14ac:dyDescent="0.2">
      <c r="A2624" s="14">
        <v>1481</v>
      </c>
      <c r="B2624" s="40"/>
      <c r="C2624" s="15"/>
      <c r="D2624" s="16">
        <v>16227</v>
      </c>
      <c r="E2624" s="15" t="s">
        <v>20116</v>
      </c>
      <c r="F2624" s="15" t="s">
        <v>20117</v>
      </c>
      <c r="G2624" s="17" t="s">
        <v>20118</v>
      </c>
      <c r="H2624" s="17" t="s">
        <v>20119</v>
      </c>
      <c r="I2624" s="17" t="s">
        <v>86</v>
      </c>
      <c r="J2624" s="15" t="s">
        <v>20120</v>
      </c>
      <c r="K2624" s="15" t="s">
        <v>6089</v>
      </c>
      <c r="L2624" s="18" t="s">
        <v>20121</v>
      </c>
      <c r="M2624" s="15" t="s">
        <v>18972</v>
      </c>
      <c r="N2624" s="15" t="s">
        <v>18973</v>
      </c>
      <c r="O2624" s="16">
        <v>510</v>
      </c>
      <c r="P2624" s="15" t="s">
        <v>118</v>
      </c>
      <c r="Q2624" s="15">
        <v>18000</v>
      </c>
      <c r="R2624" s="15">
        <v>172700</v>
      </c>
      <c r="S2624" s="15">
        <v>190700</v>
      </c>
      <c r="T2624" s="15">
        <v>0.15</v>
      </c>
      <c r="U2624" s="15" t="s">
        <v>18717</v>
      </c>
      <c r="V2624" s="15" t="s">
        <v>76</v>
      </c>
      <c r="W2624" s="16">
        <v>1</v>
      </c>
      <c r="X2624" s="16">
        <v>1</v>
      </c>
      <c r="Y2624" s="15">
        <v>6502</v>
      </c>
      <c r="Z2624" s="15">
        <v>0.14899999999999999</v>
      </c>
      <c r="AA2624" s="15" t="s">
        <v>20122</v>
      </c>
      <c r="AB2624" s="15" t="s">
        <v>18925</v>
      </c>
      <c r="AC2624" s="15">
        <v>139315</v>
      </c>
      <c r="AD2624" s="26">
        <v>38222</v>
      </c>
      <c r="AE2624" s="15" t="s">
        <v>147</v>
      </c>
      <c r="AF2624" s="15" t="s">
        <v>20123</v>
      </c>
      <c r="AG2624" s="16">
        <v>1</v>
      </c>
      <c r="AH2624" s="15" t="s">
        <v>20124</v>
      </c>
      <c r="AI2624" s="15" t="s">
        <v>78</v>
      </c>
      <c r="AJ2624" s="15">
        <v>6502.3767089800003</v>
      </c>
      <c r="AK2624" s="15">
        <v>342.44561807000002</v>
      </c>
      <c r="AL2624" s="15">
        <v>3103184.27917</v>
      </c>
      <c r="AM2624" s="15">
        <v>1412927.61956</v>
      </c>
      <c r="AN2624" s="19">
        <v>18000</v>
      </c>
      <c r="AO2624" s="19">
        <v>170200</v>
      </c>
      <c r="AP2624" s="19">
        <v>0</v>
      </c>
      <c r="AQ2624" s="19">
        <v>0</v>
      </c>
      <c r="AR2624" s="34">
        <f t="shared" si="532"/>
        <v>188200</v>
      </c>
      <c r="AS2624" s="34">
        <v>45000</v>
      </c>
      <c r="AT2624" s="34">
        <v>3000</v>
      </c>
      <c r="AU2624" s="34">
        <v>50120</v>
      </c>
      <c r="AV2624" s="34">
        <v>0</v>
      </c>
      <c r="AW2624" s="35">
        <f t="shared" si="533"/>
        <v>98120</v>
      </c>
      <c r="AX2624" s="34">
        <f t="shared" si="534"/>
        <v>90080</v>
      </c>
      <c r="AY2624" s="36">
        <v>1.3258000000000001</v>
      </c>
      <c r="AZ2624" s="36">
        <v>2.0265</v>
      </c>
      <c r="BA2624" s="22"/>
      <c r="BB2624" s="19">
        <v>1882</v>
      </c>
      <c r="BC2624" s="34">
        <f t="shared" si="535"/>
        <v>1194.2806399999999</v>
      </c>
      <c r="BD2624" s="34">
        <f t="shared" si="536"/>
        <v>1825.4712</v>
      </c>
      <c r="BE2624" s="38">
        <v>3.4819999999999997E-2</v>
      </c>
      <c r="BF2624" s="38">
        <f t="shared" si="537"/>
        <v>3.4819999999999997E-2</v>
      </c>
      <c r="BG2624" s="34">
        <v>41.584851884799996</v>
      </c>
      <c r="BH2624" s="34">
        <v>63.56290718399999</v>
      </c>
      <c r="BI2624" s="34">
        <f t="shared" si="538"/>
        <v>1152.6957881152</v>
      </c>
      <c r="BJ2624" s="34">
        <f t="shared" si="539"/>
        <v>1761.9082928159999</v>
      </c>
      <c r="BK2624" s="34">
        <v>0</v>
      </c>
      <c r="BL2624" s="34">
        <v>0</v>
      </c>
      <c r="BM2624" s="34">
        <f t="shared" si="540"/>
        <v>0</v>
      </c>
      <c r="BN2624" s="39">
        <f t="shared" si="530"/>
        <v>1152.6957881152</v>
      </c>
      <c r="BO2624" s="39">
        <f t="shared" si="531"/>
        <v>1761.9082928159999</v>
      </c>
      <c r="BP2624" s="39">
        <f t="shared" si="541"/>
        <v>609.21250470079985</v>
      </c>
    </row>
    <row r="2625" spans="1:68" s="25" customFormat="1" ht="14.25" x14ac:dyDescent="0.2">
      <c r="A2625" s="14">
        <v>1482</v>
      </c>
      <c r="B2625" s="40"/>
      <c r="C2625" s="15"/>
      <c r="D2625" s="16">
        <v>27531</v>
      </c>
      <c r="E2625" s="15" t="s">
        <v>20125</v>
      </c>
      <c r="F2625" s="15" t="s">
        <v>20126</v>
      </c>
      <c r="G2625" s="17" t="s">
        <v>20127</v>
      </c>
      <c r="H2625" s="17" t="s">
        <v>20128</v>
      </c>
      <c r="I2625" s="17" t="s">
        <v>86</v>
      </c>
      <c r="J2625" s="15" t="s">
        <v>20129</v>
      </c>
      <c r="K2625" s="15" t="s">
        <v>2369</v>
      </c>
      <c r="L2625" s="18" t="s">
        <v>20130</v>
      </c>
      <c r="M2625" s="15" t="s">
        <v>18972</v>
      </c>
      <c r="N2625" s="15" t="s">
        <v>18973</v>
      </c>
      <c r="O2625" s="16">
        <v>510</v>
      </c>
      <c r="P2625" s="15" t="s">
        <v>118</v>
      </c>
      <c r="Q2625" s="15">
        <v>25600</v>
      </c>
      <c r="R2625" s="15">
        <v>142200</v>
      </c>
      <c r="S2625" s="15">
        <v>167800</v>
      </c>
      <c r="T2625" s="15">
        <v>0.26</v>
      </c>
      <c r="U2625" s="15" t="s">
        <v>18717</v>
      </c>
      <c r="V2625" s="15" t="s">
        <v>76</v>
      </c>
      <c r="W2625" s="16">
        <v>1</v>
      </c>
      <c r="X2625" s="16">
        <v>1</v>
      </c>
      <c r="Y2625" s="15">
        <v>12115</v>
      </c>
      <c r="Z2625" s="15">
        <v>0.27800000000000002</v>
      </c>
      <c r="AA2625" s="15" t="s">
        <v>20122</v>
      </c>
      <c r="AB2625" s="15" t="s">
        <v>18925</v>
      </c>
      <c r="AC2625" s="15">
        <v>131284</v>
      </c>
      <c r="AD2625" s="26">
        <v>37869</v>
      </c>
      <c r="AE2625" s="15" t="s">
        <v>147</v>
      </c>
      <c r="AF2625" s="15" t="s">
        <v>12212</v>
      </c>
      <c r="AG2625" s="16">
        <v>1</v>
      </c>
      <c r="AH2625" s="15" t="s">
        <v>20131</v>
      </c>
      <c r="AI2625" s="15" t="s">
        <v>78</v>
      </c>
      <c r="AJ2625" s="15">
        <v>12114.8688965</v>
      </c>
      <c r="AK2625" s="15">
        <v>430.124637054</v>
      </c>
      <c r="AL2625" s="15">
        <v>3103220.3703600001</v>
      </c>
      <c r="AM2625" s="15">
        <v>1412854.8359300001</v>
      </c>
      <c r="AN2625" s="19">
        <v>25600</v>
      </c>
      <c r="AO2625" s="19">
        <v>129300</v>
      </c>
      <c r="AP2625" s="19">
        <v>0</v>
      </c>
      <c r="AQ2625" s="19">
        <v>0</v>
      </c>
      <c r="AR2625" s="34">
        <f t="shared" si="532"/>
        <v>154900</v>
      </c>
      <c r="AS2625" s="34">
        <v>45000</v>
      </c>
      <c r="AT2625" s="34">
        <v>3000</v>
      </c>
      <c r="AU2625" s="34">
        <v>38465</v>
      </c>
      <c r="AV2625" s="34">
        <v>0</v>
      </c>
      <c r="AW2625" s="35">
        <f t="shared" si="533"/>
        <v>86465</v>
      </c>
      <c r="AX2625" s="34">
        <f t="shared" si="534"/>
        <v>68435</v>
      </c>
      <c r="AY2625" s="36">
        <v>1.3258000000000001</v>
      </c>
      <c r="AZ2625" s="36">
        <v>2.0265</v>
      </c>
      <c r="BA2625" s="22"/>
      <c r="BB2625" s="19">
        <v>1549</v>
      </c>
      <c r="BC2625" s="34">
        <f t="shared" si="535"/>
        <v>907.31123000000014</v>
      </c>
      <c r="BD2625" s="34">
        <f t="shared" si="536"/>
        <v>1386.8352749999999</v>
      </c>
      <c r="BE2625" s="38">
        <v>3.4819999999999997E-2</v>
      </c>
      <c r="BF2625" s="38">
        <f t="shared" si="537"/>
        <v>3.4819999999999997E-2</v>
      </c>
      <c r="BG2625" s="34">
        <v>31.592577028600001</v>
      </c>
      <c r="BH2625" s="34">
        <v>48.28960427549999</v>
      </c>
      <c r="BI2625" s="34">
        <f t="shared" si="538"/>
        <v>875.71865297140016</v>
      </c>
      <c r="BJ2625" s="34">
        <f t="shared" si="539"/>
        <v>1338.5456707244998</v>
      </c>
      <c r="BK2625" s="34">
        <v>0</v>
      </c>
      <c r="BL2625" s="34">
        <v>0</v>
      </c>
      <c r="BM2625" s="34">
        <f t="shared" si="540"/>
        <v>0</v>
      </c>
      <c r="BN2625" s="39">
        <f t="shared" ref="BN2625:BN2688" si="542">BI2625-BK2625</f>
        <v>875.71865297140016</v>
      </c>
      <c r="BO2625" s="39">
        <f t="shared" ref="BO2625:BO2688" si="543">BJ2625-BL2625</f>
        <v>1338.5456707244998</v>
      </c>
      <c r="BP2625" s="39">
        <f t="shared" si="541"/>
        <v>462.82701775309965</v>
      </c>
    </row>
    <row r="2626" spans="1:68" s="25" customFormat="1" ht="14.25" x14ac:dyDescent="0.2">
      <c r="A2626" s="14">
        <v>1483</v>
      </c>
      <c r="B2626" s="40"/>
      <c r="C2626" s="15" t="s">
        <v>176</v>
      </c>
      <c r="D2626" s="16">
        <v>15191</v>
      </c>
      <c r="E2626" s="15" t="s">
        <v>20132</v>
      </c>
      <c r="F2626" s="15" t="s">
        <v>20133</v>
      </c>
      <c r="G2626" s="17" t="s">
        <v>20134</v>
      </c>
      <c r="H2626" s="17" t="s">
        <v>20135</v>
      </c>
      <c r="I2626" s="17" t="s">
        <v>86</v>
      </c>
      <c r="J2626" s="15" t="s">
        <v>20136</v>
      </c>
      <c r="K2626" s="15" t="s">
        <v>2543</v>
      </c>
      <c r="L2626" s="18" t="s">
        <v>20137</v>
      </c>
      <c r="M2626" s="15" t="s">
        <v>18972</v>
      </c>
      <c r="N2626" s="15" t="s">
        <v>18973</v>
      </c>
      <c r="O2626" s="16">
        <v>510</v>
      </c>
      <c r="P2626" s="15" t="s">
        <v>118</v>
      </c>
      <c r="Q2626" s="15">
        <v>22000</v>
      </c>
      <c r="R2626" s="15">
        <v>177300</v>
      </c>
      <c r="S2626" s="15">
        <v>199300</v>
      </c>
      <c r="T2626" s="15">
        <v>0.2</v>
      </c>
      <c r="U2626" s="15" t="s">
        <v>18717</v>
      </c>
      <c r="V2626" s="15" t="s">
        <v>76</v>
      </c>
      <c r="W2626" s="16">
        <v>1</v>
      </c>
      <c r="X2626" s="16">
        <v>1</v>
      </c>
      <c r="Y2626" s="15">
        <v>9201</v>
      </c>
      <c r="Z2626" s="15">
        <v>0.21099999999999999</v>
      </c>
      <c r="AA2626" s="15" t="s">
        <v>20122</v>
      </c>
      <c r="AB2626" s="15" t="s">
        <v>18925</v>
      </c>
      <c r="AC2626" s="15">
        <v>168000</v>
      </c>
      <c r="AD2626" s="26">
        <v>40270</v>
      </c>
      <c r="AE2626" s="15" t="s">
        <v>147</v>
      </c>
      <c r="AF2626" s="15" t="s">
        <v>20138</v>
      </c>
      <c r="AG2626" s="16">
        <v>1</v>
      </c>
      <c r="AH2626" s="15" t="s">
        <v>20139</v>
      </c>
      <c r="AI2626" s="15" t="s">
        <v>78</v>
      </c>
      <c r="AJ2626" s="15">
        <v>9201.0224609399993</v>
      </c>
      <c r="AK2626" s="15">
        <v>392.32357640700002</v>
      </c>
      <c r="AL2626" s="15">
        <v>3103104.69459</v>
      </c>
      <c r="AM2626" s="15">
        <v>1412832.3454</v>
      </c>
      <c r="AN2626" s="19">
        <v>0</v>
      </c>
      <c r="AO2626" s="19">
        <v>0</v>
      </c>
      <c r="AP2626" s="19">
        <v>22000</v>
      </c>
      <c r="AQ2626" s="19">
        <v>164500</v>
      </c>
      <c r="AR2626" s="34">
        <f t="shared" si="532"/>
        <v>186500</v>
      </c>
      <c r="AS2626" s="34">
        <v>0</v>
      </c>
      <c r="AT2626" s="34">
        <v>3000</v>
      </c>
      <c r="AU2626" s="34">
        <v>0</v>
      </c>
      <c r="AV2626" s="34">
        <v>24960</v>
      </c>
      <c r="AW2626" s="35">
        <f t="shared" si="533"/>
        <v>27960</v>
      </c>
      <c r="AX2626" s="34">
        <f t="shared" si="534"/>
        <v>158540</v>
      </c>
      <c r="AY2626" s="36">
        <v>1.3258000000000001</v>
      </c>
      <c r="AZ2626" s="36">
        <v>2.0265</v>
      </c>
      <c r="BA2626" s="22"/>
      <c r="BB2626" s="19">
        <v>3730</v>
      </c>
      <c r="BC2626" s="34">
        <f t="shared" si="535"/>
        <v>2101.9233200000003</v>
      </c>
      <c r="BD2626" s="34">
        <f t="shared" si="536"/>
        <v>3212.8131000000003</v>
      </c>
      <c r="BE2626" s="38">
        <v>3.4819999999999997E-2</v>
      </c>
      <c r="BF2626" s="38">
        <f t="shared" si="537"/>
        <v>3.4819999999999997E-2</v>
      </c>
      <c r="BG2626" s="34">
        <v>0</v>
      </c>
      <c r="BH2626" s="34">
        <v>0</v>
      </c>
      <c r="BI2626" s="34">
        <f t="shared" si="538"/>
        <v>2101.9233200000003</v>
      </c>
      <c r="BJ2626" s="34">
        <f t="shared" si="539"/>
        <v>3212.8131000000003</v>
      </c>
      <c r="BK2626" s="34">
        <v>0</v>
      </c>
      <c r="BL2626" s="34">
        <v>49.422500000000127</v>
      </c>
      <c r="BM2626" s="34">
        <f t="shared" si="540"/>
        <v>49.422500000000127</v>
      </c>
      <c r="BN2626" s="39">
        <f t="shared" si="542"/>
        <v>2101.9233200000003</v>
      </c>
      <c r="BO2626" s="39">
        <f t="shared" si="543"/>
        <v>3163.3906000000002</v>
      </c>
      <c r="BP2626" s="39">
        <f t="shared" si="541"/>
        <v>1061.4672799999998</v>
      </c>
    </row>
    <row r="2627" spans="1:68" s="25" customFormat="1" ht="14.25" x14ac:dyDescent="0.2">
      <c r="A2627" s="14">
        <v>1484</v>
      </c>
      <c r="B2627" s="40"/>
      <c r="C2627" s="15" t="s">
        <v>176</v>
      </c>
      <c r="D2627" s="16">
        <v>34578</v>
      </c>
      <c r="E2627" s="15" t="s">
        <v>20140</v>
      </c>
      <c r="F2627" s="15" t="s">
        <v>20141</v>
      </c>
      <c r="G2627" s="17" t="s">
        <v>20142</v>
      </c>
      <c r="H2627" s="17" t="s">
        <v>20143</v>
      </c>
      <c r="I2627" s="17" t="s">
        <v>86</v>
      </c>
      <c r="J2627" s="15" t="s">
        <v>20144</v>
      </c>
      <c r="K2627" s="15" t="s">
        <v>86</v>
      </c>
      <c r="L2627" s="18" t="s">
        <v>20145</v>
      </c>
      <c r="M2627" s="15" t="s">
        <v>18981</v>
      </c>
      <c r="N2627" s="15" t="s">
        <v>18982</v>
      </c>
      <c r="O2627" s="16">
        <v>510</v>
      </c>
      <c r="P2627" s="15" t="s">
        <v>118</v>
      </c>
      <c r="Q2627" s="15">
        <v>17200</v>
      </c>
      <c r="R2627" s="15">
        <v>132100</v>
      </c>
      <c r="S2627" s="15">
        <v>149300</v>
      </c>
      <c r="T2627" s="15">
        <v>0.16</v>
      </c>
      <c r="U2627" s="15" t="s">
        <v>18717</v>
      </c>
      <c r="V2627" s="15" t="s">
        <v>76</v>
      </c>
      <c r="W2627" s="16">
        <v>1</v>
      </c>
      <c r="X2627" s="16">
        <v>1</v>
      </c>
      <c r="Y2627" s="15">
        <v>7178</v>
      </c>
      <c r="Z2627" s="15">
        <v>0.16500000000000001</v>
      </c>
      <c r="AA2627" s="15" t="s">
        <v>20122</v>
      </c>
      <c r="AB2627" s="15" t="s">
        <v>18925</v>
      </c>
      <c r="AC2627" s="15">
        <v>113944</v>
      </c>
      <c r="AD2627" s="26">
        <v>37925</v>
      </c>
      <c r="AE2627" s="15" t="s">
        <v>119</v>
      </c>
      <c r="AF2627" s="15" t="s">
        <v>119</v>
      </c>
      <c r="AG2627" s="16">
        <v>1</v>
      </c>
      <c r="AH2627" s="15" t="s">
        <v>20146</v>
      </c>
      <c r="AI2627" s="15" t="s">
        <v>78</v>
      </c>
      <c r="AJ2627" s="15">
        <v>7177.9365234400002</v>
      </c>
      <c r="AK2627" s="15">
        <v>355.119383438</v>
      </c>
      <c r="AL2627" s="15">
        <v>3103073.14494</v>
      </c>
      <c r="AM2627" s="15">
        <v>1412896.9056599999</v>
      </c>
      <c r="AN2627" s="19">
        <v>0</v>
      </c>
      <c r="AO2627" s="19">
        <v>0</v>
      </c>
      <c r="AP2627" s="19">
        <v>17200</v>
      </c>
      <c r="AQ2627" s="19">
        <v>131900</v>
      </c>
      <c r="AR2627" s="34">
        <f t="shared" si="532"/>
        <v>149100</v>
      </c>
      <c r="AS2627" s="34">
        <v>0</v>
      </c>
      <c r="AT2627" s="34">
        <v>0</v>
      </c>
      <c r="AU2627" s="34">
        <v>0</v>
      </c>
      <c r="AV2627" s="34">
        <v>0</v>
      </c>
      <c r="AW2627" s="35">
        <f t="shared" si="533"/>
        <v>0</v>
      </c>
      <c r="AX2627" s="34">
        <f t="shared" si="534"/>
        <v>149100</v>
      </c>
      <c r="AY2627" s="36">
        <v>1.3258000000000001</v>
      </c>
      <c r="AZ2627" s="36">
        <v>2.0265</v>
      </c>
      <c r="BA2627" s="22"/>
      <c r="BB2627" s="19">
        <v>2982</v>
      </c>
      <c r="BC2627" s="34">
        <f t="shared" si="535"/>
        <v>1976.7678000000001</v>
      </c>
      <c r="BD2627" s="34">
        <f t="shared" si="536"/>
        <v>3021.5115000000001</v>
      </c>
      <c r="BE2627" s="38">
        <v>3.4819999999999997E-2</v>
      </c>
      <c r="BF2627" s="38">
        <f t="shared" si="537"/>
        <v>3.4819999999999997E-2</v>
      </c>
      <c r="BG2627" s="34">
        <v>0</v>
      </c>
      <c r="BH2627" s="34">
        <v>0</v>
      </c>
      <c r="BI2627" s="34">
        <f t="shared" si="538"/>
        <v>1976.7678000000001</v>
      </c>
      <c r="BJ2627" s="34">
        <f t="shared" si="539"/>
        <v>3021.5115000000001</v>
      </c>
      <c r="BK2627" s="34">
        <v>0</v>
      </c>
      <c r="BL2627" s="34">
        <v>39.511500000000069</v>
      </c>
      <c r="BM2627" s="34">
        <f t="shared" si="540"/>
        <v>39.511500000000069</v>
      </c>
      <c r="BN2627" s="39">
        <f t="shared" si="542"/>
        <v>1976.7678000000001</v>
      </c>
      <c r="BO2627" s="39">
        <f t="shared" si="543"/>
        <v>2982</v>
      </c>
      <c r="BP2627" s="39">
        <f t="shared" si="541"/>
        <v>1005.2321999999999</v>
      </c>
    </row>
    <row r="2628" spans="1:68" s="25" customFormat="1" ht="14.25" x14ac:dyDescent="0.2">
      <c r="A2628" s="14">
        <v>1485</v>
      </c>
      <c r="B2628" s="40"/>
      <c r="C2628" s="15"/>
      <c r="D2628" s="16">
        <v>33593</v>
      </c>
      <c r="E2628" s="15" t="s">
        <v>20147</v>
      </c>
      <c r="F2628" s="15" t="s">
        <v>20148</v>
      </c>
      <c r="G2628" s="17" t="s">
        <v>20149</v>
      </c>
      <c r="H2628" s="17" t="s">
        <v>20150</v>
      </c>
      <c r="I2628" s="17" t="s">
        <v>86</v>
      </c>
      <c r="J2628" s="15" t="s">
        <v>20151</v>
      </c>
      <c r="K2628" s="15" t="s">
        <v>86</v>
      </c>
      <c r="L2628" s="18" t="s">
        <v>20152</v>
      </c>
      <c r="M2628" s="15" t="s">
        <v>18972</v>
      </c>
      <c r="N2628" s="15" t="s">
        <v>18973</v>
      </c>
      <c r="O2628" s="16">
        <v>510</v>
      </c>
      <c r="P2628" s="15" t="s">
        <v>118</v>
      </c>
      <c r="Q2628" s="15">
        <v>19700</v>
      </c>
      <c r="R2628" s="15">
        <v>162200</v>
      </c>
      <c r="S2628" s="15">
        <v>181900</v>
      </c>
      <c r="T2628" s="15">
        <v>0.17</v>
      </c>
      <c r="U2628" s="15" t="s">
        <v>18717</v>
      </c>
      <c r="V2628" s="15" t="s">
        <v>76</v>
      </c>
      <c r="W2628" s="16">
        <v>1</v>
      </c>
      <c r="X2628" s="16">
        <v>1</v>
      </c>
      <c r="Y2628" s="15">
        <v>7480</v>
      </c>
      <c r="Z2628" s="15">
        <v>0.17199999999999999</v>
      </c>
      <c r="AA2628" s="15" t="s">
        <v>19906</v>
      </c>
      <c r="AB2628" s="15" t="s">
        <v>18925</v>
      </c>
      <c r="AC2628" s="15">
        <v>185000</v>
      </c>
      <c r="AD2628" s="26">
        <v>42128</v>
      </c>
      <c r="AE2628" s="15" t="s">
        <v>119</v>
      </c>
      <c r="AF2628" s="15" t="s">
        <v>119</v>
      </c>
      <c r="AG2628" s="16">
        <v>1</v>
      </c>
      <c r="AH2628" s="15" t="s">
        <v>20153</v>
      </c>
      <c r="AI2628" s="15" t="s">
        <v>78</v>
      </c>
      <c r="AJ2628" s="15">
        <v>7480.0517578099998</v>
      </c>
      <c r="AK2628" s="15">
        <v>359.39485544500002</v>
      </c>
      <c r="AL2628" s="15">
        <v>3103050.7126199999</v>
      </c>
      <c r="AM2628" s="15">
        <v>1412956.4424399999</v>
      </c>
      <c r="AN2628" s="19">
        <v>19700</v>
      </c>
      <c r="AO2628" s="19">
        <v>150100</v>
      </c>
      <c r="AP2628" s="19">
        <v>0</v>
      </c>
      <c r="AQ2628" s="19">
        <v>0</v>
      </c>
      <c r="AR2628" s="34">
        <f t="shared" si="532"/>
        <v>169800</v>
      </c>
      <c r="AS2628" s="34">
        <v>45000</v>
      </c>
      <c r="AT2628" s="34">
        <v>3000</v>
      </c>
      <c r="AU2628" s="34">
        <v>43680</v>
      </c>
      <c r="AV2628" s="34">
        <v>0</v>
      </c>
      <c r="AW2628" s="35">
        <f t="shared" si="533"/>
        <v>91680</v>
      </c>
      <c r="AX2628" s="34">
        <f t="shared" si="534"/>
        <v>78120</v>
      </c>
      <c r="AY2628" s="36">
        <v>1.3258000000000001</v>
      </c>
      <c r="AZ2628" s="36">
        <v>2.0265</v>
      </c>
      <c r="BA2628" s="22"/>
      <c r="BB2628" s="19">
        <v>1698</v>
      </c>
      <c r="BC2628" s="34">
        <f t="shared" si="535"/>
        <v>1035.71496</v>
      </c>
      <c r="BD2628" s="34">
        <f t="shared" si="536"/>
        <v>1583.1018000000001</v>
      </c>
      <c r="BE2628" s="38">
        <v>3.4819999999999997E-2</v>
      </c>
      <c r="BF2628" s="38">
        <f t="shared" si="537"/>
        <v>3.4819999999999997E-2</v>
      </c>
      <c r="BG2628" s="34">
        <v>36.063594907199999</v>
      </c>
      <c r="BH2628" s="34">
        <v>55.123604675999999</v>
      </c>
      <c r="BI2628" s="34">
        <f t="shared" si="538"/>
        <v>999.65136509280001</v>
      </c>
      <c r="BJ2628" s="34">
        <f t="shared" si="539"/>
        <v>1527.9781953240001</v>
      </c>
      <c r="BK2628" s="34">
        <v>0</v>
      </c>
      <c r="BL2628" s="34">
        <v>0</v>
      </c>
      <c r="BM2628" s="34">
        <f t="shared" si="540"/>
        <v>0</v>
      </c>
      <c r="BN2628" s="39">
        <f t="shared" si="542"/>
        <v>999.65136509280001</v>
      </c>
      <c r="BO2628" s="39">
        <f t="shared" si="543"/>
        <v>1527.9781953240001</v>
      </c>
      <c r="BP2628" s="39">
        <f t="shared" si="541"/>
        <v>528.32683023120012</v>
      </c>
    </row>
    <row r="2629" spans="1:68" s="25" customFormat="1" ht="14.25" x14ac:dyDescent="0.2">
      <c r="A2629" s="14">
        <v>1486</v>
      </c>
      <c r="B2629" s="40"/>
      <c r="C2629" s="15"/>
      <c r="D2629" s="16">
        <v>24674</v>
      </c>
      <c r="E2629" s="15" t="s">
        <v>20154</v>
      </c>
      <c r="F2629" s="15" t="s">
        <v>20155</v>
      </c>
      <c r="G2629" s="17" t="s">
        <v>20156</v>
      </c>
      <c r="H2629" s="17" t="s">
        <v>20157</v>
      </c>
      <c r="I2629" s="17" t="s">
        <v>86</v>
      </c>
      <c r="J2629" s="15" t="s">
        <v>20157</v>
      </c>
      <c r="K2629" s="15" t="s">
        <v>4004</v>
      </c>
      <c r="L2629" s="18" t="s">
        <v>20158</v>
      </c>
      <c r="M2629" s="15" t="s">
        <v>18981</v>
      </c>
      <c r="N2629" s="15" t="s">
        <v>18982</v>
      </c>
      <c r="O2629" s="16">
        <v>510</v>
      </c>
      <c r="P2629" s="15" t="s">
        <v>118</v>
      </c>
      <c r="Q2629" s="15">
        <v>17200</v>
      </c>
      <c r="R2629" s="15">
        <v>123700</v>
      </c>
      <c r="S2629" s="15">
        <v>140900</v>
      </c>
      <c r="T2629" s="15">
        <v>0.16</v>
      </c>
      <c r="U2629" s="15" t="s">
        <v>18717</v>
      </c>
      <c r="V2629" s="15" t="s">
        <v>76</v>
      </c>
      <c r="W2629" s="16">
        <v>1</v>
      </c>
      <c r="X2629" s="16">
        <v>1</v>
      </c>
      <c r="Y2629" s="15">
        <v>6950</v>
      </c>
      <c r="Z2629" s="15">
        <v>0.16</v>
      </c>
      <c r="AA2629" s="15" t="s">
        <v>19906</v>
      </c>
      <c r="AB2629" s="15" t="s">
        <v>18925</v>
      </c>
      <c r="AC2629" s="15">
        <v>136500</v>
      </c>
      <c r="AD2629" s="26">
        <v>42094</v>
      </c>
      <c r="AE2629" s="15" t="s">
        <v>119</v>
      </c>
      <c r="AF2629" s="15" t="s">
        <v>119</v>
      </c>
      <c r="AG2629" s="16">
        <v>1</v>
      </c>
      <c r="AH2629" s="15" t="s">
        <v>20159</v>
      </c>
      <c r="AI2629" s="15" t="s">
        <v>78</v>
      </c>
      <c r="AJ2629" s="15">
        <v>6949.7492675800004</v>
      </c>
      <c r="AK2629" s="15">
        <v>350.45811357500003</v>
      </c>
      <c r="AL2629" s="15">
        <v>3103032.9012600002</v>
      </c>
      <c r="AM2629" s="15">
        <v>1413017.2877700001</v>
      </c>
      <c r="AN2629" s="19">
        <v>17200</v>
      </c>
      <c r="AO2629" s="19">
        <v>121700</v>
      </c>
      <c r="AP2629" s="19">
        <v>0</v>
      </c>
      <c r="AQ2629" s="19">
        <v>0</v>
      </c>
      <c r="AR2629" s="34">
        <f t="shared" si="532"/>
        <v>138900</v>
      </c>
      <c r="AS2629" s="34">
        <v>45000</v>
      </c>
      <c r="AT2629" s="34">
        <v>3000</v>
      </c>
      <c r="AU2629" s="34">
        <v>32865</v>
      </c>
      <c r="AV2629" s="34">
        <v>0</v>
      </c>
      <c r="AW2629" s="35">
        <f t="shared" si="533"/>
        <v>80865</v>
      </c>
      <c r="AX2629" s="34">
        <f t="shared" si="534"/>
        <v>58035</v>
      </c>
      <c r="AY2629" s="36">
        <v>1.3258000000000001</v>
      </c>
      <c r="AZ2629" s="36">
        <v>2.0265</v>
      </c>
      <c r="BA2629" s="22"/>
      <c r="BB2629" s="19">
        <v>1389</v>
      </c>
      <c r="BC2629" s="34">
        <f t="shared" si="535"/>
        <v>769.42803000000004</v>
      </c>
      <c r="BD2629" s="34">
        <f t="shared" si="536"/>
        <v>1176.0792750000001</v>
      </c>
      <c r="BE2629" s="38">
        <v>3.4819999999999997E-2</v>
      </c>
      <c r="BF2629" s="38">
        <f t="shared" si="537"/>
        <v>3.4819999999999997E-2</v>
      </c>
      <c r="BG2629" s="34">
        <v>26.791484004599997</v>
      </c>
      <c r="BH2629" s="34">
        <v>40.951080355499997</v>
      </c>
      <c r="BI2629" s="34">
        <f t="shared" si="538"/>
        <v>742.63654599540007</v>
      </c>
      <c r="BJ2629" s="34">
        <f t="shared" si="539"/>
        <v>1135.1281946445001</v>
      </c>
      <c r="BK2629" s="34">
        <v>0</v>
      </c>
      <c r="BL2629" s="34">
        <v>0</v>
      </c>
      <c r="BM2629" s="34">
        <f t="shared" si="540"/>
        <v>0</v>
      </c>
      <c r="BN2629" s="39">
        <f t="shared" si="542"/>
        <v>742.63654599540007</v>
      </c>
      <c r="BO2629" s="39">
        <f t="shared" si="543"/>
        <v>1135.1281946445001</v>
      </c>
      <c r="BP2629" s="39">
        <f t="shared" si="541"/>
        <v>392.49164864910006</v>
      </c>
    </row>
    <row r="2630" spans="1:68" s="25" customFormat="1" ht="14.25" x14ac:dyDescent="0.2">
      <c r="A2630" s="14">
        <v>1487</v>
      </c>
      <c r="B2630" s="40"/>
      <c r="C2630" s="15"/>
      <c r="D2630" s="16">
        <v>20434</v>
      </c>
      <c r="E2630" s="15" t="s">
        <v>20160</v>
      </c>
      <c r="F2630" s="15" t="s">
        <v>20161</v>
      </c>
      <c r="G2630" s="17" t="s">
        <v>20162</v>
      </c>
      <c r="H2630" s="17" t="s">
        <v>20163</v>
      </c>
      <c r="I2630" s="17" t="s">
        <v>86</v>
      </c>
      <c r="J2630" s="15" t="s">
        <v>20164</v>
      </c>
      <c r="K2630" s="15" t="s">
        <v>341</v>
      </c>
      <c r="L2630" s="18" t="s">
        <v>20165</v>
      </c>
      <c r="M2630" s="15" t="s">
        <v>18981</v>
      </c>
      <c r="N2630" s="15" t="s">
        <v>18982</v>
      </c>
      <c r="O2630" s="16">
        <v>510</v>
      </c>
      <c r="P2630" s="15" t="s">
        <v>118</v>
      </c>
      <c r="Q2630" s="15">
        <v>17200</v>
      </c>
      <c r="R2630" s="15">
        <v>119700</v>
      </c>
      <c r="S2630" s="15">
        <v>136900</v>
      </c>
      <c r="T2630" s="15">
        <v>0.16</v>
      </c>
      <c r="U2630" s="15" t="s">
        <v>18717</v>
      </c>
      <c r="V2630" s="15" t="s">
        <v>76</v>
      </c>
      <c r="W2630" s="16">
        <v>1</v>
      </c>
      <c r="X2630" s="16">
        <v>1</v>
      </c>
      <c r="Y2630" s="15">
        <v>7115</v>
      </c>
      <c r="Z2630" s="15">
        <v>0.16300000000000001</v>
      </c>
      <c r="AA2630" s="15" t="s">
        <v>19906</v>
      </c>
      <c r="AB2630" s="15" t="s">
        <v>18925</v>
      </c>
      <c r="AC2630" s="15">
        <v>114870</v>
      </c>
      <c r="AD2630" s="26">
        <v>38146</v>
      </c>
      <c r="AE2630" s="15" t="s">
        <v>119</v>
      </c>
      <c r="AF2630" s="15" t="s">
        <v>119</v>
      </c>
      <c r="AG2630" s="16">
        <v>1</v>
      </c>
      <c r="AH2630" s="15" t="s">
        <v>20166</v>
      </c>
      <c r="AI2630" s="15" t="s">
        <v>78</v>
      </c>
      <c r="AJ2630" s="15">
        <v>7115.1208496099998</v>
      </c>
      <c r="AK2630" s="15">
        <v>355.91340367399999</v>
      </c>
      <c r="AL2630" s="15">
        <v>3103020.9826799999</v>
      </c>
      <c r="AM2630" s="15">
        <v>1413076.4628099999</v>
      </c>
      <c r="AN2630" s="19">
        <v>17200</v>
      </c>
      <c r="AO2630" s="19">
        <v>117700</v>
      </c>
      <c r="AP2630" s="19">
        <v>0</v>
      </c>
      <c r="AQ2630" s="19">
        <v>0</v>
      </c>
      <c r="AR2630" s="34">
        <f t="shared" si="532"/>
        <v>134900</v>
      </c>
      <c r="AS2630" s="34">
        <v>45000</v>
      </c>
      <c r="AT2630" s="34">
        <v>3000</v>
      </c>
      <c r="AU2630" s="34">
        <v>31465</v>
      </c>
      <c r="AV2630" s="34">
        <v>0</v>
      </c>
      <c r="AW2630" s="35">
        <f t="shared" si="533"/>
        <v>79465</v>
      </c>
      <c r="AX2630" s="34">
        <f t="shared" si="534"/>
        <v>55435</v>
      </c>
      <c r="AY2630" s="36">
        <v>1.3258000000000001</v>
      </c>
      <c r="AZ2630" s="36">
        <v>2.0265</v>
      </c>
      <c r="BA2630" s="22"/>
      <c r="BB2630" s="19">
        <v>1349</v>
      </c>
      <c r="BC2630" s="34">
        <f t="shared" si="535"/>
        <v>734.9572300000001</v>
      </c>
      <c r="BD2630" s="34">
        <f t="shared" si="536"/>
        <v>1123.390275</v>
      </c>
      <c r="BE2630" s="38">
        <v>3.4819999999999997E-2</v>
      </c>
      <c r="BF2630" s="38">
        <f t="shared" si="537"/>
        <v>3.4819999999999997E-2</v>
      </c>
      <c r="BG2630" s="34">
        <v>25.591210748600002</v>
      </c>
      <c r="BH2630" s="34">
        <v>39.116449375499997</v>
      </c>
      <c r="BI2630" s="34">
        <f t="shared" si="538"/>
        <v>709.36601925140008</v>
      </c>
      <c r="BJ2630" s="34">
        <f t="shared" si="539"/>
        <v>1084.2738256245</v>
      </c>
      <c r="BK2630" s="34">
        <v>0</v>
      </c>
      <c r="BL2630" s="34">
        <v>0</v>
      </c>
      <c r="BM2630" s="34">
        <f t="shared" si="540"/>
        <v>0</v>
      </c>
      <c r="BN2630" s="39">
        <f t="shared" si="542"/>
        <v>709.36601925140008</v>
      </c>
      <c r="BO2630" s="39">
        <f t="shared" si="543"/>
        <v>1084.2738256245</v>
      </c>
      <c r="BP2630" s="39">
        <f t="shared" si="541"/>
        <v>374.9078063730999</v>
      </c>
    </row>
    <row r="2631" spans="1:68" s="25" customFormat="1" ht="14.25" x14ac:dyDescent="0.2">
      <c r="A2631" s="14">
        <v>1488</v>
      </c>
      <c r="B2631" s="40"/>
      <c r="C2631" s="15" t="s">
        <v>176</v>
      </c>
      <c r="D2631" s="16">
        <v>32703</v>
      </c>
      <c r="E2631" s="15" t="s">
        <v>20167</v>
      </c>
      <c r="F2631" s="15" t="s">
        <v>20168</v>
      </c>
      <c r="G2631" s="17" t="s">
        <v>20169</v>
      </c>
      <c r="H2631" s="17" t="s">
        <v>20170</v>
      </c>
      <c r="I2631" s="17" t="s">
        <v>86</v>
      </c>
      <c r="J2631" s="15" t="s">
        <v>20171</v>
      </c>
      <c r="K2631" s="15" t="s">
        <v>841</v>
      </c>
      <c r="L2631" s="18" t="s">
        <v>20172</v>
      </c>
      <c r="M2631" s="15" t="s">
        <v>18972</v>
      </c>
      <c r="N2631" s="15" t="s">
        <v>18973</v>
      </c>
      <c r="O2631" s="16">
        <v>510</v>
      </c>
      <c r="P2631" s="15" t="s">
        <v>118</v>
      </c>
      <c r="Q2631" s="15">
        <v>18900</v>
      </c>
      <c r="R2631" s="15">
        <v>112900</v>
      </c>
      <c r="S2631" s="15">
        <v>131800</v>
      </c>
      <c r="T2631" s="15">
        <v>0.16</v>
      </c>
      <c r="U2631" s="15" t="s">
        <v>18717</v>
      </c>
      <c r="V2631" s="15" t="s">
        <v>76</v>
      </c>
      <c r="W2631" s="16">
        <v>1</v>
      </c>
      <c r="X2631" s="16">
        <v>1</v>
      </c>
      <c r="Y2631" s="15">
        <v>7007</v>
      </c>
      <c r="Z2631" s="15">
        <v>0.161</v>
      </c>
      <c r="AA2631" s="15" t="s">
        <v>19906</v>
      </c>
      <c r="AB2631" s="15" t="s">
        <v>18925</v>
      </c>
      <c r="AC2631" s="15">
        <v>113683</v>
      </c>
      <c r="AD2631" s="26">
        <v>38166</v>
      </c>
      <c r="AE2631" s="15" t="s">
        <v>119</v>
      </c>
      <c r="AF2631" s="15" t="s">
        <v>119</v>
      </c>
      <c r="AG2631" s="16">
        <v>1</v>
      </c>
      <c r="AH2631" s="15" t="s">
        <v>20173</v>
      </c>
      <c r="AI2631" s="15" t="s">
        <v>78</v>
      </c>
      <c r="AJ2631" s="15">
        <v>7006.66918945</v>
      </c>
      <c r="AK2631" s="15">
        <v>353.477658636</v>
      </c>
      <c r="AL2631" s="15">
        <v>3103011.15784</v>
      </c>
      <c r="AM2631" s="15">
        <v>1413135.6747900001</v>
      </c>
      <c r="AN2631" s="19">
        <v>18900</v>
      </c>
      <c r="AO2631" s="19">
        <v>109900</v>
      </c>
      <c r="AP2631" s="19">
        <v>0</v>
      </c>
      <c r="AQ2631" s="19">
        <v>0</v>
      </c>
      <c r="AR2631" s="34">
        <f t="shared" si="532"/>
        <v>128800</v>
      </c>
      <c r="AS2631" s="34">
        <v>45000</v>
      </c>
      <c r="AT2631" s="34">
        <v>3000</v>
      </c>
      <c r="AU2631" s="34">
        <v>29330</v>
      </c>
      <c r="AV2631" s="34">
        <v>0</v>
      </c>
      <c r="AW2631" s="35">
        <f t="shared" si="533"/>
        <v>77330</v>
      </c>
      <c r="AX2631" s="34">
        <f t="shared" si="534"/>
        <v>51470</v>
      </c>
      <c r="AY2631" s="36">
        <v>1.3258000000000001</v>
      </c>
      <c r="AZ2631" s="36">
        <v>2.0265</v>
      </c>
      <c r="BA2631" s="22"/>
      <c r="BB2631" s="19">
        <v>1288</v>
      </c>
      <c r="BC2631" s="34">
        <f t="shared" si="535"/>
        <v>682.38926000000015</v>
      </c>
      <c r="BD2631" s="34">
        <f t="shared" si="536"/>
        <v>1043.03955</v>
      </c>
      <c r="BE2631" s="38">
        <v>3.4819999999999997E-2</v>
      </c>
      <c r="BF2631" s="38">
        <f t="shared" si="537"/>
        <v>3.4819999999999997E-2</v>
      </c>
      <c r="BG2631" s="34">
        <v>23.760794033200003</v>
      </c>
      <c r="BH2631" s="34">
        <v>36.318637130999996</v>
      </c>
      <c r="BI2631" s="34">
        <f t="shared" si="538"/>
        <v>658.62846596680015</v>
      </c>
      <c r="BJ2631" s="34">
        <f t="shared" si="539"/>
        <v>1006.720912869</v>
      </c>
      <c r="BK2631" s="34">
        <v>0</v>
      </c>
      <c r="BL2631" s="34">
        <v>0</v>
      </c>
      <c r="BM2631" s="34">
        <f t="shared" si="540"/>
        <v>0</v>
      </c>
      <c r="BN2631" s="39">
        <f t="shared" si="542"/>
        <v>658.62846596680015</v>
      </c>
      <c r="BO2631" s="39">
        <f t="shared" si="543"/>
        <v>1006.720912869</v>
      </c>
      <c r="BP2631" s="39">
        <f t="shared" si="541"/>
        <v>348.09244690219987</v>
      </c>
    </row>
    <row r="2632" spans="1:68" s="25" customFormat="1" ht="14.25" x14ac:dyDescent="0.2">
      <c r="A2632" s="14">
        <v>1489</v>
      </c>
      <c r="B2632" s="40"/>
      <c r="C2632" s="15" t="s">
        <v>20174</v>
      </c>
      <c r="D2632" s="16">
        <v>13551</v>
      </c>
      <c r="E2632" s="15" t="s">
        <v>20175</v>
      </c>
      <c r="F2632" s="15" t="s">
        <v>20174</v>
      </c>
      <c r="G2632" s="17" t="s">
        <v>20176</v>
      </c>
      <c r="H2632" s="17" t="s">
        <v>20177</v>
      </c>
      <c r="I2632" s="17" t="s">
        <v>20178</v>
      </c>
      <c r="J2632" s="15" t="s">
        <v>20179</v>
      </c>
      <c r="K2632" s="15" t="s">
        <v>4094</v>
      </c>
      <c r="L2632" s="18" t="s">
        <v>20180</v>
      </c>
      <c r="M2632" s="15" t="s">
        <v>18972</v>
      </c>
      <c r="N2632" s="15" t="s">
        <v>18973</v>
      </c>
      <c r="O2632" s="16">
        <v>510</v>
      </c>
      <c r="P2632" s="15" t="s">
        <v>118</v>
      </c>
      <c r="Q2632" s="15">
        <v>22000</v>
      </c>
      <c r="R2632" s="15">
        <v>156600</v>
      </c>
      <c r="S2632" s="15">
        <v>178600</v>
      </c>
      <c r="T2632" s="15">
        <v>0.2</v>
      </c>
      <c r="U2632" s="15" t="s">
        <v>18717</v>
      </c>
      <c r="V2632" s="15" t="s">
        <v>76</v>
      </c>
      <c r="W2632" s="16">
        <v>1</v>
      </c>
      <c r="X2632" s="16">
        <v>1</v>
      </c>
      <c r="Y2632" s="15">
        <v>8650</v>
      </c>
      <c r="Z2632" s="15">
        <v>0.19900000000000001</v>
      </c>
      <c r="AA2632" s="15" t="s">
        <v>19906</v>
      </c>
      <c r="AB2632" s="15" t="s">
        <v>18925</v>
      </c>
      <c r="AC2632" s="15">
        <v>151018</v>
      </c>
      <c r="AD2632" s="26">
        <v>38103</v>
      </c>
      <c r="AE2632" s="15" t="s">
        <v>119</v>
      </c>
      <c r="AF2632" s="15" t="s">
        <v>119</v>
      </c>
      <c r="AG2632" s="16">
        <v>1</v>
      </c>
      <c r="AH2632" s="15" t="s">
        <v>20181</v>
      </c>
      <c r="AI2632" s="15" t="s">
        <v>78</v>
      </c>
      <c r="AJ2632" s="15">
        <v>8649.9428710899992</v>
      </c>
      <c r="AK2632" s="15">
        <v>370.71181851699998</v>
      </c>
      <c r="AL2632" s="15">
        <v>3103003.6087600002</v>
      </c>
      <c r="AM2632" s="15">
        <v>1413203.46698</v>
      </c>
      <c r="AN2632" s="19">
        <v>22000</v>
      </c>
      <c r="AO2632" s="19">
        <v>153100</v>
      </c>
      <c r="AP2632" s="19">
        <v>0</v>
      </c>
      <c r="AQ2632" s="19">
        <v>0</v>
      </c>
      <c r="AR2632" s="34">
        <f t="shared" ref="AR2632:AR2695" si="544">SUM(AN2632:AQ2632)</f>
        <v>175100</v>
      </c>
      <c r="AS2632" s="34">
        <v>45000</v>
      </c>
      <c r="AT2632" s="34">
        <v>3000</v>
      </c>
      <c r="AU2632" s="34">
        <v>45535</v>
      </c>
      <c r="AV2632" s="34">
        <v>24960</v>
      </c>
      <c r="AW2632" s="35">
        <f t="shared" ref="AW2632:AW2695" si="545">SUM(AS2632:AV2632)</f>
        <v>118495</v>
      </c>
      <c r="AX2632" s="34">
        <f t="shared" ref="AX2632:AX2695" si="546">AR2632-AW2632</f>
        <v>56605</v>
      </c>
      <c r="AY2632" s="36">
        <v>1.3258000000000001</v>
      </c>
      <c r="AZ2632" s="36">
        <v>2.0265</v>
      </c>
      <c r="BA2632" s="22"/>
      <c r="BB2632" s="19">
        <v>1751</v>
      </c>
      <c r="BC2632" s="34">
        <f t="shared" ref="BC2632:BC2695" si="547">(AX2632/100)*AY2632</f>
        <v>750.46908999999994</v>
      </c>
      <c r="BD2632" s="34">
        <f t="shared" ref="BD2632:BD2695" si="548">(AX2632/100)*AZ2632</f>
        <v>1147.1003249999999</v>
      </c>
      <c r="BE2632" s="38">
        <v>3.4819999999999997E-2</v>
      </c>
      <c r="BF2632" s="38">
        <f t="shared" ref="BF2632:BF2695" si="549">BE2632</f>
        <v>3.4819999999999997E-2</v>
      </c>
      <c r="BG2632" s="34">
        <v>26.131333713799997</v>
      </c>
      <c r="BH2632" s="34">
        <v>39.942033316499995</v>
      </c>
      <c r="BI2632" s="34">
        <f t="shared" ref="BI2632:BI2695" si="550">BC2632-BG2632</f>
        <v>724.33775628619992</v>
      </c>
      <c r="BJ2632" s="34">
        <f t="shared" ref="BJ2632:BJ2695" si="551">BD2632-BH2632</f>
        <v>1107.1582916834998</v>
      </c>
      <c r="BK2632" s="34">
        <v>0</v>
      </c>
      <c r="BL2632" s="34">
        <v>0</v>
      </c>
      <c r="BM2632" s="34">
        <f t="shared" ref="BM2632:BM2695" si="552">BL2632-BK2632</f>
        <v>0</v>
      </c>
      <c r="BN2632" s="39">
        <f t="shared" si="542"/>
        <v>724.33775628619992</v>
      </c>
      <c r="BO2632" s="39">
        <f t="shared" si="543"/>
        <v>1107.1582916834998</v>
      </c>
      <c r="BP2632" s="39">
        <f t="shared" si="541"/>
        <v>382.82053539729986</v>
      </c>
    </row>
    <row r="2633" spans="1:68" s="25" customFormat="1" ht="14.25" x14ac:dyDescent="0.2">
      <c r="A2633" s="14">
        <v>1490</v>
      </c>
      <c r="B2633" s="40"/>
      <c r="C2633" s="15"/>
      <c r="D2633" s="16">
        <v>23350</v>
      </c>
      <c r="E2633" s="15" t="s">
        <v>20182</v>
      </c>
      <c r="F2633" s="15" t="s">
        <v>20183</v>
      </c>
      <c r="G2633" s="17" t="s">
        <v>20184</v>
      </c>
      <c r="H2633" s="17" t="s">
        <v>20185</v>
      </c>
      <c r="I2633" s="17" t="s">
        <v>205</v>
      </c>
      <c r="J2633" s="15" t="s">
        <v>20186</v>
      </c>
      <c r="K2633" s="15" t="s">
        <v>1208</v>
      </c>
      <c r="L2633" s="18" t="s">
        <v>20187</v>
      </c>
      <c r="M2633" s="15" t="s">
        <v>18972</v>
      </c>
      <c r="N2633" s="15" t="s">
        <v>18973</v>
      </c>
      <c r="O2633" s="16">
        <v>510</v>
      </c>
      <c r="P2633" s="15" t="s">
        <v>118</v>
      </c>
      <c r="Q2633" s="15">
        <v>23300</v>
      </c>
      <c r="R2633" s="15">
        <v>155200</v>
      </c>
      <c r="S2633" s="15">
        <v>178500</v>
      </c>
      <c r="T2633" s="15">
        <v>0.22</v>
      </c>
      <c r="U2633" s="15" t="s">
        <v>18717</v>
      </c>
      <c r="V2633" s="15" t="s">
        <v>76</v>
      </c>
      <c r="W2633" s="16">
        <v>1</v>
      </c>
      <c r="X2633" s="16">
        <v>1</v>
      </c>
      <c r="Y2633" s="15">
        <v>11022</v>
      </c>
      <c r="Z2633" s="15">
        <v>0.253</v>
      </c>
      <c r="AA2633" s="15" t="s">
        <v>20122</v>
      </c>
      <c r="AB2633" s="15" t="s">
        <v>18925</v>
      </c>
      <c r="AC2633" s="15">
        <v>155500</v>
      </c>
      <c r="AD2633" s="26">
        <v>41089</v>
      </c>
      <c r="AE2633" s="15" t="s">
        <v>119</v>
      </c>
      <c r="AF2633" s="15" t="s">
        <v>119</v>
      </c>
      <c r="AG2633" s="16">
        <v>1</v>
      </c>
      <c r="AH2633" s="15" t="s">
        <v>20188</v>
      </c>
      <c r="AI2633" s="15" t="s">
        <v>78</v>
      </c>
      <c r="AJ2633" s="15">
        <v>11021.5581055</v>
      </c>
      <c r="AK2633" s="15">
        <v>445.31191594500001</v>
      </c>
      <c r="AL2633" s="15">
        <v>3103289.6407599999</v>
      </c>
      <c r="AM2633" s="15">
        <v>1412720.0856399999</v>
      </c>
      <c r="AN2633" s="19">
        <v>23300</v>
      </c>
      <c r="AO2633" s="19">
        <v>153000</v>
      </c>
      <c r="AP2633" s="19">
        <v>0</v>
      </c>
      <c r="AQ2633" s="19">
        <v>0</v>
      </c>
      <c r="AR2633" s="34">
        <f t="shared" si="544"/>
        <v>176300</v>
      </c>
      <c r="AS2633" s="34">
        <v>45000</v>
      </c>
      <c r="AT2633" s="34">
        <v>3000</v>
      </c>
      <c r="AU2633" s="34">
        <v>45955</v>
      </c>
      <c r="AV2633" s="34">
        <v>0</v>
      </c>
      <c r="AW2633" s="35">
        <f t="shared" si="545"/>
        <v>93955</v>
      </c>
      <c r="AX2633" s="34">
        <f t="shared" si="546"/>
        <v>82345</v>
      </c>
      <c r="AY2633" s="36">
        <v>1.3258000000000001</v>
      </c>
      <c r="AZ2633" s="36">
        <v>2.0265</v>
      </c>
      <c r="BA2633" s="22"/>
      <c r="BB2633" s="19">
        <v>1763</v>
      </c>
      <c r="BC2633" s="34">
        <f t="shared" si="547"/>
        <v>1091.7300100000002</v>
      </c>
      <c r="BD2633" s="34">
        <f t="shared" si="548"/>
        <v>1668.721425</v>
      </c>
      <c r="BE2633" s="38">
        <v>3.4819999999999997E-2</v>
      </c>
      <c r="BF2633" s="38">
        <f t="shared" si="549"/>
        <v>3.4819999999999997E-2</v>
      </c>
      <c r="BG2633" s="34">
        <v>38.014038948200003</v>
      </c>
      <c r="BH2633" s="34">
        <v>58.104880018499991</v>
      </c>
      <c r="BI2633" s="34">
        <f t="shared" si="550"/>
        <v>1053.7159710518001</v>
      </c>
      <c r="BJ2633" s="34">
        <f t="shared" si="551"/>
        <v>1610.6165449815001</v>
      </c>
      <c r="BK2633" s="34">
        <v>0</v>
      </c>
      <c r="BL2633" s="34">
        <v>0</v>
      </c>
      <c r="BM2633" s="34">
        <f t="shared" si="552"/>
        <v>0</v>
      </c>
      <c r="BN2633" s="39">
        <f t="shared" si="542"/>
        <v>1053.7159710518001</v>
      </c>
      <c r="BO2633" s="39">
        <f t="shared" si="543"/>
        <v>1610.6165449815001</v>
      </c>
      <c r="BP2633" s="39">
        <f t="shared" si="541"/>
        <v>556.90057392969993</v>
      </c>
    </row>
    <row r="2634" spans="1:68" s="25" customFormat="1" ht="14.25" x14ac:dyDescent="0.2">
      <c r="A2634" s="14">
        <v>1491</v>
      </c>
      <c r="B2634" s="40"/>
      <c r="C2634" s="15" t="s">
        <v>20189</v>
      </c>
      <c r="D2634" s="16">
        <v>18491</v>
      </c>
      <c r="E2634" s="15" t="s">
        <v>20190</v>
      </c>
      <c r="F2634" s="15" t="s">
        <v>20189</v>
      </c>
      <c r="G2634" s="17" t="s">
        <v>20191</v>
      </c>
      <c r="H2634" s="17" t="s">
        <v>20192</v>
      </c>
      <c r="I2634" s="17" t="s">
        <v>86</v>
      </c>
      <c r="J2634" s="15" t="s">
        <v>20193</v>
      </c>
      <c r="K2634" s="15" t="s">
        <v>1835</v>
      </c>
      <c r="L2634" s="18" t="s">
        <v>20194</v>
      </c>
      <c r="M2634" s="15" t="s">
        <v>18972</v>
      </c>
      <c r="N2634" s="15" t="s">
        <v>18973</v>
      </c>
      <c r="O2634" s="16">
        <v>510</v>
      </c>
      <c r="P2634" s="15" t="s">
        <v>118</v>
      </c>
      <c r="Q2634" s="15">
        <v>18900</v>
      </c>
      <c r="R2634" s="15">
        <v>170900</v>
      </c>
      <c r="S2634" s="15">
        <v>189800</v>
      </c>
      <c r="T2634" s="15">
        <v>0.16</v>
      </c>
      <c r="U2634" s="15" t="s">
        <v>18717</v>
      </c>
      <c r="V2634" s="15" t="s">
        <v>76</v>
      </c>
      <c r="W2634" s="16">
        <v>1</v>
      </c>
      <c r="X2634" s="16">
        <v>1</v>
      </c>
      <c r="Y2634" s="15">
        <v>6884</v>
      </c>
      <c r="Z2634" s="15">
        <v>0.158</v>
      </c>
      <c r="AA2634" s="15" t="s">
        <v>20122</v>
      </c>
      <c r="AB2634" s="15" t="s">
        <v>18925</v>
      </c>
      <c r="AC2634" s="15">
        <v>180500</v>
      </c>
      <c r="AD2634" s="26">
        <v>40998</v>
      </c>
      <c r="AE2634" s="15" t="s">
        <v>147</v>
      </c>
      <c r="AF2634" s="15" t="s">
        <v>20195</v>
      </c>
      <c r="AG2634" s="16">
        <v>1</v>
      </c>
      <c r="AH2634" s="15" t="s">
        <v>20196</v>
      </c>
      <c r="AI2634" s="15" t="s">
        <v>78</v>
      </c>
      <c r="AJ2634" s="15">
        <v>6884.2709960900002</v>
      </c>
      <c r="AK2634" s="15">
        <v>356.56826168399999</v>
      </c>
      <c r="AL2634" s="15">
        <v>3103343.4465999999</v>
      </c>
      <c r="AM2634" s="15">
        <v>1412666.3436400001</v>
      </c>
      <c r="AN2634" s="19">
        <v>18900</v>
      </c>
      <c r="AO2634" s="19">
        <v>163600</v>
      </c>
      <c r="AP2634" s="19">
        <v>0</v>
      </c>
      <c r="AQ2634" s="19">
        <v>0</v>
      </c>
      <c r="AR2634" s="34">
        <f t="shared" si="544"/>
        <v>182500</v>
      </c>
      <c r="AS2634" s="34">
        <v>45000</v>
      </c>
      <c r="AT2634" s="34">
        <v>3000</v>
      </c>
      <c r="AU2634" s="34">
        <v>48125</v>
      </c>
      <c r="AV2634" s="34">
        <v>0</v>
      </c>
      <c r="AW2634" s="35">
        <f t="shared" si="545"/>
        <v>96125</v>
      </c>
      <c r="AX2634" s="34">
        <f t="shared" si="546"/>
        <v>86375</v>
      </c>
      <c r="AY2634" s="36">
        <v>1.3258000000000001</v>
      </c>
      <c r="AZ2634" s="36">
        <v>2.0265</v>
      </c>
      <c r="BA2634" s="22"/>
      <c r="BB2634" s="19">
        <v>1825</v>
      </c>
      <c r="BC2634" s="34">
        <f t="shared" si="547"/>
        <v>1145.15975</v>
      </c>
      <c r="BD2634" s="34">
        <f t="shared" si="548"/>
        <v>1750.389375</v>
      </c>
      <c r="BE2634" s="38">
        <v>3.4819999999999997E-2</v>
      </c>
      <c r="BF2634" s="38">
        <f t="shared" si="549"/>
        <v>3.4819999999999997E-2</v>
      </c>
      <c r="BG2634" s="34">
        <v>39.874462494999996</v>
      </c>
      <c r="BH2634" s="34">
        <v>60.948558037499993</v>
      </c>
      <c r="BI2634" s="34">
        <f t="shared" si="550"/>
        <v>1105.285287505</v>
      </c>
      <c r="BJ2634" s="34">
        <f t="shared" si="551"/>
        <v>1689.4408169624999</v>
      </c>
      <c r="BK2634" s="34">
        <v>0</v>
      </c>
      <c r="BL2634" s="34">
        <v>0</v>
      </c>
      <c r="BM2634" s="34">
        <f t="shared" si="552"/>
        <v>0</v>
      </c>
      <c r="BN2634" s="39">
        <f t="shared" si="542"/>
        <v>1105.285287505</v>
      </c>
      <c r="BO2634" s="39">
        <f t="shared" si="543"/>
        <v>1689.4408169624999</v>
      </c>
      <c r="BP2634" s="39">
        <f t="shared" si="541"/>
        <v>584.15552945749982</v>
      </c>
    </row>
    <row r="2635" spans="1:68" s="25" customFormat="1" ht="14.25" x14ac:dyDescent="0.2">
      <c r="A2635" s="14">
        <v>1492</v>
      </c>
      <c r="B2635" s="40"/>
      <c r="C2635" s="15" t="s">
        <v>20197</v>
      </c>
      <c r="D2635" s="16">
        <v>34336</v>
      </c>
      <c r="E2635" s="15" t="s">
        <v>20198</v>
      </c>
      <c r="F2635" s="15" t="s">
        <v>20197</v>
      </c>
      <c r="G2635" s="17" t="s">
        <v>20199</v>
      </c>
      <c r="H2635" s="17" t="s">
        <v>20200</v>
      </c>
      <c r="I2635" s="17" t="s">
        <v>86</v>
      </c>
      <c r="J2635" s="15" t="s">
        <v>20201</v>
      </c>
      <c r="K2635" s="15" t="s">
        <v>1019</v>
      </c>
      <c r="L2635" s="18" t="s">
        <v>20202</v>
      </c>
      <c r="M2635" s="15" t="s">
        <v>18981</v>
      </c>
      <c r="N2635" s="15" t="s">
        <v>18982</v>
      </c>
      <c r="O2635" s="16">
        <v>510</v>
      </c>
      <c r="P2635" s="15" t="s">
        <v>118</v>
      </c>
      <c r="Q2635" s="15">
        <v>16400</v>
      </c>
      <c r="R2635" s="15">
        <v>125300</v>
      </c>
      <c r="S2635" s="15">
        <v>141700</v>
      </c>
      <c r="T2635" s="15">
        <v>0.15</v>
      </c>
      <c r="U2635" s="15" t="s">
        <v>18717</v>
      </c>
      <c r="V2635" s="15" t="s">
        <v>76</v>
      </c>
      <c r="W2635" s="16">
        <v>1</v>
      </c>
      <c r="X2635" s="16">
        <v>1</v>
      </c>
      <c r="Y2635" s="15">
        <v>7502</v>
      </c>
      <c r="Z2635" s="15">
        <v>0.17199999999999999</v>
      </c>
      <c r="AA2635" s="15" t="s">
        <v>20122</v>
      </c>
      <c r="AB2635" s="15" t="s">
        <v>18925</v>
      </c>
      <c r="AC2635" s="15">
        <v>110000</v>
      </c>
      <c r="AD2635" s="26">
        <v>39843</v>
      </c>
      <c r="AE2635" s="15" t="s">
        <v>119</v>
      </c>
      <c r="AF2635" s="15" t="s">
        <v>119</v>
      </c>
      <c r="AG2635" s="16">
        <v>1</v>
      </c>
      <c r="AH2635" s="15" t="s">
        <v>20203</v>
      </c>
      <c r="AI2635" s="15" t="s">
        <v>78</v>
      </c>
      <c r="AJ2635" s="15">
        <v>7502.31762695</v>
      </c>
      <c r="AK2635" s="15">
        <v>363.69690200700001</v>
      </c>
      <c r="AL2635" s="15">
        <v>3103387.9355899999</v>
      </c>
      <c r="AM2635" s="15">
        <v>1412625.29743</v>
      </c>
      <c r="AN2635" s="19">
        <v>16400</v>
      </c>
      <c r="AO2635" s="19">
        <v>119000</v>
      </c>
      <c r="AP2635" s="19">
        <v>0</v>
      </c>
      <c r="AQ2635" s="19">
        <v>0</v>
      </c>
      <c r="AR2635" s="34">
        <f t="shared" si="544"/>
        <v>135400</v>
      </c>
      <c r="AS2635" s="34">
        <v>45000</v>
      </c>
      <c r="AT2635" s="34">
        <v>0</v>
      </c>
      <c r="AU2635" s="34">
        <v>31640</v>
      </c>
      <c r="AV2635" s="34">
        <v>0</v>
      </c>
      <c r="AW2635" s="35">
        <f t="shared" si="545"/>
        <v>76640</v>
      </c>
      <c r="AX2635" s="34">
        <f t="shared" si="546"/>
        <v>58760</v>
      </c>
      <c r="AY2635" s="36">
        <v>1.3258000000000001</v>
      </c>
      <c r="AZ2635" s="36">
        <v>2.0265</v>
      </c>
      <c r="BA2635" s="22"/>
      <c r="BB2635" s="19">
        <v>1354</v>
      </c>
      <c r="BC2635" s="34">
        <f t="shared" si="547"/>
        <v>779.0400800000001</v>
      </c>
      <c r="BD2635" s="34">
        <f t="shared" si="548"/>
        <v>1190.7714000000001</v>
      </c>
      <c r="BE2635" s="38">
        <v>3.4819999999999997E-2</v>
      </c>
      <c r="BF2635" s="38">
        <f t="shared" si="549"/>
        <v>3.4819999999999997E-2</v>
      </c>
      <c r="BG2635" s="34">
        <v>27.126175585600002</v>
      </c>
      <c r="BH2635" s="34">
        <v>41.462660147999998</v>
      </c>
      <c r="BI2635" s="34">
        <f t="shared" si="550"/>
        <v>751.91390441440012</v>
      </c>
      <c r="BJ2635" s="34">
        <f t="shared" si="551"/>
        <v>1149.3087398520001</v>
      </c>
      <c r="BK2635" s="34">
        <v>0</v>
      </c>
      <c r="BL2635" s="34">
        <v>0</v>
      </c>
      <c r="BM2635" s="34">
        <f t="shared" si="552"/>
        <v>0</v>
      </c>
      <c r="BN2635" s="39">
        <f t="shared" si="542"/>
        <v>751.91390441440012</v>
      </c>
      <c r="BO2635" s="39">
        <f t="shared" si="543"/>
        <v>1149.3087398520001</v>
      </c>
      <c r="BP2635" s="39">
        <f t="shared" si="541"/>
        <v>397.39483543760002</v>
      </c>
    </row>
    <row r="2636" spans="1:68" s="25" customFormat="1" ht="14.25" x14ac:dyDescent="0.2">
      <c r="A2636" s="14">
        <v>1493</v>
      </c>
      <c r="B2636" s="40"/>
      <c r="C2636" s="15" t="s">
        <v>20204</v>
      </c>
      <c r="D2636" s="16">
        <v>3746</v>
      </c>
      <c r="E2636" s="15" t="s">
        <v>20205</v>
      </c>
      <c r="F2636" s="15" t="s">
        <v>20204</v>
      </c>
      <c r="G2636" s="17" t="s">
        <v>20206</v>
      </c>
      <c r="H2636" s="17" t="s">
        <v>20207</v>
      </c>
      <c r="I2636" s="17" t="s">
        <v>86</v>
      </c>
      <c r="J2636" s="15" t="s">
        <v>20208</v>
      </c>
      <c r="K2636" s="15" t="s">
        <v>14979</v>
      </c>
      <c r="L2636" s="18" t="s">
        <v>20209</v>
      </c>
      <c r="M2636" s="15" t="s">
        <v>18981</v>
      </c>
      <c r="N2636" s="15" t="s">
        <v>18982</v>
      </c>
      <c r="O2636" s="16">
        <v>510</v>
      </c>
      <c r="P2636" s="15" t="s">
        <v>118</v>
      </c>
      <c r="Q2636" s="15">
        <v>16400</v>
      </c>
      <c r="R2636" s="15">
        <v>126600</v>
      </c>
      <c r="S2636" s="15">
        <v>143000</v>
      </c>
      <c r="T2636" s="15">
        <v>0.15</v>
      </c>
      <c r="U2636" s="15" t="s">
        <v>18717</v>
      </c>
      <c r="V2636" s="15" t="s">
        <v>76</v>
      </c>
      <c r="W2636" s="16">
        <v>1</v>
      </c>
      <c r="X2636" s="16">
        <v>1</v>
      </c>
      <c r="Y2636" s="15">
        <v>6773</v>
      </c>
      <c r="Z2636" s="15">
        <v>0.155</v>
      </c>
      <c r="AA2636" s="15" t="s">
        <v>20122</v>
      </c>
      <c r="AB2636" s="15" t="s">
        <v>18925</v>
      </c>
      <c r="AC2636" s="15">
        <v>108000</v>
      </c>
      <c r="AD2636" s="26">
        <v>42251</v>
      </c>
      <c r="AE2636" s="15" t="s">
        <v>147</v>
      </c>
      <c r="AF2636" s="15" t="s">
        <v>15026</v>
      </c>
      <c r="AG2636" s="16">
        <v>1</v>
      </c>
      <c r="AH2636" s="15" t="s">
        <v>20210</v>
      </c>
      <c r="AI2636" s="15" t="s">
        <v>78</v>
      </c>
      <c r="AJ2636" s="15">
        <v>6772.7980957</v>
      </c>
      <c r="AK2636" s="15">
        <v>352.21143964999999</v>
      </c>
      <c r="AL2636" s="15">
        <v>3103432.0644200002</v>
      </c>
      <c r="AM2636" s="15">
        <v>1412583.58714</v>
      </c>
      <c r="AN2636" s="19">
        <v>0</v>
      </c>
      <c r="AO2636" s="19">
        <v>0</v>
      </c>
      <c r="AP2636" s="19">
        <v>16400</v>
      </c>
      <c r="AQ2636" s="19">
        <v>127000</v>
      </c>
      <c r="AR2636" s="34">
        <f t="shared" si="544"/>
        <v>143400</v>
      </c>
      <c r="AS2636" s="34">
        <v>0</v>
      </c>
      <c r="AT2636" s="34">
        <v>0</v>
      </c>
      <c r="AU2636" s="34">
        <v>0</v>
      </c>
      <c r="AV2636" s="34">
        <v>0</v>
      </c>
      <c r="AW2636" s="35">
        <f t="shared" si="545"/>
        <v>0</v>
      </c>
      <c r="AX2636" s="34">
        <f t="shared" si="546"/>
        <v>143400</v>
      </c>
      <c r="AY2636" s="36">
        <v>1.3258000000000001</v>
      </c>
      <c r="AZ2636" s="36">
        <v>2.0265</v>
      </c>
      <c r="BA2636" s="22"/>
      <c r="BB2636" s="19">
        <v>2868</v>
      </c>
      <c r="BC2636" s="34">
        <f t="shared" si="547"/>
        <v>1901.1972000000001</v>
      </c>
      <c r="BD2636" s="34">
        <f t="shared" si="548"/>
        <v>2906.0009999999997</v>
      </c>
      <c r="BE2636" s="38">
        <v>3.4819999999999997E-2</v>
      </c>
      <c r="BF2636" s="38">
        <f t="shared" si="549"/>
        <v>3.4819999999999997E-2</v>
      </c>
      <c r="BG2636" s="34">
        <v>0</v>
      </c>
      <c r="BH2636" s="34">
        <v>0</v>
      </c>
      <c r="BI2636" s="34">
        <f t="shared" si="550"/>
        <v>1901.1972000000001</v>
      </c>
      <c r="BJ2636" s="34">
        <f t="shared" si="551"/>
        <v>2906.0009999999997</v>
      </c>
      <c r="BK2636" s="34">
        <v>0</v>
      </c>
      <c r="BL2636" s="34">
        <v>38.000999999999749</v>
      </c>
      <c r="BM2636" s="34">
        <f t="shared" si="552"/>
        <v>38.000999999999749</v>
      </c>
      <c r="BN2636" s="39">
        <f t="shared" si="542"/>
        <v>1901.1972000000001</v>
      </c>
      <c r="BO2636" s="39">
        <f t="shared" si="543"/>
        <v>2868</v>
      </c>
      <c r="BP2636" s="39">
        <f t="shared" si="541"/>
        <v>966.80279999999993</v>
      </c>
    </row>
    <row r="2637" spans="1:68" s="25" customFormat="1" ht="14.25" x14ac:dyDescent="0.2">
      <c r="A2637" s="14">
        <v>1494</v>
      </c>
      <c r="B2637" s="40"/>
      <c r="C2637" s="15"/>
      <c r="D2637" s="16">
        <v>33125</v>
      </c>
      <c r="E2637" s="15" t="s">
        <v>20211</v>
      </c>
      <c r="F2637" s="15" t="s">
        <v>20212</v>
      </c>
      <c r="G2637" s="17" t="s">
        <v>20213</v>
      </c>
      <c r="H2637" s="17" t="s">
        <v>20214</v>
      </c>
      <c r="I2637" s="17" t="s">
        <v>86</v>
      </c>
      <c r="J2637" s="15" t="s">
        <v>20215</v>
      </c>
      <c r="K2637" s="15" t="s">
        <v>205</v>
      </c>
      <c r="L2637" s="18" t="s">
        <v>20216</v>
      </c>
      <c r="M2637" s="15" t="s">
        <v>18972</v>
      </c>
      <c r="N2637" s="15" t="s">
        <v>18973</v>
      </c>
      <c r="O2637" s="16">
        <v>510</v>
      </c>
      <c r="P2637" s="15" t="s">
        <v>118</v>
      </c>
      <c r="Q2637" s="15">
        <v>18900</v>
      </c>
      <c r="R2637" s="15">
        <v>162700</v>
      </c>
      <c r="S2637" s="15">
        <v>181600</v>
      </c>
      <c r="T2637" s="15">
        <v>0.16</v>
      </c>
      <c r="U2637" s="15" t="s">
        <v>18717</v>
      </c>
      <c r="V2637" s="15" t="s">
        <v>76</v>
      </c>
      <c r="W2637" s="16">
        <v>1</v>
      </c>
      <c r="X2637" s="16">
        <v>1</v>
      </c>
      <c r="Y2637" s="15">
        <v>6782</v>
      </c>
      <c r="Z2637" s="15">
        <v>0.156</v>
      </c>
      <c r="AA2637" s="15" t="s">
        <v>20122</v>
      </c>
      <c r="AB2637" s="15" t="s">
        <v>18925</v>
      </c>
      <c r="AC2637" s="15">
        <v>140569</v>
      </c>
      <c r="AD2637" s="26">
        <v>37869</v>
      </c>
      <c r="AE2637" s="15" t="s">
        <v>119</v>
      </c>
      <c r="AF2637" s="15" t="s">
        <v>119</v>
      </c>
      <c r="AG2637" s="16">
        <v>1</v>
      </c>
      <c r="AH2637" s="15" t="s">
        <v>20217</v>
      </c>
      <c r="AI2637" s="15" t="s">
        <v>78</v>
      </c>
      <c r="AJ2637" s="15">
        <v>6781.8569335900002</v>
      </c>
      <c r="AK2637" s="15">
        <v>352.62540867400003</v>
      </c>
      <c r="AL2637" s="15">
        <v>3103475.5959200002</v>
      </c>
      <c r="AM2637" s="15">
        <v>1412547.8902499999</v>
      </c>
      <c r="AN2637" s="19">
        <v>18900</v>
      </c>
      <c r="AO2637" s="19">
        <v>153600</v>
      </c>
      <c r="AP2637" s="19">
        <v>0</v>
      </c>
      <c r="AQ2637" s="19">
        <v>0</v>
      </c>
      <c r="AR2637" s="34">
        <f t="shared" si="544"/>
        <v>172500</v>
      </c>
      <c r="AS2637" s="34">
        <v>45000</v>
      </c>
      <c r="AT2637" s="34">
        <v>3000</v>
      </c>
      <c r="AU2637" s="34">
        <v>44625</v>
      </c>
      <c r="AV2637" s="34">
        <v>0</v>
      </c>
      <c r="AW2637" s="35">
        <f t="shared" si="545"/>
        <v>92625</v>
      </c>
      <c r="AX2637" s="34">
        <f t="shared" si="546"/>
        <v>79875</v>
      </c>
      <c r="AY2637" s="36">
        <v>1.3258000000000001</v>
      </c>
      <c r="AZ2637" s="36">
        <v>2.0265</v>
      </c>
      <c r="BA2637" s="22"/>
      <c r="BB2637" s="19">
        <v>1725</v>
      </c>
      <c r="BC2637" s="34">
        <f t="shared" si="547"/>
        <v>1058.9827500000001</v>
      </c>
      <c r="BD2637" s="34">
        <f t="shared" si="548"/>
        <v>1618.6668749999999</v>
      </c>
      <c r="BE2637" s="38">
        <v>3.4819999999999997E-2</v>
      </c>
      <c r="BF2637" s="38">
        <f t="shared" si="549"/>
        <v>3.4819999999999997E-2</v>
      </c>
      <c r="BG2637" s="34">
        <v>36.873779355000003</v>
      </c>
      <c r="BH2637" s="34">
        <v>56.361980587499993</v>
      </c>
      <c r="BI2637" s="34">
        <f t="shared" si="550"/>
        <v>1022.1089706450001</v>
      </c>
      <c r="BJ2637" s="34">
        <f t="shared" si="551"/>
        <v>1562.3048944124998</v>
      </c>
      <c r="BK2637" s="34">
        <v>0</v>
      </c>
      <c r="BL2637" s="34">
        <v>0</v>
      </c>
      <c r="BM2637" s="34">
        <f t="shared" si="552"/>
        <v>0</v>
      </c>
      <c r="BN2637" s="39">
        <f t="shared" si="542"/>
        <v>1022.1089706450001</v>
      </c>
      <c r="BO2637" s="39">
        <f t="shared" si="543"/>
        <v>1562.3048944124998</v>
      </c>
      <c r="BP2637" s="39">
        <f t="shared" si="541"/>
        <v>540.19592376749972</v>
      </c>
    </row>
    <row r="2638" spans="1:68" s="25" customFormat="1" ht="14.25" x14ac:dyDescent="0.2">
      <c r="A2638" s="14">
        <v>1495</v>
      </c>
      <c r="B2638" s="40"/>
      <c r="C2638" s="15" t="s">
        <v>150</v>
      </c>
      <c r="D2638" s="16">
        <v>35198</v>
      </c>
      <c r="E2638" s="15" t="s">
        <v>20218</v>
      </c>
      <c r="F2638" s="15" t="s">
        <v>20219</v>
      </c>
      <c r="G2638" s="17" t="s">
        <v>20220</v>
      </c>
      <c r="H2638" s="17" t="s">
        <v>20221</v>
      </c>
      <c r="I2638" s="17" t="s">
        <v>86</v>
      </c>
      <c r="J2638" s="15" t="s">
        <v>20222</v>
      </c>
      <c r="K2638" s="15" t="s">
        <v>86</v>
      </c>
      <c r="L2638" s="18" t="s">
        <v>20223</v>
      </c>
      <c r="M2638" s="15" t="s">
        <v>18981</v>
      </c>
      <c r="N2638" s="15" t="s">
        <v>18982</v>
      </c>
      <c r="O2638" s="16">
        <v>510</v>
      </c>
      <c r="P2638" s="15" t="s">
        <v>118</v>
      </c>
      <c r="Q2638" s="15">
        <v>16400</v>
      </c>
      <c r="R2638" s="15">
        <v>128600</v>
      </c>
      <c r="S2638" s="15">
        <v>145000</v>
      </c>
      <c r="T2638" s="15">
        <v>0.15</v>
      </c>
      <c r="U2638" s="15" t="s">
        <v>18717</v>
      </c>
      <c r="V2638" s="15" t="s">
        <v>76</v>
      </c>
      <c r="W2638" s="16">
        <v>1</v>
      </c>
      <c r="X2638" s="16">
        <v>1</v>
      </c>
      <c r="Y2638" s="15">
        <v>6790</v>
      </c>
      <c r="Z2638" s="15">
        <v>0.156</v>
      </c>
      <c r="AA2638" s="15" t="s">
        <v>20122</v>
      </c>
      <c r="AB2638" s="15" t="s">
        <v>18925</v>
      </c>
      <c r="AC2638" s="15">
        <v>161900</v>
      </c>
      <c r="AD2638" s="26">
        <v>42534</v>
      </c>
      <c r="AE2638" s="15" t="s">
        <v>119</v>
      </c>
      <c r="AF2638" s="15" t="s">
        <v>119</v>
      </c>
      <c r="AG2638" s="16">
        <v>1</v>
      </c>
      <c r="AH2638" s="15" t="s">
        <v>20224</v>
      </c>
      <c r="AI2638" s="15" t="s">
        <v>78</v>
      </c>
      <c r="AJ2638" s="15">
        <v>6789.9309082</v>
      </c>
      <c r="AK2638" s="15">
        <v>352.73422000599999</v>
      </c>
      <c r="AL2638" s="15">
        <v>3103523.3347399998</v>
      </c>
      <c r="AM2638" s="15">
        <v>1412517.95444</v>
      </c>
      <c r="AN2638" s="19">
        <v>16400</v>
      </c>
      <c r="AO2638" s="19">
        <v>116200</v>
      </c>
      <c r="AP2638" s="19">
        <v>0</v>
      </c>
      <c r="AQ2638" s="19">
        <v>0</v>
      </c>
      <c r="AR2638" s="34">
        <f t="shared" si="544"/>
        <v>132600</v>
      </c>
      <c r="AS2638" s="34">
        <v>45000</v>
      </c>
      <c r="AT2638" s="34">
        <v>3000</v>
      </c>
      <c r="AU2638" s="34">
        <v>30660</v>
      </c>
      <c r="AV2638" s="34">
        <v>0</v>
      </c>
      <c r="AW2638" s="35">
        <f t="shared" si="545"/>
        <v>78660</v>
      </c>
      <c r="AX2638" s="34">
        <f t="shared" si="546"/>
        <v>53940</v>
      </c>
      <c r="AY2638" s="36">
        <v>1.3258000000000001</v>
      </c>
      <c r="AZ2638" s="36">
        <v>2.0265</v>
      </c>
      <c r="BA2638" s="22"/>
      <c r="BB2638" s="19">
        <v>1326</v>
      </c>
      <c r="BC2638" s="34">
        <f t="shared" si="547"/>
        <v>715.13652000000002</v>
      </c>
      <c r="BD2638" s="34">
        <f t="shared" si="548"/>
        <v>1093.0941</v>
      </c>
      <c r="BE2638" s="38">
        <v>3.4819999999999997E-2</v>
      </c>
      <c r="BF2638" s="38">
        <f t="shared" si="549"/>
        <v>3.4819999999999997E-2</v>
      </c>
      <c r="BG2638" s="34">
        <v>24.9010536264</v>
      </c>
      <c r="BH2638" s="34">
        <v>38.061536562000001</v>
      </c>
      <c r="BI2638" s="34">
        <f t="shared" si="550"/>
        <v>690.23546637360005</v>
      </c>
      <c r="BJ2638" s="34">
        <f t="shared" si="551"/>
        <v>1055.0325634380001</v>
      </c>
      <c r="BK2638" s="34">
        <v>0</v>
      </c>
      <c r="BL2638" s="34">
        <v>0</v>
      </c>
      <c r="BM2638" s="34">
        <f t="shared" si="552"/>
        <v>0</v>
      </c>
      <c r="BN2638" s="39">
        <f t="shared" si="542"/>
        <v>690.23546637360005</v>
      </c>
      <c r="BO2638" s="39">
        <f t="shared" si="543"/>
        <v>1055.0325634380001</v>
      </c>
      <c r="BP2638" s="39">
        <f t="shared" si="541"/>
        <v>364.79709706440008</v>
      </c>
    </row>
    <row r="2639" spans="1:68" s="25" customFormat="1" ht="14.25" x14ac:dyDescent="0.2">
      <c r="A2639" s="14">
        <v>1496</v>
      </c>
      <c r="B2639" s="40"/>
      <c r="C2639" s="15" t="s">
        <v>20225</v>
      </c>
      <c r="D2639" s="16">
        <v>6392</v>
      </c>
      <c r="E2639" s="15" t="s">
        <v>20226</v>
      </c>
      <c r="F2639" s="15" t="s">
        <v>20225</v>
      </c>
      <c r="G2639" s="17" t="s">
        <v>20227</v>
      </c>
      <c r="H2639" s="17" t="s">
        <v>20228</v>
      </c>
      <c r="I2639" s="17" t="s">
        <v>86</v>
      </c>
      <c r="J2639" s="15" t="s">
        <v>20229</v>
      </c>
      <c r="K2639" s="15" t="s">
        <v>7195</v>
      </c>
      <c r="L2639" s="18" t="s">
        <v>20230</v>
      </c>
      <c r="M2639" s="15" t="s">
        <v>18972</v>
      </c>
      <c r="N2639" s="15" t="s">
        <v>18973</v>
      </c>
      <c r="O2639" s="16">
        <v>510</v>
      </c>
      <c r="P2639" s="15" t="s">
        <v>118</v>
      </c>
      <c r="Q2639" s="15">
        <v>17200</v>
      </c>
      <c r="R2639" s="15">
        <v>144200</v>
      </c>
      <c r="S2639" s="15">
        <v>161400</v>
      </c>
      <c r="T2639" s="15">
        <v>0.14000000000000001</v>
      </c>
      <c r="U2639" s="15" t="s">
        <v>18717</v>
      </c>
      <c r="V2639" s="15" t="s">
        <v>76</v>
      </c>
      <c r="W2639" s="16">
        <v>1</v>
      </c>
      <c r="X2639" s="16">
        <v>1</v>
      </c>
      <c r="Y2639" s="15">
        <v>6273</v>
      </c>
      <c r="Z2639" s="15">
        <v>0.14399999999999999</v>
      </c>
      <c r="AA2639" s="15" t="s">
        <v>20122</v>
      </c>
      <c r="AB2639" s="15" t="s">
        <v>18925</v>
      </c>
      <c r="AC2639" s="15">
        <v>139237</v>
      </c>
      <c r="AD2639" s="26">
        <v>38282</v>
      </c>
      <c r="AE2639" s="15" t="s">
        <v>119</v>
      </c>
      <c r="AF2639" s="15" t="s">
        <v>119</v>
      </c>
      <c r="AG2639" s="16">
        <v>1</v>
      </c>
      <c r="AH2639" s="15" t="s">
        <v>20231</v>
      </c>
      <c r="AI2639" s="15" t="s">
        <v>78</v>
      </c>
      <c r="AJ2639" s="15">
        <v>6272.8227539099998</v>
      </c>
      <c r="AK2639" s="15">
        <v>337.62955409199998</v>
      </c>
      <c r="AL2639" s="15">
        <v>3103572.80314</v>
      </c>
      <c r="AM2639" s="15">
        <v>1412492.9980899999</v>
      </c>
      <c r="AN2639" s="19">
        <v>0</v>
      </c>
      <c r="AO2639" s="19">
        <v>0</v>
      </c>
      <c r="AP2639" s="19">
        <v>17200</v>
      </c>
      <c r="AQ2639" s="19">
        <v>139600</v>
      </c>
      <c r="AR2639" s="34">
        <f t="shared" si="544"/>
        <v>156800</v>
      </c>
      <c r="AS2639" s="34">
        <v>0</v>
      </c>
      <c r="AT2639" s="34">
        <v>3000</v>
      </c>
      <c r="AU2639" s="34">
        <v>0</v>
      </c>
      <c r="AV2639" s="34">
        <v>0</v>
      </c>
      <c r="AW2639" s="35">
        <f t="shared" si="545"/>
        <v>3000</v>
      </c>
      <c r="AX2639" s="34">
        <f t="shared" si="546"/>
        <v>153800</v>
      </c>
      <c r="AY2639" s="36">
        <v>1.3258000000000001</v>
      </c>
      <c r="AZ2639" s="36">
        <v>2.0265</v>
      </c>
      <c r="BA2639" s="22"/>
      <c r="BB2639" s="19">
        <v>3141</v>
      </c>
      <c r="BC2639" s="34">
        <f t="shared" si="547"/>
        <v>2039.0804000000001</v>
      </c>
      <c r="BD2639" s="34">
        <f t="shared" si="548"/>
        <v>3116.7570000000001</v>
      </c>
      <c r="BE2639" s="38">
        <v>3.4819999999999997E-2</v>
      </c>
      <c r="BF2639" s="38">
        <f t="shared" si="549"/>
        <v>3.4819999999999997E-2</v>
      </c>
      <c r="BG2639" s="34">
        <v>0</v>
      </c>
      <c r="BH2639" s="34">
        <v>0</v>
      </c>
      <c r="BI2639" s="34">
        <f t="shared" si="550"/>
        <v>2039.0804000000001</v>
      </c>
      <c r="BJ2639" s="34">
        <f t="shared" si="551"/>
        <v>3116.7570000000001</v>
      </c>
      <c r="BK2639" s="34">
        <v>0</v>
      </c>
      <c r="BL2639" s="34">
        <v>41.419499999999971</v>
      </c>
      <c r="BM2639" s="34">
        <f t="shared" si="552"/>
        <v>41.419499999999971</v>
      </c>
      <c r="BN2639" s="39">
        <f t="shared" si="542"/>
        <v>2039.0804000000001</v>
      </c>
      <c r="BO2639" s="39">
        <f t="shared" si="543"/>
        <v>3075.3375000000001</v>
      </c>
      <c r="BP2639" s="39">
        <f t="shared" si="541"/>
        <v>1036.2571</v>
      </c>
    </row>
    <row r="2640" spans="1:68" s="25" customFormat="1" ht="14.25" x14ac:dyDescent="0.2">
      <c r="A2640" s="14">
        <v>1497</v>
      </c>
      <c r="B2640" s="40"/>
      <c r="C2640" s="15"/>
      <c r="D2640" s="16">
        <v>10674</v>
      </c>
      <c r="E2640" s="15" t="s">
        <v>20232</v>
      </c>
      <c r="F2640" s="15" t="s">
        <v>20233</v>
      </c>
      <c r="G2640" s="17" t="s">
        <v>20234</v>
      </c>
      <c r="H2640" s="17" t="s">
        <v>20235</v>
      </c>
      <c r="I2640" s="17" t="s">
        <v>86</v>
      </c>
      <c r="J2640" s="15" t="s">
        <v>20236</v>
      </c>
      <c r="K2640" s="15" t="s">
        <v>1445</v>
      </c>
      <c r="L2640" s="18" t="s">
        <v>20237</v>
      </c>
      <c r="M2640" s="15" t="s">
        <v>18972</v>
      </c>
      <c r="N2640" s="15" t="s">
        <v>18973</v>
      </c>
      <c r="O2640" s="16">
        <v>557</v>
      </c>
      <c r="P2640" s="15" t="s">
        <v>74</v>
      </c>
      <c r="Q2640" s="15">
        <v>0</v>
      </c>
      <c r="R2640" s="15">
        <v>0</v>
      </c>
      <c r="S2640" s="15">
        <v>0</v>
      </c>
      <c r="T2640" s="15">
        <v>1.31</v>
      </c>
      <c r="U2640" s="15" t="s">
        <v>18717</v>
      </c>
      <c r="V2640" s="15" t="s">
        <v>76</v>
      </c>
      <c r="W2640" s="16">
        <v>0</v>
      </c>
      <c r="X2640" s="16">
        <v>1</v>
      </c>
      <c r="Y2640" s="15">
        <v>34736</v>
      </c>
      <c r="Z2640" s="15">
        <v>0.79700000000000004</v>
      </c>
      <c r="AA2640" s="15" t="s">
        <v>18924</v>
      </c>
      <c r="AB2640" s="15" t="s">
        <v>18925</v>
      </c>
      <c r="AC2640" s="15">
        <v>0</v>
      </c>
      <c r="AD2640" s="26">
        <v>38435</v>
      </c>
      <c r="AE2640" s="15" t="s">
        <v>119</v>
      </c>
      <c r="AF2640" s="15" t="s">
        <v>119</v>
      </c>
      <c r="AG2640" s="16">
        <v>1</v>
      </c>
      <c r="AH2640" s="15" t="s">
        <v>20238</v>
      </c>
      <c r="AI2640" s="15" t="s">
        <v>78</v>
      </c>
      <c r="AJ2640" s="15">
        <v>34736.161376999997</v>
      </c>
      <c r="AK2640" s="15">
        <v>1674.2725782800001</v>
      </c>
      <c r="AL2640" s="15">
        <v>3103407.7328499998</v>
      </c>
      <c r="AM2640" s="15">
        <v>1412186.91952</v>
      </c>
      <c r="AN2640" s="19">
        <v>0</v>
      </c>
      <c r="AO2640" s="19">
        <v>0</v>
      </c>
      <c r="AP2640" s="19">
        <v>0</v>
      </c>
      <c r="AQ2640" s="19">
        <v>0</v>
      </c>
      <c r="AR2640" s="34">
        <f t="shared" si="544"/>
        <v>0</v>
      </c>
      <c r="AS2640" s="34">
        <v>0</v>
      </c>
      <c r="AT2640" s="34">
        <v>0</v>
      </c>
      <c r="AU2640" s="34">
        <v>0</v>
      </c>
      <c r="AV2640" s="34">
        <v>0</v>
      </c>
      <c r="AW2640" s="35">
        <f t="shared" si="545"/>
        <v>0</v>
      </c>
      <c r="AX2640" s="34">
        <f t="shared" si="546"/>
        <v>0</v>
      </c>
      <c r="AY2640" s="36">
        <v>1.3258000000000001</v>
      </c>
      <c r="AZ2640" s="36">
        <v>2.0265</v>
      </c>
      <c r="BA2640" s="22"/>
      <c r="BB2640" s="19">
        <v>0</v>
      </c>
      <c r="BC2640" s="34">
        <f t="shared" si="547"/>
        <v>0</v>
      </c>
      <c r="BD2640" s="34">
        <f t="shared" si="548"/>
        <v>0</v>
      </c>
      <c r="BE2640" s="38">
        <v>3.4819999999999997E-2</v>
      </c>
      <c r="BF2640" s="38">
        <f t="shared" si="549"/>
        <v>3.4819999999999997E-2</v>
      </c>
      <c r="BG2640" s="34">
        <v>0</v>
      </c>
      <c r="BH2640" s="34">
        <v>0</v>
      </c>
      <c r="BI2640" s="34">
        <f t="shared" si="550"/>
        <v>0</v>
      </c>
      <c r="BJ2640" s="34">
        <f t="shared" si="551"/>
        <v>0</v>
      </c>
      <c r="BK2640" s="34">
        <v>0</v>
      </c>
      <c r="BL2640" s="34">
        <v>0</v>
      </c>
      <c r="BM2640" s="34">
        <f t="shared" si="552"/>
        <v>0</v>
      </c>
      <c r="BN2640" s="39">
        <f t="shared" si="542"/>
        <v>0</v>
      </c>
      <c r="BO2640" s="39">
        <f t="shared" si="543"/>
        <v>0</v>
      </c>
      <c r="BP2640" s="39">
        <f t="shared" si="541"/>
        <v>0</v>
      </c>
    </row>
    <row r="2641" spans="1:68" s="25" customFormat="1" ht="14.25" x14ac:dyDescent="0.2">
      <c r="A2641" s="14">
        <v>1498</v>
      </c>
      <c r="B2641" s="40"/>
      <c r="C2641" s="15"/>
      <c r="D2641" s="16">
        <v>8840</v>
      </c>
      <c r="E2641" s="15" t="s">
        <v>20239</v>
      </c>
      <c r="F2641" s="15" t="s">
        <v>20240</v>
      </c>
      <c r="G2641" s="17" t="s">
        <v>20241</v>
      </c>
      <c r="H2641" s="17" t="s">
        <v>20242</v>
      </c>
      <c r="I2641" s="17" t="s">
        <v>86</v>
      </c>
      <c r="J2641" s="15" t="s">
        <v>20243</v>
      </c>
      <c r="K2641" s="15" t="s">
        <v>1925</v>
      </c>
      <c r="L2641" s="18" t="s">
        <v>20244</v>
      </c>
      <c r="M2641" s="15" t="s">
        <v>20245</v>
      </c>
      <c r="N2641" s="15" t="s">
        <v>20246</v>
      </c>
      <c r="O2641" s="16">
        <v>510</v>
      </c>
      <c r="P2641" s="15" t="s">
        <v>118</v>
      </c>
      <c r="Q2641" s="15">
        <v>32200</v>
      </c>
      <c r="R2641" s="15">
        <v>146900</v>
      </c>
      <c r="S2641" s="15">
        <v>179100</v>
      </c>
      <c r="T2641" s="15">
        <v>0.35</v>
      </c>
      <c r="U2641" s="15" t="s">
        <v>18717</v>
      </c>
      <c r="V2641" s="15" t="s">
        <v>76</v>
      </c>
      <c r="W2641" s="16">
        <v>1</v>
      </c>
      <c r="X2641" s="16">
        <v>1</v>
      </c>
      <c r="Y2641" s="15">
        <v>13475</v>
      </c>
      <c r="Z2641" s="15">
        <v>0.309</v>
      </c>
      <c r="AA2641" s="15" t="s">
        <v>20247</v>
      </c>
      <c r="AB2641" s="15" t="s">
        <v>18925</v>
      </c>
      <c r="AC2641" s="15">
        <v>170000</v>
      </c>
      <c r="AD2641" s="26">
        <v>42440</v>
      </c>
      <c r="AE2641" s="15" t="s">
        <v>119</v>
      </c>
      <c r="AF2641" s="15" t="s">
        <v>119</v>
      </c>
      <c r="AG2641" s="16">
        <v>1</v>
      </c>
      <c r="AH2641" s="15" t="s">
        <v>20248</v>
      </c>
      <c r="AI2641" s="15" t="s">
        <v>78</v>
      </c>
      <c r="AJ2641" s="15">
        <v>13475.3552246</v>
      </c>
      <c r="AK2641" s="15">
        <v>478.985371531</v>
      </c>
      <c r="AL2641" s="15">
        <v>3103686.6595899998</v>
      </c>
      <c r="AM2641" s="15">
        <v>1412442.4162300001</v>
      </c>
      <c r="AN2641" s="19">
        <v>32200</v>
      </c>
      <c r="AO2641" s="19">
        <v>141600</v>
      </c>
      <c r="AP2641" s="19">
        <v>0</v>
      </c>
      <c r="AQ2641" s="19">
        <v>700</v>
      </c>
      <c r="AR2641" s="34">
        <f t="shared" si="544"/>
        <v>174500</v>
      </c>
      <c r="AS2641" s="34">
        <v>45000</v>
      </c>
      <c r="AT2641" s="34">
        <v>0</v>
      </c>
      <c r="AU2641" s="34">
        <v>45080</v>
      </c>
      <c r="AV2641" s="34">
        <v>0</v>
      </c>
      <c r="AW2641" s="35">
        <f t="shared" si="545"/>
        <v>90080</v>
      </c>
      <c r="AX2641" s="34">
        <f t="shared" si="546"/>
        <v>84420</v>
      </c>
      <c r="AY2641" s="36">
        <v>1.3258000000000001</v>
      </c>
      <c r="AZ2641" s="36">
        <v>2.0265</v>
      </c>
      <c r="BA2641" s="22"/>
      <c r="BB2641" s="19">
        <v>1759</v>
      </c>
      <c r="BC2641" s="34">
        <f t="shared" si="547"/>
        <v>1119.2403600000002</v>
      </c>
      <c r="BD2641" s="34">
        <f t="shared" si="548"/>
        <v>1710.7713000000001</v>
      </c>
      <c r="BE2641" s="38">
        <v>3.4819999999999997E-2</v>
      </c>
      <c r="BF2641" s="38">
        <f t="shared" si="549"/>
        <v>3.4819999999999997E-2</v>
      </c>
      <c r="BG2641" s="34">
        <v>38.648798843200005</v>
      </c>
      <c r="BH2641" s="34">
        <v>59.075117555999995</v>
      </c>
      <c r="BI2641" s="34">
        <f t="shared" si="550"/>
        <v>1080.5915611568003</v>
      </c>
      <c r="BJ2641" s="34">
        <f t="shared" si="551"/>
        <v>1651.6961824440002</v>
      </c>
      <c r="BK2641" s="34">
        <v>0</v>
      </c>
      <c r="BL2641" s="34">
        <v>0</v>
      </c>
      <c r="BM2641" s="34">
        <f t="shared" si="552"/>
        <v>0</v>
      </c>
      <c r="BN2641" s="39">
        <f t="shared" si="542"/>
        <v>1080.5915611568003</v>
      </c>
      <c r="BO2641" s="39">
        <f t="shared" si="543"/>
        <v>1651.6961824440002</v>
      </c>
      <c r="BP2641" s="39">
        <f t="shared" si="541"/>
        <v>571.10462128719996</v>
      </c>
    </row>
    <row r="2642" spans="1:68" s="25" customFormat="1" ht="14.25" x14ac:dyDescent="0.2">
      <c r="A2642" s="14">
        <v>1499</v>
      </c>
      <c r="B2642" s="40"/>
      <c r="C2642" s="15" t="s">
        <v>726</v>
      </c>
      <c r="D2642" s="16">
        <v>23405</v>
      </c>
      <c r="E2642" s="15" t="s">
        <v>20249</v>
      </c>
      <c r="F2642" s="15" t="s">
        <v>20250</v>
      </c>
      <c r="G2642" s="17" t="s">
        <v>20251</v>
      </c>
      <c r="H2642" s="17" t="s">
        <v>20252</v>
      </c>
      <c r="I2642" s="17" t="s">
        <v>86</v>
      </c>
      <c r="J2642" s="15" t="s">
        <v>20253</v>
      </c>
      <c r="K2642" s="15" t="s">
        <v>821</v>
      </c>
      <c r="L2642" s="18" t="s">
        <v>20254</v>
      </c>
      <c r="M2642" s="15" t="s">
        <v>18981</v>
      </c>
      <c r="N2642" s="15" t="s">
        <v>18982</v>
      </c>
      <c r="O2642" s="16">
        <v>510</v>
      </c>
      <c r="P2642" s="15" t="s">
        <v>118</v>
      </c>
      <c r="Q2642" s="15">
        <v>22300</v>
      </c>
      <c r="R2642" s="15">
        <v>110900</v>
      </c>
      <c r="S2642" s="15">
        <v>133200</v>
      </c>
      <c r="T2642" s="15">
        <v>0.28000000000000003</v>
      </c>
      <c r="U2642" s="15" t="s">
        <v>18717</v>
      </c>
      <c r="V2642" s="15" t="s">
        <v>76</v>
      </c>
      <c r="W2642" s="16">
        <v>1</v>
      </c>
      <c r="X2642" s="16">
        <v>1</v>
      </c>
      <c r="Y2642" s="15">
        <v>10912</v>
      </c>
      <c r="Z2642" s="15">
        <v>0.251</v>
      </c>
      <c r="AA2642" s="15" t="s">
        <v>20247</v>
      </c>
      <c r="AB2642" s="15" t="s">
        <v>18925</v>
      </c>
      <c r="AC2642" s="15">
        <v>95940</v>
      </c>
      <c r="AD2642" s="26">
        <v>37252</v>
      </c>
      <c r="AE2642" s="15" t="s">
        <v>119</v>
      </c>
      <c r="AF2642" s="15" t="s">
        <v>119</v>
      </c>
      <c r="AG2642" s="16">
        <v>1</v>
      </c>
      <c r="AH2642" s="15" t="s">
        <v>20255</v>
      </c>
      <c r="AI2642" s="15" t="s">
        <v>78</v>
      </c>
      <c r="AJ2642" s="15">
        <v>10912.0280762</v>
      </c>
      <c r="AK2642" s="15">
        <v>476.41131787</v>
      </c>
      <c r="AL2642" s="15">
        <v>3103654.49272</v>
      </c>
      <c r="AM2642" s="15">
        <v>1412367.37158</v>
      </c>
      <c r="AN2642" s="19">
        <v>22300</v>
      </c>
      <c r="AO2642" s="19">
        <v>109300</v>
      </c>
      <c r="AP2642" s="19">
        <v>0</v>
      </c>
      <c r="AQ2642" s="19">
        <v>0</v>
      </c>
      <c r="AR2642" s="34">
        <f t="shared" si="544"/>
        <v>131600</v>
      </c>
      <c r="AS2642" s="34">
        <v>45000</v>
      </c>
      <c r="AT2642" s="34">
        <v>3000</v>
      </c>
      <c r="AU2642" s="34">
        <v>30310</v>
      </c>
      <c r="AV2642" s="34">
        <v>24960</v>
      </c>
      <c r="AW2642" s="35">
        <f t="shared" si="545"/>
        <v>103270</v>
      </c>
      <c r="AX2642" s="34">
        <f t="shared" si="546"/>
        <v>28330</v>
      </c>
      <c r="AY2642" s="36">
        <v>1.3258000000000001</v>
      </c>
      <c r="AZ2642" s="36">
        <v>2.0265</v>
      </c>
      <c r="BA2642" s="22"/>
      <c r="BB2642" s="19">
        <v>1316</v>
      </c>
      <c r="BC2642" s="34">
        <f t="shared" si="547"/>
        <v>375.59914000000003</v>
      </c>
      <c r="BD2642" s="34">
        <f t="shared" si="548"/>
        <v>574.10744999999997</v>
      </c>
      <c r="BE2642" s="38">
        <v>3.4819999999999997E-2</v>
      </c>
      <c r="BF2642" s="38">
        <f t="shared" si="549"/>
        <v>3.4819999999999997E-2</v>
      </c>
      <c r="BG2642" s="34">
        <v>13.078362054799999</v>
      </c>
      <c r="BH2642" s="34">
        <v>19.990421408999996</v>
      </c>
      <c r="BI2642" s="34">
        <f t="shared" si="550"/>
        <v>362.52077794520005</v>
      </c>
      <c r="BJ2642" s="34">
        <f t="shared" si="551"/>
        <v>554.11702859100001</v>
      </c>
      <c r="BK2642" s="34">
        <v>0</v>
      </c>
      <c r="BL2642" s="34">
        <v>0</v>
      </c>
      <c r="BM2642" s="34">
        <f t="shared" si="552"/>
        <v>0</v>
      </c>
      <c r="BN2642" s="39">
        <f t="shared" si="542"/>
        <v>362.52077794520005</v>
      </c>
      <c r="BO2642" s="39">
        <f t="shared" si="543"/>
        <v>554.11702859100001</v>
      </c>
      <c r="BP2642" s="39">
        <f t="shared" si="541"/>
        <v>191.59625064579996</v>
      </c>
    </row>
    <row r="2643" spans="1:68" s="25" customFormat="1" ht="14.25" x14ac:dyDescent="0.2">
      <c r="A2643" s="14">
        <v>1500</v>
      </c>
      <c r="B2643" s="40"/>
      <c r="C2643" s="15" t="s">
        <v>593</v>
      </c>
      <c r="D2643" s="16">
        <v>34971</v>
      </c>
      <c r="E2643" s="15" t="s">
        <v>20256</v>
      </c>
      <c r="F2643" s="15" t="s">
        <v>20257</v>
      </c>
      <c r="G2643" s="17" t="s">
        <v>20258</v>
      </c>
      <c r="H2643" s="17" t="s">
        <v>20259</v>
      </c>
      <c r="I2643" s="17" t="s">
        <v>86</v>
      </c>
      <c r="J2643" s="15" t="s">
        <v>20260</v>
      </c>
      <c r="K2643" s="15" t="s">
        <v>86</v>
      </c>
      <c r="L2643" s="18" t="s">
        <v>20261</v>
      </c>
      <c r="M2643" s="15" t="s">
        <v>20245</v>
      </c>
      <c r="N2643" s="15" t="s">
        <v>20246</v>
      </c>
      <c r="O2643" s="16">
        <v>510</v>
      </c>
      <c r="P2643" s="15" t="s">
        <v>118</v>
      </c>
      <c r="Q2643" s="15">
        <v>21800</v>
      </c>
      <c r="R2643" s="15">
        <v>163000</v>
      </c>
      <c r="S2643" s="15">
        <v>184800</v>
      </c>
      <c r="T2643" s="15">
        <v>0.3</v>
      </c>
      <c r="U2643" s="15" t="s">
        <v>18717</v>
      </c>
      <c r="V2643" s="15" t="s">
        <v>76</v>
      </c>
      <c r="W2643" s="16">
        <v>1</v>
      </c>
      <c r="X2643" s="16">
        <v>1</v>
      </c>
      <c r="Y2643" s="15">
        <v>12890</v>
      </c>
      <c r="Z2643" s="15">
        <v>0.29599999999999999</v>
      </c>
      <c r="AA2643" s="15" t="s">
        <v>20247</v>
      </c>
      <c r="AB2643" s="15" t="s">
        <v>18925</v>
      </c>
      <c r="AC2643" s="15">
        <v>143825</v>
      </c>
      <c r="AD2643" s="26">
        <v>36980</v>
      </c>
      <c r="AE2643" s="15" t="s">
        <v>211</v>
      </c>
      <c r="AF2643" s="15" t="s">
        <v>7628</v>
      </c>
      <c r="AG2643" s="16">
        <v>1</v>
      </c>
      <c r="AH2643" s="15" t="s">
        <v>20262</v>
      </c>
      <c r="AI2643" s="15" t="s">
        <v>78</v>
      </c>
      <c r="AJ2643" s="15">
        <v>12889.7963867</v>
      </c>
      <c r="AK2643" s="15">
        <v>536.47361476699996</v>
      </c>
      <c r="AL2643" s="15">
        <v>3103629.09369</v>
      </c>
      <c r="AM2643" s="15">
        <v>1412307.5385700001</v>
      </c>
      <c r="AN2643" s="19">
        <v>21800</v>
      </c>
      <c r="AO2643" s="19">
        <v>155100</v>
      </c>
      <c r="AP2643" s="19">
        <v>0</v>
      </c>
      <c r="AQ2643" s="19">
        <v>0</v>
      </c>
      <c r="AR2643" s="34">
        <f t="shared" si="544"/>
        <v>176900</v>
      </c>
      <c r="AS2643" s="34">
        <v>45000</v>
      </c>
      <c r="AT2643" s="34">
        <v>3000</v>
      </c>
      <c r="AU2643" s="34">
        <v>46165</v>
      </c>
      <c r="AV2643" s="34">
        <v>0</v>
      </c>
      <c r="AW2643" s="35">
        <f t="shared" si="545"/>
        <v>94165</v>
      </c>
      <c r="AX2643" s="34">
        <f t="shared" si="546"/>
        <v>82735</v>
      </c>
      <c r="AY2643" s="36">
        <v>1.3258000000000001</v>
      </c>
      <c r="AZ2643" s="36">
        <v>2.0265</v>
      </c>
      <c r="BA2643" s="22"/>
      <c r="BB2643" s="19">
        <v>1769</v>
      </c>
      <c r="BC2643" s="34">
        <f t="shared" si="547"/>
        <v>1096.9006300000001</v>
      </c>
      <c r="BD2643" s="34">
        <f t="shared" si="548"/>
        <v>1676.624775</v>
      </c>
      <c r="BE2643" s="38">
        <v>3.4819999999999997E-2</v>
      </c>
      <c r="BF2643" s="38">
        <f t="shared" si="549"/>
        <v>3.4819999999999997E-2</v>
      </c>
      <c r="BG2643" s="34">
        <v>38.194079936599998</v>
      </c>
      <c r="BH2643" s="34">
        <v>58.380074665499997</v>
      </c>
      <c r="BI2643" s="34">
        <f t="shared" si="550"/>
        <v>1058.7065500634001</v>
      </c>
      <c r="BJ2643" s="34">
        <f t="shared" si="551"/>
        <v>1618.2447003345001</v>
      </c>
      <c r="BK2643" s="34">
        <v>0</v>
      </c>
      <c r="BL2643" s="34">
        <v>0</v>
      </c>
      <c r="BM2643" s="34">
        <f t="shared" si="552"/>
        <v>0</v>
      </c>
      <c r="BN2643" s="39">
        <f t="shared" si="542"/>
        <v>1058.7065500634001</v>
      </c>
      <c r="BO2643" s="39">
        <f t="shared" si="543"/>
        <v>1618.2447003345001</v>
      </c>
      <c r="BP2643" s="39">
        <f t="shared" si="541"/>
        <v>559.53815027109999</v>
      </c>
    </row>
    <row r="2644" spans="1:68" s="25" customFormat="1" ht="14.25" x14ac:dyDescent="0.2">
      <c r="A2644" s="14">
        <v>1501</v>
      </c>
      <c r="B2644" s="40"/>
      <c r="C2644" s="15" t="s">
        <v>176</v>
      </c>
      <c r="D2644" s="16">
        <v>21798</v>
      </c>
      <c r="E2644" s="15" t="s">
        <v>20263</v>
      </c>
      <c r="F2644" s="15" t="s">
        <v>20264</v>
      </c>
      <c r="G2644" s="17" t="s">
        <v>20265</v>
      </c>
      <c r="H2644" s="17" t="s">
        <v>20266</v>
      </c>
      <c r="I2644" s="17" t="s">
        <v>86</v>
      </c>
      <c r="J2644" s="15" t="s">
        <v>20267</v>
      </c>
      <c r="K2644" s="15" t="s">
        <v>86</v>
      </c>
      <c r="L2644" s="18" t="s">
        <v>20268</v>
      </c>
      <c r="M2644" s="15" t="s">
        <v>18981</v>
      </c>
      <c r="N2644" s="15" t="s">
        <v>18982</v>
      </c>
      <c r="O2644" s="16">
        <v>510</v>
      </c>
      <c r="P2644" s="15" t="s">
        <v>118</v>
      </c>
      <c r="Q2644" s="15">
        <v>22000</v>
      </c>
      <c r="R2644" s="15">
        <v>131000</v>
      </c>
      <c r="S2644" s="15">
        <v>153000</v>
      </c>
      <c r="T2644" s="15">
        <v>0.33</v>
      </c>
      <c r="U2644" s="15" t="s">
        <v>18717</v>
      </c>
      <c r="V2644" s="15" t="s">
        <v>76</v>
      </c>
      <c r="W2644" s="16">
        <v>1</v>
      </c>
      <c r="X2644" s="16">
        <v>1</v>
      </c>
      <c r="Y2644" s="15">
        <v>11811</v>
      </c>
      <c r="Z2644" s="15">
        <v>0.27100000000000002</v>
      </c>
      <c r="AA2644" s="15" t="s">
        <v>20247</v>
      </c>
      <c r="AB2644" s="15" t="s">
        <v>18925</v>
      </c>
      <c r="AC2644" s="15">
        <v>122135</v>
      </c>
      <c r="AD2644" s="26">
        <v>37204</v>
      </c>
      <c r="AE2644" s="15" t="s">
        <v>211</v>
      </c>
      <c r="AF2644" s="15" t="s">
        <v>20269</v>
      </c>
      <c r="AG2644" s="16">
        <v>1</v>
      </c>
      <c r="AH2644" s="15" t="s">
        <v>20270</v>
      </c>
      <c r="AI2644" s="15" t="s">
        <v>78</v>
      </c>
      <c r="AJ2644" s="15">
        <v>11810.8837891</v>
      </c>
      <c r="AK2644" s="15">
        <v>554.27236302699998</v>
      </c>
      <c r="AL2644" s="15">
        <v>3103614.8882900001</v>
      </c>
      <c r="AM2644" s="15">
        <v>1412251.20224</v>
      </c>
      <c r="AN2644" s="19">
        <v>22000</v>
      </c>
      <c r="AO2644" s="19">
        <v>129100</v>
      </c>
      <c r="AP2644" s="19">
        <v>0</v>
      </c>
      <c r="AQ2644" s="19">
        <v>0</v>
      </c>
      <c r="AR2644" s="34">
        <f t="shared" si="544"/>
        <v>151100</v>
      </c>
      <c r="AS2644" s="34">
        <v>45000</v>
      </c>
      <c r="AT2644" s="34">
        <v>3000</v>
      </c>
      <c r="AU2644" s="34">
        <v>37135</v>
      </c>
      <c r="AV2644" s="34">
        <v>0</v>
      </c>
      <c r="AW2644" s="35">
        <f t="shared" si="545"/>
        <v>85135</v>
      </c>
      <c r="AX2644" s="34">
        <f t="shared" si="546"/>
        <v>65965</v>
      </c>
      <c r="AY2644" s="36">
        <v>1.3258000000000001</v>
      </c>
      <c r="AZ2644" s="36">
        <v>2.0265</v>
      </c>
      <c r="BA2644" s="22"/>
      <c r="BB2644" s="19">
        <v>1511</v>
      </c>
      <c r="BC2644" s="34">
        <f t="shared" si="547"/>
        <v>874.56397000000004</v>
      </c>
      <c r="BD2644" s="34">
        <f t="shared" si="548"/>
        <v>1336.7807249999998</v>
      </c>
      <c r="BE2644" s="38">
        <v>3.4819999999999997E-2</v>
      </c>
      <c r="BF2644" s="38">
        <f t="shared" si="549"/>
        <v>3.4819999999999997E-2</v>
      </c>
      <c r="BG2644" s="34">
        <v>30.452317435399998</v>
      </c>
      <c r="BH2644" s="34">
        <v>46.546704844499992</v>
      </c>
      <c r="BI2644" s="34">
        <f t="shared" si="550"/>
        <v>844.11165256460004</v>
      </c>
      <c r="BJ2644" s="34">
        <f t="shared" si="551"/>
        <v>1290.2340201554998</v>
      </c>
      <c r="BK2644" s="34">
        <v>0</v>
      </c>
      <c r="BL2644" s="34">
        <v>0</v>
      </c>
      <c r="BM2644" s="34">
        <f t="shared" si="552"/>
        <v>0</v>
      </c>
      <c r="BN2644" s="39">
        <f t="shared" si="542"/>
        <v>844.11165256460004</v>
      </c>
      <c r="BO2644" s="39">
        <f t="shared" si="543"/>
        <v>1290.2340201554998</v>
      </c>
      <c r="BP2644" s="39">
        <f t="shared" si="541"/>
        <v>446.12236759089978</v>
      </c>
    </row>
    <row r="2645" spans="1:68" s="25" customFormat="1" ht="14.25" x14ac:dyDescent="0.2">
      <c r="A2645" s="14">
        <v>1502</v>
      </c>
      <c r="B2645" s="40"/>
      <c r="C2645" s="15"/>
      <c r="D2645" s="16">
        <v>16031</v>
      </c>
      <c r="E2645" s="15" t="s">
        <v>20271</v>
      </c>
      <c r="F2645" s="15" t="s">
        <v>20272</v>
      </c>
      <c r="G2645" s="17" t="s">
        <v>20273</v>
      </c>
      <c r="H2645" s="17" t="s">
        <v>20274</v>
      </c>
      <c r="I2645" s="17" t="s">
        <v>86</v>
      </c>
      <c r="J2645" s="15" t="s">
        <v>20274</v>
      </c>
      <c r="K2645" s="15" t="s">
        <v>7742</v>
      </c>
      <c r="L2645" s="18" t="s">
        <v>20275</v>
      </c>
      <c r="M2645" s="15" t="s">
        <v>20245</v>
      </c>
      <c r="N2645" s="15" t="s">
        <v>20246</v>
      </c>
      <c r="O2645" s="16">
        <v>510</v>
      </c>
      <c r="P2645" s="15" t="s">
        <v>118</v>
      </c>
      <c r="Q2645" s="15">
        <v>21400</v>
      </c>
      <c r="R2645" s="15">
        <v>151500</v>
      </c>
      <c r="S2645" s="15">
        <v>172900</v>
      </c>
      <c r="T2645" s="15">
        <v>0.33</v>
      </c>
      <c r="U2645" s="15" t="s">
        <v>18717</v>
      </c>
      <c r="V2645" s="15" t="s">
        <v>76</v>
      </c>
      <c r="W2645" s="16">
        <v>1</v>
      </c>
      <c r="X2645" s="16">
        <v>1</v>
      </c>
      <c r="Y2645" s="15">
        <v>9527</v>
      </c>
      <c r="Z2645" s="15">
        <v>0.219</v>
      </c>
      <c r="AA2645" s="15" t="s">
        <v>20247</v>
      </c>
      <c r="AB2645" s="15" t="s">
        <v>18925</v>
      </c>
      <c r="AC2645" s="15">
        <v>154900</v>
      </c>
      <c r="AD2645" s="26">
        <v>38252</v>
      </c>
      <c r="AE2645" s="15" t="s">
        <v>119</v>
      </c>
      <c r="AF2645" s="15" t="s">
        <v>119</v>
      </c>
      <c r="AG2645" s="16">
        <v>1</v>
      </c>
      <c r="AH2645" s="15" t="s">
        <v>20276</v>
      </c>
      <c r="AI2645" s="15" t="s">
        <v>78</v>
      </c>
      <c r="AJ2645" s="15">
        <v>9527.3352050800004</v>
      </c>
      <c r="AK2645" s="15">
        <v>541.85285722599997</v>
      </c>
      <c r="AL2645" s="15">
        <v>3103598.1340600001</v>
      </c>
      <c r="AM2645" s="15">
        <v>1412205.4356800001</v>
      </c>
      <c r="AN2645" s="19">
        <v>21400</v>
      </c>
      <c r="AO2645" s="19">
        <v>151600</v>
      </c>
      <c r="AP2645" s="19">
        <v>0</v>
      </c>
      <c r="AQ2645" s="19">
        <v>0</v>
      </c>
      <c r="AR2645" s="34">
        <f t="shared" si="544"/>
        <v>173000</v>
      </c>
      <c r="AS2645" s="34">
        <v>45000</v>
      </c>
      <c r="AT2645" s="34">
        <v>3000</v>
      </c>
      <c r="AU2645" s="34">
        <v>44800</v>
      </c>
      <c r="AV2645" s="34">
        <v>0</v>
      </c>
      <c r="AW2645" s="35">
        <f t="shared" si="545"/>
        <v>92800</v>
      </c>
      <c r="AX2645" s="34">
        <f t="shared" si="546"/>
        <v>80200</v>
      </c>
      <c r="AY2645" s="36">
        <v>1.3258000000000001</v>
      </c>
      <c r="AZ2645" s="36">
        <v>2.0265</v>
      </c>
      <c r="BA2645" s="22"/>
      <c r="BB2645" s="19">
        <v>1730</v>
      </c>
      <c r="BC2645" s="34">
        <f t="shared" si="547"/>
        <v>1063.2916</v>
      </c>
      <c r="BD2645" s="34">
        <f t="shared" si="548"/>
        <v>1625.2529999999999</v>
      </c>
      <c r="BE2645" s="38">
        <v>3.4819999999999997E-2</v>
      </c>
      <c r="BF2645" s="38">
        <f t="shared" si="549"/>
        <v>3.4819999999999997E-2</v>
      </c>
      <c r="BG2645" s="34">
        <v>37.023813511999997</v>
      </c>
      <c r="BH2645" s="34">
        <v>56.591309459999991</v>
      </c>
      <c r="BI2645" s="34">
        <f t="shared" si="550"/>
        <v>1026.267786488</v>
      </c>
      <c r="BJ2645" s="34">
        <f t="shared" si="551"/>
        <v>1568.6616905399999</v>
      </c>
      <c r="BK2645" s="34">
        <v>0</v>
      </c>
      <c r="BL2645" s="34">
        <v>0</v>
      </c>
      <c r="BM2645" s="34">
        <f t="shared" si="552"/>
        <v>0</v>
      </c>
      <c r="BN2645" s="39">
        <f t="shared" si="542"/>
        <v>1026.267786488</v>
      </c>
      <c r="BO2645" s="39">
        <f t="shared" si="543"/>
        <v>1568.6616905399999</v>
      </c>
      <c r="BP2645" s="39">
        <f t="shared" si="541"/>
        <v>542.39390405199993</v>
      </c>
    </row>
    <row r="2646" spans="1:68" s="25" customFormat="1" ht="14.25" x14ac:dyDescent="0.2">
      <c r="A2646" s="14">
        <v>1503</v>
      </c>
      <c r="B2646" s="40"/>
      <c r="C2646" s="15"/>
      <c r="D2646" s="16">
        <v>14702</v>
      </c>
      <c r="E2646" s="15" t="s">
        <v>20277</v>
      </c>
      <c r="F2646" s="15" t="s">
        <v>20278</v>
      </c>
      <c r="G2646" s="17" t="s">
        <v>20279</v>
      </c>
      <c r="H2646" s="17" t="s">
        <v>20280</v>
      </c>
      <c r="I2646" s="17" t="s">
        <v>86</v>
      </c>
      <c r="J2646" s="15" t="s">
        <v>20281</v>
      </c>
      <c r="K2646" s="15" t="s">
        <v>6392</v>
      </c>
      <c r="L2646" s="18" t="s">
        <v>20282</v>
      </c>
      <c r="M2646" s="15" t="s">
        <v>18981</v>
      </c>
      <c r="N2646" s="15" t="s">
        <v>18982</v>
      </c>
      <c r="O2646" s="16">
        <v>510</v>
      </c>
      <c r="P2646" s="15" t="s">
        <v>118</v>
      </c>
      <c r="Q2646" s="15">
        <v>20600</v>
      </c>
      <c r="R2646" s="15">
        <v>120200</v>
      </c>
      <c r="S2646" s="15">
        <v>140800</v>
      </c>
      <c r="T2646" s="15">
        <v>0.32</v>
      </c>
      <c r="U2646" s="15" t="s">
        <v>18717</v>
      </c>
      <c r="V2646" s="15" t="s">
        <v>76</v>
      </c>
      <c r="W2646" s="16">
        <v>1</v>
      </c>
      <c r="X2646" s="16">
        <v>1</v>
      </c>
      <c r="Y2646" s="15">
        <v>11857</v>
      </c>
      <c r="Z2646" s="15">
        <v>0.27200000000000002</v>
      </c>
      <c r="AA2646" s="15" t="s">
        <v>20247</v>
      </c>
      <c r="AB2646" s="15" t="s">
        <v>18925</v>
      </c>
      <c r="AC2646" s="15">
        <v>0</v>
      </c>
      <c r="AD2646" s="26">
        <v>42065</v>
      </c>
      <c r="AE2646" s="15" t="s">
        <v>119</v>
      </c>
      <c r="AF2646" s="15" t="s">
        <v>119</v>
      </c>
      <c r="AG2646" s="16">
        <v>1</v>
      </c>
      <c r="AH2646" s="15" t="s">
        <v>20283</v>
      </c>
      <c r="AI2646" s="15" t="s">
        <v>78</v>
      </c>
      <c r="AJ2646" s="15">
        <v>11857.3962402</v>
      </c>
      <c r="AK2646" s="15">
        <v>558.69445286500002</v>
      </c>
      <c r="AL2646" s="15">
        <v>3103574.6420499999</v>
      </c>
      <c r="AM2646" s="15">
        <v>1412160.96857</v>
      </c>
      <c r="AN2646" s="19">
        <v>20600</v>
      </c>
      <c r="AO2646" s="19">
        <v>120600</v>
      </c>
      <c r="AP2646" s="19">
        <v>0</v>
      </c>
      <c r="AQ2646" s="19">
        <v>0</v>
      </c>
      <c r="AR2646" s="34">
        <f t="shared" si="544"/>
        <v>141200</v>
      </c>
      <c r="AS2646" s="34">
        <v>45000</v>
      </c>
      <c r="AT2646" s="34">
        <v>3000</v>
      </c>
      <c r="AU2646" s="34">
        <v>33670</v>
      </c>
      <c r="AV2646" s="34">
        <v>0</v>
      </c>
      <c r="AW2646" s="35">
        <f t="shared" si="545"/>
        <v>81670</v>
      </c>
      <c r="AX2646" s="34">
        <f t="shared" si="546"/>
        <v>59530</v>
      </c>
      <c r="AY2646" s="36">
        <v>1.3258000000000001</v>
      </c>
      <c r="AZ2646" s="36">
        <v>2.0265</v>
      </c>
      <c r="BA2646" s="22"/>
      <c r="BB2646" s="19">
        <v>1412</v>
      </c>
      <c r="BC2646" s="34">
        <f t="shared" si="547"/>
        <v>789.24874</v>
      </c>
      <c r="BD2646" s="34">
        <f t="shared" si="548"/>
        <v>1206.37545</v>
      </c>
      <c r="BE2646" s="38">
        <v>3.4819999999999997E-2</v>
      </c>
      <c r="BF2646" s="38">
        <f t="shared" si="549"/>
        <v>3.4819999999999997E-2</v>
      </c>
      <c r="BG2646" s="34">
        <v>27.481641126799996</v>
      </c>
      <c r="BH2646" s="34">
        <v>42.005993168999993</v>
      </c>
      <c r="BI2646" s="34">
        <f t="shared" si="550"/>
        <v>761.76709887319998</v>
      </c>
      <c r="BJ2646" s="34">
        <f t="shared" si="551"/>
        <v>1164.369456831</v>
      </c>
      <c r="BK2646" s="34">
        <v>0</v>
      </c>
      <c r="BL2646" s="34">
        <v>0</v>
      </c>
      <c r="BM2646" s="34">
        <f t="shared" si="552"/>
        <v>0</v>
      </c>
      <c r="BN2646" s="39">
        <f t="shared" si="542"/>
        <v>761.76709887319998</v>
      </c>
      <c r="BO2646" s="39">
        <f t="shared" si="543"/>
        <v>1164.369456831</v>
      </c>
      <c r="BP2646" s="39">
        <f t="shared" si="541"/>
        <v>402.6023579578</v>
      </c>
    </row>
    <row r="2647" spans="1:68" s="25" customFormat="1" ht="14.25" x14ac:dyDescent="0.2">
      <c r="A2647" s="14">
        <v>1504</v>
      </c>
      <c r="B2647" s="40"/>
      <c r="C2647" s="15"/>
      <c r="D2647" s="16">
        <v>16765</v>
      </c>
      <c r="E2647" s="15" t="s">
        <v>20284</v>
      </c>
      <c r="F2647" s="15" t="s">
        <v>20285</v>
      </c>
      <c r="G2647" s="17" t="s">
        <v>20286</v>
      </c>
      <c r="H2647" s="17" t="s">
        <v>20287</v>
      </c>
      <c r="I2647" s="17" t="s">
        <v>86</v>
      </c>
      <c r="J2647" s="15" t="s">
        <v>20287</v>
      </c>
      <c r="K2647" s="15" t="s">
        <v>20288</v>
      </c>
      <c r="L2647" s="18" t="s">
        <v>20289</v>
      </c>
      <c r="M2647" s="15" t="s">
        <v>20245</v>
      </c>
      <c r="N2647" s="15" t="s">
        <v>20246</v>
      </c>
      <c r="O2647" s="16">
        <v>510</v>
      </c>
      <c r="P2647" s="15" t="s">
        <v>118</v>
      </c>
      <c r="Q2647" s="15">
        <v>20500</v>
      </c>
      <c r="R2647" s="15">
        <v>130000</v>
      </c>
      <c r="S2647" s="15">
        <v>150500</v>
      </c>
      <c r="T2647" s="15">
        <v>0.31</v>
      </c>
      <c r="U2647" s="15" t="s">
        <v>18717</v>
      </c>
      <c r="V2647" s="15" t="s">
        <v>76</v>
      </c>
      <c r="W2647" s="16">
        <v>1</v>
      </c>
      <c r="X2647" s="16">
        <v>1</v>
      </c>
      <c r="Y2647" s="15">
        <v>10266</v>
      </c>
      <c r="Z2647" s="15">
        <v>0.23599999999999999</v>
      </c>
      <c r="AA2647" s="15" t="s">
        <v>20247</v>
      </c>
      <c r="AB2647" s="15" t="s">
        <v>18925</v>
      </c>
      <c r="AC2647" s="15">
        <v>0</v>
      </c>
      <c r="AD2647" s="26">
        <v>37638</v>
      </c>
      <c r="AE2647" s="15" t="s">
        <v>147</v>
      </c>
      <c r="AF2647" s="15" t="s">
        <v>20290</v>
      </c>
      <c r="AG2647" s="16">
        <v>1</v>
      </c>
      <c r="AH2647" s="15" t="s">
        <v>20291</v>
      </c>
      <c r="AI2647" s="15" t="s">
        <v>78</v>
      </c>
      <c r="AJ2647" s="15">
        <v>10266.0856934</v>
      </c>
      <c r="AK2647" s="15">
        <v>535.65204221500005</v>
      </c>
      <c r="AL2647" s="15">
        <v>3103537.4517100002</v>
      </c>
      <c r="AM2647" s="15">
        <v>1412122.35849</v>
      </c>
      <c r="AN2647" s="19">
        <v>20500</v>
      </c>
      <c r="AO2647" s="19">
        <v>124700</v>
      </c>
      <c r="AP2647" s="19">
        <v>0</v>
      </c>
      <c r="AQ2647" s="19">
        <v>0</v>
      </c>
      <c r="AR2647" s="34">
        <f t="shared" si="544"/>
        <v>145200</v>
      </c>
      <c r="AS2647" s="34">
        <v>45000</v>
      </c>
      <c r="AT2647" s="34">
        <v>3000</v>
      </c>
      <c r="AU2647" s="34">
        <v>35070</v>
      </c>
      <c r="AV2647" s="34">
        <v>0</v>
      </c>
      <c r="AW2647" s="35">
        <f t="shared" si="545"/>
        <v>83070</v>
      </c>
      <c r="AX2647" s="34">
        <f t="shared" si="546"/>
        <v>62130</v>
      </c>
      <c r="AY2647" s="36">
        <v>1.3258000000000001</v>
      </c>
      <c r="AZ2647" s="36">
        <v>2.0265</v>
      </c>
      <c r="BA2647" s="22"/>
      <c r="BB2647" s="19">
        <v>1452</v>
      </c>
      <c r="BC2647" s="34">
        <f t="shared" si="547"/>
        <v>823.71954000000005</v>
      </c>
      <c r="BD2647" s="34">
        <f t="shared" si="548"/>
        <v>1259.0644499999999</v>
      </c>
      <c r="BE2647" s="38">
        <v>3.4819999999999997E-2</v>
      </c>
      <c r="BF2647" s="38">
        <f t="shared" si="549"/>
        <v>3.4819999999999997E-2</v>
      </c>
      <c r="BG2647" s="34">
        <v>28.681914382799999</v>
      </c>
      <c r="BH2647" s="34">
        <v>43.840624148999993</v>
      </c>
      <c r="BI2647" s="34">
        <f t="shared" si="550"/>
        <v>795.03762561720009</v>
      </c>
      <c r="BJ2647" s="34">
        <f t="shared" si="551"/>
        <v>1215.2238258509999</v>
      </c>
      <c r="BK2647" s="34">
        <v>0</v>
      </c>
      <c r="BL2647" s="34">
        <v>0</v>
      </c>
      <c r="BM2647" s="34">
        <f t="shared" si="552"/>
        <v>0</v>
      </c>
      <c r="BN2647" s="39">
        <f t="shared" si="542"/>
        <v>795.03762561720009</v>
      </c>
      <c r="BO2647" s="39">
        <f t="shared" si="543"/>
        <v>1215.2238258509999</v>
      </c>
      <c r="BP2647" s="39">
        <f t="shared" si="541"/>
        <v>420.18620023379981</v>
      </c>
    </row>
    <row r="2648" spans="1:68" s="25" customFormat="1" ht="14.25" x14ac:dyDescent="0.2">
      <c r="A2648" s="14">
        <v>1505</v>
      </c>
      <c r="B2648" s="40"/>
      <c r="C2648" s="15" t="s">
        <v>176</v>
      </c>
      <c r="D2648" s="16">
        <v>33500</v>
      </c>
      <c r="E2648" s="15" t="s">
        <v>20292</v>
      </c>
      <c r="F2648" s="15" t="s">
        <v>20293</v>
      </c>
      <c r="G2648" s="17" t="s">
        <v>20294</v>
      </c>
      <c r="H2648" s="17" t="s">
        <v>20295</v>
      </c>
      <c r="I2648" s="17" t="s">
        <v>86</v>
      </c>
      <c r="J2648" s="15" t="s">
        <v>20296</v>
      </c>
      <c r="K2648" s="15" t="s">
        <v>86</v>
      </c>
      <c r="L2648" s="18" t="s">
        <v>20297</v>
      </c>
      <c r="M2648" s="15" t="s">
        <v>20245</v>
      </c>
      <c r="N2648" s="15" t="s">
        <v>20246</v>
      </c>
      <c r="O2648" s="16">
        <v>510</v>
      </c>
      <c r="P2648" s="15" t="s">
        <v>118</v>
      </c>
      <c r="Q2648" s="15">
        <v>19700</v>
      </c>
      <c r="R2648" s="15">
        <v>140700</v>
      </c>
      <c r="S2648" s="15">
        <v>160400</v>
      </c>
      <c r="T2648" s="15">
        <v>0.28999999999999998</v>
      </c>
      <c r="U2648" s="15" t="s">
        <v>18717</v>
      </c>
      <c r="V2648" s="15" t="s">
        <v>76</v>
      </c>
      <c r="W2648" s="16">
        <v>1</v>
      </c>
      <c r="X2648" s="16">
        <v>1</v>
      </c>
      <c r="Y2648" s="15">
        <v>9758</v>
      </c>
      <c r="Z2648" s="15">
        <v>0.224</v>
      </c>
      <c r="AA2648" s="15" t="s">
        <v>20247</v>
      </c>
      <c r="AB2648" s="15" t="s">
        <v>18925</v>
      </c>
      <c r="AC2648" s="15">
        <v>129020</v>
      </c>
      <c r="AD2648" s="26">
        <v>36890</v>
      </c>
      <c r="AE2648" s="15" t="s">
        <v>211</v>
      </c>
      <c r="AF2648" s="15" t="s">
        <v>20298</v>
      </c>
      <c r="AG2648" s="16">
        <v>1</v>
      </c>
      <c r="AH2648" s="15" t="s">
        <v>20299</v>
      </c>
      <c r="AI2648" s="15" t="s">
        <v>78</v>
      </c>
      <c r="AJ2648" s="15">
        <v>9757.7841796899993</v>
      </c>
      <c r="AK2648" s="15">
        <v>516.66540124000005</v>
      </c>
      <c r="AL2648" s="15">
        <v>3103497.42563</v>
      </c>
      <c r="AM2648" s="15">
        <v>1412094.0463399999</v>
      </c>
      <c r="AN2648" s="19">
        <v>19700</v>
      </c>
      <c r="AO2648" s="19">
        <v>135600</v>
      </c>
      <c r="AP2648" s="19">
        <v>0</v>
      </c>
      <c r="AQ2648" s="19">
        <v>0</v>
      </c>
      <c r="AR2648" s="34">
        <f t="shared" si="544"/>
        <v>155300</v>
      </c>
      <c r="AS2648" s="34">
        <v>45000</v>
      </c>
      <c r="AT2648" s="34">
        <v>3000</v>
      </c>
      <c r="AU2648" s="34">
        <v>38605</v>
      </c>
      <c r="AV2648" s="34">
        <v>0</v>
      </c>
      <c r="AW2648" s="35">
        <f t="shared" si="545"/>
        <v>86605</v>
      </c>
      <c r="AX2648" s="34">
        <f t="shared" si="546"/>
        <v>68695</v>
      </c>
      <c r="AY2648" s="36">
        <v>1.3258000000000001</v>
      </c>
      <c r="AZ2648" s="36">
        <v>2.0265</v>
      </c>
      <c r="BA2648" s="22"/>
      <c r="BB2648" s="19">
        <v>1553</v>
      </c>
      <c r="BC2648" s="34">
        <f t="shared" si="547"/>
        <v>910.75831000000017</v>
      </c>
      <c r="BD2648" s="34">
        <f t="shared" si="548"/>
        <v>1392.1041750000002</v>
      </c>
      <c r="BE2648" s="38">
        <v>3.4819999999999997E-2</v>
      </c>
      <c r="BF2648" s="38">
        <f t="shared" si="549"/>
        <v>3.4819999999999997E-2</v>
      </c>
      <c r="BG2648" s="34">
        <v>31.712604354200003</v>
      </c>
      <c r="BH2648" s="34">
        <v>48.473067373500001</v>
      </c>
      <c r="BI2648" s="34">
        <f t="shared" si="550"/>
        <v>879.04570564580013</v>
      </c>
      <c r="BJ2648" s="34">
        <f t="shared" si="551"/>
        <v>1343.6311076265001</v>
      </c>
      <c r="BK2648" s="34">
        <v>0</v>
      </c>
      <c r="BL2648" s="34">
        <v>0</v>
      </c>
      <c r="BM2648" s="34">
        <f t="shared" si="552"/>
        <v>0</v>
      </c>
      <c r="BN2648" s="39">
        <f t="shared" si="542"/>
        <v>879.04570564580013</v>
      </c>
      <c r="BO2648" s="39">
        <f t="shared" si="543"/>
        <v>1343.6311076265001</v>
      </c>
      <c r="BP2648" s="39">
        <f t="shared" ref="BP2648:BP2711" si="553">BO2648-BN2648</f>
        <v>464.5854019807</v>
      </c>
    </row>
    <row r="2649" spans="1:68" s="25" customFormat="1" ht="14.25" x14ac:dyDescent="0.2">
      <c r="A2649" s="14">
        <v>1506</v>
      </c>
      <c r="B2649" s="40"/>
      <c r="C2649" s="15" t="s">
        <v>176</v>
      </c>
      <c r="D2649" s="16">
        <v>21287</v>
      </c>
      <c r="E2649" s="15" t="s">
        <v>20300</v>
      </c>
      <c r="F2649" s="15" t="s">
        <v>20301</v>
      </c>
      <c r="G2649" s="17" t="s">
        <v>20302</v>
      </c>
      <c r="H2649" s="17" t="s">
        <v>20303</v>
      </c>
      <c r="I2649" s="17" t="s">
        <v>86</v>
      </c>
      <c r="J2649" s="15" t="s">
        <v>20304</v>
      </c>
      <c r="K2649" s="15" t="s">
        <v>86</v>
      </c>
      <c r="L2649" s="18" t="s">
        <v>20305</v>
      </c>
      <c r="M2649" s="15" t="s">
        <v>18981</v>
      </c>
      <c r="N2649" s="15" t="s">
        <v>18982</v>
      </c>
      <c r="O2649" s="16">
        <v>510</v>
      </c>
      <c r="P2649" s="15" t="s">
        <v>118</v>
      </c>
      <c r="Q2649" s="15">
        <v>24200</v>
      </c>
      <c r="R2649" s="15">
        <v>125800</v>
      </c>
      <c r="S2649" s="15">
        <v>150000</v>
      </c>
      <c r="T2649" s="15">
        <v>0.36</v>
      </c>
      <c r="U2649" s="15" t="s">
        <v>18717</v>
      </c>
      <c r="V2649" s="15" t="s">
        <v>76</v>
      </c>
      <c r="W2649" s="16">
        <v>1</v>
      </c>
      <c r="X2649" s="16">
        <v>1</v>
      </c>
      <c r="Y2649" s="15">
        <v>12256</v>
      </c>
      <c r="Z2649" s="15">
        <v>0.28100000000000003</v>
      </c>
      <c r="AA2649" s="15" t="s">
        <v>18924</v>
      </c>
      <c r="AB2649" s="15" t="s">
        <v>18925</v>
      </c>
      <c r="AC2649" s="15">
        <v>157000</v>
      </c>
      <c r="AD2649" s="26">
        <v>42163</v>
      </c>
      <c r="AE2649" s="15" t="s">
        <v>119</v>
      </c>
      <c r="AF2649" s="15" t="s">
        <v>119</v>
      </c>
      <c r="AG2649" s="16">
        <v>1</v>
      </c>
      <c r="AH2649" s="15" t="s">
        <v>20306</v>
      </c>
      <c r="AI2649" s="15" t="s">
        <v>78</v>
      </c>
      <c r="AJ2649" s="15">
        <v>12255.5561523</v>
      </c>
      <c r="AK2649" s="15">
        <v>514.35916041500002</v>
      </c>
      <c r="AL2649" s="15">
        <v>3103447.6860500001</v>
      </c>
      <c r="AM2649" s="15">
        <v>1412068.62136</v>
      </c>
      <c r="AN2649" s="19">
        <v>24200</v>
      </c>
      <c r="AO2649" s="19">
        <v>124000</v>
      </c>
      <c r="AP2649" s="19">
        <v>0</v>
      </c>
      <c r="AQ2649" s="19">
        <v>0</v>
      </c>
      <c r="AR2649" s="34">
        <f t="shared" si="544"/>
        <v>148200</v>
      </c>
      <c r="AS2649" s="34">
        <v>45000</v>
      </c>
      <c r="AT2649" s="34">
        <v>3000</v>
      </c>
      <c r="AU2649" s="34">
        <v>36120</v>
      </c>
      <c r="AV2649" s="34">
        <v>0</v>
      </c>
      <c r="AW2649" s="35">
        <f t="shared" si="545"/>
        <v>84120</v>
      </c>
      <c r="AX2649" s="34">
        <f t="shared" si="546"/>
        <v>64080</v>
      </c>
      <c r="AY2649" s="36">
        <v>1.3258000000000001</v>
      </c>
      <c r="AZ2649" s="36">
        <v>2.0265</v>
      </c>
      <c r="BA2649" s="22"/>
      <c r="BB2649" s="19">
        <v>1482</v>
      </c>
      <c r="BC2649" s="34">
        <f t="shared" si="547"/>
        <v>849.57263999999998</v>
      </c>
      <c r="BD2649" s="34">
        <f t="shared" si="548"/>
        <v>1298.5811999999999</v>
      </c>
      <c r="BE2649" s="38">
        <v>3.4819999999999997E-2</v>
      </c>
      <c r="BF2649" s="38">
        <f t="shared" si="549"/>
        <v>3.4819999999999997E-2</v>
      </c>
      <c r="BG2649" s="34">
        <v>29.582119324799997</v>
      </c>
      <c r="BH2649" s="34">
        <v>45.216597383999989</v>
      </c>
      <c r="BI2649" s="34">
        <f t="shared" si="550"/>
        <v>819.99052067519995</v>
      </c>
      <c r="BJ2649" s="34">
        <f t="shared" si="551"/>
        <v>1253.364602616</v>
      </c>
      <c r="BK2649" s="34">
        <v>0</v>
      </c>
      <c r="BL2649" s="34">
        <v>0</v>
      </c>
      <c r="BM2649" s="34">
        <f t="shared" si="552"/>
        <v>0</v>
      </c>
      <c r="BN2649" s="39">
        <f t="shared" si="542"/>
        <v>819.99052067519995</v>
      </c>
      <c r="BO2649" s="39">
        <f t="shared" si="543"/>
        <v>1253.364602616</v>
      </c>
      <c r="BP2649" s="39">
        <f t="shared" si="553"/>
        <v>433.37408194080001</v>
      </c>
    </row>
    <row r="2650" spans="1:68" s="25" customFormat="1" ht="14.25" x14ac:dyDescent="0.2">
      <c r="A2650" s="14">
        <v>1507</v>
      </c>
      <c r="B2650" s="40"/>
      <c r="C2650" s="15" t="s">
        <v>176</v>
      </c>
      <c r="D2650" s="16">
        <v>10461</v>
      </c>
      <c r="E2650" s="15" t="s">
        <v>20307</v>
      </c>
      <c r="F2650" s="15" t="s">
        <v>20308</v>
      </c>
      <c r="G2650" s="17" t="s">
        <v>20309</v>
      </c>
      <c r="H2650" s="17" t="s">
        <v>20310</v>
      </c>
      <c r="I2650" s="17" t="s">
        <v>86</v>
      </c>
      <c r="J2650" s="15" t="s">
        <v>20311</v>
      </c>
      <c r="K2650" s="15" t="s">
        <v>12484</v>
      </c>
      <c r="L2650" s="18" t="s">
        <v>20312</v>
      </c>
      <c r="M2650" s="15" t="s">
        <v>20245</v>
      </c>
      <c r="N2650" s="15" t="s">
        <v>20246</v>
      </c>
      <c r="O2650" s="16">
        <v>510</v>
      </c>
      <c r="P2650" s="15" t="s">
        <v>118</v>
      </c>
      <c r="Q2650" s="15">
        <v>23200</v>
      </c>
      <c r="R2650" s="15">
        <v>188500</v>
      </c>
      <c r="S2650" s="15">
        <v>211700</v>
      </c>
      <c r="T2650" s="15">
        <v>0.28000000000000003</v>
      </c>
      <c r="U2650" s="15" t="s">
        <v>18717</v>
      </c>
      <c r="V2650" s="15" t="s">
        <v>76</v>
      </c>
      <c r="W2650" s="16">
        <v>1</v>
      </c>
      <c r="X2650" s="16">
        <v>1</v>
      </c>
      <c r="Y2650" s="15">
        <v>10307</v>
      </c>
      <c r="Z2650" s="15">
        <v>0.23699999999999999</v>
      </c>
      <c r="AA2650" s="15" t="s">
        <v>18924</v>
      </c>
      <c r="AB2650" s="15" t="s">
        <v>18925</v>
      </c>
      <c r="AC2650" s="15">
        <v>147614</v>
      </c>
      <c r="AD2650" s="26">
        <v>37592</v>
      </c>
      <c r="AE2650" s="15" t="s">
        <v>119</v>
      </c>
      <c r="AF2650" s="15" t="s">
        <v>119</v>
      </c>
      <c r="AG2650" s="16">
        <v>1</v>
      </c>
      <c r="AH2650" s="15" t="s">
        <v>20313</v>
      </c>
      <c r="AI2650" s="15" t="s">
        <v>78</v>
      </c>
      <c r="AJ2650" s="15">
        <v>10306.7453613</v>
      </c>
      <c r="AK2650" s="15">
        <v>451.28342420299998</v>
      </c>
      <c r="AL2650" s="15">
        <v>3103397.3616399998</v>
      </c>
      <c r="AM2650" s="15">
        <v>1412023.62509</v>
      </c>
      <c r="AN2650" s="19">
        <v>23200</v>
      </c>
      <c r="AO2650" s="19">
        <v>186600</v>
      </c>
      <c r="AP2650" s="19">
        <v>0</v>
      </c>
      <c r="AQ2650" s="19">
        <v>2000</v>
      </c>
      <c r="AR2650" s="34">
        <f t="shared" si="544"/>
        <v>211800</v>
      </c>
      <c r="AS2650" s="34">
        <v>45000</v>
      </c>
      <c r="AT2650" s="34">
        <v>3000</v>
      </c>
      <c r="AU2650" s="34">
        <v>57680</v>
      </c>
      <c r="AV2650" s="34">
        <v>0</v>
      </c>
      <c r="AW2650" s="35">
        <f t="shared" si="545"/>
        <v>105680</v>
      </c>
      <c r="AX2650" s="34">
        <f t="shared" si="546"/>
        <v>106120</v>
      </c>
      <c r="AY2650" s="36">
        <v>1.3258000000000001</v>
      </c>
      <c r="AZ2650" s="36">
        <v>2.0265</v>
      </c>
      <c r="BA2650" s="22"/>
      <c r="BB2650" s="19">
        <v>2158</v>
      </c>
      <c r="BC2650" s="34">
        <f t="shared" si="547"/>
        <v>1406.9389600000002</v>
      </c>
      <c r="BD2650" s="34">
        <f t="shared" si="548"/>
        <v>2150.5218</v>
      </c>
      <c r="BE2650" s="38">
        <v>3.4819999999999997E-2</v>
      </c>
      <c r="BF2650" s="38">
        <f t="shared" si="549"/>
        <v>3.4819999999999997E-2</v>
      </c>
      <c r="BG2650" s="34">
        <v>48.066327467199997</v>
      </c>
      <c r="BH2650" s="34">
        <v>73.469914476</v>
      </c>
      <c r="BI2650" s="34">
        <f t="shared" si="550"/>
        <v>1358.8726325328003</v>
      </c>
      <c r="BJ2650" s="34">
        <f t="shared" si="551"/>
        <v>2077.0518855239998</v>
      </c>
      <c r="BK2650" s="34">
        <v>0</v>
      </c>
      <c r="BL2650" s="34">
        <v>0</v>
      </c>
      <c r="BM2650" s="34">
        <f t="shared" si="552"/>
        <v>0</v>
      </c>
      <c r="BN2650" s="39">
        <f t="shared" si="542"/>
        <v>1358.8726325328003</v>
      </c>
      <c r="BO2650" s="39">
        <f t="shared" si="543"/>
        <v>2077.0518855239998</v>
      </c>
      <c r="BP2650" s="39">
        <f t="shared" si="553"/>
        <v>718.17925299119952</v>
      </c>
    </row>
    <row r="2651" spans="1:68" s="25" customFormat="1" ht="14.25" x14ac:dyDescent="0.2">
      <c r="A2651" s="14">
        <v>1508</v>
      </c>
      <c r="B2651" s="40"/>
      <c r="C2651" s="15"/>
      <c r="D2651" s="16">
        <v>8354</v>
      </c>
      <c r="E2651" s="15" t="s">
        <v>20314</v>
      </c>
      <c r="F2651" s="15" t="s">
        <v>20315</v>
      </c>
      <c r="G2651" s="17" t="s">
        <v>20316</v>
      </c>
      <c r="H2651" s="17" t="s">
        <v>20317</v>
      </c>
      <c r="I2651" s="17" t="s">
        <v>86</v>
      </c>
      <c r="J2651" s="15" t="s">
        <v>20318</v>
      </c>
      <c r="K2651" s="15" t="s">
        <v>10450</v>
      </c>
      <c r="L2651" s="18" t="s">
        <v>20319</v>
      </c>
      <c r="M2651" s="15" t="s">
        <v>18981</v>
      </c>
      <c r="N2651" s="15" t="s">
        <v>18982</v>
      </c>
      <c r="O2651" s="16">
        <v>510</v>
      </c>
      <c r="P2651" s="15" t="s">
        <v>118</v>
      </c>
      <c r="Q2651" s="15">
        <v>36900</v>
      </c>
      <c r="R2651" s="15">
        <v>94700</v>
      </c>
      <c r="S2651" s="15">
        <v>131600</v>
      </c>
      <c r="T2651" s="15">
        <v>0.37</v>
      </c>
      <c r="U2651" s="15" t="s">
        <v>18717</v>
      </c>
      <c r="V2651" s="15" t="s">
        <v>76</v>
      </c>
      <c r="W2651" s="16">
        <v>1</v>
      </c>
      <c r="X2651" s="16">
        <v>1</v>
      </c>
      <c r="Y2651" s="15">
        <v>12618</v>
      </c>
      <c r="Z2651" s="15">
        <v>0.28999999999999998</v>
      </c>
      <c r="AA2651" s="15" t="s">
        <v>18924</v>
      </c>
      <c r="AB2651" s="15" t="s">
        <v>18925</v>
      </c>
      <c r="AC2651" s="15">
        <v>129950</v>
      </c>
      <c r="AD2651" s="26">
        <v>39989</v>
      </c>
      <c r="AE2651" s="15" t="s">
        <v>211</v>
      </c>
      <c r="AF2651" s="15" t="s">
        <v>20320</v>
      </c>
      <c r="AG2651" s="16">
        <v>1</v>
      </c>
      <c r="AH2651" s="15" t="s">
        <v>20321</v>
      </c>
      <c r="AI2651" s="15" t="s">
        <v>78</v>
      </c>
      <c r="AJ2651" s="15">
        <v>12617.753418</v>
      </c>
      <c r="AK2651" s="15">
        <v>474.91294610400001</v>
      </c>
      <c r="AL2651" s="15">
        <v>3103331.1366499998</v>
      </c>
      <c r="AM2651" s="15">
        <v>1411961.85864</v>
      </c>
      <c r="AN2651" s="19">
        <v>36900</v>
      </c>
      <c r="AO2651" s="19">
        <v>93300</v>
      </c>
      <c r="AP2651" s="19">
        <v>0</v>
      </c>
      <c r="AQ2651" s="19">
        <v>0</v>
      </c>
      <c r="AR2651" s="34">
        <f t="shared" si="544"/>
        <v>130200</v>
      </c>
      <c r="AS2651" s="34">
        <v>45000</v>
      </c>
      <c r="AT2651" s="34">
        <v>3000</v>
      </c>
      <c r="AU2651" s="34">
        <v>29820</v>
      </c>
      <c r="AV2651" s="34">
        <v>0</v>
      </c>
      <c r="AW2651" s="35">
        <f t="shared" si="545"/>
        <v>77820</v>
      </c>
      <c r="AX2651" s="34">
        <f t="shared" si="546"/>
        <v>52380</v>
      </c>
      <c r="AY2651" s="36">
        <v>1.3258000000000001</v>
      </c>
      <c r="AZ2651" s="36">
        <v>2.0265</v>
      </c>
      <c r="BA2651" s="22"/>
      <c r="BB2651" s="19">
        <v>1302</v>
      </c>
      <c r="BC2651" s="34">
        <f t="shared" si="547"/>
        <v>694.45403999999996</v>
      </c>
      <c r="BD2651" s="34">
        <f t="shared" si="548"/>
        <v>1061.4806999999998</v>
      </c>
      <c r="BE2651" s="38">
        <v>3.4819999999999997E-2</v>
      </c>
      <c r="BF2651" s="38">
        <f t="shared" si="549"/>
        <v>3.4819999999999997E-2</v>
      </c>
      <c r="BG2651" s="34">
        <v>24.180889672799996</v>
      </c>
      <c r="BH2651" s="34">
        <v>36.960757973999989</v>
      </c>
      <c r="BI2651" s="34">
        <f t="shared" si="550"/>
        <v>670.27315032719991</v>
      </c>
      <c r="BJ2651" s="34">
        <f t="shared" si="551"/>
        <v>1024.5199420259999</v>
      </c>
      <c r="BK2651" s="34">
        <v>0</v>
      </c>
      <c r="BL2651" s="34">
        <v>0</v>
      </c>
      <c r="BM2651" s="34">
        <f t="shared" si="552"/>
        <v>0</v>
      </c>
      <c r="BN2651" s="39">
        <f t="shared" si="542"/>
        <v>670.27315032719991</v>
      </c>
      <c r="BO2651" s="39">
        <f t="shared" si="543"/>
        <v>1024.5199420259999</v>
      </c>
      <c r="BP2651" s="39">
        <f t="shared" si="553"/>
        <v>354.24679169879994</v>
      </c>
    </row>
    <row r="2652" spans="1:68" s="25" customFormat="1" ht="14.25" x14ac:dyDescent="0.2">
      <c r="A2652" s="14">
        <v>1509</v>
      </c>
      <c r="B2652" s="40"/>
      <c r="C2652" s="15" t="s">
        <v>20322</v>
      </c>
      <c r="D2652" s="16">
        <v>14685</v>
      </c>
      <c r="E2652" s="15" t="s">
        <v>20323</v>
      </c>
      <c r="F2652" s="15" t="s">
        <v>20322</v>
      </c>
      <c r="G2652" s="17" t="s">
        <v>20324</v>
      </c>
      <c r="H2652" s="17" t="s">
        <v>20325</v>
      </c>
      <c r="I2652" s="17" t="s">
        <v>86</v>
      </c>
      <c r="J2652" s="15" t="s">
        <v>20326</v>
      </c>
      <c r="K2652" s="15" t="s">
        <v>929</v>
      </c>
      <c r="L2652" s="18" t="s">
        <v>20327</v>
      </c>
      <c r="M2652" s="15" t="s">
        <v>18972</v>
      </c>
      <c r="N2652" s="15" t="s">
        <v>18973</v>
      </c>
      <c r="O2652" s="16">
        <v>510</v>
      </c>
      <c r="P2652" s="15" t="s">
        <v>118</v>
      </c>
      <c r="Q2652" s="15">
        <v>25200</v>
      </c>
      <c r="R2652" s="15">
        <v>153900</v>
      </c>
      <c r="S2652" s="15">
        <v>179100</v>
      </c>
      <c r="T2652" s="15">
        <v>0.26</v>
      </c>
      <c r="U2652" s="15" t="s">
        <v>18717</v>
      </c>
      <c r="V2652" s="15" t="s">
        <v>76</v>
      </c>
      <c r="W2652" s="16">
        <v>1</v>
      </c>
      <c r="X2652" s="16">
        <v>1</v>
      </c>
      <c r="Y2652" s="15">
        <v>11600</v>
      </c>
      <c r="Z2652" s="15">
        <v>0.26600000000000001</v>
      </c>
      <c r="AA2652" s="15" t="s">
        <v>18924</v>
      </c>
      <c r="AB2652" s="15" t="s">
        <v>18925</v>
      </c>
      <c r="AC2652" s="15">
        <v>79000</v>
      </c>
      <c r="AD2652" s="26">
        <v>41743</v>
      </c>
      <c r="AE2652" s="15" t="s">
        <v>183</v>
      </c>
      <c r="AF2652" s="15" t="s">
        <v>20328</v>
      </c>
      <c r="AG2652" s="16">
        <v>1</v>
      </c>
      <c r="AH2652" s="15" t="s">
        <v>20329</v>
      </c>
      <c r="AI2652" s="15" t="s">
        <v>78</v>
      </c>
      <c r="AJ2652" s="15">
        <v>11599.8251953</v>
      </c>
      <c r="AK2652" s="15">
        <v>419.63483593000001</v>
      </c>
      <c r="AL2652" s="15">
        <v>3103175.7722999998</v>
      </c>
      <c r="AM2652" s="15">
        <v>1411886.5334900001</v>
      </c>
      <c r="AN2652" s="19">
        <v>0</v>
      </c>
      <c r="AO2652" s="19">
        <v>0</v>
      </c>
      <c r="AP2652" s="19">
        <v>25200</v>
      </c>
      <c r="AQ2652" s="19">
        <v>144500</v>
      </c>
      <c r="AR2652" s="34">
        <f t="shared" si="544"/>
        <v>169700</v>
      </c>
      <c r="AS2652" s="34">
        <v>0</v>
      </c>
      <c r="AT2652" s="34">
        <v>0</v>
      </c>
      <c r="AU2652" s="34">
        <v>0</v>
      </c>
      <c r="AV2652" s="34">
        <v>0</v>
      </c>
      <c r="AW2652" s="35">
        <f t="shared" si="545"/>
        <v>0</v>
      </c>
      <c r="AX2652" s="34">
        <f t="shared" si="546"/>
        <v>169700</v>
      </c>
      <c r="AY2652" s="36">
        <v>1.3258000000000001</v>
      </c>
      <c r="AZ2652" s="36">
        <v>2.0265</v>
      </c>
      <c r="BA2652" s="22"/>
      <c r="BB2652" s="19">
        <v>3394</v>
      </c>
      <c r="BC2652" s="34">
        <f t="shared" si="547"/>
        <v>2249.8826000000004</v>
      </c>
      <c r="BD2652" s="34">
        <f t="shared" si="548"/>
        <v>3438.9704999999999</v>
      </c>
      <c r="BE2652" s="38">
        <v>3.4819999999999997E-2</v>
      </c>
      <c r="BF2652" s="38">
        <f t="shared" si="549"/>
        <v>3.4819999999999997E-2</v>
      </c>
      <c r="BG2652" s="34">
        <v>0</v>
      </c>
      <c r="BH2652" s="34">
        <v>0</v>
      </c>
      <c r="BI2652" s="34">
        <f t="shared" si="550"/>
        <v>2249.8826000000004</v>
      </c>
      <c r="BJ2652" s="34">
        <f t="shared" si="551"/>
        <v>3438.9704999999999</v>
      </c>
      <c r="BK2652" s="34">
        <v>0</v>
      </c>
      <c r="BL2652" s="34">
        <v>44.970499999999902</v>
      </c>
      <c r="BM2652" s="34">
        <f t="shared" si="552"/>
        <v>44.970499999999902</v>
      </c>
      <c r="BN2652" s="39">
        <f t="shared" si="542"/>
        <v>2249.8826000000004</v>
      </c>
      <c r="BO2652" s="39">
        <f t="shared" si="543"/>
        <v>3394</v>
      </c>
      <c r="BP2652" s="39">
        <f t="shared" si="553"/>
        <v>1144.1173999999996</v>
      </c>
    </row>
    <row r="2653" spans="1:68" s="25" customFormat="1" ht="14.25" x14ac:dyDescent="0.2">
      <c r="A2653" s="14">
        <v>1510</v>
      </c>
      <c r="B2653" s="40"/>
      <c r="C2653" s="15"/>
      <c r="D2653" s="16">
        <v>14700</v>
      </c>
      <c r="E2653" s="15" t="s">
        <v>20330</v>
      </c>
      <c r="F2653" s="15" t="s">
        <v>20331</v>
      </c>
      <c r="G2653" s="17" t="s">
        <v>20332</v>
      </c>
      <c r="H2653" s="17" t="s">
        <v>20333</v>
      </c>
      <c r="I2653" s="17" t="s">
        <v>86</v>
      </c>
      <c r="J2653" s="15" t="s">
        <v>20334</v>
      </c>
      <c r="K2653" s="15" t="s">
        <v>3394</v>
      </c>
      <c r="L2653" s="18" t="s">
        <v>20335</v>
      </c>
      <c r="M2653" s="15" t="s">
        <v>18981</v>
      </c>
      <c r="N2653" s="15" t="s">
        <v>18982</v>
      </c>
      <c r="O2653" s="16">
        <v>510</v>
      </c>
      <c r="P2653" s="15" t="s">
        <v>118</v>
      </c>
      <c r="Q2653" s="15">
        <v>14100</v>
      </c>
      <c r="R2653" s="15">
        <v>154000</v>
      </c>
      <c r="S2653" s="15">
        <v>168100</v>
      </c>
      <c r="T2653" s="15">
        <v>0.12</v>
      </c>
      <c r="U2653" s="15" t="s">
        <v>18717</v>
      </c>
      <c r="V2653" s="15" t="s">
        <v>76</v>
      </c>
      <c r="W2653" s="16">
        <v>1</v>
      </c>
      <c r="X2653" s="16">
        <v>1</v>
      </c>
      <c r="Y2653" s="15">
        <v>5373</v>
      </c>
      <c r="Z2653" s="15">
        <v>0.123</v>
      </c>
      <c r="AA2653" s="15" t="s">
        <v>18924</v>
      </c>
      <c r="AB2653" s="15" t="s">
        <v>18925</v>
      </c>
      <c r="AC2653" s="15">
        <v>170000</v>
      </c>
      <c r="AD2653" s="26">
        <v>42223</v>
      </c>
      <c r="AE2653" s="15" t="s">
        <v>119</v>
      </c>
      <c r="AF2653" s="15" t="s">
        <v>119</v>
      </c>
      <c r="AG2653" s="16">
        <v>1</v>
      </c>
      <c r="AH2653" s="15" t="s">
        <v>20336</v>
      </c>
      <c r="AI2653" s="15" t="s">
        <v>78</v>
      </c>
      <c r="AJ2653" s="15">
        <v>5373.4702148400002</v>
      </c>
      <c r="AK2653" s="15">
        <v>305.79559894200003</v>
      </c>
      <c r="AL2653" s="15">
        <v>3103193.8226299998</v>
      </c>
      <c r="AM2653" s="15">
        <v>1411968.13262</v>
      </c>
      <c r="AN2653" s="19">
        <v>14100</v>
      </c>
      <c r="AO2653" s="19">
        <v>143400</v>
      </c>
      <c r="AP2653" s="19">
        <v>0</v>
      </c>
      <c r="AQ2653" s="19">
        <v>0</v>
      </c>
      <c r="AR2653" s="34">
        <f t="shared" si="544"/>
        <v>157500</v>
      </c>
      <c r="AS2653" s="34">
        <v>45000</v>
      </c>
      <c r="AT2653" s="34">
        <v>3000</v>
      </c>
      <c r="AU2653" s="34">
        <v>39375</v>
      </c>
      <c r="AV2653" s="34">
        <v>0</v>
      </c>
      <c r="AW2653" s="35">
        <f t="shared" si="545"/>
        <v>87375</v>
      </c>
      <c r="AX2653" s="34">
        <f t="shared" si="546"/>
        <v>70125</v>
      </c>
      <c r="AY2653" s="36">
        <v>1.3258000000000001</v>
      </c>
      <c r="AZ2653" s="36">
        <v>2.0265</v>
      </c>
      <c r="BA2653" s="22"/>
      <c r="BB2653" s="19">
        <v>1575</v>
      </c>
      <c r="BC2653" s="34">
        <f t="shared" si="547"/>
        <v>929.71725000000004</v>
      </c>
      <c r="BD2653" s="34">
        <f t="shared" si="548"/>
        <v>1421.0831249999999</v>
      </c>
      <c r="BE2653" s="38">
        <v>3.4819999999999997E-2</v>
      </c>
      <c r="BF2653" s="38">
        <f t="shared" si="549"/>
        <v>3.4819999999999997E-2</v>
      </c>
      <c r="BG2653" s="34">
        <v>32.372754645000001</v>
      </c>
      <c r="BH2653" s="34">
        <v>49.482114412499989</v>
      </c>
      <c r="BI2653" s="34">
        <f t="shared" si="550"/>
        <v>897.34449535500005</v>
      </c>
      <c r="BJ2653" s="34">
        <f t="shared" si="551"/>
        <v>1371.6010105874998</v>
      </c>
      <c r="BK2653" s="34">
        <v>0</v>
      </c>
      <c r="BL2653" s="34">
        <v>0</v>
      </c>
      <c r="BM2653" s="34">
        <f t="shared" si="552"/>
        <v>0</v>
      </c>
      <c r="BN2653" s="39">
        <f t="shared" si="542"/>
        <v>897.34449535500005</v>
      </c>
      <c r="BO2653" s="39">
        <f t="shared" si="543"/>
        <v>1371.6010105874998</v>
      </c>
      <c r="BP2653" s="39">
        <f t="shared" si="553"/>
        <v>474.25651523249974</v>
      </c>
    </row>
    <row r="2654" spans="1:68" s="25" customFormat="1" ht="14.25" x14ac:dyDescent="0.2">
      <c r="A2654" s="14">
        <v>1511</v>
      </c>
      <c r="B2654" s="40"/>
      <c r="C2654" s="15" t="s">
        <v>176</v>
      </c>
      <c r="D2654" s="16">
        <v>32329</v>
      </c>
      <c r="E2654" s="15" t="s">
        <v>20337</v>
      </c>
      <c r="F2654" s="15" t="s">
        <v>20338</v>
      </c>
      <c r="G2654" s="17" t="s">
        <v>20339</v>
      </c>
      <c r="H2654" s="17" t="s">
        <v>20340</v>
      </c>
      <c r="I2654" s="17" t="s">
        <v>86</v>
      </c>
      <c r="J2654" s="15" t="s">
        <v>20341</v>
      </c>
      <c r="K2654" s="15" t="s">
        <v>806</v>
      </c>
      <c r="L2654" s="18" t="s">
        <v>20342</v>
      </c>
      <c r="M2654" s="15" t="s">
        <v>18972</v>
      </c>
      <c r="N2654" s="15" t="s">
        <v>18973</v>
      </c>
      <c r="O2654" s="16">
        <v>510</v>
      </c>
      <c r="P2654" s="15" t="s">
        <v>118</v>
      </c>
      <c r="Q2654" s="15">
        <v>15600</v>
      </c>
      <c r="R2654" s="15">
        <v>168000</v>
      </c>
      <c r="S2654" s="15">
        <v>183600</v>
      </c>
      <c r="T2654" s="15">
        <v>0.12</v>
      </c>
      <c r="U2654" s="15" t="s">
        <v>18717</v>
      </c>
      <c r="V2654" s="15" t="s">
        <v>76</v>
      </c>
      <c r="W2654" s="16">
        <v>1</v>
      </c>
      <c r="X2654" s="16">
        <v>1</v>
      </c>
      <c r="Y2654" s="15">
        <v>5868</v>
      </c>
      <c r="Z2654" s="15">
        <v>0.13500000000000001</v>
      </c>
      <c r="AA2654" s="15" t="s">
        <v>18924</v>
      </c>
      <c r="AB2654" s="15" t="s">
        <v>18925</v>
      </c>
      <c r="AC2654" s="15">
        <v>176900</v>
      </c>
      <c r="AD2654" s="26">
        <v>41992</v>
      </c>
      <c r="AE2654" s="15" t="s">
        <v>147</v>
      </c>
      <c r="AF2654" s="15" t="s">
        <v>20343</v>
      </c>
      <c r="AG2654" s="16">
        <v>1</v>
      </c>
      <c r="AH2654" s="15" t="s">
        <v>20344</v>
      </c>
      <c r="AI2654" s="15" t="s">
        <v>78</v>
      </c>
      <c r="AJ2654" s="15">
        <v>5868.4951171900002</v>
      </c>
      <c r="AK2654" s="15">
        <v>315.61707716500001</v>
      </c>
      <c r="AL2654" s="15">
        <v>3103206.66212</v>
      </c>
      <c r="AM2654" s="15">
        <v>1412024.585</v>
      </c>
      <c r="AN2654" s="19">
        <v>15600</v>
      </c>
      <c r="AO2654" s="19">
        <v>158900</v>
      </c>
      <c r="AP2654" s="19">
        <v>0</v>
      </c>
      <c r="AQ2654" s="19">
        <v>0</v>
      </c>
      <c r="AR2654" s="34">
        <f t="shared" si="544"/>
        <v>174500</v>
      </c>
      <c r="AS2654" s="34">
        <v>45000</v>
      </c>
      <c r="AT2654" s="34">
        <v>3000</v>
      </c>
      <c r="AU2654" s="34">
        <v>45325</v>
      </c>
      <c r="AV2654" s="34">
        <v>0</v>
      </c>
      <c r="AW2654" s="35">
        <f t="shared" si="545"/>
        <v>93325</v>
      </c>
      <c r="AX2654" s="34">
        <f t="shared" si="546"/>
        <v>81175</v>
      </c>
      <c r="AY2654" s="36">
        <v>1.3258000000000001</v>
      </c>
      <c r="AZ2654" s="36">
        <v>2.0265</v>
      </c>
      <c r="BA2654" s="22"/>
      <c r="BB2654" s="19">
        <v>1745</v>
      </c>
      <c r="BC2654" s="34">
        <f t="shared" si="547"/>
        <v>1076.2181500000002</v>
      </c>
      <c r="BD2654" s="34">
        <f t="shared" si="548"/>
        <v>1645.011375</v>
      </c>
      <c r="BE2654" s="38">
        <v>3.4819999999999997E-2</v>
      </c>
      <c r="BF2654" s="38">
        <f t="shared" si="549"/>
        <v>3.4819999999999997E-2</v>
      </c>
      <c r="BG2654" s="34">
        <v>37.473915983000005</v>
      </c>
      <c r="BH2654" s="34">
        <v>57.2792960775</v>
      </c>
      <c r="BI2654" s="34">
        <f t="shared" si="550"/>
        <v>1038.7442340170001</v>
      </c>
      <c r="BJ2654" s="34">
        <f t="shared" si="551"/>
        <v>1587.7320789225</v>
      </c>
      <c r="BK2654" s="34">
        <v>0</v>
      </c>
      <c r="BL2654" s="34">
        <v>0</v>
      </c>
      <c r="BM2654" s="34">
        <f t="shared" si="552"/>
        <v>0</v>
      </c>
      <c r="BN2654" s="39">
        <f t="shared" si="542"/>
        <v>1038.7442340170001</v>
      </c>
      <c r="BO2654" s="39">
        <f t="shared" si="543"/>
        <v>1587.7320789225</v>
      </c>
      <c r="BP2654" s="39">
        <f t="shared" si="553"/>
        <v>548.98784490549997</v>
      </c>
    </row>
    <row r="2655" spans="1:68" s="25" customFormat="1" ht="14.25" x14ac:dyDescent="0.2">
      <c r="A2655" s="14">
        <v>1512</v>
      </c>
      <c r="B2655" s="40"/>
      <c r="C2655" s="15"/>
      <c r="D2655" s="16">
        <v>32644</v>
      </c>
      <c r="E2655" s="15" t="s">
        <v>20345</v>
      </c>
      <c r="F2655" s="15" t="s">
        <v>20346</v>
      </c>
      <c r="G2655" s="17" t="s">
        <v>20347</v>
      </c>
      <c r="H2655" s="17" t="s">
        <v>20348</v>
      </c>
      <c r="I2655" s="17" t="s">
        <v>86</v>
      </c>
      <c r="J2655" s="15" t="s">
        <v>20349</v>
      </c>
      <c r="K2655" s="15" t="s">
        <v>2069</v>
      </c>
      <c r="L2655" s="18" t="s">
        <v>20350</v>
      </c>
      <c r="M2655" s="15" t="s">
        <v>18981</v>
      </c>
      <c r="N2655" s="15" t="s">
        <v>18982</v>
      </c>
      <c r="O2655" s="16">
        <v>510</v>
      </c>
      <c r="P2655" s="15" t="s">
        <v>118</v>
      </c>
      <c r="Q2655" s="15">
        <v>15600</v>
      </c>
      <c r="R2655" s="15">
        <v>102100</v>
      </c>
      <c r="S2655" s="15">
        <v>117700</v>
      </c>
      <c r="T2655" s="15">
        <v>0.14000000000000001</v>
      </c>
      <c r="U2655" s="15" t="s">
        <v>18717</v>
      </c>
      <c r="V2655" s="15" t="s">
        <v>76</v>
      </c>
      <c r="W2655" s="16">
        <v>1</v>
      </c>
      <c r="X2655" s="16">
        <v>1</v>
      </c>
      <c r="Y2655" s="15">
        <v>5545</v>
      </c>
      <c r="Z2655" s="15">
        <v>0.127</v>
      </c>
      <c r="AA2655" s="15" t="s">
        <v>18924</v>
      </c>
      <c r="AB2655" s="15" t="s">
        <v>18925</v>
      </c>
      <c r="AC2655" s="15">
        <v>122500</v>
      </c>
      <c r="AD2655" s="26">
        <v>41032</v>
      </c>
      <c r="AE2655" s="15" t="s">
        <v>119</v>
      </c>
      <c r="AF2655" s="15" t="s">
        <v>119</v>
      </c>
      <c r="AG2655" s="16">
        <v>1</v>
      </c>
      <c r="AH2655" s="15" t="s">
        <v>20351</v>
      </c>
      <c r="AI2655" s="15" t="s">
        <v>78</v>
      </c>
      <c r="AJ2655" s="15">
        <v>5545.2907714800003</v>
      </c>
      <c r="AK2655" s="15">
        <v>310.726746956</v>
      </c>
      <c r="AL2655" s="15">
        <v>3103225.2066700002</v>
      </c>
      <c r="AM2655" s="15">
        <v>1412078.7807</v>
      </c>
      <c r="AN2655" s="19">
        <v>15600</v>
      </c>
      <c r="AO2655" s="19">
        <v>103100</v>
      </c>
      <c r="AP2655" s="19">
        <v>0</v>
      </c>
      <c r="AQ2655" s="19">
        <v>0</v>
      </c>
      <c r="AR2655" s="34">
        <f t="shared" si="544"/>
        <v>118700</v>
      </c>
      <c r="AS2655" s="34">
        <v>45000</v>
      </c>
      <c r="AT2655" s="34">
        <v>3000</v>
      </c>
      <c r="AU2655" s="34">
        <v>25795</v>
      </c>
      <c r="AV2655" s="34">
        <v>0</v>
      </c>
      <c r="AW2655" s="35">
        <f t="shared" si="545"/>
        <v>73795</v>
      </c>
      <c r="AX2655" s="34">
        <f t="shared" si="546"/>
        <v>44905</v>
      </c>
      <c r="AY2655" s="36">
        <v>1.3258000000000001</v>
      </c>
      <c r="AZ2655" s="36">
        <v>2.0265</v>
      </c>
      <c r="BA2655" s="22"/>
      <c r="BB2655" s="19">
        <v>1187</v>
      </c>
      <c r="BC2655" s="34">
        <f t="shared" si="547"/>
        <v>595.35049000000004</v>
      </c>
      <c r="BD2655" s="34">
        <f t="shared" si="548"/>
        <v>909.99982499999999</v>
      </c>
      <c r="BE2655" s="38">
        <v>3.4819999999999997E-2</v>
      </c>
      <c r="BF2655" s="38">
        <f t="shared" si="549"/>
        <v>3.4819999999999997E-2</v>
      </c>
      <c r="BG2655" s="34">
        <v>20.730104061799999</v>
      </c>
      <c r="BH2655" s="34">
        <v>31.686193906499998</v>
      </c>
      <c r="BI2655" s="34">
        <f t="shared" si="550"/>
        <v>574.6203859382</v>
      </c>
      <c r="BJ2655" s="34">
        <f t="shared" si="551"/>
        <v>878.31363109350002</v>
      </c>
      <c r="BK2655" s="34">
        <v>0</v>
      </c>
      <c r="BL2655" s="34">
        <v>0</v>
      </c>
      <c r="BM2655" s="34">
        <f t="shared" si="552"/>
        <v>0</v>
      </c>
      <c r="BN2655" s="39">
        <f t="shared" si="542"/>
        <v>574.6203859382</v>
      </c>
      <c r="BO2655" s="39">
        <f t="shared" si="543"/>
        <v>878.31363109350002</v>
      </c>
      <c r="BP2655" s="39">
        <f t="shared" si="553"/>
        <v>303.69324515530002</v>
      </c>
    </row>
    <row r="2656" spans="1:68" s="25" customFormat="1" ht="14.25" x14ac:dyDescent="0.2">
      <c r="A2656" s="14">
        <v>1513</v>
      </c>
      <c r="B2656" s="40"/>
      <c r="C2656" s="15" t="s">
        <v>20352</v>
      </c>
      <c r="D2656" s="16">
        <v>10868</v>
      </c>
      <c r="E2656" s="15" t="s">
        <v>20353</v>
      </c>
      <c r="F2656" s="15" t="s">
        <v>20352</v>
      </c>
      <c r="G2656" s="17" t="s">
        <v>20354</v>
      </c>
      <c r="H2656" s="17" t="s">
        <v>20355</v>
      </c>
      <c r="I2656" s="17" t="s">
        <v>86</v>
      </c>
      <c r="J2656" s="15" t="s">
        <v>20356</v>
      </c>
      <c r="K2656" s="15" t="s">
        <v>4047</v>
      </c>
      <c r="L2656" s="18" t="s">
        <v>20357</v>
      </c>
      <c r="M2656" s="15" t="s">
        <v>18972</v>
      </c>
      <c r="N2656" s="15" t="s">
        <v>18973</v>
      </c>
      <c r="O2656" s="16">
        <v>510</v>
      </c>
      <c r="P2656" s="15" t="s">
        <v>118</v>
      </c>
      <c r="Q2656" s="15">
        <v>16300</v>
      </c>
      <c r="R2656" s="15">
        <v>133400</v>
      </c>
      <c r="S2656" s="15">
        <v>149700</v>
      </c>
      <c r="T2656" s="15">
        <v>0.13</v>
      </c>
      <c r="U2656" s="15" t="s">
        <v>18717</v>
      </c>
      <c r="V2656" s="15" t="s">
        <v>76</v>
      </c>
      <c r="W2656" s="16">
        <v>1</v>
      </c>
      <c r="X2656" s="16">
        <v>1</v>
      </c>
      <c r="Y2656" s="15">
        <v>6325</v>
      </c>
      <c r="Z2656" s="15">
        <v>0.14499999999999999</v>
      </c>
      <c r="AA2656" s="15" t="s">
        <v>18924</v>
      </c>
      <c r="AB2656" s="15" t="s">
        <v>18925</v>
      </c>
      <c r="AC2656" s="15">
        <v>150000</v>
      </c>
      <c r="AD2656" s="26">
        <v>42516</v>
      </c>
      <c r="AE2656" s="15" t="s">
        <v>119</v>
      </c>
      <c r="AF2656" s="15" t="s">
        <v>119</v>
      </c>
      <c r="AG2656" s="16">
        <v>1</v>
      </c>
      <c r="AH2656" s="15" t="s">
        <v>20358</v>
      </c>
      <c r="AI2656" s="15" t="s">
        <v>78</v>
      </c>
      <c r="AJ2656" s="15">
        <v>6324.7241210900002</v>
      </c>
      <c r="AK2656" s="15">
        <v>329.64660895600002</v>
      </c>
      <c r="AL2656" s="15">
        <v>3103252.4121500002</v>
      </c>
      <c r="AM2656" s="15">
        <v>1412130.78728</v>
      </c>
      <c r="AN2656" s="19">
        <v>16300</v>
      </c>
      <c r="AO2656" s="19">
        <v>126300</v>
      </c>
      <c r="AP2656" s="19">
        <v>0</v>
      </c>
      <c r="AQ2656" s="19">
        <v>0</v>
      </c>
      <c r="AR2656" s="34">
        <f t="shared" si="544"/>
        <v>142600</v>
      </c>
      <c r="AS2656" s="34">
        <v>45000</v>
      </c>
      <c r="AT2656" s="34">
        <v>3000</v>
      </c>
      <c r="AU2656" s="34">
        <v>34160</v>
      </c>
      <c r="AV2656" s="34">
        <v>0</v>
      </c>
      <c r="AW2656" s="35">
        <f t="shared" si="545"/>
        <v>82160</v>
      </c>
      <c r="AX2656" s="34">
        <f t="shared" si="546"/>
        <v>60440</v>
      </c>
      <c r="AY2656" s="36">
        <v>1.3258000000000001</v>
      </c>
      <c r="AZ2656" s="36">
        <v>2.0265</v>
      </c>
      <c r="BA2656" s="22"/>
      <c r="BB2656" s="19">
        <v>1426</v>
      </c>
      <c r="BC2656" s="34">
        <f t="shared" si="547"/>
        <v>801.31352000000004</v>
      </c>
      <c r="BD2656" s="34">
        <f t="shared" si="548"/>
        <v>1224.8165999999999</v>
      </c>
      <c r="BE2656" s="38">
        <v>3.4819999999999997E-2</v>
      </c>
      <c r="BF2656" s="38">
        <f t="shared" si="549"/>
        <v>3.4819999999999997E-2</v>
      </c>
      <c r="BG2656" s="34">
        <v>27.901736766399999</v>
      </c>
      <c r="BH2656" s="34">
        <v>42.648114011999994</v>
      </c>
      <c r="BI2656" s="34">
        <f t="shared" si="550"/>
        <v>773.41178323360009</v>
      </c>
      <c r="BJ2656" s="34">
        <f t="shared" si="551"/>
        <v>1182.1684859879999</v>
      </c>
      <c r="BK2656" s="34">
        <v>0</v>
      </c>
      <c r="BL2656" s="34">
        <v>0</v>
      </c>
      <c r="BM2656" s="34">
        <f t="shared" si="552"/>
        <v>0</v>
      </c>
      <c r="BN2656" s="39">
        <f t="shared" si="542"/>
        <v>773.41178323360009</v>
      </c>
      <c r="BO2656" s="39">
        <f t="shared" si="543"/>
        <v>1182.1684859879999</v>
      </c>
      <c r="BP2656" s="39">
        <f t="shared" si="553"/>
        <v>408.75670275439984</v>
      </c>
    </row>
    <row r="2657" spans="1:68" s="25" customFormat="1" ht="14.25" x14ac:dyDescent="0.2">
      <c r="A2657" s="14">
        <v>1514</v>
      </c>
      <c r="B2657" s="40"/>
      <c r="C2657" s="15"/>
      <c r="D2657" s="16">
        <v>9562</v>
      </c>
      <c r="E2657" s="15" t="s">
        <v>20359</v>
      </c>
      <c r="F2657" s="15" t="s">
        <v>20360</v>
      </c>
      <c r="G2657" s="17" t="s">
        <v>20361</v>
      </c>
      <c r="H2657" s="17" t="s">
        <v>20362</v>
      </c>
      <c r="I2657" s="17" t="s">
        <v>86</v>
      </c>
      <c r="J2657" s="15" t="s">
        <v>20363</v>
      </c>
      <c r="K2657" s="15" t="s">
        <v>1293</v>
      </c>
      <c r="L2657" s="18" t="s">
        <v>20364</v>
      </c>
      <c r="M2657" s="15" t="s">
        <v>18972</v>
      </c>
      <c r="N2657" s="15" t="s">
        <v>18973</v>
      </c>
      <c r="O2657" s="16">
        <v>510</v>
      </c>
      <c r="P2657" s="15" t="s">
        <v>118</v>
      </c>
      <c r="Q2657" s="15">
        <v>16700</v>
      </c>
      <c r="R2657" s="15">
        <v>133600</v>
      </c>
      <c r="S2657" s="15">
        <v>150300</v>
      </c>
      <c r="T2657" s="15">
        <v>0.14000000000000001</v>
      </c>
      <c r="U2657" s="15" t="s">
        <v>18717</v>
      </c>
      <c r="V2657" s="15" t="s">
        <v>76</v>
      </c>
      <c r="W2657" s="16">
        <v>1</v>
      </c>
      <c r="X2657" s="16">
        <v>1</v>
      </c>
      <c r="Y2657" s="15">
        <v>6079</v>
      </c>
      <c r="Z2657" s="15">
        <v>0.14000000000000001</v>
      </c>
      <c r="AA2657" s="15" t="s">
        <v>18924</v>
      </c>
      <c r="AB2657" s="15" t="s">
        <v>18925</v>
      </c>
      <c r="AC2657" s="15">
        <v>0</v>
      </c>
      <c r="AD2657" s="26">
        <v>37966</v>
      </c>
      <c r="AE2657" s="15" t="s">
        <v>468</v>
      </c>
      <c r="AF2657" s="15" t="s">
        <v>1537</v>
      </c>
      <c r="AG2657" s="16">
        <v>1</v>
      </c>
      <c r="AH2657" s="15" t="s">
        <v>20365</v>
      </c>
      <c r="AI2657" s="15" t="s">
        <v>78</v>
      </c>
      <c r="AJ2657" s="15">
        <v>6078.8823242199996</v>
      </c>
      <c r="AK2657" s="15">
        <v>330.16592246800002</v>
      </c>
      <c r="AL2657" s="15">
        <v>3103286.9049300002</v>
      </c>
      <c r="AM2657" s="15">
        <v>1412177.7651</v>
      </c>
      <c r="AN2657" s="19">
        <v>16700</v>
      </c>
      <c r="AO2657" s="19">
        <v>121100</v>
      </c>
      <c r="AP2657" s="19">
        <v>0</v>
      </c>
      <c r="AQ2657" s="19">
        <v>0</v>
      </c>
      <c r="AR2657" s="34">
        <f t="shared" si="544"/>
        <v>137800</v>
      </c>
      <c r="AS2657" s="34">
        <v>45000</v>
      </c>
      <c r="AT2657" s="34">
        <v>3000</v>
      </c>
      <c r="AU2657" s="34">
        <v>32480</v>
      </c>
      <c r="AV2657" s="34">
        <v>0</v>
      </c>
      <c r="AW2657" s="35">
        <f t="shared" si="545"/>
        <v>80480</v>
      </c>
      <c r="AX2657" s="34">
        <f t="shared" si="546"/>
        <v>57320</v>
      </c>
      <c r="AY2657" s="36">
        <v>1.3258000000000001</v>
      </c>
      <c r="AZ2657" s="36">
        <v>2.0265</v>
      </c>
      <c r="BA2657" s="22"/>
      <c r="BB2657" s="19">
        <v>1378</v>
      </c>
      <c r="BC2657" s="34">
        <f t="shared" si="547"/>
        <v>759.94856000000016</v>
      </c>
      <c r="BD2657" s="34">
        <f t="shared" si="548"/>
        <v>1161.5898</v>
      </c>
      <c r="BE2657" s="38">
        <v>3.4819999999999997E-2</v>
      </c>
      <c r="BF2657" s="38">
        <f t="shared" si="549"/>
        <v>3.4819999999999997E-2</v>
      </c>
      <c r="BG2657" s="34">
        <v>26.461408859200002</v>
      </c>
      <c r="BH2657" s="34">
        <v>40.446556835999992</v>
      </c>
      <c r="BI2657" s="34">
        <f t="shared" si="550"/>
        <v>733.48715114080017</v>
      </c>
      <c r="BJ2657" s="34">
        <f t="shared" si="551"/>
        <v>1121.1432431640001</v>
      </c>
      <c r="BK2657" s="34">
        <v>0</v>
      </c>
      <c r="BL2657" s="34">
        <v>0</v>
      </c>
      <c r="BM2657" s="34">
        <f t="shared" si="552"/>
        <v>0</v>
      </c>
      <c r="BN2657" s="39">
        <f t="shared" si="542"/>
        <v>733.48715114080017</v>
      </c>
      <c r="BO2657" s="39">
        <f t="shared" si="543"/>
        <v>1121.1432431640001</v>
      </c>
      <c r="BP2657" s="39">
        <f t="shared" si="553"/>
        <v>387.6560920231999</v>
      </c>
    </row>
    <row r="2658" spans="1:68" s="25" customFormat="1" ht="14.25" x14ac:dyDescent="0.2">
      <c r="A2658" s="14">
        <v>1515</v>
      </c>
      <c r="B2658" s="40"/>
      <c r="C2658" s="15"/>
      <c r="D2658" s="16">
        <v>32435</v>
      </c>
      <c r="E2658" s="15" t="s">
        <v>20366</v>
      </c>
      <c r="F2658" s="15" t="s">
        <v>20367</v>
      </c>
      <c r="G2658" s="17" t="s">
        <v>20368</v>
      </c>
      <c r="H2658" s="17" t="s">
        <v>20369</v>
      </c>
      <c r="I2658" s="17" t="s">
        <v>1050</v>
      </c>
      <c r="J2658" s="15" t="s">
        <v>20370</v>
      </c>
      <c r="K2658" s="15" t="s">
        <v>8182</v>
      </c>
      <c r="L2658" s="18" t="s">
        <v>20371</v>
      </c>
      <c r="M2658" s="15" t="s">
        <v>18972</v>
      </c>
      <c r="N2658" s="15" t="s">
        <v>18973</v>
      </c>
      <c r="O2658" s="16">
        <v>510</v>
      </c>
      <c r="P2658" s="15" t="s">
        <v>118</v>
      </c>
      <c r="Q2658" s="15">
        <v>18600</v>
      </c>
      <c r="R2658" s="15">
        <v>147100</v>
      </c>
      <c r="S2658" s="15">
        <v>165700</v>
      </c>
      <c r="T2658" s="15">
        <v>0.16</v>
      </c>
      <c r="U2658" s="15" t="s">
        <v>18717</v>
      </c>
      <c r="V2658" s="15" t="s">
        <v>76</v>
      </c>
      <c r="W2658" s="16">
        <v>1</v>
      </c>
      <c r="X2658" s="16">
        <v>1</v>
      </c>
      <c r="Y2658" s="15">
        <v>7033</v>
      </c>
      <c r="Z2658" s="15">
        <v>0.161</v>
      </c>
      <c r="AA2658" s="15" t="s">
        <v>18924</v>
      </c>
      <c r="AB2658" s="15" t="s">
        <v>18925</v>
      </c>
      <c r="AC2658" s="15">
        <v>128490</v>
      </c>
      <c r="AD2658" s="26">
        <v>37406</v>
      </c>
      <c r="AE2658" s="15" t="s">
        <v>183</v>
      </c>
      <c r="AF2658" s="15" t="s">
        <v>14399</v>
      </c>
      <c r="AG2658" s="16">
        <v>1</v>
      </c>
      <c r="AH2658" s="15" t="s">
        <v>20372</v>
      </c>
      <c r="AI2658" s="15" t="s">
        <v>78</v>
      </c>
      <c r="AJ2658" s="15">
        <v>7033.0998535199997</v>
      </c>
      <c r="AK2658" s="15">
        <v>357.884174341</v>
      </c>
      <c r="AL2658" s="15">
        <v>3103324.7160200002</v>
      </c>
      <c r="AM2658" s="15">
        <v>1412222.9285800001</v>
      </c>
      <c r="AN2658" s="19">
        <v>18600</v>
      </c>
      <c r="AO2658" s="19">
        <v>143800</v>
      </c>
      <c r="AP2658" s="19">
        <v>0</v>
      </c>
      <c r="AQ2658" s="19">
        <v>0</v>
      </c>
      <c r="AR2658" s="34">
        <f t="shared" si="544"/>
        <v>162400</v>
      </c>
      <c r="AS2658" s="34">
        <v>45000</v>
      </c>
      <c r="AT2658" s="34">
        <v>3000</v>
      </c>
      <c r="AU2658" s="34">
        <v>41090</v>
      </c>
      <c r="AV2658" s="34">
        <v>0</v>
      </c>
      <c r="AW2658" s="35">
        <f t="shared" si="545"/>
        <v>89090</v>
      </c>
      <c r="AX2658" s="34">
        <f t="shared" si="546"/>
        <v>73310</v>
      </c>
      <c r="AY2658" s="36">
        <v>1.3258000000000001</v>
      </c>
      <c r="AZ2658" s="36">
        <v>2.0265</v>
      </c>
      <c r="BA2658" s="22"/>
      <c r="BB2658" s="19">
        <v>1624</v>
      </c>
      <c r="BC2658" s="34">
        <f t="shared" si="547"/>
        <v>971.94398000000012</v>
      </c>
      <c r="BD2658" s="34">
        <f t="shared" si="548"/>
        <v>1485.62715</v>
      </c>
      <c r="BE2658" s="38">
        <v>3.4819999999999997E-2</v>
      </c>
      <c r="BF2658" s="38">
        <f t="shared" si="549"/>
        <v>3.4819999999999997E-2</v>
      </c>
      <c r="BG2658" s="34">
        <v>33.843089383600002</v>
      </c>
      <c r="BH2658" s="34">
        <v>51.729537362999999</v>
      </c>
      <c r="BI2658" s="34">
        <f t="shared" si="550"/>
        <v>938.10089061640008</v>
      </c>
      <c r="BJ2658" s="34">
        <f t="shared" si="551"/>
        <v>1433.8976126370001</v>
      </c>
      <c r="BK2658" s="34">
        <v>0</v>
      </c>
      <c r="BL2658" s="34">
        <v>0</v>
      </c>
      <c r="BM2658" s="34">
        <f t="shared" si="552"/>
        <v>0</v>
      </c>
      <c r="BN2658" s="39">
        <f t="shared" si="542"/>
        <v>938.10089061640008</v>
      </c>
      <c r="BO2658" s="39">
        <f t="shared" si="543"/>
        <v>1433.8976126370001</v>
      </c>
      <c r="BP2658" s="39">
        <f t="shared" si="553"/>
        <v>495.79672202059999</v>
      </c>
    </row>
    <row r="2659" spans="1:68" s="25" customFormat="1" ht="14.25" x14ac:dyDescent="0.2">
      <c r="A2659" s="14">
        <v>1516</v>
      </c>
      <c r="B2659" s="40"/>
      <c r="C2659" s="15"/>
      <c r="D2659" s="16">
        <v>243</v>
      </c>
      <c r="E2659" s="15" t="s">
        <v>20373</v>
      </c>
      <c r="F2659" s="15" t="s">
        <v>20374</v>
      </c>
      <c r="G2659" s="17" t="s">
        <v>20375</v>
      </c>
      <c r="H2659" s="17" t="s">
        <v>20376</v>
      </c>
      <c r="I2659" s="17" t="s">
        <v>86</v>
      </c>
      <c r="J2659" s="15" t="s">
        <v>20377</v>
      </c>
      <c r="K2659" s="15" t="s">
        <v>12732</v>
      </c>
      <c r="L2659" s="18" t="s">
        <v>20378</v>
      </c>
      <c r="M2659" s="15" t="s">
        <v>18972</v>
      </c>
      <c r="N2659" s="15" t="s">
        <v>18973</v>
      </c>
      <c r="O2659" s="16">
        <v>510</v>
      </c>
      <c r="P2659" s="15" t="s">
        <v>118</v>
      </c>
      <c r="Q2659" s="15">
        <v>20400</v>
      </c>
      <c r="R2659" s="15">
        <v>143200</v>
      </c>
      <c r="S2659" s="15">
        <v>163600</v>
      </c>
      <c r="T2659" s="15">
        <v>0.18</v>
      </c>
      <c r="U2659" s="15" t="s">
        <v>18717</v>
      </c>
      <c r="V2659" s="15" t="s">
        <v>76</v>
      </c>
      <c r="W2659" s="16">
        <v>1</v>
      </c>
      <c r="X2659" s="16">
        <v>1</v>
      </c>
      <c r="Y2659" s="15">
        <v>8091</v>
      </c>
      <c r="Z2659" s="15">
        <v>0.186</v>
      </c>
      <c r="AA2659" s="15" t="s">
        <v>18924</v>
      </c>
      <c r="AB2659" s="15" t="s">
        <v>18925</v>
      </c>
      <c r="AC2659" s="15">
        <v>125459</v>
      </c>
      <c r="AD2659" s="26">
        <v>37795</v>
      </c>
      <c r="AE2659" s="15" t="s">
        <v>147</v>
      </c>
      <c r="AF2659" s="15" t="s">
        <v>20379</v>
      </c>
      <c r="AG2659" s="16">
        <v>1</v>
      </c>
      <c r="AH2659" s="15" t="s">
        <v>20380</v>
      </c>
      <c r="AI2659" s="15" t="s">
        <v>78</v>
      </c>
      <c r="AJ2659" s="15">
        <v>8090.9147949199996</v>
      </c>
      <c r="AK2659" s="15">
        <v>369.49233158700002</v>
      </c>
      <c r="AL2659" s="15">
        <v>3103349.5670699999</v>
      </c>
      <c r="AM2659" s="15">
        <v>1412280.31617</v>
      </c>
      <c r="AN2659" s="19">
        <v>20400</v>
      </c>
      <c r="AO2659" s="19">
        <v>130900</v>
      </c>
      <c r="AP2659" s="19">
        <v>0</v>
      </c>
      <c r="AQ2659" s="19">
        <v>0</v>
      </c>
      <c r="AR2659" s="34">
        <f t="shared" si="544"/>
        <v>151300</v>
      </c>
      <c r="AS2659" s="34">
        <v>45000</v>
      </c>
      <c r="AT2659" s="34">
        <v>0</v>
      </c>
      <c r="AU2659" s="34">
        <v>37205</v>
      </c>
      <c r="AV2659" s="34">
        <v>0</v>
      </c>
      <c r="AW2659" s="35">
        <f t="shared" si="545"/>
        <v>82205</v>
      </c>
      <c r="AX2659" s="34">
        <f t="shared" si="546"/>
        <v>69095</v>
      </c>
      <c r="AY2659" s="36">
        <v>1.3258000000000001</v>
      </c>
      <c r="AZ2659" s="36">
        <v>2.0265</v>
      </c>
      <c r="BA2659" s="22"/>
      <c r="BB2659" s="19">
        <v>1513</v>
      </c>
      <c r="BC2659" s="34">
        <f t="shared" si="547"/>
        <v>916.06151000000011</v>
      </c>
      <c r="BD2659" s="34">
        <f t="shared" si="548"/>
        <v>1400.2101750000002</v>
      </c>
      <c r="BE2659" s="38">
        <v>3.4819999999999997E-2</v>
      </c>
      <c r="BF2659" s="38">
        <f t="shared" si="549"/>
        <v>3.4819999999999997E-2</v>
      </c>
      <c r="BG2659" s="34">
        <v>31.897261778200001</v>
      </c>
      <c r="BH2659" s="34">
        <v>48.755318293500004</v>
      </c>
      <c r="BI2659" s="34">
        <f t="shared" si="550"/>
        <v>884.16424822180011</v>
      </c>
      <c r="BJ2659" s="34">
        <f t="shared" si="551"/>
        <v>1351.4548567065001</v>
      </c>
      <c r="BK2659" s="34">
        <v>0</v>
      </c>
      <c r="BL2659" s="34">
        <v>0</v>
      </c>
      <c r="BM2659" s="34">
        <f t="shared" si="552"/>
        <v>0</v>
      </c>
      <c r="BN2659" s="39">
        <f t="shared" si="542"/>
        <v>884.16424822180011</v>
      </c>
      <c r="BO2659" s="39">
        <f t="shared" si="543"/>
        <v>1351.4548567065001</v>
      </c>
      <c r="BP2659" s="39">
        <f t="shared" si="553"/>
        <v>467.29060848469999</v>
      </c>
    </row>
    <row r="2660" spans="1:68" s="25" customFormat="1" ht="14.25" x14ac:dyDescent="0.2">
      <c r="A2660" s="14">
        <v>1517</v>
      </c>
      <c r="B2660" s="40"/>
      <c r="C2660" s="15" t="s">
        <v>593</v>
      </c>
      <c r="D2660" s="16">
        <v>10333</v>
      </c>
      <c r="E2660" s="15" t="s">
        <v>20381</v>
      </c>
      <c r="F2660" s="15" t="s">
        <v>20382</v>
      </c>
      <c r="G2660" s="17" t="s">
        <v>20383</v>
      </c>
      <c r="H2660" s="17" t="s">
        <v>20384</v>
      </c>
      <c r="I2660" s="17" t="s">
        <v>86</v>
      </c>
      <c r="J2660" s="15" t="s">
        <v>20385</v>
      </c>
      <c r="K2660" s="15" t="s">
        <v>86</v>
      </c>
      <c r="L2660" s="18" t="s">
        <v>20386</v>
      </c>
      <c r="M2660" s="15" t="s">
        <v>18972</v>
      </c>
      <c r="N2660" s="15" t="s">
        <v>18973</v>
      </c>
      <c r="O2660" s="16">
        <v>510</v>
      </c>
      <c r="P2660" s="15" t="s">
        <v>118</v>
      </c>
      <c r="Q2660" s="15">
        <v>16300</v>
      </c>
      <c r="R2660" s="15">
        <v>133300</v>
      </c>
      <c r="S2660" s="15">
        <v>149600</v>
      </c>
      <c r="T2660" s="15">
        <v>0.13</v>
      </c>
      <c r="U2660" s="15" t="s">
        <v>18717</v>
      </c>
      <c r="V2660" s="15" t="s">
        <v>76</v>
      </c>
      <c r="W2660" s="16">
        <v>1</v>
      </c>
      <c r="X2660" s="16">
        <v>1</v>
      </c>
      <c r="Y2660" s="15">
        <v>5825</v>
      </c>
      <c r="Z2660" s="15">
        <v>0.13400000000000001</v>
      </c>
      <c r="AA2660" s="15" t="s">
        <v>18924</v>
      </c>
      <c r="AB2660" s="15" t="s">
        <v>18925</v>
      </c>
      <c r="AC2660" s="15">
        <v>153000</v>
      </c>
      <c r="AD2660" s="26">
        <v>42180</v>
      </c>
      <c r="AE2660" s="15" t="s">
        <v>119</v>
      </c>
      <c r="AF2660" s="15" t="s">
        <v>119</v>
      </c>
      <c r="AG2660" s="16">
        <v>1</v>
      </c>
      <c r="AH2660" s="15" t="s">
        <v>20387</v>
      </c>
      <c r="AI2660" s="15" t="s">
        <v>78</v>
      </c>
      <c r="AJ2660" s="15">
        <v>5825.4641113300004</v>
      </c>
      <c r="AK2660" s="15">
        <v>322.694931887</v>
      </c>
      <c r="AL2660" s="15">
        <v>3103417.4161499999</v>
      </c>
      <c r="AM2660" s="15">
        <v>1412311.0508600001</v>
      </c>
      <c r="AN2660" s="19">
        <v>16300</v>
      </c>
      <c r="AO2660" s="19">
        <v>126200</v>
      </c>
      <c r="AP2660" s="19">
        <v>0</v>
      </c>
      <c r="AQ2660" s="19">
        <v>0</v>
      </c>
      <c r="AR2660" s="34">
        <f t="shared" si="544"/>
        <v>142500</v>
      </c>
      <c r="AS2660" s="34">
        <v>45000</v>
      </c>
      <c r="AT2660" s="34">
        <v>3000</v>
      </c>
      <c r="AU2660" s="34">
        <v>34125</v>
      </c>
      <c r="AV2660" s="34">
        <v>0</v>
      </c>
      <c r="AW2660" s="35">
        <f t="shared" si="545"/>
        <v>82125</v>
      </c>
      <c r="AX2660" s="34">
        <f t="shared" si="546"/>
        <v>60375</v>
      </c>
      <c r="AY2660" s="36">
        <v>1.3258000000000001</v>
      </c>
      <c r="AZ2660" s="36">
        <v>2.0265</v>
      </c>
      <c r="BA2660" s="22"/>
      <c r="BB2660" s="19">
        <v>1425</v>
      </c>
      <c r="BC2660" s="34">
        <f t="shared" si="547"/>
        <v>800.45175000000006</v>
      </c>
      <c r="BD2660" s="34">
        <f t="shared" si="548"/>
        <v>1223.4993749999999</v>
      </c>
      <c r="BE2660" s="38">
        <v>3.4819999999999997E-2</v>
      </c>
      <c r="BF2660" s="38">
        <f t="shared" si="549"/>
        <v>3.4819999999999997E-2</v>
      </c>
      <c r="BG2660" s="34">
        <v>27.871729935000001</v>
      </c>
      <c r="BH2660" s="34">
        <v>42.602248237499992</v>
      </c>
      <c r="BI2660" s="34">
        <f t="shared" si="550"/>
        <v>772.5800200650001</v>
      </c>
      <c r="BJ2660" s="34">
        <f t="shared" si="551"/>
        <v>1180.8971267625</v>
      </c>
      <c r="BK2660" s="34">
        <v>0</v>
      </c>
      <c r="BL2660" s="34">
        <v>0</v>
      </c>
      <c r="BM2660" s="34">
        <f t="shared" si="552"/>
        <v>0</v>
      </c>
      <c r="BN2660" s="39">
        <f t="shared" si="542"/>
        <v>772.5800200650001</v>
      </c>
      <c r="BO2660" s="39">
        <f t="shared" si="543"/>
        <v>1180.8971267625</v>
      </c>
      <c r="BP2660" s="39">
        <f t="shared" si="553"/>
        <v>408.31710669749987</v>
      </c>
    </row>
    <row r="2661" spans="1:68" s="25" customFormat="1" ht="14.25" x14ac:dyDescent="0.2">
      <c r="A2661" s="14">
        <v>1518</v>
      </c>
      <c r="B2661" s="40"/>
      <c r="C2661" s="15"/>
      <c r="D2661" s="16">
        <v>23921</v>
      </c>
      <c r="E2661" s="15" t="s">
        <v>20388</v>
      </c>
      <c r="F2661" s="15" t="s">
        <v>20389</v>
      </c>
      <c r="G2661" s="17" t="s">
        <v>20390</v>
      </c>
      <c r="H2661" s="17" t="s">
        <v>20391</v>
      </c>
      <c r="I2661" s="17" t="s">
        <v>86</v>
      </c>
      <c r="J2661" s="15" t="s">
        <v>20392</v>
      </c>
      <c r="K2661" s="15" t="s">
        <v>3241</v>
      </c>
      <c r="L2661" s="18" t="s">
        <v>20393</v>
      </c>
      <c r="M2661" s="15" t="s">
        <v>18972</v>
      </c>
      <c r="N2661" s="15" t="s">
        <v>18973</v>
      </c>
      <c r="O2661" s="16">
        <v>510</v>
      </c>
      <c r="P2661" s="15" t="s">
        <v>118</v>
      </c>
      <c r="Q2661" s="15">
        <v>24700</v>
      </c>
      <c r="R2661" s="15">
        <v>152400</v>
      </c>
      <c r="S2661" s="15">
        <v>177100</v>
      </c>
      <c r="T2661" s="15">
        <v>0.25</v>
      </c>
      <c r="U2661" s="15" t="s">
        <v>18717</v>
      </c>
      <c r="V2661" s="15" t="s">
        <v>76</v>
      </c>
      <c r="W2661" s="16">
        <v>1</v>
      </c>
      <c r="X2661" s="16">
        <v>1</v>
      </c>
      <c r="Y2661" s="15">
        <v>10984</v>
      </c>
      <c r="Z2661" s="15">
        <v>0.252</v>
      </c>
      <c r="AA2661" s="15" t="s">
        <v>18924</v>
      </c>
      <c r="AB2661" s="15" t="s">
        <v>18925</v>
      </c>
      <c r="AC2661" s="15">
        <v>125960</v>
      </c>
      <c r="AD2661" s="26">
        <v>37456</v>
      </c>
      <c r="AE2661" s="15" t="s">
        <v>183</v>
      </c>
      <c r="AF2661" s="15" t="s">
        <v>20394</v>
      </c>
      <c r="AG2661" s="16">
        <v>1</v>
      </c>
      <c r="AH2661" s="15" t="s">
        <v>20395</v>
      </c>
      <c r="AI2661" s="15" t="s">
        <v>78</v>
      </c>
      <c r="AJ2661" s="15">
        <v>10983.5388184</v>
      </c>
      <c r="AK2661" s="15">
        <v>452.39766010699998</v>
      </c>
      <c r="AL2661" s="15">
        <v>3103470.24413</v>
      </c>
      <c r="AM2661" s="15">
        <v>1412387.4394499999</v>
      </c>
      <c r="AN2661" s="19">
        <v>24700</v>
      </c>
      <c r="AO2661" s="19">
        <v>140400</v>
      </c>
      <c r="AP2661" s="19">
        <v>0</v>
      </c>
      <c r="AQ2661" s="19">
        <v>0</v>
      </c>
      <c r="AR2661" s="34">
        <f t="shared" si="544"/>
        <v>165100</v>
      </c>
      <c r="AS2661" s="34">
        <v>45000</v>
      </c>
      <c r="AT2661" s="34">
        <v>0</v>
      </c>
      <c r="AU2661" s="34">
        <v>42035</v>
      </c>
      <c r="AV2661" s="34">
        <v>0</v>
      </c>
      <c r="AW2661" s="35">
        <f t="shared" si="545"/>
        <v>87035</v>
      </c>
      <c r="AX2661" s="34">
        <f t="shared" si="546"/>
        <v>78065</v>
      </c>
      <c r="AY2661" s="36">
        <v>1.3258000000000001</v>
      </c>
      <c r="AZ2661" s="36">
        <v>2.0265</v>
      </c>
      <c r="BA2661" s="22"/>
      <c r="BB2661" s="19">
        <v>1651</v>
      </c>
      <c r="BC2661" s="34">
        <f t="shared" si="547"/>
        <v>1034.98577</v>
      </c>
      <c r="BD2661" s="34">
        <f t="shared" si="548"/>
        <v>1581.9872249999999</v>
      </c>
      <c r="BE2661" s="38">
        <v>3.4819999999999997E-2</v>
      </c>
      <c r="BF2661" s="38">
        <f t="shared" si="549"/>
        <v>3.4819999999999997E-2</v>
      </c>
      <c r="BG2661" s="34">
        <v>36.038204511399996</v>
      </c>
      <c r="BH2661" s="34">
        <v>55.084795174499988</v>
      </c>
      <c r="BI2661" s="34">
        <f t="shared" si="550"/>
        <v>998.94756548860005</v>
      </c>
      <c r="BJ2661" s="34">
        <f t="shared" si="551"/>
        <v>1526.9024298254999</v>
      </c>
      <c r="BK2661" s="34">
        <v>0</v>
      </c>
      <c r="BL2661" s="34">
        <v>0</v>
      </c>
      <c r="BM2661" s="34">
        <f t="shared" si="552"/>
        <v>0</v>
      </c>
      <c r="BN2661" s="39">
        <f t="shared" si="542"/>
        <v>998.94756548860005</v>
      </c>
      <c r="BO2661" s="39">
        <f t="shared" si="543"/>
        <v>1526.9024298254999</v>
      </c>
      <c r="BP2661" s="39">
        <f t="shared" si="553"/>
        <v>527.95486433689985</v>
      </c>
    </row>
    <row r="2662" spans="1:68" s="25" customFormat="1" ht="14.25" x14ac:dyDescent="0.2">
      <c r="A2662" s="14">
        <v>1519</v>
      </c>
      <c r="B2662" s="40"/>
      <c r="C2662" s="15" t="s">
        <v>20396</v>
      </c>
      <c r="D2662" s="16">
        <v>3663</v>
      </c>
      <c r="E2662" s="15" t="s">
        <v>20397</v>
      </c>
      <c r="F2662" s="15" t="s">
        <v>20396</v>
      </c>
      <c r="G2662" s="17" t="s">
        <v>20398</v>
      </c>
      <c r="H2662" s="17" t="s">
        <v>20399</v>
      </c>
      <c r="I2662" s="17" t="s">
        <v>86</v>
      </c>
      <c r="J2662" s="15" t="s">
        <v>20400</v>
      </c>
      <c r="K2662" s="15" t="s">
        <v>4689</v>
      </c>
      <c r="L2662" s="18" t="s">
        <v>20401</v>
      </c>
      <c r="M2662" s="15" t="s">
        <v>18972</v>
      </c>
      <c r="N2662" s="15" t="s">
        <v>18973</v>
      </c>
      <c r="O2662" s="16">
        <v>510</v>
      </c>
      <c r="P2662" s="15" t="s">
        <v>118</v>
      </c>
      <c r="Q2662" s="15">
        <v>23100</v>
      </c>
      <c r="R2662" s="15">
        <v>167500</v>
      </c>
      <c r="S2662" s="15">
        <v>190600</v>
      </c>
      <c r="T2662" s="15">
        <v>0.22</v>
      </c>
      <c r="U2662" s="15" t="s">
        <v>18717</v>
      </c>
      <c r="V2662" s="15" t="s">
        <v>76</v>
      </c>
      <c r="W2662" s="16">
        <v>1</v>
      </c>
      <c r="X2662" s="16">
        <v>1</v>
      </c>
      <c r="Y2662" s="15">
        <v>9528</v>
      </c>
      <c r="Z2662" s="15">
        <v>0.219</v>
      </c>
      <c r="AA2662" s="15" t="s">
        <v>18924</v>
      </c>
      <c r="AB2662" s="15" t="s">
        <v>18925</v>
      </c>
      <c r="AC2662" s="15">
        <v>129355</v>
      </c>
      <c r="AD2662" s="26">
        <v>37497</v>
      </c>
      <c r="AE2662" s="15" t="s">
        <v>183</v>
      </c>
      <c r="AF2662" s="15" t="s">
        <v>20402</v>
      </c>
      <c r="AG2662" s="16">
        <v>1</v>
      </c>
      <c r="AH2662" s="15" t="s">
        <v>20403</v>
      </c>
      <c r="AI2662" s="15" t="s">
        <v>78</v>
      </c>
      <c r="AJ2662" s="15">
        <v>9528.4299316399993</v>
      </c>
      <c r="AK2662" s="15">
        <v>434.00785065299999</v>
      </c>
      <c r="AL2662" s="15">
        <v>3103433.8268800001</v>
      </c>
      <c r="AM2662" s="15">
        <v>1412449.3239899999</v>
      </c>
      <c r="AN2662" s="19">
        <v>23100</v>
      </c>
      <c r="AO2662" s="19">
        <v>155700</v>
      </c>
      <c r="AP2662" s="19">
        <v>0</v>
      </c>
      <c r="AQ2662" s="19">
        <v>0</v>
      </c>
      <c r="AR2662" s="34">
        <f t="shared" si="544"/>
        <v>178800</v>
      </c>
      <c r="AS2662" s="34">
        <v>45000</v>
      </c>
      <c r="AT2662" s="34">
        <v>3000</v>
      </c>
      <c r="AU2662" s="34">
        <v>46830</v>
      </c>
      <c r="AV2662" s="34">
        <v>0</v>
      </c>
      <c r="AW2662" s="35">
        <f t="shared" si="545"/>
        <v>94830</v>
      </c>
      <c r="AX2662" s="34">
        <f t="shared" si="546"/>
        <v>83970</v>
      </c>
      <c r="AY2662" s="36">
        <v>1.3258000000000001</v>
      </c>
      <c r="AZ2662" s="36">
        <v>2.0265</v>
      </c>
      <c r="BA2662" s="22"/>
      <c r="BB2662" s="19">
        <v>1788</v>
      </c>
      <c r="BC2662" s="34">
        <f t="shared" si="547"/>
        <v>1113.2742600000001</v>
      </c>
      <c r="BD2662" s="34">
        <f t="shared" si="548"/>
        <v>1701.6520500000001</v>
      </c>
      <c r="BE2662" s="38">
        <v>3.4819999999999997E-2</v>
      </c>
      <c r="BF2662" s="38">
        <f t="shared" si="549"/>
        <v>3.4819999999999997E-2</v>
      </c>
      <c r="BG2662" s="34">
        <v>38.764209733200005</v>
      </c>
      <c r="BH2662" s="34">
        <v>59.251524381000003</v>
      </c>
      <c r="BI2662" s="34">
        <f t="shared" si="550"/>
        <v>1074.5100502668001</v>
      </c>
      <c r="BJ2662" s="34">
        <f t="shared" si="551"/>
        <v>1642.4005256190001</v>
      </c>
      <c r="BK2662" s="34">
        <v>0</v>
      </c>
      <c r="BL2662" s="34">
        <v>0</v>
      </c>
      <c r="BM2662" s="34">
        <f t="shared" si="552"/>
        <v>0</v>
      </c>
      <c r="BN2662" s="39">
        <f t="shared" si="542"/>
        <v>1074.5100502668001</v>
      </c>
      <c r="BO2662" s="39">
        <f t="shared" si="543"/>
        <v>1642.4005256190001</v>
      </c>
      <c r="BP2662" s="39">
        <f t="shared" si="553"/>
        <v>567.89047535219993</v>
      </c>
    </row>
    <row r="2663" spans="1:68" s="25" customFormat="1" ht="14.25" x14ac:dyDescent="0.2">
      <c r="A2663" s="14">
        <v>1520</v>
      </c>
      <c r="B2663" s="40"/>
      <c r="C2663" s="15"/>
      <c r="D2663" s="16">
        <v>3618</v>
      </c>
      <c r="E2663" s="15" t="s">
        <v>20404</v>
      </c>
      <c r="F2663" s="15" t="s">
        <v>20405</v>
      </c>
      <c r="G2663" s="17" t="s">
        <v>20406</v>
      </c>
      <c r="H2663" s="17" t="s">
        <v>20407</v>
      </c>
      <c r="I2663" s="17" t="s">
        <v>86</v>
      </c>
      <c r="J2663" s="15" t="s">
        <v>20408</v>
      </c>
      <c r="K2663" s="15" t="s">
        <v>20409</v>
      </c>
      <c r="L2663" s="18" t="s">
        <v>20410</v>
      </c>
      <c r="M2663" s="15" t="s">
        <v>18972</v>
      </c>
      <c r="N2663" s="15" t="s">
        <v>18973</v>
      </c>
      <c r="O2663" s="16">
        <v>510</v>
      </c>
      <c r="P2663" s="15" t="s">
        <v>118</v>
      </c>
      <c r="Q2663" s="15">
        <v>21900</v>
      </c>
      <c r="R2663" s="15">
        <v>163900</v>
      </c>
      <c r="S2663" s="15">
        <v>185800</v>
      </c>
      <c r="T2663" s="15">
        <v>0.2</v>
      </c>
      <c r="U2663" s="15" t="s">
        <v>18717</v>
      </c>
      <c r="V2663" s="15" t="s">
        <v>76</v>
      </c>
      <c r="W2663" s="16">
        <v>1</v>
      </c>
      <c r="X2663" s="16">
        <v>1</v>
      </c>
      <c r="Y2663" s="15">
        <v>9658</v>
      </c>
      <c r="Z2663" s="15">
        <v>0.222</v>
      </c>
      <c r="AA2663" s="15" t="s">
        <v>18924</v>
      </c>
      <c r="AB2663" s="15" t="s">
        <v>18925</v>
      </c>
      <c r="AC2663" s="15">
        <v>165000</v>
      </c>
      <c r="AD2663" s="26">
        <v>40326</v>
      </c>
      <c r="AE2663" s="15" t="s">
        <v>119</v>
      </c>
      <c r="AF2663" s="15" t="s">
        <v>119</v>
      </c>
      <c r="AG2663" s="16">
        <v>1</v>
      </c>
      <c r="AH2663" s="15" t="s">
        <v>20411</v>
      </c>
      <c r="AI2663" s="15" t="s">
        <v>78</v>
      </c>
      <c r="AJ2663" s="15">
        <v>9657.6125488300004</v>
      </c>
      <c r="AK2663" s="15">
        <v>417.58660783200003</v>
      </c>
      <c r="AL2663" s="15">
        <v>3103352.4353700001</v>
      </c>
      <c r="AM2663" s="15">
        <v>1412475.4578</v>
      </c>
      <c r="AN2663" s="19">
        <v>21900</v>
      </c>
      <c r="AO2663" s="19">
        <v>160100</v>
      </c>
      <c r="AP2663" s="19">
        <v>0</v>
      </c>
      <c r="AQ2663" s="19">
        <v>0</v>
      </c>
      <c r="AR2663" s="34">
        <f t="shared" si="544"/>
        <v>182000</v>
      </c>
      <c r="AS2663" s="34">
        <v>45000</v>
      </c>
      <c r="AT2663" s="34">
        <v>3000</v>
      </c>
      <c r="AU2663" s="34">
        <v>47950</v>
      </c>
      <c r="AV2663" s="34">
        <v>0</v>
      </c>
      <c r="AW2663" s="35">
        <f t="shared" si="545"/>
        <v>95950</v>
      </c>
      <c r="AX2663" s="34">
        <f t="shared" si="546"/>
        <v>86050</v>
      </c>
      <c r="AY2663" s="36">
        <v>1.3258000000000001</v>
      </c>
      <c r="AZ2663" s="36">
        <v>2.0265</v>
      </c>
      <c r="BA2663" s="22"/>
      <c r="BB2663" s="19">
        <v>1820</v>
      </c>
      <c r="BC2663" s="34">
        <f t="shared" si="547"/>
        <v>1140.8509000000001</v>
      </c>
      <c r="BD2663" s="34">
        <f t="shared" si="548"/>
        <v>1743.8032499999999</v>
      </c>
      <c r="BE2663" s="38">
        <v>3.4819999999999997E-2</v>
      </c>
      <c r="BF2663" s="38">
        <f t="shared" si="549"/>
        <v>3.4819999999999997E-2</v>
      </c>
      <c r="BG2663" s="34">
        <v>39.724428338000003</v>
      </c>
      <c r="BH2663" s="34">
        <v>60.719229164999994</v>
      </c>
      <c r="BI2663" s="34">
        <f t="shared" si="550"/>
        <v>1101.1264716620001</v>
      </c>
      <c r="BJ2663" s="34">
        <f t="shared" si="551"/>
        <v>1683.084020835</v>
      </c>
      <c r="BK2663" s="34">
        <v>0</v>
      </c>
      <c r="BL2663" s="34">
        <v>0</v>
      </c>
      <c r="BM2663" s="34">
        <f t="shared" si="552"/>
        <v>0</v>
      </c>
      <c r="BN2663" s="39">
        <f t="shared" si="542"/>
        <v>1101.1264716620001</v>
      </c>
      <c r="BO2663" s="39">
        <f t="shared" si="543"/>
        <v>1683.084020835</v>
      </c>
      <c r="BP2663" s="39">
        <f t="shared" si="553"/>
        <v>581.95754917299996</v>
      </c>
    </row>
    <row r="2664" spans="1:68" s="25" customFormat="1" ht="14.25" x14ac:dyDescent="0.2">
      <c r="A2664" s="14">
        <v>1521</v>
      </c>
      <c r="B2664" s="40"/>
      <c r="C2664" s="15"/>
      <c r="D2664" s="16">
        <v>3463</v>
      </c>
      <c r="E2664" s="15" t="s">
        <v>20412</v>
      </c>
      <c r="F2664" s="15" t="s">
        <v>20413</v>
      </c>
      <c r="G2664" s="17" t="s">
        <v>20414</v>
      </c>
      <c r="H2664" s="17" t="s">
        <v>20415</v>
      </c>
      <c r="I2664" s="17" t="s">
        <v>86</v>
      </c>
      <c r="J2664" s="15" t="s">
        <v>20416</v>
      </c>
      <c r="K2664" s="15" t="s">
        <v>4004</v>
      </c>
      <c r="L2664" s="18" t="s">
        <v>20417</v>
      </c>
      <c r="M2664" s="15" t="s">
        <v>18972</v>
      </c>
      <c r="N2664" s="15" t="s">
        <v>18973</v>
      </c>
      <c r="O2664" s="16">
        <v>510</v>
      </c>
      <c r="P2664" s="15" t="s">
        <v>118</v>
      </c>
      <c r="Q2664" s="15">
        <v>18900</v>
      </c>
      <c r="R2664" s="15">
        <v>146200</v>
      </c>
      <c r="S2664" s="15">
        <v>165100</v>
      </c>
      <c r="T2664" s="15">
        <v>0.16</v>
      </c>
      <c r="U2664" s="15" t="s">
        <v>18717</v>
      </c>
      <c r="V2664" s="15" t="s">
        <v>76</v>
      </c>
      <c r="W2664" s="16">
        <v>1</v>
      </c>
      <c r="X2664" s="16">
        <v>1</v>
      </c>
      <c r="Y2664" s="15">
        <v>6949</v>
      </c>
      <c r="Z2664" s="15">
        <v>0.16</v>
      </c>
      <c r="AA2664" s="15" t="s">
        <v>20122</v>
      </c>
      <c r="AB2664" s="15" t="s">
        <v>18925</v>
      </c>
      <c r="AC2664" s="15">
        <v>155000</v>
      </c>
      <c r="AD2664" s="26">
        <v>41781</v>
      </c>
      <c r="AE2664" s="15" t="s">
        <v>119</v>
      </c>
      <c r="AF2664" s="15" t="s">
        <v>119</v>
      </c>
      <c r="AG2664" s="16">
        <v>1</v>
      </c>
      <c r="AH2664" s="15" t="s">
        <v>20418</v>
      </c>
      <c r="AI2664" s="15" t="s">
        <v>78</v>
      </c>
      <c r="AJ2664" s="15">
        <v>6949.1569824199996</v>
      </c>
      <c r="AK2664" s="15">
        <v>353.64596037899997</v>
      </c>
      <c r="AL2664" s="15">
        <v>3103317.43677</v>
      </c>
      <c r="AM2664" s="15">
        <v>1412527.1172799999</v>
      </c>
      <c r="AN2664" s="19">
        <v>18900</v>
      </c>
      <c r="AO2664" s="19">
        <v>142800</v>
      </c>
      <c r="AP2664" s="19">
        <v>0</v>
      </c>
      <c r="AQ2664" s="19">
        <v>0</v>
      </c>
      <c r="AR2664" s="34">
        <f t="shared" si="544"/>
        <v>161700</v>
      </c>
      <c r="AS2664" s="34">
        <v>45000</v>
      </c>
      <c r="AT2664" s="34">
        <v>3000</v>
      </c>
      <c r="AU2664" s="34">
        <v>40845</v>
      </c>
      <c r="AV2664" s="34">
        <v>24960</v>
      </c>
      <c r="AW2664" s="35">
        <f t="shared" si="545"/>
        <v>113805</v>
      </c>
      <c r="AX2664" s="34">
        <f t="shared" si="546"/>
        <v>47895</v>
      </c>
      <c r="AY2664" s="36">
        <v>1.3258000000000001</v>
      </c>
      <c r="AZ2664" s="36">
        <v>2.0265</v>
      </c>
      <c r="BA2664" s="22"/>
      <c r="BB2664" s="19">
        <v>1617</v>
      </c>
      <c r="BC2664" s="34">
        <f t="shared" si="547"/>
        <v>634.99191000000008</v>
      </c>
      <c r="BD2664" s="34">
        <f t="shared" si="548"/>
        <v>970.592175</v>
      </c>
      <c r="BE2664" s="38">
        <v>3.4819999999999997E-2</v>
      </c>
      <c r="BF2664" s="38">
        <f t="shared" si="549"/>
        <v>3.4819999999999997E-2</v>
      </c>
      <c r="BG2664" s="34">
        <v>22.1104183062</v>
      </c>
      <c r="BH2664" s="34">
        <v>33.796019533499994</v>
      </c>
      <c r="BI2664" s="34">
        <f t="shared" si="550"/>
        <v>612.88149169380006</v>
      </c>
      <c r="BJ2664" s="34">
        <f t="shared" si="551"/>
        <v>936.79615546649995</v>
      </c>
      <c r="BK2664" s="34">
        <v>0</v>
      </c>
      <c r="BL2664" s="34">
        <v>0</v>
      </c>
      <c r="BM2664" s="34">
        <f t="shared" si="552"/>
        <v>0</v>
      </c>
      <c r="BN2664" s="39">
        <f t="shared" si="542"/>
        <v>612.88149169380006</v>
      </c>
      <c r="BO2664" s="39">
        <f t="shared" si="543"/>
        <v>936.79615546649995</v>
      </c>
      <c r="BP2664" s="39">
        <f t="shared" si="553"/>
        <v>323.9146637726999</v>
      </c>
    </row>
    <row r="2665" spans="1:68" s="25" customFormat="1" ht="14.25" x14ac:dyDescent="0.2">
      <c r="A2665" s="14">
        <v>1522</v>
      </c>
      <c r="B2665" s="40"/>
      <c r="C2665" s="15"/>
      <c r="D2665" s="16">
        <v>1058</v>
      </c>
      <c r="E2665" s="15" t="s">
        <v>20419</v>
      </c>
      <c r="F2665" s="15" t="s">
        <v>20420</v>
      </c>
      <c r="G2665" s="17" t="s">
        <v>20421</v>
      </c>
      <c r="H2665" s="17" t="s">
        <v>20422</v>
      </c>
      <c r="I2665" s="17" t="s">
        <v>86</v>
      </c>
      <c r="J2665" s="15" t="s">
        <v>20423</v>
      </c>
      <c r="K2665" s="15" t="s">
        <v>20424</v>
      </c>
      <c r="L2665" s="18" t="s">
        <v>20425</v>
      </c>
      <c r="M2665" s="15" t="s">
        <v>18972</v>
      </c>
      <c r="N2665" s="15" t="s">
        <v>18973</v>
      </c>
      <c r="O2665" s="16">
        <v>510</v>
      </c>
      <c r="P2665" s="15" t="s">
        <v>118</v>
      </c>
      <c r="Q2665" s="15">
        <v>17200</v>
      </c>
      <c r="R2665" s="15">
        <v>157300</v>
      </c>
      <c r="S2665" s="15">
        <v>174500</v>
      </c>
      <c r="T2665" s="15">
        <v>0.14000000000000001</v>
      </c>
      <c r="U2665" s="15" t="s">
        <v>18717</v>
      </c>
      <c r="V2665" s="15" t="s">
        <v>76</v>
      </c>
      <c r="W2665" s="16">
        <v>1</v>
      </c>
      <c r="X2665" s="16">
        <v>1</v>
      </c>
      <c r="Y2665" s="15">
        <v>6182</v>
      </c>
      <c r="Z2665" s="15">
        <v>0.14199999999999999</v>
      </c>
      <c r="AA2665" s="15" t="s">
        <v>20122</v>
      </c>
      <c r="AB2665" s="15" t="s">
        <v>18925</v>
      </c>
      <c r="AC2665" s="15">
        <v>180000</v>
      </c>
      <c r="AD2665" s="26">
        <v>41820</v>
      </c>
      <c r="AE2665" s="15" t="s">
        <v>147</v>
      </c>
      <c r="AF2665" s="15" t="s">
        <v>20426</v>
      </c>
      <c r="AG2665" s="16">
        <v>1</v>
      </c>
      <c r="AH2665" s="15" t="s">
        <v>20427</v>
      </c>
      <c r="AI2665" s="15" t="s">
        <v>78</v>
      </c>
      <c r="AJ2665" s="15">
        <v>6182.3735351599998</v>
      </c>
      <c r="AK2665" s="15">
        <v>338.76950337599999</v>
      </c>
      <c r="AL2665" s="15">
        <v>3103278.54312</v>
      </c>
      <c r="AM2665" s="15">
        <v>1412566.5658100001</v>
      </c>
      <c r="AN2665" s="19">
        <v>17200</v>
      </c>
      <c r="AO2665" s="19">
        <v>149500</v>
      </c>
      <c r="AP2665" s="19">
        <v>0</v>
      </c>
      <c r="AQ2665" s="19">
        <v>0</v>
      </c>
      <c r="AR2665" s="34">
        <f t="shared" si="544"/>
        <v>166700</v>
      </c>
      <c r="AS2665" s="34">
        <v>45000</v>
      </c>
      <c r="AT2665" s="34">
        <v>3000</v>
      </c>
      <c r="AU2665" s="34">
        <v>42595</v>
      </c>
      <c r="AV2665" s="34">
        <v>0</v>
      </c>
      <c r="AW2665" s="35">
        <f t="shared" si="545"/>
        <v>90595</v>
      </c>
      <c r="AX2665" s="34">
        <f t="shared" si="546"/>
        <v>76105</v>
      </c>
      <c r="AY2665" s="36">
        <v>1.3258000000000001</v>
      </c>
      <c r="AZ2665" s="36">
        <v>2.0265</v>
      </c>
      <c r="BA2665" s="22"/>
      <c r="BB2665" s="19">
        <v>1667</v>
      </c>
      <c r="BC2665" s="34">
        <f t="shared" si="547"/>
        <v>1009.00009</v>
      </c>
      <c r="BD2665" s="34">
        <f t="shared" si="548"/>
        <v>1542.2678249999999</v>
      </c>
      <c r="BE2665" s="38">
        <v>3.4819999999999997E-2</v>
      </c>
      <c r="BF2665" s="38">
        <f t="shared" si="549"/>
        <v>3.4819999999999997E-2</v>
      </c>
      <c r="BG2665" s="34">
        <v>35.133383133799995</v>
      </c>
      <c r="BH2665" s="34">
        <v>53.701765666499995</v>
      </c>
      <c r="BI2665" s="34">
        <f t="shared" si="550"/>
        <v>973.86670686620005</v>
      </c>
      <c r="BJ2665" s="34">
        <f t="shared" si="551"/>
        <v>1488.5660593334999</v>
      </c>
      <c r="BK2665" s="34">
        <v>0</v>
      </c>
      <c r="BL2665" s="34">
        <v>0</v>
      </c>
      <c r="BM2665" s="34">
        <f t="shared" si="552"/>
        <v>0</v>
      </c>
      <c r="BN2665" s="39">
        <f t="shared" si="542"/>
        <v>973.86670686620005</v>
      </c>
      <c r="BO2665" s="39">
        <f t="shared" si="543"/>
        <v>1488.5660593334999</v>
      </c>
      <c r="BP2665" s="39">
        <f t="shared" si="553"/>
        <v>514.69935246729983</v>
      </c>
    </row>
    <row r="2666" spans="1:68" s="25" customFormat="1" ht="14.25" x14ac:dyDescent="0.2">
      <c r="A2666" s="14">
        <v>1523</v>
      </c>
      <c r="B2666" s="40"/>
      <c r="C2666" s="15"/>
      <c r="D2666" s="16">
        <v>3152</v>
      </c>
      <c r="E2666" s="15" t="s">
        <v>20428</v>
      </c>
      <c r="F2666" s="15" t="s">
        <v>20429</v>
      </c>
      <c r="G2666" s="17" t="s">
        <v>20430</v>
      </c>
      <c r="H2666" s="17" t="s">
        <v>20431</v>
      </c>
      <c r="I2666" s="17" t="s">
        <v>86</v>
      </c>
      <c r="J2666" s="15" t="s">
        <v>20432</v>
      </c>
      <c r="K2666" s="15" t="s">
        <v>3241</v>
      </c>
      <c r="L2666" s="18" t="s">
        <v>20433</v>
      </c>
      <c r="M2666" s="15" t="s">
        <v>18972</v>
      </c>
      <c r="N2666" s="15" t="s">
        <v>18973</v>
      </c>
      <c r="O2666" s="16">
        <v>510</v>
      </c>
      <c r="P2666" s="15" t="s">
        <v>118</v>
      </c>
      <c r="Q2666" s="15">
        <v>17200</v>
      </c>
      <c r="R2666" s="15">
        <v>151400</v>
      </c>
      <c r="S2666" s="15">
        <v>168600</v>
      </c>
      <c r="T2666" s="15">
        <v>0.14000000000000001</v>
      </c>
      <c r="U2666" s="15" t="s">
        <v>18717</v>
      </c>
      <c r="V2666" s="15" t="s">
        <v>76</v>
      </c>
      <c r="W2666" s="16">
        <v>1</v>
      </c>
      <c r="X2666" s="16">
        <v>1</v>
      </c>
      <c r="Y2666" s="15">
        <v>5193</v>
      </c>
      <c r="Z2666" s="15">
        <v>0.11899999999999999</v>
      </c>
      <c r="AA2666" s="15" t="s">
        <v>20122</v>
      </c>
      <c r="AB2666" s="15" t="s">
        <v>18925</v>
      </c>
      <c r="AC2666" s="15">
        <v>170000</v>
      </c>
      <c r="AD2666" s="26">
        <v>42025</v>
      </c>
      <c r="AE2666" s="15" t="s">
        <v>119</v>
      </c>
      <c r="AF2666" s="15" t="s">
        <v>119</v>
      </c>
      <c r="AG2666" s="16">
        <v>1</v>
      </c>
      <c r="AH2666" s="15" t="s">
        <v>20434</v>
      </c>
      <c r="AI2666" s="15" t="s">
        <v>78</v>
      </c>
      <c r="AJ2666" s="15">
        <v>5192.9470214800003</v>
      </c>
      <c r="AK2666" s="15">
        <v>319.15573603199999</v>
      </c>
      <c r="AL2666" s="15">
        <v>3103242.85763</v>
      </c>
      <c r="AM2666" s="15">
        <v>1412601.55599</v>
      </c>
      <c r="AN2666" s="19">
        <v>17200</v>
      </c>
      <c r="AO2666" s="19">
        <v>140800</v>
      </c>
      <c r="AP2666" s="19">
        <v>0</v>
      </c>
      <c r="AQ2666" s="19">
        <v>0</v>
      </c>
      <c r="AR2666" s="34">
        <f t="shared" si="544"/>
        <v>158000</v>
      </c>
      <c r="AS2666" s="34">
        <v>45000</v>
      </c>
      <c r="AT2666" s="34">
        <v>3000</v>
      </c>
      <c r="AU2666" s="34">
        <v>39550</v>
      </c>
      <c r="AV2666" s="34">
        <v>0</v>
      </c>
      <c r="AW2666" s="35">
        <f t="shared" si="545"/>
        <v>87550</v>
      </c>
      <c r="AX2666" s="34">
        <f t="shared" si="546"/>
        <v>70450</v>
      </c>
      <c r="AY2666" s="36">
        <v>1.3258000000000001</v>
      </c>
      <c r="AZ2666" s="36">
        <v>2.0265</v>
      </c>
      <c r="BA2666" s="22"/>
      <c r="BB2666" s="19">
        <v>1580</v>
      </c>
      <c r="BC2666" s="34">
        <f t="shared" si="547"/>
        <v>934.02610000000004</v>
      </c>
      <c r="BD2666" s="34">
        <f t="shared" si="548"/>
        <v>1427.6692499999999</v>
      </c>
      <c r="BE2666" s="38">
        <v>3.4819999999999997E-2</v>
      </c>
      <c r="BF2666" s="38">
        <f t="shared" si="549"/>
        <v>3.4819999999999997E-2</v>
      </c>
      <c r="BG2666" s="34">
        <v>32.522788802000001</v>
      </c>
      <c r="BH2666" s="34">
        <v>49.711443284999994</v>
      </c>
      <c r="BI2666" s="34">
        <f t="shared" si="550"/>
        <v>901.50331119800001</v>
      </c>
      <c r="BJ2666" s="34">
        <f t="shared" si="551"/>
        <v>1377.9578067149998</v>
      </c>
      <c r="BK2666" s="34">
        <v>0</v>
      </c>
      <c r="BL2666" s="34">
        <v>0</v>
      </c>
      <c r="BM2666" s="34">
        <f t="shared" si="552"/>
        <v>0</v>
      </c>
      <c r="BN2666" s="39">
        <f t="shared" si="542"/>
        <v>901.50331119800001</v>
      </c>
      <c r="BO2666" s="39">
        <f t="shared" si="543"/>
        <v>1377.9578067149998</v>
      </c>
      <c r="BP2666" s="39">
        <f t="shared" si="553"/>
        <v>476.45449551699983</v>
      </c>
    </row>
    <row r="2667" spans="1:68" s="25" customFormat="1" ht="14.25" x14ac:dyDescent="0.2">
      <c r="A2667" s="14">
        <v>1524</v>
      </c>
      <c r="B2667" s="40"/>
      <c r="C2667" s="15"/>
      <c r="D2667" s="16">
        <v>22627</v>
      </c>
      <c r="E2667" s="15" t="s">
        <v>20435</v>
      </c>
      <c r="F2667" s="15" t="s">
        <v>20436</v>
      </c>
      <c r="G2667" s="17" t="s">
        <v>20437</v>
      </c>
      <c r="H2667" s="17" t="s">
        <v>20438</v>
      </c>
      <c r="I2667" s="17" t="s">
        <v>86</v>
      </c>
      <c r="J2667" s="15" t="s">
        <v>9532</v>
      </c>
      <c r="K2667" s="15" t="s">
        <v>86</v>
      </c>
      <c r="L2667" s="18" t="s">
        <v>20439</v>
      </c>
      <c r="M2667" s="15" t="s">
        <v>18972</v>
      </c>
      <c r="N2667" s="15" t="s">
        <v>18973</v>
      </c>
      <c r="O2667" s="16">
        <v>510</v>
      </c>
      <c r="P2667" s="15" t="s">
        <v>118</v>
      </c>
      <c r="Q2667" s="15">
        <v>17200</v>
      </c>
      <c r="R2667" s="15">
        <v>155000</v>
      </c>
      <c r="S2667" s="15">
        <v>172200</v>
      </c>
      <c r="T2667" s="15">
        <v>0.14000000000000001</v>
      </c>
      <c r="U2667" s="15" t="s">
        <v>18717</v>
      </c>
      <c r="V2667" s="15" t="s">
        <v>76</v>
      </c>
      <c r="W2667" s="16">
        <v>1</v>
      </c>
      <c r="X2667" s="16">
        <v>1</v>
      </c>
      <c r="Y2667" s="15">
        <v>6075</v>
      </c>
      <c r="Z2667" s="15">
        <v>0.13900000000000001</v>
      </c>
      <c r="AA2667" s="15" t="s">
        <v>20122</v>
      </c>
      <c r="AB2667" s="15" t="s">
        <v>18925</v>
      </c>
      <c r="AC2667" s="15">
        <v>190000</v>
      </c>
      <c r="AD2667" s="26">
        <v>42461</v>
      </c>
      <c r="AE2667" s="15" t="s">
        <v>147</v>
      </c>
      <c r="AF2667" s="15" t="s">
        <v>20440</v>
      </c>
      <c r="AG2667" s="16">
        <v>1</v>
      </c>
      <c r="AH2667" s="15" t="s">
        <v>20441</v>
      </c>
      <c r="AI2667" s="15" t="s">
        <v>78</v>
      </c>
      <c r="AJ2667" s="15">
        <v>6074.7578125</v>
      </c>
      <c r="AK2667" s="15">
        <v>334.17726041999998</v>
      </c>
      <c r="AL2667" s="15">
        <v>3103211.5644299998</v>
      </c>
      <c r="AM2667" s="15">
        <v>1412640.48034</v>
      </c>
      <c r="AN2667" s="19">
        <v>17200</v>
      </c>
      <c r="AO2667" s="19">
        <v>151400</v>
      </c>
      <c r="AP2667" s="19">
        <v>0</v>
      </c>
      <c r="AQ2667" s="19">
        <v>0</v>
      </c>
      <c r="AR2667" s="34">
        <f t="shared" si="544"/>
        <v>168600</v>
      </c>
      <c r="AS2667" s="34">
        <v>45000</v>
      </c>
      <c r="AT2667" s="34">
        <v>0</v>
      </c>
      <c r="AU2667" s="34">
        <v>43260</v>
      </c>
      <c r="AV2667" s="34">
        <v>0</v>
      </c>
      <c r="AW2667" s="35">
        <f t="shared" si="545"/>
        <v>88260</v>
      </c>
      <c r="AX2667" s="34">
        <f t="shared" si="546"/>
        <v>80340</v>
      </c>
      <c r="AY2667" s="36">
        <v>1.3258000000000001</v>
      </c>
      <c r="AZ2667" s="36">
        <v>2.0265</v>
      </c>
      <c r="BA2667" s="22"/>
      <c r="BB2667" s="19">
        <v>1686</v>
      </c>
      <c r="BC2667" s="34">
        <f t="shared" si="547"/>
        <v>1065.1477199999999</v>
      </c>
      <c r="BD2667" s="34">
        <f t="shared" si="548"/>
        <v>1628.0900999999999</v>
      </c>
      <c r="BE2667" s="38">
        <v>3.4819999999999997E-2</v>
      </c>
      <c r="BF2667" s="38">
        <f t="shared" si="549"/>
        <v>3.4819999999999997E-2</v>
      </c>
      <c r="BG2667" s="34">
        <v>37.088443610399992</v>
      </c>
      <c r="BH2667" s="34">
        <v>56.690097281999989</v>
      </c>
      <c r="BI2667" s="34">
        <f t="shared" si="550"/>
        <v>1028.0592763896</v>
      </c>
      <c r="BJ2667" s="34">
        <f t="shared" si="551"/>
        <v>1571.400002718</v>
      </c>
      <c r="BK2667" s="34">
        <v>0</v>
      </c>
      <c r="BL2667" s="34">
        <v>0</v>
      </c>
      <c r="BM2667" s="34">
        <f t="shared" si="552"/>
        <v>0</v>
      </c>
      <c r="BN2667" s="39">
        <f t="shared" si="542"/>
        <v>1028.0592763896</v>
      </c>
      <c r="BO2667" s="39">
        <f t="shared" si="543"/>
        <v>1571.400002718</v>
      </c>
      <c r="BP2667" s="39">
        <f t="shared" si="553"/>
        <v>543.34072632840002</v>
      </c>
    </row>
    <row r="2668" spans="1:68" s="25" customFormat="1" ht="14.25" x14ac:dyDescent="0.2">
      <c r="A2668" s="14">
        <v>1525</v>
      </c>
      <c r="B2668" s="40"/>
      <c r="C2668" s="15"/>
      <c r="D2668" s="16">
        <v>21505</v>
      </c>
      <c r="E2668" s="15" t="s">
        <v>20442</v>
      </c>
      <c r="F2668" s="15" t="s">
        <v>20443</v>
      </c>
      <c r="G2668" s="17" t="s">
        <v>20444</v>
      </c>
      <c r="H2668" s="17" t="s">
        <v>20438</v>
      </c>
      <c r="I2668" s="17" t="s">
        <v>86</v>
      </c>
      <c r="J2668" s="15" t="s">
        <v>20445</v>
      </c>
      <c r="K2668" s="15" t="s">
        <v>20446</v>
      </c>
      <c r="L2668" s="18" t="s">
        <v>20447</v>
      </c>
      <c r="M2668" s="15" t="s">
        <v>18981</v>
      </c>
      <c r="N2668" s="15" t="s">
        <v>18982</v>
      </c>
      <c r="O2668" s="16">
        <v>510</v>
      </c>
      <c r="P2668" s="15" t="s">
        <v>118</v>
      </c>
      <c r="Q2668" s="15">
        <v>20600</v>
      </c>
      <c r="R2668" s="15">
        <v>159400</v>
      </c>
      <c r="S2668" s="15">
        <v>180000</v>
      </c>
      <c r="T2668" s="15">
        <v>0.21</v>
      </c>
      <c r="U2668" s="15" t="s">
        <v>18717</v>
      </c>
      <c r="V2668" s="15" t="s">
        <v>76</v>
      </c>
      <c r="W2668" s="16">
        <v>1</v>
      </c>
      <c r="X2668" s="16">
        <v>1</v>
      </c>
      <c r="Y2668" s="15">
        <v>11474</v>
      </c>
      <c r="Z2668" s="15">
        <v>0.26300000000000001</v>
      </c>
      <c r="AA2668" s="15" t="s">
        <v>20122</v>
      </c>
      <c r="AB2668" s="15" t="s">
        <v>18925</v>
      </c>
      <c r="AC2668" s="15">
        <v>133280</v>
      </c>
      <c r="AD2668" s="26">
        <v>37893</v>
      </c>
      <c r="AE2668" s="15" t="s">
        <v>147</v>
      </c>
      <c r="AF2668" s="15" t="s">
        <v>20448</v>
      </c>
      <c r="AG2668" s="16">
        <v>1</v>
      </c>
      <c r="AH2668" s="15" t="s">
        <v>20449</v>
      </c>
      <c r="AI2668" s="15" t="s">
        <v>78</v>
      </c>
      <c r="AJ2668" s="15">
        <v>11473.6293945</v>
      </c>
      <c r="AK2668" s="15">
        <v>420.98888493599998</v>
      </c>
      <c r="AL2668" s="15">
        <v>3103163.1898099999</v>
      </c>
      <c r="AM2668" s="15">
        <v>1412701.3385000001</v>
      </c>
      <c r="AN2668" s="19">
        <v>20600</v>
      </c>
      <c r="AO2668" s="19">
        <v>157200</v>
      </c>
      <c r="AP2668" s="19">
        <v>0</v>
      </c>
      <c r="AQ2668" s="19">
        <v>700</v>
      </c>
      <c r="AR2668" s="34">
        <f t="shared" si="544"/>
        <v>178500</v>
      </c>
      <c r="AS2668" s="34">
        <v>45000</v>
      </c>
      <c r="AT2668" s="34">
        <v>3000</v>
      </c>
      <c r="AU2668" s="34">
        <v>46480</v>
      </c>
      <c r="AV2668" s="34">
        <v>0</v>
      </c>
      <c r="AW2668" s="35">
        <f t="shared" si="545"/>
        <v>94480</v>
      </c>
      <c r="AX2668" s="34">
        <f t="shared" si="546"/>
        <v>84020</v>
      </c>
      <c r="AY2668" s="36">
        <v>1.3258000000000001</v>
      </c>
      <c r="AZ2668" s="36">
        <v>2.0265</v>
      </c>
      <c r="BA2668" s="22"/>
      <c r="BB2668" s="19">
        <v>1799</v>
      </c>
      <c r="BC2668" s="34">
        <f t="shared" si="547"/>
        <v>1113.9371600000002</v>
      </c>
      <c r="BD2668" s="34">
        <f t="shared" si="548"/>
        <v>1702.6653000000001</v>
      </c>
      <c r="BE2668" s="38">
        <v>3.4819999999999997E-2</v>
      </c>
      <c r="BF2668" s="38">
        <f t="shared" si="549"/>
        <v>3.4819999999999997E-2</v>
      </c>
      <c r="BG2668" s="34">
        <v>38.464141419200004</v>
      </c>
      <c r="BH2668" s="34">
        <v>58.792866635999999</v>
      </c>
      <c r="BI2668" s="34">
        <f t="shared" si="550"/>
        <v>1075.4730185808003</v>
      </c>
      <c r="BJ2668" s="34">
        <f t="shared" si="551"/>
        <v>1643.872433364</v>
      </c>
      <c r="BK2668" s="34">
        <v>0</v>
      </c>
      <c r="BL2668" s="34">
        <v>0</v>
      </c>
      <c r="BM2668" s="34">
        <f t="shared" si="552"/>
        <v>0</v>
      </c>
      <c r="BN2668" s="39">
        <f t="shared" si="542"/>
        <v>1075.4730185808003</v>
      </c>
      <c r="BO2668" s="39">
        <f t="shared" si="543"/>
        <v>1643.872433364</v>
      </c>
      <c r="BP2668" s="39">
        <f t="shared" si="553"/>
        <v>568.39941478319975</v>
      </c>
    </row>
    <row r="2669" spans="1:68" s="25" customFormat="1" ht="14.25" x14ac:dyDescent="0.2">
      <c r="A2669" s="14">
        <v>1526</v>
      </c>
      <c r="B2669" s="40"/>
      <c r="C2669" s="15"/>
      <c r="D2669" s="16">
        <v>19981</v>
      </c>
      <c r="E2669" s="15" t="s">
        <v>20450</v>
      </c>
      <c r="F2669" s="15" t="s">
        <v>20451</v>
      </c>
      <c r="G2669" s="17" t="s">
        <v>20452</v>
      </c>
      <c r="H2669" s="17" t="s">
        <v>20453</v>
      </c>
      <c r="I2669" s="17" t="s">
        <v>86</v>
      </c>
      <c r="J2669" s="15" t="s">
        <v>20454</v>
      </c>
      <c r="K2669" s="15" t="s">
        <v>3381</v>
      </c>
      <c r="L2669" s="18" t="s">
        <v>20455</v>
      </c>
      <c r="M2669" s="15" t="s">
        <v>18981</v>
      </c>
      <c r="N2669" s="15" t="s">
        <v>18982</v>
      </c>
      <c r="O2669" s="16">
        <v>510</v>
      </c>
      <c r="P2669" s="15" t="s">
        <v>118</v>
      </c>
      <c r="Q2669" s="15">
        <v>18700</v>
      </c>
      <c r="R2669" s="15">
        <v>133800</v>
      </c>
      <c r="S2669" s="15">
        <v>152500</v>
      </c>
      <c r="T2669" s="15">
        <v>0.18</v>
      </c>
      <c r="U2669" s="15" t="s">
        <v>18717</v>
      </c>
      <c r="V2669" s="15" t="s">
        <v>76</v>
      </c>
      <c r="W2669" s="16">
        <v>1</v>
      </c>
      <c r="X2669" s="16">
        <v>1</v>
      </c>
      <c r="Y2669" s="15">
        <v>8037</v>
      </c>
      <c r="Z2669" s="15">
        <v>0.185</v>
      </c>
      <c r="AA2669" s="15" t="s">
        <v>19769</v>
      </c>
      <c r="AB2669" s="15" t="s">
        <v>19770</v>
      </c>
      <c r="AC2669" s="15">
        <v>140500</v>
      </c>
      <c r="AD2669" s="26">
        <v>41320</v>
      </c>
      <c r="AE2669" s="15" t="s">
        <v>119</v>
      </c>
      <c r="AF2669" s="15" t="s">
        <v>119</v>
      </c>
      <c r="AG2669" s="16">
        <v>1</v>
      </c>
      <c r="AH2669" s="15" t="s">
        <v>20456</v>
      </c>
      <c r="AI2669" s="15" t="s">
        <v>78</v>
      </c>
      <c r="AJ2669" s="15">
        <v>8037.13671875</v>
      </c>
      <c r="AK2669" s="15">
        <v>355.26206848800001</v>
      </c>
      <c r="AL2669" s="15">
        <v>3102577.8072500001</v>
      </c>
      <c r="AM2669" s="15">
        <v>1413502.31054</v>
      </c>
      <c r="AN2669" s="19">
        <v>18700</v>
      </c>
      <c r="AO2669" s="19">
        <v>131900</v>
      </c>
      <c r="AP2669" s="19">
        <v>0</v>
      </c>
      <c r="AQ2669" s="19">
        <v>0</v>
      </c>
      <c r="AR2669" s="34">
        <f t="shared" si="544"/>
        <v>150600</v>
      </c>
      <c r="AS2669" s="34">
        <v>45000</v>
      </c>
      <c r="AT2669" s="34">
        <v>3000</v>
      </c>
      <c r="AU2669" s="34">
        <v>36960</v>
      </c>
      <c r="AV2669" s="34">
        <v>12480</v>
      </c>
      <c r="AW2669" s="35">
        <f t="shared" si="545"/>
        <v>97440</v>
      </c>
      <c r="AX2669" s="34">
        <f t="shared" si="546"/>
        <v>53160</v>
      </c>
      <c r="AY2669" s="36">
        <v>1.3258000000000001</v>
      </c>
      <c r="AZ2669" s="36">
        <v>2.0265</v>
      </c>
      <c r="BA2669" s="22"/>
      <c r="BB2669" s="19">
        <v>1506</v>
      </c>
      <c r="BC2669" s="34">
        <f t="shared" si="547"/>
        <v>704.79528000000005</v>
      </c>
      <c r="BD2669" s="34">
        <f t="shared" si="548"/>
        <v>1077.2873999999999</v>
      </c>
      <c r="BE2669" s="38">
        <v>3.4819999999999997E-2</v>
      </c>
      <c r="BF2669" s="38">
        <f t="shared" si="549"/>
        <v>3.4819999999999997E-2</v>
      </c>
      <c r="BG2669" s="34">
        <v>24.540971649599999</v>
      </c>
      <c r="BH2669" s="34">
        <v>37.511147267999995</v>
      </c>
      <c r="BI2669" s="34">
        <f t="shared" si="550"/>
        <v>680.25430835040004</v>
      </c>
      <c r="BJ2669" s="34">
        <f t="shared" si="551"/>
        <v>1039.7762527319999</v>
      </c>
      <c r="BK2669" s="34">
        <v>0</v>
      </c>
      <c r="BL2669" s="34">
        <v>0</v>
      </c>
      <c r="BM2669" s="34">
        <f t="shared" si="552"/>
        <v>0</v>
      </c>
      <c r="BN2669" s="39">
        <f t="shared" si="542"/>
        <v>680.25430835040004</v>
      </c>
      <c r="BO2669" s="39">
        <f t="shared" si="543"/>
        <v>1039.7762527319999</v>
      </c>
      <c r="BP2669" s="39">
        <f t="shared" si="553"/>
        <v>359.52194438159984</v>
      </c>
    </row>
    <row r="2670" spans="1:68" s="25" customFormat="1" ht="14.25" x14ac:dyDescent="0.2">
      <c r="A2670" s="14">
        <v>1527</v>
      </c>
      <c r="B2670" s="40"/>
      <c r="C2670" s="15"/>
      <c r="D2670" s="16">
        <v>2474</v>
      </c>
      <c r="E2670" s="15" t="s">
        <v>20457</v>
      </c>
      <c r="F2670" s="15" t="s">
        <v>20458</v>
      </c>
      <c r="G2670" s="17" t="s">
        <v>20459</v>
      </c>
      <c r="H2670" s="17" t="s">
        <v>20460</v>
      </c>
      <c r="I2670" s="17" t="s">
        <v>86</v>
      </c>
      <c r="J2670" s="15" t="s">
        <v>20461</v>
      </c>
      <c r="K2670" s="15" t="s">
        <v>15714</v>
      </c>
      <c r="L2670" s="18" t="s">
        <v>20462</v>
      </c>
      <c r="M2670" s="15" t="s">
        <v>18981</v>
      </c>
      <c r="N2670" s="15" t="s">
        <v>18982</v>
      </c>
      <c r="O2670" s="16">
        <v>510</v>
      </c>
      <c r="P2670" s="15" t="s">
        <v>118</v>
      </c>
      <c r="Q2670" s="15">
        <v>15700</v>
      </c>
      <c r="R2670" s="15">
        <v>168100</v>
      </c>
      <c r="S2670" s="15">
        <v>183800</v>
      </c>
      <c r="T2670" s="15">
        <v>0.14000000000000001</v>
      </c>
      <c r="U2670" s="15" t="s">
        <v>18717</v>
      </c>
      <c r="V2670" s="15" t="s">
        <v>76</v>
      </c>
      <c r="W2670" s="16">
        <v>1</v>
      </c>
      <c r="X2670" s="16">
        <v>0</v>
      </c>
      <c r="Y2670" s="15">
        <v>6294</v>
      </c>
      <c r="Z2670" s="15">
        <v>0.14499999999999999</v>
      </c>
      <c r="AA2670" s="15" t="s">
        <v>19769</v>
      </c>
      <c r="AB2670" s="15" t="s">
        <v>19770</v>
      </c>
      <c r="AC2670" s="15">
        <v>0</v>
      </c>
      <c r="AD2670" s="15"/>
      <c r="AE2670" s="15" t="s">
        <v>119</v>
      </c>
      <c r="AF2670" s="15" t="s">
        <v>119</v>
      </c>
      <c r="AG2670" s="16">
        <v>1</v>
      </c>
      <c r="AH2670" s="15" t="s">
        <v>20463</v>
      </c>
      <c r="AI2670" s="15" t="s">
        <v>78</v>
      </c>
      <c r="AJ2670" s="15">
        <v>6294.4655761699996</v>
      </c>
      <c r="AK2670" s="15">
        <v>335.78158173399999</v>
      </c>
      <c r="AL2670" s="15">
        <v>3102513.5919599999</v>
      </c>
      <c r="AM2670" s="15">
        <v>1413498.1289599999</v>
      </c>
      <c r="AN2670" s="19">
        <v>15700</v>
      </c>
      <c r="AO2670" s="19">
        <v>165700</v>
      </c>
      <c r="AP2670" s="19">
        <v>0</v>
      </c>
      <c r="AQ2670" s="19">
        <v>0</v>
      </c>
      <c r="AR2670" s="34">
        <f t="shared" si="544"/>
        <v>181400</v>
      </c>
      <c r="AS2670" s="34">
        <v>45000</v>
      </c>
      <c r="AT2670" s="34">
        <v>0</v>
      </c>
      <c r="AU2670" s="34">
        <v>47740</v>
      </c>
      <c r="AV2670" s="34"/>
      <c r="AW2670" s="35">
        <f t="shared" si="545"/>
        <v>92740</v>
      </c>
      <c r="AX2670" s="34">
        <f t="shared" si="546"/>
        <v>88660</v>
      </c>
      <c r="AY2670" s="36">
        <v>1.3258000000000001</v>
      </c>
      <c r="AZ2670" s="36">
        <v>2.0265</v>
      </c>
      <c r="BA2670" s="22"/>
      <c r="BB2670" s="19">
        <v>1814</v>
      </c>
      <c r="BC2670" s="34">
        <f t="shared" si="547"/>
        <v>1175.4542800000002</v>
      </c>
      <c r="BD2670" s="34">
        <f t="shared" si="548"/>
        <v>1796.6949</v>
      </c>
      <c r="BE2670" s="38">
        <v>3.4819999999999997E-2</v>
      </c>
      <c r="BF2670" s="38">
        <f t="shared" si="549"/>
        <v>3.4819999999999997E-2</v>
      </c>
      <c r="BG2670" s="34">
        <v>40.929318029600005</v>
      </c>
      <c r="BH2670" s="34">
        <v>62.560916417999991</v>
      </c>
      <c r="BI2670" s="34">
        <f t="shared" si="550"/>
        <v>1134.5249619704002</v>
      </c>
      <c r="BJ2670" s="34">
        <f t="shared" si="551"/>
        <v>1734.1339835819999</v>
      </c>
      <c r="BK2670" s="34">
        <v>0</v>
      </c>
      <c r="BL2670" s="34">
        <v>0</v>
      </c>
      <c r="BM2670" s="34">
        <f t="shared" si="552"/>
        <v>0</v>
      </c>
      <c r="BN2670" s="39">
        <f t="shared" si="542"/>
        <v>1134.5249619704002</v>
      </c>
      <c r="BO2670" s="39">
        <f t="shared" si="543"/>
        <v>1734.1339835819999</v>
      </c>
      <c r="BP2670" s="39">
        <f t="shared" si="553"/>
        <v>599.6090216115997</v>
      </c>
    </row>
    <row r="2671" spans="1:68" s="25" customFormat="1" ht="14.25" x14ac:dyDescent="0.2">
      <c r="A2671" s="14">
        <v>1528</v>
      </c>
      <c r="B2671" s="40"/>
      <c r="C2671" s="15" t="s">
        <v>150</v>
      </c>
      <c r="D2671" s="16">
        <v>35188</v>
      </c>
      <c r="E2671" s="15" t="s">
        <v>20464</v>
      </c>
      <c r="F2671" s="15" t="s">
        <v>20465</v>
      </c>
      <c r="G2671" s="17" t="s">
        <v>20466</v>
      </c>
      <c r="H2671" s="17" t="s">
        <v>20467</v>
      </c>
      <c r="I2671" s="17" t="s">
        <v>86</v>
      </c>
      <c r="J2671" s="15" t="s">
        <v>20468</v>
      </c>
      <c r="K2671" s="15" t="s">
        <v>86</v>
      </c>
      <c r="L2671" s="18" t="s">
        <v>20469</v>
      </c>
      <c r="M2671" s="15" t="s">
        <v>18972</v>
      </c>
      <c r="N2671" s="15" t="s">
        <v>18973</v>
      </c>
      <c r="O2671" s="16">
        <v>510</v>
      </c>
      <c r="P2671" s="15" t="s">
        <v>118</v>
      </c>
      <c r="Q2671" s="15">
        <v>18900</v>
      </c>
      <c r="R2671" s="15">
        <v>225800</v>
      </c>
      <c r="S2671" s="15">
        <v>244700</v>
      </c>
      <c r="T2671" s="15">
        <v>0.16</v>
      </c>
      <c r="U2671" s="15" t="s">
        <v>18717</v>
      </c>
      <c r="V2671" s="15" t="s">
        <v>76</v>
      </c>
      <c r="W2671" s="16">
        <v>1</v>
      </c>
      <c r="X2671" s="16">
        <v>0</v>
      </c>
      <c r="Y2671" s="15">
        <v>7382</v>
      </c>
      <c r="Z2671" s="15">
        <v>0.16900000000000001</v>
      </c>
      <c r="AA2671" s="15" t="s">
        <v>19769</v>
      </c>
      <c r="AB2671" s="15" t="s">
        <v>19770</v>
      </c>
      <c r="AC2671" s="15">
        <v>0</v>
      </c>
      <c r="AD2671" s="15"/>
      <c r="AE2671" s="15" t="s">
        <v>119</v>
      </c>
      <c r="AF2671" s="15" t="s">
        <v>119</v>
      </c>
      <c r="AG2671" s="16">
        <v>1</v>
      </c>
      <c r="AH2671" s="15" t="s">
        <v>20470</v>
      </c>
      <c r="AI2671" s="15" t="s">
        <v>78</v>
      </c>
      <c r="AJ2671" s="15">
        <v>7381.7927246099998</v>
      </c>
      <c r="AK2671" s="15">
        <v>352.39672777200002</v>
      </c>
      <c r="AL2671" s="15">
        <v>3102450.7400199999</v>
      </c>
      <c r="AM2671" s="15">
        <v>1413499.1250700001</v>
      </c>
      <c r="AN2671" s="19">
        <v>18900</v>
      </c>
      <c r="AO2671" s="19">
        <v>219000</v>
      </c>
      <c r="AP2671" s="19">
        <v>0</v>
      </c>
      <c r="AQ2671" s="19">
        <v>0</v>
      </c>
      <c r="AR2671" s="34">
        <f t="shared" si="544"/>
        <v>237900</v>
      </c>
      <c r="AS2671" s="34">
        <v>45000</v>
      </c>
      <c r="AT2671" s="34">
        <v>3000</v>
      </c>
      <c r="AU2671" s="34">
        <v>67515</v>
      </c>
      <c r="AV2671" s="34">
        <v>0</v>
      </c>
      <c r="AW2671" s="35">
        <f t="shared" si="545"/>
        <v>115515</v>
      </c>
      <c r="AX2671" s="34">
        <f t="shared" si="546"/>
        <v>122385</v>
      </c>
      <c r="AY2671" s="36">
        <v>1.3258000000000001</v>
      </c>
      <c r="AZ2671" s="36">
        <v>2.0265</v>
      </c>
      <c r="BA2671" s="22"/>
      <c r="BB2671" s="19">
        <v>2379</v>
      </c>
      <c r="BC2671" s="34">
        <f t="shared" si="547"/>
        <v>1622.58033</v>
      </c>
      <c r="BD2671" s="34">
        <f t="shared" si="548"/>
        <v>2480.1320249999999</v>
      </c>
      <c r="BE2671" s="38">
        <v>3.4819999999999997E-2</v>
      </c>
      <c r="BF2671" s="38">
        <f t="shared" si="549"/>
        <v>3.4819999999999997E-2</v>
      </c>
      <c r="BG2671" s="34">
        <v>56.498247090599996</v>
      </c>
      <c r="BH2671" s="34">
        <v>86.358197110499987</v>
      </c>
      <c r="BI2671" s="34">
        <f t="shared" si="550"/>
        <v>1566.0820829094</v>
      </c>
      <c r="BJ2671" s="34">
        <f t="shared" si="551"/>
        <v>2393.7738278894999</v>
      </c>
      <c r="BK2671" s="34">
        <v>0</v>
      </c>
      <c r="BL2671" s="34">
        <v>14.773827889499898</v>
      </c>
      <c r="BM2671" s="34">
        <f t="shared" si="552"/>
        <v>14.773827889499898</v>
      </c>
      <c r="BN2671" s="39">
        <f t="shared" si="542"/>
        <v>1566.0820829094</v>
      </c>
      <c r="BO2671" s="39">
        <f t="shared" si="543"/>
        <v>2379</v>
      </c>
      <c r="BP2671" s="39">
        <f t="shared" si="553"/>
        <v>812.91791709059999</v>
      </c>
    </row>
    <row r="2672" spans="1:68" s="25" customFormat="1" ht="14.25" x14ac:dyDescent="0.2">
      <c r="A2672" s="14">
        <v>1529</v>
      </c>
      <c r="B2672" s="40"/>
      <c r="C2672" s="15"/>
      <c r="D2672" s="16">
        <v>21625</v>
      </c>
      <c r="E2672" s="15" t="s">
        <v>20471</v>
      </c>
      <c r="F2672" s="15" t="s">
        <v>20472</v>
      </c>
      <c r="G2672" s="17" t="s">
        <v>20473</v>
      </c>
      <c r="H2672" s="17" t="s">
        <v>20474</v>
      </c>
      <c r="I2672" s="17" t="s">
        <v>20475</v>
      </c>
      <c r="J2672" s="15" t="s">
        <v>20476</v>
      </c>
      <c r="K2672" s="15" t="s">
        <v>929</v>
      </c>
      <c r="L2672" s="18" t="s">
        <v>20477</v>
      </c>
      <c r="M2672" s="15" t="s">
        <v>18981</v>
      </c>
      <c r="N2672" s="15" t="s">
        <v>18982</v>
      </c>
      <c r="O2672" s="16">
        <v>510</v>
      </c>
      <c r="P2672" s="15" t="s">
        <v>118</v>
      </c>
      <c r="Q2672" s="15">
        <v>18700</v>
      </c>
      <c r="R2672" s="15">
        <v>138700</v>
      </c>
      <c r="S2672" s="15">
        <v>157400</v>
      </c>
      <c r="T2672" s="15">
        <v>0.18</v>
      </c>
      <c r="U2672" s="15" t="s">
        <v>18717</v>
      </c>
      <c r="V2672" s="15" t="s">
        <v>76</v>
      </c>
      <c r="W2672" s="16">
        <v>1</v>
      </c>
      <c r="X2672" s="16">
        <v>1</v>
      </c>
      <c r="Y2672" s="15">
        <v>7034</v>
      </c>
      <c r="Z2672" s="15">
        <v>0.161</v>
      </c>
      <c r="AA2672" s="15" t="s">
        <v>19821</v>
      </c>
      <c r="AB2672" s="15" t="s">
        <v>19770</v>
      </c>
      <c r="AC2672" s="15">
        <v>170000</v>
      </c>
      <c r="AD2672" s="26">
        <v>42538</v>
      </c>
      <c r="AE2672" s="15" t="s">
        <v>119</v>
      </c>
      <c r="AF2672" s="15" t="s">
        <v>119</v>
      </c>
      <c r="AG2672" s="16">
        <v>1</v>
      </c>
      <c r="AH2672" s="15" t="s">
        <v>20478</v>
      </c>
      <c r="AI2672" s="15" t="s">
        <v>78</v>
      </c>
      <c r="AJ2672" s="15">
        <v>7033.6352539099998</v>
      </c>
      <c r="AK2672" s="15">
        <v>356.81283119400001</v>
      </c>
      <c r="AL2672" s="15">
        <v>3102403.3050899999</v>
      </c>
      <c r="AM2672" s="15">
        <v>1413448.5266400001</v>
      </c>
      <c r="AN2672" s="19">
        <v>0</v>
      </c>
      <c r="AO2672" s="19">
        <v>0</v>
      </c>
      <c r="AP2672" s="19">
        <v>18700</v>
      </c>
      <c r="AQ2672" s="19">
        <v>143600</v>
      </c>
      <c r="AR2672" s="34">
        <f t="shared" si="544"/>
        <v>162300</v>
      </c>
      <c r="AS2672" s="34">
        <v>0</v>
      </c>
      <c r="AT2672" s="34">
        <v>0</v>
      </c>
      <c r="AU2672" s="34">
        <v>0</v>
      </c>
      <c r="AV2672" s="34">
        <v>0</v>
      </c>
      <c r="AW2672" s="35">
        <f t="shared" si="545"/>
        <v>0</v>
      </c>
      <c r="AX2672" s="34">
        <f t="shared" si="546"/>
        <v>162300</v>
      </c>
      <c r="AY2672" s="36">
        <v>1.3258000000000001</v>
      </c>
      <c r="AZ2672" s="36">
        <v>2.0265</v>
      </c>
      <c r="BA2672" s="22"/>
      <c r="BB2672" s="19">
        <v>3246</v>
      </c>
      <c r="BC2672" s="34">
        <f t="shared" si="547"/>
        <v>2151.7734</v>
      </c>
      <c r="BD2672" s="34">
        <f t="shared" si="548"/>
        <v>3289.0095000000001</v>
      </c>
      <c r="BE2672" s="38">
        <v>3.4819999999999997E-2</v>
      </c>
      <c r="BF2672" s="38">
        <f t="shared" si="549"/>
        <v>3.4819999999999997E-2</v>
      </c>
      <c r="BG2672" s="34">
        <v>0</v>
      </c>
      <c r="BH2672" s="34">
        <v>0</v>
      </c>
      <c r="BI2672" s="34">
        <f t="shared" si="550"/>
        <v>2151.7734</v>
      </c>
      <c r="BJ2672" s="34">
        <f t="shared" si="551"/>
        <v>3289.0095000000001</v>
      </c>
      <c r="BK2672" s="34">
        <v>0</v>
      </c>
      <c r="BL2672" s="34">
        <v>43.009500000000116</v>
      </c>
      <c r="BM2672" s="34">
        <f t="shared" si="552"/>
        <v>43.009500000000116</v>
      </c>
      <c r="BN2672" s="39">
        <f t="shared" si="542"/>
        <v>2151.7734</v>
      </c>
      <c r="BO2672" s="39">
        <f t="shared" si="543"/>
        <v>3246</v>
      </c>
      <c r="BP2672" s="39">
        <f t="shared" si="553"/>
        <v>1094.2266</v>
      </c>
    </row>
    <row r="2673" spans="1:68" s="25" customFormat="1" ht="14.25" x14ac:dyDescent="0.2">
      <c r="A2673" s="14">
        <v>1530</v>
      </c>
      <c r="B2673" s="40"/>
      <c r="C2673" s="15"/>
      <c r="D2673" s="16">
        <v>2862</v>
      </c>
      <c r="E2673" s="15" t="s">
        <v>20479</v>
      </c>
      <c r="F2673" s="15" t="s">
        <v>20480</v>
      </c>
      <c r="G2673" s="17" t="s">
        <v>20481</v>
      </c>
      <c r="H2673" s="17" t="s">
        <v>20482</v>
      </c>
      <c r="I2673" s="17" t="s">
        <v>86</v>
      </c>
      <c r="J2673" s="15" t="s">
        <v>20483</v>
      </c>
      <c r="K2673" s="15" t="s">
        <v>8083</v>
      </c>
      <c r="L2673" s="18" t="s">
        <v>20484</v>
      </c>
      <c r="M2673" s="15" t="s">
        <v>18972</v>
      </c>
      <c r="N2673" s="15" t="s">
        <v>18973</v>
      </c>
      <c r="O2673" s="16">
        <v>510</v>
      </c>
      <c r="P2673" s="15" t="s">
        <v>118</v>
      </c>
      <c r="Q2673" s="15">
        <v>19700</v>
      </c>
      <c r="R2673" s="15">
        <v>182700</v>
      </c>
      <c r="S2673" s="15">
        <v>202400</v>
      </c>
      <c r="T2673" s="15">
        <v>0.17</v>
      </c>
      <c r="U2673" s="15" t="s">
        <v>18717</v>
      </c>
      <c r="V2673" s="15" t="s">
        <v>76</v>
      </c>
      <c r="W2673" s="16">
        <v>1</v>
      </c>
      <c r="X2673" s="16">
        <v>1</v>
      </c>
      <c r="Y2673" s="15">
        <v>7459</v>
      </c>
      <c r="Z2673" s="15">
        <v>0.17100000000000001</v>
      </c>
      <c r="AA2673" s="15" t="s">
        <v>19821</v>
      </c>
      <c r="AB2673" s="15" t="s">
        <v>19770</v>
      </c>
      <c r="AC2673" s="15">
        <v>209900</v>
      </c>
      <c r="AD2673" s="26">
        <v>42272</v>
      </c>
      <c r="AE2673" s="15" t="s">
        <v>119</v>
      </c>
      <c r="AF2673" s="15" t="s">
        <v>119</v>
      </c>
      <c r="AG2673" s="16">
        <v>1</v>
      </c>
      <c r="AH2673" s="15" t="s">
        <v>20485</v>
      </c>
      <c r="AI2673" s="15" t="s">
        <v>78</v>
      </c>
      <c r="AJ2673" s="15">
        <v>7459.2099609400002</v>
      </c>
      <c r="AK2673" s="15">
        <v>354.64322808100002</v>
      </c>
      <c r="AL2673" s="15">
        <v>3102370.9981399998</v>
      </c>
      <c r="AM2673" s="15">
        <v>1413388.9301199999</v>
      </c>
      <c r="AN2673" s="19">
        <v>19700</v>
      </c>
      <c r="AO2673" s="19">
        <v>178400</v>
      </c>
      <c r="AP2673" s="19">
        <v>0</v>
      </c>
      <c r="AQ2673" s="19">
        <v>0</v>
      </c>
      <c r="AR2673" s="34">
        <f t="shared" si="544"/>
        <v>198100</v>
      </c>
      <c r="AS2673" s="34">
        <v>45000</v>
      </c>
      <c r="AT2673" s="34">
        <v>3000</v>
      </c>
      <c r="AU2673" s="34">
        <v>53585</v>
      </c>
      <c r="AV2673" s="34">
        <v>0</v>
      </c>
      <c r="AW2673" s="35">
        <f t="shared" si="545"/>
        <v>101585</v>
      </c>
      <c r="AX2673" s="34">
        <f t="shared" si="546"/>
        <v>96515</v>
      </c>
      <c r="AY2673" s="36">
        <v>1.3258000000000001</v>
      </c>
      <c r="AZ2673" s="36">
        <v>2.0265</v>
      </c>
      <c r="BA2673" s="22"/>
      <c r="BB2673" s="19">
        <v>1981</v>
      </c>
      <c r="BC2673" s="34">
        <f t="shared" si="547"/>
        <v>1279.5958700000001</v>
      </c>
      <c r="BD2673" s="34">
        <f t="shared" si="548"/>
        <v>1955.876475</v>
      </c>
      <c r="BE2673" s="38">
        <v>3.4819999999999997E-2</v>
      </c>
      <c r="BF2673" s="38">
        <f t="shared" si="549"/>
        <v>3.4819999999999997E-2</v>
      </c>
      <c r="BG2673" s="34">
        <v>44.555528193400001</v>
      </c>
      <c r="BH2673" s="34">
        <v>68.103618859499989</v>
      </c>
      <c r="BI2673" s="34">
        <f t="shared" si="550"/>
        <v>1235.0403418066001</v>
      </c>
      <c r="BJ2673" s="34">
        <f t="shared" si="551"/>
        <v>1887.7728561405002</v>
      </c>
      <c r="BK2673" s="34">
        <v>0</v>
      </c>
      <c r="BL2673" s="34">
        <v>0</v>
      </c>
      <c r="BM2673" s="34">
        <f t="shared" si="552"/>
        <v>0</v>
      </c>
      <c r="BN2673" s="39">
        <f t="shared" si="542"/>
        <v>1235.0403418066001</v>
      </c>
      <c r="BO2673" s="39">
        <f t="shared" si="543"/>
        <v>1887.7728561405002</v>
      </c>
      <c r="BP2673" s="39">
        <f t="shared" si="553"/>
        <v>652.7325143339001</v>
      </c>
    </row>
    <row r="2674" spans="1:68" s="25" customFormat="1" ht="14.25" x14ac:dyDescent="0.2">
      <c r="A2674" s="14">
        <v>1531</v>
      </c>
      <c r="B2674" s="40"/>
      <c r="C2674" s="15"/>
      <c r="D2674" s="16">
        <v>8533</v>
      </c>
      <c r="E2674" s="15" t="s">
        <v>20486</v>
      </c>
      <c r="F2674" s="15" t="s">
        <v>20487</v>
      </c>
      <c r="G2674" s="17" t="s">
        <v>20488</v>
      </c>
      <c r="H2674" s="17" t="s">
        <v>20489</v>
      </c>
      <c r="I2674" s="17" t="s">
        <v>86</v>
      </c>
      <c r="J2674" s="15" t="s">
        <v>20490</v>
      </c>
      <c r="K2674" s="15" t="s">
        <v>3795</v>
      </c>
      <c r="L2674" s="18" t="s">
        <v>20491</v>
      </c>
      <c r="M2674" s="15" t="s">
        <v>18972</v>
      </c>
      <c r="N2674" s="15" t="s">
        <v>18973</v>
      </c>
      <c r="O2674" s="16">
        <v>419</v>
      </c>
      <c r="P2674" s="15" t="s">
        <v>895</v>
      </c>
      <c r="Q2674" s="15">
        <v>19700</v>
      </c>
      <c r="R2674" s="15">
        <v>194400</v>
      </c>
      <c r="S2674" s="15">
        <v>214100</v>
      </c>
      <c r="T2674" s="15">
        <v>0.17</v>
      </c>
      <c r="U2674" s="15" t="s">
        <v>18717</v>
      </c>
      <c r="V2674" s="15" t="s">
        <v>76</v>
      </c>
      <c r="W2674" s="16">
        <v>1</v>
      </c>
      <c r="X2674" s="16">
        <v>1</v>
      </c>
      <c r="Y2674" s="15">
        <v>7197</v>
      </c>
      <c r="Z2674" s="15">
        <v>0.16500000000000001</v>
      </c>
      <c r="AA2674" s="15" t="s">
        <v>19821</v>
      </c>
      <c r="AB2674" s="15" t="s">
        <v>19770</v>
      </c>
      <c r="AC2674" s="15">
        <v>185000</v>
      </c>
      <c r="AD2674" s="26">
        <v>41416</v>
      </c>
      <c r="AE2674" s="15" t="s">
        <v>119</v>
      </c>
      <c r="AF2674" s="15" t="s">
        <v>119</v>
      </c>
      <c r="AG2674" s="16">
        <v>1</v>
      </c>
      <c r="AH2674" s="15" t="s">
        <v>20492</v>
      </c>
      <c r="AI2674" s="15" t="s">
        <v>78</v>
      </c>
      <c r="AJ2674" s="15">
        <v>7197.3300781300004</v>
      </c>
      <c r="AK2674" s="15">
        <v>347.23869949499999</v>
      </c>
      <c r="AL2674" s="15">
        <v>3102375.5387300001</v>
      </c>
      <c r="AM2674" s="15">
        <v>1413319.8708599999</v>
      </c>
      <c r="AN2674" s="19">
        <v>0</v>
      </c>
      <c r="AO2674" s="19">
        <v>0</v>
      </c>
      <c r="AP2674" s="19">
        <v>19700</v>
      </c>
      <c r="AQ2674" s="19">
        <v>189800</v>
      </c>
      <c r="AR2674" s="34">
        <f t="shared" si="544"/>
        <v>209500</v>
      </c>
      <c r="AS2674" s="34">
        <v>0</v>
      </c>
      <c r="AT2674" s="34">
        <v>0</v>
      </c>
      <c r="AU2674" s="34">
        <v>0</v>
      </c>
      <c r="AV2674" s="34">
        <v>0</v>
      </c>
      <c r="AW2674" s="35">
        <f t="shared" si="545"/>
        <v>0</v>
      </c>
      <c r="AX2674" s="34">
        <f t="shared" si="546"/>
        <v>209500</v>
      </c>
      <c r="AY2674" s="36">
        <v>1.3258000000000001</v>
      </c>
      <c r="AZ2674" s="36">
        <v>2.0265</v>
      </c>
      <c r="BA2674" s="22"/>
      <c r="BB2674" s="19">
        <v>4190</v>
      </c>
      <c r="BC2674" s="34">
        <f t="shared" si="547"/>
        <v>2777.5510000000004</v>
      </c>
      <c r="BD2674" s="34">
        <f t="shared" si="548"/>
        <v>4245.5174999999999</v>
      </c>
      <c r="BE2674" s="38">
        <v>3.4819999999999997E-2</v>
      </c>
      <c r="BF2674" s="38">
        <f t="shared" si="549"/>
        <v>3.4819999999999997E-2</v>
      </c>
      <c r="BG2674" s="34">
        <v>0</v>
      </c>
      <c r="BH2674" s="34">
        <v>0</v>
      </c>
      <c r="BI2674" s="34">
        <f t="shared" si="550"/>
        <v>2777.5510000000004</v>
      </c>
      <c r="BJ2674" s="34">
        <f t="shared" si="551"/>
        <v>4245.5174999999999</v>
      </c>
      <c r="BK2674" s="34">
        <v>0</v>
      </c>
      <c r="BL2674" s="34">
        <v>55.517499999999927</v>
      </c>
      <c r="BM2674" s="34">
        <f t="shared" si="552"/>
        <v>55.517499999999927</v>
      </c>
      <c r="BN2674" s="39">
        <f t="shared" si="542"/>
        <v>2777.5510000000004</v>
      </c>
      <c r="BO2674" s="39">
        <f t="shared" si="543"/>
        <v>4190</v>
      </c>
      <c r="BP2674" s="39">
        <f t="shared" si="553"/>
        <v>1412.4489999999996</v>
      </c>
    </row>
    <row r="2675" spans="1:68" s="25" customFormat="1" ht="14.25" x14ac:dyDescent="0.2">
      <c r="A2675" s="14">
        <v>1532</v>
      </c>
      <c r="B2675" s="40"/>
      <c r="C2675" s="15" t="s">
        <v>20493</v>
      </c>
      <c r="D2675" s="16">
        <v>35747</v>
      </c>
      <c r="E2675" s="15" t="s">
        <v>20494</v>
      </c>
      <c r="F2675" s="15" t="s">
        <v>20493</v>
      </c>
      <c r="G2675" s="17" t="s">
        <v>20495</v>
      </c>
      <c r="H2675" s="17" t="s">
        <v>20496</v>
      </c>
      <c r="I2675" s="17" t="s">
        <v>20497</v>
      </c>
      <c r="J2675" s="15" t="s">
        <v>20498</v>
      </c>
      <c r="K2675" s="15" t="s">
        <v>20499</v>
      </c>
      <c r="L2675" s="18" t="s">
        <v>20500</v>
      </c>
      <c r="M2675" s="15" t="s">
        <v>18972</v>
      </c>
      <c r="N2675" s="15" t="s">
        <v>18973</v>
      </c>
      <c r="O2675" s="16">
        <v>510</v>
      </c>
      <c r="P2675" s="15" t="s">
        <v>118</v>
      </c>
      <c r="Q2675" s="15">
        <v>17200</v>
      </c>
      <c r="R2675" s="15">
        <v>142400</v>
      </c>
      <c r="S2675" s="15">
        <v>159600</v>
      </c>
      <c r="T2675" s="15">
        <v>0.14000000000000001</v>
      </c>
      <c r="U2675" s="15" t="s">
        <v>18717</v>
      </c>
      <c r="V2675" s="15" t="s">
        <v>76</v>
      </c>
      <c r="W2675" s="16">
        <v>1</v>
      </c>
      <c r="X2675" s="16">
        <v>1</v>
      </c>
      <c r="Y2675" s="15">
        <v>6050</v>
      </c>
      <c r="Z2675" s="15">
        <v>0.13900000000000001</v>
      </c>
      <c r="AA2675" s="15" t="s">
        <v>19821</v>
      </c>
      <c r="AB2675" s="15" t="s">
        <v>19770</v>
      </c>
      <c r="AC2675" s="15">
        <v>345000</v>
      </c>
      <c r="AD2675" s="26">
        <v>38683</v>
      </c>
      <c r="AE2675" s="15" t="s">
        <v>119</v>
      </c>
      <c r="AF2675" s="15" t="s">
        <v>119</v>
      </c>
      <c r="AG2675" s="16">
        <v>1</v>
      </c>
      <c r="AH2675" s="15" t="s">
        <v>20501</v>
      </c>
      <c r="AI2675" s="15" t="s">
        <v>78</v>
      </c>
      <c r="AJ2675" s="15">
        <v>6049.9916992199996</v>
      </c>
      <c r="AK2675" s="15">
        <v>329.99974210099998</v>
      </c>
      <c r="AL2675" s="15">
        <v>3102408.7362899999</v>
      </c>
      <c r="AM2675" s="15">
        <v>1413267.7839599999</v>
      </c>
      <c r="AN2675" s="19">
        <v>17200</v>
      </c>
      <c r="AO2675" s="19">
        <v>139000</v>
      </c>
      <c r="AP2675" s="19">
        <v>0</v>
      </c>
      <c r="AQ2675" s="19">
        <v>1500</v>
      </c>
      <c r="AR2675" s="34">
        <f t="shared" si="544"/>
        <v>157700</v>
      </c>
      <c r="AS2675" s="34">
        <v>45000</v>
      </c>
      <c r="AT2675" s="34">
        <v>3000</v>
      </c>
      <c r="AU2675" s="34">
        <v>38920</v>
      </c>
      <c r="AV2675" s="34">
        <v>0</v>
      </c>
      <c r="AW2675" s="35">
        <f t="shared" si="545"/>
        <v>86920</v>
      </c>
      <c r="AX2675" s="34">
        <f t="shared" si="546"/>
        <v>70780</v>
      </c>
      <c r="AY2675" s="36">
        <v>1.3258000000000001</v>
      </c>
      <c r="AZ2675" s="36">
        <v>2.0265</v>
      </c>
      <c r="BA2675" s="22"/>
      <c r="BB2675" s="19">
        <v>1607</v>
      </c>
      <c r="BC2675" s="34">
        <f t="shared" si="547"/>
        <v>938.40124000000003</v>
      </c>
      <c r="BD2675" s="34">
        <f t="shared" si="548"/>
        <v>1434.3566999999998</v>
      </c>
      <c r="BE2675" s="38">
        <v>3.4819999999999997E-2</v>
      </c>
      <c r="BF2675" s="38">
        <f t="shared" si="549"/>
        <v>3.4819999999999997E-2</v>
      </c>
      <c r="BG2675" s="34">
        <v>31.982665836799995</v>
      </c>
      <c r="BH2675" s="34">
        <v>48.885859343999989</v>
      </c>
      <c r="BI2675" s="34">
        <f t="shared" si="550"/>
        <v>906.41857416319999</v>
      </c>
      <c r="BJ2675" s="34">
        <f t="shared" si="551"/>
        <v>1385.4708406559998</v>
      </c>
      <c r="BK2675" s="34">
        <v>0</v>
      </c>
      <c r="BL2675" s="34">
        <v>0</v>
      </c>
      <c r="BM2675" s="34">
        <f t="shared" si="552"/>
        <v>0</v>
      </c>
      <c r="BN2675" s="39">
        <f t="shared" si="542"/>
        <v>906.41857416319999</v>
      </c>
      <c r="BO2675" s="39">
        <f t="shared" si="543"/>
        <v>1385.4708406559998</v>
      </c>
      <c r="BP2675" s="39">
        <f t="shared" si="553"/>
        <v>479.05226649279984</v>
      </c>
    </row>
    <row r="2676" spans="1:68" s="25" customFormat="1" ht="14.25" x14ac:dyDescent="0.2">
      <c r="A2676" s="14">
        <v>1533</v>
      </c>
      <c r="B2676" s="40"/>
      <c r="C2676" s="15" t="s">
        <v>20502</v>
      </c>
      <c r="D2676" s="16">
        <v>24862</v>
      </c>
      <c r="E2676" s="15" t="s">
        <v>20503</v>
      </c>
      <c r="F2676" s="15" t="s">
        <v>20502</v>
      </c>
      <c r="G2676" s="17" t="s">
        <v>20504</v>
      </c>
      <c r="H2676" s="17" t="s">
        <v>20505</v>
      </c>
      <c r="I2676" s="17" t="s">
        <v>86</v>
      </c>
      <c r="J2676" s="15" t="s">
        <v>20506</v>
      </c>
      <c r="K2676" s="15" t="s">
        <v>15714</v>
      </c>
      <c r="L2676" s="18" t="s">
        <v>20507</v>
      </c>
      <c r="M2676" s="15" t="s">
        <v>18981</v>
      </c>
      <c r="N2676" s="15" t="s">
        <v>18982</v>
      </c>
      <c r="O2676" s="16">
        <v>510</v>
      </c>
      <c r="P2676" s="15" t="s">
        <v>118</v>
      </c>
      <c r="Q2676" s="15">
        <v>15700</v>
      </c>
      <c r="R2676" s="15">
        <v>126400</v>
      </c>
      <c r="S2676" s="15">
        <v>142100</v>
      </c>
      <c r="T2676" s="15">
        <v>0.14000000000000001</v>
      </c>
      <c r="U2676" s="15" t="s">
        <v>18717</v>
      </c>
      <c r="V2676" s="15" t="s">
        <v>76</v>
      </c>
      <c r="W2676" s="16">
        <v>1</v>
      </c>
      <c r="X2676" s="16">
        <v>1</v>
      </c>
      <c r="Y2676" s="15">
        <v>6050</v>
      </c>
      <c r="Z2676" s="15">
        <v>0.13900000000000001</v>
      </c>
      <c r="AA2676" s="15" t="s">
        <v>19821</v>
      </c>
      <c r="AB2676" s="15" t="s">
        <v>19770</v>
      </c>
      <c r="AC2676" s="15">
        <v>345000</v>
      </c>
      <c r="AD2676" s="26">
        <v>38683</v>
      </c>
      <c r="AE2676" s="15" t="s">
        <v>119</v>
      </c>
      <c r="AF2676" s="15" t="s">
        <v>119</v>
      </c>
      <c r="AG2676" s="16">
        <v>1</v>
      </c>
      <c r="AH2676" s="15" t="s">
        <v>20508</v>
      </c>
      <c r="AI2676" s="15" t="s">
        <v>78</v>
      </c>
      <c r="AJ2676" s="15">
        <v>6050.0080566400002</v>
      </c>
      <c r="AK2676" s="15">
        <v>330.00018778100002</v>
      </c>
      <c r="AL2676" s="15">
        <v>3102435.27312</v>
      </c>
      <c r="AM2676" s="15">
        <v>1413219.6092900001</v>
      </c>
      <c r="AN2676" s="19">
        <v>15700</v>
      </c>
      <c r="AO2676" s="19">
        <v>124600</v>
      </c>
      <c r="AP2676" s="19">
        <v>0</v>
      </c>
      <c r="AQ2676" s="19">
        <v>0</v>
      </c>
      <c r="AR2676" s="34">
        <f t="shared" si="544"/>
        <v>140300</v>
      </c>
      <c r="AS2676" s="34">
        <v>45000</v>
      </c>
      <c r="AT2676" s="34">
        <v>3000</v>
      </c>
      <c r="AU2676" s="34">
        <v>33355</v>
      </c>
      <c r="AV2676" s="34">
        <v>0</v>
      </c>
      <c r="AW2676" s="35">
        <f t="shared" si="545"/>
        <v>81355</v>
      </c>
      <c r="AX2676" s="34">
        <f t="shared" si="546"/>
        <v>58945</v>
      </c>
      <c r="AY2676" s="36">
        <v>1.3258000000000001</v>
      </c>
      <c r="AZ2676" s="36">
        <v>2.0265</v>
      </c>
      <c r="BA2676" s="22"/>
      <c r="BB2676" s="19">
        <v>1403</v>
      </c>
      <c r="BC2676" s="34">
        <f t="shared" si="547"/>
        <v>781.49281000000008</v>
      </c>
      <c r="BD2676" s="34">
        <f t="shared" si="548"/>
        <v>1194.5204250000002</v>
      </c>
      <c r="BE2676" s="38">
        <v>3.4819999999999997E-2</v>
      </c>
      <c r="BF2676" s="38">
        <f t="shared" si="549"/>
        <v>3.4819999999999997E-2</v>
      </c>
      <c r="BG2676" s="34">
        <v>27.2115796442</v>
      </c>
      <c r="BH2676" s="34">
        <v>41.593201198500005</v>
      </c>
      <c r="BI2676" s="34">
        <f t="shared" si="550"/>
        <v>754.28123035580006</v>
      </c>
      <c r="BJ2676" s="34">
        <f t="shared" si="551"/>
        <v>1152.9272238015001</v>
      </c>
      <c r="BK2676" s="34">
        <v>0</v>
      </c>
      <c r="BL2676" s="34">
        <v>0</v>
      </c>
      <c r="BM2676" s="34">
        <f t="shared" si="552"/>
        <v>0</v>
      </c>
      <c r="BN2676" s="39">
        <f t="shared" si="542"/>
        <v>754.28123035580006</v>
      </c>
      <c r="BO2676" s="39">
        <f t="shared" si="543"/>
        <v>1152.9272238015001</v>
      </c>
      <c r="BP2676" s="39">
        <f t="shared" si="553"/>
        <v>398.64599344570001</v>
      </c>
    </row>
    <row r="2677" spans="1:68" s="25" customFormat="1" ht="14.25" x14ac:dyDescent="0.2">
      <c r="A2677" s="14">
        <v>1534</v>
      </c>
      <c r="B2677" s="40"/>
      <c r="C2677" s="15" t="s">
        <v>907</v>
      </c>
      <c r="D2677" s="16">
        <v>5725</v>
      </c>
      <c r="E2677" s="15" t="s">
        <v>20509</v>
      </c>
      <c r="F2677" s="15" t="s">
        <v>20510</v>
      </c>
      <c r="G2677" s="17" t="s">
        <v>20511</v>
      </c>
      <c r="H2677" s="17" t="s">
        <v>20512</v>
      </c>
      <c r="I2677" s="17" t="s">
        <v>86</v>
      </c>
      <c r="J2677" s="15" t="s">
        <v>20513</v>
      </c>
      <c r="K2677" s="15" t="s">
        <v>913</v>
      </c>
      <c r="L2677" s="18" t="s">
        <v>20514</v>
      </c>
      <c r="M2677" s="15" t="s">
        <v>18972</v>
      </c>
      <c r="N2677" s="15" t="s">
        <v>18973</v>
      </c>
      <c r="O2677" s="16">
        <v>510</v>
      </c>
      <c r="P2677" s="15" t="s">
        <v>118</v>
      </c>
      <c r="Q2677" s="15">
        <v>18000</v>
      </c>
      <c r="R2677" s="15">
        <v>192400</v>
      </c>
      <c r="S2677" s="15">
        <v>210400</v>
      </c>
      <c r="T2677" s="15">
        <v>0.15</v>
      </c>
      <c r="U2677" s="15" t="s">
        <v>18717</v>
      </c>
      <c r="V2677" s="15" t="s">
        <v>76</v>
      </c>
      <c r="W2677" s="16">
        <v>1</v>
      </c>
      <c r="X2677" s="16">
        <v>1</v>
      </c>
      <c r="Y2677" s="15">
        <v>6464</v>
      </c>
      <c r="Z2677" s="15">
        <v>0.14799999999999999</v>
      </c>
      <c r="AA2677" s="15" t="s">
        <v>19821</v>
      </c>
      <c r="AB2677" s="15" t="s">
        <v>19770</v>
      </c>
      <c r="AC2677" s="15">
        <v>198900</v>
      </c>
      <c r="AD2677" s="26">
        <v>41649</v>
      </c>
      <c r="AE2677" s="15" t="s">
        <v>119</v>
      </c>
      <c r="AF2677" s="15" t="s">
        <v>119</v>
      </c>
      <c r="AG2677" s="16">
        <v>1</v>
      </c>
      <c r="AH2677" s="15" t="s">
        <v>20515</v>
      </c>
      <c r="AI2677" s="15" t="s">
        <v>78</v>
      </c>
      <c r="AJ2677" s="15">
        <v>6464.43237305</v>
      </c>
      <c r="AK2677" s="15">
        <v>352.77208251299999</v>
      </c>
      <c r="AL2677" s="15">
        <v>3102466.7182900002</v>
      </c>
      <c r="AM2677" s="15">
        <v>1413173.2387900001</v>
      </c>
      <c r="AN2677" s="19">
        <v>18000</v>
      </c>
      <c r="AO2677" s="19">
        <v>185500</v>
      </c>
      <c r="AP2677" s="19">
        <v>0</v>
      </c>
      <c r="AQ2677" s="19">
        <v>3500</v>
      </c>
      <c r="AR2677" s="34">
        <f t="shared" si="544"/>
        <v>207000</v>
      </c>
      <c r="AS2677" s="34">
        <v>45000</v>
      </c>
      <c r="AT2677" s="34">
        <v>0</v>
      </c>
      <c r="AU2677" s="34">
        <v>55475</v>
      </c>
      <c r="AV2677" s="34">
        <v>0</v>
      </c>
      <c r="AW2677" s="35">
        <f t="shared" si="545"/>
        <v>100475</v>
      </c>
      <c r="AX2677" s="34">
        <f t="shared" si="546"/>
        <v>106525</v>
      </c>
      <c r="AY2677" s="36">
        <v>1.3258000000000001</v>
      </c>
      <c r="AZ2677" s="36">
        <v>2.0265</v>
      </c>
      <c r="BA2677" s="22"/>
      <c r="BB2677" s="19">
        <v>2140</v>
      </c>
      <c r="BC2677" s="34">
        <f t="shared" si="547"/>
        <v>1412.30845</v>
      </c>
      <c r="BD2677" s="34">
        <f t="shared" si="548"/>
        <v>2158.7291249999998</v>
      </c>
      <c r="BE2677" s="38">
        <v>3.4819999999999997E-2</v>
      </c>
      <c r="BF2677" s="38">
        <f t="shared" si="549"/>
        <v>3.4819999999999997E-2</v>
      </c>
      <c r="BG2677" s="34">
        <v>47.560827768999999</v>
      </c>
      <c r="BH2677" s="34">
        <v>72.697252582499999</v>
      </c>
      <c r="BI2677" s="34">
        <f t="shared" si="550"/>
        <v>1364.7476222309999</v>
      </c>
      <c r="BJ2677" s="34">
        <f t="shared" si="551"/>
        <v>2086.0318724174999</v>
      </c>
      <c r="BK2677" s="34">
        <v>0</v>
      </c>
      <c r="BL2677" s="34">
        <v>0</v>
      </c>
      <c r="BM2677" s="34">
        <f t="shared" si="552"/>
        <v>0</v>
      </c>
      <c r="BN2677" s="39">
        <f t="shared" si="542"/>
        <v>1364.7476222309999</v>
      </c>
      <c r="BO2677" s="39">
        <f t="shared" si="543"/>
        <v>2086.0318724174999</v>
      </c>
      <c r="BP2677" s="39">
        <f t="shared" si="553"/>
        <v>721.2842501865</v>
      </c>
    </row>
    <row r="2678" spans="1:68" s="25" customFormat="1" ht="14.25" x14ac:dyDescent="0.2">
      <c r="A2678" s="14">
        <v>1535</v>
      </c>
      <c r="B2678" s="40"/>
      <c r="C2678" s="15"/>
      <c r="D2678" s="16">
        <v>13688</v>
      </c>
      <c r="E2678" s="15" t="s">
        <v>20516</v>
      </c>
      <c r="F2678" s="15" t="s">
        <v>20517</v>
      </c>
      <c r="G2678" s="17" t="s">
        <v>20518</v>
      </c>
      <c r="H2678" s="17" t="s">
        <v>20519</v>
      </c>
      <c r="I2678" s="17" t="s">
        <v>86</v>
      </c>
      <c r="J2678" s="15" t="s">
        <v>20520</v>
      </c>
      <c r="K2678" s="15" t="s">
        <v>2681</v>
      </c>
      <c r="L2678" s="18" t="s">
        <v>20521</v>
      </c>
      <c r="M2678" s="15" t="s">
        <v>18972</v>
      </c>
      <c r="N2678" s="15" t="s">
        <v>18973</v>
      </c>
      <c r="O2678" s="16">
        <v>510</v>
      </c>
      <c r="P2678" s="15" t="s">
        <v>118</v>
      </c>
      <c r="Q2678" s="15">
        <v>19700</v>
      </c>
      <c r="R2678" s="15">
        <v>151500</v>
      </c>
      <c r="S2678" s="15">
        <v>171200</v>
      </c>
      <c r="T2678" s="15">
        <v>0.17</v>
      </c>
      <c r="U2678" s="15" t="s">
        <v>18717</v>
      </c>
      <c r="V2678" s="15" t="s">
        <v>76</v>
      </c>
      <c r="W2678" s="16">
        <v>1</v>
      </c>
      <c r="X2678" s="16">
        <v>1</v>
      </c>
      <c r="Y2678" s="15">
        <v>7118</v>
      </c>
      <c r="Z2678" s="15">
        <v>0.16300000000000001</v>
      </c>
      <c r="AA2678" s="15" t="s">
        <v>19821</v>
      </c>
      <c r="AB2678" s="15" t="s">
        <v>19770</v>
      </c>
      <c r="AC2678" s="15">
        <v>345000</v>
      </c>
      <c r="AD2678" s="26">
        <v>38683</v>
      </c>
      <c r="AE2678" s="15" t="s">
        <v>119</v>
      </c>
      <c r="AF2678" s="15" t="s">
        <v>119</v>
      </c>
      <c r="AG2678" s="16">
        <v>1</v>
      </c>
      <c r="AH2678" s="15" t="s">
        <v>20522</v>
      </c>
      <c r="AI2678" s="15" t="s">
        <v>78</v>
      </c>
      <c r="AJ2678" s="15">
        <v>7117.5073242199996</v>
      </c>
      <c r="AK2678" s="15">
        <v>374.199735186</v>
      </c>
      <c r="AL2678" s="15">
        <v>3102509.3339999998</v>
      </c>
      <c r="AM2678" s="15">
        <v>1413134.7784299999</v>
      </c>
      <c r="AN2678" s="19">
        <v>0</v>
      </c>
      <c r="AO2678" s="19">
        <v>0</v>
      </c>
      <c r="AP2678" s="19">
        <v>19700</v>
      </c>
      <c r="AQ2678" s="19">
        <v>147900</v>
      </c>
      <c r="AR2678" s="34">
        <f t="shared" si="544"/>
        <v>167600</v>
      </c>
      <c r="AS2678" s="34">
        <v>0</v>
      </c>
      <c r="AT2678" s="34">
        <v>0</v>
      </c>
      <c r="AU2678" s="34">
        <v>0</v>
      </c>
      <c r="AV2678" s="34">
        <v>0</v>
      </c>
      <c r="AW2678" s="35">
        <f t="shared" si="545"/>
        <v>0</v>
      </c>
      <c r="AX2678" s="34">
        <f t="shared" si="546"/>
        <v>167600</v>
      </c>
      <c r="AY2678" s="36">
        <v>1.3258000000000001</v>
      </c>
      <c r="AZ2678" s="36">
        <v>2.0265</v>
      </c>
      <c r="BA2678" s="22"/>
      <c r="BB2678" s="19">
        <v>3352</v>
      </c>
      <c r="BC2678" s="34">
        <f t="shared" si="547"/>
        <v>2222.0408000000002</v>
      </c>
      <c r="BD2678" s="34">
        <f t="shared" si="548"/>
        <v>3396.4139999999998</v>
      </c>
      <c r="BE2678" s="38">
        <v>3.4819999999999997E-2</v>
      </c>
      <c r="BF2678" s="38">
        <f t="shared" si="549"/>
        <v>3.4819999999999997E-2</v>
      </c>
      <c r="BG2678" s="34">
        <v>0</v>
      </c>
      <c r="BH2678" s="34">
        <v>0</v>
      </c>
      <c r="BI2678" s="34">
        <f t="shared" si="550"/>
        <v>2222.0408000000002</v>
      </c>
      <c r="BJ2678" s="34">
        <f t="shared" si="551"/>
        <v>3396.4139999999998</v>
      </c>
      <c r="BK2678" s="34">
        <v>0</v>
      </c>
      <c r="BL2678" s="34">
        <v>44.41399999999976</v>
      </c>
      <c r="BM2678" s="34">
        <f t="shared" si="552"/>
        <v>44.41399999999976</v>
      </c>
      <c r="BN2678" s="39">
        <f t="shared" si="542"/>
        <v>2222.0408000000002</v>
      </c>
      <c r="BO2678" s="39">
        <f t="shared" si="543"/>
        <v>3352</v>
      </c>
      <c r="BP2678" s="39">
        <f t="shared" si="553"/>
        <v>1129.9591999999998</v>
      </c>
    </row>
    <row r="2679" spans="1:68" s="25" customFormat="1" ht="14.25" x14ac:dyDescent="0.2">
      <c r="A2679" s="14">
        <v>1537</v>
      </c>
      <c r="B2679" s="40"/>
      <c r="C2679" s="15"/>
      <c r="D2679" s="16">
        <v>27551</v>
      </c>
      <c r="E2679" s="15" t="s">
        <v>20523</v>
      </c>
      <c r="F2679" s="15" t="s">
        <v>20524</v>
      </c>
      <c r="G2679" s="17" t="s">
        <v>20525</v>
      </c>
      <c r="H2679" s="17" t="s">
        <v>20526</v>
      </c>
      <c r="I2679" s="17" t="s">
        <v>88</v>
      </c>
      <c r="J2679" s="15" t="s">
        <v>20527</v>
      </c>
      <c r="K2679" s="15" t="s">
        <v>2225</v>
      </c>
      <c r="L2679" s="18" t="s">
        <v>20528</v>
      </c>
      <c r="M2679" s="15" t="s">
        <v>18981</v>
      </c>
      <c r="N2679" s="15" t="s">
        <v>18982</v>
      </c>
      <c r="O2679" s="16">
        <v>510</v>
      </c>
      <c r="P2679" s="15" t="s">
        <v>118</v>
      </c>
      <c r="Q2679" s="15">
        <v>15700</v>
      </c>
      <c r="R2679" s="15">
        <v>137900</v>
      </c>
      <c r="S2679" s="15">
        <v>153600</v>
      </c>
      <c r="T2679" s="15">
        <v>0.14000000000000001</v>
      </c>
      <c r="U2679" s="15" t="s">
        <v>18717</v>
      </c>
      <c r="V2679" s="15" t="s">
        <v>76</v>
      </c>
      <c r="W2679" s="16">
        <v>1</v>
      </c>
      <c r="X2679" s="16">
        <v>1</v>
      </c>
      <c r="Y2679" s="15">
        <v>6203</v>
      </c>
      <c r="Z2679" s="15">
        <v>0.14199999999999999</v>
      </c>
      <c r="AA2679" s="15" t="s">
        <v>19821</v>
      </c>
      <c r="AB2679" s="15" t="s">
        <v>19770</v>
      </c>
      <c r="AC2679" s="15">
        <v>151500</v>
      </c>
      <c r="AD2679" s="26">
        <v>41403</v>
      </c>
      <c r="AE2679" s="15" t="s">
        <v>119</v>
      </c>
      <c r="AF2679" s="15" t="s">
        <v>119</v>
      </c>
      <c r="AG2679" s="16">
        <v>1</v>
      </c>
      <c r="AH2679" s="15" t="s">
        <v>20529</v>
      </c>
      <c r="AI2679" s="15" t="s">
        <v>78</v>
      </c>
      <c r="AJ2679" s="15">
        <v>6202.78515625</v>
      </c>
      <c r="AK2679" s="15">
        <v>335.32034495800002</v>
      </c>
      <c r="AL2679" s="15">
        <v>3102583.99645</v>
      </c>
      <c r="AM2679" s="15">
        <v>1413049.8406700001</v>
      </c>
      <c r="AN2679" s="19">
        <v>15700</v>
      </c>
      <c r="AO2679" s="19">
        <v>135900</v>
      </c>
      <c r="AP2679" s="19">
        <v>0</v>
      </c>
      <c r="AQ2679" s="19">
        <v>0</v>
      </c>
      <c r="AR2679" s="34">
        <f t="shared" si="544"/>
        <v>151600</v>
      </c>
      <c r="AS2679" s="34">
        <v>45000</v>
      </c>
      <c r="AT2679" s="34">
        <v>3000</v>
      </c>
      <c r="AU2679" s="34">
        <v>37310</v>
      </c>
      <c r="AV2679" s="34">
        <v>0</v>
      </c>
      <c r="AW2679" s="35">
        <f t="shared" si="545"/>
        <v>85310</v>
      </c>
      <c r="AX2679" s="34">
        <f t="shared" si="546"/>
        <v>66290</v>
      </c>
      <c r="AY2679" s="36">
        <v>1.3258000000000001</v>
      </c>
      <c r="AZ2679" s="36">
        <v>2.0265</v>
      </c>
      <c r="BA2679" s="22"/>
      <c r="BB2679" s="19">
        <v>1516</v>
      </c>
      <c r="BC2679" s="34">
        <f t="shared" si="547"/>
        <v>878.87282000000005</v>
      </c>
      <c r="BD2679" s="34">
        <f t="shared" si="548"/>
        <v>1343.3668499999999</v>
      </c>
      <c r="BE2679" s="38">
        <v>3.4819999999999997E-2</v>
      </c>
      <c r="BF2679" s="38">
        <f t="shared" si="549"/>
        <v>3.4819999999999997E-2</v>
      </c>
      <c r="BG2679" s="34">
        <v>30.602351592399998</v>
      </c>
      <c r="BH2679" s="34">
        <v>46.77603371699999</v>
      </c>
      <c r="BI2679" s="34">
        <f t="shared" si="550"/>
        <v>848.27046840759999</v>
      </c>
      <c r="BJ2679" s="34">
        <f t="shared" si="551"/>
        <v>1296.5908162829999</v>
      </c>
      <c r="BK2679" s="34">
        <v>0</v>
      </c>
      <c r="BL2679" s="34">
        <v>0</v>
      </c>
      <c r="BM2679" s="34">
        <f t="shared" si="552"/>
        <v>0</v>
      </c>
      <c r="BN2679" s="39">
        <f t="shared" si="542"/>
        <v>848.27046840759999</v>
      </c>
      <c r="BO2679" s="39">
        <f t="shared" si="543"/>
        <v>1296.5908162829999</v>
      </c>
      <c r="BP2679" s="39">
        <f t="shared" si="553"/>
        <v>448.32034787539988</v>
      </c>
    </row>
    <row r="2680" spans="1:68" s="25" customFormat="1" ht="14.25" x14ac:dyDescent="0.2">
      <c r="A2680" s="14">
        <v>1538</v>
      </c>
      <c r="B2680" s="40"/>
      <c r="C2680" s="15"/>
      <c r="D2680" s="16">
        <v>17887</v>
      </c>
      <c r="E2680" s="15" t="s">
        <v>20530</v>
      </c>
      <c r="F2680" s="15" t="s">
        <v>20531</v>
      </c>
      <c r="G2680" s="17" t="s">
        <v>20532</v>
      </c>
      <c r="H2680" s="17" t="s">
        <v>20533</v>
      </c>
      <c r="I2680" s="17" t="s">
        <v>86</v>
      </c>
      <c r="J2680" s="15" t="s">
        <v>20534</v>
      </c>
      <c r="K2680" s="15" t="s">
        <v>10873</v>
      </c>
      <c r="L2680" s="18" t="s">
        <v>20535</v>
      </c>
      <c r="M2680" s="15" t="s">
        <v>18981</v>
      </c>
      <c r="N2680" s="15" t="s">
        <v>18982</v>
      </c>
      <c r="O2680" s="16">
        <v>510</v>
      </c>
      <c r="P2680" s="15" t="s">
        <v>118</v>
      </c>
      <c r="Q2680" s="15">
        <v>14900</v>
      </c>
      <c r="R2680" s="15">
        <v>122400</v>
      </c>
      <c r="S2680" s="15">
        <v>137300</v>
      </c>
      <c r="T2680" s="15">
        <v>0.13</v>
      </c>
      <c r="U2680" s="15" t="s">
        <v>18717</v>
      </c>
      <c r="V2680" s="15" t="s">
        <v>76</v>
      </c>
      <c r="W2680" s="16">
        <v>1</v>
      </c>
      <c r="X2680" s="16">
        <v>1</v>
      </c>
      <c r="Y2680" s="15">
        <v>5761</v>
      </c>
      <c r="Z2680" s="15">
        <v>0.13200000000000001</v>
      </c>
      <c r="AA2680" s="15" t="s">
        <v>19821</v>
      </c>
      <c r="AB2680" s="15" t="s">
        <v>19770</v>
      </c>
      <c r="AC2680" s="15">
        <v>129000</v>
      </c>
      <c r="AD2680" s="26">
        <v>40039</v>
      </c>
      <c r="AE2680" s="15" t="s">
        <v>119</v>
      </c>
      <c r="AF2680" s="15" t="s">
        <v>119</v>
      </c>
      <c r="AG2680" s="16">
        <v>1</v>
      </c>
      <c r="AH2680" s="15" t="s">
        <v>20536</v>
      </c>
      <c r="AI2680" s="15" t="s">
        <v>78</v>
      </c>
      <c r="AJ2680" s="15">
        <v>5760.7426757800004</v>
      </c>
      <c r="AK2680" s="15">
        <v>322.60370592200002</v>
      </c>
      <c r="AL2680" s="15">
        <v>3102610.9512299998</v>
      </c>
      <c r="AM2680" s="15">
        <v>1413001.6177999999</v>
      </c>
      <c r="AN2680" s="19">
        <v>0</v>
      </c>
      <c r="AO2680" s="19">
        <v>0</v>
      </c>
      <c r="AP2680" s="19">
        <v>14900</v>
      </c>
      <c r="AQ2680" s="19">
        <v>120600</v>
      </c>
      <c r="AR2680" s="34">
        <f t="shared" si="544"/>
        <v>135500</v>
      </c>
      <c r="AS2680" s="34">
        <v>0</v>
      </c>
      <c r="AT2680" s="34">
        <v>0</v>
      </c>
      <c r="AU2680" s="34">
        <v>0</v>
      </c>
      <c r="AV2680" s="34">
        <v>0</v>
      </c>
      <c r="AW2680" s="35">
        <f t="shared" si="545"/>
        <v>0</v>
      </c>
      <c r="AX2680" s="34">
        <f t="shared" si="546"/>
        <v>135500</v>
      </c>
      <c r="AY2680" s="36">
        <v>1.3258000000000001</v>
      </c>
      <c r="AZ2680" s="36">
        <v>2.0265</v>
      </c>
      <c r="BA2680" s="22"/>
      <c r="BB2680" s="19">
        <v>2710</v>
      </c>
      <c r="BC2680" s="34">
        <f t="shared" si="547"/>
        <v>1796.4590000000001</v>
      </c>
      <c r="BD2680" s="34">
        <f t="shared" si="548"/>
        <v>2745.9074999999998</v>
      </c>
      <c r="BE2680" s="38">
        <v>3.4819999999999997E-2</v>
      </c>
      <c r="BF2680" s="38">
        <f t="shared" si="549"/>
        <v>3.4819999999999997E-2</v>
      </c>
      <c r="BG2680" s="34">
        <v>0</v>
      </c>
      <c r="BH2680" s="34">
        <v>0</v>
      </c>
      <c r="BI2680" s="34">
        <f t="shared" si="550"/>
        <v>1796.4590000000001</v>
      </c>
      <c r="BJ2680" s="34">
        <f t="shared" si="551"/>
        <v>2745.9074999999998</v>
      </c>
      <c r="BK2680" s="34">
        <v>0</v>
      </c>
      <c r="BL2680" s="34">
        <v>35.9074999999998</v>
      </c>
      <c r="BM2680" s="34">
        <f t="shared" si="552"/>
        <v>35.9074999999998</v>
      </c>
      <c r="BN2680" s="39">
        <f t="shared" si="542"/>
        <v>1796.4590000000001</v>
      </c>
      <c r="BO2680" s="39">
        <f t="shared" si="543"/>
        <v>2710</v>
      </c>
      <c r="BP2680" s="39">
        <f t="shared" si="553"/>
        <v>913.54099999999994</v>
      </c>
    </row>
    <row r="2681" spans="1:68" s="25" customFormat="1" ht="14.25" x14ac:dyDescent="0.2">
      <c r="A2681" s="14">
        <v>1539</v>
      </c>
      <c r="B2681" s="40"/>
      <c r="C2681" s="15" t="s">
        <v>176</v>
      </c>
      <c r="D2681" s="16">
        <v>21410</v>
      </c>
      <c r="E2681" s="15" t="s">
        <v>20537</v>
      </c>
      <c r="F2681" s="15" t="s">
        <v>20538</v>
      </c>
      <c r="G2681" s="17" t="s">
        <v>20539</v>
      </c>
      <c r="H2681" s="17" t="s">
        <v>20540</v>
      </c>
      <c r="I2681" s="17" t="s">
        <v>86</v>
      </c>
      <c r="J2681" s="15" t="s">
        <v>20541</v>
      </c>
      <c r="K2681" s="15" t="s">
        <v>86</v>
      </c>
      <c r="L2681" s="18" t="s">
        <v>20542</v>
      </c>
      <c r="M2681" s="15" t="s">
        <v>18972</v>
      </c>
      <c r="N2681" s="15" t="s">
        <v>18973</v>
      </c>
      <c r="O2681" s="16">
        <v>510</v>
      </c>
      <c r="P2681" s="15" t="s">
        <v>118</v>
      </c>
      <c r="Q2681" s="15">
        <v>16400</v>
      </c>
      <c r="R2681" s="15">
        <v>136600</v>
      </c>
      <c r="S2681" s="15">
        <v>153000</v>
      </c>
      <c r="T2681" s="15">
        <v>0.13</v>
      </c>
      <c r="U2681" s="15" t="s">
        <v>18717</v>
      </c>
      <c r="V2681" s="15" t="s">
        <v>76</v>
      </c>
      <c r="W2681" s="16">
        <v>1</v>
      </c>
      <c r="X2681" s="16">
        <v>1</v>
      </c>
      <c r="Y2681" s="15">
        <v>5449</v>
      </c>
      <c r="Z2681" s="15">
        <v>0.125</v>
      </c>
      <c r="AA2681" s="15" t="s">
        <v>19821</v>
      </c>
      <c r="AB2681" s="15" t="s">
        <v>19770</v>
      </c>
      <c r="AC2681" s="15">
        <v>149000</v>
      </c>
      <c r="AD2681" s="26">
        <v>41194</v>
      </c>
      <c r="AE2681" s="15" t="s">
        <v>119</v>
      </c>
      <c r="AF2681" s="15" t="s">
        <v>119</v>
      </c>
      <c r="AG2681" s="16">
        <v>1</v>
      </c>
      <c r="AH2681" s="15" t="s">
        <v>20543</v>
      </c>
      <c r="AI2681" s="15" t="s">
        <v>78</v>
      </c>
      <c r="AJ2681" s="15">
        <v>5448.95043945</v>
      </c>
      <c r="AK2681" s="15">
        <v>317.53321190200001</v>
      </c>
      <c r="AL2681" s="15">
        <v>3102628.91077</v>
      </c>
      <c r="AM2681" s="15">
        <v>1412950.2909899999</v>
      </c>
      <c r="AN2681" s="19">
        <v>16400</v>
      </c>
      <c r="AO2681" s="19">
        <v>133400</v>
      </c>
      <c r="AP2681" s="19">
        <v>0</v>
      </c>
      <c r="AQ2681" s="19">
        <v>0</v>
      </c>
      <c r="AR2681" s="34">
        <f t="shared" si="544"/>
        <v>149800</v>
      </c>
      <c r="AS2681" s="34">
        <v>45000</v>
      </c>
      <c r="AT2681" s="34">
        <v>0</v>
      </c>
      <c r="AU2681" s="34">
        <v>36680</v>
      </c>
      <c r="AV2681" s="34">
        <v>0</v>
      </c>
      <c r="AW2681" s="35">
        <f t="shared" si="545"/>
        <v>81680</v>
      </c>
      <c r="AX2681" s="34">
        <f t="shared" si="546"/>
        <v>68120</v>
      </c>
      <c r="AY2681" s="36">
        <v>1.3258000000000001</v>
      </c>
      <c r="AZ2681" s="36">
        <v>2.0265</v>
      </c>
      <c r="BA2681" s="22"/>
      <c r="BB2681" s="19">
        <v>1498</v>
      </c>
      <c r="BC2681" s="34">
        <f t="shared" si="547"/>
        <v>903.13496000000009</v>
      </c>
      <c r="BD2681" s="34">
        <f t="shared" si="548"/>
        <v>1380.4518</v>
      </c>
      <c r="BE2681" s="38">
        <v>3.4819999999999997E-2</v>
      </c>
      <c r="BF2681" s="38">
        <f t="shared" si="549"/>
        <v>3.4819999999999997E-2</v>
      </c>
      <c r="BG2681" s="34">
        <v>31.4471593072</v>
      </c>
      <c r="BH2681" s="34">
        <v>48.067331675999995</v>
      </c>
      <c r="BI2681" s="34">
        <f t="shared" si="550"/>
        <v>871.68780069280012</v>
      </c>
      <c r="BJ2681" s="34">
        <f t="shared" si="551"/>
        <v>1332.384468324</v>
      </c>
      <c r="BK2681" s="34">
        <v>0</v>
      </c>
      <c r="BL2681" s="34">
        <v>0</v>
      </c>
      <c r="BM2681" s="34">
        <f t="shared" si="552"/>
        <v>0</v>
      </c>
      <c r="BN2681" s="39">
        <f t="shared" si="542"/>
        <v>871.68780069280012</v>
      </c>
      <c r="BO2681" s="39">
        <f t="shared" si="543"/>
        <v>1332.384468324</v>
      </c>
      <c r="BP2681" s="39">
        <f t="shared" si="553"/>
        <v>460.69666763119983</v>
      </c>
    </row>
    <row r="2682" spans="1:68" s="25" customFormat="1" ht="14.25" x14ac:dyDescent="0.2">
      <c r="A2682" s="14">
        <v>1540</v>
      </c>
      <c r="B2682" s="40"/>
      <c r="C2682" s="15" t="s">
        <v>150</v>
      </c>
      <c r="D2682" s="16">
        <v>35175</v>
      </c>
      <c r="E2682" s="15" t="s">
        <v>20544</v>
      </c>
      <c r="F2682" s="15" t="s">
        <v>20545</v>
      </c>
      <c r="G2682" s="17" t="s">
        <v>20546</v>
      </c>
      <c r="H2682" s="17" t="s">
        <v>20547</v>
      </c>
      <c r="I2682" s="17" t="s">
        <v>86</v>
      </c>
      <c r="J2682" s="15" t="s">
        <v>20548</v>
      </c>
      <c r="K2682" s="15" t="s">
        <v>86</v>
      </c>
      <c r="L2682" s="18" t="s">
        <v>20549</v>
      </c>
      <c r="M2682" s="15" t="s">
        <v>18972</v>
      </c>
      <c r="N2682" s="15" t="s">
        <v>18973</v>
      </c>
      <c r="O2682" s="16">
        <v>510</v>
      </c>
      <c r="P2682" s="15" t="s">
        <v>118</v>
      </c>
      <c r="Q2682" s="15">
        <v>16400</v>
      </c>
      <c r="R2682" s="15">
        <v>144200</v>
      </c>
      <c r="S2682" s="15">
        <v>160600</v>
      </c>
      <c r="T2682" s="15">
        <v>0.13</v>
      </c>
      <c r="U2682" s="15" t="s">
        <v>18717</v>
      </c>
      <c r="V2682" s="15" t="s">
        <v>76</v>
      </c>
      <c r="W2682" s="16">
        <v>1</v>
      </c>
      <c r="X2682" s="16">
        <v>1</v>
      </c>
      <c r="Y2682" s="15">
        <v>5528</v>
      </c>
      <c r="Z2682" s="15">
        <v>0.127</v>
      </c>
      <c r="AA2682" s="15" t="s">
        <v>19821</v>
      </c>
      <c r="AB2682" s="15" t="s">
        <v>19770</v>
      </c>
      <c r="AC2682" s="15">
        <v>169900</v>
      </c>
      <c r="AD2682" s="26">
        <v>40087</v>
      </c>
      <c r="AE2682" s="15" t="s">
        <v>119</v>
      </c>
      <c r="AF2682" s="15" t="s">
        <v>119</v>
      </c>
      <c r="AG2682" s="16">
        <v>1</v>
      </c>
      <c r="AH2682" s="15" t="s">
        <v>20550</v>
      </c>
      <c r="AI2682" s="15" t="s">
        <v>78</v>
      </c>
      <c r="AJ2682" s="15">
        <v>5527.6306152300003</v>
      </c>
      <c r="AK2682" s="15">
        <v>316.50870749400002</v>
      </c>
      <c r="AL2682" s="15">
        <v>3102640.72432</v>
      </c>
      <c r="AM2682" s="15">
        <v>1412892.40481</v>
      </c>
      <c r="AN2682" s="19">
        <v>16400</v>
      </c>
      <c r="AO2682" s="19">
        <v>140700</v>
      </c>
      <c r="AP2682" s="19">
        <v>0</v>
      </c>
      <c r="AQ2682" s="19">
        <v>0</v>
      </c>
      <c r="AR2682" s="34">
        <f t="shared" si="544"/>
        <v>157100</v>
      </c>
      <c r="AS2682" s="34">
        <v>45000</v>
      </c>
      <c r="AT2682" s="34">
        <v>3000</v>
      </c>
      <c r="AU2682" s="34">
        <v>39235</v>
      </c>
      <c r="AV2682" s="34">
        <v>0</v>
      </c>
      <c r="AW2682" s="35">
        <f t="shared" si="545"/>
        <v>87235</v>
      </c>
      <c r="AX2682" s="34">
        <f t="shared" si="546"/>
        <v>69865</v>
      </c>
      <c r="AY2682" s="36">
        <v>1.3258000000000001</v>
      </c>
      <c r="AZ2682" s="36">
        <v>2.0265</v>
      </c>
      <c r="BA2682" s="22"/>
      <c r="BB2682" s="19">
        <v>1571</v>
      </c>
      <c r="BC2682" s="34">
        <f t="shared" si="547"/>
        <v>926.27017000000001</v>
      </c>
      <c r="BD2682" s="34">
        <f t="shared" si="548"/>
        <v>1415.8142249999999</v>
      </c>
      <c r="BE2682" s="38">
        <v>3.4819999999999997E-2</v>
      </c>
      <c r="BF2682" s="38">
        <f t="shared" si="549"/>
        <v>3.4819999999999997E-2</v>
      </c>
      <c r="BG2682" s="34">
        <v>32.252727319399995</v>
      </c>
      <c r="BH2682" s="34">
        <v>49.298651314499992</v>
      </c>
      <c r="BI2682" s="34">
        <f t="shared" si="550"/>
        <v>894.01744268059997</v>
      </c>
      <c r="BJ2682" s="34">
        <f t="shared" si="551"/>
        <v>1366.5155736854999</v>
      </c>
      <c r="BK2682" s="34">
        <v>0</v>
      </c>
      <c r="BL2682" s="34">
        <v>0</v>
      </c>
      <c r="BM2682" s="34">
        <f t="shared" si="552"/>
        <v>0</v>
      </c>
      <c r="BN2682" s="39">
        <f t="shared" si="542"/>
        <v>894.01744268059997</v>
      </c>
      <c r="BO2682" s="39">
        <f t="shared" si="543"/>
        <v>1366.5155736854999</v>
      </c>
      <c r="BP2682" s="39">
        <f t="shared" si="553"/>
        <v>472.49813100489996</v>
      </c>
    </row>
    <row r="2683" spans="1:68" s="25" customFormat="1" ht="14.25" x14ac:dyDescent="0.2">
      <c r="A2683" s="14">
        <v>1541</v>
      </c>
      <c r="B2683" s="40"/>
      <c r="C2683" s="15"/>
      <c r="D2683" s="16">
        <v>636</v>
      </c>
      <c r="E2683" s="15" t="s">
        <v>20551</v>
      </c>
      <c r="F2683" s="15" t="s">
        <v>20552</v>
      </c>
      <c r="G2683" s="17" t="s">
        <v>20553</v>
      </c>
      <c r="H2683" s="17" t="s">
        <v>20554</v>
      </c>
      <c r="I2683" s="17" t="s">
        <v>20555</v>
      </c>
      <c r="J2683" s="15" t="s">
        <v>20556</v>
      </c>
      <c r="K2683" s="15" t="s">
        <v>86</v>
      </c>
      <c r="L2683" s="18" t="s">
        <v>20557</v>
      </c>
      <c r="M2683" s="15" t="s">
        <v>18981</v>
      </c>
      <c r="N2683" s="15" t="s">
        <v>18982</v>
      </c>
      <c r="O2683" s="16">
        <v>510</v>
      </c>
      <c r="P2683" s="15" t="s">
        <v>118</v>
      </c>
      <c r="Q2683" s="15">
        <v>15700</v>
      </c>
      <c r="R2683" s="15">
        <v>130600</v>
      </c>
      <c r="S2683" s="15">
        <v>146300</v>
      </c>
      <c r="T2683" s="15">
        <v>0.14000000000000001</v>
      </c>
      <c r="U2683" s="15" t="s">
        <v>18717</v>
      </c>
      <c r="V2683" s="15" t="s">
        <v>76</v>
      </c>
      <c r="W2683" s="16">
        <v>1</v>
      </c>
      <c r="X2683" s="16">
        <v>1</v>
      </c>
      <c r="Y2683" s="15">
        <v>6265</v>
      </c>
      <c r="Z2683" s="15">
        <v>0.14399999999999999</v>
      </c>
      <c r="AA2683" s="15" t="s">
        <v>19821</v>
      </c>
      <c r="AB2683" s="15" t="s">
        <v>19770</v>
      </c>
      <c r="AC2683" s="15">
        <v>345000</v>
      </c>
      <c r="AD2683" s="26">
        <v>38683</v>
      </c>
      <c r="AE2683" s="15" t="s">
        <v>119</v>
      </c>
      <c r="AF2683" s="15" t="s">
        <v>119</v>
      </c>
      <c r="AG2683" s="16">
        <v>1</v>
      </c>
      <c r="AH2683" s="15" t="s">
        <v>20558</v>
      </c>
      <c r="AI2683" s="15" t="s">
        <v>78</v>
      </c>
      <c r="AJ2683" s="15">
        <v>6264.6000976599998</v>
      </c>
      <c r="AK2683" s="15">
        <v>337.27565412500002</v>
      </c>
      <c r="AL2683" s="15">
        <v>3102655.1075300002</v>
      </c>
      <c r="AM2683" s="15">
        <v>1412838.02251</v>
      </c>
      <c r="AN2683" s="19">
        <v>15700</v>
      </c>
      <c r="AO2683" s="19">
        <v>128700</v>
      </c>
      <c r="AP2683" s="19">
        <v>0</v>
      </c>
      <c r="AQ2683" s="19">
        <v>0</v>
      </c>
      <c r="AR2683" s="34">
        <f t="shared" si="544"/>
        <v>144400</v>
      </c>
      <c r="AS2683" s="34">
        <v>45000</v>
      </c>
      <c r="AT2683" s="34">
        <v>3000</v>
      </c>
      <c r="AU2683" s="34">
        <v>34790</v>
      </c>
      <c r="AV2683" s="34">
        <v>0</v>
      </c>
      <c r="AW2683" s="35">
        <f t="shared" si="545"/>
        <v>82790</v>
      </c>
      <c r="AX2683" s="34">
        <f t="shared" si="546"/>
        <v>61610</v>
      </c>
      <c r="AY2683" s="36">
        <v>1.3258000000000001</v>
      </c>
      <c r="AZ2683" s="36">
        <v>2.0265</v>
      </c>
      <c r="BA2683" s="22"/>
      <c r="BB2683" s="19">
        <v>1444</v>
      </c>
      <c r="BC2683" s="34">
        <f t="shared" si="547"/>
        <v>816.82538000000011</v>
      </c>
      <c r="BD2683" s="34">
        <f t="shared" si="548"/>
        <v>1248.52665</v>
      </c>
      <c r="BE2683" s="38">
        <v>3.4819999999999997E-2</v>
      </c>
      <c r="BF2683" s="38">
        <f t="shared" si="549"/>
        <v>3.4819999999999997E-2</v>
      </c>
      <c r="BG2683" s="34">
        <v>28.441859731600001</v>
      </c>
      <c r="BH2683" s="34">
        <v>43.473697952999999</v>
      </c>
      <c r="BI2683" s="34">
        <f t="shared" si="550"/>
        <v>788.38352026840016</v>
      </c>
      <c r="BJ2683" s="34">
        <f t="shared" si="551"/>
        <v>1205.052952047</v>
      </c>
      <c r="BK2683" s="34">
        <v>0</v>
      </c>
      <c r="BL2683" s="34">
        <v>0</v>
      </c>
      <c r="BM2683" s="34">
        <f t="shared" si="552"/>
        <v>0</v>
      </c>
      <c r="BN2683" s="39">
        <f t="shared" si="542"/>
        <v>788.38352026840016</v>
      </c>
      <c r="BO2683" s="39">
        <f t="shared" si="543"/>
        <v>1205.052952047</v>
      </c>
      <c r="BP2683" s="39">
        <f t="shared" si="553"/>
        <v>416.6694317785998</v>
      </c>
    </row>
    <row r="2684" spans="1:68" s="25" customFormat="1" ht="14.25" x14ac:dyDescent="0.2">
      <c r="A2684" s="14">
        <v>1542</v>
      </c>
      <c r="B2684" s="40"/>
      <c r="C2684" s="15"/>
      <c r="D2684" s="16">
        <v>1657</v>
      </c>
      <c r="E2684" s="15" t="s">
        <v>20559</v>
      </c>
      <c r="F2684" s="15" t="s">
        <v>20560</v>
      </c>
      <c r="G2684" s="17" t="s">
        <v>20561</v>
      </c>
      <c r="H2684" s="17" t="s">
        <v>20562</v>
      </c>
      <c r="I2684" s="17" t="s">
        <v>88</v>
      </c>
      <c r="J2684" s="15" t="s">
        <v>20562</v>
      </c>
      <c r="K2684" s="15" t="s">
        <v>5779</v>
      </c>
      <c r="L2684" s="18" t="s">
        <v>20563</v>
      </c>
      <c r="M2684" s="15" t="s">
        <v>18972</v>
      </c>
      <c r="N2684" s="15" t="s">
        <v>18973</v>
      </c>
      <c r="O2684" s="16">
        <v>510</v>
      </c>
      <c r="P2684" s="15" t="s">
        <v>118</v>
      </c>
      <c r="Q2684" s="15">
        <v>17200</v>
      </c>
      <c r="R2684" s="15">
        <v>170300</v>
      </c>
      <c r="S2684" s="15">
        <v>187500</v>
      </c>
      <c r="T2684" s="15">
        <v>0.14000000000000001</v>
      </c>
      <c r="U2684" s="15" t="s">
        <v>18717</v>
      </c>
      <c r="V2684" s="15" t="s">
        <v>76</v>
      </c>
      <c r="W2684" s="16">
        <v>1</v>
      </c>
      <c r="X2684" s="16">
        <v>1</v>
      </c>
      <c r="Y2684" s="15">
        <v>6230</v>
      </c>
      <c r="Z2684" s="15">
        <v>0.14299999999999999</v>
      </c>
      <c r="AA2684" s="15" t="s">
        <v>19821</v>
      </c>
      <c r="AB2684" s="15" t="s">
        <v>19770</v>
      </c>
      <c r="AC2684" s="15">
        <v>345000</v>
      </c>
      <c r="AD2684" s="26">
        <v>38683</v>
      </c>
      <c r="AE2684" s="15" t="s">
        <v>119</v>
      </c>
      <c r="AF2684" s="15" t="s">
        <v>119</v>
      </c>
      <c r="AG2684" s="16">
        <v>1</v>
      </c>
      <c r="AH2684" s="15" t="s">
        <v>20564</v>
      </c>
      <c r="AI2684" s="15" t="s">
        <v>78</v>
      </c>
      <c r="AJ2684" s="15">
        <v>6230.2143554699996</v>
      </c>
      <c r="AK2684" s="15">
        <v>336.55607890499999</v>
      </c>
      <c r="AL2684" s="15">
        <v>3102675.5135499998</v>
      </c>
      <c r="AM2684" s="15">
        <v>1412787.1196000001</v>
      </c>
      <c r="AN2684" s="19">
        <v>0</v>
      </c>
      <c r="AO2684" s="19">
        <v>0</v>
      </c>
      <c r="AP2684" s="19">
        <v>17200</v>
      </c>
      <c r="AQ2684" s="19">
        <v>166300</v>
      </c>
      <c r="AR2684" s="34">
        <f t="shared" si="544"/>
        <v>183500</v>
      </c>
      <c r="AS2684" s="34">
        <v>0</v>
      </c>
      <c r="AT2684" s="34">
        <v>0</v>
      </c>
      <c r="AU2684" s="34">
        <v>0</v>
      </c>
      <c r="AV2684" s="34">
        <v>0</v>
      </c>
      <c r="AW2684" s="35">
        <f t="shared" si="545"/>
        <v>0</v>
      </c>
      <c r="AX2684" s="34">
        <f t="shared" si="546"/>
        <v>183500</v>
      </c>
      <c r="AY2684" s="36">
        <v>1.3258000000000001</v>
      </c>
      <c r="AZ2684" s="36">
        <v>2.0265</v>
      </c>
      <c r="BA2684" s="22"/>
      <c r="BB2684" s="19">
        <v>3670</v>
      </c>
      <c r="BC2684" s="34">
        <f t="shared" si="547"/>
        <v>2432.8430000000003</v>
      </c>
      <c r="BD2684" s="34">
        <f t="shared" si="548"/>
        <v>3718.6275000000001</v>
      </c>
      <c r="BE2684" s="38">
        <v>3.4819999999999997E-2</v>
      </c>
      <c r="BF2684" s="38">
        <f t="shared" si="549"/>
        <v>3.4819999999999997E-2</v>
      </c>
      <c r="BG2684" s="34">
        <v>0</v>
      </c>
      <c r="BH2684" s="34">
        <v>0</v>
      </c>
      <c r="BI2684" s="34">
        <f t="shared" si="550"/>
        <v>2432.8430000000003</v>
      </c>
      <c r="BJ2684" s="34">
        <f t="shared" si="551"/>
        <v>3718.6275000000001</v>
      </c>
      <c r="BK2684" s="34">
        <v>0</v>
      </c>
      <c r="BL2684" s="34">
        <v>48.627500000000055</v>
      </c>
      <c r="BM2684" s="34">
        <f t="shared" si="552"/>
        <v>48.627500000000055</v>
      </c>
      <c r="BN2684" s="39">
        <f t="shared" si="542"/>
        <v>2432.8430000000003</v>
      </c>
      <c r="BO2684" s="39">
        <f t="shared" si="543"/>
        <v>3670</v>
      </c>
      <c r="BP2684" s="39">
        <f t="shared" si="553"/>
        <v>1237.1569999999997</v>
      </c>
    </row>
    <row r="2685" spans="1:68" s="25" customFormat="1" ht="14.25" x14ac:dyDescent="0.2">
      <c r="A2685" s="14">
        <v>1543</v>
      </c>
      <c r="B2685" s="40"/>
      <c r="C2685" s="15" t="s">
        <v>150</v>
      </c>
      <c r="D2685" s="16">
        <v>9957</v>
      </c>
      <c r="E2685" s="15" t="s">
        <v>20565</v>
      </c>
      <c r="F2685" s="15" t="s">
        <v>20566</v>
      </c>
      <c r="G2685" s="17" t="s">
        <v>20567</v>
      </c>
      <c r="H2685" s="17" t="s">
        <v>20568</v>
      </c>
      <c r="I2685" s="17" t="s">
        <v>86</v>
      </c>
      <c r="J2685" s="15" t="s">
        <v>20569</v>
      </c>
      <c r="K2685" s="15" t="s">
        <v>86</v>
      </c>
      <c r="L2685" s="18" t="s">
        <v>20570</v>
      </c>
      <c r="M2685" s="15" t="s">
        <v>18972</v>
      </c>
      <c r="N2685" s="15" t="s">
        <v>18973</v>
      </c>
      <c r="O2685" s="16">
        <v>510</v>
      </c>
      <c r="P2685" s="15" t="s">
        <v>118</v>
      </c>
      <c r="Q2685" s="15">
        <v>19700</v>
      </c>
      <c r="R2685" s="15">
        <v>171700</v>
      </c>
      <c r="S2685" s="15">
        <v>191400</v>
      </c>
      <c r="T2685" s="15">
        <v>0.17</v>
      </c>
      <c r="U2685" s="15" t="s">
        <v>18717</v>
      </c>
      <c r="V2685" s="15" t="s">
        <v>76</v>
      </c>
      <c r="W2685" s="16">
        <v>1</v>
      </c>
      <c r="X2685" s="16">
        <v>1</v>
      </c>
      <c r="Y2685" s="15">
        <v>6440</v>
      </c>
      <c r="Z2685" s="15">
        <v>0.14799999999999999</v>
      </c>
      <c r="AA2685" s="15" t="s">
        <v>19821</v>
      </c>
      <c r="AB2685" s="15" t="s">
        <v>78</v>
      </c>
      <c r="AC2685" s="15">
        <v>193500</v>
      </c>
      <c r="AD2685" s="26">
        <v>42122</v>
      </c>
      <c r="AE2685" s="15" t="s">
        <v>119</v>
      </c>
      <c r="AF2685" s="15" t="s">
        <v>119</v>
      </c>
      <c r="AG2685" s="16">
        <v>1</v>
      </c>
      <c r="AH2685" s="15" t="s">
        <v>20571</v>
      </c>
      <c r="AI2685" s="15" t="s">
        <v>78</v>
      </c>
      <c r="AJ2685" s="15">
        <v>6440.0812988300004</v>
      </c>
      <c r="AK2685" s="15">
        <v>333.54890239399998</v>
      </c>
      <c r="AL2685" s="15">
        <v>3102697.6721199998</v>
      </c>
      <c r="AM2685" s="15">
        <v>1412729.9084999999</v>
      </c>
      <c r="AN2685" s="19">
        <v>19700</v>
      </c>
      <c r="AO2685" s="19">
        <v>167100</v>
      </c>
      <c r="AP2685" s="19">
        <v>0</v>
      </c>
      <c r="AQ2685" s="19">
        <v>1900</v>
      </c>
      <c r="AR2685" s="34">
        <f t="shared" si="544"/>
        <v>188700</v>
      </c>
      <c r="AS2685" s="34">
        <v>45000</v>
      </c>
      <c r="AT2685" s="34">
        <v>3000</v>
      </c>
      <c r="AU2685" s="34">
        <v>49630</v>
      </c>
      <c r="AV2685" s="34">
        <v>0</v>
      </c>
      <c r="AW2685" s="35">
        <f t="shared" si="545"/>
        <v>97630</v>
      </c>
      <c r="AX2685" s="34">
        <f t="shared" si="546"/>
        <v>91070</v>
      </c>
      <c r="AY2685" s="36">
        <v>1.3258000000000001</v>
      </c>
      <c r="AZ2685" s="36">
        <v>2.0265</v>
      </c>
      <c r="BA2685" s="22"/>
      <c r="BB2685" s="19">
        <v>1925</v>
      </c>
      <c r="BC2685" s="34">
        <f t="shared" si="547"/>
        <v>1207.4060600000003</v>
      </c>
      <c r="BD2685" s="34">
        <f t="shared" si="548"/>
        <v>1845.5335500000001</v>
      </c>
      <c r="BE2685" s="38">
        <v>3.4819999999999997E-2</v>
      </c>
      <c r="BF2685" s="38">
        <f t="shared" si="549"/>
        <v>3.4819999999999997E-2</v>
      </c>
      <c r="BG2685" s="34">
        <v>41.164756245200003</v>
      </c>
      <c r="BH2685" s="34">
        <v>62.920786340999996</v>
      </c>
      <c r="BI2685" s="34">
        <f t="shared" si="550"/>
        <v>1166.2413037548004</v>
      </c>
      <c r="BJ2685" s="34">
        <f t="shared" si="551"/>
        <v>1782.6127636590002</v>
      </c>
      <c r="BK2685" s="34">
        <v>0</v>
      </c>
      <c r="BL2685" s="34">
        <v>0</v>
      </c>
      <c r="BM2685" s="34">
        <f t="shared" si="552"/>
        <v>0</v>
      </c>
      <c r="BN2685" s="39">
        <f t="shared" si="542"/>
        <v>1166.2413037548004</v>
      </c>
      <c r="BO2685" s="39">
        <f t="shared" si="543"/>
        <v>1782.6127636590002</v>
      </c>
      <c r="BP2685" s="39">
        <f t="shared" si="553"/>
        <v>616.37145990419981</v>
      </c>
    </row>
    <row r="2686" spans="1:68" s="25" customFormat="1" ht="14.25" x14ac:dyDescent="0.2">
      <c r="A2686" s="14">
        <v>1545</v>
      </c>
      <c r="B2686" s="40"/>
      <c r="C2686" s="15"/>
      <c r="D2686" s="16">
        <v>14541</v>
      </c>
      <c r="E2686" s="15" t="s">
        <v>20572</v>
      </c>
      <c r="F2686" s="15" t="s">
        <v>20573</v>
      </c>
      <c r="G2686" s="17" t="s">
        <v>20574</v>
      </c>
      <c r="H2686" s="17" t="s">
        <v>20575</v>
      </c>
      <c r="I2686" s="17" t="s">
        <v>86</v>
      </c>
      <c r="J2686" s="15" t="s">
        <v>20576</v>
      </c>
      <c r="K2686" s="15" t="s">
        <v>1517</v>
      </c>
      <c r="L2686" s="18" t="s">
        <v>20577</v>
      </c>
      <c r="M2686" s="15" t="s">
        <v>18972</v>
      </c>
      <c r="N2686" s="15" t="s">
        <v>18973</v>
      </c>
      <c r="O2686" s="16">
        <v>510</v>
      </c>
      <c r="P2686" s="15" t="s">
        <v>118</v>
      </c>
      <c r="Q2686" s="15">
        <v>21300</v>
      </c>
      <c r="R2686" s="15">
        <v>190200</v>
      </c>
      <c r="S2686" s="15">
        <v>211500</v>
      </c>
      <c r="T2686" s="15">
        <v>0.19</v>
      </c>
      <c r="U2686" s="15" t="s">
        <v>18717</v>
      </c>
      <c r="V2686" s="15" t="s">
        <v>76</v>
      </c>
      <c r="W2686" s="16">
        <v>1</v>
      </c>
      <c r="X2686" s="16">
        <v>1</v>
      </c>
      <c r="Y2686" s="15">
        <v>6834</v>
      </c>
      <c r="Z2686" s="15">
        <v>0.157</v>
      </c>
      <c r="AA2686" s="15" t="s">
        <v>19821</v>
      </c>
      <c r="AB2686" s="15" t="s">
        <v>18925</v>
      </c>
      <c r="AC2686" s="15">
        <v>345000</v>
      </c>
      <c r="AD2686" s="26">
        <v>38683</v>
      </c>
      <c r="AE2686" s="15" t="s">
        <v>119</v>
      </c>
      <c r="AF2686" s="15" t="s">
        <v>119</v>
      </c>
      <c r="AG2686" s="16">
        <v>1</v>
      </c>
      <c r="AH2686" s="15" t="s">
        <v>20578</v>
      </c>
      <c r="AI2686" s="15" t="s">
        <v>78</v>
      </c>
      <c r="AJ2686" s="15">
        <v>6833.7741699199996</v>
      </c>
      <c r="AK2686" s="15">
        <v>353.52074104500002</v>
      </c>
      <c r="AL2686" s="15">
        <v>3102769.1576700001</v>
      </c>
      <c r="AM2686" s="15">
        <v>1412706.9125699999</v>
      </c>
      <c r="AN2686" s="19">
        <v>21300</v>
      </c>
      <c r="AO2686" s="19">
        <v>178700</v>
      </c>
      <c r="AP2686" s="19">
        <v>0</v>
      </c>
      <c r="AQ2686" s="19">
        <v>0</v>
      </c>
      <c r="AR2686" s="34">
        <f t="shared" si="544"/>
        <v>200000</v>
      </c>
      <c r="AS2686" s="34">
        <v>45000</v>
      </c>
      <c r="AT2686" s="34">
        <v>3000</v>
      </c>
      <c r="AU2686" s="34">
        <v>54250</v>
      </c>
      <c r="AV2686" s="34">
        <v>0</v>
      </c>
      <c r="AW2686" s="35">
        <f t="shared" si="545"/>
        <v>102250</v>
      </c>
      <c r="AX2686" s="34">
        <f t="shared" si="546"/>
        <v>97750</v>
      </c>
      <c r="AY2686" s="36">
        <v>1.3258000000000001</v>
      </c>
      <c r="AZ2686" s="36">
        <v>2.0265</v>
      </c>
      <c r="BA2686" s="22"/>
      <c r="BB2686" s="19">
        <v>2000</v>
      </c>
      <c r="BC2686" s="34">
        <f t="shared" si="547"/>
        <v>1295.9695000000002</v>
      </c>
      <c r="BD2686" s="34">
        <f t="shared" si="548"/>
        <v>1980.9037499999999</v>
      </c>
      <c r="BE2686" s="38">
        <v>3.4819999999999997E-2</v>
      </c>
      <c r="BF2686" s="38">
        <f t="shared" si="549"/>
        <v>3.4819999999999997E-2</v>
      </c>
      <c r="BG2686" s="34">
        <v>45.125657990000001</v>
      </c>
      <c r="BH2686" s="34">
        <v>68.975068574999995</v>
      </c>
      <c r="BI2686" s="34">
        <f t="shared" si="550"/>
        <v>1250.8438420100001</v>
      </c>
      <c r="BJ2686" s="34">
        <f t="shared" si="551"/>
        <v>1911.9286814249999</v>
      </c>
      <c r="BK2686" s="34">
        <v>0</v>
      </c>
      <c r="BL2686" s="34">
        <v>0</v>
      </c>
      <c r="BM2686" s="34">
        <f t="shared" si="552"/>
        <v>0</v>
      </c>
      <c r="BN2686" s="39">
        <f t="shared" si="542"/>
        <v>1250.8438420100001</v>
      </c>
      <c r="BO2686" s="39">
        <f t="shared" si="543"/>
        <v>1911.9286814249999</v>
      </c>
      <c r="BP2686" s="39">
        <f t="shared" si="553"/>
        <v>661.08483941499981</v>
      </c>
    </row>
    <row r="2687" spans="1:68" s="25" customFormat="1" ht="14.25" x14ac:dyDescent="0.2">
      <c r="A2687" s="14">
        <v>1546</v>
      </c>
      <c r="B2687" s="40"/>
      <c r="C2687" s="15" t="s">
        <v>159</v>
      </c>
      <c r="D2687" s="16">
        <v>9430</v>
      </c>
      <c r="E2687" s="15" t="s">
        <v>20579</v>
      </c>
      <c r="F2687" s="15" t="s">
        <v>20580</v>
      </c>
      <c r="G2687" s="17" t="s">
        <v>20581</v>
      </c>
      <c r="H2687" s="17" t="s">
        <v>20582</v>
      </c>
      <c r="I2687" s="17" t="s">
        <v>2892</v>
      </c>
      <c r="J2687" s="15" t="s">
        <v>20583</v>
      </c>
      <c r="K2687" s="15" t="s">
        <v>86</v>
      </c>
      <c r="L2687" s="18" t="s">
        <v>20577</v>
      </c>
      <c r="M2687" s="15" t="s">
        <v>18972</v>
      </c>
      <c r="N2687" s="15" t="s">
        <v>18973</v>
      </c>
      <c r="O2687" s="16">
        <v>510</v>
      </c>
      <c r="P2687" s="15" t="s">
        <v>118</v>
      </c>
      <c r="Q2687" s="15">
        <v>21300</v>
      </c>
      <c r="R2687" s="15">
        <v>190200</v>
      </c>
      <c r="S2687" s="15">
        <v>211500</v>
      </c>
      <c r="T2687" s="15">
        <v>0.19</v>
      </c>
      <c r="U2687" s="15" t="s">
        <v>18717</v>
      </c>
      <c r="V2687" s="15" t="s">
        <v>76</v>
      </c>
      <c r="W2687" s="16">
        <v>1</v>
      </c>
      <c r="X2687" s="16">
        <v>1</v>
      </c>
      <c r="Y2687" s="15">
        <v>1378</v>
      </c>
      <c r="Z2687" s="15">
        <v>3.2000000000000001E-2</v>
      </c>
      <c r="AA2687" s="15" t="s">
        <v>19821</v>
      </c>
      <c r="AB2687" s="15" t="s">
        <v>78</v>
      </c>
      <c r="AC2687" s="15">
        <v>345000</v>
      </c>
      <c r="AD2687" s="26">
        <v>38683</v>
      </c>
      <c r="AE2687" s="15" t="s">
        <v>119</v>
      </c>
      <c r="AF2687" s="15" t="s">
        <v>119</v>
      </c>
      <c r="AG2687" s="16">
        <v>1</v>
      </c>
      <c r="AH2687" s="15" t="s">
        <v>20578</v>
      </c>
      <c r="AI2687" s="15" t="s">
        <v>78</v>
      </c>
      <c r="AJ2687" s="15">
        <v>1378.3967285199999</v>
      </c>
      <c r="AK2687" s="15">
        <v>185.50611783599999</v>
      </c>
      <c r="AL2687" s="15">
        <v>3102725.9027</v>
      </c>
      <c r="AM2687" s="15">
        <v>1412684.1777300001</v>
      </c>
      <c r="AN2687" s="19">
        <v>21300</v>
      </c>
      <c r="AO2687" s="19">
        <v>178700</v>
      </c>
      <c r="AP2687" s="19">
        <v>0</v>
      </c>
      <c r="AQ2687" s="19">
        <v>0</v>
      </c>
      <c r="AR2687" s="34">
        <f t="shared" si="544"/>
        <v>200000</v>
      </c>
      <c r="AS2687" s="34">
        <v>45000</v>
      </c>
      <c r="AT2687" s="34">
        <v>3000</v>
      </c>
      <c r="AU2687" s="34">
        <v>54250</v>
      </c>
      <c r="AV2687" s="34">
        <v>0</v>
      </c>
      <c r="AW2687" s="35">
        <f t="shared" si="545"/>
        <v>102250</v>
      </c>
      <c r="AX2687" s="34">
        <f t="shared" si="546"/>
        <v>97750</v>
      </c>
      <c r="AY2687" s="36">
        <v>1.3258000000000001</v>
      </c>
      <c r="AZ2687" s="36">
        <v>2.0265</v>
      </c>
      <c r="BA2687" s="22"/>
      <c r="BB2687" s="19">
        <v>2000</v>
      </c>
      <c r="BC2687" s="34">
        <f t="shared" si="547"/>
        <v>1295.9695000000002</v>
      </c>
      <c r="BD2687" s="34">
        <f t="shared" si="548"/>
        <v>1980.9037499999999</v>
      </c>
      <c r="BE2687" s="38">
        <v>3.4819999999999997E-2</v>
      </c>
      <c r="BF2687" s="38">
        <f t="shared" si="549"/>
        <v>3.4819999999999997E-2</v>
      </c>
      <c r="BG2687" s="34">
        <v>45.125657990000001</v>
      </c>
      <c r="BH2687" s="34">
        <v>68.975068574999995</v>
      </c>
      <c r="BI2687" s="34">
        <f t="shared" si="550"/>
        <v>1250.8438420100001</v>
      </c>
      <c r="BJ2687" s="34">
        <f t="shared" si="551"/>
        <v>1911.9286814249999</v>
      </c>
      <c r="BK2687" s="34">
        <v>0</v>
      </c>
      <c r="BL2687" s="34">
        <v>0</v>
      </c>
      <c r="BM2687" s="34">
        <f t="shared" si="552"/>
        <v>0</v>
      </c>
      <c r="BN2687" s="39">
        <f t="shared" si="542"/>
        <v>1250.8438420100001</v>
      </c>
      <c r="BO2687" s="39">
        <f t="shared" si="543"/>
        <v>1911.9286814249999</v>
      </c>
      <c r="BP2687" s="39">
        <f t="shared" si="553"/>
        <v>661.08483941499981</v>
      </c>
    </row>
    <row r="2688" spans="1:68" s="25" customFormat="1" ht="14.25" x14ac:dyDescent="0.2">
      <c r="A2688" s="14">
        <v>1547</v>
      </c>
      <c r="B2688" s="40"/>
      <c r="C2688" s="15" t="s">
        <v>20584</v>
      </c>
      <c r="D2688" s="16">
        <v>6656</v>
      </c>
      <c r="E2688" s="15" t="s">
        <v>20585</v>
      </c>
      <c r="F2688" s="15" t="s">
        <v>20584</v>
      </c>
      <c r="G2688" s="17" t="s">
        <v>20586</v>
      </c>
      <c r="H2688" s="17" t="s">
        <v>20587</v>
      </c>
      <c r="I2688" s="17" t="s">
        <v>86</v>
      </c>
      <c r="J2688" s="15" t="s">
        <v>20588</v>
      </c>
      <c r="K2688" s="15" t="s">
        <v>361</v>
      </c>
      <c r="L2688" s="18" t="s">
        <v>20589</v>
      </c>
      <c r="M2688" s="15" t="s">
        <v>18972</v>
      </c>
      <c r="N2688" s="15" t="s">
        <v>18973</v>
      </c>
      <c r="O2688" s="16">
        <v>510</v>
      </c>
      <c r="P2688" s="15" t="s">
        <v>118</v>
      </c>
      <c r="Q2688" s="15">
        <v>20500</v>
      </c>
      <c r="R2688" s="15">
        <v>148700</v>
      </c>
      <c r="S2688" s="15">
        <v>169200</v>
      </c>
      <c r="T2688" s="15">
        <v>0.18</v>
      </c>
      <c r="U2688" s="15" t="s">
        <v>18717</v>
      </c>
      <c r="V2688" s="15" t="s">
        <v>76</v>
      </c>
      <c r="W2688" s="16">
        <v>1</v>
      </c>
      <c r="X2688" s="16">
        <v>1</v>
      </c>
      <c r="Y2688" s="15">
        <v>7900</v>
      </c>
      <c r="Z2688" s="15">
        <v>0.18099999999999999</v>
      </c>
      <c r="AA2688" s="15" t="s">
        <v>19821</v>
      </c>
      <c r="AB2688" s="15" t="s">
        <v>78</v>
      </c>
      <c r="AC2688" s="15">
        <v>345000</v>
      </c>
      <c r="AD2688" s="26">
        <v>38683</v>
      </c>
      <c r="AE2688" s="15" t="s">
        <v>119</v>
      </c>
      <c r="AF2688" s="15" t="s">
        <v>119</v>
      </c>
      <c r="AG2688" s="16">
        <v>1</v>
      </c>
      <c r="AH2688" s="15" t="s">
        <v>20590</v>
      </c>
      <c r="AI2688" s="15" t="s">
        <v>78</v>
      </c>
      <c r="AJ2688" s="15">
        <v>7899.6938476599998</v>
      </c>
      <c r="AK2688" s="15">
        <v>374.94647564299999</v>
      </c>
      <c r="AL2688" s="15">
        <v>3102829.2409899998</v>
      </c>
      <c r="AM2688" s="15">
        <v>1412704.1275200001</v>
      </c>
      <c r="AN2688" s="19">
        <v>0</v>
      </c>
      <c r="AO2688" s="19">
        <v>0</v>
      </c>
      <c r="AP2688" s="19">
        <v>20500</v>
      </c>
      <c r="AQ2688" s="19">
        <v>142900</v>
      </c>
      <c r="AR2688" s="34">
        <f t="shared" si="544"/>
        <v>163400</v>
      </c>
      <c r="AS2688" s="34">
        <v>0</v>
      </c>
      <c r="AT2688" s="34">
        <v>0</v>
      </c>
      <c r="AU2688" s="34">
        <v>0</v>
      </c>
      <c r="AV2688" s="34">
        <v>0</v>
      </c>
      <c r="AW2688" s="35">
        <f t="shared" si="545"/>
        <v>0</v>
      </c>
      <c r="AX2688" s="34">
        <f t="shared" si="546"/>
        <v>163400</v>
      </c>
      <c r="AY2688" s="36">
        <v>1.3258000000000001</v>
      </c>
      <c r="AZ2688" s="36">
        <v>2.0265</v>
      </c>
      <c r="BA2688" s="22"/>
      <c r="BB2688" s="19">
        <v>3268</v>
      </c>
      <c r="BC2688" s="34">
        <f t="shared" si="547"/>
        <v>2166.3571999999999</v>
      </c>
      <c r="BD2688" s="34">
        <f t="shared" si="548"/>
        <v>3311.3009999999999</v>
      </c>
      <c r="BE2688" s="38">
        <v>3.4819999999999997E-2</v>
      </c>
      <c r="BF2688" s="38">
        <f t="shared" si="549"/>
        <v>3.4819999999999997E-2</v>
      </c>
      <c r="BG2688" s="34">
        <v>0</v>
      </c>
      <c r="BH2688" s="34">
        <v>0</v>
      </c>
      <c r="BI2688" s="34">
        <f t="shared" si="550"/>
        <v>2166.3571999999999</v>
      </c>
      <c r="BJ2688" s="34">
        <f t="shared" si="551"/>
        <v>3311.3009999999999</v>
      </c>
      <c r="BK2688" s="34">
        <v>0</v>
      </c>
      <c r="BL2688" s="34">
        <v>43.300999999999931</v>
      </c>
      <c r="BM2688" s="34">
        <f t="shared" si="552"/>
        <v>43.300999999999931</v>
      </c>
      <c r="BN2688" s="39">
        <f t="shared" si="542"/>
        <v>2166.3571999999999</v>
      </c>
      <c r="BO2688" s="39">
        <f t="shared" si="543"/>
        <v>3268</v>
      </c>
      <c r="BP2688" s="39">
        <f t="shared" si="553"/>
        <v>1101.6428000000001</v>
      </c>
    </row>
    <row r="2689" spans="1:68" s="25" customFormat="1" ht="14.25" x14ac:dyDescent="0.2">
      <c r="A2689" s="14">
        <v>1548</v>
      </c>
      <c r="B2689" s="40"/>
      <c r="C2689" s="15" t="s">
        <v>20591</v>
      </c>
      <c r="D2689" s="16">
        <v>28261</v>
      </c>
      <c r="E2689" s="15" t="s">
        <v>20592</v>
      </c>
      <c r="F2689" s="15" t="s">
        <v>20591</v>
      </c>
      <c r="G2689" s="17" t="s">
        <v>20593</v>
      </c>
      <c r="H2689" s="17" t="s">
        <v>20594</v>
      </c>
      <c r="I2689" s="17" t="s">
        <v>86</v>
      </c>
      <c r="J2689" s="15" t="s">
        <v>20595</v>
      </c>
      <c r="K2689" s="15" t="s">
        <v>5672</v>
      </c>
      <c r="L2689" s="18" t="s">
        <v>20596</v>
      </c>
      <c r="M2689" s="15" t="s">
        <v>18972</v>
      </c>
      <c r="N2689" s="15" t="s">
        <v>18973</v>
      </c>
      <c r="O2689" s="16">
        <v>510</v>
      </c>
      <c r="P2689" s="15" t="s">
        <v>118</v>
      </c>
      <c r="Q2689" s="15">
        <v>17200</v>
      </c>
      <c r="R2689" s="15">
        <v>193400</v>
      </c>
      <c r="S2689" s="15">
        <v>210600</v>
      </c>
      <c r="T2689" s="15">
        <v>0.14000000000000001</v>
      </c>
      <c r="U2689" s="15" t="s">
        <v>18717</v>
      </c>
      <c r="V2689" s="15" t="s">
        <v>76</v>
      </c>
      <c r="W2689" s="16">
        <v>1</v>
      </c>
      <c r="X2689" s="16">
        <v>1</v>
      </c>
      <c r="Y2689" s="15">
        <v>6050</v>
      </c>
      <c r="Z2689" s="15">
        <v>0.13900000000000001</v>
      </c>
      <c r="AA2689" s="15" t="s">
        <v>20122</v>
      </c>
      <c r="AB2689" s="15" t="s">
        <v>18925</v>
      </c>
      <c r="AC2689" s="15">
        <v>194900</v>
      </c>
      <c r="AD2689" s="26">
        <v>41362</v>
      </c>
      <c r="AE2689" s="15" t="s">
        <v>119</v>
      </c>
      <c r="AF2689" s="15" t="s">
        <v>119</v>
      </c>
      <c r="AG2689" s="16">
        <v>1</v>
      </c>
      <c r="AH2689" s="15" t="s">
        <v>20597</v>
      </c>
      <c r="AI2689" s="15" t="s">
        <v>78</v>
      </c>
      <c r="AJ2689" s="15">
        <v>6050.0324707</v>
      </c>
      <c r="AK2689" s="15">
        <v>330.000746295</v>
      </c>
      <c r="AL2689" s="15">
        <v>3102883.4469300001</v>
      </c>
      <c r="AM2689" s="15">
        <v>1412733.6732699999</v>
      </c>
      <c r="AN2689" s="19">
        <v>17200</v>
      </c>
      <c r="AO2689" s="19">
        <v>182600</v>
      </c>
      <c r="AP2689" s="19">
        <v>0</v>
      </c>
      <c r="AQ2689" s="19">
        <v>0</v>
      </c>
      <c r="AR2689" s="34">
        <f t="shared" si="544"/>
        <v>199800</v>
      </c>
      <c r="AS2689" s="34">
        <v>45000</v>
      </c>
      <c r="AT2689" s="34">
        <v>3000</v>
      </c>
      <c r="AU2689" s="34">
        <v>54180</v>
      </c>
      <c r="AV2689" s="34">
        <v>0</v>
      </c>
      <c r="AW2689" s="35">
        <f t="shared" si="545"/>
        <v>102180</v>
      </c>
      <c r="AX2689" s="34">
        <f t="shared" si="546"/>
        <v>97620</v>
      </c>
      <c r="AY2689" s="36">
        <v>1.3258000000000001</v>
      </c>
      <c r="AZ2689" s="36">
        <v>2.0265</v>
      </c>
      <c r="BA2689" s="22"/>
      <c r="BB2689" s="19">
        <v>1998</v>
      </c>
      <c r="BC2689" s="34">
        <f t="shared" si="547"/>
        <v>1294.2459600000002</v>
      </c>
      <c r="BD2689" s="34">
        <f t="shared" si="548"/>
        <v>1978.2693000000002</v>
      </c>
      <c r="BE2689" s="38">
        <v>3.4819999999999997E-2</v>
      </c>
      <c r="BF2689" s="38">
        <f t="shared" si="549"/>
        <v>3.4819999999999997E-2</v>
      </c>
      <c r="BG2689" s="34">
        <v>45.065644327200005</v>
      </c>
      <c r="BH2689" s="34">
        <v>68.883337025999992</v>
      </c>
      <c r="BI2689" s="34">
        <f t="shared" si="550"/>
        <v>1249.1803156728001</v>
      </c>
      <c r="BJ2689" s="34">
        <f t="shared" si="551"/>
        <v>1909.3859629740002</v>
      </c>
      <c r="BK2689" s="34">
        <v>0</v>
      </c>
      <c r="BL2689" s="34">
        <v>0</v>
      </c>
      <c r="BM2689" s="34">
        <f t="shared" si="552"/>
        <v>0</v>
      </c>
      <c r="BN2689" s="39">
        <f t="shared" ref="BN2689:BN2752" si="554">BI2689-BK2689</f>
        <v>1249.1803156728001</v>
      </c>
      <c r="BO2689" s="39">
        <f t="shared" ref="BO2689:BO2752" si="555">BJ2689-BL2689</f>
        <v>1909.3859629740002</v>
      </c>
      <c r="BP2689" s="39">
        <f t="shared" si="553"/>
        <v>660.20564730120009</v>
      </c>
    </row>
    <row r="2690" spans="1:68" s="25" customFormat="1" ht="25.5" x14ac:dyDescent="0.2">
      <c r="A2690" s="14">
        <v>1549</v>
      </c>
      <c r="B2690" s="40"/>
      <c r="C2690" s="15"/>
      <c r="D2690" s="16">
        <v>3749</v>
      </c>
      <c r="E2690" s="15" t="s">
        <v>20598</v>
      </c>
      <c r="F2690" s="15" t="s">
        <v>20599</v>
      </c>
      <c r="G2690" s="17" t="s">
        <v>20600</v>
      </c>
      <c r="H2690" s="17" t="s">
        <v>20601</v>
      </c>
      <c r="I2690" s="17" t="s">
        <v>86</v>
      </c>
      <c r="J2690" s="15" t="s">
        <v>20602</v>
      </c>
      <c r="K2690" s="15" t="s">
        <v>3825</v>
      </c>
      <c r="L2690" s="18" t="s">
        <v>20603</v>
      </c>
      <c r="M2690" s="15" t="s">
        <v>18972</v>
      </c>
      <c r="N2690" s="15" t="s">
        <v>18973</v>
      </c>
      <c r="O2690" s="16">
        <v>510</v>
      </c>
      <c r="P2690" s="15" t="s">
        <v>118</v>
      </c>
      <c r="Q2690" s="15">
        <v>24400</v>
      </c>
      <c r="R2690" s="15">
        <v>157600</v>
      </c>
      <c r="S2690" s="15">
        <v>182000</v>
      </c>
      <c r="T2690" s="15">
        <v>0.24</v>
      </c>
      <c r="U2690" s="15" t="s">
        <v>18717</v>
      </c>
      <c r="V2690" s="15" t="s">
        <v>76</v>
      </c>
      <c r="W2690" s="16">
        <v>1</v>
      </c>
      <c r="X2690" s="16">
        <v>1</v>
      </c>
      <c r="Y2690" s="15">
        <v>9123</v>
      </c>
      <c r="Z2690" s="15">
        <v>0.20899999999999999</v>
      </c>
      <c r="AA2690" s="15" t="s">
        <v>20122</v>
      </c>
      <c r="AB2690" s="15" t="s">
        <v>18925</v>
      </c>
      <c r="AC2690" s="15">
        <v>132766</v>
      </c>
      <c r="AD2690" s="26">
        <v>37882</v>
      </c>
      <c r="AE2690" s="15" t="s">
        <v>147</v>
      </c>
      <c r="AF2690" s="15" t="s">
        <v>20604</v>
      </c>
      <c r="AG2690" s="16">
        <v>1</v>
      </c>
      <c r="AH2690" s="15" t="s">
        <v>20605</v>
      </c>
      <c r="AI2690" s="15" t="s">
        <v>78</v>
      </c>
      <c r="AJ2690" s="15">
        <v>9122.6110839800003</v>
      </c>
      <c r="AK2690" s="15">
        <v>378.03266353100003</v>
      </c>
      <c r="AL2690" s="15">
        <v>3102956.6129600001</v>
      </c>
      <c r="AM2690" s="15">
        <v>1412763.63588</v>
      </c>
      <c r="AN2690" s="19">
        <v>0</v>
      </c>
      <c r="AO2690" s="19">
        <v>0</v>
      </c>
      <c r="AP2690" s="19">
        <v>24400</v>
      </c>
      <c r="AQ2690" s="19">
        <v>147700</v>
      </c>
      <c r="AR2690" s="34">
        <f t="shared" si="544"/>
        <v>172100</v>
      </c>
      <c r="AS2690" s="34">
        <v>0</v>
      </c>
      <c r="AT2690" s="34">
        <v>0</v>
      </c>
      <c r="AU2690" s="34">
        <v>0</v>
      </c>
      <c r="AV2690" s="34">
        <v>0</v>
      </c>
      <c r="AW2690" s="35">
        <f t="shared" si="545"/>
        <v>0</v>
      </c>
      <c r="AX2690" s="34">
        <f t="shared" si="546"/>
        <v>172100</v>
      </c>
      <c r="AY2690" s="36">
        <v>1.3258000000000001</v>
      </c>
      <c r="AZ2690" s="36">
        <v>2.0265</v>
      </c>
      <c r="BA2690" s="22"/>
      <c r="BB2690" s="19">
        <v>3442</v>
      </c>
      <c r="BC2690" s="34">
        <f t="shared" si="547"/>
        <v>2281.7018000000003</v>
      </c>
      <c r="BD2690" s="34">
        <f t="shared" si="548"/>
        <v>3487.6064999999999</v>
      </c>
      <c r="BE2690" s="38">
        <v>3.4819999999999997E-2</v>
      </c>
      <c r="BF2690" s="38">
        <f t="shared" si="549"/>
        <v>3.4819999999999997E-2</v>
      </c>
      <c r="BG2690" s="34">
        <v>0</v>
      </c>
      <c r="BH2690" s="34">
        <v>0</v>
      </c>
      <c r="BI2690" s="34">
        <f t="shared" si="550"/>
        <v>2281.7018000000003</v>
      </c>
      <c r="BJ2690" s="34">
        <f t="shared" si="551"/>
        <v>3487.6064999999999</v>
      </c>
      <c r="BK2690" s="34">
        <v>0</v>
      </c>
      <c r="BL2690" s="34">
        <v>45.606499999999869</v>
      </c>
      <c r="BM2690" s="34">
        <f t="shared" si="552"/>
        <v>45.606499999999869</v>
      </c>
      <c r="BN2690" s="39">
        <f t="shared" si="554"/>
        <v>2281.7018000000003</v>
      </c>
      <c r="BO2690" s="39">
        <f t="shared" si="555"/>
        <v>3442</v>
      </c>
      <c r="BP2690" s="39">
        <f t="shared" si="553"/>
        <v>1160.2981999999997</v>
      </c>
    </row>
    <row r="2691" spans="1:68" s="25" customFormat="1" ht="14.25" x14ac:dyDescent="0.2">
      <c r="A2691" s="14">
        <v>1550</v>
      </c>
      <c r="B2691" s="40"/>
      <c r="C2691" s="15" t="s">
        <v>20606</v>
      </c>
      <c r="D2691" s="16">
        <v>5832</v>
      </c>
      <c r="E2691" s="15" t="s">
        <v>20607</v>
      </c>
      <c r="F2691" s="15" t="s">
        <v>20606</v>
      </c>
      <c r="G2691" s="17" t="s">
        <v>20608</v>
      </c>
      <c r="H2691" s="17" t="s">
        <v>20609</v>
      </c>
      <c r="I2691" s="17" t="s">
        <v>86</v>
      </c>
      <c r="J2691" s="15" t="s">
        <v>20610</v>
      </c>
      <c r="K2691" s="15" t="s">
        <v>2959</v>
      </c>
      <c r="L2691" s="18" t="s">
        <v>20611</v>
      </c>
      <c r="M2691" s="15" t="s">
        <v>18972</v>
      </c>
      <c r="N2691" s="15" t="s">
        <v>18973</v>
      </c>
      <c r="O2691" s="16">
        <v>510</v>
      </c>
      <c r="P2691" s="15" t="s">
        <v>118</v>
      </c>
      <c r="Q2691" s="15">
        <v>20500</v>
      </c>
      <c r="R2691" s="15">
        <v>193100</v>
      </c>
      <c r="S2691" s="15">
        <v>213600</v>
      </c>
      <c r="T2691" s="15">
        <v>0.18</v>
      </c>
      <c r="U2691" s="15" t="s">
        <v>18717</v>
      </c>
      <c r="V2691" s="15" t="s">
        <v>76</v>
      </c>
      <c r="W2691" s="16">
        <v>1</v>
      </c>
      <c r="X2691" s="16">
        <v>1</v>
      </c>
      <c r="Y2691" s="15">
        <v>7916</v>
      </c>
      <c r="Z2691" s="15">
        <v>0.182</v>
      </c>
      <c r="AA2691" s="15" t="s">
        <v>20122</v>
      </c>
      <c r="AB2691" s="15" t="s">
        <v>18925</v>
      </c>
      <c r="AC2691" s="15">
        <v>159192</v>
      </c>
      <c r="AD2691" s="26">
        <v>37845</v>
      </c>
      <c r="AE2691" s="15" t="s">
        <v>147</v>
      </c>
      <c r="AF2691" s="15" t="s">
        <v>20612</v>
      </c>
      <c r="AG2691" s="16">
        <v>1</v>
      </c>
      <c r="AH2691" s="15" t="s">
        <v>20613</v>
      </c>
      <c r="AI2691" s="15" t="s">
        <v>78</v>
      </c>
      <c r="AJ2691" s="15">
        <v>7916.3125</v>
      </c>
      <c r="AK2691" s="15">
        <v>361.33416305200001</v>
      </c>
      <c r="AL2691" s="15">
        <v>3102923.2501099999</v>
      </c>
      <c r="AM2691" s="15">
        <v>1412835.63805</v>
      </c>
      <c r="AN2691" s="19">
        <v>20500</v>
      </c>
      <c r="AO2691" s="19">
        <v>190000</v>
      </c>
      <c r="AP2691" s="19">
        <v>0</v>
      </c>
      <c r="AQ2691" s="19">
        <v>0</v>
      </c>
      <c r="AR2691" s="34">
        <f t="shared" si="544"/>
        <v>210500</v>
      </c>
      <c r="AS2691" s="34">
        <v>45000</v>
      </c>
      <c r="AT2691" s="34">
        <v>3000</v>
      </c>
      <c r="AU2691" s="34">
        <v>57925</v>
      </c>
      <c r="AV2691" s="34">
        <v>0</v>
      </c>
      <c r="AW2691" s="35">
        <f t="shared" si="545"/>
        <v>105925</v>
      </c>
      <c r="AX2691" s="34">
        <f t="shared" si="546"/>
        <v>104575</v>
      </c>
      <c r="AY2691" s="36">
        <v>1.3258000000000001</v>
      </c>
      <c r="AZ2691" s="36">
        <v>2.0265</v>
      </c>
      <c r="BA2691" s="22"/>
      <c r="BB2691" s="19">
        <v>2105</v>
      </c>
      <c r="BC2691" s="34">
        <f t="shared" si="547"/>
        <v>1386.4553500000002</v>
      </c>
      <c r="BD2691" s="34">
        <f t="shared" si="548"/>
        <v>2119.2123750000001</v>
      </c>
      <c r="BE2691" s="38">
        <v>3.4819999999999997E-2</v>
      </c>
      <c r="BF2691" s="38">
        <f t="shared" si="549"/>
        <v>3.4819999999999997E-2</v>
      </c>
      <c r="BG2691" s="34">
        <v>48.276375287</v>
      </c>
      <c r="BH2691" s="34">
        <v>73.790974897499993</v>
      </c>
      <c r="BI2691" s="34">
        <f t="shared" si="550"/>
        <v>1338.1789747130001</v>
      </c>
      <c r="BJ2691" s="34">
        <f t="shared" si="551"/>
        <v>2045.4214001025</v>
      </c>
      <c r="BK2691" s="34">
        <v>0</v>
      </c>
      <c r="BL2691" s="34">
        <v>0</v>
      </c>
      <c r="BM2691" s="34">
        <f t="shared" si="552"/>
        <v>0</v>
      </c>
      <c r="BN2691" s="39">
        <f t="shared" si="554"/>
        <v>1338.1789747130001</v>
      </c>
      <c r="BO2691" s="39">
        <f t="shared" si="555"/>
        <v>2045.4214001025</v>
      </c>
      <c r="BP2691" s="39">
        <f t="shared" si="553"/>
        <v>707.24242538949989</v>
      </c>
    </row>
    <row r="2692" spans="1:68" s="25" customFormat="1" ht="14.25" x14ac:dyDescent="0.2">
      <c r="A2692" s="14">
        <v>1551</v>
      </c>
      <c r="B2692" s="40"/>
      <c r="C2692" s="15" t="s">
        <v>176</v>
      </c>
      <c r="D2692" s="16">
        <v>11413</v>
      </c>
      <c r="E2692" s="15" t="s">
        <v>20614</v>
      </c>
      <c r="F2692" s="15" t="s">
        <v>20615</v>
      </c>
      <c r="G2692" s="17" t="s">
        <v>20616</v>
      </c>
      <c r="H2692" s="17" t="s">
        <v>20617</v>
      </c>
      <c r="I2692" s="17" t="s">
        <v>86</v>
      </c>
      <c r="J2692" s="15" t="s">
        <v>20618</v>
      </c>
      <c r="K2692" s="15" t="s">
        <v>450</v>
      </c>
      <c r="L2692" s="18" t="s">
        <v>20619</v>
      </c>
      <c r="M2692" s="15" t="s">
        <v>18972</v>
      </c>
      <c r="N2692" s="15" t="s">
        <v>18973</v>
      </c>
      <c r="O2692" s="16">
        <v>510</v>
      </c>
      <c r="P2692" s="15" t="s">
        <v>118</v>
      </c>
      <c r="Q2692" s="15">
        <v>21300</v>
      </c>
      <c r="R2692" s="15">
        <v>157800</v>
      </c>
      <c r="S2692" s="15">
        <v>179100</v>
      </c>
      <c r="T2692" s="15">
        <v>0.19</v>
      </c>
      <c r="U2692" s="15" t="s">
        <v>18717</v>
      </c>
      <c r="V2692" s="15" t="s">
        <v>76</v>
      </c>
      <c r="W2692" s="16">
        <v>1</v>
      </c>
      <c r="X2692" s="16">
        <v>1</v>
      </c>
      <c r="Y2692" s="15">
        <v>8076</v>
      </c>
      <c r="Z2692" s="15">
        <v>0.185</v>
      </c>
      <c r="AA2692" s="15" t="s">
        <v>18983</v>
      </c>
      <c r="AB2692" s="15" t="s">
        <v>18925</v>
      </c>
      <c r="AC2692" s="15">
        <v>146900</v>
      </c>
      <c r="AD2692" s="26">
        <v>38552</v>
      </c>
      <c r="AE2692" s="15" t="s">
        <v>119</v>
      </c>
      <c r="AF2692" s="15" t="s">
        <v>119</v>
      </c>
      <c r="AG2692" s="16">
        <v>1</v>
      </c>
      <c r="AH2692" s="15" t="s">
        <v>20620</v>
      </c>
      <c r="AI2692" s="15" t="s">
        <v>78</v>
      </c>
      <c r="AJ2692" s="15">
        <v>8076.1135253900002</v>
      </c>
      <c r="AK2692" s="15">
        <v>360.60676795299997</v>
      </c>
      <c r="AL2692" s="15">
        <v>3102904.1206700001</v>
      </c>
      <c r="AM2692" s="15">
        <v>1412910.6147799999</v>
      </c>
      <c r="AN2692" s="19">
        <v>21300</v>
      </c>
      <c r="AO2692" s="19">
        <v>178700</v>
      </c>
      <c r="AP2692" s="19">
        <v>0</v>
      </c>
      <c r="AQ2692" s="19">
        <v>0</v>
      </c>
      <c r="AR2692" s="34">
        <f t="shared" si="544"/>
        <v>200000</v>
      </c>
      <c r="AS2692" s="34">
        <v>45000</v>
      </c>
      <c r="AT2692" s="34">
        <v>3000</v>
      </c>
      <c r="AU2692" s="34">
        <v>54250</v>
      </c>
      <c r="AV2692" s="34">
        <v>0</v>
      </c>
      <c r="AW2692" s="35">
        <f t="shared" si="545"/>
        <v>102250</v>
      </c>
      <c r="AX2692" s="34">
        <f t="shared" si="546"/>
        <v>97750</v>
      </c>
      <c r="AY2692" s="36">
        <v>1.3258000000000001</v>
      </c>
      <c r="AZ2692" s="36">
        <v>2.0265</v>
      </c>
      <c r="BA2692" s="22"/>
      <c r="BB2692" s="19">
        <v>2000</v>
      </c>
      <c r="BC2692" s="34">
        <f t="shared" si="547"/>
        <v>1295.9695000000002</v>
      </c>
      <c r="BD2692" s="34">
        <f t="shared" si="548"/>
        <v>1980.9037499999999</v>
      </c>
      <c r="BE2692" s="38">
        <v>3.4819999999999997E-2</v>
      </c>
      <c r="BF2692" s="38">
        <f t="shared" si="549"/>
        <v>3.4819999999999997E-2</v>
      </c>
      <c r="BG2692" s="34">
        <v>45.125657990000001</v>
      </c>
      <c r="BH2692" s="34">
        <v>68.975068574999995</v>
      </c>
      <c r="BI2692" s="34">
        <f t="shared" si="550"/>
        <v>1250.8438420100001</v>
      </c>
      <c r="BJ2692" s="34">
        <f t="shared" si="551"/>
        <v>1911.9286814249999</v>
      </c>
      <c r="BK2692" s="34">
        <v>0</v>
      </c>
      <c r="BL2692" s="34">
        <v>0</v>
      </c>
      <c r="BM2692" s="34">
        <f t="shared" si="552"/>
        <v>0</v>
      </c>
      <c r="BN2692" s="39">
        <f t="shared" si="554"/>
        <v>1250.8438420100001</v>
      </c>
      <c r="BO2692" s="39">
        <f t="shared" si="555"/>
        <v>1911.9286814249999</v>
      </c>
      <c r="BP2692" s="39">
        <f t="shared" si="553"/>
        <v>661.08483941499981</v>
      </c>
    </row>
    <row r="2693" spans="1:68" s="25" customFormat="1" ht="14.25" x14ac:dyDescent="0.2">
      <c r="A2693" s="14">
        <v>1552</v>
      </c>
      <c r="B2693" s="40"/>
      <c r="C2693" s="15" t="s">
        <v>20621</v>
      </c>
      <c r="D2693" s="16">
        <v>390</v>
      </c>
      <c r="E2693" s="15" t="s">
        <v>20622</v>
      </c>
      <c r="F2693" s="15" t="s">
        <v>20621</v>
      </c>
      <c r="G2693" s="17" t="s">
        <v>20623</v>
      </c>
      <c r="H2693" s="17" t="s">
        <v>20624</v>
      </c>
      <c r="I2693" s="17" t="s">
        <v>20625</v>
      </c>
      <c r="J2693" s="15" t="s">
        <v>20626</v>
      </c>
      <c r="K2693" s="15" t="s">
        <v>4047</v>
      </c>
      <c r="L2693" s="18" t="s">
        <v>20627</v>
      </c>
      <c r="M2693" s="15" t="s">
        <v>18981</v>
      </c>
      <c r="N2693" s="15" t="s">
        <v>18982</v>
      </c>
      <c r="O2693" s="16">
        <v>510</v>
      </c>
      <c r="P2693" s="15" t="s">
        <v>118</v>
      </c>
      <c r="Q2693" s="15">
        <v>29200</v>
      </c>
      <c r="R2693" s="15">
        <v>228200</v>
      </c>
      <c r="S2693" s="15">
        <v>257400</v>
      </c>
      <c r="T2693" s="15">
        <v>0.38</v>
      </c>
      <c r="U2693" s="15" t="s">
        <v>18717</v>
      </c>
      <c r="V2693" s="15" t="s">
        <v>76</v>
      </c>
      <c r="W2693" s="16">
        <v>1</v>
      </c>
      <c r="X2693" s="16">
        <v>1</v>
      </c>
      <c r="Y2693" s="15">
        <v>16596</v>
      </c>
      <c r="Z2693" s="15">
        <v>0.38100000000000001</v>
      </c>
      <c r="AA2693" s="15" t="s">
        <v>18983</v>
      </c>
      <c r="AB2693" s="15" t="s">
        <v>18925</v>
      </c>
      <c r="AC2693" s="15">
        <v>244000</v>
      </c>
      <c r="AD2693" s="26">
        <v>42439</v>
      </c>
      <c r="AE2693" s="15" t="s">
        <v>119</v>
      </c>
      <c r="AF2693" s="15" t="s">
        <v>119</v>
      </c>
      <c r="AG2693" s="16">
        <v>1</v>
      </c>
      <c r="AH2693" s="15" t="s">
        <v>20628</v>
      </c>
      <c r="AI2693" s="15" t="s">
        <v>78</v>
      </c>
      <c r="AJ2693" s="15">
        <v>16595.5332031</v>
      </c>
      <c r="AK2693" s="15">
        <v>516.48242685299999</v>
      </c>
      <c r="AL2693" s="15">
        <v>3102807.1440599998</v>
      </c>
      <c r="AM2693" s="15">
        <v>1412841.4134800001</v>
      </c>
      <c r="AN2693" s="19">
        <v>29200</v>
      </c>
      <c r="AO2693" s="19">
        <v>225500</v>
      </c>
      <c r="AP2693" s="19">
        <v>0</v>
      </c>
      <c r="AQ2693" s="19">
        <v>0</v>
      </c>
      <c r="AR2693" s="34">
        <f t="shared" si="544"/>
        <v>254700</v>
      </c>
      <c r="AS2693" s="34">
        <v>45000</v>
      </c>
      <c r="AT2693" s="34">
        <v>0</v>
      </c>
      <c r="AU2693" s="34">
        <v>73395</v>
      </c>
      <c r="AV2693" s="34">
        <v>0</v>
      </c>
      <c r="AW2693" s="35">
        <f t="shared" si="545"/>
        <v>118395</v>
      </c>
      <c r="AX2693" s="34">
        <f t="shared" si="546"/>
        <v>136305</v>
      </c>
      <c r="AY2693" s="36">
        <v>1.3258000000000001</v>
      </c>
      <c r="AZ2693" s="36">
        <v>2.0265</v>
      </c>
      <c r="BA2693" s="22"/>
      <c r="BB2693" s="19">
        <v>2547</v>
      </c>
      <c r="BC2693" s="34">
        <f t="shared" si="547"/>
        <v>1807.1316900000002</v>
      </c>
      <c r="BD2693" s="34">
        <f t="shared" si="548"/>
        <v>2762.2208249999999</v>
      </c>
      <c r="BE2693" s="38">
        <v>3.4819999999999997E-2</v>
      </c>
      <c r="BF2693" s="38">
        <f t="shared" si="549"/>
        <v>3.4819999999999997E-2</v>
      </c>
      <c r="BG2693" s="34">
        <v>62.924325445800001</v>
      </c>
      <c r="BH2693" s="34">
        <v>96.180529126499991</v>
      </c>
      <c r="BI2693" s="34">
        <f t="shared" si="550"/>
        <v>1744.2073645542002</v>
      </c>
      <c r="BJ2693" s="34">
        <f t="shared" si="551"/>
        <v>2666.0402958734999</v>
      </c>
      <c r="BK2693" s="34">
        <v>0</v>
      </c>
      <c r="BL2693" s="34">
        <v>119.04029587349987</v>
      </c>
      <c r="BM2693" s="34">
        <f t="shared" si="552"/>
        <v>119.04029587349987</v>
      </c>
      <c r="BN2693" s="39">
        <f t="shared" si="554"/>
        <v>1744.2073645542002</v>
      </c>
      <c r="BO2693" s="39">
        <f t="shared" si="555"/>
        <v>2547</v>
      </c>
      <c r="BP2693" s="39">
        <f t="shared" si="553"/>
        <v>802.79263544579976</v>
      </c>
    </row>
    <row r="2694" spans="1:68" s="25" customFormat="1" ht="14.25" x14ac:dyDescent="0.2">
      <c r="A2694" s="14">
        <v>1554</v>
      </c>
      <c r="B2694" s="40"/>
      <c r="C2694" s="15" t="s">
        <v>20629</v>
      </c>
      <c r="D2694" s="16">
        <v>9318</v>
      </c>
      <c r="E2694" s="15" t="s">
        <v>20630</v>
      </c>
      <c r="F2694" s="15" t="s">
        <v>20629</v>
      </c>
      <c r="G2694" s="17" t="s">
        <v>20631</v>
      </c>
      <c r="H2694" s="17" t="s">
        <v>20632</v>
      </c>
      <c r="I2694" s="17" t="s">
        <v>86</v>
      </c>
      <c r="J2694" s="15" t="s">
        <v>20633</v>
      </c>
      <c r="K2694" s="15" t="s">
        <v>1517</v>
      </c>
      <c r="L2694" s="18" t="s">
        <v>20634</v>
      </c>
      <c r="M2694" s="15" t="s">
        <v>18972</v>
      </c>
      <c r="N2694" s="15" t="s">
        <v>18973</v>
      </c>
      <c r="O2694" s="16">
        <v>510</v>
      </c>
      <c r="P2694" s="15" t="s">
        <v>118</v>
      </c>
      <c r="Q2694" s="15">
        <v>24500</v>
      </c>
      <c r="R2694" s="15">
        <v>189500</v>
      </c>
      <c r="S2694" s="15">
        <v>214000</v>
      </c>
      <c r="T2694" s="15">
        <v>0.24</v>
      </c>
      <c r="U2694" s="15" t="s">
        <v>18717</v>
      </c>
      <c r="V2694" s="15" t="s">
        <v>76</v>
      </c>
      <c r="W2694" s="16">
        <v>1</v>
      </c>
      <c r="X2694" s="16">
        <v>1</v>
      </c>
      <c r="Y2694" s="15">
        <v>5376</v>
      </c>
      <c r="Z2694" s="15">
        <v>0.123</v>
      </c>
      <c r="AA2694" s="15" t="s">
        <v>18924</v>
      </c>
      <c r="AB2694" s="15" t="s">
        <v>18925</v>
      </c>
      <c r="AC2694" s="15">
        <v>163897</v>
      </c>
      <c r="AD2694" s="26">
        <v>38315</v>
      </c>
      <c r="AE2694" s="15" t="s">
        <v>119</v>
      </c>
      <c r="AF2694" s="15" t="s">
        <v>119</v>
      </c>
      <c r="AG2694" s="16">
        <v>1</v>
      </c>
      <c r="AH2694" s="15" t="s">
        <v>20635</v>
      </c>
      <c r="AI2694" s="15" t="s">
        <v>78</v>
      </c>
      <c r="AJ2694" s="15">
        <v>5376.0759277300003</v>
      </c>
      <c r="AK2694" s="15">
        <v>338.49092966299997</v>
      </c>
      <c r="AL2694" s="15">
        <v>3102716.7214700002</v>
      </c>
      <c r="AM2694" s="15">
        <v>1412901.5625499999</v>
      </c>
      <c r="AN2694" s="19">
        <v>24500</v>
      </c>
      <c r="AO2694" s="19">
        <v>176100</v>
      </c>
      <c r="AP2694" s="19">
        <v>0</v>
      </c>
      <c r="AQ2694" s="19">
        <v>0</v>
      </c>
      <c r="AR2694" s="34">
        <f t="shared" si="544"/>
        <v>200600</v>
      </c>
      <c r="AS2694" s="34">
        <v>45000</v>
      </c>
      <c r="AT2694" s="34">
        <v>3000</v>
      </c>
      <c r="AU2694" s="34">
        <v>54460</v>
      </c>
      <c r="AV2694" s="34">
        <v>0</v>
      </c>
      <c r="AW2694" s="35">
        <f t="shared" si="545"/>
        <v>102460</v>
      </c>
      <c r="AX2694" s="34">
        <f t="shared" si="546"/>
        <v>98140</v>
      </c>
      <c r="AY2694" s="36">
        <v>1.3258000000000001</v>
      </c>
      <c r="AZ2694" s="36">
        <v>2.0265</v>
      </c>
      <c r="BA2694" s="22"/>
      <c r="BB2694" s="19">
        <v>2006</v>
      </c>
      <c r="BC2694" s="34">
        <f t="shared" si="547"/>
        <v>1301.14012</v>
      </c>
      <c r="BD2694" s="34">
        <f t="shared" si="548"/>
        <v>1988.8071</v>
      </c>
      <c r="BE2694" s="38">
        <v>3.4819999999999997E-2</v>
      </c>
      <c r="BF2694" s="38">
        <f t="shared" si="549"/>
        <v>3.4819999999999997E-2</v>
      </c>
      <c r="BG2694" s="34">
        <v>45.305698978399995</v>
      </c>
      <c r="BH2694" s="34">
        <v>69.250263221999987</v>
      </c>
      <c r="BI2694" s="34">
        <f t="shared" si="550"/>
        <v>1255.8344210216001</v>
      </c>
      <c r="BJ2694" s="34">
        <f t="shared" si="551"/>
        <v>1919.5568367779999</v>
      </c>
      <c r="BK2694" s="34">
        <v>0</v>
      </c>
      <c r="BL2694" s="34">
        <v>0</v>
      </c>
      <c r="BM2694" s="34">
        <f t="shared" si="552"/>
        <v>0</v>
      </c>
      <c r="BN2694" s="39">
        <f t="shared" si="554"/>
        <v>1255.8344210216001</v>
      </c>
      <c r="BO2694" s="39">
        <f t="shared" si="555"/>
        <v>1919.5568367779999</v>
      </c>
      <c r="BP2694" s="39">
        <f t="shared" si="553"/>
        <v>663.72241575639987</v>
      </c>
    </row>
    <row r="2695" spans="1:68" s="25" customFormat="1" ht="14.25" x14ac:dyDescent="0.2">
      <c r="A2695" s="14">
        <v>1555</v>
      </c>
      <c r="B2695" s="40"/>
      <c r="C2695" s="15" t="s">
        <v>150</v>
      </c>
      <c r="D2695" s="16">
        <v>35191</v>
      </c>
      <c r="E2695" s="15" t="s">
        <v>20636</v>
      </c>
      <c r="F2695" s="15" t="s">
        <v>20637</v>
      </c>
      <c r="G2695" s="17" t="s">
        <v>20638</v>
      </c>
      <c r="H2695" s="17" t="s">
        <v>20639</v>
      </c>
      <c r="I2695" s="17" t="s">
        <v>86</v>
      </c>
      <c r="J2695" s="15" t="s">
        <v>20640</v>
      </c>
      <c r="K2695" s="15" t="s">
        <v>86</v>
      </c>
      <c r="L2695" s="18" t="s">
        <v>20641</v>
      </c>
      <c r="M2695" s="15" t="s">
        <v>18972</v>
      </c>
      <c r="N2695" s="15" t="s">
        <v>18973</v>
      </c>
      <c r="O2695" s="16">
        <v>510</v>
      </c>
      <c r="P2695" s="15" t="s">
        <v>118</v>
      </c>
      <c r="Q2695" s="15">
        <v>24500</v>
      </c>
      <c r="R2695" s="15">
        <v>192800</v>
      </c>
      <c r="S2695" s="15">
        <v>217300</v>
      </c>
      <c r="T2695" s="15">
        <v>0.24</v>
      </c>
      <c r="U2695" s="15" t="s">
        <v>18717</v>
      </c>
      <c r="V2695" s="15" t="s">
        <v>76</v>
      </c>
      <c r="W2695" s="16">
        <v>1</v>
      </c>
      <c r="X2695" s="16">
        <v>1</v>
      </c>
      <c r="Y2695" s="15">
        <v>3094</v>
      </c>
      <c r="Z2695" s="15">
        <v>7.0999999999999994E-2</v>
      </c>
      <c r="AA2695" s="15" t="s">
        <v>18983</v>
      </c>
      <c r="AB2695" s="15" t="s">
        <v>18925</v>
      </c>
      <c r="AC2695" s="15">
        <v>156915</v>
      </c>
      <c r="AD2695" s="26">
        <v>38440</v>
      </c>
      <c r="AE2695" s="15" t="s">
        <v>119</v>
      </c>
      <c r="AF2695" s="15" t="s">
        <v>119</v>
      </c>
      <c r="AG2695" s="16">
        <v>1</v>
      </c>
      <c r="AH2695" s="15" t="s">
        <v>20642</v>
      </c>
      <c r="AI2695" s="15" t="s">
        <v>78</v>
      </c>
      <c r="AJ2695" s="15">
        <v>3093.6286621099998</v>
      </c>
      <c r="AK2695" s="15">
        <v>233.70098098099999</v>
      </c>
      <c r="AL2695" s="15">
        <v>3102766.8221300002</v>
      </c>
      <c r="AM2695" s="15">
        <v>1412990.70808</v>
      </c>
      <c r="AN2695" s="19">
        <v>24500</v>
      </c>
      <c r="AO2695" s="19">
        <v>180800</v>
      </c>
      <c r="AP2695" s="19">
        <v>0</v>
      </c>
      <c r="AQ2695" s="19">
        <v>0</v>
      </c>
      <c r="AR2695" s="34">
        <f t="shared" si="544"/>
        <v>205300</v>
      </c>
      <c r="AS2695" s="34">
        <v>45000</v>
      </c>
      <c r="AT2695" s="34">
        <v>3000</v>
      </c>
      <c r="AU2695" s="34">
        <v>56105</v>
      </c>
      <c r="AV2695" s="34">
        <v>12480</v>
      </c>
      <c r="AW2695" s="35">
        <f t="shared" si="545"/>
        <v>116585</v>
      </c>
      <c r="AX2695" s="34">
        <f t="shared" si="546"/>
        <v>88715</v>
      </c>
      <c r="AY2695" s="36">
        <v>1.3258000000000001</v>
      </c>
      <c r="AZ2695" s="36">
        <v>2.0265</v>
      </c>
      <c r="BA2695" s="22"/>
      <c r="BB2695" s="19">
        <v>2053</v>
      </c>
      <c r="BC2695" s="34">
        <f t="shared" si="547"/>
        <v>1176.1834699999999</v>
      </c>
      <c r="BD2695" s="34">
        <f t="shared" si="548"/>
        <v>1797.809475</v>
      </c>
      <c r="BE2695" s="38">
        <v>3.4819999999999997E-2</v>
      </c>
      <c r="BF2695" s="38">
        <f t="shared" si="549"/>
        <v>3.4819999999999997E-2</v>
      </c>
      <c r="BG2695" s="34">
        <v>40.954708425399993</v>
      </c>
      <c r="BH2695" s="34">
        <v>62.599725919499996</v>
      </c>
      <c r="BI2695" s="34">
        <f t="shared" si="550"/>
        <v>1135.2287615746</v>
      </c>
      <c r="BJ2695" s="34">
        <f t="shared" si="551"/>
        <v>1735.2097490804999</v>
      </c>
      <c r="BK2695" s="34">
        <v>0</v>
      </c>
      <c r="BL2695" s="34">
        <v>0</v>
      </c>
      <c r="BM2695" s="34">
        <f t="shared" si="552"/>
        <v>0</v>
      </c>
      <c r="BN2695" s="39">
        <f t="shared" si="554"/>
        <v>1135.2287615746</v>
      </c>
      <c r="BO2695" s="39">
        <f t="shared" si="555"/>
        <v>1735.2097490804999</v>
      </c>
      <c r="BP2695" s="39">
        <f t="shared" si="553"/>
        <v>599.98098750589998</v>
      </c>
    </row>
    <row r="2696" spans="1:68" s="25" customFormat="1" ht="14.25" x14ac:dyDescent="0.2">
      <c r="A2696" s="14">
        <v>1556</v>
      </c>
      <c r="B2696" s="40"/>
      <c r="C2696" s="15" t="s">
        <v>176</v>
      </c>
      <c r="D2696" s="16">
        <v>15204</v>
      </c>
      <c r="E2696" s="15" t="s">
        <v>20643</v>
      </c>
      <c r="F2696" s="15" t="s">
        <v>20644</v>
      </c>
      <c r="G2696" s="17" t="s">
        <v>20645</v>
      </c>
      <c r="H2696" s="17" t="s">
        <v>20646</v>
      </c>
      <c r="I2696" s="17" t="s">
        <v>86</v>
      </c>
      <c r="J2696" s="15" t="s">
        <v>20647</v>
      </c>
      <c r="K2696" s="15" t="s">
        <v>86</v>
      </c>
      <c r="L2696" s="18" t="s">
        <v>20641</v>
      </c>
      <c r="M2696" s="15" t="s">
        <v>18972</v>
      </c>
      <c r="N2696" s="15" t="s">
        <v>18973</v>
      </c>
      <c r="O2696" s="16">
        <v>510</v>
      </c>
      <c r="P2696" s="15" t="s">
        <v>118</v>
      </c>
      <c r="Q2696" s="15">
        <v>24500</v>
      </c>
      <c r="R2696" s="15">
        <v>192800</v>
      </c>
      <c r="S2696" s="15">
        <v>217300</v>
      </c>
      <c r="T2696" s="15">
        <v>0.24</v>
      </c>
      <c r="U2696" s="15" t="s">
        <v>18717</v>
      </c>
      <c r="V2696" s="15" t="s">
        <v>76</v>
      </c>
      <c r="W2696" s="16">
        <v>1</v>
      </c>
      <c r="X2696" s="16">
        <v>1</v>
      </c>
      <c r="Y2696" s="15">
        <v>7341</v>
      </c>
      <c r="Z2696" s="15">
        <v>0.16900000000000001</v>
      </c>
      <c r="AA2696" s="15" t="s">
        <v>18983</v>
      </c>
      <c r="AB2696" s="15" t="s">
        <v>18925</v>
      </c>
      <c r="AC2696" s="15">
        <v>156915</v>
      </c>
      <c r="AD2696" s="26">
        <v>38440</v>
      </c>
      <c r="AE2696" s="15" t="s">
        <v>119</v>
      </c>
      <c r="AF2696" s="15" t="s">
        <v>119</v>
      </c>
      <c r="AG2696" s="16">
        <v>1</v>
      </c>
      <c r="AH2696" s="15" t="s">
        <v>20642</v>
      </c>
      <c r="AI2696" s="15" t="s">
        <v>78</v>
      </c>
      <c r="AJ2696" s="15">
        <v>7340.7739257800004</v>
      </c>
      <c r="AK2696" s="15">
        <v>368.68884648699998</v>
      </c>
      <c r="AL2696" s="15">
        <v>3102703.0356299998</v>
      </c>
      <c r="AM2696" s="15">
        <v>1413002.76443</v>
      </c>
      <c r="AN2696" s="19">
        <v>24500</v>
      </c>
      <c r="AO2696" s="19">
        <v>180800</v>
      </c>
      <c r="AP2696" s="19">
        <v>0</v>
      </c>
      <c r="AQ2696" s="19">
        <v>0</v>
      </c>
      <c r="AR2696" s="34">
        <f t="shared" ref="AR2696:AR2759" si="556">SUM(AN2696:AQ2696)</f>
        <v>205300</v>
      </c>
      <c r="AS2696" s="34">
        <v>45000</v>
      </c>
      <c r="AT2696" s="34">
        <v>3000</v>
      </c>
      <c r="AU2696" s="34">
        <v>56105</v>
      </c>
      <c r="AV2696" s="34">
        <v>12480</v>
      </c>
      <c r="AW2696" s="35">
        <f t="shared" ref="AW2696:AW2759" si="557">SUM(AS2696:AV2696)</f>
        <v>116585</v>
      </c>
      <c r="AX2696" s="34">
        <f t="shared" ref="AX2696:AX2759" si="558">AR2696-AW2696</f>
        <v>88715</v>
      </c>
      <c r="AY2696" s="36">
        <v>1.3258000000000001</v>
      </c>
      <c r="AZ2696" s="36">
        <v>2.0265</v>
      </c>
      <c r="BA2696" s="22"/>
      <c r="BB2696" s="19">
        <v>2053</v>
      </c>
      <c r="BC2696" s="34">
        <f t="shared" ref="BC2696:BC2759" si="559">(AX2696/100)*AY2696</f>
        <v>1176.1834699999999</v>
      </c>
      <c r="BD2696" s="34">
        <f t="shared" ref="BD2696:BD2759" si="560">(AX2696/100)*AZ2696</f>
        <v>1797.809475</v>
      </c>
      <c r="BE2696" s="38">
        <v>3.4819999999999997E-2</v>
      </c>
      <c r="BF2696" s="38">
        <f t="shared" ref="BF2696:BF2759" si="561">BE2696</f>
        <v>3.4819999999999997E-2</v>
      </c>
      <c r="BG2696" s="34">
        <v>40.954708425399993</v>
      </c>
      <c r="BH2696" s="34">
        <v>62.599725919499996</v>
      </c>
      <c r="BI2696" s="34">
        <f t="shared" ref="BI2696:BI2759" si="562">BC2696-BG2696</f>
        <v>1135.2287615746</v>
      </c>
      <c r="BJ2696" s="34">
        <f t="shared" ref="BJ2696:BJ2759" si="563">BD2696-BH2696</f>
        <v>1735.2097490804999</v>
      </c>
      <c r="BK2696" s="34">
        <v>0</v>
      </c>
      <c r="BL2696" s="34">
        <v>0</v>
      </c>
      <c r="BM2696" s="34">
        <f t="shared" ref="BM2696:BM2759" si="564">BL2696-BK2696</f>
        <v>0</v>
      </c>
      <c r="BN2696" s="39">
        <f t="shared" si="554"/>
        <v>1135.2287615746</v>
      </c>
      <c r="BO2696" s="39">
        <f t="shared" si="555"/>
        <v>1735.2097490804999</v>
      </c>
      <c r="BP2696" s="39">
        <f t="shared" si="553"/>
        <v>599.98098750589998</v>
      </c>
    </row>
    <row r="2697" spans="1:68" s="25" customFormat="1" ht="14.25" x14ac:dyDescent="0.2">
      <c r="A2697" s="14">
        <v>1557</v>
      </c>
      <c r="B2697" s="40"/>
      <c r="C2697" s="15"/>
      <c r="D2697" s="16">
        <v>10880</v>
      </c>
      <c r="E2697" s="15" t="s">
        <v>20648</v>
      </c>
      <c r="F2697" s="15" t="s">
        <v>20649</v>
      </c>
      <c r="G2697" s="17" t="s">
        <v>20650</v>
      </c>
      <c r="H2697" s="17" t="s">
        <v>20651</v>
      </c>
      <c r="I2697" s="17" t="s">
        <v>86</v>
      </c>
      <c r="J2697" s="15" t="s">
        <v>20652</v>
      </c>
      <c r="K2697" s="15" t="s">
        <v>20653</v>
      </c>
      <c r="L2697" s="18" t="s">
        <v>20654</v>
      </c>
      <c r="M2697" s="15" t="s">
        <v>18972</v>
      </c>
      <c r="N2697" s="15" t="s">
        <v>18973</v>
      </c>
      <c r="O2697" s="16">
        <v>510</v>
      </c>
      <c r="P2697" s="15" t="s">
        <v>118</v>
      </c>
      <c r="Q2697" s="15">
        <v>32100</v>
      </c>
      <c r="R2697" s="15">
        <v>216500</v>
      </c>
      <c r="S2697" s="15">
        <v>248600</v>
      </c>
      <c r="T2697" s="15">
        <v>0.38</v>
      </c>
      <c r="U2697" s="15" t="s">
        <v>18717</v>
      </c>
      <c r="V2697" s="15" t="s">
        <v>76</v>
      </c>
      <c r="W2697" s="16">
        <v>1</v>
      </c>
      <c r="X2697" s="16">
        <v>1</v>
      </c>
      <c r="Y2697" s="15">
        <v>18522</v>
      </c>
      <c r="Z2697" s="15">
        <v>0.42499999999999999</v>
      </c>
      <c r="AA2697" s="15" t="s">
        <v>18983</v>
      </c>
      <c r="AB2697" s="15" t="s">
        <v>18925</v>
      </c>
      <c r="AC2697" s="15">
        <v>147725</v>
      </c>
      <c r="AD2697" s="26">
        <v>38457</v>
      </c>
      <c r="AE2697" s="15" t="s">
        <v>119</v>
      </c>
      <c r="AF2697" s="15" t="s">
        <v>119</v>
      </c>
      <c r="AG2697" s="16">
        <v>1</v>
      </c>
      <c r="AH2697" s="15" t="s">
        <v>20655</v>
      </c>
      <c r="AI2697" s="15" t="s">
        <v>78</v>
      </c>
      <c r="AJ2697" s="15">
        <v>18522.0334473</v>
      </c>
      <c r="AK2697" s="15">
        <v>571.53808588200002</v>
      </c>
      <c r="AL2697" s="15">
        <v>3102740.9585899999</v>
      </c>
      <c r="AM2697" s="15">
        <v>1413092.82828</v>
      </c>
      <c r="AN2697" s="19">
        <v>32100</v>
      </c>
      <c r="AO2697" s="19">
        <v>204000</v>
      </c>
      <c r="AP2697" s="19">
        <v>0</v>
      </c>
      <c r="AQ2697" s="19">
        <v>0</v>
      </c>
      <c r="AR2697" s="34">
        <f t="shared" si="556"/>
        <v>236100</v>
      </c>
      <c r="AS2697" s="34">
        <v>45000</v>
      </c>
      <c r="AT2697" s="34">
        <v>3000</v>
      </c>
      <c r="AU2697" s="34">
        <v>66885</v>
      </c>
      <c r="AV2697" s="34">
        <v>0</v>
      </c>
      <c r="AW2697" s="35">
        <f t="shared" si="557"/>
        <v>114885</v>
      </c>
      <c r="AX2697" s="34">
        <f t="shared" si="558"/>
        <v>121215</v>
      </c>
      <c r="AY2697" s="36">
        <v>1.3258000000000001</v>
      </c>
      <c r="AZ2697" s="36">
        <v>2.0265</v>
      </c>
      <c r="BA2697" s="22"/>
      <c r="BB2697" s="19">
        <v>2361</v>
      </c>
      <c r="BC2697" s="34">
        <f t="shared" si="559"/>
        <v>1607.0684700000002</v>
      </c>
      <c r="BD2697" s="34">
        <f t="shared" si="560"/>
        <v>2456.4219750000002</v>
      </c>
      <c r="BE2697" s="38">
        <v>3.4819999999999997E-2</v>
      </c>
      <c r="BF2697" s="38">
        <f t="shared" si="561"/>
        <v>3.4819999999999997E-2</v>
      </c>
      <c r="BG2697" s="34">
        <v>55.958124125399998</v>
      </c>
      <c r="BH2697" s="34">
        <v>85.532613169499996</v>
      </c>
      <c r="BI2697" s="34">
        <f t="shared" si="562"/>
        <v>1551.1103458746002</v>
      </c>
      <c r="BJ2697" s="34">
        <f t="shared" si="563"/>
        <v>2370.8893618305001</v>
      </c>
      <c r="BK2697" s="34">
        <v>0</v>
      </c>
      <c r="BL2697" s="34">
        <v>9.8893618305000928</v>
      </c>
      <c r="BM2697" s="34">
        <f t="shared" si="564"/>
        <v>9.8893618305000928</v>
      </c>
      <c r="BN2697" s="39">
        <f t="shared" si="554"/>
        <v>1551.1103458746002</v>
      </c>
      <c r="BO2697" s="39">
        <f t="shared" si="555"/>
        <v>2361</v>
      </c>
      <c r="BP2697" s="39">
        <f t="shared" si="553"/>
        <v>809.88965412539983</v>
      </c>
    </row>
    <row r="2698" spans="1:68" s="25" customFormat="1" ht="14.25" x14ac:dyDescent="0.2">
      <c r="A2698" s="14">
        <v>1558</v>
      </c>
      <c r="B2698" s="40"/>
      <c r="C2698" s="15" t="s">
        <v>20656</v>
      </c>
      <c r="D2698" s="16">
        <v>18250</v>
      </c>
      <c r="E2698" s="15" t="s">
        <v>20657</v>
      </c>
      <c r="F2698" s="15" t="s">
        <v>20656</v>
      </c>
      <c r="G2698" s="17" t="s">
        <v>20658</v>
      </c>
      <c r="H2698" s="17" t="s">
        <v>20659</v>
      </c>
      <c r="I2698" s="17" t="s">
        <v>86</v>
      </c>
      <c r="J2698" s="15" t="s">
        <v>20660</v>
      </c>
      <c r="K2698" s="15" t="s">
        <v>1226</v>
      </c>
      <c r="L2698" s="18" t="s">
        <v>20661</v>
      </c>
      <c r="M2698" s="15" t="s">
        <v>18972</v>
      </c>
      <c r="N2698" s="15" t="s">
        <v>18973</v>
      </c>
      <c r="O2698" s="16">
        <v>557</v>
      </c>
      <c r="P2698" s="15" t="s">
        <v>74</v>
      </c>
      <c r="Q2698" s="15">
        <v>0</v>
      </c>
      <c r="R2698" s="15">
        <v>0</v>
      </c>
      <c r="S2698" s="15">
        <v>0</v>
      </c>
      <c r="T2698" s="15">
        <v>7.0000000000000007E-2</v>
      </c>
      <c r="U2698" s="15" t="s">
        <v>18717</v>
      </c>
      <c r="V2698" s="15" t="s">
        <v>76</v>
      </c>
      <c r="W2698" s="16">
        <v>0</v>
      </c>
      <c r="X2698" s="16">
        <v>0</v>
      </c>
      <c r="Y2698" s="15">
        <v>2721</v>
      </c>
      <c r="Z2698" s="15">
        <v>6.2E-2</v>
      </c>
      <c r="AA2698" s="15" t="s">
        <v>20662</v>
      </c>
      <c r="AB2698" s="15" t="s">
        <v>19770</v>
      </c>
      <c r="AC2698" s="15">
        <v>0</v>
      </c>
      <c r="AD2698" s="15"/>
      <c r="AE2698" s="15" t="s">
        <v>119</v>
      </c>
      <c r="AF2698" s="15" t="s">
        <v>119</v>
      </c>
      <c r="AG2698" s="16">
        <v>1</v>
      </c>
      <c r="AH2698" s="15" t="s">
        <v>20663</v>
      </c>
      <c r="AI2698" s="15" t="s">
        <v>78</v>
      </c>
      <c r="AJ2698" s="15">
        <v>2721.0949707</v>
      </c>
      <c r="AK2698" s="15">
        <v>325.88828242400001</v>
      </c>
      <c r="AL2698" s="15">
        <v>3102642.55394</v>
      </c>
      <c r="AM2698" s="15">
        <v>1413080.51782</v>
      </c>
      <c r="AN2698" s="19">
        <v>0</v>
      </c>
      <c r="AO2698" s="19">
        <v>0</v>
      </c>
      <c r="AP2698" s="19">
        <v>0</v>
      </c>
      <c r="AQ2698" s="19">
        <v>0</v>
      </c>
      <c r="AR2698" s="34">
        <f t="shared" si="556"/>
        <v>0</v>
      </c>
      <c r="AS2698" s="34">
        <v>0</v>
      </c>
      <c r="AT2698" s="34">
        <v>0</v>
      </c>
      <c r="AU2698" s="34">
        <v>0</v>
      </c>
      <c r="AV2698" s="34">
        <v>0</v>
      </c>
      <c r="AW2698" s="35">
        <f t="shared" si="557"/>
        <v>0</v>
      </c>
      <c r="AX2698" s="34">
        <f t="shared" si="558"/>
        <v>0</v>
      </c>
      <c r="AY2698" s="36">
        <v>1.3258000000000001</v>
      </c>
      <c r="AZ2698" s="36">
        <v>2.0265</v>
      </c>
      <c r="BA2698" s="22"/>
      <c r="BB2698" s="19">
        <v>0</v>
      </c>
      <c r="BC2698" s="34">
        <f t="shared" si="559"/>
        <v>0</v>
      </c>
      <c r="BD2698" s="34">
        <f t="shared" si="560"/>
        <v>0</v>
      </c>
      <c r="BE2698" s="38">
        <v>3.4819999999999997E-2</v>
      </c>
      <c r="BF2698" s="38">
        <f t="shared" si="561"/>
        <v>3.4819999999999997E-2</v>
      </c>
      <c r="BG2698" s="34">
        <v>0</v>
      </c>
      <c r="BH2698" s="34">
        <v>0</v>
      </c>
      <c r="BI2698" s="34">
        <f t="shared" si="562"/>
        <v>0</v>
      </c>
      <c r="BJ2698" s="34">
        <f t="shared" si="563"/>
        <v>0</v>
      </c>
      <c r="BK2698" s="34">
        <v>0</v>
      </c>
      <c r="BL2698" s="34">
        <v>0</v>
      </c>
      <c r="BM2698" s="34">
        <f t="shared" si="564"/>
        <v>0</v>
      </c>
      <c r="BN2698" s="39">
        <f t="shared" si="554"/>
        <v>0</v>
      </c>
      <c r="BO2698" s="39">
        <f t="shared" si="555"/>
        <v>0</v>
      </c>
      <c r="BP2698" s="39">
        <f t="shared" si="553"/>
        <v>0</v>
      </c>
    </row>
    <row r="2699" spans="1:68" s="25" customFormat="1" ht="14.25" x14ac:dyDescent="0.2">
      <c r="A2699" s="14">
        <v>1559</v>
      </c>
      <c r="B2699" s="40"/>
      <c r="C2699" s="15" t="s">
        <v>20664</v>
      </c>
      <c r="D2699" s="16">
        <v>35004</v>
      </c>
      <c r="E2699" s="15" t="s">
        <v>20665</v>
      </c>
      <c r="F2699" s="15" t="s">
        <v>20664</v>
      </c>
      <c r="G2699" s="17" t="s">
        <v>20666</v>
      </c>
      <c r="H2699" s="17" t="s">
        <v>20667</v>
      </c>
      <c r="I2699" s="17" t="s">
        <v>86</v>
      </c>
      <c r="J2699" s="15" t="s">
        <v>20668</v>
      </c>
      <c r="K2699" s="15" t="s">
        <v>3758</v>
      </c>
      <c r="L2699" s="18" t="s">
        <v>20669</v>
      </c>
      <c r="M2699" s="15" t="s">
        <v>18972</v>
      </c>
      <c r="N2699" s="15" t="s">
        <v>18973</v>
      </c>
      <c r="O2699" s="16">
        <v>557</v>
      </c>
      <c r="P2699" s="15" t="s">
        <v>74</v>
      </c>
      <c r="Q2699" s="15">
        <v>0</v>
      </c>
      <c r="R2699" s="15">
        <v>0</v>
      </c>
      <c r="S2699" s="15">
        <v>0</v>
      </c>
      <c r="T2699" s="15">
        <v>0.16</v>
      </c>
      <c r="U2699" s="15" t="s">
        <v>18717</v>
      </c>
      <c r="V2699" s="15" t="s">
        <v>76</v>
      </c>
      <c r="W2699" s="16">
        <v>0</v>
      </c>
      <c r="X2699" s="16">
        <v>0</v>
      </c>
      <c r="Y2699" s="15">
        <v>7334</v>
      </c>
      <c r="Z2699" s="15">
        <v>0.16800000000000001</v>
      </c>
      <c r="AA2699" s="15" t="s">
        <v>19769</v>
      </c>
      <c r="AB2699" s="15" t="s">
        <v>18925</v>
      </c>
      <c r="AC2699" s="15">
        <v>0</v>
      </c>
      <c r="AD2699" s="15"/>
      <c r="AE2699" s="15" t="s">
        <v>119</v>
      </c>
      <c r="AF2699" s="15" t="s">
        <v>119</v>
      </c>
      <c r="AG2699" s="16">
        <v>1</v>
      </c>
      <c r="AH2699" s="15" t="s">
        <v>20670</v>
      </c>
      <c r="AI2699" s="15" t="s">
        <v>78</v>
      </c>
      <c r="AJ2699" s="15">
        <v>7333.7983398400002</v>
      </c>
      <c r="AK2699" s="15">
        <v>486.97555979200001</v>
      </c>
      <c r="AL2699" s="15">
        <v>3102687.1208700002</v>
      </c>
      <c r="AM2699" s="15">
        <v>1413167.7754500001</v>
      </c>
      <c r="AN2699" s="19">
        <v>0</v>
      </c>
      <c r="AO2699" s="19">
        <v>0</v>
      </c>
      <c r="AP2699" s="19">
        <v>0</v>
      </c>
      <c r="AQ2699" s="19">
        <v>0</v>
      </c>
      <c r="AR2699" s="34">
        <f t="shared" si="556"/>
        <v>0</v>
      </c>
      <c r="AS2699" s="34">
        <v>0</v>
      </c>
      <c r="AT2699" s="34">
        <v>0</v>
      </c>
      <c r="AU2699" s="34">
        <v>0</v>
      </c>
      <c r="AV2699" s="34">
        <v>0</v>
      </c>
      <c r="AW2699" s="35">
        <f t="shared" si="557"/>
        <v>0</v>
      </c>
      <c r="AX2699" s="34">
        <f t="shared" si="558"/>
        <v>0</v>
      </c>
      <c r="AY2699" s="36">
        <v>1.3258000000000001</v>
      </c>
      <c r="AZ2699" s="36">
        <v>2.0265</v>
      </c>
      <c r="BA2699" s="22"/>
      <c r="BB2699" s="19">
        <v>0</v>
      </c>
      <c r="BC2699" s="34">
        <f t="shared" si="559"/>
        <v>0</v>
      </c>
      <c r="BD2699" s="34">
        <f t="shared" si="560"/>
        <v>0</v>
      </c>
      <c r="BE2699" s="38">
        <v>3.4819999999999997E-2</v>
      </c>
      <c r="BF2699" s="38">
        <f t="shared" si="561"/>
        <v>3.4819999999999997E-2</v>
      </c>
      <c r="BG2699" s="34">
        <v>0</v>
      </c>
      <c r="BH2699" s="34">
        <v>0</v>
      </c>
      <c r="BI2699" s="34">
        <f t="shared" si="562"/>
        <v>0</v>
      </c>
      <c r="BJ2699" s="34">
        <f t="shared" si="563"/>
        <v>0</v>
      </c>
      <c r="BK2699" s="34">
        <v>0</v>
      </c>
      <c r="BL2699" s="34">
        <v>0</v>
      </c>
      <c r="BM2699" s="34">
        <f t="shared" si="564"/>
        <v>0</v>
      </c>
      <c r="BN2699" s="39">
        <f t="shared" si="554"/>
        <v>0</v>
      </c>
      <c r="BO2699" s="39">
        <f t="shared" si="555"/>
        <v>0</v>
      </c>
      <c r="BP2699" s="39">
        <f t="shared" si="553"/>
        <v>0</v>
      </c>
    </row>
    <row r="2700" spans="1:68" s="25" customFormat="1" ht="14.25" x14ac:dyDescent="0.2">
      <c r="A2700" s="14">
        <v>1560</v>
      </c>
      <c r="B2700" s="40"/>
      <c r="C2700" s="15" t="s">
        <v>150</v>
      </c>
      <c r="D2700" s="16">
        <v>35151</v>
      </c>
      <c r="E2700" s="15" t="s">
        <v>20671</v>
      </c>
      <c r="F2700" s="15" t="s">
        <v>20672</v>
      </c>
      <c r="G2700" s="17" t="s">
        <v>20673</v>
      </c>
      <c r="H2700" s="17" t="s">
        <v>20674</v>
      </c>
      <c r="I2700" s="17" t="s">
        <v>86</v>
      </c>
      <c r="J2700" s="15" t="s">
        <v>20675</v>
      </c>
      <c r="K2700" s="15" t="s">
        <v>86</v>
      </c>
      <c r="L2700" s="18" t="s">
        <v>20676</v>
      </c>
      <c r="M2700" s="15" t="s">
        <v>18972</v>
      </c>
      <c r="N2700" s="15" t="s">
        <v>18973</v>
      </c>
      <c r="O2700" s="16">
        <v>510</v>
      </c>
      <c r="P2700" s="15" t="s">
        <v>118</v>
      </c>
      <c r="Q2700" s="15">
        <v>22000</v>
      </c>
      <c r="R2700" s="15">
        <v>156900</v>
      </c>
      <c r="S2700" s="15">
        <v>178900</v>
      </c>
      <c r="T2700" s="15">
        <v>0.2</v>
      </c>
      <c r="U2700" s="15" t="s">
        <v>18717</v>
      </c>
      <c r="V2700" s="15" t="s">
        <v>76</v>
      </c>
      <c r="W2700" s="16">
        <v>1</v>
      </c>
      <c r="X2700" s="16">
        <v>1</v>
      </c>
      <c r="Y2700" s="15">
        <v>8646</v>
      </c>
      <c r="Z2700" s="15">
        <v>0.19800000000000001</v>
      </c>
      <c r="AA2700" s="15" t="s">
        <v>18983</v>
      </c>
      <c r="AB2700" s="15" t="s">
        <v>18925</v>
      </c>
      <c r="AC2700" s="15">
        <v>172000</v>
      </c>
      <c r="AD2700" s="26">
        <v>42096</v>
      </c>
      <c r="AE2700" s="15" t="s">
        <v>119</v>
      </c>
      <c r="AF2700" s="15" t="s">
        <v>119</v>
      </c>
      <c r="AG2700" s="16">
        <v>1</v>
      </c>
      <c r="AH2700" s="15" t="s">
        <v>20677</v>
      </c>
      <c r="AI2700" s="15" t="s">
        <v>78</v>
      </c>
      <c r="AJ2700" s="15">
        <v>8646.4084472699997</v>
      </c>
      <c r="AK2700" s="15">
        <v>374.18939007</v>
      </c>
      <c r="AL2700" s="15">
        <v>3102865.8111399999</v>
      </c>
      <c r="AM2700" s="15">
        <v>1413066.26743</v>
      </c>
      <c r="AN2700" s="19">
        <v>22000</v>
      </c>
      <c r="AO2700" s="19">
        <v>182300</v>
      </c>
      <c r="AP2700" s="19">
        <v>0</v>
      </c>
      <c r="AQ2700" s="19">
        <v>0</v>
      </c>
      <c r="AR2700" s="34">
        <f t="shared" si="556"/>
        <v>204300</v>
      </c>
      <c r="AS2700" s="34">
        <v>45000</v>
      </c>
      <c r="AT2700" s="34">
        <v>3000</v>
      </c>
      <c r="AU2700" s="34">
        <v>55755</v>
      </c>
      <c r="AV2700" s="34">
        <v>0</v>
      </c>
      <c r="AW2700" s="35">
        <f t="shared" si="557"/>
        <v>103755</v>
      </c>
      <c r="AX2700" s="34">
        <f t="shared" si="558"/>
        <v>100545</v>
      </c>
      <c r="AY2700" s="36">
        <v>1.3258000000000001</v>
      </c>
      <c r="AZ2700" s="36">
        <v>2.0265</v>
      </c>
      <c r="BA2700" s="22"/>
      <c r="BB2700" s="19">
        <v>2043</v>
      </c>
      <c r="BC2700" s="34">
        <f t="shared" si="559"/>
        <v>1333.0256100000001</v>
      </c>
      <c r="BD2700" s="34">
        <f t="shared" si="560"/>
        <v>2037.544425</v>
      </c>
      <c r="BE2700" s="38">
        <v>3.4819999999999997E-2</v>
      </c>
      <c r="BF2700" s="38">
        <f t="shared" si="561"/>
        <v>3.4819999999999997E-2</v>
      </c>
      <c r="BG2700" s="34">
        <v>46.415951740200001</v>
      </c>
      <c r="BH2700" s="34">
        <v>70.947296878499998</v>
      </c>
      <c r="BI2700" s="34">
        <f t="shared" si="562"/>
        <v>1286.6096582598002</v>
      </c>
      <c r="BJ2700" s="34">
        <f t="shared" si="563"/>
        <v>1966.5971281215</v>
      </c>
      <c r="BK2700" s="34">
        <v>0</v>
      </c>
      <c r="BL2700" s="34">
        <v>0</v>
      </c>
      <c r="BM2700" s="34">
        <f t="shared" si="564"/>
        <v>0</v>
      </c>
      <c r="BN2700" s="39">
        <f t="shared" si="554"/>
        <v>1286.6096582598002</v>
      </c>
      <c r="BO2700" s="39">
        <f t="shared" si="555"/>
        <v>1966.5971281215</v>
      </c>
      <c r="BP2700" s="39">
        <f t="shared" si="553"/>
        <v>679.98746986169976</v>
      </c>
    </row>
    <row r="2701" spans="1:68" s="25" customFormat="1" ht="14.25" x14ac:dyDescent="0.2">
      <c r="A2701" s="14">
        <v>1561</v>
      </c>
      <c r="B2701" s="40"/>
      <c r="C2701" s="15" t="s">
        <v>20678</v>
      </c>
      <c r="D2701" s="16">
        <v>23496</v>
      </c>
      <c r="E2701" s="15" t="s">
        <v>20679</v>
      </c>
      <c r="F2701" s="15" t="s">
        <v>20678</v>
      </c>
      <c r="G2701" s="17" t="s">
        <v>20680</v>
      </c>
      <c r="H2701" s="17" t="s">
        <v>20681</v>
      </c>
      <c r="I2701" s="17" t="s">
        <v>86</v>
      </c>
      <c r="J2701" s="15" t="s">
        <v>20682</v>
      </c>
      <c r="K2701" s="15" t="s">
        <v>14548</v>
      </c>
      <c r="L2701" s="18" t="s">
        <v>20683</v>
      </c>
      <c r="M2701" s="15" t="s">
        <v>18981</v>
      </c>
      <c r="N2701" s="15" t="s">
        <v>18982</v>
      </c>
      <c r="O2701" s="16">
        <v>510</v>
      </c>
      <c r="P2701" s="15" t="s">
        <v>118</v>
      </c>
      <c r="Q2701" s="15">
        <v>15700</v>
      </c>
      <c r="R2701" s="15">
        <v>141600</v>
      </c>
      <c r="S2701" s="15">
        <v>157300</v>
      </c>
      <c r="T2701" s="15">
        <v>0.14000000000000001</v>
      </c>
      <c r="U2701" s="15" t="s">
        <v>18717</v>
      </c>
      <c r="V2701" s="15" t="s">
        <v>76</v>
      </c>
      <c r="W2701" s="16">
        <v>1</v>
      </c>
      <c r="X2701" s="16">
        <v>1</v>
      </c>
      <c r="Y2701" s="15">
        <v>6662</v>
      </c>
      <c r="Z2701" s="15">
        <v>0.153</v>
      </c>
      <c r="AA2701" s="15" t="s">
        <v>18983</v>
      </c>
      <c r="AB2701" s="15" t="s">
        <v>18925</v>
      </c>
      <c r="AC2701" s="15">
        <v>142500</v>
      </c>
      <c r="AD2701" s="26">
        <v>40744</v>
      </c>
      <c r="AE2701" s="15" t="s">
        <v>119</v>
      </c>
      <c r="AF2701" s="15" t="s">
        <v>119</v>
      </c>
      <c r="AG2701" s="16">
        <v>1</v>
      </c>
      <c r="AH2701" s="15" t="s">
        <v>20684</v>
      </c>
      <c r="AI2701" s="15" t="s">
        <v>78</v>
      </c>
      <c r="AJ2701" s="15">
        <v>6662.4521484400002</v>
      </c>
      <c r="AK2701" s="15">
        <v>341.19561684799999</v>
      </c>
      <c r="AL2701" s="15">
        <v>3102847.0654699998</v>
      </c>
      <c r="AM2701" s="15">
        <v>1413139.25257</v>
      </c>
      <c r="AN2701" s="19">
        <v>15700</v>
      </c>
      <c r="AO2701" s="19">
        <v>136700</v>
      </c>
      <c r="AP2701" s="19">
        <v>0</v>
      </c>
      <c r="AQ2701" s="19">
        <v>0</v>
      </c>
      <c r="AR2701" s="34">
        <f t="shared" si="556"/>
        <v>152400</v>
      </c>
      <c r="AS2701" s="34">
        <v>45000</v>
      </c>
      <c r="AT2701" s="34">
        <v>3000</v>
      </c>
      <c r="AU2701" s="34">
        <v>37590</v>
      </c>
      <c r="AV2701" s="34">
        <v>0</v>
      </c>
      <c r="AW2701" s="35">
        <f t="shared" si="557"/>
        <v>85590</v>
      </c>
      <c r="AX2701" s="34">
        <f t="shared" si="558"/>
        <v>66810</v>
      </c>
      <c r="AY2701" s="36">
        <v>1.3258000000000001</v>
      </c>
      <c r="AZ2701" s="36">
        <v>2.0265</v>
      </c>
      <c r="BA2701" s="22"/>
      <c r="BB2701" s="19">
        <v>1524</v>
      </c>
      <c r="BC2701" s="34">
        <f t="shared" si="559"/>
        <v>885.7669800000001</v>
      </c>
      <c r="BD2701" s="34">
        <f t="shared" si="560"/>
        <v>1353.9046499999999</v>
      </c>
      <c r="BE2701" s="38">
        <v>3.4819999999999997E-2</v>
      </c>
      <c r="BF2701" s="38">
        <f t="shared" si="561"/>
        <v>3.4819999999999997E-2</v>
      </c>
      <c r="BG2701" s="34">
        <v>30.842406243599999</v>
      </c>
      <c r="BH2701" s="34">
        <v>47.142959912999991</v>
      </c>
      <c r="BI2701" s="34">
        <f t="shared" si="562"/>
        <v>854.92457375640015</v>
      </c>
      <c r="BJ2701" s="34">
        <f t="shared" si="563"/>
        <v>1306.761690087</v>
      </c>
      <c r="BK2701" s="34">
        <v>0</v>
      </c>
      <c r="BL2701" s="34">
        <v>0</v>
      </c>
      <c r="BM2701" s="34">
        <f t="shared" si="564"/>
        <v>0</v>
      </c>
      <c r="BN2701" s="39">
        <f t="shared" si="554"/>
        <v>854.92457375640015</v>
      </c>
      <c r="BO2701" s="39">
        <f t="shared" si="555"/>
        <v>1306.761690087</v>
      </c>
      <c r="BP2701" s="39">
        <f t="shared" si="553"/>
        <v>451.83711633059988</v>
      </c>
    </row>
    <row r="2702" spans="1:68" s="25" customFormat="1" ht="14.25" x14ac:dyDescent="0.2">
      <c r="A2702" s="14">
        <v>1562</v>
      </c>
      <c r="B2702" s="40"/>
      <c r="C2702" s="15" t="s">
        <v>10527</v>
      </c>
      <c r="D2702" s="16">
        <v>2882</v>
      </c>
      <c r="E2702" s="15" t="s">
        <v>20685</v>
      </c>
      <c r="F2702" s="15" t="s">
        <v>15159</v>
      </c>
      <c r="G2702" s="17" t="s">
        <v>20686</v>
      </c>
      <c r="H2702" s="17" t="s">
        <v>20687</v>
      </c>
      <c r="I2702" s="17" t="s">
        <v>88</v>
      </c>
      <c r="J2702" s="15" t="s">
        <v>20688</v>
      </c>
      <c r="K2702" s="15" t="s">
        <v>372</v>
      </c>
      <c r="L2702" s="18" t="s">
        <v>18980</v>
      </c>
      <c r="M2702" s="15" t="s">
        <v>18981</v>
      </c>
      <c r="N2702" s="15" t="s">
        <v>18982</v>
      </c>
      <c r="O2702" s="16">
        <v>510</v>
      </c>
      <c r="P2702" s="15" t="s">
        <v>118</v>
      </c>
      <c r="Q2702" s="15">
        <v>15700</v>
      </c>
      <c r="R2702" s="15">
        <v>138900</v>
      </c>
      <c r="S2702" s="15">
        <v>154600</v>
      </c>
      <c r="T2702" s="15">
        <v>0.14000000000000001</v>
      </c>
      <c r="U2702" s="15" t="s">
        <v>18717</v>
      </c>
      <c r="V2702" s="15" t="s">
        <v>76</v>
      </c>
      <c r="W2702" s="16">
        <v>1</v>
      </c>
      <c r="X2702" s="16">
        <v>1</v>
      </c>
      <c r="Y2702" s="15">
        <v>33633</v>
      </c>
      <c r="Z2702" s="15">
        <v>0.77200000000000002</v>
      </c>
      <c r="AA2702" s="15" t="s">
        <v>18983</v>
      </c>
      <c r="AB2702" s="15" t="s">
        <v>18925</v>
      </c>
      <c r="AC2702" s="15">
        <v>107891</v>
      </c>
      <c r="AD2702" s="26">
        <v>38258</v>
      </c>
      <c r="AE2702" s="15" t="s">
        <v>119</v>
      </c>
      <c r="AF2702" s="15" t="s">
        <v>119</v>
      </c>
      <c r="AG2702" s="16">
        <v>1</v>
      </c>
      <c r="AH2702" s="15" t="s">
        <v>18984</v>
      </c>
      <c r="AI2702" s="15" t="s">
        <v>78</v>
      </c>
      <c r="AJ2702" s="15">
        <v>33632.5942383</v>
      </c>
      <c r="AK2702" s="15">
        <v>1352.0670377199999</v>
      </c>
      <c r="AL2702" s="15">
        <v>3102779.8672099998</v>
      </c>
      <c r="AM2702" s="15">
        <v>1412410.25985</v>
      </c>
      <c r="AN2702" s="19">
        <v>15700</v>
      </c>
      <c r="AO2702" s="19">
        <v>137800</v>
      </c>
      <c r="AP2702" s="19">
        <v>0</v>
      </c>
      <c r="AQ2702" s="19">
        <v>0</v>
      </c>
      <c r="AR2702" s="34">
        <f t="shared" si="556"/>
        <v>153500</v>
      </c>
      <c r="AS2702" s="34">
        <v>45000</v>
      </c>
      <c r="AT2702" s="34">
        <v>0</v>
      </c>
      <c r="AU2702" s="34">
        <v>37975</v>
      </c>
      <c r="AV2702" s="34">
        <v>12480</v>
      </c>
      <c r="AW2702" s="35">
        <f t="shared" si="557"/>
        <v>95455</v>
      </c>
      <c r="AX2702" s="34">
        <f t="shared" si="558"/>
        <v>58045</v>
      </c>
      <c r="AY2702" s="36">
        <v>1.3258000000000001</v>
      </c>
      <c r="AZ2702" s="36">
        <v>2.0265</v>
      </c>
      <c r="BA2702" s="22"/>
      <c r="BB2702" s="19">
        <v>1535</v>
      </c>
      <c r="BC2702" s="34">
        <f t="shared" si="559"/>
        <v>769.56061000000011</v>
      </c>
      <c r="BD2702" s="34">
        <f t="shared" si="560"/>
        <v>1176.281925</v>
      </c>
      <c r="BE2702" s="38">
        <v>3.4819999999999997E-2</v>
      </c>
      <c r="BF2702" s="38">
        <f t="shared" si="561"/>
        <v>3.4819999999999997E-2</v>
      </c>
      <c r="BG2702" s="34">
        <v>26.7961004402</v>
      </c>
      <c r="BH2702" s="34">
        <v>40.958136628499993</v>
      </c>
      <c r="BI2702" s="34">
        <f t="shared" si="562"/>
        <v>742.7645095598001</v>
      </c>
      <c r="BJ2702" s="34">
        <f t="shared" si="563"/>
        <v>1135.3237883715001</v>
      </c>
      <c r="BK2702" s="34">
        <v>0</v>
      </c>
      <c r="BL2702" s="34">
        <v>0</v>
      </c>
      <c r="BM2702" s="34">
        <f t="shared" si="564"/>
        <v>0</v>
      </c>
      <c r="BN2702" s="39">
        <f t="shared" si="554"/>
        <v>742.7645095598001</v>
      </c>
      <c r="BO2702" s="39">
        <f t="shared" si="555"/>
        <v>1135.3237883715001</v>
      </c>
      <c r="BP2702" s="39">
        <f t="shared" si="553"/>
        <v>392.55927881169998</v>
      </c>
    </row>
    <row r="2703" spans="1:68" s="25" customFormat="1" ht="14.25" x14ac:dyDescent="0.2">
      <c r="A2703" s="14">
        <v>1563</v>
      </c>
      <c r="B2703" s="40"/>
      <c r="C2703" s="15" t="s">
        <v>20689</v>
      </c>
      <c r="D2703" s="16">
        <v>8406</v>
      </c>
      <c r="E2703" s="15" t="s">
        <v>20690</v>
      </c>
      <c r="F2703" s="15" t="s">
        <v>20689</v>
      </c>
      <c r="G2703" s="17" t="s">
        <v>20691</v>
      </c>
      <c r="H2703" s="17" t="s">
        <v>20692</v>
      </c>
      <c r="I2703" s="17" t="s">
        <v>86</v>
      </c>
      <c r="J2703" s="15" t="s">
        <v>20693</v>
      </c>
      <c r="K2703" s="15" t="s">
        <v>350</v>
      </c>
      <c r="L2703" s="18" t="s">
        <v>20694</v>
      </c>
      <c r="M2703" s="15" t="s">
        <v>18972</v>
      </c>
      <c r="N2703" s="15" t="s">
        <v>18973</v>
      </c>
      <c r="O2703" s="16">
        <v>510</v>
      </c>
      <c r="P2703" s="15" t="s">
        <v>118</v>
      </c>
      <c r="Q2703" s="15">
        <v>17200</v>
      </c>
      <c r="R2703" s="15">
        <v>186100</v>
      </c>
      <c r="S2703" s="15">
        <v>203300</v>
      </c>
      <c r="T2703" s="15">
        <v>0.14000000000000001</v>
      </c>
      <c r="U2703" s="15" t="s">
        <v>18717</v>
      </c>
      <c r="V2703" s="15" t="s">
        <v>76</v>
      </c>
      <c r="W2703" s="16">
        <v>1</v>
      </c>
      <c r="X2703" s="16">
        <v>1</v>
      </c>
      <c r="Y2703" s="15">
        <v>6238</v>
      </c>
      <c r="Z2703" s="15">
        <v>0.14299999999999999</v>
      </c>
      <c r="AA2703" s="15" t="s">
        <v>18983</v>
      </c>
      <c r="AB2703" s="15" t="s">
        <v>18925</v>
      </c>
      <c r="AC2703" s="15">
        <v>169500</v>
      </c>
      <c r="AD2703" s="26">
        <v>41625</v>
      </c>
      <c r="AE2703" s="15" t="s">
        <v>119</v>
      </c>
      <c r="AF2703" s="15" t="s">
        <v>119</v>
      </c>
      <c r="AG2703" s="16">
        <v>1</v>
      </c>
      <c r="AH2703" s="15" t="s">
        <v>20695</v>
      </c>
      <c r="AI2703" s="15" t="s">
        <v>78</v>
      </c>
      <c r="AJ2703" s="15">
        <v>6237.9831543</v>
      </c>
      <c r="AK2703" s="15">
        <v>334.30026544100002</v>
      </c>
      <c r="AL2703" s="15">
        <v>3102825.9122799998</v>
      </c>
      <c r="AM2703" s="15">
        <v>1413254.05843</v>
      </c>
      <c r="AN2703" s="19">
        <v>17200</v>
      </c>
      <c r="AO2703" s="19">
        <v>180400</v>
      </c>
      <c r="AP2703" s="19">
        <v>0</v>
      </c>
      <c r="AQ2703" s="19">
        <v>0</v>
      </c>
      <c r="AR2703" s="34">
        <f t="shared" si="556"/>
        <v>197600</v>
      </c>
      <c r="AS2703" s="34">
        <v>45000</v>
      </c>
      <c r="AT2703" s="34">
        <v>3000</v>
      </c>
      <c r="AU2703" s="34">
        <v>53410</v>
      </c>
      <c r="AV2703" s="34">
        <v>0</v>
      </c>
      <c r="AW2703" s="35">
        <f t="shared" si="557"/>
        <v>101410</v>
      </c>
      <c r="AX2703" s="34">
        <f t="shared" si="558"/>
        <v>96190</v>
      </c>
      <c r="AY2703" s="36">
        <v>1.3258000000000001</v>
      </c>
      <c r="AZ2703" s="36">
        <v>2.0265</v>
      </c>
      <c r="BA2703" s="22"/>
      <c r="BB2703" s="19">
        <v>1976</v>
      </c>
      <c r="BC2703" s="34">
        <f t="shared" si="559"/>
        <v>1275.28702</v>
      </c>
      <c r="BD2703" s="34">
        <f t="shared" si="560"/>
        <v>1949.29035</v>
      </c>
      <c r="BE2703" s="38">
        <v>3.4819999999999997E-2</v>
      </c>
      <c r="BF2703" s="38">
        <f t="shared" si="561"/>
        <v>3.4819999999999997E-2</v>
      </c>
      <c r="BG2703" s="34">
        <v>44.405494036399993</v>
      </c>
      <c r="BH2703" s="34">
        <v>67.874289986999997</v>
      </c>
      <c r="BI2703" s="34">
        <f t="shared" si="562"/>
        <v>1230.8815259636001</v>
      </c>
      <c r="BJ2703" s="34">
        <f t="shared" si="563"/>
        <v>1881.4160600129999</v>
      </c>
      <c r="BK2703" s="34">
        <v>0</v>
      </c>
      <c r="BL2703" s="34">
        <v>0</v>
      </c>
      <c r="BM2703" s="34">
        <f t="shared" si="564"/>
        <v>0</v>
      </c>
      <c r="BN2703" s="39">
        <f t="shared" si="554"/>
        <v>1230.8815259636001</v>
      </c>
      <c r="BO2703" s="39">
        <f t="shared" si="555"/>
        <v>1881.4160600129999</v>
      </c>
      <c r="BP2703" s="39">
        <f t="shared" si="553"/>
        <v>650.53453404939978</v>
      </c>
    </row>
    <row r="2704" spans="1:68" s="25" customFormat="1" ht="14.25" x14ac:dyDescent="0.2">
      <c r="A2704" s="14">
        <v>1564</v>
      </c>
      <c r="B2704" s="40"/>
      <c r="C2704" s="15" t="s">
        <v>726</v>
      </c>
      <c r="D2704" s="16">
        <v>9757</v>
      </c>
      <c r="E2704" s="15" t="s">
        <v>20696</v>
      </c>
      <c r="F2704" s="15" t="s">
        <v>20697</v>
      </c>
      <c r="G2704" s="17" t="s">
        <v>20698</v>
      </c>
      <c r="H2704" s="17" t="s">
        <v>20699</v>
      </c>
      <c r="I2704" s="17" t="s">
        <v>86</v>
      </c>
      <c r="J2704" s="15" t="s">
        <v>20700</v>
      </c>
      <c r="K2704" s="15" t="s">
        <v>821</v>
      </c>
      <c r="L2704" s="18" t="s">
        <v>20701</v>
      </c>
      <c r="M2704" s="15" t="s">
        <v>18972</v>
      </c>
      <c r="N2704" s="15" t="s">
        <v>18973</v>
      </c>
      <c r="O2704" s="16">
        <v>510</v>
      </c>
      <c r="P2704" s="15" t="s">
        <v>118</v>
      </c>
      <c r="Q2704" s="15">
        <v>17200</v>
      </c>
      <c r="R2704" s="15">
        <v>202500</v>
      </c>
      <c r="S2704" s="15">
        <v>219700</v>
      </c>
      <c r="T2704" s="15">
        <v>0.14000000000000001</v>
      </c>
      <c r="U2704" s="15" t="s">
        <v>18717</v>
      </c>
      <c r="V2704" s="15" t="s">
        <v>76</v>
      </c>
      <c r="W2704" s="16">
        <v>1</v>
      </c>
      <c r="X2704" s="16">
        <v>1</v>
      </c>
      <c r="Y2704" s="15">
        <v>6212</v>
      </c>
      <c r="Z2704" s="15">
        <v>0.14299999999999999</v>
      </c>
      <c r="AA2704" s="15" t="s">
        <v>18983</v>
      </c>
      <c r="AB2704" s="15" t="s">
        <v>18925</v>
      </c>
      <c r="AC2704" s="15">
        <v>153590</v>
      </c>
      <c r="AD2704" s="26">
        <v>38527</v>
      </c>
      <c r="AE2704" s="15" t="s">
        <v>119</v>
      </c>
      <c r="AF2704" s="15" t="s">
        <v>119</v>
      </c>
      <c r="AG2704" s="16">
        <v>1</v>
      </c>
      <c r="AH2704" s="15" t="s">
        <v>20702</v>
      </c>
      <c r="AI2704" s="15" t="s">
        <v>78</v>
      </c>
      <c r="AJ2704" s="15">
        <v>6212.2878418</v>
      </c>
      <c r="AK2704" s="15">
        <v>334.60897925299997</v>
      </c>
      <c r="AL2704" s="15">
        <v>3102822.65374</v>
      </c>
      <c r="AM2704" s="15">
        <v>1413309.88325</v>
      </c>
      <c r="AN2704" s="19">
        <v>17200</v>
      </c>
      <c r="AO2704" s="19">
        <v>219500</v>
      </c>
      <c r="AP2704" s="19">
        <v>0</v>
      </c>
      <c r="AQ2704" s="19">
        <v>0</v>
      </c>
      <c r="AR2704" s="34">
        <f t="shared" si="556"/>
        <v>236700</v>
      </c>
      <c r="AS2704" s="34">
        <v>45000</v>
      </c>
      <c r="AT2704" s="34">
        <v>0</v>
      </c>
      <c r="AU2704" s="34">
        <v>67095</v>
      </c>
      <c r="AV2704" s="34">
        <v>0</v>
      </c>
      <c r="AW2704" s="35">
        <f t="shared" si="557"/>
        <v>112095</v>
      </c>
      <c r="AX2704" s="34">
        <f t="shared" si="558"/>
        <v>124605</v>
      </c>
      <c r="AY2704" s="36">
        <v>1.3258000000000001</v>
      </c>
      <c r="AZ2704" s="36">
        <v>2.0265</v>
      </c>
      <c r="BA2704" s="22"/>
      <c r="BB2704" s="19">
        <v>2367</v>
      </c>
      <c r="BC2704" s="34">
        <f t="shared" si="559"/>
        <v>1652.0130900000001</v>
      </c>
      <c r="BD2704" s="34">
        <f t="shared" si="560"/>
        <v>2525.1203249999999</v>
      </c>
      <c r="BE2704" s="38">
        <v>3.4819999999999997E-2</v>
      </c>
      <c r="BF2704" s="38">
        <f t="shared" si="561"/>
        <v>3.4819999999999997E-2</v>
      </c>
      <c r="BG2704" s="34">
        <v>57.523095793800003</v>
      </c>
      <c r="BH2704" s="34">
        <v>87.924689716499984</v>
      </c>
      <c r="BI2704" s="34">
        <f t="shared" si="562"/>
        <v>1594.4899942062002</v>
      </c>
      <c r="BJ2704" s="34">
        <f t="shared" si="563"/>
        <v>2437.1956352835</v>
      </c>
      <c r="BK2704" s="34">
        <v>0</v>
      </c>
      <c r="BL2704" s="34">
        <v>70.195635283499996</v>
      </c>
      <c r="BM2704" s="34">
        <f t="shared" si="564"/>
        <v>70.195635283499996</v>
      </c>
      <c r="BN2704" s="39">
        <f t="shared" si="554"/>
        <v>1594.4899942062002</v>
      </c>
      <c r="BO2704" s="39">
        <f t="shared" si="555"/>
        <v>2367</v>
      </c>
      <c r="BP2704" s="39">
        <f t="shared" si="553"/>
        <v>772.51000579379979</v>
      </c>
    </row>
    <row r="2705" spans="1:68" s="25" customFormat="1" ht="14.25" x14ac:dyDescent="0.2">
      <c r="A2705" s="14">
        <v>1565</v>
      </c>
      <c r="B2705" s="40"/>
      <c r="C2705" s="15" t="s">
        <v>159</v>
      </c>
      <c r="D2705" s="16">
        <v>15293</v>
      </c>
      <c r="E2705" s="15" t="s">
        <v>20703</v>
      </c>
      <c r="F2705" s="15" t="s">
        <v>20704</v>
      </c>
      <c r="G2705" s="17" t="s">
        <v>20705</v>
      </c>
      <c r="H2705" s="17" t="s">
        <v>20706</v>
      </c>
      <c r="I2705" s="17" t="s">
        <v>86</v>
      </c>
      <c r="J2705" s="15" t="s">
        <v>20707</v>
      </c>
      <c r="K2705" s="15" t="s">
        <v>1313</v>
      </c>
      <c r="L2705" s="18" t="s">
        <v>20708</v>
      </c>
      <c r="M2705" s="15" t="s">
        <v>18972</v>
      </c>
      <c r="N2705" s="15" t="s">
        <v>18973</v>
      </c>
      <c r="O2705" s="16">
        <v>510</v>
      </c>
      <c r="P2705" s="15" t="s">
        <v>118</v>
      </c>
      <c r="Q2705" s="15">
        <v>17200</v>
      </c>
      <c r="R2705" s="15">
        <v>218300</v>
      </c>
      <c r="S2705" s="15">
        <v>235500</v>
      </c>
      <c r="T2705" s="15">
        <v>0.14000000000000001</v>
      </c>
      <c r="U2705" s="15" t="s">
        <v>18717</v>
      </c>
      <c r="V2705" s="15" t="s">
        <v>76</v>
      </c>
      <c r="W2705" s="16">
        <v>1</v>
      </c>
      <c r="X2705" s="16">
        <v>1</v>
      </c>
      <c r="Y2705" s="15">
        <v>6261</v>
      </c>
      <c r="Z2705" s="15">
        <v>0.14399999999999999</v>
      </c>
      <c r="AA2705" s="15" t="s">
        <v>18983</v>
      </c>
      <c r="AB2705" s="15" t="s">
        <v>18925</v>
      </c>
      <c r="AC2705" s="15">
        <v>220000</v>
      </c>
      <c r="AD2705" s="26">
        <v>41915</v>
      </c>
      <c r="AE2705" s="15" t="s">
        <v>119</v>
      </c>
      <c r="AF2705" s="15" t="s">
        <v>119</v>
      </c>
      <c r="AG2705" s="16">
        <v>1</v>
      </c>
      <c r="AH2705" s="15" t="s">
        <v>20709</v>
      </c>
      <c r="AI2705" s="15" t="s">
        <v>78</v>
      </c>
      <c r="AJ2705" s="15">
        <v>6261.2189941400002</v>
      </c>
      <c r="AK2705" s="15">
        <v>335.40182927500001</v>
      </c>
      <c r="AL2705" s="15">
        <v>3102819.0480399998</v>
      </c>
      <c r="AM2705" s="15">
        <v>1413365.6303399999</v>
      </c>
      <c r="AN2705" s="19">
        <v>17200</v>
      </c>
      <c r="AO2705" s="19">
        <v>213100</v>
      </c>
      <c r="AP2705" s="19">
        <v>0</v>
      </c>
      <c r="AQ2705" s="19">
        <v>0</v>
      </c>
      <c r="AR2705" s="34">
        <f t="shared" si="556"/>
        <v>230300</v>
      </c>
      <c r="AS2705" s="34">
        <v>45000</v>
      </c>
      <c r="AT2705" s="34">
        <v>3000</v>
      </c>
      <c r="AU2705" s="34">
        <v>64855</v>
      </c>
      <c r="AV2705" s="34">
        <v>0</v>
      </c>
      <c r="AW2705" s="35">
        <f t="shared" si="557"/>
        <v>112855</v>
      </c>
      <c r="AX2705" s="34">
        <f t="shared" si="558"/>
        <v>117445</v>
      </c>
      <c r="AY2705" s="36">
        <v>1.3258000000000001</v>
      </c>
      <c r="AZ2705" s="36">
        <v>2.0265</v>
      </c>
      <c r="BA2705" s="22"/>
      <c r="BB2705" s="19">
        <v>2303</v>
      </c>
      <c r="BC2705" s="34">
        <f t="shared" si="559"/>
        <v>1557.0858100000003</v>
      </c>
      <c r="BD2705" s="34">
        <f t="shared" si="560"/>
        <v>2380.0229250000002</v>
      </c>
      <c r="BE2705" s="38">
        <v>3.4819999999999997E-2</v>
      </c>
      <c r="BF2705" s="38">
        <f t="shared" si="561"/>
        <v>3.4819999999999997E-2</v>
      </c>
      <c r="BG2705" s="34">
        <v>54.217727904200004</v>
      </c>
      <c r="BH2705" s="34">
        <v>82.872398248500005</v>
      </c>
      <c r="BI2705" s="34">
        <f t="shared" si="562"/>
        <v>1502.8680820958002</v>
      </c>
      <c r="BJ2705" s="34">
        <f t="shared" si="563"/>
        <v>2297.1505267515004</v>
      </c>
      <c r="BK2705" s="34">
        <v>0</v>
      </c>
      <c r="BL2705" s="34">
        <v>0</v>
      </c>
      <c r="BM2705" s="34">
        <f t="shared" si="564"/>
        <v>0</v>
      </c>
      <c r="BN2705" s="39">
        <f t="shared" si="554"/>
        <v>1502.8680820958002</v>
      </c>
      <c r="BO2705" s="39">
        <f t="shared" si="555"/>
        <v>2297.1505267515004</v>
      </c>
      <c r="BP2705" s="39">
        <f t="shared" si="553"/>
        <v>794.28244465570015</v>
      </c>
    </row>
    <row r="2706" spans="1:68" s="25" customFormat="1" ht="14.25" x14ac:dyDescent="0.2">
      <c r="A2706" s="14">
        <v>1566</v>
      </c>
      <c r="B2706" s="40"/>
      <c r="C2706" s="15"/>
      <c r="D2706" s="16">
        <v>6058</v>
      </c>
      <c r="E2706" s="15" t="s">
        <v>20710</v>
      </c>
      <c r="F2706" s="15" t="s">
        <v>20711</v>
      </c>
      <c r="G2706" s="17" t="s">
        <v>20712</v>
      </c>
      <c r="H2706" s="17" t="s">
        <v>20713</v>
      </c>
      <c r="I2706" s="17" t="s">
        <v>86</v>
      </c>
      <c r="J2706" s="15" t="s">
        <v>20714</v>
      </c>
      <c r="K2706" s="15" t="s">
        <v>3629</v>
      </c>
      <c r="L2706" s="18" t="s">
        <v>20715</v>
      </c>
      <c r="M2706" s="15" t="s">
        <v>18972</v>
      </c>
      <c r="N2706" s="15" t="s">
        <v>18973</v>
      </c>
      <c r="O2706" s="16">
        <v>510</v>
      </c>
      <c r="P2706" s="15" t="s">
        <v>118</v>
      </c>
      <c r="Q2706" s="15">
        <v>18000</v>
      </c>
      <c r="R2706" s="15">
        <v>208500</v>
      </c>
      <c r="S2706" s="15">
        <v>226500</v>
      </c>
      <c r="T2706" s="15">
        <v>0.15</v>
      </c>
      <c r="U2706" s="15" t="s">
        <v>18717</v>
      </c>
      <c r="V2706" s="15" t="s">
        <v>76</v>
      </c>
      <c r="W2706" s="16">
        <v>1</v>
      </c>
      <c r="X2706" s="16">
        <v>1</v>
      </c>
      <c r="Y2706" s="15">
        <v>6716</v>
      </c>
      <c r="Z2706" s="15">
        <v>0.154</v>
      </c>
      <c r="AA2706" s="15" t="s">
        <v>19769</v>
      </c>
      <c r="AB2706" s="15" t="s">
        <v>18925</v>
      </c>
      <c r="AC2706" s="15">
        <v>207900</v>
      </c>
      <c r="AD2706" s="26">
        <v>42181</v>
      </c>
      <c r="AE2706" s="15" t="s">
        <v>119</v>
      </c>
      <c r="AF2706" s="15" t="s">
        <v>119</v>
      </c>
      <c r="AG2706" s="16">
        <v>1</v>
      </c>
      <c r="AH2706" s="15" t="s">
        <v>20716</v>
      </c>
      <c r="AI2706" s="15" t="s">
        <v>78</v>
      </c>
      <c r="AJ2706" s="15">
        <v>6716.1965332</v>
      </c>
      <c r="AK2706" s="15">
        <v>339.38408574800002</v>
      </c>
      <c r="AL2706" s="15">
        <v>3102819.4849200002</v>
      </c>
      <c r="AM2706" s="15">
        <v>1413426.15078</v>
      </c>
      <c r="AN2706" s="19">
        <v>0</v>
      </c>
      <c r="AO2706" s="19">
        <v>0</v>
      </c>
      <c r="AP2706" s="19">
        <v>0</v>
      </c>
      <c r="AQ2706" s="19">
        <v>0</v>
      </c>
      <c r="AR2706" s="34">
        <f t="shared" si="556"/>
        <v>0</v>
      </c>
      <c r="AS2706" s="34">
        <v>0</v>
      </c>
      <c r="AT2706" s="34">
        <v>0</v>
      </c>
      <c r="AU2706" s="34">
        <v>0</v>
      </c>
      <c r="AV2706" s="34">
        <v>0</v>
      </c>
      <c r="AW2706" s="35">
        <f t="shared" si="557"/>
        <v>0</v>
      </c>
      <c r="AX2706" s="34">
        <f t="shared" si="558"/>
        <v>0</v>
      </c>
      <c r="AY2706" s="36">
        <v>1.3258000000000001</v>
      </c>
      <c r="AZ2706" s="36">
        <v>2.0265</v>
      </c>
      <c r="BA2706" s="22"/>
      <c r="BB2706" s="19">
        <v>0</v>
      </c>
      <c r="BC2706" s="34">
        <f t="shared" si="559"/>
        <v>0</v>
      </c>
      <c r="BD2706" s="34">
        <f t="shared" si="560"/>
        <v>0</v>
      </c>
      <c r="BE2706" s="38">
        <v>3.4819999999999997E-2</v>
      </c>
      <c r="BF2706" s="38">
        <f t="shared" si="561"/>
        <v>3.4819999999999997E-2</v>
      </c>
      <c r="BG2706" s="34">
        <v>0</v>
      </c>
      <c r="BH2706" s="34">
        <v>0</v>
      </c>
      <c r="BI2706" s="34">
        <f t="shared" si="562"/>
        <v>0</v>
      </c>
      <c r="BJ2706" s="34">
        <f t="shared" si="563"/>
        <v>0</v>
      </c>
      <c r="BK2706" s="34">
        <v>0</v>
      </c>
      <c r="BL2706" s="34">
        <v>0</v>
      </c>
      <c r="BM2706" s="34">
        <f t="shared" si="564"/>
        <v>0</v>
      </c>
      <c r="BN2706" s="39">
        <f t="shared" si="554"/>
        <v>0</v>
      </c>
      <c r="BO2706" s="39">
        <f t="shared" si="555"/>
        <v>0</v>
      </c>
      <c r="BP2706" s="39">
        <f t="shared" si="553"/>
        <v>0</v>
      </c>
    </row>
    <row r="2707" spans="1:68" s="25" customFormat="1" ht="14.25" x14ac:dyDescent="0.2">
      <c r="A2707" s="14">
        <v>1567</v>
      </c>
      <c r="B2707" s="40"/>
      <c r="C2707" s="15"/>
      <c r="D2707" s="16">
        <v>27027</v>
      </c>
      <c r="E2707" s="15" t="s">
        <v>20717</v>
      </c>
      <c r="F2707" s="15" t="s">
        <v>20718</v>
      </c>
      <c r="G2707" s="17" t="s">
        <v>20719</v>
      </c>
      <c r="H2707" s="17" t="s">
        <v>20720</v>
      </c>
      <c r="I2707" s="17" t="s">
        <v>86</v>
      </c>
      <c r="J2707" s="15" t="s">
        <v>20721</v>
      </c>
      <c r="K2707" s="15" t="s">
        <v>86</v>
      </c>
      <c r="L2707" s="18" t="s">
        <v>20722</v>
      </c>
      <c r="M2707" s="15" t="s">
        <v>18972</v>
      </c>
      <c r="N2707" s="15" t="s">
        <v>18973</v>
      </c>
      <c r="O2707" s="16">
        <v>509</v>
      </c>
      <c r="P2707" s="15" t="s">
        <v>19732</v>
      </c>
      <c r="Q2707" s="15">
        <v>0</v>
      </c>
      <c r="R2707" s="15">
        <v>0</v>
      </c>
      <c r="S2707" s="15">
        <v>0</v>
      </c>
      <c r="T2707" s="15">
        <v>7.4999999999999997E-2</v>
      </c>
      <c r="U2707" s="15" t="s">
        <v>18717</v>
      </c>
      <c r="V2707" s="15" t="s">
        <v>76</v>
      </c>
      <c r="W2707" s="16">
        <v>0</v>
      </c>
      <c r="X2707" s="16">
        <v>1</v>
      </c>
      <c r="Y2707" s="15">
        <v>6268</v>
      </c>
      <c r="Z2707" s="15">
        <v>0.14399999999999999</v>
      </c>
      <c r="AA2707" s="15" t="s">
        <v>19769</v>
      </c>
      <c r="AB2707" s="15" t="s">
        <v>78</v>
      </c>
      <c r="AC2707" s="15">
        <v>211000</v>
      </c>
      <c r="AD2707" s="26">
        <v>41394</v>
      </c>
      <c r="AE2707" s="15" t="s">
        <v>119</v>
      </c>
      <c r="AF2707" s="15" t="s">
        <v>119</v>
      </c>
      <c r="AG2707" s="16">
        <v>1</v>
      </c>
      <c r="AH2707" s="15" t="s">
        <v>20723</v>
      </c>
      <c r="AI2707" s="15" t="s">
        <v>78</v>
      </c>
      <c r="AJ2707" s="15">
        <v>6267.6787109400002</v>
      </c>
      <c r="AK2707" s="15">
        <v>321.96315858000003</v>
      </c>
      <c r="AL2707" s="15">
        <v>3102788.8358800001</v>
      </c>
      <c r="AM2707" s="15">
        <v>1413484.1361</v>
      </c>
      <c r="AN2707" s="19">
        <v>0</v>
      </c>
      <c r="AO2707" s="19">
        <v>0</v>
      </c>
      <c r="AP2707" s="19">
        <v>0</v>
      </c>
      <c r="AQ2707" s="19">
        <v>0</v>
      </c>
      <c r="AR2707" s="34">
        <f t="shared" si="556"/>
        <v>0</v>
      </c>
      <c r="AS2707" s="34">
        <v>0</v>
      </c>
      <c r="AT2707" s="34">
        <v>0</v>
      </c>
      <c r="AU2707" s="34">
        <v>0</v>
      </c>
      <c r="AV2707" s="34">
        <v>0</v>
      </c>
      <c r="AW2707" s="35">
        <f t="shared" si="557"/>
        <v>0</v>
      </c>
      <c r="AX2707" s="34">
        <f t="shared" si="558"/>
        <v>0</v>
      </c>
      <c r="AY2707" s="36">
        <v>1.3258000000000001</v>
      </c>
      <c r="AZ2707" s="36">
        <v>2.0265</v>
      </c>
      <c r="BA2707" s="22"/>
      <c r="BB2707" s="19">
        <v>0</v>
      </c>
      <c r="BC2707" s="34">
        <f t="shared" si="559"/>
        <v>0</v>
      </c>
      <c r="BD2707" s="34">
        <f t="shared" si="560"/>
        <v>0</v>
      </c>
      <c r="BE2707" s="38">
        <v>3.4819999999999997E-2</v>
      </c>
      <c r="BF2707" s="38">
        <f t="shared" si="561"/>
        <v>3.4819999999999997E-2</v>
      </c>
      <c r="BG2707" s="34">
        <v>0</v>
      </c>
      <c r="BH2707" s="34">
        <v>0</v>
      </c>
      <c r="BI2707" s="34">
        <f t="shared" si="562"/>
        <v>0</v>
      </c>
      <c r="BJ2707" s="34">
        <f t="shared" si="563"/>
        <v>0</v>
      </c>
      <c r="BK2707" s="34">
        <v>0</v>
      </c>
      <c r="BL2707" s="34">
        <v>0</v>
      </c>
      <c r="BM2707" s="34">
        <f t="shared" si="564"/>
        <v>0</v>
      </c>
      <c r="BN2707" s="39">
        <f t="shared" si="554"/>
        <v>0</v>
      </c>
      <c r="BO2707" s="39">
        <f t="shared" si="555"/>
        <v>0</v>
      </c>
      <c r="BP2707" s="39">
        <f t="shared" si="553"/>
        <v>0</v>
      </c>
    </row>
    <row r="2708" spans="1:68" s="25" customFormat="1" ht="14.25" x14ac:dyDescent="0.2">
      <c r="A2708" s="14">
        <v>1568</v>
      </c>
      <c r="B2708" s="40"/>
      <c r="C2708" s="15" t="s">
        <v>20724</v>
      </c>
      <c r="D2708" s="16">
        <v>25471</v>
      </c>
      <c r="E2708" s="15" t="s">
        <v>20725</v>
      </c>
      <c r="F2708" s="15" t="s">
        <v>20724</v>
      </c>
      <c r="G2708" s="17" t="s">
        <v>20726</v>
      </c>
      <c r="H2708" s="17" t="s">
        <v>20727</v>
      </c>
      <c r="I2708" s="17" t="s">
        <v>86</v>
      </c>
      <c r="J2708" s="15" t="s">
        <v>20728</v>
      </c>
      <c r="K2708" s="15" t="s">
        <v>14548</v>
      </c>
      <c r="L2708" s="18" t="s">
        <v>20729</v>
      </c>
      <c r="M2708" s="15" t="s">
        <v>18972</v>
      </c>
      <c r="N2708" s="15" t="s">
        <v>18973</v>
      </c>
      <c r="O2708" s="16">
        <v>510</v>
      </c>
      <c r="P2708" s="15" t="s">
        <v>118</v>
      </c>
      <c r="Q2708" s="15">
        <v>10600</v>
      </c>
      <c r="R2708" s="15">
        <v>208700</v>
      </c>
      <c r="S2708" s="15">
        <v>219300</v>
      </c>
      <c r="T2708" s="15">
        <v>7.4999999999999997E-2</v>
      </c>
      <c r="U2708" s="15" t="s">
        <v>18717</v>
      </c>
      <c r="V2708" s="15" t="s">
        <v>76</v>
      </c>
      <c r="W2708" s="16">
        <v>1</v>
      </c>
      <c r="X2708" s="16">
        <v>1</v>
      </c>
      <c r="Y2708" s="15">
        <v>334</v>
      </c>
      <c r="Z2708" s="15">
        <v>8.0000000000000002E-3</v>
      </c>
      <c r="AA2708" s="15" t="s">
        <v>78</v>
      </c>
      <c r="AB2708" s="15" t="s">
        <v>78</v>
      </c>
      <c r="AC2708" s="15">
        <v>211000</v>
      </c>
      <c r="AD2708" s="26">
        <v>41394</v>
      </c>
      <c r="AE2708" s="15" t="s">
        <v>119</v>
      </c>
      <c r="AF2708" s="15" t="s">
        <v>119</v>
      </c>
      <c r="AG2708" s="16">
        <v>1</v>
      </c>
      <c r="AH2708" s="15" t="s">
        <v>20730</v>
      </c>
      <c r="AI2708" s="15" t="s">
        <v>78</v>
      </c>
      <c r="AJ2708" s="15">
        <v>334.260253906</v>
      </c>
      <c r="AK2708" s="15">
        <v>98.848026111600007</v>
      </c>
      <c r="AL2708" s="15">
        <v>3102743.92081</v>
      </c>
      <c r="AM2708" s="15">
        <v>1413459.43588</v>
      </c>
      <c r="AN2708" s="19">
        <v>10600</v>
      </c>
      <c r="AO2708" s="19">
        <v>203700</v>
      </c>
      <c r="AP2708" s="19">
        <v>0</v>
      </c>
      <c r="AQ2708" s="19">
        <v>0</v>
      </c>
      <c r="AR2708" s="34">
        <f t="shared" si="556"/>
        <v>214300</v>
      </c>
      <c r="AS2708" s="34">
        <v>45000</v>
      </c>
      <c r="AT2708" s="34">
        <v>3000</v>
      </c>
      <c r="AU2708" s="34">
        <v>59255</v>
      </c>
      <c r="AV2708" s="34">
        <v>0</v>
      </c>
      <c r="AW2708" s="35">
        <f t="shared" si="557"/>
        <v>107255</v>
      </c>
      <c r="AX2708" s="34">
        <f t="shared" si="558"/>
        <v>107045</v>
      </c>
      <c r="AY2708" s="36">
        <v>1.3258000000000001</v>
      </c>
      <c r="AZ2708" s="36">
        <v>2.0265</v>
      </c>
      <c r="BA2708" s="22"/>
      <c r="BB2708" s="19">
        <v>2143</v>
      </c>
      <c r="BC2708" s="34">
        <f t="shared" si="559"/>
        <v>1419.20261</v>
      </c>
      <c r="BD2708" s="34">
        <f t="shared" si="560"/>
        <v>2169.2669249999999</v>
      </c>
      <c r="BE2708" s="38">
        <v>3.4819999999999997E-2</v>
      </c>
      <c r="BF2708" s="38">
        <f t="shared" si="561"/>
        <v>3.4819999999999997E-2</v>
      </c>
      <c r="BG2708" s="34">
        <v>49.4166348802</v>
      </c>
      <c r="BH2708" s="34">
        <v>75.533874328499991</v>
      </c>
      <c r="BI2708" s="34">
        <f t="shared" si="562"/>
        <v>1369.7859751198</v>
      </c>
      <c r="BJ2708" s="34">
        <f t="shared" si="563"/>
        <v>2093.7330506714998</v>
      </c>
      <c r="BK2708" s="34">
        <v>0</v>
      </c>
      <c r="BL2708" s="34">
        <v>0</v>
      </c>
      <c r="BM2708" s="34">
        <f t="shared" si="564"/>
        <v>0</v>
      </c>
      <c r="BN2708" s="39">
        <f t="shared" si="554"/>
        <v>1369.7859751198</v>
      </c>
      <c r="BO2708" s="39">
        <f t="shared" si="555"/>
        <v>2093.7330506714998</v>
      </c>
      <c r="BP2708" s="39">
        <f t="shared" si="553"/>
        <v>723.94707555169975</v>
      </c>
    </row>
    <row r="2709" spans="1:68" s="25" customFormat="1" ht="14.25" x14ac:dyDescent="0.2">
      <c r="A2709" s="14">
        <v>1569</v>
      </c>
      <c r="B2709" s="40"/>
      <c r="C2709" s="15" t="s">
        <v>150</v>
      </c>
      <c r="D2709" s="16">
        <v>35171</v>
      </c>
      <c r="E2709" s="15" t="s">
        <v>20731</v>
      </c>
      <c r="F2709" s="15" t="s">
        <v>20732</v>
      </c>
      <c r="G2709" s="17" t="s">
        <v>20733</v>
      </c>
      <c r="H2709" s="17" t="s">
        <v>20734</v>
      </c>
      <c r="I2709" s="17" t="s">
        <v>86</v>
      </c>
      <c r="J2709" s="15" t="s">
        <v>20735</v>
      </c>
      <c r="K2709" s="15" t="s">
        <v>86</v>
      </c>
      <c r="L2709" s="18" t="s">
        <v>20736</v>
      </c>
      <c r="M2709" s="15" t="s">
        <v>18972</v>
      </c>
      <c r="N2709" s="15" t="s">
        <v>18973</v>
      </c>
      <c r="O2709" s="16">
        <v>510</v>
      </c>
      <c r="P2709" s="15" t="s">
        <v>118</v>
      </c>
      <c r="Q2709" s="15">
        <v>23300</v>
      </c>
      <c r="R2709" s="15">
        <v>194900</v>
      </c>
      <c r="S2709" s="15">
        <v>218200</v>
      </c>
      <c r="T2709" s="15">
        <v>0.22</v>
      </c>
      <c r="U2709" s="15" t="s">
        <v>18717</v>
      </c>
      <c r="V2709" s="15" t="s">
        <v>76</v>
      </c>
      <c r="W2709" s="16">
        <v>1</v>
      </c>
      <c r="X2709" s="16">
        <v>1</v>
      </c>
      <c r="Y2709" s="15">
        <v>10057</v>
      </c>
      <c r="Z2709" s="15">
        <v>0.23100000000000001</v>
      </c>
      <c r="AA2709" s="15" t="s">
        <v>19769</v>
      </c>
      <c r="AB2709" s="15" t="s">
        <v>78</v>
      </c>
      <c r="AC2709" s="15">
        <v>205000</v>
      </c>
      <c r="AD2709" s="26">
        <v>41376</v>
      </c>
      <c r="AE2709" s="15" t="s">
        <v>119</v>
      </c>
      <c r="AF2709" s="15" t="s">
        <v>119</v>
      </c>
      <c r="AG2709" s="16">
        <v>1</v>
      </c>
      <c r="AH2709" s="15" t="s">
        <v>20737</v>
      </c>
      <c r="AI2709" s="15" t="s">
        <v>78</v>
      </c>
      <c r="AJ2709" s="15">
        <v>10057.2824707</v>
      </c>
      <c r="AK2709" s="15">
        <v>395.935953428</v>
      </c>
      <c r="AL2709" s="15">
        <v>3102712.3323499998</v>
      </c>
      <c r="AM2709" s="15">
        <v>1413510.8081100001</v>
      </c>
      <c r="AN2709" s="19">
        <v>23300</v>
      </c>
      <c r="AO2709" s="19">
        <v>190600</v>
      </c>
      <c r="AP2709" s="19">
        <v>0</v>
      </c>
      <c r="AQ2709" s="19">
        <v>0</v>
      </c>
      <c r="AR2709" s="34">
        <f t="shared" si="556"/>
        <v>213900</v>
      </c>
      <c r="AS2709" s="34">
        <v>45000</v>
      </c>
      <c r="AT2709" s="34">
        <v>3000</v>
      </c>
      <c r="AU2709" s="34">
        <v>59115</v>
      </c>
      <c r="AV2709" s="34">
        <v>0</v>
      </c>
      <c r="AW2709" s="35">
        <f t="shared" si="557"/>
        <v>107115</v>
      </c>
      <c r="AX2709" s="34">
        <f t="shared" si="558"/>
        <v>106785</v>
      </c>
      <c r="AY2709" s="36">
        <v>1.3258000000000001</v>
      </c>
      <c r="AZ2709" s="36">
        <v>2.0265</v>
      </c>
      <c r="BA2709" s="22"/>
      <c r="BB2709" s="19">
        <v>2139</v>
      </c>
      <c r="BC2709" s="34">
        <f t="shared" si="559"/>
        <v>1415.7555299999999</v>
      </c>
      <c r="BD2709" s="34">
        <f t="shared" si="560"/>
        <v>2163.9980249999999</v>
      </c>
      <c r="BE2709" s="38">
        <v>3.4819999999999997E-2</v>
      </c>
      <c r="BF2709" s="38">
        <f t="shared" si="561"/>
        <v>3.4819999999999997E-2</v>
      </c>
      <c r="BG2709" s="34">
        <v>49.296607554599994</v>
      </c>
      <c r="BH2709" s="34">
        <v>75.350411230499986</v>
      </c>
      <c r="BI2709" s="34">
        <f t="shared" si="562"/>
        <v>1366.4589224453998</v>
      </c>
      <c r="BJ2709" s="34">
        <f t="shared" si="563"/>
        <v>2088.6476137694999</v>
      </c>
      <c r="BK2709" s="34">
        <v>0</v>
      </c>
      <c r="BL2709" s="34">
        <v>0</v>
      </c>
      <c r="BM2709" s="34">
        <f t="shared" si="564"/>
        <v>0</v>
      </c>
      <c r="BN2709" s="39">
        <f t="shared" si="554"/>
        <v>1366.4589224453998</v>
      </c>
      <c r="BO2709" s="39">
        <f t="shared" si="555"/>
        <v>2088.6476137694999</v>
      </c>
      <c r="BP2709" s="39">
        <f t="shared" si="553"/>
        <v>722.18869132410009</v>
      </c>
    </row>
    <row r="2710" spans="1:68" s="25" customFormat="1" ht="14.25" x14ac:dyDescent="0.2">
      <c r="A2710" s="14">
        <v>1570</v>
      </c>
      <c r="B2710" s="40"/>
      <c r="C2710" s="15" t="s">
        <v>7189</v>
      </c>
      <c r="D2710" s="16">
        <v>32641</v>
      </c>
      <c r="E2710" s="15" t="s">
        <v>20738</v>
      </c>
      <c r="F2710" s="15" t="s">
        <v>7189</v>
      </c>
      <c r="G2710" s="17" t="s">
        <v>20739</v>
      </c>
      <c r="H2710" s="17" t="s">
        <v>20740</v>
      </c>
      <c r="I2710" s="17" t="s">
        <v>86</v>
      </c>
      <c r="J2710" s="15" t="s">
        <v>20741</v>
      </c>
      <c r="K2710" s="15" t="s">
        <v>315</v>
      </c>
      <c r="L2710" s="18" t="s">
        <v>20742</v>
      </c>
      <c r="M2710" s="15" t="s">
        <v>18972</v>
      </c>
      <c r="N2710" s="15" t="s">
        <v>18973</v>
      </c>
      <c r="O2710" s="16">
        <v>510</v>
      </c>
      <c r="P2710" s="15" t="s">
        <v>118</v>
      </c>
      <c r="Q2710" s="15">
        <v>21300</v>
      </c>
      <c r="R2710" s="15">
        <v>180800</v>
      </c>
      <c r="S2710" s="15">
        <v>202100</v>
      </c>
      <c r="T2710" s="15">
        <v>0.19</v>
      </c>
      <c r="U2710" s="15" t="s">
        <v>18717</v>
      </c>
      <c r="V2710" s="15" t="s">
        <v>76</v>
      </c>
      <c r="W2710" s="16">
        <v>1</v>
      </c>
      <c r="X2710" s="16">
        <v>1</v>
      </c>
      <c r="Y2710" s="15">
        <v>8672</v>
      </c>
      <c r="Z2710" s="15">
        <v>0.19900000000000001</v>
      </c>
      <c r="AA2710" s="15" t="s">
        <v>19769</v>
      </c>
      <c r="AB2710" s="15" t="s">
        <v>78</v>
      </c>
      <c r="AC2710" s="15">
        <v>200000</v>
      </c>
      <c r="AD2710" s="26">
        <v>41502</v>
      </c>
      <c r="AE2710" s="15" t="s">
        <v>119</v>
      </c>
      <c r="AF2710" s="15" t="s">
        <v>119</v>
      </c>
      <c r="AG2710" s="16">
        <v>1</v>
      </c>
      <c r="AH2710" s="15" t="s">
        <v>20743</v>
      </c>
      <c r="AI2710" s="15" t="s">
        <v>78</v>
      </c>
      <c r="AJ2710" s="15">
        <v>8672.0402832</v>
      </c>
      <c r="AK2710" s="15">
        <v>370.35338259899999</v>
      </c>
      <c r="AL2710" s="15">
        <v>3102704.9211200001</v>
      </c>
      <c r="AM2710" s="15">
        <v>1413408.5688100001</v>
      </c>
      <c r="AN2710" s="19">
        <v>21300</v>
      </c>
      <c r="AO2710" s="19">
        <v>176500</v>
      </c>
      <c r="AP2710" s="19">
        <v>0</v>
      </c>
      <c r="AQ2710" s="19">
        <v>0</v>
      </c>
      <c r="AR2710" s="34">
        <f t="shared" si="556"/>
        <v>197800</v>
      </c>
      <c r="AS2710" s="34">
        <v>45000</v>
      </c>
      <c r="AT2710" s="34">
        <v>3000</v>
      </c>
      <c r="AU2710" s="34">
        <v>53480</v>
      </c>
      <c r="AV2710" s="34">
        <v>0</v>
      </c>
      <c r="AW2710" s="35">
        <f t="shared" si="557"/>
        <v>101480</v>
      </c>
      <c r="AX2710" s="34">
        <f t="shared" si="558"/>
        <v>96320</v>
      </c>
      <c r="AY2710" s="36">
        <v>1.3258000000000001</v>
      </c>
      <c r="AZ2710" s="36">
        <v>2.0265</v>
      </c>
      <c r="BA2710" s="22"/>
      <c r="BB2710" s="19">
        <v>1978</v>
      </c>
      <c r="BC2710" s="34">
        <f t="shared" si="559"/>
        <v>1277.0105600000002</v>
      </c>
      <c r="BD2710" s="34">
        <f t="shared" si="560"/>
        <v>1951.9248</v>
      </c>
      <c r="BE2710" s="38">
        <v>3.4819999999999997E-2</v>
      </c>
      <c r="BF2710" s="38">
        <f t="shared" si="561"/>
        <v>3.4819999999999997E-2</v>
      </c>
      <c r="BG2710" s="34">
        <v>44.465507699200003</v>
      </c>
      <c r="BH2710" s="34">
        <v>67.966021536</v>
      </c>
      <c r="BI2710" s="34">
        <f t="shared" si="562"/>
        <v>1232.5450523008001</v>
      </c>
      <c r="BJ2710" s="34">
        <f t="shared" si="563"/>
        <v>1883.958778464</v>
      </c>
      <c r="BK2710" s="34">
        <v>0</v>
      </c>
      <c r="BL2710" s="34">
        <v>0</v>
      </c>
      <c r="BM2710" s="34">
        <f t="shared" si="564"/>
        <v>0</v>
      </c>
      <c r="BN2710" s="39">
        <f t="shared" si="554"/>
        <v>1232.5450523008001</v>
      </c>
      <c r="BO2710" s="39">
        <f t="shared" si="555"/>
        <v>1883.958778464</v>
      </c>
      <c r="BP2710" s="39">
        <f t="shared" si="553"/>
        <v>651.41372616319995</v>
      </c>
    </row>
    <row r="2711" spans="1:68" s="25" customFormat="1" ht="14.25" x14ac:dyDescent="0.2">
      <c r="A2711" s="14">
        <v>1571</v>
      </c>
      <c r="B2711" s="40"/>
      <c r="C2711" s="15"/>
      <c r="D2711" s="16">
        <v>11873</v>
      </c>
      <c r="E2711" s="15" t="s">
        <v>20744</v>
      </c>
      <c r="F2711" s="15" t="s">
        <v>20745</v>
      </c>
      <c r="G2711" s="17" t="s">
        <v>20746</v>
      </c>
      <c r="H2711" s="17" t="s">
        <v>20747</v>
      </c>
      <c r="I2711" s="17" t="s">
        <v>86</v>
      </c>
      <c r="J2711" s="15" t="s">
        <v>20748</v>
      </c>
      <c r="K2711" s="15" t="s">
        <v>20749</v>
      </c>
      <c r="L2711" s="18" t="s">
        <v>20750</v>
      </c>
      <c r="M2711" s="15" t="s">
        <v>18972</v>
      </c>
      <c r="N2711" s="15" t="s">
        <v>18973</v>
      </c>
      <c r="O2711" s="16">
        <v>510</v>
      </c>
      <c r="P2711" s="15" t="s">
        <v>118</v>
      </c>
      <c r="Q2711" s="15">
        <v>21300</v>
      </c>
      <c r="R2711" s="15">
        <v>164900</v>
      </c>
      <c r="S2711" s="15">
        <v>186200</v>
      </c>
      <c r="T2711" s="15">
        <v>0.19</v>
      </c>
      <c r="U2711" s="15" t="s">
        <v>18717</v>
      </c>
      <c r="V2711" s="15" t="s">
        <v>76</v>
      </c>
      <c r="W2711" s="16">
        <v>1</v>
      </c>
      <c r="X2711" s="16">
        <v>1</v>
      </c>
      <c r="Y2711" s="15">
        <v>8334</v>
      </c>
      <c r="Z2711" s="15">
        <v>0.191</v>
      </c>
      <c r="AA2711" s="15" t="s">
        <v>19769</v>
      </c>
      <c r="AB2711" s="15" t="s">
        <v>78</v>
      </c>
      <c r="AC2711" s="15">
        <v>168500</v>
      </c>
      <c r="AD2711" s="26">
        <v>40569</v>
      </c>
      <c r="AE2711" s="15" t="s">
        <v>119</v>
      </c>
      <c r="AF2711" s="15" t="s">
        <v>119</v>
      </c>
      <c r="AG2711" s="16">
        <v>1</v>
      </c>
      <c r="AH2711" s="15" t="s">
        <v>20751</v>
      </c>
      <c r="AI2711" s="15" t="s">
        <v>78</v>
      </c>
      <c r="AJ2711" s="15">
        <v>8334.3120117199996</v>
      </c>
      <c r="AK2711" s="15">
        <v>388.44349364599998</v>
      </c>
      <c r="AL2711" s="15">
        <v>3102714.3173600002</v>
      </c>
      <c r="AM2711" s="15">
        <v>1413331.92842</v>
      </c>
      <c r="AN2711" s="19">
        <v>21300</v>
      </c>
      <c r="AO2711" s="19">
        <v>160100</v>
      </c>
      <c r="AP2711" s="19">
        <v>0</v>
      </c>
      <c r="AQ2711" s="19">
        <v>0</v>
      </c>
      <c r="AR2711" s="34">
        <f t="shared" si="556"/>
        <v>181400</v>
      </c>
      <c r="AS2711" s="34">
        <v>45000</v>
      </c>
      <c r="AT2711" s="34">
        <v>0</v>
      </c>
      <c r="AU2711" s="34">
        <v>47740</v>
      </c>
      <c r="AV2711" s="34">
        <v>0</v>
      </c>
      <c r="AW2711" s="35">
        <f t="shared" si="557"/>
        <v>92740</v>
      </c>
      <c r="AX2711" s="34">
        <f t="shared" si="558"/>
        <v>88660</v>
      </c>
      <c r="AY2711" s="36">
        <v>1.3258000000000001</v>
      </c>
      <c r="AZ2711" s="36">
        <v>2.0265</v>
      </c>
      <c r="BA2711" s="22"/>
      <c r="BB2711" s="19">
        <v>1814</v>
      </c>
      <c r="BC2711" s="34">
        <f t="shared" si="559"/>
        <v>1175.4542800000002</v>
      </c>
      <c r="BD2711" s="34">
        <f t="shared" si="560"/>
        <v>1796.6949</v>
      </c>
      <c r="BE2711" s="38">
        <v>3.4819999999999997E-2</v>
      </c>
      <c r="BF2711" s="38">
        <f t="shared" si="561"/>
        <v>3.4819999999999997E-2</v>
      </c>
      <c r="BG2711" s="34">
        <v>40.929318029600005</v>
      </c>
      <c r="BH2711" s="34">
        <v>62.560916417999991</v>
      </c>
      <c r="BI2711" s="34">
        <f t="shared" si="562"/>
        <v>1134.5249619704002</v>
      </c>
      <c r="BJ2711" s="34">
        <f t="shared" si="563"/>
        <v>1734.1339835819999</v>
      </c>
      <c r="BK2711" s="34">
        <v>0</v>
      </c>
      <c r="BL2711" s="34">
        <v>0</v>
      </c>
      <c r="BM2711" s="34">
        <f t="shared" si="564"/>
        <v>0</v>
      </c>
      <c r="BN2711" s="39">
        <f t="shared" si="554"/>
        <v>1134.5249619704002</v>
      </c>
      <c r="BO2711" s="39">
        <f t="shared" si="555"/>
        <v>1734.1339835819999</v>
      </c>
      <c r="BP2711" s="39">
        <f t="shared" si="553"/>
        <v>599.6090216115997</v>
      </c>
    </row>
    <row r="2712" spans="1:68" s="25" customFormat="1" ht="14.25" x14ac:dyDescent="0.2">
      <c r="A2712" s="14">
        <v>1572</v>
      </c>
      <c r="B2712" s="40"/>
      <c r="C2712" s="15"/>
      <c r="D2712" s="16">
        <v>4856</v>
      </c>
      <c r="E2712" s="15" t="s">
        <v>20752</v>
      </c>
      <c r="F2712" s="15" t="s">
        <v>20753</v>
      </c>
      <c r="G2712" s="17" t="s">
        <v>20754</v>
      </c>
      <c r="H2712" s="17" t="s">
        <v>20755</v>
      </c>
      <c r="I2712" s="17" t="s">
        <v>88</v>
      </c>
      <c r="J2712" s="15" t="s">
        <v>20756</v>
      </c>
      <c r="K2712" s="15" t="s">
        <v>1534</v>
      </c>
      <c r="L2712" s="18" t="s">
        <v>20757</v>
      </c>
      <c r="M2712" s="15" t="s">
        <v>18981</v>
      </c>
      <c r="N2712" s="15" t="s">
        <v>18982</v>
      </c>
      <c r="O2712" s="16">
        <v>510</v>
      </c>
      <c r="P2712" s="15" t="s">
        <v>118</v>
      </c>
      <c r="Q2712" s="15">
        <v>21200</v>
      </c>
      <c r="R2712" s="15">
        <v>139700</v>
      </c>
      <c r="S2712" s="15">
        <v>160900</v>
      </c>
      <c r="T2712" s="15">
        <v>0.22</v>
      </c>
      <c r="U2712" s="15" t="s">
        <v>18717</v>
      </c>
      <c r="V2712" s="15" t="s">
        <v>76</v>
      </c>
      <c r="W2712" s="16">
        <v>1</v>
      </c>
      <c r="X2712" s="16">
        <v>1</v>
      </c>
      <c r="Y2712" s="15">
        <v>9941</v>
      </c>
      <c r="Z2712" s="15">
        <v>0.22800000000000001</v>
      </c>
      <c r="AA2712" s="15" t="s">
        <v>19769</v>
      </c>
      <c r="AB2712" s="15" t="s">
        <v>78</v>
      </c>
      <c r="AC2712" s="15">
        <v>155000</v>
      </c>
      <c r="AD2712" s="26">
        <v>41851</v>
      </c>
      <c r="AE2712" s="15" t="s">
        <v>119</v>
      </c>
      <c r="AF2712" s="15" t="s">
        <v>119</v>
      </c>
      <c r="AG2712" s="16">
        <v>1</v>
      </c>
      <c r="AH2712" s="15" t="s">
        <v>20758</v>
      </c>
      <c r="AI2712" s="15" t="s">
        <v>78</v>
      </c>
      <c r="AJ2712" s="15">
        <v>9941.2565918</v>
      </c>
      <c r="AK2712" s="15">
        <v>400.92022826099998</v>
      </c>
      <c r="AL2712" s="15">
        <v>3102709.4634699998</v>
      </c>
      <c r="AM2712" s="15">
        <v>1413252.5373</v>
      </c>
      <c r="AN2712" s="19">
        <v>21200</v>
      </c>
      <c r="AO2712" s="19">
        <v>137600</v>
      </c>
      <c r="AP2712" s="19">
        <v>0</v>
      </c>
      <c r="AQ2712" s="19">
        <v>0</v>
      </c>
      <c r="AR2712" s="34">
        <f t="shared" si="556"/>
        <v>158800</v>
      </c>
      <c r="AS2712" s="34">
        <v>45000</v>
      </c>
      <c r="AT2712" s="34">
        <v>3000</v>
      </c>
      <c r="AU2712" s="34">
        <v>39830</v>
      </c>
      <c r="AV2712" s="34">
        <v>0</v>
      </c>
      <c r="AW2712" s="35">
        <f t="shared" si="557"/>
        <v>87830</v>
      </c>
      <c r="AX2712" s="34">
        <f t="shared" si="558"/>
        <v>70970</v>
      </c>
      <c r="AY2712" s="36">
        <v>1.3258000000000001</v>
      </c>
      <c r="AZ2712" s="36">
        <v>2.0265</v>
      </c>
      <c r="BA2712" s="22"/>
      <c r="BB2712" s="19">
        <v>1588</v>
      </c>
      <c r="BC2712" s="34">
        <f t="shared" si="559"/>
        <v>940.9202600000001</v>
      </c>
      <c r="BD2712" s="34">
        <f t="shared" si="560"/>
        <v>1438.20705</v>
      </c>
      <c r="BE2712" s="38">
        <v>3.4819999999999997E-2</v>
      </c>
      <c r="BF2712" s="38">
        <f t="shared" si="561"/>
        <v>3.4819999999999997E-2</v>
      </c>
      <c r="BG2712" s="34">
        <v>32.762843453199999</v>
      </c>
      <c r="BH2712" s="34">
        <v>50.078369480999996</v>
      </c>
      <c r="BI2712" s="34">
        <f t="shared" si="562"/>
        <v>908.15741654680005</v>
      </c>
      <c r="BJ2712" s="34">
        <f t="shared" si="563"/>
        <v>1388.128680519</v>
      </c>
      <c r="BK2712" s="34">
        <v>0</v>
      </c>
      <c r="BL2712" s="34">
        <v>0</v>
      </c>
      <c r="BM2712" s="34">
        <f t="shared" si="564"/>
        <v>0</v>
      </c>
      <c r="BN2712" s="39">
        <f t="shared" si="554"/>
        <v>908.15741654680005</v>
      </c>
      <c r="BO2712" s="39">
        <f t="shared" si="555"/>
        <v>1388.128680519</v>
      </c>
      <c r="BP2712" s="39">
        <f t="shared" ref="BP2712:BP2775" si="565">BO2712-BN2712</f>
        <v>479.97126397219995</v>
      </c>
    </row>
    <row r="2713" spans="1:68" s="25" customFormat="1" ht="14.25" x14ac:dyDescent="0.2">
      <c r="A2713" s="14">
        <v>1573</v>
      </c>
      <c r="B2713" s="40"/>
      <c r="C2713" s="15" t="s">
        <v>20759</v>
      </c>
      <c r="D2713" s="16">
        <v>13752</v>
      </c>
      <c r="E2713" s="15" t="s">
        <v>20760</v>
      </c>
      <c r="F2713" s="15" t="s">
        <v>20759</v>
      </c>
      <c r="G2713" s="17" t="s">
        <v>20761</v>
      </c>
      <c r="H2713" s="17" t="s">
        <v>20762</v>
      </c>
      <c r="I2713" s="17" t="s">
        <v>86</v>
      </c>
      <c r="J2713" s="15" t="s">
        <v>20763</v>
      </c>
      <c r="K2713" s="15" t="s">
        <v>690</v>
      </c>
      <c r="L2713" s="18" t="s">
        <v>20764</v>
      </c>
      <c r="M2713" s="15" t="s">
        <v>18972</v>
      </c>
      <c r="N2713" s="15" t="s">
        <v>18973</v>
      </c>
      <c r="O2713" s="16">
        <v>510</v>
      </c>
      <c r="P2713" s="15" t="s">
        <v>118</v>
      </c>
      <c r="Q2713" s="15">
        <v>22000</v>
      </c>
      <c r="R2713" s="15">
        <v>174000</v>
      </c>
      <c r="S2713" s="15">
        <v>196000</v>
      </c>
      <c r="T2713" s="15">
        <v>0.2</v>
      </c>
      <c r="U2713" s="15" t="s">
        <v>18717</v>
      </c>
      <c r="V2713" s="15" t="s">
        <v>76</v>
      </c>
      <c r="W2713" s="16">
        <v>1</v>
      </c>
      <c r="X2713" s="16">
        <v>1</v>
      </c>
      <c r="Y2713" s="15">
        <v>8805</v>
      </c>
      <c r="Z2713" s="15">
        <v>0.20200000000000001</v>
      </c>
      <c r="AA2713" s="15" t="s">
        <v>19769</v>
      </c>
      <c r="AB2713" s="15" t="s">
        <v>19770</v>
      </c>
      <c r="AC2713" s="15">
        <v>182500</v>
      </c>
      <c r="AD2713" s="26">
        <v>41218</v>
      </c>
      <c r="AE2713" s="15" t="s">
        <v>119</v>
      </c>
      <c r="AF2713" s="15" t="s">
        <v>119</v>
      </c>
      <c r="AG2713" s="16">
        <v>1</v>
      </c>
      <c r="AH2713" s="15" t="s">
        <v>20765</v>
      </c>
      <c r="AI2713" s="15" t="s">
        <v>78</v>
      </c>
      <c r="AJ2713" s="15">
        <v>8805.4155273399992</v>
      </c>
      <c r="AK2713" s="15">
        <v>399.719763011</v>
      </c>
      <c r="AL2713" s="15">
        <v>3102631.23508</v>
      </c>
      <c r="AM2713" s="15">
        <v>1413214.38026</v>
      </c>
      <c r="AN2713" s="19">
        <v>22000</v>
      </c>
      <c r="AO2713" s="19">
        <v>168200</v>
      </c>
      <c r="AP2713" s="19">
        <v>0</v>
      </c>
      <c r="AQ2713" s="19">
        <v>0</v>
      </c>
      <c r="AR2713" s="34">
        <f t="shared" si="556"/>
        <v>190200</v>
      </c>
      <c r="AS2713" s="34">
        <v>45000</v>
      </c>
      <c r="AT2713" s="34">
        <v>3000</v>
      </c>
      <c r="AU2713" s="34">
        <v>50820</v>
      </c>
      <c r="AV2713" s="34">
        <v>0</v>
      </c>
      <c r="AW2713" s="35">
        <f t="shared" si="557"/>
        <v>98820</v>
      </c>
      <c r="AX2713" s="34">
        <f t="shared" si="558"/>
        <v>91380</v>
      </c>
      <c r="AY2713" s="36">
        <v>1.3258000000000001</v>
      </c>
      <c r="AZ2713" s="36">
        <v>2.0265</v>
      </c>
      <c r="BA2713" s="22"/>
      <c r="BB2713" s="19">
        <v>1902</v>
      </c>
      <c r="BC2713" s="34">
        <f t="shared" si="559"/>
        <v>1211.51604</v>
      </c>
      <c r="BD2713" s="34">
        <f t="shared" si="560"/>
        <v>1851.8156999999999</v>
      </c>
      <c r="BE2713" s="38">
        <v>3.4819999999999997E-2</v>
      </c>
      <c r="BF2713" s="38">
        <f t="shared" si="561"/>
        <v>3.4819999999999997E-2</v>
      </c>
      <c r="BG2713" s="34">
        <v>42.184988512799997</v>
      </c>
      <c r="BH2713" s="34">
        <v>64.48022267399999</v>
      </c>
      <c r="BI2713" s="34">
        <f t="shared" si="562"/>
        <v>1169.3310514872001</v>
      </c>
      <c r="BJ2713" s="34">
        <f t="shared" si="563"/>
        <v>1787.3354773259998</v>
      </c>
      <c r="BK2713" s="34">
        <v>0</v>
      </c>
      <c r="BL2713" s="34">
        <v>0</v>
      </c>
      <c r="BM2713" s="34">
        <f t="shared" si="564"/>
        <v>0</v>
      </c>
      <c r="BN2713" s="39">
        <f t="shared" si="554"/>
        <v>1169.3310514872001</v>
      </c>
      <c r="BO2713" s="39">
        <f t="shared" si="555"/>
        <v>1787.3354773259998</v>
      </c>
      <c r="BP2713" s="39">
        <f t="shared" si="565"/>
        <v>618.00442583879976</v>
      </c>
    </row>
    <row r="2714" spans="1:68" s="25" customFormat="1" ht="14.25" x14ac:dyDescent="0.2">
      <c r="A2714" s="14">
        <v>1574</v>
      </c>
      <c r="B2714" s="40"/>
      <c r="C2714" s="15" t="s">
        <v>20766</v>
      </c>
      <c r="D2714" s="16">
        <v>34988</v>
      </c>
      <c r="E2714" s="15" t="s">
        <v>20767</v>
      </c>
      <c r="F2714" s="15" t="s">
        <v>20766</v>
      </c>
      <c r="G2714" s="17" t="s">
        <v>20768</v>
      </c>
      <c r="H2714" s="17" t="s">
        <v>20769</v>
      </c>
      <c r="I2714" s="17" t="s">
        <v>86</v>
      </c>
      <c r="J2714" s="15" t="s">
        <v>20770</v>
      </c>
      <c r="K2714" s="15" t="s">
        <v>3473</v>
      </c>
      <c r="L2714" s="18" t="s">
        <v>20771</v>
      </c>
      <c r="M2714" s="15" t="s">
        <v>18981</v>
      </c>
      <c r="N2714" s="15" t="s">
        <v>18982</v>
      </c>
      <c r="O2714" s="16">
        <v>510</v>
      </c>
      <c r="P2714" s="15" t="s">
        <v>118</v>
      </c>
      <c r="Q2714" s="15">
        <v>18700</v>
      </c>
      <c r="R2714" s="15">
        <v>142000</v>
      </c>
      <c r="S2714" s="15">
        <v>160700</v>
      </c>
      <c r="T2714" s="15">
        <v>0.18</v>
      </c>
      <c r="U2714" s="15" t="s">
        <v>18717</v>
      </c>
      <c r="V2714" s="15" t="s">
        <v>76</v>
      </c>
      <c r="W2714" s="16">
        <v>1</v>
      </c>
      <c r="X2714" s="16">
        <v>0</v>
      </c>
      <c r="Y2714" s="15">
        <v>7657</v>
      </c>
      <c r="Z2714" s="15">
        <v>0.17599999999999999</v>
      </c>
      <c r="AA2714" s="15" t="s">
        <v>19769</v>
      </c>
      <c r="AB2714" s="15" t="s">
        <v>19770</v>
      </c>
      <c r="AC2714" s="15">
        <v>0</v>
      </c>
      <c r="AD2714" s="15"/>
      <c r="AE2714" s="15" t="s">
        <v>119</v>
      </c>
      <c r="AF2714" s="15" t="s">
        <v>119</v>
      </c>
      <c r="AG2714" s="16">
        <v>1</v>
      </c>
      <c r="AH2714" s="15" t="s">
        <v>20772</v>
      </c>
      <c r="AI2714" s="15" t="s">
        <v>78</v>
      </c>
      <c r="AJ2714" s="15">
        <v>7657.3388671900002</v>
      </c>
      <c r="AK2714" s="15">
        <v>365.99359296300003</v>
      </c>
      <c r="AL2714" s="15">
        <v>3102553.7704699999</v>
      </c>
      <c r="AM2714" s="15">
        <v>1413228.8011</v>
      </c>
      <c r="AN2714" s="19">
        <v>18700</v>
      </c>
      <c r="AO2714" s="19">
        <v>131500</v>
      </c>
      <c r="AP2714" s="19">
        <v>0</v>
      </c>
      <c r="AQ2714" s="19">
        <v>0</v>
      </c>
      <c r="AR2714" s="34">
        <f t="shared" si="556"/>
        <v>150200</v>
      </c>
      <c r="AS2714" s="34">
        <v>45000</v>
      </c>
      <c r="AT2714" s="34">
        <v>3000</v>
      </c>
      <c r="AU2714" s="34">
        <v>36820</v>
      </c>
      <c r="AV2714" s="34">
        <v>0</v>
      </c>
      <c r="AW2714" s="35">
        <f t="shared" si="557"/>
        <v>84820</v>
      </c>
      <c r="AX2714" s="34">
        <f t="shared" si="558"/>
        <v>65380</v>
      </c>
      <c r="AY2714" s="36">
        <v>1.3258000000000001</v>
      </c>
      <c r="AZ2714" s="36">
        <v>2.0265</v>
      </c>
      <c r="BA2714" s="22"/>
      <c r="BB2714" s="19">
        <v>1502</v>
      </c>
      <c r="BC2714" s="34">
        <f t="shared" si="559"/>
        <v>866.80804000000001</v>
      </c>
      <c r="BD2714" s="34">
        <f t="shared" si="560"/>
        <v>1324.9256999999998</v>
      </c>
      <c r="BE2714" s="38">
        <v>3.4819999999999997E-2</v>
      </c>
      <c r="BF2714" s="38">
        <f t="shared" si="561"/>
        <v>3.4819999999999997E-2</v>
      </c>
      <c r="BG2714" s="34">
        <v>30.182255952799999</v>
      </c>
      <c r="BH2714" s="34">
        <v>46.133912873999989</v>
      </c>
      <c r="BI2714" s="34">
        <f t="shared" si="562"/>
        <v>836.6257840472</v>
      </c>
      <c r="BJ2714" s="34">
        <f t="shared" si="563"/>
        <v>1278.7917871259997</v>
      </c>
      <c r="BK2714" s="34">
        <v>0</v>
      </c>
      <c r="BL2714" s="34">
        <v>0</v>
      </c>
      <c r="BM2714" s="34">
        <f t="shared" si="564"/>
        <v>0</v>
      </c>
      <c r="BN2714" s="39">
        <f t="shared" si="554"/>
        <v>836.6257840472</v>
      </c>
      <c r="BO2714" s="39">
        <f t="shared" si="555"/>
        <v>1278.7917871259997</v>
      </c>
      <c r="BP2714" s="39">
        <f t="shared" si="565"/>
        <v>442.16600307879969</v>
      </c>
    </row>
    <row r="2715" spans="1:68" s="25" customFormat="1" ht="14.25" x14ac:dyDescent="0.2">
      <c r="A2715" s="14">
        <v>1575</v>
      </c>
      <c r="B2715" s="40"/>
      <c r="C2715" s="15" t="s">
        <v>20773</v>
      </c>
      <c r="D2715" s="16">
        <v>17159</v>
      </c>
      <c r="E2715" s="15" t="s">
        <v>20774</v>
      </c>
      <c r="F2715" s="15" t="s">
        <v>20773</v>
      </c>
      <c r="G2715" s="17" t="s">
        <v>20775</v>
      </c>
      <c r="H2715" s="17" t="s">
        <v>20776</v>
      </c>
      <c r="I2715" s="17" t="s">
        <v>86</v>
      </c>
      <c r="J2715" s="15" t="s">
        <v>20777</v>
      </c>
      <c r="K2715" s="15" t="s">
        <v>9262</v>
      </c>
      <c r="L2715" s="18" t="s">
        <v>20778</v>
      </c>
      <c r="M2715" s="15" t="s">
        <v>18972</v>
      </c>
      <c r="N2715" s="15" t="s">
        <v>18973</v>
      </c>
      <c r="O2715" s="16">
        <v>419</v>
      </c>
      <c r="P2715" s="15" t="s">
        <v>895</v>
      </c>
      <c r="Q2715" s="15">
        <v>22000</v>
      </c>
      <c r="R2715" s="15">
        <v>172500</v>
      </c>
      <c r="S2715" s="15">
        <v>194500</v>
      </c>
      <c r="T2715" s="15">
        <v>0.2</v>
      </c>
      <c r="U2715" s="15" t="s">
        <v>18717</v>
      </c>
      <c r="V2715" s="15" t="s">
        <v>76</v>
      </c>
      <c r="W2715" s="16">
        <v>1</v>
      </c>
      <c r="X2715" s="16">
        <v>1</v>
      </c>
      <c r="Y2715" s="15">
        <v>7460</v>
      </c>
      <c r="Z2715" s="15">
        <v>0.17100000000000001</v>
      </c>
      <c r="AA2715" s="15" t="s">
        <v>19769</v>
      </c>
      <c r="AB2715" s="15" t="s">
        <v>19770</v>
      </c>
      <c r="AC2715" s="15">
        <v>187000</v>
      </c>
      <c r="AD2715" s="26">
        <v>41418</v>
      </c>
      <c r="AE2715" s="15" t="s">
        <v>119</v>
      </c>
      <c r="AF2715" s="15" t="s">
        <v>119</v>
      </c>
      <c r="AG2715" s="16">
        <v>1</v>
      </c>
      <c r="AH2715" s="15" t="s">
        <v>20779</v>
      </c>
      <c r="AI2715" s="15" t="s">
        <v>78</v>
      </c>
      <c r="AJ2715" s="15">
        <v>7459.8303222699997</v>
      </c>
      <c r="AK2715" s="15">
        <v>369.63935313399998</v>
      </c>
      <c r="AL2715" s="15">
        <v>3102504.0701700002</v>
      </c>
      <c r="AM2715" s="15">
        <v>1413292.7290399999</v>
      </c>
      <c r="AN2715" s="19">
        <v>0</v>
      </c>
      <c r="AO2715" s="19">
        <v>0</v>
      </c>
      <c r="AP2715" s="19">
        <v>22000</v>
      </c>
      <c r="AQ2715" s="19">
        <v>168400</v>
      </c>
      <c r="AR2715" s="34">
        <f t="shared" si="556"/>
        <v>190400</v>
      </c>
      <c r="AS2715" s="34">
        <v>0</v>
      </c>
      <c r="AT2715" s="34">
        <v>0</v>
      </c>
      <c r="AU2715" s="34">
        <v>0</v>
      </c>
      <c r="AV2715" s="34">
        <v>0</v>
      </c>
      <c r="AW2715" s="35">
        <f t="shared" si="557"/>
        <v>0</v>
      </c>
      <c r="AX2715" s="34">
        <f t="shared" si="558"/>
        <v>190400</v>
      </c>
      <c r="AY2715" s="36">
        <v>1.3258000000000001</v>
      </c>
      <c r="AZ2715" s="36">
        <v>2.0265</v>
      </c>
      <c r="BA2715" s="22"/>
      <c r="BB2715" s="19">
        <v>3808</v>
      </c>
      <c r="BC2715" s="34">
        <f t="shared" si="559"/>
        <v>2524.3232000000003</v>
      </c>
      <c r="BD2715" s="34">
        <f t="shared" si="560"/>
        <v>3858.4560000000001</v>
      </c>
      <c r="BE2715" s="38">
        <v>3.4819999999999997E-2</v>
      </c>
      <c r="BF2715" s="38">
        <f t="shared" si="561"/>
        <v>3.4819999999999997E-2</v>
      </c>
      <c r="BG2715" s="34">
        <v>0</v>
      </c>
      <c r="BH2715" s="34">
        <v>0</v>
      </c>
      <c r="BI2715" s="34">
        <f t="shared" si="562"/>
        <v>2524.3232000000003</v>
      </c>
      <c r="BJ2715" s="34">
        <f t="shared" si="563"/>
        <v>3858.4560000000001</v>
      </c>
      <c r="BK2715" s="34">
        <v>0</v>
      </c>
      <c r="BL2715" s="34">
        <v>50.456000000000131</v>
      </c>
      <c r="BM2715" s="34">
        <f t="shared" si="564"/>
        <v>50.456000000000131</v>
      </c>
      <c r="BN2715" s="39">
        <f t="shared" si="554"/>
        <v>2524.3232000000003</v>
      </c>
      <c r="BO2715" s="39">
        <f t="shared" si="555"/>
        <v>3808</v>
      </c>
      <c r="BP2715" s="39">
        <f t="shared" si="565"/>
        <v>1283.6767999999997</v>
      </c>
    </row>
    <row r="2716" spans="1:68" s="25" customFormat="1" ht="14.25" x14ac:dyDescent="0.2">
      <c r="A2716" s="14">
        <v>1576</v>
      </c>
      <c r="B2716" s="40"/>
      <c r="C2716" s="15" t="s">
        <v>417</v>
      </c>
      <c r="D2716" s="16">
        <v>5626</v>
      </c>
      <c r="E2716" s="15" t="s">
        <v>20780</v>
      </c>
      <c r="F2716" s="15" t="s">
        <v>417</v>
      </c>
      <c r="G2716" s="17" t="s">
        <v>20781</v>
      </c>
      <c r="H2716" s="17" t="s">
        <v>20782</v>
      </c>
      <c r="I2716" s="17" t="s">
        <v>86</v>
      </c>
      <c r="J2716" s="15" t="s">
        <v>20783</v>
      </c>
      <c r="K2716" s="15" t="s">
        <v>20784</v>
      </c>
      <c r="L2716" s="18" t="s">
        <v>20785</v>
      </c>
      <c r="M2716" s="15" t="s">
        <v>18981</v>
      </c>
      <c r="N2716" s="15" t="s">
        <v>18982</v>
      </c>
      <c r="O2716" s="16">
        <v>510</v>
      </c>
      <c r="P2716" s="15" t="s">
        <v>118</v>
      </c>
      <c r="Q2716" s="15">
        <v>21200</v>
      </c>
      <c r="R2716" s="15">
        <v>146600</v>
      </c>
      <c r="S2716" s="15">
        <v>167800</v>
      </c>
      <c r="T2716" s="15">
        <v>0.22</v>
      </c>
      <c r="U2716" s="15" t="s">
        <v>18717</v>
      </c>
      <c r="V2716" s="15" t="s">
        <v>76</v>
      </c>
      <c r="W2716" s="16">
        <v>1</v>
      </c>
      <c r="X2716" s="16">
        <v>1</v>
      </c>
      <c r="Y2716" s="15">
        <v>8254</v>
      </c>
      <c r="Z2716" s="15">
        <v>0.189</v>
      </c>
      <c r="AA2716" s="15" t="s">
        <v>19769</v>
      </c>
      <c r="AB2716" s="15" t="s">
        <v>19770</v>
      </c>
      <c r="AC2716" s="15">
        <v>144000</v>
      </c>
      <c r="AD2716" s="26">
        <v>41120</v>
      </c>
      <c r="AE2716" s="15" t="s">
        <v>119</v>
      </c>
      <c r="AF2716" s="15" t="s">
        <v>119</v>
      </c>
      <c r="AG2716" s="16">
        <v>1</v>
      </c>
      <c r="AH2716" s="15" t="s">
        <v>20786</v>
      </c>
      <c r="AI2716" s="15" t="s">
        <v>78</v>
      </c>
      <c r="AJ2716" s="15">
        <v>8254.0971679699996</v>
      </c>
      <c r="AK2716" s="15">
        <v>403.96774724900001</v>
      </c>
      <c r="AL2716" s="15">
        <v>3102497.12561</v>
      </c>
      <c r="AM2716" s="15">
        <v>1413359.14509</v>
      </c>
      <c r="AN2716" s="19">
        <v>21200</v>
      </c>
      <c r="AO2716" s="19">
        <v>139200</v>
      </c>
      <c r="AP2716" s="19">
        <v>0</v>
      </c>
      <c r="AQ2716" s="19">
        <v>0</v>
      </c>
      <c r="AR2716" s="34">
        <f t="shared" si="556"/>
        <v>160400</v>
      </c>
      <c r="AS2716" s="34">
        <v>45000</v>
      </c>
      <c r="AT2716" s="34">
        <v>3000</v>
      </c>
      <c r="AU2716" s="34">
        <v>40390</v>
      </c>
      <c r="AV2716" s="34">
        <v>0</v>
      </c>
      <c r="AW2716" s="35">
        <f t="shared" si="557"/>
        <v>88390</v>
      </c>
      <c r="AX2716" s="34">
        <f t="shared" si="558"/>
        <v>72010</v>
      </c>
      <c r="AY2716" s="36">
        <v>1.3258000000000001</v>
      </c>
      <c r="AZ2716" s="36">
        <v>2.0265</v>
      </c>
      <c r="BA2716" s="22"/>
      <c r="BB2716" s="19">
        <v>1604</v>
      </c>
      <c r="BC2716" s="34">
        <f t="shared" si="559"/>
        <v>954.7085800000001</v>
      </c>
      <c r="BD2716" s="34">
        <f t="shared" si="560"/>
        <v>1459.2826500000001</v>
      </c>
      <c r="BE2716" s="38">
        <v>3.4819999999999997E-2</v>
      </c>
      <c r="BF2716" s="38">
        <f t="shared" si="561"/>
        <v>3.4819999999999997E-2</v>
      </c>
      <c r="BG2716" s="34">
        <v>33.242952755600001</v>
      </c>
      <c r="BH2716" s="34">
        <v>50.812221872999999</v>
      </c>
      <c r="BI2716" s="34">
        <f t="shared" si="562"/>
        <v>921.46562724440014</v>
      </c>
      <c r="BJ2716" s="34">
        <f t="shared" si="563"/>
        <v>1408.4704281270001</v>
      </c>
      <c r="BK2716" s="34">
        <v>0</v>
      </c>
      <c r="BL2716" s="34">
        <v>0</v>
      </c>
      <c r="BM2716" s="34">
        <f t="shared" si="564"/>
        <v>0</v>
      </c>
      <c r="BN2716" s="39">
        <f t="shared" si="554"/>
        <v>921.46562724440014</v>
      </c>
      <c r="BO2716" s="39">
        <f t="shared" si="555"/>
        <v>1408.4704281270001</v>
      </c>
      <c r="BP2716" s="39">
        <f t="shared" si="565"/>
        <v>487.00480088259997</v>
      </c>
    </row>
    <row r="2717" spans="1:68" s="25" customFormat="1" ht="14.25" x14ac:dyDescent="0.2">
      <c r="A2717" s="14">
        <v>1577</v>
      </c>
      <c r="B2717" s="40"/>
      <c r="C2717" s="15" t="s">
        <v>20787</v>
      </c>
      <c r="D2717" s="16">
        <v>27700</v>
      </c>
      <c r="E2717" s="15" t="s">
        <v>20788</v>
      </c>
      <c r="F2717" s="15" t="s">
        <v>20787</v>
      </c>
      <c r="G2717" s="17" t="s">
        <v>20789</v>
      </c>
      <c r="H2717" s="17" t="s">
        <v>20790</v>
      </c>
      <c r="I2717" s="17" t="s">
        <v>86</v>
      </c>
      <c r="J2717" s="15" t="s">
        <v>20791</v>
      </c>
      <c r="K2717" s="15" t="s">
        <v>86</v>
      </c>
      <c r="L2717" s="18" t="s">
        <v>20792</v>
      </c>
      <c r="M2717" s="15" t="s">
        <v>18972</v>
      </c>
      <c r="N2717" s="15" t="s">
        <v>18973</v>
      </c>
      <c r="O2717" s="16">
        <v>510</v>
      </c>
      <c r="P2717" s="15" t="s">
        <v>118</v>
      </c>
      <c r="Q2717" s="15">
        <v>22700</v>
      </c>
      <c r="R2717" s="15">
        <v>198000</v>
      </c>
      <c r="S2717" s="15">
        <v>220700</v>
      </c>
      <c r="T2717" s="15">
        <v>0.21</v>
      </c>
      <c r="U2717" s="15" t="s">
        <v>18717</v>
      </c>
      <c r="V2717" s="15" t="s">
        <v>76</v>
      </c>
      <c r="W2717" s="16">
        <v>1</v>
      </c>
      <c r="X2717" s="16">
        <v>0</v>
      </c>
      <c r="Y2717" s="15">
        <v>8643</v>
      </c>
      <c r="Z2717" s="15">
        <v>0.19800000000000001</v>
      </c>
      <c r="AA2717" s="15" t="s">
        <v>19769</v>
      </c>
      <c r="AB2717" s="15" t="s">
        <v>19770</v>
      </c>
      <c r="AC2717" s="15">
        <v>0</v>
      </c>
      <c r="AD2717" s="15"/>
      <c r="AE2717" s="15" t="s">
        <v>119</v>
      </c>
      <c r="AF2717" s="15" t="s">
        <v>119</v>
      </c>
      <c r="AG2717" s="16">
        <v>1</v>
      </c>
      <c r="AH2717" s="15" t="s">
        <v>20793</v>
      </c>
      <c r="AI2717" s="15" t="s">
        <v>78</v>
      </c>
      <c r="AJ2717" s="15">
        <v>8643.0922851600008</v>
      </c>
      <c r="AK2717" s="15">
        <v>426.72047496200003</v>
      </c>
      <c r="AL2717" s="15">
        <v>3102535.08415</v>
      </c>
      <c r="AM2717" s="15">
        <v>1413413.8410199999</v>
      </c>
      <c r="AN2717" s="19">
        <v>22700</v>
      </c>
      <c r="AO2717" s="19">
        <v>188100</v>
      </c>
      <c r="AP2717" s="19">
        <v>0</v>
      </c>
      <c r="AQ2717" s="19">
        <v>0</v>
      </c>
      <c r="AR2717" s="34">
        <f t="shared" si="556"/>
        <v>210800</v>
      </c>
      <c r="AS2717" s="34">
        <v>45000</v>
      </c>
      <c r="AT2717" s="34">
        <v>3000</v>
      </c>
      <c r="AU2717" s="34">
        <v>58030</v>
      </c>
      <c r="AV2717" s="34">
        <v>0</v>
      </c>
      <c r="AW2717" s="35">
        <f t="shared" si="557"/>
        <v>106030</v>
      </c>
      <c r="AX2717" s="34">
        <f t="shared" si="558"/>
        <v>104770</v>
      </c>
      <c r="AY2717" s="36">
        <v>1.3258000000000001</v>
      </c>
      <c r="AZ2717" s="36">
        <v>2.0265</v>
      </c>
      <c r="BA2717" s="22"/>
      <c r="BB2717" s="19">
        <v>2108</v>
      </c>
      <c r="BC2717" s="34">
        <f t="shared" si="559"/>
        <v>1389.0406600000001</v>
      </c>
      <c r="BD2717" s="34">
        <f t="shared" si="560"/>
        <v>2123.1640499999999</v>
      </c>
      <c r="BE2717" s="38">
        <v>3.4819999999999997E-2</v>
      </c>
      <c r="BF2717" s="38">
        <f t="shared" si="561"/>
        <v>3.4819999999999997E-2</v>
      </c>
      <c r="BG2717" s="34">
        <v>48.366395781199998</v>
      </c>
      <c r="BH2717" s="34">
        <v>73.928572220999982</v>
      </c>
      <c r="BI2717" s="34">
        <f t="shared" si="562"/>
        <v>1340.6742642188001</v>
      </c>
      <c r="BJ2717" s="34">
        <f t="shared" si="563"/>
        <v>2049.2354777789997</v>
      </c>
      <c r="BK2717" s="34">
        <v>0</v>
      </c>
      <c r="BL2717" s="34">
        <v>0</v>
      </c>
      <c r="BM2717" s="34">
        <f t="shared" si="564"/>
        <v>0</v>
      </c>
      <c r="BN2717" s="39">
        <f t="shared" si="554"/>
        <v>1340.6742642188001</v>
      </c>
      <c r="BO2717" s="39">
        <f t="shared" si="555"/>
        <v>2049.2354777789997</v>
      </c>
      <c r="BP2717" s="39">
        <f t="shared" si="565"/>
        <v>708.56121356019958</v>
      </c>
    </row>
    <row r="2718" spans="1:68" s="25" customFormat="1" ht="14.25" x14ac:dyDescent="0.2">
      <c r="A2718" s="14">
        <v>1578</v>
      </c>
      <c r="B2718" s="40"/>
      <c r="C2718" s="15"/>
      <c r="D2718" s="16">
        <v>16001</v>
      </c>
      <c r="E2718" s="15" t="s">
        <v>20794</v>
      </c>
      <c r="F2718" s="15" t="s">
        <v>20795</v>
      </c>
      <c r="G2718" s="17" t="s">
        <v>20796</v>
      </c>
      <c r="H2718" s="17" t="s">
        <v>20797</v>
      </c>
      <c r="I2718" s="17" t="s">
        <v>86</v>
      </c>
      <c r="J2718" s="15" t="s">
        <v>20798</v>
      </c>
      <c r="K2718" s="15" t="s">
        <v>20424</v>
      </c>
      <c r="L2718" s="18" t="s">
        <v>20799</v>
      </c>
      <c r="M2718" s="15" t="s">
        <v>18972</v>
      </c>
      <c r="N2718" s="15" t="s">
        <v>18973</v>
      </c>
      <c r="O2718" s="16">
        <v>510</v>
      </c>
      <c r="P2718" s="15" t="s">
        <v>118</v>
      </c>
      <c r="Q2718" s="15">
        <v>25000</v>
      </c>
      <c r="R2718" s="15">
        <v>155500</v>
      </c>
      <c r="S2718" s="15">
        <v>180500</v>
      </c>
      <c r="T2718" s="15">
        <v>0.25</v>
      </c>
      <c r="U2718" s="15" t="s">
        <v>18717</v>
      </c>
      <c r="V2718" s="15" t="s">
        <v>76</v>
      </c>
      <c r="W2718" s="16">
        <v>1</v>
      </c>
      <c r="X2718" s="16">
        <v>1</v>
      </c>
      <c r="Y2718" s="15">
        <v>10856</v>
      </c>
      <c r="Z2718" s="15">
        <v>0.249</v>
      </c>
      <c r="AA2718" s="15" t="s">
        <v>19821</v>
      </c>
      <c r="AB2718" s="15" t="s">
        <v>19770</v>
      </c>
      <c r="AC2718" s="15">
        <v>164000</v>
      </c>
      <c r="AD2718" s="26">
        <v>41627</v>
      </c>
      <c r="AE2718" s="15" t="s">
        <v>119</v>
      </c>
      <c r="AF2718" s="15" t="s">
        <v>119</v>
      </c>
      <c r="AG2718" s="16">
        <v>1</v>
      </c>
      <c r="AH2718" s="15" t="s">
        <v>20800</v>
      </c>
      <c r="AI2718" s="15" t="s">
        <v>78</v>
      </c>
      <c r="AJ2718" s="15">
        <v>10855.9099121</v>
      </c>
      <c r="AK2718" s="15">
        <v>455.11656879399999</v>
      </c>
      <c r="AL2718" s="15">
        <v>3102149.4526200001</v>
      </c>
      <c r="AM2718" s="15">
        <v>1413436.6053800001</v>
      </c>
      <c r="AN2718" s="19">
        <v>22800</v>
      </c>
      <c r="AO2718" s="19">
        <v>144800</v>
      </c>
      <c r="AP2718" s="19">
        <v>0</v>
      </c>
      <c r="AQ2718" s="19">
        <v>0</v>
      </c>
      <c r="AR2718" s="34">
        <f t="shared" si="556"/>
        <v>167600</v>
      </c>
      <c r="AS2718" s="34">
        <v>45000</v>
      </c>
      <c r="AT2718" s="34">
        <v>3000</v>
      </c>
      <c r="AU2718" s="34">
        <v>42910</v>
      </c>
      <c r="AV2718" s="34">
        <v>0</v>
      </c>
      <c r="AW2718" s="35">
        <f t="shared" si="557"/>
        <v>90910</v>
      </c>
      <c r="AX2718" s="34">
        <f t="shared" si="558"/>
        <v>76690</v>
      </c>
      <c r="AY2718" s="36">
        <v>1.3258000000000001</v>
      </c>
      <c r="AZ2718" s="36">
        <v>2.0265</v>
      </c>
      <c r="BA2718" s="22"/>
      <c r="BB2718" s="19">
        <v>1676</v>
      </c>
      <c r="BC2718" s="34">
        <f t="shared" si="559"/>
        <v>1016.75602</v>
      </c>
      <c r="BD2718" s="34">
        <f t="shared" si="560"/>
        <v>1554.12285</v>
      </c>
      <c r="BE2718" s="38">
        <v>3.4819999999999997E-2</v>
      </c>
      <c r="BF2718" s="38">
        <f t="shared" si="561"/>
        <v>3.4819999999999997E-2</v>
      </c>
      <c r="BG2718" s="34">
        <v>35.403444616399995</v>
      </c>
      <c r="BH2718" s="34">
        <v>54.114557636999997</v>
      </c>
      <c r="BI2718" s="34">
        <f t="shared" si="562"/>
        <v>981.35257538360008</v>
      </c>
      <c r="BJ2718" s="34">
        <f t="shared" si="563"/>
        <v>1500.008292363</v>
      </c>
      <c r="BK2718" s="34">
        <v>0</v>
      </c>
      <c r="BL2718" s="34">
        <v>0</v>
      </c>
      <c r="BM2718" s="34">
        <f t="shared" si="564"/>
        <v>0</v>
      </c>
      <c r="BN2718" s="39">
        <f t="shared" si="554"/>
        <v>981.35257538360008</v>
      </c>
      <c r="BO2718" s="39">
        <f t="shared" si="555"/>
        <v>1500.008292363</v>
      </c>
      <c r="BP2718" s="39">
        <f t="shared" si="565"/>
        <v>518.65571697939993</v>
      </c>
    </row>
    <row r="2719" spans="1:68" s="25" customFormat="1" ht="14.25" x14ac:dyDescent="0.2">
      <c r="A2719" s="14">
        <v>1579</v>
      </c>
      <c r="B2719" s="40"/>
      <c r="C2719" s="15" t="s">
        <v>20801</v>
      </c>
      <c r="D2719" s="16">
        <v>26914</v>
      </c>
      <c r="E2719" s="15" t="s">
        <v>20802</v>
      </c>
      <c r="F2719" s="15" t="s">
        <v>20801</v>
      </c>
      <c r="G2719" s="17" t="s">
        <v>20803</v>
      </c>
      <c r="H2719" s="17" t="s">
        <v>20804</v>
      </c>
      <c r="I2719" s="17" t="s">
        <v>86</v>
      </c>
      <c r="J2719" s="15" t="s">
        <v>20805</v>
      </c>
      <c r="K2719" s="15" t="s">
        <v>3213</v>
      </c>
      <c r="L2719" s="18" t="s">
        <v>20806</v>
      </c>
      <c r="M2719" s="15" t="s">
        <v>18972</v>
      </c>
      <c r="N2719" s="15" t="s">
        <v>18973</v>
      </c>
      <c r="O2719" s="16">
        <v>510</v>
      </c>
      <c r="P2719" s="15" t="s">
        <v>118</v>
      </c>
      <c r="Q2719" s="15">
        <v>19700</v>
      </c>
      <c r="R2719" s="15">
        <v>179200</v>
      </c>
      <c r="S2719" s="15">
        <v>198900</v>
      </c>
      <c r="T2719" s="15">
        <v>0.17</v>
      </c>
      <c r="U2719" s="15" t="s">
        <v>18717</v>
      </c>
      <c r="V2719" s="15" t="s">
        <v>76</v>
      </c>
      <c r="W2719" s="16">
        <v>1</v>
      </c>
      <c r="X2719" s="16">
        <v>1</v>
      </c>
      <c r="Y2719" s="15">
        <v>7588</v>
      </c>
      <c r="Z2719" s="15">
        <v>0.17399999999999999</v>
      </c>
      <c r="AA2719" s="15" t="s">
        <v>19821</v>
      </c>
      <c r="AB2719" s="15" t="s">
        <v>19770</v>
      </c>
      <c r="AC2719" s="15">
        <v>150000</v>
      </c>
      <c r="AD2719" s="26">
        <v>40199</v>
      </c>
      <c r="AE2719" s="15" t="s">
        <v>119</v>
      </c>
      <c r="AF2719" s="15" t="s">
        <v>119</v>
      </c>
      <c r="AG2719" s="16">
        <v>1</v>
      </c>
      <c r="AH2719" s="15" t="s">
        <v>20807</v>
      </c>
      <c r="AI2719" s="15" t="s">
        <v>78</v>
      </c>
      <c r="AJ2719" s="15">
        <v>7588.4863281300004</v>
      </c>
      <c r="AK2719" s="15">
        <v>360.35886287099999</v>
      </c>
      <c r="AL2719" s="15">
        <v>3102228.45481</v>
      </c>
      <c r="AM2719" s="15">
        <v>1413422.7965899999</v>
      </c>
      <c r="AN2719" s="19">
        <v>19700</v>
      </c>
      <c r="AO2719" s="19">
        <v>169800</v>
      </c>
      <c r="AP2719" s="19">
        <v>0</v>
      </c>
      <c r="AQ2719" s="19">
        <v>0</v>
      </c>
      <c r="AR2719" s="34">
        <f t="shared" si="556"/>
        <v>189500</v>
      </c>
      <c r="AS2719" s="34">
        <v>45000</v>
      </c>
      <c r="AT2719" s="34">
        <v>0</v>
      </c>
      <c r="AU2719" s="34">
        <v>50575</v>
      </c>
      <c r="AV2719" s="34">
        <v>0</v>
      </c>
      <c r="AW2719" s="35">
        <f t="shared" si="557"/>
        <v>95575</v>
      </c>
      <c r="AX2719" s="34">
        <f t="shared" si="558"/>
        <v>93925</v>
      </c>
      <c r="AY2719" s="36">
        <v>1.3258000000000001</v>
      </c>
      <c r="AZ2719" s="36">
        <v>2.0265</v>
      </c>
      <c r="BA2719" s="22"/>
      <c r="BB2719" s="19">
        <v>1895</v>
      </c>
      <c r="BC2719" s="34">
        <f t="shared" si="559"/>
        <v>1245.25765</v>
      </c>
      <c r="BD2719" s="34">
        <f t="shared" si="560"/>
        <v>1903.3901249999999</v>
      </c>
      <c r="BE2719" s="38">
        <v>3.4819999999999997E-2</v>
      </c>
      <c r="BF2719" s="38">
        <f t="shared" si="561"/>
        <v>3.4819999999999997E-2</v>
      </c>
      <c r="BG2719" s="34">
        <v>43.359871372999997</v>
      </c>
      <c r="BH2719" s="34">
        <v>66.276044152499992</v>
      </c>
      <c r="BI2719" s="34">
        <f t="shared" si="562"/>
        <v>1201.897778627</v>
      </c>
      <c r="BJ2719" s="34">
        <f t="shared" si="563"/>
        <v>1837.1140808475</v>
      </c>
      <c r="BK2719" s="34">
        <v>0</v>
      </c>
      <c r="BL2719" s="34">
        <v>0</v>
      </c>
      <c r="BM2719" s="34">
        <f t="shared" si="564"/>
        <v>0</v>
      </c>
      <c r="BN2719" s="39">
        <f t="shared" si="554"/>
        <v>1201.897778627</v>
      </c>
      <c r="BO2719" s="39">
        <f t="shared" si="555"/>
        <v>1837.1140808475</v>
      </c>
      <c r="BP2719" s="39">
        <f t="shared" si="565"/>
        <v>635.21630222049998</v>
      </c>
    </row>
    <row r="2720" spans="1:68" s="25" customFormat="1" ht="14.25" x14ac:dyDescent="0.2">
      <c r="A2720" s="14">
        <v>1580</v>
      </c>
      <c r="B2720" s="40"/>
      <c r="C2720" s="15"/>
      <c r="D2720" s="16">
        <v>25341</v>
      </c>
      <c r="E2720" s="15" t="s">
        <v>20808</v>
      </c>
      <c r="F2720" s="15" t="s">
        <v>20809</v>
      </c>
      <c r="G2720" s="17" t="s">
        <v>20810</v>
      </c>
      <c r="H2720" s="17" t="s">
        <v>20811</v>
      </c>
      <c r="I2720" s="17" t="s">
        <v>86</v>
      </c>
      <c r="J2720" s="15" t="s">
        <v>20811</v>
      </c>
      <c r="K2720" s="15" t="s">
        <v>7742</v>
      </c>
      <c r="L2720" s="18" t="s">
        <v>20812</v>
      </c>
      <c r="M2720" s="15" t="s">
        <v>18972</v>
      </c>
      <c r="N2720" s="15" t="s">
        <v>18973</v>
      </c>
      <c r="O2720" s="16">
        <v>510</v>
      </c>
      <c r="P2720" s="15" t="s">
        <v>118</v>
      </c>
      <c r="Q2720" s="15">
        <v>22000</v>
      </c>
      <c r="R2720" s="15">
        <v>168100</v>
      </c>
      <c r="S2720" s="15">
        <v>190100</v>
      </c>
      <c r="T2720" s="15">
        <v>0.2</v>
      </c>
      <c r="U2720" s="15" t="s">
        <v>18717</v>
      </c>
      <c r="V2720" s="15" t="s">
        <v>76</v>
      </c>
      <c r="W2720" s="16">
        <v>1</v>
      </c>
      <c r="X2720" s="16">
        <v>1</v>
      </c>
      <c r="Y2720" s="15">
        <v>8854</v>
      </c>
      <c r="Z2720" s="15">
        <v>0.20300000000000001</v>
      </c>
      <c r="AA2720" s="15" t="s">
        <v>19821</v>
      </c>
      <c r="AB2720" s="15" t="s">
        <v>19770</v>
      </c>
      <c r="AC2720" s="15">
        <v>0</v>
      </c>
      <c r="AD2720" s="26">
        <v>42397</v>
      </c>
      <c r="AE2720" s="15" t="s">
        <v>119</v>
      </c>
      <c r="AF2720" s="15" t="s">
        <v>119</v>
      </c>
      <c r="AG2720" s="16">
        <v>1</v>
      </c>
      <c r="AH2720" s="15" t="s">
        <v>20813</v>
      </c>
      <c r="AI2720" s="15" t="s">
        <v>78</v>
      </c>
      <c r="AJ2720" s="15">
        <v>8854.3952636699996</v>
      </c>
      <c r="AK2720" s="15">
        <v>397.64645395500003</v>
      </c>
      <c r="AL2720" s="15">
        <v>3102195.7764300001</v>
      </c>
      <c r="AM2720" s="15">
        <v>1413352.55238</v>
      </c>
      <c r="AN2720" s="19">
        <v>22000</v>
      </c>
      <c r="AO2720" s="19">
        <v>164100</v>
      </c>
      <c r="AP2720" s="19">
        <v>0</v>
      </c>
      <c r="AQ2720" s="19">
        <v>0</v>
      </c>
      <c r="AR2720" s="34">
        <f t="shared" si="556"/>
        <v>186100</v>
      </c>
      <c r="AS2720" s="34">
        <v>45000</v>
      </c>
      <c r="AT2720" s="34">
        <v>3000</v>
      </c>
      <c r="AU2720" s="34">
        <v>49385</v>
      </c>
      <c r="AV2720" s="34">
        <v>0</v>
      </c>
      <c r="AW2720" s="35">
        <f t="shared" si="557"/>
        <v>97385</v>
      </c>
      <c r="AX2720" s="34">
        <f t="shared" si="558"/>
        <v>88715</v>
      </c>
      <c r="AY2720" s="36">
        <v>1.3258000000000001</v>
      </c>
      <c r="AZ2720" s="36">
        <v>2.0265</v>
      </c>
      <c r="BA2720" s="22"/>
      <c r="BB2720" s="19">
        <v>1861</v>
      </c>
      <c r="BC2720" s="34">
        <f t="shared" si="559"/>
        <v>1176.1834699999999</v>
      </c>
      <c r="BD2720" s="34">
        <f t="shared" si="560"/>
        <v>1797.809475</v>
      </c>
      <c r="BE2720" s="38">
        <v>3.4819999999999997E-2</v>
      </c>
      <c r="BF2720" s="38">
        <f t="shared" si="561"/>
        <v>3.4819999999999997E-2</v>
      </c>
      <c r="BG2720" s="34">
        <v>40.954708425399993</v>
      </c>
      <c r="BH2720" s="34">
        <v>62.599725919499996</v>
      </c>
      <c r="BI2720" s="34">
        <f t="shared" si="562"/>
        <v>1135.2287615746</v>
      </c>
      <c r="BJ2720" s="34">
        <f t="shared" si="563"/>
        <v>1735.2097490804999</v>
      </c>
      <c r="BK2720" s="34">
        <v>0</v>
      </c>
      <c r="BL2720" s="34">
        <v>0</v>
      </c>
      <c r="BM2720" s="34">
        <f t="shared" si="564"/>
        <v>0</v>
      </c>
      <c r="BN2720" s="39">
        <f t="shared" si="554"/>
        <v>1135.2287615746</v>
      </c>
      <c r="BO2720" s="39">
        <f t="shared" si="555"/>
        <v>1735.2097490804999</v>
      </c>
      <c r="BP2720" s="39">
        <f t="shared" si="565"/>
        <v>599.98098750589998</v>
      </c>
    </row>
    <row r="2721" spans="1:68" s="25" customFormat="1" ht="14.25" x14ac:dyDescent="0.2">
      <c r="A2721" s="14">
        <v>1581</v>
      </c>
      <c r="B2721" s="40"/>
      <c r="C2721" s="15" t="s">
        <v>150</v>
      </c>
      <c r="D2721" s="16">
        <v>35144</v>
      </c>
      <c r="E2721" s="15" t="s">
        <v>20814</v>
      </c>
      <c r="F2721" s="15" t="s">
        <v>20815</v>
      </c>
      <c r="G2721" s="17" t="s">
        <v>20816</v>
      </c>
      <c r="H2721" s="17" t="s">
        <v>20817</v>
      </c>
      <c r="I2721" s="17" t="s">
        <v>86</v>
      </c>
      <c r="J2721" s="15" t="s">
        <v>20818</v>
      </c>
      <c r="K2721" s="15" t="s">
        <v>86</v>
      </c>
      <c r="L2721" s="18" t="s">
        <v>20819</v>
      </c>
      <c r="M2721" s="15" t="s">
        <v>18981</v>
      </c>
      <c r="N2721" s="15" t="s">
        <v>18982</v>
      </c>
      <c r="O2721" s="16">
        <v>510</v>
      </c>
      <c r="P2721" s="15" t="s">
        <v>118</v>
      </c>
      <c r="Q2721" s="15">
        <v>18700</v>
      </c>
      <c r="R2721" s="15">
        <v>125500</v>
      </c>
      <c r="S2721" s="15">
        <v>144200</v>
      </c>
      <c r="T2721" s="15">
        <v>0.18</v>
      </c>
      <c r="U2721" s="15" t="s">
        <v>18717</v>
      </c>
      <c r="V2721" s="15" t="s">
        <v>76</v>
      </c>
      <c r="W2721" s="16">
        <v>1</v>
      </c>
      <c r="X2721" s="16">
        <v>0</v>
      </c>
      <c r="Y2721" s="15">
        <v>8055</v>
      </c>
      <c r="Z2721" s="15">
        <v>0.185</v>
      </c>
      <c r="AA2721" s="15" t="s">
        <v>19821</v>
      </c>
      <c r="AB2721" s="15" t="s">
        <v>19770</v>
      </c>
      <c r="AC2721" s="15">
        <v>0</v>
      </c>
      <c r="AD2721" s="15"/>
      <c r="AE2721" s="15" t="s">
        <v>119</v>
      </c>
      <c r="AF2721" s="15" t="s">
        <v>119</v>
      </c>
      <c r="AG2721" s="16">
        <v>1</v>
      </c>
      <c r="AH2721" s="15" t="s">
        <v>20820</v>
      </c>
      <c r="AI2721" s="15" t="s">
        <v>78</v>
      </c>
      <c r="AJ2721" s="15">
        <v>8054.9099121099998</v>
      </c>
      <c r="AK2721" s="15">
        <v>386.53932110099998</v>
      </c>
      <c r="AL2721" s="15">
        <v>3102210.07541</v>
      </c>
      <c r="AM2721" s="15">
        <v>1413291.97376</v>
      </c>
      <c r="AN2721" s="19">
        <v>18700</v>
      </c>
      <c r="AO2721" s="19">
        <v>123600</v>
      </c>
      <c r="AP2721" s="19">
        <v>0</v>
      </c>
      <c r="AQ2721" s="19">
        <v>0</v>
      </c>
      <c r="AR2721" s="34">
        <f t="shared" si="556"/>
        <v>142300</v>
      </c>
      <c r="AS2721" s="34">
        <v>45000</v>
      </c>
      <c r="AT2721" s="34">
        <v>3000</v>
      </c>
      <c r="AU2721" s="34">
        <v>34055</v>
      </c>
      <c r="AV2721" s="34">
        <v>0</v>
      </c>
      <c r="AW2721" s="35">
        <f t="shared" si="557"/>
        <v>82055</v>
      </c>
      <c r="AX2721" s="34">
        <f t="shared" si="558"/>
        <v>60245</v>
      </c>
      <c r="AY2721" s="36">
        <v>1.3258000000000001</v>
      </c>
      <c r="AZ2721" s="36">
        <v>2.0265</v>
      </c>
      <c r="BA2721" s="22"/>
      <c r="BB2721" s="19">
        <v>1423</v>
      </c>
      <c r="BC2721" s="34">
        <f t="shared" si="559"/>
        <v>798.7282100000001</v>
      </c>
      <c r="BD2721" s="34">
        <f t="shared" si="560"/>
        <v>1220.8649250000001</v>
      </c>
      <c r="BE2721" s="38">
        <v>3.4819999999999997E-2</v>
      </c>
      <c r="BF2721" s="38">
        <f t="shared" si="561"/>
        <v>3.4819999999999997E-2</v>
      </c>
      <c r="BG2721" s="34">
        <v>27.811716272200002</v>
      </c>
      <c r="BH2721" s="34">
        <v>42.510516688499997</v>
      </c>
      <c r="BI2721" s="34">
        <f t="shared" si="562"/>
        <v>770.91649372780012</v>
      </c>
      <c r="BJ2721" s="34">
        <f t="shared" si="563"/>
        <v>1178.3544083115</v>
      </c>
      <c r="BK2721" s="34">
        <v>0</v>
      </c>
      <c r="BL2721" s="34">
        <v>0</v>
      </c>
      <c r="BM2721" s="34">
        <f t="shared" si="564"/>
        <v>0</v>
      </c>
      <c r="BN2721" s="39">
        <f t="shared" si="554"/>
        <v>770.91649372780012</v>
      </c>
      <c r="BO2721" s="39">
        <f t="shared" si="555"/>
        <v>1178.3544083115</v>
      </c>
      <c r="BP2721" s="39">
        <f t="shared" si="565"/>
        <v>407.43791458369992</v>
      </c>
    </row>
    <row r="2722" spans="1:68" s="25" customFormat="1" ht="14.25" x14ac:dyDescent="0.2">
      <c r="A2722" s="14">
        <v>1582</v>
      </c>
      <c r="B2722" s="40"/>
      <c r="C2722" s="15" t="s">
        <v>176</v>
      </c>
      <c r="D2722" s="16">
        <v>9265</v>
      </c>
      <c r="E2722" s="15" t="s">
        <v>20821</v>
      </c>
      <c r="F2722" s="15" t="s">
        <v>20822</v>
      </c>
      <c r="G2722" s="17" t="s">
        <v>20823</v>
      </c>
      <c r="H2722" s="17" t="s">
        <v>20824</v>
      </c>
      <c r="I2722" s="17" t="s">
        <v>86</v>
      </c>
      <c r="J2722" s="15" t="s">
        <v>20825</v>
      </c>
      <c r="K2722" s="15" t="s">
        <v>86</v>
      </c>
      <c r="L2722" s="18" t="s">
        <v>20826</v>
      </c>
      <c r="M2722" s="15" t="s">
        <v>18972</v>
      </c>
      <c r="N2722" s="15" t="s">
        <v>18973</v>
      </c>
      <c r="O2722" s="16">
        <v>510</v>
      </c>
      <c r="P2722" s="15" t="s">
        <v>118</v>
      </c>
      <c r="Q2722" s="15">
        <v>18900</v>
      </c>
      <c r="R2722" s="15">
        <v>181100</v>
      </c>
      <c r="S2722" s="15">
        <v>200000</v>
      </c>
      <c r="T2722" s="15">
        <v>0.16</v>
      </c>
      <c r="U2722" s="15" t="s">
        <v>18717</v>
      </c>
      <c r="V2722" s="15" t="s">
        <v>76</v>
      </c>
      <c r="W2722" s="16">
        <v>1</v>
      </c>
      <c r="X2722" s="16">
        <v>1</v>
      </c>
      <c r="Y2722" s="15">
        <v>6892</v>
      </c>
      <c r="Z2722" s="15">
        <v>0.158</v>
      </c>
      <c r="AA2722" s="15" t="s">
        <v>19821</v>
      </c>
      <c r="AB2722" s="15" t="s">
        <v>19770</v>
      </c>
      <c r="AC2722" s="15">
        <v>194500</v>
      </c>
      <c r="AD2722" s="26">
        <v>41774</v>
      </c>
      <c r="AE2722" s="15" t="s">
        <v>119</v>
      </c>
      <c r="AF2722" s="15" t="s">
        <v>119</v>
      </c>
      <c r="AG2722" s="16">
        <v>1</v>
      </c>
      <c r="AH2722" s="15" t="s">
        <v>20827</v>
      </c>
      <c r="AI2722" s="15" t="s">
        <v>78</v>
      </c>
      <c r="AJ2722" s="15">
        <v>6892.4042968800004</v>
      </c>
      <c r="AK2722" s="15">
        <v>352.00205162100002</v>
      </c>
      <c r="AL2722" s="15">
        <v>3102238.9617300001</v>
      </c>
      <c r="AM2722" s="15">
        <v>1413235.1230599999</v>
      </c>
      <c r="AN2722" s="19">
        <v>18900</v>
      </c>
      <c r="AO2722" s="19">
        <v>168400</v>
      </c>
      <c r="AP2722" s="19">
        <v>0</v>
      </c>
      <c r="AQ2722" s="19">
        <v>0</v>
      </c>
      <c r="AR2722" s="34">
        <f t="shared" si="556"/>
        <v>187300</v>
      </c>
      <c r="AS2722" s="34">
        <v>45000</v>
      </c>
      <c r="AT2722" s="34">
        <v>3000</v>
      </c>
      <c r="AU2722" s="34">
        <v>49805</v>
      </c>
      <c r="AV2722" s="34">
        <v>0</v>
      </c>
      <c r="AW2722" s="35">
        <f t="shared" si="557"/>
        <v>97805</v>
      </c>
      <c r="AX2722" s="34">
        <f t="shared" si="558"/>
        <v>89495</v>
      </c>
      <c r="AY2722" s="36">
        <v>1.3258000000000001</v>
      </c>
      <c r="AZ2722" s="36">
        <v>2.0265</v>
      </c>
      <c r="BA2722" s="22"/>
      <c r="BB2722" s="19">
        <v>1873</v>
      </c>
      <c r="BC2722" s="34">
        <f t="shared" si="559"/>
        <v>1186.5247100000001</v>
      </c>
      <c r="BD2722" s="34">
        <f t="shared" si="560"/>
        <v>1813.6161750000001</v>
      </c>
      <c r="BE2722" s="38">
        <v>3.4819999999999997E-2</v>
      </c>
      <c r="BF2722" s="38">
        <f t="shared" si="561"/>
        <v>3.4819999999999997E-2</v>
      </c>
      <c r="BG2722" s="34">
        <v>41.314790402200003</v>
      </c>
      <c r="BH2722" s="34">
        <v>63.150115213500001</v>
      </c>
      <c r="BI2722" s="34">
        <f t="shared" si="562"/>
        <v>1145.2099195978001</v>
      </c>
      <c r="BJ2722" s="34">
        <f t="shared" si="563"/>
        <v>1750.4660597865002</v>
      </c>
      <c r="BK2722" s="34">
        <v>0</v>
      </c>
      <c r="BL2722" s="34">
        <v>0</v>
      </c>
      <c r="BM2722" s="34">
        <f t="shared" si="564"/>
        <v>0</v>
      </c>
      <c r="BN2722" s="39">
        <f t="shared" si="554"/>
        <v>1145.2099195978001</v>
      </c>
      <c r="BO2722" s="39">
        <f t="shared" si="555"/>
        <v>1750.4660597865002</v>
      </c>
      <c r="BP2722" s="39">
        <f t="shared" si="565"/>
        <v>605.2561401887001</v>
      </c>
    </row>
    <row r="2723" spans="1:68" s="25" customFormat="1" ht="14.25" x14ac:dyDescent="0.2">
      <c r="A2723" s="14">
        <v>1583</v>
      </c>
      <c r="B2723" s="40"/>
      <c r="C2723" s="15" t="s">
        <v>20828</v>
      </c>
      <c r="D2723" s="16">
        <v>10687</v>
      </c>
      <c r="E2723" s="15" t="s">
        <v>20829</v>
      </c>
      <c r="F2723" s="15" t="s">
        <v>20828</v>
      </c>
      <c r="G2723" s="17" t="s">
        <v>20830</v>
      </c>
      <c r="H2723" s="17" t="s">
        <v>20831</v>
      </c>
      <c r="I2723" s="17" t="s">
        <v>86</v>
      </c>
      <c r="J2723" s="15" t="s">
        <v>20832</v>
      </c>
      <c r="K2723" s="15" t="s">
        <v>1618</v>
      </c>
      <c r="L2723" s="18" t="s">
        <v>20833</v>
      </c>
      <c r="M2723" s="15" t="s">
        <v>18972</v>
      </c>
      <c r="N2723" s="15" t="s">
        <v>18973</v>
      </c>
      <c r="O2723" s="16">
        <v>510</v>
      </c>
      <c r="P2723" s="15" t="s">
        <v>118</v>
      </c>
      <c r="Q2723" s="15">
        <v>17200</v>
      </c>
      <c r="R2723" s="15">
        <v>175900</v>
      </c>
      <c r="S2723" s="15">
        <v>193100</v>
      </c>
      <c r="T2723" s="15">
        <v>0.14000000000000001</v>
      </c>
      <c r="U2723" s="15" t="s">
        <v>18717</v>
      </c>
      <c r="V2723" s="15" t="s">
        <v>76</v>
      </c>
      <c r="W2723" s="16">
        <v>1</v>
      </c>
      <c r="X2723" s="16">
        <v>0</v>
      </c>
      <c r="Y2723" s="15">
        <v>6271</v>
      </c>
      <c r="Z2723" s="15">
        <v>0.14399999999999999</v>
      </c>
      <c r="AA2723" s="15" t="s">
        <v>19821</v>
      </c>
      <c r="AB2723" s="15" t="s">
        <v>19770</v>
      </c>
      <c r="AC2723" s="15">
        <v>0</v>
      </c>
      <c r="AD2723" s="15"/>
      <c r="AE2723" s="15" t="s">
        <v>119</v>
      </c>
      <c r="AF2723" s="15" t="s">
        <v>119</v>
      </c>
      <c r="AG2723" s="16">
        <v>1</v>
      </c>
      <c r="AH2723" s="15" t="s">
        <v>20834</v>
      </c>
      <c r="AI2723" s="15" t="s">
        <v>78</v>
      </c>
      <c r="AJ2723" s="15">
        <v>6271.2277832</v>
      </c>
      <c r="AK2723" s="15">
        <v>338.04423325599998</v>
      </c>
      <c r="AL2723" s="15">
        <v>3102269.0260200002</v>
      </c>
      <c r="AM2723" s="15">
        <v>1413185.62977</v>
      </c>
      <c r="AN2723" s="19">
        <v>17200</v>
      </c>
      <c r="AO2723" s="19">
        <v>171700</v>
      </c>
      <c r="AP2723" s="19">
        <v>0</v>
      </c>
      <c r="AQ2723" s="19">
        <v>0</v>
      </c>
      <c r="AR2723" s="34">
        <f t="shared" si="556"/>
        <v>188900</v>
      </c>
      <c r="AS2723" s="34">
        <v>45000</v>
      </c>
      <c r="AT2723" s="34">
        <v>3000</v>
      </c>
      <c r="AU2723" s="34">
        <v>50365</v>
      </c>
      <c r="AV2723" s="34">
        <v>0</v>
      </c>
      <c r="AW2723" s="35">
        <f t="shared" si="557"/>
        <v>98365</v>
      </c>
      <c r="AX2723" s="34">
        <f t="shared" si="558"/>
        <v>90535</v>
      </c>
      <c r="AY2723" s="36">
        <v>1.3258000000000001</v>
      </c>
      <c r="AZ2723" s="36">
        <v>2.0265</v>
      </c>
      <c r="BA2723" s="22"/>
      <c r="BB2723" s="19">
        <v>1889</v>
      </c>
      <c r="BC2723" s="34">
        <f t="shared" si="559"/>
        <v>1200.31303</v>
      </c>
      <c r="BD2723" s="34">
        <f t="shared" si="560"/>
        <v>1834.691775</v>
      </c>
      <c r="BE2723" s="38">
        <v>3.4819999999999997E-2</v>
      </c>
      <c r="BF2723" s="38">
        <f t="shared" si="561"/>
        <v>3.4819999999999997E-2</v>
      </c>
      <c r="BG2723" s="34">
        <v>41.794899704599999</v>
      </c>
      <c r="BH2723" s="34">
        <v>63.883967605499997</v>
      </c>
      <c r="BI2723" s="34">
        <f t="shared" si="562"/>
        <v>1158.5181302953999</v>
      </c>
      <c r="BJ2723" s="34">
        <f t="shared" si="563"/>
        <v>1770.8078073945001</v>
      </c>
      <c r="BK2723" s="34">
        <v>0</v>
      </c>
      <c r="BL2723" s="34">
        <v>0</v>
      </c>
      <c r="BM2723" s="34">
        <f t="shared" si="564"/>
        <v>0</v>
      </c>
      <c r="BN2723" s="39">
        <f t="shared" si="554"/>
        <v>1158.5181302953999</v>
      </c>
      <c r="BO2723" s="39">
        <f t="shared" si="555"/>
        <v>1770.8078073945001</v>
      </c>
      <c r="BP2723" s="39">
        <f t="shared" si="565"/>
        <v>612.28967709910012</v>
      </c>
    </row>
    <row r="2724" spans="1:68" s="25" customFormat="1" ht="14.25" x14ac:dyDescent="0.2">
      <c r="A2724" s="14">
        <v>1584</v>
      </c>
      <c r="B2724" s="40"/>
      <c r="C2724" s="15" t="s">
        <v>15998</v>
      </c>
      <c r="D2724" s="16">
        <v>22253</v>
      </c>
      <c r="E2724" s="15" t="s">
        <v>20835</v>
      </c>
      <c r="F2724" s="15" t="s">
        <v>15998</v>
      </c>
      <c r="G2724" s="17" t="s">
        <v>20836</v>
      </c>
      <c r="H2724" s="17" t="s">
        <v>20837</v>
      </c>
      <c r="I2724" s="17" t="s">
        <v>205</v>
      </c>
      <c r="J2724" s="15" t="s">
        <v>20838</v>
      </c>
      <c r="K2724" s="15" t="s">
        <v>614</v>
      </c>
      <c r="L2724" s="18" t="s">
        <v>20839</v>
      </c>
      <c r="M2724" s="15" t="s">
        <v>18972</v>
      </c>
      <c r="N2724" s="15" t="s">
        <v>18973</v>
      </c>
      <c r="O2724" s="16">
        <v>510</v>
      </c>
      <c r="P2724" s="15" t="s">
        <v>118</v>
      </c>
      <c r="Q2724" s="15">
        <v>17200</v>
      </c>
      <c r="R2724" s="15">
        <v>147400</v>
      </c>
      <c r="S2724" s="15">
        <v>164600</v>
      </c>
      <c r="T2724" s="15">
        <v>0.14000000000000001</v>
      </c>
      <c r="U2724" s="15" t="s">
        <v>18717</v>
      </c>
      <c r="V2724" s="15" t="s">
        <v>76</v>
      </c>
      <c r="W2724" s="16">
        <v>1</v>
      </c>
      <c r="X2724" s="16">
        <v>0</v>
      </c>
      <c r="Y2724" s="15">
        <v>6272</v>
      </c>
      <c r="Z2724" s="15">
        <v>0.14399999999999999</v>
      </c>
      <c r="AA2724" s="15" t="s">
        <v>19821</v>
      </c>
      <c r="AB2724" s="15" t="s">
        <v>19770</v>
      </c>
      <c r="AC2724" s="15">
        <v>0</v>
      </c>
      <c r="AD2724" s="15"/>
      <c r="AE2724" s="15" t="s">
        <v>119</v>
      </c>
      <c r="AF2724" s="15" t="s">
        <v>119</v>
      </c>
      <c r="AG2724" s="16">
        <v>1</v>
      </c>
      <c r="AH2724" s="15" t="s">
        <v>20840</v>
      </c>
      <c r="AI2724" s="15" t="s">
        <v>78</v>
      </c>
      <c r="AJ2724" s="15">
        <v>6271.9838867199996</v>
      </c>
      <c r="AK2724" s="15">
        <v>338.07246353400001</v>
      </c>
      <c r="AL2724" s="15">
        <v>3102295.55663</v>
      </c>
      <c r="AM2724" s="15">
        <v>1413137.4516700001</v>
      </c>
      <c r="AN2724" s="19">
        <v>17200</v>
      </c>
      <c r="AO2724" s="19">
        <v>143900</v>
      </c>
      <c r="AP2724" s="19">
        <v>0</v>
      </c>
      <c r="AQ2724" s="19">
        <v>0</v>
      </c>
      <c r="AR2724" s="34">
        <f t="shared" si="556"/>
        <v>161100</v>
      </c>
      <c r="AS2724" s="34">
        <v>45000</v>
      </c>
      <c r="AT2724" s="34">
        <v>3000</v>
      </c>
      <c r="AU2724" s="34">
        <v>40635</v>
      </c>
      <c r="AV2724" s="34">
        <v>0</v>
      </c>
      <c r="AW2724" s="35">
        <f t="shared" si="557"/>
        <v>88635</v>
      </c>
      <c r="AX2724" s="34">
        <f t="shared" si="558"/>
        <v>72465</v>
      </c>
      <c r="AY2724" s="36">
        <v>1.3258000000000001</v>
      </c>
      <c r="AZ2724" s="36">
        <v>2.0265</v>
      </c>
      <c r="BA2724" s="22"/>
      <c r="BB2724" s="19">
        <v>1611</v>
      </c>
      <c r="BC2724" s="34">
        <f t="shared" si="559"/>
        <v>960.74097000000006</v>
      </c>
      <c r="BD2724" s="34">
        <f t="shared" si="560"/>
        <v>1468.5032249999999</v>
      </c>
      <c r="BE2724" s="38">
        <v>3.4819999999999997E-2</v>
      </c>
      <c r="BF2724" s="38">
        <f t="shared" si="561"/>
        <v>3.4819999999999997E-2</v>
      </c>
      <c r="BG2724" s="34">
        <v>33.453000575399997</v>
      </c>
      <c r="BH2724" s="34">
        <v>51.133282294499992</v>
      </c>
      <c r="BI2724" s="34">
        <f t="shared" si="562"/>
        <v>927.28796942460008</v>
      </c>
      <c r="BJ2724" s="34">
        <f t="shared" si="563"/>
        <v>1417.3699427054999</v>
      </c>
      <c r="BK2724" s="34">
        <v>0</v>
      </c>
      <c r="BL2724" s="34">
        <v>0</v>
      </c>
      <c r="BM2724" s="34">
        <f t="shared" si="564"/>
        <v>0</v>
      </c>
      <c r="BN2724" s="39">
        <f t="shared" si="554"/>
        <v>927.28796942460008</v>
      </c>
      <c r="BO2724" s="39">
        <f t="shared" si="555"/>
        <v>1417.3699427054999</v>
      </c>
      <c r="BP2724" s="39">
        <f t="shared" si="565"/>
        <v>490.08197328089977</v>
      </c>
    </row>
    <row r="2725" spans="1:68" s="25" customFormat="1" ht="14.25" x14ac:dyDescent="0.2">
      <c r="A2725" s="14">
        <v>1585</v>
      </c>
      <c r="B2725" s="40"/>
      <c r="C2725" s="15" t="s">
        <v>20841</v>
      </c>
      <c r="D2725" s="16">
        <v>15647</v>
      </c>
      <c r="E2725" s="15" t="s">
        <v>20842</v>
      </c>
      <c r="F2725" s="15" t="s">
        <v>20841</v>
      </c>
      <c r="G2725" s="17" t="s">
        <v>20843</v>
      </c>
      <c r="H2725" s="17" t="s">
        <v>20844</v>
      </c>
      <c r="I2725" s="17" t="s">
        <v>86</v>
      </c>
      <c r="J2725" s="15" t="s">
        <v>20845</v>
      </c>
      <c r="K2725" s="15" t="s">
        <v>1110</v>
      </c>
      <c r="L2725" s="18" t="s">
        <v>20846</v>
      </c>
      <c r="M2725" s="15" t="s">
        <v>18972</v>
      </c>
      <c r="N2725" s="15" t="s">
        <v>18973</v>
      </c>
      <c r="O2725" s="16">
        <v>510</v>
      </c>
      <c r="P2725" s="15" t="s">
        <v>118</v>
      </c>
      <c r="Q2725" s="15">
        <v>18000</v>
      </c>
      <c r="R2725" s="15">
        <v>141100</v>
      </c>
      <c r="S2725" s="15">
        <v>159100</v>
      </c>
      <c r="T2725" s="15">
        <v>0.15</v>
      </c>
      <c r="U2725" s="15" t="s">
        <v>18717</v>
      </c>
      <c r="V2725" s="15" t="s">
        <v>76</v>
      </c>
      <c r="W2725" s="16">
        <v>1</v>
      </c>
      <c r="X2725" s="16">
        <v>1</v>
      </c>
      <c r="Y2725" s="15">
        <v>6343</v>
      </c>
      <c r="Z2725" s="15">
        <v>0.14599999999999999</v>
      </c>
      <c r="AA2725" s="15" t="s">
        <v>19821</v>
      </c>
      <c r="AB2725" s="15" t="s">
        <v>19770</v>
      </c>
      <c r="AC2725" s="15">
        <v>160000</v>
      </c>
      <c r="AD2725" s="26">
        <v>42369</v>
      </c>
      <c r="AE2725" s="15" t="s">
        <v>119</v>
      </c>
      <c r="AF2725" s="15" t="s">
        <v>119</v>
      </c>
      <c r="AG2725" s="16">
        <v>1</v>
      </c>
      <c r="AH2725" s="15" t="s">
        <v>20847</v>
      </c>
      <c r="AI2725" s="15" t="s">
        <v>78</v>
      </c>
      <c r="AJ2725" s="15">
        <v>6343.3713378900002</v>
      </c>
      <c r="AK2725" s="15">
        <v>342.96687444399998</v>
      </c>
      <c r="AL2725" s="15">
        <v>3102322.7403600002</v>
      </c>
      <c r="AM2725" s="15">
        <v>1413089.43395</v>
      </c>
      <c r="AN2725" s="19">
        <v>18000</v>
      </c>
      <c r="AO2725" s="19">
        <v>137800</v>
      </c>
      <c r="AP2725" s="19">
        <v>0</v>
      </c>
      <c r="AQ2725" s="19">
        <v>0</v>
      </c>
      <c r="AR2725" s="34">
        <f t="shared" si="556"/>
        <v>155800</v>
      </c>
      <c r="AS2725" s="34">
        <v>45000</v>
      </c>
      <c r="AT2725" s="34">
        <v>3000</v>
      </c>
      <c r="AU2725" s="34">
        <v>38780</v>
      </c>
      <c r="AV2725" s="34">
        <v>0</v>
      </c>
      <c r="AW2725" s="35">
        <f t="shared" si="557"/>
        <v>86780</v>
      </c>
      <c r="AX2725" s="34">
        <f t="shared" si="558"/>
        <v>69020</v>
      </c>
      <c r="AY2725" s="36">
        <v>1.3258000000000001</v>
      </c>
      <c r="AZ2725" s="36">
        <v>2.0265</v>
      </c>
      <c r="BA2725" s="22"/>
      <c r="BB2725" s="19">
        <v>1558</v>
      </c>
      <c r="BC2725" s="34">
        <f t="shared" si="559"/>
        <v>915.06716000000017</v>
      </c>
      <c r="BD2725" s="34">
        <f t="shared" si="560"/>
        <v>1398.6903</v>
      </c>
      <c r="BE2725" s="38">
        <v>3.4819999999999997E-2</v>
      </c>
      <c r="BF2725" s="38">
        <f t="shared" si="561"/>
        <v>3.4819999999999997E-2</v>
      </c>
      <c r="BG2725" s="34">
        <v>31.862638511200004</v>
      </c>
      <c r="BH2725" s="34">
        <v>48.702396245999992</v>
      </c>
      <c r="BI2725" s="34">
        <f t="shared" si="562"/>
        <v>883.2045214888002</v>
      </c>
      <c r="BJ2725" s="34">
        <f t="shared" si="563"/>
        <v>1349.9879037539999</v>
      </c>
      <c r="BK2725" s="34">
        <v>0</v>
      </c>
      <c r="BL2725" s="34">
        <v>0</v>
      </c>
      <c r="BM2725" s="34">
        <f t="shared" si="564"/>
        <v>0</v>
      </c>
      <c r="BN2725" s="39">
        <f t="shared" si="554"/>
        <v>883.2045214888002</v>
      </c>
      <c r="BO2725" s="39">
        <f t="shared" si="555"/>
        <v>1349.9879037539999</v>
      </c>
      <c r="BP2725" s="39">
        <f t="shared" si="565"/>
        <v>466.78338226519975</v>
      </c>
    </row>
    <row r="2726" spans="1:68" s="25" customFormat="1" ht="14.25" x14ac:dyDescent="0.2">
      <c r="A2726" s="14">
        <v>1586</v>
      </c>
      <c r="B2726" s="40"/>
      <c r="C2726" s="15" t="s">
        <v>907</v>
      </c>
      <c r="D2726" s="16">
        <v>4814</v>
      </c>
      <c r="E2726" s="15" t="s">
        <v>20848</v>
      </c>
      <c r="F2726" s="15" t="s">
        <v>20849</v>
      </c>
      <c r="G2726" s="17" t="s">
        <v>20850</v>
      </c>
      <c r="H2726" s="17" t="s">
        <v>20851</v>
      </c>
      <c r="I2726" s="17" t="s">
        <v>86</v>
      </c>
      <c r="J2726" s="15" t="s">
        <v>20852</v>
      </c>
      <c r="K2726" s="15" t="s">
        <v>5146</v>
      </c>
      <c r="L2726" s="18" t="s">
        <v>20853</v>
      </c>
      <c r="M2726" s="15" t="s">
        <v>18981</v>
      </c>
      <c r="N2726" s="15" t="s">
        <v>18982</v>
      </c>
      <c r="O2726" s="16">
        <v>510</v>
      </c>
      <c r="P2726" s="15" t="s">
        <v>118</v>
      </c>
      <c r="Q2726" s="15">
        <v>17200</v>
      </c>
      <c r="R2726" s="15">
        <v>134300</v>
      </c>
      <c r="S2726" s="15">
        <v>151500</v>
      </c>
      <c r="T2726" s="15">
        <v>0.16</v>
      </c>
      <c r="U2726" s="15" t="s">
        <v>18717</v>
      </c>
      <c r="V2726" s="15" t="s">
        <v>76</v>
      </c>
      <c r="W2726" s="16">
        <v>1</v>
      </c>
      <c r="X2726" s="16">
        <v>1</v>
      </c>
      <c r="Y2726" s="15">
        <v>6971</v>
      </c>
      <c r="Z2726" s="15">
        <v>0.16</v>
      </c>
      <c r="AA2726" s="15" t="s">
        <v>19821</v>
      </c>
      <c r="AB2726" s="15" t="s">
        <v>19770</v>
      </c>
      <c r="AC2726" s="15">
        <v>168000</v>
      </c>
      <c r="AD2726" s="26">
        <v>42152</v>
      </c>
      <c r="AE2726" s="15" t="s">
        <v>119</v>
      </c>
      <c r="AF2726" s="15" t="s">
        <v>119</v>
      </c>
      <c r="AG2726" s="16">
        <v>1</v>
      </c>
      <c r="AH2726" s="15" t="s">
        <v>20854</v>
      </c>
      <c r="AI2726" s="15" t="s">
        <v>78</v>
      </c>
      <c r="AJ2726" s="15">
        <v>6971.1318359400002</v>
      </c>
      <c r="AK2726" s="15">
        <v>368.82699245100002</v>
      </c>
      <c r="AL2726" s="15">
        <v>3102354.59882</v>
      </c>
      <c r="AM2726" s="15">
        <v>1413043.61956</v>
      </c>
      <c r="AN2726" s="19">
        <v>17200</v>
      </c>
      <c r="AO2726" s="19">
        <v>126000</v>
      </c>
      <c r="AP2726" s="19">
        <v>0</v>
      </c>
      <c r="AQ2726" s="19">
        <v>0</v>
      </c>
      <c r="AR2726" s="34">
        <f t="shared" si="556"/>
        <v>143200</v>
      </c>
      <c r="AS2726" s="34">
        <v>45000</v>
      </c>
      <c r="AT2726" s="34">
        <v>3000</v>
      </c>
      <c r="AU2726" s="34">
        <v>34370</v>
      </c>
      <c r="AV2726" s="34">
        <v>0</v>
      </c>
      <c r="AW2726" s="35">
        <f t="shared" si="557"/>
        <v>82370</v>
      </c>
      <c r="AX2726" s="34">
        <f t="shared" si="558"/>
        <v>60830</v>
      </c>
      <c r="AY2726" s="36">
        <v>1.3258000000000001</v>
      </c>
      <c r="AZ2726" s="36">
        <v>2.0265</v>
      </c>
      <c r="BA2726" s="22"/>
      <c r="BB2726" s="19">
        <v>1432</v>
      </c>
      <c r="BC2726" s="34">
        <f t="shared" si="559"/>
        <v>806.48414000000002</v>
      </c>
      <c r="BD2726" s="34">
        <f t="shared" si="560"/>
        <v>1232.7199499999999</v>
      </c>
      <c r="BE2726" s="38">
        <v>3.4819999999999997E-2</v>
      </c>
      <c r="BF2726" s="38">
        <f t="shared" si="561"/>
        <v>3.4819999999999997E-2</v>
      </c>
      <c r="BG2726" s="34">
        <v>28.081777754799997</v>
      </c>
      <c r="BH2726" s="34">
        <v>42.923308658999993</v>
      </c>
      <c r="BI2726" s="34">
        <f t="shared" si="562"/>
        <v>778.40236224520004</v>
      </c>
      <c r="BJ2726" s="34">
        <f t="shared" si="563"/>
        <v>1189.7966413409999</v>
      </c>
      <c r="BK2726" s="34">
        <v>0</v>
      </c>
      <c r="BL2726" s="34">
        <v>0</v>
      </c>
      <c r="BM2726" s="34">
        <f t="shared" si="564"/>
        <v>0</v>
      </c>
      <c r="BN2726" s="39">
        <f t="shared" si="554"/>
        <v>778.40236224520004</v>
      </c>
      <c r="BO2726" s="39">
        <f t="shared" si="555"/>
        <v>1189.7966413409999</v>
      </c>
      <c r="BP2726" s="39">
        <f t="shared" si="565"/>
        <v>411.3942790957999</v>
      </c>
    </row>
    <row r="2727" spans="1:68" s="25" customFormat="1" ht="14.25" x14ac:dyDescent="0.2">
      <c r="A2727" s="14">
        <v>1587</v>
      </c>
      <c r="B2727" s="40"/>
      <c r="C2727" s="15" t="s">
        <v>150</v>
      </c>
      <c r="D2727" s="16">
        <v>35127</v>
      </c>
      <c r="E2727" s="15" t="s">
        <v>20855</v>
      </c>
      <c r="F2727" s="15" t="s">
        <v>20856</v>
      </c>
      <c r="G2727" s="17" t="s">
        <v>20857</v>
      </c>
      <c r="H2727" s="17" t="s">
        <v>20858</v>
      </c>
      <c r="I2727" s="17" t="s">
        <v>86</v>
      </c>
      <c r="J2727" s="15" t="s">
        <v>20859</v>
      </c>
      <c r="K2727" s="15" t="s">
        <v>86</v>
      </c>
      <c r="L2727" s="18" t="s">
        <v>20860</v>
      </c>
      <c r="M2727" s="15" t="s">
        <v>18972</v>
      </c>
      <c r="N2727" s="15" t="s">
        <v>18973</v>
      </c>
      <c r="O2727" s="16">
        <v>557</v>
      </c>
      <c r="P2727" s="15" t="s">
        <v>74</v>
      </c>
      <c r="Q2727" s="15">
        <v>0</v>
      </c>
      <c r="R2727" s="15">
        <v>0</v>
      </c>
      <c r="S2727" s="15">
        <v>0</v>
      </c>
      <c r="T2727" s="15">
        <v>0.31</v>
      </c>
      <c r="U2727" s="15" t="s">
        <v>18717</v>
      </c>
      <c r="V2727" s="15" t="s">
        <v>76</v>
      </c>
      <c r="W2727" s="16">
        <v>0</v>
      </c>
      <c r="X2727" s="16">
        <v>0</v>
      </c>
      <c r="Y2727" s="15">
        <v>13521</v>
      </c>
      <c r="Z2727" s="15">
        <v>0.31</v>
      </c>
      <c r="AA2727" s="15" t="s">
        <v>19821</v>
      </c>
      <c r="AB2727" s="15" t="s">
        <v>19770</v>
      </c>
      <c r="AC2727" s="15">
        <v>0</v>
      </c>
      <c r="AD2727" s="15"/>
      <c r="AE2727" s="15" t="s">
        <v>119</v>
      </c>
      <c r="AF2727" s="15" t="s">
        <v>119</v>
      </c>
      <c r="AG2727" s="16">
        <v>1</v>
      </c>
      <c r="AH2727" s="15" t="s">
        <v>20861</v>
      </c>
      <c r="AI2727" s="15" t="s">
        <v>78</v>
      </c>
      <c r="AJ2727" s="15">
        <v>13520.7438965</v>
      </c>
      <c r="AK2727" s="15">
        <v>624.26282998199997</v>
      </c>
      <c r="AL2727" s="15">
        <v>3102397.8116199998</v>
      </c>
      <c r="AM2727" s="15">
        <v>1412887.3850799999</v>
      </c>
      <c r="AN2727" s="19">
        <v>0</v>
      </c>
      <c r="AO2727" s="19">
        <v>0</v>
      </c>
      <c r="AP2727" s="19">
        <v>0</v>
      </c>
      <c r="AQ2727" s="19">
        <v>0</v>
      </c>
      <c r="AR2727" s="34">
        <f t="shared" si="556"/>
        <v>0</v>
      </c>
      <c r="AS2727" s="34">
        <v>0</v>
      </c>
      <c r="AT2727" s="34">
        <v>0</v>
      </c>
      <c r="AU2727" s="34">
        <v>0</v>
      </c>
      <c r="AV2727" s="34">
        <v>0</v>
      </c>
      <c r="AW2727" s="35">
        <f t="shared" si="557"/>
        <v>0</v>
      </c>
      <c r="AX2727" s="34">
        <f t="shared" si="558"/>
        <v>0</v>
      </c>
      <c r="AY2727" s="36">
        <v>1.3258000000000001</v>
      </c>
      <c r="AZ2727" s="36">
        <v>2.0265</v>
      </c>
      <c r="BA2727" s="22"/>
      <c r="BB2727" s="19">
        <v>0</v>
      </c>
      <c r="BC2727" s="34">
        <f t="shared" si="559"/>
        <v>0</v>
      </c>
      <c r="BD2727" s="34">
        <f t="shared" si="560"/>
        <v>0</v>
      </c>
      <c r="BE2727" s="38">
        <v>3.4819999999999997E-2</v>
      </c>
      <c r="BF2727" s="38">
        <f t="shared" si="561"/>
        <v>3.4819999999999997E-2</v>
      </c>
      <c r="BG2727" s="34">
        <v>0</v>
      </c>
      <c r="BH2727" s="34">
        <v>0</v>
      </c>
      <c r="BI2727" s="34">
        <f t="shared" si="562"/>
        <v>0</v>
      </c>
      <c r="BJ2727" s="34">
        <f t="shared" si="563"/>
        <v>0</v>
      </c>
      <c r="BK2727" s="34">
        <v>0</v>
      </c>
      <c r="BL2727" s="34">
        <v>0</v>
      </c>
      <c r="BM2727" s="34">
        <f t="shared" si="564"/>
        <v>0</v>
      </c>
      <c r="BN2727" s="39">
        <f t="shared" si="554"/>
        <v>0</v>
      </c>
      <c r="BO2727" s="39">
        <f t="shared" si="555"/>
        <v>0</v>
      </c>
      <c r="BP2727" s="39">
        <f t="shared" si="565"/>
        <v>0</v>
      </c>
    </row>
    <row r="2728" spans="1:68" s="25" customFormat="1" ht="14.25" x14ac:dyDescent="0.2">
      <c r="A2728" s="14">
        <v>1588</v>
      </c>
      <c r="B2728" s="40"/>
      <c r="C2728" s="15"/>
      <c r="D2728" s="16">
        <v>25316</v>
      </c>
      <c r="E2728" s="15" t="s">
        <v>20862</v>
      </c>
      <c r="F2728" s="15" t="s">
        <v>20863</v>
      </c>
      <c r="G2728" s="17" t="s">
        <v>20864</v>
      </c>
      <c r="H2728" s="17" t="s">
        <v>20865</v>
      </c>
      <c r="I2728" s="17" t="s">
        <v>205</v>
      </c>
      <c r="J2728" s="15" t="s">
        <v>20866</v>
      </c>
      <c r="K2728" s="15" t="s">
        <v>9302</v>
      </c>
      <c r="L2728" s="18" t="s">
        <v>20867</v>
      </c>
      <c r="M2728" s="15" t="s">
        <v>18972</v>
      </c>
      <c r="N2728" s="15" t="s">
        <v>18973</v>
      </c>
      <c r="O2728" s="16">
        <v>510</v>
      </c>
      <c r="P2728" s="15" t="s">
        <v>118</v>
      </c>
      <c r="Q2728" s="15">
        <v>16400</v>
      </c>
      <c r="R2728" s="15">
        <v>142900</v>
      </c>
      <c r="S2728" s="15">
        <v>159300</v>
      </c>
      <c r="T2728" s="15">
        <v>0.13</v>
      </c>
      <c r="U2728" s="15" t="s">
        <v>18717</v>
      </c>
      <c r="V2728" s="15" t="s">
        <v>76</v>
      </c>
      <c r="W2728" s="16">
        <v>1</v>
      </c>
      <c r="X2728" s="16">
        <v>1</v>
      </c>
      <c r="Y2728" s="15">
        <v>5740</v>
      </c>
      <c r="Z2728" s="15">
        <v>0.13200000000000001</v>
      </c>
      <c r="AA2728" s="15" t="s">
        <v>19821</v>
      </c>
      <c r="AB2728" s="15" t="s">
        <v>19770</v>
      </c>
      <c r="AC2728" s="15">
        <v>158500</v>
      </c>
      <c r="AD2728" s="26">
        <v>41243</v>
      </c>
      <c r="AE2728" s="15" t="s">
        <v>119</v>
      </c>
      <c r="AF2728" s="15" t="s">
        <v>119</v>
      </c>
      <c r="AG2728" s="16">
        <v>1</v>
      </c>
      <c r="AH2728" s="15" t="s">
        <v>20868</v>
      </c>
      <c r="AI2728" s="15" t="s">
        <v>78</v>
      </c>
      <c r="AJ2728" s="15">
        <v>5739.8032226599998</v>
      </c>
      <c r="AK2728" s="15">
        <v>321.47058374199997</v>
      </c>
      <c r="AL2728" s="15">
        <v>3102410.04403</v>
      </c>
      <c r="AM2728" s="15">
        <v>1413011.0460000001</v>
      </c>
      <c r="AN2728" s="19">
        <v>16400</v>
      </c>
      <c r="AO2728" s="19">
        <v>139500</v>
      </c>
      <c r="AP2728" s="19">
        <v>0</v>
      </c>
      <c r="AQ2728" s="19">
        <v>0</v>
      </c>
      <c r="AR2728" s="34">
        <f t="shared" si="556"/>
        <v>155900</v>
      </c>
      <c r="AS2728" s="34">
        <v>45000</v>
      </c>
      <c r="AT2728" s="34">
        <v>3000</v>
      </c>
      <c r="AU2728" s="34">
        <v>38815</v>
      </c>
      <c r="AV2728" s="34">
        <v>0</v>
      </c>
      <c r="AW2728" s="35">
        <f t="shared" si="557"/>
        <v>86815</v>
      </c>
      <c r="AX2728" s="34">
        <f t="shared" si="558"/>
        <v>69085</v>
      </c>
      <c r="AY2728" s="36">
        <v>1.3258000000000001</v>
      </c>
      <c r="AZ2728" s="36">
        <v>2.0265</v>
      </c>
      <c r="BA2728" s="22"/>
      <c r="BB2728" s="19">
        <v>1559</v>
      </c>
      <c r="BC2728" s="34">
        <f t="shared" si="559"/>
        <v>915.92893000000004</v>
      </c>
      <c r="BD2728" s="34">
        <f t="shared" si="560"/>
        <v>1400.007525</v>
      </c>
      <c r="BE2728" s="38">
        <v>3.4819999999999997E-2</v>
      </c>
      <c r="BF2728" s="38">
        <f t="shared" si="561"/>
        <v>3.4819999999999997E-2</v>
      </c>
      <c r="BG2728" s="34">
        <v>31.892645342599998</v>
      </c>
      <c r="BH2728" s="34">
        <v>48.748262020499993</v>
      </c>
      <c r="BI2728" s="34">
        <f t="shared" si="562"/>
        <v>884.03628465740007</v>
      </c>
      <c r="BJ2728" s="34">
        <f t="shared" si="563"/>
        <v>1351.2592629794999</v>
      </c>
      <c r="BK2728" s="34">
        <v>0</v>
      </c>
      <c r="BL2728" s="34">
        <v>0</v>
      </c>
      <c r="BM2728" s="34">
        <f t="shared" si="564"/>
        <v>0</v>
      </c>
      <c r="BN2728" s="39">
        <f t="shared" si="554"/>
        <v>884.03628465740007</v>
      </c>
      <c r="BO2728" s="39">
        <f t="shared" si="555"/>
        <v>1351.2592629794999</v>
      </c>
      <c r="BP2728" s="39">
        <f t="shared" si="565"/>
        <v>467.22297832209983</v>
      </c>
    </row>
    <row r="2729" spans="1:68" s="25" customFormat="1" ht="14.25" x14ac:dyDescent="0.2">
      <c r="A2729" s="14">
        <v>1589</v>
      </c>
      <c r="B2729" s="40"/>
      <c r="C2729" s="15"/>
      <c r="D2729" s="16">
        <v>33673</v>
      </c>
      <c r="E2729" s="15" t="s">
        <v>20869</v>
      </c>
      <c r="F2729" s="15" t="s">
        <v>20870</v>
      </c>
      <c r="G2729" s="17" t="s">
        <v>20871</v>
      </c>
      <c r="H2729" s="17" t="s">
        <v>20872</v>
      </c>
      <c r="I2729" s="17" t="s">
        <v>86</v>
      </c>
      <c r="J2729" s="15" t="s">
        <v>20872</v>
      </c>
      <c r="K2729" s="15" t="s">
        <v>4942</v>
      </c>
      <c r="L2729" s="18" t="s">
        <v>20873</v>
      </c>
      <c r="M2729" s="15" t="s">
        <v>18972</v>
      </c>
      <c r="N2729" s="15" t="s">
        <v>18973</v>
      </c>
      <c r="O2729" s="16">
        <v>510</v>
      </c>
      <c r="P2729" s="15" t="s">
        <v>118</v>
      </c>
      <c r="Q2729" s="15">
        <v>16400</v>
      </c>
      <c r="R2729" s="15">
        <v>168100</v>
      </c>
      <c r="S2729" s="15">
        <v>184500</v>
      </c>
      <c r="T2729" s="15">
        <v>0.13</v>
      </c>
      <c r="U2729" s="15" t="s">
        <v>18717</v>
      </c>
      <c r="V2729" s="15" t="s">
        <v>76</v>
      </c>
      <c r="W2729" s="16">
        <v>1</v>
      </c>
      <c r="X2729" s="16">
        <v>1</v>
      </c>
      <c r="Y2729" s="15">
        <v>5843</v>
      </c>
      <c r="Z2729" s="15">
        <v>0.13400000000000001</v>
      </c>
      <c r="AA2729" s="15" t="s">
        <v>19821</v>
      </c>
      <c r="AB2729" s="15" t="s">
        <v>19770</v>
      </c>
      <c r="AC2729" s="15">
        <v>196000</v>
      </c>
      <c r="AD2729" s="26">
        <v>42121</v>
      </c>
      <c r="AE2729" s="15" t="s">
        <v>119</v>
      </c>
      <c r="AF2729" s="15" t="s">
        <v>119</v>
      </c>
      <c r="AG2729" s="16">
        <v>1</v>
      </c>
      <c r="AH2729" s="15" t="s">
        <v>20874</v>
      </c>
      <c r="AI2729" s="15" t="s">
        <v>78</v>
      </c>
      <c r="AJ2729" s="15">
        <v>5843.3210449199996</v>
      </c>
      <c r="AK2729" s="15">
        <v>334.971250306</v>
      </c>
      <c r="AL2729" s="15">
        <v>3102447.3314700001</v>
      </c>
      <c r="AM2729" s="15">
        <v>1412970.22444</v>
      </c>
      <c r="AN2729" s="19">
        <v>16400</v>
      </c>
      <c r="AO2729" s="19">
        <v>159000</v>
      </c>
      <c r="AP2729" s="19">
        <v>0</v>
      </c>
      <c r="AQ2729" s="19">
        <v>0</v>
      </c>
      <c r="AR2729" s="34">
        <f t="shared" si="556"/>
        <v>175400</v>
      </c>
      <c r="AS2729" s="34">
        <v>45000</v>
      </c>
      <c r="AT2729" s="34">
        <v>3000</v>
      </c>
      <c r="AU2729" s="34">
        <v>45640</v>
      </c>
      <c r="AV2729" s="34">
        <v>0</v>
      </c>
      <c r="AW2729" s="35">
        <f t="shared" si="557"/>
        <v>93640</v>
      </c>
      <c r="AX2729" s="34">
        <f t="shared" si="558"/>
        <v>81760</v>
      </c>
      <c r="AY2729" s="36">
        <v>1.3258000000000001</v>
      </c>
      <c r="AZ2729" s="36">
        <v>2.0265</v>
      </c>
      <c r="BA2729" s="22"/>
      <c r="BB2729" s="19">
        <v>1754</v>
      </c>
      <c r="BC2729" s="34">
        <f t="shared" si="559"/>
        <v>1083.9740800000002</v>
      </c>
      <c r="BD2729" s="34">
        <f t="shared" si="560"/>
        <v>1656.8664000000001</v>
      </c>
      <c r="BE2729" s="38">
        <v>3.4819999999999997E-2</v>
      </c>
      <c r="BF2729" s="38">
        <f t="shared" si="561"/>
        <v>3.4819999999999997E-2</v>
      </c>
      <c r="BG2729" s="34">
        <v>37.743977465600004</v>
      </c>
      <c r="BH2729" s="34">
        <v>57.692088047999995</v>
      </c>
      <c r="BI2729" s="34">
        <f t="shared" si="562"/>
        <v>1046.2301025344002</v>
      </c>
      <c r="BJ2729" s="34">
        <f t="shared" si="563"/>
        <v>1599.1743119520002</v>
      </c>
      <c r="BK2729" s="34">
        <v>0</v>
      </c>
      <c r="BL2729" s="34">
        <v>0</v>
      </c>
      <c r="BM2729" s="34">
        <f t="shared" si="564"/>
        <v>0</v>
      </c>
      <c r="BN2729" s="39">
        <f t="shared" si="554"/>
        <v>1046.2301025344002</v>
      </c>
      <c r="BO2729" s="39">
        <f t="shared" si="555"/>
        <v>1599.1743119520002</v>
      </c>
      <c r="BP2729" s="39">
        <f t="shared" si="565"/>
        <v>552.94420941759995</v>
      </c>
    </row>
    <row r="2730" spans="1:68" s="25" customFormat="1" ht="14.25" x14ac:dyDescent="0.2">
      <c r="A2730" s="14">
        <v>1590</v>
      </c>
      <c r="B2730" s="40"/>
      <c r="C2730" s="15" t="s">
        <v>176</v>
      </c>
      <c r="D2730" s="16">
        <v>2687</v>
      </c>
      <c r="E2730" s="15" t="s">
        <v>20875</v>
      </c>
      <c r="F2730" s="15" t="s">
        <v>20876</v>
      </c>
      <c r="G2730" s="17" t="s">
        <v>20877</v>
      </c>
      <c r="H2730" s="17" t="s">
        <v>20878</v>
      </c>
      <c r="I2730" s="17" t="s">
        <v>86</v>
      </c>
      <c r="J2730" s="15" t="s">
        <v>20879</v>
      </c>
      <c r="K2730" s="15" t="s">
        <v>3286</v>
      </c>
      <c r="L2730" s="18" t="s">
        <v>20880</v>
      </c>
      <c r="M2730" s="15" t="s">
        <v>18972</v>
      </c>
      <c r="N2730" s="15" t="s">
        <v>18973</v>
      </c>
      <c r="O2730" s="16">
        <v>510</v>
      </c>
      <c r="P2730" s="15" t="s">
        <v>118</v>
      </c>
      <c r="Q2730" s="15">
        <v>16400</v>
      </c>
      <c r="R2730" s="15">
        <v>143600</v>
      </c>
      <c r="S2730" s="15">
        <v>160000</v>
      </c>
      <c r="T2730" s="15">
        <v>0.13</v>
      </c>
      <c r="U2730" s="15" t="s">
        <v>18717</v>
      </c>
      <c r="V2730" s="15" t="s">
        <v>76</v>
      </c>
      <c r="W2730" s="16">
        <v>1</v>
      </c>
      <c r="X2730" s="16">
        <v>0</v>
      </c>
      <c r="Y2730" s="15">
        <v>5769</v>
      </c>
      <c r="Z2730" s="15">
        <v>0.13200000000000001</v>
      </c>
      <c r="AA2730" s="15" t="s">
        <v>19821</v>
      </c>
      <c r="AB2730" s="15" t="s">
        <v>19770</v>
      </c>
      <c r="AC2730" s="15">
        <v>0</v>
      </c>
      <c r="AD2730" s="15"/>
      <c r="AE2730" s="15" t="s">
        <v>119</v>
      </c>
      <c r="AF2730" s="15" t="s">
        <v>119</v>
      </c>
      <c r="AG2730" s="16">
        <v>1</v>
      </c>
      <c r="AH2730" s="15" t="s">
        <v>20881</v>
      </c>
      <c r="AI2730" s="15" t="s">
        <v>78</v>
      </c>
      <c r="AJ2730" s="15">
        <v>5769.0815429699996</v>
      </c>
      <c r="AK2730" s="15">
        <v>318.896070904</v>
      </c>
      <c r="AL2730" s="15">
        <v>3102475.8420299999</v>
      </c>
      <c r="AM2730" s="15">
        <v>1412922.8449200001</v>
      </c>
      <c r="AN2730" s="19">
        <v>16400</v>
      </c>
      <c r="AO2730" s="19">
        <v>140200</v>
      </c>
      <c r="AP2730" s="19">
        <v>0</v>
      </c>
      <c r="AQ2730" s="19">
        <v>0</v>
      </c>
      <c r="AR2730" s="34">
        <f t="shared" si="556"/>
        <v>156600</v>
      </c>
      <c r="AS2730" s="34">
        <v>45000</v>
      </c>
      <c r="AT2730" s="34">
        <v>0</v>
      </c>
      <c r="AU2730" s="34">
        <v>39060</v>
      </c>
      <c r="AV2730" s="34">
        <v>0</v>
      </c>
      <c r="AW2730" s="35">
        <f t="shared" si="557"/>
        <v>84060</v>
      </c>
      <c r="AX2730" s="34">
        <f t="shared" si="558"/>
        <v>72540</v>
      </c>
      <c r="AY2730" s="36">
        <v>1.3258000000000001</v>
      </c>
      <c r="AZ2730" s="36">
        <v>2.0265</v>
      </c>
      <c r="BA2730" s="22"/>
      <c r="BB2730" s="19">
        <v>1566</v>
      </c>
      <c r="BC2730" s="34">
        <f t="shared" si="559"/>
        <v>961.73532</v>
      </c>
      <c r="BD2730" s="34">
        <f t="shared" si="560"/>
        <v>1470.0230999999999</v>
      </c>
      <c r="BE2730" s="38">
        <v>3.4819999999999997E-2</v>
      </c>
      <c r="BF2730" s="38">
        <f t="shared" si="561"/>
        <v>3.4819999999999997E-2</v>
      </c>
      <c r="BG2730" s="34">
        <v>33.487623842399998</v>
      </c>
      <c r="BH2730" s="34">
        <v>51.186204341999989</v>
      </c>
      <c r="BI2730" s="34">
        <f t="shared" si="562"/>
        <v>928.24769615759999</v>
      </c>
      <c r="BJ2730" s="34">
        <f t="shared" si="563"/>
        <v>1418.836895658</v>
      </c>
      <c r="BK2730" s="34">
        <v>0</v>
      </c>
      <c r="BL2730" s="34">
        <v>0</v>
      </c>
      <c r="BM2730" s="34">
        <f t="shared" si="564"/>
        <v>0</v>
      </c>
      <c r="BN2730" s="39">
        <f t="shared" si="554"/>
        <v>928.24769615759999</v>
      </c>
      <c r="BO2730" s="39">
        <f t="shared" si="555"/>
        <v>1418.836895658</v>
      </c>
      <c r="BP2730" s="39">
        <f t="shared" si="565"/>
        <v>490.58919950040001</v>
      </c>
    </row>
    <row r="2731" spans="1:68" s="25" customFormat="1" ht="14.25" x14ac:dyDescent="0.2">
      <c r="A2731" s="14">
        <v>1591</v>
      </c>
      <c r="B2731" s="40"/>
      <c r="C2731" s="15"/>
      <c r="D2731" s="16">
        <v>24893</v>
      </c>
      <c r="E2731" s="15" t="s">
        <v>20882</v>
      </c>
      <c r="F2731" s="15" t="s">
        <v>20883</v>
      </c>
      <c r="G2731" s="17" t="s">
        <v>20884</v>
      </c>
      <c r="H2731" s="17" t="s">
        <v>20885</v>
      </c>
      <c r="I2731" s="17" t="s">
        <v>86</v>
      </c>
      <c r="J2731" s="15" t="s">
        <v>20885</v>
      </c>
      <c r="K2731" s="15" t="s">
        <v>1011</v>
      </c>
      <c r="L2731" s="18" t="s">
        <v>20886</v>
      </c>
      <c r="M2731" s="15" t="s">
        <v>18972</v>
      </c>
      <c r="N2731" s="15" t="s">
        <v>18973</v>
      </c>
      <c r="O2731" s="16">
        <v>510</v>
      </c>
      <c r="P2731" s="15" t="s">
        <v>118</v>
      </c>
      <c r="Q2731" s="15">
        <v>16400</v>
      </c>
      <c r="R2731" s="15">
        <v>159100</v>
      </c>
      <c r="S2731" s="15">
        <v>175500</v>
      </c>
      <c r="T2731" s="15">
        <v>0.13</v>
      </c>
      <c r="U2731" s="15" t="s">
        <v>18717</v>
      </c>
      <c r="V2731" s="15" t="s">
        <v>76</v>
      </c>
      <c r="W2731" s="16">
        <v>1</v>
      </c>
      <c r="X2731" s="16">
        <v>0</v>
      </c>
      <c r="Y2731" s="15">
        <v>5520</v>
      </c>
      <c r="Z2731" s="15">
        <v>0.127</v>
      </c>
      <c r="AA2731" s="15" t="s">
        <v>19821</v>
      </c>
      <c r="AB2731" s="15" t="s">
        <v>19770</v>
      </c>
      <c r="AC2731" s="15">
        <v>0</v>
      </c>
      <c r="AD2731" s="15"/>
      <c r="AE2731" s="15" t="s">
        <v>119</v>
      </c>
      <c r="AF2731" s="15" t="s">
        <v>119</v>
      </c>
      <c r="AG2731" s="16">
        <v>1</v>
      </c>
      <c r="AH2731" s="15" t="s">
        <v>20887</v>
      </c>
      <c r="AI2731" s="15" t="s">
        <v>78</v>
      </c>
      <c r="AJ2731" s="15">
        <v>5520.3962402300003</v>
      </c>
      <c r="AK2731" s="15">
        <v>315.68741448700001</v>
      </c>
      <c r="AL2731" s="15">
        <v>3102497.5105499998</v>
      </c>
      <c r="AM2731" s="15">
        <v>1412872.40704</v>
      </c>
      <c r="AN2731" s="19">
        <v>16400</v>
      </c>
      <c r="AO2731" s="19">
        <v>155300</v>
      </c>
      <c r="AP2731" s="19">
        <v>0</v>
      </c>
      <c r="AQ2731" s="19">
        <v>0</v>
      </c>
      <c r="AR2731" s="34">
        <f t="shared" si="556"/>
        <v>171700</v>
      </c>
      <c r="AS2731" s="34">
        <v>45000</v>
      </c>
      <c r="AT2731" s="34">
        <v>3000</v>
      </c>
      <c r="AU2731" s="34">
        <v>44345</v>
      </c>
      <c r="AV2731" s="34">
        <v>12480</v>
      </c>
      <c r="AW2731" s="35">
        <f t="shared" si="557"/>
        <v>104825</v>
      </c>
      <c r="AX2731" s="34">
        <f t="shared" si="558"/>
        <v>66875</v>
      </c>
      <c r="AY2731" s="36">
        <v>1.3258000000000001</v>
      </c>
      <c r="AZ2731" s="36">
        <v>2.0265</v>
      </c>
      <c r="BA2731" s="22"/>
      <c r="BB2731" s="19">
        <v>1717</v>
      </c>
      <c r="BC2731" s="34">
        <f t="shared" si="559"/>
        <v>886.62875000000008</v>
      </c>
      <c r="BD2731" s="34">
        <f t="shared" si="560"/>
        <v>1355.221875</v>
      </c>
      <c r="BE2731" s="38">
        <v>3.4819999999999997E-2</v>
      </c>
      <c r="BF2731" s="38">
        <f t="shared" si="561"/>
        <v>3.4819999999999997E-2</v>
      </c>
      <c r="BG2731" s="34">
        <v>30.872413075000001</v>
      </c>
      <c r="BH2731" s="34">
        <v>47.188825687499993</v>
      </c>
      <c r="BI2731" s="34">
        <f t="shared" si="562"/>
        <v>855.75633692500003</v>
      </c>
      <c r="BJ2731" s="34">
        <f t="shared" si="563"/>
        <v>1308.0330493125</v>
      </c>
      <c r="BK2731" s="34">
        <v>0</v>
      </c>
      <c r="BL2731" s="34">
        <v>0</v>
      </c>
      <c r="BM2731" s="34">
        <f t="shared" si="564"/>
        <v>0</v>
      </c>
      <c r="BN2731" s="39">
        <f t="shared" si="554"/>
        <v>855.75633692500003</v>
      </c>
      <c r="BO2731" s="39">
        <f t="shared" si="555"/>
        <v>1308.0330493125</v>
      </c>
      <c r="BP2731" s="39">
        <f t="shared" si="565"/>
        <v>452.27671238749997</v>
      </c>
    </row>
    <row r="2732" spans="1:68" s="25" customFormat="1" ht="14.25" x14ac:dyDescent="0.2">
      <c r="A2732" s="14">
        <v>1592</v>
      </c>
      <c r="B2732" s="40"/>
      <c r="C2732" s="15" t="s">
        <v>20888</v>
      </c>
      <c r="D2732" s="16">
        <v>26815</v>
      </c>
      <c r="E2732" s="15" t="s">
        <v>20889</v>
      </c>
      <c r="F2732" s="15" t="s">
        <v>20888</v>
      </c>
      <c r="G2732" s="17" t="s">
        <v>20890</v>
      </c>
      <c r="H2732" s="17" t="s">
        <v>20891</v>
      </c>
      <c r="I2732" s="17" t="s">
        <v>86</v>
      </c>
      <c r="J2732" s="15" t="s">
        <v>20892</v>
      </c>
      <c r="K2732" s="15" t="s">
        <v>86</v>
      </c>
      <c r="L2732" s="18" t="s">
        <v>20893</v>
      </c>
      <c r="M2732" s="15" t="s">
        <v>18972</v>
      </c>
      <c r="N2732" s="15" t="s">
        <v>18973</v>
      </c>
      <c r="O2732" s="16">
        <v>419</v>
      </c>
      <c r="P2732" s="15" t="s">
        <v>895</v>
      </c>
      <c r="Q2732" s="15">
        <v>16400</v>
      </c>
      <c r="R2732" s="15">
        <v>141900</v>
      </c>
      <c r="S2732" s="15">
        <v>158300</v>
      </c>
      <c r="T2732" s="15">
        <v>0.13</v>
      </c>
      <c r="U2732" s="15" t="s">
        <v>18717</v>
      </c>
      <c r="V2732" s="15" t="s">
        <v>76</v>
      </c>
      <c r="W2732" s="16">
        <v>1</v>
      </c>
      <c r="X2732" s="16">
        <v>1</v>
      </c>
      <c r="Y2732" s="15">
        <v>5744</v>
      </c>
      <c r="Z2732" s="15">
        <v>0.13200000000000001</v>
      </c>
      <c r="AA2732" s="15" t="s">
        <v>19821</v>
      </c>
      <c r="AB2732" s="15" t="s">
        <v>19770</v>
      </c>
      <c r="AC2732" s="15">
        <v>164500</v>
      </c>
      <c r="AD2732" s="26">
        <v>41422</v>
      </c>
      <c r="AE2732" s="15" t="s">
        <v>119</v>
      </c>
      <c r="AF2732" s="15" t="s">
        <v>119</v>
      </c>
      <c r="AG2732" s="16">
        <v>1</v>
      </c>
      <c r="AH2732" s="15" t="s">
        <v>20894</v>
      </c>
      <c r="AI2732" s="15" t="s">
        <v>78</v>
      </c>
      <c r="AJ2732" s="15">
        <v>5744.4013671900002</v>
      </c>
      <c r="AK2732" s="15">
        <v>335.15957415399998</v>
      </c>
      <c r="AL2732" s="15">
        <v>3102503.9270500001</v>
      </c>
      <c r="AM2732" s="15">
        <v>1412811.98276</v>
      </c>
      <c r="AN2732" s="19">
        <v>0</v>
      </c>
      <c r="AO2732" s="19">
        <v>0</v>
      </c>
      <c r="AP2732" s="19">
        <v>16400</v>
      </c>
      <c r="AQ2732" s="19">
        <v>137200</v>
      </c>
      <c r="AR2732" s="34">
        <f t="shared" si="556"/>
        <v>153600</v>
      </c>
      <c r="AS2732" s="34">
        <v>0</v>
      </c>
      <c r="AT2732" s="34">
        <v>0</v>
      </c>
      <c r="AU2732" s="34">
        <v>0</v>
      </c>
      <c r="AV2732" s="34">
        <v>0</v>
      </c>
      <c r="AW2732" s="35">
        <f t="shared" si="557"/>
        <v>0</v>
      </c>
      <c r="AX2732" s="34">
        <f t="shared" si="558"/>
        <v>153600</v>
      </c>
      <c r="AY2732" s="36">
        <v>1.3258000000000001</v>
      </c>
      <c r="AZ2732" s="36">
        <v>2.0265</v>
      </c>
      <c r="BA2732" s="22"/>
      <c r="BB2732" s="19">
        <v>3072</v>
      </c>
      <c r="BC2732" s="34">
        <f t="shared" si="559"/>
        <v>2036.4288000000001</v>
      </c>
      <c r="BD2732" s="34">
        <f t="shared" si="560"/>
        <v>3112.7039999999997</v>
      </c>
      <c r="BE2732" s="38">
        <v>3.4819999999999997E-2</v>
      </c>
      <c r="BF2732" s="38">
        <f t="shared" si="561"/>
        <v>3.4819999999999997E-2</v>
      </c>
      <c r="BG2732" s="34">
        <v>0</v>
      </c>
      <c r="BH2732" s="34">
        <v>0</v>
      </c>
      <c r="BI2732" s="34">
        <f t="shared" si="562"/>
        <v>2036.4288000000001</v>
      </c>
      <c r="BJ2732" s="34">
        <f t="shared" si="563"/>
        <v>3112.7039999999997</v>
      </c>
      <c r="BK2732" s="34">
        <v>0</v>
      </c>
      <c r="BL2732" s="34">
        <v>40.703999999999724</v>
      </c>
      <c r="BM2732" s="34">
        <f t="shared" si="564"/>
        <v>40.703999999999724</v>
      </c>
      <c r="BN2732" s="39">
        <f t="shared" si="554"/>
        <v>2036.4288000000001</v>
      </c>
      <c r="BO2732" s="39">
        <f t="shared" si="555"/>
        <v>3072</v>
      </c>
      <c r="BP2732" s="39">
        <f t="shared" si="565"/>
        <v>1035.5711999999999</v>
      </c>
    </row>
    <row r="2733" spans="1:68" s="25" customFormat="1" ht="14.25" x14ac:dyDescent="0.2">
      <c r="A2733" s="14">
        <v>1593</v>
      </c>
      <c r="B2733" s="40"/>
      <c r="C2733" s="15" t="s">
        <v>20895</v>
      </c>
      <c r="D2733" s="16">
        <v>10448</v>
      </c>
      <c r="E2733" s="15" t="s">
        <v>20896</v>
      </c>
      <c r="F2733" s="15" t="s">
        <v>20895</v>
      </c>
      <c r="G2733" s="17" t="s">
        <v>20897</v>
      </c>
      <c r="H2733" s="17" t="s">
        <v>20898</v>
      </c>
      <c r="I2733" s="17" t="s">
        <v>86</v>
      </c>
      <c r="J2733" s="15" t="s">
        <v>20899</v>
      </c>
      <c r="K2733" s="15" t="s">
        <v>8899</v>
      </c>
      <c r="L2733" s="18" t="s">
        <v>20900</v>
      </c>
      <c r="M2733" s="15" t="s">
        <v>18981</v>
      </c>
      <c r="N2733" s="15" t="s">
        <v>18982</v>
      </c>
      <c r="O2733" s="16">
        <v>510</v>
      </c>
      <c r="P2733" s="15" t="s">
        <v>118</v>
      </c>
      <c r="Q2733" s="15">
        <v>16400</v>
      </c>
      <c r="R2733" s="15">
        <v>147300</v>
      </c>
      <c r="S2733" s="15">
        <v>163700</v>
      </c>
      <c r="T2733" s="15">
        <v>0.15</v>
      </c>
      <c r="U2733" s="15" t="s">
        <v>18717</v>
      </c>
      <c r="V2733" s="15" t="s">
        <v>76</v>
      </c>
      <c r="W2733" s="16">
        <v>1</v>
      </c>
      <c r="X2733" s="16">
        <v>1</v>
      </c>
      <c r="Y2733" s="15">
        <v>6508</v>
      </c>
      <c r="Z2733" s="15">
        <v>0.14899999999999999</v>
      </c>
      <c r="AA2733" s="15" t="s">
        <v>19821</v>
      </c>
      <c r="AB2733" s="15" t="s">
        <v>19770</v>
      </c>
      <c r="AC2733" s="15">
        <v>144500</v>
      </c>
      <c r="AD2733" s="26">
        <v>41521</v>
      </c>
      <c r="AE2733" s="15" t="s">
        <v>119</v>
      </c>
      <c r="AF2733" s="15" t="s">
        <v>119</v>
      </c>
      <c r="AG2733" s="16">
        <v>1</v>
      </c>
      <c r="AH2733" s="15" t="s">
        <v>20901</v>
      </c>
      <c r="AI2733" s="15" t="s">
        <v>78</v>
      </c>
      <c r="AJ2733" s="15">
        <v>6507.5849609400002</v>
      </c>
      <c r="AK2733" s="15">
        <v>350.00709491800001</v>
      </c>
      <c r="AL2733" s="15">
        <v>3102509.4717999999</v>
      </c>
      <c r="AM2733" s="15">
        <v>1412753.38696</v>
      </c>
      <c r="AN2733" s="19">
        <v>16400</v>
      </c>
      <c r="AO2733" s="19">
        <v>143200</v>
      </c>
      <c r="AP2733" s="19">
        <v>0</v>
      </c>
      <c r="AQ2733" s="19">
        <v>0</v>
      </c>
      <c r="AR2733" s="34">
        <f t="shared" si="556"/>
        <v>159600</v>
      </c>
      <c r="AS2733" s="34">
        <v>45000</v>
      </c>
      <c r="AT2733" s="34">
        <v>3000</v>
      </c>
      <c r="AU2733" s="34">
        <v>40110</v>
      </c>
      <c r="AV2733" s="34">
        <v>0</v>
      </c>
      <c r="AW2733" s="35">
        <f t="shared" si="557"/>
        <v>88110</v>
      </c>
      <c r="AX2733" s="34">
        <f t="shared" si="558"/>
        <v>71490</v>
      </c>
      <c r="AY2733" s="36">
        <v>1.3258000000000001</v>
      </c>
      <c r="AZ2733" s="36">
        <v>2.0265</v>
      </c>
      <c r="BA2733" s="22"/>
      <c r="BB2733" s="19">
        <v>1596</v>
      </c>
      <c r="BC2733" s="34">
        <f t="shared" si="559"/>
        <v>947.81442000000004</v>
      </c>
      <c r="BD2733" s="34">
        <f t="shared" si="560"/>
        <v>1448.74485</v>
      </c>
      <c r="BE2733" s="38">
        <v>3.4819999999999997E-2</v>
      </c>
      <c r="BF2733" s="38">
        <f t="shared" si="561"/>
        <v>3.4819999999999997E-2</v>
      </c>
      <c r="BG2733" s="34">
        <v>33.002898104399996</v>
      </c>
      <c r="BH2733" s="34">
        <v>50.445295676999997</v>
      </c>
      <c r="BI2733" s="34">
        <f t="shared" si="562"/>
        <v>914.81152189560009</v>
      </c>
      <c r="BJ2733" s="34">
        <f t="shared" si="563"/>
        <v>1398.2995543229999</v>
      </c>
      <c r="BK2733" s="34">
        <v>0</v>
      </c>
      <c r="BL2733" s="34">
        <v>0</v>
      </c>
      <c r="BM2733" s="34">
        <f t="shared" si="564"/>
        <v>0</v>
      </c>
      <c r="BN2733" s="39">
        <f t="shared" si="554"/>
        <v>914.81152189560009</v>
      </c>
      <c r="BO2733" s="39">
        <f t="shared" si="555"/>
        <v>1398.2995543229999</v>
      </c>
      <c r="BP2733" s="39">
        <f t="shared" si="565"/>
        <v>483.48803242739984</v>
      </c>
    </row>
    <row r="2734" spans="1:68" s="25" customFormat="1" ht="14.25" x14ac:dyDescent="0.2">
      <c r="A2734" s="14">
        <v>1594</v>
      </c>
      <c r="B2734" s="40"/>
      <c r="C2734" s="15"/>
      <c r="D2734" s="16">
        <v>12560</v>
      </c>
      <c r="E2734" s="15" t="s">
        <v>20902</v>
      </c>
      <c r="F2734" s="15" t="s">
        <v>20903</v>
      </c>
      <c r="G2734" s="17" t="s">
        <v>20904</v>
      </c>
      <c r="H2734" s="17" t="s">
        <v>20905</v>
      </c>
      <c r="I2734" s="17" t="s">
        <v>2934</v>
      </c>
      <c r="J2734" s="15" t="s">
        <v>20906</v>
      </c>
      <c r="K2734" s="15" t="s">
        <v>88</v>
      </c>
      <c r="L2734" s="18" t="s">
        <v>20907</v>
      </c>
      <c r="M2734" s="15" t="s">
        <v>18972</v>
      </c>
      <c r="N2734" s="15" t="s">
        <v>18973</v>
      </c>
      <c r="O2734" s="16">
        <v>510</v>
      </c>
      <c r="P2734" s="15" t="s">
        <v>118</v>
      </c>
      <c r="Q2734" s="15">
        <v>18000</v>
      </c>
      <c r="R2734" s="15">
        <v>168200</v>
      </c>
      <c r="S2734" s="15">
        <v>186200</v>
      </c>
      <c r="T2734" s="15">
        <v>0.15</v>
      </c>
      <c r="U2734" s="15" t="s">
        <v>18717</v>
      </c>
      <c r="V2734" s="15" t="s">
        <v>76</v>
      </c>
      <c r="W2734" s="16">
        <v>1</v>
      </c>
      <c r="X2734" s="16">
        <v>0</v>
      </c>
      <c r="Y2734" s="15">
        <v>6349</v>
      </c>
      <c r="Z2734" s="15">
        <v>0.14599999999999999</v>
      </c>
      <c r="AA2734" s="15" t="s">
        <v>19821</v>
      </c>
      <c r="AB2734" s="15" t="s">
        <v>19770</v>
      </c>
      <c r="AC2734" s="15">
        <v>0</v>
      </c>
      <c r="AD2734" s="15"/>
      <c r="AE2734" s="15" t="s">
        <v>119</v>
      </c>
      <c r="AF2734" s="15" t="s">
        <v>119</v>
      </c>
      <c r="AG2734" s="16">
        <v>1</v>
      </c>
      <c r="AH2734" s="15" t="s">
        <v>20908</v>
      </c>
      <c r="AI2734" s="15" t="s">
        <v>78</v>
      </c>
      <c r="AJ2734" s="15">
        <v>6348.8469238300004</v>
      </c>
      <c r="AK2734" s="15">
        <v>339.90786347699998</v>
      </c>
      <c r="AL2734" s="15">
        <v>3102534.18243</v>
      </c>
      <c r="AM2734" s="15">
        <v>1412703.43551</v>
      </c>
      <c r="AN2734" s="19">
        <v>18000</v>
      </c>
      <c r="AO2734" s="19">
        <v>162400</v>
      </c>
      <c r="AP2734" s="19">
        <v>0</v>
      </c>
      <c r="AQ2734" s="19">
        <v>0</v>
      </c>
      <c r="AR2734" s="34">
        <f t="shared" si="556"/>
        <v>180400</v>
      </c>
      <c r="AS2734" s="34">
        <v>45000</v>
      </c>
      <c r="AT2734" s="34">
        <v>3000</v>
      </c>
      <c r="AU2734" s="34">
        <v>47390</v>
      </c>
      <c r="AV2734" s="34">
        <v>0</v>
      </c>
      <c r="AW2734" s="35">
        <f t="shared" si="557"/>
        <v>95390</v>
      </c>
      <c r="AX2734" s="34">
        <f t="shared" si="558"/>
        <v>85010</v>
      </c>
      <c r="AY2734" s="36">
        <v>1.3258000000000001</v>
      </c>
      <c r="AZ2734" s="36">
        <v>2.0265</v>
      </c>
      <c r="BA2734" s="22"/>
      <c r="BB2734" s="19">
        <v>1804</v>
      </c>
      <c r="BC2734" s="34">
        <f t="shared" si="559"/>
        <v>1127.06258</v>
      </c>
      <c r="BD2734" s="34">
        <f t="shared" si="560"/>
        <v>1722.72765</v>
      </c>
      <c r="BE2734" s="38">
        <v>3.4819999999999997E-2</v>
      </c>
      <c r="BF2734" s="38">
        <f t="shared" si="561"/>
        <v>3.4819999999999997E-2</v>
      </c>
      <c r="BG2734" s="34">
        <v>39.2443190356</v>
      </c>
      <c r="BH2734" s="34">
        <v>59.985376772999999</v>
      </c>
      <c r="BI2734" s="34">
        <f t="shared" si="562"/>
        <v>1087.8182609644</v>
      </c>
      <c r="BJ2734" s="34">
        <f t="shared" si="563"/>
        <v>1662.7422732269999</v>
      </c>
      <c r="BK2734" s="34">
        <v>0</v>
      </c>
      <c r="BL2734" s="34">
        <v>0</v>
      </c>
      <c r="BM2734" s="34">
        <f t="shared" si="564"/>
        <v>0</v>
      </c>
      <c r="BN2734" s="39">
        <f t="shared" si="554"/>
        <v>1087.8182609644</v>
      </c>
      <c r="BO2734" s="39">
        <f t="shared" si="555"/>
        <v>1662.7422732269999</v>
      </c>
      <c r="BP2734" s="39">
        <f t="shared" si="565"/>
        <v>574.92401226259994</v>
      </c>
    </row>
    <row r="2735" spans="1:68" s="25" customFormat="1" ht="25.5" x14ac:dyDescent="0.2">
      <c r="A2735" s="14">
        <v>1595</v>
      </c>
      <c r="B2735" s="40"/>
      <c r="C2735" s="15"/>
      <c r="D2735" s="16">
        <v>23502</v>
      </c>
      <c r="E2735" s="15" t="s">
        <v>20909</v>
      </c>
      <c r="F2735" s="15" t="s">
        <v>20910</v>
      </c>
      <c r="G2735" s="17" t="s">
        <v>20911</v>
      </c>
      <c r="H2735" s="17" t="s">
        <v>20905</v>
      </c>
      <c r="I2735" s="17" t="s">
        <v>2934</v>
      </c>
      <c r="J2735" s="15" t="s">
        <v>20912</v>
      </c>
      <c r="K2735" s="15" t="s">
        <v>86</v>
      </c>
      <c r="L2735" s="18" t="s">
        <v>20913</v>
      </c>
      <c r="M2735" s="15" t="s">
        <v>18972</v>
      </c>
      <c r="N2735" s="15" t="s">
        <v>18973</v>
      </c>
      <c r="O2735" s="16">
        <v>510</v>
      </c>
      <c r="P2735" s="15" t="s">
        <v>118</v>
      </c>
      <c r="Q2735" s="15">
        <v>19700</v>
      </c>
      <c r="R2735" s="15">
        <v>179900</v>
      </c>
      <c r="S2735" s="15">
        <v>199600</v>
      </c>
      <c r="T2735" s="15">
        <v>0.17</v>
      </c>
      <c r="U2735" s="15" t="s">
        <v>18717</v>
      </c>
      <c r="V2735" s="15" t="s">
        <v>76</v>
      </c>
      <c r="W2735" s="16">
        <v>1</v>
      </c>
      <c r="X2735" s="16">
        <v>0</v>
      </c>
      <c r="Y2735" s="15">
        <v>7370</v>
      </c>
      <c r="Z2735" s="15">
        <v>0.16900000000000001</v>
      </c>
      <c r="AA2735" s="15" t="s">
        <v>19821</v>
      </c>
      <c r="AB2735" s="15" t="s">
        <v>19770</v>
      </c>
      <c r="AC2735" s="15">
        <v>0</v>
      </c>
      <c r="AD2735" s="15"/>
      <c r="AE2735" s="15" t="s">
        <v>119</v>
      </c>
      <c r="AF2735" s="15" t="s">
        <v>119</v>
      </c>
      <c r="AG2735" s="16">
        <v>1</v>
      </c>
      <c r="AH2735" s="15" t="s">
        <v>20914</v>
      </c>
      <c r="AI2735" s="15" t="s">
        <v>78</v>
      </c>
      <c r="AJ2735" s="15">
        <v>7370.234375</v>
      </c>
      <c r="AK2735" s="15">
        <v>364.26374752700002</v>
      </c>
      <c r="AL2735" s="15">
        <v>3102560.9821199998</v>
      </c>
      <c r="AM2735" s="15">
        <v>1412649.59124</v>
      </c>
      <c r="AN2735" s="19">
        <v>19700</v>
      </c>
      <c r="AO2735" s="19">
        <v>175100</v>
      </c>
      <c r="AP2735" s="19">
        <v>0</v>
      </c>
      <c r="AQ2735" s="19">
        <v>1500</v>
      </c>
      <c r="AR2735" s="34">
        <f t="shared" si="556"/>
        <v>196300</v>
      </c>
      <c r="AS2735" s="34">
        <v>45000</v>
      </c>
      <c r="AT2735" s="34">
        <v>0</v>
      </c>
      <c r="AU2735" s="34">
        <v>52430</v>
      </c>
      <c r="AV2735" s="34">
        <v>0</v>
      </c>
      <c r="AW2735" s="35">
        <f t="shared" si="557"/>
        <v>97430</v>
      </c>
      <c r="AX2735" s="34">
        <f t="shared" si="558"/>
        <v>98870</v>
      </c>
      <c r="AY2735" s="36">
        <v>1.3258000000000001</v>
      </c>
      <c r="AZ2735" s="36">
        <v>2.0265</v>
      </c>
      <c r="BA2735" s="22"/>
      <c r="BB2735" s="19">
        <v>1993</v>
      </c>
      <c r="BC2735" s="34">
        <f t="shared" si="559"/>
        <v>1310.8184600000002</v>
      </c>
      <c r="BD2735" s="34">
        <f t="shared" si="560"/>
        <v>2003.6005500000001</v>
      </c>
      <c r="BE2735" s="38">
        <v>3.4819999999999997E-2</v>
      </c>
      <c r="BF2735" s="38">
        <f t="shared" si="561"/>
        <v>3.4819999999999997E-2</v>
      </c>
      <c r="BG2735" s="34">
        <v>44.950233437200005</v>
      </c>
      <c r="BH2735" s="34">
        <v>68.706930200999992</v>
      </c>
      <c r="BI2735" s="34">
        <f t="shared" si="562"/>
        <v>1265.8682265628001</v>
      </c>
      <c r="BJ2735" s="34">
        <f t="shared" si="563"/>
        <v>1934.8936197990001</v>
      </c>
      <c r="BK2735" s="34">
        <v>0</v>
      </c>
      <c r="BL2735" s="34">
        <v>0</v>
      </c>
      <c r="BM2735" s="34">
        <f t="shared" si="564"/>
        <v>0</v>
      </c>
      <c r="BN2735" s="39">
        <f t="shared" si="554"/>
        <v>1265.8682265628001</v>
      </c>
      <c r="BO2735" s="39">
        <f t="shared" si="555"/>
        <v>1934.8936197990001</v>
      </c>
      <c r="BP2735" s="39">
        <f t="shared" si="565"/>
        <v>669.02539323619999</v>
      </c>
    </row>
    <row r="2736" spans="1:68" s="25" customFormat="1" ht="25.5" x14ac:dyDescent="0.2">
      <c r="A2736" s="14">
        <v>1596</v>
      </c>
      <c r="B2736" s="40"/>
      <c r="C2736" s="15"/>
      <c r="D2736" s="16">
        <v>28867</v>
      </c>
      <c r="E2736" s="15" t="s">
        <v>20915</v>
      </c>
      <c r="F2736" s="15" t="s">
        <v>20916</v>
      </c>
      <c r="G2736" s="17" t="s">
        <v>20911</v>
      </c>
      <c r="H2736" s="17" t="s">
        <v>20905</v>
      </c>
      <c r="I2736" s="17" t="s">
        <v>2934</v>
      </c>
      <c r="J2736" s="15" t="s">
        <v>20917</v>
      </c>
      <c r="K2736" s="15" t="s">
        <v>86</v>
      </c>
      <c r="L2736" s="18" t="s">
        <v>20918</v>
      </c>
      <c r="M2736" s="15" t="s">
        <v>18972</v>
      </c>
      <c r="N2736" s="15" t="s">
        <v>18973</v>
      </c>
      <c r="O2736" s="16">
        <v>510</v>
      </c>
      <c r="P2736" s="15" t="s">
        <v>118</v>
      </c>
      <c r="Q2736" s="15">
        <v>22000</v>
      </c>
      <c r="R2736" s="15">
        <v>200800</v>
      </c>
      <c r="S2736" s="15">
        <v>222800</v>
      </c>
      <c r="T2736" s="15">
        <v>0.2</v>
      </c>
      <c r="U2736" s="15" t="s">
        <v>18717</v>
      </c>
      <c r="V2736" s="15" t="s">
        <v>76</v>
      </c>
      <c r="W2736" s="16">
        <v>1</v>
      </c>
      <c r="X2736" s="16">
        <v>0</v>
      </c>
      <c r="Y2736" s="15">
        <v>8876</v>
      </c>
      <c r="Z2736" s="15">
        <v>0.20399999999999999</v>
      </c>
      <c r="AA2736" s="15" t="s">
        <v>19821</v>
      </c>
      <c r="AB2736" s="15" t="s">
        <v>19770</v>
      </c>
      <c r="AC2736" s="15">
        <v>0</v>
      </c>
      <c r="AD2736" s="15"/>
      <c r="AE2736" s="15" t="s">
        <v>119</v>
      </c>
      <c r="AF2736" s="15" t="s">
        <v>119</v>
      </c>
      <c r="AG2736" s="16">
        <v>1</v>
      </c>
      <c r="AH2736" s="15" t="s">
        <v>20919</v>
      </c>
      <c r="AI2736" s="15" t="s">
        <v>78</v>
      </c>
      <c r="AJ2736" s="15">
        <v>8875.81762695</v>
      </c>
      <c r="AK2736" s="15">
        <v>413.60812777799998</v>
      </c>
      <c r="AL2736" s="15">
        <v>3102597.29262</v>
      </c>
      <c r="AM2736" s="15">
        <v>1412593.8778899999</v>
      </c>
      <c r="AN2736" s="19">
        <v>22000</v>
      </c>
      <c r="AO2736" s="19">
        <v>196500</v>
      </c>
      <c r="AP2736" s="19">
        <v>0</v>
      </c>
      <c r="AQ2736" s="19">
        <v>0</v>
      </c>
      <c r="AR2736" s="34">
        <f t="shared" si="556"/>
        <v>218500</v>
      </c>
      <c r="AS2736" s="34">
        <v>45000</v>
      </c>
      <c r="AT2736" s="34">
        <v>3000</v>
      </c>
      <c r="AU2736" s="34">
        <v>60725</v>
      </c>
      <c r="AV2736" s="34">
        <v>0</v>
      </c>
      <c r="AW2736" s="35">
        <f t="shared" si="557"/>
        <v>108725</v>
      </c>
      <c r="AX2736" s="34">
        <f t="shared" si="558"/>
        <v>109775</v>
      </c>
      <c r="AY2736" s="36">
        <v>1.3258000000000001</v>
      </c>
      <c r="AZ2736" s="36">
        <v>2.0265</v>
      </c>
      <c r="BA2736" s="22"/>
      <c r="BB2736" s="19">
        <v>2185</v>
      </c>
      <c r="BC2736" s="34">
        <f t="shared" si="559"/>
        <v>1455.3969500000001</v>
      </c>
      <c r="BD2736" s="34">
        <f t="shared" si="560"/>
        <v>2224.5903749999998</v>
      </c>
      <c r="BE2736" s="38">
        <v>3.4819999999999997E-2</v>
      </c>
      <c r="BF2736" s="38">
        <f t="shared" si="561"/>
        <v>3.4819999999999997E-2</v>
      </c>
      <c r="BG2736" s="34">
        <v>50.676921798999999</v>
      </c>
      <c r="BH2736" s="34">
        <v>77.460236857499979</v>
      </c>
      <c r="BI2736" s="34">
        <f t="shared" si="562"/>
        <v>1404.7200282010001</v>
      </c>
      <c r="BJ2736" s="34">
        <f t="shared" si="563"/>
        <v>2147.1301381424996</v>
      </c>
      <c r="BK2736" s="34">
        <v>0</v>
      </c>
      <c r="BL2736" s="34">
        <v>0</v>
      </c>
      <c r="BM2736" s="34">
        <f t="shared" si="564"/>
        <v>0</v>
      </c>
      <c r="BN2736" s="39">
        <f t="shared" si="554"/>
        <v>1404.7200282010001</v>
      </c>
      <c r="BO2736" s="39">
        <f t="shared" si="555"/>
        <v>2147.1301381424996</v>
      </c>
      <c r="BP2736" s="39">
        <f t="shared" si="565"/>
        <v>742.41010994149951</v>
      </c>
    </row>
    <row r="2737" spans="1:68" s="25" customFormat="1" ht="14.25" x14ac:dyDescent="0.2">
      <c r="A2737" s="14">
        <v>1597</v>
      </c>
      <c r="B2737" s="40"/>
      <c r="C2737" s="15"/>
      <c r="D2737" s="16">
        <v>8673</v>
      </c>
      <c r="E2737" s="15" t="s">
        <v>20920</v>
      </c>
      <c r="F2737" s="15" t="s">
        <v>20921</v>
      </c>
      <c r="G2737" s="17" t="s">
        <v>20922</v>
      </c>
      <c r="H2737" s="17" t="s">
        <v>20923</v>
      </c>
      <c r="I2737" s="17" t="s">
        <v>88</v>
      </c>
      <c r="J2737" s="15" t="s">
        <v>20924</v>
      </c>
      <c r="K2737" s="15" t="s">
        <v>6803</v>
      </c>
      <c r="L2737" s="18" t="s">
        <v>20925</v>
      </c>
      <c r="M2737" s="15" t="s">
        <v>18972</v>
      </c>
      <c r="N2737" s="15" t="s">
        <v>18973</v>
      </c>
      <c r="O2737" s="16">
        <v>510</v>
      </c>
      <c r="P2737" s="15" t="s">
        <v>118</v>
      </c>
      <c r="Q2737" s="15">
        <v>20500</v>
      </c>
      <c r="R2737" s="15">
        <v>194500</v>
      </c>
      <c r="S2737" s="15">
        <v>215000</v>
      </c>
      <c r="T2737" s="15">
        <v>0.18</v>
      </c>
      <c r="U2737" s="15" t="s">
        <v>18717</v>
      </c>
      <c r="V2737" s="15" t="s">
        <v>76</v>
      </c>
      <c r="W2737" s="16">
        <v>1</v>
      </c>
      <c r="X2737" s="16">
        <v>0</v>
      </c>
      <c r="Y2737" s="15">
        <v>7969</v>
      </c>
      <c r="Z2737" s="15">
        <v>0.183</v>
      </c>
      <c r="AA2737" s="15" t="s">
        <v>19821</v>
      </c>
      <c r="AB2737" s="15" t="s">
        <v>19770</v>
      </c>
      <c r="AC2737" s="15">
        <v>0</v>
      </c>
      <c r="AD2737" s="15"/>
      <c r="AE2737" s="15" t="s">
        <v>119</v>
      </c>
      <c r="AF2737" s="15" t="s">
        <v>119</v>
      </c>
      <c r="AG2737" s="16">
        <v>1</v>
      </c>
      <c r="AH2737" s="15" t="s">
        <v>20926</v>
      </c>
      <c r="AI2737" s="15" t="s">
        <v>78</v>
      </c>
      <c r="AJ2737" s="15">
        <v>7968.94140625</v>
      </c>
      <c r="AK2737" s="15">
        <v>373.54456651200002</v>
      </c>
      <c r="AL2737" s="15">
        <v>3102659.7608400001</v>
      </c>
      <c r="AM2737" s="15">
        <v>1412566.59666</v>
      </c>
      <c r="AN2737" s="19">
        <v>20500</v>
      </c>
      <c r="AO2737" s="19">
        <v>185100</v>
      </c>
      <c r="AP2737" s="19">
        <v>0</v>
      </c>
      <c r="AQ2737" s="19">
        <v>0</v>
      </c>
      <c r="AR2737" s="34">
        <f t="shared" si="556"/>
        <v>205600</v>
      </c>
      <c r="AS2737" s="34">
        <v>45000</v>
      </c>
      <c r="AT2737" s="34">
        <v>3000</v>
      </c>
      <c r="AU2737" s="34">
        <v>56210</v>
      </c>
      <c r="AV2737" s="34">
        <v>0</v>
      </c>
      <c r="AW2737" s="35">
        <f t="shared" si="557"/>
        <v>104210</v>
      </c>
      <c r="AX2737" s="34">
        <f t="shared" si="558"/>
        <v>101390</v>
      </c>
      <c r="AY2737" s="36">
        <v>1.3258000000000001</v>
      </c>
      <c r="AZ2737" s="36">
        <v>2.0265</v>
      </c>
      <c r="BA2737" s="22"/>
      <c r="BB2737" s="19">
        <v>2056</v>
      </c>
      <c r="BC2737" s="34">
        <f t="shared" si="559"/>
        <v>1344.2286200000001</v>
      </c>
      <c r="BD2737" s="34">
        <f t="shared" si="560"/>
        <v>2054.6683499999999</v>
      </c>
      <c r="BE2737" s="38">
        <v>3.4819999999999997E-2</v>
      </c>
      <c r="BF2737" s="38">
        <f t="shared" si="561"/>
        <v>3.4819999999999997E-2</v>
      </c>
      <c r="BG2737" s="34">
        <v>46.806040548399999</v>
      </c>
      <c r="BH2737" s="34">
        <v>71.543551946999997</v>
      </c>
      <c r="BI2737" s="34">
        <f t="shared" si="562"/>
        <v>1297.4225794516001</v>
      </c>
      <c r="BJ2737" s="34">
        <f t="shared" si="563"/>
        <v>1983.1247980529999</v>
      </c>
      <c r="BK2737" s="34">
        <v>0</v>
      </c>
      <c r="BL2737" s="34">
        <v>0</v>
      </c>
      <c r="BM2737" s="34">
        <f t="shared" si="564"/>
        <v>0</v>
      </c>
      <c r="BN2737" s="39">
        <f t="shared" si="554"/>
        <v>1297.4225794516001</v>
      </c>
      <c r="BO2737" s="39">
        <f t="shared" si="555"/>
        <v>1983.1247980529999</v>
      </c>
      <c r="BP2737" s="39">
        <f t="shared" si="565"/>
        <v>685.70221860139986</v>
      </c>
    </row>
    <row r="2738" spans="1:68" s="25" customFormat="1" ht="14.25" x14ac:dyDescent="0.2">
      <c r="A2738" s="14">
        <v>1598</v>
      </c>
      <c r="B2738" s="40"/>
      <c r="C2738" s="15" t="s">
        <v>150</v>
      </c>
      <c r="D2738" s="16">
        <v>35659</v>
      </c>
      <c r="E2738" s="15" t="s">
        <v>20927</v>
      </c>
      <c r="F2738" s="15" t="s">
        <v>20928</v>
      </c>
      <c r="G2738" s="17" t="s">
        <v>20929</v>
      </c>
      <c r="H2738" s="17" t="s">
        <v>20930</v>
      </c>
      <c r="I2738" s="17" t="s">
        <v>86</v>
      </c>
      <c r="J2738" s="15" t="s">
        <v>20931</v>
      </c>
      <c r="K2738" s="15" t="s">
        <v>86</v>
      </c>
      <c r="L2738" s="18" t="s">
        <v>20932</v>
      </c>
      <c r="M2738" s="15" t="s">
        <v>18972</v>
      </c>
      <c r="N2738" s="15" t="s">
        <v>18973</v>
      </c>
      <c r="O2738" s="16">
        <v>510</v>
      </c>
      <c r="P2738" s="15" t="s">
        <v>118</v>
      </c>
      <c r="Q2738" s="15">
        <v>19700</v>
      </c>
      <c r="R2738" s="15">
        <v>198100</v>
      </c>
      <c r="S2738" s="15">
        <v>217800</v>
      </c>
      <c r="T2738" s="15">
        <v>0.17</v>
      </c>
      <c r="U2738" s="15" t="s">
        <v>18717</v>
      </c>
      <c r="V2738" s="15" t="s">
        <v>76</v>
      </c>
      <c r="W2738" s="16">
        <v>1</v>
      </c>
      <c r="X2738" s="16">
        <v>0</v>
      </c>
      <c r="Y2738" s="15">
        <v>1877</v>
      </c>
      <c r="Z2738" s="15">
        <v>4.2999999999999997E-2</v>
      </c>
      <c r="AA2738" s="15" t="s">
        <v>19821</v>
      </c>
      <c r="AB2738" s="15" t="s">
        <v>18925</v>
      </c>
      <c r="AC2738" s="15">
        <v>0</v>
      </c>
      <c r="AD2738" s="15"/>
      <c r="AE2738" s="15" t="s">
        <v>119</v>
      </c>
      <c r="AF2738" s="15" t="s">
        <v>119</v>
      </c>
      <c r="AG2738" s="16">
        <v>1</v>
      </c>
      <c r="AH2738" s="15" t="s">
        <v>20933</v>
      </c>
      <c r="AI2738" s="15" t="s">
        <v>78</v>
      </c>
      <c r="AJ2738" s="15">
        <v>1876.8540039100001</v>
      </c>
      <c r="AK2738" s="15">
        <v>258.29266318600003</v>
      </c>
      <c r="AL2738" s="15">
        <v>3102744.7259399998</v>
      </c>
      <c r="AM2738" s="15">
        <v>1412551.5971899999</v>
      </c>
      <c r="AN2738" s="19">
        <v>19700</v>
      </c>
      <c r="AO2738" s="19">
        <v>150200</v>
      </c>
      <c r="AP2738" s="19">
        <v>0</v>
      </c>
      <c r="AQ2738" s="19">
        <v>0</v>
      </c>
      <c r="AR2738" s="34">
        <f t="shared" si="556"/>
        <v>169900</v>
      </c>
      <c r="AS2738" s="34">
        <v>45000</v>
      </c>
      <c r="AT2738" s="34">
        <v>3000</v>
      </c>
      <c r="AU2738" s="34">
        <v>43715</v>
      </c>
      <c r="AV2738" s="34">
        <v>0</v>
      </c>
      <c r="AW2738" s="35">
        <f t="shared" si="557"/>
        <v>91715</v>
      </c>
      <c r="AX2738" s="34">
        <f t="shared" si="558"/>
        <v>78185</v>
      </c>
      <c r="AY2738" s="36">
        <v>1.3258000000000001</v>
      </c>
      <c r="AZ2738" s="36">
        <v>2.0265</v>
      </c>
      <c r="BA2738" s="22"/>
      <c r="BB2738" s="19">
        <v>1699</v>
      </c>
      <c r="BC2738" s="34">
        <f t="shared" si="559"/>
        <v>1036.57673</v>
      </c>
      <c r="BD2738" s="34">
        <f t="shared" si="560"/>
        <v>1584.4190249999999</v>
      </c>
      <c r="BE2738" s="38">
        <v>3.4819999999999997E-2</v>
      </c>
      <c r="BF2738" s="38">
        <f t="shared" si="561"/>
        <v>3.4819999999999997E-2</v>
      </c>
      <c r="BG2738" s="34">
        <v>36.093601738599993</v>
      </c>
      <c r="BH2738" s="34">
        <v>55.169470450499993</v>
      </c>
      <c r="BI2738" s="34">
        <f t="shared" si="562"/>
        <v>1000.4831282614</v>
      </c>
      <c r="BJ2738" s="34">
        <f t="shared" si="563"/>
        <v>1529.2495545494999</v>
      </c>
      <c r="BK2738" s="34">
        <v>0</v>
      </c>
      <c r="BL2738" s="34">
        <v>0</v>
      </c>
      <c r="BM2738" s="34">
        <f t="shared" si="564"/>
        <v>0</v>
      </c>
      <c r="BN2738" s="39">
        <f t="shared" si="554"/>
        <v>1000.4831282614</v>
      </c>
      <c r="BO2738" s="39">
        <f t="shared" si="555"/>
        <v>1529.2495545494999</v>
      </c>
      <c r="BP2738" s="39">
        <f t="shared" si="565"/>
        <v>528.76642628809986</v>
      </c>
    </row>
    <row r="2739" spans="1:68" s="25" customFormat="1" ht="14.25" x14ac:dyDescent="0.2">
      <c r="A2739" s="14">
        <v>1599</v>
      </c>
      <c r="B2739" s="40"/>
      <c r="C2739" s="15" t="s">
        <v>159</v>
      </c>
      <c r="D2739" s="16">
        <v>18178</v>
      </c>
      <c r="E2739" s="15" t="s">
        <v>20934</v>
      </c>
      <c r="F2739" s="15" t="s">
        <v>20935</v>
      </c>
      <c r="G2739" s="17" t="s">
        <v>20936</v>
      </c>
      <c r="H2739" s="17" t="s">
        <v>20937</v>
      </c>
      <c r="I2739" s="17" t="s">
        <v>86</v>
      </c>
      <c r="J2739" s="15" t="s">
        <v>20938</v>
      </c>
      <c r="K2739" s="15" t="s">
        <v>14125</v>
      </c>
      <c r="L2739" s="18" t="s">
        <v>20939</v>
      </c>
      <c r="M2739" s="15" t="s">
        <v>18972</v>
      </c>
      <c r="N2739" s="15" t="s">
        <v>18973</v>
      </c>
      <c r="O2739" s="16">
        <v>557</v>
      </c>
      <c r="P2739" s="15" t="s">
        <v>74</v>
      </c>
      <c r="Q2739" s="15">
        <v>0</v>
      </c>
      <c r="R2739" s="15">
        <v>0</v>
      </c>
      <c r="S2739" s="15">
        <v>0</v>
      </c>
      <c r="T2739" s="15">
        <v>0</v>
      </c>
      <c r="U2739" s="15" t="s">
        <v>18717</v>
      </c>
      <c r="V2739" s="15" t="s">
        <v>76</v>
      </c>
      <c r="W2739" s="16">
        <v>0</v>
      </c>
      <c r="X2739" s="16">
        <v>0</v>
      </c>
      <c r="Y2739" s="15">
        <v>13836</v>
      </c>
      <c r="Z2739" s="15">
        <v>0.318</v>
      </c>
      <c r="AA2739" s="15" t="s">
        <v>19821</v>
      </c>
      <c r="AB2739" s="15" t="s">
        <v>78</v>
      </c>
      <c r="AC2739" s="15">
        <v>0</v>
      </c>
      <c r="AD2739" s="15"/>
      <c r="AE2739" s="15" t="s">
        <v>119</v>
      </c>
      <c r="AF2739" s="15" t="s">
        <v>119</v>
      </c>
      <c r="AG2739" s="16">
        <v>1</v>
      </c>
      <c r="AH2739" s="15" t="s">
        <v>20940</v>
      </c>
      <c r="AI2739" s="15" t="s">
        <v>78</v>
      </c>
      <c r="AJ2739" s="15">
        <v>13835.5097656</v>
      </c>
      <c r="AK2739" s="15">
        <v>501.47480954600002</v>
      </c>
      <c r="AL2739" s="15">
        <v>3102656.1026599999</v>
      </c>
      <c r="AM2739" s="15">
        <v>1412461.13677</v>
      </c>
      <c r="AN2739" s="19">
        <v>0</v>
      </c>
      <c r="AO2739" s="19">
        <v>0</v>
      </c>
      <c r="AP2739" s="19">
        <v>0</v>
      </c>
      <c r="AQ2739" s="19">
        <v>0</v>
      </c>
      <c r="AR2739" s="34">
        <f t="shared" si="556"/>
        <v>0</v>
      </c>
      <c r="AS2739" s="34">
        <v>0</v>
      </c>
      <c r="AT2739" s="34">
        <v>0</v>
      </c>
      <c r="AU2739" s="34">
        <v>0</v>
      </c>
      <c r="AV2739" s="34">
        <v>0</v>
      </c>
      <c r="AW2739" s="35">
        <f t="shared" si="557"/>
        <v>0</v>
      </c>
      <c r="AX2739" s="34">
        <f t="shared" si="558"/>
        <v>0</v>
      </c>
      <c r="AY2739" s="36">
        <v>1.3258000000000001</v>
      </c>
      <c r="AZ2739" s="36">
        <v>2.0265</v>
      </c>
      <c r="BA2739" s="22"/>
      <c r="BB2739" s="19">
        <v>0</v>
      </c>
      <c r="BC2739" s="34">
        <f t="shared" si="559"/>
        <v>0</v>
      </c>
      <c r="BD2739" s="34">
        <f t="shared" si="560"/>
        <v>0</v>
      </c>
      <c r="BE2739" s="38">
        <v>3.4819999999999997E-2</v>
      </c>
      <c r="BF2739" s="38">
        <f t="shared" si="561"/>
        <v>3.4819999999999997E-2</v>
      </c>
      <c r="BG2739" s="34">
        <v>0</v>
      </c>
      <c r="BH2739" s="34">
        <v>0</v>
      </c>
      <c r="BI2739" s="34">
        <f t="shared" si="562"/>
        <v>0</v>
      </c>
      <c r="BJ2739" s="34">
        <f t="shared" si="563"/>
        <v>0</v>
      </c>
      <c r="BK2739" s="34">
        <v>0</v>
      </c>
      <c r="BL2739" s="34">
        <v>0</v>
      </c>
      <c r="BM2739" s="34">
        <f t="shared" si="564"/>
        <v>0</v>
      </c>
      <c r="BN2739" s="39">
        <f t="shared" si="554"/>
        <v>0</v>
      </c>
      <c r="BO2739" s="39">
        <f t="shared" si="555"/>
        <v>0</v>
      </c>
      <c r="BP2739" s="39">
        <f t="shared" si="565"/>
        <v>0</v>
      </c>
    </row>
    <row r="2740" spans="1:68" s="25" customFormat="1" ht="14.25" x14ac:dyDescent="0.2">
      <c r="A2740" s="14">
        <v>1600</v>
      </c>
      <c r="B2740" s="40"/>
      <c r="C2740" s="15" t="s">
        <v>20941</v>
      </c>
      <c r="D2740" s="16">
        <v>26630</v>
      </c>
      <c r="E2740" s="15" t="s">
        <v>20942</v>
      </c>
      <c r="F2740" s="15" t="s">
        <v>20941</v>
      </c>
      <c r="G2740" s="17" t="s">
        <v>20943</v>
      </c>
      <c r="H2740" s="17" t="s">
        <v>20944</v>
      </c>
      <c r="I2740" s="17" t="s">
        <v>86</v>
      </c>
      <c r="J2740" s="15" t="s">
        <v>20945</v>
      </c>
      <c r="K2740" s="15" t="s">
        <v>690</v>
      </c>
      <c r="L2740" s="18" t="s">
        <v>20939</v>
      </c>
      <c r="M2740" s="15" t="s">
        <v>18972</v>
      </c>
      <c r="N2740" s="15" t="s">
        <v>18973</v>
      </c>
      <c r="O2740" s="16">
        <v>557</v>
      </c>
      <c r="P2740" s="15" t="s">
        <v>74</v>
      </c>
      <c r="Q2740" s="15">
        <v>0</v>
      </c>
      <c r="R2740" s="15">
        <v>0</v>
      </c>
      <c r="S2740" s="15">
        <v>0</v>
      </c>
      <c r="T2740" s="15">
        <v>0</v>
      </c>
      <c r="U2740" s="15" t="s">
        <v>18717</v>
      </c>
      <c r="V2740" s="15" t="s">
        <v>76</v>
      </c>
      <c r="W2740" s="16">
        <v>0</v>
      </c>
      <c r="X2740" s="16">
        <v>0</v>
      </c>
      <c r="Y2740" s="15">
        <v>11394</v>
      </c>
      <c r="Z2740" s="15">
        <v>0.26200000000000001</v>
      </c>
      <c r="AA2740" s="15" t="s">
        <v>19821</v>
      </c>
      <c r="AB2740" s="15" t="s">
        <v>18925</v>
      </c>
      <c r="AC2740" s="15">
        <v>0</v>
      </c>
      <c r="AD2740" s="15"/>
      <c r="AE2740" s="15" t="s">
        <v>119</v>
      </c>
      <c r="AF2740" s="15" t="s">
        <v>119</v>
      </c>
      <c r="AG2740" s="16">
        <v>1</v>
      </c>
      <c r="AH2740" s="15" t="s">
        <v>20940</v>
      </c>
      <c r="AI2740" s="15" t="s">
        <v>78</v>
      </c>
      <c r="AJ2740" s="15">
        <v>11393.838623</v>
      </c>
      <c r="AK2740" s="15">
        <v>615.04642109600002</v>
      </c>
      <c r="AL2740" s="15">
        <v>3102857.38485</v>
      </c>
      <c r="AM2740" s="15">
        <v>1412470.1425600001</v>
      </c>
      <c r="AN2740" s="19">
        <v>0</v>
      </c>
      <c r="AO2740" s="19">
        <v>0</v>
      </c>
      <c r="AP2740" s="19">
        <v>0</v>
      </c>
      <c r="AQ2740" s="19">
        <v>0</v>
      </c>
      <c r="AR2740" s="34">
        <f t="shared" si="556"/>
        <v>0</v>
      </c>
      <c r="AS2740" s="34">
        <v>0</v>
      </c>
      <c r="AT2740" s="34">
        <v>0</v>
      </c>
      <c r="AU2740" s="34">
        <v>0</v>
      </c>
      <c r="AV2740" s="34">
        <v>0</v>
      </c>
      <c r="AW2740" s="35">
        <f t="shared" si="557"/>
        <v>0</v>
      </c>
      <c r="AX2740" s="34">
        <f t="shared" si="558"/>
        <v>0</v>
      </c>
      <c r="AY2740" s="36">
        <v>1.3258000000000001</v>
      </c>
      <c r="AZ2740" s="36">
        <v>2.0265</v>
      </c>
      <c r="BA2740" s="22"/>
      <c r="BB2740" s="19">
        <v>0</v>
      </c>
      <c r="BC2740" s="34">
        <f t="shared" si="559"/>
        <v>0</v>
      </c>
      <c r="BD2740" s="34">
        <f t="shared" si="560"/>
        <v>0</v>
      </c>
      <c r="BE2740" s="38">
        <v>3.4819999999999997E-2</v>
      </c>
      <c r="BF2740" s="38">
        <f t="shared" si="561"/>
        <v>3.4819999999999997E-2</v>
      </c>
      <c r="BG2740" s="34">
        <v>0</v>
      </c>
      <c r="BH2740" s="34">
        <v>0</v>
      </c>
      <c r="BI2740" s="34">
        <f t="shared" si="562"/>
        <v>0</v>
      </c>
      <c r="BJ2740" s="34">
        <f t="shared" si="563"/>
        <v>0</v>
      </c>
      <c r="BK2740" s="34">
        <v>0</v>
      </c>
      <c r="BL2740" s="34">
        <v>0</v>
      </c>
      <c r="BM2740" s="34">
        <f t="shared" si="564"/>
        <v>0</v>
      </c>
      <c r="BN2740" s="39">
        <f t="shared" si="554"/>
        <v>0</v>
      </c>
      <c r="BO2740" s="39">
        <f t="shared" si="555"/>
        <v>0</v>
      </c>
      <c r="BP2740" s="39">
        <f t="shared" si="565"/>
        <v>0</v>
      </c>
    </row>
    <row r="2741" spans="1:68" s="25" customFormat="1" ht="14.25" x14ac:dyDescent="0.2">
      <c r="A2741" s="14">
        <v>1601</v>
      </c>
      <c r="B2741" s="40"/>
      <c r="C2741" s="15"/>
      <c r="D2741" s="16">
        <v>5170</v>
      </c>
      <c r="E2741" s="15" t="s">
        <v>20946</v>
      </c>
      <c r="F2741" s="15" t="s">
        <v>20947</v>
      </c>
      <c r="G2741" s="17" t="s">
        <v>20948</v>
      </c>
      <c r="H2741" s="17" t="s">
        <v>20949</v>
      </c>
      <c r="I2741" s="17" t="s">
        <v>86</v>
      </c>
      <c r="J2741" s="15" t="s">
        <v>20950</v>
      </c>
      <c r="K2741" s="15" t="s">
        <v>2360</v>
      </c>
      <c r="L2741" s="18" t="s">
        <v>20932</v>
      </c>
      <c r="M2741" s="15" t="s">
        <v>18972</v>
      </c>
      <c r="N2741" s="15" t="s">
        <v>18973</v>
      </c>
      <c r="O2741" s="16">
        <v>510</v>
      </c>
      <c r="P2741" s="15" t="s">
        <v>118</v>
      </c>
      <c r="Q2741" s="15">
        <v>19700</v>
      </c>
      <c r="R2741" s="15">
        <v>198100</v>
      </c>
      <c r="S2741" s="15">
        <v>217800</v>
      </c>
      <c r="T2741" s="15">
        <v>0.17</v>
      </c>
      <c r="U2741" s="15" t="s">
        <v>18717</v>
      </c>
      <c r="V2741" s="15" t="s">
        <v>76</v>
      </c>
      <c r="W2741" s="16">
        <v>1</v>
      </c>
      <c r="X2741" s="16">
        <v>0</v>
      </c>
      <c r="Y2741" s="15">
        <v>5345</v>
      </c>
      <c r="Z2741" s="15">
        <v>0.123</v>
      </c>
      <c r="AA2741" s="15" t="s">
        <v>19821</v>
      </c>
      <c r="AB2741" s="15" t="s">
        <v>78</v>
      </c>
      <c r="AC2741" s="15">
        <v>0</v>
      </c>
      <c r="AD2741" s="15"/>
      <c r="AE2741" s="15" t="s">
        <v>119</v>
      </c>
      <c r="AF2741" s="15" t="s">
        <v>119</v>
      </c>
      <c r="AG2741" s="16">
        <v>1</v>
      </c>
      <c r="AH2741" s="15" t="s">
        <v>20933</v>
      </c>
      <c r="AI2741" s="15" t="s">
        <v>78</v>
      </c>
      <c r="AJ2741" s="15">
        <v>5344.7104492199996</v>
      </c>
      <c r="AK2741" s="15">
        <v>329.339024542</v>
      </c>
      <c r="AL2741" s="15">
        <v>3102711.1610500002</v>
      </c>
      <c r="AM2741" s="15">
        <v>1412539.8702799999</v>
      </c>
      <c r="AN2741" s="19">
        <v>19700</v>
      </c>
      <c r="AO2741" s="19">
        <v>150200</v>
      </c>
      <c r="AP2741" s="19">
        <v>0</v>
      </c>
      <c r="AQ2741" s="19">
        <v>0</v>
      </c>
      <c r="AR2741" s="34">
        <f t="shared" si="556"/>
        <v>169900</v>
      </c>
      <c r="AS2741" s="34">
        <v>45000</v>
      </c>
      <c r="AT2741" s="34">
        <v>3000</v>
      </c>
      <c r="AU2741" s="34">
        <v>43715</v>
      </c>
      <c r="AV2741" s="34">
        <v>0</v>
      </c>
      <c r="AW2741" s="35">
        <f t="shared" si="557"/>
        <v>91715</v>
      </c>
      <c r="AX2741" s="34">
        <f t="shared" si="558"/>
        <v>78185</v>
      </c>
      <c r="AY2741" s="36">
        <v>1.3258000000000001</v>
      </c>
      <c r="AZ2741" s="36">
        <v>2.0265</v>
      </c>
      <c r="BA2741" s="22"/>
      <c r="BB2741" s="19">
        <v>1699</v>
      </c>
      <c r="BC2741" s="34">
        <f t="shared" si="559"/>
        <v>1036.57673</v>
      </c>
      <c r="BD2741" s="34">
        <f t="shared" si="560"/>
        <v>1584.4190249999999</v>
      </c>
      <c r="BE2741" s="38">
        <v>3.4819999999999997E-2</v>
      </c>
      <c r="BF2741" s="38">
        <f t="shared" si="561"/>
        <v>3.4819999999999997E-2</v>
      </c>
      <c r="BG2741" s="34">
        <v>36.093601738599993</v>
      </c>
      <c r="BH2741" s="34">
        <v>55.169470450499993</v>
      </c>
      <c r="BI2741" s="34">
        <f t="shared" si="562"/>
        <v>1000.4831282614</v>
      </c>
      <c r="BJ2741" s="34">
        <f t="shared" si="563"/>
        <v>1529.2495545494999</v>
      </c>
      <c r="BK2741" s="34">
        <v>0</v>
      </c>
      <c r="BL2741" s="34">
        <v>0</v>
      </c>
      <c r="BM2741" s="34">
        <f t="shared" si="564"/>
        <v>0</v>
      </c>
      <c r="BN2741" s="39">
        <f t="shared" si="554"/>
        <v>1000.4831282614</v>
      </c>
      <c r="BO2741" s="39">
        <f t="shared" si="555"/>
        <v>1529.2495545494999</v>
      </c>
      <c r="BP2741" s="39">
        <f t="shared" si="565"/>
        <v>528.76642628809986</v>
      </c>
    </row>
    <row r="2742" spans="1:68" s="25" customFormat="1" ht="14.25" x14ac:dyDescent="0.2">
      <c r="A2742" s="14">
        <v>1602</v>
      </c>
      <c r="B2742" s="40"/>
      <c r="C2742" s="15"/>
      <c r="D2742" s="16">
        <v>3602</v>
      </c>
      <c r="E2742" s="15" t="s">
        <v>20951</v>
      </c>
      <c r="F2742" s="15" t="s">
        <v>20952</v>
      </c>
      <c r="G2742" s="17" t="s">
        <v>20953</v>
      </c>
      <c r="H2742" s="17" t="s">
        <v>20954</v>
      </c>
      <c r="I2742" s="17" t="s">
        <v>86</v>
      </c>
      <c r="J2742" s="15" t="s">
        <v>20955</v>
      </c>
      <c r="K2742" s="15" t="s">
        <v>2876</v>
      </c>
      <c r="L2742" s="18" t="s">
        <v>20956</v>
      </c>
      <c r="M2742" s="15" t="s">
        <v>18972</v>
      </c>
      <c r="N2742" s="15" t="s">
        <v>18973</v>
      </c>
      <c r="O2742" s="16">
        <v>510</v>
      </c>
      <c r="P2742" s="15" t="s">
        <v>118</v>
      </c>
      <c r="Q2742" s="15">
        <v>18900</v>
      </c>
      <c r="R2742" s="15">
        <v>172400</v>
      </c>
      <c r="S2742" s="15">
        <v>191300</v>
      </c>
      <c r="T2742" s="15">
        <v>0.16</v>
      </c>
      <c r="U2742" s="15" t="s">
        <v>18717</v>
      </c>
      <c r="V2742" s="15" t="s">
        <v>76</v>
      </c>
      <c r="W2742" s="16">
        <v>1</v>
      </c>
      <c r="X2742" s="16">
        <v>0</v>
      </c>
      <c r="Y2742" s="15">
        <v>6914</v>
      </c>
      <c r="Z2742" s="15">
        <v>0.159</v>
      </c>
      <c r="AA2742" s="15" t="s">
        <v>19821</v>
      </c>
      <c r="AB2742" s="15" t="s">
        <v>18925</v>
      </c>
      <c r="AC2742" s="15">
        <v>0</v>
      </c>
      <c r="AD2742" s="15"/>
      <c r="AE2742" s="15" t="s">
        <v>119</v>
      </c>
      <c r="AF2742" s="15" t="s">
        <v>119</v>
      </c>
      <c r="AG2742" s="16">
        <v>1</v>
      </c>
      <c r="AH2742" s="15" t="s">
        <v>20957</v>
      </c>
      <c r="AI2742" s="15" t="s">
        <v>78</v>
      </c>
      <c r="AJ2742" s="15">
        <v>6914.2822265599998</v>
      </c>
      <c r="AK2742" s="15">
        <v>350.11805853499999</v>
      </c>
      <c r="AL2742" s="15">
        <v>3102783.3786999998</v>
      </c>
      <c r="AM2742" s="15">
        <v>1412536.0689600001</v>
      </c>
      <c r="AN2742" s="19">
        <v>18900</v>
      </c>
      <c r="AO2742" s="19">
        <v>166800</v>
      </c>
      <c r="AP2742" s="19">
        <v>0</v>
      </c>
      <c r="AQ2742" s="19">
        <v>0</v>
      </c>
      <c r="AR2742" s="34">
        <f t="shared" si="556"/>
        <v>185700</v>
      </c>
      <c r="AS2742" s="34">
        <v>45000</v>
      </c>
      <c r="AT2742" s="34">
        <v>0</v>
      </c>
      <c r="AU2742" s="34">
        <v>49245</v>
      </c>
      <c r="AV2742" s="34">
        <v>0</v>
      </c>
      <c r="AW2742" s="35">
        <f t="shared" si="557"/>
        <v>94245</v>
      </c>
      <c r="AX2742" s="34">
        <f t="shared" si="558"/>
        <v>91455</v>
      </c>
      <c r="AY2742" s="36">
        <v>1.3258000000000001</v>
      </c>
      <c r="AZ2742" s="36">
        <v>2.0265</v>
      </c>
      <c r="BA2742" s="22"/>
      <c r="BB2742" s="19">
        <v>1857</v>
      </c>
      <c r="BC2742" s="34">
        <f t="shared" si="559"/>
        <v>1212.5103899999999</v>
      </c>
      <c r="BD2742" s="34">
        <f t="shared" si="560"/>
        <v>1853.3355749999998</v>
      </c>
      <c r="BE2742" s="38">
        <v>3.4819999999999997E-2</v>
      </c>
      <c r="BF2742" s="38">
        <f t="shared" si="561"/>
        <v>3.4819999999999997E-2</v>
      </c>
      <c r="BG2742" s="34">
        <v>42.21961177979999</v>
      </c>
      <c r="BH2742" s="34">
        <v>64.533144721499994</v>
      </c>
      <c r="BI2742" s="34">
        <f t="shared" si="562"/>
        <v>1170.2907782201999</v>
      </c>
      <c r="BJ2742" s="34">
        <f t="shared" si="563"/>
        <v>1788.8024302784997</v>
      </c>
      <c r="BK2742" s="34">
        <v>0</v>
      </c>
      <c r="BL2742" s="34">
        <v>0</v>
      </c>
      <c r="BM2742" s="34">
        <f t="shared" si="564"/>
        <v>0</v>
      </c>
      <c r="BN2742" s="39">
        <f t="shared" si="554"/>
        <v>1170.2907782201999</v>
      </c>
      <c r="BO2742" s="39">
        <f t="shared" si="555"/>
        <v>1788.8024302784997</v>
      </c>
      <c r="BP2742" s="39">
        <f t="shared" si="565"/>
        <v>618.51165205829989</v>
      </c>
    </row>
    <row r="2743" spans="1:68" s="25" customFormat="1" ht="14.25" x14ac:dyDescent="0.2">
      <c r="A2743" s="14">
        <v>1603</v>
      </c>
      <c r="B2743" s="40"/>
      <c r="C2743" s="15" t="s">
        <v>20958</v>
      </c>
      <c r="D2743" s="16">
        <v>17675</v>
      </c>
      <c r="E2743" s="15" t="s">
        <v>20959</v>
      </c>
      <c r="F2743" s="15" t="s">
        <v>20958</v>
      </c>
      <c r="G2743" s="17" t="s">
        <v>20960</v>
      </c>
      <c r="H2743" s="17" t="s">
        <v>20961</v>
      </c>
      <c r="I2743" s="17" t="s">
        <v>86</v>
      </c>
      <c r="J2743" s="15" t="s">
        <v>20962</v>
      </c>
      <c r="K2743" s="15" t="s">
        <v>13872</v>
      </c>
      <c r="L2743" s="18" t="s">
        <v>20963</v>
      </c>
      <c r="M2743" s="15" t="s">
        <v>18972</v>
      </c>
      <c r="N2743" s="15" t="s">
        <v>18973</v>
      </c>
      <c r="O2743" s="16">
        <v>510</v>
      </c>
      <c r="P2743" s="15" t="s">
        <v>118</v>
      </c>
      <c r="Q2743" s="15">
        <v>18900</v>
      </c>
      <c r="R2743" s="15">
        <v>195400</v>
      </c>
      <c r="S2743" s="15">
        <v>214300</v>
      </c>
      <c r="T2743" s="15">
        <v>0.16</v>
      </c>
      <c r="U2743" s="15" t="s">
        <v>18717</v>
      </c>
      <c r="V2743" s="15" t="s">
        <v>76</v>
      </c>
      <c r="W2743" s="16">
        <v>1</v>
      </c>
      <c r="X2743" s="16">
        <v>0</v>
      </c>
      <c r="Y2743" s="15">
        <v>7094</v>
      </c>
      <c r="Z2743" s="15">
        <v>0.16300000000000001</v>
      </c>
      <c r="AA2743" s="15" t="s">
        <v>19821</v>
      </c>
      <c r="AB2743" s="15" t="s">
        <v>18925</v>
      </c>
      <c r="AC2743" s="15">
        <v>0</v>
      </c>
      <c r="AD2743" s="15"/>
      <c r="AE2743" s="15" t="s">
        <v>119</v>
      </c>
      <c r="AF2743" s="15" t="s">
        <v>119</v>
      </c>
      <c r="AG2743" s="16">
        <v>1</v>
      </c>
      <c r="AH2743" s="15" t="s">
        <v>20964</v>
      </c>
      <c r="AI2743" s="15" t="s">
        <v>78</v>
      </c>
      <c r="AJ2743" s="15">
        <v>7094.2106933599998</v>
      </c>
      <c r="AK2743" s="15">
        <v>355.36891606299997</v>
      </c>
      <c r="AL2743" s="15">
        <v>3102845.6602699999</v>
      </c>
      <c r="AM2743" s="15">
        <v>1412539.5811300001</v>
      </c>
      <c r="AN2743" s="19">
        <v>18900</v>
      </c>
      <c r="AO2743" s="19">
        <v>182900</v>
      </c>
      <c r="AP2743" s="19">
        <v>0</v>
      </c>
      <c r="AQ2743" s="19">
        <v>0</v>
      </c>
      <c r="AR2743" s="34">
        <f t="shared" si="556"/>
        <v>201800</v>
      </c>
      <c r="AS2743" s="34">
        <v>45000</v>
      </c>
      <c r="AT2743" s="34">
        <v>3000</v>
      </c>
      <c r="AU2743" s="34">
        <v>54880</v>
      </c>
      <c r="AV2743" s="34">
        <v>0</v>
      </c>
      <c r="AW2743" s="35">
        <f t="shared" si="557"/>
        <v>102880</v>
      </c>
      <c r="AX2743" s="34">
        <f t="shared" si="558"/>
        <v>98920</v>
      </c>
      <c r="AY2743" s="36">
        <v>1.3258000000000001</v>
      </c>
      <c r="AZ2743" s="36">
        <v>2.0265</v>
      </c>
      <c r="BA2743" s="22"/>
      <c r="BB2743" s="19">
        <v>2018</v>
      </c>
      <c r="BC2743" s="34">
        <f t="shared" si="559"/>
        <v>1311.4813600000002</v>
      </c>
      <c r="BD2743" s="34">
        <f t="shared" si="560"/>
        <v>2004.6138000000001</v>
      </c>
      <c r="BE2743" s="38">
        <v>3.4819999999999997E-2</v>
      </c>
      <c r="BF2743" s="38">
        <f t="shared" si="561"/>
        <v>3.4819999999999997E-2</v>
      </c>
      <c r="BG2743" s="34">
        <v>45.665780955200006</v>
      </c>
      <c r="BH2743" s="34">
        <v>69.800652516</v>
      </c>
      <c r="BI2743" s="34">
        <f t="shared" si="562"/>
        <v>1265.8155790448002</v>
      </c>
      <c r="BJ2743" s="34">
        <f t="shared" si="563"/>
        <v>1934.8131474840002</v>
      </c>
      <c r="BK2743" s="34">
        <v>0</v>
      </c>
      <c r="BL2743" s="34">
        <v>0</v>
      </c>
      <c r="BM2743" s="34">
        <f t="shared" si="564"/>
        <v>0</v>
      </c>
      <c r="BN2743" s="39">
        <f t="shared" si="554"/>
        <v>1265.8155790448002</v>
      </c>
      <c r="BO2743" s="39">
        <f t="shared" si="555"/>
        <v>1934.8131474840002</v>
      </c>
      <c r="BP2743" s="39">
        <f t="shared" si="565"/>
        <v>668.99756843919999</v>
      </c>
    </row>
    <row r="2744" spans="1:68" s="25" customFormat="1" ht="14.25" x14ac:dyDescent="0.2">
      <c r="A2744" s="14">
        <v>1604</v>
      </c>
      <c r="B2744" s="40"/>
      <c r="C2744" s="15" t="s">
        <v>20965</v>
      </c>
      <c r="D2744" s="16">
        <v>17581</v>
      </c>
      <c r="E2744" s="15" t="s">
        <v>20966</v>
      </c>
      <c r="F2744" s="15" t="s">
        <v>20965</v>
      </c>
      <c r="G2744" s="17" t="s">
        <v>20967</v>
      </c>
      <c r="H2744" s="17" t="s">
        <v>20968</v>
      </c>
      <c r="I2744" s="17" t="s">
        <v>86</v>
      </c>
      <c r="J2744" s="15" t="s">
        <v>20969</v>
      </c>
      <c r="K2744" s="15" t="s">
        <v>2125</v>
      </c>
      <c r="L2744" s="18" t="s">
        <v>20970</v>
      </c>
      <c r="M2744" s="15" t="s">
        <v>18981</v>
      </c>
      <c r="N2744" s="15" t="s">
        <v>18982</v>
      </c>
      <c r="O2744" s="16">
        <v>510</v>
      </c>
      <c r="P2744" s="15" t="s">
        <v>118</v>
      </c>
      <c r="Q2744" s="15">
        <v>18000</v>
      </c>
      <c r="R2744" s="15">
        <v>137600</v>
      </c>
      <c r="S2744" s="15">
        <v>155600</v>
      </c>
      <c r="T2744" s="15">
        <v>0.17</v>
      </c>
      <c r="U2744" s="15" t="s">
        <v>18717</v>
      </c>
      <c r="V2744" s="15" t="s">
        <v>76</v>
      </c>
      <c r="W2744" s="16">
        <v>1</v>
      </c>
      <c r="X2744" s="16">
        <v>1</v>
      </c>
      <c r="Y2744" s="15">
        <v>7371</v>
      </c>
      <c r="Z2744" s="15">
        <v>0.16900000000000001</v>
      </c>
      <c r="AA2744" s="15" t="s">
        <v>19821</v>
      </c>
      <c r="AB2744" s="15" t="s">
        <v>18925</v>
      </c>
      <c r="AC2744" s="15">
        <v>131680</v>
      </c>
      <c r="AD2744" s="26">
        <v>40053</v>
      </c>
      <c r="AE2744" s="15" t="s">
        <v>119</v>
      </c>
      <c r="AF2744" s="15" t="s">
        <v>119</v>
      </c>
      <c r="AG2744" s="16">
        <v>1</v>
      </c>
      <c r="AH2744" s="15" t="s">
        <v>20971</v>
      </c>
      <c r="AI2744" s="15" t="s">
        <v>78</v>
      </c>
      <c r="AJ2744" s="15">
        <v>7370.7268066400002</v>
      </c>
      <c r="AK2744" s="15">
        <v>364.18376754399998</v>
      </c>
      <c r="AL2744" s="15">
        <v>3102906.8719199998</v>
      </c>
      <c r="AM2744" s="15">
        <v>1412556.08317</v>
      </c>
      <c r="AN2744" s="19">
        <v>18000</v>
      </c>
      <c r="AO2744" s="19">
        <v>135500</v>
      </c>
      <c r="AP2744" s="19">
        <v>0</v>
      </c>
      <c r="AQ2744" s="19">
        <v>0</v>
      </c>
      <c r="AR2744" s="34">
        <f t="shared" si="556"/>
        <v>153500</v>
      </c>
      <c r="AS2744" s="34">
        <v>45000</v>
      </c>
      <c r="AT2744" s="34">
        <v>0</v>
      </c>
      <c r="AU2744" s="34">
        <v>37975</v>
      </c>
      <c r="AV2744" s="34">
        <v>0</v>
      </c>
      <c r="AW2744" s="35">
        <f t="shared" si="557"/>
        <v>82975</v>
      </c>
      <c r="AX2744" s="34">
        <f t="shared" si="558"/>
        <v>70525</v>
      </c>
      <c r="AY2744" s="36">
        <v>1.3258000000000001</v>
      </c>
      <c r="AZ2744" s="36">
        <v>2.0265</v>
      </c>
      <c r="BA2744" s="22"/>
      <c r="BB2744" s="19">
        <v>1535</v>
      </c>
      <c r="BC2744" s="34">
        <f t="shared" si="559"/>
        <v>935.0204500000001</v>
      </c>
      <c r="BD2744" s="34">
        <f t="shared" si="560"/>
        <v>1429.1891249999999</v>
      </c>
      <c r="BE2744" s="38">
        <v>3.4819999999999997E-2</v>
      </c>
      <c r="BF2744" s="38">
        <f t="shared" si="561"/>
        <v>3.4819999999999997E-2</v>
      </c>
      <c r="BG2744" s="34">
        <v>32.557412069000002</v>
      </c>
      <c r="BH2744" s="34">
        <v>49.764365332499992</v>
      </c>
      <c r="BI2744" s="34">
        <f t="shared" si="562"/>
        <v>902.46303793100014</v>
      </c>
      <c r="BJ2744" s="34">
        <f t="shared" si="563"/>
        <v>1379.4247596675</v>
      </c>
      <c r="BK2744" s="34">
        <v>0</v>
      </c>
      <c r="BL2744" s="34">
        <v>0</v>
      </c>
      <c r="BM2744" s="34">
        <f t="shared" si="564"/>
        <v>0</v>
      </c>
      <c r="BN2744" s="39">
        <f t="shared" si="554"/>
        <v>902.46303793100014</v>
      </c>
      <c r="BO2744" s="39">
        <f t="shared" si="555"/>
        <v>1379.4247596675</v>
      </c>
      <c r="BP2744" s="39">
        <f t="shared" si="565"/>
        <v>476.96172173649984</v>
      </c>
    </row>
    <row r="2745" spans="1:68" s="25" customFormat="1" ht="14.25" x14ac:dyDescent="0.2">
      <c r="A2745" s="14">
        <v>1605</v>
      </c>
      <c r="B2745" s="40"/>
      <c r="C2745" s="15"/>
      <c r="D2745" s="16">
        <v>8245</v>
      </c>
      <c r="E2745" s="15" t="s">
        <v>20972</v>
      </c>
      <c r="F2745" s="15" t="s">
        <v>20973</v>
      </c>
      <c r="G2745" s="17" t="s">
        <v>20974</v>
      </c>
      <c r="H2745" s="17" t="s">
        <v>20975</v>
      </c>
      <c r="I2745" s="17" t="s">
        <v>86</v>
      </c>
      <c r="J2745" s="15" t="s">
        <v>20976</v>
      </c>
      <c r="K2745" s="15" t="s">
        <v>12181</v>
      </c>
      <c r="L2745" s="18" t="s">
        <v>20977</v>
      </c>
      <c r="M2745" s="15" t="s">
        <v>18972</v>
      </c>
      <c r="N2745" s="15" t="s">
        <v>18973</v>
      </c>
      <c r="O2745" s="16">
        <v>510</v>
      </c>
      <c r="P2745" s="15" t="s">
        <v>118</v>
      </c>
      <c r="Q2745" s="15">
        <v>25000</v>
      </c>
      <c r="R2745" s="15">
        <v>157300</v>
      </c>
      <c r="S2745" s="15">
        <v>182300</v>
      </c>
      <c r="T2745" s="15">
        <v>0.25</v>
      </c>
      <c r="U2745" s="15" t="s">
        <v>18717</v>
      </c>
      <c r="V2745" s="15" t="s">
        <v>76</v>
      </c>
      <c r="W2745" s="16">
        <v>1</v>
      </c>
      <c r="X2745" s="16">
        <v>1</v>
      </c>
      <c r="Y2745" s="15">
        <v>9721</v>
      </c>
      <c r="Z2745" s="15">
        <v>0.223</v>
      </c>
      <c r="AA2745" s="15" t="s">
        <v>20122</v>
      </c>
      <c r="AB2745" s="15" t="s">
        <v>18925</v>
      </c>
      <c r="AC2745" s="15">
        <v>0</v>
      </c>
      <c r="AD2745" s="26">
        <v>41680</v>
      </c>
      <c r="AE2745" s="15" t="s">
        <v>147</v>
      </c>
      <c r="AF2745" s="15" t="s">
        <v>20978</v>
      </c>
      <c r="AG2745" s="16">
        <v>1</v>
      </c>
      <c r="AH2745" s="15" t="s">
        <v>20979</v>
      </c>
      <c r="AI2745" s="15" t="s">
        <v>78</v>
      </c>
      <c r="AJ2745" s="15">
        <v>9721.2099609399993</v>
      </c>
      <c r="AK2745" s="15">
        <v>511.06194307200002</v>
      </c>
      <c r="AL2745" s="15">
        <v>3102975.3402900002</v>
      </c>
      <c r="AM2745" s="15">
        <v>1412549.2293400001</v>
      </c>
      <c r="AN2745" s="19">
        <v>25000</v>
      </c>
      <c r="AO2745" s="19">
        <v>153600</v>
      </c>
      <c r="AP2745" s="19">
        <v>0</v>
      </c>
      <c r="AQ2745" s="19">
        <v>0</v>
      </c>
      <c r="AR2745" s="34">
        <f t="shared" si="556"/>
        <v>178600</v>
      </c>
      <c r="AS2745" s="34">
        <v>45000</v>
      </c>
      <c r="AT2745" s="34">
        <v>3000</v>
      </c>
      <c r="AU2745" s="34">
        <v>46760</v>
      </c>
      <c r="AV2745" s="34">
        <v>0</v>
      </c>
      <c r="AW2745" s="35">
        <f t="shared" si="557"/>
        <v>94760</v>
      </c>
      <c r="AX2745" s="34">
        <f t="shared" si="558"/>
        <v>83840</v>
      </c>
      <c r="AY2745" s="36">
        <v>1.3258000000000001</v>
      </c>
      <c r="AZ2745" s="36">
        <v>2.0265</v>
      </c>
      <c r="BA2745" s="22"/>
      <c r="BB2745" s="19">
        <v>1786</v>
      </c>
      <c r="BC2745" s="34">
        <f t="shared" si="559"/>
        <v>1111.55072</v>
      </c>
      <c r="BD2745" s="34">
        <f t="shared" si="560"/>
        <v>1699.0175999999999</v>
      </c>
      <c r="BE2745" s="38">
        <v>3.4819999999999997E-2</v>
      </c>
      <c r="BF2745" s="38">
        <f t="shared" si="561"/>
        <v>3.4819999999999997E-2</v>
      </c>
      <c r="BG2745" s="34">
        <v>38.704196070399995</v>
      </c>
      <c r="BH2745" s="34">
        <v>59.159792831999994</v>
      </c>
      <c r="BI2745" s="34">
        <f t="shared" si="562"/>
        <v>1072.8465239295999</v>
      </c>
      <c r="BJ2745" s="34">
        <f t="shared" si="563"/>
        <v>1639.8578071679999</v>
      </c>
      <c r="BK2745" s="34">
        <v>0</v>
      </c>
      <c r="BL2745" s="34">
        <v>0</v>
      </c>
      <c r="BM2745" s="34">
        <f t="shared" si="564"/>
        <v>0</v>
      </c>
      <c r="BN2745" s="39">
        <f t="shared" si="554"/>
        <v>1072.8465239295999</v>
      </c>
      <c r="BO2745" s="39">
        <f t="shared" si="555"/>
        <v>1639.8578071679999</v>
      </c>
      <c r="BP2745" s="39">
        <f t="shared" si="565"/>
        <v>567.01128323839998</v>
      </c>
    </row>
    <row r="2746" spans="1:68" s="25" customFormat="1" ht="14.25" x14ac:dyDescent="0.2">
      <c r="A2746" s="14">
        <v>1606</v>
      </c>
      <c r="B2746" s="40"/>
      <c r="C2746" s="15" t="s">
        <v>20980</v>
      </c>
      <c r="D2746" s="16">
        <v>3172</v>
      </c>
      <c r="E2746" s="15" t="s">
        <v>20981</v>
      </c>
      <c r="F2746" s="15" t="s">
        <v>20980</v>
      </c>
      <c r="G2746" s="17" t="s">
        <v>20982</v>
      </c>
      <c r="H2746" s="17" t="s">
        <v>20983</v>
      </c>
      <c r="I2746" s="17" t="s">
        <v>86</v>
      </c>
      <c r="J2746" s="15" t="s">
        <v>20984</v>
      </c>
      <c r="K2746" s="15" t="s">
        <v>763</v>
      </c>
      <c r="L2746" s="18" t="s">
        <v>20985</v>
      </c>
      <c r="M2746" s="15" t="s">
        <v>18972</v>
      </c>
      <c r="N2746" s="15" t="s">
        <v>18973</v>
      </c>
      <c r="O2746" s="16">
        <v>510</v>
      </c>
      <c r="P2746" s="15" t="s">
        <v>118</v>
      </c>
      <c r="Q2746" s="15">
        <v>22000</v>
      </c>
      <c r="R2746" s="15">
        <v>160400</v>
      </c>
      <c r="S2746" s="15">
        <v>182400</v>
      </c>
      <c r="T2746" s="15">
        <v>0.2</v>
      </c>
      <c r="U2746" s="15" t="s">
        <v>18717</v>
      </c>
      <c r="V2746" s="15" t="s">
        <v>76</v>
      </c>
      <c r="W2746" s="16">
        <v>1</v>
      </c>
      <c r="X2746" s="16">
        <v>1</v>
      </c>
      <c r="Y2746" s="15">
        <v>10343</v>
      </c>
      <c r="Z2746" s="15">
        <v>0.23699999999999999</v>
      </c>
      <c r="AA2746" s="15" t="s">
        <v>20122</v>
      </c>
      <c r="AB2746" s="15" t="s">
        <v>18925</v>
      </c>
      <c r="AC2746" s="15">
        <v>174000</v>
      </c>
      <c r="AD2746" s="26">
        <v>42157</v>
      </c>
      <c r="AE2746" s="15" t="s">
        <v>119</v>
      </c>
      <c r="AF2746" s="15" t="s">
        <v>119</v>
      </c>
      <c r="AG2746" s="16">
        <v>1</v>
      </c>
      <c r="AH2746" s="15" t="s">
        <v>20986</v>
      </c>
      <c r="AI2746" s="15" t="s">
        <v>78</v>
      </c>
      <c r="AJ2746" s="15">
        <v>10343.0541992</v>
      </c>
      <c r="AK2746" s="15">
        <v>404.05593184499998</v>
      </c>
      <c r="AL2746" s="15">
        <v>3103016.3605800001</v>
      </c>
      <c r="AM2746" s="15">
        <v>1412634.17818</v>
      </c>
      <c r="AN2746" s="19">
        <v>22000</v>
      </c>
      <c r="AO2746" s="19">
        <v>156700</v>
      </c>
      <c r="AP2746" s="19">
        <v>0</v>
      </c>
      <c r="AQ2746" s="19">
        <v>0</v>
      </c>
      <c r="AR2746" s="34">
        <f t="shared" si="556"/>
        <v>178700</v>
      </c>
      <c r="AS2746" s="34">
        <v>45000</v>
      </c>
      <c r="AT2746" s="34">
        <v>3000</v>
      </c>
      <c r="AU2746" s="34">
        <v>46795</v>
      </c>
      <c r="AV2746" s="34">
        <v>0</v>
      </c>
      <c r="AW2746" s="35">
        <f t="shared" si="557"/>
        <v>94795</v>
      </c>
      <c r="AX2746" s="34">
        <f t="shared" si="558"/>
        <v>83905</v>
      </c>
      <c r="AY2746" s="36">
        <v>1.3258000000000001</v>
      </c>
      <c r="AZ2746" s="36">
        <v>2.0265</v>
      </c>
      <c r="BA2746" s="22"/>
      <c r="BB2746" s="19">
        <v>1787</v>
      </c>
      <c r="BC2746" s="34">
        <f t="shared" si="559"/>
        <v>1112.4124899999999</v>
      </c>
      <c r="BD2746" s="34">
        <f t="shared" si="560"/>
        <v>1700.3348249999999</v>
      </c>
      <c r="BE2746" s="38">
        <v>3.4819999999999997E-2</v>
      </c>
      <c r="BF2746" s="38">
        <f t="shared" si="561"/>
        <v>3.4819999999999997E-2</v>
      </c>
      <c r="BG2746" s="34">
        <v>38.734202901799996</v>
      </c>
      <c r="BH2746" s="34">
        <v>59.205658606499995</v>
      </c>
      <c r="BI2746" s="34">
        <f t="shared" si="562"/>
        <v>1073.6782870981999</v>
      </c>
      <c r="BJ2746" s="34">
        <f t="shared" si="563"/>
        <v>1641.1291663934999</v>
      </c>
      <c r="BK2746" s="34">
        <v>0</v>
      </c>
      <c r="BL2746" s="34">
        <v>0</v>
      </c>
      <c r="BM2746" s="34">
        <f t="shared" si="564"/>
        <v>0</v>
      </c>
      <c r="BN2746" s="39">
        <f t="shared" si="554"/>
        <v>1073.6782870981999</v>
      </c>
      <c r="BO2746" s="39">
        <f t="shared" si="555"/>
        <v>1641.1291663934999</v>
      </c>
      <c r="BP2746" s="39">
        <f t="shared" si="565"/>
        <v>567.45087929529996</v>
      </c>
    </row>
    <row r="2747" spans="1:68" s="25" customFormat="1" ht="14.25" x14ac:dyDescent="0.2">
      <c r="A2747" s="14">
        <v>1607</v>
      </c>
      <c r="B2747" s="40"/>
      <c r="C2747" s="15"/>
      <c r="D2747" s="16">
        <v>13893</v>
      </c>
      <c r="E2747" s="15" t="s">
        <v>20987</v>
      </c>
      <c r="F2747" s="15" t="s">
        <v>20988</v>
      </c>
      <c r="G2747" s="17" t="s">
        <v>20989</v>
      </c>
      <c r="H2747" s="17" t="s">
        <v>20990</v>
      </c>
      <c r="I2747" s="17" t="s">
        <v>86</v>
      </c>
      <c r="J2747" s="15" t="s">
        <v>20990</v>
      </c>
      <c r="K2747" s="15" t="s">
        <v>4942</v>
      </c>
      <c r="L2747" s="18" t="s">
        <v>20991</v>
      </c>
      <c r="M2747" s="15" t="s">
        <v>18981</v>
      </c>
      <c r="N2747" s="15" t="s">
        <v>18982</v>
      </c>
      <c r="O2747" s="16">
        <v>510</v>
      </c>
      <c r="P2747" s="15" t="s">
        <v>118</v>
      </c>
      <c r="Q2747" s="15">
        <v>16400</v>
      </c>
      <c r="R2747" s="15">
        <v>117000</v>
      </c>
      <c r="S2747" s="15">
        <v>133400</v>
      </c>
      <c r="T2747" s="15">
        <v>0.15</v>
      </c>
      <c r="U2747" s="15" t="s">
        <v>18717</v>
      </c>
      <c r="V2747" s="15" t="s">
        <v>76</v>
      </c>
      <c r="W2747" s="16">
        <v>1</v>
      </c>
      <c r="X2747" s="16">
        <v>1</v>
      </c>
      <c r="Y2747" s="15">
        <v>6671</v>
      </c>
      <c r="Z2747" s="15">
        <v>0.153</v>
      </c>
      <c r="AA2747" s="15" t="s">
        <v>20122</v>
      </c>
      <c r="AB2747" s="15" t="s">
        <v>18925</v>
      </c>
      <c r="AC2747" s="15">
        <v>105141</v>
      </c>
      <c r="AD2747" s="26">
        <v>39881</v>
      </c>
      <c r="AE2747" s="15" t="s">
        <v>119</v>
      </c>
      <c r="AF2747" s="15" t="s">
        <v>119</v>
      </c>
      <c r="AG2747" s="16">
        <v>1</v>
      </c>
      <c r="AH2747" s="15" t="s">
        <v>20992</v>
      </c>
      <c r="AI2747" s="15" t="s">
        <v>78</v>
      </c>
      <c r="AJ2747" s="15">
        <v>6671.2834472699997</v>
      </c>
      <c r="AK2747" s="15">
        <v>349.52521578599999</v>
      </c>
      <c r="AL2747" s="15">
        <v>3103056.2229599999</v>
      </c>
      <c r="AM2747" s="15">
        <v>1412570.82852</v>
      </c>
      <c r="AN2747" s="19">
        <v>16400</v>
      </c>
      <c r="AO2747" s="19">
        <v>114000</v>
      </c>
      <c r="AP2747" s="19">
        <v>0</v>
      </c>
      <c r="AQ2747" s="19">
        <v>0</v>
      </c>
      <c r="AR2747" s="34">
        <f t="shared" si="556"/>
        <v>130400</v>
      </c>
      <c r="AS2747" s="34">
        <v>45000</v>
      </c>
      <c r="AT2747" s="34">
        <v>3000</v>
      </c>
      <c r="AU2747" s="34">
        <v>29890</v>
      </c>
      <c r="AV2747" s="34">
        <v>0</v>
      </c>
      <c r="AW2747" s="35">
        <f t="shared" si="557"/>
        <v>77890</v>
      </c>
      <c r="AX2747" s="34">
        <f t="shared" si="558"/>
        <v>52510</v>
      </c>
      <c r="AY2747" s="36">
        <v>1.3258000000000001</v>
      </c>
      <c r="AZ2747" s="36">
        <v>2.0265</v>
      </c>
      <c r="BA2747" s="22"/>
      <c r="BB2747" s="19">
        <v>1304</v>
      </c>
      <c r="BC2747" s="34">
        <f t="shared" si="559"/>
        <v>696.17758000000003</v>
      </c>
      <c r="BD2747" s="34">
        <f t="shared" si="560"/>
        <v>1064.1151500000001</v>
      </c>
      <c r="BE2747" s="38">
        <v>3.4819999999999997E-2</v>
      </c>
      <c r="BF2747" s="38">
        <f t="shared" si="561"/>
        <v>3.4819999999999997E-2</v>
      </c>
      <c r="BG2747" s="34">
        <v>24.240903335599999</v>
      </c>
      <c r="BH2747" s="34">
        <v>37.052489522999998</v>
      </c>
      <c r="BI2747" s="34">
        <f t="shared" si="562"/>
        <v>671.93667666440001</v>
      </c>
      <c r="BJ2747" s="34">
        <f t="shared" si="563"/>
        <v>1027.062660477</v>
      </c>
      <c r="BK2747" s="34">
        <v>0</v>
      </c>
      <c r="BL2747" s="34">
        <v>0</v>
      </c>
      <c r="BM2747" s="34">
        <f t="shared" si="564"/>
        <v>0</v>
      </c>
      <c r="BN2747" s="39">
        <f t="shared" si="554"/>
        <v>671.93667666440001</v>
      </c>
      <c r="BO2747" s="39">
        <f t="shared" si="555"/>
        <v>1027.062660477</v>
      </c>
      <c r="BP2747" s="39">
        <f t="shared" si="565"/>
        <v>355.1259838126</v>
      </c>
    </row>
    <row r="2748" spans="1:68" s="25" customFormat="1" ht="14.25" x14ac:dyDescent="0.2">
      <c r="A2748" s="14">
        <v>1608</v>
      </c>
      <c r="B2748" s="40"/>
      <c r="C2748" s="15"/>
      <c r="D2748" s="16">
        <v>2485</v>
      </c>
      <c r="E2748" s="15" t="s">
        <v>20993</v>
      </c>
      <c r="F2748" s="15" t="s">
        <v>20994</v>
      </c>
      <c r="G2748" s="17" t="s">
        <v>20995</v>
      </c>
      <c r="H2748" s="17" t="s">
        <v>20996</v>
      </c>
      <c r="I2748" s="17" t="s">
        <v>86</v>
      </c>
      <c r="J2748" s="15" t="s">
        <v>20996</v>
      </c>
      <c r="K2748" s="15" t="s">
        <v>9180</v>
      </c>
      <c r="L2748" s="18" t="s">
        <v>20997</v>
      </c>
      <c r="M2748" s="15" t="s">
        <v>18972</v>
      </c>
      <c r="N2748" s="15" t="s">
        <v>18973</v>
      </c>
      <c r="O2748" s="16">
        <v>510</v>
      </c>
      <c r="P2748" s="15" t="s">
        <v>118</v>
      </c>
      <c r="Q2748" s="15">
        <v>18900</v>
      </c>
      <c r="R2748" s="15">
        <v>148200</v>
      </c>
      <c r="S2748" s="15">
        <v>167100</v>
      </c>
      <c r="T2748" s="15">
        <v>0.16</v>
      </c>
      <c r="U2748" s="15" t="s">
        <v>18717</v>
      </c>
      <c r="V2748" s="15" t="s">
        <v>76</v>
      </c>
      <c r="W2748" s="16">
        <v>1</v>
      </c>
      <c r="X2748" s="16">
        <v>1</v>
      </c>
      <c r="Y2748" s="15">
        <v>7174</v>
      </c>
      <c r="Z2748" s="15">
        <v>0.16500000000000001</v>
      </c>
      <c r="AA2748" s="15" t="s">
        <v>20122</v>
      </c>
      <c r="AB2748" s="15" t="s">
        <v>18925</v>
      </c>
      <c r="AC2748" s="15">
        <v>173900</v>
      </c>
      <c r="AD2748" s="26">
        <v>42360</v>
      </c>
      <c r="AE2748" s="15" t="s">
        <v>119</v>
      </c>
      <c r="AF2748" s="15" t="s">
        <v>119</v>
      </c>
      <c r="AG2748" s="16">
        <v>1</v>
      </c>
      <c r="AH2748" s="15" t="s">
        <v>20998</v>
      </c>
      <c r="AI2748" s="15" t="s">
        <v>78</v>
      </c>
      <c r="AJ2748" s="15">
        <v>7174.4250488300004</v>
      </c>
      <c r="AK2748" s="15">
        <v>367.18254693099999</v>
      </c>
      <c r="AL2748" s="15">
        <v>3103087.71325</v>
      </c>
      <c r="AM2748" s="15">
        <v>1412523.1594700001</v>
      </c>
      <c r="AN2748" s="19">
        <v>18900</v>
      </c>
      <c r="AO2748" s="19">
        <v>143900</v>
      </c>
      <c r="AP2748" s="19">
        <v>0</v>
      </c>
      <c r="AQ2748" s="19">
        <v>0</v>
      </c>
      <c r="AR2748" s="34">
        <f t="shared" si="556"/>
        <v>162800</v>
      </c>
      <c r="AS2748" s="34">
        <v>45000</v>
      </c>
      <c r="AT2748" s="34">
        <v>3000</v>
      </c>
      <c r="AU2748" s="34">
        <v>41230</v>
      </c>
      <c r="AV2748" s="34">
        <v>0</v>
      </c>
      <c r="AW2748" s="35">
        <f t="shared" si="557"/>
        <v>89230</v>
      </c>
      <c r="AX2748" s="34">
        <f t="shared" si="558"/>
        <v>73570</v>
      </c>
      <c r="AY2748" s="36">
        <v>1.3258000000000001</v>
      </c>
      <c r="AZ2748" s="36">
        <v>2.0265</v>
      </c>
      <c r="BA2748" s="22"/>
      <c r="BB2748" s="19">
        <v>1628</v>
      </c>
      <c r="BC2748" s="34">
        <f t="shared" si="559"/>
        <v>975.39106000000015</v>
      </c>
      <c r="BD2748" s="34">
        <f t="shared" si="560"/>
        <v>1490.8960500000001</v>
      </c>
      <c r="BE2748" s="38">
        <v>3.4819999999999997E-2</v>
      </c>
      <c r="BF2748" s="38">
        <f t="shared" si="561"/>
        <v>3.4819999999999997E-2</v>
      </c>
      <c r="BG2748" s="34">
        <v>33.963116709200001</v>
      </c>
      <c r="BH2748" s="34">
        <v>51.913000460999996</v>
      </c>
      <c r="BI2748" s="34">
        <f t="shared" si="562"/>
        <v>941.42794329080016</v>
      </c>
      <c r="BJ2748" s="34">
        <f t="shared" si="563"/>
        <v>1438.9830495390001</v>
      </c>
      <c r="BK2748" s="34">
        <v>0</v>
      </c>
      <c r="BL2748" s="34">
        <v>0</v>
      </c>
      <c r="BM2748" s="34">
        <f t="shared" si="564"/>
        <v>0</v>
      </c>
      <c r="BN2748" s="39">
        <f t="shared" si="554"/>
        <v>941.42794329080016</v>
      </c>
      <c r="BO2748" s="39">
        <f t="shared" si="555"/>
        <v>1438.9830495390001</v>
      </c>
      <c r="BP2748" s="39">
        <f t="shared" si="565"/>
        <v>497.55510624819999</v>
      </c>
    </row>
    <row r="2749" spans="1:68" s="25" customFormat="1" ht="14.25" x14ac:dyDescent="0.2">
      <c r="A2749" s="14">
        <v>1609</v>
      </c>
      <c r="B2749" s="40"/>
      <c r="C2749" s="15" t="s">
        <v>20999</v>
      </c>
      <c r="D2749" s="16">
        <v>28044</v>
      </c>
      <c r="E2749" s="15" t="s">
        <v>21000</v>
      </c>
      <c r="F2749" s="15" t="s">
        <v>20999</v>
      </c>
      <c r="G2749" s="17" t="s">
        <v>21001</v>
      </c>
      <c r="H2749" s="17" t="s">
        <v>21002</v>
      </c>
      <c r="I2749" s="17" t="s">
        <v>86</v>
      </c>
      <c r="J2749" s="15" t="s">
        <v>21003</v>
      </c>
      <c r="K2749" s="15" t="s">
        <v>21004</v>
      </c>
      <c r="L2749" s="18" t="s">
        <v>21005</v>
      </c>
      <c r="M2749" s="15" t="s">
        <v>18972</v>
      </c>
      <c r="N2749" s="15" t="s">
        <v>18973</v>
      </c>
      <c r="O2749" s="16">
        <v>510</v>
      </c>
      <c r="P2749" s="15" t="s">
        <v>118</v>
      </c>
      <c r="Q2749" s="15">
        <v>20500</v>
      </c>
      <c r="R2749" s="15">
        <v>171300</v>
      </c>
      <c r="S2749" s="15">
        <v>191800</v>
      </c>
      <c r="T2749" s="15">
        <v>0.18</v>
      </c>
      <c r="U2749" s="15" t="s">
        <v>18717</v>
      </c>
      <c r="V2749" s="15" t="s">
        <v>76</v>
      </c>
      <c r="W2749" s="16">
        <v>1</v>
      </c>
      <c r="X2749" s="16">
        <v>1</v>
      </c>
      <c r="Y2749" s="15">
        <v>7860</v>
      </c>
      <c r="Z2749" s="15">
        <v>0.18</v>
      </c>
      <c r="AA2749" s="15" t="s">
        <v>20122</v>
      </c>
      <c r="AB2749" s="15" t="s">
        <v>18925</v>
      </c>
      <c r="AC2749" s="15">
        <v>173500</v>
      </c>
      <c r="AD2749" s="26">
        <v>40312</v>
      </c>
      <c r="AE2749" s="15" t="s">
        <v>119</v>
      </c>
      <c r="AF2749" s="15" t="s">
        <v>119</v>
      </c>
      <c r="AG2749" s="16">
        <v>1</v>
      </c>
      <c r="AH2749" s="15" t="s">
        <v>21006</v>
      </c>
      <c r="AI2749" s="15" t="s">
        <v>78</v>
      </c>
      <c r="AJ2749" s="15">
        <v>7860.2326660199997</v>
      </c>
      <c r="AK2749" s="15">
        <v>391.55347061800001</v>
      </c>
      <c r="AL2749" s="15">
        <v>3103120.3733000001</v>
      </c>
      <c r="AM2749" s="15">
        <v>1412475.7846299999</v>
      </c>
      <c r="AN2749" s="19">
        <v>20500</v>
      </c>
      <c r="AO2749" s="19">
        <v>161100</v>
      </c>
      <c r="AP2749" s="19">
        <v>0</v>
      </c>
      <c r="AQ2749" s="19">
        <v>4000</v>
      </c>
      <c r="AR2749" s="34">
        <f t="shared" si="556"/>
        <v>185600</v>
      </c>
      <c r="AS2749" s="34">
        <v>45000</v>
      </c>
      <c r="AT2749" s="34">
        <v>3000</v>
      </c>
      <c r="AU2749" s="34">
        <v>47810</v>
      </c>
      <c r="AV2749" s="34">
        <v>0</v>
      </c>
      <c r="AW2749" s="35">
        <f t="shared" si="557"/>
        <v>95810</v>
      </c>
      <c r="AX2749" s="34">
        <f t="shared" si="558"/>
        <v>89790</v>
      </c>
      <c r="AY2749" s="36">
        <v>1.3258000000000001</v>
      </c>
      <c r="AZ2749" s="36">
        <v>2.0265</v>
      </c>
      <c r="BA2749" s="22"/>
      <c r="BB2749" s="19">
        <v>1936</v>
      </c>
      <c r="BC2749" s="34">
        <f t="shared" si="559"/>
        <v>1190.4358200000001</v>
      </c>
      <c r="BD2749" s="34">
        <f t="shared" si="560"/>
        <v>1819.5943499999998</v>
      </c>
      <c r="BE2749" s="38">
        <v>3.4819999999999997E-2</v>
      </c>
      <c r="BF2749" s="38">
        <f t="shared" si="561"/>
        <v>3.4819999999999997E-2</v>
      </c>
      <c r="BG2749" s="34">
        <v>39.604401012399997</v>
      </c>
      <c r="BH2749" s="34">
        <v>60.53576606699999</v>
      </c>
      <c r="BI2749" s="34">
        <f t="shared" si="562"/>
        <v>1150.8314189876</v>
      </c>
      <c r="BJ2749" s="34">
        <f t="shared" si="563"/>
        <v>1759.0585839329999</v>
      </c>
      <c r="BK2749" s="34">
        <v>0</v>
      </c>
      <c r="BL2749" s="34">
        <v>0</v>
      </c>
      <c r="BM2749" s="34">
        <f t="shared" si="564"/>
        <v>0</v>
      </c>
      <c r="BN2749" s="39">
        <f t="shared" si="554"/>
        <v>1150.8314189876</v>
      </c>
      <c r="BO2749" s="39">
        <f t="shared" si="555"/>
        <v>1759.0585839329999</v>
      </c>
      <c r="BP2749" s="39">
        <f t="shared" si="565"/>
        <v>608.22716494539986</v>
      </c>
    </row>
    <row r="2750" spans="1:68" s="25" customFormat="1" ht="14.25" x14ac:dyDescent="0.2">
      <c r="A2750" s="14">
        <v>1610</v>
      </c>
      <c r="B2750" s="40"/>
      <c r="C2750" s="15" t="s">
        <v>21007</v>
      </c>
      <c r="D2750" s="16">
        <v>8926</v>
      </c>
      <c r="E2750" s="15" t="s">
        <v>21008</v>
      </c>
      <c r="F2750" s="15" t="s">
        <v>21007</v>
      </c>
      <c r="G2750" s="17" t="s">
        <v>21001</v>
      </c>
      <c r="H2750" s="17" t="s">
        <v>21002</v>
      </c>
      <c r="I2750" s="17" t="s">
        <v>86</v>
      </c>
      <c r="J2750" s="15" t="s">
        <v>21009</v>
      </c>
      <c r="K2750" s="15" t="s">
        <v>86</v>
      </c>
      <c r="L2750" s="18" t="s">
        <v>21010</v>
      </c>
      <c r="M2750" s="15" t="s">
        <v>18972</v>
      </c>
      <c r="N2750" s="15" t="s">
        <v>18973</v>
      </c>
      <c r="O2750" s="16">
        <v>510</v>
      </c>
      <c r="P2750" s="15" t="s">
        <v>118</v>
      </c>
      <c r="Q2750" s="15">
        <v>20500</v>
      </c>
      <c r="R2750" s="15">
        <v>138500</v>
      </c>
      <c r="S2750" s="15">
        <v>159000</v>
      </c>
      <c r="T2750" s="15">
        <v>0.18</v>
      </c>
      <c r="U2750" s="15" t="s">
        <v>18717</v>
      </c>
      <c r="V2750" s="15" t="s">
        <v>76</v>
      </c>
      <c r="W2750" s="16">
        <v>1</v>
      </c>
      <c r="X2750" s="16">
        <v>1</v>
      </c>
      <c r="Y2750" s="15">
        <v>7840</v>
      </c>
      <c r="Z2750" s="15">
        <v>0.18</v>
      </c>
      <c r="AA2750" s="15" t="s">
        <v>20122</v>
      </c>
      <c r="AB2750" s="15" t="s">
        <v>18925</v>
      </c>
      <c r="AC2750" s="15">
        <v>122580</v>
      </c>
      <c r="AD2750" s="26">
        <v>37887</v>
      </c>
      <c r="AE2750" s="15" t="s">
        <v>119</v>
      </c>
      <c r="AF2750" s="15" t="s">
        <v>119</v>
      </c>
      <c r="AG2750" s="16">
        <v>1</v>
      </c>
      <c r="AH2750" s="15" t="s">
        <v>21011</v>
      </c>
      <c r="AI2750" s="15" t="s">
        <v>78</v>
      </c>
      <c r="AJ2750" s="15">
        <v>7839.7587890599998</v>
      </c>
      <c r="AK2750" s="15">
        <v>400.42705652400002</v>
      </c>
      <c r="AL2750" s="15">
        <v>3103163.4432199998</v>
      </c>
      <c r="AM2750" s="15">
        <v>1412439.30501</v>
      </c>
      <c r="AN2750" s="19">
        <v>20500</v>
      </c>
      <c r="AO2750" s="19">
        <v>129900</v>
      </c>
      <c r="AP2750" s="19">
        <v>0</v>
      </c>
      <c r="AQ2750" s="19">
        <v>0</v>
      </c>
      <c r="AR2750" s="34">
        <f t="shared" si="556"/>
        <v>150400</v>
      </c>
      <c r="AS2750" s="34">
        <v>45000</v>
      </c>
      <c r="AT2750" s="34">
        <v>3000</v>
      </c>
      <c r="AU2750" s="34">
        <v>36890</v>
      </c>
      <c r="AV2750" s="34">
        <v>0</v>
      </c>
      <c r="AW2750" s="35">
        <f t="shared" si="557"/>
        <v>84890</v>
      </c>
      <c r="AX2750" s="34">
        <f t="shared" si="558"/>
        <v>65510</v>
      </c>
      <c r="AY2750" s="36">
        <v>1.3258000000000001</v>
      </c>
      <c r="AZ2750" s="36">
        <v>2.0265</v>
      </c>
      <c r="BA2750" s="22"/>
      <c r="BB2750" s="19">
        <v>1504</v>
      </c>
      <c r="BC2750" s="34">
        <f t="shared" si="559"/>
        <v>868.53158000000008</v>
      </c>
      <c r="BD2750" s="34">
        <f t="shared" si="560"/>
        <v>1327.56015</v>
      </c>
      <c r="BE2750" s="38">
        <v>3.4819999999999997E-2</v>
      </c>
      <c r="BF2750" s="38">
        <f t="shared" si="561"/>
        <v>3.4819999999999997E-2</v>
      </c>
      <c r="BG2750" s="34">
        <v>30.242269615600001</v>
      </c>
      <c r="BH2750" s="34">
        <v>46.225644422999999</v>
      </c>
      <c r="BI2750" s="34">
        <f t="shared" si="562"/>
        <v>838.2893103844001</v>
      </c>
      <c r="BJ2750" s="34">
        <f t="shared" si="563"/>
        <v>1281.3345055770001</v>
      </c>
      <c r="BK2750" s="34">
        <v>0</v>
      </c>
      <c r="BL2750" s="34">
        <v>0</v>
      </c>
      <c r="BM2750" s="34">
        <f t="shared" si="564"/>
        <v>0</v>
      </c>
      <c r="BN2750" s="39">
        <f t="shared" si="554"/>
        <v>838.2893103844001</v>
      </c>
      <c r="BO2750" s="39">
        <f t="shared" si="555"/>
        <v>1281.3345055770001</v>
      </c>
      <c r="BP2750" s="39">
        <f t="shared" si="565"/>
        <v>443.04519519259998</v>
      </c>
    </row>
    <row r="2751" spans="1:68" s="25" customFormat="1" ht="14.25" x14ac:dyDescent="0.2">
      <c r="A2751" s="14">
        <v>1611</v>
      </c>
      <c r="B2751" s="40"/>
      <c r="C2751" s="15"/>
      <c r="D2751" s="16">
        <v>14294</v>
      </c>
      <c r="E2751" s="15" t="s">
        <v>21012</v>
      </c>
      <c r="F2751" s="15" t="s">
        <v>21013</v>
      </c>
      <c r="G2751" s="17" t="s">
        <v>21014</v>
      </c>
      <c r="H2751" s="17" t="s">
        <v>21015</v>
      </c>
      <c r="I2751" s="17" t="s">
        <v>86</v>
      </c>
      <c r="J2751" s="15" t="s">
        <v>21016</v>
      </c>
      <c r="K2751" s="15" t="s">
        <v>268</v>
      </c>
      <c r="L2751" s="18" t="s">
        <v>21017</v>
      </c>
      <c r="M2751" s="15" t="s">
        <v>18972</v>
      </c>
      <c r="N2751" s="15" t="s">
        <v>18973</v>
      </c>
      <c r="O2751" s="16">
        <v>510</v>
      </c>
      <c r="P2751" s="15" t="s">
        <v>118</v>
      </c>
      <c r="Q2751" s="15">
        <v>18300</v>
      </c>
      <c r="R2751" s="15">
        <v>131800</v>
      </c>
      <c r="S2751" s="15">
        <v>150100</v>
      </c>
      <c r="T2751" s="15">
        <v>0.16</v>
      </c>
      <c r="U2751" s="15" t="s">
        <v>18717</v>
      </c>
      <c r="V2751" s="15" t="s">
        <v>76</v>
      </c>
      <c r="W2751" s="16">
        <v>1</v>
      </c>
      <c r="X2751" s="16">
        <v>1</v>
      </c>
      <c r="Y2751" s="15">
        <v>6768</v>
      </c>
      <c r="Z2751" s="15">
        <v>0.155</v>
      </c>
      <c r="AA2751" s="15" t="s">
        <v>18924</v>
      </c>
      <c r="AB2751" s="15" t="s">
        <v>18925</v>
      </c>
      <c r="AC2751" s="15">
        <v>130406</v>
      </c>
      <c r="AD2751" s="26">
        <v>37727</v>
      </c>
      <c r="AE2751" s="15" t="s">
        <v>119</v>
      </c>
      <c r="AF2751" s="15" t="s">
        <v>119</v>
      </c>
      <c r="AG2751" s="16">
        <v>1</v>
      </c>
      <c r="AH2751" s="15" t="s">
        <v>21018</v>
      </c>
      <c r="AI2751" s="15" t="s">
        <v>78</v>
      </c>
      <c r="AJ2751" s="15">
        <v>6767.5388183599998</v>
      </c>
      <c r="AK2751" s="15">
        <v>345.34949485300001</v>
      </c>
      <c r="AL2751" s="15">
        <v>3103201.8018100001</v>
      </c>
      <c r="AM2751" s="15">
        <v>1412392.5413200001</v>
      </c>
      <c r="AN2751" s="19">
        <v>18300</v>
      </c>
      <c r="AO2751" s="19">
        <v>124800</v>
      </c>
      <c r="AP2751" s="19">
        <v>0</v>
      </c>
      <c r="AQ2751" s="19">
        <v>0</v>
      </c>
      <c r="AR2751" s="34">
        <f t="shared" si="556"/>
        <v>143100</v>
      </c>
      <c r="AS2751" s="34">
        <v>45000</v>
      </c>
      <c r="AT2751" s="34">
        <v>3000</v>
      </c>
      <c r="AU2751" s="34">
        <v>34335</v>
      </c>
      <c r="AV2751" s="34">
        <v>0</v>
      </c>
      <c r="AW2751" s="35">
        <f t="shared" si="557"/>
        <v>82335</v>
      </c>
      <c r="AX2751" s="34">
        <f t="shared" si="558"/>
        <v>60765</v>
      </c>
      <c r="AY2751" s="36">
        <v>1.3258000000000001</v>
      </c>
      <c r="AZ2751" s="36">
        <v>2.0265</v>
      </c>
      <c r="BA2751" s="22"/>
      <c r="BB2751" s="19">
        <v>1431</v>
      </c>
      <c r="BC2751" s="34">
        <f t="shared" si="559"/>
        <v>805.62237000000005</v>
      </c>
      <c r="BD2751" s="34">
        <f t="shared" si="560"/>
        <v>1231.4027249999999</v>
      </c>
      <c r="BE2751" s="38">
        <v>3.4819999999999997E-2</v>
      </c>
      <c r="BF2751" s="38">
        <f t="shared" si="561"/>
        <v>3.4819999999999997E-2</v>
      </c>
      <c r="BG2751" s="34">
        <v>28.051770923399999</v>
      </c>
      <c r="BH2751" s="34">
        <v>42.877442884499992</v>
      </c>
      <c r="BI2751" s="34">
        <f t="shared" si="562"/>
        <v>777.57059907660005</v>
      </c>
      <c r="BJ2751" s="34">
        <f t="shared" si="563"/>
        <v>1188.5252821155</v>
      </c>
      <c r="BK2751" s="34">
        <v>0</v>
      </c>
      <c r="BL2751" s="34">
        <v>0</v>
      </c>
      <c r="BM2751" s="34">
        <f t="shared" si="564"/>
        <v>0</v>
      </c>
      <c r="BN2751" s="39">
        <f t="shared" si="554"/>
        <v>777.57059907660005</v>
      </c>
      <c r="BO2751" s="39">
        <f t="shared" si="555"/>
        <v>1188.5252821155</v>
      </c>
      <c r="BP2751" s="39">
        <f t="shared" si="565"/>
        <v>410.95468303889993</v>
      </c>
    </row>
    <row r="2752" spans="1:68" s="25" customFormat="1" ht="14.25" x14ac:dyDescent="0.2">
      <c r="A2752" s="14">
        <v>1612</v>
      </c>
      <c r="B2752" s="40"/>
      <c r="C2752" s="15"/>
      <c r="D2752" s="16">
        <v>19436</v>
      </c>
      <c r="E2752" s="15" t="s">
        <v>21019</v>
      </c>
      <c r="F2752" s="15" t="s">
        <v>21020</v>
      </c>
      <c r="G2752" s="17" t="s">
        <v>21014</v>
      </c>
      <c r="H2752" s="17" t="s">
        <v>21015</v>
      </c>
      <c r="I2752" s="17" t="s">
        <v>86</v>
      </c>
      <c r="J2752" s="15" t="s">
        <v>261</v>
      </c>
      <c r="K2752" s="15" t="s">
        <v>86</v>
      </c>
      <c r="L2752" s="18" t="s">
        <v>21021</v>
      </c>
      <c r="M2752" s="15" t="s">
        <v>18972</v>
      </c>
      <c r="N2752" s="15" t="s">
        <v>18973</v>
      </c>
      <c r="O2752" s="16">
        <v>510</v>
      </c>
      <c r="P2752" s="15" t="s">
        <v>118</v>
      </c>
      <c r="Q2752" s="15">
        <v>18000</v>
      </c>
      <c r="R2752" s="15">
        <v>170000</v>
      </c>
      <c r="S2752" s="15">
        <v>188000</v>
      </c>
      <c r="T2752" s="15">
        <v>0.15</v>
      </c>
      <c r="U2752" s="15" t="s">
        <v>18717</v>
      </c>
      <c r="V2752" s="15" t="s">
        <v>76</v>
      </c>
      <c r="W2752" s="16">
        <v>1</v>
      </c>
      <c r="X2752" s="16">
        <v>1</v>
      </c>
      <c r="Y2752" s="15">
        <v>6673</v>
      </c>
      <c r="Z2752" s="15">
        <v>0.153</v>
      </c>
      <c r="AA2752" s="15" t="s">
        <v>18924</v>
      </c>
      <c r="AB2752" s="15" t="s">
        <v>18925</v>
      </c>
      <c r="AC2752" s="15">
        <v>152491</v>
      </c>
      <c r="AD2752" s="26">
        <v>37827</v>
      </c>
      <c r="AE2752" s="15" t="s">
        <v>147</v>
      </c>
      <c r="AF2752" s="15" t="s">
        <v>21022</v>
      </c>
      <c r="AG2752" s="16">
        <v>1</v>
      </c>
      <c r="AH2752" s="15" t="s">
        <v>21023</v>
      </c>
      <c r="AI2752" s="15" t="s">
        <v>78</v>
      </c>
      <c r="AJ2752" s="15">
        <v>6672.6728515599998</v>
      </c>
      <c r="AK2752" s="15">
        <v>342.34048011800002</v>
      </c>
      <c r="AL2752" s="15">
        <v>3103195.66194</v>
      </c>
      <c r="AM2752" s="15">
        <v>1412330.83745</v>
      </c>
      <c r="AN2752" s="19">
        <v>0</v>
      </c>
      <c r="AO2752" s="19">
        <v>0</v>
      </c>
      <c r="AP2752" s="19">
        <v>18000</v>
      </c>
      <c r="AQ2752" s="19">
        <v>161700</v>
      </c>
      <c r="AR2752" s="34">
        <f t="shared" si="556"/>
        <v>179700</v>
      </c>
      <c r="AS2752" s="34">
        <v>0</v>
      </c>
      <c r="AT2752" s="34">
        <v>0</v>
      </c>
      <c r="AU2752" s="34">
        <v>0</v>
      </c>
      <c r="AV2752" s="34">
        <v>0</v>
      </c>
      <c r="AW2752" s="35">
        <f t="shared" si="557"/>
        <v>0</v>
      </c>
      <c r="AX2752" s="34">
        <f t="shared" si="558"/>
        <v>179700</v>
      </c>
      <c r="AY2752" s="36">
        <v>1.3258000000000001</v>
      </c>
      <c r="AZ2752" s="36">
        <v>2.0265</v>
      </c>
      <c r="BA2752" s="22"/>
      <c r="BB2752" s="19">
        <v>3594</v>
      </c>
      <c r="BC2752" s="34">
        <f t="shared" si="559"/>
        <v>2382.4626000000003</v>
      </c>
      <c r="BD2752" s="34">
        <f t="shared" si="560"/>
        <v>3641.6205</v>
      </c>
      <c r="BE2752" s="38">
        <v>3.4819999999999997E-2</v>
      </c>
      <c r="BF2752" s="38">
        <f t="shared" si="561"/>
        <v>3.4819999999999997E-2</v>
      </c>
      <c r="BG2752" s="34">
        <v>0</v>
      </c>
      <c r="BH2752" s="34">
        <v>0</v>
      </c>
      <c r="BI2752" s="34">
        <f t="shared" si="562"/>
        <v>2382.4626000000003</v>
      </c>
      <c r="BJ2752" s="34">
        <f t="shared" si="563"/>
        <v>3641.6205</v>
      </c>
      <c r="BK2752" s="34">
        <v>0</v>
      </c>
      <c r="BL2752" s="34">
        <v>47.620499999999993</v>
      </c>
      <c r="BM2752" s="34">
        <f t="shared" si="564"/>
        <v>47.620499999999993</v>
      </c>
      <c r="BN2752" s="39">
        <f t="shared" si="554"/>
        <v>2382.4626000000003</v>
      </c>
      <c r="BO2752" s="39">
        <f t="shared" si="555"/>
        <v>3594</v>
      </c>
      <c r="BP2752" s="39">
        <f t="shared" si="565"/>
        <v>1211.5373999999997</v>
      </c>
    </row>
    <row r="2753" spans="1:68" s="25" customFormat="1" ht="14.25" x14ac:dyDescent="0.2">
      <c r="A2753" s="14">
        <v>1613</v>
      </c>
      <c r="B2753" s="40"/>
      <c r="C2753" s="15"/>
      <c r="D2753" s="16">
        <v>27618</v>
      </c>
      <c r="E2753" s="15" t="s">
        <v>21024</v>
      </c>
      <c r="F2753" s="15" t="s">
        <v>21025</v>
      </c>
      <c r="G2753" s="17" t="s">
        <v>21026</v>
      </c>
      <c r="H2753" s="17" t="s">
        <v>21027</v>
      </c>
      <c r="I2753" s="17" t="s">
        <v>86</v>
      </c>
      <c r="J2753" s="15" t="s">
        <v>21028</v>
      </c>
      <c r="K2753" s="15" t="s">
        <v>205</v>
      </c>
      <c r="L2753" s="18" t="s">
        <v>21029</v>
      </c>
      <c r="M2753" s="15" t="s">
        <v>18972</v>
      </c>
      <c r="N2753" s="15" t="s">
        <v>18973</v>
      </c>
      <c r="O2753" s="16">
        <v>510</v>
      </c>
      <c r="P2753" s="15" t="s">
        <v>118</v>
      </c>
      <c r="Q2753" s="15">
        <v>17700</v>
      </c>
      <c r="R2753" s="15">
        <v>184000</v>
      </c>
      <c r="S2753" s="15">
        <v>201700</v>
      </c>
      <c r="T2753" s="15">
        <v>0.15</v>
      </c>
      <c r="U2753" s="15" t="s">
        <v>18717</v>
      </c>
      <c r="V2753" s="15" t="s">
        <v>76</v>
      </c>
      <c r="W2753" s="16">
        <v>1</v>
      </c>
      <c r="X2753" s="16">
        <v>1</v>
      </c>
      <c r="Y2753" s="15">
        <v>6394</v>
      </c>
      <c r="Z2753" s="15">
        <v>0.14699999999999999</v>
      </c>
      <c r="AA2753" s="15" t="s">
        <v>18924</v>
      </c>
      <c r="AB2753" s="15" t="s">
        <v>18925</v>
      </c>
      <c r="AC2753" s="15">
        <v>153770</v>
      </c>
      <c r="AD2753" s="26">
        <v>37781</v>
      </c>
      <c r="AE2753" s="15" t="s">
        <v>147</v>
      </c>
      <c r="AF2753" s="15" t="s">
        <v>21030</v>
      </c>
      <c r="AG2753" s="16">
        <v>1</v>
      </c>
      <c r="AH2753" s="15" t="s">
        <v>21031</v>
      </c>
      <c r="AI2753" s="15" t="s">
        <v>78</v>
      </c>
      <c r="AJ2753" s="15">
        <v>6394.1398925800004</v>
      </c>
      <c r="AK2753" s="15">
        <v>336.57460268699998</v>
      </c>
      <c r="AL2753" s="15">
        <v>3103167.53254</v>
      </c>
      <c r="AM2753" s="15">
        <v>1412277.3648999999</v>
      </c>
      <c r="AN2753" s="19">
        <v>17700</v>
      </c>
      <c r="AO2753" s="19">
        <v>175400</v>
      </c>
      <c r="AP2753" s="19">
        <v>0</v>
      </c>
      <c r="AQ2753" s="19">
        <v>0</v>
      </c>
      <c r="AR2753" s="34">
        <f t="shared" si="556"/>
        <v>193100</v>
      </c>
      <c r="AS2753" s="34">
        <v>45000</v>
      </c>
      <c r="AT2753" s="34">
        <v>3000</v>
      </c>
      <c r="AU2753" s="34">
        <v>51835</v>
      </c>
      <c r="AV2753" s="34">
        <v>0</v>
      </c>
      <c r="AW2753" s="35">
        <f t="shared" si="557"/>
        <v>99835</v>
      </c>
      <c r="AX2753" s="34">
        <f t="shared" si="558"/>
        <v>93265</v>
      </c>
      <c r="AY2753" s="36">
        <v>1.3258000000000001</v>
      </c>
      <c r="AZ2753" s="36">
        <v>2.0265</v>
      </c>
      <c r="BA2753" s="22"/>
      <c r="BB2753" s="19">
        <v>1931</v>
      </c>
      <c r="BC2753" s="34">
        <f t="shared" si="559"/>
        <v>1236.50737</v>
      </c>
      <c r="BD2753" s="34">
        <f t="shared" si="560"/>
        <v>1890.0152249999999</v>
      </c>
      <c r="BE2753" s="38">
        <v>3.4819999999999997E-2</v>
      </c>
      <c r="BF2753" s="38">
        <f t="shared" si="561"/>
        <v>3.4819999999999997E-2</v>
      </c>
      <c r="BG2753" s="34">
        <v>43.055186623399997</v>
      </c>
      <c r="BH2753" s="34">
        <v>65.810330134499992</v>
      </c>
      <c r="BI2753" s="34">
        <f t="shared" si="562"/>
        <v>1193.4521833766</v>
      </c>
      <c r="BJ2753" s="34">
        <f t="shared" si="563"/>
        <v>1824.2048948654999</v>
      </c>
      <c r="BK2753" s="34">
        <v>0</v>
      </c>
      <c r="BL2753" s="34">
        <v>0</v>
      </c>
      <c r="BM2753" s="34">
        <f t="shared" si="564"/>
        <v>0</v>
      </c>
      <c r="BN2753" s="39">
        <f t="shared" ref="BN2753:BN2800" si="566">BI2753-BK2753</f>
        <v>1193.4521833766</v>
      </c>
      <c r="BO2753" s="39">
        <f t="shared" ref="BO2753:BO2800" si="567">BJ2753-BL2753</f>
        <v>1824.2048948654999</v>
      </c>
      <c r="BP2753" s="39">
        <f t="shared" si="565"/>
        <v>630.75271148889988</v>
      </c>
    </row>
    <row r="2754" spans="1:68" s="25" customFormat="1" ht="14.25" x14ac:dyDescent="0.2">
      <c r="A2754" s="14">
        <v>1614</v>
      </c>
      <c r="B2754" s="40"/>
      <c r="C2754" s="15"/>
      <c r="D2754" s="16">
        <v>24724</v>
      </c>
      <c r="E2754" s="15" t="s">
        <v>21032</v>
      </c>
      <c r="F2754" s="15" t="s">
        <v>21033</v>
      </c>
      <c r="G2754" s="17" t="s">
        <v>21034</v>
      </c>
      <c r="H2754" s="17" t="s">
        <v>21035</v>
      </c>
      <c r="I2754" s="17" t="s">
        <v>205</v>
      </c>
      <c r="J2754" s="15" t="s">
        <v>21036</v>
      </c>
      <c r="K2754" s="15" t="s">
        <v>8001</v>
      </c>
      <c r="L2754" s="18" t="s">
        <v>21037</v>
      </c>
      <c r="M2754" s="15" t="s">
        <v>18972</v>
      </c>
      <c r="N2754" s="15" t="s">
        <v>18973</v>
      </c>
      <c r="O2754" s="16">
        <v>510</v>
      </c>
      <c r="P2754" s="15" t="s">
        <v>118</v>
      </c>
      <c r="Q2754" s="15">
        <v>16500</v>
      </c>
      <c r="R2754" s="15">
        <v>161700</v>
      </c>
      <c r="S2754" s="15">
        <v>178200</v>
      </c>
      <c r="T2754" s="15">
        <v>0.13</v>
      </c>
      <c r="U2754" s="15" t="s">
        <v>18717</v>
      </c>
      <c r="V2754" s="15" t="s">
        <v>76</v>
      </c>
      <c r="W2754" s="16">
        <v>1</v>
      </c>
      <c r="X2754" s="16">
        <v>1</v>
      </c>
      <c r="Y2754" s="15">
        <v>5856</v>
      </c>
      <c r="Z2754" s="15">
        <v>0.13400000000000001</v>
      </c>
      <c r="AA2754" s="15" t="s">
        <v>18924</v>
      </c>
      <c r="AB2754" s="15" t="s">
        <v>18925</v>
      </c>
      <c r="AC2754" s="15">
        <v>199900</v>
      </c>
      <c r="AD2754" s="26">
        <v>42495</v>
      </c>
      <c r="AE2754" s="15" t="s">
        <v>119</v>
      </c>
      <c r="AF2754" s="15" t="s">
        <v>119</v>
      </c>
      <c r="AG2754" s="16">
        <v>1</v>
      </c>
      <c r="AH2754" s="15" t="s">
        <v>21038</v>
      </c>
      <c r="AI2754" s="15" t="s">
        <v>78</v>
      </c>
      <c r="AJ2754" s="15">
        <v>5855.9357910199997</v>
      </c>
      <c r="AK2754" s="15">
        <v>319.25846928300001</v>
      </c>
      <c r="AL2754" s="15">
        <v>3103133.7089900002</v>
      </c>
      <c r="AM2754" s="15">
        <v>1412229.42441</v>
      </c>
      <c r="AN2754" s="19">
        <v>16500</v>
      </c>
      <c r="AO2754" s="19">
        <v>157900</v>
      </c>
      <c r="AP2754" s="19">
        <v>0</v>
      </c>
      <c r="AQ2754" s="19">
        <v>0</v>
      </c>
      <c r="AR2754" s="34">
        <f t="shared" si="556"/>
        <v>174400</v>
      </c>
      <c r="AS2754" s="34">
        <v>45000</v>
      </c>
      <c r="AT2754" s="34">
        <v>3000</v>
      </c>
      <c r="AU2754" s="34">
        <v>45290</v>
      </c>
      <c r="AV2754" s="34">
        <v>0</v>
      </c>
      <c r="AW2754" s="35">
        <f t="shared" si="557"/>
        <v>93290</v>
      </c>
      <c r="AX2754" s="34">
        <f t="shared" si="558"/>
        <v>81110</v>
      </c>
      <c r="AY2754" s="36">
        <v>1.3258000000000001</v>
      </c>
      <c r="AZ2754" s="36">
        <v>2.0265</v>
      </c>
      <c r="BA2754" s="22"/>
      <c r="BB2754" s="19">
        <v>1744</v>
      </c>
      <c r="BC2754" s="34">
        <f t="shared" si="559"/>
        <v>1075.3563800000002</v>
      </c>
      <c r="BD2754" s="34">
        <f t="shared" si="560"/>
        <v>1643.69415</v>
      </c>
      <c r="BE2754" s="38">
        <v>3.4819999999999997E-2</v>
      </c>
      <c r="BF2754" s="38">
        <f t="shared" si="561"/>
        <v>3.4819999999999997E-2</v>
      </c>
      <c r="BG2754" s="34">
        <v>37.443909151600003</v>
      </c>
      <c r="BH2754" s="34">
        <v>57.233430302999999</v>
      </c>
      <c r="BI2754" s="34">
        <f t="shared" si="562"/>
        <v>1037.9124708484001</v>
      </c>
      <c r="BJ2754" s="34">
        <f t="shared" si="563"/>
        <v>1586.4607196970001</v>
      </c>
      <c r="BK2754" s="34">
        <v>0</v>
      </c>
      <c r="BL2754" s="34">
        <v>0</v>
      </c>
      <c r="BM2754" s="34">
        <f t="shared" si="564"/>
        <v>0</v>
      </c>
      <c r="BN2754" s="39">
        <f t="shared" si="566"/>
        <v>1037.9124708484001</v>
      </c>
      <c r="BO2754" s="39">
        <f t="shared" si="567"/>
        <v>1586.4607196970001</v>
      </c>
      <c r="BP2754" s="39">
        <f t="shared" si="565"/>
        <v>548.5482488486</v>
      </c>
    </row>
    <row r="2755" spans="1:68" s="25" customFormat="1" ht="14.25" x14ac:dyDescent="0.2">
      <c r="A2755" s="14">
        <v>1615</v>
      </c>
      <c r="B2755" s="40"/>
      <c r="C2755" s="15"/>
      <c r="D2755" s="16">
        <v>30267</v>
      </c>
      <c r="E2755" s="15" t="s">
        <v>21039</v>
      </c>
      <c r="F2755" s="15" t="s">
        <v>21040</v>
      </c>
      <c r="G2755" s="17" t="s">
        <v>21034</v>
      </c>
      <c r="H2755" s="17" t="s">
        <v>21035</v>
      </c>
      <c r="I2755" s="17" t="s">
        <v>205</v>
      </c>
      <c r="J2755" s="15" t="s">
        <v>21041</v>
      </c>
      <c r="K2755" s="15" t="s">
        <v>21042</v>
      </c>
      <c r="L2755" s="18" t="s">
        <v>21043</v>
      </c>
      <c r="M2755" s="15" t="s">
        <v>18972</v>
      </c>
      <c r="N2755" s="15" t="s">
        <v>18973</v>
      </c>
      <c r="O2755" s="16">
        <v>510</v>
      </c>
      <c r="P2755" s="15" t="s">
        <v>118</v>
      </c>
      <c r="Q2755" s="15">
        <v>16400</v>
      </c>
      <c r="R2755" s="15">
        <v>167400</v>
      </c>
      <c r="S2755" s="15">
        <v>183800</v>
      </c>
      <c r="T2755" s="15">
        <v>0.13</v>
      </c>
      <c r="U2755" s="15" t="s">
        <v>18717</v>
      </c>
      <c r="V2755" s="15" t="s">
        <v>76</v>
      </c>
      <c r="W2755" s="16">
        <v>1</v>
      </c>
      <c r="X2755" s="16">
        <v>1</v>
      </c>
      <c r="Y2755" s="15">
        <v>5675</v>
      </c>
      <c r="Z2755" s="15">
        <v>0.13</v>
      </c>
      <c r="AA2755" s="15" t="s">
        <v>18924</v>
      </c>
      <c r="AB2755" s="15" t="s">
        <v>18925</v>
      </c>
      <c r="AC2755" s="15">
        <v>137000</v>
      </c>
      <c r="AD2755" s="26">
        <v>38498</v>
      </c>
      <c r="AE2755" s="15" t="s">
        <v>119</v>
      </c>
      <c r="AF2755" s="15" t="s">
        <v>119</v>
      </c>
      <c r="AG2755" s="16">
        <v>1</v>
      </c>
      <c r="AH2755" s="15" t="s">
        <v>21044</v>
      </c>
      <c r="AI2755" s="15" t="s">
        <v>78</v>
      </c>
      <c r="AJ2755" s="15">
        <v>5675.3730468800004</v>
      </c>
      <c r="AK2755" s="15">
        <v>312.87127652499998</v>
      </c>
      <c r="AL2755" s="15">
        <v>3103106.7007200001</v>
      </c>
      <c r="AM2755" s="15">
        <v>1412178.30687</v>
      </c>
      <c r="AN2755" s="19">
        <v>16400</v>
      </c>
      <c r="AO2755" s="19">
        <v>163200</v>
      </c>
      <c r="AP2755" s="19">
        <v>0</v>
      </c>
      <c r="AQ2755" s="19">
        <v>0</v>
      </c>
      <c r="AR2755" s="34">
        <f t="shared" si="556"/>
        <v>179600</v>
      </c>
      <c r="AS2755" s="34">
        <v>45000</v>
      </c>
      <c r="AT2755" s="34">
        <v>3000</v>
      </c>
      <c r="AU2755" s="34">
        <v>47110</v>
      </c>
      <c r="AV2755" s="34">
        <v>0</v>
      </c>
      <c r="AW2755" s="35">
        <f t="shared" si="557"/>
        <v>95110</v>
      </c>
      <c r="AX2755" s="34">
        <f t="shared" si="558"/>
        <v>84490</v>
      </c>
      <c r="AY2755" s="36">
        <v>1.3258000000000001</v>
      </c>
      <c r="AZ2755" s="36">
        <v>2.0265</v>
      </c>
      <c r="BA2755" s="22"/>
      <c r="BB2755" s="19">
        <v>1796</v>
      </c>
      <c r="BC2755" s="34">
        <f t="shared" si="559"/>
        <v>1120.16842</v>
      </c>
      <c r="BD2755" s="34">
        <f t="shared" si="560"/>
        <v>1712.18985</v>
      </c>
      <c r="BE2755" s="38">
        <v>3.4819999999999997E-2</v>
      </c>
      <c r="BF2755" s="38">
        <f t="shared" si="561"/>
        <v>3.4819999999999997E-2</v>
      </c>
      <c r="BG2755" s="34">
        <v>39.004264384399995</v>
      </c>
      <c r="BH2755" s="34">
        <v>59.618450576999997</v>
      </c>
      <c r="BI2755" s="34">
        <f t="shared" si="562"/>
        <v>1081.1641556156001</v>
      </c>
      <c r="BJ2755" s="34">
        <f t="shared" si="563"/>
        <v>1652.571399423</v>
      </c>
      <c r="BK2755" s="34">
        <v>0</v>
      </c>
      <c r="BL2755" s="34">
        <v>0</v>
      </c>
      <c r="BM2755" s="34">
        <f t="shared" si="564"/>
        <v>0</v>
      </c>
      <c r="BN2755" s="39">
        <f t="shared" si="566"/>
        <v>1081.1641556156001</v>
      </c>
      <c r="BO2755" s="39">
        <f t="shared" si="567"/>
        <v>1652.571399423</v>
      </c>
      <c r="BP2755" s="39">
        <f t="shared" si="565"/>
        <v>571.40724380739994</v>
      </c>
    </row>
    <row r="2756" spans="1:68" s="25" customFormat="1" ht="14.25" x14ac:dyDescent="0.2">
      <c r="A2756" s="14">
        <v>1616</v>
      </c>
      <c r="B2756" s="40"/>
      <c r="C2756" s="15"/>
      <c r="D2756" s="16">
        <v>34062</v>
      </c>
      <c r="E2756" s="15" t="s">
        <v>21045</v>
      </c>
      <c r="F2756" s="15" t="s">
        <v>21046</v>
      </c>
      <c r="G2756" s="17" t="s">
        <v>21034</v>
      </c>
      <c r="H2756" s="17" t="s">
        <v>21035</v>
      </c>
      <c r="I2756" s="17" t="s">
        <v>205</v>
      </c>
      <c r="J2756" s="15" t="s">
        <v>21047</v>
      </c>
      <c r="K2756" s="15" t="s">
        <v>21042</v>
      </c>
      <c r="L2756" s="18" t="s">
        <v>21048</v>
      </c>
      <c r="M2756" s="15" t="s">
        <v>18972</v>
      </c>
      <c r="N2756" s="15" t="s">
        <v>18973</v>
      </c>
      <c r="O2756" s="16">
        <v>510</v>
      </c>
      <c r="P2756" s="15" t="s">
        <v>118</v>
      </c>
      <c r="Q2756" s="15">
        <v>16500</v>
      </c>
      <c r="R2756" s="15">
        <v>154700</v>
      </c>
      <c r="S2756" s="15">
        <v>171200</v>
      </c>
      <c r="T2756" s="15">
        <v>0.13</v>
      </c>
      <c r="U2756" s="15" t="s">
        <v>18717</v>
      </c>
      <c r="V2756" s="15" t="s">
        <v>76</v>
      </c>
      <c r="W2756" s="16">
        <v>1</v>
      </c>
      <c r="X2756" s="16">
        <v>1</v>
      </c>
      <c r="Y2756" s="15">
        <v>5862</v>
      </c>
      <c r="Z2756" s="15">
        <v>0.13500000000000001</v>
      </c>
      <c r="AA2756" s="15" t="s">
        <v>18924</v>
      </c>
      <c r="AB2756" s="15" t="s">
        <v>18925</v>
      </c>
      <c r="AC2756" s="15">
        <v>141692</v>
      </c>
      <c r="AD2756" s="26">
        <v>38176</v>
      </c>
      <c r="AE2756" s="15" t="s">
        <v>119</v>
      </c>
      <c r="AF2756" s="15" t="s">
        <v>119</v>
      </c>
      <c r="AG2756" s="16">
        <v>1</v>
      </c>
      <c r="AH2756" s="15" t="s">
        <v>21049</v>
      </c>
      <c r="AI2756" s="15" t="s">
        <v>78</v>
      </c>
      <c r="AJ2756" s="15">
        <v>5862.0617675800004</v>
      </c>
      <c r="AK2756" s="15">
        <v>319.47073990500002</v>
      </c>
      <c r="AL2756" s="15">
        <v>3103081.8108700002</v>
      </c>
      <c r="AM2756" s="15">
        <v>1412126.12054</v>
      </c>
      <c r="AN2756" s="19">
        <v>16500</v>
      </c>
      <c r="AO2756" s="19">
        <v>143500</v>
      </c>
      <c r="AP2756" s="19">
        <v>0</v>
      </c>
      <c r="AQ2756" s="19">
        <v>0</v>
      </c>
      <c r="AR2756" s="34">
        <f t="shared" si="556"/>
        <v>160000</v>
      </c>
      <c r="AS2756" s="34">
        <v>45000</v>
      </c>
      <c r="AT2756" s="34">
        <v>3000</v>
      </c>
      <c r="AU2756" s="34">
        <v>40250</v>
      </c>
      <c r="AV2756" s="34">
        <f>24960</f>
        <v>24960</v>
      </c>
      <c r="AW2756" s="35">
        <f t="shared" si="557"/>
        <v>113210</v>
      </c>
      <c r="AX2756" s="34">
        <f t="shared" si="558"/>
        <v>46790</v>
      </c>
      <c r="AY2756" s="36">
        <v>1.3258000000000001</v>
      </c>
      <c r="AZ2756" s="36">
        <v>2.0265</v>
      </c>
      <c r="BA2756" s="22"/>
      <c r="BB2756" s="19">
        <v>1600</v>
      </c>
      <c r="BC2756" s="34">
        <f t="shared" si="559"/>
        <v>620.34181999999998</v>
      </c>
      <c r="BD2756" s="34">
        <f t="shared" si="560"/>
        <v>948.19934999999998</v>
      </c>
      <c r="BE2756" s="38">
        <v>3.4819999999999997E-2</v>
      </c>
      <c r="BF2756" s="38">
        <f t="shared" si="561"/>
        <v>3.4819999999999997E-2</v>
      </c>
      <c r="BG2756" s="34">
        <v>21.600302172399996</v>
      </c>
      <c r="BH2756" s="34">
        <v>33.016301366999997</v>
      </c>
      <c r="BI2756" s="34">
        <f t="shared" si="562"/>
        <v>598.74151782759998</v>
      </c>
      <c r="BJ2756" s="34">
        <f t="shared" si="563"/>
        <v>915.183048633</v>
      </c>
      <c r="BK2756" s="34">
        <v>0</v>
      </c>
      <c r="BL2756" s="34">
        <v>0</v>
      </c>
      <c r="BM2756" s="34">
        <f t="shared" si="564"/>
        <v>0</v>
      </c>
      <c r="BN2756" s="39">
        <f t="shared" si="566"/>
        <v>598.74151782759998</v>
      </c>
      <c r="BO2756" s="39">
        <f t="shared" si="567"/>
        <v>915.183048633</v>
      </c>
      <c r="BP2756" s="39">
        <f t="shared" si="565"/>
        <v>316.44153080540002</v>
      </c>
    </row>
    <row r="2757" spans="1:68" s="25" customFormat="1" ht="14.25" x14ac:dyDescent="0.2">
      <c r="A2757" s="14">
        <v>1617</v>
      </c>
      <c r="B2757" s="40"/>
      <c r="C2757" s="15" t="s">
        <v>176</v>
      </c>
      <c r="D2757" s="16">
        <v>15066</v>
      </c>
      <c r="E2757" s="15" t="s">
        <v>21050</v>
      </c>
      <c r="F2757" s="15" t="s">
        <v>21051</v>
      </c>
      <c r="G2757" s="17" t="s">
        <v>21052</v>
      </c>
      <c r="H2757" s="17" t="s">
        <v>21053</v>
      </c>
      <c r="I2757" s="17" t="s">
        <v>86</v>
      </c>
      <c r="J2757" s="15" t="s">
        <v>21054</v>
      </c>
      <c r="K2757" s="15" t="s">
        <v>86</v>
      </c>
      <c r="L2757" s="18" t="s">
        <v>21055</v>
      </c>
      <c r="M2757" s="15" t="s">
        <v>18972</v>
      </c>
      <c r="N2757" s="15" t="s">
        <v>18973</v>
      </c>
      <c r="O2757" s="16">
        <v>510</v>
      </c>
      <c r="P2757" s="15" t="s">
        <v>118</v>
      </c>
      <c r="Q2757" s="15">
        <v>17100</v>
      </c>
      <c r="R2757" s="15">
        <v>157000</v>
      </c>
      <c r="S2757" s="15">
        <v>174100</v>
      </c>
      <c r="T2757" s="15">
        <v>0.14000000000000001</v>
      </c>
      <c r="U2757" s="15" t="s">
        <v>18717</v>
      </c>
      <c r="V2757" s="15" t="s">
        <v>76</v>
      </c>
      <c r="W2757" s="16">
        <v>1</v>
      </c>
      <c r="X2757" s="16">
        <v>1</v>
      </c>
      <c r="Y2757" s="15">
        <v>6214</v>
      </c>
      <c r="Z2757" s="15">
        <v>0.14299999999999999</v>
      </c>
      <c r="AA2757" s="15" t="s">
        <v>18924</v>
      </c>
      <c r="AB2757" s="15" t="s">
        <v>18925</v>
      </c>
      <c r="AC2757" s="15">
        <v>152400</v>
      </c>
      <c r="AD2757" s="26">
        <v>40676</v>
      </c>
      <c r="AE2757" s="15" t="s">
        <v>147</v>
      </c>
      <c r="AF2757" s="15" t="s">
        <v>21056</v>
      </c>
      <c r="AG2757" s="16">
        <v>1</v>
      </c>
      <c r="AH2757" s="15" t="s">
        <v>21057</v>
      </c>
      <c r="AI2757" s="15" t="s">
        <v>78</v>
      </c>
      <c r="AJ2757" s="15">
        <v>6214.2138671900002</v>
      </c>
      <c r="AK2757" s="15">
        <v>335.18862067100002</v>
      </c>
      <c r="AL2757" s="15">
        <v>3103059.2004399998</v>
      </c>
      <c r="AM2757" s="15">
        <v>1412073.4570899999</v>
      </c>
      <c r="AN2757" s="19">
        <v>17100</v>
      </c>
      <c r="AO2757" s="19">
        <v>150100</v>
      </c>
      <c r="AP2757" s="19">
        <v>0</v>
      </c>
      <c r="AQ2757" s="19">
        <v>0</v>
      </c>
      <c r="AR2757" s="34">
        <f t="shared" si="556"/>
        <v>167200</v>
      </c>
      <c r="AS2757" s="34">
        <v>45000</v>
      </c>
      <c r="AT2757" s="34">
        <v>3000</v>
      </c>
      <c r="AU2757" s="34">
        <v>42770</v>
      </c>
      <c r="AV2757" s="34">
        <v>0</v>
      </c>
      <c r="AW2757" s="35">
        <f t="shared" si="557"/>
        <v>90770</v>
      </c>
      <c r="AX2757" s="34">
        <f t="shared" si="558"/>
        <v>76430</v>
      </c>
      <c r="AY2757" s="36">
        <v>1.3258000000000001</v>
      </c>
      <c r="AZ2757" s="36">
        <v>2.0265</v>
      </c>
      <c r="BA2757" s="22"/>
      <c r="BB2757" s="19">
        <v>1672</v>
      </c>
      <c r="BC2757" s="34">
        <f t="shared" si="559"/>
        <v>1013.30894</v>
      </c>
      <c r="BD2757" s="34">
        <f t="shared" si="560"/>
        <v>1548.8539499999999</v>
      </c>
      <c r="BE2757" s="38">
        <v>3.4819999999999997E-2</v>
      </c>
      <c r="BF2757" s="38">
        <f t="shared" si="561"/>
        <v>3.4819999999999997E-2</v>
      </c>
      <c r="BG2757" s="34">
        <v>35.283417290799996</v>
      </c>
      <c r="BH2757" s="34">
        <v>53.931094538999993</v>
      </c>
      <c r="BI2757" s="34">
        <f t="shared" si="562"/>
        <v>978.0255227092</v>
      </c>
      <c r="BJ2757" s="34">
        <f t="shared" si="563"/>
        <v>1494.9228554609999</v>
      </c>
      <c r="BK2757" s="34">
        <v>0</v>
      </c>
      <c r="BL2757" s="34">
        <v>0</v>
      </c>
      <c r="BM2757" s="34">
        <f t="shared" si="564"/>
        <v>0</v>
      </c>
      <c r="BN2757" s="39">
        <f t="shared" si="566"/>
        <v>978.0255227092</v>
      </c>
      <c r="BO2757" s="39">
        <f t="shared" si="567"/>
        <v>1494.9228554609999</v>
      </c>
      <c r="BP2757" s="39">
        <f t="shared" si="565"/>
        <v>516.89733275179992</v>
      </c>
    </row>
    <row r="2758" spans="1:68" s="25" customFormat="1" ht="14.25" x14ac:dyDescent="0.2">
      <c r="A2758" s="14">
        <v>1618</v>
      </c>
      <c r="B2758" s="40"/>
      <c r="C2758" s="15"/>
      <c r="D2758" s="16">
        <v>27080</v>
      </c>
      <c r="E2758" s="15" t="s">
        <v>21058</v>
      </c>
      <c r="F2758" s="15" t="s">
        <v>21059</v>
      </c>
      <c r="G2758" s="17" t="s">
        <v>21060</v>
      </c>
      <c r="H2758" s="17" t="s">
        <v>21061</v>
      </c>
      <c r="I2758" s="17" t="s">
        <v>86</v>
      </c>
      <c r="J2758" s="15" t="s">
        <v>21062</v>
      </c>
      <c r="K2758" s="15" t="s">
        <v>6803</v>
      </c>
      <c r="L2758" s="18" t="s">
        <v>21063</v>
      </c>
      <c r="M2758" s="15" t="s">
        <v>18972</v>
      </c>
      <c r="N2758" s="15" t="s">
        <v>18973</v>
      </c>
      <c r="O2758" s="16">
        <v>510</v>
      </c>
      <c r="P2758" s="15" t="s">
        <v>118</v>
      </c>
      <c r="Q2758" s="15">
        <v>18700</v>
      </c>
      <c r="R2758" s="15">
        <v>180600</v>
      </c>
      <c r="S2758" s="15">
        <v>199300</v>
      </c>
      <c r="T2758" s="15">
        <v>0.16</v>
      </c>
      <c r="U2758" s="15" t="s">
        <v>18717</v>
      </c>
      <c r="V2758" s="15" t="s">
        <v>76</v>
      </c>
      <c r="W2758" s="16">
        <v>1</v>
      </c>
      <c r="X2758" s="16">
        <v>1</v>
      </c>
      <c r="Y2758" s="15">
        <v>6772</v>
      </c>
      <c r="Z2758" s="15">
        <v>0.155</v>
      </c>
      <c r="AA2758" s="15" t="s">
        <v>18924</v>
      </c>
      <c r="AB2758" s="15" t="s">
        <v>18925</v>
      </c>
      <c r="AC2758" s="15">
        <v>148850</v>
      </c>
      <c r="AD2758" s="26">
        <v>37851</v>
      </c>
      <c r="AE2758" s="15" t="s">
        <v>147</v>
      </c>
      <c r="AF2758" s="15" t="s">
        <v>21064</v>
      </c>
      <c r="AG2758" s="16">
        <v>1</v>
      </c>
      <c r="AH2758" s="15" t="s">
        <v>21065</v>
      </c>
      <c r="AI2758" s="15" t="s">
        <v>78</v>
      </c>
      <c r="AJ2758" s="15">
        <v>6771.6984863300004</v>
      </c>
      <c r="AK2758" s="15">
        <v>358.33475196799998</v>
      </c>
      <c r="AL2758" s="15">
        <v>3103040.9830800002</v>
      </c>
      <c r="AM2758" s="15">
        <v>1412020.8365499999</v>
      </c>
      <c r="AN2758" s="19">
        <v>0</v>
      </c>
      <c r="AO2758" s="19">
        <v>0</v>
      </c>
      <c r="AP2758" s="19">
        <v>18700</v>
      </c>
      <c r="AQ2758" s="19">
        <v>172200</v>
      </c>
      <c r="AR2758" s="34">
        <f t="shared" si="556"/>
        <v>190900</v>
      </c>
      <c r="AS2758" s="34">
        <v>0</v>
      </c>
      <c r="AT2758" s="34">
        <v>0</v>
      </c>
      <c r="AU2758" s="34">
        <v>0</v>
      </c>
      <c r="AV2758" s="34">
        <v>0</v>
      </c>
      <c r="AW2758" s="35">
        <f t="shared" si="557"/>
        <v>0</v>
      </c>
      <c r="AX2758" s="34">
        <f t="shared" si="558"/>
        <v>190900</v>
      </c>
      <c r="AY2758" s="36">
        <v>1.3258000000000001</v>
      </c>
      <c r="AZ2758" s="36">
        <v>2.0265</v>
      </c>
      <c r="BA2758" s="22"/>
      <c r="BB2758" s="19">
        <v>3818</v>
      </c>
      <c r="BC2758" s="34">
        <f t="shared" si="559"/>
        <v>2530.9522000000002</v>
      </c>
      <c r="BD2758" s="34">
        <f t="shared" si="560"/>
        <v>3868.5884999999998</v>
      </c>
      <c r="BE2758" s="38">
        <v>3.4819999999999997E-2</v>
      </c>
      <c r="BF2758" s="38">
        <f t="shared" si="561"/>
        <v>3.4819999999999997E-2</v>
      </c>
      <c r="BG2758" s="34">
        <v>0</v>
      </c>
      <c r="BH2758" s="34">
        <v>0</v>
      </c>
      <c r="BI2758" s="34">
        <f t="shared" si="562"/>
        <v>2530.9522000000002</v>
      </c>
      <c r="BJ2758" s="34">
        <f t="shared" si="563"/>
        <v>3868.5884999999998</v>
      </c>
      <c r="BK2758" s="34">
        <v>0</v>
      </c>
      <c r="BL2758" s="34">
        <v>50.58849999999984</v>
      </c>
      <c r="BM2758" s="34">
        <f t="shared" si="564"/>
        <v>50.58849999999984</v>
      </c>
      <c r="BN2758" s="39">
        <f t="shared" si="566"/>
        <v>2530.9522000000002</v>
      </c>
      <c r="BO2758" s="39">
        <f t="shared" si="567"/>
        <v>3818</v>
      </c>
      <c r="BP2758" s="39">
        <f t="shared" si="565"/>
        <v>1287.0477999999998</v>
      </c>
    </row>
    <row r="2759" spans="1:68" s="25" customFormat="1" ht="14.25" x14ac:dyDescent="0.2">
      <c r="A2759" s="14">
        <v>1619</v>
      </c>
      <c r="B2759" s="40"/>
      <c r="C2759" s="15"/>
      <c r="D2759" s="16">
        <v>5989</v>
      </c>
      <c r="E2759" s="15" t="s">
        <v>21066</v>
      </c>
      <c r="F2759" s="15" t="s">
        <v>21067</v>
      </c>
      <c r="G2759" s="17" t="s">
        <v>21068</v>
      </c>
      <c r="H2759" s="17" t="s">
        <v>21069</v>
      </c>
      <c r="I2759" s="17" t="s">
        <v>86</v>
      </c>
      <c r="J2759" s="15" t="s">
        <v>21070</v>
      </c>
      <c r="K2759" s="15" t="s">
        <v>763</v>
      </c>
      <c r="L2759" s="18" t="s">
        <v>21071</v>
      </c>
      <c r="M2759" s="15" t="s">
        <v>18972</v>
      </c>
      <c r="N2759" s="15" t="s">
        <v>18973</v>
      </c>
      <c r="O2759" s="16">
        <v>510</v>
      </c>
      <c r="P2759" s="15" t="s">
        <v>118</v>
      </c>
      <c r="Q2759" s="15">
        <v>19700</v>
      </c>
      <c r="R2759" s="15">
        <v>164200</v>
      </c>
      <c r="S2759" s="15">
        <v>183900</v>
      </c>
      <c r="T2759" s="15">
        <v>0.17</v>
      </c>
      <c r="U2759" s="15" t="s">
        <v>18717</v>
      </c>
      <c r="V2759" s="15" t="s">
        <v>76</v>
      </c>
      <c r="W2759" s="16">
        <v>1</v>
      </c>
      <c r="X2759" s="16">
        <v>1</v>
      </c>
      <c r="Y2759" s="15">
        <v>7533</v>
      </c>
      <c r="Z2759" s="15">
        <v>0.17299999999999999</v>
      </c>
      <c r="AA2759" s="15" t="s">
        <v>18924</v>
      </c>
      <c r="AB2759" s="15" t="s">
        <v>18925</v>
      </c>
      <c r="AC2759" s="15">
        <v>184900</v>
      </c>
      <c r="AD2759" s="26">
        <v>42094</v>
      </c>
      <c r="AE2759" s="15" t="s">
        <v>119</v>
      </c>
      <c r="AF2759" s="15" t="s">
        <v>119</v>
      </c>
      <c r="AG2759" s="16">
        <v>1</v>
      </c>
      <c r="AH2759" s="15" t="s">
        <v>21072</v>
      </c>
      <c r="AI2759" s="15" t="s">
        <v>78</v>
      </c>
      <c r="AJ2759" s="15">
        <v>7533.4313964800003</v>
      </c>
      <c r="AK2759" s="15">
        <v>385.50602835000001</v>
      </c>
      <c r="AL2759" s="15">
        <v>3103022.1562399999</v>
      </c>
      <c r="AM2759" s="15">
        <v>1411968.93979</v>
      </c>
      <c r="AN2759" s="19">
        <v>19700</v>
      </c>
      <c r="AO2759" s="19">
        <v>141600</v>
      </c>
      <c r="AP2759" s="19">
        <v>0</v>
      </c>
      <c r="AQ2759" s="19">
        <v>0</v>
      </c>
      <c r="AR2759" s="34">
        <f t="shared" si="556"/>
        <v>161300</v>
      </c>
      <c r="AS2759" s="34">
        <v>45000</v>
      </c>
      <c r="AT2759" s="34">
        <v>3000</v>
      </c>
      <c r="AU2759" s="34">
        <v>40705</v>
      </c>
      <c r="AV2759" s="34">
        <v>0</v>
      </c>
      <c r="AW2759" s="35">
        <f t="shared" si="557"/>
        <v>88705</v>
      </c>
      <c r="AX2759" s="34">
        <f t="shared" si="558"/>
        <v>72595</v>
      </c>
      <c r="AY2759" s="36">
        <v>1.3258000000000001</v>
      </c>
      <c r="AZ2759" s="36">
        <v>2.0265</v>
      </c>
      <c r="BA2759" s="22"/>
      <c r="BB2759" s="19">
        <v>1613</v>
      </c>
      <c r="BC2759" s="34">
        <f t="shared" si="559"/>
        <v>962.46451000000013</v>
      </c>
      <c r="BD2759" s="34">
        <f t="shared" si="560"/>
        <v>1471.1376750000002</v>
      </c>
      <c r="BE2759" s="38">
        <v>3.4819999999999997E-2</v>
      </c>
      <c r="BF2759" s="38">
        <f t="shared" si="561"/>
        <v>3.4819999999999997E-2</v>
      </c>
      <c r="BG2759" s="34">
        <v>33.5130142382</v>
      </c>
      <c r="BH2759" s="34">
        <v>51.225013843500001</v>
      </c>
      <c r="BI2759" s="34">
        <f t="shared" si="562"/>
        <v>928.95149576180017</v>
      </c>
      <c r="BJ2759" s="34">
        <f t="shared" si="563"/>
        <v>1419.9126611565002</v>
      </c>
      <c r="BK2759" s="34">
        <v>0</v>
      </c>
      <c r="BL2759" s="34">
        <v>0</v>
      </c>
      <c r="BM2759" s="34">
        <f t="shared" si="564"/>
        <v>0</v>
      </c>
      <c r="BN2759" s="39">
        <f t="shared" si="566"/>
        <v>928.95149576180017</v>
      </c>
      <c r="BO2759" s="39">
        <f t="shared" si="567"/>
        <v>1419.9126611565002</v>
      </c>
      <c r="BP2759" s="39">
        <f t="shared" si="565"/>
        <v>490.96116539470006</v>
      </c>
    </row>
    <row r="2760" spans="1:68" s="25" customFormat="1" ht="14.25" x14ac:dyDescent="0.2">
      <c r="A2760" s="14">
        <v>1620</v>
      </c>
      <c r="B2760" s="40"/>
      <c r="C2760" s="15"/>
      <c r="D2760" s="16">
        <v>30434</v>
      </c>
      <c r="E2760" s="15" t="s">
        <v>21073</v>
      </c>
      <c r="F2760" s="15" t="s">
        <v>21074</v>
      </c>
      <c r="G2760" s="17" t="s">
        <v>21075</v>
      </c>
      <c r="H2760" s="17" t="s">
        <v>21076</v>
      </c>
      <c r="I2760" s="17" t="s">
        <v>86</v>
      </c>
      <c r="J2760" s="15" t="s">
        <v>21077</v>
      </c>
      <c r="K2760" s="15" t="s">
        <v>86</v>
      </c>
      <c r="L2760" s="18" t="s">
        <v>21078</v>
      </c>
      <c r="M2760" s="15" t="s">
        <v>18972</v>
      </c>
      <c r="N2760" s="15" t="s">
        <v>18973</v>
      </c>
      <c r="O2760" s="16">
        <v>510</v>
      </c>
      <c r="P2760" s="15" t="s">
        <v>118</v>
      </c>
      <c r="Q2760" s="15">
        <v>22500</v>
      </c>
      <c r="R2760" s="15">
        <v>139700</v>
      </c>
      <c r="S2760" s="15">
        <v>162200</v>
      </c>
      <c r="T2760" s="15">
        <v>0.21</v>
      </c>
      <c r="U2760" s="15" t="s">
        <v>18717</v>
      </c>
      <c r="V2760" s="15" t="s">
        <v>76</v>
      </c>
      <c r="W2760" s="16">
        <v>1</v>
      </c>
      <c r="X2760" s="16">
        <v>1</v>
      </c>
      <c r="Y2760" s="15">
        <v>9086</v>
      </c>
      <c r="Z2760" s="15">
        <v>0.20899999999999999</v>
      </c>
      <c r="AA2760" s="15" t="s">
        <v>18924</v>
      </c>
      <c r="AB2760" s="15" t="s">
        <v>18925</v>
      </c>
      <c r="AC2760" s="15">
        <v>147000</v>
      </c>
      <c r="AD2760" s="26">
        <v>41316</v>
      </c>
      <c r="AE2760" s="15" t="s">
        <v>119</v>
      </c>
      <c r="AF2760" s="15" t="s">
        <v>119</v>
      </c>
      <c r="AG2760" s="16">
        <v>1</v>
      </c>
      <c r="AH2760" s="15" t="s">
        <v>21079</v>
      </c>
      <c r="AI2760" s="15" t="s">
        <v>78</v>
      </c>
      <c r="AJ2760" s="15">
        <v>9085.5637207</v>
      </c>
      <c r="AK2760" s="15">
        <v>408.46003015899998</v>
      </c>
      <c r="AL2760" s="15">
        <v>3103003.3544800002</v>
      </c>
      <c r="AM2760" s="15">
        <v>1411910.9809900001</v>
      </c>
      <c r="AN2760" s="19">
        <v>22500</v>
      </c>
      <c r="AO2760" s="19">
        <v>138200</v>
      </c>
      <c r="AP2760" s="19">
        <v>0</v>
      </c>
      <c r="AQ2760" s="19">
        <v>0</v>
      </c>
      <c r="AR2760" s="34">
        <f t="shared" ref="AR2760:AR2807" si="568">SUM(AN2760:AQ2760)</f>
        <v>160700</v>
      </c>
      <c r="AS2760" s="34">
        <v>45000</v>
      </c>
      <c r="AT2760" s="34">
        <v>3000</v>
      </c>
      <c r="AU2760" s="34">
        <v>40495</v>
      </c>
      <c r="AV2760" s="34">
        <v>0</v>
      </c>
      <c r="AW2760" s="35">
        <f t="shared" ref="AW2760:AW2807" si="569">SUM(AS2760:AV2760)</f>
        <v>88495</v>
      </c>
      <c r="AX2760" s="34">
        <f t="shared" ref="AX2760:AX2807" si="570">AR2760-AW2760</f>
        <v>72205</v>
      </c>
      <c r="AY2760" s="36">
        <v>1.3258000000000001</v>
      </c>
      <c r="AZ2760" s="36">
        <v>2.0265</v>
      </c>
      <c r="BA2760" s="22"/>
      <c r="BB2760" s="19">
        <v>1607</v>
      </c>
      <c r="BC2760" s="34">
        <f t="shared" ref="BC2760:BC2807" si="571">(AX2760/100)*AY2760</f>
        <v>957.29389000000003</v>
      </c>
      <c r="BD2760" s="34">
        <f t="shared" ref="BD2760:BD2807" si="572">(AX2760/100)*AZ2760</f>
        <v>1463.2343249999999</v>
      </c>
      <c r="BE2760" s="38">
        <v>3.4819999999999997E-2</v>
      </c>
      <c r="BF2760" s="38">
        <f t="shared" ref="BF2760:BF2807" si="573">BE2760</f>
        <v>3.4819999999999997E-2</v>
      </c>
      <c r="BG2760" s="34">
        <v>33.332973249799998</v>
      </c>
      <c r="BH2760" s="34">
        <v>50.949819196499995</v>
      </c>
      <c r="BI2760" s="34">
        <f t="shared" ref="BI2760:BI2807" si="574">BC2760-BG2760</f>
        <v>923.9609167502</v>
      </c>
      <c r="BJ2760" s="34">
        <f t="shared" ref="BJ2760:BJ2807" si="575">BD2760-BH2760</f>
        <v>1412.2845058035</v>
      </c>
      <c r="BK2760" s="34">
        <v>0</v>
      </c>
      <c r="BL2760" s="34">
        <v>0</v>
      </c>
      <c r="BM2760" s="34">
        <f t="shared" ref="BM2760:BM2807" si="576">BL2760-BK2760</f>
        <v>0</v>
      </c>
      <c r="BN2760" s="39">
        <f t="shared" si="566"/>
        <v>923.9609167502</v>
      </c>
      <c r="BO2760" s="39">
        <f t="shared" si="567"/>
        <v>1412.2845058035</v>
      </c>
      <c r="BP2760" s="39">
        <f t="shared" si="565"/>
        <v>488.3235890533</v>
      </c>
    </row>
    <row r="2761" spans="1:68" s="25" customFormat="1" ht="14.25" x14ac:dyDescent="0.2">
      <c r="A2761" s="14">
        <v>1621</v>
      </c>
      <c r="B2761" s="40"/>
      <c r="C2761" s="15"/>
      <c r="D2761" s="16">
        <v>23144</v>
      </c>
      <c r="E2761" s="15" t="s">
        <v>21080</v>
      </c>
      <c r="F2761" s="15" t="s">
        <v>21081</v>
      </c>
      <c r="G2761" s="17" t="s">
        <v>21082</v>
      </c>
      <c r="H2761" s="17" t="s">
        <v>21083</v>
      </c>
      <c r="I2761" s="17" t="s">
        <v>88</v>
      </c>
      <c r="J2761" s="15" t="s">
        <v>21084</v>
      </c>
      <c r="K2761" s="15" t="s">
        <v>88</v>
      </c>
      <c r="L2761" s="18" t="s">
        <v>21085</v>
      </c>
      <c r="M2761" s="15" t="s">
        <v>18972</v>
      </c>
      <c r="N2761" s="15" t="s">
        <v>18973</v>
      </c>
      <c r="O2761" s="16">
        <v>510</v>
      </c>
      <c r="P2761" s="15" t="s">
        <v>118</v>
      </c>
      <c r="Q2761" s="15">
        <v>19900</v>
      </c>
      <c r="R2761" s="15">
        <v>157500</v>
      </c>
      <c r="S2761" s="15">
        <v>177400</v>
      </c>
      <c r="T2761" s="15">
        <v>0.18</v>
      </c>
      <c r="U2761" s="15" t="s">
        <v>18717</v>
      </c>
      <c r="V2761" s="15" t="s">
        <v>76</v>
      </c>
      <c r="W2761" s="16">
        <v>1</v>
      </c>
      <c r="X2761" s="16">
        <v>1</v>
      </c>
      <c r="Y2761" s="15">
        <v>7581</v>
      </c>
      <c r="Z2761" s="15">
        <v>0.17399999999999999</v>
      </c>
      <c r="AA2761" s="15" t="s">
        <v>18924</v>
      </c>
      <c r="AB2761" s="15" t="s">
        <v>18925</v>
      </c>
      <c r="AC2761" s="15">
        <v>162500</v>
      </c>
      <c r="AD2761" s="26">
        <v>41400</v>
      </c>
      <c r="AE2761" s="15" t="s">
        <v>119</v>
      </c>
      <c r="AF2761" s="15" t="s">
        <v>119</v>
      </c>
      <c r="AG2761" s="16">
        <v>1</v>
      </c>
      <c r="AH2761" s="15" t="s">
        <v>21086</v>
      </c>
      <c r="AI2761" s="15" t="s">
        <v>78</v>
      </c>
      <c r="AJ2761" s="15">
        <v>7581.3227539099998</v>
      </c>
      <c r="AK2761" s="15">
        <v>383.250171276</v>
      </c>
      <c r="AL2761" s="15">
        <v>3103002.8787600002</v>
      </c>
      <c r="AM2761" s="15">
        <v>1411847.5487800001</v>
      </c>
      <c r="AN2761" s="19">
        <v>19900</v>
      </c>
      <c r="AO2761" s="19">
        <v>147900</v>
      </c>
      <c r="AP2761" s="19">
        <v>0</v>
      </c>
      <c r="AQ2761" s="19">
        <v>0</v>
      </c>
      <c r="AR2761" s="34">
        <f t="shared" si="568"/>
        <v>167800</v>
      </c>
      <c r="AS2761" s="34">
        <v>45000</v>
      </c>
      <c r="AT2761" s="34">
        <v>3000</v>
      </c>
      <c r="AU2761" s="34">
        <v>42980</v>
      </c>
      <c r="AV2761" s="34">
        <v>0</v>
      </c>
      <c r="AW2761" s="35">
        <f t="shared" si="569"/>
        <v>90980</v>
      </c>
      <c r="AX2761" s="34">
        <f t="shared" si="570"/>
        <v>76820</v>
      </c>
      <c r="AY2761" s="36">
        <v>1.3258000000000001</v>
      </c>
      <c r="AZ2761" s="36">
        <v>2.0265</v>
      </c>
      <c r="BA2761" s="22"/>
      <c r="BB2761" s="19">
        <v>1678</v>
      </c>
      <c r="BC2761" s="34">
        <f t="shared" si="571"/>
        <v>1018.4795600000001</v>
      </c>
      <c r="BD2761" s="34">
        <f t="shared" si="572"/>
        <v>1556.7573</v>
      </c>
      <c r="BE2761" s="38">
        <v>3.4819999999999997E-2</v>
      </c>
      <c r="BF2761" s="38">
        <f t="shared" si="573"/>
        <v>3.4819999999999997E-2</v>
      </c>
      <c r="BG2761" s="34">
        <v>35.463458279199997</v>
      </c>
      <c r="BH2761" s="34">
        <v>54.206289185999992</v>
      </c>
      <c r="BI2761" s="34">
        <f t="shared" si="574"/>
        <v>983.01610172080007</v>
      </c>
      <c r="BJ2761" s="34">
        <f t="shared" si="575"/>
        <v>1502.5510108139999</v>
      </c>
      <c r="BK2761" s="34">
        <v>0</v>
      </c>
      <c r="BL2761" s="34">
        <v>0</v>
      </c>
      <c r="BM2761" s="34">
        <f t="shared" si="576"/>
        <v>0</v>
      </c>
      <c r="BN2761" s="39">
        <f t="shared" si="566"/>
        <v>983.01610172080007</v>
      </c>
      <c r="BO2761" s="39">
        <f t="shared" si="567"/>
        <v>1502.5510108139999</v>
      </c>
      <c r="BP2761" s="39">
        <f t="shared" si="565"/>
        <v>519.53490909319987</v>
      </c>
    </row>
    <row r="2762" spans="1:68" s="25" customFormat="1" ht="14.25" x14ac:dyDescent="0.2">
      <c r="A2762" s="14">
        <v>1622</v>
      </c>
      <c r="B2762" s="40"/>
      <c r="C2762" s="15"/>
      <c r="D2762" s="16">
        <v>21775</v>
      </c>
      <c r="E2762" s="15" t="s">
        <v>21087</v>
      </c>
      <c r="F2762" s="15" t="s">
        <v>21088</v>
      </c>
      <c r="G2762" s="17" t="s">
        <v>21089</v>
      </c>
      <c r="H2762" s="17" t="s">
        <v>21090</v>
      </c>
      <c r="I2762" s="17" t="s">
        <v>86</v>
      </c>
      <c r="J2762" s="15" t="s">
        <v>21091</v>
      </c>
      <c r="K2762" s="15" t="s">
        <v>21092</v>
      </c>
      <c r="L2762" s="18" t="s">
        <v>21093</v>
      </c>
      <c r="M2762" s="15" t="s">
        <v>18972</v>
      </c>
      <c r="N2762" s="15" t="s">
        <v>18973</v>
      </c>
      <c r="O2762" s="16">
        <v>510</v>
      </c>
      <c r="P2762" s="15" t="s">
        <v>118</v>
      </c>
      <c r="Q2762" s="15">
        <v>23000</v>
      </c>
      <c r="R2762" s="15">
        <v>121500</v>
      </c>
      <c r="S2762" s="15">
        <v>144500</v>
      </c>
      <c r="T2762" s="15">
        <v>0.22</v>
      </c>
      <c r="U2762" s="15" t="s">
        <v>18717</v>
      </c>
      <c r="V2762" s="15" t="s">
        <v>76</v>
      </c>
      <c r="W2762" s="16">
        <v>1</v>
      </c>
      <c r="X2762" s="16">
        <v>1</v>
      </c>
      <c r="Y2762" s="15">
        <v>9540</v>
      </c>
      <c r="Z2762" s="15">
        <v>0.219</v>
      </c>
      <c r="AA2762" s="15" t="s">
        <v>18924</v>
      </c>
      <c r="AB2762" s="15" t="s">
        <v>18925</v>
      </c>
      <c r="AC2762" s="15">
        <v>150000</v>
      </c>
      <c r="AD2762" s="26">
        <v>41366</v>
      </c>
      <c r="AE2762" s="15" t="s">
        <v>183</v>
      </c>
      <c r="AF2762" s="15" t="s">
        <v>21094</v>
      </c>
      <c r="AG2762" s="16">
        <v>1</v>
      </c>
      <c r="AH2762" s="15" t="s">
        <v>21095</v>
      </c>
      <c r="AI2762" s="15" t="s">
        <v>78</v>
      </c>
      <c r="AJ2762" s="15">
        <v>9539.9909668</v>
      </c>
      <c r="AK2762" s="15">
        <v>454.30012983799998</v>
      </c>
      <c r="AL2762" s="15">
        <v>3103017.0729700001</v>
      </c>
      <c r="AM2762" s="15">
        <v>1411764.3115399999</v>
      </c>
      <c r="AN2762" s="19">
        <v>23000</v>
      </c>
      <c r="AO2762" s="19">
        <v>118800</v>
      </c>
      <c r="AP2762" s="19">
        <v>0</v>
      </c>
      <c r="AQ2762" s="19">
        <v>0</v>
      </c>
      <c r="AR2762" s="34">
        <f t="shared" si="568"/>
        <v>141800</v>
      </c>
      <c r="AS2762" s="34">
        <v>45000</v>
      </c>
      <c r="AT2762" s="34">
        <v>3000</v>
      </c>
      <c r="AU2762" s="34">
        <v>33880</v>
      </c>
      <c r="AV2762" s="34">
        <v>0</v>
      </c>
      <c r="AW2762" s="35">
        <f t="shared" si="569"/>
        <v>81880</v>
      </c>
      <c r="AX2762" s="34">
        <f t="shared" si="570"/>
        <v>59920</v>
      </c>
      <c r="AY2762" s="36">
        <v>1.3258000000000001</v>
      </c>
      <c r="AZ2762" s="36">
        <v>2.0265</v>
      </c>
      <c r="BA2762" s="22"/>
      <c r="BB2762" s="19">
        <v>1418</v>
      </c>
      <c r="BC2762" s="34">
        <f t="shared" si="571"/>
        <v>794.4193600000001</v>
      </c>
      <c r="BD2762" s="34">
        <f t="shared" si="572"/>
        <v>1214.2788</v>
      </c>
      <c r="BE2762" s="38">
        <v>3.4819999999999997E-2</v>
      </c>
      <c r="BF2762" s="38">
        <f t="shared" si="573"/>
        <v>3.4819999999999997E-2</v>
      </c>
      <c r="BG2762" s="34">
        <v>27.661682115200001</v>
      </c>
      <c r="BH2762" s="34">
        <v>42.281187815999999</v>
      </c>
      <c r="BI2762" s="34">
        <f t="shared" si="574"/>
        <v>766.75767788480005</v>
      </c>
      <c r="BJ2762" s="34">
        <f t="shared" si="575"/>
        <v>1171.997612184</v>
      </c>
      <c r="BK2762" s="34">
        <v>0</v>
      </c>
      <c r="BL2762" s="34">
        <v>0</v>
      </c>
      <c r="BM2762" s="34">
        <f t="shared" si="576"/>
        <v>0</v>
      </c>
      <c r="BN2762" s="39">
        <f t="shared" si="566"/>
        <v>766.75767788480005</v>
      </c>
      <c r="BO2762" s="39">
        <f t="shared" si="567"/>
        <v>1171.997612184</v>
      </c>
      <c r="BP2762" s="39">
        <f t="shared" si="565"/>
        <v>405.23993429919994</v>
      </c>
    </row>
    <row r="2763" spans="1:68" s="25" customFormat="1" ht="14.25" x14ac:dyDescent="0.2">
      <c r="A2763" s="14">
        <v>1623</v>
      </c>
      <c r="B2763" s="40"/>
      <c r="C2763" s="15"/>
      <c r="D2763" s="16">
        <v>24359</v>
      </c>
      <c r="E2763" s="15" t="s">
        <v>21096</v>
      </c>
      <c r="F2763" s="15" t="s">
        <v>21097</v>
      </c>
      <c r="G2763" s="17" t="s">
        <v>21098</v>
      </c>
      <c r="H2763" s="17" t="s">
        <v>21099</v>
      </c>
      <c r="I2763" s="17" t="s">
        <v>86</v>
      </c>
      <c r="J2763" s="15" t="s">
        <v>21100</v>
      </c>
      <c r="K2763" s="15" t="s">
        <v>19511</v>
      </c>
      <c r="L2763" s="18" t="s">
        <v>21101</v>
      </c>
      <c r="M2763" s="15" t="s">
        <v>18972</v>
      </c>
      <c r="N2763" s="15" t="s">
        <v>18973</v>
      </c>
      <c r="O2763" s="16">
        <v>510</v>
      </c>
      <c r="P2763" s="15" t="s">
        <v>118</v>
      </c>
      <c r="Q2763" s="15">
        <v>30000</v>
      </c>
      <c r="R2763" s="15">
        <v>154000</v>
      </c>
      <c r="S2763" s="15">
        <v>184000</v>
      </c>
      <c r="T2763" s="15">
        <v>0.34</v>
      </c>
      <c r="U2763" s="15" t="s">
        <v>18717</v>
      </c>
      <c r="V2763" s="15" t="s">
        <v>76</v>
      </c>
      <c r="W2763" s="16">
        <v>1</v>
      </c>
      <c r="X2763" s="16">
        <v>1</v>
      </c>
      <c r="Y2763" s="15">
        <v>14787</v>
      </c>
      <c r="Z2763" s="15">
        <v>0.33900000000000002</v>
      </c>
      <c r="AA2763" s="15" t="s">
        <v>18924</v>
      </c>
      <c r="AB2763" s="15" t="s">
        <v>18925</v>
      </c>
      <c r="AC2763" s="15">
        <v>141779</v>
      </c>
      <c r="AD2763" s="26">
        <v>37526</v>
      </c>
      <c r="AE2763" s="15" t="s">
        <v>183</v>
      </c>
      <c r="AF2763" s="15" t="s">
        <v>21102</v>
      </c>
      <c r="AG2763" s="16">
        <v>1</v>
      </c>
      <c r="AH2763" s="15" t="s">
        <v>21103</v>
      </c>
      <c r="AI2763" s="15" t="s">
        <v>78</v>
      </c>
      <c r="AJ2763" s="15">
        <v>14786.7756348</v>
      </c>
      <c r="AK2763" s="15">
        <v>599.60034170100005</v>
      </c>
      <c r="AL2763" s="15">
        <v>3103109.3739999998</v>
      </c>
      <c r="AM2763" s="15">
        <v>1411566.89264</v>
      </c>
      <c r="AN2763" s="19">
        <v>30000</v>
      </c>
      <c r="AO2763" s="19">
        <v>147700</v>
      </c>
      <c r="AP2763" s="19">
        <v>0</v>
      </c>
      <c r="AQ2763" s="19">
        <v>0</v>
      </c>
      <c r="AR2763" s="34">
        <f t="shared" si="568"/>
        <v>177700</v>
      </c>
      <c r="AS2763" s="34">
        <v>45000</v>
      </c>
      <c r="AT2763" s="34">
        <v>3000</v>
      </c>
      <c r="AU2763" s="34">
        <v>46445</v>
      </c>
      <c r="AV2763" s="34">
        <v>0</v>
      </c>
      <c r="AW2763" s="35">
        <f t="shared" si="569"/>
        <v>94445</v>
      </c>
      <c r="AX2763" s="34">
        <f t="shared" si="570"/>
        <v>83255</v>
      </c>
      <c r="AY2763" s="36">
        <v>1.3258000000000001</v>
      </c>
      <c r="AZ2763" s="36">
        <v>2.0265</v>
      </c>
      <c r="BA2763" s="22"/>
      <c r="BB2763" s="19">
        <v>1777</v>
      </c>
      <c r="BC2763" s="34">
        <f t="shared" si="571"/>
        <v>1103.7947899999999</v>
      </c>
      <c r="BD2763" s="34">
        <f t="shared" si="572"/>
        <v>1687.1625749999998</v>
      </c>
      <c r="BE2763" s="38">
        <v>3.4819999999999997E-2</v>
      </c>
      <c r="BF2763" s="38">
        <f t="shared" si="573"/>
        <v>3.4819999999999997E-2</v>
      </c>
      <c r="BG2763" s="34">
        <v>38.434134587799996</v>
      </c>
      <c r="BH2763" s="34">
        <v>58.747000861499991</v>
      </c>
      <c r="BI2763" s="34">
        <f t="shared" si="574"/>
        <v>1065.3606554122</v>
      </c>
      <c r="BJ2763" s="34">
        <f t="shared" si="575"/>
        <v>1628.4155741384998</v>
      </c>
      <c r="BK2763" s="34">
        <v>0</v>
      </c>
      <c r="BL2763" s="34">
        <v>0</v>
      </c>
      <c r="BM2763" s="34">
        <f t="shared" si="576"/>
        <v>0</v>
      </c>
      <c r="BN2763" s="39">
        <f t="shared" si="566"/>
        <v>1065.3606554122</v>
      </c>
      <c r="BO2763" s="39">
        <f t="shared" si="567"/>
        <v>1628.4155741384998</v>
      </c>
      <c r="BP2763" s="39">
        <f t="shared" si="565"/>
        <v>563.05491872629977</v>
      </c>
    </row>
    <row r="2764" spans="1:68" s="25" customFormat="1" ht="14.25" x14ac:dyDescent="0.2">
      <c r="A2764" s="14">
        <v>1624</v>
      </c>
      <c r="B2764" s="40"/>
      <c r="C2764" s="15" t="s">
        <v>1250</v>
      </c>
      <c r="D2764" s="16">
        <v>30282</v>
      </c>
      <c r="E2764" s="15" t="s">
        <v>21104</v>
      </c>
      <c r="F2764" s="15" t="s">
        <v>21105</v>
      </c>
      <c r="G2764" s="17" t="s">
        <v>21106</v>
      </c>
      <c r="H2764" s="17" t="s">
        <v>21107</v>
      </c>
      <c r="I2764" s="17" t="s">
        <v>86</v>
      </c>
      <c r="J2764" s="15" t="s">
        <v>21108</v>
      </c>
      <c r="K2764" s="15" t="s">
        <v>1843</v>
      </c>
      <c r="L2764" s="18" t="s">
        <v>21109</v>
      </c>
      <c r="M2764" s="15" t="s">
        <v>18972</v>
      </c>
      <c r="N2764" s="15" t="s">
        <v>18973</v>
      </c>
      <c r="O2764" s="16">
        <v>510</v>
      </c>
      <c r="P2764" s="15" t="s">
        <v>118</v>
      </c>
      <c r="Q2764" s="15">
        <v>20200</v>
      </c>
      <c r="R2764" s="15">
        <v>144700</v>
      </c>
      <c r="S2764" s="15">
        <v>164900</v>
      </c>
      <c r="T2764" s="15">
        <v>0.18</v>
      </c>
      <c r="U2764" s="15" t="s">
        <v>18717</v>
      </c>
      <c r="V2764" s="15" t="s">
        <v>76</v>
      </c>
      <c r="W2764" s="16">
        <v>1</v>
      </c>
      <c r="X2764" s="16">
        <v>1</v>
      </c>
      <c r="Y2764" s="15">
        <v>7751</v>
      </c>
      <c r="Z2764" s="15">
        <v>0.17799999999999999</v>
      </c>
      <c r="AA2764" s="15" t="s">
        <v>18924</v>
      </c>
      <c r="AB2764" s="15" t="s">
        <v>18925</v>
      </c>
      <c r="AC2764" s="15">
        <v>150000</v>
      </c>
      <c r="AD2764" s="26">
        <v>41564</v>
      </c>
      <c r="AE2764" s="15" t="s">
        <v>468</v>
      </c>
      <c r="AF2764" s="15" t="s">
        <v>21110</v>
      </c>
      <c r="AG2764" s="16">
        <v>1</v>
      </c>
      <c r="AH2764" s="15" t="s">
        <v>21111</v>
      </c>
      <c r="AI2764" s="15" t="s">
        <v>78</v>
      </c>
      <c r="AJ2764" s="15">
        <v>7751.01831055</v>
      </c>
      <c r="AK2764" s="15">
        <v>379.19931028500002</v>
      </c>
      <c r="AL2764" s="15">
        <v>3103166.7384700002</v>
      </c>
      <c r="AM2764" s="15">
        <v>1411643.4021099999</v>
      </c>
      <c r="AN2764" s="19">
        <v>20200</v>
      </c>
      <c r="AO2764" s="19">
        <v>131600</v>
      </c>
      <c r="AP2764" s="19">
        <v>0</v>
      </c>
      <c r="AQ2764" s="19">
        <v>0</v>
      </c>
      <c r="AR2764" s="34">
        <f t="shared" si="568"/>
        <v>151800</v>
      </c>
      <c r="AS2764" s="34">
        <v>45000</v>
      </c>
      <c r="AT2764" s="34">
        <v>0</v>
      </c>
      <c r="AU2764" s="34">
        <v>37380</v>
      </c>
      <c r="AV2764" s="34">
        <v>0</v>
      </c>
      <c r="AW2764" s="35">
        <f t="shared" si="569"/>
        <v>82380</v>
      </c>
      <c r="AX2764" s="34">
        <f t="shared" si="570"/>
        <v>69420</v>
      </c>
      <c r="AY2764" s="36">
        <v>1.3258000000000001</v>
      </c>
      <c r="AZ2764" s="36">
        <v>2.0265</v>
      </c>
      <c r="BA2764" s="22"/>
      <c r="BB2764" s="19">
        <v>1518</v>
      </c>
      <c r="BC2764" s="34">
        <f t="shared" si="571"/>
        <v>920.37036000000012</v>
      </c>
      <c r="BD2764" s="34">
        <f t="shared" si="572"/>
        <v>1406.7963</v>
      </c>
      <c r="BE2764" s="38">
        <v>3.4819999999999997E-2</v>
      </c>
      <c r="BF2764" s="38">
        <f t="shared" si="573"/>
        <v>3.4819999999999997E-2</v>
      </c>
      <c r="BG2764" s="34">
        <v>32.047295935200005</v>
      </c>
      <c r="BH2764" s="34">
        <v>48.984647165999995</v>
      </c>
      <c r="BI2764" s="34">
        <f t="shared" si="574"/>
        <v>888.32306406480006</v>
      </c>
      <c r="BJ2764" s="34">
        <f t="shared" si="575"/>
        <v>1357.8116528339999</v>
      </c>
      <c r="BK2764" s="34">
        <v>0</v>
      </c>
      <c r="BL2764" s="34">
        <v>0</v>
      </c>
      <c r="BM2764" s="34">
        <f t="shared" si="576"/>
        <v>0</v>
      </c>
      <c r="BN2764" s="39">
        <f t="shared" si="566"/>
        <v>888.32306406480006</v>
      </c>
      <c r="BO2764" s="39">
        <f t="shared" si="567"/>
        <v>1357.8116528339999</v>
      </c>
      <c r="BP2764" s="39">
        <f t="shared" si="565"/>
        <v>469.48858876919985</v>
      </c>
    </row>
    <row r="2765" spans="1:68" s="25" customFormat="1" ht="14.25" x14ac:dyDescent="0.2">
      <c r="A2765" s="14">
        <v>1625</v>
      </c>
      <c r="B2765" s="40"/>
      <c r="C2765" s="15" t="s">
        <v>21112</v>
      </c>
      <c r="D2765" s="16">
        <v>5665</v>
      </c>
      <c r="E2765" s="15" t="s">
        <v>21113</v>
      </c>
      <c r="F2765" s="15" t="s">
        <v>21112</v>
      </c>
      <c r="G2765" s="17" t="s">
        <v>21114</v>
      </c>
      <c r="H2765" s="17" t="s">
        <v>21115</v>
      </c>
      <c r="I2765" s="17" t="s">
        <v>86</v>
      </c>
      <c r="J2765" s="15" t="s">
        <v>21116</v>
      </c>
      <c r="K2765" s="15" t="s">
        <v>698</v>
      </c>
      <c r="L2765" s="18" t="s">
        <v>21117</v>
      </c>
      <c r="M2765" s="15" t="s">
        <v>18972</v>
      </c>
      <c r="N2765" s="15" t="s">
        <v>18973</v>
      </c>
      <c r="O2765" s="16">
        <v>510</v>
      </c>
      <c r="P2765" s="15" t="s">
        <v>118</v>
      </c>
      <c r="Q2765" s="15">
        <v>23800</v>
      </c>
      <c r="R2765" s="15">
        <v>163000</v>
      </c>
      <c r="S2765" s="15">
        <v>186800</v>
      </c>
      <c r="T2765" s="15">
        <v>0.23</v>
      </c>
      <c r="U2765" s="15" t="s">
        <v>18717</v>
      </c>
      <c r="V2765" s="15" t="s">
        <v>76</v>
      </c>
      <c r="W2765" s="16">
        <v>1</v>
      </c>
      <c r="X2765" s="16">
        <v>1</v>
      </c>
      <c r="Y2765" s="15">
        <v>9557</v>
      </c>
      <c r="Z2765" s="15">
        <v>0.219</v>
      </c>
      <c r="AA2765" s="15" t="s">
        <v>18924</v>
      </c>
      <c r="AB2765" s="15" t="s">
        <v>18925</v>
      </c>
      <c r="AC2765" s="15">
        <v>139320</v>
      </c>
      <c r="AD2765" s="26">
        <v>37830</v>
      </c>
      <c r="AE2765" s="15" t="s">
        <v>147</v>
      </c>
      <c r="AF2765" s="15" t="s">
        <v>21118</v>
      </c>
      <c r="AG2765" s="16">
        <v>1</v>
      </c>
      <c r="AH2765" s="15" t="s">
        <v>21119</v>
      </c>
      <c r="AI2765" s="15" t="s">
        <v>78</v>
      </c>
      <c r="AJ2765" s="15">
        <v>9556.8444824199996</v>
      </c>
      <c r="AK2765" s="15">
        <v>393.553083657</v>
      </c>
      <c r="AL2765" s="15">
        <v>3103170.6162200002</v>
      </c>
      <c r="AM2765" s="15">
        <v>1411736.6479799999</v>
      </c>
      <c r="AN2765" s="19">
        <v>23800</v>
      </c>
      <c r="AO2765" s="19">
        <v>153300</v>
      </c>
      <c r="AP2765" s="19">
        <v>0</v>
      </c>
      <c r="AQ2765" s="19">
        <v>0</v>
      </c>
      <c r="AR2765" s="34">
        <f t="shared" si="568"/>
        <v>177100</v>
      </c>
      <c r="AS2765" s="34">
        <v>45000</v>
      </c>
      <c r="AT2765" s="34">
        <v>3000</v>
      </c>
      <c r="AU2765" s="34">
        <v>46235</v>
      </c>
      <c r="AV2765" s="34">
        <v>0</v>
      </c>
      <c r="AW2765" s="35">
        <f t="shared" si="569"/>
        <v>94235</v>
      </c>
      <c r="AX2765" s="34">
        <f t="shared" si="570"/>
        <v>82865</v>
      </c>
      <c r="AY2765" s="36">
        <v>1.3258000000000001</v>
      </c>
      <c r="AZ2765" s="36">
        <v>2.0265</v>
      </c>
      <c r="BA2765" s="22"/>
      <c r="BB2765" s="19">
        <v>1771</v>
      </c>
      <c r="BC2765" s="34">
        <f t="shared" si="571"/>
        <v>1098.62417</v>
      </c>
      <c r="BD2765" s="34">
        <f t="shared" si="572"/>
        <v>1679.259225</v>
      </c>
      <c r="BE2765" s="38">
        <v>3.4819999999999997E-2</v>
      </c>
      <c r="BF2765" s="38">
        <f t="shared" si="573"/>
        <v>3.4819999999999997E-2</v>
      </c>
      <c r="BG2765" s="34">
        <v>38.254093599400001</v>
      </c>
      <c r="BH2765" s="34">
        <v>58.471806214499992</v>
      </c>
      <c r="BI2765" s="34">
        <f t="shared" si="574"/>
        <v>1060.3700764006001</v>
      </c>
      <c r="BJ2765" s="34">
        <f t="shared" si="575"/>
        <v>1620.7874187855</v>
      </c>
      <c r="BK2765" s="34">
        <v>0</v>
      </c>
      <c r="BL2765" s="34">
        <v>0</v>
      </c>
      <c r="BM2765" s="34">
        <f t="shared" si="576"/>
        <v>0</v>
      </c>
      <c r="BN2765" s="39">
        <f t="shared" si="566"/>
        <v>1060.3700764006001</v>
      </c>
      <c r="BO2765" s="39">
        <f t="shared" si="567"/>
        <v>1620.7874187855</v>
      </c>
      <c r="BP2765" s="39">
        <f t="shared" si="565"/>
        <v>560.41734238489994</v>
      </c>
    </row>
    <row r="2766" spans="1:68" s="25" customFormat="1" ht="14.25" x14ac:dyDescent="0.2">
      <c r="A2766" s="14">
        <v>1626</v>
      </c>
      <c r="B2766" s="40"/>
      <c r="C2766" s="15"/>
      <c r="D2766" s="16">
        <v>14050</v>
      </c>
      <c r="E2766" s="15" t="s">
        <v>21120</v>
      </c>
      <c r="F2766" s="15" t="s">
        <v>21121</v>
      </c>
      <c r="G2766" s="17" t="s">
        <v>21122</v>
      </c>
      <c r="H2766" s="17" t="s">
        <v>21123</v>
      </c>
      <c r="I2766" s="17" t="s">
        <v>86</v>
      </c>
      <c r="J2766" s="15" t="s">
        <v>21124</v>
      </c>
      <c r="K2766" s="15" t="s">
        <v>903</v>
      </c>
      <c r="L2766" s="18" t="s">
        <v>20237</v>
      </c>
      <c r="M2766" s="15" t="s">
        <v>18972</v>
      </c>
      <c r="N2766" s="15" t="s">
        <v>18973</v>
      </c>
      <c r="O2766" s="16">
        <v>557</v>
      </c>
      <c r="P2766" s="15" t="s">
        <v>74</v>
      </c>
      <c r="Q2766" s="15">
        <v>0</v>
      </c>
      <c r="R2766" s="15">
        <v>0</v>
      </c>
      <c r="S2766" s="15">
        <v>0</v>
      </c>
      <c r="T2766" s="15">
        <v>1.31</v>
      </c>
      <c r="U2766" s="15" t="s">
        <v>18717</v>
      </c>
      <c r="V2766" s="15" t="s">
        <v>76</v>
      </c>
      <c r="W2766" s="16">
        <v>0</v>
      </c>
      <c r="X2766" s="16">
        <v>1</v>
      </c>
      <c r="Y2766" s="15">
        <v>21401</v>
      </c>
      <c r="Z2766" s="15">
        <v>0.49099999999999999</v>
      </c>
      <c r="AA2766" s="15" t="s">
        <v>78</v>
      </c>
      <c r="AB2766" s="15" t="s">
        <v>78</v>
      </c>
      <c r="AC2766" s="15">
        <v>0</v>
      </c>
      <c r="AD2766" s="26">
        <v>38435</v>
      </c>
      <c r="AE2766" s="15" t="s">
        <v>119</v>
      </c>
      <c r="AF2766" s="15" t="s">
        <v>119</v>
      </c>
      <c r="AG2766" s="16">
        <v>1</v>
      </c>
      <c r="AH2766" s="15" t="s">
        <v>20238</v>
      </c>
      <c r="AI2766" s="15" t="s">
        <v>78</v>
      </c>
      <c r="AJ2766" s="15">
        <v>21401.2702637</v>
      </c>
      <c r="AK2766" s="15">
        <v>1035.01969444</v>
      </c>
      <c r="AL2766" s="15">
        <v>3103196.9082800001</v>
      </c>
      <c r="AM2766" s="15">
        <v>1411540.5974699999</v>
      </c>
      <c r="AN2766" s="19">
        <v>0</v>
      </c>
      <c r="AO2766" s="19">
        <v>0</v>
      </c>
      <c r="AP2766" s="19">
        <v>0</v>
      </c>
      <c r="AQ2766" s="19">
        <v>0</v>
      </c>
      <c r="AR2766" s="34">
        <f t="shared" si="568"/>
        <v>0</v>
      </c>
      <c r="AS2766" s="34">
        <v>0</v>
      </c>
      <c r="AT2766" s="34">
        <v>0</v>
      </c>
      <c r="AU2766" s="34">
        <v>0</v>
      </c>
      <c r="AV2766" s="34">
        <v>0</v>
      </c>
      <c r="AW2766" s="35">
        <f t="shared" si="569"/>
        <v>0</v>
      </c>
      <c r="AX2766" s="34">
        <f t="shared" si="570"/>
        <v>0</v>
      </c>
      <c r="AY2766" s="36">
        <v>1.3258000000000001</v>
      </c>
      <c r="AZ2766" s="36">
        <v>2.0265</v>
      </c>
      <c r="BA2766" s="22"/>
      <c r="BB2766" s="19">
        <v>0</v>
      </c>
      <c r="BC2766" s="34">
        <f t="shared" si="571"/>
        <v>0</v>
      </c>
      <c r="BD2766" s="34">
        <f t="shared" si="572"/>
        <v>0</v>
      </c>
      <c r="BE2766" s="38">
        <v>3.4819999999999997E-2</v>
      </c>
      <c r="BF2766" s="38">
        <f t="shared" si="573"/>
        <v>3.4819999999999997E-2</v>
      </c>
      <c r="BG2766" s="34">
        <v>0</v>
      </c>
      <c r="BH2766" s="34">
        <v>0</v>
      </c>
      <c r="BI2766" s="34">
        <f t="shared" si="574"/>
        <v>0</v>
      </c>
      <c r="BJ2766" s="34">
        <f t="shared" si="575"/>
        <v>0</v>
      </c>
      <c r="BK2766" s="34">
        <v>0</v>
      </c>
      <c r="BL2766" s="34">
        <v>0</v>
      </c>
      <c r="BM2766" s="34">
        <f t="shared" si="576"/>
        <v>0</v>
      </c>
      <c r="BN2766" s="39">
        <f t="shared" si="566"/>
        <v>0</v>
      </c>
      <c r="BO2766" s="39">
        <f t="shared" si="567"/>
        <v>0</v>
      </c>
      <c r="BP2766" s="39">
        <f t="shared" si="565"/>
        <v>0</v>
      </c>
    </row>
    <row r="2767" spans="1:68" s="25" customFormat="1" ht="14.25" x14ac:dyDescent="0.2">
      <c r="A2767" s="14">
        <v>1627</v>
      </c>
      <c r="B2767" s="40"/>
      <c r="C2767" s="15"/>
      <c r="D2767" s="16">
        <v>27160</v>
      </c>
      <c r="E2767" s="15" t="s">
        <v>21125</v>
      </c>
      <c r="F2767" s="15" t="s">
        <v>21126</v>
      </c>
      <c r="G2767" s="17" t="s">
        <v>21127</v>
      </c>
      <c r="H2767" s="17" t="s">
        <v>21128</v>
      </c>
      <c r="I2767" s="17" t="s">
        <v>86</v>
      </c>
      <c r="J2767" s="15" t="s">
        <v>21129</v>
      </c>
      <c r="K2767" s="15" t="s">
        <v>5204</v>
      </c>
      <c r="L2767" s="18" t="s">
        <v>21130</v>
      </c>
      <c r="M2767" s="15" t="s">
        <v>18972</v>
      </c>
      <c r="N2767" s="15" t="s">
        <v>18973</v>
      </c>
      <c r="O2767" s="16">
        <v>557</v>
      </c>
      <c r="P2767" s="15" t="s">
        <v>74</v>
      </c>
      <c r="Q2767" s="15">
        <v>0</v>
      </c>
      <c r="R2767" s="15">
        <v>0</v>
      </c>
      <c r="S2767" s="15">
        <v>0</v>
      </c>
      <c r="T2767" s="15">
        <v>0.24</v>
      </c>
      <c r="U2767" s="15" t="s">
        <v>18717</v>
      </c>
      <c r="V2767" s="15" t="s">
        <v>76</v>
      </c>
      <c r="W2767" s="16">
        <v>0</v>
      </c>
      <c r="X2767" s="16">
        <v>1</v>
      </c>
      <c r="Y2767" s="15">
        <v>7229</v>
      </c>
      <c r="Z2767" s="15">
        <v>0.16600000000000001</v>
      </c>
      <c r="AA2767" s="15" t="s">
        <v>78</v>
      </c>
      <c r="AB2767" s="15" t="s">
        <v>78</v>
      </c>
      <c r="AC2767" s="15">
        <v>0</v>
      </c>
      <c r="AD2767" s="26">
        <v>38435</v>
      </c>
      <c r="AE2767" s="15" t="s">
        <v>119</v>
      </c>
      <c r="AF2767" s="15" t="s">
        <v>119</v>
      </c>
      <c r="AG2767" s="16">
        <v>1</v>
      </c>
      <c r="AH2767" s="15" t="s">
        <v>21131</v>
      </c>
      <c r="AI2767" s="15" t="s">
        <v>78</v>
      </c>
      <c r="AJ2767" s="15">
        <v>7229.0603027300003</v>
      </c>
      <c r="AK2767" s="15">
        <v>618.473161495</v>
      </c>
      <c r="AL2767" s="15">
        <v>3103222.6142299999</v>
      </c>
      <c r="AM2767" s="15">
        <v>1411470.73597</v>
      </c>
      <c r="AN2767" s="19">
        <v>0</v>
      </c>
      <c r="AO2767" s="19">
        <v>0</v>
      </c>
      <c r="AP2767" s="19">
        <v>0</v>
      </c>
      <c r="AQ2767" s="19">
        <v>0</v>
      </c>
      <c r="AR2767" s="34">
        <f t="shared" si="568"/>
        <v>0</v>
      </c>
      <c r="AS2767" s="34">
        <v>0</v>
      </c>
      <c r="AT2767" s="34">
        <v>0</v>
      </c>
      <c r="AU2767" s="34">
        <v>0</v>
      </c>
      <c r="AV2767" s="34">
        <v>0</v>
      </c>
      <c r="AW2767" s="35">
        <f t="shared" si="569"/>
        <v>0</v>
      </c>
      <c r="AX2767" s="34">
        <f t="shared" si="570"/>
        <v>0</v>
      </c>
      <c r="AY2767" s="36">
        <v>1.3258000000000001</v>
      </c>
      <c r="AZ2767" s="36">
        <v>2.0265</v>
      </c>
      <c r="BA2767" s="22"/>
      <c r="BB2767" s="19">
        <v>0</v>
      </c>
      <c r="BC2767" s="34">
        <f t="shared" si="571"/>
        <v>0</v>
      </c>
      <c r="BD2767" s="34">
        <f t="shared" si="572"/>
        <v>0</v>
      </c>
      <c r="BE2767" s="38">
        <v>3.4819999999999997E-2</v>
      </c>
      <c r="BF2767" s="38">
        <f t="shared" si="573"/>
        <v>3.4819999999999997E-2</v>
      </c>
      <c r="BG2767" s="34">
        <v>0</v>
      </c>
      <c r="BH2767" s="34">
        <v>0</v>
      </c>
      <c r="BI2767" s="34">
        <f t="shared" si="574"/>
        <v>0</v>
      </c>
      <c r="BJ2767" s="34">
        <f t="shared" si="575"/>
        <v>0</v>
      </c>
      <c r="BK2767" s="34">
        <v>0</v>
      </c>
      <c r="BL2767" s="34">
        <v>0</v>
      </c>
      <c r="BM2767" s="34">
        <f t="shared" si="576"/>
        <v>0</v>
      </c>
      <c r="BN2767" s="39">
        <f t="shared" si="566"/>
        <v>0</v>
      </c>
      <c r="BO2767" s="39">
        <f t="shared" si="567"/>
        <v>0</v>
      </c>
      <c r="BP2767" s="39">
        <f t="shared" si="565"/>
        <v>0</v>
      </c>
    </row>
    <row r="2768" spans="1:68" s="25" customFormat="1" ht="14.25" x14ac:dyDescent="0.2">
      <c r="A2768" s="14">
        <v>1628</v>
      </c>
      <c r="B2768" s="40"/>
      <c r="C2768" s="15"/>
      <c r="D2768" s="16">
        <v>17382</v>
      </c>
      <c r="E2768" s="15" t="s">
        <v>21132</v>
      </c>
      <c r="F2768" s="15" t="s">
        <v>21133</v>
      </c>
      <c r="G2768" s="17" t="s">
        <v>21134</v>
      </c>
      <c r="H2768" s="17" t="s">
        <v>21135</v>
      </c>
      <c r="I2768" s="17" t="s">
        <v>86</v>
      </c>
      <c r="J2768" s="15" t="s">
        <v>21136</v>
      </c>
      <c r="K2768" s="15" t="s">
        <v>21137</v>
      </c>
      <c r="L2768" s="18" t="s">
        <v>21138</v>
      </c>
      <c r="M2768" s="15" t="s">
        <v>20245</v>
      </c>
      <c r="N2768" s="15" t="s">
        <v>20246</v>
      </c>
      <c r="O2768" s="16">
        <v>510</v>
      </c>
      <c r="P2768" s="15" t="s">
        <v>118</v>
      </c>
      <c r="Q2768" s="15">
        <v>23100</v>
      </c>
      <c r="R2768" s="15">
        <v>175200</v>
      </c>
      <c r="S2768" s="15">
        <v>198300</v>
      </c>
      <c r="T2768" s="15">
        <v>0.55000000000000004</v>
      </c>
      <c r="U2768" s="15" t="s">
        <v>18717</v>
      </c>
      <c r="V2768" s="15" t="s">
        <v>76</v>
      </c>
      <c r="W2768" s="16">
        <v>1</v>
      </c>
      <c r="X2768" s="16">
        <v>1</v>
      </c>
      <c r="Y2768" s="15">
        <v>26397</v>
      </c>
      <c r="Z2768" s="15">
        <v>0.60599999999999998</v>
      </c>
      <c r="AA2768" s="15" t="s">
        <v>78</v>
      </c>
      <c r="AB2768" s="15" t="s">
        <v>78</v>
      </c>
      <c r="AC2768" s="15">
        <v>148818</v>
      </c>
      <c r="AD2768" s="26">
        <v>37613</v>
      </c>
      <c r="AE2768" s="15" t="s">
        <v>119</v>
      </c>
      <c r="AF2768" s="15" t="s">
        <v>119</v>
      </c>
      <c r="AG2768" s="16">
        <v>1</v>
      </c>
      <c r="AH2768" s="15" t="s">
        <v>21139</v>
      </c>
      <c r="AI2768" s="15" t="s">
        <v>78</v>
      </c>
      <c r="AJ2768" s="15">
        <v>26397.1975098</v>
      </c>
      <c r="AK2768" s="15">
        <v>681.252048704</v>
      </c>
      <c r="AL2768" s="15">
        <v>3103316.4037700002</v>
      </c>
      <c r="AM2768" s="15">
        <v>1411736.7888799999</v>
      </c>
      <c r="AN2768" s="19">
        <v>0</v>
      </c>
      <c r="AO2768" s="19">
        <v>0</v>
      </c>
      <c r="AP2768" s="19">
        <v>23100</v>
      </c>
      <c r="AQ2768" s="19">
        <v>170700</v>
      </c>
      <c r="AR2768" s="34">
        <f t="shared" si="568"/>
        <v>193800</v>
      </c>
      <c r="AS2768" s="34">
        <v>0</v>
      </c>
      <c r="AT2768" s="34">
        <v>3000</v>
      </c>
      <c r="AU2768" s="34">
        <v>0</v>
      </c>
      <c r="AV2768" s="34">
        <v>0</v>
      </c>
      <c r="AW2768" s="35">
        <f t="shared" si="569"/>
        <v>3000</v>
      </c>
      <c r="AX2768" s="34">
        <f t="shared" si="570"/>
        <v>190800</v>
      </c>
      <c r="AY2768" s="36">
        <v>1.3258000000000001</v>
      </c>
      <c r="AZ2768" s="36">
        <v>2.0265</v>
      </c>
      <c r="BA2768" s="22"/>
      <c r="BB2768" s="19">
        <v>3876</v>
      </c>
      <c r="BC2768" s="34">
        <f t="shared" si="571"/>
        <v>2529.6264000000001</v>
      </c>
      <c r="BD2768" s="34">
        <f t="shared" si="572"/>
        <v>3866.5619999999999</v>
      </c>
      <c r="BE2768" s="38">
        <v>3.4819999999999997E-2</v>
      </c>
      <c r="BF2768" s="38">
        <f t="shared" si="573"/>
        <v>3.4819999999999997E-2</v>
      </c>
      <c r="BG2768" s="34">
        <v>0</v>
      </c>
      <c r="BH2768" s="34">
        <v>0</v>
      </c>
      <c r="BI2768" s="34">
        <f t="shared" si="574"/>
        <v>2529.6264000000001</v>
      </c>
      <c r="BJ2768" s="34">
        <f t="shared" si="575"/>
        <v>3866.5619999999999</v>
      </c>
      <c r="BK2768" s="34">
        <v>0</v>
      </c>
      <c r="BL2768" s="34">
        <v>51.356999999999971</v>
      </c>
      <c r="BM2768" s="34">
        <f t="shared" si="576"/>
        <v>51.356999999999971</v>
      </c>
      <c r="BN2768" s="39">
        <f t="shared" si="566"/>
        <v>2529.6264000000001</v>
      </c>
      <c r="BO2768" s="39">
        <f t="shared" si="567"/>
        <v>3815.2049999999999</v>
      </c>
      <c r="BP2768" s="39">
        <f t="shared" si="565"/>
        <v>1285.5785999999998</v>
      </c>
    </row>
    <row r="2769" spans="1:68" s="25" customFormat="1" ht="14.25" x14ac:dyDescent="0.2">
      <c r="A2769" s="14">
        <v>1629</v>
      </c>
      <c r="B2769" s="40"/>
      <c r="C2769" s="15"/>
      <c r="D2769" s="16">
        <v>19239</v>
      </c>
      <c r="E2769" s="15" t="s">
        <v>21140</v>
      </c>
      <c r="F2769" s="15" t="s">
        <v>21141</v>
      </c>
      <c r="G2769" s="17" t="s">
        <v>21142</v>
      </c>
      <c r="H2769" s="17" t="s">
        <v>21143</v>
      </c>
      <c r="I2769" s="17" t="s">
        <v>250</v>
      </c>
      <c r="J2769" s="15" t="s">
        <v>21144</v>
      </c>
      <c r="K2769" s="15" t="s">
        <v>4266</v>
      </c>
      <c r="L2769" s="18" t="s">
        <v>21145</v>
      </c>
      <c r="M2769" s="15" t="s">
        <v>18981</v>
      </c>
      <c r="N2769" s="15" t="s">
        <v>18982</v>
      </c>
      <c r="O2769" s="16">
        <v>510</v>
      </c>
      <c r="P2769" s="15" t="s">
        <v>118</v>
      </c>
      <c r="Q2769" s="15">
        <v>27500</v>
      </c>
      <c r="R2769" s="15">
        <v>145900</v>
      </c>
      <c r="S2769" s="15">
        <v>173400</v>
      </c>
      <c r="T2769" s="15">
        <v>0.28000000000000003</v>
      </c>
      <c r="U2769" s="15" t="s">
        <v>18717</v>
      </c>
      <c r="V2769" s="15" t="s">
        <v>76</v>
      </c>
      <c r="W2769" s="16">
        <v>1</v>
      </c>
      <c r="X2769" s="16">
        <v>1</v>
      </c>
      <c r="Y2769" s="15">
        <v>13662</v>
      </c>
      <c r="Z2769" s="15">
        <v>0.314</v>
      </c>
      <c r="AA2769" s="15" t="s">
        <v>78</v>
      </c>
      <c r="AB2769" s="15" t="s">
        <v>78</v>
      </c>
      <c r="AC2769" s="15">
        <v>182900</v>
      </c>
      <c r="AD2769" s="26">
        <v>42536</v>
      </c>
      <c r="AE2769" s="15" t="s">
        <v>147</v>
      </c>
      <c r="AF2769" s="15" t="s">
        <v>21146</v>
      </c>
      <c r="AG2769" s="16">
        <v>1</v>
      </c>
      <c r="AH2769" s="15" t="s">
        <v>21147</v>
      </c>
      <c r="AI2769" s="15" t="s">
        <v>78</v>
      </c>
      <c r="AJ2769" s="15">
        <v>13662.1972656</v>
      </c>
      <c r="AK2769" s="15">
        <v>505.25507907100001</v>
      </c>
      <c r="AL2769" s="15">
        <v>3103420.03309</v>
      </c>
      <c r="AM2769" s="15">
        <v>1411786.6872099999</v>
      </c>
      <c r="AN2769" s="19">
        <v>27500</v>
      </c>
      <c r="AO2769" s="19">
        <v>143800</v>
      </c>
      <c r="AP2769" s="19">
        <v>0</v>
      </c>
      <c r="AQ2769" s="19">
        <v>0</v>
      </c>
      <c r="AR2769" s="34">
        <f t="shared" si="568"/>
        <v>171300</v>
      </c>
      <c r="AS2769" s="34">
        <v>45000</v>
      </c>
      <c r="AT2769" s="34">
        <v>3000</v>
      </c>
      <c r="AU2769" s="34">
        <v>44205</v>
      </c>
      <c r="AV2769" s="34">
        <v>0</v>
      </c>
      <c r="AW2769" s="35">
        <f t="shared" si="569"/>
        <v>92205</v>
      </c>
      <c r="AX2769" s="34">
        <f t="shared" si="570"/>
        <v>79095</v>
      </c>
      <c r="AY2769" s="36">
        <v>1.3258000000000001</v>
      </c>
      <c r="AZ2769" s="36">
        <v>2.0265</v>
      </c>
      <c r="BA2769" s="22"/>
      <c r="BB2769" s="19">
        <v>1713</v>
      </c>
      <c r="BC2769" s="34">
        <f t="shared" si="571"/>
        <v>1048.6415100000002</v>
      </c>
      <c r="BD2769" s="34">
        <f t="shared" si="572"/>
        <v>1602.860175</v>
      </c>
      <c r="BE2769" s="38">
        <v>3.4819999999999997E-2</v>
      </c>
      <c r="BF2769" s="38">
        <f t="shared" si="573"/>
        <v>3.4819999999999997E-2</v>
      </c>
      <c r="BG2769" s="34">
        <v>36.5136973782</v>
      </c>
      <c r="BH2769" s="34">
        <v>55.811591293499994</v>
      </c>
      <c r="BI2769" s="34">
        <f t="shared" si="574"/>
        <v>1012.1278126218001</v>
      </c>
      <c r="BJ2769" s="34">
        <f t="shared" si="575"/>
        <v>1547.0485837065</v>
      </c>
      <c r="BK2769" s="34">
        <v>0</v>
      </c>
      <c r="BL2769" s="34">
        <v>0</v>
      </c>
      <c r="BM2769" s="34">
        <f t="shared" si="576"/>
        <v>0</v>
      </c>
      <c r="BN2769" s="39">
        <f t="shared" si="566"/>
        <v>1012.1278126218001</v>
      </c>
      <c r="BO2769" s="39">
        <f t="shared" si="567"/>
        <v>1547.0485837065</v>
      </c>
      <c r="BP2769" s="39">
        <f t="shared" si="565"/>
        <v>534.92077108469994</v>
      </c>
    </row>
    <row r="2770" spans="1:68" s="25" customFormat="1" ht="14.25" x14ac:dyDescent="0.2">
      <c r="A2770" s="14">
        <v>1630</v>
      </c>
      <c r="B2770" s="40"/>
      <c r="C2770" s="15"/>
      <c r="D2770" s="16">
        <v>24540</v>
      </c>
      <c r="E2770" s="15" t="s">
        <v>21148</v>
      </c>
      <c r="F2770" s="15" t="s">
        <v>21149</v>
      </c>
      <c r="G2770" s="17" t="s">
        <v>21150</v>
      </c>
      <c r="H2770" s="17" t="s">
        <v>21151</v>
      </c>
      <c r="I2770" s="17" t="s">
        <v>1050</v>
      </c>
      <c r="J2770" s="15" t="s">
        <v>21152</v>
      </c>
      <c r="K2770" s="15" t="s">
        <v>21092</v>
      </c>
      <c r="L2770" s="18" t="s">
        <v>21153</v>
      </c>
      <c r="M2770" s="15" t="s">
        <v>20245</v>
      </c>
      <c r="N2770" s="15" t="s">
        <v>20246</v>
      </c>
      <c r="O2770" s="16">
        <v>510</v>
      </c>
      <c r="P2770" s="15" t="s">
        <v>118</v>
      </c>
      <c r="Q2770" s="15">
        <v>27500</v>
      </c>
      <c r="R2770" s="15">
        <v>172900</v>
      </c>
      <c r="S2770" s="15">
        <v>200400</v>
      </c>
      <c r="T2770" s="15">
        <v>0.27</v>
      </c>
      <c r="U2770" s="15" t="s">
        <v>18717</v>
      </c>
      <c r="V2770" s="15" t="s">
        <v>76</v>
      </c>
      <c r="W2770" s="16">
        <v>1</v>
      </c>
      <c r="X2770" s="16">
        <v>1</v>
      </c>
      <c r="Y2770" s="15">
        <v>14517</v>
      </c>
      <c r="Z2770" s="15">
        <v>0.33300000000000002</v>
      </c>
      <c r="AA2770" s="15" t="s">
        <v>78</v>
      </c>
      <c r="AB2770" s="15" t="s">
        <v>78</v>
      </c>
      <c r="AC2770" s="15">
        <v>147189</v>
      </c>
      <c r="AD2770" s="26">
        <v>37826</v>
      </c>
      <c r="AE2770" s="15" t="s">
        <v>147</v>
      </c>
      <c r="AF2770" s="15" t="s">
        <v>17113</v>
      </c>
      <c r="AG2770" s="16">
        <v>1</v>
      </c>
      <c r="AH2770" s="15" t="s">
        <v>21154</v>
      </c>
      <c r="AI2770" s="15" t="s">
        <v>78</v>
      </c>
      <c r="AJ2770" s="15">
        <v>14516.5522461</v>
      </c>
      <c r="AK2770" s="15">
        <v>512.56482429000005</v>
      </c>
      <c r="AL2770" s="15">
        <v>3103491.3739100001</v>
      </c>
      <c r="AM2770" s="15">
        <v>1411828.75869</v>
      </c>
      <c r="AN2770" s="19">
        <v>27500</v>
      </c>
      <c r="AO2770" s="19">
        <v>168900</v>
      </c>
      <c r="AP2770" s="19">
        <v>0</v>
      </c>
      <c r="AQ2770" s="19">
        <v>0</v>
      </c>
      <c r="AR2770" s="34">
        <f t="shared" si="568"/>
        <v>196400</v>
      </c>
      <c r="AS2770" s="34">
        <v>45000</v>
      </c>
      <c r="AT2770" s="34">
        <v>0</v>
      </c>
      <c r="AU2770" s="34">
        <v>52990</v>
      </c>
      <c r="AV2770" s="34">
        <v>0</v>
      </c>
      <c r="AW2770" s="35">
        <f t="shared" si="569"/>
        <v>97990</v>
      </c>
      <c r="AX2770" s="34">
        <f t="shared" si="570"/>
        <v>98410</v>
      </c>
      <c r="AY2770" s="36">
        <v>1.3258000000000001</v>
      </c>
      <c r="AZ2770" s="36">
        <v>2.0265</v>
      </c>
      <c r="BA2770" s="22"/>
      <c r="BB2770" s="19">
        <v>1964</v>
      </c>
      <c r="BC2770" s="34">
        <f t="shared" si="571"/>
        <v>1304.7197800000001</v>
      </c>
      <c r="BD2770" s="34">
        <f t="shared" si="572"/>
        <v>1994.27865</v>
      </c>
      <c r="BE2770" s="38">
        <v>3.4819999999999997E-2</v>
      </c>
      <c r="BF2770" s="38">
        <f t="shared" si="573"/>
        <v>3.4819999999999997E-2</v>
      </c>
      <c r="BG2770" s="34">
        <v>45.4303427396</v>
      </c>
      <c r="BH2770" s="34">
        <v>69.440782592999994</v>
      </c>
      <c r="BI2770" s="34">
        <f t="shared" si="574"/>
        <v>1259.2894372604001</v>
      </c>
      <c r="BJ2770" s="34">
        <f t="shared" si="575"/>
        <v>1924.837867407</v>
      </c>
      <c r="BK2770" s="34">
        <v>0</v>
      </c>
      <c r="BL2770" s="34">
        <v>0</v>
      </c>
      <c r="BM2770" s="34">
        <f t="shared" si="576"/>
        <v>0</v>
      </c>
      <c r="BN2770" s="39">
        <f t="shared" si="566"/>
        <v>1259.2894372604001</v>
      </c>
      <c r="BO2770" s="39">
        <f t="shared" si="567"/>
        <v>1924.837867407</v>
      </c>
      <c r="BP2770" s="39">
        <f t="shared" si="565"/>
        <v>665.54843014659991</v>
      </c>
    </row>
    <row r="2771" spans="1:68" s="25" customFormat="1" ht="14.25" x14ac:dyDescent="0.2">
      <c r="A2771" s="14">
        <v>1631</v>
      </c>
      <c r="B2771" s="40"/>
      <c r="C2771" s="15"/>
      <c r="D2771" s="16">
        <v>25158</v>
      </c>
      <c r="E2771" s="15" t="s">
        <v>21155</v>
      </c>
      <c r="F2771" s="15" t="s">
        <v>21156</v>
      </c>
      <c r="G2771" s="17" t="s">
        <v>21157</v>
      </c>
      <c r="H2771" s="17" t="s">
        <v>21158</v>
      </c>
      <c r="I2771" s="17" t="s">
        <v>205</v>
      </c>
      <c r="J2771" s="15" t="s">
        <v>21159</v>
      </c>
      <c r="K2771" s="15" t="s">
        <v>9386</v>
      </c>
      <c r="L2771" s="18" t="s">
        <v>21160</v>
      </c>
      <c r="M2771" s="15" t="s">
        <v>18981</v>
      </c>
      <c r="N2771" s="15" t="s">
        <v>18982</v>
      </c>
      <c r="O2771" s="16">
        <v>510</v>
      </c>
      <c r="P2771" s="15" t="s">
        <v>118</v>
      </c>
      <c r="Q2771" s="15">
        <v>24200</v>
      </c>
      <c r="R2771" s="15">
        <v>127000</v>
      </c>
      <c r="S2771" s="15">
        <v>151200</v>
      </c>
      <c r="T2771" s="15">
        <v>0.25</v>
      </c>
      <c r="U2771" s="15" t="s">
        <v>18717</v>
      </c>
      <c r="V2771" s="15" t="s">
        <v>76</v>
      </c>
      <c r="W2771" s="16">
        <v>1</v>
      </c>
      <c r="X2771" s="16">
        <v>1</v>
      </c>
      <c r="Y2771" s="15">
        <v>12425</v>
      </c>
      <c r="Z2771" s="15">
        <v>0.28499999999999998</v>
      </c>
      <c r="AA2771" s="15" t="s">
        <v>18924</v>
      </c>
      <c r="AB2771" s="15" t="s">
        <v>18925</v>
      </c>
      <c r="AC2771" s="15">
        <v>148000</v>
      </c>
      <c r="AD2771" s="26">
        <v>42228</v>
      </c>
      <c r="AE2771" s="15" t="s">
        <v>147</v>
      </c>
      <c r="AF2771" s="15" t="s">
        <v>21161</v>
      </c>
      <c r="AG2771" s="16">
        <v>1</v>
      </c>
      <c r="AH2771" s="15" t="s">
        <v>21162</v>
      </c>
      <c r="AI2771" s="15" t="s">
        <v>78</v>
      </c>
      <c r="AJ2771" s="15">
        <v>12424.730957</v>
      </c>
      <c r="AK2771" s="15">
        <v>490.828694692</v>
      </c>
      <c r="AL2771" s="15">
        <v>3103561.1821499998</v>
      </c>
      <c r="AM2771" s="15">
        <v>1411863.6510600001</v>
      </c>
      <c r="AN2771" s="19">
        <v>24200</v>
      </c>
      <c r="AO2771" s="19">
        <v>111300</v>
      </c>
      <c r="AP2771" s="19">
        <v>0</v>
      </c>
      <c r="AQ2771" s="19">
        <v>0</v>
      </c>
      <c r="AR2771" s="34">
        <f t="shared" si="568"/>
        <v>135500</v>
      </c>
      <c r="AS2771" s="34">
        <v>45000</v>
      </c>
      <c r="AT2771" s="34">
        <v>0</v>
      </c>
      <c r="AU2771" s="34">
        <v>31675</v>
      </c>
      <c r="AV2771" s="34">
        <v>0</v>
      </c>
      <c r="AW2771" s="35">
        <f t="shared" si="569"/>
        <v>76675</v>
      </c>
      <c r="AX2771" s="34">
        <f t="shared" si="570"/>
        <v>58825</v>
      </c>
      <c r="AY2771" s="36">
        <v>1.3258000000000001</v>
      </c>
      <c r="AZ2771" s="36">
        <v>2.0265</v>
      </c>
      <c r="BA2771" s="22"/>
      <c r="BB2771" s="19">
        <v>1355</v>
      </c>
      <c r="BC2771" s="34">
        <f t="shared" si="571"/>
        <v>779.90185000000008</v>
      </c>
      <c r="BD2771" s="34">
        <f t="shared" si="572"/>
        <v>1192.0886250000001</v>
      </c>
      <c r="BE2771" s="38">
        <v>3.4819999999999997E-2</v>
      </c>
      <c r="BF2771" s="38">
        <f t="shared" si="573"/>
        <v>3.4819999999999997E-2</v>
      </c>
      <c r="BG2771" s="34">
        <v>27.156182417</v>
      </c>
      <c r="BH2771" s="34">
        <v>41.508525922499999</v>
      </c>
      <c r="BI2771" s="34">
        <f t="shared" si="574"/>
        <v>752.74566758300011</v>
      </c>
      <c r="BJ2771" s="34">
        <f t="shared" si="575"/>
        <v>1150.5800990775001</v>
      </c>
      <c r="BK2771" s="34">
        <v>0</v>
      </c>
      <c r="BL2771" s="34">
        <v>0</v>
      </c>
      <c r="BM2771" s="34">
        <f t="shared" si="576"/>
        <v>0</v>
      </c>
      <c r="BN2771" s="39">
        <f t="shared" si="566"/>
        <v>752.74566758300011</v>
      </c>
      <c r="BO2771" s="39">
        <f t="shared" si="567"/>
        <v>1150.5800990775001</v>
      </c>
      <c r="BP2771" s="39">
        <f t="shared" si="565"/>
        <v>397.8344314945</v>
      </c>
    </row>
    <row r="2772" spans="1:68" s="25" customFormat="1" ht="14.25" x14ac:dyDescent="0.2">
      <c r="A2772" s="14">
        <v>1632</v>
      </c>
      <c r="B2772" s="40"/>
      <c r="C2772" s="15"/>
      <c r="D2772" s="16">
        <v>20040</v>
      </c>
      <c r="E2772" s="15" t="s">
        <v>21163</v>
      </c>
      <c r="F2772" s="15" t="s">
        <v>21164</v>
      </c>
      <c r="G2772" s="17" t="s">
        <v>21165</v>
      </c>
      <c r="H2772" s="17" t="s">
        <v>21166</v>
      </c>
      <c r="I2772" s="17" t="s">
        <v>86</v>
      </c>
      <c r="J2772" s="15" t="s">
        <v>21167</v>
      </c>
      <c r="K2772" s="15" t="s">
        <v>21168</v>
      </c>
      <c r="L2772" s="18" t="s">
        <v>21169</v>
      </c>
      <c r="M2772" s="15" t="s">
        <v>20245</v>
      </c>
      <c r="N2772" s="15" t="s">
        <v>20246</v>
      </c>
      <c r="O2772" s="16">
        <v>510</v>
      </c>
      <c r="P2772" s="15" t="s">
        <v>118</v>
      </c>
      <c r="Q2772" s="15">
        <v>17800</v>
      </c>
      <c r="R2772" s="15">
        <v>163800</v>
      </c>
      <c r="S2772" s="15">
        <v>181600</v>
      </c>
      <c r="T2772" s="15">
        <v>0.17</v>
      </c>
      <c r="U2772" s="15" t="s">
        <v>18717</v>
      </c>
      <c r="V2772" s="15" t="s">
        <v>76</v>
      </c>
      <c r="W2772" s="16">
        <v>1</v>
      </c>
      <c r="X2772" s="16">
        <v>1</v>
      </c>
      <c r="Y2772" s="15">
        <v>8230</v>
      </c>
      <c r="Z2772" s="15">
        <v>0.189</v>
      </c>
      <c r="AA2772" s="15" t="s">
        <v>20247</v>
      </c>
      <c r="AB2772" s="15" t="s">
        <v>18925</v>
      </c>
      <c r="AC2772" s="15">
        <v>178000</v>
      </c>
      <c r="AD2772" s="26">
        <v>42027</v>
      </c>
      <c r="AE2772" s="15" t="s">
        <v>183</v>
      </c>
      <c r="AF2772" s="15" t="s">
        <v>21170</v>
      </c>
      <c r="AG2772" s="16">
        <v>1</v>
      </c>
      <c r="AH2772" s="15" t="s">
        <v>21171</v>
      </c>
      <c r="AI2772" s="15" t="s">
        <v>78</v>
      </c>
      <c r="AJ2772" s="15">
        <v>8229.6984863300004</v>
      </c>
      <c r="AK2772" s="15">
        <v>382.75601564599998</v>
      </c>
      <c r="AL2772" s="15">
        <v>3103607.5393400001</v>
      </c>
      <c r="AM2772" s="15">
        <v>1411920.4981800001</v>
      </c>
      <c r="AN2772" s="19">
        <v>17800</v>
      </c>
      <c r="AO2772" s="19">
        <v>157900</v>
      </c>
      <c r="AP2772" s="19">
        <v>0</v>
      </c>
      <c r="AQ2772" s="19">
        <v>0</v>
      </c>
      <c r="AR2772" s="34">
        <f t="shared" si="568"/>
        <v>175700</v>
      </c>
      <c r="AS2772" s="34">
        <v>45000</v>
      </c>
      <c r="AT2772" s="34">
        <v>3000</v>
      </c>
      <c r="AU2772" s="34">
        <v>45745</v>
      </c>
      <c r="AV2772" s="34">
        <v>0</v>
      </c>
      <c r="AW2772" s="35">
        <f t="shared" si="569"/>
        <v>93745</v>
      </c>
      <c r="AX2772" s="34">
        <f t="shared" si="570"/>
        <v>81955</v>
      </c>
      <c r="AY2772" s="36">
        <v>1.3258000000000001</v>
      </c>
      <c r="AZ2772" s="36">
        <v>2.0265</v>
      </c>
      <c r="BA2772" s="22"/>
      <c r="BB2772" s="19">
        <v>1757</v>
      </c>
      <c r="BC2772" s="34">
        <f t="shared" si="571"/>
        <v>1086.5593900000001</v>
      </c>
      <c r="BD2772" s="34">
        <f t="shared" si="572"/>
        <v>1660.8180749999999</v>
      </c>
      <c r="BE2772" s="38">
        <v>3.4819999999999997E-2</v>
      </c>
      <c r="BF2772" s="38">
        <f t="shared" si="573"/>
        <v>3.4819999999999997E-2</v>
      </c>
      <c r="BG2772" s="34">
        <v>37.833997959800001</v>
      </c>
      <c r="BH2772" s="34">
        <v>57.829685371499991</v>
      </c>
      <c r="BI2772" s="34">
        <f t="shared" si="574"/>
        <v>1048.7253920402002</v>
      </c>
      <c r="BJ2772" s="34">
        <f t="shared" si="575"/>
        <v>1602.9883896284998</v>
      </c>
      <c r="BK2772" s="34">
        <v>0</v>
      </c>
      <c r="BL2772" s="34">
        <v>0</v>
      </c>
      <c r="BM2772" s="34">
        <f t="shared" si="576"/>
        <v>0</v>
      </c>
      <c r="BN2772" s="39">
        <f t="shared" si="566"/>
        <v>1048.7253920402002</v>
      </c>
      <c r="BO2772" s="39">
        <f t="shared" si="567"/>
        <v>1602.9883896284998</v>
      </c>
      <c r="BP2772" s="39">
        <f t="shared" si="565"/>
        <v>554.26299758829964</v>
      </c>
    </row>
    <row r="2773" spans="1:68" s="25" customFormat="1" ht="14.25" x14ac:dyDescent="0.2">
      <c r="A2773" s="14">
        <v>1633</v>
      </c>
      <c r="B2773" s="40"/>
      <c r="C2773" s="15"/>
      <c r="D2773" s="16">
        <v>28294</v>
      </c>
      <c r="E2773" s="15" t="s">
        <v>21172</v>
      </c>
      <c r="F2773" s="15" t="s">
        <v>21173</v>
      </c>
      <c r="G2773" s="17" t="s">
        <v>21174</v>
      </c>
      <c r="H2773" s="17" t="s">
        <v>21175</v>
      </c>
      <c r="I2773" s="17" t="s">
        <v>86</v>
      </c>
      <c r="J2773" s="15" t="s">
        <v>21175</v>
      </c>
      <c r="K2773" s="15" t="s">
        <v>1462</v>
      </c>
      <c r="L2773" s="18" t="s">
        <v>21176</v>
      </c>
      <c r="M2773" s="15" t="s">
        <v>20245</v>
      </c>
      <c r="N2773" s="15" t="s">
        <v>20246</v>
      </c>
      <c r="O2773" s="16">
        <v>510</v>
      </c>
      <c r="P2773" s="15" t="s">
        <v>118</v>
      </c>
      <c r="Q2773" s="15">
        <v>16100</v>
      </c>
      <c r="R2773" s="15">
        <v>159000</v>
      </c>
      <c r="S2773" s="15">
        <v>175100</v>
      </c>
      <c r="T2773" s="15">
        <v>0.15</v>
      </c>
      <c r="U2773" s="15" t="s">
        <v>18717</v>
      </c>
      <c r="V2773" s="15" t="s">
        <v>76</v>
      </c>
      <c r="W2773" s="16">
        <v>1</v>
      </c>
      <c r="X2773" s="16">
        <v>1</v>
      </c>
      <c r="Y2773" s="15">
        <v>6842</v>
      </c>
      <c r="Z2773" s="15">
        <v>0.157</v>
      </c>
      <c r="AA2773" s="15" t="s">
        <v>20247</v>
      </c>
      <c r="AB2773" s="15" t="s">
        <v>18925</v>
      </c>
      <c r="AC2773" s="15">
        <v>155500</v>
      </c>
      <c r="AD2773" s="26">
        <v>42118</v>
      </c>
      <c r="AE2773" s="15" t="s">
        <v>119</v>
      </c>
      <c r="AF2773" s="15" t="s">
        <v>119</v>
      </c>
      <c r="AG2773" s="16">
        <v>1</v>
      </c>
      <c r="AH2773" s="15" t="s">
        <v>21177</v>
      </c>
      <c r="AI2773" s="15" t="s">
        <v>78</v>
      </c>
      <c r="AJ2773" s="15">
        <v>6842.0666503900002</v>
      </c>
      <c r="AK2773" s="15">
        <v>360.45641777700001</v>
      </c>
      <c r="AL2773" s="15">
        <v>3103653.5100199999</v>
      </c>
      <c r="AM2773" s="15">
        <v>1411961.3190899999</v>
      </c>
      <c r="AN2773" s="19">
        <v>16100</v>
      </c>
      <c r="AO2773" s="19">
        <v>157200</v>
      </c>
      <c r="AP2773" s="19">
        <v>0</v>
      </c>
      <c r="AQ2773" s="19">
        <v>0</v>
      </c>
      <c r="AR2773" s="34">
        <f t="shared" si="568"/>
        <v>173300</v>
      </c>
      <c r="AS2773" s="34">
        <v>45000</v>
      </c>
      <c r="AT2773" s="34">
        <v>3000</v>
      </c>
      <c r="AU2773" s="34">
        <v>44905</v>
      </c>
      <c r="AV2773" s="34">
        <v>0</v>
      </c>
      <c r="AW2773" s="35">
        <f t="shared" si="569"/>
        <v>92905</v>
      </c>
      <c r="AX2773" s="34">
        <f t="shared" si="570"/>
        <v>80395</v>
      </c>
      <c r="AY2773" s="36">
        <v>1.3258000000000001</v>
      </c>
      <c r="AZ2773" s="36">
        <v>2.0265</v>
      </c>
      <c r="BA2773" s="22"/>
      <c r="BB2773" s="19">
        <v>1733</v>
      </c>
      <c r="BC2773" s="34">
        <f t="shared" si="571"/>
        <v>1065.8769100000002</v>
      </c>
      <c r="BD2773" s="34">
        <f t="shared" si="572"/>
        <v>1629.2046750000002</v>
      </c>
      <c r="BE2773" s="38">
        <v>3.4819999999999997E-2</v>
      </c>
      <c r="BF2773" s="38">
        <f t="shared" si="573"/>
        <v>3.4819999999999997E-2</v>
      </c>
      <c r="BG2773" s="34">
        <v>37.113834006200001</v>
      </c>
      <c r="BH2773" s="34">
        <v>56.728906783500001</v>
      </c>
      <c r="BI2773" s="34">
        <f t="shared" si="574"/>
        <v>1028.7630759938002</v>
      </c>
      <c r="BJ2773" s="34">
        <f t="shared" si="575"/>
        <v>1572.4757682165002</v>
      </c>
      <c r="BK2773" s="34">
        <v>0</v>
      </c>
      <c r="BL2773" s="34">
        <v>0</v>
      </c>
      <c r="BM2773" s="34">
        <f t="shared" si="576"/>
        <v>0</v>
      </c>
      <c r="BN2773" s="39">
        <f t="shared" si="566"/>
        <v>1028.7630759938002</v>
      </c>
      <c r="BO2773" s="39">
        <f t="shared" si="567"/>
        <v>1572.4757682165002</v>
      </c>
      <c r="BP2773" s="39">
        <f t="shared" si="565"/>
        <v>543.71269222270007</v>
      </c>
    </row>
    <row r="2774" spans="1:68" s="25" customFormat="1" ht="14.25" x14ac:dyDescent="0.2">
      <c r="A2774" s="14">
        <v>1634</v>
      </c>
      <c r="B2774" s="40"/>
      <c r="C2774" s="15"/>
      <c r="D2774" s="16">
        <v>23610</v>
      </c>
      <c r="E2774" s="15" t="s">
        <v>21178</v>
      </c>
      <c r="F2774" s="15" t="s">
        <v>21179</v>
      </c>
      <c r="G2774" s="17" t="s">
        <v>21180</v>
      </c>
      <c r="H2774" s="17" t="s">
        <v>20720</v>
      </c>
      <c r="I2774" s="17" t="s">
        <v>86</v>
      </c>
      <c r="J2774" s="15" t="s">
        <v>9532</v>
      </c>
      <c r="K2774" s="15" t="s">
        <v>86</v>
      </c>
      <c r="L2774" s="18" t="s">
        <v>21181</v>
      </c>
      <c r="M2774" s="15" t="s">
        <v>18981</v>
      </c>
      <c r="N2774" s="15" t="s">
        <v>18982</v>
      </c>
      <c r="O2774" s="16">
        <v>510</v>
      </c>
      <c r="P2774" s="15" t="s">
        <v>118</v>
      </c>
      <c r="Q2774" s="15">
        <v>20300</v>
      </c>
      <c r="R2774" s="15">
        <v>183700</v>
      </c>
      <c r="S2774" s="15">
        <v>204000</v>
      </c>
      <c r="T2774" s="15">
        <v>0.2</v>
      </c>
      <c r="U2774" s="15" t="s">
        <v>18717</v>
      </c>
      <c r="V2774" s="15" t="s">
        <v>76</v>
      </c>
      <c r="W2774" s="16">
        <v>1</v>
      </c>
      <c r="X2774" s="16">
        <v>1</v>
      </c>
      <c r="Y2774" s="15">
        <v>9201</v>
      </c>
      <c r="Z2774" s="15">
        <v>0.21099999999999999</v>
      </c>
      <c r="AA2774" s="15" t="s">
        <v>20247</v>
      </c>
      <c r="AB2774" s="15" t="s">
        <v>18925</v>
      </c>
      <c r="AC2774" s="15">
        <v>99220</v>
      </c>
      <c r="AD2774" s="26">
        <v>40898</v>
      </c>
      <c r="AE2774" s="15" t="s">
        <v>119</v>
      </c>
      <c r="AF2774" s="15" t="s">
        <v>119</v>
      </c>
      <c r="AG2774" s="16">
        <v>1</v>
      </c>
      <c r="AH2774" s="15" t="s">
        <v>21182</v>
      </c>
      <c r="AI2774" s="15" t="s">
        <v>78</v>
      </c>
      <c r="AJ2774" s="15">
        <v>9201.4736328100007</v>
      </c>
      <c r="AK2774" s="15">
        <v>422.28514358699999</v>
      </c>
      <c r="AL2774" s="15">
        <v>3103706.2295200001</v>
      </c>
      <c r="AM2774" s="15">
        <v>1411996.0262</v>
      </c>
      <c r="AN2774" s="19">
        <v>20300</v>
      </c>
      <c r="AO2774" s="19">
        <v>181100</v>
      </c>
      <c r="AP2774" s="19">
        <v>0</v>
      </c>
      <c r="AQ2774" s="19">
        <v>0</v>
      </c>
      <c r="AR2774" s="34">
        <f t="shared" si="568"/>
        <v>201400</v>
      </c>
      <c r="AS2774" s="34">
        <v>45000</v>
      </c>
      <c r="AT2774" s="34">
        <v>3000</v>
      </c>
      <c r="AU2774" s="34">
        <v>54740</v>
      </c>
      <c r="AV2774" s="34">
        <v>0</v>
      </c>
      <c r="AW2774" s="35">
        <f t="shared" si="569"/>
        <v>102740</v>
      </c>
      <c r="AX2774" s="34">
        <f t="shared" si="570"/>
        <v>98660</v>
      </c>
      <c r="AY2774" s="36">
        <v>1.3258000000000001</v>
      </c>
      <c r="AZ2774" s="36">
        <v>2.0265</v>
      </c>
      <c r="BA2774" s="22"/>
      <c r="BB2774" s="19">
        <v>2014</v>
      </c>
      <c r="BC2774" s="34">
        <f t="shared" si="571"/>
        <v>1308.0342800000001</v>
      </c>
      <c r="BD2774" s="34">
        <f t="shared" si="572"/>
        <v>1999.3449000000001</v>
      </c>
      <c r="BE2774" s="38">
        <v>3.4819999999999997E-2</v>
      </c>
      <c r="BF2774" s="38">
        <f t="shared" si="573"/>
        <v>3.4819999999999997E-2</v>
      </c>
      <c r="BG2774" s="34">
        <v>45.5457536296</v>
      </c>
      <c r="BH2774" s="34">
        <v>69.617189417999995</v>
      </c>
      <c r="BI2774" s="34">
        <f t="shared" si="574"/>
        <v>1262.4885263704</v>
      </c>
      <c r="BJ2774" s="34">
        <f t="shared" si="575"/>
        <v>1929.7277105820001</v>
      </c>
      <c r="BK2774" s="34">
        <v>0</v>
      </c>
      <c r="BL2774" s="34">
        <v>0</v>
      </c>
      <c r="BM2774" s="34">
        <f t="shared" si="576"/>
        <v>0</v>
      </c>
      <c r="BN2774" s="39">
        <f t="shared" si="566"/>
        <v>1262.4885263704</v>
      </c>
      <c r="BO2774" s="39">
        <f t="shared" si="567"/>
        <v>1929.7277105820001</v>
      </c>
      <c r="BP2774" s="39">
        <f t="shared" si="565"/>
        <v>667.2391842116001</v>
      </c>
    </row>
    <row r="2775" spans="1:68" s="25" customFormat="1" ht="14.25" x14ac:dyDescent="0.2">
      <c r="A2775" s="14">
        <v>1635</v>
      </c>
      <c r="B2775" s="40"/>
      <c r="C2775" s="15"/>
      <c r="D2775" s="16">
        <v>5577</v>
      </c>
      <c r="E2775" s="15" t="s">
        <v>21183</v>
      </c>
      <c r="F2775" s="15" t="s">
        <v>21184</v>
      </c>
      <c r="G2775" s="17" t="s">
        <v>21180</v>
      </c>
      <c r="H2775" s="17" t="s">
        <v>20720</v>
      </c>
      <c r="I2775" s="17" t="s">
        <v>86</v>
      </c>
      <c r="J2775" s="15" t="s">
        <v>21185</v>
      </c>
      <c r="K2775" s="15" t="s">
        <v>5433</v>
      </c>
      <c r="L2775" s="18" t="s">
        <v>21186</v>
      </c>
      <c r="M2775" s="15" t="s">
        <v>20245</v>
      </c>
      <c r="N2775" s="15" t="s">
        <v>20246</v>
      </c>
      <c r="O2775" s="16">
        <v>510</v>
      </c>
      <c r="P2775" s="15" t="s">
        <v>118</v>
      </c>
      <c r="Q2775" s="15">
        <v>31700</v>
      </c>
      <c r="R2775" s="15">
        <v>162600</v>
      </c>
      <c r="S2775" s="15">
        <v>194300</v>
      </c>
      <c r="T2775" s="15">
        <v>0.23</v>
      </c>
      <c r="U2775" s="15" t="s">
        <v>18717</v>
      </c>
      <c r="V2775" s="15" t="s">
        <v>76</v>
      </c>
      <c r="W2775" s="16">
        <v>1</v>
      </c>
      <c r="X2775" s="16">
        <v>1</v>
      </c>
      <c r="Y2775" s="15">
        <v>9925</v>
      </c>
      <c r="Z2775" s="15">
        <v>0.22800000000000001</v>
      </c>
      <c r="AA2775" s="15" t="s">
        <v>20247</v>
      </c>
      <c r="AB2775" s="15" t="s">
        <v>18925</v>
      </c>
      <c r="AC2775" s="15">
        <v>140455</v>
      </c>
      <c r="AD2775" s="26">
        <v>37522</v>
      </c>
      <c r="AE2775" s="15" t="s">
        <v>183</v>
      </c>
      <c r="AF2775" s="15" t="s">
        <v>21187</v>
      </c>
      <c r="AG2775" s="16">
        <v>1</v>
      </c>
      <c r="AH2775" s="15" t="s">
        <v>21188</v>
      </c>
      <c r="AI2775" s="15" t="s">
        <v>78</v>
      </c>
      <c r="AJ2775" s="15">
        <v>9924.5122070300004</v>
      </c>
      <c r="AK2775" s="15">
        <v>448.26497264099999</v>
      </c>
      <c r="AL2775" s="15">
        <v>3103742.3683699998</v>
      </c>
      <c r="AM2775" s="15">
        <v>1412052.7833</v>
      </c>
      <c r="AN2775" s="19">
        <v>31700</v>
      </c>
      <c r="AO2775" s="19">
        <v>156600</v>
      </c>
      <c r="AP2775" s="19">
        <v>0</v>
      </c>
      <c r="AQ2775" s="19">
        <v>0</v>
      </c>
      <c r="AR2775" s="34">
        <f t="shared" si="568"/>
        <v>188300</v>
      </c>
      <c r="AS2775" s="34">
        <v>45000</v>
      </c>
      <c r="AT2775" s="34">
        <v>3000</v>
      </c>
      <c r="AU2775" s="34">
        <v>50155</v>
      </c>
      <c r="AV2775" s="34">
        <v>0</v>
      </c>
      <c r="AW2775" s="35">
        <f t="shared" si="569"/>
        <v>98155</v>
      </c>
      <c r="AX2775" s="34">
        <f t="shared" si="570"/>
        <v>90145</v>
      </c>
      <c r="AY2775" s="36">
        <v>1.3258000000000001</v>
      </c>
      <c r="AZ2775" s="36">
        <v>2.0265</v>
      </c>
      <c r="BA2775" s="22"/>
      <c r="BB2775" s="19">
        <v>1883</v>
      </c>
      <c r="BC2775" s="34">
        <f t="shared" si="571"/>
        <v>1195.1424100000002</v>
      </c>
      <c r="BD2775" s="34">
        <f t="shared" si="572"/>
        <v>1826.788425</v>
      </c>
      <c r="BE2775" s="38">
        <v>3.4819999999999997E-2</v>
      </c>
      <c r="BF2775" s="38">
        <f t="shared" si="573"/>
        <v>3.4819999999999997E-2</v>
      </c>
      <c r="BG2775" s="34">
        <v>41.614858716200004</v>
      </c>
      <c r="BH2775" s="34">
        <v>63.608772958499991</v>
      </c>
      <c r="BI2775" s="34">
        <f t="shared" si="574"/>
        <v>1153.5275512838002</v>
      </c>
      <c r="BJ2775" s="34">
        <f t="shared" si="575"/>
        <v>1763.1796520415</v>
      </c>
      <c r="BK2775" s="34">
        <v>0</v>
      </c>
      <c r="BL2775" s="34">
        <v>0</v>
      </c>
      <c r="BM2775" s="34">
        <f t="shared" si="576"/>
        <v>0</v>
      </c>
      <c r="BN2775" s="39">
        <f t="shared" si="566"/>
        <v>1153.5275512838002</v>
      </c>
      <c r="BO2775" s="39">
        <f t="shared" si="567"/>
        <v>1763.1796520415</v>
      </c>
      <c r="BP2775" s="39">
        <f t="shared" si="565"/>
        <v>609.65210075769983</v>
      </c>
    </row>
    <row r="2776" spans="1:68" s="25" customFormat="1" ht="14.25" x14ac:dyDescent="0.2">
      <c r="A2776" s="14">
        <v>1636</v>
      </c>
      <c r="B2776" s="40"/>
      <c r="C2776" s="15"/>
      <c r="D2776" s="16">
        <v>3761</v>
      </c>
      <c r="E2776" s="15" t="s">
        <v>21189</v>
      </c>
      <c r="F2776" s="15" t="s">
        <v>21190</v>
      </c>
      <c r="G2776" s="17" t="s">
        <v>21180</v>
      </c>
      <c r="H2776" s="17" t="s">
        <v>20720</v>
      </c>
      <c r="I2776" s="17" t="s">
        <v>86</v>
      </c>
      <c r="J2776" s="15" t="s">
        <v>21191</v>
      </c>
      <c r="K2776" s="15" t="s">
        <v>21192</v>
      </c>
      <c r="L2776" s="18" t="s">
        <v>21193</v>
      </c>
      <c r="M2776" s="15" t="s">
        <v>18981</v>
      </c>
      <c r="N2776" s="15" t="s">
        <v>18982</v>
      </c>
      <c r="O2776" s="16">
        <v>510</v>
      </c>
      <c r="P2776" s="15" t="s">
        <v>118</v>
      </c>
      <c r="Q2776" s="15">
        <v>19900</v>
      </c>
      <c r="R2776" s="15">
        <v>145000</v>
      </c>
      <c r="S2776" s="15">
        <v>164900</v>
      </c>
      <c r="T2776" s="15">
        <v>0.18</v>
      </c>
      <c r="U2776" s="15" t="s">
        <v>18717</v>
      </c>
      <c r="V2776" s="15" t="s">
        <v>76</v>
      </c>
      <c r="W2776" s="16">
        <v>1</v>
      </c>
      <c r="X2776" s="16">
        <v>1</v>
      </c>
      <c r="Y2776" s="15">
        <v>8349</v>
      </c>
      <c r="Z2776" s="15">
        <v>0.192</v>
      </c>
      <c r="AA2776" s="15" t="s">
        <v>20247</v>
      </c>
      <c r="AB2776" s="15" t="s">
        <v>18925</v>
      </c>
      <c r="AC2776" s="15">
        <v>143750</v>
      </c>
      <c r="AD2776" s="26">
        <v>41534</v>
      </c>
      <c r="AE2776" s="15" t="s">
        <v>119</v>
      </c>
      <c r="AF2776" s="15" t="s">
        <v>119</v>
      </c>
      <c r="AG2776" s="16">
        <v>1</v>
      </c>
      <c r="AH2776" s="15" t="s">
        <v>21194</v>
      </c>
      <c r="AI2776" s="15" t="s">
        <v>78</v>
      </c>
      <c r="AJ2776" s="15">
        <v>8349.4372558600007</v>
      </c>
      <c r="AK2776" s="15">
        <v>381.92746865800001</v>
      </c>
      <c r="AL2776" s="15">
        <v>3103832.78792</v>
      </c>
      <c r="AM2776" s="15">
        <v>1412017.2427600001</v>
      </c>
      <c r="AN2776" s="19">
        <v>19900</v>
      </c>
      <c r="AO2776" s="19">
        <v>142900</v>
      </c>
      <c r="AP2776" s="19">
        <v>0</v>
      </c>
      <c r="AQ2776" s="19">
        <v>0</v>
      </c>
      <c r="AR2776" s="34">
        <f t="shared" si="568"/>
        <v>162800</v>
      </c>
      <c r="AS2776" s="34">
        <v>45000</v>
      </c>
      <c r="AT2776" s="34">
        <v>0</v>
      </c>
      <c r="AU2776" s="34">
        <v>41230</v>
      </c>
      <c r="AV2776" s="34">
        <v>0</v>
      </c>
      <c r="AW2776" s="35">
        <f t="shared" si="569"/>
        <v>86230</v>
      </c>
      <c r="AX2776" s="34">
        <f t="shared" si="570"/>
        <v>76570</v>
      </c>
      <c r="AY2776" s="36">
        <v>1.3258000000000001</v>
      </c>
      <c r="AZ2776" s="36">
        <v>2.0265</v>
      </c>
      <c r="BA2776" s="22"/>
      <c r="BB2776" s="19">
        <v>1628</v>
      </c>
      <c r="BC2776" s="34">
        <f t="shared" si="571"/>
        <v>1015.1650600000002</v>
      </c>
      <c r="BD2776" s="34">
        <f t="shared" si="572"/>
        <v>1551.6910500000001</v>
      </c>
      <c r="BE2776" s="38">
        <v>3.4819999999999997E-2</v>
      </c>
      <c r="BF2776" s="38">
        <f t="shared" si="573"/>
        <v>3.4819999999999997E-2</v>
      </c>
      <c r="BG2776" s="34">
        <v>35.348047389200005</v>
      </c>
      <c r="BH2776" s="34">
        <v>54.029882360999999</v>
      </c>
      <c r="BI2776" s="34">
        <f t="shared" si="574"/>
        <v>979.81701261080013</v>
      </c>
      <c r="BJ2776" s="34">
        <f t="shared" si="575"/>
        <v>1497.661167639</v>
      </c>
      <c r="BK2776" s="34">
        <v>0</v>
      </c>
      <c r="BL2776" s="34">
        <v>0</v>
      </c>
      <c r="BM2776" s="34">
        <f t="shared" si="576"/>
        <v>0</v>
      </c>
      <c r="BN2776" s="39">
        <f t="shared" si="566"/>
        <v>979.81701261080013</v>
      </c>
      <c r="BO2776" s="39">
        <f t="shared" si="567"/>
        <v>1497.661167639</v>
      </c>
      <c r="BP2776" s="39">
        <f t="shared" ref="BP2776:BP2823" si="577">BO2776-BN2776</f>
        <v>517.84415502819991</v>
      </c>
    </row>
    <row r="2777" spans="1:68" s="25" customFormat="1" ht="14.25" x14ac:dyDescent="0.2">
      <c r="A2777" s="14">
        <v>1647</v>
      </c>
      <c r="B2777" s="40"/>
      <c r="C2777" s="15"/>
      <c r="D2777" s="16">
        <v>180</v>
      </c>
      <c r="E2777" s="15" t="s">
        <v>21196</v>
      </c>
      <c r="F2777" s="15" t="s">
        <v>21197</v>
      </c>
      <c r="G2777" s="17" t="s">
        <v>21198</v>
      </c>
      <c r="H2777" s="17" t="s">
        <v>20720</v>
      </c>
      <c r="I2777" s="17" t="s">
        <v>86</v>
      </c>
      <c r="J2777" s="15" t="s">
        <v>21199</v>
      </c>
      <c r="K2777" s="15" t="s">
        <v>21192</v>
      </c>
      <c r="L2777" s="18" t="s">
        <v>21200</v>
      </c>
      <c r="M2777" s="15" t="s">
        <v>18981</v>
      </c>
      <c r="N2777" s="15" t="s">
        <v>18982</v>
      </c>
      <c r="O2777" s="16">
        <v>510</v>
      </c>
      <c r="P2777" s="15" t="s">
        <v>118</v>
      </c>
      <c r="Q2777" s="15">
        <v>20900</v>
      </c>
      <c r="R2777" s="15">
        <v>109800</v>
      </c>
      <c r="S2777" s="15">
        <v>130700</v>
      </c>
      <c r="T2777" s="15">
        <v>0.21</v>
      </c>
      <c r="U2777" s="15" t="s">
        <v>18717</v>
      </c>
      <c r="V2777" s="15" t="s">
        <v>76</v>
      </c>
      <c r="W2777" s="16">
        <v>1</v>
      </c>
      <c r="X2777" s="16">
        <v>1</v>
      </c>
      <c r="Y2777" s="15">
        <v>8733</v>
      </c>
      <c r="Z2777" s="15">
        <v>0.2</v>
      </c>
      <c r="AA2777" s="15" t="s">
        <v>20247</v>
      </c>
      <c r="AB2777" s="15" t="s">
        <v>18925</v>
      </c>
      <c r="AC2777" s="15">
        <v>123000</v>
      </c>
      <c r="AD2777" s="26">
        <v>41591</v>
      </c>
      <c r="AE2777" s="15" t="s">
        <v>211</v>
      </c>
      <c r="AF2777" s="15" t="s">
        <v>21201</v>
      </c>
      <c r="AG2777" s="16">
        <v>1</v>
      </c>
      <c r="AH2777" s="15" t="s">
        <v>21202</v>
      </c>
      <c r="AI2777" s="15" t="s">
        <v>78</v>
      </c>
      <c r="AJ2777" s="15">
        <v>8733.4130859399993</v>
      </c>
      <c r="AK2777" s="15">
        <v>410.07950705899998</v>
      </c>
      <c r="AL2777" s="15">
        <v>3104248.85947</v>
      </c>
      <c r="AM2777" s="15">
        <v>1412222.5603499999</v>
      </c>
      <c r="AN2777" s="19">
        <v>0</v>
      </c>
      <c r="AO2777" s="19">
        <v>0</v>
      </c>
      <c r="AP2777" s="19">
        <v>20900</v>
      </c>
      <c r="AQ2777" s="19">
        <v>109400</v>
      </c>
      <c r="AR2777" s="34">
        <f t="shared" si="568"/>
        <v>130300</v>
      </c>
      <c r="AS2777" s="34">
        <v>0</v>
      </c>
      <c r="AT2777" s="34">
        <v>0</v>
      </c>
      <c r="AU2777" s="34">
        <v>0</v>
      </c>
      <c r="AV2777" s="34">
        <v>0</v>
      </c>
      <c r="AW2777" s="35">
        <f t="shared" si="569"/>
        <v>0</v>
      </c>
      <c r="AX2777" s="34">
        <f t="shared" si="570"/>
        <v>130300</v>
      </c>
      <c r="AY2777" s="36">
        <v>1.3258000000000001</v>
      </c>
      <c r="AZ2777" s="36">
        <v>2.0265</v>
      </c>
      <c r="BA2777" s="22"/>
      <c r="BB2777" s="19">
        <v>2606</v>
      </c>
      <c r="BC2777" s="34">
        <f t="shared" si="571"/>
        <v>1727.5174000000002</v>
      </c>
      <c r="BD2777" s="34">
        <f t="shared" si="572"/>
        <v>2640.5295000000001</v>
      </c>
      <c r="BE2777" s="38">
        <v>3.4819999999999997E-2</v>
      </c>
      <c r="BF2777" s="38">
        <f t="shared" si="573"/>
        <v>3.4819999999999997E-2</v>
      </c>
      <c r="BG2777" s="34">
        <v>0</v>
      </c>
      <c r="BH2777" s="34">
        <v>0</v>
      </c>
      <c r="BI2777" s="34">
        <f t="shared" si="574"/>
        <v>1727.5174000000002</v>
      </c>
      <c r="BJ2777" s="34">
        <f t="shared" si="575"/>
        <v>2640.5295000000001</v>
      </c>
      <c r="BK2777" s="34">
        <v>0</v>
      </c>
      <c r="BL2777" s="34">
        <v>34.529500000000098</v>
      </c>
      <c r="BM2777" s="34">
        <f t="shared" si="576"/>
        <v>34.529500000000098</v>
      </c>
      <c r="BN2777" s="39">
        <f t="shared" si="566"/>
        <v>1727.5174000000002</v>
      </c>
      <c r="BO2777" s="39">
        <f t="shared" si="567"/>
        <v>2606</v>
      </c>
      <c r="BP2777" s="39">
        <f t="shared" si="577"/>
        <v>878.48259999999982</v>
      </c>
    </row>
    <row r="2778" spans="1:68" s="25" customFormat="1" ht="14.25" x14ac:dyDescent="0.2">
      <c r="A2778" s="14">
        <v>1648</v>
      </c>
      <c r="B2778" s="40"/>
      <c r="C2778" s="15"/>
      <c r="D2778" s="16">
        <v>33414</v>
      </c>
      <c r="E2778" s="15" t="s">
        <v>21203</v>
      </c>
      <c r="F2778" s="15" t="s">
        <v>21204</v>
      </c>
      <c r="G2778" s="17" t="s">
        <v>21198</v>
      </c>
      <c r="H2778" s="17" t="s">
        <v>20720</v>
      </c>
      <c r="I2778" s="17" t="s">
        <v>86</v>
      </c>
      <c r="J2778" s="15" t="s">
        <v>87</v>
      </c>
      <c r="K2778" s="15" t="s">
        <v>88</v>
      </c>
      <c r="L2778" s="18" t="s">
        <v>21205</v>
      </c>
      <c r="M2778" s="15" t="s">
        <v>20245</v>
      </c>
      <c r="N2778" s="15" t="s">
        <v>20246</v>
      </c>
      <c r="O2778" s="16">
        <v>510</v>
      </c>
      <c r="P2778" s="15" t="s">
        <v>118</v>
      </c>
      <c r="Q2778" s="15">
        <v>22200</v>
      </c>
      <c r="R2778" s="15">
        <v>146900</v>
      </c>
      <c r="S2778" s="15">
        <v>169100</v>
      </c>
      <c r="T2778" s="15">
        <v>0.22</v>
      </c>
      <c r="U2778" s="15" t="s">
        <v>18717</v>
      </c>
      <c r="V2778" s="15" t="s">
        <v>76</v>
      </c>
      <c r="W2778" s="16">
        <v>1</v>
      </c>
      <c r="X2778" s="16">
        <v>1</v>
      </c>
      <c r="Y2778" s="15">
        <v>8788</v>
      </c>
      <c r="Z2778" s="15">
        <v>0.20200000000000001</v>
      </c>
      <c r="AA2778" s="15" t="s">
        <v>20247</v>
      </c>
      <c r="AB2778" s="15" t="s">
        <v>18925</v>
      </c>
      <c r="AC2778" s="15">
        <v>142500</v>
      </c>
      <c r="AD2778" s="26">
        <v>38295</v>
      </c>
      <c r="AE2778" s="15" t="s">
        <v>119</v>
      </c>
      <c r="AF2778" s="15" t="s">
        <v>119</v>
      </c>
      <c r="AG2778" s="16">
        <v>1</v>
      </c>
      <c r="AH2778" s="15" t="s">
        <v>21206</v>
      </c>
      <c r="AI2778" s="15" t="s">
        <v>78</v>
      </c>
      <c r="AJ2778" s="15">
        <v>8787.7475585899992</v>
      </c>
      <c r="AK2778" s="15">
        <v>409.05819739999998</v>
      </c>
      <c r="AL2778" s="15">
        <v>3104314.2486399999</v>
      </c>
      <c r="AM2778" s="15">
        <v>1412219.0660399999</v>
      </c>
      <c r="AN2778" s="19">
        <v>22200</v>
      </c>
      <c r="AO2778" s="19">
        <v>147000</v>
      </c>
      <c r="AP2778" s="19">
        <v>0</v>
      </c>
      <c r="AQ2778" s="19">
        <v>0</v>
      </c>
      <c r="AR2778" s="34">
        <f t="shared" si="568"/>
        <v>169200</v>
      </c>
      <c r="AS2778" s="34">
        <v>45000</v>
      </c>
      <c r="AT2778" s="34">
        <v>3000</v>
      </c>
      <c r="AU2778" s="34">
        <v>43470</v>
      </c>
      <c r="AV2778" s="34">
        <v>0</v>
      </c>
      <c r="AW2778" s="35">
        <f t="shared" si="569"/>
        <v>91470</v>
      </c>
      <c r="AX2778" s="34">
        <f t="shared" si="570"/>
        <v>77730</v>
      </c>
      <c r="AY2778" s="36">
        <v>1.3258000000000001</v>
      </c>
      <c r="AZ2778" s="36">
        <v>2.0265</v>
      </c>
      <c r="BA2778" s="22"/>
      <c r="BB2778" s="19">
        <v>1692</v>
      </c>
      <c r="BC2778" s="34">
        <f t="shared" si="571"/>
        <v>1030.5443399999999</v>
      </c>
      <c r="BD2778" s="34">
        <f t="shared" si="572"/>
        <v>1575.1984499999999</v>
      </c>
      <c r="BE2778" s="38">
        <v>3.4819999999999997E-2</v>
      </c>
      <c r="BF2778" s="38">
        <f t="shared" si="573"/>
        <v>3.4819999999999997E-2</v>
      </c>
      <c r="BG2778" s="34">
        <v>35.883553918799997</v>
      </c>
      <c r="BH2778" s="34">
        <v>54.848410028999993</v>
      </c>
      <c r="BI2778" s="34">
        <f t="shared" si="574"/>
        <v>994.66078608119994</v>
      </c>
      <c r="BJ2778" s="34">
        <f t="shared" si="575"/>
        <v>1520.3500399709999</v>
      </c>
      <c r="BK2778" s="34">
        <v>0</v>
      </c>
      <c r="BL2778" s="34">
        <v>0</v>
      </c>
      <c r="BM2778" s="34">
        <f t="shared" si="576"/>
        <v>0</v>
      </c>
      <c r="BN2778" s="39">
        <f t="shared" si="566"/>
        <v>994.66078608119994</v>
      </c>
      <c r="BO2778" s="39">
        <f t="shared" si="567"/>
        <v>1520.3500399709999</v>
      </c>
      <c r="BP2778" s="39">
        <f t="shared" si="577"/>
        <v>525.68925388979994</v>
      </c>
    </row>
    <row r="2779" spans="1:68" s="25" customFormat="1" ht="14.25" x14ac:dyDescent="0.2">
      <c r="A2779" s="14">
        <v>1649</v>
      </c>
      <c r="B2779" s="40"/>
      <c r="C2779" s="15"/>
      <c r="D2779" s="16">
        <v>1761</v>
      </c>
      <c r="E2779" s="15" t="s">
        <v>21207</v>
      </c>
      <c r="F2779" s="15" t="s">
        <v>21208</v>
      </c>
      <c r="G2779" s="17" t="s">
        <v>21198</v>
      </c>
      <c r="H2779" s="17" t="s">
        <v>20720</v>
      </c>
      <c r="I2779" s="17" t="s">
        <v>86</v>
      </c>
      <c r="J2779" s="15" t="s">
        <v>21209</v>
      </c>
      <c r="K2779" s="15" t="s">
        <v>21210</v>
      </c>
      <c r="L2779" s="18" t="s">
        <v>21211</v>
      </c>
      <c r="M2779" s="15" t="s">
        <v>18981</v>
      </c>
      <c r="N2779" s="15" t="s">
        <v>18982</v>
      </c>
      <c r="O2779" s="16">
        <v>510</v>
      </c>
      <c r="P2779" s="15" t="s">
        <v>118</v>
      </c>
      <c r="Q2779" s="15">
        <v>23000</v>
      </c>
      <c r="R2779" s="15">
        <v>103600</v>
      </c>
      <c r="S2779" s="15">
        <v>126600</v>
      </c>
      <c r="T2779" s="15">
        <v>0.22</v>
      </c>
      <c r="U2779" s="15" t="s">
        <v>18717</v>
      </c>
      <c r="V2779" s="15" t="s">
        <v>76</v>
      </c>
      <c r="W2779" s="16">
        <v>1</v>
      </c>
      <c r="X2779" s="16">
        <v>1</v>
      </c>
      <c r="Y2779" s="15">
        <v>8762</v>
      </c>
      <c r="Z2779" s="15">
        <v>0.20100000000000001</v>
      </c>
      <c r="AA2779" s="15" t="s">
        <v>20247</v>
      </c>
      <c r="AB2779" s="15" t="s">
        <v>18925</v>
      </c>
      <c r="AC2779" s="15">
        <v>123288</v>
      </c>
      <c r="AD2779" s="26">
        <v>41446</v>
      </c>
      <c r="AE2779" s="15" t="s">
        <v>211</v>
      </c>
      <c r="AF2779" s="15" t="s">
        <v>11988</v>
      </c>
      <c r="AG2779" s="16">
        <v>1</v>
      </c>
      <c r="AH2779" s="15" t="s">
        <v>21212</v>
      </c>
      <c r="AI2779" s="15" t="s">
        <v>78</v>
      </c>
      <c r="AJ2779" s="15">
        <v>8762.0112304699996</v>
      </c>
      <c r="AK2779" s="15">
        <v>398.570936539</v>
      </c>
      <c r="AL2779" s="15">
        <v>3104366.5516900001</v>
      </c>
      <c r="AM2779" s="15">
        <v>1412173.15763</v>
      </c>
      <c r="AN2779" s="19">
        <v>23000</v>
      </c>
      <c r="AO2779" s="19">
        <v>102100</v>
      </c>
      <c r="AP2779" s="19">
        <v>0</v>
      </c>
      <c r="AQ2779" s="19">
        <v>0</v>
      </c>
      <c r="AR2779" s="34">
        <f t="shared" si="568"/>
        <v>125100</v>
      </c>
      <c r="AS2779" s="34">
        <v>45000</v>
      </c>
      <c r="AT2779" s="34">
        <v>3000</v>
      </c>
      <c r="AU2779" s="34">
        <v>28035</v>
      </c>
      <c r="AV2779" s="34">
        <v>0</v>
      </c>
      <c r="AW2779" s="35">
        <f t="shared" si="569"/>
        <v>76035</v>
      </c>
      <c r="AX2779" s="34">
        <f t="shared" si="570"/>
        <v>49065</v>
      </c>
      <c r="AY2779" s="36">
        <v>1.3258000000000001</v>
      </c>
      <c r="AZ2779" s="36">
        <v>2.0265</v>
      </c>
      <c r="BA2779" s="22"/>
      <c r="BB2779" s="19">
        <v>1251</v>
      </c>
      <c r="BC2779" s="34">
        <f t="shared" si="571"/>
        <v>650.50377000000003</v>
      </c>
      <c r="BD2779" s="34">
        <f t="shared" si="572"/>
        <v>994.30222499999991</v>
      </c>
      <c r="BE2779" s="38">
        <v>3.4819999999999997E-2</v>
      </c>
      <c r="BF2779" s="38">
        <f t="shared" si="573"/>
        <v>3.4819999999999997E-2</v>
      </c>
      <c r="BG2779" s="34">
        <v>22.650541271399998</v>
      </c>
      <c r="BH2779" s="34">
        <v>34.621603474499992</v>
      </c>
      <c r="BI2779" s="34">
        <f t="shared" si="574"/>
        <v>627.85322872860002</v>
      </c>
      <c r="BJ2779" s="34">
        <f t="shared" si="575"/>
        <v>959.68062152549987</v>
      </c>
      <c r="BK2779" s="34">
        <v>0</v>
      </c>
      <c r="BL2779" s="34">
        <v>0</v>
      </c>
      <c r="BM2779" s="34">
        <f t="shared" si="576"/>
        <v>0</v>
      </c>
      <c r="BN2779" s="39">
        <f t="shared" si="566"/>
        <v>627.85322872860002</v>
      </c>
      <c r="BO2779" s="39">
        <f t="shared" si="567"/>
        <v>959.68062152549987</v>
      </c>
      <c r="BP2779" s="39">
        <f t="shared" si="577"/>
        <v>331.82739279689986</v>
      </c>
    </row>
    <row r="2780" spans="1:68" s="25" customFormat="1" ht="25.5" x14ac:dyDescent="0.2">
      <c r="A2780" s="14">
        <v>1659</v>
      </c>
      <c r="B2780" s="40"/>
      <c r="C2780" s="15"/>
      <c r="D2780" s="16">
        <v>15511</v>
      </c>
      <c r="E2780" s="15" t="s">
        <v>21218</v>
      </c>
      <c r="F2780" s="15" t="s">
        <v>21219</v>
      </c>
      <c r="G2780" s="17" t="s">
        <v>21220</v>
      </c>
      <c r="H2780" s="17" t="s">
        <v>21221</v>
      </c>
      <c r="I2780" s="17" t="s">
        <v>7965</v>
      </c>
      <c r="J2780" s="15" t="s">
        <v>2854</v>
      </c>
      <c r="K2780" s="15" t="s">
        <v>88</v>
      </c>
      <c r="L2780" s="18" t="s">
        <v>21222</v>
      </c>
      <c r="M2780" s="15" t="s">
        <v>18981</v>
      </c>
      <c r="N2780" s="15" t="s">
        <v>18982</v>
      </c>
      <c r="O2780" s="16">
        <v>510</v>
      </c>
      <c r="P2780" s="15" t="s">
        <v>118</v>
      </c>
      <c r="Q2780" s="15">
        <v>19400</v>
      </c>
      <c r="R2780" s="15">
        <v>108700</v>
      </c>
      <c r="S2780" s="15">
        <v>128100</v>
      </c>
      <c r="T2780" s="15">
        <v>0.19</v>
      </c>
      <c r="U2780" s="15" t="s">
        <v>18717</v>
      </c>
      <c r="V2780" s="15" t="s">
        <v>76</v>
      </c>
      <c r="W2780" s="16">
        <v>1</v>
      </c>
      <c r="X2780" s="16">
        <v>1</v>
      </c>
      <c r="Y2780" s="15">
        <v>9029</v>
      </c>
      <c r="Z2780" s="15">
        <v>0.20699999999999999</v>
      </c>
      <c r="AA2780" s="15" t="s">
        <v>21216</v>
      </c>
      <c r="AB2780" s="15" t="s">
        <v>21217</v>
      </c>
      <c r="AC2780" s="15">
        <v>145000</v>
      </c>
      <c r="AD2780" s="26">
        <v>42517</v>
      </c>
      <c r="AE2780" s="15" t="s">
        <v>183</v>
      </c>
      <c r="AF2780" s="15" t="s">
        <v>21223</v>
      </c>
      <c r="AG2780" s="16">
        <v>1</v>
      </c>
      <c r="AH2780" s="15" t="s">
        <v>21224</v>
      </c>
      <c r="AI2780" s="15" t="s">
        <v>78</v>
      </c>
      <c r="AJ2780" s="15">
        <v>9028.7470703100007</v>
      </c>
      <c r="AK2780" s="15">
        <v>422.19295783400003</v>
      </c>
      <c r="AL2780" s="15">
        <v>3103919.6293500001</v>
      </c>
      <c r="AM2780" s="15">
        <v>1411919.4845100001</v>
      </c>
      <c r="AN2780" s="19">
        <v>19400</v>
      </c>
      <c r="AO2780" s="19">
        <v>107200</v>
      </c>
      <c r="AP2780" s="19">
        <v>0</v>
      </c>
      <c r="AQ2780" s="19">
        <v>0</v>
      </c>
      <c r="AR2780" s="34">
        <f t="shared" si="568"/>
        <v>126600</v>
      </c>
      <c r="AS2780" s="34">
        <v>45000</v>
      </c>
      <c r="AT2780" s="34">
        <v>3000</v>
      </c>
      <c r="AU2780" s="34">
        <v>28560</v>
      </c>
      <c r="AV2780" s="34">
        <v>0</v>
      </c>
      <c r="AW2780" s="35">
        <f t="shared" si="569"/>
        <v>76560</v>
      </c>
      <c r="AX2780" s="34">
        <f t="shared" si="570"/>
        <v>50040</v>
      </c>
      <c r="AY2780" s="36">
        <v>1.3258000000000001</v>
      </c>
      <c r="AZ2780" s="36">
        <v>2.0265</v>
      </c>
      <c r="BA2780" s="22"/>
      <c r="BB2780" s="19">
        <v>1266</v>
      </c>
      <c r="BC2780" s="34">
        <f t="shared" si="571"/>
        <v>663.43032000000005</v>
      </c>
      <c r="BD2780" s="34">
        <f t="shared" si="572"/>
        <v>1014.0605999999999</v>
      </c>
      <c r="BE2780" s="38">
        <v>3.4819999999999997E-2</v>
      </c>
      <c r="BF2780" s="38">
        <f t="shared" si="573"/>
        <v>3.4819999999999997E-2</v>
      </c>
      <c r="BG2780" s="34">
        <v>23.100643742399999</v>
      </c>
      <c r="BH2780" s="34">
        <v>35.309590091999993</v>
      </c>
      <c r="BI2780" s="34">
        <f t="shared" si="574"/>
        <v>640.3296762576</v>
      </c>
      <c r="BJ2780" s="34">
        <f t="shared" si="575"/>
        <v>978.7510099079999</v>
      </c>
      <c r="BK2780" s="34">
        <v>0</v>
      </c>
      <c r="BL2780" s="34">
        <v>0</v>
      </c>
      <c r="BM2780" s="34">
        <f t="shared" si="576"/>
        <v>0</v>
      </c>
      <c r="BN2780" s="39">
        <f t="shared" si="566"/>
        <v>640.3296762576</v>
      </c>
      <c r="BO2780" s="39">
        <f t="shared" si="567"/>
        <v>978.7510099079999</v>
      </c>
      <c r="BP2780" s="39">
        <f t="shared" si="577"/>
        <v>338.4213336503999</v>
      </c>
    </row>
    <row r="2781" spans="1:68" s="25" customFormat="1" ht="25.5" x14ac:dyDescent="0.2">
      <c r="A2781" s="14">
        <v>1660</v>
      </c>
      <c r="B2781" s="40"/>
      <c r="C2781" s="15"/>
      <c r="D2781" s="16">
        <v>24039</v>
      </c>
      <c r="E2781" s="15" t="s">
        <v>21225</v>
      </c>
      <c r="F2781" s="15" t="s">
        <v>21226</v>
      </c>
      <c r="G2781" s="17" t="s">
        <v>21227</v>
      </c>
      <c r="H2781" s="17" t="s">
        <v>21228</v>
      </c>
      <c r="I2781" s="17" t="s">
        <v>7965</v>
      </c>
      <c r="J2781" s="15" t="s">
        <v>5358</v>
      </c>
      <c r="K2781" s="15" t="s">
        <v>86</v>
      </c>
      <c r="L2781" s="18" t="s">
        <v>21229</v>
      </c>
      <c r="M2781" s="15" t="s">
        <v>20245</v>
      </c>
      <c r="N2781" s="15" t="s">
        <v>20246</v>
      </c>
      <c r="O2781" s="16">
        <v>510</v>
      </c>
      <c r="P2781" s="15" t="s">
        <v>118</v>
      </c>
      <c r="Q2781" s="15">
        <v>23500</v>
      </c>
      <c r="R2781" s="15">
        <v>137500</v>
      </c>
      <c r="S2781" s="15">
        <v>161000</v>
      </c>
      <c r="T2781" s="15">
        <v>0.23</v>
      </c>
      <c r="U2781" s="15" t="s">
        <v>18717</v>
      </c>
      <c r="V2781" s="15" t="s">
        <v>76</v>
      </c>
      <c r="W2781" s="16">
        <v>1</v>
      </c>
      <c r="X2781" s="16">
        <v>1</v>
      </c>
      <c r="Y2781" s="15">
        <v>11746</v>
      </c>
      <c r="Z2781" s="15">
        <v>0.27</v>
      </c>
      <c r="AA2781" s="15" t="s">
        <v>21216</v>
      </c>
      <c r="AB2781" s="15" t="s">
        <v>21217</v>
      </c>
      <c r="AC2781" s="15">
        <v>153400</v>
      </c>
      <c r="AD2781" s="26">
        <v>40744</v>
      </c>
      <c r="AE2781" s="15" t="s">
        <v>119</v>
      </c>
      <c r="AF2781" s="15" t="s">
        <v>119</v>
      </c>
      <c r="AG2781" s="16">
        <v>1</v>
      </c>
      <c r="AH2781" s="15" t="s">
        <v>21230</v>
      </c>
      <c r="AI2781" s="15" t="s">
        <v>78</v>
      </c>
      <c r="AJ2781" s="15">
        <v>11745.5949707</v>
      </c>
      <c r="AK2781" s="15">
        <v>465.28093118100003</v>
      </c>
      <c r="AL2781" s="15">
        <v>3103864.2617199998</v>
      </c>
      <c r="AM2781" s="15">
        <v>1411881.14851</v>
      </c>
      <c r="AN2781" s="19">
        <v>23500</v>
      </c>
      <c r="AO2781" s="19">
        <v>132400</v>
      </c>
      <c r="AP2781" s="19">
        <v>0</v>
      </c>
      <c r="AQ2781" s="19">
        <v>0</v>
      </c>
      <c r="AR2781" s="34">
        <f t="shared" si="568"/>
        <v>155900</v>
      </c>
      <c r="AS2781" s="34">
        <v>45000</v>
      </c>
      <c r="AT2781" s="34">
        <v>3000</v>
      </c>
      <c r="AU2781" s="34">
        <v>38815</v>
      </c>
      <c r="AV2781" s="34">
        <v>0</v>
      </c>
      <c r="AW2781" s="35">
        <f t="shared" si="569"/>
        <v>86815</v>
      </c>
      <c r="AX2781" s="34">
        <f t="shared" si="570"/>
        <v>69085</v>
      </c>
      <c r="AY2781" s="36">
        <v>1.3258000000000001</v>
      </c>
      <c r="AZ2781" s="36">
        <v>2.0265</v>
      </c>
      <c r="BA2781" s="22"/>
      <c r="BB2781" s="19">
        <v>1559</v>
      </c>
      <c r="BC2781" s="34">
        <f t="shared" si="571"/>
        <v>915.92893000000004</v>
      </c>
      <c r="BD2781" s="34">
        <f t="shared" si="572"/>
        <v>1400.007525</v>
      </c>
      <c r="BE2781" s="38">
        <v>3.4819999999999997E-2</v>
      </c>
      <c r="BF2781" s="38">
        <f t="shared" si="573"/>
        <v>3.4819999999999997E-2</v>
      </c>
      <c r="BG2781" s="34">
        <v>31.892645342599998</v>
      </c>
      <c r="BH2781" s="34">
        <v>48.748262020499993</v>
      </c>
      <c r="BI2781" s="34">
        <f t="shared" si="574"/>
        <v>884.03628465740007</v>
      </c>
      <c r="BJ2781" s="34">
        <f t="shared" si="575"/>
        <v>1351.2592629794999</v>
      </c>
      <c r="BK2781" s="34">
        <v>0</v>
      </c>
      <c r="BL2781" s="34">
        <v>0</v>
      </c>
      <c r="BM2781" s="34">
        <f t="shared" si="576"/>
        <v>0</v>
      </c>
      <c r="BN2781" s="39">
        <f t="shared" si="566"/>
        <v>884.03628465740007</v>
      </c>
      <c r="BO2781" s="39">
        <f t="shared" si="567"/>
        <v>1351.2592629794999</v>
      </c>
      <c r="BP2781" s="39">
        <f t="shared" si="577"/>
        <v>467.22297832209983</v>
      </c>
    </row>
    <row r="2782" spans="1:68" s="25" customFormat="1" ht="14.25" x14ac:dyDescent="0.2">
      <c r="A2782" s="14">
        <v>1661</v>
      </c>
      <c r="B2782" s="40"/>
      <c r="C2782" s="15"/>
      <c r="D2782" s="16">
        <v>17715</v>
      </c>
      <c r="E2782" s="15" t="s">
        <v>21231</v>
      </c>
      <c r="F2782" s="15" t="s">
        <v>21232</v>
      </c>
      <c r="G2782" s="17" t="s">
        <v>21233</v>
      </c>
      <c r="H2782" s="17" t="s">
        <v>21234</v>
      </c>
      <c r="I2782" s="17" t="s">
        <v>86</v>
      </c>
      <c r="J2782" s="15" t="s">
        <v>21235</v>
      </c>
      <c r="K2782" s="15" t="s">
        <v>8468</v>
      </c>
      <c r="L2782" s="18" t="s">
        <v>21236</v>
      </c>
      <c r="M2782" s="15" t="s">
        <v>20245</v>
      </c>
      <c r="N2782" s="15" t="s">
        <v>20246</v>
      </c>
      <c r="O2782" s="16">
        <v>510</v>
      </c>
      <c r="P2782" s="15" t="s">
        <v>118</v>
      </c>
      <c r="Q2782" s="15">
        <v>17200</v>
      </c>
      <c r="R2782" s="15">
        <v>136800</v>
      </c>
      <c r="S2782" s="15">
        <v>154000</v>
      </c>
      <c r="T2782" s="15">
        <v>0.15</v>
      </c>
      <c r="U2782" s="15" t="s">
        <v>18717</v>
      </c>
      <c r="V2782" s="15" t="s">
        <v>76</v>
      </c>
      <c r="W2782" s="16">
        <v>1</v>
      </c>
      <c r="X2782" s="16">
        <v>1</v>
      </c>
      <c r="Y2782" s="15">
        <v>8167</v>
      </c>
      <c r="Z2782" s="15">
        <v>0.187</v>
      </c>
      <c r="AA2782" s="15" t="s">
        <v>21216</v>
      </c>
      <c r="AB2782" s="15" t="s">
        <v>21217</v>
      </c>
      <c r="AC2782" s="15">
        <v>128500</v>
      </c>
      <c r="AD2782" s="26">
        <v>38370</v>
      </c>
      <c r="AE2782" s="15" t="s">
        <v>119</v>
      </c>
      <c r="AF2782" s="15" t="s">
        <v>119</v>
      </c>
      <c r="AG2782" s="16">
        <v>1</v>
      </c>
      <c r="AH2782" s="15" t="s">
        <v>21237</v>
      </c>
      <c r="AI2782" s="15" t="s">
        <v>78</v>
      </c>
      <c r="AJ2782" s="15">
        <v>8166.9411621099998</v>
      </c>
      <c r="AK2782" s="15">
        <v>410.59697924300002</v>
      </c>
      <c r="AL2782" s="15">
        <v>3103787.96165</v>
      </c>
      <c r="AM2782" s="15">
        <v>1411905.6049299999</v>
      </c>
      <c r="AN2782" s="19">
        <v>17200</v>
      </c>
      <c r="AO2782" s="19">
        <v>133200</v>
      </c>
      <c r="AP2782" s="19">
        <v>0</v>
      </c>
      <c r="AQ2782" s="19">
        <v>0</v>
      </c>
      <c r="AR2782" s="34">
        <f t="shared" si="568"/>
        <v>150400</v>
      </c>
      <c r="AS2782" s="34">
        <v>45000</v>
      </c>
      <c r="AT2782" s="34">
        <v>3000</v>
      </c>
      <c r="AU2782" s="34">
        <v>36890</v>
      </c>
      <c r="AV2782" s="34">
        <v>0</v>
      </c>
      <c r="AW2782" s="35">
        <f t="shared" si="569"/>
        <v>84890</v>
      </c>
      <c r="AX2782" s="34">
        <f t="shared" si="570"/>
        <v>65510</v>
      </c>
      <c r="AY2782" s="36">
        <v>1.3258000000000001</v>
      </c>
      <c r="AZ2782" s="36">
        <v>2.0265</v>
      </c>
      <c r="BA2782" s="22"/>
      <c r="BB2782" s="19">
        <v>1504</v>
      </c>
      <c r="BC2782" s="34">
        <f t="shared" si="571"/>
        <v>868.53158000000008</v>
      </c>
      <c r="BD2782" s="34">
        <f t="shared" si="572"/>
        <v>1327.56015</v>
      </c>
      <c r="BE2782" s="38">
        <v>3.4819999999999997E-2</v>
      </c>
      <c r="BF2782" s="38">
        <f t="shared" si="573"/>
        <v>3.4819999999999997E-2</v>
      </c>
      <c r="BG2782" s="34">
        <v>30.242269615600001</v>
      </c>
      <c r="BH2782" s="34">
        <v>46.225644422999999</v>
      </c>
      <c r="BI2782" s="34">
        <f t="shared" si="574"/>
        <v>838.2893103844001</v>
      </c>
      <c r="BJ2782" s="34">
        <f t="shared" si="575"/>
        <v>1281.3345055770001</v>
      </c>
      <c r="BK2782" s="34">
        <v>0</v>
      </c>
      <c r="BL2782" s="34">
        <v>0</v>
      </c>
      <c r="BM2782" s="34">
        <f t="shared" si="576"/>
        <v>0</v>
      </c>
      <c r="BN2782" s="39">
        <f t="shared" si="566"/>
        <v>838.2893103844001</v>
      </c>
      <c r="BO2782" s="39">
        <f t="shared" si="567"/>
        <v>1281.3345055770001</v>
      </c>
      <c r="BP2782" s="39">
        <f t="shared" si="577"/>
        <v>443.04519519259998</v>
      </c>
    </row>
    <row r="2783" spans="1:68" s="25" customFormat="1" ht="14.25" x14ac:dyDescent="0.2">
      <c r="A2783" s="14">
        <v>1662</v>
      </c>
      <c r="B2783" s="40"/>
      <c r="C2783" s="15" t="s">
        <v>21238</v>
      </c>
      <c r="D2783" s="16">
        <v>7702</v>
      </c>
      <c r="E2783" s="15" t="s">
        <v>21239</v>
      </c>
      <c r="F2783" s="15" t="s">
        <v>21238</v>
      </c>
      <c r="G2783" s="17" t="s">
        <v>21240</v>
      </c>
      <c r="H2783" s="17" t="s">
        <v>21241</v>
      </c>
      <c r="I2783" s="17" t="s">
        <v>86</v>
      </c>
      <c r="J2783" s="15" t="s">
        <v>21242</v>
      </c>
      <c r="K2783" s="15" t="s">
        <v>5882</v>
      </c>
      <c r="L2783" s="18" t="s">
        <v>21243</v>
      </c>
      <c r="M2783" s="15" t="s">
        <v>20245</v>
      </c>
      <c r="N2783" s="15" t="s">
        <v>20246</v>
      </c>
      <c r="O2783" s="16">
        <v>510</v>
      </c>
      <c r="P2783" s="15" t="s">
        <v>118</v>
      </c>
      <c r="Q2783" s="15">
        <v>18600</v>
      </c>
      <c r="R2783" s="15">
        <v>130200</v>
      </c>
      <c r="S2783" s="15">
        <v>148800</v>
      </c>
      <c r="T2783" s="15">
        <v>0.18</v>
      </c>
      <c r="U2783" s="15" t="s">
        <v>18717</v>
      </c>
      <c r="V2783" s="15" t="s">
        <v>76</v>
      </c>
      <c r="W2783" s="16">
        <v>1</v>
      </c>
      <c r="X2783" s="16">
        <v>1</v>
      </c>
      <c r="Y2783" s="15">
        <v>10983</v>
      </c>
      <c r="Z2783" s="15">
        <v>0.252</v>
      </c>
      <c r="AA2783" s="15" t="s">
        <v>21216</v>
      </c>
      <c r="AB2783" s="15" t="s">
        <v>21217</v>
      </c>
      <c r="AC2783" s="15">
        <v>127502</v>
      </c>
      <c r="AD2783" s="26">
        <v>36602</v>
      </c>
      <c r="AE2783" s="15" t="s">
        <v>222</v>
      </c>
      <c r="AF2783" s="15" t="s">
        <v>21244</v>
      </c>
      <c r="AG2783" s="16">
        <v>1</v>
      </c>
      <c r="AH2783" s="15" t="s">
        <v>21245</v>
      </c>
      <c r="AI2783" s="15" t="s">
        <v>78</v>
      </c>
      <c r="AJ2783" s="15">
        <v>10983.3286133</v>
      </c>
      <c r="AK2783" s="15">
        <v>478.30163711799997</v>
      </c>
      <c r="AL2783" s="15">
        <v>3103721.5732499999</v>
      </c>
      <c r="AM2783" s="15">
        <v>1411866.3851900001</v>
      </c>
      <c r="AN2783" s="19">
        <v>18600</v>
      </c>
      <c r="AO2783" s="19">
        <v>130300</v>
      </c>
      <c r="AP2783" s="19">
        <v>0</v>
      </c>
      <c r="AQ2783" s="19">
        <v>0</v>
      </c>
      <c r="AR2783" s="34">
        <f t="shared" si="568"/>
        <v>148900</v>
      </c>
      <c r="AS2783" s="34">
        <v>45000</v>
      </c>
      <c r="AT2783" s="34">
        <v>3000</v>
      </c>
      <c r="AU2783" s="34">
        <v>36365</v>
      </c>
      <c r="AV2783" s="34">
        <v>0</v>
      </c>
      <c r="AW2783" s="35">
        <f t="shared" si="569"/>
        <v>84365</v>
      </c>
      <c r="AX2783" s="34">
        <f t="shared" si="570"/>
        <v>64535</v>
      </c>
      <c r="AY2783" s="36">
        <v>1.3258000000000001</v>
      </c>
      <c r="AZ2783" s="36">
        <v>2.0265</v>
      </c>
      <c r="BA2783" s="22"/>
      <c r="BB2783" s="19">
        <v>1489</v>
      </c>
      <c r="BC2783" s="34">
        <f t="shared" si="571"/>
        <v>855.60503000000006</v>
      </c>
      <c r="BD2783" s="34">
        <f t="shared" si="572"/>
        <v>1307.8017750000001</v>
      </c>
      <c r="BE2783" s="38">
        <v>3.4819999999999997E-2</v>
      </c>
      <c r="BF2783" s="38">
        <f t="shared" si="573"/>
        <v>3.4819999999999997E-2</v>
      </c>
      <c r="BG2783" s="34">
        <v>29.7921671446</v>
      </c>
      <c r="BH2783" s="34">
        <v>45.537657805500004</v>
      </c>
      <c r="BI2783" s="34">
        <f t="shared" si="574"/>
        <v>825.8128628554</v>
      </c>
      <c r="BJ2783" s="34">
        <f t="shared" si="575"/>
        <v>1262.2641171945002</v>
      </c>
      <c r="BK2783" s="34">
        <v>0</v>
      </c>
      <c r="BL2783" s="34">
        <v>0</v>
      </c>
      <c r="BM2783" s="34">
        <f t="shared" si="576"/>
        <v>0</v>
      </c>
      <c r="BN2783" s="39">
        <f t="shared" si="566"/>
        <v>825.8128628554</v>
      </c>
      <c r="BO2783" s="39">
        <f t="shared" si="567"/>
        <v>1262.2641171945002</v>
      </c>
      <c r="BP2783" s="39">
        <f t="shared" si="577"/>
        <v>436.45125433910016</v>
      </c>
    </row>
    <row r="2784" spans="1:68" s="25" customFormat="1" ht="14.25" x14ac:dyDescent="0.2">
      <c r="A2784" s="14">
        <v>1663</v>
      </c>
      <c r="B2784" s="40"/>
      <c r="C2784" s="15" t="s">
        <v>21246</v>
      </c>
      <c r="D2784" s="16">
        <v>4352</v>
      </c>
      <c r="E2784" s="15" t="s">
        <v>21247</v>
      </c>
      <c r="F2784" s="15" t="s">
        <v>21246</v>
      </c>
      <c r="G2784" s="17" t="s">
        <v>21248</v>
      </c>
      <c r="H2784" s="17" t="s">
        <v>21249</v>
      </c>
      <c r="I2784" s="17" t="s">
        <v>86</v>
      </c>
      <c r="J2784" s="15" t="s">
        <v>21250</v>
      </c>
      <c r="K2784" s="15" t="s">
        <v>821</v>
      </c>
      <c r="L2784" s="18" t="s">
        <v>21251</v>
      </c>
      <c r="M2784" s="15" t="s">
        <v>20245</v>
      </c>
      <c r="N2784" s="15" t="s">
        <v>20246</v>
      </c>
      <c r="O2784" s="16">
        <v>510</v>
      </c>
      <c r="P2784" s="15" t="s">
        <v>118</v>
      </c>
      <c r="Q2784" s="15">
        <v>18300</v>
      </c>
      <c r="R2784" s="15">
        <v>140300</v>
      </c>
      <c r="S2784" s="15">
        <v>158600</v>
      </c>
      <c r="T2784" s="15">
        <v>0.18</v>
      </c>
      <c r="U2784" s="15" t="s">
        <v>18717</v>
      </c>
      <c r="V2784" s="15" t="s">
        <v>76</v>
      </c>
      <c r="W2784" s="16">
        <v>1</v>
      </c>
      <c r="X2784" s="16">
        <v>1</v>
      </c>
      <c r="Y2784" s="15">
        <v>12625</v>
      </c>
      <c r="Z2784" s="15">
        <v>0.28999999999999998</v>
      </c>
      <c r="AA2784" s="15" t="s">
        <v>21216</v>
      </c>
      <c r="AB2784" s="15" t="s">
        <v>21217</v>
      </c>
      <c r="AC2784" s="15">
        <v>136600</v>
      </c>
      <c r="AD2784" s="26">
        <v>40976</v>
      </c>
      <c r="AE2784" s="15" t="s">
        <v>119</v>
      </c>
      <c r="AF2784" s="15" t="s">
        <v>119</v>
      </c>
      <c r="AG2784" s="16">
        <v>1</v>
      </c>
      <c r="AH2784" s="15" t="s">
        <v>21252</v>
      </c>
      <c r="AI2784" s="15" t="s">
        <v>78</v>
      </c>
      <c r="AJ2784" s="15">
        <v>12624.8969727</v>
      </c>
      <c r="AK2784" s="15">
        <v>489.38311685299999</v>
      </c>
      <c r="AL2784" s="15">
        <v>3103700.5680900002</v>
      </c>
      <c r="AM2784" s="15">
        <v>1411792.8270399999</v>
      </c>
      <c r="AN2784" s="19">
        <v>18300</v>
      </c>
      <c r="AO2784" s="19">
        <v>135200</v>
      </c>
      <c r="AP2784" s="19">
        <v>0</v>
      </c>
      <c r="AQ2784" s="19">
        <v>0</v>
      </c>
      <c r="AR2784" s="34">
        <f t="shared" si="568"/>
        <v>153500</v>
      </c>
      <c r="AS2784" s="34">
        <v>45000</v>
      </c>
      <c r="AT2784" s="34">
        <v>3000</v>
      </c>
      <c r="AU2784" s="34">
        <v>37975</v>
      </c>
      <c r="AV2784" s="34">
        <v>0</v>
      </c>
      <c r="AW2784" s="35">
        <f t="shared" si="569"/>
        <v>85975</v>
      </c>
      <c r="AX2784" s="34">
        <f t="shared" si="570"/>
        <v>67525</v>
      </c>
      <c r="AY2784" s="36">
        <v>1.3258000000000001</v>
      </c>
      <c r="AZ2784" s="36">
        <v>2.0265</v>
      </c>
      <c r="BA2784" s="22"/>
      <c r="BB2784" s="19">
        <v>1535</v>
      </c>
      <c r="BC2784" s="34">
        <f t="shared" si="571"/>
        <v>895.2464500000001</v>
      </c>
      <c r="BD2784" s="34">
        <f t="shared" si="572"/>
        <v>1368.394125</v>
      </c>
      <c r="BE2784" s="38">
        <v>3.4819999999999997E-2</v>
      </c>
      <c r="BF2784" s="38">
        <f t="shared" si="573"/>
        <v>3.4819999999999997E-2</v>
      </c>
      <c r="BG2784" s="34">
        <v>31.172481389000001</v>
      </c>
      <c r="BH2784" s="34">
        <v>47.647483432499996</v>
      </c>
      <c r="BI2784" s="34">
        <f t="shared" si="574"/>
        <v>864.07396861100005</v>
      </c>
      <c r="BJ2784" s="34">
        <f t="shared" si="575"/>
        <v>1320.7466415675001</v>
      </c>
      <c r="BK2784" s="34">
        <v>0</v>
      </c>
      <c r="BL2784" s="34">
        <v>0</v>
      </c>
      <c r="BM2784" s="34">
        <f t="shared" si="576"/>
        <v>0</v>
      </c>
      <c r="BN2784" s="39">
        <f t="shared" si="566"/>
        <v>864.07396861100005</v>
      </c>
      <c r="BO2784" s="39">
        <f t="shared" si="567"/>
        <v>1320.7466415675001</v>
      </c>
      <c r="BP2784" s="39">
        <f t="shared" si="577"/>
        <v>456.67267295650004</v>
      </c>
    </row>
    <row r="2785" spans="1:68" s="25" customFormat="1" ht="14.25" x14ac:dyDescent="0.2">
      <c r="A2785" s="14">
        <v>1664</v>
      </c>
      <c r="B2785" s="40"/>
      <c r="C2785" s="15"/>
      <c r="D2785" s="16">
        <v>7539</v>
      </c>
      <c r="E2785" s="15" t="s">
        <v>21253</v>
      </c>
      <c r="F2785" s="15" t="s">
        <v>21254</v>
      </c>
      <c r="G2785" s="17" t="s">
        <v>21255</v>
      </c>
      <c r="H2785" s="17" t="s">
        <v>21256</v>
      </c>
      <c r="I2785" s="17" t="s">
        <v>86</v>
      </c>
      <c r="J2785" s="15" t="s">
        <v>21257</v>
      </c>
      <c r="K2785" s="15" t="s">
        <v>3272</v>
      </c>
      <c r="L2785" s="18" t="s">
        <v>21258</v>
      </c>
      <c r="M2785" s="15" t="s">
        <v>20245</v>
      </c>
      <c r="N2785" s="15" t="s">
        <v>20246</v>
      </c>
      <c r="O2785" s="16">
        <v>510</v>
      </c>
      <c r="P2785" s="15" t="s">
        <v>118</v>
      </c>
      <c r="Q2785" s="15">
        <v>22300</v>
      </c>
      <c r="R2785" s="15">
        <v>134300</v>
      </c>
      <c r="S2785" s="15">
        <v>156600</v>
      </c>
      <c r="T2785" s="15">
        <v>0.21</v>
      </c>
      <c r="U2785" s="15" t="s">
        <v>18717</v>
      </c>
      <c r="V2785" s="15" t="s">
        <v>76</v>
      </c>
      <c r="W2785" s="16">
        <v>1</v>
      </c>
      <c r="X2785" s="16">
        <v>1</v>
      </c>
      <c r="Y2785" s="15">
        <v>9899</v>
      </c>
      <c r="Z2785" s="15">
        <v>0.22700000000000001</v>
      </c>
      <c r="AA2785" s="15" t="s">
        <v>21216</v>
      </c>
      <c r="AB2785" s="15" t="s">
        <v>21217</v>
      </c>
      <c r="AC2785" s="15">
        <v>130450</v>
      </c>
      <c r="AD2785" s="26">
        <v>41386</v>
      </c>
      <c r="AE2785" s="15" t="s">
        <v>222</v>
      </c>
      <c r="AF2785" s="15" t="s">
        <v>21259</v>
      </c>
      <c r="AG2785" s="16">
        <v>1</v>
      </c>
      <c r="AH2785" s="15" t="s">
        <v>21260</v>
      </c>
      <c r="AI2785" s="15" t="s">
        <v>78</v>
      </c>
      <c r="AJ2785" s="15">
        <v>9898.8850097699997</v>
      </c>
      <c r="AK2785" s="15">
        <v>407.27740972399999</v>
      </c>
      <c r="AL2785" s="15">
        <v>3103752.1762299999</v>
      </c>
      <c r="AM2785" s="15">
        <v>1411708.67875</v>
      </c>
      <c r="AN2785" s="19">
        <v>22300</v>
      </c>
      <c r="AO2785" s="19">
        <v>130400</v>
      </c>
      <c r="AP2785" s="19">
        <v>0</v>
      </c>
      <c r="AQ2785" s="19">
        <v>0</v>
      </c>
      <c r="AR2785" s="34">
        <f t="shared" si="568"/>
        <v>152700</v>
      </c>
      <c r="AS2785" s="34">
        <v>45000</v>
      </c>
      <c r="AT2785" s="34">
        <v>3000</v>
      </c>
      <c r="AU2785" s="34">
        <v>37695</v>
      </c>
      <c r="AV2785" s="34">
        <v>0</v>
      </c>
      <c r="AW2785" s="35">
        <f t="shared" si="569"/>
        <v>85695</v>
      </c>
      <c r="AX2785" s="34">
        <f t="shared" si="570"/>
        <v>67005</v>
      </c>
      <c r="AY2785" s="36">
        <v>1.3258000000000001</v>
      </c>
      <c r="AZ2785" s="36">
        <v>2.0265</v>
      </c>
      <c r="BA2785" s="22"/>
      <c r="BB2785" s="19">
        <v>1527</v>
      </c>
      <c r="BC2785" s="34">
        <f t="shared" si="571"/>
        <v>888.35229000000004</v>
      </c>
      <c r="BD2785" s="34">
        <f t="shared" si="572"/>
        <v>1357.856325</v>
      </c>
      <c r="BE2785" s="38">
        <v>3.4819999999999997E-2</v>
      </c>
      <c r="BF2785" s="38">
        <f t="shared" si="573"/>
        <v>3.4819999999999997E-2</v>
      </c>
      <c r="BG2785" s="34">
        <v>30.9324267378</v>
      </c>
      <c r="BH2785" s="34">
        <v>47.280557236499995</v>
      </c>
      <c r="BI2785" s="34">
        <f t="shared" si="574"/>
        <v>857.41986326220001</v>
      </c>
      <c r="BJ2785" s="34">
        <f t="shared" si="575"/>
        <v>1310.5757677634999</v>
      </c>
      <c r="BK2785" s="34">
        <v>0</v>
      </c>
      <c r="BL2785" s="34">
        <v>0</v>
      </c>
      <c r="BM2785" s="34">
        <f t="shared" si="576"/>
        <v>0</v>
      </c>
      <c r="BN2785" s="39">
        <f t="shared" si="566"/>
        <v>857.41986326220001</v>
      </c>
      <c r="BO2785" s="39">
        <f t="shared" si="567"/>
        <v>1310.5757677634999</v>
      </c>
      <c r="BP2785" s="39">
        <f t="shared" si="577"/>
        <v>453.15590450129991</v>
      </c>
    </row>
    <row r="2786" spans="1:68" s="25" customFormat="1" ht="14.25" x14ac:dyDescent="0.2">
      <c r="A2786" s="14">
        <v>1665</v>
      </c>
      <c r="B2786" s="40"/>
      <c r="C2786" s="15"/>
      <c r="D2786" s="16">
        <v>22884</v>
      </c>
      <c r="E2786" s="15" t="s">
        <v>21261</v>
      </c>
      <c r="F2786" s="15" t="s">
        <v>21262</v>
      </c>
      <c r="G2786" s="17" t="s">
        <v>21263</v>
      </c>
      <c r="H2786" s="17" t="s">
        <v>21264</v>
      </c>
      <c r="I2786" s="17" t="s">
        <v>86</v>
      </c>
      <c r="J2786" s="15" t="s">
        <v>21265</v>
      </c>
      <c r="K2786" s="15" t="s">
        <v>2876</v>
      </c>
      <c r="L2786" s="18" t="s">
        <v>21266</v>
      </c>
      <c r="M2786" s="15" t="s">
        <v>18981</v>
      </c>
      <c r="N2786" s="15" t="s">
        <v>18982</v>
      </c>
      <c r="O2786" s="16">
        <v>510</v>
      </c>
      <c r="P2786" s="15" t="s">
        <v>118</v>
      </c>
      <c r="Q2786" s="15">
        <v>19100</v>
      </c>
      <c r="R2786" s="15">
        <v>127100</v>
      </c>
      <c r="S2786" s="15">
        <v>146200</v>
      </c>
      <c r="T2786" s="15">
        <v>0.19</v>
      </c>
      <c r="U2786" s="15" t="s">
        <v>18717</v>
      </c>
      <c r="V2786" s="15" t="s">
        <v>76</v>
      </c>
      <c r="W2786" s="16">
        <v>1</v>
      </c>
      <c r="X2786" s="16">
        <v>1</v>
      </c>
      <c r="Y2786" s="15">
        <v>7906</v>
      </c>
      <c r="Z2786" s="15">
        <v>0.18099999999999999</v>
      </c>
      <c r="AA2786" s="15" t="s">
        <v>21216</v>
      </c>
      <c r="AB2786" s="15" t="s">
        <v>21217</v>
      </c>
      <c r="AC2786" s="15">
        <v>134900</v>
      </c>
      <c r="AD2786" s="26">
        <v>41792</v>
      </c>
      <c r="AE2786" s="15" t="s">
        <v>119</v>
      </c>
      <c r="AF2786" s="15" t="s">
        <v>119</v>
      </c>
      <c r="AG2786" s="16">
        <v>1</v>
      </c>
      <c r="AH2786" s="15" t="s">
        <v>21267</v>
      </c>
      <c r="AI2786" s="15" t="s">
        <v>78</v>
      </c>
      <c r="AJ2786" s="15">
        <v>7905.9501953099998</v>
      </c>
      <c r="AK2786" s="15">
        <v>385.67032870899999</v>
      </c>
      <c r="AL2786" s="15">
        <v>3103736.1866799998</v>
      </c>
      <c r="AM2786" s="15">
        <v>1411642.3611699999</v>
      </c>
      <c r="AN2786" s="19">
        <v>19100</v>
      </c>
      <c r="AO2786" s="19">
        <v>120400</v>
      </c>
      <c r="AP2786" s="19">
        <v>0</v>
      </c>
      <c r="AQ2786" s="19">
        <v>0</v>
      </c>
      <c r="AR2786" s="34">
        <f t="shared" si="568"/>
        <v>139500</v>
      </c>
      <c r="AS2786" s="34">
        <v>45000</v>
      </c>
      <c r="AT2786" s="34">
        <v>3000</v>
      </c>
      <c r="AU2786" s="34">
        <v>33075</v>
      </c>
      <c r="AV2786" s="34">
        <v>0</v>
      </c>
      <c r="AW2786" s="35">
        <f t="shared" si="569"/>
        <v>81075</v>
      </c>
      <c r="AX2786" s="34">
        <f t="shared" si="570"/>
        <v>58425</v>
      </c>
      <c r="AY2786" s="36">
        <v>1.3258000000000001</v>
      </c>
      <c r="AZ2786" s="36">
        <v>2.0265</v>
      </c>
      <c r="BA2786" s="22"/>
      <c r="BB2786" s="19">
        <v>1395</v>
      </c>
      <c r="BC2786" s="34">
        <f t="shared" si="571"/>
        <v>774.59865000000002</v>
      </c>
      <c r="BD2786" s="34">
        <f t="shared" si="572"/>
        <v>1183.9826249999999</v>
      </c>
      <c r="BE2786" s="38">
        <v>3.4819999999999997E-2</v>
      </c>
      <c r="BF2786" s="38">
        <f t="shared" si="573"/>
        <v>3.4819999999999997E-2</v>
      </c>
      <c r="BG2786" s="34">
        <v>26.971524992999999</v>
      </c>
      <c r="BH2786" s="34">
        <v>41.226275002499989</v>
      </c>
      <c r="BI2786" s="34">
        <f t="shared" si="574"/>
        <v>747.62712500700002</v>
      </c>
      <c r="BJ2786" s="34">
        <f t="shared" si="575"/>
        <v>1142.7563499974999</v>
      </c>
      <c r="BK2786" s="34">
        <v>0</v>
      </c>
      <c r="BL2786" s="34">
        <v>0</v>
      </c>
      <c r="BM2786" s="34">
        <f t="shared" si="576"/>
        <v>0</v>
      </c>
      <c r="BN2786" s="39">
        <f t="shared" si="566"/>
        <v>747.62712500700002</v>
      </c>
      <c r="BO2786" s="39">
        <f t="shared" si="567"/>
        <v>1142.7563499974999</v>
      </c>
      <c r="BP2786" s="39">
        <f t="shared" si="577"/>
        <v>395.12922499049989</v>
      </c>
    </row>
    <row r="2787" spans="1:68" s="25" customFormat="1" ht="14.25" x14ac:dyDescent="0.2">
      <c r="A2787" s="14">
        <v>1666</v>
      </c>
      <c r="B2787" s="40"/>
      <c r="C2787" s="15"/>
      <c r="D2787" s="16">
        <v>29600</v>
      </c>
      <c r="E2787" s="15" t="s">
        <v>21268</v>
      </c>
      <c r="F2787" s="15" t="s">
        <v>21269</v>
      </c>
      <c r="G2787" s="17" t="s">
        <v>21270</v>
      </c>
      <c r="H2787" s="17" t="s">
        <v>21271</v>
      </c>
      <c r="I2787" s="17" t="s">
        <v>86</v>
      </c>
      <c r="J2787" s="15" t="s">
        <v>21272</v>
      </c>
      <c r="K2787" s="15" t="s">
        <v>2681</v>
      </c>
      <c r="L2787" s="18" t="s">
        <v>21273</v>
      </c>
      <c r="M2787" s="15" t="s">
        <v>20245</v>
      </c>
      <c r="N2787" s="15" t="s">
        <v>20246</v>
      </c>
      <c r="O2787" s="16">
        <v>510</v>
      </c>
      <c r="P2787" s="15" t="s">
        <v>118</v>
      </c>
      <c r="Q2787" s="15">
        <v>20900</v>
      </c>
      <c r="R2787" s="15">
        <v>120100</v>
      </c>
      <c r="S2787" s="15">
        <v>141000</v>
      </c>
      <c r="T2787" s="15">
        <v>0.19</v>
      </c>
      <c r="U2787" s="15" t="s">
        <v>18717</v>
      </c>
      <c r="V2787" s="15" t="s">
        <v>76</v>
      </c>
      <c r="W2787" s="16">
        <v>1</v>
      </c>
      <c r="X2787" s="16">
        <v>1</v>
      </c>
      <c r="Y2787" s="15">
        <v>8856</v>
      </c>
      <c r="Z2787" s="15">
        <v>0.20300000000000001</v>
      </c>
      <c r="AA2787" s="15" t="s">
        <v>21216</v>
      </c>
      <c r="AB2787" s="15" t="s">
        <v>21217</v>
      </c>
      <c r="AC2787" s="15">
        <v>119900</v>
      </c>
      <c r="AD2787" s="26">
        <v>38463</v>
      </c>
      <c r="AE2787" s="15" t="s">
        <v>119</v>
      </c>
      <c r="AF2787" s="15" t="s">
        <v>119</v>
      </c>
      <c r="AG2787" s="16">
        <v>1</v>
      </c>
      <c r="AH2787" s="15" t="s">
        <v>21274</v>
      </c>
      <c r="AI2787" s="15" t="s">
        <v>78</v>
      </c>
      <c r="AJ2787" s="15">
        <v>8856.4858398399992</v>
      </c>
      <c r="AK2787" s="15">
        <v>383.590852848</v>
      </c>
      <c r="AL2787" s="15">
        <v>3103766.6183199999</v>
      </c>
      <c r="AM2787" s="15">
        <v>1411552.57534</v>
      </c>
      <c r="AN2787" s="19">
        <v>20900</v>
      </c>
      <c r="AO2787" s="19">
        <v>115000</v>
      </c>
      <c r="AP2787" s="19">
        <v>0</v>
      </c>
      <c r="AQ2787" s="19">
        <v>0</v>
      </c>
      <c r="AR2787" s="34">
        <f t="shared" si="568"/>
        <v>135900</v>
      </c>
      <c r="AS2787" s="34">
        <v>45000</v>
      </c>
      <c r="AT2787" s="34">
        <v>3000</v>
      </c>
      <c r="AU2787" s="34">
        <v>31815</v>
      </c>
      <c r="AV2787" s="34">
        <v>24960</v>
      </c>
      <c r="AW2787" s="35">
        <f t="shared" si="569"/>
        <v>104775</v>
      </c>
      <c r="AX2787" s="34">
        <f t="shared" si="570"/>
        <v>31125</v>
      </c>
      <c r="AY2787" s="36">
        <v>1.3258000000000001</v>
      </c>
      <c r="AZ2787" s="36">
        <v>2.0265</v>
      </c>
      <c r="BA2787" s="22"/>
      <c r="BB2787" s="19">
        <v>1359</v>
      </c>
      <c r="BC2787" s="34">
        <f t="shared" si="571"/>
        <v>412.65525000000002</v>
      </c>
      <c r="BD2787" s="34">
        <f t="shared" si="572"/>
        <v>630.74812499999996</v>
      </c>
      <c r="BE2787" s="38">
        <v>3.4819999999999997E-2</v>
      </c>
      <c r="BF2787" s="38">
        <f t="shared" si="573"/>
        <v>3.4819999999999997E-2</v>
      </c>
      <c r="BG2787" s="34">
        <v>14.368655805</v>
      </c>
      <c r="BH2787" s="34">
        <v>21.962649712499996</v>
      </c>
      <c r="BI2787" s="34">
        <f t="shared" si="574"/>
        <v>398.28659419500002</v>
      </c>
      <c r="BJ2787" s="34">
        <f t="shared" si="575"/>
        <v>608.78547528749993</v>
      </c>
      <c r="BK2787" s="34">
        <v>0</v>
      </c>
      <c r="BL2787" s="34">
        <v>0</v>
      </c>
      <c r="BM2787" s="34">
        <f t="shared" si="576"/>
        <v>0</v>
      </c>
      <c r="BN2787" s="39">
        <f t="shared" si="566"/>
        <v>398.28659419500002</v>
      </c>
      <c r="BO2787" s="39">
        <f t="shared" si="567"/>
        <v>608.78547528749993</v>
      </c>
      <c r="BP2787" s="39">
        <f t="shared" si="577"/>
        <v>210.49888109249991</v>
      </c>
    </row>
    <row r="2788" spans="1:68" s="25" customFormat="1" ht="14.25" x14ac:dyDescent="0.2">
      <c r="A2788" s="14">
        <v>1667</v>
      </c>
      <c r="B2788" s="40"/>
      <c r="C2788" s="15"/>
      <c r="D2788" s="16">
        <v>15387</v>
      </c>
      <c r="E2788" s="15" t="s">
        <v>21275</v>
      </c>
      <c r="F2788" s="15" t="s">
        <v>21276</v>
      </c>
      <c r="G2788" s="17" t="s">
        <v>21277</v>
      </c>
      <c r="H2788" s="17" t="s">
        <v>21278</v>
      </c>
      <c r="I2788" s="17" t="s">
        <v>86</v>
      </c>
      <c r="J2788" s="15" t="s">
        <v>21279</v>
      </c>
      <c r="K2788" s="15" t="s">
        <v>2085</v>
      </c>
      <c r="L2788" s="18" t="s">
        <v>21280</v>
      </c>
      <c r="M2788" s="15" t="s">
        <v>18981</v>
      </c>
      <c r="N2788" s="15" t="s">
        <v>18982</v>
      </c>
      <c r="O2788" s="16">
        <v>510</v>
      </c>
      <c r="P2788" s="15" t="s">
        <v>118</v>
      </c>
      <c r="Q2788" s="15">
        <v>22100</v>
      </c>
      <c r="R2788" s="15">
        <v>115700</v>
      </c>
      <c r="S2788" s="15">
        <v>137800</v>
      </c>
      <c r="T2788" s="15">
        <v>0.2</v>
      </c>
      <c r="U2788" s="15" t="s">
        <v>18717</v>
      </c>
      <c r="V2788" s="15" t="s">
        <v>76</v>
      </c>
      <c r="W2788" s="16">
        <v>1</v>
      </c>
      <c r="X2788" s="16">
        <v>1</v>
      </c>
      <c r="Y2788" s="15">
        <v>9206</v>
      </c>
      <c r="Z2788" s="15">
        <v>0.21099999999999999</v>
      </c>
      <c r="AA2788" s="15" t="s">
        <v>21216</v>
      </c>
      <c r="AB2788" s="15" t="s">
        <v>21217</v>
      </c>
      <c r="AC2788" s="15">
        <v>125900</v>
      </c>
      <c r="AD2788" s="26">
        <v>39672</v>
      </c>
      <c r="AE2788" s="15" t="s">
        <v>119</v>
      </c>
      <c r="AF2788" s="15" t="s">
        <v>119</v>
      </c>
      <c r="AG2788" s="16">
        <v>1</v>
      </c>
      <c r="AH2788" s="15" t="s">
        <v>21281</v>
      </c>
      <c r="AI2788" s="15" t="s">
        <v>78</v>
      </c>
      <c r="AJ2788" s="15">
        <v>9205.6313476600008</v>
      </c>
      <c r="AK2788" s="15">
        <v>389.36040120899997</v>
      </c>
      <c r="AL2788" s="15">
        <v>3103691.2303800001</v>
      </c>
      <c r="AM2788" s="15">
        <v>1411550.60445</v>
      </c>
      <c r="AN2788" s="19">
        <v>22100</v>
      </c>
      <c r="AO2788" s="19">
        <v>112500</v>
      </c>
      <c r="AP2788" s="19">
        <v>0</v>
      </c>
      <c r="AQ2788" s="19">
        <v>0</v>
      </c>
      <c r="AR2788" s="34">
        <f t="shared" si="568"/>
        <v>134600</v>
      </c>
      <c r="AS2788" s="34">
        <v>45000</v>
      </c>
      <c r="AT2788" s="34">
        <v>3000</v>
      </c>
      <c r="AU2788" s="34">
        <v>31360</v>
      </c>
      <c r="AV2788" s="34">
        <v>0</v>
      </c>
      <c r="AW2788" s="35">
        <f t="shared" si="569"/>
        <v>79360</v>
      </c>
      <c r="AX2788" s="34">
        <f t="shared" si="570"/>
        <v>55240</v>
      </c>
      <c r="AY2788" s="36">
        <v>1.3258000000000001</v>
      </c>
      <c r="AZ2788" s="36">
        <v>2.0265</v>
      </c>
      <c r="BA2788" s="22"/>
      <c r="BB2788" s="19">
        <v>1346</v>
      </c>
      <c r="BC2788" s="34">
        <f t="shared" si="571"/>
        <v>732.37192000000005</v>
      </c>
      <c r="BD2788" s="34">
        <f t="shared" si="572"/>
        <v>1119.4386</v>
      </c>
      <c r="BE2788" s="38">
        <v>3.4819999999999997E-2</v>
      </c>
      <c r="BF2788" s="38">
        <f t="shared" si="573"/>
        <v>3.4819999999999997E-2</v>
      </c>
      <c r="BG2788" s="34">
        <v>25.501190254400001</v>
      </c>
      <c r="BH2788" s="34">
        <v>38.978852051999993</v>
      </c>
      <c r="BI2788" s="34">
        <f t="shared" si="574"/>
        <v>706.8707297456001</v>
      </c>
      <c r="BJ2788" s="34">
        <f t="shared" si="575"/>
        <v>1080.4597479479999</v>
      </c>
      <c r="BK2788" s="34">
        <v>0</v>
      </c>
      <c r="BL2788" s="34">
        <v>0</v>
      </c>
      <c r="BM2788" s="34">
        <f t="shared" si="576"/>
        <v>0</v>
      </c>
      <c r="BN2788" s="39">
        <f t="shared" si="566"/>
        <v>706.8707297456001</v>
      </c>
      <c r="BO2788" s="39">
        <f t="shared" si="567"/>
        <v>1080.4597479479999</v>
      </c>
      <c r="BP2788" s="39">
        <f t="shared" si="577"/>
        <v>373.58901820239976</v>
      </c>
    </row>
    <row r="2789" spans="1:68" s="25" customFormat="1" ht="14.25" x14ac:dyDescent="0.2">
      <c r="A2789" s="14">
        <v>1668</v>
      </c>
      <c r="B2789" s="40"/>
      <c r="C2789" s="15" t="s">
        <v>21282</v>
      </c>
      <c r="D2789" s="16">
        <v>24596</v>
      </c>
      <c r="E2789" s="15" t="s">
        <v>21283</v>
      </c>
      <c r="F2789" s="15" t="s">
        <v>21282</v>
      </c>
      <c r="G2789" s="17" t="s">
        <v>21284</v>
      </c>
      <c r="H2789" s="17" t="s">
        <v>21285</v>
      </c>
      <c r="I2789" s="17" t="s">
        <v>86</v>
      </c>
      <c r="J2789" s="15" t="s">
        <v>21286</v>
      </c>
      <c r="K2789" s="15" t="s">
        <v>1160</v>
      </c>
      <c r="L2789" s="18" t="s">
        <v>21287</v>
      </c>
      <c r="M2789" s="15" t="s">
        <v>18981</v>
      </c>
      <c r="N2789" s="15" t="s">
        <v>18982</v>
      </c>
      <c r="O2789" s="16">
        <v>510</v>
      </c>
      <c r="P2789" s="15" t="s">
        <v>118</v>
      </c>
      <c r="Q2789" s="15">
        <v>22400</v>
      </c>
      <c r="R2789" s="15">
        <v>104400</v>
      </c>
      <c r="S2789" s="15">
        <v>126800</v>
      </c>
      <c r="T2789" s="15">
        <v>0.22</v>
      </c>
      <c r="U2789" s="15" t="s">
        <v>18717</v>
      </c>
      <c r="V2789" s="15" t="s">
        <v>76</v>
      </c>
      <c r="W2789" s="16">
        <v>1</v>
      </c>
      <c r="X2789" s="16">
        <v>1</v>
      </c>
      <c r="Y2789" s="15">
        <v>11345</v>
      </c>
      <c r="Z2789" s="15">
        <v>0.26</v>
      </c>
      <c r="AA2789" s="15" t="s">
        <v>78</v>
      </c>
      <c r="AB2789" s="15" t="s">
        <v>78</v>
      </c>
      <c r="AC2789" s="15">
        <v>124900</v>
      </c>
      <c r="AD2789" s="26">
        <v>41530</v>
      </c>
      <c r="AE2789" s="15" t="s">
        <v>137</v>
      </c>
      <c r="AF2789" s="15" t="s">
        <v>21288</v>
      </c>
      <c r="AG2789" s="16">
        <v>1</v>
      </c>
      <c r="AH2789" s="15" t="s">
        <v>21289</v>
      </c>
      <c r="AI2789" s="15" t="s">
        <v>78</v>
      </c>
      <c r="AJ2789" s="15">
        <v>11344.5944824</v>
      </c>
      <c r="AK2789" s="15">
        <v>437.56597240600001</v>
      </c>
      <c r="AL2789" s="15">
        <v>3103628.9261599998</v>
      </c>
      <c r="AM2789" s="15">
        <v>1411722.4873800001</v>
      </c>
      <c r="AN2789" s="19">
        <v>22400</v>
      </c>
      <c r="AO2789" s="19">
        <v>103000</v>
      </c>
      <c r="AP2789" s="19">
        <v>0</v>
      </c>
      <c r="AQ2789" s="19">
        <v>0</v>
      </c>
      <c r="AR2789" s="34">
        <f t="shared" si="568"/>
        <v>125400</v>
      </c>
      <c r="AS2789" s="34">
        <v>45000</v>
      </c>
      <c r="AT2789" s="34">
        <v>3000</v>
      </c>
      <c r="AU2789" s="34">
        <v>28140</v>
      </c>
      <c r="AV2789" s="34">
        <v>0</v>
      </c>
      <c r="AW2789" s="35">
        <f t="shared" si="569"/>
        <v>76140</v>
      </c>
      <c r="AX2789" s="34">
        <f t="shared" si="570"/>
        <v>49260</v>
      </c>
      <c r="AY2789" s="36">
        <v>1.3258000000000001</v>
      </c>
      <c r="AZ2789" s="36">
        <v>2.0265</v>
      </c>
      <c r="BA2789" s="22"/>
      <c r="BB2789" s="19">
        <v>1254</v>
      </c>
      <c r="BC2789" s="34">
        <f t="shared" si="571"/>
        <v>653.08908000000008</v>
      </c>
      <c r="BD2789" s="34">
        <f t="shared" si="572"/>
        <v>998.25390000000004</v>
      </c>
      <c r="BE2789" s="38">
        <v>3.4819999999999997E-2</v>
      </c>
      <c r="BF2789" s="38">
        <f t="shared" si="573"/>
        <v>3.4819999999999997E-2</v>
      </c>
      <c r="BG2789" s="34">
        <v>22.740561765599999</v>
      </c>
      <c r="BH2789" s="34">
        <v>34.759200797999995</v>
      </c>
      <c r="BI2789" s="34">
        <f t="shared" si="574"/>
        <v>630.3485182344001</v>
      </c>
      <c r="BJ2789" s="34">
        <f t="shared" si="575"/>
        <v>963.49469920199999</v>
      </c>
      <c r="BK2789" s="34">
        <v>0</v>
      </c>
      <c r="BL2789" s="34">
        <v>0</v>
      </c>
      <c r="BM2789" s="34">
        <f t="shared" si="576"/>
        <v>0</v>
      </c>
      <c r="BN2789" s="39">
        <f t="shared" si="566"/>
        <v>630.3485182344001</v>
      </c>
      <c r="BO2789" s="39">
        <f t="shared" si="567"/>
        <v>963.49469920199999</v>
      </c>
      <c r="BP2789" s="39">
        <f t="shared" si="577"/>
        <v>333.14618096759989</v>
      </c>
    </row>
    <row r="2790" spans="1:68" s="25" customFormat="1" ht="14.25" x14ac:dyDescent="0.2">
      <c r="A2790" s="14">
        <v>1669</v>
      </c>
      <c r="B2790" s="40"/>
      <c r="C2790" s="15" t="s">
        <v>593</v>
      </c>
      <c r="D2790" s="16">
        <v>34934</v>
      </c>
      <c r="E2790" s="15" t="s">
        <v>21290</v>
      </c>
      <c r="F2790" s="15" t="s">
        <v>21291</v>
      </c>
      <c r="G2790" s="17" t="s">
        <v>21292</v>
      </c>
      <c r="H2790" s="17" t="s">
        <v>21293</v>
      </c>
      <c r="I2790" s="17" t="s">
        <v>21294</v>
      </c>
      <c r="J2790" s="15" t="s">
        <v>21295</v>
      </c>
      <c r="K2790" s="15" t="s">
        <v>86</v>
      </c>
      <c r="L2790" s="18" t="s">
        <v>21296</v>
      </c>
      <c r="M2790" s="15" t="s">
        <v>20245</v>
      </c>
      <c r="N2790" s="15" t="s">
        <v>20246</v>
      </c>
      <c r="O2790" s="16">
        <v>510</v>
      </c>
      <c r="P2790" s="15" t="s">
        <v>118</v>
      </c>
      <c r="Q2790" s="15">
        <v>16200</v>
      </c>
      <c r="R2790" s="15">
        <v>145000</v>
      </c>
      <c r="S2790" s="15">
        <v>161200</v>
      </c>
      <c r="T2790" s="15">
        <v>0.16</v>
      </c>
      <c r="U2790" s="15" t="s">
        <v>18717</v>
      </c>
      <c r="V2790" s="15" t="s">
        <v>76</v>
      </c>
      <c r="W2790" s="16">
        <v>1</v>
      </c>
      <c r="X2790" s="16">
        <v>1</v>
      </c>
      <c r="Y2790" s="15">
        <v>11103</v>
      </c>
      <c r="Z2790" s="15">
        <v>0.255</v>
      </c>
      <c r="AA2790" s="15" t="s">
        <v>78</v>
      </c>
      <c r="AB2790" s="15" t="s">
        <v>78</v>
      </c>
      <c r="AC2790" s="15">
        <v>127500</v>
      </c>
      <c r="AD2790" s="26">
        <v>41012</v>
      </c>
      <c r="AE2790" s="15" t="s">
        <v>222</v>
      </c>
      <c r="AF2790" s="15" t="s">
        <v>21297</v>
      </c>
      <c r="AG2790" s="16">
        <v>1</v>
      </c>
      <c r="AH2790" s="15" t="s">
        <v>21298</v>
      </c>
      <c r="AI2790" s="15" t="s">
        <v>78</v>
      </c>
      <c r="AJ2790" s="15">
        <v>11102.8383789</v>
      </c>
      <c r="AK2790" s="15">
        <v>455.89928518800002</v>
      </c>
      <c r="AL2790" s="15">
        <v>3103538.6855700002</v>
      </c>
      <c r="AM2790" s="15">
        <v>1411700.8541000001</v>
      </c>
      <c r="AN2790" s="19">
        <v>16200</v>
      </c>
      <c r="AO2790" s="19">
        <v>140900</v>
      </c>
      <c r="AP2790" s="19">
        <v>0</v>
      </c>
      <c r="AQ2790" s="19">
        <v>0</v>
      </c>
      <c r="AR2790" s="34">
        <f t="shared" si="568"/>
        <v>157100</v>
      </c>
      <c r="AS2790" s="34">
        <v>45000</v>
      </c>
      <c r="AT2790" s="34">
        <v>3000</v>
      </c>
      <c r="AU2790" s="34">
        <v>39235</v>
      </c>
      <c r="AV2790" s="34">
        <v>0</v>
      </c>
      <c r="AW2790" s="35">
        <f t="shared" si="569"/>
        <v>87235</v>
      </c>
      <c r="AX2790" s="34">
        <f t="shared" si="570"/>
        <v>69865</v>
      </c>
      <c r="AY2790" s="36">
        <v>1.3258000000000001</v>
      </c>
      <c r="AZ2790" s="36">
        <v>2.0265</v>
      </c>
      <c r="BA2790" s="22"/>
      <c r="BB2790" s="19">
        <v>1571</v>
      </c>
      <c r="BC2790" s="34">
        <f t="shared" si="571"/>
        <v>926.27017000000001</v>
      </c>
      <c r="BD2790" s="34">
        <f t="shared" si="572"/>
        <v>1415.8142249999999</v>
      </c>
      <c r="BE2790" s="38">
        <v>3.4819999999999997E-2</v>
      </c>
      <c r="BF2790" s="38">
        <f t="shared" si="573"/>
        <v>3.4819999999999997E-2</v>
      </c>
      <c r="BG2790" s="34">
        <v>32.252727319399995</v>
      </c>
      <c r="BH2790" s="34">
        <v>49.298651314499992</v>
      </c>
      <c r="BI2790" s="34">
        <f t="shared" si="574"/>
        <v>894.01744268059997</v>
      </c>
      <c r="BJ2790" s="34">
        <f t="shared" si="575"/>
        <v>1366.5155736854999</v>
      </c>
      <c r="BK2790" s="34">
        <v>0</v>
      </c>
      <c r="BL2790" s="34">
        <v>0</v>
      </c>
      <c r="BM2790" s="34">
        <f t="shared" si="576"/>
        <v>0</v>
      </c>
      <c r="BN2790" s="39">
        <f t="shared" si="566"/>
        <v>894.01744268059997</v>
      </c>
      <c r="BO2790" s="39">
        <f t="shared" si="567"/>
        <v>1366.5155736854999</v>
      </c>
      <c r="BP2790" s="39">
        <f t="shared" si="577"/>
        <v>472.49813100489996</v>
      </c>
    </row>
    <row r="2791" spans="1:68" s="25" customFormat="1" ht="14.25" x14ac:dyDescent="0.2">
      <c r="A2791" s="14">
        <v>1670</v>
      </c>
      <c r="B2791" s="40"/>
      <c r="C2791" s="15" t="s">
        <v>150</v>
      </c>
      <c r="D2791" s="16">
        <v>35142</v>
      </c>
      <c r="E2791" s="15" t="s">
        <v>21299</v>
      </c>
      <c r="F2791" s="15" t="s">
        <v>21300</v>
      </c>
      <c r="G2791" s="17" t="s">
        <v>21301</v>
      </c>
      <c r="H2791" s="17" t="s">
        <v>21302</v>
      </c>
      <c r="I2791" s="17" t="s">
        <v>86</v>
      </c>
      <c r="J2791" s="15" t="s">
        <v>21303</v>
      </c>
      <c r="K2791" s="15" t="s">
        <v>86</v>
      </c>
      <c r="L2791" s="18" t="s">
        <v>21304</v>
      </c>
      <c r="M2791" s="15" t="s">
        <v>18981</v>
      </c>
      <c r="N2791" s="15" t="s">
        <v>18982</v>
      </c>
      <c r="O2791" s="16">
        <v>510</v>
      </c>
      <c r="P2791" s="15" t="s">
        <v>118</v>
      </c>
      <c r="Q2791" s="15">
        <v>27600</v>
      </c>
      <c r="R2791" s="15">
        <v>113200</v>
      </c>
      <c r="S2791" s="15">
        <v>140800</v>
      </c>
      <c r="T2791" s="15">
        <v>0.28000000000000003</v>
      </c>
      <c r="U2791" s="15" t="s">
        <v>18717</v>
      </c>
      <c r="V2791" s="15" t="s">
        <v>76</v>
      </c>
      <c r="W2791" s="16">
        <v>1</v>
      </c>
      <c r="X2791" s="16">
        <v>1</v>
      </c>
      <c r="Y2791" s="15">
        <v>11755</v>
      </c>
      <c r="Z2791" s="15">
        <v>0.27</v>
      </c>
      <c r="AA2791" s="15" t="s">
        <v>21216</v>
      </c>
      <c r="AB2791" s="15" t="s">
        <v>21217</v>
      </c>
      <c r="AC2791" s="15">
        <v>127500</v>
      </c>
      <c r="AD2791" s="26">
        <v>41774</v>
      </c>
      <c r="AE2791" s="15" t="s">
        <v>119</v>
      </c>
      <c r="AF2791" s="15" t="s">
        <v>119</v>
      </c>
      <c r="AG2791" s="16">
        <v>1</v>
      </c>
      <c r="AH2791" s="15" t="s">
        <v>21305</v>
      </c>
      <c r="AI2791" s="15" t="s">
        <v>78</v>
      </c>
      <c r="AJ2791" s="15">
        <v>11754.5319824</v>
      </c>
      <c r="AK2791" s="15">
        <v>449.73411303099999</v>
      </c>
      <c r="AL2791" s="15">
        <v>3103545.2199400002</v>
      </c>
      <c r="AM2791" s="15">
        <v>1411565.5163700001</v>
      </c>
      <c r="AN2791" s="19">
        <v>27600</v>
      </c>
      <c r="AO2791" s="19">
        <v>110400</v>
      </c>
      <c r="AP2791" s="19">
        <v>0</v>
      </c>
      <c r="AQ2791" s="19">
        <v>0</v>
      </c>
      <c r="AR2791" s="34">
        <f t="shared" si="568"/>
        <v>138000</v>
      </c>
      <c r="AS2791" s="34">
        <v>45000</v>
      </c>
      <c r="AT2791" s="34">
        <v>3000</v>
      </c>
      <c r="AU2791" s="34">
        <v>32550</v>
      </c>
      <c r="AV2791" s="34">
        <f>12480+12480+24960</f>
        <v>49920</v>
      </c>
      <c r="AW2791" s="35">
        <f t="shared" si="569"/>
        <v>130470</v>
      </c>
      <c r="AX2791" s="34">
        <f t="shared" si="570"/>
        <v>7530</v>
      </c>
      <c r="AY2791" s="36">
        <v>1.3258000000000001</v>
      </c>
      <c r="AZ2791" s="36">
        <v>2.0265</v>
      </c>
      <c r="BA2791" s="22"/>
      <c r="BB2791" s="19">
        <v>1380</v>
      </c>
      <c r="BC2791" s="34">
        <f t="shared" si="571"/>
        <v>99.832740000000001</v>
      </c>
      <c r="BD2791" s="34">
        <f t="shared" si="572"/>
        <v>152.59545</v>
      </c>
      <c r="BE2791" s="38">
        <v>3.4819999999999997E-2</v>
      </c>
      <c r="BF2791" s="38">
        <f t="shared" si="573"/>
        <v>3.4819999999999997E-2</v>
      </c>
      <c r="BG2791" s="34">
        <v>3.4761760067999998</v>
      </c>
      <c r="BH2791" s="34">
        <v>5.3133735689999995</v>
      </c>
      <c r="BI2791" s="34">
        <f t="shared" si="574"/>
        <v>96.356563993199998</v>
      </c>
      <c r="BJ2791" s="34">
        <f t="shared" si="575"/>
        <v>147.28207643100001</v>
      </c>
      <c r="BK2791" s="34">
        <v>0</v>
      </c>
      <c r="BL2791" s="34">
        <v>0</v>
      </c>
      <c r="BM2791" s="34">
        <f t="shared" si="576"/>
        <v>0</v>
      </c>
      <c r="BN2791" s="39">
        <f t="shared" si="566"/>
        <v>96.356563993199998</v>
      </c>
      <c r="BO2791" s="39">
        <f t="shared" si="567"/>
        <v>147.28207643100001</v>
      </c>
      <c r="BP2791" s="39">
        <f t="shared" si="577"/>
        <v>50.925512437800009</v>
      </c>
    </row>
    <row r="2792" spans="1:68" s="25" customFormat="1" ht="14.25" x14ac:dyDescent="0.2">
      <c r="A2792" s="14">
        <v>1671</v>
      </c>
      <c r="B2792" s="40"/>
      <c r="C2792" s="15"/>
      <c r="D2792" s="16">
        <v>13472</v>
      </c>
      <c r="E2792" s="15" t="s">
        <v>21306</v>
      </c>
      <c r="F2792" s="15" t="s">
        <v>21307</v>
      </c>
      <c r="G2792" s="17" t="s">
        <v>21308</v>
      </c>
      <c r="H2792" s="17" t="s">
        <v>21309</v>
      </c>
      <c r="I2792" s="17" t="s">
        <v>86</v>
      </c>
      <c r="J2792" s="15" t="s">
        <v>21310</v>
      </c>
      <c r="K2792" s="15" t="s">
        <v>17942</v>
      </c>
      <c r="L2792" s="18" t="s">
        <v>21311</v>
      </c>
      <c r="M2792" s="15" t="s">
        <v>20245</v>
      </c>
      <c r="N2792" s="15" t="s">
        <v>20246</v>
      </c>
      <c r="O2792" s="16">
        <v>510</v>
      </c>
      <c r="P2792" s="15" t="s">
        <v>118</v>
      </c>
      <c r="Q2792" s="15">
        <v>19800</v>
      </c>
      <c r="R2792" s="15">
        <v>127500</v>
      </c>
      <c r="S2792" s="15">
        <v>147300</v>
      </c>
      <c r="T2792" s="15">
        <v>0.2</v>
      </c>
      <c r="U2792" s="15" t="s">
        <v>18717</v>
      </c>
      <c r="V2792" s="15" t="s">
        <v>76</v>
      </c>
      <c r="W2792" s="16">
        <v>1</v>
      </c>
      <c r="X2792" s="16">
        <v>1</v>
      </c>
      <c r="Y2792" s="15">
        <v>8312</v>
      </c>
      <c r="Z2792" s="15">
        <v>0.191</v>
      </c>
      <c r="AA2792" s="15" t="s">
        <v>21216</v>
      </c>
      <c r="AB2792" s="15" t="s">
        <v>21217</v>
      </c>
      <c r="AC2792" s="15">
        <v>117105</v>
      </c>
      <c r="AD2792" s="26">
        <v>36677</v>
      </c>
      <c r="AE2792" s="15" t="s">
        <v>183</v>
      </c>
      <c r="AF2792" s="15" t="s">
        <v>21312</v>
      </c>
      <c r="AG2792" s="16">
        <v>1</v>
      </c>
      <c r="AH2792" s="15" t="s">
        <v>21313</v>
      </c>
      <c r="AI2792" s="15" t="s">
        <v>78</v>
      </c>
      <c r="AJ2792" s="15">
        <v>8312.2678222699997</v>
      </c>
      <c r="AK2792" s="15">
        <v>404.760799502</v>
      </c>
      <c r="AL2792" s="15">
        <v>3103481.3365099998</v>
      </c>
      <c r="AM2792" s="15">
        <v>1411605.38747</v>
      </c>
      <c r="AN2792" s="19">
        <v>19800</v>
      </c>
      <c r="AO2792" s="19">
        <v>121600</v>
      </c>
      <c r="AP2792" s="19">
        <v>0</v>
      </c>
      <c r="AQ2792" s="19">
        <v>0</v>
      </c>
      <c r="AR2792" s="34">
        <f t="shared" si="568"/>
        <v>141400</v>
      </c>
      <c r="AS2792" s="34">
        <v>45000</v>
      </c>
      <c r="AT2792" s="34">
        <v>3000</v>
      </c>
      <c r="AU2792" s="34">
        <v>33740</v>
      </c>
      <c r="AV2792" s="34">
        <v>0</v>
      </c>
      <c r="AW2792" s="35">
        <f t="shared" si="569"/>
        <v>81740</v>
      </c>
      <c r="AX2792" s="34">
        <f t="shared" si="570"/>
        <v>59660</v>
      </c>
      <c r="AY2792" s="36">
        <v>1.3258000000000001</v>
      </c>
      <c r="AZ2792" s="36">
        <v>2.0265</v>
      </c>
      <c r="BA2792" s="22"/>
      <c r="BB2792" s="19">
        <v>1414</v>
      </c>
      <c r="BC2792" s="34">
        <f t="shared" si="571"/>
        <v>790.97228000000007</v>
      </c>
      <c r="BD2792" s="34">
        <f t="shared" si="572"/>
        <v>1209.0099</v>
      </c>
      <c r="BE2792" s="38">
        <v>3.4819999999999997E-2</v>
      </c>
      <c r="BF2792" s="38">
        <f t="shared" si="573"/>
        <v>3.4819999999999997E-2</v>
      </c>
      <c r="BG2792" s="34">
        <v>27.541654789599999</v>
      </c>
      <c r="BH2792" s="34">
        <v>42.097724717999995</v>
      </c>
      <c r="BI2792" s="34">
        <f t="shared" si="574"/>
        <v>763.43062521040008</v>
      </c>
      <c r="BJ2792" s="34">
        <f t="shared" si="575"/>
        <v>1166.9121752820001</v>
      </c>
      <c r="BK2792" s="34">
        <v>0</v>
      </c>
      <c r="BL2792" s="34">
        <v>0</v>
      </c>
      <c r="BM2792" s="34">
        <f t="shared" si="576"/>
        <v>0</v>
      </c>
      <c r="BN2792" s="39">
        <f t="shared" si="566"/>
        <v>763.43062521040008</v>
      </c>
      <c r="BO2792" s="39">
        <f t="shared" si="567"/>
        <v>1166.9121752820001</v>
      </c>
      <c r="BP2792" s="39">
        <f t="shared" si="577"/>
        <v>403.48155007160005</v>
      </c>
    </row>
    <row r="2793" spans="1:68" s="25" customFormat="1" ht="14.25" x14ac:dyDescent="0.2">
      <c r="A2793" s="14">
        <v>1672</v>
      </c>
      <c r="B2793" s="40"/>
      <c r="C2793" s="15" t="s">
        <v>21314</v>
      </c>
      <c r="D2793" s="16">
        <v>7134</v>
      </c>
      <c r="E2793" s="15" t="s">
        <v>21315</v>
      </c>
      <c r="F2793" s="15" t="s">
        <v>21314</v>
      </c>
      <c r="G2793" s="17" t="s">
        <v>21316</v>
      </c>
      <c r="H2793" s="17" t="s">
        <v>21317</v>
      </c>
      <c r="I2793" s="17" t="s">
        <v>250</v>
      </c>
      <c r="J2793" s="15" t="s">
        <v>21318</v>
      </c>
      <c r="K2793" s="15" t="s">
        <v>205</v>
      </c>
      <c r="L2793" s="18" t="s">
        <v>21319</v>
      </c>
      <c r="M2793" s="15" t="s">
        <v>18981</v>
      </c>
      <c r="N2793" s="15" t="s">
        <v>18982</v>
      </c>
      <c r="O2793" s="16">
        <v>510</v>
      </c>
      <c r="P2793" s="15" t="s">
        <v>118</v>
      </c>
      <c r="Q2793" s="15">
        <v>19900</v>
      </c>
      <c r="R2793" s="15">
        <v>154900</v>
      </c>
      <c r="S2793" s="15">
        <v>174800</v>
      </c>
      <c r="T2793" s="15">
        <v>0.19600000000000001</v>
      </c>
      <c r="U2793" s="15" t="s">
        <v>18717</v>
      </c>
      <c r="V2793" s="15" t="s">
        <v>76</v>
      </c>
      <c r="W2793" s="16">
        <v>1</v>
      </c>
      <c r="X2793" s="16">
        <v>1</v>
      </c>
      <c r="Y2793" s="15">
        <v>8510</v>
      </c>
      <c r="Z2793" s="15">
        <v>0.19500000000000001</v>
      </c>
      <c r="AA2793" s="15" t="s">
        <v>21216</v>
      </c>
      <c r="AB2793" s="15" t="s">
        <v>21217</v>
      </c>
      <c r="AC2793" s="15">
        <v>144500</v>
      </c>
      <c r="AD2793" s="26">
        <v>41029</v>
      </c>
      <c r="AE2793" s="15" t="s">
        <v>222</v>
      </c>
      <c r="AF2793" s="15" t="s">
        <v>21320</v>
      </c>
      <c r="AG2793" s="16">
        <v>1</v>
      </c>
      <c r="AH2793" s="15" t="s">
        <v>21321</v>
      </c>
      <c r="AI2793" s="15" t="s">
        <v>78</v>
      </c>
      <c r="AJ2793" s="15">
        <v>8510.1765136699996</v>
      </c>
      <c r="AK2793" s="15">
        <v>382.838198138</v>
      </c>
      <c r="AL2793" s="15">
        <v>3103425.9935099999</v>
      </c>
      <c r="AM2793" s="15">
        <v>1411642.4420700001</v>
      </c>
      <c r="AN2793" s="19">
        <v>19900</v>
      </c>
      <c r="AO2793" s="19">
        <v>147000</v>
      </c>
      <c r="AP2793" s="19">
        <v>0</v>
      </c>
      <c r="AQ2793" s="19">
        <v>0</v>
      </c>
      <c r="AR2793" s="34">
        <f t="shared" si="568"/>
        <v>166900</v>
      </c>
      <c r="AS2793" s="34">
        <v>45000</v>
      </c>
      <c r="AT2793" s="34">
        <v>3000</v>
      </c>
      <c r="AU2793" s="34">
        <v>42665</v>
      </c>
      <c r="AV2793" s="34">
        <v>0</v>
      </c>
      <c r="AW2793" s="35">
        <f t="shared" si="569"/>
        <v>90665</v>
      </c>
      <c r="AX2793" s="34">
        <f t="shared" si="570"/>
        <v>76235</v>
      </c>
      <c r="AY2793" s="36">
        <v>1.3258000000000001</v>
      </c>
      <c r="AZ2793" s="36">
        <v>2.0265</v>
      </c>
      <c r="BA2793" s="22"/>
      <c r="BB2793" s="19">
        <v>1669</v>
      </c>
      <c r="BC2793" s="34">
        <f t="shared" si="571"/>
        <v>1010.7236300000001</v>
      </c>
      <c r="BD2793" s="34">
        <f t="shared" si="572"/>
        <v>1544.9022749999999</v>
      </c>
      <c r="BE2793" s="38">
        <v>3.4819999999999997E-2</v>
      </c>
      <c r="BF2793" s="38">
        <f t="shared" si="573"/>
        <v>3.4819999999999997E-2</v>
      </c>
      <c r="BG2793" s="34">
        <v>35.193396796599998</v>
      </c>
      <c r="BH2793" s="34">
        <v>53.79349721549999</v>
      </c>
      <c r="BI2793" s="34">
        <f t="shared" si="574"/>
        <v>975.53023320340003</v>
      </c>
      <c r="BJ2793" s="34">
        <f t="shared" si="575"/>
        <v>1491.1087777845</v>
      </c>
      <c r="BK2793" s="34">
        <v>0</v>
      </c>
      <c r="BL2793" s="34">
        <v>0</v>
      </c>
      <c r="BM2793" s="34">
        <f t="shared" si="576"/>
        <v>0</v>
      </c>
      <c r="BN2793" s="39">
        <f t="shared" si="566"/>
        <v>975.53023320340003</v>
      </c>
      <c r="BO2793" s="39">
        <f t="shared" si="567"/>
        <v>1491.1087777845</v>
      </c>
      <c r="BP2793" s="39">
        <f t="shared" si="577"/>
        <v>515.5785445811</v>
      </c>
    </row>
    <row r="2794" spans="1:68" s="25" customFormat="1" ht="14.25" x14ac:dyDescent="0.2">
      <c r="A2794" s="14">
        <v>1673</v>
      </c>
      <c r="B2794" s="40"/>
      <c r="C2794" s="15" t="s">
        <v>21322</v>
      </c>
      <c r="D2794" s="16">
        <v>2459</v>
      </c>
      <c r="E2794" s="15" t="s">
        <v>21323</v>
      </c>
      <c r="F2794" s="15" t="s">
        <v>21322</v>
      </c>
      <c r="G2794" s="17" t="s">
        <v>21316</v>
      </c>
      <c r="H2794" s="17" t="s">
        <v>21317</v>
      </c>
      <c r="I2794" s="17" t="s">
        <v>250</v>
      </c>
      <c r="J2794" s="15" t="s">
        <v>21324</v>
      </c>
      <c r="K2794" s="15" t="s">
        <v>1110</v>
      </c>
      <c r="L2794" s="18" t="s">
        <v>21325</v>
      </c>
      <c r="M2794" s="15" t="s">
        <v>20245</v>
      </c>
      <c r="N2794" s="15" t="s">
        <v>20246</v>
      </c>
      <c r="O2794" s="16">
        <v>510</v>
      </c>
      <c r="P2794" s="15" t="s">
        <v>118</v>
      </c>
      <c r="Q2794" s="15">
        <v>22500</v>
      </c>
      <c r="R2794" s="15">
        <v>129400</v>
      </c>
      <c r="S2794" s="15">
        <v>151900</v>
      </c>
      <c r="T2794" s="15">
        <v>0.2</v>
      </c>
      <c r="U2794" s="15" t="s">
        <v>18717</v>
      </c>
      <c r="V2794" s="15" t="s">
        <v>76</v>
      </c>
      <c r="W2794" s="16">
        <v>1</v>
      </c>
      <c r="X2794" s="16">
        <v>1</v>
      </c>
      <c r="Y2794" s="15">
        <v>7404</v>
      </c>
      <c r="Z2794" s="15">
        <v>0.17</v>
      </c>
      <c r="AA2794" s="15" t="s">
        <v>78</v>
      </c>
      <c r="AB2794" s="15" t="s">
        <v>78</v>
      </c>
      <c r="AC2794" s="15">
        <v>153000</v>
      </c>
      <c r="AD2794" s="26">
        <v>42265</v>
      </c>
      <c r="AE2794" s="15" t="s">
        <v>119</v>
      </c>
      <c r="AF2794" s="15" t="s">
        <v>119</v>
      </c>
      <c r="AG2794" s="16">
        <v>1</v>
      </c>
      <c r="AH2794" s="15" t="s">
        <v>21326</v>
      </c>
      <c r="AI2794" s="15" t="s">
        <v>78</v>
      </c>
      <c r="AJ2794" s="15">
        <v>7403.8271484400002</v>
      </c>
      <c r="AK2794" s="15">
        <v>365.247763932</v>
      </c>
      <c r="AL2794" s="15">
        <v>3103349.5055499999</v>
      </c>
      <c r="AM2794" s="15">
        <v>1411617.00296</v>
      </c>
      <c r="AN2794" s="19">
        <v>22500</v>
      </c>
      <c r="AO2794" s="19">
        <v>122300</v>
      </c>
      <c r="AP2794" s="19">
        <v>0</v>
      </c>
      <c r="AQ2794" s="19">
        <v>3900</v>
      </c>
      <c r="AR2794" s="34">
        <f t="shared" si="568"/>
        <v>148700</v>
      </c>
      <c r="AS2794" s="34">
        <v>45000</v>
      </c>
      <c r="AT2794" s="34">
        <v>3000</v>
      </c>
      <c r="AU2794" s="34">
        <v>34930</v>
      </c>
      <c r="AV2794" s="34">
        <v>0</v>
      </c>
      <c r="AW2794" s="35">
        <f t="shared" si="569"/>
        <v>82930</v>
      </c>
      <c r="AX2794" s="34">
        <f t="shared" si="570"/>
        <v>65770</v>
      </c>
      <c r="AY2794" s="36">
        <v>1.3258000000000001</v>
      </c>
      <c r="AZ2794" s="36">
        <v>2.0265</v>
      </c>
      <c r="BA2794" s="22"/>
      <c r="BB2794" s="19">
        <v>1565</v>
      </c>
      <c r="BC2794" s="34">
        <f t="shared" si="571"/>
        <v>871.9786600000001</v>
      </c>
      <c r="BD2794" s="34">
        <f t="shared" si="572"/>
        <v>1332.8290500000001</v>
      </c>
      <c r="BE2794" s="38">
        <v>3.4819999999999997E-2</v>
      </c>
      <c r="BF2794" s="38">
        <f t="shared" si="573"/>
        <v>3.4819999999999997E-2</v>
      </c>
      <c r="BG2794" s="34">
        <v>28.561887057200003</v>
      </c>
      <c r="BH2794" s="34">
        <v>43.657161050999996</v>
      </c>
      <c r="BI2794" s="34">
        <f t="shared" si="574"/>
        <v>843.41677294280009</v>
      </c>
      <c r="BJ2794" s="34">
        <f t="shared" si="575"/>
        <v>1289.171888949</v>
      </c>
      <c r="BK2794" s="34">
        <v>0</v>
      </c>
      <c r="BL2794" s="34">
        <v>0</v>
      </c>
      <c r="BM2794" s="34">
        <f t="shared" si="576"/>
        <v>0</v>
      </c>
      <c r="BN2794" s="39">
        <f t="shared" si="566"/>
        <v>843.41677294280009</v>
      </c>
      <c r="BO2794" s="39">
        <f t="shared" si="567"/>
        <v>1289.171888949</v>
      </c>
      <c r="BP2794" s="39">
        <f t="shared" si="577"/>
        <v>445.75511600619996</v>
      </c>
    </row>
    <row r="2795" spans="1:68" s="25" customFormat="1" ht="14.25" x14ac:dyDescent="0.2">
      <c r="A2795" s="14">
        <v>1674</v>
      </c>
      <c r="B2795" s="40"/>
      <c r="C2795" s="15" t="s">
        <v>21327</v>
      </c>
      <c r="D2795" s="16">
        <v>22391</v>
      </c>
      <c r="E2795" s="15" t="s">
        <v>21328</v>
      </c>
      <c r="F2795" s="15" t="s">
        <v>21327</v>
      </c>
      <c r="G2795" s="17" t="s">
        <v>21316</v>
      </c>
      <c r="H2795" s="17" t="s">
        <v>21317</v>
      </c>
      <c r="I2795" s="17" t="s">
        <v>250</v>
      </c>
      <c r="J2795" s="15" t="s">
        <v>21329</v>
      </c>
      <c r="K2795" s="15" t="s">
        <v>1110</v>
      </c>
      <c r="L2795" s="18" t="s">
        <v>21330</v>
      </c>
      <c r="M2795" s="15" t="s">
        <v>18981</v>
      </c>
      <c r="N2795" s="15" t="s">
        <v>18982</v>
      </c>
      <c r="O2795" s="16">
        <v>510</v>
      </c>
      <c r="P2795" s="15" t="s">
        <v>118</v>
      </c>
      <c r="Q2795" s="15">
        <v>23500</v>
      </c>
      <c r="R2795" s="15">
        <v>108800</v>
      </c>
      <c r="S2795" s="15">
        <v>132300</v>
      </c>
      <c r="T2795" s="15">
        <v>0.21</v>
      </c>
      <c r="U2795" s="15" t="s">
        <v>18717</v>
      </c>
      <c r="V2795" s="15" t="s">
        <v>76</v>
      </c>
      <c r="W2795" s="16">
        <v>1</v>
      </c>
      <c r="X2795" s="16">
        <v>1</v>
      </c>
      <c r="Y2795" s="15">
        <v>10591</v>
      </c>
      <c r="Z2795" s="15">
        <v>0.24299999999999999</v>
      </c>
      <c r="AA2795" s="15" t="s">
        <v>78</v>
      </c>
      <c r="AB2795" s="15" t="s">
        <v>78</v>
      </c>
      <c r="AC2795" s="15">
        <v>125000</v>
      </c>
      <c r="AD2795" s="26">
        <v>40850</v>
      </c>
      <c r="AE2795" s="15" t="s">
        <v>119</v>
      </c>
      <c r="AF2795" s="15" t="s">
        <v>119</v>
      </c>
      <c r="AG2795" s="16">
        <v>1</v>
      </c>
      <c r="AH2795" s="15" t="s">
        <v>21331</v>
      </c>
      <c r="AI2795" s="15" t="s">
        <v>78</v>
      </c>
      <c r="AJ2795" s="15">
        <v>10591.496582</v>
      </c>
      <c r="AK2795" s="15">
        <v>426.23649947500002</v>
      </c>
      <c r="AL2795" s="15">
        <v>3103292.8611599999</v>
      </c>
      <c r="AM2795" s="15">
        <v>1411551.05966</v>
      </c>
      <c r="AN2795" s="19">
        <v>23500</v>
      </c>
      <c r="AO2795" s="19">
        <v>107300</v>
      </c>
      <c r="AP2795" s="19">
        <v>0</v>
      </c>
      <c r="AQ2795" s="19">
        <v>0</v>
      </c>
      <c r="AR2795" s="34">
        <f t="shared" si="568"/>
        <v>130800</v>
      </c>
      <c r="AS2795" s="34">
        <v>45000</v>
      </c>
      <c r="AT2795" s="34">
        <v>3000</v>
      </c>
      <c r="AU2795" s="34">
        <v>30030</v>
      </c>
      <c r="AV2795" s="34">
        <f>12480+24960</f>
        <v>37440</v>
      </c>
      <c r="AW2795" s="35">
        <f t="shared" si="569"/>
        <v>115470</v>
      </c>
      <c r="AX2795" s="34">
        <f t="shared" si="570"/>
        <v>15330</v>
      </c>
      <c r="AY2795" s="36">
        <v>1.3258000000000001</v>
      </c>
      <c r="AZ2795" s="36">
        <v>2.0265</v>
      </c>
      <c r="BA2795" s="22"/>
      <c r="BB2795" s="19">
        <v>1308</v>
      </c>
      <c r="BC2795" s="34">
        <f t="shared" si="571"/>
        <v>203.24514000000002</v>
      </c>
      <c r="BD2795" s="34">
        <f t="shared" si="572"/>
        <v>310.66245000000004</v>
      </c>
      <c r="BE2795" s="38">
        <v>3.4819999999999997E-2</v>
      </c>
      <c r="BF2795" s="38">
        <f t="shared" si="573"/>
        <v>3.4819999999999997E-2</v>
      </c>
      <c r="BG2795" s="34">
        <v>7.0769957748000003</v>
      </c>
      <c r="BH2795" s="34">
        <v>10.817266509</v>
      </c>
      <c r="BI2795" s="34">
        <f t="shared" si="574"/>
        <v>196.16814422520002</v>
      </c>
      <c r="BJ2795" s="34">
        <f t="shared" si="575"/>
        <v>299.84518349100006</v>
      </c>
      <c r="BK2795" s="34">
        <v>0</v>
      </c>
      <c r="BL2795" s="34">
        <v>0</v>
      </c>
      <c r="BM2795" s="34">
        <f t="shared" si="576"/>
        <v>0</v>
      </c>
      <c r="BN2795" s="39">
        <f t="shared" si="566"/>
        <v>196.16814422520002</v>
      </c>
      <c r="BO2795" s="39">
        <f t="shared" si="567"/>
        <v>299.84518349100006</v>
      </c>
      <c r="BP2795" s="39">
        <f t="shared" si="577"/>
        <v>103.67703926580003</v>
      </c>
    </row>
    <row r="2796" spans="1:68" s="25" customFormat="1" ht="14.25" x14ac:dyDescent="0.2">
      <c r="A2796" s="14">
        <v>1675</v>
      </c>
      <c r="B2796" s="40"/>
      <c r="C2796" s="15" t="s">
        <v>21332</v>
      </c>
      <c r="D2796" s="16">
        <v>8816</v>
      </c>
      <c r="E2796" s="15" t="s">
        <v>21333</v>
      </c>
      <c r="F2796" s="15" t="s">
        <v>21332</v>
      </c>
      <c r="G2796" s="17" t="s">
        <v>21316</v>
      </c>
      <c r="H2796" s="17" t="s">
        <v>21317</v>
      </c>
      <c r="I2796" s="17" t="s">
        <v>250</v>
      </c>
      <c r="J2796" s="15" t="s">
        <v>21334</v>
      </c>
      <c r="K2796" s="15" t="s">
        <v>1110</v>
      </c>
      <c r="L2796" s="18" t="s">
        <v>21335</v>
      </c>
      <c r="M2796" s="15" t="s">
        <v>20245</v>
      </c>
      <c r="N2796" s="15" t="s">
        <v>20246</v>
      </c>
      <c r="O2796" s="16">
        <v>510</v>
      </c>
      <c r="P2796" s="15" t="s">
        <v>118</v>
      </c>
      <c r="Q2796" s="15">
        <v>19000</v>
      </c>
      <c r="R2796" s="15">
        <v>127800</v>
      </c>
      <c r="S2796" s="15">
        <v>146800</v>
      </c>
      <c r="T2796" s="15">
        <v>0.19600000000000001</v>
      </c>
      <c r="U2796" s="15" t="s">
        <v>18717</v>
      </c>
      <c r="V2796" s="15" t="s">
        <v>76</v>
      </c>
      <c r="W2796" s="16">
        <v>1</v>
      </c>
      <c r="X2796" s="16">
        <v>1</v>
      </c>
      <c r="Y2796" s="15">
        <v>9961</v>
      </c>
      <c r="Z2796" s="15">
        <v>0.22900000000000001</v>
      </c>
      <c r="AA2796" s="15" t="s">
        <v>21216</v>
      </c>
      <c r="AB2796" s="15" t="s">
        <v>21217</v>
      </c>
      <c r="AC2796" s="15">
        <v>142000</v>
      </c>
      <c r="AD2796" s="26">
        <v>41331</v>
      </c>
      <c r="AE2796" s="15" t="s">
        <v>222</v>
      </c>
      <c r="AF2796" s="15" t="s">
        <v>21336</v>
      </c>
      <c r="AG2796" s="16">
        <v>1</v>
      </c>
      <c r="AH2796" s="15" t="s">
        <v>21337</v>
      </c>
      <c r="AI2796" s="15" t="s">
        <v>78</v>
      </c>
      <c r="AJ2796" s="15">
        <v>9961.2360839800003</v>
      </c>
      <c r="AK2796" s="15">
        <v>483.63686081200001</v>
      </c>
      <c r="AL2796" s="15">
        <v>3103282.50948</v>
      </c>
      <c r="AM2796" s="15">
        <v>1411453.1698</v>
      </c>
      <c r="AN2796" s="19">
        <v>19000</v>
      </c>
      <c r="AO2796" s="19">
        <v>122600</v>
      </c>
      <c r="AP2796" s="19">
        <v>0</v>
      </c>
      <c r="AQ2796" s="19">
        <v>0</v>
      </c>
      <c r="AR2796" s="34">
        <f t="shared" si="568"/>
        <v>141600</v>
      </c>
      <c r="AS2796" s="34">
        <v>45000</v>
      </c>
      <c r="AT2796" s="34">
        <v>3000</v>
      </c>
      <c r="AU2796" s="34">
        <v>33810</v>
      </c>
      <c r="AV2796" s="34">
        <v>0</v>
      </c>
      <c r="AW2796" s="35">
        <f t="shared" si="569"/>
        <v>81810</v>
      </c>
      <c r="AX2796" s="34">
        <f t="shared" si="570"/>
        <v>59790</v>
      </c>
      <c r="AY2796" s="36">
        <v>1.3258000000000001</v>
      </c>
      <c r="AZ2796" s="36">
        <v>2.0265</v>
      </c>
      <c r="BA2796" s="22"/>
      <c r="BB2796" s="19">
        <v>1416</v>
      </c>
      <c r="BC2796" s="34">
        <f t="shared" si="571"/>
        <v>792.69582000000003</v>
      </c>
      <c r="BD2796" s="34">
        <f t="shared" si="572"/>
        <v>1211.64435</v>
      </c>
      <c r="BE2796" s="38">
        <v>3.4819999999999997E-2</v>
      </c>
      <c r="BF2796" s="38">
        <f t="shared" si="573"/>
        <v>3.4819999999999997E-2</v>
      </c>
      <c r="BG2796" s="34">
        <v>27.601668452399998</v>
      </c>
      <c r="BH2796" s="34">
        <v>42.189456266999997</v>
      </c>
      <c r="BI2796" s="34">
        <f t="shared" si="574"/>
        <v>765.09415154760006</v>
      </c>
      <c r="BJ2796" s="34">
        <f t="shared" si="575"/>
        <v>1169.4548937330001</v>
      </c>
      <c r="BK2796" s="34">
        <v>0</v>
      </c>
      <c r="BL2796" s="34">
        <v>0</v>
      </c>
      <c r="BM2796" s="34">
        <f t="shared" si="576"/>
        <v>0</v>
      </c>
      <c r="BN2796" s="39">
        <f t="shared" si="566"/>
        <v>765.09415154760006</v>
      </c>
      <c r="BO2796" s="39">
        <f t="shared" si="567"/>
        <v>1169.4548937330001</v>
      </c>
      <c r="BP2796" s="39">
        <f t="shared" si="577"/>
        <v>404.3607421854</v>
      </c>
    </row>
    <row r="2797" spans="1:68" s="25" customFormat="1" ht="14.25" x14ac:dyDescent="0.2">
      <c r="A2797" s="14">
        <v>1676</v>
      </c>
      <c r="B2797" s="40"/>
      <c r="C2797" s="15" t="s">
        <v>21338</v>
      </c>
      <c r="D2797" s="16">
        <v>16346</v>
      </c>
      <c r="E2797" s="15" t="s">
        <v>21339</v>
      </c>
      <c r="F2797" s="15" t="s">
        <v>21338</v>
      </c>
      <c r="G2797" s="17" t="s">
        <v>21340</v>
      </c>
      <c r="H2797" s="17" t="s">
        <v>21317</v>
      </c>
      <c r="I2797" s="17" t="s">
        <v>250</v>
      </c>
      <c r="J2797" s="15" t="s">
        <v>21341</v>
      </c>
      <c r="K2797" s="15" t="s">
        <v>9262</v>
      </c>
      <c r="L2797" s="18" t="s">
        <v>21342</v>
      </c>
      <c r="M2797" s="15" t="s">
        <v>18981</v>
      </c>
      <c r="N2797" s="15" t="s">
        <v>18982</v>
      </c>
      <c r="O2797" s="16">
        <v>510</v>
      </c>
      <c r="P2797" s="15" t="s">
        <v>118</v>
      </c>
      <c r="Q2797" s="15">
        <v>19700</v>
      </c>
      <c r="R2797" s="15">
        <v>109200</v>
      </c>
      <c r="S2797" s="15">
        <v>128900</v>
      </c>
      <c r="T2797" s="15">
        <v>0.21</v>
      </c>
      <c r="U2797" s="15" t="s">
        <v>18717</v>
      </c>
      <c r="V2797" s="15" t="s">
        <v>76</v>
      </c>
      <c r="W2797" s="16">
        <v>1</v>
      </c>
      <c r="X2797" s="16">
        <v>1</v>
      </c>
      <c r="Y2797" s="15">
        <v>16315</v>
      </c>
      <c r="Z2797" s="15">
        <v>0.375</v>
      </c>
      <c r="AA2797" s="15" t="s">
        <v>21216</v>
      </c>
      <c r="AB2797" s="15" t="s">
        <v>21217</v>
      </c>
      <c r="AC2797" s="15">
        <v>125900</v>
      </c>
      <c r="AD2797" s="26">
        <v>40939</v>
      </c>
      <c r="AE2797" s="15" t="s">
        <v>137</v>
      </c>
      <c r="AF2797" s="15" t="s">
        <v>21343</v>
      </c>
      <c r="AG2797" s="16">
        <v>1</v>
      </c>
      <c r="AH2797" s="15" t="s">
        <v>21344</v>
      </c>
      <c r="AI2797" s="15" t="s">
        <v>78</v>
      </c>
      <c r="AJ2797" s="15">
        <v>16314.6391602</v>
      </c>
      <c r="AK2797" s="15">
        <v>603.33530021700005</v>
      </c>
      <c r="AL2797" s="15">
        <v>3103310.7431299998</v>
      </c>
      <c r="AM2797" s="15">
        <v>1411385.56975</v>
      </c>
      <c r="AN2797" s="19">
        <v>19700</v>
      </c>
      <c r="AO2797" s="19">
        <v>107700</v>
      </c>
      <c r="AP2797" s="19">
        <v>0</v>
      </c>
      <c r="AQ2797" s="19">
        <v>0</v>
      </c>
      <c r="AR2797" s="34">
        <f t="shared" si="568"/>
        <v>127400</v>
      </c>
      <c r="AS2797" s="34">
        <v>45000</v>
      </c>
      <c r="AT2797" s="34">
        <v>3000</v>
      </c>
      <c r="AU2797" s="34">
        <v>28840</v>
      </c>
      <c r="AV2797" s="34">
        <v>0</v>
      </c>
      <c r="AW2797" s="35">
        <f t="shared" si="569"/>
        <v>76840</v>
      </c>
      <c r="AX2797" s="34">
        <f t="shared" si="570"/>
        <v>50560</v>
      </c>
      <c r="AY2797" s="36">
        <v>1.3258000000000001</v>
      </c>
      <c r="AZ2797" s="36">
        <v>2.0265</v>
      </c>
      <c r="BA2797" s="22"/>
      <c r="BB2797" s="19">
        <v>1274</v>
      </c>
      <c r="BC2797" s="34">
        <f t="shared" si="571"/>
        <v>670.32448000000011</v>
      </c>
      <c r="BD2797" s="34">
        <f t="shared" si="572"/>
        <v>1024.5984000000001</v>
      </c>
      <c r="BE2797" s="38">
        <v>3.4819999999999997E-2</v>
      </c>
      <c r="BF2797" s="38">
        <f t="shared" si="573"/>
        <v>3.4819999999999997E-2</v>
      </c>
      <c r="BG2797" s="34">
        <v>23.3406983936</v>
      </c>
      <c r="BH2797" s="34">
        <v>35.676516288000002</v>
      </c>
      <c r="BI2797" s="34">
        <f t="shared" si="574"/>
        <v>646.98378160640016</v>
      </c>
      <c r="BJ2797" s="34">
        <f t="shared" si="575"/>
        <v>988.92188371200007</v>
      </c>
      <c r="BK2797" s="34">
        <v>0</v>
      </c>
      <c r="BL2797" s="34">
        <v>0</v>
      </c>
      <c r="BM2797" s="34">
        <f t="shared" si="576"/>
        <v>0</v>
      </c>
      <c r="BN2797" s="39">
        <f t="shared" si="566"/>
        <v>646.98378160640016</v>
      </c>
      <c r="BO2797" s="39">
        <f t="shared" si="567"/>
        <v>988.92188371200007</v>
      </c>
      <c r="BP2797" s="39">
        <f t="shared" si="577"/>
        <v>341.93810210559991</v>
      </c>
    </row>
    <row r="2798" spans="1:68" s="25" customFormat="1" ht="14.25" x14ac:dyDescent="0.2">
      <c r="A2798" s="14">
        <v>1677</v>
      </c>
      <c r="B2798" s="40"/>
      <c r="C2798" s="15" t="s">
        <v>2153</v>
      </c>
      <c r="D2798" s="16">
        <v>32917</v>
      </c>
      <c r="E2798" s="15" t="s">
        <v>21345</v>
      </c>
      <c r="F2798" s="15" t="s">
        <v>21346</v>
      </c>
      <c r="G2798" s="17" t="s">
        <v>21347</v>
      </c>
      <c r="H2798" s="17" t="s">
        <v>21348</v>
      </c>
      <c r="I2798" s="17" t="s">
        <v>86</v>
      </c>
      <c r="J2798" s="15" t="s">
        <v>21349</v>
      </c>
      <c r="K2798" s="15" t="s">
        <v>21350</v>
      </c>
      <c r="L2798" s="18" t="s">
        <v>21351</v>
      </c>
      <c r="M2798" s="15" t="s">
        <v>18981</v>
      </c>
      <c r="N2798" s="15" t="s">
        <v>18982</v>
      </c>
      <c r="O2798" s="16">
        <v>510</v>
      </c>
      <c r="P2798" s="15" t="s">
        <v>118</v>
      </c>
      <c r="Q2798" s="15">
        <v>17200</v>
      </c>
      <c r="R2798" s="15">
        <v>103900</v>
      </c>
      <c r="S2798" s="15">
        <v>121100</v>
      </c>
      <c r="T2798" s="15">
        <v>0.17</v>
      </c>
      <c r="U2798" s="15" t="s">
        <v>18717</v>
      </c>
      <c r="V2798" s="15" t="s">
        <v>76</v>
      </c>
      <c r="W2798" s="16">
        <v>1</v>
      </c>
      <c r="X2798" s="16">
        <v>0</v>
      </c>
      <c r="Y2798" s="15">
        <v>9113</v>
      </c>
      <c r="Z2798" s="15">
        <v>0.20899999999999999</v>
      </c>
      <c r="AA2798" s="15" t="s">
        <v>21216</v>
      </c>
      <c r="AB2798" s="15" t="s">
        <v>21217</v>
      </c>
      <c r="AC2798" s="15">
        <v>0</v>
      </c>
      <c r="AD2798" s="15"/>
      <c r="AE2798" s="15" t="s">
        <v>137</v>
      </c>
      <c r="AF2798" s="15" t="s">
        <v>21352</v>
      </c>
      <c r="AG2798" s="16">
        <v>1</v>
      </c>
      <c r="AH2798" s="15" t="s">
        <v>21353</v>
      </c>
      <c r="AI2798" s="15" t="s">
        <v>78</v>
      </c>
      <c r="AJ2798" s="15">
        <v>9112.7478027300003</v>
      </c>
      <c r="AK2798" s="15">
        <v>448.22875768799997</v>
      </c>
      <c r="AL2798" s="15">
        <v>3103398.4986</v>
      </c>
      <c r="AM2798" s="15">
        <v>1411392.9834</v>
      </c>
      <c r="AN2798" s="19">
        <v>17200</v>
      </c>
      <c r="AO2798" s="19">
        <v>102400</v>
      </c>
      <c r="AP2798" s="19">
        <v>0</v>
      </c>
      <c r="AQ2798" s="19">
        <v>0</v>
      </c>
      <c r="AR2798" s="34">
        <f t="shared" si="568"/>
        <v>119600</v>
      </c>
      <c r="AS2798" s="34">
        <v>45000</v>
      </c>
      <c r="AT2798" s="34">
        <v>3000</v>
      </c>
      <c r="AU2798" s="34">
        <v>26110</v>
      </c>
      <c r="AV2798" s="34">
        <v>0</v>
      </c>
      <c r="AW2798" s="35">
        <f t="shared" si="569"/>
        <v>74110</v>
      </c>
      <c r="AX2798" s="34">
        <f t="shared" si="570"/>
        <v>45490</v>
      </c>
      <c r="AY2798" s="36">
        <v>1.3258000000000001</v>
      </c>
      <c r="AZ2798" s="36">
        <v>2.0265</v>
      </c>
      <c r="BA2798" s="22"/>
      <c r="BB2798" s="19">
        <v>1196</v>
      </c>
      <c r="BC2798" s="34">
        <f t="shared" si="571"/>
        <v>603.10641999999996</v>
      </c>
      <c r="BD2798" s="34">
        <f t="shared" si="572"/>
        <v>921.85484999999994</v>
      </c>
      <c r="BE2798" s="38">
        <v>3.4819999999999997E-2</v>
      </c>
      <c r="BF2798" s="38">
        <f t="shared" si="573"/>
        <v>3.4819999999999997E-2</v>
      </c>
      <c r="BG2798" s="34">
        <v>21.000165544399998</v>
      </c>
      <c r="BH2798" s="34">
        <v>32.098985876999997</v>
      </c>
      <c r="BI2798" s="34">
        <f t="shared" si="574"/>
        <v>582.10625445559992</v>
      </c>
      <c r="BJ2798" s="34">
        <f t="shared" si="575"/>
        <v>889.75586412299992</v>
      </c>
      <c r="BK2798" s="34">
        <v>0</v>
      </c>
      <c r="BL2798" s="34">
        <v>0</v>
      </c>
      <c r="BM2798" s="34">
        <f t="shared" si="576"/>
        <v>0</v>
      </c>
      <c r="BN2798" s="39">
        <f t="shared" si="566"/>
        <v>582.10625445559992</v>
      </c>
      <c r="BO2798" s="39">
        <f t="shared" si="567"/>
        <v>889.75586412299992</v>
      </c>
      <c r="BP2798" s="39">
        <f t="shared" si="577"/>
        <v>307.6496096674</v>
      </c>
    </row>
    <row r="2799" spans="1:68" s="25" customFormat="1" ht="14.25" x14ac:dyDescent="0.2">
      <c r="A2799" s="14">
        <v>1678</v>
      </c>
      <c r="B2799" s="40"/>
      <c r="C2799" s="15" t="s">
        <v>176</v>
      </c>
      <c r="D2799" s="16">
        <v>32731</v>
      </c>
      <c r="E2799" s="15" t="s">
        <v>21354</v>
      </c>
      <c r="F2799" s="15" t="s">
        <v>21355</v>
      </c>
      <c r="G2799" s="17" t="s">
        <v>21356</v>
      </c>
      <c r="H2799" s="17" t="s">
        <v>21357</v>
      </c>
      <c r="I2799" s="17" t="s">
        <v>86</v>
      </c>
      <c r="J2799" s="15" t="s">
        <v>21358</v>
      </c>
      <c r="K2799" s="15" t="s">
        <v>86</v>
      </c>
      <c r="L2799" s="18" t="s">
        <v>21359</v>
      </c>
      <c r="M2799" s="15" t="s">
        <v>20245</v>
      </c>
      <c r="N2799" s="15" t="s">
        <v>20246</v>
      </c>
      <c r="O2799" s="16">
        <v>510</v>
      </c>
      <c r="P2799" s="15" t="s">
        <v>118</v>
      </c>
      <c r="Q2799" s="15">
        <v>17000</v>
      </c>
      <c r="R2799" s="15">
        <v>141600</v>
      </c>
      <c r="S2799" s="15">
        <v>158600</v>
      </c>
      <c r="T2799" s="15">
        <v>0.17</v>
      </c>
      <c r="U2799" s="15" t="s">
        <v>18717</v>
      </c>
      <c r="V2799" s="15" t="s">
        <v>76</v>
      </c>
      <c r="W2799" s="16">
        <v>1</v>
      </c>
      <c r="X2799" s="16">
        <v>1</v>
      </c>
      <c r="Y2799" s="15">
        <v>8440</v>
      </c>
      <c r="Z2799" s="15">
        <v>0.19400000000000001</v>
      </c>
      <c r="AA2799" s="15" t="s">
        <v>21216</v>
      </c>
      <c r="AB2799" s="15" t="s">
        <v>21217</v>
      </c>
      <c r="AC2799" s="15">
        <v>136000</v>
      </c>
      <c r="AD2799" s="26">
        <v>39696</v>
      </c>
      <c r="AE2799" s="15" t="s">
        <v>119</v>
      </c>
      <c r="AF2799" s="15" t="s">
        <v>119</v>
      </c>
      <c r="AG2799" s="16">
        <v>1</v>
      </c>
      <c r="AH2799" s="15" t="s">
        <v>21360</v>
      </c>
      <c r="AI2799" s="15" t="s">
        <v>78</v>
      </c>
      <c r="AJ2799" s="15">
        <v>8439.9274902300003</v>
      </c>
      <c r="AK2799" s="15">
        <v>427.68612255900001</v>
      </c>
      <c r="AL2799" s="15">
        <v>3103453.33714</v>
      </c>
      <c r="AM2799" s="15">
        <v>1411399.44123</v>
      </c>
      <c r="AN2799" s="19">
        <v>17000</v>
      </c>
      <c r="AO2799" s="19">
        <v>135900</v>
      </c>
      <c r="AP2799" s="19">
        <v>0</v>
      </c>
      <c r="AQ2799" s="19">
        <v>500</v>
      </c>
      <c r="AR2799" s="34">
        <f t="shared" si="568"/>
        <v>153400</v>
      </c>
      <c r="AS2799" s="34">
        <v>45000</v>
      </c>
      <c r="AT2799" s="34">
        <v>3000</v>
      </c>
      <c r="AU2799" s="34">
        <v>37765</v>
      </c>
      <c r="AV2799" s="34">
        <v>0</v>
      </c>
      <c r="AW2799" s="35">
        <f t="shared" si="569"/>
        <v>85765</v>
      </c>
      <c r="AX2799" s="34">
        <f t="shared" si="570"/>
        <v>67635</v>
      </c>
      <c r="AY2799" s="36">
        <v>1.3258000000000001</v>
      </c>
      <c r="AZ2799" s="36">
        <v>2.0265</v>
      </c>
      <c r="BA2799" s="22"/>
      <c r="BB2799" s="19">
        <v>1544</v>
      </c>
      <c r="BC2799" s="34">
        <f t="shared" si="571"/>
        <v>896.70483000000013</v>
      </c>
      <c r="BD2799" s="34">
        <f t="shared" si="572"/>
        <v>1370.6232749999999</v>
      </c>
      <c r="BE2799" s="38">
        <v>3.4819999999999997E-2</v>
      </c>
      <c r="BF2799" s="38">
        <f t="shared" si="573"/>
        <v>3.4819999999999997E-2</v>
      </c>
      <c r="BG2799" s="34">
        <v>30.9924404006</v>
      </c>
      <c r="BH2799" s="34">
        <v>47.372288785499997</v>
      </c>
      <c r="BI2799" s="34">
        <f t="shared" si="574"/>
        <v>865.71238959940013</v>
      </c>
      <c r="BJ2799" s="34">
        <f t="shared" si="575"/>
        <v>1323.2509862145</v>
      </c>
      <c r="BK2799" s="34">
        <v>0</v>
      </c>
      <c r="BL2799" s="34">
        <v>0</v>
      </c>
      <c r="BM2799" s="34">
        <f t="shared" si="576"/>
        <v>0</v>
      </c>
      <c r="BN2799" s="39">
        <f t="shared" si="566"/>
        <v>865.71238959940013</v>
      </c>
      <c r="BO2799" s="39">
        <f t="shared" si="567"/>
        <v>1323.2509862145</v>
      </c>
      <c r="BP2799" s="39">
        <f t="shared" si="577"/>
        <v>457.53859661509989</v>
      </c>
    </row>
    <row r="2800" spans="1:68" s="25" customFormat="1" ht="14.25" x14ac:dyDescent="0.2">
      <c r="A2800" s="14">
        <v>1679</v>
      </c>
      <c r="B2800" s="40"/>
      <c r="C2800" s="15" t="s">
        <v>159</v>
      </c>
      <c r="D2800" s="16">
        <v>9463</v>
      </c>
      <c r="E2800" s="15" t="s">
        <v>21361</v>
      </c>
      <c r="F2800" s="15" t="s">
        <v>21362</v>
      </c>
      <c r="G2800" s="17" t="s">
        <v>21363</v>
      </c>
      <c r="H2800" s="17" t="s">
        <v>21364</v>
      </c>
      <c r="I2800" s="17" t="s">
        <v>86</v>
      </c>
      <c r="J2800" s="15" t="s">
        <v>21365</v>
      </c>
      <c r="K2800" s="15" t="s">
        <v>86</v>
      </c>
      <c r="L2800" s="18" t="s">
        <v>21366</v>
      </c>
      <c r="M2800" s="15" t="s">
        <v>20245</v>
      </c>
      <c r="N2800" s="15" t="s">
        <v>20246</v>
      </c>
      <c r="O2800" s="16">
        <v>510</v>
      </c>
      <c r="P2800" s="15" t="s">
        <v>118</v>
      </c>
      <c r="Q2800" s="15">
        <v>17300</v>
      </c>
      <c r="R2800" s="15">
        <v>130200</v>
      </c>
      <c r="S2800" s="15">
        <v>147500</v>
      </c>
      <c r="T2800" s="15">
        <v>0.16</v>
      </c>
      <c r="U2800" s="15" t="s">
        <v>18717</v>
      </c>
      <c r="V2800" s="15" t="s">
        <v>76</v>
      </c>
      <c r="W2800" s="16">
        <v>1</v>
      </c>
      <c r="X2800" s="16">
        <v>1</v>
      </c>
      <c r="Y2800" s="15">
        <v>7856</v>
      </c>
      <c r="Z2800" s="15">
        <v>0.18</v>
      </c>
      <c r="AA2800" s="15" t="s">
        <v>21216</v>
      </c>
      <c r="AB2800" s="15" t="s">
        <v>21217</v>
      </c>
      <c r="AC2800" s="15">
        <v>127000</v>
      </c>
      <c r="AD2800" s="26">
        <v>38169</v>
      </c>
      <c r="AE2800" s="15" t="s">
        <v>147</v>
      </c>
      <c r="AF2800" s="15" t="s">
        <v>21367</v>
      </c>
      <c r="AG2800" s="16">
        <v>1</v>
      </c>
      <c r="AH2800" s="15" t="s">
        <v>21368</v>
      </c>
      <c r="AI2800" s="15" t="s">
        <v>78</v>
      </c>
      <c r="AJ2800" s="15">
        <v>7856.48046875</v>
      </c>
      <c r="AK2800" s="15">
        <v>397.111124453</v>
      </c>
      <c r="AL2800" s="15">
        <v>3103507.2794300001</v>
      </c>
      <c r="AM2800" s="15">
        <v>1411388.2158600001</v>
      </c>
      <c r="AN2800" s="19">
        <v>17300</v>
      </c>
      <c r="AO2800" s="19">
        <v>125100</v>
      </c>
      <c r="AP2800" s="19">
        <v>0</v>
      </c>
      <c r="AQ2800" s="19">
        <v>0</v>
      </c>
      <c r="AR2800" s="34">
        <f t="shared" si="568"/>
        <v>142400</v>
      </c>
      <c r="AS2800" s="34">
        <v>45000</v>
      </c>
      <c r="AT2800" s="34">
        <v>3000</v>
      </c>
      <c r="AU2800" s="34">
        <v>34090</v>
      </c>
      <c r="AV2800" s="34">
        <v>0</v>
      </c>
      <c r="AW2800" s="35">
        <f t="shared" si="569"/>
        <v>82090</v>
      </c>
      <c r="AX2800" s="34">
        <f t="shared" si="570"/>
        <v>60310</v>
      </c>
      <c r="AY2800" s="36">
        <v>1.3258000000000001</v>
      </c>
      <c r="AZ2800" s="36">
        <v>2.0265</v>
      </c>
      <c r="BA2800" s="22"/>
      <c r="BB2800" s="19">
        <v>1424</v>
      </c>
      <c r="BC2800" s="34">
        <f t="shared" si="571"/>
        <v>799.58998000000008</v>
      </c>
      <c r="BD2800" s="34">
        <f t="shared" si="572"/>
        <v>1222.1821500000001</v>
      </c>
      <c r="BE2800" s="38">
        <v>3.4819999999999997E-2</v>
      </c>
      <c r="BF2800" s="38">
        <f t="shared" si="573"/>
        <v>3.4819999999999997E-2</v>
      </c>
      <c r="BG2800" s="34">
        <v>27.8417231036</v>
      </c>
      <c r="BH2800" s="34">
        <v>42.556382462999998</v>
      </c>
      <c r="BI2800" s="34">
        <f t="shared" si="574"/>
        <v>771.74825689640011</v>
      </c>
      <c r="BJ2800" s="34">
        <f t="shared" si="575"/>
        <v>1179.625767537</v>
      </c>
      <c r="BK2800" s="34">
        <v>0</v>
      </c>
      <c r="BL2800" s="34">
        <v>0</v>
      </c>
      <c r="BM2800" s="34">
        <f t="shared" si="576"/>
        <v>0</v>
      </c>
      <c r="BN2800" s="39">
        <f t="shared" si="566"/>
        <v>771.74825689640011</v>
      </c>
      <c r="BO2800" s="39">
        <f t="shared" si="567"/>
        <v>1179.625767537</v>
      </c>
      <c r="BP2800" s="39">
        <f t="shared" si="577"/>
        <v>407.87751064059989</v>
      </c>
    </row>
    <row r="2801" spans="1:68" s="25" customFormat="1" ht="14.25" x14ac:dyDescent="0.2">
      <c r="A2801" s="14">
        <v>1680</v>
      </c>
      <c r="B2801" s="40"/>
      <c r="C2801" s="15" t="s">
        <v>176</v>
      </c>
      <c r="D2801" s="16">
        <v>4600</v>
      </c>
      <c r="E2801" s="15" t="s">
        <v>21369</v>
      </c>
      <c r="F2801" s="15" t="s">
        <v>21370</v>
      </c>
      <c r="G2801" s="17" t="s">
        <v>21371</v>
      </c>
      <c r="H2801" s="17" t="s">
        <v>21372</v>
      </c>
      <c r="I2801" s="17" t="s">
        <v>86</v>
      </c>
      <c r="J2801" s="15" t="s">
        <v>21373</v>
      </c>
      <c r="K2801" s="15" t="s">
        <v>86</v>
      </c>
      <c r="L2801" s="18" t="s">
        <v>21374</v>
      </c>
      <c r="M2801" s="15" t="s">
        <v>18981</v>
      </c>
      <c r="N2801" s="15" t="s">
        <v>18982</v>
      </c>
      <c r="O2801" s="16">
        <v>510</v>
      </c>
      <c r="P2801" s="15" t="s">
        <v>118</v>
      </c>
      <c r="Q2801" s="15">
        <v>16500</v>
      </c>
      <c r="R2801" s="15">
        <v>109500</v>
      </c>
      <c r="S2801" s="15">
        <v>126000</v>
      </c>
      <c r="T2801" s="15">
        <v>0.15</v>
      </c>
      <c r="U2801" s="15" t="s">
        <v>18717</v>
      </c>
      <c r="V2801" s="15" t="s">
        <v>76</v>
      </c>
      <c r="W2801" s="16">
        <v>1</v>
      </c>
      <c r="X2801" s="16">
        <v>1</v>
      </c>
      <c r="Y2801" s="15">
        <v>7319</v>
      </c>
      <c r="Z2801" s="15">
        <v>0.16800000000000001</v>
      </c>
      <c r="AA2801" s="15" t="s">
        <v>21216</v>
      </c>
      <c r="AB2801" s="15" t="s">
        <v>21217</v>
      </c>
      <c r="AC2801" s="15">
        <v>96941</v>
      </c>
      <c r="AD2801" s="26">
        <v>37818</v>
      </c>
      <c r="AE2801" s="15" t="s">
        <v>119</v>
      </c>
      <c r="AF2801" s="15" t="s">
        <v>119</v>
      </c>
      <c r="AG2801" s="16">
        <v>1</v>
      </c>
      <c r="AH2801" s="15" t="s">
        <v>21375</v>
      </c>
      <c r="AI2801" s="15" t="s">
        <v>78</v>
      </c>
      <c r="AJ2801" s="15">
        <v>7318.6181640599998</v>
      </c>
      <c r="AK2801" s="15">
        <v>375.32826785499998</v>
      </c>
      <c r="AL2801" s="15">
        <v>3103563.4667099998</v>
      </c>
      <c r="AM2801" s="15">
        <v>1411382.5047800001</v>
      </c>
      <c r="AN2801" s="19">
        <v>16500</v>
      </c>
      <c r="AO2801" s="19">
        <v>106700</v>
      </c>
      <c r="AP2801" s="19">
        <v>0</v>
      </c>
      <c r="AQ2801" s="19">
        <v>0</v>
      </c>
      <c r="AR2801" s="34">
        <f t="shared" si="568"/>
        <v>123200</v>
      </c>
      <c r="AS2801" s="34">
        <v>45000</v>
      </c>
      <c r="AT2801" s="34">
        <v>3000</v>
      </c>
      <c r="AU2801" s="34">
        <v>27370</v>
      </c>
      <c r="AV2801" s="34">
        <v>0</v>
      </c>
      <c r="AW2801" s="35">
        <f t="shared" si="569"/>
        <v>75370</v>
      </c>
      <c r="AX2801" s="34">
        <f t="shared" si="570"/>
        <v>47830</v>
      </c>
      <c r="AY2801" s="36">
        <v>1.3258000000000001</v>
      </c>
      <c r="AZ2801" s="36">
        <v>2.0265</v>
      </c>
      <c r="BA2801" s="22"/>
      <c r="BB2801" s="19">
        <v>1232</v>
      </c>
      <c r="BC2801" s="34">
        <f t="shared" si="571"/>
        <v>634.1301400000001</v>
      </c>
      <c r="BD2801" s="34">
        <f t="shared" si="572"/>
        <v>969.27494999999999</v>
      </c>
      <c r="BE2801" s="38">
        <v>3.4819999999999997E-2</v>
      </c>
      <c r="BF2801" s="38">
        <f t="shared" si="573"/>
        <v>3.4819999999999997E-2</v>
      </c>
      <c r="BG2801" s="34">
        <v>22.080411474800002</v>
      </c>
      <c r="BH2801" s="34">
        <v>33.750153759</v>
      </c>
      <c r="BI2801" s="34">
        <f t="shared" si="574"/>
        <v>612.04972852520007</v>
      </c>
      <c r="BJ2801" s="34">
        <f t="shared" si="575"/>
        <v>935.52479624099999</v>
      </c>
      <c r="BK2801" s="34">
        <v>0</v>
      </c>
      <c r="BL2801" s="34">
        <v>0</v>
      </c>
      <c r="BM2801" s="34">
        <f t="shared" si="576"/>
        <v>0</v>
      </c>
      <c r="BN2801" s="39">
        <f t="shared" ref="BN2801:BN2864" si="578">BI2801-BK2801</f>
        <v>612.04972852520007</v>
      </c>
      <c r="BO2801" s="39">
        <f t="shared" ref="BO2801:BO2864" si="579">BJ2801-BL2801</f>
        <v>935.52479624099999</v>
      </c>
      <c r="BP2801" s="39">
        <f t="shared" si="577"/>
        <v>323.47506771579992</v>
      </c>
    </row>
    <row r="2802" spans="1:68" s="25" customFormat="1" ht="14.25" x14ac:dyDescent="0.2">
      <c r="A2802" s="14">
        <v>1681</v>
      </c>
      <c r="B2802" s="40"/>
      <c r="C2802" s="15" t="s">
        <v>21376</v>
      </c>
      <c r="D2802" s="16">
        <v>34989</v>
      </c>
      <c r="E2802" s="15" t="s">
        <v>21377</v>
      </c>
      <c r="F2802" s="15" t="s">
        <v>21376</v>
      </c>
      <c r="G2802" s="17" t="s">
        <v>21378</v>
      </c>
      <c r="H2802" s="17" t="s">
        <v>21379</v>
      </c>
      <c r="I2802" s="17" t="s">
        <v>86</v>
      </c>
      <c r="J2802" s="15" t="s">
        <v>21380</v>
      </c>
      <c r="K2802" s="15" t="s">
        <v>2589</v>
      </c>
      <c r="L2802" s="18" t="s">
        <v>21381</v>
      </c>
      <c r="M2802" s="15" t="s">
        <v>18981</v>
      </c>
      <c r="N2802" s="15" t="s">
        <v>18982</v>
      </c>
      <c r="O2802" s="16">
        <v>510</v>
      </c>
      <c r="P2802" s="15" t="s">
        <v>118</v>
      </c>
      <c r="Q2802" s="15">
        <v>15300</v>
      </c>
      <c r="R2802" s="15">
        <v>102700</v>
      </c>
      <c r="S2802" s="15">
        <v>118000</v>
      </c>
      <c r="T2802" s="15">
        <v>0.14000000000000001</v>
      </c>
      <c r="U2802" s="15" t="s">
        <v>18717</v>
      </c>
      <c r="V2802" s="15" t="s">
        <v>76</v>
      </c>
      <c r="W2802" s="16">
        <v>1</v>
      </c>
      <c r="X2802" s="16">
        <v>0</v>
      </c>
      <c r="Y2802" s="15">
        <v>7265</v>
      </c>
      <c r="Z2802" s="15">
        <v>0.16700000000000001</v>
      </c>
      <c r="AA2802" s="15" t="s">
        <v>21216</v>
      </c>
      <c r="AB2802" s="15" t="s">
        <v>21217</v>
      </c>
      <c r="AC2802" s="15">
        <v>0</v>
      </c>
      <c r="AD2802" s="15"/>
      <c r="AE2802" s="15" t="s">
        <v>137</v>
      </c>
      <c r="AF2802" s="15" t="s">
        <v>21382</v>
      </c>
      <c r="AG2802" s="16">
        <v>1</v>
      </c>
      <c r="AH2802" s="15" t="s">
        <v>21383</v>
      </c>
      <c r="AI2802" s="15" t="s">
        <v>78</v>
      </c>
      <c r="AJ2802" s="15">
        <v>7264.7937011699996</v>
      </c>
      <c r="AK2802" s="15">
        <v>371.54921425399999</v>
      </c>
      <c r="AL2802" s="15">
        <v>3103619.4534800001</v>
      </c>
      <c r="AM2802" s="15">
        <v>1411381.01878</v>
      </c>
      <c r="AN2802" s="19">
        <v>15300</v>
      </c>
      <c r="AO2802" s="19">
        <v>101000</v>
      </c>
      <c r="AP2802" s="19">
        <v>0</v>
      </c>
      <c r="AQ2802" s="19">
        <v>0</v>
      </c>
      <c r="AR2802" s="34">
        <f t="shared" si="568"/>
        <v>116300</v>
      </c>
      <c r="AS2802" s="34">
        <v>45000</v>
      </c>
      <c r="AT2802" s="34">
        <v>3000</v>
      </c>
      <c r="AU2802" s="34">
        <v>24955</v>
      </c>
      <c r="AV2802" s="34">
        <v>0</v>
      </c>
      <c r="AW2802" s="35">
        <f t="shared" si="569"/>
        <v>72955</v>
      </c>
      <c r="AX2802" s="34">
        <f t="shared" si="570"/>
        <v>43345</v>
      </c>
      <c r="AY2802" s="36">
        <v>1.3258000000000001</v>
      </c>
      <c r="AZ2802" s="36">
        <v>2.0265</v>
      </c>
      <c r="BA2802" s="22"/>
      <c r="BB2802" s="19">
        <v>1163</v>
      </c>
      <c r="BC2802" s="34">
        <f t="shared" si="571"/>
        <v>574.66800999999998</v>
      </c>
      <c r="BD2802" s="34">
        <f t="shared" si="572"/>
        <v>878.38642499999992</v>
      </c>
      <c r="BE2802" s="38">
        <v>3.4819999999999997E-2</v>
      </c>
      <c r="BF2802" s="38">
        <f t="shared" si="573"/>
        <v>3.4819999999999997E-2</v>
      </c>
      <c r="BG2802" s="34">
        <v>20.009940108199999</v>
      </c>
      <c r="BH2802" s="34">
        <v>30.585415318499994</v>
      </c>
      <c r="BI2802" s="34">
        <f t="shared" si="574"/>
        <v>554.65806989179998</v>
      </c>
      <c r="BJ2802" s="34">
        <f t="shared" si="575"/>
        <v>847.80100968149998</v>
      </c>
      <c r="BK2802" s="34">
        <v>0</v>
      </c>
      <c r="BL2802" s="34">
        <v>0</v>
      </c>
      <c r="BM2802" s="34">
        <f t="shared" si="576"/>
        <v>0</v>
      </c>
      <c r="BN2802" s="39">
        <f t="shared" si="578"/>
        <v>554.65806989179998</v>
      </c>
      <c r="BO2802" s="39">
        <f t="shared" si="579"/>
        <v>847.80100968149998</v>
      </c>
      <c r="BP2802" s="39">
        <f t="shared" si="577"/>
        <v>293.14293978969999</v>
      </c>
    </row>
    <row r="2803" spans="1:68" s="25" customFormat="1" ht="14.25" x14ac:dyDescent="0.2">
      <c r="A2803" s="14">
        <v>1682</v>
      </c>
      <c r="B2803" s="40"/>
      <c r="C2803" s="15"/>
      <c r="D2803" s="16">
        <v>32094</v>
      </c>
      <c r="E2803" s="15" t="s">
        <v>21384</v>
      </c>
      <c r="F2803" s="15" t="s">
        <v>21385</v>
      </c>
      <c r="G2803" s="17" t="s">
        <v>21386</v>
      </c>
      <c r="H2803" s="17" t="s">
        <v>21387</v>
      </c>
      <c r="I2803" s="17" t="s">
        <v>86</v>
      </c>
      <c r="J2803" s="15" t="s">
        <v>21388</v>
      </c>
      <c r="K2803" s="15" t="s">
        <v>13343</v>
      </c>
      <c r="L2803" s="18" t="s">
        <v>21389</v>
      </c>
      <c r="M2803" s="15" t="s">
        <v>18981</v>
      </c>
      <c r="N2803" s="15" t="s">
        <v>18982</v>
      </c>
      <c r="O2803" s="16">
        <v>510</v>
      </c>
      <c r="P2803" s="15" t="s">
        <v>118</v>
      </c>
      <c r="Q2803" s="15">
        <v>16500</v>
      </c>
      <c r="R2803" s="15">
        <v>106300</v>
      </c>
      <c r="S2803" s="15">
        <v>122800</v>
      </c>
      <c r="T2803" s="15">
        <v>0.15</v>
      </c>
      <c r="U2803" s="15" t="s">
        <v>18717</v>
      </c>
      <c r="V2803" s="15" t="s">
        <v>76</v>
      </c>
      <c r="W2803" s="16">
        <v>1</v>
      </c>
      <c r="X2803" s="16">
        <v>1</v>
      </c>
      <c r="Y2803" s="15">
        <v>7226</v>
      </c>
      <c r="Z2803" s="15">
        <v>0.16600000000000001</v>
      </c>
      <c r="AA2803" s="15" t="s">
        <v>21216</v>
      </c>
      <c r="AB2803" s="15" t="s">
        <v>21217</v>
      </c>
      <c r="AC2803" s="15">
        <v>118000</v>
      </c>
      <c r="AD2803" s="26">
        <v>41333</v>
      </c>
      <c r="AE2803" s="15" t="s">
        <v>137</v>
      </c>
      <c r="AF2803" s="15" t="s">
        <v>21390</v>
      </c>
      <c r="AG2803" s="16">
        <v>1</v>
      </c>
      <c r="AH2803" s="15" t="s">
        <v>21391</v>
      </c>
      <c r="AI2803" s="15" t="s">
        <v>78</v>
      </c>
      <c r="AJ2803" s="15">
        <v>7226.2836914099998</v>
      </c>
      <c r="AK2803" s="15">
        <v>370.17436626900002</v>
      </c>
      <c r="AL2803" s="15">
        <v>3103675.42502</v>
      </c>
      <c r="AM2803" s="15">
        <v>1411379.7504499999</v>
      </c>
      <c r="AN2803" s="19">
        <v>16500</v>
      </c>
      <c r="AO2803" s="19">
        <v>104900</v>
      </c>
      <c r="AP2803" s="19">
        <v>0</v>
      </c>
      <c r="AQ2803" s="19">
        <v>0</v>
      </c>
      <c r="AR2803" s="34">
        <f t="shared" si="568"/>
        <v>121400</v>
      </c>
      <c r="AS2803" s="34">
        <v>45000</v>
      </c>
      <c r="AT2803" s="34">
        <v>3000</v>
      </c>
      <c r="AU2803" s="34">
        <v>26740</v>
      </c>
      <c r="AV2803" s="34">
        <v>0</v>
      </c>
      <c r="AW2803" s="35">
        <f t="shared" si="569"/>
        <v>74740</v>
      </c>
      <c r="AX2803" s="34">
        <f t="shared" si="570"/>
        <v>46660</v>
      </c>
      <c r="AY2803" s="36">
        <v>1.3258000000000001</v>
      </c>
      <c r="AZ2803" s="36">
        <v>2.0265</v>
      </c>
      <c r="BA2803" s="22"/>
      <c r="BB2803" s="19">
        <v>1214</v>
      </c>
      <c r="BC2803" s="34">
        <f t="shared" si="571"/>
        <v>618.61828000000003</v>
      </c>
      <c r="BD2803" s="34">
        <f t="shared" si="572"/>
        <v>945.56490000000008</v>
      </c>
      <c r="BE2803" s="38">
        <v>3.4819999999999997E-2</v>
      </c>
      <c r="BF2803" s="38">
        <f t="shared" si="573"/>
        <v>3.4819999999999997E-2</v>
      </c>
      <c r="BG2803" s="34">
        <v>21.5402885096</v>
      </c>
      <c r="BH2803" s="34">
        <v>32.924569818000002</v>
      </c>
      <c r="BI2803" s="34">
        <f t="shared" si="574"/>
        <v>597.0779914904</v>
      </c>
      <c r="BJ2803" s="34">
        <f t="shared" si="575"/>
        <v>912.64033018200007</v>
      </c>
      <c r="BK2803" s="34">
        <v>0</v>
      </c>
      <c r="BL2803" s="34">
        <v>0</v>
      </c>
      <c r="BM2803" s="34">
        <f t="shared" si="576"/>
        <v>0</v>
      </c>
      <c r="BN2803" s="39">
        <f t="shared" si="578"/>
        <v>597.0779914904</v>
      </c>
      <c r="BO2803" s="39">
        <f t="shared" si="579"/>
        <v>912.64033018200007</v>
      </c>
      <c r="BP2803" s="39">
        <f t="shared" si="577"/>
        <v>315.56233869160008</v>
      </c>
    </row>
    <row r="2804" spans="1:68" s="25" customFormat="1" ht="14.25" x14ac:dyDescent="0.2">
      <c r="A2804" s="14">
        <v>1684</v>
      </c>
      <c r="B2804" s="40"/>
      <c r="C2804" s="15"/>
      <c r="D2804" s="16">
        <v>26579</v>
      </c>
      <c r="E2804" s="15" t="s">
        <v>21392</v>
      </c>
      <c r="F2804" s="15" t="s">
        <v>21393</v>
      </c>
      <c r="G2804" s="17" t="s">
        <v>21394</v>
      </c>
      <c r="H2804" s="17" t="s">
        <v>21395</v>
      </c>
      <c r="I2804" s="17" t="s">
        <v>86</v>
      </c>
      <c r="J2804" s="15" t="s">
        <v>21396</v>
      </c>
      <c r="K2804" s="15" t="s">
        <v>21397</v>
      </c>
      <c r="L2804" s="18" t="s">
        <v>21398</v>
      </c>
      <c r="M2804" s="15" t="s">
        <v>20245</v>
      </c>
      <c r="N2804" s="15" t="s">
        <v>20246</v>
      </c>
      <c r="O2804" s="16">
        <v>510</v>
      </c>
      <c r="P2804" s="15" t="s">
        <v>118</v>
      </c>
      <c r="Q2804" s="15">
        <v>16500</v>
      </c>
      <c r="R2804" s="15">
        <v>127500</v>
      </c>
      <c r="S2804" s="15">
        <v>144000</v>
      </c>
      <c r="T2804" s="15">
        <v>0.15</v>
      </c>
      <c r="U2804" s="15" t="s">
        <v>18717</v>
      </c>
      <c r="V2804" s="15" t="s">
        <v>76</v>
      </c>
      <c r="W2804" s="16">
        <v>1</v>
      </c>
      <c r="X2804" s="16">
        <v>1</v>
      </c>
      <c r="Y2804" s="15">
        <v>7149</v>
      </c>
      <c r="Z2804" s="15">
        <v>0.16400000000000001</v>
      </c>
      <c r="AA2804" s="15" t="s">
        <v>21216</v>
      </c>
      <c r="AB2804" s="15" t="s">
        <v>21217</v>
      </c>
      <c r="AC2804" s="15">
        <v>132000</v>
      </c>
      <c r="AD2804" s="26">
        <v>41255</v>
      </c>
      <c r="AE2804" s="15" t="s">
        <v>147</v>
      </c>
      <c r="AF2804" s="15" t="s">
        <v>21399</v>
      </c>
      <c r="AG2804" s="16">
        <v>1</v>
      </c>
      <c r="AH2804" s="15" t="s">
        <v>21400</v>
      </c>
      <c r="AI2804" s="15" t="s">
        <v>78</v>
      </c>
      <c r="AJ2804" s="15">
        <v>7149.1850585900002</v>
      </c>
      <c r="AK2804" s="15">
        <v>367.42315382499999</v>
      </c>
      <c r="AL2804" s="15">
        <v>3103787.3675299999</v>
      </c>
      <c r="AM2804" s="15">
        <v>1411377.2137800001</v>
      </c>
      <c r="AN2804" s="19">
        <v>16500</v>
      </c>
      <c r="AO2804" s="19">
        <v>122300</v>
      </c>
      <c r="AP2804" s="19">
        <v>0</v>
      </c>
      <c r="AQ2804" s="19">
        <v>0</v>
      </c>
      <c r="AR2804" s="34">
        <f t="shared" si="568"/>
        <v>138800</v>
      </c>
      <c r="AS2804" s="34">
        <v>45000</v>
      </c>
      <c r="AT2804" s="34">
        <v>3000</v>
      </c>
      <c r="AU2804" s="34">
        <v>32830</v>
      </c>
      <c r="AV2804" s="34">
        <v>0</v>
      </c>
      <c r="AW2804" s="35">
        <f t="shared" si="569"/>
        <v>80830</v>
      </c>
      <c r="AX2804" s="34">
        <f t="shared" si="570"/>
        <v>57970</v>
      </c>
      <c r="AY2804" s="36">
        <v>1.3258000000000001</v>
      </c>
      <c r="AZ2804" s="36">
        <v>2.0265</v>
      </c>
      <c r="BA2804" s="22"/>
      <c r="BB2804" s="19">
        <v>1388</v>
      </c>
      <c r="BC2804" s="34">
        <f t="shared" si="571"/>
        <v>768.56626000000006</v>
      </c>
      <c r="BD2804" s="34">
        <f t="shared" si="572"/>
        <v>1174.76205</v>
      </c>
      <c r="BE2804" s="38">
        <v>3.4819999999999997E-2</v>
      </c>
      <c r="BF2804" s="38">
        <f t="shared" si="573"/>
        <v>3.4819999999999997E-2</v>
      </c>
      <c r="BG2804" s="34">
        <v>26.761477173199999</v>
      </c>
      <c r="BH2804" s="34">
        <v>40.905214580999996</v>
      </c>
      <c r="BI2804" s="34">
        <f t="shared" si="574"/>
        <v>741.80478282680008</v>
      </c>
      <c r="BJ2804" s="34">
        <f t="shared" si="575"/>
        <v>1133.8568354190002</v>
      </c>
      <c r="BK2804" s="34">
        <v>0</v>
      </c>
      <c r="BL2804" s="34">
        <v>0</v>
      </c>
      <c r="BM2804" s="34">
        <f t="shared" si="576"/>
        <v>0</v>
      </c>
      <c r="BN2804" s="39">
        <f t="shared" si="578"/>
        <v>741.80478282680008</v>
      </c>
      <c r="BO2804" s="39">
        <f t="shared" si="579"/>
        <v>1133.8568354190002</v>
      </c>
      <c r="BP2804" s="39">
        <f t="shared" si="577"/>
        <v>392.05205259220008</v>
      </c>
    </row>
    <row r="2805" spans="1:68" s="25" customFormat="1" ht="14.25" x14ac:dyDescent="0.2">
      <c r="A2805" s="14">
        <v>1685</v>
      </c>
      <c r="B2805" s="40"/>
      <c r="C2805" s="15" t="s">
        <v>21401</v>
      </c>
      <c r="D2805" s="16">
        <v>14846</v>
      </c>
      <c r="E2805" s="15" t="s">
        <v>21402</v>
      </c>
      <c r="F2805" s="15" t="s">
        <v>21401</v>
      </c>
      <c r="G2805" s="17" t="s">
        <v>21403</v>
      </c>
      <c r="H2805" s="17" t="s">
        <v>21404</v>
      </c>
      <c r="I2805" s="17" t="s">
        <v>86</v>
      </c>
      <c r="J2805" s="15" t="s">
        <v>21405</v>
      </c>
      <c r="K2805" s="15" t="s">
        <v>5882</v>
      </c>
      <c r="L2805" s="18" t="s">
        <v>21406</v>
      </c>
      <c r="M2805" s="15" t="s">
        <v>18981</v>
      </c>
      <c r="N2805" s="15" t="s">
        <v>18982</v>
      </c>
      <c r="O2805" s="16">
        <v>510</v>
      </c>
      <c r="P2805" s="15" t="s">
        <v>118</v>
      </c>
      <c r="Q2805" s="15">
        <v>16500</v>
      </c>
      <c r="R2805" s="15">
        <v>102000</v>
      </c>
      <c r="S2805" s="15">
        <v>118500</v>
      </c>
      <c r="T2805" s="15">
        <v>0.15</v>
      </c>
      <c r="U2805" s="15" t="s">
        <v>18717</v>
      </c>
      <c r="V2805" s="15" t="s">
        <v>76</v>
      </c>
      <c r="W2805" s="16">
        <v>1</v>
      </c>
      <c r="X2805" s="16">
        <v>1</v>
      </c>
      <c r="Y2805" s="15">
        <v>7111</v>
      </c>
      <c r="Z2805" s="15">
        <v>0.16300000000000001</v>
      </c>
      <c r="AA2805" s="15" t="s">
        <v>21216</v>
      </c>
      <c r="AB2805" s="15" t="s">
        <v>21217</v>
      </c>
      <c r="AC2805" s="15">
        <v>138000</v>
      </c>
      <c r="AD2805" s="26">
        <v>42123</v>
      </c>
      <c r="AE2805" s="15" t="s">
        <v>119</v>
      </c>
      <c r="AF2805" s="15" t="s">
        <v>119</v>
      </c>
      <c r="AG2805" s="16">
        <v>1</v>
      </c>
      <c r="AH2805" s="15" t="s">
        <v>21407</v>
      </c>
      <c r="AI2805" s="15" t="s">
        <v>78</v>
      </c>
      <c r="AJ2805" s="15">
        <v>7110.6115722699997</v>
      </c>
      <c r="AK2805" s="15">
        <v>366.04735884399997</v>
      </c>
      <c r="AL2805" s="15">
        <v>3103843.3383300002</v>
      </c>
      <c r="AM2805" s="15">
        <v>1411375.9454699999</v>
      </c>
      <c r="AN2805" s="19">
        <v>16500</v>
      </c>
      <c r="AO2805" s="19">
        <v>100900</v>
      </c>
      <c r="AP2805" s="19">
        <v>0</v>
      </c>
      <c r="AQ2805" s="19">
        <v>0</v>
      </c>
      <c r="AR2805" s="34">
        <f t="shared" si="568"/>
        <v>117400</v>
      </c>
      <c r="AS2805" s="34">
        <v>45000</v>
      </c>
      <c r="AT2805" s="34">
        <v>3000</v>
      </c>
      <c r="AU2805" s="34">
        <v>25340</v>
      </c>
      <c r="AV2805" s="34">
        <v>0</v>
      </c>
      <c r="AW2805" s="35">
        <f t="shared" si="569"/>
        <v>73340</v>
      </c>
      <c r="AX2805" s="34">
        <f t="shared" si="570"/>
        <v>44060</v>
      </c>
      <c r="AY2805" s="36">
        <v>1.3258000000000001</v>
      </c>
      <c r="AZ2805" s="36">
        <v>2.0265</v>
      </c>
      <c r="BA2805" s="22"/>
      <c r="BB2805" s="19">
        <v>1174</v>
      </c>
      <c r="BC2805" s="34">
        <f t="shared" si="571"/>
        <v>584.14748000000009</v>
      </c>
      <c r="BD2805" s="34">
        <f t="shared" si="572"/>
        <v>892.8759</v>
      </c>
      <c r="BE2805" s="38">
        <v>3.4819999999999997E-2</v>
      </c>
      <c r="BF2805" s="38">
        <f t="shared" si="573"/>
        <v>3.4819999999999997E-2</v>
      </c>
      <c r="BG2805" s="34">
        <v>20.340015253600001</v>
      </c>
      <c r="BH2805" s="34">
        <v>31.089938837999998</v>
      </c>
      <c r="BI2805" s="34">
        <f t="shared" si="574"/>
        <v>563.80746474640011</v>
      </c>
      <c r="BJ2805" s="34">
        <f t="shared" si="575"/>
        <v>861.78596116200004</v>
      </c>
      <c r="BK2805" s="34">
        <v>0</v>
      </c>
      <c r="BL2805" s="34">
        <v>0</v>
      </c>
      <c r="BM2805" s="34">
        <f t="shared" si="576"/>
        <v>0</v>
      </c>
      <c r="BN2805" s="39">
        <f t="shared" si="578"/>
        <v>563.80746474640011</v>
      </c>
      <c r="BO2805" s="39">
        <f t="shared" si="579"/>
        <v>861.78596116200004</v>
      </c>
      <c r="BP2805" s="39">
        <f t="shared" si="577"/>
        <v>297.97849641559992</v>
      </c>
    </row>
    <row r="2806" spans="1:68" s="25" customFormat="1" ht="14.25" x14ac:dyDescent="0.2">
      <c r="A2806" s="14">
        <v>1686</v>
      </c>
      <c r="B2806" s="40"/>
      <c r="C2806" s="15"/>
      <c r="D2806" s="16">
        <v>20881</v>
      </c>
      <c r="E2806" s="15" t="s">
        <v>21408</v>
      </c>
      <c r="F2806" s="15" t="s">
        <v>21409</v>
      </c>
      <c r="G2806" s="17" t="s">
        <v>21410</v>
      </c>
      <c r="H2806" s="17" t="s">
        <v>21411</v>
      </c>
      <c r="I2806" s="17" t="s">
        <v>86</v>
      </c>
      <c r="J2806" s="15" t="s">
        <v>21412</v>
      </c>
      <c r="K2806" s="15" t="s">
        <v>929</v>
      </c>
      <c r="L2806" s="18" t="s">
        <v>21413</v>
      </c>
      <c r="M2806" s="15" t="s">
        <v>20245</v>
      </c>
      <c r="N2806" s="15" t="s">
        <v>20246</v>
      </c>
      <c r="O2806" s="16">
        <v>510</v>
      </c>
      <c r="P2806" s="15" t="s">
        <v>118</v>
      </c>
      <c r="Q2806" s="15">
        <v>16500</v>
      </c>
      <c r="R2806" s="15">
        <v>132300</v>
      </c>
      <c r="S2806" s="15">
        <v>148800</v>
      </c>
      <c r="T2806" s="15">
        <v>0.15</v>
      </c>
      <c r="U2806" s="15" t="s">
        <v>18717</v>
      </c>
      <c r="V2806" s="15" t="s">
        <v>76</v>
      </c>
      <c r="W2806" s="16">
        <v>1</v>
      </c>
      <c r="X2806" s="16">
        <v>1</v>
      </c>
      <c r="Y2806" s="15">
        <v>7072</v>
      </c>
      <c r="Z2806" s="15">
        <v>0.16200000000000001</v>
      </c>
      <c r="AA2806" s="15" t="s">
        <v>21216</v>
      </c>
      <c r="AB2806" s="15" t="s">
        <v>21217</v>
      </c>
      <c r="AC2806" s="15">
        <v>115607</v>
      </c>
      <c r="AD2806" s="26">
        <v>36588</v>
      </c>
      <c r="AE2806" s="15" t="s">
        <v>222</v>
      </c>
      <c r="AF2806" s="15" t="s">
        <v>21414</v>
      </c>
      <c r="AG2806" s="16">
        <v>1</v>
      </c>
      <c r="AH2806" s="15" t="s">
        <v>21415</v>
      </c>
      <c r="AI2806" s="15" t="s">
        <v>78</v>
      </c>
      <c r="AJ2806" s="15">
        <v>7072.1032714800003</v>
      </c>
      <c r="AK2806" s="15">
        <v>364.67264788300002</v>
      </c>
      <c r="AL2806" s="15">
        <v>3103899.3089000001</v>
      </c>
      <c r="AM2806" s="15">
        <v>1411374.6775199999</v>
      </c>
      <c r="AN2806" s="19">
        <v>16500</v>
      </c>
      <c r="AO2806" s="19">
        <v>126400</v>
      </c>
      <c r="AP2806" s="19">
        <v>0</v>
      </c>
      <c r="AQ2806" s="19">
        <v>0</v>
      </c>
      <c r="AR2806" s="34">
        <f t="shared" si="568"/>
        <v>142900</v>
      </c>
      <c r="AS2806" s="34">
        <v>45000</v>
      </c>
      <c r="AT2806" s="34">
        <v>3000</v>
      </c>
      <c r="AU2806" s="34">
        <v>34265</v>
      </c>
      <c r="AV2806" s="34">
        <v>0</v>
      </c>
      <c r="AW2806" s="35">
        <f t="shared" si="569"/>
        <v>82265</v>
      </c>
      <c r="AX2806" s="34">
        <f t="shared" si="570"/>
        <v>60635</v>
      </c>
      <c r="AY2806" s="36">
        <v>1.3258000000000001</v>
      </c>
      <c r="AZ2806" s="36">
        <v>2.0265</v>
      </c>
      <c r="BA2806" s="22"/>
      <c r="BB2806" s="19">
        <v>1429</v>
      </c>
      <c r="BC2806" s="34">
        <f t="shared" si="571"/>
        <v>803.89883000000009</v>
      </c>
      <c r="BD2806" s="34">
        <f t="shared" si="572"/>
        <v>1228.7682750000001</v>
      </c>
      <c r="BE2806" s="38">
        <v>3.4819999999999997E-2</v>
      </c>
      <c r="BF2806" s="38">
        <f t="shared" si="573"/>
        <v>3.4819999999999997E-2</v>
      </c>
      <c r="BG2806" s="34">
        <v>27.9917572606</v>
      </c>
      <c r="BH2806" s="34">
        <v>42.785711335500004</v>
      </c>
      <c r="BI2806" s="34">
        <f t="shared" si="574"/>
        <v>775.90707273940006</v>
      </c>
      <c r="BJ2806" s="34">
        <f t="shared" si="575"/>
        <v>1185.9825636645</v>
      </c>
      <c r="BK2806" s="34">
        <v>0</v>
      </c>
      <c r="BL2806" s="34">
        <v>0</v>
      </c>
      <c r="BM2806" s="34">
        <f t="shared" si="576"/>
        <v>0</v>
      </c>
      <c r="BN2806" s="39">
        <f t="shared" si="578"/>
        <v>775.90707273940006</v>
      </c>
      <c r="BO2806" s="39">
        <f t="shared" si="579"/>
        <v>1185.9825636645</v>
      </c>
      <c r="BP2806" s="39">
        <f t="shared" si="577"/>
        <v>410.07549092509998</v>
      </c>
    </row>
    <row r="2807" spans="1:68" s="25" customFormat="1" ht="14.25" x14ac:dyDescent="0.2">
      <c r="A2807" s="14">
        <v>1687</v>
      </c>
      <c r="B2807" s="40"/>
      <c r="C2807" s="15" t="s">
        <v>150</v>
      </c>
      <c r="D2807" s="16">
        <v>35137</v>
      </c>
      <c r="E2807" s="15" t="s">
        <v>21416</v>
      </c>
      <c r="F2807" s="15" t="s">
        <v>21417</v>
      </c>
      <c r="G2807" s="17" t="s">
        <v>21418</v>
      </c>
      <c r="H2807" s="17" t="s">
        <v>21419</v>
      </c>
      <c r="I2807" s="17" t="s">
        <v>86</v>
      </c>
      <c r="J2807" s="15" t="s">
        <v>21420</v>
      </c>
      <c r="K2807" s="15" t="s">
        <v>86</v>
      </c>
      <c r="L2807" s="18" t="s">
        <v>21421</v>
      </c>
      <c r="M2807" s="15" t="s">
        <v>18981</v>
      </c>
      <c r="N2807" s="15" t="s">
        <v>18982</v>
      </c>
      <c r="O2807" s="16">
        <v>510</v>
      </c>
      <c r="P2807" s="15" t="s">
        <v>118</v>
      </c>
      <c r="Q2807" s="15">
        <v>16500</v>
      </c>
      <c r="R2807" s="15">
        <v>125200</v>
      </c>
      <c r="S2807" s="15">
        <v>141700</v>
      </c>
      <c r="T2807" s="15">
        <v>0.15</v>
      </c>
      <c r="U2807" s="15" t="s">
        <v>18717</v>
      </c>
      <c r="V2807" s="15" t="s">
        <v>76</v>
      </c>
      <c r="W2807" s="16">
        <v>1</v>
      </c>
      <c r="X2807" s="16">
        <v>1</v>
      </c>
      <c r="Y2807" s="15">
        <v>7034</v>
      </c>
      <c r="Z2807" s="15">
        <v>0.161</v>
      </c>
      <c r="AA2807" s="15" t="s">
        <v>21216</v>
      </c>
      <c r="AB2807" s="15" t="s">
        <v>21217</v>
      </c>
      <c r="AC2807" s="15">
        <v>99000</v>
      </c>
      <c r="AD2807" s="26">
        <v>37845</v>
      </c>
      <c r="AE2807" s="15" t="s">
        <v>119</v>
      </c>
      <c r="AF2807" s="15" t="s">
        <v>119</v>
      </c>
      <c r="AG2807" s="16">
        <v>1</v>
      </c>
      <c r="AH2807" s="15" t="s">
        <v>21422</v>
      </c>
      <c r="AI2807" s="15" t="s">
        <v>78</v>
      </c>
      <c r="AJ2807" s="15">
        <v>7033.5251464800003</v>
      </c>
      <c r="AK2807" s="15">
        <v>363.29666311</v>
      </c>
      <c r="AL2807" s="15">
        <v>3103955.2791800001</v>
      </c>
      <c r="AM2807" s="15">
        <v>1411373.4090499999</v>
      </c>
      <c r="AN2807" s="19">
        <v>16500</v>
      </c>
      <c r="AO2807" s="19">
        <v>123400</v>
      </c>
      <c r="AP2807" s="19">
        <v>0</v>
      </c>
      <c r="AQ2807" s="19">
        <v>0</v>
      </c>
      <c r="AR2807" s="34">
        <f t="shared" si="568"/>
        <v>139900</v>
      </c>
      <c r="AS2807" s="34">
        <v>45000</v>
      </c>
      <c r="AT2807" s="34">
        <v>3000</v>
      </c>
      <c r="AU2807" s="34">
        <v>33215</v>
      </c>
      <c r="AV2807" s="34">
        <v>0</v>
      </c>
      <c r="AW2807" s="35">
        <f t="shared" si="569"/>
        <v>81215</v>
      </c>
      <c r="AX2807" s="34">
        <f t="shared" si="570"/>
        <v>58685</v>
      </c>
      <c r="AY2807" s="36">
        <v>1.3258000000000001</v>
      </c>
      <c r="AZ2807" s="36">
        <v>2.0265</v>
      </c>
      <c r="BA2807" s="22"/>
      <c r="BB2807" s="19">
        <v>1399</v>
      </c>
      <c r="BC2807" s="34">
        <f t="shared" si="571"/>
        <v>778.04573000000005</v>
      </c>
      <c r="BD2807" s="34">
        <f t="shared" si="572"/>
        <v>1189.2515250000001</v>
      </c>
      <c r="BE2807" s="38">
        <v>3.4819999999999997E-2</v>
      </c>
      <c r="BF2807" s="38">
        <f t="shared" si="573"/>
        <v>3.4819999999999997E-2</v>
      </c>
      <c r="BG2807" s="34">
        <v>27.091552318599998</v>
      </c>
      <c r="BH2807" s="34">
        <v>41.4097381005</v>
      </c>
      <c r="BI2807" s="34">
        <f t="shared" si="574"/>
        <v>750.9541776814001</v>
      </c>
      <c r="BJ2807" s="34">
        <f t="shared" si="575"/>
        <v>1147.8417868995002</v>
      </c>
      <c r="BK2807" s="34">
        <v>0</v>
      </c>
      <c r="BL2807" s="34">
        <v>0</v>
      </c>
      <c r="BM2807" s="34">
        <f t="shared" si="576"/>
        <v>0</v>
      </c>
      <c r="BN2807" s="39">
        <f t="shared" si="578"/>
        <v>750.9541776814001</v>
      </c>
      <c r="BO2807" s="39">
        <f t="shared" si="579"/>
        <v>1147.8417868995002</v>
      </c>
      <c r="BP2807" s="39">
        <f t="shared" si="577"/>
        <v>396.88760921810012</v>
      </c>
    </row>
    <row r="2808" spans="1:68" s="25" customFormat="1" ht="14.25" x14ac:dyDescent="0.2">
      <c r="A2808" s="14">
        <v>1688</v>
      </c>
      <c r="B2808" s="40"/>
      <c r="C2808" s="15" t="s">
        <v>21423</v>
      </c>
      <c r="D2808" s="16">
        <v>32237</v>
      </c>
      <c r="E2808" s="15" t="s">
        <v>21424</v>
      </c>
      <c r="F2808" s="15" t="s">
        <v>21423</v>
      </c>
      <c r="G2808" s="17" t="s">
        <v>21425</v>
      </c>
      <c r="H2808" s="17" t="s">
        <v>21426</v>
      </c>
      <c r="I2808" s="17" t="s">
        <v>86</v>
      </c>
      <c r="J2808" s="15" t="s">
        <v>21427</v>
      </c>
      <c r="K2808" s="15" t="s">
        <v>7882</v>
      </c>
      <c r="L2808" s="18" t="s">
        <v>21428</v>
      </c>
      <c r="M2808" s="15" t="s">
        <v>18981</v>
      </c>
      <c r="N2808" s="15" t="s">
        <v>18982</v>
      </c>
      <c r="O2808" s="16">
        <v>510</v>
      </c>
      <c r="P2808" s="15" t="s">
        <v>118</v>
      </c>
      <c r="Q2808" s="15">
        <v>16500</v>
      </c>
      <c r="R2808" s="15">
        <v>113300</v>
      </c>
      <c r="S2808" s="15">
        <v>129800</v>
      </c>
      <c r="T2808" s="15">
        <v>0.15</v>
      </c>
      <c r="U2808" s="15" t="s">
        <v>18717</v>
      </c>
      <c r="V2808" s="15" t="s">
        <v>76</v>
      </c>
      <c r="W2808" s="16">
        <v>1</v>
      </c>
      <c r="X2808" s="16">
        <v>1</v>
      </c>
      <c r="Y2808" s="15">
        <v>6995</v>
      </c>
      <c r="Z2808" s="15">
        <v>0.161</v>
      </c>
      <c r="AA2808" s="15" t="s">
        <v>21216</v>
      </c>
      <c r="AB2808" s="15" t="s">
        <v>21217</v>
      </c>
      <c r="AC2808" s="15">
        <v>136000</v>
      </c>
      <c r="AD2808" s="26">
        <v>42443</v>
      </c>
      <c r="AE2808" s="15" t="s">
        <v>137</v>
      </c>
      <c r="AF2808" s="15" t="s">
        <v>21429</v>
      </c>
      <c r="AG2808" s="16">
        <v>1</v>
      </c>
      <c r="AH2808" s="15" t="s">
        <v>21430</v>
      </c>
      <c r="AI2808" s="15" t="s">
        <v>78</v>
      </c>
      <c r="AJ2808" s="15">
        <v>6994.9765625</v>
      </c>
      <c r="AK2808" s="15">
        <v>361.92132029200002</v>
      </c>
      <c r="AL2808" s="15">
        <v>3104011.2491100002</v>
      </c>
      <c r="AM2808" s="15">
        <v>1411372.1407999999</v>
      </c>
      <c r="AN2808" s="19">
        <v>0</v>
      </c>
      <c r="AO2808" s="19">
        <v>0</v>
      </c>
      <c r="AP2808" s="19">
        <v>16500</v>
      </c>
      <c r="AQ2808" s="19">
        <v>108600</v>
      </c>
      <c r="AR2808" s="34">
        <f t="shared" ref="AR2808:AR2871" si="580">SUM(AN2808:AQ2808)</f>
        <v>125100</v>
      </c>
      <c r="AS2808" s="34">
        <v>0</v>
      </c>
      <c r="AT2808" s="34">
        <v>0</v>
      </c>
      <c r="AU2808" s="34">
        <v>0</v>
      </c>
      <c r="AV2808" s="34">
        <v>0</v>
      </c>
      <c r="AW2808" s="35">
        <f t="shared" ref="AW2808:AW2871" si="581">SUM(AS2808:AV2808)</f>
        <v>0</v>
      </c>
      <c r="AX2808" s="34">
        <f t="shared" ref="AX2808:AX2871" si="582">AR2808-AW2808</f>
        <v>125100</v>
      </c>
      <c r="AY2808" s="36">
        <v>1.3258000000000001</v>
      </c>
      <c r="AZ2808" s="36">
        <v>2.0265</v>
      </c>
      <c r="BA2808" s="22"/>
      <c r="BB2808" s="19">
        <v>2502</v>
      </c>
      <c r="BC2808" s="34">
        <f t="shared" ref="BC2808:BC2871" si="583">(AX2808/100)*AY2808</f>
        <v>1658.5758000000001</v>
      </c>
      <c r="BD2808" s="34">
        <f t="shared" ref="BD2808:BD2871" si="584">(AX2808/100)*AZ2808</f>
        <v>2535.1514999999999</v>
      </c>
      <c r="BE2808" s="38">
        <v>3.4819999999999997E-2</v>
      </c>
      <c r="BF2808" s="38">
        <f t="shared" ref="BF2808:BF2871" si="585">BE2808</f>
        <v>3.4819999999999997E-2</v>
      </c>
      <c r="BG2808" s="34">
        <v>0</v>
      </c>
      <c r="BH2808" s="34">
        <v>0</v>
      </c>
      <c r="BI2808" s="34">
        <f t="shared" ref="BI2808:BI2871" si="586">BC2808-BG2808</f>
        <v>1658.5758000000001</v>
      </c>
      <c r="BJ2808" s="34">
        <f t="shared" ref="BJ2808:BJ2871" si="587">BD2808-BH2808</f>
        <v>2535.1514999999999</v>
      </c>
      <c r="BK2808" s="34">
        <v>0</v>
      </c>
      <c r="BL2808" s="34">
        <v>33.151499999999942</v>
      </c>
      <c r="BM2808" s="34">
        <f t="shared" ref="BM2808:BM2871" si="588">BL2808-BK2808</f>
        <v>33.151499999999942</v>
      </c>
      <c r="BN2808" s="39">
        <f t="shared" si="578"/>
        <v>1658.5758000000001</v>
      </c>
      <c r="BO2808" s="39">
        <f t="shared" si="579"/>
        <v>2502</v>
      </c>
      <c r="BP2808" s="39">
        <f t="shared" si="577"/>
        <v>843.42419999999993</v>
      </c>
    </row>
    <row r="2809" spans="1:68" s="25" customFormat="1" ht="14.25" x14ac:dyDescent="0.2">
      <c r="A2809" s="14">
        <v>1689</v>
      </c>
      <c r="B2809" s="40"/>
      <c r="C2809" s="15"/>
      <c r="D2809" s="16">
        <v>6881</v>
      </c>
      <c r="E2809" s="15" t="s">
        <v>21431</v>
      </c>
      <c r="F2809" s="15" t="s">
        <v>21432</v>
      </c>
      <c r="G2809" s="17" t="s">
        <v>21433</v>
      </c>
      <c r="H2809" s="17" t="s">
        <v>21434</v>
      </c>
      <c r="I2809" s="17" t="s">
        <v>86</v>
      </c>
      <c r="J2809" s="15" t="s">
        <v>21435</v>
      </c>
      <c r="K2809" s="15" t="s">
        <v>529</v>
      </c>
      <c r="L2809" s="18" t="s">
        <v>21436</v>
      </c>
      <c r="M2809" s="15" t="s">
        <v>18981</v>
      </c>
      <c r="N2809" s="15" t="s">
        <v>18982</v>
      </c>
      <c r="O2809" s="16">
        <v>510</v>
      </c>
      <c r="P2809" s="15" t="s">
        <v>118</v>
      </c>
      <c r="Q2809" s="15">
        <v>16500</v>
      </c>
      <c r="R2809" s="15">
        <v>112800</v>
      </c>
      <c r="S2809" s="15">
        <v>129300</v>
      </c>
      <c r="T2809" s="15">
        <v>0.15</v>
      </c>
      <c r="U2809" s="15" t="s">
        <v>18717</v>
      </c>
      <c r="V2809" s="15" t="s">
        <v>76</v>
      </c>
      <c r="W2809" s="16">
        <v>1</v>
      </c>
      <c r="X2809" s="16">
        <v>1</v>
      </c>
      <c r="Y2809" s="15">
        <v>6956</v>
      </c>
      <c r="Z2809" s="15">
        <v>0.16</v>
      </c>
      <c r="AA2809" s="15" t="s">
        <v>21216</v>
      </c>
      <c r="AB2809" s="15" t="s">
        <v>21217</v>
      </c>
      <c r="AC2809" s="15">
        <v>120000</v>
      </c>
      <c r="AD2809" s="26">
        <v>41110</v>
      </c>
      <c r="AE2809" s="15" t="s">
        <v>147</v>
      </c>
      <c r="AF2809" s="15" t="s">
        <v>21437</v>
      </c>
      <c r="AG2809" s="16">
        <v>1</v>
      </c>
      <c r="AH2809" s="15" t="s">
        <v>21438</v>
      </c>
      <c r="AI2809" s="15" t="s">
        <v>78</v>
      </c>
      <c r="AJ2809" s="15">
        <v>6956.4694824199996</v>
      </c>
      <c r="AK2809" s="15">
        <v>360.54668527799998</v>
      </c>
      <c r="AL2809" s="15">
        <v>3104067.21881</v>
      </c>
      <c r="AM2809" s="15">
        <v>1411370.8724400001</v>
      </c>
      <c r="AN2809" s="19">
        <v>16500</v>
      </c>
      <c r="AO2809" s="19">
        <v>111300</v>
      </c>
      <c r="AP2809" s="19">
        <v>0</v>
      </c>
      <c r="AQ2809" s="19">
        <v>0</v>
      </c>
      <c r="AR2809" s="34">
        <f t="shared" si="580"/>
        <v>127800</v>
      </c>
      <c r="AS2809" s="34">
        <v>45000</v>
      </c>
      <c r="AT2809" s="34">
        <v>3000</v>
      </c>
      <c r="AU2809" s="34">
        <v>28980</v>
      </c>
      <c r="AV2809" s="34">
        <v>0</v>
      </c>
      <c r="AW2809" s="35">
        <f t="shared" si="581"/>
        <v>76980</v>
      </c>
      <c r="AX2809" s="34">
        <f t="shared" si="582"/>
        <v>50820</v>
      </c>
      <c r="AY2809" s="36">
        <v>1.3258000000000001</v>
      </c>
      <c r="AZ2809" s="36">
        <v>2.0265</v>
      </c>
      <c r="BA2809" s="22"/>
      <c r="BB2809" s="19">
        <v>1278</v>
      </c>
      <c r="BC2809" s="34">
        <f t="shared" si="583"/>
        <v>673.77156000000002</v>
      </c>
      <c r="BD2809" s="34">
        <f t="shared" si="584"/>
        <v>1029.8672999999999</v>
      </c>
      <c r="BE2809" s="38">
        <v>3.4819999999999997E-2</v>
      </c>
      <c r="BF2809" s="38">
        <f t="shared" si="585"/>
        <v>3.4819999999999997E-2</v>
      </c>
      <c r="BG2809" s="34">
        <v>23.460725719199999</v>
      </c>
      <c r="BH2809" s="34">
        <v>35.859979385999992</v>
      </c>
      <c r="BI2809" s="34">
        <f t="shared" si="586"/>
        <v>650.31083428080001</v>
      </c>
      <c r="BJ2809" s="34">
        <f t="shared" si="587"/>
        <v>994.00732061399992</v>
      </c>
      <c r="BK2809" s="34">
        <v>0</v>
      </c>
      <c r="BL2809" s="34">
        <v>0</v>
      </c>
      <c r="BM2809" s="34">
        <f t="shared" si="588"/>
        <v>0</v>
      </c>
      <c r="BN2809" s="39">
        <f t="shared" si="578"/>
        <v>650.31083428080001</v>
      </c>
      <c r="BO2809" s="39">
        <f t="shared" si="579"/>
        <v>994.00732061399992</v>
      </c>
      <c r="BP2809" s="39">
        <f t="shared" si="577"/>
        <v>343.69648633319991</v>
      </c>
    </row>
    <row r="2810" spans="1:68" s="25" customFormat="1" ht="14.25" x14ac:dyDescent="0.2">
      <c r="A2810" s="14">
        <v>1690</v>
      </c>
      <c r="B2810" s="40"/>
      <c r="C2810" s="15"/>
      <c r="D2810" s="16">
        <v>24037</v>
      </c>
      <c r="E2810" s="15" t="s">
        <v>21439</v>
      </c>
      <c r="F2810" s="15" t="s">
        <v>21440</v>
      </c>
      <c r="G2810" s="17" t="s">
        <v>21441</v>
      </c>
      <c r="H2810" s="17" t="s">
        <v>21442</v>
      </c>
      <c r="I2810" s="17" t="s">
        <v>86</v>
      </c>
      <c r="J2810" s="15" t="s">
        <v>21443</v>
      </c>
      <c r="K2810" s="15" t="s">
        <v>2457</v>
      </c>
      <c r="L2810" s="18" t="s">
        <v>21444</v>
      </c>
      <c r="M2810" s="15" t="s">
        <v>18981</v>
      </c>
      <c r="N2810" s="15" t="s">
        <v>18982</v>
      </c>
      <c r="O2810" s="16">
        <v>510</v>
      </c>
      <c r="P2810" s="15" t="s">
        <v>118</v>
      </c>
      <c r="Q2810" s="15">
        <v>16500</v>
      </c>
      <c r="R2810" s="15">
        <v>108600</v>
      </c>
      <c r="S2810" s="15">
        <v>125100</v>
      </c>
      <c r="T2810" s="15">
        <v>0.15</v>
      </c>
      <c r="U2810" s="15" t="s">
        <v>18717</v>
      </c>
      <c r="V2810" s="15" t="s">
        <v>76</v>
      </c>
      <c r="W2810" s="16">
        <v>1</v>
      </c>
      <c r="X2810" s="16">
        <v>1</v>
      </c>
      <c r="Y2810" s="15">
        <v>6918</v>
      </c>
      <c r="Z2810" s="15">
        <v>0.159</v>
      </c>
      <c r="AA2810" s="15" t="s">
        <v>21216</v>
      </c>
      <c r="AB2810" s="15" t="s">
        <v>21217</v>
      </c>
      <c r="AC2810" s="15">
        <v>123875</v>
      </c>
      <c r="AD2810" s="26">
        <v>40084</v>
      </c>
      <c r="AE2810" s="15" t="s">
        <v>137</v>
      </c>
      <c r="AF2810" s="15" t="s">
        <v>21445</v>
      </c>
      <c r="AG2810" s="16">
        <v>1</v>
      </c>
      <c r="AH2810" s="15" t="s">
        <v>21446</v>
      </c>
      <c r="AI2810" s="15" t="s">
        <v>78</v>
      </c>
      <c r="AJ2810" s="15">
        <v>6917.8613281300004</v>
      </c>
      <c r="AK2810" s="15">
        <v>359.17010834799999</v>
      </c>
      <c r="AL2810" s="15">
        <v>3104123.1882099998</v>
      </c>
      <c r="AM2810" s="15">
        <v>1411369.60436</v>
      </c>
      <c r="AN2810" s="19">
        <v>16500</v>
      </c>
      <c r="AO2810" s="19">
        <v>107400</v>
      </c>
      <c r="AP2810" s="19">
        <v>0</v>
      </c>
      <c r="AQ2810" s="19">
        <v>0</v>
      </c>
      <c r="AR2810" s="34">
        <f t="shared" si="580"/>
        <v>123900</v>
      </c>
      <c r="AS2810" s="34">
        <v>45000</v>
      </c>
      <c r="AT2810" s="34">
        <v>3000</v>
      </c>
      <c r="AU2810" s="34">
        <v>27615</v>
      </c>
      <c r="AV2810" s="34">
        <v>0</v>
      </c>
      <c r="AW2810" s="35">
        <f t="shared" si="581"/>
        <v>75615</v>
      </c>
      <c r="AX2810" s="34">
        <f t="shared" si="582"/>
        <v>48285</v>
      </c>
      <c r="AY2810" s="36">
        <v>1.3258000000000001</v>
      </c>
      <c r="AZ2810" s="36">
        <v>2.0265</v>
      </c>
      <c r="BA2810" s="22"/>
      <c r="BB2810" s="19">
        <v>1239</v>
      </c>
      <c r="BC2810" s="34">
        <f t="shared" si="583"/>
        <v>640.16253000000006</v>
      </c>
      <c r="BD2810" s="34">
        <f t="shared" si="584"/>
        <v>978.49552500000004</v>
      </c>
      <c r="BE2810" s="38">
        <v>3.4819999999999997E-2</v>
      </c>
      <c r="BF2810" s="38">
        <f t="shared" si="585"/>
        <v>3.4819999999999997E-2</v>
      </c>
      <c r="BG2810" s="34">
        <v>22.290459294600002</v>
      </c>
      <c r="BH2810" s="34">
        <v>34.0712141805</v>
      </c>
      <c r="BI2810" s="34">
        <f t="shared" si="586"/>
        <v>617.87207070540001</v>
      </c>
      <c r="BJ2810" s="34">
        <f t="shared" si="587"/>
        <v>944.42431081950008</v>
      </c>
      <c r="BK2810" s="34">
        <v>0</v>
      </c>
      <c r="BL2810" s="34">
        <v>0</v>
      </c>
      <c r="BM2810" s="34">
        <f t="shared" si="588"/>
        <v>0</v>
      </c>
      <c r="BN2810" s="39">
        <f t="shared" si="578"/>
        <v>617.87207070540001</v>
      </c>
      <c r="BO2810" s="39">
        <f t="shared" si="579"/>
        <v>944.42431081950008</v>
      </c>
      <c r="BP2810" s="39">
        <f t="shared" si="577"/>
        <v>326.55224011410007</v>
      </c>
    </row>
    <row r="2811" spans="1:68" s="25" customFormat="1" ht="14.25" x14ac:dyDescent="0.2">
      <c r="A2811" s="14">
        <v>1691</v>
      </c>
      <c r="B2811" s="40"/>
      <c r="C2811" s="15" t="s">
        <v>176</v>
      </c>
      <c r="D2811" s="16">
        <v>6411</v>
      </c>
      <c r="E2811" s="15" t="s">
        <v>21447</v>
      </c>
      <c r="F2811" s="15" t="s">
        <v>21448</v>
      </c>
      <c r="G2811" s="17" t="s">
        <v>21449</v>
      </c>
      <c r="H2811" s="17" t="s">
        <v>21450</v>
      </c>
      <c r="I2811" s="17" t="s">
        <v>86</v>
      </c>
      <c r="J2811" s="15" t="s">
        <v>21451</v>
      </c>
      <c r="K2811" s="15" t="s">
        <v>3286</v>
      </c>
      <c r="L2811" s="18" t="s">
        <v>21452</v>
      </c>
      <c r="M2811" s="15" t="s">
        <v>20245</v>
      </c>
      <c r="N2811" s="15" t="s">
        <v>20246</v>
      </c>
      <c r="O2811" s="16">
        <v>510</v>
      </c>
      <c r="P2811" s="15" t="s">
        <v>118</v>
      </c>
      <c r="Q2811" s="15">
        <v>16500</v>
      </c>
      <c r="R2811" s="15">
        <v>139600</v>
      </c>
      <c r="S2811" s="15">
        <v>156100</v>
      </c>
      <c r="T2811" s="15">
        <v>0.15</v>
      </c>
      <c r="U2811" s="15" t="s">
        <v>18717</v>
      </c>
      <c r="V2811" s="15" t="s">
        <v>76</v>
      </c>
      <c r="W2811" s="16">
        <v>1</v>
      </c>
      <c r="X2811" s="16">
        <v>1</v>
      </c>
      <c r="Y2811" s="15">
        <v>6879</v>
      </c>
      <c r="Z2811" s="15">
        <v>0.158</v>
      </c>
      <c r="AA2811" s="15" t="s">
        <v>21216</v>
      </c>
      <c r="AB2811" s="15" t="s">
        <v>21217</v>
      </c>
      <c r="AC2811" s="15">
        <v>145000</v>
      </c>
      <c r="AD2811" s="26">
        <v>42429</v>
      </c>
      <c r="AE2811" s="15" t="s">
        <v>119</v>
      </c>
      <c r="AF2811" s="15" t="s">
        <v>119</v>
      </c>
      <c r="AG2811" s="16">
        <v>1</v>
      </c>
      <c r="AH2811" s="15" t="s">
        <v>21453</v>
      </c>
      <c r="AI2811" s="15" t="s">
        <v>78</v>
      </c>
      <c r="AJ2811" s="15">
        <v>6879.3166503900002</v>
      </c>
      <c r="AK2811" s="15">
        <v>357.79488415200001</v>
      </c>
      <c r="AL2811" s="15">
        <v>3104179.1571399998</v>
      </c>
      <c r="AM2811" s="15">
        <v>1411368.3360299999</v>
      </c>
      <c r="AN2811" s="19">
        <v>16500</v>
      </c>
      <c r="AO2811" s="19">
        <v>136000</v>
      </c>
      <c r="AP2811" s="19">
        <v>0</v>
      </c>
      <c r="AQ2811" s="19">
        <v>0</v>
      </c>
      <c r="AR2811" s="34">
        <f t="shared" si="580"/>
        <v>152500</v>
      </c>
      <c r="AS2811" s="34">
        <v>45000</v>
      </c>
      <c r="AT2811" s="34">
        <v>3000</v>
      </c>
      <c r="AU2811" s="34">
        <v>37625</v>
      </c>
      <c r="AV2811" s="34">
        <v>0</v>
      </c>
      <c r="AW2811" s="35">
        <f t="shared" si="581"/>
        <v>85625</v>
      </c>
      <c r="AX2811" s="34">
        <f t="shared" si="582"/>
        <v>66875</v>
      </c>
      <c r="AY2811" s="36">
        <v>1.3258000000000001</v>
      </c>
      <c r="AZ2811" s="36">
        <v>2.0265</v>
      </c>
      <c r="BA2811" s="22"/>
      <c r="BB2811" s="19">
        <v>1525</v>
      </c>
      <c r="BC2811" s="34">
        <f t="shared" si="583"/>
        <v>886.62875000000008</v>
      </c>
      <c r="BD2811" s="34">
        <f t="shared" si="584"/>
        <v>1355.221875</v>
      </c>
      <c r="BE2811" s="38">
        <v>3.4819999999999997E-2</v>
      </c>
      <c r="BF2811" s="38">
        <f t="shared" si="585"/>
        <v>3.4819999999999997E-2</v>
      </c>
      <c r="BG2811" s="34">
        <v>30.872413075000001</v>
      </c>
      <c r="BH2811" s="34">
        <v>47.188825687499993</v>
      </c>
      <c r="BI2811" s="34">
        <f t="shared" si="586"/>
        <v>855.75633692500003</v>
      </c>
      <c r="BJ2811" s="34">
        <f t="shared" si="587"/>
        <v>1308.0330493125</v>
      </c>
      <c r="BK2811" s="34">
        <v>0</v>
      </c>
      <c r="BL2811" s="34">
        <v>0</v>
      </c>
      <c r="BM2811" s="34">
        <f t="shared" si="588"/>
        <v>0</v>
      </c>
      <c r="BN2811" s="39">
        <f t="shared" si="578"/>
        <v>855.75633692500003</v>
      </c>
      <c r="BO2811" s="39">
        <f t="shared" si="579"/>
        <v>1308.0330493125</v>
      </c>
      <c r="BP2811" s="39">
        <f t="shared" si="577"/>
        <v>452.27671238749997</v>
      </c>
    </row>
    <row r="2812" spans="1:68" s="25" customFormat="1" ht="14.25" x14ac:dyDescent="0.2">
      <c r="A2812" s="14">
        <v>1692</v>
      </c>
      <c r="B2812" s="40"/>
      <c r="C2812" s="15" t="s">
        <v>176</v>
      </c>
      <c r="D2812" s="16">
        <v>34583</v>
      </c>
      <c r="E2812" s="15" t="s">
        <v>21454</v>
      </c>
      <c r="F2812" s="15" t="s">
        <v>21455</v>
      </c>
      <c r="G2812" s="17" t="s">
        <v>21456</v>
      </c>
      <c r="H2812" s="17" t="s">
        <v>21457</v>
      </c>
      <c r="I2812" s="17" t="s">
        <v>86</v>
      </c>
      <c r="J2812" s="15" t="s">
        <v>21458</v>
      </c>
      <c r="K2812" s="15" t="s">
        <v>86</v>
      </c>
      <c r="L2812" s="18" t="s">
        <v>21459</v>
      </c>
      <c r="M2812" s="15" t="s">
        <v>18981</v>
      </c>
      <c r="N2812" s="15" t="s">
        <v>18982</v>
      </c>
      <c r="O2812" s="16">
        <v>510</v>
      </c>
      <c r="P2812" s="15" t="s">
        <v>118</v>
      </c>
      <c r="Q2812" s="15">
        <v>16500</v>
      </c>
      <c r="R2812" s="15">
        <v>99500</v>
      </c>
      <c r="S2812" s="15">
        <v>116000</v>
      </c>
      <c r="T2812" s="15">
        <v>0.15</v>
      </c>
      <c r="U2812" s="15" t="s">
        <v>18717</v>
      </c>
      <c r="V2812" s="15" t="s">
        <v>76</v>
      </c>
      <c r="W2812" s="16">
        <v>1</v>
      </c>
      <c r="X2812" s="16">
        <v>1</v>
      </c>
      <c r="Y2812" s="15">
        <v>6841</v>
      </c>
      <c r="Z2812" s="15">
        <v>0.157</v>
      </c>
      <c r="AA2812" s="15" t="s">
        <v>21216</v>
      </c>
      <c r="AB2812" s="15" t="s">
        <v>21217</v>
      </c>
      <c r="AC2812" s="15">
        <v>107000</v>
      </c>
      <c r="AD2812" s="26">
        <v>38472</v>
      </c>
      <c r="AE2812" s="15" t="s">
        <v>119</v>
      </c>
      <c r="AF2812" s="15" t="s">
        <v>119</v>
      </c>
      <c r="AG2812" s="16">
        <v>1</v>
      </c>
      <c r="AH2812" s="15" t="s">
        <v>21460</v>
      </c>
      <c r="AI2812" s="15" t="s">
        <v>78</v>
      </c>
      <c r="AJ2812" s="15">
        <v>6840.8603515599998</v>
      </c>
      <c r="AK2812" s="15">
        <v>356.42223470200003</v>
      </c>
      <c r="AL2812" s="15">
        <v>3104235.1259300001</v>
      </c>
      <c r="AM2812" s="15">
        <v>1411367.0682600001</v>
      </c>
      <c r="AN2812" s="19">
        <v>0</v>
      </c>
      <c r="AO2812" s="19">
        <v>0</v>
      </c>
      <c r="AP2812" s="19">
        <v>16500</v>
      </c>
      <c r="AQ2812" s="19">
        <v>98100</v>
      </c>
      <c r="AR2812" s="34">
        <f t="shared" si="580"/>
        <v>114600</v>
      </c>
      <c r="AS2812" s="34">
        <v>0</v>
      </c>
      <c r="AT2812" s="34">
        <v>0</v>
      </c>
      <c r="AU2812" s="34">
        <v>0</v>
      </c>
      <c r="AV2812" s="34">
        <v>0</v>
      </c>
      <c r="AW2812" s="35">
        <f t="shared" si="581"/>
        <v>0</v>
      </c>
      <c r="AX2812" s="34">
        <f t="shared" si="582"/>
        <v>114600</v>
      </c>
      <c r="AY2812" s="36">
        <v>1.3258000000000001</v>
      </c>
      <c r="AZ2812" s="36">
        <v>2.0265</v>
      </c>
      <c r="BA2812" s="22"/>
      <c r="BB2812" s="19">
        <v>2292</v>
      </c>
      <c r="BC2812" s="34">
        <f t="shared" si="583"/>
        <v>1519.3668</v>
      </c>
      <c r="BD2812" s="34">
        <f t="shared" si="584"/>
        <v>2322.3690000000001</v>
      </c>
      <c r="BE2812" s="38">
        <v>3.4819999999999997E-2</v>
      </c>
      <c r="BF2812" s="38">
        <f t="shared" si="585"/>
        <v>3.4819999999999997E-2</v>
      </c>
      <c r="BG2812" s="34">
        <v>0</v>
      </c>
      <c r="BH2812" s="34">
        <v>0</v>
      </c>
      <c r="BI2812" s="34">
        <f t="shared" si="586"/>
        <v>1519.3668</v>
      </c>
      <c r="BJ2812" s="34">
        <f t="shared" si="587"/>
        <v>2322.3690000000001</v>
      </c>
      <c r="BK2812" s="34">
        <v>0</v>
      </c>
      <c r="BL2812" s="34">
        <v>30.369000000000142</v>
      </c>
      <c r="BM2812" s="34">
        <f t="shared" si="588"/>
        <v>30.369000000000142</v>
      </c>
      <c r="BN2812" s="39">
        <f t="shared" si="578"/>
        <v>1519.3668</v>
      </c>
      <c r="BO2812" s="39">
        <f t="shared" si="579"/>
        <v>2292</v>
      </c>
      <c r="BP2812" s="39">
        <f t="shared" si="577"/>
        <v>772.63319999999999</v>
      </c>
    </row>
    <row r="2813" spans="1:68" s="25" customFormat="1" ht="14.25" x14ac:dyDescent="0.2">
      <c r="A2813" s="14">
        <v>1693</v>
      </c>
      <c r="B2813" s="40"/>
      <c r="C2813" s="15" t="s">
        <v>21461</v>
      </c>
      <c r="D2813" s="16">
        <v>31487</v>
      </c>
      <c r="E2813" s="15" t="s">
        <v>21462</v>
      </c>
      <c r="F2813" s="15" t="s">
        <v>21461</v>
      </c>
      <c r="G2813" s="17" t="s">
        <v>21463</v>
      </c>
      <c r="H2813" s="17" t="s">
        <v>21464</v>
      </c>
      <c r="I2813" s="17" t="s">
        <v>86</v>
      </c>
      <c r="J2813" s="15" t="s">
        <v>21465</v>
      </c>
      <c r="K2813" s="15" t="s">
        <v>4250</v>
      </c>
      <c r="L2813" s="18" t="s">
        <v>21466</v>
      </c>
      <c r="M2813" s="15" t="s">
        <v>18981</v>
      </c>
      <c r="N2813" s="15" t="s">
        <v>18982</v>
      </c>
      <c r="O2813" s="16">
        <v>510</v>
      </c>
      <c r="P2813" s="15" t="s">
        <v>118</v>
      </c>
      <c r="Q2813" s="15">
        <v>16600</v>
      </c>
      <c r="R2813" s="15">
        <v>115500</v>
      </c>
      <c r="S2813" s="15">
        <v>132100</v>
      </c>
      <c r="T2813" s="15">
        <v>0.15</v>
      </c>
      <c r="U2813" s="15" t="s">
        <v>18717</v>
      </c>
      <c r="V2813" s="15" t="s">
        <v>76</v>
      </c>
      <c r="W2813" s="16">
        <v>1</v>
      </c>
      <c r="X2813" s="16">
        <v>1</v>
      </c>
      <c r="Y2813" s="15">
        <v>6884</v>
      </c>
      <c r="Z2813" s="15">
        <v>0.158</v>
      </c>
      <c r="AA2813" s="15" t="s">
        <v>21216</v>
      </c>
      <c r="AB2813" s="15" t="s">
        <v>21217</v>
      </c>
      <c r="AC2813" s="15">
        <v>103902</v>
      </c>
      <c r="AD2813" s="26">
        <v>36693</v>
      </c>
      <c r="AE2813" s="15" t="s">
        <v>222</v>
      </c>
      <c r="AF2813" s="15" t="s">
        <v>21467</v>
      </c>
      <c r="AG2813" s="16">
        <v>1</v>
      </c>
      <c r="AH2813" s="15" t="s">
        <v>21468</v>
      </c>
      <c r="AI2813" s="15" t="s">
        <v>78</v>
      </c>
      <c r="AJ2813" s="15">
        <v>6883.9709472699997</v>
      </c>
      <c r="AK2813" s="15">
        <v>361.80122958599998</v>
      </c>
      <c r="AL2813" s="15">
        <v>3104291.2050899998</v>
      </c>
      <c r="AM2813" s="15">
        <v>1411366.80354</v>
      </c>
      <c r="AN2813" s="19">
        <v>16600</v>
      </c>
      <c r="AO2813" s="19">
        <v>113900</v>
      </c>
      <c r="AP2813" s="19">
        <v>0</v>
      </c>
      <c r="AQ2813" s="19">
        <v>0</v>
      </c>
      <c r="AR2813" s="34">
        <f t="shared" si="580"/>
        <v>130500</v>
      </c>
      <c r="AS2813" s="34">
        <v>45000</v>
      </c>
      <c r="AT2813" s="34">
        <v>0</v>
      </c>
      <c r="AU2813" s="34">
        <v>29925</v>
      </c>
      <c r="AV2813" s="34">
        <v>0</v>
      </c>
      <c r="AW2813" s="35">
        <f t="shared" si="581"/>
        <v>74925</v>
      </c>
      <c r="AX2813" s="34">
        <f t="shared" si="582"/>
        <v>55575</v>
      </c>
      <c r="AY2813" s="36">
        <v>1.3258000000000001</v>
      </c>
      <c r="AZ2813" s="36">
        <v>2.0265</v>
      </c>
      <c r="BA2813" s="22"/>
      <c r="BB2813" s="19">
        <v>1305</v>
      </c>
      <c r="BC2813" s="34">
        <f t="shared" si="583"/>
        <v>736.81335000000001</v>
      </c>
      <c r="BD2813" s="34">
        <f t="shared" si="584"/>
        <v>1126.2273749999999</v>
      </c>
      <c r="BE2813" s="38">
        <v>3.4819999999999997E-2</v>
      </c>
      <c r="BF2813" s="38">
        <f t="shared" si="585"/>
        <v>3.4819999999999997E-2</v>
      </c>
      <c r="BG2813" s="34">
        <v>25.655840846999997</v>
      </c>
      <c r="BH2813" s="34">
        <v>39.215237197499995</v>
      </c>
      <c r="BI2813" s="34">
        <f t="shared" si="586"/>
        <v>711.15750915299998</v>
      </c>
      <c r="BJ2813" s="34">
        <f t="shared" si="587"/>
        <v>1087.0121378024999</v>
      </c>
      <c r="BK2813" s="34">
        <v>0</v>
      </c>
      <c r="BL2813" s="34">
        <v>0</v>
      </c>
      <c r="BM2813" s="34">
        <f t="shared" si="588"/>
        <v>0</v>
      </c>
      <c r="BN2813" s="39">
        <f t="shared" si="578"/>
        <v>711.15750915299998</v>
      </c>
      <c r="BO2813" s="39">
        <f t="shared" si="579"/>
        <v>1087.0121378024999</v>
      </c>
      <c r="BP2813" s="39">
        <f t="shared" si="577"/>
        <v>375.85462864949989</v>
      </c>
    </row>
    <row r="2814" spans="1:68" s="25" customFormat="1" ht="25.5" x14ac:dyDescent="0.2">
      <c r="A2814" s="14">
        <v>1694</v>
      </c>
      <c r="B2814" s="40"/>
      <c r="C2814" s="15" t="s">
        <v>159</v>
      </c>
      <c r="D2814" s="16">
        <v>2215</v>
      </c>
      <c r="E2814" s="15" t="s">
        <v>21469</v>
      </c>
      <c r="F2814" s="15" t="s">
        <v>21470</v>
      </c>
      <c r="G2814" s="17" t="s">
        <v>21471</v>
      </c>
      <c r="H2814" s="17" t="s">
        <v>21472</v>
      </c>
      <c r="I2814" s="17" t="s">
        <v>86</v>
      </c>
      <c r="J2814" s="15" t="s">
        <v>21473</v>
      </c>
      <c r="K2814" s="15" t="s">
        <v>1313</v>
      </c>
      <c r="L2814" s="18" t="s">
        <v>21474</v>
      </c>
      <c r="M2814" s="15" t="s">
        <v>18981</v>
      </c>
      <c r="N2814" s="15" t="s">
        <v>18982</v>
      </c>
      <c r="O2814" s="16">
        <v>510</v>
      </c>
      <c r="P2814" s="15" t="s">
        <v>118</v>
      </c>
      <c r="Q2814" s="15">
        <v>17600</v>
      </c>
      <c r="R2814" s="15">
        <v>120800</v>
      </c>
      <c r="S2814" s="15">
        <v>138400</v>
      </c>
      <c r="T2814" s="15">
        <v>0.17</v>
      </c>
      <c r="U2814" s="15" t="s">
        <v>18717</v>
      </c>
      <c r="V2814" s="15" t="s">
        <v>76</v>
      </c>
      <c r="W2814" s="16">
        <v>1</v>
      </c>
      <c r="X2814" s="16">
        <v>1</v>
      </c>
      <c r="Y2814" s="15">
        <v>7753</v>
      </c>
      <c r="Z2814" s="15">
        <v>0.17799999999999999</v>
      </c>
      <c r="AA2814" s="15" t="s">
        <v>21216</v>
      </c>
      <c r="AB2814" s="15" t="s">
        <v>21217</v>
      </c>
      <c r="AC2814" s="15">
        <v>115612</v>
      </c>
      <c r="AD2814" s="26">
        <v>36608</v>
      </c>
      <c r="AE2814" s="15" t="s">
        <v>119</v>
      </c>
      <c r="AF2814" s="15" t="s">
        <v>119</v>
      </c>
      <c r="AG2814" s="16">
        <v>1</v>
      </c>
      <c r="AH2814" s="15" t="s">
        <v>21475</v>
      </c>
      <c r="AI2814" s="15" t="s">
        <v>78</v>
      </c>
      <c r="AJ2814" s="15">
        <v>7753.2507324199996</v>
      </c>
      <c r="AK2814" s="15">
        <v>396.02196485299999</v>
      </c>
      <c r="AL2814" s="15">
        <v>3104348.0205600001</v>
      </c>
      <c r="AM2814" s="15">
        <v>1411373.1973300001</v>
      </c>
      <c r="AN2814" s="19">
        <v>17600</v>
      </c>
      <c r="AO2814" s="19">
        <v>119100</v>
      </c>
      <c r="AP2814" s="19">
        <v>0</v>
      </c>
      <c r="AQ2814" s="19">
        <v>0</v>
      </c>
      <c r="AR2814" s="34">
        <f t="shared" si="580"/>
        <v>136700</v>
      </c>
      <c r="AS2814" s="34">
        <v>45000</v>
      </c>
      <c r="AT2814" s="34">
        <v>3000</v>
      </c>
      <c r="AU2814" s="34">
        <v>32095</v>
      </c>
      <c r="AV2814" s="34">
        <v>0</v>
      </c>
      <c r="AW2814" s="35">
        <f t="shared" si="581"/>
        <v>80095</v>
      </c>
      <c r="AX2814" s="34">
        <f t="shared" si="582"/>
        <v>56605</v>
      </c>
      <c r="AY2814" s="36">
        <v>1.3258000000000001</v>
      </c>
      <c r="AZ2814" s="36">
        <v>2.0265</v>
      </c>
      <c r="BA2814" s="22"/>
      <c r="BB2814" s="19">
        <v>1367</v>
      </c>
      <c r="BC2814" s="34">
        <f t="shared" si="583"/>
        <v>750.46908999999994</v>
      </c>
      <c r="BD2814" s="34">
        <f t="shared" si="584"/>
        <v>1147.1003249999999</v>
      </c>
      <c r="BE2814" s="38">
        <v>3.4819999999999997E-2</v>
      </c>
      <c r="BF2814" s="38">
        <f t="shared" si="585"/>
        <v>3.4819999999999997E-2</v>
      </c>
      <c r="BG2814" s="34">
        <v>26.131333713799997</v>
      </c>
      <c r="BH2814" s="34">
        <v>39.942033316499995</v>
      </c>
      <c r="BI2814" s="34">
        <f t="shared" si="586"/>
        <v>724.33775628619992</v>
      </c>
      <c r="BJ2814" s="34">
        <f t="shared" si="587"/>
        <v>1107.1582916834998</v>
      </c>
      <c r="BK2814" s="34">
        <v>0</v>
      </c>
      <c r="BL2814" s="34">
        <v>0</v>
      </c>
      <c r="BM2814" s="34">
        <f t="shared" si="588"/>
        <v>0</v>
      </c>
      <c r="BN2814" s="39">
        <f t="shared" si="578"/>
        <v>724.33775628619992</v>
      </c>
      <c r="BO2814" s="39">
        <f t="shared" si="579"/>
        <v>1107.1582916834998</v>
      </c>
      <c r="BP2814" s="39">
        <f t="shared" si="577"/>
        <v>382.82053539729986</v>
      </c>
    </row>
    <row r="2815" spans="1:68" s="25" customFormat="1" ht="14.25" x14ac:dyDescent="0.2">
      <c r="A2815" s="14">
        <v>1695</v>
      </c>
      <c r="B2815" s="40"/>
      <c r="C2815" s="15"/>
      <c r="D2815" s="16">
        <v>12782</v>
      </c>
      <c r="E2815" s="15" t="s">
        <v>21476</v>
      </c>
      <c r="F2815" s="15" t="s">
        <v>21477</v>
      </c>
      <c r="G2815" s="17" t="s">
        <v>21478</v>
      </c>
      <c r="H2815" s="17" t="s">
        <v>21479</v>
      </c>
      <c r="I2815" s="17" t="s">
        <v>86</v>
      </c>
      <c r="J2815" s="15" t="s">
        <v>21480</v>
      </c>
      <c r="K2815" s="15" t="s">
        <v>3254</v>
      </c>
      <c r="L2815" s="18" t="s">
        <v>21481</v>
      </c>
      <c r="M2815" s="15" t="s">
        <v>20245</v>
      </c>
      <c r="N2815" s="15" t="s">
        <v>20246</v>
      </c>
      <c r="O2815" s="16">
        <v>510</v>
      </c>
      <c r="P2815" s="15" t="s">
        <v>118</v>
      </c>
      <c r="Q2815" s="15">
        <v>18700</v>
      </c>
      <c r="R2815" s="15">
        <v>136800</v>
      </c>
      <c r="S2815" s="15">
        <v>155500</v>
      </c>
      <c r="T2815" s="15">
        <v>0.19</v>
      </c>
      <c r="U2815" s="15" t="s">
        <v>18717</v>
      </c>
      <c r="V2815" s="15" t="s">
        <v>76</v>
      </c>
      <c r="W2815" s="16">
        <v>1</v>
      </c>
      <c r="X2815" s="16">
        <v>0</v>
      </c>
      <c r="Y2815" s="15">
        <v>8807</v>
      </c>
      <c r="Z2815" s="15">
        <v>0.20200000000000001</v>
      </c>
      <c r="AA2815" s="15" t="s">
        <v>21216</v>
      </c>
      <c r="AB2815" s="15" t="s">
        <v>21217</v>
      </c>
      <c r="AC2815" s="15">
        <v>0</v>
      </c>
      <c r="AD2815" s="15"/>
      <c r="AE2815" s="15" t="s">
        <v>137</v>
      </c>
      <c r="AF2815" s="15" t="s">
        <v>21482</v>
      </c>
      <c r="AG2815" s="16">
        <v>1</v>
      </c>
      <c r="AH2815" s="15" t="s">
        <v>21483</v>
      </c>
      <c r="AI2815" s="15" t="s">
        <v>78</v>
      </c>
      <c r="AJ2815" s="15">
        <v>8806.7290039100008</v>
      </c>
      <c r="AK2815" s="15">
        <v>419.27115063600002</v>
      </c>
      <c r="AL2815" s="15">
        <v>3104403.6655899999</v>
      </c>
      <c r="AM2815" s="15">
        <v>1411382.17221</v>
      </c>
      <c r="AN2815" s="19">
        <v>18700</v>
      </c>
      <c r="AO2815" s="19">
        <v>130900</v>
      </c>
      <c r="AP2815" s="19">
        <v>0</v>
      </c>
      <c r="AQ2815" s="19">
        <v>0</v>
      </c>
      <c r="AR2815" s="34">
        <f t="shared" si="580"/>
        <v>149600</v>
      </c>
      <c r="AS2815" s="34">
        <v>45000</v>
      </c>
      <c r="AT2815" s="34">
        <v>0</v>
      </c>
      <c r="AU2815" s="34">
        <v>36610</v>
      </c>
      <c r="AV2815" s="34">
        <v>0</v>
      </c>
      <c r="AW2815" s="35">
        <f t="shared" si="581"/>
        <v>81610</v>
      </c>
      <c r="AX2815" s="34">
        <f t="shared" si="582"/>
        <v>67990</v>
      </c>
      <c r="AY2815" s="36">
        <v>1.3258000000000001</v>
      </c>
      <c r="AZ2815" s="36">
        <v>2.0265</v>
      </c>
      <c r="BA2815" s="22"/>
      <c r="BB2815" s="19">
        <v>1496</v>
      </c>
      <c r="BC2815" s="34">
        <f t="shared" si="583"/>
        <v>901.41142000000002</v>
      </c>
      <c r="BD2815" s="34">
        <f t="shared" si="584"/>
        <v>1377.81735</v>
      </c>
      <c r="BE2815" s="38">
        <v>3.4819999999999997E-2</v>
      </c>
      <c r="BF2815" s="38">
        <f t="shared" si="585"/>
        <v>3.4819999999999997E-2</v>
      </c>
      <c r="BG2815" s="34">
        <v>31.387145644399997</v>
      </c>
      <c r="BH2815" s="34">
        <v>47.975600127</v>
      </c>
      <c r="BI2815" s="34">
        <f t="shared" si="586"/>
        <v>870.02427435560003</v>
      </c>
      <c r="BJ2815" s="34">
        <f t="shared" si="587"/>
        <v>1329.841749873</v>
      </c>
      <c r="BK2815" s="34">
        <v>0</v>
      </c>
      <c r="BL2815" s="34">
        <v>0</v>
      </c>
      <c r="BM2815" s="34">
        <f t="shared" si="588"/>
        <v>0</v>
      </c>
      <c r="BN2815" s="39">
        <f t="shared" si="578"/>
        <v>870.02427435560003</v>
      </c>
      <c r="BO2815" s="39">
        <f t="shared" si="579"/>
        <v>1329.841749873</v>
      </c>
      <c r="BP2815" s="39">
        <f t="shared" si="577"/>
        <v>459.8174755174</v>
      </c>
    </row>
    <row r="2816" spans="1:68" s="25" customFormat="1" ht="14.25" x14ac:dyDescent="0.2">
      <c r="A2816" s="14">
        <v>1696</v>
      </c>
      <c r="B2816" s="40"/>
      <c r="C2816" s="15" t="s">
        <v>21484</v>
      </c>
      <c r="D2816" s="16">
        <v>9380</v>
      </c>
      <c r="E2816" s="15" t="s">
        <v>21485</v>
      </c>
      <c r="F2816" s="15" t="s">
        <v>21484</v>
      </c>
      <c r="G2816" s="17" t="s">
        <v>21486</v>
      </c>
      <c r="H2816" s="17" t="s">
        <v>21487</v>
      </c>
      <c r="I2816" s="17" t="s">
        <v>86</v>
      </c>
      <c r="J2816" s="15" t="s">
        <v>21488</v>
      </c>
      <c r="K2816" s="15" t="s">
        <v>5185</v>
      </c>
      <c r="L2816" s="18" t="s">
        <v>21489</v>
      </c>
      <c r="M2816" s="15" t="s">
        <v>20245</v>
      </c>
      <c r="N2816" s="15" t="s">
        <v>20246</v>
      </c>
      <c r="O2816" s="16">
        <v>510</v>
      </c>
      <c r="P2816" s="15" t="s">
        <v>118</v>
      </c>
      <c r="Q2816" s="15">
        <v>17600</v>
      </c>
      <c r="R2816" s="15">
        <v>141900</v>
      </c>
      <c r="S2816" s="15">
        <v>159500</v>
      </c>
      <c r="T2816" s="15">
        <v>0.17</v>
      </c>
      <c r="U2816" s="15" t="s">
        <v>18717</v>
      </c>
      <c r="V2816" s="15" t="s">
        <v>76</v>
      </c>
      <c r="W2816" s="16">
        <v>1</v>
      </c>
      <c r="X2816" s="16">
        <v>1</v>
      </c>
      <c r="Y2816" s="15">
        <v>7638</v>
      </c>
      <c r="Z2816" s="15">
        <v>0.17499999999999999</v>
      </c>
      <c r="AA2816" s="15" t="s">
        <v>21216</v>
      </c>
      <c r="AB2816" s="15" t="s">
        <v>21217</v>
      </c>
      <c r="AC2816" s="15">
        <v>151500</v>
      </c>
      <c r="AD2816" s="26">
        <v>42433</v>
      </c>
      <c r="AE2816" s="15" t="s">
        <v>222</v>
      </c>
      <c r="AF2816" s="15" t="s">
        <v>21490</v>
      </c>
      <c r="AG2816" s="16">
        <v>1</v>
      </c>
      <c r="AH2816" s="15" t="s">
        <v>21491</v>
      </c>
      <c r="AI2816" s="15" t="s">
        <v>78</v>
      </c>
      <c r="AJ2816" s="15">
        <v>7638.1384277300003</v>
      </c>
      <c r="AK2816" s="15">
        <v>390.78319306999998</v>
      </c>
      <c r="AL2816" s="15">
        <v>3104458.54318</v>
      </c>
      <c r="AM2816" s="15">
        <v>1411370.22006</v>
      </c>
      <c r="AN2816" s="19">
        <v>17600</v>
      </c>
      <c r="AO2816" s="19">
        <v>136900</v>
      </c>
      <c r="AP2816" s="19">
        <v>0</v>
      </c>
      <c r="AQ2816" s="19">
        <v>0</v>
      </c>
      <c r="AR2816" s="34">
        <f t="shared" si="580"/>
        <v>154500</v>
      </c>
      <c r="AS2816" s="34">
        <v>45000</v>
      </c>
      <c r="AT2816" s="34">
        <v>3000</v>
      </c>
      <c r="AU2816" s="34">
        <v>38325</v>
      </c>
      <c r="AV2816" s="34">
        <v>0</v>
      </c>
      <c r="AW2816" s="35">
        <f t="shared" si="581"/>
        <v>86325</v>
      </c>
      <c r="AX2816" s="34">
        <f t="shared" si="582"/>
        <v>68175</v>
      </c>
      <c r="AY2816" s="36">
        <v>1.3258000000000001</v>
      </c>
      <c r="AZ2816" s="36">
        <v>2.0265</v>
      </c>
      <c r="BA2816" s="22"/>
      <c r="BB2816" s="19">
        <v>1545</v>
      </c>
      <c r="BC2816" s="34">
        <f t="shared" si="583"/>
        <v>903.86415000000011</v>
      </c>
      <c r="BD2816" s="34">
        <f t="shared" si="584"/>
        <v>1381.5663749999999</v>
      </c>
      <c r="BE2816" s="38">
        <v>3.4819999999999997E-2</v>
      </c>
      <c r="BF2816" s="38">
        <f t="shared" si="585"/>
        <v>3.4819999999999997E-2</v>
      </c>
      <c r="BG2816" s="34">
        <v>31.472549703000002</v>
      </c>
      <c r="BH2816" s="34">
        <v>48.106141177499993</v>
      </c>
      <c r="BI2816" s="34">
        <f t="shared" si="586"/>
        <v>872.39160029700008</v>
      </c>
      <c r="BJ2816" s="34">
        <f t="shared" si="587"/>
        <v>1333.4602338225</v>
      </c>
      <c r="BK2816" s="34">
        <v>0</v>
      </c>
      <c r="BL2816" s="34">
        <v>0</v>
      </c>
      <c r="BM2816" s="34">
        <f t="shared" si="588"/>
        <v>0</v>
      </c>
      <c r="BN2816" s="39">
        <f t="shared" si="578"/>
        <v>872.39160029700008</v>
      </c>
      <c r="BO2816" s="39">
        <f t="shared" si="579"/>
        <v>1333.4602338225</v>
      </c>
      <c r="BP2816" s="39">
        <f t="shared" si="577"/>
        <v>461.06863352549988</v>
      </c>
    </row>
    <row r="2817" spans="1:68" s="25" customFormat="1" ht="14.25" x14ac:dyDescent="0.2">
      <c r="A2817" s="14">
        <v>1697</v>
      </c>
      <c r="B2817" s="40"/>
      <c r="C2817" s="15" t="s">
        <v>176</v>
      </c>
      <c r="D2817" s="16">
        <v>12545</v>
      </c>
      <c r="E2817" s="15" t="s">
        <v>21492</v>
      </c>
      <c r="F2817" s="15" t="s">
        <v>21493</v>
      </c>
      <c r="G2817" s="17" t="s">
        <v>21494</v>
      </c>
      <c r="H2817" s="17" t="s">
        <v>21495</v>
      </c>
      <c r="I2817" s="17" t="s">
        <v>86</v>
      </c>
      <c r="J2817" s="15" t="s">
        <v>21496</v>
      </c>
      <c r="K2817" s="15" t="s">
        <v>86</v>
      </c>
      <c r="L2817" s="18" t="s">
        <v>21497</v>
      </c>
      <c r="M2817" s="15" t="s">
        <v>18981</v>
      </c>
      <c r="N2817" s="15" t="s">
        <v>18982</v>
      </c>
      <c r="O2817" s="16">
        <v>510</v>
      </c>
      <c r="P2817" s="15" t="s">
        <v>118</v>
      </c>
      <c r="Q2817" s="15">
        <v>16600</v>
      </c>
      <c r="R2817" s="15">
        <v>107900</v>
      </c>
      <c r="S2817" s="15">
        <v>124500</v>
      </c>
      <c r="T2817" s="15">
        <v>0.15</v>
      </c>
      <c r="U2817" s="15" t="s">
        <v>18717</v>
      </c>
      <c r="V2817" s="15" t="s">
        <v>76</v>
      </c>
      <c r="W2817" s="16">
        <v>1</v>
      </c>
      <c r="X2817" s="16">
        <v>0</v>
      </c>
      <c r="Y2817" s="15">
        <v>6667</v>
      </c>
      <c r="Z2817" s="15">
        <v>0.153</v>
      </c>
      <c r="AA2817" s="15" t="s">
        <v>21216</v>
      </c>
      <c r="AB2817" s="15" t="s">
        <v>21217</v>
      </c>
      <c r="AC2817" s="15">
        <v>0</v>
      </c>
      <c r="AD2817" s="15"/>
      <c r="AE2817" s="15" t="s">
        <v>211</v>
      </c>
      <c r="AF2817" s="15" t="s">
        <v>21498</v>
      </c>
      <c r="AG2817" s="16">
        <v>1</v>
      </c>
      <c r="AH2817" s="15" t="s">
        <v>21499</v>
      </c>
      <c r="AI2817" s="15" t="s">
        <v>78</v>
      </c>
      <c r="AJ2817" s="15">
        <v>6667.4807128900002</v>
      </c>
      <c r="AK2817" s="15">
        <v>353.37400236500002</v>
      </c>
      <c r="AL2817" s="15">
        <v>3104514.8750499999</v>
      </c>
      <c r="AM2817" s="15">
        <v>1411361.0194300001</v>
      </c>
      <c r="AN2817" s="19">
        <v>16600</v>
      </c>
      <c r="AO2817" s="19">
        <v>106400</v>
      </c>
      <c r="AP2817" s="19">
        <v>0</v>
      </c>
      <c r="AQ2817" s="19">
        <v>0</v>
      </c>
      <c r="AR2817" s="34">
        <f t="shared" si="580"/>
        <v>123000</v>
      </c>
      <c r="AS2817" s="34">
        <v>45000</v>
      </c>
      <c r="AT2817" s="34">
        <v>3000</v>
      </c>
      <c r="AU2817" s="34">
        <v>27300</v>
      </c>
      <c r="AV2817" s="34">
        <v>0</v>
      </c>
      <c r="AW2817" s="35">
        <f t="shared" si="581"/>
        <v>75300</v>
      </c>
      <c r="AX2817" s="34">
        <f t="shared" si="582"/>
        <v>47700</v>
      </c>
      <c r="AY2817" s="36">
        <v>1.3258000000000001</v>
      </c>
      <c r="AZ2817" s="36">
        <v>2.0265</v>
      </c>
      <c r="BA2817" s="22"/>
      <c r="BB2817" s="19">
        <v>1230</v>
      </c>
      <c r="BC2817" s="34">
        <f t="shared" si="583"/>
        <v>632.40660000000003</v>
      </c>
      <c r="BD2817" s="34">
        <f t="shared" si="584"/>
        <v>966.64049999999997</v>
      </c>
      <c r="BE2817" s="38">
        <v>3.4819999999999997E-2</v>
      </c>
      <c r="BF2817" s="38">
        <f t="shared" si="585"/>
        <v>3.4819999999999997E-2</v>
      </c>
      <c r="BG2817" s="34">
        <v>22.020397811999999</v>
      </c>
      <c r="BH2817" s="34">
        <v>33.658422209999998</v>
      </c>
      <c r="BI2817" s="34">
        <f t="shared" si="586"/>
        <v>610.38620218799997</v>
      </c>
      <c r="BJ2817" s="34">
        <f t="shared" si="587"/>
        <v>932.98207778999995</v>
      </c>
      <c r="BK2817" s="34">
        <v>0</v>
      </c>
      <c r="BL2817" s="34">
        <v>0</v>
      </c>
      <c r="BM2817" s="34">
        <f t="shared" si="588"/>
        <v>0</v>
      </c>
      <c r="BN2817" s="39">
        <f t="shared" si="578"/>
        <v>610.38620218799997</v>
      </c>
      <c r="BO2817" s="39">
        <f t="shared" si="579"/>
        <v>932.98207778999995</v>
      </c>
      <c r="BP2817" s="39">
        <f t="shared" si="577"/>
        <v>322.59587560199998</v>
      </c>
    </row>
    <row r="2818" spans="1:68" s="25" customFormat="1" ht="14.25" x14ac:dyDescent="0.2">
      <c r="A2818" s="14">
        <v>1698</v>
      </c>
      <c r="B2818" s="40"/>
      <c r="C2818" s="15"/>
      <c r="D2818" s="16">
        <v>26099</v>
      </c>
      <c r="E2818" s="15" t="s">
        <v>21500</v>
      </c>
      <c r="F2818" s="15" t="s">
        <v>21501</v>
      </c>
      <c r="G2818" s="17" t="s">
        <v>21502</v>
      </c>
      <c r="H2818" s="17" t="s">
        <v>21503</v>
      </c>
      <c r="I2818" s="17" t="s">
        <v>86</v>
      </c>
      <c r="J2818" s="15" t="s">
        <v>21504</v>
      </c>
      <c r="K2818" s="15" t="s">
        <v>10507</v>
      </c>
      <c r="L2818" s="18" t="s">
        <v>21505</v>
      </c>
      <c r="M2818" s="15" t="s">
        <v>20245</v>
      </c>
      <c r="N2818" s="15" t="s">
        <v>20246</v>
      </c>
      <c r="O2818" s="16">
        <v>510</v>
      </c>
      <c r="P2818" s="15" t="s">
        <v>118</v>
      </c>
      <c r="Q2818" s="15">
        <v>21400</v>
      </c>
      <c r="R2818" s="15">
        <v>128100</v>
      </c>
      <c r="S2818" s="15">
        <v>149500</v>
      </c>
      <c r="T2818" s="15">
        <v>0.19</v>
      </c>
      <c r="U2818" s="15" t="s">
        <v>18717</v>
      </c>
      <c r="V2818" s="15" t="s">
        <v>76</v>
      </c>
      <c r="W2818" s="16">
        <v>1</v>
      </c>
      <c r="X2818" s="16">
        <v>1</v>
      </c>
      <c r="Y2818" s="15">
        <v>8790</v>
      </c>
      <c r="Z2818" s="15">
        <v>0.20200000000000001</v>
      </c>
      <c r="AA2818" s="15" t="s">
        <v>21216</v>
      </c>
      <c r="AB2818" s="15" t="s">
        <v>21217</v>
      </c>
      <c r="AC2818" s="15">
        <v>126900</v>
      </c>
      <c r="AD2818" s="26">
        <v>38113</v>
      </c>
      <c r="AE2818" s="15" t="s">
        <v>211</v>
      </c>
      <c r="AF2818" s="15" t="s">
        <v>21506</v>
      </c>
      <c r="AG2818" s="16">
        <v>1</v>
      </c>
      <c r="AH2818" s="15" t="s">
        <v>21507</v>
      </c>
      <c r="AI2818" s="15" t="s">
        <v>78</v>
      </c>
      <c r="AJ2818" s="15">
        <v>8790.0993652300003</v>
      </c>
      <c r="AK2818" s="15">
        <v>379.43935564200001</v>
      </c>
      <c r="AL2818" s="15">
        <v>3104580.82975</v>
      </c>
      <c r="AM2818" s="15">
        <v>1411357.0223000001</v>
      </c>
      <c r="AN2818" s="19">
        <v>21400</v>
      </c>
      <c r="AO2818" s="19">
        <v>123000</v>
      </c>
      <c r="AP2818" s="19">
        <v>0</v>
      </c>
      <c r="AQ2818" s="19">
        <v>0</v>
      </c>
      <c r="AR2818" s="34">
        <f t="shared" si="580"/>
        <v>144400</v>
      </c>
      <c r="AS2818" s="34">
        <v>45000</v>
      </c>
      <c r="AT2818" s="34">
        <v>3000</v>
      </c>
      <c r="AU2818" s="34">
        <v>34790</v>
      </c>
      <c r="AV2818" s="34">
        <v>0</v>
      </c>
      <c r="AW2818" s="35">
        <f t="shared" si="581"/>
        <v>82790</v>
      </c>
      <c r="AX2818" s="34">
        <f t="shared" si="582"/>
        <v>61610</v>
      </c>
      <c r="AY2818" s="36">
        <v>1.3258000000000001</v>
      </c>
      <c r="AZ2818" s="36">
        <v>2.0265</v>
      </c>
      <c r="BA2818" s="22"/>
      <c r="BB2818" s="19">
        <v>1444</v>
      </c>
      <c r="BC2818" s="34">
        <f t="shared" si="583"/>
        <v>816.82538000000011</v>
      </c>
      <c r="BD2818" s="34">
        <f t="shared" si="584"/>
        <v>1248.52665</v>
      </c>
      <c r="BE2818" s="38">
        <v>3.4819999999999997E-2</v>
      </c>
      <c r="BF2818" s="38">
        <f t="shared" si="585"/>
        <v>3.4819999999999997E-2</v>
      </c>
      <c r="BG2818" s="34">
        <v>28.441859731600001</v>
      </c>
      <c r="BH2818" s="34">
        <v>43.473697952999999</v>
      </c>
      <c r="BI2818" s="34">
        <f t="shared" si="586"/>
        <v>788.38352026840016</v>
      </c>
      <c r="BJ2818" s="34">
        <f t="shared" si="587"/>
        <v>1205.052952047</v>
      </c>
      <c r="BK2818" s="34">
        <v>0</v>
      </c>
      <c r="BL2818" s="34">
        <v>0</v>
      </c>
      <c r="BM2818" s="34">
        <f t="shared" si="588"/>
        <v>0</v>
      </c>
      <c r="BN2818" s="39">
        <f t="shared" si="578"/>
        <v>788.38352026840016</v>
      </c>
      <c r="BO2818" s="39">
        <f t="shared" si="579"/>
        <v>1205.052952047</v>
      </c>
      <c r="BP2818" s="39">
        <f t="shared" si="577"/>
        <v>416.6694317785998</v>
      </c>
    </row>
    <row r="2819" spans="1:68" s="25" customFormat="1" ht="14.25" x14ac:dyDescent="0.2">
      <c r="A2819" s="14">
        <v>1699</v>
      </c>
      <c r="B2819" s="40"/>
      <c r="C2819" s="15"/>
      <c r="D2819" s="16">
        <v>10514</v>
      </c>
      <c r="E2819" s="15" t="s">
        <v>21508</v>
      </c>
      <c r="F2819" s="15" t="s">
        <v>21509</v>
      </c>
      <c r="G2819" s="17" t="s">
        <v>21510</v>
      </c>
      <c r="H2819" s="17" t="s">
        <v>21511</v>
      </c>
      <c r="I2819" s="17" t="s">
        <v>86</v>
      </c>
      <c r="J2819" s="15" t="s">
        <v>21512</v>
      </c>
      <c r="K2819" s="15" t="s">
        <v>3547</v>
      </c>
      <c r="L2819" s="18" t="s">
        <v>21513</v>
      </c>
      <c r="M2819" s="15" t="s">
        <v>18981</v>
      </c>
      <c r="N2819" s="15" t="s">
        <v>18982</v>
      </c>
      <c r="O2819" s="16">
        <v>510</v>
      </c>
      <c r="P2819" s="15" t="s">
        <v>118</v>
      </c>
      <c r="Q2819" s="15">
        <v>20300</v>
      </c>
      <c r="R2819" s="15">
        <v>121100</v>
      </c>
      <c r="S2819" s="15">
        <v>141400</v>
      </c>
      <c r="T2819" s="15">
        <v>0.18</v>
      </c>
      <c r="U2819" s="15" t="s">
        <v>18717</v>
      </c>
      <c r="V2819" s="15" t="s">
        <v>76</v>
      </c>
      <c r="W2819" s="16">
        <v>1</v>
      </c>
      <c r="X2819" s="16">
        <v>0</v>
      </c>
      <c r="Y2819" s="15">
        <v>10949</v>
      </c>
      <c r="Z2819" s="15">
        <v>0.251</v>
      </c>
      <c r="AA2819" s="15" t="s">
        <v>21216</v>
      </c>
      <c r="AB2819" s="15" t="s">
        <v>21217</v>
      </c>
      <c r="AC2819" s="15">
        <v>0</v>
      </c>
      <c r="AD2819" s="15"/>
      <c r="AE2819" s="15" t="s">
        <v>137</v>
      </c>
      <c r="AF2819" s="15" t="s">
        <v>21514</v>
      </c>
      <c r="AG2819" s="16">
        <v>1</v>
      </c>
      <c r="AH2819" s="15" t="s">
        <v>21515</v>
      </c>
      <c r="AI2819" s="15" t="s">
        <v>78</v>
      </c>
      <c r="AJ2819" s="15">
        <v>10948.9064941</v>
      </c>
      <c r="AK2819" s="15">
        <v>425.58283804000001</v>
      </c>
      <c r="AL2819" s="15">
        <v>3104287.7397799999</v>
      </c>
      <c r="AM2819" s="15">
        <v>1411525.5376299999</v>
      </c>
      <c r="AN2819" s="19">
        <v>20300</v>
      </c>
      <c r="AO2819" s="19">
        <v>119500</v>
      </c>
      <c r="AP2819" s="19">
        <v>0</v>
      </c>
      <c r="AQ2819" s="19">
        <v>0</v>
      </c>
      <c r="AR2819" s="34">
        <f t="shared" si="580"/>
        <v>139800</v>
      </c>
      <c r="AS2819" s="34">
        <v>45000</v>
      </c>
      <c r="AT2819" s="34">
        <v>3000</v>
      </c>
      <c r="AU2819" s="34">
        <v>33180</v>
      </c>
      <c r="AV2819" s="34">
        <v>0</v>
      </c>
      <c r="AW2819" s="35">
        <f t="shared" si="581"/>
        <v>81180</v>
      </c>
      <c r="AX2819" s="34">
        <f t="shared" si="582"/>
        <v>58620</v>
      </c>
      <c r="AY2819" s="36">
        <v>1.3258000000000001</v>
      </c>
      <c r="AZ2819" s="36">
        <v>2.0265</v>
      </c>
      <c r="BA2819" s="22"/>
      <c r="BB2819" s="19">
        <v>1398</v>
      </c>
      <c r="BC2819" s="34">
        <f t="shared" si="583"/>
        <v>777.18396000000007</v>
      </c>
      <c r="BD2819" s="34">
        <f t="shared" si="584"/>
        <v>1187.9343000000001</v>
      </c>
      <c r="BE2819" s="38">
        <v>3.4819999999999997E-2</v>
      </c>
      <c r="BF2819" s="38">
        <f t="shared" si="585"/>
        <v>3.4819999999999997E-2</v>
      </c>
      <c r="BG2819" s="34">
        <v>27.0615454872</v>
      </c>
      <c r="BH2819" s="34">
        <v>41.363872325999999</v>
      </c>
      <c r="BI2819" s="34">
        <f t="shared" si="586"/>
        <v>750.12241451280011</v>
      </c>
      <c r="BJ2819" s="34">
        <f t="shared" si="587"/>
        <v>1146.570427674</v>
      </c>
      <c r="BK2819" s="34">
        <v>0</v>
      </c>
      <c r="BL2819" s="34">
        <v>0</v>
      </c>
      <c r="BM2819" s="34">
        <f t="shared" si="588"/>
        <v>0</v>
      </c>
      <c r="BN2819" s="39">
        <f t="shared" si="578"/>
        <v>750.12241451280011</v>
      </c>
      <c r="BO2819" s="39">
        <f t="shared" si="579"/>
        <v>1146.570427674</v>
      </c>
      <c r="BP2819" s="39">
        <f t="shared" si="577"/>
        <v>396.44801316119992</v>
      </c>
    </row>
    <row r="2820" spans="1:68" s="25" customFormat="1" ht="14.25" x14ac:dyDescent="0.2">
      <c r="A2820" s="14">
        <v>1700</v>
      </c>
      <c r="B2820" s="40"/>
      <c r="C2820" s="15"/>
      <c r="D2820" s="16">
        <v>14674</v>
      </c>
      <c r="E2820" s="15" t="s">
        <v>21516</v>
      </c>
      <c r="F2820" s="15" t="s">
        <v>21517</v>
      </c>
      <c r="G2820" s="17" t="s">
        <v>21518</v>
      </c>
      <c r="H2820" s="17" t="s">
        <v>21519</v>
      </c>
      <c r="I2820" s="17" t="s">
        <v>86</v>
      </c>
      <c r="J2820" s="15" t="s">
        <v>21520</v>
      </c>
      <c r="K2820" s="15" t="s">
        <v>3913</v>
      </c>
      <c r="L2820" s="18" t="s">
        <v>21521</v>
      </c>
      <c r="M2820" s="15" t="s">
        <v>20245</v>
      </c>
      <c r="N2820" s="15" t="s">
        <v>20246</v>
      </c>
      <c r="O2820" s="16">
        <v>510</v>
      </c>
      <c r="P2820" s="15" t="s">
        <v>118</v>
      </c>
      <c r="Q2820" s="15">
        <v>23400</v>
      </c>
      <c r="R2820" s="15">
        <v>130400</v>
      </c>
      <c r="S2820" s="15">
        <v>153800</v>
      </c>
      <c r="T2820" s="15">
        <v>0.22</v>
      </c>
      <c r="U2820" s="15" t="s">
        <v>18717</v>
      </c>
      <c r="V2820" s="15" t="s">
        <v>76</v>
      </c>
      <c r="W2820" s="16">
        <v>1</v>
      </c>
      <c r="X2820" s="16">
        <v>1</v>
      </c>
      <c r="Y2820" s="15">
        <v>8727</v>
      </c>
      <c r="Z2820" s="15">
        <v>0.2</v>
      </c>
      <c r="AA2820" s="15" t="s">
        <v>21216</v>
      </c>
      <c r="AB2820" s="15" t="s">
        <v>21217</v>
      </c>
      <c r="AC2820" s="15">
        <v>127500</v>
      </c>
      <c r="AD2820" s="26">
        <v>41880</v>
      </c>
      <c r="AE2820" s="15" t="s">
        <v>222</v>
      </c>
      <c r="AF2820" s="15" t="s">
        <v>21522</v>
      </c>
      <c r="AG2820" s="16">
        <v>1</v>
      </c>
      <c r="AH2820" s="15" t="s">
        <v>21523</v>
      </c>
      <c r="AI2820" s="15" t="s">
        <v>78</v>
      </c>
      <c r="AJ2820" s="15">
        <v>8726.9924316399993</v>
      </c>
      <c r="AK2820" s="15">
        <v>391.98406030400002</v>
      </c>
      <c r="AL2820" s="15">
        <v>3104204.53835</v>
      </c>
      <c r="AM2820" s="15">
        <v>1411545.3648699999</v>
      </c>
      <c r="AN2820" s="19">
        <v>23400</v>
      </c>
      <c r="AO2820" s="19">
        <v>126800</v>
      </c>
      <c r="AP2820" s="19">
        <v>0</v>
      </c>
      <c r="AQ2820" s="19">
        <v>0</v>
      </c>
      <c r="AR2820" s="34">
        <f t="shared" si="580"/>
        <v>150200</v>
      </c>
      <c r="AS2820" s="34">
        <v>45000</v>
      </c>
      <c r="AT2820" s="34">
        <v>3000</v>
      </c>
      <c r="AU2820" s="34">
        <v>36820</v>
      </c>
      <c r="AV2820" s="34">
        <v>0</v>
      </c>
      <c r="AW2820" s="35">
        <f t="shared" si="581"/>
        <v>84820</v>
      </c>
      <c r="AX2820" s="34">
        <f t="shared" si="582"/>
        <v>65380</v>
      </c>
      <c r="AY2820" s="36">
        <v>1.3258000000000001</v>
      </c>
      <c r="AZ2820" s="36">
        <v>2.0265</v>
      </c>
      <c r="BA2820" s="22"/>
      <c r="BB2820" s="19">
        <v>1502</v>
      </c>
      <c r="BC2820" s="34">
        <f t="shared" si="583"/>
        <v>866.80804000000001</v>
      </c>
      <c r="BD2820" s="34">
        <f t="shared" si="584"/>
        <v>1324.9256999999998</v>
      </c>
      <c r="BE2820" s="38">
        <v>3.4819999999999997E-2</v>
      </c>
      <c r="BF2820" s="38">
        <f t="shared" si="585"/>
        <v>3.4819999999999997E-2</v>
      </c>
      <c r="BG2820" s="34">
        <v>30.182255952799999</v>
      </c>
      <c r="BH2820" s="34">
        <v>46.133912873999989</v>
      </c>
      <c r="BI2820" s="34">
        <f t="shared" si="586"/>
        <v>836.6257840472</v>
      </c>
      <c r="BJ2820" s="34">
        <f t="shared" si="587"/>
        <v>1278.7917871259997</v>
      </c>
      <c r="BK2820" s="34">
        <v>0</v>
      </c>
      <c r="BL2820" s="34">
        <v>0</v>
      </c>
      <c r="BM2820" s="34">
        <f t="shared" si="588"/>
        <v>0</v>
      </c>
      <c r="BN2820" s="39">
        <f t="shared" si="578"/>
        <v>836.6257840472</v>
      </c>
      <c r="BO2820" s="39">
        <f t="shared" si="579"/>
        <v>1278.7917871259997</v>
      </c>
      <c r="BP2820" s="39">
        <f t="shared" si="577"/>
        <v>442.16600307879969</v>
      </c>
    </row>
    <row r="2821" spans="1:68" s="25" customFormat="1" ht="14.25" x14ac:dyDescent="0.2">
      <c r="A2821" s="14">
        <v>1701</v>
      </c>
      <c r="B2821" s="40"/>
      <c r="C2821" s="15" t="s">
        <v>7189</v>
      </c>
      <c r="D2821" s="16">
        <v>25091</v>
      </c>
      <c r="E2821" s="15" t="s">
        <v>21524</v>
      </c>
      <c r="F2821" s="15" t="s">
        <v>21525</v>
      </c>
      <c r="G2821" s="17" t="s">
        <v>21526</v>
      </c>
      <c r="H2821" s="17" t="s">
        <v>21527</v>
      </c>
      <c r="I2821" s="17" t="s">
        <v>86</v>
      </c>
      <c r="J2821" s="15" t="s">
        <v>21528</v>
      </c>
      <c r="K2821" s="15" t="s">
        <v>7195</v>
      </c>
      <c r="L2821" s="18" t="s">
        <v>21529</v>
      </c>
      <c r="M2821" s="15" t="s">
        <v>20245</v>
      </c>
      <c r="N2821" s="15" t="s">
        <v>20246</v>
      </c>
      <c r="O2821" s="16">
        <v>510</v>
      </c>
      <c r="P2821" s="15" t="s">
        <v>118</v>
      </c>
      <c r="Q2821" s="15">
        <v>18000</v>
      </c>
      <c r="R2821" s="15">
        <v>121100</v>
      </c>
      <c r="S2821" s="15">
        <v>139100</v>
      </c>
      <c r="T2821" s="15">
        <v>0.17</v>
      </c>
      <c r="U2821" s="15" t="s">
        <v>18717</v>
      </c>
      <c r="V2821" s="15" t="s">
        <v>76</v>
      </c>
      <c r="W2821" s="16">
        <v>1</v>
      </c>
      <c r="X2821" s="16">
        <v>1</v>
      </c>
      <c r="Y2821" s="15">
        <v>7319</v>
      </c>
      <c r="Z2821" s="15">
        <v>0.16800000000000001</v>
      </c>
      <c r="AA2821" s="15" t="s">
        <v>21216</v>
      </c>
      <c r="AB2821" s="15" t="s">
        <v>21217</v>
      </c>
      <c r="AC2821" s="15">
        <v>133000</v>
      </c>
      <c r="AD2821" s="26">
        <v>40732</v>
      </c>
      <c r="AE2821" s="15" t="s">
        <v>211</v>
      </c>
      <c r="AF2821" s="15" t="s">
        <v>21530</v>
      </c>
      <c r="AG2821" s="16">
        <v>1</v>
      </c>
      <c r="AH2821" s="15" t="s">
        <v>21531</v>
      </c>
      <c r="AI2821" s="15" t="s">
        <v>78</v>
      </c>
      <c r="AJ2821" s="15">
        <v>7319.1252441400002</v>
      </c>
      <c r="AK2821" s="15">
        <v>364.01281023600001</v>
      </c>
      <c r="AL2821" s="15">
        <v>3104136.94576</v>
      </c>
      <c r="AM2821" s="15">
        <v>1411542.06859</v>
      </c>
      <c r="AN2821" s="19">
        <v>18000</v>
      </c>
      <c r="AO2821" s="19">
        <v>123900</v>
      </c>
      <c r="AP2821" s="19">
        <v>0</v>
      </c>
      <c r="AQ2821" s="19">
        <v>0</v>
      </c>
      <c r="AR2821" s="34">
        <f t="shared" si="580"/>
        <v>141900</v>
      </c>
      <c r="AS2821" s="34">
        <v>45000</v>
      </c>
      <c r="AT2821" s="34">
        <v>0</v>
      </c>
      <c r="AU2821" s="34">
        <v>33915</v>
      </c>
      <c r="AV2821" s="34">
        <v>0</v>
      </c>
      <c r="AW2821" s="35">
        <f t="shared" si="581"/>
        <v>78915</v>
      </c>
      <c r="AX2821" s="34">
        <f t="shared" si="582"/>
        <v>62985</v>
      </c>
      <c r="AY2821" s="36">
        <v>1.3258000000000001</v>
      </c>
      <c r="AZ2821" s="36">
        <v>2.0265</v>
      </c>
      <c r="BA2821" s="22"/>
      <c r="BB2821" s="19">
        <v>1419</v>
      </c>
      <c r="BC2821" s="34">
        <f t="shared" si="583"/>
        <v>835.05513000000008</v>
      </c>
      <c r="BD2821" s="34">
        <f t="shared" si="584"/>
        <v>1276.3910250000001</v>
      </c>
      <c r="BE2821" s="38">
        <v>3.4819999999999997E-2</v>
      </c>
      <c r="BF2821" s="38">
        <f t="shared" si="585"/>
        <v>3.4819999999999997E-2</v>
      </c>
      <c r="BG2821" s="34">
        <v>29.076619626599999</v>
      </c>
      <c r="BH2821" s="34">
        <v>44.443935490500003</v>
      </c>
      <c r="BI2821" s="34">
        <f t="shared" si="586"/>
        <v>805.97851037340013</v>
      </c>
      <c r="BJ2821" s="34">
        <f t="shared" si="587"/>
        <v>1231.9470895095001</v>
      </c>
      <c r="BK2821" s="34">
        <v>0</v>
      </c>
      <c r="BL2821" s="34">
        <v>0</v>
      </c>
      <c r="BM2821" s="34">
        <f t="shared" si="588"/>
        <v>0</v>
      </c>
      <c r="BN2821" s="39">
        <f t="shared" si="578"/>
        <v>805.97851037340013</v>
      </c>
      <c r="BO2821" s="39">
        <f t="shared" si="579"/>
        <v>1231.9470895095001</v>
      </c>
      <c r="BP2821" s="39">
        <f t="shared" si="577"/>
        <v>425.96857913609995</v>
      </c>
    </row>
    <row r="2822" spans="1:68" s="25" customFormat="1" ht="14.25" x14ac:dyDescent="0.2">
      <c r="A2822" s="14">
        <v>1702</v>
      </c>
      <c r="B2822" s="40"/>
      <c r="C2822" s="15"/>
      <c r="D2822" s="16">
        <v>15987</v>
      </c>
      <c r="E2822" s="15" t="s">
        <v>21532</v>
      </c>
      <c r="F2822" s="15" t="s">
        <v>21533</v>
      </c>
      <c r="G2822" s="17" t="s">
        <v>21534</v>
      </c>
      <c r="H2822" s="17" t="s">
        <v>21535</v>
      </c>
      <c r="I2822" s="17" t="s">
        <v>86</v>
      </c>
      <c r="J2822" s="15" t="s">
        <v>21536</v>
      </c>
      <c r="K2822" s="15" t="s">
        <v>4680</v>
      </c>
      <c r="L2822" s="18" t="s">
        <v>21537</v>
      </c>
      <c r="M2822" s="15" t="s">
        <v>20245</v>
      </c>
      <c r="N2822" s="15" t="s">
        <v>20246</v>
      </c>
      <c r="O2822" s="16">
        <v>510</v>
      </c>
      <c r="P2822" s="15" t="s">
        <v>118</v>
      </c>
      <c r="Q2822" s="15">
        <v>21400</v>
      </c>
      <c r="R2822" s="15">
        <v>141800</v>
      </c>
      <c r="S2822" s="15">
        <v>163200</v>
      </c>
      <c r="T2822" s="15">
        <v>0.26</v>
      </c>
      <c r="U2822" s="15" t="s">
        <v>18717</v>
      </c>
      <c r="V2822" s="15" t="s">
        <v>76</v>
      </c>
      <c r="W2822" s="16">
        <v>1</v>
      </c>
      <c r="X2822" s="16">
        <v>1</v>
      </c>
      <c r="Y2822" s="15">
        <v>11997</v>
      </c>
      <c r="Z2822" s="15">
        <v>0.27500000000000002</v>
      </c>
      <c r="AA2822" s="15" t="s">
        <v>21216</v>
      </c>
      <c r="AB2822" s="15" t="s">
        <v>21217</v>
      </c>
      <c r="AC2822" s="15">
        <v>142000</v>
      </c>
      <c r="AD2822" s="26">
        <v>38666</v>
      </c>
      <c r="AE2822" s="15" t="s">
        <v>119</v>
      </c>
      <c r="AF2822" s="15" t="s">
        <v>119</v>
      </c>
      <c r="AG2822" s="16">
        <v>1</v>
      </c>
      <c r="AH2822" s="15" t="s">
        <v>21538</v>
      </c>
      <c r="AI2822" s="15" t="s">
        <v>78</v>
      </c>
      <c r="AJ2822" s="15">
        <v>11997.2961426</v>
      </c>
      <c r="AK2822" s="15">
        <v>502.61407531399999</v>
      </c>
      <c r="AL2822" s="15">
        <v>3104077.1630899999</v>
      </c>
      <c r="AM2822" s="15">
        <v>1411578.3759900001</v>
      </c>
      <c r="AN2822" s="19">
        <v>0</v>
      </c>
      <c r="AO2822" s="19">
        <v>0</v>
      </c>
      <c r="AP2822" s="19">
        <v>21400</v>
      </c>
      <c r="AQ2822" s="19">
        <v>136600</v>
      </c>
      <c r="AR2822" s="34">
        <f t="shared" si="580"/>
        <v>158000</v>
      </c>
      <c r="AS2822" s="34">
        <v>0</v>
      </c>
      <c r="AT2822" s="34">
        <v>0</v>
      </c>
      <c r="AU2822" s="34">
        <v>0</v>
      </c>
      <c r="AV2822" s="34">
        <v>0</v>
      </c>
      <c r="AW2822" s="35">
        <f t="shared" si="581"/>
        <v>0</v>
      </c>
      <c r="AX2822" s="34">
        <f t="shared" si="582"/>
        <v>158000</v>
      </c>
      <c r="AY2822" s="36">
        <v>1.3258000000000001</v>
      </c>
      <c r="AZ2822" s="36">
        <v>2.0265</v>
      </c>
      <c r="BA2822" s="22"/>
      <c r="BB2822" s="19">
        <v>3160</v>
      </c>
      <c r="BC2822" s="34">
        <f t="shared" si="583"/>
        <v>2094.7640000000001</v>
      </c>
      <c r="BD2822" s="34">
        <f t="shared" si="584"/>
        <v>3201.87</v>
      </c>
      <c r="BE2822" s="38">
        <v>3.4819999999999997E-2</v>
      </c>
      <c r="BF2822" s="38">
        <f t="shared" si="585"/>
        <v>3.4819999999999997E-2</v>
      </c>
      <c r="BG2822" s="34">
        <v>0</v>
      </c>
      <c r="BH2822" s="34">
        <v>0</v>
      </c>
      <c r="BI2822" s="34">
        <f t="shared" si="586"/>
        <v>2094.7640000000001</v>
      </c>
      <c r="BJ2822" s="34">
        <f t="shared" si="587"/>
        <v>3201.87</v>
      </c>
      <c r="BK2822" s="34">
        <v>0</v>
      </c>
      <c r="BL2822" s="34">
        <v>41.869999999999891</v>
      </c>
      <c r="BM2822" s="34">
        <f t="shared" si="588"/>
        <v>41.869999999999891</v>
      </c>
      <c r="BN2822" s="39">
        <f t="shared" si="578"/>
        <v>2094.7640000000001</v>
      </c>
      <c r="BO2822" s="39">
        <f t="shared" si="579"/>
        <v>3160</v>
      </c>
      <c r="BP2822" s="39">
        <f t="shared" si="577"/>
        <v>1065.2359999999999</v>
      </c>
    </row>
    <row r="2823" spans="1:68" s="25" customFormat="1" ht="14.25" x14ac:dyDescent="0.2">
      <c r="A2823" s="14">
        <v>1703</v>
      </c>
      <c r="B2823" s="40"/>
      <c r="C2823" s="15" t="s">
        <v>21539</v>
      </c>
      <c r="D2823" s="16">
        <v>9958</v>
      </c>
      <c r="E2823" s="15" t="s">
        <v>21540</v>
      </c>
      <c r="F2823" s="15" t="s">
        <v>21539</v>
      </c>
      <c r="G2823" s="17" t="s">
        <v>21541</v>
      </c>
      <c r="H2823" s="17" t="s">
        <v>21542</v>
      </c>
      <c r="I2823" s="17" t="s">
        <v>86</v>
      </c>
      <c r="J2823" s="15" t="s">
        <v>21543</v>
      </c>
      <c r="K2823" s="15" t="s">
        <v>86</v>
      </c>
      <c r="L2823" s="18" t="s">
        <v>21544</v>
      </c>
      <c r="M2823" s="15" t="s">
        <v>20245</v>
      </c>
      <c r="N2823" s="15" t="s">
        <v>20246</v>
      </c>
      <c r="O2823" s="16">
        <v>510</v>
      </c>
      <c r="P2823" s="15" t="s">
        <v>118</v>
      </c>
      <c r="Q2823" s="15">
        <v>18900</v>
      </c>
      <c r="R2823" s="15">
        <v>127100</v>
      </c>
      <c r="S2823" s="15">
        <v>146000</v>
      </c>
      <c r="T2823" s="15">
        <v>0.18</v>
      </c>
      <c r="U2823" s="15" t="s">
        <v>18717</v>
      </c>
      <c r="V2823" s="15" t="s">
        <v>76</v>
      </c>
      <c r="W2823" s="16">
        <v>1</v>
      </c>
      <c r="X2823" s="16">
        <v>1</v>
      </c>
      <c r="Y2823" s="15">
        <v>8308</v>
      </c>
      <c r="Z2823" s="15">
        <v>0.191</v>
      </c>
      <c r="AA2823" s="15" t="s">
        <v>21216</v>
      </c>
      <c r="AB2823" s="15" t="s">
        <v>21217</v>
      </c>
      <c r="AC2823" s="15">
        <v>133432</v>
      </c>
      <c r="AD2823" s="26">
        <v>40578</v>
      </c>
      <c r="AE2823" s="15" t="s">
        <v>119</v>
      </c>
      <c r="AF2823" s="15" t="s">
        <v>119</v>
      </c>
      <c r="AG2823" s="16">
        <v>1</v>
      </c>
      <c r="AH2823" s="15" t="s">
        <v>21545</v>
      </c>
      <c r="AI2823" s="15" t="s">
        <v>78</v>
      </c>
      <c r="AJ2823" s="15">
        <v>8308.1035156300004</v>
      </c>
      <c r="AK2823" s="15">
        <v>393.955375602</v>
      </c>
      <c r="AL2823" s="15">
        <v>3104015.3331599999</v>
      </c>
      <c r="AM2823" s="15">
        <v>1411553.8919299999</v>
      </c>
      <c r="AN2823" s="19">
        <v>18900</v>
      </c>
      <c r="AO2823" s="19">
        <v>122000</v>
      </c>
      <c r="AP2823" s="19">
        <v>0</v>
      </c>
      <c r="AQ2823" s="19">
        <v>0</v>
      </c>
      <c r="AR2823" s="34">
        <f t="shared" si="580"/>
        <v>140900</v>
      </c>
      <c r="AS2823" s="34">
        <v>45000</v>
      </c>
      <c r="AT2823" s="34">
        <v>3000</v>
      </c>
      <c r="AU2823" s="34">
        <v>33565</v>
      </c>
      <c r="AV2823" s="34">
        <v>0</v>
      </c>
      <c r="AW2823" s="35">
        <f t="shared" si="581"/>
        <v>81565</v>
      </c>
      <c r="AX2823" s="34">
        <f t="shared" si="582"/>
        <v>59335</v>
      </c>
      <c r="AY2823" s="36">
        <v>1.3258000000000001</v>
      </c>
      <c r="AZ2823" s="36">
        <v>2.0265</v>
      </c>
      <c r="BA2823" s="22"/>
      <c r="BB2823" s="19">
        <v>1409</v>
      </c>
      <c r="BC2823" s="34">
        <f t="shared" si="583"/>
        <v>786.66343000000006</v>
      </c>
      <c r="BD2823" s="34">
        <f t="shared" si="584"/>
        <v>1202.423775</v>
      </c>
      <c r="BE2823" s="38">
        <v>3.4819999999999997E-2</v>
      </c>
      <c r="BF2823" s="38">
        <f t="shared" si="585"/>
        <v>3.4819999999999997E-2</v>
      </c>
      <c r="BG2823" s="34">
        <v>27.391620632599999</v>
      </c>
      <c r="BH2823" s="34">
        <v>41.868395845499997</v>
      </c>
      <c r="BI2823" s="34">
        <f t="shared" si="586"/>
        <v>759.27180936740001</v>
      </c>
      <c r="BJ2823" s="34">
        <f t="shared" si="587"/>
        <v>1160.5553791545001</v>
      </c>
      <c r="BK2823" s="34">
        <v>0</v>
      </c>
      <c r="BL2823" s="34">
        <v>0</v>
      </c>
      <c r="BM2823" s="34">
        <f t="shared" si="588"/>
        <v>0</v>
      </c>
      <c r="BN2823" s="39">
        <f t="shared" si="578"/>
        <v>759.27180936740001</v>
      </c>
      <c r="BO2823" s="39">
        <f t="shared" si="579"/>
        <v>1160.5553791545001</v>
      </c>
      <c r="BP2823" s="39">
        <f t="shared" si="577"/>
        <v>401.28356978710008</v>
      </c>
    </row>
    <row r="2824" spans="1:68" s="25" customFormat="1" ht="14.25" x14ac:dyDescent="0.2">
      <c r="A2824" s="14">
        <v>1704</v>
      </c>
      <c r="B2824" s="40"/>
      <c r="C2824" s="15" t="s">
        <v>21546</v>
      </c>
      <c r="D2824" s="16">
        <v>7883</v>
      </c>
      <c r="E2824" s="15" t="s">
        <v>21547</v>
      </c>
      <c r="F2824" s="15" t="s">
        <v>21546</v>
      </c>
      <c r="G2824" s="17" t="s">
        <v>21548</v>
      </c>
      <c r="H2824" s="17" t="s">
        <v>21549</v>
      </c>
      <c r="I2824" s="17" t="s">
        <v>86</v>
      </c>
      <c r="J2824" s="15" t="s">
        <v>21550</v>
      </c>
      <c r="K2824" s="15" t="s">
        <v>315</v>
      </c>
      <c r="L2824" s="18" t="s">
        <v>21551</v>
      </c>
      <c r="M2824" s="15" t="s">
        <v>20245</v>
      </c>
      <c r="N2824" s="15" t="s">
        <v>20246</v>
      </c>
      <c r="O2824" s="16">
        <v>510</v>
      </c>
      <c r="P2824" s="15" t="s">
        <v>118</v>
      </c>
      <c r="Q2824" s="15">
        <v>18000</v>
      </c>
      <c r="R2824" s="15">
        <v>104000</v>
      </c>
      <c r="S2824" s="15">
        <v>122000</v>
      </c>
      <c r="T2824" s="15">
        <v>0.17</v>
      </c>
      <c r="U2824" s="15" t="s">
        <v>18717</v>
      </c>
      <c r="V2824" s="15" t="s">
        <v>76</v>
      </c>
      <c r="W2824" s="16">
        <v>1</v>
      </c>
      <c r="X2824" s="16">
        <v>1</v>
      </c>
      <c r="Y2824" s="15">
        <v>7538</v>
      </c>
      <c r="Z2824" s="15">
        <v>0.17299999999999999</v>
      </c>
      <c r="AA2824" s="15" t="s">
        <v>21216</v>
      </c>
      <c r="AB2824" s="15" t="s">
        <v>21217</v>
      </c>
      <c r="AC2824" s="15">
        <v>115000</v>
      </c>
      <c r="AD2824" s="26">
        <v>40007</v>
      </c>
      <c r="AE2824" s="15" t="s">
        <v>222</v>
      </c>
      <c r="AF2824" s="15" t="s">
        <v>21552</v>
      </c>
      <c r="AG2824" s="16">
        <v>1</v>
      </c>
      <c r="AH2824" s="15" t="s">
        <v>21553</v>
      </c>
      <c r="AI2824" s="15" t="s">
        <v>78</v>
      </c>
      <c r="AJ2824" s="15">
        <v>7537.7014160199997</v>
      </c>
      <c r="AK2824" s="15">
        <v>371.30673241800002</v>
      </c>
      <c r="AL2824" s="15">
        <v>3103954.35359</v>
      </c>
      <c r="AM2824" s="15">
        <v>1411549.1442</v>
      </c>
      <c r="AN2824" s="19">
        <v>18000</v>
      </c>
      <c r="AO2824" s="19">
        <v>104100</v>
      </c>
      <c r="AP2824" s="19">
        <v>0</v>
      </c>
      <c r="AQ2824" s="19">
        <v>0</v>
      </c>
      <c r="AR2824" s="34">
        <f t="shared" si="580"/>
        <v>122100</v>
      </c>
      <c r="AS2824" s="34">
        <v>45000</v>
      </c>
      <c r="AT2824" s="34">
        <v>3000</v>
      </c>
      <c r="AU2824" s="34">
        <v>26985</v>
      </c>
      <c r="AV2824" s="34">
        <v>0</v>
      </c>
      <c r="AW2824" s="35">
        <f t="shared" si="581"/>
        <v>74985</v>
      </c>
      <c r="AX2824" s="34">
        <f t="shared" si="582"/>
        <v>47115</v>
      </c>
      <c r="AY2824" s="36">
        <v>1.3258000000000001</v>
      </c>
      <c r="AZ2824" s="36">
        <v>2.0265</v>
      </c>
      <c r="BA2824" s="22"/>
      <c r="BB2824" s="19">
        <v>1221</v>
      </c>
      <c r="BC2824" s="34">
        <f t="shared" si="583"/>
        <v>624.65066999999999</v>
      </c>
      <c r="BD2824" s="34">
        <f t="shared" si="584"/>
        <v>954.78547499999991</v>
      </c>
      <c r="BE2824" s="38">
        <v>3.4819999999999997E-2</v>
      </c>
      <c r="BF2824" s="38">
        <f t="shared" si="585"/>
        <v>3.4819999999999997E-2</v>
      </c>
      <c r="BG2824" s="34">
        <v>21.750336329399996</v>
      </c>
      <c r="BH2824" s="34">
        <v>33.245630239499995</v>
      </c>
      <c r="BI2824" s="34">
        <f t="shared" si="586"/>
        <v>602.90033367060005</v>
      </c>
      <c r="BJ2824" s="34">
        <f t="shared" si="587"/>
        <v>921.53984476049993</v>
      </c>
      <c r="BK2824" s="34">
        <v>0</v>
      </c>
      <c r="BL2824" s="34">
        <v>0</v>
      </c>
      <c r="BM2824" s="34">
        <f t="shared" si="588"/>
        <v>0</v>
      </c>
      <c r="BN2824" s="39">
        <f t="shared" si="578"/>
        <v>602.90033367060005</v>
      </c>
      <c r="BO2824" s="39">
        <f t="shared" si="579"/>
        <v>921.53984476049993</v>
      </c>
      <c r="BP2824" s="39">
        <f t="shared" ref="BP2824:BP2887" si="589">BO2824-BN2824</f>
        <v>318.63951108989988</v>
      </c>
    </row>
    <row r="2825" spans="1:68" s="25" customFormat="1" ht="14.25" x14ac:dyDescent="0.2">
      <c r="A2825" s="14">
        <v>1705</v>
      </c>
      <c r="B2825" s="40"/>
      <c r="C2825" s="15" t="s">
        <v>21554</v>
      </c>
      <c r="D2825" s="16">
        <v>35071</v>
      </c>
      <c r="E2825" s="15" t="s">
        <v>21555</v>
      </c>
      <c r="F2825" s="15" t="s">
        <v>21554</v>
      </c>
      <c r="G2825" s="17" t="s">
        <v>21556</v>
      </c>
      <c r="H2825" s="17" t="s">
        <v>21557</v>
      </c>
      <c r="I2825" s="17" t="s">
        <v>86</v>
      </c>
      <c r="J2825" s="15" t="s">
        <v>21558</v>
      </c>
      <c r="K2825" s="15" t="s">
        <v>2108</v>
      </c>
      <c r="L2825" s="18" t="s">
        <v>21559</v>
      </c>
      <c r="M2825" s="15" t="s">
        <v>18981</v>
      </c>
      <c r="N2825" s="15" t="s">
        <v>18982</v>
      </c>
      <c r="O2825" s="16">
        <v>510</v>
      </c>
      <c r="P2825" s="15" t="s">
        <v>118</v>
      </c>
      <c r="Q2825" s="15">
        <v>22500</v>
      </c>
      <c r="R2825" s="15">
        <v>105400</v>
      </c>
      <c r="S2825" s="15">
        <v>127900</v>
      </c>
      <c r="T2825" s="15">
        <v>0.21</v>
      </c>
      <c r="U2825" s="15" t="s">
        <v>18717</v>
      </c>
      <c r="V2825" s="15" t="s">
        <v>76</v>
      </c>
      <c r="W2825" s="16">
        <v>1</v>
      </c>
      <c r="X2825" s="16">
        <v>1</v>
      </c>
      <c r="Y2825" s="15">
        <v>8857</v>
      </c>
      <c r="Z2825" s="15">
        <v>0.20300000000000001</v>
      </c>
      <c r="AA2825" s="15" t="s">
        <v>21216</v>
      </c>
      <c r="AB2825" s="15" t="s">
        <v>21217</v>
      </c>
      <c r="AC2825" s="15">
        <v>97000</v>
      </c>
      <c r="AD2825" s="26">
        <v>38265</v>
      </c>
      <c r="AE2825" s="15" t="s">
        <v>119</v>
      </c>
      <c r="AF2825" s="15" t="s">
        <v>119</v>
      </c>
      <c r="AG2825" s="16">
        <v>1</v>
      </c>
      <c r="AH2825" s="15" t="s">
        <v>21560</v>
      </c>
      <c r="AI2825" s="15" t="s">
        <v>78</v>
      </c>
      <c r="AJ2825" s="15">
        <v>8857.15234375</v>
      </c>
      <c r="AK2825" s="15">
        <v>386.91261587700001</v>
      </c>
      <c r="AL2825" s="15">
        <v>3103889.1259099999</v>
      </c>
      <c r="AM2825" s="15">
        <v>1411551.26296</v>
      </c>
      <c r="AN2825" s="19">
        <v>22500</v>
      </c>
      <c r="AO2825" s="19">
        <v>101200</v>
      </c>
      <c r="AP2825" s="19">
        <v>0</v>
      </c>
      <c r="AQ2825" s="19">
        <v>0</v>
      </c>
      <c r="AR2825" s="34">
        <f t="shared" si="580"/>
        <v>123700</v>
      </c>
      <c r="AS2825" s="34">
        <v>45000</v>
      </c>
      <c r="AT2825" s="34">
        <v>3000</v>
      </c>
      <c r="AU2825" s="34">
        <v>27545</v>
      </c>
      <c r="AV2825" s="34">
        <v>0</v>
      </c>
      <c r="AW2825" s="35">
        <f t="shared" si="581"/>
        <v>75545</v>
      </c>
      <c r="AX2825" s="34">
        <f t="shared" si="582"/>
        <v>48155</v>
      </c>
      <c r="AY2825" s="36">
        <v>1.3258000000000001</v>
      </c>
      <c r="AZ2825" s="36">
        <v>2.0265</v>
      </c>
      <c r="BA2825" s="22"/>
      <c r="BB2825" s="19">
        <v>1237</v>
      </c>
      <c r="BC2825" s="34">
        <f t="shared" si="583"/>
        <v>638.4389900000001</v>
      </c>
      <c r="BD2825" s="34">
        <f t="shared" si="584"/>
        <v>975.86107500000003</v>
      </c>
      <c r="BE2825" s="38">
        <v>3.4819999999999997E-2</v>
      </c>
      <c r="BF2825" s="38">
        <f t="shared" si="585"/>
        <v>3.4819999999999997E-2</v>
      </c>
      <c r="BG2825" s="34">
        <v>22.230445631800002</v>
      </c>
      <c r="BH2825" s="34">
        <v>33.979482631499998</v>
      </c>
      <c r="BI2825" s="34">
        <f t="shared" si="586"/>
        <v>616.20854436820014</v>
      </c>
      <c r="BJ2825" s="34">
        <f t="shared" si="587"/>
        <v>941.88159236850004</v>
      </c>
      <c r="BK2825" s="34">
        <v>0</v>
      </c>
      <c r="BL2825" s="34">
        <v>0</v>
      </c>
      <c r="BM2825" s="34">
        <f t="shared" si="588"/>
        <v>0</v>
      </c>
      <c r="BN2825" s="39">
        <f t="shared" si="578"/>
        <v>616.20854436820014</v>
      </c>
      <c r="BO2825" s="39">
        <f t="shared" si="579"/>
        <v>941.88159236850004</v>
      </c>
      <c r="BP2825" s="39">
        <f t="shared" si="589"/>
        <v>325.6730480002999</v>
      </c>
    </row>
    <row r="2826" spans="1:68" s="25" customFormat="1" ht="14.25" x14ac:dyDescent="0.2">
      <c r="A2826" s="14">
        <v>1706</v>
      </c>
      <c r="B2826" s="40"/>
      <c r="C2826" s="15"/>
      <c r="D2826" s="16">
        <v>22707</v>
      </c>
      <c r="E2826" s="15" t="s">
        <v>21561</v>
      </c>
      <c r="F2826" s="15" t="s">
        <v>21562</v>
      </c>
      <c r="G2826" s="17" t="s">
        <v>21563</v>
      </c>
      <c r="H2826" s="17" t="s">
        <v>21564</v>
      </c>
      <c r="I2826" s="17" t="s">
        <v>86</v>
      </c>
      <c r="J2826" s="15" t="s">
        <v>21565</v>
      </c>
      <c r="K2826" s="15" t="s">
        <v>12227</v>
      </c>
      <c r="L2826" s="18" t="s">
        <v>21566</v>
      </c>
      <c r="M2826" s="15" t="s">
        <v>18981</v>
      </c>
      <c r="N2826" s="15" t="s">
        <v>18982</v>
      </c>
      <c r="O2826" s="16">
        <v>510</v>
      </c>
      <c r="P2826" s="15" t="s">
        <v>118</v>
      </c>
      <c r="Q2826" s="15">
        <v>28500</v>
      </c>
      <c r="R2826" s="15">
        <v>110000</v>
      </c>
      <c r="S2826" s="15">
        <v>138500</v>
      </c>
      <c r="T2826" s="15">
        <v>0.3</v>
      </c>
      <c r="U2826" s="15" t="s">
        <v>18717</v>
      </c>
      <c r="V2826" s="15" t="s">
        <v>76</v>
      </c>
      <c r="W2826" s="16">
        <v>1</v>
      </c>
      <c r="X2826" s="16">
        <v>1</v>
      </c>
      <c r="Y2826" s="15">
        <v>8463</v>
      </c>
      <c r="Z2826" s="15">
        <v>0.19400000000000001</v>
      </c>
      <c r="AA2826" s="15" t="s">
        <v>21216</v>
      </c>
      <c r="AB2826" s="15" t="s">
        <v>21217</v>
      </c>
      <c r="AC2826" s="15">
        <v>108400</v>
      </c>
      <c r="AD2826" s="26">
        <v>36671</v>
      </c>
      <c r="AE2826" s="15" t="s">
        <v>119</v>
      </c>
      <c r="AF2826" s="15" t="s">
        <v>119</v>
      </c>
      <c r="AG2826" s="16">
        <v>1</v>
      </c>
      <c r="AH2826" s="15" t="s">
        <v>21567</v>
      </c>
      <c r="AI2826" s="15" t="s">
        <v>78</v>
      </c>
      <c r="AJ2826" s="15">
        <v>8463.4567871100007</v>
      </c>
      <c r="AK2826" s="15">
        <v>425.46079834900002</v>
      </c>
      <c r="AL2826" s="15">
        <v>3103920.68487</v>
      </c>
      <c r="AM2826" s="15">
        <v>1411643.9180699999</v>
      </c>
      <c r="AN2826" s="19">
        <v>28500</v>
      </c>
      <c r="AO2826" s="19">
        <v>108400</v>
      </c>
      <c r="AP2826" s="19">
        <v>0</v>
      </c>
      <c r="AQ2826" s="19">
        <v>0</v>
      </c>
      <c r="AR2826" s="34">
        <f t="shared" si="580"/>
        <v>136900</v>
      </c>
      <c r="AS2826" s="34">
        <v>45000</v>
      </c>
      <c r="AT2826" s="34">
        <v>3000</v>
      </c>
      <c r="AU2826" s="34">
        <v>32165</v>
      </c>
      <c r="AV2826" s="34">
        <v>0</v>
      </c>
      <c r="AW2826" s="35">
        <f t="shared" si="581"/>
        <v>80165</v>
      </c>
      <c r="AX2826" s="34">
        <f t="shared" si="582"/>
        <v>56735</v>
      </c>
      <c r="AY2826" s="36">
        <v>1.3258000000000001</v>
      </c>
      <c r="AZ2826" s="36">
        <v>2.0265</v>
      </c>
      <c r="BA2826" s="22"/>
      <c r="BB2826" s="19">
        <v>1369</v>
      </c>
      <c r="BC2826" s="34">
        <f t="shared" si="583"/>
        <v>752.19263000000012</v>
      </c>
      <c r="BD2826" s="34">
        <f t="shared" si="584"/>
        <v>1149.7347750000001</v>
      </c>
      <c r="BE2826" s="38">
        <v>3.4819999999999997E-2</v>
      </c>
      <c r="BF2826" s="38">
        <f t="shared" si="585"/>
        <v>3.4819999999999997E-2</v>
      </c>
      <c r="BG2826" s="34">
        <v>26.191347376600003</v>
      </c>
      <c r="BH2826" s="34">
        <v>40.033764865500004</v>
      </c>
      <c r="BI2826" s="34">
        <f t="shared" si="586"/>
        <v>726.00128262340013</v>
      </c>
      <c r="BJ2826" s="34">
        <f t="shared" si="587"/>
        <v>1109.7010101345002</v>
      </c>
      <c r="BK2826" s="34">
        <v>0</v>
      </c>
      <c r="BL2826" s="34">
        <v>0</v>
      </c>
      <c r="BM2826" s="34">
        <f t="shared" si="588"/>
        <v>0</v>
      </c>
      <c r="BN2826" s="39">
        <f t="shared" si="578"/>
        <v>726.00128262340013</v>
      </c>
      <c r="BO2826" s="39">
        <f t="shared" si="579"/>
        <v>1109.7010101345002</v>
      </c>
      <c r="BP2826" s="39">
        <f t="shared" si="589"/>
        <v>383.69972751110004</v>
      </c>
    </row>
    <row r="2827" spans="1:68" s="25" customFormat="1" ht="14.25" x14ac:dyDescent="0.2">
      <c r="A2827" s="14">
        <v>1707</v>
      </c>
      <c r="B2827" s="40"/>
      <c r="C2827" s="15"/>
      <c r="D2827" s="16">
        <v>36247</v>
      </c>
      <c r="E2827" s="15" t="s">
        <v>21568</v>
      </c>
      <c r="F2827" s="15" t="s">
        <v>21569</v>
      </c>
      <c r="G2827" s="17" t="s">
        <v>21570</v>
      </c>
      <c r="H2827" s="17" t="s">
        <v>21571</v>
      </c>
      <c r="I2827" s="17" t="s">
        <v>86</v>
      </c>
      <c r="J2827" s="15" t="s">
        <v>21572</v>
      </c>
      <c r="K2827" s="15" t="s">
        <v>8792</v>
      </c>
      <c r="L2827" s="18" t="s">
        <v>21573</v>
      </c>
      <c r="M2827" s="15" t="s">
        <v>18981</v>
      </c>
      <c r="N2827" s="15" t="s">
        <v>18982</v>
      </c>
      <c r="O2827" s="16">
        <v>510</v>
      </c>
      <c r="P2827" s="15" t="s">
        <v>118</v>
      </c>
      <c r="Q2827" s="15">
        <v>26500</v>
      </c>
      <c r="R2827" s="15">
        <v>109400</v>
      </c>
      <c r="S2827" s="15">
        <v>135900</v>
      </c>
      <c r="T2827" s="15">
        <v>0.26</v>
      </c>
      <c r="U2827" s="15" t="s">
        <v>18717</v>
      </c>
      <c r="V2827" s="15" t="s">
        <v>76</v>
      </c>
      <c r="W2827" s="16">
        <v>1</v>
      </c>
      <c r="X2827" s="16">
        <v>1</v>
      </c>
      <c r="Y2827" s="15">
        <v>9273</v>
      </c>
      <c r="Z2827" s="15">
        <v>0.21299999999999999</v>
      </c>
      <c r="AA2827" s="15" t="s">
        <v>21216</v>
      </c>
      <c r="AB2827" s="15" t="s">
        <v>21217</v>
      </c>
      <c r="AC2827" s="15">
        <v>102034</v>
      </c>
      <c r="AD2827" s="26">
        <v>36718</v>
      </c>
      <c r="AE2827" s="15" t="s">
        <v>119</v>
      </c>
      <c r="AF2827" s="15" t="s">
        <v>119</v>
      </c>
      <c r="AG2827" s="16">
        <v>1</v>
      </c>
      <c r="AH2827" s="15" t="s">
        <v>21574</v>
      </c>
      <c r="AI2827" s="15" t="s">
        <v>78</v>
      </c>
      <c r="AJ2827" s="15">
        <v>9272.9152832</v>
      </c>
      <c r="AK2827" s="15">
        <v>448.74651585800001</v>
      </c>
      <c r="AL2827" s="15">
        <v>3103943.6085100002</v>
      </c>
      <c r="AM2827" s="15">
        <v>1411705.5235299999</v>
      </c>
      <c r="AN2827" s="19">
        <v>26500</v>
      </c>
      <c r="AO2827" s="19">
        <v>107900</v>
      </c>
      <c r="AP2827" s="19">
        <v>0</v>
      </c>
      <c r="AQ2827" s="19">
        <v>0</v>
      </c>
      <c r="AR2827" s="34">
        <f t="shared" si="580"/>
        <v>134400</v>
      </c>
      <c r="AS2827" s="34">
        <v>45000</v>
      </c>
      <c r="AT2827" s="34">
        <v>3000</v>
      </c>
      <c r="AU2827" s="34">
        <v>31290</v>
      </c>
      <c r="AV2827" s="34">
        <v>0</v>
      </c>
      <c r="AW2827" s="35">
        <f t="shared" si="581"/>
        <v>79290</v>
      </c>
      <c r="AX2827" s="34">
        <f t="shared" si="582"/>
        <v>55110</v>
      </c>
      <c r="AY2827" s="36">
        <v>1.3258000000000001</v>
      </c>
      <c r="AZ2827" s="36">
        <v>2.0265</v>
      </c>
      <c r="BA2827" s="22"/>
      <c r="BB2827" s="19">
        <v>1344</v>
      </c>
      <c r="BC2827" s="34">
        <f t="shared" si="583"/>
        <v>730.64838000000009</v>
      </c>
      <c r="BD2827" s="34">
        <f t="shared" si="584"/>
        <v>1116.8041499999999</v>
      </c>
      <c r="BE2827" s="38">
        <v>3.4819999999999997E-2</v>
      </c>
      <c r="BF2827" s="38">
        <f t="shared" si="585"/>
        <v>3.4819999999999997E-2</v>
      </c>
      <c r="BG2827" s="34">
        <v>25.441176591600001</v>
      </c>
      <c r="BH2827" s="34">
        <v>38.887120502999991</v>
      </c>
      <c r="BI2827" s="34">
        <f t="shared" si="586"/>
        <v>705.20720340840012</v>
      </c>
      <c r="BJ2827" s="34">
        <f t="shared" si="587"/>
        <v>1077.9170294969999</v>
      </c>
      <c r="BK2827" s="34">
        <v>0</v>
      </c>
      <c r="BL2827" s="34">
        <v>0</v>
      </c>
      <c r="BM2827" s="34">
        <f t="shared" si="588"/>
        <v>0</v>
      </c>
      <c r="BN2827" s="39">
        <f t="shared" si="578"/>
        <v>705.20720340840012</v>
      </c>
      <c r="BO2827" s="39">
        <f t="shared" si="579"/>
        <v>1077.9170294969999</v>
      </c>
      <c r="BP2827" s="39">
        <f t="shared" si="589"/>
        <v>372.70982608859981</v>
      </c>
    </row>
    <row r="2828" spans="1:68" s="25" customFormat="1" ht="14.25" x14ac:dyDescent="0.2">
      <c r="A2828" s="14">
        <v>1708</v>
      </c>
      <c r="B2828" s="40"/>
      <c r="C2828" s="15" t="s">
        <v>176</v>
      </c>
      <c r="D2828" s="16">
        <v>4936</v>
      </c>
      <c r="E2828" s="15" t="s">
        <v>21575</v>
      </c>
      <c r="F2828" s="15" t="s">
        <v>21576</v>
      </c>
      <c r="G2828" s="17" t="s">
        <v>21577</v>
      </c>
      <c r="H2828" s="17" t="s">
        <v>21578</v>
      </c>
      <c r="I2828" s="17" t="s">
        <v>86</v>
      </c>
      <c r="J2828" s="15" t="s">
        <v>21579</v>
      </c>
      <c r="K2828" s="15" t="s">
        <v>3464</v>
      </c>
      <c r="L2828" s="18" t="s">
        <v>21580</v>
      </c>
      <c r="M2828" s="15" t="s">
        <v>18981</v>
      </c>
      <c r="N2828" s="15" t="s">
        <v>18982</v>
      </c>
      <c r="O2828" s="16">
        <v>510</v>
      </c>
      <c r="P2828" s="15" t="s">
        <v>118</v>
      </c>
      <c r="Q2828" s="15">
        <v>19300</v>
      </c>
      <c r="R2828" s="15">
        <v>107400</v>
      </c>
      <c r="S2828" s="15">
        <v>126700</v>
      </c>
      <c r="T2828" s="15">
        <v>0.21</v>
      </c>
      <c r="U2828" s="15" t="s">
        <v>18717</v>
      </c>
      <c r="V2828" s="15" t="s">
        <v>76</v>
      </c>
      <c r="W2828" s="16">
        <v>1</v>
      </c>
      <c r="X2828" s="16">
        <v>1</v>
      </c>
      <c r="Y2828" s="15">
        <v>9421</v>
      </c>
      <c r="Z2828" s="15">
        <v>0.216</v>
      </c>
      <c r="AA2828" s="15" t="s">
        <v>21216</v>
      </c>
      <c r="AB2828" s="15" t="s">
        <v>21217</v>
      </c>
      <c r="AC2828" s="15">
        <v>132000</v>
      </c>
      <c r="AD2828" s="26">
        <v>42156</v>
      </c>
      <c r="AE2828" s="15" t="s">
        <v>119</v>
      </c>
      <c r="AF2828" s="15" t="s">
        <v>119</v>
      </c>
      <c r="AG2828" s="16">
        <v>1</v>
      </c>
      <c r="AH2828" s="15" t="s">
        <v>21581</v>
      </c>
      <c r="AI2828" s="15" t="s">
        <v>78</v>
      </c>
      <c r="AJ2828" s="15">
        <v>9421.4404296899993</v>
      </c>
      <c r="AK2828" s="15">
        <v>452.33557325800001</v>
      </c>
      <c r="AL2828" s="15">
        <v>3104006.5101000001</v>
      </c>
      <c r="AM2828" s="15">
        <v>1411718.9470800001</v>
      </c>
      <c r="AN2828" s="19">
        <v>19300</v>
      </c>
      <c r="AO2828" s="19">
        <v>105900</v>
      </c>
      <c r="AP2828" s="19">
        <v>0</v>
      </c>
      <c r="AQ2828" s="19">
        <v>0</v>
      </c>
      <c r="AR2828" s="34">
        <f t="shared" si="580"/>
        <v>125200</v>
      </c>
      <c r="AS2828" s="34">
        <v>45000</v>
      </c>
      <c r="AT2828" s="34">
        <v>3000</v>
      </c>
      <c r="AU2828" s="34">
        <v>28070</v>
      </c>
      <c r="AV2828" s="34">
        <v>0</v>
      </c>
      <c r="AW2828" s="35">
        <f t="shared" si="581"/>
        <v>76070</v>
      </c>
      <c r="AX2828" s="34">
        <f t="shared" si="582"/>
        <v>49130</v>
      </c>
      <c r="AY2828" s="36">
        <v>1.3258000000000001</v>
      </c>
      <c r="AZ2828" s="36">
        <v>2.0265</v>
      </c>
      <c r="BA2828" s="22"/>
      <c r="BB2828" s="19">
        <v>1252</v>
      </c>
      <c r="BC2828" s="34">
        <f t="shared" si="583"/>
        <v>651.36554000000001</v>
      </c>
      <c r="BD2828" s="34">
        <f t="shared" si="584"/>
        <v>995.61945000000003</v>
      </c>
      <c r="BE2828" s="38">
        <v>3.4819999999999997E-2</v>
      </c>
      <c r="BF2828" s="38">
        <f t="shared" si="585"/>
        <v>3.4819999999999997E-2</v>
      </c>
      <c r="BG2828" s="34">
        <v>22.6805481028</v>
      </c>
      <c r="BH2828" s="34">
        <v>34.667469249</v>
      </c>
      <c r="BI2828" s="34">
        <f t="shared" si="586"/>
        <v>628.68499189720001</v>
      </c>
      <c r="BJ2828" s="34">
        <f t="shared" si="587"/>
        <v>960.95198075100006</v>
      </c>
      <c r="BK2828" s="34">
        <v>0</v>
      </c>
      <c r="BL2828" s="34">
        <v>0</v>
      </c>
      <c r="BM2828" s="34">
        <f t="shared" si="588"/>
        <v>0</v>
      </c>
      <c r="BN2828" s="39">
        <f t="shared" si="578"/>
        <v>628.68499189720001</v>
      </c>
      <c r="BO2828" s="39">
        <f t="shared" si="579"/>
        <v>960.95198075100006</v>
      </c>
      <c r="BP2828" s="39">
        <f t="shared" si="589"/>
        <v>332.26698885380006</v>
      </c>
    </row>
    <row r="2829" spans="1:68" s="25" customFormat="1" ht="14.25" x14ac:dyDescent="0.2">
      <c r="A2829" s="14">
        <v>1709</v>
      </c>
      <c r="B2829" s="40"/>
      <c r="C2829" s="15"/>
      <c r="D2829" s="16">
        <v>8034</v>
      </c>
      <c r="E2829" s="15" t="s">
        <v>21582</v>
      </c>
      <c r="F2829" s="15" t="s">
        <v>21583</v>
      </c>
      <c r="G2829" s="17" t="s">
        <v>21584</v>
      </c>
      <c r="H2829" s="17" t="s">
        <v>21585</v>
      </c>
      <c r="I2829" s="17" t="s">
        <v>86</v>
      </c>
      <c r="J2829" s="15" t="s">
        <v>21586</v>
      </c>
      <c r="K2829" s="15" t="s">
        <v>5128</v>
      </c>
      <c r="L2829" s="18" t="s">
        <v>21587</v>
      </c>
      <c r="M2829" s="15" t="s">
        <v>18981</v>
      </c>
      <c r="N2829" s="15" t="s">
        <v>18982</v>
      </c>
      <c r="O2829" s="16">
        <v>510</v>
      </c>
      <c r="P2829" s="15" t="s">
        <v>118</v>
      </c>
      <c r="Q2829" s="15">
        <v>16400</v>
      </c>
      <c r="R2829" s="15">
        <v>103100</v>
      </c>
      <c r="S2829" s="15">
        <v>119500</v>
      </c>
      <c r="T2829" s="15">
        <v>0.15</v>
      </c>
      <c r="U2829" s="15" t="s">
        <v>18717</v>
      </c>
      <c r="V2829" s="15" t="s">
        <v>76</v>
      </c>
      <c r="W2829" s="16">
        <v>1</v>
      </c>
      <c r="X2829" s="16">
        <v>1</v>
      </c>
      <c r="Y2829" s="15">
        <v>6996</v>
      </c>
      <c r="Z2829" s="15">
        <v>0.161</v>
      </c>
      <c r="AA2829" s="15" t="s">
        <v>21216</v>
      </c>
      <c r="AB2829" s="15" t="s">
        <v>21217</v>
      </c>
      <c r="AC2829" s="15">
        <v>93000</v>
      </c>
      <c r="AD2829" s="26">
        <v>40067</v>
      </c>
      <c r="AE2829" s="15" t="s">
        <v>119</v>
      </c>
      <c r="AF2829" s="15" t="s">
        <v>119</v>
      </c>
      <c r="AG2829" s="16">
        <v>1</v>
      </c>
      <c r="AH2829" s="15" t="s">
        <v>21588</v>
      </c>
      <c r="AI2829" s="15" t="s">
        <v>78</v>
      </c>
      <c r="AJ2829" s="15">
        <v>6995.7595214800003</v>
      </c>
      <c r="AK2829" s="15">
        <v>372.99491023899998</v>
      </c>
      <c r="AL2829" s="15">
        <v>3104048.0359100001</v>
      </c>
      <c r="AM2829" s="15">
        <v>1411759.96419</v>
      </c>
      <c r="AN2829" s="19">
        <v>0</v>
      </c>
      <c r="AO2829" s="19">
        <v>0</v>
      </c>
      <c r="AP2829" s="19">
        <v>16400</v>
      </c>
      <c r="AQ2829" s="19">
        <v>101700</v>
      </c>
      <c r="AR2829" s="34">
        <f t="shared" si="580"/>
        <v>118100</v>
      </c>
      <c r="AS2829" s="34">
        <v>0</v>
      </c>
      <c r="AT2829" s="34">
        <v>0</v>
      </c>
      <c r="AU2829" s="34">
        <v>0</v>
      </c>
      <c r="AV2829" s="34">
        <v>0</v>
      </c>
      <c r="AW2829" s="35">
        <f t="shared" si="581"/>
        <v>0</v>
      </c>
      <c r="AX2829" s="34">
        <f t="shared" si="582"/>
        <v>118100</v>
      </c>
      <c r="AY2829" s="36">
        <v>1.3258000000000001</v>
      </c>
      <c r="AZ2829" s="36">
        <v>2.0265</v>
      </c>
      <c r="BA2829" s="22"/>
      <c r="BB2829" s="19">
        <v>2362</v>
      </c>
      <c r="BC2829" s="34">
        <f t="shared" si="583"/>
        <v>1565.7698</v>
      </c>
      <c r="BD2829" s="34">
        <f t="shared" si="584"/>
        <v>2393.2964999999999</v>
      </c>
      <c r="BE2829" s="38">
        <v>3.4819999999999997E-2</v>
      </c>
      <c r="BF2829" s="38">
        <f t="shared" si="585"/>
        <v>3.4819999999999997E-2</v>
      </c>
      <c r="BG2829" s="34">
        <v>0</v>
      </c>
      <c r="BH2829" s="34">
        <v>0</v>
      </c>
      <c r="BI2829" s="34">
        <f t="shared" si="586"/>
        <v>1565.7698</v>
      </c>
      <c r="BJ2829" s="34">
        <f t="shared" si="587"/>
        <v>2393.2964999999999</v>
      </c>
      <c r="BK2829" s="34">
        <v>0</v>
      </c>
      <c r="BL2829" s="34">
        <v>31.296499999999924</v>
      </c>
      <c r="BM2829" s="34">
        <f t="shared" si="588"/>
        <v>31.296499999999924</v>
      </c>
      <c r="BN2829" s="39">
        <f t="shared" si="578"/>
        <v>1565.7698</v>
      </c>
      <c r="BO2829" s="39">
        <f t="shared" si="579"/>
        <v>2362</v>
      </c>
      <c r="BP2829" s="39">
        <f t="shared" si="589"/>
        <v>796.23019999999997</v>
      </c>
    </row>
    <row r="2830" spans="1:68" s="25" customFormat="1" ht="14.25" x14ac:dyDescent="0.2">
      <c r="A2830" s="14">
        <v>1710</v>
      </c>
      <c r="B2830" s="40"/>
      <c r="C2830" s="15" t="s">
        <v>21589</v>
      </c>
      <c r="D2830" s="16">
        <v>31117</v>
      </c>
      <c r="E2830" s="15" t="s">
        <v>21590</v>
      </c>
      <c r="F2830" s="15" t="s">
        <v>21589</v>
      </c>
      <c r="G2830" s="17" t="s">
        <v>21591</v>
      </c>
      <c r="H2830" s="17" t="s">
        <v>21592</v>
      </c>
      <c r="I2830" s="17" t="s">
        <v>86</v>
      </c>
      <c r="J2830" s="15" t="s">
        <v>21593</v>
      </c>
      <c r="K2830" s="15" t="s">
        <v>2400</v>
      </c>
      <c r="L2830" s="18" t="s">
        <v>21594</v>
      </c>
      <c r="M2830" s="15" t="s">
        <v>18981</v>
      </c>
      <c r="N2830" s="15" t="s">
        <v>18982</v>
      </c>
      <c r="O2830" s="16">
        <v>510</v>
      </c>
      <c r="P2830" s="15" t="s">
        <v>118</v>
      </c>
      <c r="Q2830" s="15">
        <v>16200</v>
      </c>
      <c r="R2830" s="15">
        <v>107700</v>
      </c>
      <c r="S2830" s="15">
        <v>123900</v>
      </c>
      <c r="T2830" s="15">
        <v>0.15</v>
      </c>
      <c r="U2830" s="15" t="s">
        <v>18717</v>
      </c>
      <c r="V2830" s="15" t="s">
        <v>76</v>
      </c>
      <c r="W2830" s="16">
        <v>1</v>
      </c>
      <c r="X2830" s="16">
        <v>1</v>
      </c>
      <c r="Y2830" s="15">
        <v>6267</v>
      </c>
      <c r="Z2830" s="15">
        <v>0.14399999999999999</v>
      </c>
      <c r="AA2830" s="15" t="s">
        <v>21216</v>
      </c>
      <c r="AB2830" s="15" t="s">
        <v>21217</v>
      </c>
      <c r="AC2830" s="15">
        <v>107739</v>
      </c>
      <c r="AD2830" s="26">
        <v>36731</v>
      </c>
      <c r="AE2830" s="15" t="s">
        <v>222</v>
      </c>
      <c r="AF2830" s="15" t="s">
        <v>21595</v>
      </c>
      <c r="AG2830" s="16">
        <v>1</v>
      </c>
      <c r="AH2830" s="15" t="s">
        <v>21596</v>
      </c>
      <c r="AI2830" s="15" t="s">
        <v>78</v>
      </c>
      <c r="AJ2830" s="15">
        <v>6266.6022949199996</v>
      </c>
      <c r="AK2830" s="15">
        <v>339.02213498499998</v>
      </c>
      <c r="AL2830" s="15">
        <v>3104093.78235</v>
      </c>
      <c r="AM2830" s="15">
        <v>1411791.84222</v>
      </c>
      <c r="AN2830" s="19">
        <v>0</v>
      </c>
      <c r="AO2830" s="19">
        <v>0</v>
      </c>
      <c r="AP2830" s="19">
        <v>16200</v>
      </c>
      <c r="AQ2830" s="19">
        <v>106200</v>
      </c>
      <c r="AR2830" s="34">
        <f t="shared" si="580"/>
        <v>122400</v>
      </c>
      <c r="AS2830" s="34">
        <v>0</v>
      </c>
      <c r="AT2830" s="34">
        <v>0</v>
      </c>
      <c r="AU2830" s="34">
        <v>0</v>
      </c>
      <c r="AV2830" s="34">
        <v>0</v>
      </c>
      <c r="AW2830" s="35">
        <f t="shared" si="581"/>
        <v>0</v>
      </c>
      <c r="AX2830" s="34">
        <f t="shared" si="582"/>
        <v>122400</v>
      </c>
      <c r="AY2830" s="36">
        <v>1.3258000000000001</v>
      </c>
      <c r="AZ2830" s="36">
        <v>2.0265</v>
      </c>
      <c r="BA2830" s="22"/>
      <c r="BB2830" s="19">
        <v>2448</v>
      </c>
      <c r="BC2830" s="34">
        <f t="shared" si="583"/>
        <v>1622.7792000000002</v>
      </c>
      <c r="BD2830" s="34">
        <f t="shared" si="584"/>
        <v>2480.4360000000001</v>
      </c>
      <c r="BE2830" s="38">
        <v>3.4819999999999997E-2</v>
      </c>
      <c r="BF2830" s="38">
        <f t="shared" si="585"/>
        <v>3.4819999999999997E-2</v>
      </c>
      <c r="BG2830" s="34">
        <v>0</v>
      </c>
      <c r="BH2830" s="34">
        <v>0</v>
      </c>
      <c r="BI2830" s="34">
        <f t="shared" si="586"/>
        <v>1622.7792000000002</v>
      </c>
      <c r="BJ2830" s="34">
        <f t="shared" si="587"/>
        <v>2480.4360000000001</v>
      </c>
      <c r="BK2830" s="34">
        <v>0</v>
      </c>
      <c r="BL2830" s="34">
        <v>32.436000000000149</v>
      </c>
      <c r="BM2830" s="34">
        <f t="shared" si="588"/>
        <v>32.436000000000149</v>
      </c>
      <c r="BN2830" s="39">
        <f t="shared" si="578"/>
        <v>1622.7792000000002</v>
      </c>
      <c r="BO2830" s="39">
        <f t="shared" si="579"/>
        <v>2448</v>
      </c>
      <c r="BP2830" s="39">
        <f t="shared" si="589"/>
        <v>825.22079999999983</v>
      </c>
    </row>
    <row r="2831" spans="1:68" s="25" customFormat="1" ht="14.25" x14ac:dyDescent="0.2">
      <c r="A2831" s="14">
        <v>1711</v>
      </c>
      <c r="B2831" s="40"/>
      <c r="C2831" s="15"/>
      <c r="D2831" s="16">
        <v>7319</v>
      </c>
      <c r="E2831" s="15" t="s">
        <v>21597</v>
      </c>
      <c r="F2831" s="15" t="s">
        <v>21598</v>
      </c>
      <c r="G2831" s="17" t="s">
        <v>21599</v>
      </c>
      <c r="H2831" s="17" t="s">
        <v>21600</v>
      </c>
      <c r="I2831" s="17" t="s">
        <v>86</v>
      </c>
      <c r="J2831" s="15" t="s">
        <v>21601</v>
      </c>
      <c r="K2831" s="15" t="s">
        <v>5421</v>
      </c>
      <c r="L2831" s="18" t="s">
        <v>21602</v>
      </c>
      <c r="M2831" s="15" t="s">
        <v>20245</v>
      </c>
      <c r="N2831" s="15" t="s">
        <v>20246</v>
      </c>
      <c r="O2831" s="16">
        <v>510</v>
      </c>
      <c r="P2831" s="15" t="s">
        <v>118</v>
      </c>
      <c r="Q2831" s="15">
        <v>15300</v>
      </c>
      <c r="R2831" s="15">
        <v>132200</v>
      </c>
      <c r="S2831" s="15">
        <v>147500</v>
      </c>
      <c r="T2831" s="15">
        <v>0.14000000000000001</v>
      </c>
      <c r="U2831" s="15" t="s">
        <v>18717</v>
      </c>
      <c r="V2831" s="15" t="s">
        <v>76</v>
      </c>
      <c r="W2831" s="16">
        <v>1</v>
      </c>
      <c r="X2831" s="16">
        <v>1</v>
      </c>
      <c r="Y2831" s="15">
        <v>5979</v>
      </c>
      <c r="Z2831" s="15">
        <v>0.13700000000000001</v>
      </c>
      <c r="AA2831" s="15" t="s">
        <v>21213</v>
      </c>
      <c r="AB2831" s="15" t="s">
        <v>21214</v>
      </c>
      <c r="AC2831" s="15">
        <v>139500</v>
      </c>
      <c r="AD2831" s="26">
        <v>40176</v>
      </c>
      <c r="AE2831" s="15" t="s">
        <v>147</v>
      </c>
      <c r="AF2831" s="15" t="s">
        <v>21603</v>
      </c>
      <c r="AG2831" s="16">
        <v>1</v>
      </c>
      <c r="AH2831" s="15" t="s">
        <v>21604</v>
      </c>
      <c r="AI2831" s="15" t="s">
        <v>78</v>
      </c>
      <c r="AJ2831" s="15">
        <v>5979.2131347699997</v>
      </c>
      <c r="AK2831" s="15">
        <v>334.00334620799998</v>
      </c>
      <c r="AL2831" s="15">
        <v>3104141.4503500001</v>
      </c>
      <c r="AM2831" s="15">
        <v>1411815.5859999999</v>
      </c>
      <c r="AN2831" s="19">
        <v>15300</v>
      </c>
      <c r="AO2831" s="19">
        <v>128500</v>
      </c>
      <c r="AP2831" s="19">
        <v>0</v>
      </c>
      <c r="AQ2831" s="19">
        <v>0</v>
      </c>
      <c r="AR2831" s="34">
        <f t="shared" si="580"/>
        <v>143800</v>
      </c>
      <c r="AS2831" s="34">
        <v>45000</v>
      </c>
      <c r="AT2831" s="34">
        <v>3000</v>
      </c>
      <c r="AU2831" s="34">
        <v>34580</v>
      </c>
      <c r="AV2831" s="34">
        <v>0</v>
      </c>
      <c r="AW2831" s="35">
        <f t="shared" si="581"/>
        <v>82580</v>
      </c>
      <c r="AX2831" s="34">
        <f t="shared" si="582"/>
        <v>61220</v>
      </c>
      <c r="AY2831" s="36">
        <v>1.3258000000000001</v>
      </c>
      <c r="AZ2831" s="36">
        <v>2.0265</v>
      </c>
      <c r="BA2831" s="22"/>
      <c r="BB2831" s="19">
        <v>1438</v>
      </c>
      <c r="BC2831" s="34">
        <f t="shared" si="583"/>
        <v>811.65476000000012</v>
      </c>
      <c r="BD2831" s="34">
        <f t="shared" si="584"/>
        <v>1240.6233</v>
      </c>
      <c r="BE2831" s="38">
        <v>3.4819999999999997E-2</v>
      </c>
      <c r="BF2831" s="38">
        <f t="shared" si="585"/>
        <v>3.4819999999999997E-2</v>
      </c>
      <c r="BG2831" s="34">
        <v>28.261818743200003</v>
      </c>
      <c r="BH2831" s="34">
        <v>43.198503305999992</v>
      </c>
      <c r="BI2831" s="34">
        <f t="shared" si="586"/>
        <v>783.3929412568001</v>
      </c>
      <c r="BJ2831" s="34">
        <f t="shared" si="587"/>
        <v>1197.424796694</v>
      </c>
      <c r="BK2831" s="34">
        <v>0</v>
      </c>
      <c r="BL2831" s="34">
        <v>0</v>
      </c>
      <c r="BM2831" s="34">
        <f t="shared" si="588"/>
        <v>0</v>
      </c>
      <c r="BN2831" s="39">
        <f t="shared" si="578"/>
        <v>783.3929412568001</v>
      </c>
      <c r="BO2831" s="39">
        <f t="shared" si="579"/>
        <v>1197.424796694</v>
      </c>
      <c r="BP2831" s="39">
        <f t="shared" si="589"/>
        <v>414.03185543719985</v>
      </c>
    </row>
    <row r="2832" spans="1:68" s="25" customFormat="1" ht="14.25" x14ac:dyDescent="0.2">
      <c r="A2832" s="14">
        <v>1712</v>
      </c>
      <c r="B2832" s="40"/>
      <c r="C2832" s="15" t="s">
        <v>150</v>
      </c>
      <c r="D2832" s="16">
        <v>35133</v>
      </c>
      <c r="E2832" s="15" t="s">
        <v>21605</v>
      </c>
      <c r="F2832" s="15" t="s">
        <v>21606</v>
      </c>
      <c r="G2832" s="17" t="s">
        <v>21607</v>
      </c>
      <c r="H2832" s="17" t="s">
        <v>21608</v>
      </c>
      <c r="I2832" s="17" t="s">
        <v>86</v>
      </c>
      <c r="J2832" s="15" t="s">
        <v>21609</v>
      </c>
      <c r="K2832" s="15" t="s">
        <v>86</v>
      </c>
      <c r="L2832" s="18" t="s">
        <v>21610</v>
      </c>
      <c r="M2832" s="15" t="s">
        <v>18981</v>
      </c>
      <c r="N2832" s="15" t="s">
        <v>18982</v>
      </c>
      <c r="O2832" s="16">
        <v>510</v>
      </c>
      <c r="P2832" s="15" t="s">
        <v>118</v>
      </c>
      <c r="Q2832" s="15">
        <v>15300</v>
      </c>
      <c r="R2832" s="15">
        <v>106100</v>
      </c>
      <c r="S2832" s="15">
        <v>121400</v>
      </c>
      <c r="T2832" s="15">
        <v>0.14000000000000001</v>
      </c>
      <c r="U2832" s="15" t="s">
        <v>18717</v>
      </c>
      <c r="V2832" s="15" t="s">
        <v>76</v>
      </c>
      <c r="W2832" s="16">
        <v>1</v>
      </c>
      <c r="X2832" s="16">
        <v>1</v>
      </c>
      <c r="Y2832" s="15">
        <v>5979</v>
      </c>
      <c r="Z2832" s="15">
        <v>0.13700000000000001</v>
      </c>
      <c r="AA2832" s="15" t="s">
        <v>21213</v>
      </c>
      <c r="AB2832" s="15" t="s">
        <v>21214</v>
      </c>
      <c r="AC2832" s="15">
        <v>122000</v>
      </c>
      <c r="AD2832" s="26">
        <v>41821</v>
      </c>
      <c r="AE2832" s="15" t="s">
        <v>119</v>
      </c>
      <c r="AF2832" s="15" t="s">
        <v>119</v>
      </c>
      <c r="AG2832" s="16">
        <v>1</v>
      </c>
      <c r="AH2832" s="15" t="s">
        <v>21611</v>
      </c>
      <c r="AI2832" s="15" t="s">
        <v>78</v>
      </c>
      <c r="AJ2832" s="15">
        <v>5979.2172851599998</v>
      </c>
      <c r="AK2832" s="15">
        <v>334.00393483699997</v>
      </c>
      <c r="AL2832" s="15">
        <v>3104187.9189900002</v>
      </c>
      <c r="AM2832" s="15">
        <v>1411838.9239399999</v>
      </c>
      <c r="AN2832" s="19">
        <v>15300</v>
      </c>
      <c r="AO2832" s="19">
        <v>104600</v>
      </c>
      <c r="AP2832" s="19">
        <v>0</v>
      </c>
      <c r="AQ2832" s="19">
        <v>0</v>
      </c>
      <c r="AR2832" s="34">
        <f t="shared" si="580"/>
        <v>119900</v>
      </c>
      <c r="AS2832" s="34">
        <v>45000</v>
      </c>
      <c r="AT2832" s="34">
        <v>3000</v>
      </c>
      <c r="AU2832" s="34">
        <v>26215</v>
      </c>
      <c r="AV2832" s="34">
        <v>0</v>
      </c>
      <c r="AW2832" s="35">
        <f t="shared" si="581"/>
        <v>74215</v>
      </c>
      <c r="AX2832" s="34">
        <f t="shared" si="582"/>
        <v>45685</v>
      </c>
      <c r="AY2832" s="36">
        <v>1.3258000000000001</v>
      </c>
      <c r="AZ2832" s="36">
        <v>2.0265</v>
      </c>
      <c r="BA2832" s="22"/>
      <c r="BB2832" s="19">
        <v>1199</v>
      </c>
      <c r="BC2832" s="34">
        <f t="shared" si="583"/>
        <v>605.69173000000012</v>
      </c>
      <c r="BD2832" s="34">
        <f t="shared" si="584"/>
        <v>925.80652500000008</v>
      </c>
      <c r="BE2832" s="38">
        <v>3.4819999999999997E-2</v>
      </c>
      <c r="BF2832" s="38">
        <f t="shared" si="585"/>
        <v>3.4819999999999997E-2</v>
      </c>
      <c r="BG2832" s="34">
        <v>21.090186038600002</v>
      </c>
      <c r="BH2832" s="34">
        <v>32.2365832005</v>
      </c>
      <c r="BI2832" s="34">
        <f t="shared" si="586"/>
        <v>584.60154396140013</v>
      </c>
      <c r="BJ2832" s="34">
        <f t="shared" si="587"/>
        <v>893.56994179950004</v>
      </c>
      <c r="BK2832" s="34">
        <v>0</v>
      </c>
      <c r="BL2832" s="34">
        <v>0</v>
      </c>
      <c r="BM2832" s="34">
        <f t="shared" si="588"/>
        <v>0</v>
      </c>
      <c r="BN2832" s="39">
        <f t="shared" si="578"/>
        <v>584.60154396140013</v>
      </c>
      <c r="BO2832" s="39">
        <f t="shared" si="579"/>
        <v>893.56994179950004</v>
      </c>
      <c r="BP2832" s="39">
        <f t="shared" si="589"/>
        <v>308.96839783809992</v>
      </c>
    </row>
    <row r="2833" spans="1:68" s="25" customFormat="1" ht="14.25" x14ac:dyDescent="0.2">
      <c r="A2833" s="14">
        <v>1713</v>
      </c>
      <c r="B2833" s="40"/>
      <c r="C2833" s="15" t="s">
        <v>21612</v>
      </c>
      <c r="D2833" s="16">
        <v>3896</v>
      </c>
      <c r="E2833" s="15" t="s">
        <v>21613</v>
      </c>
      <c r="F2833" s="15" t="s">
        <v>21612</v>
      </c>
      <c r="G2833" s="17" t="s">
        <v>21614</v>
      </c>
      <c r="H2833" s="17" t="s">
        <v>21615</v>
      </c>
      <c r="I2833" s="17" t="s">
        <v>250</v>
      </c>
      <c r="J2833" s="15" t="s">
        <v>21616</v>
      </c>
      <c r="K2833" s="15" t="s">
        <v>21617</v>
      </c>
      <c r="L2833" s="18" t="s">
        <v>21618</v>
      </c>
      <c r="M2833" s="15" t="s">
        <v>18981</v>
      </c>
      <c r="N2833" s="15" t="s">
        <v>18982</v>
      </c>
      <c r="O2833" s="16">
        <v>510</v>
      </c>
      <c r="P2833" s="15" t="s">
        <v>118</v>
      </c>
      <c r="Q2833" s="15">
        <v>15300</v>
      </c>
      <c r="R2833" s="15">
        <v>101400</v>
      </c>
      <c r="S2833" s="15">
        <v>116700</v>
      </c>
      <c r="T2833" s="15">
        <v>0.14000000000000001</v>
      </c>
      <c r="U2833" s="15" t="s">
        <v>18717</v>
      </c>
      <c r="V2833" s="15" t="s">
        <v>76</v>
      </c>
      <c r="W2833" s="16">
        <v>1</v>
      </c>
      <c r="X2833" s="16">
        <v>1</v>
      </c>
      <c r="Y2833" s="15">
        <v>5977</v>
      </c>
      <c r="Z2833" s="15">
        <v>0.13700000000000001</v>
      </c>
      <c r="AA2833" s="15" t="s">
        <v>21213</v>
      </c>
      <c r="AB2833" s="15" t="s">
        <v>21214</v>
      </c>
      <c r="AC2833" s="15">
        <v>121900</v>
      </c>
      <c r="AD2833" s="26">
        <v>40252</v>
      </c>
      <c r="AE2833" s="15" t="s">
        <v>147</v>
      </c>
      <c r="AF2833" s="15" t="s">
        <v>21619</v>
      </c>
      <c r="AG2833" s="16">
        <v>1</v>
      </c>
      <c r="AH2833" s="15" t="s">
        <v>21620</v>
      </c>
      <c r="AI2833" s="15" t="s">
        <v>78</v>
      </c>
      <c r="AJ2833" s="15">
        <v>5977.2858886699996</v>
      </c>
      <c r="AK2833" s="15">
        <v>333.93241285599998</v>
      </c>
      <c r="AL2833" s="15">
        <v>3104234.3936700001</v>
      </c>
      <c r="AM2833" s="15">
        <v>1411862.2438999999</v>
      </c>
      <c r="AN2833" s="19">
        <v>15300</v>
      </c>
      <c r="AO2833" s="19">
        <v>100000</v>
      </c>
      <c r="AP2833" s="19">
        <v>0</v>
      </c>
      <c r="AQ2833" s="19">
        <v>0</v>
      </c>
      <c r="AR2833" s="34">
        <f t="shared" si="580"/>
        <v>115300</v>
      </c>
      <c r="AS2833" s="34">
        <v>45000</v>
      </c>
      <c r="AT2833" s="34">
        <v>3000</v>
      </c>
      <c r="AU2833" s="34">
        <v>24605</v>
      </c>
      <c r="AV2833" s="34">
        <v>0</v>
      </c>
      <c r="AW2833" s="35">
        <f t="shared" si="581"/>
        <v>72605</v>
      </c>
      <c r="AX2833" s="34">
        <f t="shared" si="582"/>
        <v>42695</v>
      </c>
      <c r="AY2833" s="36">
        <v>1.3258000000000001</v>
      </c>
      <c r="AZ2833" s="36">
        <v>2.0265</v>
      </c>
      <c r="BA2833" s="22"/>
      <c r="BB2833" s="19">
        <v>1153</v>
      </c>
      <c r="BC2833" s="34">
        <f t="shared" si="583"/>
        <v>566.05030999999997</v>
      </c>
      <c r="BD2833" s="34">
        <f t="shared" si="584"/>
        <v>865.21417499999995</v>
      </c>
      <c r="BE2833" s="38">
        <v>3.4819999999999997E-2</v>
      </c>
      <c r="BF2833" s="38">
        <f t="shared" si="585"/>
        <v>3.4819999999999997E-2</v>
      </c>
      <c r="BG2833" s="34">
        <v>19.709871794199998</v>
      </c>
      <c r="BH2833" s="34">
        <v>30.126757573499997</v>
      </c>
      <c r="BI2833" s="34">
        <f t="shared" si="586"/>
        <v>546.34043820579996</v>
      </c>
      <c r="BJ2833" s="34">
        <f t="shared" si="587"/>
        <v>835.0874174265</v>
      </c>
      <c r="BK2833" s="34">
        <v>0</v>
      </c>
      <c r="BL2833" s="34">
        <v>0</v>
      </c>
      <c r="BM2833" s="34">
        <f t="shared" si="588"/>
        <v>0</v>
      </c>
      <c r="BN2833" s="39">
        <f t="shared" si="578"/>
        <v>546.34043820579996</v>
      </c>
      <c r="BO2833" s="39">
        <f t="shared" si="579"/>
        <v>835.0874174265</v>
      </c>
      <c r="BP2833" s="39">
        <f t="shared" si="589"/>
        <v>288.74697922070004</v>
      </c>
    </row>
    <row r="2834" spans="1:68" s="25" customFormat="1" ht="14.25" x14ac:dyDescent="0.2">
      <c r="A2834" s="14">
        <v>1714</v>
      </c>
      <c r="B2834" s="40"/>
      <c r="C2834" s="15" t="s">
        <v>21621</v>
      </c>
      <c r="D2834" s="16">
        <v>4075</v>
      </c>
      <c r="E2834" s="15" t="s">
        <v>21622</v>
      </c>
      <c r="F2834" s="15" t="s">
        <v>21621</v>
      </c>
      <c r="G2834" s="17" t="s">
        <v>21623</v>
      </c>
      <c r="H2834" s="17" t="s">
        <v>21624</v>
      </c>
      <c r="I2834" s="17" t="s">
        <v>86</v>
      </c>
      <c r="J2834" s="15" t="s">
        <v>21625</v>
      </c>
      <c r="K2834" s="15" t="s">
        <v>3013</v>
      </c>
      <c r="L2834" s="18" t="s">
        <v>21626</v>
      </c>
      <c r="M2834" s="15" t="s">
        <v>20245</v>
      </c>
      <c r="N2834" s="15" t="s">
        <v>20246</v>
      </c>
      <c r="O2834" s="16">
        <v>510</v>
      </c>
      <c r="P2834" s="15" t="s">
        <v>118</v>
      </c>
      <c r="Q2834" s="15">
        <v>18200</v>
      </c>
      <c r="R2834" s="15">
        <v>129900</v>
      </c>
      <c r="S2834" s="15">
        <v>148100</v>
      </c>
      <c r="T2834" s="15">
        <v>0.16</v>
      </c>
      <c r="U2834" s="15" t="s">
        <v>18717</v>
      </c>
      <c r="V2834" s="15" t="s">
        <v>76</v>
      </c>
      <c r="W2834" s="16">
        <v>1</v>
      </c>
      <c r="X2834" s="16">
        <v>1</v>
      </c>
      <c r="Y2834" s="15">
        <v>6763</v>
      </c>
      <c r="Z2834" s="15">
        <v>0.155</v>
      </c>
      <c r="AA2834" s="15" t="s">
        <v>21213</v>
      </c>
      <c r="AB2834" s="15" t="s">
        <v>21214</v>
      </c>
      <c r="AC2834" s="15">
        <v>131366</v>
      </c>
      <c r="AD2834" s="26">
        <v>36756</v>
      </c>
      <c r="AE2834" s="15" t="s">
        <v>119</v>
      </c>
      <c r="AF2834" s="15" t="s">
        <v>119</v>
      </c>
      <c r="AG2834" s="16">
        <v>1</v>
      </c>
      <c r="AH2834" s="15" t="s">
        <v>21627</v>
      </c>
      <c r="AI2834" s="15" t="s">
        <v>78</v>
      </c>
      <c r="AJ2834" s="15">
        <v>6762.6079101599998</v>
      </c>
      <c r="AK2834" s="15">
        <v>347.17451259199999</v>
      </c>
      <c r="AL2834" s="15">
        <v>3104283.44704</v>
      </c>
      <c r="AM2834" s="15">
        <v>1411889.1357499999</v>
      </c>
      <c r="AN2834" s="19">
        <v>18200</v>
      </c>
      <c r="AO2834" s="19">
        <v>130100</v>
      </c>
      <c r="AP2834" s="19">
        <v>0</v>
      </c>
      <c r="AQ2834" s="19">
        <v>0</v>
      </c>
      <c r="AR2834" s="34">
        <f t="shared" si="580"/>
        <v>148300</v>
      </c>
      <c r="AS2834" s="34">
        <v>45000</v>
      </c>
      <c r="AT2834" s="34">
        <v>3000</v>
      </c>
      <c r="AU2834" s="34">
        <v>36155</v>
      </c>
      <c r="AV2834" s="34">
        <v>0</v>
      </c>
      <c r="AW2834" s="35">
        <f t="shared" si="581"/>
        <v>84155</v>
      </c>
      <c r="AX2834" s="34">
        <f t="shared" si="582"/>
        <v>64145</v>
      </c>
      <c r="AY2834" s="36">
        <v>1.3258000000000001</v>
      </c>
      <c r="AZ2834" s="36">
        <v>2.0265</v>
      </c>
      <c r="BA2834" s="22"/>
      <c r="BB2834" s="19">
        <v>1483</v>
      </c>
      <c r="BC2834" s="34">
        <f t="shared" si="583"/>
        <v>850.43441000000007</v>
      </c>
      <c r="BD2834" s="34">
        <f t="shared" si="584"/>
        <v>1299.8984250000001</v>
      </c>
      <c r="BE2834" s="38">
        <v>3.4819999999999997E-2</v>
      </c>
      <c r="BF2834" s="38">
        <f t="shared" si="585"/>
        <v>3.4819999999999997E-2</v>
      </c>
      <c r="BG2834" s="34">
        <v>29.612126156199999</v>
      </c>
      <c r="BH2834" s="34">
        <v>45.262463158499997</v>
      </c>
      <c r="BI2834" s="34">
        <f t="shared" si="586"/>
        <v>820.82228384380005</v>
      </c>
      <c r="BJ2834" s="34">
        <f t="shared" si="587"/>
        <v>1254.6359618415001</v>
      </c>
      <c r="BK2834" s="34">
        <v>0</v>
      </c>
      <c r="BL2834" s="34">
        <v>0</v>
      </c>
      <c r="BM2834" s="34">
        <f t="shared" si="588"/>
        <v>0</v>
      </c>
      <c r="BN2834" s="39">
        <f t="shared" si="578"/>
        <v>820.82228384380005</v>
      </c>
      <c r="BO2834" s="39">
        <f t="shared" si="579"/>
        <v>1254.6359618415001</v>
      </c>
      <c r="BP2834" s="39">
        <f t="shared" si="589"/>
        <v>433.8136779977001</v>
      </c>
    </row>
    <row r="2835" spans="1:68" s="25" customFormat="1" ht="14.25" x14ac:dyDescent="0.2">
      <c r="A2835" s="14">
        <v>1715</v>
      </c>
      <c r="B2835" s="40"/>
      <c r="C2835" s="15" t="s">
        <v>21628</v>
      </c>
      <c r="D2835" s="16">
        <v>18582</v>
      </c>
      <c r="E2835" s="15" t="s">
        <v>21629</v>
      </c>
      <c r="F2835" s="15" t="s">
        <v>21628</v>
      </c>
      <c r="G2835" s="17" t="s">
        <v>21630</v>
      </c>
      <c r="H2835" s="17" t="s">
        <v>21631</v>
      </c>
      <c r="I2835" s="17" t="s">
        <v>86</v>
      </c>
      <c r="J2835" s="15" t="s">
        <v>21632</v>
      </c>
      <c r="K2835" s="15" t="s">
        <v>852</v>
      </c>
      <c r="L2835" s="18" t="s">
        <v>21633</v>
      </c>
      <c r="M2835" s="15" t="s">
        <v>20245</v>
      </c>
      <c r="N2835" s="15" t="s">
        <v>20246</v>
      </c>
      <c r="O2835" s="16">
        <v>510</v>
      </c>
      <c r="P2835" s="15" t="s">
        <v>118</v>
      </c>
      <c r="Q2835" s="15">
        <v>16300</v>
      </c>
      <c r="R2835" s="15">
        <v>143300</v>
      </c>
      <c r="S2835" s="15">
        <v>159600</v>
      </c>
      <c r="T2835" s="15">
        <v>0.15</v>
      </c>
      <c r="U2835" s="15" t="s">
        <v>18717</v>
      </c>
      <c r="V2835" s="15" t="s">
        <v>76</v>
      </c>
      <c r="W2835" s="16">
        <v>1</v>
      </c>
      <c r="X2835" s="16">
        <v>1</v>
      </c>
      <c r="Y2835" s="15">
        <v>6337</v>
      </c>
      <c r="Z2835" s="15">
        <v>0.14499999999999999</v>
      </c>
      <c r="AA2835" s="15" t="s">
        <v>21213</v>
      </c>
      <c r="AB2835" s="15" t="s">
        <v>21214</v>
      </c>
      <c r="AC2835" s="15">
        <v>118880</v>
      </c>
      <c r="AD2835" s="26">
        <v>36720</v>
      </c>
      <c r="AE2835" s="15" t="s">
        <v>222</v>
      </c>
      <c r="AF2835" s="15" t="s">
        <v>21634</v>
      </c>
      <c r="AG2835" s="16">
        <v>1</v>
      </c>
      <c r="AH2835" s="15" t="s">
        <v>21635</v>
      </c>
      <c r="AI2835" s="15" t="s">
        <v>78</v>
      </c>
      <c r="AJ2835" s="15">
        <v>6336.7502441400002</v>
      </c>
      <c r="AK2835" s="15">
        <v>340.190056486</v>
      </c>
      <c r="AL2835" s="15">
        <v>3104341.8245299999</v>
      </c>
      <c r="AM2835" s="15">
        <v>1411889.1250499999</v>
      </c>
      <c r="AN2835" s="19">
        <v>16300</v>
      </c>
      <c r="AO2835" s="19">
        <v>138200</v>
      </c>
      <c r="AP2835" s="19">
        <v>0</v>
      </c>
      <c r="AQ2835" s="19">
        <v>0</v>
      </c>
      <c r="AR2835" s="34">
        <f t="shared" si="580"/>
        <v>154500</v>
      </c>
      <c r="AS2835" s="34">
        <v>45000</v>
      </c>
      <c r="AT2835" s="34">
        <v>3000</v>
      </c>
      <c r="AU2835" s="34">
        <v>38325</v>
      </c>
      <c r="AV2835" s="34">
        <v>0</v>
      </c>
      <c r="AW2835" s="35">
        <f t="shared" si="581"/>
        <v>86325</v>
      </c>
      <c r="AX2835" s="34">
        <f t="shared" si="582"/>
        <v>68175</v>
      </c>
      <c r="AY2835" s="36">
        <v>1.3258000000000001</v>
      </c>
      <c r="AZ2835" s="36">
        <v>2.0265</v>
      </c>
      <c r="BA2835" s="22"/>
      <c r="BB2835" s="19">
        <v>1545</v>
      </c>
      <c r="BC2835" s="34">
        <f t="shared" si="583"/>
        <v>903.86415000000011</v>
      </c>
      <c r="BD2835" s="34">
        <f t="shared" si="584"/>
        <v>1381.5663749999999</v>
      </c>
      <c r="BE2835" s="38">
        <v>3.4819999999999997E-2</v>
      </c>
      <c r="BF2835" s="38">
        <f t="shared" si="585"/>
        <v>3.4819999999999997E-2</v>
      </c>
      <c r="BG2835" s="34">
        <v>31.472549703000002</v>
      </c>
      <c r="BH2835" s="34">
        <v>48.106141177499993</v>
      </c>
      <c r="BI2835" s="34">
        <f t="shared" si="586"/>
        <v>872.39160029700008</v>
      </c>
      <c r="BJ2835" s="34">
        <f t="shared" si="587"/>
        <v>1333.4602338225</v>
      </c>
      <c r="BK2835" s="34">
        <v>0</v>
      </c>
      <c r="BL2835" s="34">
        <v>0</v>
      </c>
      <c r="BM2835" s="34">
        <f t="shared" si="588"/>
        <v>0</v>
      </c>
      <c r="BN2835" s="39">
        <f t="shared" si="578"/>
        <v>872.39160029700008</v>
      </c>
      <c r="BO2835" s="39">
        <f t="shared" si="579"/>
        <v>1333.4602338225</v>
      </c>
      <c r="BP2835" s="39">
        <f t="shared" si="589"/>
        <v>461.06863352549988</v>
      </c>
    </row>
    <row r="2836" spans="1:68" s="25" customFormat="1" ht="14.25" x14ac:dyDescent="0.2">
      <c r="A2836" s="14">
        <v>1716</v>
      </c>
      <c r="B2836" s="40"/>
      <c r="C2836" s="15" t="s">
        <v>21636</v>
      </c>
      <c r="D2836" s="16">
        <v>6949</v>
      </c>
      <c r="E2836" s="15" t="s">
        <v>21637</v>
      </c>
      <c r="F2836" s="15" t="s">
        <v>21636</v>
      </c>
      <c r="G2836" s="17" t="s">
        <v>21638</v>
      </c>
      <c r="H2836" s="17" t="s">
        <v>21639</v>
      </c>
      <c r="I2836" s="17" t="s">
        <v>86</v>
      </c>
      <c r="J2836" s="15" t="s">
        <v>21640</v>
      </c>
      <c r="K2836" s="15" t="s">
        <v>1445</v>
      </c>
      <c r="L2836" s="18" t="s">
        <v>21641</v>
      </c>
      <c r="M2836" s="15" t="s">
        <v>20245</v>
      </c>
      <c r="N2836" s="15" t="s">
        <v>20246</v>
      </c>
      <c r="O2836" s="16">
        <v>510</v>
      </c>
      <c r="P2836" s="15" t="s">
        <v>118</v>
      </c>
      <c r="Q2836" s="15">
        <v>21000</v>
      </c>
      <c r="R2836" s="15">
        <v>134500</v>
      </c>
      <c r="S2836" s="15">
        <v>155500</v>
      </c>
      <c r="T2836" s="15">
        <v>0.19</v>
      </c>
      <c r="U2836" s="15" t="s">
        <v>18717</v>
      </c>
      <c r="V2836" s="15" t="s">
        <v>76</v>
      </c>
      <c r="W2836" s="16">
        <v>1</v>
      </c>
      <c r="X2836" s="16">
        <v>1</v>
      </c>
      <c r="Y2836" s="15">
        <v>8017</v>
      </c>
      <c r="Z2836" s="15">
        <v>0.184</v>
      </c>
      <c r="AA2836" s="15" t="s">
        <v>21213</v>
      </c>
      <c r="AB2836" s="15" t="s">
        <v>21214</v>
      </c>
      <c r="AC2836" s="15">
        <v>126000</v>
      </c>
      <c r="AD2836" s="26">
        <v>40626</v>
      </c>
      <c r="AE2836" s="15" t="s">
        <v>222</v>
      </c>
      <c r="AF2836" s="15" t="s">
        <v>21642</v>
      </c>
      <c r="AG2836" s="16">
        <v>1</v>
      </c>
      <c r="AH2836" s="15" t="s">
        <v>21643</v>
      </c>
      <c r="AI2836" s="15" t="s">
        <v>78</v>
      </c>
      <c r="AJ2836" s="15">
        <v>8016.9296875</v>
      </c>
      <c r="AK2836" s="15">
        <v>364.20170713099998</v>
      </c>
      <c r="AL2836" s="15">
        <v>3104404.6592000001</v>
      </c>
      <c r="AM2836" s="15">
        <v>1411887.4837</v>
      </c>
      <c r="AN2836" s="19">
        <v>21000</v>
      </c>
      <c r="AO2836" s="19">
        <v>127600</v>
      </c>
      <c r="AP2836" s="19">
        <v>0</v>
      </c>
      <c r="AQ2836" s="19">
        <v>0</v>
      </c>
      <c r="AR2836" s="34">
        <f t="shared" si="580"/>
        <v>148600</v>
      </c>
      <c r="AS2836" s="34">
        <v>45000</v>
      </c>
      <c r="AT2836" s="34">
        <v>3000</v>
      </c>
      <c r="AU2836" s="34">
        <v>36260</v>
      </c>
      <c r="AV2836" s="34">
        <v>0</v>
      </c>
      <c r="AW2836" s="35">
        <f t="shared" si="581"/>
        <v>84260</v>
      </c>
      <c r="AX2836" s="34">
        <f t="shared" si="582"/>
        <v>64340</v>
      </c>
      <c r="AY2836" s="36">
        <v>1.3258000000000001</v>
      </c>
      <c r="AZ2836" s="36">
        <v>2.0265</v>
      </c>
      <c r="BA2836" s="22"/>
      <c r="BB2836" s="19">
        <v>1486</v>
      </c>
      <c r="BC2836" s="34">
        <f t="shared" si="583"/>
        <v>853.01972000000001</v>
      </c>
      <c r="BD2836" s="34">
        <f t="shared" si="584"/>
        <v>1303.8500999999999</v>
      </c>
      <c r="BE2836" s="38">
        <v>3.4819999999999997E-2</v>
      </c>
      <c r="BF2836" s="38">
        <f t="shared" si="585"/>
        <v>3.4819999999999997E-2</v>
      </c>
      <c r="BG2836" s="34">
        <v>29.702146650399996</v>
      </c>
      <c r="BH2836" s="34">
        <v>45.400060481999994</v>
      </c>
      <c r="BI2836" s="34">
        <f t="shared" si="586"/>
        <v>823.31757334960002</v>
      </c>
      <c r="BJ2836" s="34">
        <f t="shared" si="587"/>
        <v>1258.4500395179998</v>
      </c>
      <c r="BK2836" s="34">
        <v>0</v>
      </c>
      <c r="BL2836" s="34">
        <v>0</v>
      </c>
      <c r="BM2836" s="34">
        <f t="shared" si="588"/>
        <v>0</v>
      </c>
      <c r="BN2836" s="39">
        <f t="shared" si="578"/>
        <v>823.31757334960002</v>
      </c>
      <c r="BO2836" s="39">
        <f t="shared" si="579"/>
        <v>1258.4500395179998</v>
      </c>
      <c r="BP2836" s="39">
        <f t="shared" si="589"/>
        <v>435.13246616839979</v>
      </c>
    </row>
    <row r="2837" spans="1:68" s="25" customFormat="1" ht="14.25" x14ac:dyDescent="0.2">
      <c r="A2837" s="14">
        <v>1717</v>
      </c>
      <c r="B2837" s="40"/>
      <c r="C2837" s="15"/>
      <c r="D2837" s="16">
        <v>19373</v>
      </c>
      <c r="E2837" s="15" t="s">
        <v>21644</v>
      </c>
      <c r="F2837" s="15" t="s">
        <v>21645</v>
      </c>
      <c r="G2837" s="17" t="s">
        <v>21646</v>
      </c>
      <c r="H2837" s="17" t="s">
        <v>21647</v>
      </c>
      <c r="I2837" s="17" t="s">
        <v>86</v>
      </c>
      <c r="J2837" s="15" t="s">
        <v>21647</v>
      </c>
      <c r="K2837" s="15" t="s">
        <v>4942</v>
      </c>
      <c r="L2837" s="18" t="s">
        <v>21648</v>
      </c>
      <c r="M2837" s="15" t="s">
        <v>20245</v>
      </c>
      <c r="N2837" s="15" t="s">
        <v>20246</v>
      </c>
      <c r="O2837" s="16">
        <v>510</v>
      </c>
      <c r="P2837" s="15" t="s">
        <v>118</v>
      </c>
      <c r="Q2837" s="15">
        <v>17400</v>
      </c>
      <c r="R2837" s="15">
        <v>113400</v>
      </c>
      <c r="S2837" s="15">
        <v>130800</v>
      </c>
      <c r="T2837" s="15">
        <v>0.16</v>
      </c>
      <c r="U2837" s="15" t="s">
        <v>18717</v>
      </c>
      <c r="V2837" s="15" t="s">
        <v>76</v>
      </c>
      <c r="W2837" s="16">
        <v>1</v>
      </c>
      <c r="X2837" s="16">
        <v>1</v>
      </c>
      <c r="Y2837" s="15">
        <v>7432</v>
      </c>
      <c r="Z2837" s="15">
        <v>0.17100000000000001</v>
      </c>
      <c r="AA2837" s="15" t="s">
        <v>21213</v>
      </c>
      <c r="AB2837" s="15" t="s">
        <v>21214</v>
      </c>
      <c r="AC2837" s="15">
        <v>149900</v>
      </c>
      <c r="AD2837" s="26">
        <v>42209</v>
      </c>
      <c r="AE2837" s="15" t="s">
        <v>119</v>
      </c>
      <c r="AF2837" s="15" t="s">
        <v>119</v>
      </c>
      <c r="AG2837" s="16">
        <v>1</v>
      </c>
      <c r="AH2837" s="15" t="s">
        <v>21649</v>
      </c>
      <c r="AI2837" s="15" t="s">
        <v>78</v>
      </c>
      <c r="AJ2837" s="15">
        <v>7431.9077148400002</v>
      </c>
      <c r="AK2837" s="15">
        <v>365.76325649799998</v>
      </c>
      <c r="AL2837" s="15">
        <v>3104381.9662199998</v>
      </c>
      <c r="AM2837" s="15">
        <v>1411799.9821299999</v>
      </c>
      <c r="AN2837" s="19">
        <v>17400</v>
      </c>
      <c r="AO2837" s="19">
        <v>112100</v>
      </c>
      <c r="AP2837" s="19">
        <v>0</v>
      </c>
      <c r="AQ2837" s="19">
        <v>0</v>
      </c>
      <c r="AR2837" s="34">
        <f t="shared" si="580"/>
        <v>129500</v>
      </c>
      <c r="AS2837" s="34">
        <v>45000</v>
      </c>
      <c r="AT2837" s="34">
        <v>3000</v>
      </c>
      <c r="AU2837" s="34">
        <v>29575</v>
      </c>
      <c r="AV2837" s="34">
        <v>0</v>
      </c>
      <c r="AW2837" s="35">
        <f t="shared" si="581"/>
        <v>77575</v>
      </c>
      <c r="AX2837" s="34">
        <f t="shared" si="582"/>
        <v>51925</v>
      </c>
      <c r="AY2837" s="36">
        <v>1.3258000000000001</v>
      </c>
      <c r="AZ2837" s="36">
        <v>2.0265</v>
      </c>
      <c r="BA2837" s="22"/>
      <c r="BB2837" s="19">
        <v>1295</v>
      </c>
      <c r="BC2837" s="34">
        <f t="shared" si="583"/>
        <v>688.42165</v>
      </c>
      <c r="BD2837" s="34">
        <f t="shared" si="584"/>
        <v>1052.260125</v>
      </c>
      <c r="BE2837" s="38">
        <v>3.4819999999999997E-2</v>
      </c>
      <c r="BF2837" s="38">
        <f t="shared" si="585"/>
        <v>3.4819999999999997E-2</v>
      </c>
      <c r="BG2837" s="34">
        <v>23.970841852999996</v>
      </c>
      <c r="BH2837" s="34">
        <v>36.639697552499996</v>
      </c>
      <c r="BI2837" s="34">
        <f t="shared" si="586"/>
        <v>664.45080814699998</v>
      </c>
      <c r="BJ2837" s="34">
        <f t="shared" si="587"/>
        <v>1015.6204274475</v>
      </c>
      <c r="BK2837" s="34">
        <v>0</v>
      </c>
      <c r="BL2837" s="34">
        <v>0</v>
      </c>
      <c r="BM2837" s="34">
        <f t="shared" si="588"/>
        <v>0</v>
      </c>
      <c r="BN2837" s="39">
        <f t="shared" si="578"/>
        <v>664.45080814699998</v>
      </c>
      <c r="BO2837" s="39">
        <f t="shared" si="579"/>
        <v>1015.6204274475</v>
      </c>
      <c r="BP2837" s="39">
        <f t="shared" si="589"/>
        <v>351.16961930050002</v>
      </c>
    </row>
    <row r="2838" spans="1:68" s="25" customFormat="1" ht="14.25" x14ac:dyDescent="0.2">
      <c r="A2838" s="14">
        <v>1721</v>
      </c>
      <c r="B2838" s="40"/>
      <c r="C2838" s="15"/>
      <c r="D2838" s="16">
        <v>25556</v>
      </c>
      <c r="E2838" s="15" t="s">
        <v>21650</v>
      </c>
      <c r="F2838" s="15" t="s">
        <v>21651</v>
      </c>
      <c r="G2838" s="17" t="s">
        <v>21652</v>
      </c>
      <c r="H2838" s="17" t="s">
        <v>21653</v>
      </c>
      <c r="I2838" s="17" t="s">
        <v>250</v>
      </c>
      <c r="J2838" s="15" t="s">
        <v>21654</v>
      </c>
      <c r="K2838" s="15" t="s">
        <v>1050</v>
      </c>
      <c r="L2838" s="18" t="s">
        <v>21655</v>
      </c>
      <c r="M2838" s="15" t="s">
        <v>20245</v>
      </c>
      <c r="N2838" s="15" t="s">
        <v>20246</v>
      </c>
      <c r="O2838" s="16">
        <v>510</v>
      </c>
      <c r="P2838" s="15" t="s">
        <v>118</v>
      </c>
      <c r="Q2838" s="15">
        <v>20100</v>
      </c>
      <c r="R2838" s="15">
        <v>127700</v>
      </c>
      <c r="S2838" s="15">
        <v>147800</v>
      </c>
      <c r="T2838" s="15">
        <v>0.2</v>
      </c>
      <c r="U2838" s="15" t="s">
        <v>18717</v>
      </c>
      <c r="V2838" s="15" t="s">
        <v>76</v>
      </c>
      <c r="W2838" s="16">
        <v>1</v>
      </c>
      <c r="X2838" s="16">
        <v>0</v>
      </c>
      <c r="Y2838" s="15">
        <v>8957</v>
      </c>
      <c r="Z2838" s="15">
        <v>0.20599999999999999</v>
      </c>
      <c r="AA2838" s="15" t="s">
        <v>21216</v>
      </c>
      <c r="AB2838" s="15" t="s">
        <v>21217</v>
      </c>
      <c r="AC2838" s="15">
        <v>0</v>
      </c>
      <c r="AD2838" s="15"/>
      <c r="AE2838" s="15" t="s">
        <v>137</v>
      </c>
      <c r="AF2838" s="15" t="s">
        <v>21656</v>
      </c>
      <c r="AG2838" s="16">
        <v>1</v>
      </c>
      <c r="AH2838" s="15" t="s">
        <v>21657</v>
      </c>
      <c r="AI2838" s="15" t="s">
        <v>78</v>
      </c>
      <c r="AJ2838" s="15">
        <v>8957.1306152300003</v>
      </c>
      <c r="AK2838" s="15">
        <v>418.45859188200001</v>
      </c>
      <c r="AL2838" s="15">
        <v>3104289.67362</v>
      </c>
      <c r="AM2838" s="15">
        <v>1411757.7212199999</v>
      </c>
      <c r="AN2838" s="19">
        <v>20100</v>
      </c>
      <c r="AO2838" s="19">
        <v>124100</v>
      </c>
      <c r="AP2838" s="19">
        <v>0</v>
      </c>
      <c r="AQ2838" s="19">
        <v>0</v>
      </c>
      <c r="AR2838" s="34">
        <f t="shared" si="580"/>
        <v>144200</v>
      </c>
      <c r="AS2838" s="34">
        <v>45000</v>
      </c>
      <c r="AT2838" s="34">
        <v>3000</v>
      </c>
      <c r="AU2838" s="34">
        <v>34720</v>
      </c>
      <c r="AV2838" s="34">
        <v>0</v>
      </c>
      <c r="AW2838" s="35">
        <f t="shared" si="581"/>
        <v>82720</v>
      </c>
      <c r="AX2838" s="34">
        <f t="shared" si="582"/>
        <v>61480</v>
      </c>
      <c r="AY2838" s="36">
        <v>1.3258000000000001</v>
      </c>
      <c r="AZ2838" s="36">
        <v>2.0265</v>
      </c>
      <c r="BA2838" s="22"/>
      <c r="BB2838" s="19">
        <v>1442</v>
      </c>
      <c r="BC2838" s="34">
        <f t="shared" si="583"/>
        <v>815.10184000000004</v>
      </c>
      <c r="BD2838" s="34">
        <f t="shared" si="584"/>
        <v>1245.8921999999998</v>
      </c>
      <c r="BE2838" s="38">
        <v>3.4819999999999997E-2</v>
      </c>
      <c r="BF2838" s="38">
        <f t="shared" si="585"/>
        <v>3.4819999999999997E-2</v>
      </c>
      <c r="BG2838" s="34">
        <v>28.381846068799998</v>
      </c>
      <c r="BH2838" s="34">
        <v>43.381966403999989</v>
      </c>
      <c r="BI2838" s="34">
        <f t="shared" si="586"/>
        <v>786.71999393120007</v>
      </c>
      <c r="BJ2838" s="34">
        <f t="shared" si="587"/>
        <v>1202.5102335959998</v>
      </c>
      <c r="BK2838" s="34">
        <v>0</v>
      </c>
      <c r="BL2838" s="34">
        <v>0</v>
      </c>
      <c r="BM2838" s="34">
        <f t="shared" si="588"/>
        <v>0</v>
      </c>
      <c r="BN2838" s="39">
        <f t="shared" si="578"/>
        <v>786.71999393120007</v>
      </c>
      <c r="BO2838" s="39">
        <f t="shared" si="579"/>
        <v>1202.5102335959998</v>
      </c>
      <c r="BP2838" s="39">
        <f t="shared" si="589"/>
        <v>415.79023966479974</v>
      </c>
    </row>
    <row r="2839" spans="1:68" s="25" customFormat="1" ht="14.25" x14ac:dyDescent="0.2">
      <c r="A2839" s="14">
        <v>1722</v>
      </c>
      <c r="B2839" s="40"/>
      <c r="C2839" s="15"/>
      <c r="D2839" s="16">
        <v>34385</v>
      </c>
      <c r="E2839" s="15" t="s">
        <v>21658</v>
      </c>
      <c r="F2839" s="15" t="s">
        <v>21659</v>
      </c>
      <c r="G2839" s="17" t="s">
        <v>21652</v>
      </c>
      <c r="H2839" s="17" t="s">
        <v>21653</v>
      </c>
      <c r="I2839" s="17" t="s">
        <v>250</v>
      </c>
      <c r="J2839" s="15" t="s">
        <v>1197</v>
      </c>
      <c r="K2839" s="15" t="s">
        <v>21660</v>
      </c>
      <c r="L2839" s="18" t="s">
        <v>21661</v>
      </c>
      <c r="M2839" s="15" t="s">
        <v>20245</v>
      </c>
      <c r="N2839" s="15" t="s">
        <v>20246</v>
      </c>
      <c r="O2839" s="16">
        <v>510</v>
      </c>
      <c r="P2839" s="15" t="s">
        <v>118</v>
      </c>
      <c r="Q2839" s="15">
        <v>17900</v>
      </c>
      <c r="R2839" s="15">
        <v>125600</v>
      </c>
      <c r="S2839" s="15">
        <v>143500</v>
      </c>
      <c r="T2839" s="15">
        <v>0.16</v>
      </c>
      <c r="U2839" s="15" t="s">
        <v>18717</v>
      </c>
      <c r="V2839" s="15" t="s">
        <v>76</v>
      </c>
      <c r="W2839" s="16">
        <v>1</v>
      </c>
      <c r="X2839" s="16">
        <v>1</v>
      </c>
      <c r="Y2839" s="15">
        <v>8029</v>
      </c>
      <c r="Z2839" s="15">
        <v>0.184</v>
      </c>
      <c r="AA2839" s="15" t="s">
        <v>21216</v>
      </c>
      <c r="AB2839" s="15" t="s">
        <v>21217</v>
      </c>
      <c r="AC2839" s="15">
        <v>117900</v>
      </c>
      <c r="AD2839" s="26">
        <v>38125</v>
      </c>
      <c r="AE2839" s="15" t="s">
        <v>119</v>
      </c>
      <c r="AF2839" s="15" t="s">
        <v>119</v>
      </c>
      <c r="AG2839" s="16">
        <v>1</v>
      </c>
      <c r="AH2839" s="15" t="s">
        <v>21662</v>
      </c>
      <c r="AI2839" s="15" t="s">
        <v>78</v>
      </c>
      <c r="AJ2839" s="15">
        <v>8028.5727539099998</v>
      </c>
      <c r="AK2839" s="15">
        <v>384.48394778599999</v>
      </c>
      <c r="AL2839" s="15">
        <v>3104218.77226</v>
      </c>
      <c r="AM2839" s="15">
        <v>1411738.04807</v>
      </c>
      <c r="AN2839" s="19">
        <v>17900</v>
      </c>
      <c r="AO2839" s="19">
        <v>114000</v>
      </c>
      <c r="AP2839" s="19">
        <v>0</v>
      </c>
      <c r="AQ2839" s="19">
        <v>0</v>
      </c>
      <c r="AR2839" s="34">
        <f t="shared" si="580"/>
        <v>131900</v>
      </c>
      <c r="AS2839" s="34">
        <v>45000</v>
      </c>
      <c r="AT2839" s="34">
        <v>0</v>
      </c>
      <c r="AU2839" s="34">
        <v>30415</v>
      </c>
      <c r="AV2839" s="34">
        <v>0</v>
      </c>
      <c r="AW2839" s="35">
        <f t="shared" si="581"/>
        <v>75415</v>
      </c>
      <c r="AX2839" s="34">
        <f t="shared" si="582"/>
        <v>56485</v>
      </c>
      <c r="AY2839" s="36">
        <v>1.3258000000000001</v>
      </c>
      <c r="AZ2839" s="36">
        <v>2.0265</v>
      </c>
      <c r="BA2839" s="22"/>
      <c r="BB2839" s="19">
        <v>1319</v>
      </c>
      <c r="BC2839" s="34">
        <f t="shared" si="583"/>
        <v>748.87813000000006</v>
      </c>
      <c r="BD2839" s="34">
        <f t="shared" si="584"/>
        <v>1144.668525</v>
      </c>
      <c r="BE2839" s="38">
        <v>3.4819999999999997E-2</v>
      </c>
      <c r="BF2839" s="38">
        <f t="shared" si="585"/>
        <v>3.4819999999999997E-2</v>
      </c>
      <c r="BG2839" s="34">
        <v>26.0759364866</v>
      </c>
      <c r="BH2839" s="34">
        <v>39.857358040499996</v>
      </c>
      <c r="BI2839" s="34">
        <f t="shared" si="586"/>
        <v>722.80219351340008</v>
      </c>
      <c r="BJ2839" s="34">
        <f t="shared" si="587"/>
        <v>1104.8111669595</v>
      </c>
      <c r="BK2839" s="34">
        <v>0</v>
      </c>
      <c r="BL2839" s="34">
        <v>0</v>
      </c>
      <c r="BM2839" s="34">
        <f t="shared" si="588"/>
        <v>0</v>
      </c>
      <c r="BN2839" s="39">
        <f t="shared" si="578"/>
        <v>722.80219351340008</v>
      </c>
      <c r="BO2839" s="39">
        <f t="shared" si="579"/>
        <v>1104.8111669595</v>
      </c>
      <c r="BP2839" s="39">
        <f t="shared" si="589"/>
        <v>382.00897344609996</v>
      </c>
    </row>
    <row r="2840" spans="1:68" s="25" customFormat="1" ht="14.25" x14ac:dyDescent="0.2">
      <c r="A2840" s="14">
        <v>1723</v>
      </c>
      <c r="B2840" s="40"/>
      <c r="C2840" s="15" t="s">
        <v>21663</v>
      </c>
      <c r="D2840" s="16">
        <v>13585</v>
      </c>
      <c r="E2840" s="15" t="s">
        <v>21664</v>
      </c>
      <c r="F2840" s="15" t="s">
        <v>21663</v>
      </c>
      <c r="G2840" s="17" t="s">
        <v>21665</v>
      </c>
      <c r="H2840" s="17" t="s">
        <v>21666</v>
      </c>
      <c r="I2840" s="17" t="s">
        <v>86</v>
      </c>
      <c r="J2840" s="15" t="s">
        <v>21667</v>
      </c>
      <c r="K2840" s="15" t="s">
        <v>21668</v>
      </c>
      <c r="L2840" s="18" t="s">
        <v>21669</v>
      </c>
      <c r="M2840" s="15" t="s">
        <v>20245</v>
      </c>
      <c r="N2840" s="15" t="s">
        <v>20246</v>
      </c>
      <c r="O2840" s="16">
        <v>510</v>
      </c>
      <c r="P2840" s="15" t="s">
        <v>118</v>
      </c>
      <c r="Q2840" s="15">
        <v>17300</v>
      </c>
      <c r="R2840" s="15">
        <v>135000</v>
      </c>
      <c r="S2840" s="15">
        <v>152300</v>
      </c>
      <c r="T2840" s="15">
        <v>0.18</v>
      </c>
      <c r="U2840" s="15" t="s">
        <v>18717</v>
      </c>
      <c r="V2840" s="15" t="s">
        <v>76</v>
      </c>
      <c r="W2840" s="16">
        <v>1</v>
      </c>
      <c r="X2840" s="16">
        <v>1</v>
      </c>
      <c r="Y2840" s="15">
        <v>10018</v>
      </c>
      <c r="Z2840" s="15">
        <v>0.23</v>
      </c>
      <c r="AA2840" s="15" t="s">
        <v>21216</v>
      </c>
      <c r="AB2840" s="15" t="s">
        <v>21217</v>
      </c>
      <c r="AC2840" s="15">
        <v>148869</v>
      </c>
      <c r="AD2840" s="26">
        <v>40267</v>
      </c>
      <c r="AE2840" s="15" t="s">
        <v>222</v>
      </c>
      <c r="AF2840" s="15" t="s">
        <v>21670</v>
      </c>
      <c r="AG2840" s="16">
        <v>1</v>
      </c>
      <c r="AH2840" s="15" t="s">
        <v>21671</v>
      </c>
      <c r="AI2840" s="15" t="s">
        <v>78</v>
      </c>
      <c r="AJ2840" s="15">
        <v>10017.7446289</v>
      </c>
      <c r="AK2840" s="15">
        <v>444.81483200100001</v>
      </c>
      <c r="AL2840" s="15">
        <v>3104151.92741</v>
      </c>
      <c r="AM2840" s="15">
        <v>1411695.0907399999</v>
      </c>
      <c r="AN2840" s="19">
        <v>17300</v>
      </c>
      <c r="AO2840" s="19">
        <v>128700</v>
      </c>
      <c r="AP2840" s="19">
        <v>0</v>
      </c>
      <c r="AQ2840" s="19">
        <v>0</v>
      </c>
      <c r="AR2840" s="34">
        <f t="shared" si="580"/>
        <v>146000</v>
      </c>
      <c r="AS2840" s="34">
        <v>45000</v>
      </c>
      <c r="AT2840" s="34">
        <v>3000</v>
      </c>
      <c r="AU2840" s="34">
        <v>35350</v>
      </c>
      <c r="AV2840" s="34">
        <v>0</v>
      </c>
      <c r="AW2840" s="35">
        <f t="shared" si="581"/>
        <v>83350</v>
      </c>
      <c r="AX2840" s="34">
        <f t="shared" si="582"/>
        <v>62650</v>
      </c>
      <c r="AY2840" s="36">
        <v>1.3258000000000001</v>
      </c>
      <c r="AZ2840" s="36">
        <v>2.0265</v>
      </c>
      <c r="BA2840" s="22"/>
      <c r="BB2840" s="19">
        <v>1460</v>
      </c>
      <c r="BC2840" s="34">
        <f t="shared" si="583"/>
        <v>830.61370000000011</v>
      </c>
      <c r="BD2840" s="34">
        <f t="shared" si="584"/>
        <v>1269.6022499999999</v>
      </c>
      <c r="BE2840" s="38">
        <v>3.4819999999999997E-2</v>
      </c>
      <c r="BF2840" s="38">
        <f t="shared" si="585"/>
        <v>3.4819999999999997E-2</v>
      </c>
      <c r="BG2840" s="34">
        <v>28.921969034</v>
      </c>
      <c r="BH2840" s="34">
        <v>44.207550344999994</v>
      </c>
      <c r="BI2840" s="34">
        <f t="shared" si="586"/>
        <v>801.69173096600014</v>
      </c>
      <c r="BJ2840" s="34">
        <f t="shared" si="587"/>
        <v>1225.3946996549998</v>
      </c>
      <c r="BK2840" s="34">
        <v>0</v>
      </c>
      <c r="BL2840" s="34">
        <v>0</v>
      </c>
      <c r="BM2840" s="34">
        <f t="shared" si="588"/>
        <v>0</v>
      </c>
      <c r="BN2840" s="39">
        <f t="shared" si="578"/>
        <v>801.69173096600014</v>
      </c>
      <c r="BO2840" s="39">
        <f t="shared" si="579"/>
        <v>1225.3946996549998</v>
      </c>
      <c r="BP2840" s="39">
        <f t="shared" si="589"/>
        <v>423.7029686889997</v>
      </c>
    </row>
    <row r="2841" spans="1:68" s="25" customFormat="1" ht="14.25" x14ac:dyDescent="0.2">
      <c r="A2841" s="14">
        <v>1724</v>
      </c>
      <c r="B2841" s="40"/>
      <c r="C2841" s="15"/>
      <c r="D2841" s="16">
        <v>20102</v>
      </c>
      <c r="E2841" s="15" t="s">
        <v>21672</v>
      </c>
      <c r="F2841" s="15" t="s">
        <v>21673</v>
      </c>
      <c r="G2841" s="17" t="s">
        <v>21674</v>
      </c>
      <c r="H2841" s="17" t="s">
        <v>21675</v>
      </c>
      <c r="I2841" s="17" t="s">
        <v>86</v>
      </c>
      <c r="J2841" s="15" t="s">
        <v>21676</v>
      </c>
      <c r="K2841" s="15" t="s">
        <v>5128</v>
      </c>
      <c r="L2841" s="18" t="s">
        <v>21677</v>
      </c>
      <c r="M2841" s="15" t="s">
        <v>20245</v>
      </c>
      <c r="N2841" s="15" t="s">
        <v>20246</v>
      </c>
      <c r="O2841" s="16">
        <v>510</v>
      </c>
      <c r="P2841" s="15" t="s">
        <v>118</v>
      </c>
      <c r="Q2841" s="15">
        <v>18000</v>
      </c>
      <c r="R2841" s="15">
        <v>131600</v>
      </c>
      <c r="S2841" s="15">
        <v>149600</v>
      </c>
      <c r="T2841" s="15">
        <v>0.17</v>
      </c>
      <c r="U2841" s="15" t="s">
        <v>18717</v>
      </c>
      <c r="V2841" s="15" t="s">
        <v>76</v>
      </c>
      <c r="W2841" s="16">
        <v>1</v>
      </c>
      <c r="X2841" s="16">
        <v>1</v>
      </c>
      <c r="Y2841" s="15">
        <v>7322</v>
      </c>
      <c r="Z2841" s="15">
        <v>0.16800000000000001</v>
      </c>
      <c r="AA2841" s="15" t="s">
        <v>21216</v>
      </c>
      <c r="AB2841" s="15" t="s">
        <v>21217</v>
      </c>
      <c r="AC2841" s="15">
        <v>134900</v>
      </c>
      <c r="AD2841" s="26">
        <v>38562</v>
      </c>
      <c r="AE2841" s="15" t="s">
        <v>119</v>
      </c>
      <c r="AF2841" s="15" t="s">
        <v>119</v>
      </c>
      <c r="AG2841" s="16">
        <v>1</v>
      </c>
      <c r="AH2841" s="15" t="s">
        <v>21678</v>
      </c>
      <c r="AI2841" s="15" t="s">
        <v>78</v>
      </c>
      <c r="AJ2841" s="15">
        <v>7322.4067382800004</v>
      </c>
      <c r="AK2841" s="15">
        <v>399.16307330500001</v>
      </c>
      <c r="AL2841" s="15">
        <v>3104172.4596000002</v>
      </c>
      <c r="AM2841" s="15">
        <v>1411629.26443</v>
      </c>
      <c r="AN2841" s="19">
        <v>18000</v>
      </c>
      <c r="AO2841" s="19">
        <v>128000</v>
      </c>
      <c r="AP2841" s="19">
        <v>0</v>
      </c>
      <c r="AQ2841" s="19">
        <v>0</v>
      </c>
      <c r="AR2841" s="34">
        <f t="shared" si="580"/>
        <v>146000</v>
      </c>
      <c r="AS2841" s="34">
        <v>45000</v>
      </c>
      <c r="AT2841" s="34">
        <v>3000</v>
      </c>
      <c r="AU2841" s="34">
        <v>35350</v>
      </c>
      <c r="AV2841" s="34">
        <v>0</v>
      </c>
      <c r="AW2841" s="35">
        <f t="shared" si="581"/>
        <v>83350</v>
      </c>
      <c r="AX2841" s="34">
        <f t="shared" si="582"/>
        <v>62650</v>
      </c>
      <c r="AY2841" s="36">
        <v>1.3258000000000001</v>
      </c>
      <c r="AZ2841" s="36">
        <v>2.0265</v>
      </c>
      <c r="BA2841" s="22"/>
      <c r="BB2841" s="19">
        <v>1460</v>
      </c>
      <c r="BC2841" s="34">
        <f t="shared" si="583"/>
        <v>830.61370000000011</v>
      </c>
      <c r="BD2841" s="34">
        <f t="shared" si="584"/>
        <v>1269.6022499999999</v>
      </c>
      <c r="BE2841" s="38">
        <v>3.4819999999999997E-2</v>
      </c>
      <c r="BF2841" s="38">
        <f t="shared" si="585"/>
        <v>3.4819999999999997E-2</v>
      </c>
      <c r="BG2841" s="34">
        <v>28.921969034</v>
      </c>
      <c r="BH2841" s="34">
        <v>44.207550344999994</v>
      </c>
      <c r="BI2841" s="34">
        <f t="shared" si="586"/>
        <v>801.69173096600014</v>
      </c>
      <c r="BJ2841" s="34">
        <f t="shared" si="587"/>
        <v>1225.3946996549998</v>
      </c>
      <c r="BK2841" s="34">
        <v>0</v>
      </c>
      <c r="BL2841" s="34">
        <v>0</v>
      </c>
      <c r="BM2841" s="34">
        <f t="shared" si="588"/>
        <v>0</v>
      </c>
      <c r="BN2841" s="39">
        <f t="shared" si="578"/>
        <v>801.69173096600014</v>
      </c>
      <c r="BO2841" s="39">
        <f t="shared" si="579"/>
        <v>1225.3946996549998</v>
      </c>
      <c r="BP2841" s="39">
        <f t="shared" si="589"/>
        <v>423.7029686889997</v>
      </c>
    </row>
    <row r="2842" spans="1:68" s="25" customFormat="1" ht="14.25" x14ac:dyDescent="0.2">
      <c r="A2842" s="14">
        <v>1725</v>
      </c>
      <c r="B2842" s="40"/>
      <c r="C2842" s="15"/>
      <c r="D2842" s="16">
        <v>11562</v>
      </c>
      <c r="E2842" s="15" t="s">
        <v>21679</v>
      </c>
      <c r="F2842" s="15" t="s">
        <v>21680</v>
      </c>
      <c r="G2842" s="17" t="s">
        <v>21681</v>
      </c>
      <c r="H2842" s="17" t="s">
        <v>21682</v>
      </c>
      <c r="I2842" s="17" t="s">
        <v>21683</v>
      </c>
      <c r="J2842" s="15" t="s">
        <v>21684</v>
      </c>
      <c r="K2842" s="15" t="s">
        <v>3254</v>
      </c>
      <c r="L2842" s="18" t="s">
        <v>21685</v>
      </c>
      <c r="M2842" s="15" t="s">
        <v>18981</v>
      </c>
      <c r="N2842" s="15" t="s">
        <v>18982</v>
      </c>
      <c r="O2842" s="16">
        <v>510</v>
      </c>
      <c r="P2842" s="15" t="s">
        <v>118</v>
      </c>
      <c r="Q2842" s="15">
        <v>24900</v>
      </c>
      <c r="R2842" s="15">
        <v>120500</v>
      </c>
      <c r="S2842" s="15">
        <v>145400</v>
      </c>
      <c r="T2842" s="15">
        <v>0.25</v>
      </c>
      <c r="U2842" s="15" t="s">
        <v>18717</v>
      </c>
      <c r="V2842" s="15" t="s">
        <v>76</v>
      </c>
      <c r="W2842" s="16">
        <v>1</v>
      </c>
      <c r="X2842" s="16">
        <v>1</v>
      </c>
      <c r="Y2842" s="15">
        <v>10815</v>
      </c>
      <c r="Z2842" s="15">
        <v>0.248</v>
      </c>
      <c r="AA2842" s="15" t="s">
        <v>20247</v>
      </c>
      <c r="AB2842" s="15" t="s">
        <v>18925</v>
      </c>
      <c r="AC2842" s="15">
        <v>118500</v>
      </c>
      <c r="AD2842" s="26">
        <v>39961</v>
      </c>
      <c r="AE2842" s="15" t="s">
        <v>147</v>
      </c>
      <c r="AF2842" s="15" t="s">
        <v>21686</v>
      </c>
      <c r="AG2842" s="16">
        <v>1</v>
      </c>
      <c r="AH2842" s="15" t="s">
        <v>21687</v>
      </c>
      <c r="AI2842" s="15" t="s">
        <v>78</v>
      </c>
      <c r="AJ2842" s="15">
        <v>10815.1201172</v>
      </c>
      <c r="AK2842" s="15">
        <v>425.77406358299999</v>
      </c>
      <c r="AL2842" s="15">
        <v>3103839.6767600002</v>
      </c>
      <c r="AM2842" s="15">
        <v>1412413.31663</v>
      </c>
      <c r="AN2842" s="19">
        <v>24900</v>
      </c>
      <c r="AO2842" s="19">
        <v>113400</v>
      </c>
      <c r="AP2842" s="19">
        <v>0</v>
      </c>
      <c r="AQ2842" s="19">
        <v>0</v>
      </c>
      <c r="AR2842" s="34">
        <f t="shared" si="580"/>
        <v>138300</v>
      </c>
      <c r="AS2842" s="34">
        <v>45000</v>
      </c>
      <c r="AT2842" s="34">
        <v>3000</v>
      </c>
      <c r="AU2842" s="34">
        <v>32655</v>
      </c>
      <c r="AV2842" s="34">
        <v>0</v>
      </c>
      <c r="AW2842" s="35">
        <f t="shared" si="581"/>
        <v>80655</v>
      </c>
      <c r="AX2842" s="34">
        <f t="shared" si="582"/>
        <v>57645</v>
      </c>
      <c r="AY2842" s="36">
        <v>1.3258000000000001</v>
      </c>
      <c r="AZ2842" s="36">
        <v>2.0265</v>
      </c>
      <c r="BA2842" s="22"/>
      <c r="BB2842" s="19">
        <v>1383</v>
      </c>
      <c r="BC2842" s="34">
        <f t="shared" si="583"/>
        <v>764.25741000000016</v>
      </c>
      <c r="BD2842" s="34">
        <f t="shared" si="584"/>
        <v>1168.175925</v>
      </c>
      <c r="BE2842" s="38">
        <v>3.4819999999999997E-2</v>
      </c>
      <c r="BF2842" s="38">
        <f t="shared" si="585"/>
        <v>3.4819999999999997E-2</v>
      </c>
      <c r="BG2842" s="34">
        <v>26.611443016200003</v>
      </c>
      <c r="BH2842" s="34">
        <v>40.675885708499997</v>
      </c>
      <c r="BI2842" s="34">
        <f t="shared" si="586"/>
        <v>737.64596698380012</v>
      </c>
      <c r="BJ2842" s="34">
        <f t="shared" si="587"/>
        <v>1127.5000392915001</v>
      </c>
      <c r="BK2842" s="34">
        <v>0</v>
      </c>
      <c r="BL2842" s="34">
        <v>0</v>
      </c>
      <c r="BM2842" s="34">
        <f t="shared" si="588"/>
        <v>0</v>
      </c>
      <c r="BN2842" s="39">
        <f t="shared" si="578"/>
        <v>737.64596698380012</v>
      </c>
      <c r="BO2842" s="39">
        <f t="shared" si="579"/>
        <v>1127.5000392915001</v>
      </c>
      <c r="BP2842" s="39">
        <f t="shared" si="589"/>
        <v>389.85407230769999</v>
      </c>
    </row>
    <row r="2843" spans="1:68" s="25" customFormat="1" ht="14.25" x14ac:dyDescent="0.2">
      <c r="A2843" s="14">
        <v>1726</v>
      </c>
      <c r="B2843" s="40"/>
      <c r="C2843" s="15" t="s">
        <v>21688</v>
      </c>
      <c r="D2843" s="16">
        <v>13284</v>
      </c>
      <c r="E2843" s="15" t="s">
        <v>21689</v>
      </c>
      <c r="F2843" s="15" t="s">
        <v>21688</v>
      </c>
      <c r="G2843" s="17" t="s">
        <v>21690</v>
      </c>
      <c r="H2843" s="17" t="s">
        <v>21691</v>
      </c>
      <c r="I2843" s="17" t="s">
        <v>86</v>
      </c>
      <c r="J2843" s="15" t="s">
        <v>21692</v>
      </c>
      <c r="K2843" s="15" t="s">
        <v>21693</v>
      </c>
      <c r="L2843" s="18" t="s">
        <v>21694</v>
      </c>
      <c r="M2843" s="15" t="s">
        <v>18981</v>
      </c>
      <c r="N2843" s="15" t="s">
        <v>18982</v>
      </c>
      <c r="O2843" s="16">
        <v>510</v>
      </c>
      <c r="P2843" s="15" t="s">
        <v>118</v>
      </c>
      <c r="Q2843" s="15">
        <v>19000</v>
      </c>
      <c r="R2843" s="15">
        <v>106900</v>
      </c>
      <c r="S2843" s="15">
        <v>125900</v>
      </c>
      <c r="T2843" s="15">
        <v>0.2</v>
      </c>
      <c r="U2843" s="15" t="s">
        <v>18717</v>
      </c>
      <c r="V2843" s="15" t="s">
        <v>76</v>
      </c>
      <c r="W2843" s="16">
        <v>1</v>
      </c>
      <c r="X2843" s="16">
        <v>1</v>
      </c>
      <c r="Y2843" s="15">
        <v>7942</v>
      </c>
      <c r="Z2843" s="15">
        <v>0.182</v>
      </c>
      <c r="AA2843" s="15" t="s">
        <v>20247</v>
      </c>
      <c r="AB2843" s="15" t="s">
        <v>18925</v>
      </c>
      <c r="AC2843" s="15">
        <v>0</v>
      </c>
      <c r="AD2843" s="26">
        <v>41864</v>
      </c>
      <c r="AE2843" s="15" t="s">
        <v>211</v>
      </c>
      <c r="AF2843" s="15" t="s">
        <v>21695</v>
      </c>
      <c r="AG2843" s="16">
        <v>1</v>
      </c>
      <c r="AH2843" s="15" t="s">
        <v>21696</v>
      </c>
      <c r="AI2843" s="15" t="s">
        <v>78</v>
      </c>
      <c r="AJ2843" s="15">
        <v>7942.0122070300004</v>
      </c>
      <c r="AK2843" s="15">
        <v>400.593004253</v>
      </c>
      <c r="AL2843" s="15">
        <v>3103904.17784</v>
      </c>
      <c r="AM2843" s="15">
        <v>1412401.6759299999</v>
      </c>
      <c r="AN2843" s="19">
        <v>19000</v>
      </c>
      <c r="AO2843" s="19">
        <v>105300</v>
      </c>
      <c r="AP2843" s="19">
        <v>0</v>
      </c>
      <c r="AQ2843" s="19">
        <v>0</v>
      </c>
      <c r="AR2843" s="34">
        <f t="shared" si="580"/>
        <v>124300</v>
      </c>
      <c r="AS2843" s="34">
        <v>45000</v>
      </c>
      <c r="AT2843" s="34">
        <v>3000</v>
      </c>
      <c r="AU2843" s="34">
        <v>27755</v>
      </c>
      <c r="AV2843" s="34">
        <v>0</v>
      </c>
      <c r="AW2843" s="35">
        <f t="shared" si="581"/>
        <v>75755</v>
      </c>
      <c r="AX2843" s="34">
        <f t="shared" si="582"/>
        <v>48545</v>
      </c>
      <c r="AY2843" s="36">
        <v>1.3258000000000001</v>
      </c>
      <c r="AZ2843" s="36">
        <v>2.0265</v>
      </c>
      <c r="BA2843" s="22"/>
      <c r="BB2843" s="19">
        <v>1243</v>
      </c>
      <c r="BC2843" s="34">
        <f t="shared" si="583"/>
        <v>643.60960999999998</v>
      </c>
      <c r="BD2843" s="34">
        <f t="shared" si="584"/>
        <v>983.76442499999996</v>
      </c>
      <c r="BE2843" s="38">
        <v>3.4819999999999997E-2</v>
      </c>
      <c r="BF2843" s="38">
        <f t="shared" si="585"/>
        <v>3.4819999999999997E-2</v>
      </c>
      <c r="BG2843" s="34">
        <v>22.410486620199997</v>
      </c>
      <c r="BH2843" s="34">
        <v>34.254677278499997</v>
      </c>
      <c r="BI2843" s="34">
        <f t="shared" si="586"/>
        <v>621.19912337979997</v>
      </c>
      <c r="BJ2843" s="34">
        <f t="shared" si="587"/>
        <v>949.50974772149993</v>
      </c>
      <c r="BK2843" s="34">
        <v>0</v>
      </c>
      <c r="BL2843" s="34">
        <v>0</v>
      </c>
      <c r="BM2843" s="34">
        <f t="shared" si="588"/>
        <v>0</v>
      </c>
      <c r="BN2843" s="39">
        <f t="shared" si="578"/>
        <v>621.19912337979997</v>
      </c>
      <c r="BO2843" s="39">
        <f t="shared" si="579"/>
        <v>949.50974772149993</v>
      </c>
      <c r="BP2843" s="39">
        <f t="shared" si="589"/>
        <v>328.31062434169996</v>
      </c>
    </row>
    <row r="2844" spans="1:68" s="25" customFormat="1" ht="14.25" x14ac:dyDescent="0.2">
      <c r="A2844" s="14">
        <v>1727</v>
      </c>
      <c r="B2844" s="40"/>
      <c r="C2844" s="15"/>
      <c r="D2844" s="16">
        <v>35382</v>
      </c>
      <c r="E2844" s="15" t="s">
        <v>21697</v>
      </c>
      <c r="F2844" s="15" t="s">
        <v>21698</v>
      </c>
      <c r="G2844" s="17" t="s">
        <v>21699</v>
      </c>
      <c r="H2844" s="17" t="s">
        <v>21700</v>
      </c>
      <c r="I2844" s="17" t="s">
        <v>86</v>
      </c>
      <c r="J2844" s="15" t="s">
        <v>21701</v>
      </c>
      <c r="K2844" s="15" t="s">
        <v>86</v>
      </c>
      <c r="L2844" s="18" t="s">
        <v>21702</v>
      </c>
      <c r="M2844" s="15" t="s">
        <v>20245</v>
      </c>
      <c r="N2844" s="15" t="s">
        <v>20246</v>
      </c>
      <c r="O2844" s="16">
        <v>510</v>
      </c>
      <c r="P2844" s="15" t="s">
        <v>118</v>
      </c>
      <c r="Q2844" s="15">
        <v>18100</v>
      </c>
      <c r="R2844" s="15">
        <v>134500</v>
      </c>
      <c r="S2844" s="15">
        <v>152600</v>
      </c>
      <c r="T2844" s="15">
        <v>0.19</v>
      </c>
      <c r="U2844" s="15" t="s">
        <v>18717</v>
      </c>
      <c r="V2844" s="15" t="s">
        <v>76</v>
      </c>
      <c r="W2844" s="16">
        <v>1</v>
      </c>
      <c r="X2844" s="16">
        <v>1</v>
      </c>
      <c r="Y2844" s="15">
        <v>7608</v>
      </c>
      <c r="Z2844" s="15">
        <v>0.17499999999999999</v>
      </c>
      <c r="AA2844" s="15" t="s">
        <v>20247</v>
      </c>
      <c r="AB2844" s="15" t="s">
        <v>18925</v>
      </c>
      <c r="AC2844" s="15">
        <v>137500</v>
      </c>
      <c r="AD2844" s="26">
        <v>39948</v>
      </c>
      <c r="AE2844" s="15" t="s">
        <v>211</v>
      </c>
      <c r="AF2844" s="15" t="s">
        <v>21703</v>
      </c>
      <c r="AG2844" s="16">
        <v>1</v>
      </c>
      <c r="AH2844" s="15" t="s">
        <v>21704</v>
      </c>
      <c r="AI2844" s="15" t="s">
        <v>78</v>
      </c>
      <c r="AJ2844" s="15">
        <v>7608.2927246099998</v>
      </c>
      <c r="AK2844" s="15">
        <v>401.03457657899997</v>
      </c>
      <c r="AL2844" s="15">
        <v>3103956.6194099998</v>
      </c>
      <c r="AM2844" s="15">
        <v>1412396.94789</v>
      </c>
      <c r="AN2844" s="19">
        <v>18100</v>
      </c>
      <c r="AO2844" s="19">
        <v>130300</v>
      </c>
      <c r="AP2844" s="19">
        <v>0</v>
      </c>
      <c r="AQ2844" s="19">
        <v>0</v>
      </c>
      <c r="AR2844" s="34">
        <f t="shared" si="580"/>
        <v>148400</v>
      </c>
      <c r="AS2844" s="34">
        <v>45000</v>
      </c>
      <c r="AT2844" s="34">
        <v>3000</v>
      </c>
      <c r="AU2844" s="34">
        <v>36190</v>
      </c>
      <c r="AV2844" s="34">
        <v>0</v>
      </c>
      <c r="AW2844" s="35">
        <f t="shared" si="581"/>
        <v>84190</v>
      </c>
      <c r="AX2844" s="34">
        <f t="shared" si="582"/>
        <v>64210</v>
      </c>
      <c r="AY2844" s="36">
        <v>1.3258000000000001</v>
      </c>
      <c r="AZ2844" s="36">
        <v>2.0265</v>
      </c>
      <c r="BA2844" s="22"/>
      <c r="BB2844" s="19">
        <v>1484</v>
      </c>
      <c r="BC2844" s="34">
        <f t="shared" si="583"/>
        <v>851.29618000000005</v>
      </c>
      <c r="BD2844" s="34">
        <f t="shared" si="584"/>
        <v>1301.2156500000001</v>
      </c>
      <c r="BE2844" s="38">
        <v>3.4819999999999997E-2</v>
      </c>
      <c r="BF2844" s="38">
        <f t="shared" si="585"/>
        <v>3.4819999999999997E-2</v>
      </c>
      <c r="BG2844" s="34">
        <v>29.6421329876</v>
      </c>
      <c r="BH2844" s="34">
        <v>45.308328932999999</v>
      </c>
      <c r="BI2844" s="34">
        <f t="shared" si="586"/>
        <v>821.65404701240004</v>
      </c>
      <c r="BJ2844" s="34">
        <f t="shared" si="587"/>
        <v>1255.9073210670001</v>
      </c>
      <c r="BK2844" s="34">
        <v>0</v>
      </c>
      <c r="BL2844" s="34">
        <v>0</v>
      </c>
      <c r="BM2844" s="34">
        <f t="shared" si="588"/>
        <v>0</v>
      </c>
      <c r="BN2844" s="39">
        <f t="shared" si="578"/>
        <v>821.65404701240004</v>
      </c>
      <c r="BO2844" s="39">
        <f t="shared" si="579"/>
        <v>1255.9073210670001</v>
      </c>
      <c r="BP2844" s="39">
        <f t="shared" si="589"/>
        <v>434.25327405460007</v>
      </c>
    </row>
    <row r="2845" spans="1:68" s="25" customFormat="1" ht="14.25" x14ac:dyDescent="0.2">
      <c r="A2845" s="14">
        <v>1728</v>
      </c>
      <c r="B2845" s="40"/>
      <c r="C2845" s="15"/>
      <c r="D2845" s="16">
        <v>28505</v>
      </c>
      <c r="E2845" s="15" t="s">
        <v>21705</v>
      </c>
      <c r="F2845" s="15" t="s">
        <v>21706</v>
      </c>
      <c r="G2845" s="17" t="s">
        <v>21707</v>
      </c>
      <c r="H2845" s="17" t="s">
        <v>21708</v>
      </c>
      <c r="I2845" s="17" t="s">
        <v>86</v>
      </c>
      <c r="J2845" s="15" t="s">
        <v>21709</v>
      </c>
      <c r="K2845" s="15" t="s">
        <v>3825</v>
      </c>
      <c r="L2845" s="18" t="s">
        <v>21710</v>
      </c>
      <c r="M2845" s="15" t="s">
        <v>20245</v>
      </c>
      <c r="N2845" s="15" t="s">
        <v>20246</v>
      </c>
      <c r="O2845" s="16">
        <v>510</v>
      </c>
      <c r="P2845" s="15" t="s">
        <v>118</v>
      </c>
      <c r="Q2845" s="15">
        <v>21000</v>
      </c>
      <c r="R2845" s="15">
        <v>152500</v>
      </c>
      <c r="S2845" s="15">
        <v>173500</v>
      </c>
      <c r="T2845" s="15">
        <v>0.22</v>
      </c>
      <c r="U2845" s="15" t="s">
        <v>18717</v>
      </c>
      <c r="V2845" s="15" t="s">
        <v>76</v>
      </c>
      <c r="W2845" s="16">
        <v>1</v>
      </c>
      <c r="X2845" s="16">
        <v>1</v>
      </c>
      <c r="Y2845" s="15">
        <v>8850</v>
      </c>
      <c r="Z2845" s="15">
        <v>0.20300000000000001</v>
      </c>
      <c r="AA2845" s="15" t="s">
        <v>20247</v>
      </c>
      <c r="AB2845" s="15" t="s">
        <v>18925</v>
      </c>
      <c r="AC2845" s="15">
        <v>182500</v>
      </c>
      <c r="AD2845" s="26">
        <v>41845</v>
      </c>
      <c r="AE2845" s="15" t="s">
        <v>147</v>
      </c>
      <c r="AF2845" s="15" t="s">
        <v>21711</v>
      </c>
      <c r="AG2845" s="16">
        <v>1</v>
      </c>
      <c r="AH2845" s="15" t="s">
        <v>21712</v>
      </c>
      <c r="AI2845" s="15" t="s">
        <v>78</v>
      </c>
      <c r="AJ2845" s="15">
        <v>8850.1599121100007</v>
      </c>
      <c r="AK2845" s="15">
        <v>418.74039363000003</v>
      </c>
      <c r="AL2845" s="15">
        <v>3104011.1669999999</v>
      </c>
      <c r="AM2845" s="15">
        <v>1412392.5610400001</v>
      </c>
      <c r="AN2845" s="19">
        <v>21000</v>
      </c>
      <c r="AO2845" s="19">
        <v>149600</v>
      </c>
      <c r="AP2845" s="19">
        <v>0</v>
      </c>
      <c r="AQ2845" s="19">
        <v>0</v>
      </c>
      <c r="AR2845" s="34">
        <f t="shared" si="580"/>
        <v>170600</v>
      </c>
      <c r="AS2845" s="34">
        <v>45000</v>
      </c>
      <c r="AT2845" s="34">
        <v>3000</v>
      </c>
      <c r="AU2845" s="34">
        <v>43960</v>
      </c>
      <c r="AV2845" s="34">
        <v>0</v>
      </c>
      <c r="AW2845" s="35">
        <f t="shared" si="581"/>
        <v>91960</v>
      </c>
      <c r="AX2845" s="34">
        <f t="shared" si="582"/>
        <v>78640</v>
      </c>
      <c r="AY2845" s="36">
        <v>1.3258000000000001</v>
      </c>
      <c r="AZ2845" s="36">
        <v>2.0265</v>
      </c>
      <c r="BA2845" s="22"/>
      <c r="BB2845" s="19">
        <v>1706</v>
      </c>
      <c r="BC2845" s="34">
        <f t="shared" si="583"/>
        <v>1042.6091200000001</v>
      </c>
      <c r="BD2845" s="34">
        <f t="shared" si="584"/>
        <v>1593.6396</v>
      </c>
      <c r="BE2845" s="38">
        <v>3.4819999999999997E-2</v>
      </c>
      <c r="BF2845" s="38">
        <f t="shared" si="585"/>
        <v>3.4819999999999997E-2</v>
      </c>
      <c r="BG2845" s="34">
        <v>36.303649558399997</v>
      </c>
      <c r="BH2845" s="34">
        <v>55.490530871999994</v>
      </c>
      <c r="BI2845" s="34">
        <f t="shared" si="586"/>
        <v>1006.3054704416001</v>
      </c>
      <c r="BJ2845" s="34">
        <f t="shared" si="587"/>
        <v>1538.1490691280001</v>
      </c>
      <c r="BK2845" s="34">
        <v>0</v>
      </c>
      <c r="BL2845" s="34">
        <v>0</v>
      </c>
      <c r="BM2845" s="34">
        <f t="shared" si="588"/>
        <v>0</v>
      </c>
      <c r="BN2845" s="39">
        <f t="shared" si="578"/>
        <v>1006.3054704416001</v>
      </c>
      <c r="BO2845" s="39">
        <f t="shared" si="579"/>
        <v>1538.1490691280001</v>
      </c>
      <c r="BP2845" s="39">
        <f t="shared" si="589"/>
        <v>531.84359868640001</v>
      </c>
    </row>
    <row r="2846" spans="1:68" s="25" customFormat="1" ht="14.25" x14ac:dyDescent="0.2">
      <c r="A2846" s="14">
        <v>1729</v>
      </c>
      <c r="B2846" s="40"/>
      <c r="C2846" s="15" t="s">
        <v>21713</v>
      </c>
      <c r="D2846" s="16">
        <v>7713</v>
      </c>
      <c r="E2846" s="15" t="s">
        <v>21714</v>
      </c>
      <c r="F2846" s="15" t="s">
        <v>21713</v>
      </c>
      <c r="G2846" s="17" t="s">
        <v>21715</v>
      </c>
      <c r="H2846" s="17" t="s">
        <v>21716</v>
      </c>
      <c r="I2846" s="17" t="s">
        <v>86</v>
      </c>
      <c r="J2846" s="15" t="s">
        <v>21717</v>
      </c>
      <c r="K2846" s="15" t="s">
        <v>1429</v>
      </c>
      <c r="L2846" s="18" t="s">
        <v>21718</v>
      </c>
      <c r="M2846" s="15" t="s">
        <v>18981</v>
      </c>
      <c r="N2846" s="15" t="s">
        <v>18982</v>
      </c>
      <c r="O2846" s="16">
        <v>510</v>
      </c>
      <c r="P2846" s="15" t="s">
        <v>118</v>
      </c>
      <c r="Q2846" s="15">
        <v>20500</v>
      </c>
      <c r="R2846" s="15">
        <v>104800</v>
      </c>
      <c r="S2846" s="15">
        <v>125300</v>
      </c>
      <c r="T2846" s="15">
        <v>0.21</v>
      </c>
      <c r="U2846" s="15" t="s">
        <v>18717</v>
      </c>
      <c r="V2846" s="15" t="s">
        <v>76</v>
      </c>
      <c r="W2846" s="16">
        <v>1</v>
      </c>
      <c r="X2846" s="16">
        <v>1</v>
      </c>
      <c r="Y2846" s="15">
        <v>8708</v>
      </c>
      <c r="Z2846" s="15">
        <v>0.2</v>
      </c>
      <c r="AA2846" s="15" t="s">
        <v>20247</v>
      </c>
      <c r="AB2846" s="15" t="s">
        <v>18925</v>
      </c>
      <c r="AC2846" s="15">
        <v>107800</v>
      </c>
      <c r="AD2846" s="26">
        <v>41439</v>
      </c>
      <c r="AE2846" s="15" t="s">
        <v>211</v>
      </c>
      <c r="AF2846" s="15" t="s">
        <v>21719</v>
      </c>
      <c r="AG2846" s="16">
        <v>1</v>
      </c>
      <c r="AH2846" s="15" t="s">
        <v>21720</v>
      </c>
      <c r="AI2846" s="15" t="s">
        <v>78</v>
      </c>
      <c r="AJ2846" s="15">
        <v>8707.5732421899993</v>
      </c>
      <c r="AK2846" s="15">
        <v>414.13082629299998</v>
      </c>
      <c r="AL2846" s="15">
        <v>3104069.7711800002</v>
      </c>
      <c r="AM2846" s="15">
        <v>1412390.8743400001</v>
      </c>
      <c r="AN2846" s="19">
        <v>20500</v>
      </c>
      <c r="AO2846" s="19">
        <v>103300</v>
      </c>
      <c r="AP2846" s="19">
        <v>0</v>
      </c>
      <c r="AQ2846" s="19">
        <v>0</v>
      </c>
      <c r="AR2846" s="34">
        <f t="shared" si="580"/>
        <v>123800</v>
      </c>
      <c r="AS2846" s="34">
        <v>45000</v>
      </c>
      <c r="AT2846" s="34">
        <v>0</v>
      </c>
      <c r="AU2846" s="34">
        <v>27580</v>
      </c>
      <c r="AV2846" s="34">
        <v>0</v>
      </c>
      <c r="AW2846" s="35">
        <f t="shared" si="581"/>
        <v>72580</v>
      </c>
      <c r="AX2846" s="34">
        <f t="shared" si="582"/>
        <v>51220</v>
      </c>
      <c r="AY2846" s="36">
        <v>1.3258000000000001</v>
      </c>
      <c r="AZ2846" s="36">
        <v>2.0265</v>
      </c>
      <c r="BA2846" s="22"/>
      <c r="BB2846" s="19">
        <v>1238</v>
      </c>
      <c r="BC2846" s="34">
        <f t="shared" si="583"/>
        <v>679.07476000000008</v>
      </c>
      <c r="BD2846" s="34">
        <f t="shared" si="584"/>
        <v>1037.9733000000001</v>
      </c>
      <c r="BE2846" s="38">
        <v>3.4819999999999997E-2</v>
      </c>
      <c r="BF2846" s="38">
        <f t="shared" si="585"/>
        <v>3.4819999999999997E-2</v>
      </c>
      <c r="BG2846" s="34">
        <v>23.6453831432</v>
      </c>
      <c r="BH2846" s="34">
        <v>36.142230306000002</v>
      </c>
      <c r="BI2846" s="34">
        <f t="shared" si="586"/>
        <v>655.4293768568001</v>
      </c>
      <c r="BJ2846" s="34">
        <f t="shared" si="587"/>
        <v>1001.8310696940001</v>
      </c>
      <c r="BK2846" s="34">
        <v>0</v>
      </c>
      <c r="BL2846" s="34">
        <v>0</v>
      </c>
      <c r="BM2846" s="34">
        <f t="shared" si="588"/>
        <v>0</v>
      </c>
      <c r="BN2846" s="39">
        <f t="shared" si="578"/>
        <v>655.4293768568001</v>
      </c>
      <c r="BO2846" s="39">
        <f t="shared" si="579"/>
        <v>1001.8310696940001</v>
      </c>
      <c r="BP2846" s="39">
        <f t="shared" si="589"/>
        <v>346.40169283720002</v>
      </c>
    </row>
    <row r="2847" spans="1:68" s="25" customFormat="1" ht="14.25" x14ac:dyDescent="0.2">
      <c r="A2847" s="14">
        <v>1730</v>
      </c>
      <c r="B2847" s="40"/>
      <c r="C2847" s="15"/>
      <c r="D2847" s="16">
        <v>14626</v>
      </c>
      <c r="E2847" s="15" t="s">
        <v>21721</v>
      </c>
      <c r="F2847" s="15" t="s">
        <v>21722</v>
      </c>
      <c r="G2847" s="17" t="s">
        <v>21723</v>
      </c>
      <c r="H2847" s="17" t="s">
        <v>21724</v>
      </c>
      <c r="I2847" s="17" t="s">
        <v>2934</v>
      </c>
      <c r="J2847" s="15" t="s">
        <v>21725</v>
      </c>
      <c r="K2847" s="15" t="s">
        <v>88</v>
      </c>
      <c r="L2847" s="18" t="s">
        <v>21726</v>
      </c>
      <c r="M2847" s="15" t="s">
        <v>18981</v>
      </c>
      <c r="N2847" s="15" t="s">
        <v>18982</v>
      </c>
      <c r="O2847" s="16">
        <v>510</v>
      </c>
      <c r="P2847" s="15" t="s">
        <v>118</v>
      </c>
      <c r="Q2847" s="15">
        <v>20000</v>
      </c>
      <c r="R2847" s="15">
        <v>117400</v>
      </c>
      <c r="S2847" s="15">
        <v>137400</v>
      </c>
      <c r="T2847" s="15">
        <v>0.21</v>
      </c>
      <c r="U2847" s="15" t="s">
        <v>18717</v>
      </c>
      <c r="V2847" s="15" t="s">
        <v>76</v>
      </c>
      <c r="W2847" s="16">
        <v>1</v>
      </c>
      <c r="X2847" s="16">
        <v>1</v>
      </c>
      <c r="Y2847" s="15">
        <v>8427</v>
      </c>
      <c r="Z2847" s="15">
        <v>0.193</v>
      </c>
      <c r="AA2847" s="15" t="s">
        <v>20247</v>
      </c>
      <c r="AB2847" s="15" t="s">
        <v>18925</v>
      </c>
      <c r="AC2847" s="15">
        <v>114500</v>
      </c>
      <c r="AD2847" s="26">
        <v>37048</v>
      </c>
      <c r="AE2847" s="15" t="s">
        <v>211</v>
      </c>
      <c r="AF2847" s="15" t="s">
        <v>21727</v>
      </c>
      <c r="AG2847" s="16">
        <v>1</v>
      </c>
      <c r="AH2847" s="15" t="s">
        <v>21728</v>
      </c>
      <c r="AI2847" s="15" t="s">
        <v>78</v>
      </c>
      <c r="AJ2847" s="15">
        <v>8427.0100097699997</v>
      </c>
      <c r="AK2847" s="15">
        <v>404.01765571200002</v>
      </c>
      <c r="AL2847" s="15">
        <v>3104128.52104</v>
      </c>
      <c r="AM2847" s="15">
        <v>1412391.9216199999</v>
      </c>
      <c r="AN2847" s="19">
        <v>0</v>
      </c>
      <c r="AO2847" s="19">
        <v>0</v>
      </c>
      <c r="AP2847" s="19">
        <v>20000</v>
      </c>
      <c r="AQ2847" s="19">
        <v>115700</v>
      </c>
      <c r="AR2847" s="34">
        <f t="shared" si="580"/>
        <v>135700</v>
      </c>
      <c r="AS2847" s="34">
        <v>0</v>
      </c>
      <c r="AT2847" s="34">
        <v>0</v>
      </c>
      <c r="AU2847" s="34">
        <v>0</v>
      </c>
      <c r="AV2847" s="34">
        <v>0</v>
      </c>
      <c r="AW2847" s="35">
        <f t="shared" si="581"/>
        <v>0</v>
      </c>
      <c r="AX2847" s="34">
        <f t="shared" si="582"/>
        <v>135700</v>
      </c>
      <c r="AY2847" s="36">
        <v>1.3258000000000001</v>
      </c>
      <c r="AZ2847" s="36">
        <v>2.0265</v>
      </c>
      <c r="BA2847" s="22"/>
      <c r="BB2847" s="19">
        <v>2714</v>
      </c>
      <c r="BC2847" s="34">
        <f t="shared" si="583"/>
        <v>1799.1106000000002</v>
      </c>
      <c r="BD2847" s="34">
        <f t="shared" si="584"/>
        <v>2749.9605000000001</v>
      </c>
      <c r="BE2847" s="38">
        <v>3.4819999999999997E-2</v>
      </c>
      <c r="BF2847" s="38">
        <f t="shared" si="585"/>
        <v>3.4819999999999997E-2</v>
      </c>
      <c r="BG2847" s="34">
        <v>0</v>
      </c>
      <c r="BH2847" s="34">
        <v>0</v>
      </c>
      <c r="BI2847" s="34">
        <f t="shared" si="586"/>
        <v>1799.1106000000002</v>
      </c>
      <c r="BJ2847" s="34">
        <f t="shared" si="587"/>
        <v>2749.9605000000001</v>
      </c>
      <c r="BK2847" s="34">
        <v>0</v>
      </c>
      <c r="BL2847" s="34">
        <v>35.960500000000138</v>
      </c>
      <c r="BM2847" s="34">
        <f t="shared" si="588"/>
        <v>35.960500000000138</v>
      </c>
      <c r="BN2847" s="39">
        <f t="shared" si="578"/>
        <v>1799.1106000000002</v>
      </c>
      <c r="BO2847" s="39">
        <f t="shared" si="579"/>
        <v>2714</v>
      </c>
      <c r="BP2847" s="39">
        <f t="shared" si="589"/>
        <v>914.8893999999998</v>
      </c>
    </row>
    <row r="2848" spans="1:68" s="25" customFormat="1" ht="14.25" x14ac:dyDescent="0.2">
      <c r="A2848" s="14">
        <v>1731</v>
      </c>
      <c r="B2848" s="40"/>
      <c r="C2848" s="15" t="s">
        <v>150</v>
      </c>
      <c r="D2848" s="16">
        <v>35129</v>
      </c>
      <c r="E2848" s="15" t="s">
        <v>21729</v>
      </c>
      <c r="F2848" s="15" t="s">
        <v>21730</v>
      </c>
      <c r="G2848" s="17" t="s">
        <v>21731</v>
      </c>
      <c r="H2848" s="17" t="s">
        <v>21732</v>
      </c>
      <c r="I2848" s="17" t="s">
        <v>86</v>
      </c>
      <c r="J2848" s="15" t="s">
        <v>21733</v>
      </c>
      <c r="K2848" s="15" t="s">
        <v>86</v>
      </c>
      <c r="L2848" s="18" t="s">
        <v>21734</v>
      </c>
      <c r="M2848" s="15" t="s">
        <v>20245</v>
      </c>
      <c r="N2848" s="15" t="s">
        <v>20246</v>
      </c>
      <c r="O2848" s="16">
        <v>510</v>
      </c>
      <c r="P2848" s="15" t="s">
        <v>118</v>
      </c>
      <c r="Q2848" s="15">
        <v>19300</v>
      </c>
      <c r="R2848" s="15">
        <v>139500</v>
      </c>
      <c r="S2848" s="15">
        <v>158800</v>
      </c>
      <c r="T2848" s="15">
        <v>0.19</v>
      </c>
      <c r="U2848" s="15" t="s">
        <v>18717</v>
      </c>
      <c r="V2848" s="15" t="s">
        <v>76</v>
      </c>
      <c r="W2848" s="16">
        <v>1</v>
      </c>
      <c r="X2848" s="16">
        <v>1</v>
      </c>
      <c r="Y2848" s="15">
        <v>7977</v>
      </c>
      <c r="Z2848" s="15">
        <v>0.183</v>
      </c>
      <c r="AA2848" s="15" t="s">
        <v>20247</v>
      </c>
      <c r="AB2848" s="15" t="s">
        <v>18925</v>
      </c>
      <c r="AC2848" s="15">
        <v>132270</v>
      </c>
      <c r="AD2848" s="26">
        <v>36888</v>
      </c>
      <c r="AE2848" s="15" t="s">
        <v>211</v>
      </c>
      <c r="AF2848" s="15" t="s">
        <v>21735</v>
      </c>
      <c r="AG2848" s="16">
        <v>1</v>
      </c>
      <c r="AH2848" s="15" t="s">
        <v>21736</v>
      </c>
      <c r="AI2848" s="15" t="s">
        <v>78</v>
      </c>
      <c r="AJ2848" s="15">
        <v>7977.3247070300004</v>
      </c>
      <c r="AK2848" s="15">
        <v>389.83982896800001</v>
      </c>
      <c r="AL2848" s="15">
        <v>3104187.4666200001</v>
      </c>
      <c r="AM2848" s="15">
        <v>1412392.4698699999</v>
      </c>
      <c r="AN2848" s="19">
        <v>0</v>
      </c>
      <c r="AO2848" s="19">
        <v>0</v>
      </c>
      <c r="AP2848" s="19">
        <v>19300</v>
      </c>
      <c r="AQ2848" s="19">
        <v>134100</v>
      </c>
      <c r="AR2848" s="34">
        <f t="shared" si="580"/>
        <v>153400</v>
      </c>
      <c r="AS2848" s="34">
        <v>0</v>
      </c>
      <c r="AT2848" s="34">
        <v>0</v>
      </c>
      <c r="AU2848" s="34">
        <v>0</v>
      </c>
      <c r="AV2848" s="34">
        <v>0</v>
      </c>
      <c r="AW2848" s="35">
        <f t="shared" si="581"/>
        <v>0</v>
      </c>
      <c r="AX2848" s="34">
        <f t="shared" si="582"/>
        <v>153400</v>
      </c>
      <c r="AY2848" s="36">
        <v>1.3258000000000001</v>
      </c>
      <c r="AZ2848" s="36">
        <v>2.0265</v>
      </c>
      <c r="BA2848" s="22"/>
      <c r="BB2848" s="19">
        <v>3068</v>
      </c>
      <c r="BC2848" s="34">
        <f t="shared" si="583"/>
        <v>2033.7772000000002</v>
      </c>
      <c r="BD2848" s="34">
        <f t="shared" si="584"/>
        <v>3108.6509999999998</v>
      </c>
      <c r="BE2848" s="38">
        <v>3.4819999999999997E-2</v>
      </c>
      <c r="BF2848" s="38">
        <f t="shared" si="585"/>
        <v>3.4819999999999997E-2</v>
      </c>
      <c r="BG2848" s="34">
        <v>0</v>
      </c>
      <c r="BH2848" s="34">
        <v>0</v>
      </c>
      <c r="BI2848" s="34">
        <f t="shared" si="586"/>
        <v>2033.7772000000002</v>
      </c>
      <c r="BJ2848" s="34">
        <f t="shared" si="587"/>
        <v>3108.6509999999998</v>
      </c>
      <c r="BK2848" s="34">
        <v>0</v>
      </c>
      <c r="BL2848" s="34">
        <v>40.65099999999984</v>
      </c>
      <c r="BM2848" s="34">
        <f t="shared" si="588"/>
        <v>40.65099999999984</v>
      </c>
      <c r="BN2848" s="39">
        <f t="shared" si="578"/>
        <v>2033.7772000000002</v>
      </c>
      <c r="BO2848" s="39">
        <f t="shared" si="579"/>
        <v>3068</v>
      </c>
      <c r="BP2848" s="39">
        <f t="shared" si="589"/>
        <v>1034.2227999999998</v>
      </c>
    </row>
    <row r="2849" spans="1:68" s="25" customFormat="1" ht="14.25" x14ac:dyDescent="0.2">
      <c r="A2849" s="14">
        <v>1732</v>
      </c>
      <c r="B2849" s="40"/>
      <c r="C2849" s="15"/>
      <c r="D2849" s="16">
        <v>32647</v>
      </c>
      <c r="E2849" s="15" t="s">
        <v>21737</v>
      </c>
      <c r="F2849" s="15" t="s">
        <v>21738</v>
      </c>
      <c r="G2849" s="17" t="s">
        <v>21739</v>
      </c>
      <c r="H2849" s="17" t="s">
        <v>21740</v>
      </c>
      <c r="I2849" s="17" t="s">
        <v>86</v>
      </c>
      <c r="J2849" s="15" t="s">
        <v>21741</v>
      </c>
      <c r="K2849" s="15" t="s">
        <v>698</v>
      </c>
      <c r="L2849" s="18" t="s">
        <v>21742</v>
      </c>
      <c r="M2849" s="15" t="s">
        <v>18981</v>
      </c>
      <c r="N2849" s="15" t="s">
        <v>18982</v>
      </c>
      <c r="O2849" s="16">
        <v>510</v>
      </c>
      <c r="P2849" s="15" t="s">
        <v>118</v>
      </c>
      <c r="Q2849" s="15">
        <v>20500</v>
      </c>
      <c r="R2849" s="15">
        <v>110400</v>
      </c>
      <c r="S2849" s="15">
        <v>130900</v>
      </c>
      <c r="T2849" s="15">
        <v>0.2</v>
      </c>
      <c r="U2849" s="15" t="s">
        <v>18717</v>
      </c>
      <c r="V2849" s="15" t="s">
        <v>76</v>
      </c>
      <c r="W2849" s="16">
        <v>1</v>
      </c>
      <c r="X2849" s="16">
        <v>1</v>
      </c>
      <c r="Y2849" s="15">
        <v>8300</v>
      </c>
      <c r="Z2849" s="15">
        <v>0.191</v>
      </c>
      <c r="AA2849" s="15" t="s">
        <v>20247</v>
      </c>
      <c r="AB2849" s="15" t="s">
        <v>18925</v>
      </c>
      <c r="AC2849" s="15">
        <v>150000</v>
      </c>
      <c r="AD2849" s="26">
        <v>42454</v>
      </c>
      <c r="AE2849" s="15" t="s">
        <v>119</v>
      </c>
      <c r="AF2849" s="15" t="s">
        <v>119</v>
      </c>
      <c r="AG2849" s="16">
        <v>1</v>
      </c>
      <c r="AH2849" s="15" t="s">
        <v>21743</v>
      </c>
      <c r="AI2849" s="15" t="s">
        <v>78</v>
      </c>
      <c r="AJ2849" s="15">
        <v>8299.8376464800003</v>
      </c>
      <c r="AK2849" s="15">
        <v>389.43696945699998</v>
      </c>
      <c r="AL2849" s="15">
        <v>3104249.0460700002</v>
      </c>
      <c r="AM2849" s="15">
        <v>1412395.1260500001</v>
      </c>
      <c r="AN2849" s="19">
        <v>20500</v>
      </c>
      <c r="AO2849" s="19">
        <v>107800</v>
      </c>
      <c r="AP2849" s="19">
        <v>0</v>
      </c>
      <c r="AQ2849" s="19">
        <v>0</v>
      </c>
      <c r="AR2849" s="34">
        <f t="shared" si="580"/>
        <v>128300</v>
      </c>
      <c r="AS2849" s="34">
        <v>45000</v>
      </c>
      <c r="AT2849" s="34">
        <v>0</v>
      </c>
      <c r="AU2849" s="34">
        <v>29155</v>
      </c>
      <c r="AV2849" s="34">
        <v>0</v>
      </c>
      <c r="AW2849" s="35">
        <f t="shared" si="581"/>
        <v>74155</v>
      </c>
      <c r="AX2849" s="34">
        <f t="shared" si="582"/>
        <v>54145</v>
      </c>
      <c r="AY2849" s="36">
        <v>1.3258000000000001</v>
      </c>
      <c r="AZ2849" s="36">
        <v>2.0265</v>
      </c>
      <c r="BA2849" s="22"/>
      <c r="BB2849" s="19">
        <v>1283</v>
      </c>
      <c r="BC2849" s="34">
        <f t="shared" si="583"/>
        <v>717.85441000000014</v>
      </c>
      <c r="BD2849" s="34">
        <f t="shared" si="584"/>
        <v>1097.248425</v>
      </c>
      <c r="BE2849" s="38">
        <v>3.4819999999999997E-2</v>
      </c>
      <c r="BF2849" s="38">
        <f t="shared" si="585"/>
        <v>3.4819999999999997E-2</v>
      </c>
      <c r="BG2849" s="34">
        <v>24.995690556200003</v>
      </c>
      <c r="BH2849" s="34">
        <v>38.206190158499993</v>
      </c>
      <c r="BI2849" s="34">
        <f t="shared" si="586"/>
        <v>692.85871944380017</v>
      </c>
      <c r="BJ2849" s="34">
        <f t="shared" si="587"/>
        <v>1059.0422348415</v>
      </c>
      <c r="BK2849" s="34">
        <v>0</v>
      </c>
      <c r="BL2849" s="34">
        <v>0</v>
      </c>
      <c r="BM2849" s="34">
        <f t="shared" si="588"/>
        <v>0</v>
      </c>
      <c r="BN2849" s="39">
        <f t="shared" si="578"/>
        <v>692.85871944380017</v>
      </c>
      <c r="BO2849" s="39">
        <f t="shared" si="579"/>
        <v>1059.0422348415</v>
      </c>
      <c r="BP2849" s="39">
        <f t="shared" si="589"/>
        <v>366.18351539769981</v>
      </c>
    </row>
    <row r="2850" spans="1:68" s="25" customFormat="1" ht="14.25" x14ac:dyDescent="0.2">
      <c r="A2850" s="14">
        <v>1733</v>
      </c>
      <c r="B2850" s="40"/>
      <c r="C2850" s="15" t="s">
        <v>150</v>
      </c>
      <c r="D2850" s="16">
        <v>15633</v>
      </c>
      <c r="E2850" s="15" t="s">
        <v>21744</v>
      </c>
      <c r="F2850" s="15" t="s">
        <v>21745</v>
      </c>
      <c r="G2850" s="17" t="s">
        <v>21746</v>
      </c>
      <c r="H2850" s="17" t="s">
        <v>21747</v>
      </c>
      <c r="I2850" s="17" t="s">
        <v>86</v>
      </c>
      <c r="J2850" s="15" t="s">
        <v>21748</v>
      </c>
      <c r="K2850" s="15" t="s">
        <v>86</v>
      </c>
      <c r="L2850" s="18" t="s">
        <v>21749</v>
      </c>
      <c r="M2850" s="15" t="s">
        <v>20245</v>
      </c>
      <c r="N2850" s="15" t="s">
        <v>20246</v>
      </c>
      <c r="O2850" s="16">
        <v>510</v>
      </c>
      <c r="P2850" s="15" t="s">
        <v>118</v>
      </c>
      <c r="Q2850" s="15">
        <v>19100</v>
      </c>
      <c r="R2850" s="15">
        <v>140600</v>
      </c>
      <c r="S2850" s="15">
        <v>159700</v>
      </c>
      <c r="T2850" s="15">
        <v>0.19</v>
      </c>
      <c r="U2850" s="15" t="s">
        <v>18717</v>
      </c>
      <c r="V2850" s="15" t="s">
        <v>76</v>
      </c>
      <c r="W2850" s="16">
        <v>1</v>
      </c>
      <c r="X2850" s="16">
        <v>1</v>
      </c>
      <c r="Y2850" s="15">
        <v>8325</v>
      </c>
      <c r="Z2850" s="15">
        <v>0.191</v>
      </c>
      <c r="AA2850" s="15" t="s">
        <v>20247</v>
      </c>
      <c r="AB2850" s="15" t="s">
        <v>18925</v>
      </c>
      <c r="AC2850" s="15">
        <v>129134</v>
      </c>
      <c r="AD2850" s="26">
        <v>36879</v>
      </c>
      <c r="AE2850" s="15" t="s">
        <v>222</v>
      </c>
      <c r="AF2850" s="15" t="s">
        <v>21750</v>
      </c>
      <c r="AG2850" s="16">
        <v>1</v>
      </c>
      <c r="AH2850" s="15" t="s">
        <v>21751</v>
      </c>
      <c r="AI2850" s="15" t="s">
        <v>78</v>
      </c>
      <c r="AJ2850" s="15">
        <v>8325.3911132800004</v>
      </c>
      <c r="AK2850" s="15">
        <v>388.26318861999999</v>
      </c>
      <c r="AL2850" s="15">
        <v>3104314.1296899999</v>
      </c>
      <c r="AM2850" s="15">
        <v>1412391.50263</v>
      </c>
      <c r="AN2850" s="19">
        <v>0</v>
      </c>
      <c r="AO2850" s="19">
        <v>0</v>
      </c>
      <c r="AP2850" s="19">
        <v>19100</v>
      </c>
      <c r="AQ2850" s="19">
        <v>135500</v>
      </c>
      <c r="AR2850" s="34">
        <f t="shared" si="580"/>
        <v>154600</v>
      </c>
      <c r="AS2850" s="34">
        <v>0</v>
      </c>
      <c r="AT2850" s="34">
        <v>0</v>
      </c>
      <c r="AU2850" s="34">
        <v>0</v>
      </c>
      <c r="AV2850" s="34">
        <v>0</v>
      </c>
      <c r="AW2850" s="35">
        <f t="shared" si="581"/>
        <v>0</v>
      </c>
      <c r="AX2850" s="34">
        <f t="shared" si="582"/>
        <v>154600</v>
      </c>
      <c r="AY2850" s="36">
        <v>1.3258000000000001</v>
      </c>
      <c r="AZ2850" s="36">
        <v>2.0265</v>
      </c>
      <c r="BA2850" s="22"/>
      <c r="BB2850" s="19">
        <v>3092</v>
      </c>
      <c r="BC2850" s="34">
        <f t="shared" si="583"/>
        <v>2049.6867999999999</v>
      </c>
      <c r="BD2850" s="34">
        <f t="shared" si="584"/>
        <v>3132.9690000000001</v>
      </c>
      <c r="BE2850" s="38">
        <v>3.4819999999999997E-2</v>
      </c>
      <c r="BF2850" s="38">
        <f t="shared" si="585"/>
        <v>3.4819999999999997E-2</v>
      </c>
      <c r="BG2850" s="34">
        <v>0</v>
      </c>
      <c r="BH2850" s="34">
        <v>0</v>
      </c>
      <c r="BI2850" s="34">
        <f t="shared" si="586"/>
        <v>2049.6867999999999</v>
      </c>
      <c r="BJ2850" s="34">
        <f t="shared" si="587"/>
        <v>3132.9690000000001</v>
      </c>
      <c r="BK2850" s="34">
        <v>0</v>
      </c>
      <c r="BL2850" s="34">
        <v>40.969000000000051</v>
      </c>
      <c r="BM2850" s="34">
        <f t="shared" si="588"/>
        <v>40.969000000000051</v>
      </c>
      <c r="BN2850" s="39">
        <f t="shared" si="578"/>
        <v>2049.6867999999999</v>
      </c>
      <c r="BO2850" s="39">
        <f t="shared" si="579"/>
        <v>3092</v>
      </c>
      <c r="BP2850" s="39">
        <f t="shared" si="589"/>
        <v>1042.3132000000001</v>
      </c>
    </row>
    <row r="2851" spans="1:68" s="25" customFormat="1" ht="14.25" x14ac:dyDescent="0.2">
      <c r="A2851" s="14">
        <v>1734</v>
      </c>
      <c r="B2851" s="40"/>
      <c r="C2851" s="15" t="s">
        <v>17966</v>
      </c>
      <c r="D2851" s="16">
        <v>5370</v>
      </c>
      <c r="E2851" s="15" t="s">
        <v>21752</v>
      </c>
      <c r="F2851" s="15" t="s">
        <v>21753</v>
      </c>
      <c r="G2851" s="17" t="s">
        <v>21754</v>
      </c>
      <c r="H2851" s="17" t="s">
        <v>21755</v>
      </c>
      <c r="I2851" s="17" t="s">
        <v>86</v>
      </c>
      <c r="J2851" s="15" t="s">
        <v>21756</v>
      </c>
      <c r="K2851" s="15" t="s">
        <v>18990</v>
      </c>
      <c r="L2851" s="18" t="s">
        <v>21757</v>
      </c>
      <c r="M2851" s="15" t="s">
        <v>20245</v>
      </c>
      <c r="N2851" s="15" t="s">
        <v>20246</v>
      </c>
      <c r="O2851" s="16">
        <v>510</v>
      </c>
      <c r="P2851" s="15" t="s">
        <v>118</v>
      </c>
      <c r="Q2851" s="15">
        <v>19900</v>
      </c>
      <c r="R2851" s="15">
        <v>125400</v>
      </c>
      <c r="S2851" s="15">
        <v>145300</v>
      </c>
      <c r="T2851" s="15">
        <v>0.2</v>
      </c>
      <c r="U2851" s="15" t="s">
        <v>18717</v>
      </c>
      <c r="V2851" s="15" t="s">
        <v>76</v>
      </c>
      <c r="W2851" s="16">
        <v>1</v>
      </c>
      <c r="X2851" s="16">
        <v>1</v>
      </c>
      <c r="Y2851" s="15">
        <v>8536</v>
      </c>
      <c r="Z2851" s="15">
        <v>0.19600000000000001</v>
      </c>
      <c r="AA2851" s="15" t="s">
        <v>20247</v>
      </c>
      <c r="AB2851" s="15" t="s">
        <v>18925</v>
      </c>
      <c r="AC2851" s="15">
        <v>109357</v>
      </c>
      <c r="AD2851" s="26">
        <v>36852</v>
      </c>
      <c r="AE2851" s="15" t="s">
        <v>222</v>
      </c>
      <c r="AF2851" s="15" t="s">
        <v>21758</v>
      </c>
      <c r="AG2851" s="16">
        <v>1</v>
      </c>
      <c r="AH2851" s="15" t="s">
        <v>21759</v>
      </c>
      <c r="AI2851" s="15" t="s">
        <v>78</v>
      </c>
      <c r="AJ2851" s="15">
        <v>8536.3925781300004</v>
      </c>
      <c r="AK2851" s="15">
        <v>394.06614058899999</v>
      </c>
      <c r="AL2851" s="15">
        <v>3104376.0312199998</v>
      </c>
      <c r="AM2851" s="15">
        <v>1412373.2487300001</v>
      </c>
      <c r="AN2851" s="19">
        <v>19900</v>
      </c>
      <c r="AO2851" s="19">
        <v>120200</v>
      </c>
      <c r="AP2851" s="19">
        <v>0</v>
      </c>
      <c r="AQ2851" s="19">
        <v>0</v>
      </c>
      <c r="AR2851" s="34">
        <f t="shared" si="580"/>
        <v>140100</v>
      </c>
      <c r="AS2851" s="34">
        <v>45000</v>
      </c>
      <c r="AT2851" s="34">
        <v>3000</v>
      </c>
      <c r="AU2851" s="34">
        <v>33285</v>
      </c>
      <c r="AV2851" s="34">
        <v>0</v>
      </c>
      <c r="AW2851" s="35">
        <f t="shared" si="581"/>
        <v>81285</v>
      </c>
      <c r="AX2851" s="34">
        <f t="shared" si="582"/>
        <v>58815</v>
      </c>
      <c r="AY2851" s="36">
        <v>1.3258000000000001</v>
      </c>
      <c r="AZ2851" s="36">
        <v>2.0265</v>
      </c>
      <c r="BA2851" s="22"/>
      <c r="BB2851" s="19">
        <v>1401</v>
      </c>
      <c r="BC2851" s="34">
        <f t="shared" si="583"/>
        <v>779.76927000000001</v>
      </c>
      <c r="BD2851" s="34">
        <f t="shared" si="584"/>
        <v>1191.8859749999999</v>
      </c>
      <c r="BE2851" s="38">
        <v>3.4819999999999997E-2</v>
      </c>
      <c r="BF2851" s="38">
        <f t="shared" si="585"/>
        <v>3.4819999999999997E-2</v>
      </c>
      <c r="BG2851" s="34">
        <v>27.151565981399997</v>
      </c>
      <c r="BH2851" s="34">
        <v>41.501469649499995</v>
      </c>
      <c r="BI2851" s="34">
        <f t="shared" si="586"/>
        <v>752.61770401859997</v>
      </c>
      <c r="BJ2851" s="34">
        <f t="shared" si="587"/>
        <v>1150.3845053504999</v>
      </c>
      <c r="BK2851" s="34">
        <v>0</v>
      </c>
      <c r="BL2851" s="34">
        <v>0</v>
      </c>
      <c r="BM2851" s="34">
        <f t="shared" si="588"/>
        <v>0</v>
      </c>
      <c r="BN2851" s="39">
        <f t="shared" si="578"/>
        <v>752.61770401859997</v>
      </c>
      <c r="BO2851" s="39">
        <f t="shared" si="579"/>
        <v>1150.3845053504999</v>
      </c>
      <c r="BP2851" s="39">
        <f t="shared" si="589"/>
        <v>397.76680133189996</v>
      </c>
    </row>
    <row r="2852" spans="1:68" s="25" customFormat="1" ht="14.25" x14ac:dyDescent="0.2">
      <c r="A2852" s="14">
        <v>1735</v>
      </c>
      <c r="B2852" s="40"/>
      <c r="C2852" s="15" t="s">
        <v>176</v>
      </c>
      <c r="D2852" s="16">
        <v>1308</v>
      </c>
      <c r="E2852" s="15" t="s">
        <v>21760</v>
      </c>
      <c r="F2852" s="15" t="s">
        <v>21761</v>
      </c>
      <c r="G2852" s="17" t="s">
        <v>21762</v>
      </c>
      <c r="H2852" s="17" t="s">
        <v>21763</v>
      </c>
      <c r="I2852" s="17" t="s">
        <v>86</v>
      </c>
      <c r="J2852" s="15" t="s">
        <v>21764</v>
      </c>
      <c r="K2852" s="15" t="s">
        <v>450</v>
      </c>
      <c r="L2852" s="18" t="s">
        <v>21765</v>
      </c>
      <c r="M2852" s="15" t="s">
        <v>20245</v>
      </c>
      <c r="N2852" s="15" t="s">
        <v>20246</v>
      </c>
      <c r="O2852" s="16">
        <v>419</v>
      </c>
      <c r="P2852" s="15" t="s">
        <v>895</v>
      </c>
      <c r="Q2852" s="15">
        <v>17500</v>
      </c>
      <c r="R2852" s="15">
        <v>141900</v>
      </c>
      <c r="S2852" s="15">
        <v>159400</v>
      </c>
      <c r="T2852" s="15">
        <v>0.17</v>
      </c>
      <c r="U2852" s="15" t="s">
        <v>18717</v>
      </c>
      <c r="V2852" s="15" t="s">
        <v>76</v>
      </c>
      <c r="W2852" s="16">
        <v>1</v>
      </c>
      <c r="X2852" s="16">
        <v>1</v>
      </c>
      <c r="Y2852" s="15">
        <v>8283</v>
      </c>
      <c r="Z2852" s="15">
        <v>0.19</v>
      </c>
      <c r="AA2852" s="15" t="s">
        <v>20247</v>
      </c>
      <c r="AB2852" s="15" t="s">
        <v>18925</v>
      </c>
      <c r="AC2852" s="15">
        <v>152000</v>
      </c>
      <c r="AD2852" s="26">
        <v>41389</v>
      </c>
      <c r="AE2852" s="15" t="s">
        <v>119</v>
      </c>
      <c r="AF2852" s="15" t="s">
        <v>119</v>
      </c>
      <c r="AG2852" s="16">
        <v>1</v>
      </c>
      <c r="AH2852" s="15" t="s">
        <v>21766</v>
      </c>
      <c r="AI2852" s="15" t="s">
        <v>78</v>
      </c>
      <c r="AJ2852" s="15">
        <v>8283.2766113300004</v>
      </c>
      <c r="AK2852" s="15">
        <v>392.29824806300002</v>
      </c>
      <c r="AL2852" s="15">
        <v>3104430.73771</v>
      </c>
      <c r="AM2852" s="15">
        <v>1412339.96047</v>
      </c>
      <c r="AN2852" s="19">
        <v>0</v>
      </c>
      <c r="AO2852" s="19">
        <v>0</v>
      </c>
      <c r="AP2852" s="19">
        <v>17500</v>
      </c>
      <c r="AQ2852" s="19">
        <v>134600</v>
      </c>
      <c r="AR2852" s="34">
        <f t="shared" si="580"/>
        <v>152100</v>
      </c>
      <c r="AS2852" s="34">
        <v>0</v>
      </c>
      <c r="AT2852" s="34">
        <v>0</v>
      </c>
      <c r="AU2852" s="34">
        <v>0</v>
      </c>
      <c r="AV2852" s="34">
        <v>0</v>
      </c>
      <c r="AW2852" s="35">
        <f t="shared" si="581"/>
        <v>0</v>
      </c>
      <c r="AX2852" s="34">
        <f t="shared" si="582"/>
        <v>152100</v>
      </c>
      <c r="AY2852" s="36">
        <v>1.3258000000000001</v>
      </c>
      <c r="AZ2852" s="36">
        <v>2.0265</v>
      </c>
      <c r="BA2852" s="22"/>
      <c r="BB2852" s="19">
        <v>3042</v>
      </c>
      <c r="BC2852" s="34">
        <f t="shared" si="583"/>
        <v>2016.5418000000002</v>
      </c>
      <c r="BD2852" s="34">
        <f t="shared" si="584"/>
        <v>3082.3065000000001</v>
      </c>
      <c r="BE2852" s="38">
        <v>3.4819999999999997E-2</v>
      </c>
      <c r="BF2852" s="38">
        <f t="shared" si="585"/>
        <v>3.4819999999999997E-2</v>
      </c>
      <c r="BG2852" s="34">
        <v>0</v>
      </c>
      <c r="BH2852" s="34">
        <v>0</v>
      </c>
      <c r="BI2852" s="34">
        <f t="shared" si="586"/>
        <v>2016.5418000000002</v>
      </c>
      <c r="BJ2852" s="34">
        <f t="shared" si="587"/>
        <v>3082.3065000000001</v>
      </c>
      <c r="BK2852" s="34">
        <v>0</v>
      </c>
      <c r="BL2852" s="34">
        <v>40.306500000000142</v>
      </c>
      <c r="BM2852" s="34">
        <f t="shared" si="588"/>
        <v>40.306500000000142</v>
      </c>
      <c r="BN2852" s="39">
        <f t="shared" si="578"/>
        <v>2016.5418000000002</v>
      </c>
      <c r="BO2852" s="39">
        <f t="shared" si="579"/>
        <v>3042</v>
      </c>
      <c r="BP2852" s="39">
        <f t="shared" si="589"/>
        <v>1025.4581999999998</v>
      </c>
    </row>
    <row r="2853" spans="1:68" s="25" customFormat="1" ht="14.25" x14ac:dyDescent="0.2">
      <c r="A2853" s="14">
        <v>1736</v>
      </c>
      <c r="B2853" s="40"/>
      <c r="C2853" s="15" t="s">
        <v>21767</v>
      </c>
      <c r="D2853" s="16">
        <v>34939</v>
      </c>
      <c r="E2853" s="15" t="s">
        <v>21768</v>
      </c>
      <c r="F2853" s="15" t="s">
        <v>21767</v>
      </c>
      <c r="G2853" s="17" t="s">
        <v>21769</v>
      </c>
      <c r="H2853" s="17" t="s">
        <v>21770</v>
      </c>
      <c r="I2853" s="17" t="s">
        <v>86</v>
      </c>
      <c r="J2853" s="15" t="s">
        <v>21771</v>
      </c>
      <c r="K2853" s="15" t="s">
        <v>86</v>
      </c>
      <c r="L2853" s="18" t="s">
        <v>21772</v>
      </c>
      <c r="M2853" s="15" t="s">
        <v>20245</v>
      </c>
      <c r="N2853" s="15" t="s">
        <v>20246</v>
      </c>
      <c r="O2853" s="16">
        <v>510</v>
      </c>
      <c r="P2853" s="15" t="s">
        <v>118</v>
      </c>
      <c r="Q2853" s="15">
        <v>18300</v>
      </c>
      <c r="R2853" s="15">
        <v>149200</v>
      </c>
      <c r="S2853" s="15">
        <v>167500</v>
      </c>
      <c r="T2853" s="15">
        <v>0.18</v>
      </c>
      <c r="U2853" s="15" t="s">
        <v>18717</v>
      </c>
      <c r="V2853" s="15" t="s">
        <v>76</v>
      </c>
      <c r="W2853" s="16">
        <v>1</v>
      </c>
      <c r="X2853" s="16">
        <v>1</v>
      </c>
      <c r="Y2853" s="15">
        <v>8098</v>
      </c>
      <c r="Z2853" s="15">
        <v>0.186</v>
      </c>
      <c r="AA2853" s="15" t="s">
        <v>20247</v>
      </c>
      <c r="AB2853" s="15" t="s">
        <v>18925</v>
      </c>
      <c r="AC2853" s="15">
        <v>160000</v>
      </c>
      <c r="AD2853" s="26">
        <v>42321</v>
      </c>
      <c r="AE2853" s="15" t="s">
        <v>119</v>
      </c>
      <c r="AF2853" s="15" t="s">
        <v>119</v>
      </c>
      <c r="AG2853" s="16">
        <v>1</v>
      </c>
      <c r="AH2853" s="15" t="s">
        <v>21773</v>
      </c>
      <c r="AI2853" s="15" t="s">
        <v>78</v>
      </c>
      <c r="AJ2853" s="15">
        <v>8097.5915527300003</v>
      </c>
      <c r="AK2853" s="15">
        <v>395.95791402499998</v>
      </c>
      <c r="AL2853" s="15">
        <v>3104477.9952799999</v>
      </c>
      <c r="AM2853" s="15">
        <v>1412299.82412</v>
      </c>
      <c r="AN2853" s="19">
        <v>18300</v>
      </c>
      <c r="AO2853" s="19">
        <v>144100</v>
      </c>
      <c r="AP2853" s="19">
        <v>0</v>
      </c>
      <c r="AQ2853" s="19">
        <v>0</v>
      </c>
      <c r="AR2853" s="34">
        <f t="shared" si="580"/>
        <v>162400</v>
      </c>
      <c r="AS2853" s="34">
        <v>45000</v>
      </c>
      <c r="AT2853" s="34">
        <v>0</v>
      </c>
      <c r="AU2853" s="34">
        <v>41090</v>
      </c>
      <c r="AV2853" s="34">
        <v>24960</v>
      </c>
      <c r="AW2853" s="35">
        <f t="shared" si="581"/>
        <v>111050</v>
      </c>
      <c r="AX2853" s="34">
        <f t="shared" si="582"/>
        <v>51350</v>
      </c>
      <c r="AY2853" s="36">
        <v>1.3258000000000001</v>
      </c>
      <c r="AZ2853" s="36">
        <v>2.0265</v>
      </c>
      <c r="BA2853" s="22"/>
      <c r="BB2853" s="19">
        <v>1624</v>
      </c>
      <c r="BC2853" s="34">
        <f t="shared" si="583"/>
        <v>680.79830000000004</v>
      </c>
      <c r="BD2853" s="34">
        <f t="shared" si="584"/>
        <v>1040.6077499999999</v>
      </c>
      <c r="BE2853" s="38">
        <v>3.4819999999999997E-2</v>
      </c>
      <c r="BF2853" s="38">
        <f t="shared" si="585"/>
        <v>3.4819999999999997E-2</v>
      </c>
      <c r="BG2853" s="34">
        <v>23.705396806</v>
      </c>
      <c r="BH2853" s="34">
        <v>36.23396185499999</v>
      </c>
      <c r="BI2853" s="34">
        <f t="shared" si="586"/>
        <v>657.09290319400009</v>
      </c>
      <c r="BJ2853" s="34">
        <f t="shared" si="587"/>
        <v>1004.3737881449999</v>
      </c>
      <c r="BK2853" s="34">
        <v>0</v>
      </c>
      <c r="BL2853" s="34">
        <v>0</v>
      </c>
      <c r="BM2853" s="34">
        <f t="shared" si="588"/>
        <v>0</v>
      </c>
      <c r="BN2853" s="39">
        <f t="shared" si="578"/>
        <v>657.09290319400009</v>
      </c>
      <c r="BO2853" s="39">
        <f t="shared" si="579"/>
        <v>1004.3737881449999</v>
      </c>
      <c r="BP2853" s="39">
        <f t="shared" si="589"/>
        <v>347.28088495099985</v>
      </c>
    </row>
    <row r="2854" spans="1:68" s="25" customFormat="1" ht="14.25" x14ac:dyDescent="0.2">
      <c r="A2854" s="14">
        <v>1737</v>
      </c>
      <c r="B2854" s="40"/>
      <c r="C2854" s="15" t="s">
        <v>593</v>
      </c>
      <c r="D2854" s="16">
        <v>34966</v>
      </c>
      <c r="E2854" s="15" t="s">
        <v>21774</v>
      </c>
      <c r="F2854" s="15" t="s">
        <v>21775</v>
      </c>
      <c r="G2854" s="17" t="s">
        <v>21776</v>
      </c>
      <c r="H2854" s="17" t="s">
        <v>21777</v>
      </c>
      <c r="I2854" s="17" t="s">
        <v>86</v>
      </c>
      <c r="J2854" s="15" t="s">
        <v>21778</v>
      </c>
      <c r="K2854" s="15" t="s">
        <v>86</v>
      </c>
      <c r="L2854" s="18" t="s">
        <v>21779</v>
      </c>
      <c r="M2854" s="15" t="s">
        <v>20245</v>
      </c>
      <c r="N2854" s="15" t="s">
        <v>20246</v>
      </c>
      <c r="O2854" s="16">
        <v>510</v>
      </c>
      <c r="P2854" s="15" t="s">
        <v>118</v>
      </c>
      <c r="Q2854" s="15">
        <v>19300</v>
      </c>
      <c r="R2854" s="15">
        <v>124300</v>
      </c>
      <c r="S2854" s="15">
        <v>143600</v>
      </c>
      <c r="T2854" s="15">
        <v>0.19</v>
      </c>
      <c r="U2854" s="15" t="s">
        <v>18717</v>
      </c>
      <c r="V2854" s="15" t="s">
        <v>76</v>
      </c>
      <c r="W2854" s="16">
        <v>1</v>
      </c>
      <c r="X2854" s="16">
        <v>1</v>
      </c>
      <c r="Y2854" s="15">
        <v>8725</v>
      </c>
      <c r="Z2854" s="15">
        <v>0.2</v>
      </c>
      <c r="AA2854" s="15" t="s">
        <v>20247</v>
      </c>
      <c r="AB2854" s="15" t="s">
        <v>18925</v>
      </c>
      <c r="AC2854" s="15">
        <v>112090</v>
      </c>
      <c r="AD2854" s="26">
        <v>37307</v>
      </c>
      <c r="AE2854" s="15" t="s">
        <v>119</v>
      </c>
      <c r="AF2854" s="15" t="s">
        <v>119</v>
      </c>
      <c r="AG2854" s="16">
        <v>1</v>
      </c>
      <c r="AH2854" s="15" t="s">
        <v>21780</v>
      </c>
      <c r="AI2854" s="15" t="s">
        <v>78</v>
      </c>
      <c r="AJ2854" s="15">
        <v>8724.9028320300004</v>
      </c>
      <c r="AK2854" s="15">
        <v>404.53252942500001</v>
      </c>
      <c r="AL2854" s="15">
        <v>3104514.1723699998</v>
      </c>
      <c r="AM2854" s="15">
        <v>1412252.1262300001</v>
      </c>
      <c r="AN2854" s="19">
        <v>19300</v>
      </c>
      <c r="AO2854" s="19">
        <v>121900</v>
      </c>
      <c r="AP2854" s="19">
        <v>0</v>
      </c>
      <c r="AQ2854" s="19">
        <v>0</v>
      </c>
      <c r="AR2854" s="34">
        <f t="shared" si="580"/>
        <v>141200</v>
      </c>
      <c r="AS2854" s="34">
        <v>45000</v>
      </c>
      <c r="AT2854" s="34">
        <v>3000</v>
      </c>
      <c r="AU2854" s="34">
        <v>33670</v>
      </c>
      <c r="AV2854" s="34">
        <v>0</v>
      </c>
      <c r="AW2854" s="35">
        <f t="shared" si="581"/>
        <v>81670</v>
      </c>
      <c r="AX2854" s="34">
        <f t="shared" si="582"/>
        <v>59530</v>
      </c>
      <c r="AY2854" s="36">
        <v>1.3258000000000001</v>
      </c>
      <c r="AZ2854" s="36">
        <v>2.0265</v>
      </c>
      <c r="BA2854" s="22"/>
      <c r="BB2854" s="19">
        <v>1412</v>
      </c>
      <c r="BC2854" s="34">
        <f t="shared" si="583"/>
        <v>789.24874</v>
      </c>
      <c r="BD2854" s="34">
        <f t="shared" si="584"/>
        <v>1206.37545</v>
      </c>
      <c r="BE2854" s="38">
        <v>3.4819999999999997E-2</v>
      </c>
      <c r="BF2854" s="38">
        <f t="shared" si="585"/>
        <v>3.4819999999999997E-2</v>
      </c>
      <c r="BG2854" s="34">
        <v>27.481641126799996</v>
      </c>
      <c r="BH2854" s="34">
        <v>42.005993168999993</v>
      </c>
      <c r="BI2854" s="34">
        <f t="shared" si="586"/>
        <v>761.76709887319998</v>
      </c>
      <c r="BJ2854" s="34">
        <f t="shared" si="587"/>
        <v>1164.369456831</v>
      </c>
      <c r="BK2854" s="34">
        <v>0</v>
      </c>
      <c r="BL2854" s="34">
        <v>0</v>
      </c>
      <c r="BM2854" s="34">
        <f t="shared" si="588"/>
        <v>0</v>
      </c>
      <c r="BN2854" s="39">
        <f t="shared" si="578"/>
        <v>761.76709887319998</v>
      </c>
      <c r="BO2854" s="39">
        <f t="shared" si="579"/>
        <v>1164.369456831</v>
      </c>
      <c r="BP2854" s="39">
        <f t="shared" si="589"/>
        <v>402.6023579578</v>
      </c>
    </row>
    <row r="2855" spans="1:68" s="25" customFormat="1" ht="14.25" x14ac:dyDescent="0.2">
      <c r="A2855" s="14">
        <v>1738</v>
      </c>
      <c r="B2855" s="40"/>
      <c r="C2855" s="15"/>
      <c r="D2855" s="16">
        <v>17192</v>
      </c>
      <c r="E2855" s="15" t="s">
        <v>21781</v>
      </c>
      <c r="F2855" s="15" t="s">
        <v>21782</v>
      </c>
      <c r="G2855" s="17" t="s">
        <v>21783</v>
      </c>
      <c r="H2855" s="17" t="s">
        <v>21784</v>
      </c>
      <c r="I2855" s="17" t="s">
        <v>86</v>
      </c>
      <c r="J2855" s="15" t="s">
        <v>21785</v>
      </c>
      <c r="K2855" s="15" t="s">
        <v>86</v>
      </c>
      <c r="L2855" s="18" t="s">
        <v>21786</v>
      </c>
      <c r="M2855" s="15" t="s">
        <v>18981</v>
      </c>
      <c r="N2855" s="15" t="s">
        <v>18982</v>
      </c>
      <c r="O2855" s="16">
        <v>510</v>
      </c>
      <c r="P2855" s="15" t="s">
        <v>118</v>
      </c>
      <c r="Q2855" s="15">
        <v>18100</v>
      </c>
      <c r="R2855" s="15">
        <v>119300</v>
      </c>
      <c r="S2855" s="15">
        <v>137400</v>
      </c>
      <c r="T2855" s="15">
        <v>0.17</v>
      </c>
      <c r="U2855" s="15" t="s">
        <v>18717</v>
      </c>
      <c r="V2855" s="15" t="s">
        <v>76</v>
      </c>
      <c r="W2855" s="16">
        <v>1</v>
      </c>
      <c r="X2855" s="16">
        <v>1</v>
      </c>
      <c r="Y2855" s="15">
        <v>8064</v>
      </c>
      <c r="Z2855" s="15">
        <v>0.185</v>
      </c>
      <c r="AA2855" s="15" t="s">
        <v>20247</v>
      </c>
      <c r="AB2855" s="15" t="s">
        <v>78</v>
      </c>
      <c r="AC2855" s="15">
        <v>134000</v>
      </c>
      <c r="AD2855" s="26">
        <v>41473</v>
      </c>
      <c r="AE2855" s="15" t="s">
        <v>211</v>
      </c>
      <c r="AF2855" s="15" t="s">
        <v>21787</v>
      </c>
      <c r="AG2855" s="16">
        <v>1</v>
      </c>
      <c r="AH2855" s="15" t="s">
        <v>21788</v>
      </c>
      <c r="AI2855" s="15" t="s">
        <v>78</v>
      </c>
      <c r="AJ2855" s="15">
        <v>8063.6323242199996</v>
      </c>
      <c r="AK2855" s="15">
        <v>385.73756253400001</v>
      </c>
      <c r="AL2855" s="15">
        <v>3104531.2936900002</v>
      </c>
      <c r="AM2855" s="15">
        <v>1412191.8907900001</v>
      </c>
      <c r="AN2855" s="19">
        <v>18100</v>
      </c>
      <c r="AO2855" s="19">
        <v>117600</v>
      </c>
      <c r="AP2855" s="19">
        <v>0</v>
      </c>
      <c r="AQ2855" s="19">
        <v>500</v>
      </c>
      <c r="AR2855" s="34">
        <f t="shared" si="580"/>
        <v>136200</v>
      </c>
      <c r="AS2855" s="34">
        <v>45000</v>
      </c>
      <c r="AT2855" s="34">
        <v>3000</v>
      </c>
      <c r="AU2855" s="34">
        <v>31745</v>
      </c>
      <c r="AV2855" s="34">
        <v>0</v>
      </c>
      <c r="AW2855" s="35">
        <f t="shared" si="581"/>
        <v>79745</v>
      </c>
      <c r="AX2855" s="34">
        <f t="shared" si="582"/>
        <v>56455</v>
      </c>
      <c r="AY2855" s="36">
        <v>1.3258000000000001</v>
      </c>
      <c r="AZ2855" s="36">
        <v>2.0265</v>
      </c>
      <c r="BA2855" s="22"/>
      <c r="BB2855" s="19">
        <v>1372</v>
      </c>
      <c r="BC2855" s="34">
        <f t="shared" si="583"/>
        <v>748.48038999999994</v>
      </c>
      <c r="BD2855" s="34">
        <f t="shared" si="584"/>
        <v>1144.060575</v>
      </c>
      <c r="BE2855" s="38">
        <v>3.4819999999999997E-2</v>
      </c>
      <c r="BF2855" s="38">
        <f t="shared" si="585"/>
        <v>3.4819999999999997E-2</v>
      </c>
      <c r="BG2855" s="34">
        <v>25.831265399799999</v>
      </c>
      <c r="BH2855" s="34">
        <v>39.483375571499991</v>
      </c>
      <c r="BI2855" s="34">
        <f t="shared" si="586"/>
        <v>722.64912460019991</v>
      </c>
      <c r="BJ2855" s="34">
        <f t="shared" si="587"/>
        <v>1104.5771994285001</v>
      </c>
      <c r="BK2855" s="34">
        <v>0</v>
      </c>
      <c r="BL2855" s="34">
        <v>0</v>
      </c>
      <c r="BM2855" s="34">
        <f t="shared" si="588"/>
        <v>0</v>
      </c>
      <c r="BN2855" s="39">
        <f t="shared" si="578"/>
        <v>722.64912460019991</v>
      </c>
      <c r="BO2855" s="39">
        <f t="shared" si="579"/>
        <v>1104.5771994285001</v>
      </c>
      <c r="BP2855" s="39">
        <f t="shared" si="589"/>
        <v>381.92807482830017</v>
      </c>
    </row>
    <row r="2856" spans="1:68" s="25" customFormat="1" ht="14.25" x14ac:dyDescent="0.2">
      <c r="A2856" s="14">
        <v>1739</v>
      </c>
      <c r="B2856" s="40"/>
      <c r="C2856" s="15"/>
      <c r="D2856" s="16">
        <v>12947</v>
      </c>
      <c r="E2856" s="15" t="s">
        <v>21789</v>
      </c>
      <c r="F2856" s="15" t="s">
        <v>21790</v>
      </c>
      <c r="G2856" s="17" t="s">
        <v>21791</v>
      </c>
      <c r="H2856" s="17" t="s">
        <v>21792</v>
      </c>
      <c r="I2856" s="17" t="s">
        <v>86</v>
      </c>
      <c r="J2856" s="15" t="s">
        <v>21793</v>
      </c>
      <c r="K2856" s="15" t="s">
        <v>1925</v>
      </c>
      <c r="L2856" s="18" t="s">
        <v>21794</v>
      </c>
      <c r="M2856" s="15" t="s">
        <v>20245</v>
      </c>
      <c r="N2856" s="15" t="s">
        <v>20246</v>
      </c>
      <c r="O2856" s="16">
        <v>510</v>
      </c>
      <c r="P2856" s="15" t="s">
        <v>118</v>
      </c>
      <c r="Q2856" s="15">
        <v>17500</v>
      </c>
      <c r="R2856" s="15">
        <v>133400</v>
      </c>
      <c r="S2856" s="15">
        <v>150900</v>
      </c>
      <c r="T2856" s="15">
        <v>0.16</v>
      </c>
      <c r="U2856" s="15" t="s">
        <v>18717</v>
      </c>
      <c r="V2856" s="15" t="s">
        <v>76</v>
      </c>
      <c r="W2856" s="16">
        <v>1</v>
      </c>
      <c r="X2856" s="16">
        <v>1</v>
      </c>
      <c r="Y2856" s="15">
        <v>5476</v>
      </c>
      <c r="Z2856" s="15">
        <v>0.126</v>
      </c>
      <c r="AA2856" s="15" t="s">
        <v>21213</v>
      </c>
      <c r="AB2856" s="15" t="s">
        <v>78</v>
      </c>
      <c r="AC2856" s="15">
        <v>0</v>
      </c>
      <c r="AD2856" s="26">
        <v>41996</v>
      </c>
      <c r="AE2856" s="15" t="s">
        <v>119</v>
      </c>
      <c r="AF2856" s="15" t="s">
        <v>119</v>
      </c>
      <c r="AG2856" s="16">
        <v>1</v>
      </c>
      <c r="AH2856" s="15" t="s">
        <v>21795</v>
      </c>
      <c r="AI2856" s="15" t="s">
        <v>78</v>
      </c>
      <c r="AJ2856" s="15">
        <v>5475.7534179699996</v>
      </c>
      <c r="AK2856" s="15">
        <v>320.29607590500001</v>
      </c>
      <c r="AL2856" s="15">
        <v>3104535.0770800002</v>
      </c>
      <c r="AM2856" s="15">
        <v>1412133.6575499999</v>
      </c>
      <c r="AN2856" s="19">
        <v>17500</v>
      </c>
      <c r="AO2856" s="19">
        <v>133500</v>
      </c>
      <c r="AP2856" s="19">
        <v>0</v>
      </c>
      <c r="AQ2856" s="19">
        <v>0</v>
      </c>
      <c r="AR2856" s="34">
        <f t="shared" si="580"/>
        <v>151000</v>
      </c>
      <c r="AS2856" s="34">
        <v>45000</v>
      </c>
      <c r="AT2856" s="34">
        <v>3000</v>
      </c>
      <c r="AU2856" s="34">
        <v>37100</v>
      </c>
      <c r="AV2856" s="34">
        <v>0</v>
      </c>
      <c r="AW2856" s="35">
        <f t="shared" si="581"/>
        <v>85100</v>
      </c>
      <c r="AX2856" s="34">
        <f t="shared" si="582"/>
        <v>65900</v>
      </c>
      <c r="AY2856" s="36">
        <v>1.3258000000000001</v>
      </c>
      <c r="AZ2856" s="36">
        <v>2.0265</v>
      </c>
      <c r="BA2856" s="22"/>
      <c r="BB2856" s="19">
        <v>1510</v>
      </c>
      <c r="BC2856" s="34">
        <f t="shared" si="583"/>
        <v>873.70220000000006</v>
      </c>
      <c r="BD2856" s="34">
        <f t="shared" si="584"/>
        <v>1335.4635000000001</v>
      </c>
      <c r="BE2856" s="38">
        <v>3.4819999999999997E-2</v>
      </c>
      <c r="BF2856" s="38">
        <f t="shared" si="585"/>
        <v>3.4819999999999997E-2</v>
      </c>
      <c r="BG2856" s="34">
        <v>30.422310604</v>
      </c>
      <c r="BH2856" s="34">
        <v>46.500839069999998</v>
      </c>
      <c r="BI2856" s="34">
        <f t="shared" si="586"/>
        <v>843.27988939600004</v>
      </c>
      <c r="BJ2856" s="34">
        <f t="shared" si="587"/>
        <v>1288.9626609300001</v>
      </c>
      <c r="BK2856" s="34">
        <v>0</v>
      </c>
      <c r="BL2856" s="34">
        <v>0</v>
      </c>
      <c r="BM2856" s="34">
        <f t="shared" si="588"/>
        <v>0</v>
      </c>
      <c r="BN2856" s="39">
        <f t="shared" si="578"/>
        <v>843.27988939600004</v>
      </c>
      <c r="BO2856" s="39">
        <f t="shared" si="579"/>
        <v>1288.9626609300001</v>
      </c>
      <c r="BP2856" s="39">
        <f t="shared" si="589"/>
        <v>445.68277153400004</v>
      </c>
    </row>
    <row r="2857" spans="1:68" s="25" customFormat="1" ht="14.25" x14ac:dyDescent="0.2">
      <c r="A2857" s="14">
        <v>1740</v>
      </c>
      <c r="B2857" s="40"/>
      <c r="C2857" s="15" t="s">
        <v>21796</v>
      </c>
      <c r="D2857" s="16">
        <v>8178</v>
      </c>
      <c r="E2857" s="15" t="s">
        <v>21797</v>
      </c>
      <c r="F2857" s="15" t="s">
        <v>21796</v>
      </c>
      <c r="G2857" s="17" t="s">
        <v>21798</v>
      </c>
      <c r="H2857" s="17" t="s">
        <v>21799</v>
      </c>
      <c r="I2857" s="17" t="s">
        <v>86</v>
      </c>
      <c r="J2857" s="15" t="s">
        <v>21800</v>
      </c>
      <c r="K2857" s="15" t="s">
        <v>15841</v>
      </c>
      <c r="L2857" s="18" t="s">
        <v>21801</v>
      </c>
      <c r="M2857" s="15" t="s">
        <v>20245</v>
      </c>
      <c r="N2857" s="15" t="s">
        <v>20246</v>
      </c>
      <c r="O2857" s="16">
        <v>510</v>
      </c>
      <c r="P2857" s="15" t="s">
        <v>118</v>
      </c>
      <c r="Q2857" s="15">
        <v>15300</v>
      </c>
      <c r="R2857" s="15">
        <v>134800</v>
      </c>
      <c r="S2857" s="15">
        <v>150100</v>
      </c>
      <c r="T2857" s="15">
        <v>0.14000000000000001</v>
      </c>
      <c r="U2857" s="15" t="s">
        <v>18717</v>
      </c>
      <c r="V2857" s="15" t="s">
        <v>76</v>
      </c>
      <c r="W2857" s="16">
        <v>1</v>
      </c>
      <c r="X2857" s="16">
        <v>1</v>
      </c>
      <c r="Y2857" s="15">
        <v>5844</v>
      </c>
      <c r="Z2857" s="15">
        <v>0.13400000000000001</v>
      </c>
      <c r="AA2857" s="15" t="s">
        <v>21213</v>
      </c>
      <c r="AB2857" s="15" t="s">
        <v>78</v>
      </c>
      <c r="AC2857" s="15">
        <v>128960</v>
      </c>
      <c r="AD2857" s="26">
        <v>37069</v>
      </c>
      <c r="AE2857" s="15" t="s">
        <v>211</v>
      </c>
      <c r="AF2857" s="15" t="s">
        <v>21802</v>
      </c>
      <c r="AG2857" s="16">
        <v>1</v>
      </c>
      <c r="AH2857" s="15" t="s">
        <v>21803</v>
      </c>
      <c r="AI2857" s="15" t="s">
        <v>78</v>
      </c>
      <c r="AJ2857" s="15">
        <v>5844.1401367199996</v>
      </c>
      <c r="AK2857" s="15">
        <v>335.626551183</v>
      </c>
      <c r="AL2857" s="15">
        <v>3104545.1655000001</v>
      </c>
      <c r="AM2857" s="15">
        <v>1412084.4722</v>
      </c>
      <c r="AN2857" s="19">
        <v>15300</v>
      </c>
      <c r="AO2857" s="19">
        <v>129500</v>
      </c>
      <c r="AP2857" s="19">
        <v>0</v>
      </c>
      <c r="AQ2857" s="19">
        <v>0</v>
      </c>
      <c r="AR2857" s="34">
        <f t="shared" si="580"/>
        <v>144800</v>
      </c>
      <c r="AS2857" s="34">
        <v>45000</v>
      </c>
      <c r="AT2857" s="34">
        <v>3000</v>
      </c>
      <c r="AU2857" s="34">
        <v>34930</v>
      </c>
      <c r="AV2857" s="34">
        <v>0</v>
      </c>
      <c r="AW2857" s="35">
        <f t="shared" si="581"/>
        <v>82930</v>
      </c>
      <c r="AX2857" s="34">
        <f t="shared" si="582"/>
        <v>61870</v>
      </c>
      <c r="AY2857" s="36">
        <v>1.3258000000000001</v>
      </c>
      <c r="AZ2857" s="36">
        <v>2.0265</v>
      </c>
      <c r="BA2857" s="22"/>
      <c r="BB2857" s="19">
        <v>1448</v>
      </c>
      <c r="BC2857" s="34">
        <f t="shared" si="583"/>
        <v>820.27246000000014</v>
      </c>
      <c r="BD2857" s="34">
        <f t="shared" si="584"/>
        <v>1253.79555</v>
      </c>
      <c r="BE2857" s="38">
        <v>3.4819999999999997E-2</v>
      </c>
      <c r="BF2857" s="38">
        <f t="shared" si="585"/>
        <v>3.4819999999999997E-2</v>
      </c>
      <c r="BG2857" s="34">
        <v>28.561887057200003</v>
      </c>
      <c r="BH2857" s="34">
        <v>43.657161050999996</v>
      </c>
      <c r="BI2857" s="34">
        <f t="shared" si="586"/>
        <v>791.71057294280013</v>
      </c>
      <c r="BJ2857" s="34">
        <f t="shared" si="587"/>
        <v>1210.138388949</v>
      </c>
      <c r="BK2857" s="34">
        <v>0</v>
      </c>
      <c r="BL2857" s="34">
        <v>0</v>
      </c>
      <c r="BM2857" s="34">
        <f t="shared" si="588"/>
        <v>0</v>
      </c>
      <c r="BN2857" s="39">
        <f t="shared" si="578"/>
        <v>791.71057294280013</v>
      </c>
      <c r="BO2857" s="39">
        <f t="shared" si="579"/>
        <v>1210.138388949</v>
      </c>
      <c r="BP2857" s="39">
        <f t="shared" si="589"/>
        <v>418.42781600619992</v>
      </c>
    </row>
    <row r="2858" spans="1:68" s="25" customFormat="1" ht="14.25" x14ac:dyDescent="0.2">
      <c r="A2858" s="14">
        <v>1741</v>
      </c>
      <c r="B2858" s="40"/>
      <c r="C2858" s="15" t="s">
        <v>176</v>
      </c>
      <c r="D2858" s="16">
        <v>30697</v>
      </c>
      <c r="E2858" s="15" t="s">
        <v>21804</v>
      </c>
      <c r="F2858" s="15" t="s">
        <v>21805</v>
      </c>
      <c r="G2858" s="17" t="s">
        <v>21806</v>
      </c>
      <c r="H2858" s="17" t="s">
        <v>21807</v>
      </c>
      <c r="I2858" s="17" t="s">
        <v>21808</v>
      </c>
      <c r="J2858" s="15" t="s">
        <v>21809</v>
      </c>
      <c r="K2858" s="15" t="s">
        <v>806</v>
      </c>
      <c r="L2858" s="18" t="s">
        <v>21810</v>
      </c>
      <c r="M2858" s="15" t="s">
        <v>18981</v>
      </c>
      <c r="N2858" s="15" t="s">
        <v>18982</v>
      </c>
      <c r="O2858" s="16">
        <v>510</v>
      </c>
      <c r="P2858" s="15" t="s">
        <v>118</v>
      </c>
      <c r="Q2858" s="15">
        <v>16500</v>
      </c>
      <c r="R2858" s="15">
        <v>108400</v>
      </c>
      <c r="S2858" s="15">
        <v>124900</v>
      </c>
      <c r="T2858" s="15">
        <v>0.15</v>
      </c>
      <c r="U2858" s="15" t="s">
        <v>18717</v>
      </c>
      <c r="V2858" s="15" t="s">
        <v>76</v>
      </c>
      <c r="W2858" s="16">
        <v>1</v>
      </c>
      <c r="X2858" s="16">
        <v>1</v>
      </c>
      <c r="Y2858" s="15">
        <v>8769</v>
      </c>
      <c r="Z2858" s="15">
        <v>0.20100000000000001</v>
      </c>
      <c r="AA2858" s="15" t="s">
        <v>21213</v>
      </c>
      <c r="AB2858" s="15" t="s">
        <v>21214</v>
      </c>
      <c r="AC2858" s="15">
        <v>104549</v>
      </c>
      <c r="AD2858" s="26">
        <v>36706</v>
      </c>
      <c r="AE2858" s="15" t="s">
        <v>222</v>
      </c>
      <c r="AF2858" s="15" t="s">
        <v>21811</v>
      </c>
      <c r="AG2858" s="16">
        <v>1</v>
      </c>
      <c r="AH2858" s="15" t="s">
        <v>21812</v>
      </c>
      <c r="AI2858" s="15" t="s">
        <v>78</v>
      </c>
      <c r="AJ2858" s="15">
        <v>8768.6418457</v>
      </c>
      <c r="AK2858" s="15">
        <v>383.50470833899999</v>
      </c>
      <c r="AL2858" s="15">
        <v>3104543.3180800001</v>
      </c>
      <c r="AM2858" s="15">
        <v>1412021.4686700001</v>
      </c>
      <c r="AN2858" s="19">
        <v>16500</v>
      </c>
      <c r="AO2858" s="19">
        <v>106800</v>
      </c>
      <c r="AP2858" s="19">
        <v>0</v>
      </c>
      <c r="AQ2858" s="19">
        <v>0</v>
      </c>
      <c r="AR2858" s="34">
        <f t="shared" si="580"/>
        <v>123300</v>
      </c>
      <c r="AS2858" s="34">
        <v>45000</v>
      </c>
      <c r="AT2858" s="34">
        <v>0</v>
      </c>
      <c r="AU2858" s="34">
        <v>27405</v>
      </c>
      <c r="AV2858" s="34">
        <v>0</v>
      </c>
      <c r="AW2858" s="35">
        <f t="shared" si="581"/>
        <v>72405</v>
      </c>
      <c r="AX2858" s="34">
        <f t="shared" si="582"/>
        <v>50895</v>
      </c>
      <c r="AY2858" s="36">
        <v>1.3258000000000001</v>
      </c>
      <c r="AZ2858" s="36">
        <v>2.0265</v>
      </c>
      <c r="BA2858" s="22"/>
      <c r="BB2858" s="19">
        <v>1233</v>
      </c>
      <c r="BC2858" s="34">
        <f t="shared" si="583"/>
        <v>674.76591000000008</v>
      </c>
      <c r="BD2858" s="34">
        <f t="shared" si="584"/>
        <v>1031.3871750000001</v>
      </c>
      <c r="BE2858" s="38">
        <v>3.4819999999999997E-2</v>
      </c>
      <c r="BF2858" s="38">
        <f t="shared" si="585"/>
        <v>3.4819999999999997E-2</v>
      </c>
      <c r="BG2858" s="34">
        <v>23.4953489862</v>
      </c>
      <c r="BH2858" s="34">
        <v>35.912901433499997</v>
      </c>
      <c r="BI2858" s="34">
        <f t="shared" si="586"/>
        <v>651.27056101380003</v>
      </c>
      <c r="BJ2858" s="34">
        <f t="shared" si="587"/>
        <v>995.47427356650007</v>
      </c>
      <c r="BK2858" s="34">
        <v>0</v>
      </c>
      <c r="BL2858" s="34">
        <v>0</v>
      </c>
      <c r="BM2858" s="34">
        <f t="shared" si="588"/>
        <v>0</v>
      </c>
      <c r="BN2858" s="39">
        <f t="shared" si="578"/>
        <v>651.27056101380003</v>
      </c>
      <c r="BO2858" s="39">
        <f t="shared" si="579"/>
        <v>995.47427356650007</v>
      </c>
      <c r="BP2858" s="39">
        <f t="shared" si="589"/>
        <v>344.20371255270004</v>
      </c>
    </row>
    <row r="2859" spans="1:68" s="25" customFormat="1" ht="14.25" x14ac:dyDescent="0.2">
      <c r="A2859" s="14">
        <v>1742</v>
      </c>
      <c r="B2859" s="40"/>
      <c r="C2859" s="15"/>
      <c r="D2859" s="16">
        <v>30009</v>
      </c>
      <c r="E2859" s="15" t="s">
        <v>21813</v>
      </c>
      <c r="F2859" s="15" t="s">
        <v>21814</v>
      </c>
      <c r="G2859" s="17" t="s">
        <v>21815</v>
      </c>
      <c r="H2859" s="17" t="s">
        <v>21816</v>
      </c>
      <c r="I2859" s="17" t="s">
        <v>86</v>
      </c>
      <c r="J2859" s="15" t="s">
        <v>21817</v>
      </c>
      <c r="K2859" s="15" t="s">
        <v>19777</v>
      </c>
      <c r="L2859" s="18" t="s">
        <v>21818</v>
      </c>
      <c r="M2859" s="15" t="s">
        <v>18981</v>
      </c>
      <c r="N2859" s="15" t="s">
        <v>18982</v>
      </c>
      <c r="O2859" s="16">
        <v>510</v>
      </c>
      <c r="P2859" s="15" t="s">
        <v>118</v>
      </c>
      <c r="Q2859" s="15">
        <v>16300</v>
      </c>
      <c r="R2859" s="15">
        <v>134100</v>
      </c>
      <c r="S2859" s="15">
        <v>150400</v>
      </c>
      <c r="T2859" s="15">
        <v>0.15</v>
      </c>
      <c r="U2859" s="15" t="s">
        <v>18717</v>
      </c>
      <c r="V2859" s="15" t="s">
        <v>76</v>
      </c>
      <c r="W2859" s="16">
        <v>1</v>
      </c>
      <c r="X2859" s="16">
        <v>1</v>
      </c>
      <c r="Y2859" s="15">
        <v>6440</v>
      </c>
      <c r="Z2859" s="15">
        <v>0.14799999999999999</v>
      </c>
      <c r="AA2859" s="15" t="s">
        <v>21213</v>
      </c>
      <c r="AB2859" s="15" t="s">
        <v>21214</v>
      </c>
      <c r="AC2859" s="15">
        <v>146000</v>
      </c>
      <c r="AD2859" s="26">
        <v>42165</v>
      </c>
      <c r="AE2859" s="15" t="s">
        <v>211</v>
      </c>
      <c r="AF2859" s="15" t="s">
        <v>21819</v>
      </c>
      <c r="AG2859" s="16">
        <v>1</v>
      </c>
      <c r="AH2859" s="15" t="s">
        <v>21820</v>
      </c>
      <c r="AI2859" s="15" t="s">
        <v>78</v>
      </c>
      <c r="AJ2859" s="15">
        <v>6439.6767578099998</v>
      </c>
      <c r="AK2859" s="15">
        <v>342.046913937</v>
      </c>
      <c r="AL2859" s="15">
        <v>3104545.2645399999</v>
      </c>
      <c r="AM2859" s="15">
        <v>1411955.52183</v>
      </c>
      <c r="AN2859" s="19">
        <v>16300</v>
      </c>
      <c r="AO2859" s="19">
        <v>131700</v>
      </c>
      <c r="AP2859" s="19">
        <v>0</v>
      </c>
      <c r="AQ2859" s="19">
        <v>0</v>
      </c>
      <c r="AR2859" s="34">
        <f t="shared" si="580"/>
        <v>148000</v>
      </c>
      <c r="AS2859" s="34">
        <v>45000</v>
      </c>
      <c r="AT2859" s="34">
        <v>0</v>
      </c>
      <c r="AU2859" s="34">
        <v>36050</v>
      </c>
      <c r="AV2859" s="34">
        <v>0</v>
      </c>
      <c r="AW2859" s="35">
        <f t="shared" si="581"/>
        <v>81050</v>
      </c>
      <c r="AX2859" s="34">
        <f t="shared" si="582"/>
        <v>66950</v>
      </c>
      <c r="AY2859" s="36">
        <v>1.3258000000000001</v>
      </c>
      <c r="AZ2859" s="36">
        <v>2.0265</v>
      </c>
      <c r="BA2859" s="22"/>
      <c r="BB2859" s="19">
        <v>1480</v>
      </c>
      <c r="BC2859" s="34">
        <f t="shared" si="583"/>
        <v>887.62310000000002</v>
      </c>
      <c r="BD2859" s="34">
        <f t="shared" si="584"/>
        <v>1356.7417499999999</v>
      </c>
      <c r="BE2859" s="38">
        <v>3.4819999999999997E-2</v>
      </c>
      <c r="BF2859" s="38">
        <f t="shared" si="585"/>
        <v>3.4819999999999997E-2</v>
      </c>
      <c r="BG2859" s="34">
        <v>30.907036341999998</v>
      </c>
      <c r="BH2859" s="34">
        <v>47.24174773499999</v>
      </c>
      <c r="BI2859" s="34">
        <f t="shared" si="586"/>
        <v>856.71606365800005</v>
      </c>
      <c r="BJ2859" s="34">
        <f t="shared" si="587"/>
        <v>1309.5000022649999</v>
      </c>
      <c r="BK2859" s="34">
        <v>0</v>
      </c>
      <c r="BL2859" s="34">
        <v>0</v>
      </c>
      <c r="BM2859" s="34">
        <f t="shared" si="588"/>
        <v>0</v>
      </c>
      <c r="BN2859" s="39">
        <f t="shared" si="578"/>
        <v>856.71606365800005</v>
      </c>
      <c r="BO2859" s="39">
        <f t="shared" si="579"/>
        <v>1309.5000022649999</v>
      </c>
      <c r="BP2859" s="39">
        <f t="shared" si="589"/>
        <v>452.78393860699987</v>
      </c>
    </row>
    <row r="2860" spans="1:68" s="25" customFormat="1" ht="14.25" x14ac:dyDescent="0.2">
      <c r="A2860" s="14">
        <v>1743</v>
      </c>
      <c r="B2860" s="40"/>
      <c r="C2860" s="15"/>
      <c r="D2860" s="16">
        <v>20300</v>
      </c>
      <c r="E2860" s="15" t="s">
        <v>21821</v>
      </c>
      <c r="F2860" s="15" t="s">
        <v>21822</v>
      </c>
      <c r="G2860" s="17" t="s">
        <v>21823</v>
      </c>
      <c r="H2860" s="17" t="s">
        <v>21824</v>
      </c>
      <c r="I2860" s="17" t="s">
        <v>86</v>
      </c>
      <c r="J2860" s="15" t="s">
        <v>21825</v>
      </c>
      <c r="K2860" s="15" t="s">
        <v>4371</v>
      </c>
      <c r="L2860" s="18" t="s">
        <v>21826</v>
      </c>
      <c r="M2860" s="15" t="s">
        <v>20245</v>
      </c>
      <c r="N2860" s="15" t="s">
        <v>20246</v>
      </c>
      <c r="O2860" s="16">
        <v>510</v>
      </c>
      <c r="P2860" s="15" t="s">
        <v>118</v>
      </c>
      <c r="Q2860" s="15">
        <v>16500</v>
      </c>
      <c r="R2860" s="15">
        <v>106500</v>
      </c>
      <c r="S2860" s="15">
        <v>123000</v>
      </c>
      <c r="T2860" s="15">
        <v>0.15</v>
      </c>
      <c r="U2860" s="15" t="s">
        <v>18717</v>
      </c>
      <c r="V2860" s="15" t="s">
        <v>76</v>
      </c>
      <c r="W2860" s="16">
        <v>1</v>
      </c>
      <c r="X2860" s="16">
        <v>1</v>
      </c>
      <c r="Y2860" s="15">
        <v>6419</v>
      </c>
      <c r="Z2860" s="15">
        <v>0.14699999999999999</v>
      </c>
      <c r="AA2860" s="15" t="s">
        <v>21213</v>
      </c>
      <c r="AB2860" s="15" t="s">
        <v>21214</v>
      </c>
      <c r="AC2860" s="15">
        <v>103695</v>
      </c>
      <c r="AD2860" s="26">
        <v>36731</v>
      </c>
      <c r="AE2860" s="15" t="s">
        <v>119</v>
      </c>
      <c r="AF2860" s="15" t="s">
        <v>119</v>
      </c>
      <c r="AG2860" s="16">
        <v>1</v>
      </c>
      <c r="AH2860" s="15" t="s">
        <v>21827</v>
      </c>
      <c r="AI2860" s="15" t="s">
        <v>78</v>
      </c>
      <c r="AJ2860" s="15">
        <v>6418.8154296900002</v>
      </c>
      <c r="AK2860" s="15">
        <v>341.30246413600003</v>
      </c>
      <c r="AL2860" s="15">
        <v>3104546.9678099998</v>
      </c>
      <c r="AM2860" s="15">
        <v>1411899.5576500001</v>
      </c>
      <c r="AN2860" s="19">
        <v>16500</v>
      </c>
      <c r="AO2860" s="19">
        <v>104500</v>
      </c>
      <c r="AP2860" s="19">
        <v>0</v>
      </c>
      <c r="AQ2860" s="19">
        <v>0</v>
      </c>
      <c r="AR2860" s="34">
        <f t="shared" si="580"/>
        <v>121000</v>
      </c>
      <c r="AS2860" s="34">
        <v>45000</v>
      </c>
      <c r="AT2860" s="34">
        <v>3000</v>
      </c>
      <c r="AU2860" s="34">
        <v>26600</v>
      </c>
      <c r="AV2860" s="34">
        <v>0</v>
      </c>
      <c r="AW2860" s="35">
        <f t="shared" si="581"/>
        <v>74600</v>
      </c>
      <c r="AX2860" s="34">
        <f t="shared" si="582"/>
        <v>46400</v>
      </c>
      <c r="AY2860" s="36">
        <v>1.3258000000000001</v>
      </c>
      <c r="AZ2860" s="36">
        <v>2.0265</v>
      </c>
      <c r="BA2860" s="22"/>
      <c r="BB2860" s="19">
        <v>1210</v>
      </c>
      <c r="BC2860" s="34">
        <f t="shared" si="583"/>
        <v>615.1712</v>
      </c>
      <c r="BD2860" s="34">
        <f t="shared" si="584"/>
        <v>940.29599999999994</v>
      </c>
      <c r="BE2860" s="38">
        <v>3.4819999999999997E-2</v>
      </c>
      <c r="BF2860" s="38">
        <f t="shared" si="585"/>
        <v>3.4819999999999997E-2</v>
      </c>
      <c r="BG2860" s="34">
        <v>21.420261183999997</v>
      </c>
      <c r="BH2860" s="34">
        <v>32.741106719999998</v>
      </c>
      <c r="BI2860" s="34">
        <f t="shared" si="586"/>
        <v>593.75093881600003</v>
      </c>
      <c r="BJ2860" s="34">
        <f t="shared" si="587"/>
        <v>907.55489327999999</v>
      </c>
      <c r="BK2860" s="34">
        <v>0</v>
      </c>
      <c r="BL2860" s="34">
        <v>0</v>
      </c>
      <c r="BM2860" s="34">
        <f t="shared" si="588"/>
        <v>0</v>
      </c>
      <c r="BN2860" s="39">
        <f t="shared" si="578"/>
        <v>593.75093881600003</v>
      </c>
      <c r="BO2860" s="39">
        <f t="shared" si="579"/>
        <v>907.55489327999999</v>
      </c>
      <c r="BP2860" s="39">
        <f t="shared" si="589"/>
        <v>313.80395446399996</v>
      </c>
    </row>
    <row r="2861" spans="1:68" s="25" customFormat="1" ht="14.25" x14ac:dyDescent="0.2">
      <c r="A2861" s="14">
        <v>1744</v>
      </c>
      <c r="B2861" s="40"/>
      <c r="C2861" s="15"/>
      <c r="D2861" s="16">
        <v>6440</v>
      </c>
      <c r="E2861" s="15" t="s">
        <v>21828</v>
      </c>
      <c r="F2861" s="15" t="s">
        <v>21829</v>
      </c>
      <c r="G2861" s="17" t="s">
        <v>21830</v>
      </c>
      <c r="H2861" s="17" t="s">
        <v>21831</v>
      </c>
      <c r="I2861" s="17" t="s">
        <v>86</v>
      </c>
      <c r="J2861" s="15" t="s">
        <v>21832</v>
      </c>
      <c r="K2861" s="15" t="s">
        <v>6038</v>
      </c>
      <c r="L2861" s="18" t="s">
        <v>21833</v>
      </c>
      <c r="M2861" s="15" t="s">
        <v>18981</v>
      </c>
      <c r="N2861" s="15" t="s">
        <v>18982</v>
      </c>
      <c r="O2861" s="16">
        <v>510</v>
      </c>
      <c r="P2861" s="15" t="s">
        <v>118</v>
      </c>
      <c r="Q2861" s="15">
        <v>15300</v>
      </c>
      <c r="R2861" s="15">
        <v>121400</v>
      </c>
      <c r="S2861" s="15">
        <v>136700</v>
      </c>
      <c r="T2861" s="15">
        <v>0.14000000000000001</v>
      </c>
      <c r="U2861" s="15" t="s">
        <v>18717</v>
      </c>
      <c r="V2861" s="15" t="s">
        <v>76</v>
      </c>
      <c r="W2861" s="16">
        <v>1</v>
      </c>
      <c r="X2861" s="16">
        <v>1</v>
      </c>
      <c r="Y2861" s="15">
        <v>5942</v>
      </c>
      <c r="Z2861" s="15">
        <v>0.13600000000000001</v>
      </c>
      <c r="AA2861" s="15" t="s">
        <v>21213</v>
      </c>
      <c r="AB2861" s="15" t="s">
        <v>21214</v>
      </c>
      <c r="AC2861" s="15">
        <v>106355</v>
      </c>
      <c r="AD2861" s="26">
        <v>37263</v>
      </c>
      <c r="AE2861" s="15" t="s">
        <v>183</v>
      </c>
      <c r="AF2861" s="15" t="s">
        <v>21834</v>
      </c>
      <c r="AG2861" s="16">
        <v>1</v>
      </c>
      <c r="AH2861" s="15" t="s">
        <v>21835</v>
      </c>
      <c r="AI2861" s="15" t="s">
        <v>78</v>
      </c>
      <c r="AJ2861" s="15">
        <v>5941.6643066400002</v>
      </c>
      <c r="AK2861" s="15">
        <v>332.58641110600001</v>
      </c>
      <c r="AL2861" s="15">
        <v>3104548.6105599999</v>
      </c>
      <c r="AM2861" s="15">
        <v>1411845.5902499999</v>
      </c>
      <c r="AN2861" s="19">
        <v>15300</v>
      </c>
      <c r="AO2861" s="19">
        <v>119700</v>
      </c>
      <c r="AP2861" s="19">
        <v>0</v>
      </c>
      <c r="AQ2861" s="19">
        <v>0</v>
      </c>
      <c r="AR2861" s="34">
        <f t="shared" si="580"/>
        <v>135000</v>
      </c>
      <c r="AS2861" s="34">
        <v>45000</v>
      </c>
      <c r="AT2861" s="34">
        <v>3000</v>
      </c>
      <c r="AU2861" s="34">
        <v>31500</v>
      </c>
      <c r="AV2861" s="34">
        <v>0</v>
      </c>
      <c r="AW2861" s="35">
        <f t="shared" si="581"/>
        <v>79500</v>
      </c>
      <c r="AX2861" s="34">
        <f t="shared" si="582"/>
        <v>55500</v>
      </c>
      <c r="AY2861" s="36">
        <v>1.3258000000000001</v>
      </c>
      <c r="AZ2861" s="36">
        <v>2.0265</v>
      </c>
      <c r="BA2861" s="22"/>
      <c r="BB2861" s="19">
        <v>1350</v>
      </c>
      <c r="BC2861" s="34">
        <f t="shared" si="583"/>
        <v>735.81900000000007</v>
      </c>
      <c r="BD2861" s="34">
        <f t="shared" si="584"/>
        <v>1124.7075</v>
      </c>
      <c r="BE2861" s="38">
        <v>3.4819999999999997E-2</v>
      </c>
      <c r="BF2861" s="38">
        <f t="shared" si="585"/>
        <v>3.4819999999999997E-2</v>
      </c>
      <c r="BG2861" s="34">
        <v>25.62121758</v>
      </c>
      <c r="BH2861" s="34">
        <v>39.162315149999998</v>
      </c>
      <c r="BI2861" s="34">
        <f t="shared" si="586"/>
        <v>710.19778242000007</v>
      </c>
      <c r="BJ2861" s="34">
        <f t="shared" si="587"/>
        <v>1085.5451848499999</v>
      </c>
      <c r="BK2861" s="34">
        <v>0</v>
      </c>
      <c r="BL2861" s="34">
        <v>0</v>
      </c>
      <c r="BM2861" s="34">
        <f t="shared" si="588"/>
        <v>0</v>
      </c>
      <c r="BN2861" s="39">
        <f t="shared" si="578"/>
        <v>710.19778242000007</v>
      </c>
      <c r="BO2861" s="39">
        <f t="shared" si="579"/>
        <v>1085.5451848499999</v>
      </c>
      <c r="BP2861" s="39">
        <f t="shared" si="589"/>
        <v>375.34740242999987</v>
      </c>
    </row>
    <row r="2862" spans="1:68" s="25" customFormat="1" ht="14.25" x14ac:dyDescent="0.2">
      <c r="A2862" s="14">
        <v>1745</v>
      </c>
      <c r="B2862" s="40"/>
      <c r="C2862" s="15" t="s">
        <v>21836</v>
      </c>
      <c r="D2862" s="16">
        <v>31615</v>
      </c>
      <c r="E2862" s="15" t="s">
        <v>21837</v>
      </c>
      <c r="F2862" s="15" t="s">
        <v>21836</v>
      </c>
      <c r="G2862" s="17" t="s">
        <v>21838</v>
      </c>
      <c r="H2862" s="17" t="s">
        <v>21839</v>
      </c>
      <c r="I2862" s="17" t="s">
        <v>86</v>
      </c>
      <c r="J2862" s="15" t="s">
        <v>21840</v>
      </c>
      <c r="K2862" s="15" t="s">
        <v>2439</v>
      </c>
      <c r="L2862" s="18" t="s">
        <v>21841</v>
      </c>
      <c r="M2862" s="15" t="s">
        <v>20245</v>
      </c>
      <c r="N2862" s="15" t="s">
        <v>20246</v>
      </c>
      <c r="O2862" s="16">
        <v>510</v>
      </c>
      <c r="P2862" s="15" t="s">
        <v>118</v>
      </c>
      <c r="Q2862" s="15">
        <v>16500</v>
      </c>
      <c r="R2862" s="15">
        <v>148100</v>
      </c>
      <c r="S2862" s="15">
        <v>164600</v>
      </c>
      <c r="T2862" s="15">
        <v>0.15</v>
      </c>
      <c r="U2862" s="15" t="s">
        <v>18717</v>
      </c>
      <c r="V2862" s="15" t="s">
        <v>76</v>
      </c>
      <c r="W2862" s="16">
        <v>1</v>
      </c>
      <c r="X2862" s="16">
        <v>1</v>
      </c>
      <c r="Y2862" s="15">
        <v>6379</v>
      </c>
      <c r="Z2862" s="15">
        <v>0.14599999999999999</v>
      </c>
      <c r="AA2862" s="15" t="s">
        <v>21213</v>
      </c>
      <c r="AB2862" s="15" t="s">
        <v>21214</v>
      </c>
      <c r="AC2862" s="15">
        <v>159000</v>
      </c>
      <c r="AD2862" s="26">
        <v>41894</v>
      </c>
      <c r="AE2862" s="15" t="s">
        <v>147</v>
      </c>
      <c r="AF2862" s="15" t="s">
        <v>21842</v>
      </c>
      <c r="AG2862" s="16">
        <v>1</v>
      </c>
      <c r="AH2862" s="15" t="s">
        <v>21843</v>
      </c>
      <c r="AI2862" s="15" t="s">
        <v>78</v>
      </c>
      <c r="AJ2862" s="15">
        <v>6378.6191406300004</v>
      </c>
      <c r="AK2862" s="15">
        <v>339.86732380000001</v>
      </c>
      <c r="AL2862" s="15">
        <v>3104550.2530200002</v>
      </c>
      <c r="AM2862" s="15">
        <v>1411791.6270600001</v>
      </c>
      <c r="AN2862" s="19">
        <v>16500</v>
      </c>
      <c r="AO2862" s="19">
        <v>142800</v>
      </c>
      <c r="AP2862" s="19">
        <v>0</v>
      </c>
      <c r="AQ2862" s="19">
        <v>0</v>
      </c>
      <c r="AR2862" s="34">
        <f t="shared" si="580"/>
        <v>159300</v>
      </c>
      <c r="AS2862" s="34">
        <v>45000</v>
      </c>
      <c r="AT2862" s="34">
        <v>3000</v>
      </c>
      <c r="AU2862" s="34">
        <v>40005</v>
      </c>
      <c r="AV2862" s="34">
        <v>0</v>
      </c>
      <c r="AW2862" s="35">
        <f t="shared" si="581"/>
        <v>88005</v>
      </c>
      <c r="AX2862" s="34">
        <f t="shared" si="582"/>
        <v>71295</v>
      </c>
      <c r="AY2862" s="36">
        <v>1.3258000000000001</v>
      </c>
      <c r="AZ2862" s="36">
        <v>2.0265</v>
      </c>
      <c r="BA2862" s="22"/>
      <c r="BB2862" s="19">
        <v>1593</v>
      </c>
      <c r="BC2862" s="34">
        <f t="shared" si="583"/>
        <v>945.22911000000011</v>
      </c>
      <c r="BD2862" s="34">
        <f t="shared" si="584"/>
        <v>1444.793175</v>
      </c>
      <c r="BE2862" s="38">
        <v>3.4819999999999997E-2</v>
      </c>
      <c r="BF2862" s="38">
        <f t="shared" si="585"/>
        <v>3.4819999999999997E-2</v>
      </c>
      <c r="BG2862" s="34">
        <v>32.912877610199999</v>
      </c>
      <c r="BH2862" s="34">
        <v>50.307698353499994</v>
      </c>
      <c r="BI2862" s="34">
        <f t="shared" si="586"/>
        <v>912.31623238980012</v>
      </c>
      <c r="BJ2862" s="34">
        <f t="shared" si="587"/>
        <v>1394.4854766465</v>
      </c>
      <c r="BK2862" s="34">
        <v>0</v>
      </c>
      <c r="BL2862" s="34">
        <v>0</v>
      </c>
      <c r="BM2862" s="34">
        <f t="shared" si="588"/>
        <v>0</v>
      </c>
      <c r="BN2862" s="39">
        <f t="shared" si="578"/>
        <v>912.31623238980012</v>
      </c>
      <c r="BO2862" s="39">
        <f t="shared" si="579"/>
        <v>1394.4854766465</v>
      </c>
      <c r="BP2862" s="39">
        <f t="shared" si="589"/>
        <v>482.16924425669993</v>
      </c>
    </row>
    <row r="2863" spans="1:68" s="25" customFormat="1" ht="14.25" x14ac:dyDescent="0.2">
      <c r="A2863" s="14">
        <v>1746</v>
      </c>
      <c r="B2863" s="40"/>
      <c r="C2863" s="15" t="s">
        <v>176</v>
      </c>
      <c r="D2863" s="16">
        <v>15546</v>
      </c>
      <c r="E2863" s="15" t="s">
        <v>21844</v>
      </c>
      <c r="F2863" s="15" t="s">
        <v>21845</v>
      </c>
      <c r="G2863" s="17" t="s">
        <v>21846</v>
      </c>
      <c r="H2863" s="17" t="s">
        <v>21847</v>
      </c>
      <c r="I2863" s="17" t="s">
        <v>86</v>
      </c>
      <c r="J2863" s="15" t="s">
        <v>21848</v>
      </c>
      <c r="K2863" s="15" t="s">
        <v>981</v>
      </c>
      <c r="L2863" s="18" t="s">
        <v>21849</v>
      </c>
      <c r="M2863" s="15" t="s">
        <v>18981</v>
      </c>
      <c r="N2863" s="15" t="s">
        <v>18982</v>
      </c>
      <c r="O2863" s="16">
        <v>510</v>
      </c>
      <c r="P2863" s="15" t="s">
        <v>118</v>
      </c>
      <c r="Q2863" s="15">
        <v>16500</v>
      </c>
      <c r="R2863" s="15">
        <v>108900</v>
      </c>
      <c r="S2863" s="15">
        <v>125400</v>
      </c>
      <c r="T2863" s="15">
        <v>0.15</v>
      </c>
      <c r="U2863" s="15" t="s">
        <v>18717</v>
      </c>
      <c r="V2863" s="15" t="s">
        <v>76</v>
      </c>
      <c r="W2863" s="16">
        <v>1</v>
      </c>
      <c r="X2863" s="16">
        <v>1</v>
      </c>
      <c r="Y2863" s="15">
        <v>6358</v>
      </c>
      <c r="Z2863" s="15">
        <v>0.14599999999999999</v>
      </c>
      <c r="AA2863" s="15" t="s">
        <v>21213</v>
      </c>
      <c r="AB2863" s="15" t="s">
        <v>21214</v>
      </c>
      <c r="AC2863" s="15">
        <v>86100</v>
      </c>
      <c r="AD2863" s="26">
        <v>37978</v>
      </c>
      <c r="AE2863" s="15" t="s">
        <v>468</v>
      </c>
      <c r="AF2863" s="15" t="s">
        <v>21850</v>
      </c>
      <c r="AG2863" s="16">
        <v>1</v>
      </c>
      <c r="AH2863" s="15" t="s">
        <v>21851</v>
      </c>
      <c r="AI2863" s="15" t="s">
        <v>78</v>
      </c>
      <c r="AJ2863" s="15">
        <v>6357.72924805</v>
      </c>
      <c r="AK2863" s="15">
        <v>339.12218441200002</v>
      </c>
      <c r="AL2863" s="15">
        <v>3104551.9562599999</v>
      </c>
      <c r="AM2863" s="15">
        <v>1411735.6631199999</v>
      </c>
      <c r="AN2863" s="19">
        <v>16500</v>
      </c>
      <c r="AO2863" s="19">
        <v>107400</v>
      </c>
      <c r="AP2863" s="19">
        <v>0</v>
      </c>
      <c r="AQ2863" s="19">
        <v>0</v>
      </c>
      <c r="AR2863" s="34">
        <f t="shared" si="580"/>
        <v>123900</v>
      </c>
      <c r="AS2863" s="34">
        <v>45000</v>
      </c>
      <c r="AT2863" s="34">
        <v>3000</v>
      </c>
      <c r="AU2863" s="34">
        <v>27615</v>
      </c>
      <c r="AV2863" s="34">
        <v>0</v>
      </c>
      <c r="AW2863" s="35">
        <f t="shared" si="581"/>
        <v>75615</v>
      </c>
      <c r="AX2863" s="34">
        <f t="shared" si="582"/>
        <v>48285</v>
      </c>
      <c r="AY2863" s="36">
        <v>1.3258000000000001</v>
      </c>
      <c r="AZ2863" s="36">
        <v>2.0265</v>
      </c>
      <c r="BA2863" s="22"/>
      <c r="BB2863" s="19">
        <v>1239</v>
      </c>
      <c r="BC2863" s="34">
        <f t="shared" si="583"/>
        <v>640.16253000000006</v>
      </c>
      <c r="BD2863" s="34">
        <f t="shared" si="584"/>
        <v>978.49552500000004</v>
      </c>
      <c r="BE2863" s="38">
        <v>3.4819999999999997E-2</v>
      </c>
      <c r="BF2863" s="38">
        <f t="shared" si="585"/>
        <v>3.4819999999999997E-2</v>
      </c>
      <c r="BG2863" s="34">
        <v>22.290459294600002</v>
      </c>
      <c r="BH2863" s="34">
        <v>34.0712141805</v>
      </c>
      <c r="BI2863" s="34">
        <f t="shared" si="586"/>
        <v>617.87207070540001</v>
      </c>
      <c r="BJ2863" s="34">
        <f t="shared" si="587"/>
        <v>944.42431081950008</v>
      </c>
      <c r="BK2863" s="34">
        <v>0</v>
      </c>
      <c r="BL2863" s="34">
        <v>0</v>
      </c>
      <c r="BM2863" s="34">
        <f t="shared" si="588"/>
        <v>0</v>
      </c>
      <c r="BN2863" s="39">
        <f t="shared" si="578"/>
        <v>617.87207070540001</v>
      </c>
      <c r="BO2863" s="39">
        <f t="shared" si="579"/>
        <v>944.42431081950008</v>
      </c>
      <c r="BP2863" s="39">
        <f t="shared" si="589"/>
        <v>326.55224011410007</v>
      </c>
    </row>
    <row r="2864" spans="1:68" s="25" customFormat="1" ht="14.25" x14ac:dyDescent="0.2">
      <c r="A2864" s="14">
        <v>1747</v>
      </c>
      <c r="B2864" s="40"/>
      <c r="C2864" s="15" t="s">
        <v>21852</v>
      </c>
      <c r="D2864" s="16">
        <v>13489</v>
      </c>
      <c r="E2864" s="15" t="s">
        <v>21853</v>
      </c>
      <c r="F2864" s="15" t="s">
        <v>21852</v>
      </c>
      <c r="G2864" s="17" t="s">
        <v>21854</v>
      </c>
      <c r="H2864" s="17" t="s">
        <v>21855</v>
      </c>
      <c r="I2864" s="17" t="s">
        <v>86</v>
      </c>
      <c r="J2864" s="15" t="s">
        <v>21856</v>
      </c>
      <c r="K2864" s="15" t="s">
        <v>361</v>
      </c>
      <c r="L2864" s="18" t="s">
        <v>21857</v>
      </c>
      <c r="M2864" s="15" t="s">
        <v>18981</v>
      </c>
      <c r="N2864" s="15" t="s">
        <v>18982</v>
      </c>
      <c r="O2864" s="16">
        <v>510</v>
      </c>
      <c r="P2864" s="15" t="s">
        <v>118</v>
      </c>
      <c r="Q2864" s="15">
        <v>15300</v>
      </c>
      <c r="R2864" s="15">
        <v>106900</v>
      </c>
      <c r="S2864" s="15">
        <v>122200</v>
      </c>
      <c r="T2864" s="15">
        <v>0.14000000000000001</v>
      </c>
      <c r="U2864" s="15" t="s">
        <v>18717</v>
      </c>
      <c r="V2864" s="15" t="s">
        <v>76</v>
      </c>
      <c r="W2864" s="16">
        <v>1</v>
      </c>
      <c r="X2864" s="16">
        <v>1</v>
      </c>
      <c r="Y2864" s="15">
        <v>5889</v>
      </c>
      <c r="Z2864" s="15">
        <v>0.13500000000000001</v>
      </c>
      <c r="AA2864" s="15" t="s">
        <v>21213</v>
      </c>
      <c r="AB2864" s="15" t="s">
        <v>21214</v>
      </c>
      <c r="AC2864" s="15">
        <v>105000</v>
      </c>
      <c r="AD2864" s="26">
        <v>40165</v>
      </c>
      <c r="AE2864" s="15" t="s">
        <v>147</v>
      </c>
      <c r="AF2864" s="15" t="s">
        <v>21858</v>
      </c>
      <c r="AG2864" s="16">
        <v>1</v>
      </c>
      <c r="AH2864" s="15" t="s">
        <v>21859</v>
      </c>
      <c r="AI2864" s="15" t="s">
        <v>78</v>
      </c>
      <c r="AJ2864" s="15">
        <v>5888.5229492199996</v>
      </c>
      <c r="AK2864" s="15">
        <v>330.57580112900001</v>
      </c>
      <c r="AL2864" s="15">
        <v>3104553.58788</v>
      </c>
      <c r="AM2864" s="15">
        <v>1411681.68016</v>
      </c>
      <c r="AN2864" s="19">
        <v>15300</v>
      </c>
      <c r="AO2864" s="19">
        <v>105300</v>
      </c>
      <c r="AP2864" s="19">
        <v>0</v>
      </c>
      <c r="AQ2864" s="19">
        <v>0</v>
      </c>
      <c r="AR2864" s="34">
        <f t="shared" si="580"/>
        <v>120600</v>
      </c>
      <c r="AS2864" s="34">
        <v>45000</v>
      </c>
      <c r="AT2864" s="34">
        <v>0</v>
      </c>
      <c r="AU2864" s="34">
        <v>26460</v>
      </c>
      <c r="AV2864" s="34">
        <v>0</v>
      </c>
      <c r="AW2864" s="35">
        <f t="shared" si="581"/>
        <v>71460</v>
      </c>
      <c r="AX2864" s="34">
        <f t="shared" si="582"/>
        <v>49140</v>
      </c>
      <c r="AY2864" s="36">
        <v>1.3258000000000001</v>
      </c>
      <c r="AZ2864" s="36">
        <v>2.0265</v>
      </c>
      <c r="BA2864" s="22"/>
      <c r="BB2864" s="19">
        <v>1206</v>
      </c>
      <c r="BC2864" s="34">
        <f t="shared" si="583"/>
        <v>651.49811999999997</v>
      </c>
      <c r="BD2864" s="34">
        <f t="shared" si="584"/>
        <v>995.82209999999998</v>
      </c>
      <c r="BE2864" s="38">
        <v>3.4819999999999997E-2</v>
      </c>
      <c r="BF2864" s="38">
        <f t="shared" si="585"/>
        <v>3.4819999999999997E-2</v>
      </c>
      <c r="BG2864" s="34">
        <v>22.685164538399999</v>
      </c>
      <c r="BH2864" s="34">
        <v>34.674525521999996</v>
      </c>
      <c r="BI2864" s="34">
        <f t="shared" si="586"/>
        <v>628.81295546159993</v>
      </c>
      <c r="BJ2864" s="34">
        <f t="shared" si="587"/>
        <v>961.14757447800002</v>
      </c>
      <c r="BK2864" s="34">
        <v>0</v>
      </c>
      <c r="BL2864" s="34">
        <v>0</v>
      </c>
      <c r="BM2864" s="34">
        <f t="shared" si="588"/>
        <v>0</v>
      </c>
      <c r="BN2864" s="39">
        <f t="shared" si="578"/>
        <v>628.81295546159993</v>
      </c>
      <c r="BO2864" s="39">
        <f t="shared" si="579"/>
        <v>961.14757447800002</v>
      </c>
      <c r="BP2864" s="39">
        <f t="shared" si="589"/>
        <v>332.3346190164001</v>
      </c>
    </row>
    <row r="2865" spans="1:68" s="25" customFormat="1" ht="14.25" x14ac:dyDescent="0.2">
      <c r="A2865" s="14">
        <v>1748</v>
      </c>
      <c r="B2865" s="40"/>
      <c r="C2865" s="15"/>
      <c r="D2865" s="16">
        <v>8521</v>
      </c>
      <c r="E2865" s="15" t="s">
        <v>21860</v>
      </c>
      <c r="F2865" s="15" t="s">
        <v>21861</v>
      </c>
      <c r="G2865" s="17" t="s">
        <v>21862</v>
      </c>
      <c r="H2865" s="17" t="s">
        <v>21863</v>
      </c>
      <c r="I2865" s="17" t="s">
        <v>86</v>
      </c>
      <c r="J2865" s="15" t="s">
        <v>21864</v>
      </c>
      <c r="K2865" s="15" t="s">
        <v>7759</v>
      </c>
      <c r="L2865" s="18" t="s">
        <v>21865</v>
      </c>
      <c r="M2865" s="15" t="s">
        <v>20245</v>
      </c>
      <c r="N2865" s="15" t="s">
        <v>20246</v>
      </c>
      <c r="O2865" s="16">
        <v>510</v>
      </c>
      <c r="P2865" s="15" t="s">
        <v>118</v>
      </c>
      <c r="Q2865" s="15">
        <v>16600</v>
      </c>
      <c r="R2865" s="15">
        <v>134800</v>
      </c>
      <c r="S2865" s="15">
        <v>151400</v>
      </c>
      <c r="T2865" s="15">
        <v>0.15</v>
      </c>
      <c r="U2865" s="15" t="s">
        <v>18717</v>
      </c>
      <c r="V2865" s="15" t="s">
        <v>76</v>
      </c>
      <c r="W2865" s="16">
        <v>1</v>
      </c>
      <c r="X2865" s="16">
        <v>1</v>
      </c>
      <c r="Y2865" s="15">
        <v>6487</v>
      </c>
      <c r="Z2865" s="15">
        <v>0.14899999999999999</v>
      </c>
      <c r="AA2865" s="15" t="s">
        <v>21213</v>
      </c>
      <c r="AB2865" s="15" t="s">
        <v>21214</v>
      </c>
      <c r="AC2865" s="15">
        <v>36500</v>
      </c>
      <c r="AD2865" s="26">
        <v>36907</v>
      </c>
      <c r="AE2865" s="15" t="s">
        <v>211</v>
      </c>
      <c r="AF2865" s="15" t="s">
        <v>21866</v>
      </c>
      <c r="AG2865" s="16">
        <v>1</v>
      </c>
      <c r="AH2865" s="15" t="s">
        <v>21867</v>
      </c>
      <c r="AI2865" s="15" t="s">
        <v>78</v>
      </c>
      <c r="AJ2865" s="15">
        <v>6487.1860351599998</v>
      </c>
      <c r="AK2865" s="15">
        <v>346.75606843499997</v>
      </c>
      <c r="AL2865" s="15">
        <v>3104553.72481</v>
      </c>
      <c r="AM2865" s="15">
        <v>1411627.34699</v>
      </c>
      <c r="AN2865" s="19">
        <v>0</v>
      </c>
      <c r="AO2865" s="19">
        <v>0</v>
      </c>
      <c r="AP2865" s="19">
        <v>16600</v>
      </c>
      <c r="AQ2865" s="19">
        <v>129500</v>
      </c>
      <c r="AR2865" s="34">
        <f t="shared" si="580"/>
        <v>146100</v>
      </c>
      <c r="AS2865" s="34">
        <v>0</v>
      </c>
      <c r="AT2865" s="34">
        <v>0</v>
      </c>
      <c r="AU2865" s="34">
        <v>0</v>
      </c>
      <c r="AV2865" s="34">
        <v>0</v>
      </c>
      <c r="AW2865" s="35">
        <f t="shared" si="581"/>
        <v>0</v>
      </c>
      <c r="AX2865" s="34">
        <f t="shared" si="582"/>
        <v>146100</v>
      </c>
      <c r="AY2865" s="36">
        <v>1.3258000000000001</v>
      </c>
      <c r="AZ2865" s="36">
        <v>2.0265</v>
      </c>
      <c r="BA2865" s="22"/>
      <c r="BB2865" s="19">
        <v>2922</v>
      </c>
      <c r="BC2865" s="34">
        <f t="shared" si="583"/>
        <v>1936.9938000000002</v>
      </c>
      <c r="BD2865" s="34">
        <f t="shared" si="584"/>
        <v>2960.7165</v>
      </c>
      <c r="BE2865" s="38">
        <v>3.4819999999999997E-2</v>
      </c>
      <c r="BF2865" s="38">
        <f t="shared" si="585"/>
        <v>3.4819999999999997E-2</v>
      </c>
      <c r="BG2865" s="34">
        <v>0</v>
      </c>
      <c r="BH2865" s="34">
        <v>0</v>
      </c>
      <c r="BI2865" s="34">
        <f t="shared" si="586"/>
        <v>1936.9938000000002</v>
      </c>
      <c r="BJ2865" s="34">
        <f t="shared" si="587"/>
        <v>2960.7165</v>
      </c>
      <c r="BK2865" s="34">
        <v>0</v>
      </c>
      <c r="BL2865" s="34">
        <v>38.716499999999996</v>
      </c>
      <c r="BM2865" s="34">
        <f t="shared" si="588"/>
        <v>38.716499999999996</v>
      </c>
      <c r="BN2865" s="39">
        <f t="shared" ref="BN2865:BN2928" si="590">BI2865-BK2865</f>
        <v>1936.9938000000002</v>
      </c>
      <c r="BO2865" s="39">
        <f t="shared" ref="BO2865:BO2928" si="591">BJ2865-BL2865</f>
        <v>2922</v>
      </c>
      <c r="BP2865" s="39">
        <f t="shared" si="589"/>
        <v>985.00619999999981</v>
      </c>
    </row>
    <row r="2866" spans="1:68" s="25" customFormat="1" ht="14.25" x14ac:dyDescent="0.2">
      <c r="A2866" s="14">
        <v>1749</v>
      </c>
      <c r="B2866" s="40"/>
      <c r="C2866" s="15"/>
      <c r="D2866" s="16">
        <v>25116</v>
      </c>
      <c r="E2866" s="15" t="s">
        <v>21868</v>
      </c>
      <c r="F2866" s="15" t="s">
        <v>21869</v>
      </c>
      <c r="G2866" s="17" t="s">
        <v>21870</v>
      </c>
      <c r="H2866" s="17" t="s">
        <v>21871</v>
      </c>
      <c r="I2866" s="17" t="s">
        <v>86</v>
      </c>
      <c r="J2866" s="15" t="s">
        <v>21872</v>
      </c>
      <c r="K2866" s="15" t="s">
        <v>20409</v>
      </c>
      <c r="L2866" s="18" t="s">
        <v>21873</v>
      </c>
      <c r="M2866" s="15" t="s">
        <v>20245</v>
      </c>
      <c r="N2866" s="15" t="s">
        <v>20246</v>
      </c>
      <c r="O2866" s="16">
        <v>510</v>
      </c>
      <c r="P2866" s="15" t="s">
        <v>118</v>
      </c>
      <c r="Q2866" s="15">
        <v>16400</v>
      </c>
      <c r="R2866" s="15">
        <v>134100</v>
      </c>
      <c r="S2866" s="15">
        <v>150500</v>
      </c>
      <c r="T2866" s="15">
        <v>0.16</v>
      </c>
      <c r="U2866" s="15" t="s">
        <v>18717</v>
      </c>
      <c r="V2866" s="15" t="s">
        <v>76</v>
      </c>
      <c r="W2866" s="16">
        <v>1</v>
      </c>
      <c r="X2866" s="16">
        <v>1</v>
      </c>
      <c r="Y2866" s="15">
        <v>6779</v>
      </c>
      <c r="Z2866" s="15">
        <v>0.156</v>
      </c>
      <c r="AA2866" s="15" t="s">
        <v>21213</v>
      </c>
      <c r="AB2866" s="15" t="s">
        <v>21214</v>
      </c>
      <c r="AC2866" s="15">
        <v>135000</v>
      </c>
      <c r="AD2866" s="26">
        <v>41270</v>
      </c>
      <c r="AE2866" s="15" t="s">
        <v>119</v>
      </c>
      <c r="AF2866" s="15" t="s">
        <v>119</v>
      </c>
      <c r="AG2866" s="16">
        <v>1</v>
      </c>
      <c r="AH2866" s="15" t="s">
        <v>21874</v>
      </c>
      <c r="AI2866" s="15" t="s">
        <v>78</v>
      </c>
      <c r="AJ2866" s="15">
        <v>6778.8486328099998</v>
      </c>
      <c r="AK2866" s="15">
        <v>370.98369060700003</v>
      </c>
      <c r="AL2866" s="15">
        <v>3104547.8167400002</v>
      </c>
      <c r="AM2866" s="15">
        <v>1411572.8921000001</v>
      </c>
      <c r="AN2866" s="19">
        <v>16400</v>
      </c>
      <c r="AO2866" s="19">
        <v>127200</v>
      </c>
      <c r="AP2866" s="19">
        <v>0</v>
      </c>
      <c r="AQ2866" s="19">
        <v>500</v>
      </c>
      <c r="AR2866" s="34">
        <f t="shared" si="580"/>
        <v>144100</v>
      </c>
      <c r="AS2866" s="34">
        <v>45000</v>
      </c>
      <c r="AT2866" s="34">
        <v>0</v>
      </c>
      <c r="AU2866" s="34">
        <v>34510</v>
      </c>
      <c r="AV2866" s="34">
        <v>0</v>
      </c>
      <c r="AW2866" s="35">
        <f t="shared" si="581"/>
        <v>79510</v>
      </c>
      <c r="AX2866" s="34">
        <f t="shared" si="582"/>
        <v>64590</v>
      </c>
      <c r="AY2866" s="36">
        <v>1.3258000000000001</v>
      </c>
      <c r="AZ2866" s="36">
        <v>2.0265</v>
      </c>
      <c r="BA2866" s="22"/>
      <c r="BB2866" s="19">
        <v>1451</v>
      </c>
      <c r="BC2866" s="34">
        <f t="shared" si="583"/>
        <v>856.33422000000007</v>
      </c>
      <c r="BD2866" s="34">
        <f t="shared" si="584"/>
        <v>1308.91635</v>
      </c>
      <c r="BE2866" s="38">
        <v>3.4819999999999997E-2</v>
      </c>
      <c r="BF2866" s="38">
        <f t="shared" si="585"/>
        <v>3.4819999999999997E-2</v>
      </c>
      <c r="BG2866" s="34">
        <v>29.5867357604</v>
      </c>
      <c r="BH2866" s="34">
        <v>45.223653657</v>
      </c>
      <c r="BI2866" s="34">
        <f t="shared" si="586"/>
        <v>826.74748423960011</v>
      </c>
      <c r="BJ2866" s="34">
        <f t="shared" si="587"/>
        <v>1263.6926963430001</v>
      </c>
      <c r="BK2866" s="34">
        <v>0</v>
      </c>
      <c r="BL2866" s="34">
        <v>0</v>
      </c>
      <c r="BM2866" s="34">
        <f t="shared" si="588"/>
        <v>0</v>
      </c>
      <c r="BN2866" s="39">
        <f t="shared" si="590"/>
        <v>826.74748423960011</v>
      </c>
      <c r="BO2866" s="39">
        <f t="shared" si="591"/>
        <v>1263.6926963430001</v>
      </c>
      <c r="BP2866" s="39">
        <f t="shared" si="589"/>
        <v>436.94521210339997</v>
      </c>
    </row>
    <row r="2867" spans="1:68" s="25" customFormat="1" ht="14.25" x14ac:dyDescent="0.2">
      <c r="A2867" s="14">
        <v>1751</v>
      </c>
      <c r="B2867" s="40"/>
      <c r="C2867" s="15"/>
      <c r="D2867" s="16">
        <v>7515</v>
      </c>
      <c r="E2867" s="15" t="s">
        <v>21875</v>
      </c>
      <c r="F2867" s="15" t="s">
        <v>21876</v>
      </c>
      <c r="G2867" s="17" t="s">
        <v>21877</v>
      </c>
      <c r="H2867" s="17" t="s">
        <v>21878</v>
      </c>
      <c r="I2867" s="17" t="s">
        <v>86</v>
      </c>
      <c r="J2867" s="15" t="s">
        <v>21879</v>
      </c>
      <c r="K2867" s="15" t="s">
        <v>6321</v>
      </c>
      <c r="L2867" s="18" t="s">
        <v>21880</v>
      </c>
      <c r="M2867" s="15" t="s">
        <v>19055</v>
      </c>
      <c r="N2867" s="15" t="s">
        <v>19056</v>
      </c>
      <c r="O2867" s="16">
        <v>557</v>
      </c>
      <c r="P2867" s="15" t="s">
        <v>74</v>
      </c>
      <c r="Q2867" s="15">
        <v>0</v>
      </c>
      <c r="R2867" s="15">
        <v>0</v>
      </c>
      <c r="S2867" s="15">
        <v>0</v>
      </c>
      <c r="T2867" s="15">
        <v>11.46</v>
      </c>
      <c r="U2867" s="15" t="s">
        <v>18717</v>
      </c>
      <c r="V2867" s="15" t="s">
        <v>76</v>
      </c>
      <c r="W2867" s="16">
        <v>0</v>
      </c>
      <c r="X2867" s="16">
        <v>1</v>
      </c>
      <c r="Y2867" s="15">
        <v>570104</v>
      </c>
      <c r="Z2867" s="15">
        <v>13.087999999999999</v>
      </c>
      <c r="AA2867" s="15" t="s">
        <v>78</v>
      </c>
      <c r="AB2867" s="15" t="s">
        <v>78</v>
      </c>
      <c r="AC2867" s="15">
        <v>0</v>
      </c>
      <c r="AD2867" s="26">
        <v>37475</v>
      </c>
      <c r="AE2867" s="15" t="s">
        <v>183</v>
      </c>
      <c r="AF2867" s="15" t="s">
        <v>14952</v>
      </c>
      <c r="AG2867" s="16">
        <v>1</v>
      </c>
      <c r="AH2867" s="15" t="s">
        <v>21881</v>
      </c>
      <c r="AI2867" s="15" t="s">
        <v>78</v>
      </c>
      <c r="AJ2867" s="15">
        <v>570103.72314500005</v>
      </c>
      <c r="AK2867" s="15">
        <v>21350.0417872</v>
      </c>
      <c r="AL2867" s="15">
        <v>3105077.0616799998</v>
      </c>
      <c r="AM2867" s="15">
        <v>1411808.53094</v>
      </c>
      <c r="AN2867" s="19">
        <v>0</v>
      </c>
      <c r="AO2867" s="19">
        <v>0</v>
      </c>
      <c r="AP2867" s="19">
        <v>0</v>
      </c>
      <c r="AQ2867" s="19">
        <v>0</v>
      </c>
      <c r="AR2867" s="34">
        <f t="shared" si="580"/>
        <v>0</v>
      </c>
      <c r="AS2867" s="34">
        <v>0</v>
      </c>
      <c r="AT2867" s="34">
        <v>0</v>
      </c>
      <c r="AU2867" s="34">
        <v>0</v>
      </c>
      <c r="AV2867" s="34">
        <v>0</v>
      </c>
      <c r="AW2867" s="35">
        <f t="shared" si="581"/>
        <v>0</v>
      </c>
      <c r="AX2867" s="34">
        <f t="shared" si="582"/>
        <v>0</v>
      </c>
      <c r="AY2867" s="36">
        <v>1.3258000000000001</v>
      </c>
      <c r="AZ2867" s="36">
        <v>2.0265</v>
      </c>
      <c r="BA2867" s="22"/>
      <c r="BB2867" s="19">
        <v>0</v>
      </c>
      <c r="BC2867" s="34">
        <f t="shared" si="583"/>
        <v>0</v>
      </c>
      <c r="BD2867" s="34">
        <f t="shared" si="584"/>
        <v>0</v>
      </c>
      <c r="BE2867" s="38">
        <v>3.4819999999999997E-2</v>
      </c>
      <c r="BF2867" s="38">
        <f t="shared" si="585"/>
        <v>3.4819999999999997E-2</v>
      </c>
      <c r="BG2867" s="34">
        <v>0</v>
      </c>
      <c r="BH2867" s="34">
        <v>0</v>
      </c>
      <c r="BI2867" s="34">
        <f t="shared" si="586"/>
        <v>0</v>
      </c>
      <c r="BJ2867" s="34">
        <f t="shared" si="587"/>
        <v>0</v>
      </c>
      <c r="BK2867" s="34">
        <v>0</v>
      </c>
      <c r="BL2867" s="34">
        <v>0</v>
      </c>
      <c r="BM2867" s="34">
        <f t="shared" si="588"/>
        <v>0</v>
      </c>
      <c r="BN2867" s="39">
        <f t="shared" si="590"/>
        <v>0</v>
      </c>
      <c r="BO2867" s="39">
        <f t="shared" si="591"/>
        <v>0</v>
      </c>
      <c r="BP2867" s="39">
        <f t="shared" si="589"/>
        <v>0</v>
      </c>
    </row>
    <row r="2868" spans="1:68" s="25" customFormat="1" ht="14.25" x14ac:dyDescent="0.2">
      <c r="A2868" s="14">
        <v>1752</v>
      </c>
      <c r="B2868" s="40"/>
      <c r="C2868" s="15" t="s">
        <v>21882</v>
      </c>
      <c r="D2868" s="16">
        <v>33782</v>
      </c>
      <c r="E2868" s="15" t="s">
        <v>21883</v>
      </c>
      <c r="F2868" s="15" t="s">
        <v>21882</v>
      </c>
      <c r="G2868" s="17" t="s">
        <v>21877</v>
      </c>
      <c r="H2868" s="17" t="s">
        <v>21878</v>
      </c>
      <c r="I2868" s="17" t="s">
        <v>86</v>
      </c>
      <c r="J2868" s="15" t="s">
        <v>21884</v>
      </c>
      <c r="K2868" s="15" t="s">
        <v>16411</v>
      </c>
      <c r="L2868" s="18" t="s">
        <v>21885</v>
      </c>
      <c r="M2868" s="15" t="s">
        <v>21886</v>
      </c>
      <c r="N2868" s="15" t="s">
        <v>21887</v>
      </c>
      <c r="O2868" s="16">
        <v>557</v>
      </c>
      <c r="P2868" s="15" t="s">
        <v>74</v>
      </c>
      <c r="Q2868" s="15">
        <v>0</v>
      </c>
      <c r="R2868" s="15">
        <v>0</v>
      </c>
      <c r="S2868" s="15">
        <v>0</v>
      </c>
      <c r="T2868" s="15">
        <v>4.3899999999999997</v>
      </c>
      <c r="U2868" s="15" t="s">
        <v>18717</v>
      </c>
      <c r="V2868" s="15" t="s">
        <v>76</v>
      </c>
      <c r="W2868" s="16">
        <v>0</v>
      </c>
      <c r="X2868" s="16">
        <v>1</v>
      </c>
      <c r="Y2868" s="15">
        <v>91795</v>
      </c>
      <c r="Z2868" s="15">
        <v>2.1070000000000002</v>
      </c>
      <c r="AA2868" s="15" t="s">
        <v>21888</v>
      </c>
      <c r="AB2868" s="15" t="s">
        <v>21889</v>
      </c>
      <c r="AC2868" s="15">
        <v>0</v>
      </c>
      <c r="AD2868" s="26">
        <v>38435</v>
      </c>
      <c r="AE2868" s="15" t="s">
        <v>119</v>
      </c>
      <c r="AF2868" s="15" t="s">
        <v>119</v>
      </c>
      <c r="AG2868" s="16">
        <v>1</v>
      </c>
      <c r="AH2868" s="15" t="s">
        <v>21890</v>
      </c>
      <c r="AI2868" s="15" t="s">
        <v>78</v>
      </c>
      <c r="AJ2868" s="15">
        <v>91795.2578125</v>
      </c>
      <c r="AK2868" s="15">
        <v>8133.8118103799998</v>
      </c>
      <c r="AL2868" s="15">
        <v>3104915.3917700001</v>
      </c>
      <c r="AM2868" s="15">
        <v>1412302.4909099999</v>
      </c>
      <c r="AN2868" s="19">
        <v>0</v>
      </c>
      <c r="AO2868" s="19">
        <v>0</v>
      </c>
      <c r="AP2868" s="19">
        <v>0</v>
      </c>
      <c r="AQ2868" s="19">
        <v>0</v>
      </c>
      <c r="AR2868" s="34">
        <f t="shared" si="580"/>
        <v>0</v>
      </c>
      <c r="AS2868" s="34">
        <v>0</v>
      </c>
      <c r="AT2868" s="34">
        <v>0</v>
      </c>
      <c r="AU2868" s="34">
        <v>0</v>
      </c>
      <c r="AV2868" s="34">
        <v>0</v>
      </c>
      <c r="AW2868" s="35">
        <f t="shared" si="581"/>
        <v>0</v>
      </c>
      <c r="AX2868" s="34">
        <f t="shared" si="582"/>
        <v>0</v>
      </c>
      <c r="AY2868" s="36">
        <v>1.3258000000000001</v>
      </c>
      <c r="AZ2868" s="36">
        <v>2.0265</v>
      </c>
      <c r="BA2868" s="22"/>
      <c r="BB2868" s="19">
        <v>0</v>
      </c>
      <c r="BC2868" s="34">
        <f t="shared" si="583"/>
        <v>0</v>
      </c>
      <c r="BD2868" s="34">
        <f t="shared" si="584"/>
        <v>0</v>
      </c>
      <c r="BE2868" s="38">
        <v>3.4819999999999997E-2</v>
      </c>
      <c r="BF2868" s="38">
        <f t="shared" si="585"/>
        <v>3.4819999999999997E-2</v>
      </c>
      <c r="BG2868" s="34">
        <v>0</v>
      </c>
      <c r="BH2868" s="34">
        <v>0</v>
      </c>
      <c r="BI2868" s="34">
        <f t="shared" si="586"/>
        <v>0</v>
      </c>
      <c r="BJ2868" s="34">
        <f t="shared" si="587"/>
        <v>0</v>
      </c>
      <c r="BK2868" s="34">
        <v>0</v>
      </c>
      <c r="BL2868" s="34">
        <v>0</v>
      </c>
      <c r="BM2868" s="34">
        <f t="shared" si="588"/>
        <v>0</v>
      </c>
      <c r="BN2868" s="39">
        <f t="shared" si="590"/>
        <v>0</v>
      </c>
      <c r="BO2868" s="39">
        <f t="shared" si="591"/>
        <v>0</v>
      </c>
      <c r="BP2868" s="39">
        <f t="shared" si="589"/>
        <v>0</v>
      </c>
    </row>
    <row r="2869" spans="1:68" s="25" customFormat="1" ht="14.25" x14ac:dyDescent="0.2">
      <c r="A2869" s="14">
        <v>1753</v>
      </c>
      <c r="B2869" s="40"/>
      <c r="C2869" s="15" t="s">
        <v>150</v>
      </c>
      <c r="D2869" s="16">
        <v>35209</v>
      </c>
      <c r="E2869" s="15" t="s">
        <v>21891</v>
      </c>
      <c r="F2869" s="15" t="s">
        <v>21892</v>
      </c>
      <c r="G2869" s="17" t="s">
        <v>21893</v>
      </c>
      <c r="H2869" s="17" t="s">
        <v>21894</v>
      </c>
      <c r="I2869" s="17" t="s">
        <v>86</v>
      </c>
      <c r="J2869" s="15" t="s">
        <v>21895</v>
      </c>
      <c r="K2869" s="15" t="s">
        <v>86</v>
      </c>
      <c r="L2869" s="18" t="s">
        <v>21896</v>
      </c>
      <c r="M2869" s="15" t="s">
        <v>21886</v>
      </c>
      <c r="N2869" s="15" t="s">
        <v>21887</v>
      </c>
      <c r="O2869" s="16">
        <v>500</v>
      </c>
      <c r="P2869" s="15" t="s">
        <v>1055</v>
      </c>
      <c r="Q2869" s="15">
        <v>2000</v>
      </c>
      <c r="R2869" s="15">
        <v>0</v>
      </c>
      <c r="S2869" s="15">
        <v>2000</v>
      </c>
      <c r="T2869" s="15">
        <v>0.04</v>
      </c>
      <c r="U2869" s="15" t="s">
        <v>18717</v>
      </c>
      <c r="V2869" s="15" t="s">
        <v>76</v>
      </c>
      <c r="W2869" s="16">
        <v>0</v>
      </c>
      <c r="X2869" s="16">
        <v>1</v>
      </c>
      <c r="Y2869" s="15">
        <v>1625</v>
      </c>
      <c r="Z2869" s="15">
        <v>3.6999999999999998E-2</v>
      </c>
      <c r="AA2869" s="15" t="s">
        <v>21888</v>
      </c>
      <c r="AB2869" s="15" t="s">
        <v>21889</v>
      </c>
      <c r="AC2869" s="15">
        <v>0</v>
      </c>
      <c r="AD2869" s="26">
        <v>38435</v>
      </c>
      <c r="AE2869" s="15" t="s">
        <v>183</v>
      </c>
      <c r="AF2869" s="15" t="s">
        <v>21897</v>
      </c>
      <c r="AG2869" s="16">
        <v>1</v>
      </c>
      <c r="AH2869" s="15" t="s">
        <v>21898</v>
      </c>
      <c r="AI2869" s="15" t="s">
        <v>78</v>
      </c>
      <c r="AJ2869" s="15">
        <v>1624.59472656</v>
      </c>
      <c r="AK2869" s="15">
        <v>160.280699857</v>
      </c>
      <c r="AL2869" s="15">
        <v>3104688.8680099999</v>
      </c>
      <c r="AM2869" s="15">
        <v>1412341.83879</v>
      </c>
      <c r="AN2869" s="19">
        <v>0</v>
      </c>
      <c r="AO2869" s="19">
        <v>0</v>
      </c>
      <c r="AP2869" s="19">
        <v>1800</v>
      </c>
      <c r="AQ2869" s="19">
        <v>0</v>
      </c>
      <c r="AR2869" s="34">
        <f t="shared" si="580"/>
        <v>1800</v>
      </c>
      <c r="AS2869" s="34">
        <v>0</v>
      </c>
      <c r="AT2869" s="34">
        <v>0</v>
      </c>
      <c r="AU2869" s="34">
        <v>0</v>
      </c>
      <c r="AV2869" s="34">
        <v>0</v>
      </c>
      <c r="AW2869" s="35">
        <f t="shared" si="581"/>
        <v>0</v>
      </c>
      <c r="AX2869" s="34">
        <f t="shared" si="582"/>
        <v>1800</v>
      </c>
      <c r="AY2869" s="36">
        <v>1.3258000000000001</v>
      </c>
      <c r="AZ2869" s="36">
        <v>2.0265</v>
      </c>
      <c r="BA2869" s="22"/>
      <c r="BB2869" s="19">
        <v>54</v>
      </c>
      <c r="BC2869" s="34">
        <f t="shared" si="583"/>
        <v>23.864400000000003</v>
      </c>
      <c r="BD2869" s="34">
        <f t="shared" si="584"/>
        <v>36.476999999999997</v>
      </c>
      <c r="BE2869" s="38">
        <v>3.4819999999999997E-2</v>
      </c>
      <c r="BF2869" s="38">
        <f t="shared" si="585"/>
        <v>3.4819999999999997E-2</v>
      </c>
      <c r="BG2869" s="34">
        <v>0</v>
      </c>
      <c r="BH2869" s="34">
        <v>0</v>
      </c>
      <c r="BI2869" s="34">
        <f t="shared" si="586"/>
        <v>23.864400000000003</v>
      </c>
      <c r="BJ2869" s="34">
        <f t="shared" si="587"/>
        <v>36.476999999999997</v>
      </c>
      <c r="BK2869" s="34">
        <v>0</v>
      </c>
      <c r="BL2869" s="34">
        <v>0</v>
      </c>
      <c r="BM2869" s="34">
        <f t="shared" si="588"/>
        <v>0</v>
      </c>
      <c r="BN2869" s="39">
        <f t="shared" si="590"/>
        <v>23.864400000000003</v>
      </c>
      <c r="BO2869" s="39">
        <f t="shared" si="591"/>
        <v>36.476999999999997</v>
      </c>
      <c r="BP2869" s="39">
        <f t="shared" si="589"/>
        <v>12.612599999999993</v>
      </c>
    </row>
    <row r="2870" spans="1:68" s="25" customFormat="1" ht="25.5" x14ac:dyDescent="0.2">
      <c r="A2870" s="14">
        <v>1754</v>
      </c>
      <c r="B2870" s="40"/>
      <c r="C2870" s="15"/>
      <c r="D2870" s="16">
        <v>19343</v>
      </c>
      <c r="E2870" s="15" t="s">
        <v>21899</v>
      </c>
      <c r="F2870" s="15" t="s">
        <v>21900</v>
      </c>
      <c r="G2870" s="17" t="s">
        <v>21901</v>
      </c>
      <c r="H2870" s="17" t="s">
        <v>21902</v>
      </c>
      <c r="I2870" s="17" t="s">
        <v>205</v>
      </c>
      <c r="J2870" s="15" t="s">
        <v>21903</v>
      </c>
      <c r="K2870" s="15" t="s">
        <v>86</v>
      </c>
      <c r="L2870" s="18" t="s">
        <v>21904</v>
      </c>
      <c r="M2870" s="15" t="s">
        <v>21886</v>
      </c>
      <c r="N2870" s="15" t="s">
        <v>21887</v>
      </c>
      <c r="O2870" s="16">
        <v>500</v>
      </c>
      <c r="P2870" s="15" t="s">
        <v>1055</v>
      </c>
      <c r="Q2870" s="15">
        <v>2000</v>
      </c>
      <c r="R2870" s="15">
        <v>0</v>
      </c>
      <c r="S2870" s="15">
        <v>2000</v>
      </c>
      <c r="T2870" s="15">
        <v>0.04</v>
      </c>
      <c r="U2870" s="15" t="s">
        <v>18717</v>
      </c>
      <c r="V2870" s="15" t="s">
        <v>76</v>
      </c>
      <c r="W2870" s="16">
        <v>0</v>
      </c>
      <c r="X2870" s="16">
        <v>1</v>
      </c>
      <c r="Y2870" s="15">
        <v>1715</v>
      </c>
      <c r="Z2870" s="15">
        <v>3.9E-2</v>
      </c>
      <c r="AA2870" s="15" t="s">
        <v>21888</v>
      </c>
      <c r="AB2870" s="15" t="s">
        <v>21889</v>
      </c>
      <c r="AC2870" s="15">
        <v>0</v>
      </c>
      <c r="AD2870" s="26">
        <v>38435</v>
      </c>
      <c r="AE2870" s="15" t="s">
        <v>119</v>
      </c>
      <c r="AF2870" s="15" t="s">
        <v>119</v>
      </c>
      <c r="AG2870" s="16">
        <v>1</v>
      </c>
      <c r="AH2870" s="15" t="s">
        <v>21905</v>
      </c>
      <c r="AI2870" s="15" t="s">
        <v>78</v>
      </c>
      <c r="AJ2870" s="15">
        <v>1715.0031738299999</v>
      </c>
      <c r="AK2870" s="15">
        <v>168.00020966899999</v>
      </c>
      <c r="AL2870" s="15">
        <v>3104692.9380999999</v>
      </c>
      <c r="AM2870" s="15">
        <v>1412375.9378599999</v>
      </c>
      <c r="AN2870" s="19">
        <v>0</v>
      </c>
      <c r="AO2870" s="19">
        <v>0</v>
      </c>
      <c r="AP2870" s="19">
        <v>1800</v>
      </c>
      <c r="AQ2870" s="19">
        <v>0</v>
      </c>
      <c r="AR2870" s="34">
        <f t="shared" si="580"/>
        <v>1800</v>
      </c>
      <c r="AS2870" s="34">
        <v>0</v>
      </c>
      <c r="AT2870" s="34">
        <v>0</v>
      </c>
      <c r="AU2870" s="34">
        <v>0</v>
      </c>
      <c r="AV2870" s="34">
        <v>0</v>
      </c>
      <c r="AW2870" s="35">
        <f t="shared" si="581"/>
        <v>0</v>
      </c>
      <c r="AX2870" s="34">
        <f t="shared" si="582"/>
        <v>1800</v>
      </c>
      <c r="AY2870" s="36">
        <v>1.3258000000000001</v>
      </c>
      <c r="AZ2870" s="36">
        <v>2.0265</v>
      </c>
      <c r="BA2870" s="22"/>
      <c r="BB2870" s="19">
        <v>54</v>
      </c>
      <c r="BC2870" s="34">
        <f t="shared" si="583"/>
        <v>23.864400000000003</v>
      </c>
      <c r="BD2870" s="34">
        <f t="shared" si="584"/>
        <v>36.476999999999997</v>
      </c>
      <c r="BE2870" s="38">
        <v>3.4819999999999997E-2</v>
      </c>
      <c r="BF2870" s="38">
        <f t="shared" si="585"/>
        <v>3.4819999999999997E-2</v>
      </c>
      <c r="BG2870" s="34">
        <v>0</v>
      </c>
      <c r="BH2870" s="34">
        <v>0</v>
      </c>
      <c r="BI2870" s="34">
        <f t="shared" si="586"/>
        <v>23.864400000000003</v>
      </c>
      <c r="BJ2870" s="34">
        <f t="shared" si="587"/>
        <v>36.476999999999997</v>
      </c>
      <c r="BK2870" s="34">
        <v>0</v>
      </c>
      <c r="BL2870" s="34">
        <v>0</v>
      </c>
      <c r="BM2870" s="34">
        <f t="shared" si="588"/>
        <v>0</v>
      </c>
      <c r="BN2870" s="39">
        <f t="shared" si="590"/>
        <v>23.864400000000003</v>
      </c>
      <c r="BO2870" s="39">
        <f t="shared" si="591"/>
        <v>36.476999999999997</v>
      </c>
      <c r="BP2870" s="39">
        <f t="shared" si="589"/>
        <v>12.612599999999993</v>
      </c>
    </row>
    <row r="2871" spans="1:68" s="25" customFormat="1" ht="14.25" x14ac:dyDescent="0.2">
      <c r="A2871" s="14">
        <v>1755</v>
      </c>
      <c r="B2871" s="40"/>
      <c r="C2871" s="15"/>
      <c r="D2871" s="16">
        <v>20316</v>
      </c>
      <c r="E2871" s="15" t="s">
        <v>21906</v>
      </c>
      <c r="F2871" s="15" t="s">
        <v>21907</v>
      </c>
      <c r="G2871" s="17" t="s">
        <v>21908</v>
      </c>
      <c r="H2871" s="17" t="s">
        <v>21902</v>
      </c>
      <c r="I2871" s="17" t="s">
        <v>205</v>
      </c>
      <c r="J2871" s="15" t="s">
        <v>8255</v>
      </c>
      <c r="K2871" s="15" t="s">
        <v>86</v>
      </c>
      <c r="L2871" s="18" t="s">
        <v>21909</v>
      </c>
      <c r="M2871" s="15" t="s">
        <v>21886</v>
      </c>
      <c r="N2871" s="15" t="s">
        <v>21887</v>
      </c>
      <c r="O2871" s="16">
        <v>556</v>
      </c>
      <c r="P2871" s="15" t="s">
        <v>90</v>
      </c>
      <c r="Q2871" s="15">
        <v>20000</v>
      </c>
      <c r="R2871" s="15">
        <v>108500</v>
      </c>
      <c r="S2871" s="15">
        <v>128500</v>
      </c>
      <c r="T2871" s="15">
        <v>0.04</v>
      </c>
      <c r="U2871" s="15" t="s">
        <v>18717</v>
      </c>
      <c r="V2871" s="15" t="s">
        <v>76</v>
      </c>
      <c r="W2871" s="16">
        <v>1</v>
      </c>
      <c r="X2871" s="16">
        <v>1</v>
      </c>
      <c r="Y2871" s="15">
        <v>2009</v>
      </c>
      <c r="Z2871" s="15">
        <v>4.5999999999999999E-2</v>
      </c>
      <c r="AA2871" s="15" t="s">
        <v>21910</v>
      </c>
      <c r="AB2871" s="15" t="s">
        <v>21889</v>
      </c>
      <c r="AC2871" s="15">
        <v>119400</v>
      </c>
      <c r="AD2871" s="26">
        <v>41473</v>
      </c>
      <c r="AE2871" s="15" t="s">
        <v>119</v>
      </c>
      <c r="AF2871" s="15" t="s">
        <v>119</v>
      </c>
      <c r="AG2871" s="16">
        <v>1</v>
      </c>
      <c r="AH2871" s="15" t="s">
        <v>21911</v>
      </c>
      <c r="AI2871" s="15" t="s">
        <v>78</v>
      </c>
      <c r="AJ2871" s="15">
        <v>2009.0043945299999</v>
      </c>
      <c r="AK2871" s="15">
        <v>180.00020765299999</v>
      </c>
      <c r="AL2871" s="15">
        <v>3104716.4159900001</v>
      </c>
      <c r="AM2871" s="15">
        <v>1412426.7409399999</v>
      </c>
      <c r="AN2871" s="19">
        <v>20000</v>
      </c>
      <c r="AO2871" s="19">
        <v>106800</v>
      </c>
      <c r="AP2871" s="19">
        <v>0</v>
      </c>
      <c r="AQ2871" s="19">
        <v>0</v>
      </c>
      <c r="AR2871" s="34">
        <f t="shared" si="580"/>
        <v>126800</v>
      </c>
      <c r="AS2871" s="34">
        <v>45000</v>
      </c>
      <c r="AT2871" s="34">
        <v>3000</v>
      </c>
      <c r="AU2871" s="34">
        <v>28630</v>
      </c>
      <c r="AV2871" s="34">
        <v>0</v>
      </c>
      <c r="AW2871" s="35">
        <f t="shared" si="581"/>
        <v>76630</v>
      </c>
      <c r="AX2871" s="34">
        <f t="shared" si="582"/>
        <v>50170</v>
      </c>
      <c r="AY2871" s="36">
        <v>1.3258000000000001</v>
      </c>
      <c r="AZ2871" s="36">
        <v>2.0265</v>
      </c>
      <c r="BA2871" s="22"/>
      <c r="BB2871" s="19">
        <v>1268</v>
      </c>
      <c r="BC2871" s="34">
        <f t="shared" si="583"/>
        <v>665.15386000000001</v>
      </c>
      <c r="BD2871" s="34">
        <f t="shared" si="584"/>
        <v>1016.6950499999999</v>
      </c>
      <c r="BE2871" s="38">
        <v>3.4819999999999997E-2</v>
      </c>
      <c r="BF2871" s="38">
        <f t="shared" si="585"/>
        <v>3.4819999999999997E-2</v>
      </c>
      <c r="BG2871" s="34">
        <v>23.160657405199998</v>
      </c>
      <c r="BH2871" s="34">
        <v>35.401321640999996</v>
      </c>
      <c r="BI2871" s="34">
        <f t="shared" si="586"/>
        <v>641.99320259479998</v>
      </c>
      <c r="BJ2871" s="34">
        <f t="shared" si="587"/>
        <v>981.29372835899994</v>
      </c>
      <c r="BK2871" s="34">
        <v>0</v>
      </c>
      <c r="BL2871" s="34">
        <v>0</v>
      </c>
      <c r="BM2871" s="34">
        <f t="shared" si="588"/>
        <v>0</v>
      </c>
      <c r="BN2871" s="39">
        <f t="shared" si="590"/>
        <v>641.99320259479998</v>
      </c>
      <c r="BO2871" s="39">
        <f t="shared" si="591"/>
        <v>981.29372835899994</v>
      </c>
      <c r="BP2871" s="39">
        <f t="shared" si="589"/>
        <v>339.30052576419996</v>
      </c>
    </row>
    <row r="2872" spans="1:68" s="25" customFormat="1" ht="14.25" x14ac:dyDescent="0.2">
      <c r="A2872" s="14">
        <v>1756</v>
      </c>
      <c r="B2872" s="40"/>
      <c r="C2872" s="15"/>
      <c r="D2872" s="16">
        <v>22701</v>
      </c>
      <c r="E2872" s="15" t="s">
        <v>21912</v>
      </c>
      <c r="F2872" s="15" t="s">
        <v>21913</v>
      </c>
      <c r="G2872" s="17" t="s">
        <v>21914</v>
      </c>
      <c r="H2872" s="17" t="s">
        <v>21878</v>
      </c>
      <c r="I2872" s="17" t="s">
        <v>86</v>
      </c>
      <c r="J2872" s="15" t="s">
        <v>4153</v>
      </c>
      <c r="K2872" s="15" t="s">
        <v>86</v>
      </c>
      <c r="L2872" s="18" t="s">
        <v>21915</v>
      </c>
      <c r="M2872" s="15" t="s">
        <v>21886</v>
      </c>
      <c r="N2872" s="15" t="s">
        <v>21887</v>
      </c>
      <c r="O2872" s="16">
        <v>556</v>
      </c>
      <c r="P2872" s="15" t="s">
        <v>90</v>
      </c>
      <c r="Q2872" s="15">
        <v>20000</v>
      </c>
      <c r="R2872" s="15">
        <v>107200</v>
      </c>
      <c r="S2872" s="15">
        <v>127200</v>
      </c>
      <c r="T2872" s="15">
        <v>0.04</v>
      </c>
      <c r="U2872" s="15" t="s">
        <v>18717</v>
      </c>
      <c r="V2872" s="15" t="s">
        <v>76</v>
      </c>
      <c r="W2872" s="16">
        <v>1</v>
      </c>
      <c r="X2872" s="16">
        <v>1</v>
      </c>
      <c r="Y2872" s="15">
        <v>2009</v>
      </c>
      <c r="Z2872" s="15">
        <v>4.5999999999999999E-2</v>
      </c>
      <c r="AA2872" s="15" t="s">
        <v>21910</v>
      </c>
      <c r="AB2872" s="15" t="s">
        <v>21889</v>
      </c>
      <c r="AC2872" s="15">
        <v>123500</v>
      </c>
      <c r="AD2872" s="26">
        <v>42170</v>
      </c>
      <c r="AE2872" s="15" t="s">
        <v>119</v>
      </c>
      <c r="AF2872" s="15" t="s">
        <v>119</v>
      </c>
      <c r="AG2872" s="16">
        <v>1</v>
      </c>
      <c r="AH2872" s="15" t="s">
        <v>21916</v>
      </c>
      <c r="AI2872" s="15" t="s">
        <v>78</v>
      </c>
      <c r="AJ2872" s="15">
        <v>2008.9899902300001</v>
      </c>
      <c r="AK2872" s="15">
        <v>179.99955155699999</v>
      </c>
      <c r="AL2872" s="15">
        <v>3104675.4205999998</v>
      </c>
      <c r="AM2872" s="15">
        <v>1412427.3509</v>
      </c>
      <c r="AN2872" s="19">
        <v>20000</v>
      </c>
      <c r="AO2872" s="19">
        <v>105700</v>
      </c>
      <c r="AP2872" s="19">
        <v>0</v>
      </c>
      <c r="AQ2872" s="19">
        <v>0</v>
      </c>
      <c r="AR2872" s="34">
        <f t="shared" ref="AR2872:AR2935" si="592">SUM(AN2872:AQ2872)</f>
        <v>125700</v>
      </c>
      <c r="AS2872" s="34">
        <v>45000</v>
      </c>
      <c r="AT2872" s="34">
        <v>0</v>
      </c>
      <c r="AU2872" s="34">
        <v>28245</v>
      </c>
      <c r="AV2872" s="34">
        <v>0</v>
      </c>
      <c r="AW2872" s="35">
        <f t="shared" ref="AW2872:AW2935" si="593">SUM(AS2872:AV2872)</f>
        <v>73245</v>
      </c>
      <c r="AX2872" s="34">
        <f t="shared" ref="AX2872:AX2935" si="594">AR2872-AW2872</f>
        <v>52455</v>
      </c>
      <c r="AY2872" s="36">
        <v>1.3258000000000001</v>
      </c>
      <c r="AZ2872" s="36">
        <v>2.0265</v>
      </c>
      <c r="BA2872" s="22"/>
      <c r="BB2872" s="19">
        <v>1257</v>
      </c>
      <c r="BC2872" s="34">
        <f t="shared" ref="BC2872:BC2935" si="595">(AX2872/100)*AY2872</f>
        <v>695.44839000000002</v>
      </c>
      <c r="BD2872" s="34">
        <f t="shared" ref="BD2872:BD2935" si="596">(AX2872/100)*AZ2872</f>
        <v>1063.0005749999998</v>
      </c>
      <c r="BE2872" s="38">
        <v>3.4819999999999997E-2</v>
      </c>
      <c r="BF2872" s="38">
        <f t="shared" ref="BF2872:BF2935" si="597">BE2872</f>
        <v>3.4819999999999997E-2</v>
      </c>
      <c r="BG2872" s="34">
        <v>24.2155129398</v>
      </c>
      <c r="BH2872" s="34">
        <v>37.013680021499987</v>
      </c>
      <c r="BI2872" s="34">
        <f t="shared" ref="BI2872:BI2935" si="598">BC2872-BG2872</f>
        <v>671.23287706020005</v>
      </c>
      <c r="BJ2872" s="34">
        <f t="shared" ref="BJ2872:BJ2935" si="599">BD2872-BH2872</f>
        <v>1025.9868949784998</v>
      </c>
      <c r="BK2872" s="34">
        <v>0</v>
      </c>
      <c r="BL2872" s="34">
        <v>0</v>
      </c>
      <c r="BM2872" s="34">
        <f t="shared" ref="BM2872:BM2935" si="600">BL2872-BK2872</f>
        <v>0</v>
      </c>
      <c r="BN2872" s="39">
        <f t="shared" si="590"/>
        <v>671.23287706020005</v>
      </c>
      <c r="BO2872" s="39">
        <f t="shared" si="591"/>
        <v>1025.9868949784998</v>
      </c>
      <c r="BP2872" s="39">
        <f t="shared" si="589"/>
        <v>354.75401791829972</v>
      </c>
    </row>
    <row r="2873" spans="1:68" s="25" customFormat="1" ht="14.25" x14ac:dyDescent="0.2">
      <c r="A2873" s="14">
        <v>1757</v>
      </c>
      <c r="B2873" s="40"/>
      <c r="C2873" s="15" t="s">
        <v>21917</v>
      </c>
      <c r="D2873" s="16">
        <v>3708</v>
      </c>
      <c r="E2873" s="15" t="s">
        <v>21918</v>
      </c>
      <c r="F2873" s="15" t="s">
        <v>21917</v>
      </c>
      <c r="G2873" s="17" t="s">
        <v>21914</v>
      </c>
      <c r="H2873" s="17" t="s">
        <v>21878</v>
      </c>
      <c r="I2873" s="17" t="s">
        <v>86</v>
      </c>
      <c r="J2873" s="15" t="s">
        <v>21919</v>
      </c>
      <c r="K2873" s="15" t="s">
        <v>21920</v>
      </c>
      <c r="L2873" s="18" t="s">
        <v>21921</v>
      </c>
      <c r="M2873" s="15" t="s">
        <v>21886</v>
      </c>
      <c r="N2873" s="15" t="s">
        <v>21887</v>
      </c>
      <c r="O2873" s="16">
        <v>556</v>
      </c>
      <c r="P2873" s="15" t="s">
        <v>90</v>
      </c>
      <c r="Q2873" s="15">
        <v>20000</v>
      </c>
      <c r="R2873" s="15">
        <v>106400</v>
      </c>
      <c r="S2873" s="15">
        <v>126400</v>
      </c>
      <c r="T2873" s="15">
        <v>0.04</v>
      </c>
      <c r="U2873" s="15" t="s">
        <v>18717</v>
      </c>
      <c r="V2873" s="15" t="s">
        <v>76</v>
      </c>
      <c r="W2873" s="16">
        <v>1</v>
      </c>
      <c r="X2873" s="16">
        <v>1</v>
      </c>
      <c r="Y2873" s="15">
        <v>2009</v>
      </c>
      <c r="Z2873" s="15">
        <v>4.5999999999999999E-2</v>
      </c>
      <c r="AA2873" s="15" t="s">
        <v>21910</v>
      </c>
      <c r="AB2873" s="15" t="s">
        <v>21889</v>
      </c>
      <c r="AC2873" s="15">
        <v>123000</v>
      </c>
      <c r="AD2873" s="26">
        <v>41285</v>
      </c>
      <c r="AE2873" s="15" t="s">
        <v>119</v>
      </c>
      <c r="AF2873" s="15" t="s">
        <v>119</v>
      </c>
      <c r="AG2873" s="16">
        <v>1</v>
      </c>
      <c r="AH2873" s="15" t="s">
        <v>21922</v>
      </c>
      <c r="AI2873" s="15" t="s">
        <v>78</v>
      </c>
      <c r="AJ2873" s="15">
        <v>2008.9699707</v>
      </c>
      <c r="AK2873" s="15">
        <v>179.99846434</v>
      </c>
      <c r="AL2873" s="15">
        <v>3104671.9417099999</v>
      </c>
      <c r="AM2873" s="15">
        <v>1412541.66662</v>
      </c>
      <c r="AN2873" s="19">
        <v>20000</v>
      </c>
      <c r="AO2873" s="19">
        <v>104900</v>
      </c>
      <c r="AP2873" s="19">
        <v>0</v>
      </c>
      <c r="AQ2873" s="19">
        <v>0</v>
      </c>
      <c r="AR2873" s="34">
        <f t="shared" si="592"/>
        <v>124900</v>
      </c>
      <c r="AS2873" s="34">
        <v>45000</v>
      </c>
      <c r="AT2873" s="34">
        <v>3000</v>
      </c>
      <c r="AU2873" s="34">
        <v>27965</v>
      </c>
      <c r="AV2873" s="34">
        <v>0</v>
      </c>
      <c r="AW2873" s="35">
        <f t="shared" si="593"/>
        <v>75965</v>
      </c>
      <c r="AX2873" s="34">
        <f t="shared" si="594"/>
        <v>48935</v>
      </c>
      <c r="AY2873" s="36">
        <v>1.3258000000000001</v>
      </c>
      <c r="AZ2873" s="36">
        <v>2.0265</v>
      </c>
      <c r="BA2873" s="22"/>
      <c r="BB2873" s="19">
        <v>1249</v>
      </c>
      <c r="BC2873" s="34">
        <f t="shared" si="595"/>
        <v>648.78023000000007</v>
      </c>
      <c r="BD2873" s="34">
        <f t="shared" si="596"/>
        <v>991.66777500000001</v>
      </c>
      <c r="BE2873" s="38">
        <v>3.4819999999999997E-2</v>
      </c>
      <c r="BF2873" s="38">
        <f t="shared" si="597"/>
        <v>3.4819999999999997E-2</v>
      </c>
      <c r="BG2873" s="34">
        <v>22.590527608600002</v>
      </c>
      <c r="BH2873" s="34">
        <v>34.529871925499997</v>
      </c>
      <c r="BI2873" s="34">
        <f t="shared" si="598"/>
        <v>626.18970239140003</v>
      </c>
      <c r="BJ2873" s="34">
        <f t="shared" si="599"/>
        <v>957.13790307450006</v>
      </c>
      <c r="BK2873" s="34">
        <v>0</v>
      </c>
      <c r="BL2873" s="34">
        <v>0</v>
      </c>
      <c r="BM2873" s="34">
        <f t="shared" si="600"/>
        <v>0</v>
      </c>
      <c r="BN2873" s="39">
        <f t="shared" si="590"/>
        <v>626.18970239140003</v>
      </c>
      <c r="BO2873" s="39">
        <f t="shared" si="591"/>
        <v>957.13790307450006</v>
      </c>
      <c r="BP2873" s="39">
        <f t="shared" si="589"/>
        <v>330.94820068310003</v>
      </c>
    </row>
    <row r="2874" spans="1:68" s="25" customFormat="1" ht="14.25" x14ac:dyDescent="0.2">
      <c r="A2874" s="14">
        <v>1758</v>
      </c>
      <c r="B2874" s="40"/>
      <c r="C2874" s="15" t="s">
        <v>21923</v>
      </c>
      <c r="D2874" s="16">
        <v>26366</v>
      </c>
      <c r="E2874" s="15" t="s">
        <v>21924</v>
      </c>
      <c r="F2874" s="15" t="s">
        <v>21923</v>
      </c>
      <c r="G2874" s="17" t="s">
        <v>21914</v>
      </c>
      <c r="H2874" s="17" t="s">
        <v>21878</v>
      </c>
      <c r="I2874" s="17" t="s">
        <v>86</v>
      </c>
      <c r="J2874" s="15" t="s">
        <v>21925</v>
      </c>
      <c r="K2874" s="15" t="s">
        <v>21926</v>
      </c>
      <c r="L2874" s="18" t="s">
        <v>21927</v>
      </c>
      <c r="M2874" s="15" t="s">
        <v>21886</v>
      </c>
      <c r="N2874" s="15" t="s">
        <v>21887</v>
      </c>
      <c r="O2874" s="16">
        <v>556</v>
      </c>
      <c r="P2874" s="15" t="s">
        <v>90</v>
      </c>
      <c r="Q2874" s="15">
        <v>20000</v>
      </c>
      <c r="R2874" s="15">
        <v>101100</v>
      </c>
      <c r="S2874" s="15">
        <v>121100</v>
      </c>
      <c r="T2874" s="15">
        <v>0.04</v>
      </c>
      <c r="U2874" s="15" t="s">
        <v>18717</v>
      </c>
      <c r="V2874" s="15" t="s">
        <v>76</v>
      </c>
      <c r="W2874" s="16">
        <v>1</v>
      </c>
      <c r="X2874" s="16">
        <v>1</v>
      </c>
      <c r="Y2874" s="15">
        <v>2009</v>
      </c>
      <c r="Z2874" s="15">
        <v>4.5999999999999999E-2</v>
      </c>
      <c r="AA2874" s="15" t="s">
        <v>21910</v>
      </c>
      <c r="AB2874" s="15" t="s">
        <v>21889</v>
      </c>
      <c r="AC2874" s="15">
        <v>123000</v>
      </c>
      <c r="AD2874" s="26">
        <v>41425</v>
      </c>
      <c r="AE2874" s="15" t="s">
        <v>119</v>
      </c>
      <c r="AF2874" s="15" t="s">
        <v>119</v>
      </c>
      <c r="AG2874" s="16">
        <v>1</v>
      </c>
      <c r="AH2874" s="15" t="s">
        <v>21928</v>
      </c>
      <c r="AI2874" s="15" t="s">
        <v>78</v>
      </c>
      <c r="AJ2874" s="15">
        <v>2008.8325195299999</v>
      </c>
      <c r="AK2874" s="15">
        <v>179.991903296</v>
      </c>
      <c r="AL2874" s="15">
        <v>3104712.9378499999</v>
      </c>
      <c r="AM2874" s="15">
        <v>1412541.1060899999</v>
      </c>
      <c r="AN2874" s="19">
        <v>20000</v>
      </c>
      <c r="AO2874" s="19">
        <v>104900</v>
      </c>
      <c r="AP2874" s="19">
        <v>0</v>
      </c>
      <c r="AQ2874" s="19">
        <v>0</v>
      </c>
      <c r="AR2874" s="34">
        <f t="shared" si="592"/>
        <v>124900</v>
      </c>
      <c r="AS2874" s="34">
        <v>45000</v>
      </c>
      <c r="AT2874" s="34">
        <v>3000</v>
      </c>
      <c r="AU2874" s="34">
        <v>27965</v>
      </c>
      <c r="AV2874" s="34">
        <v>0</v>
      </c>
      <c r="AW2874" s="35">
        <f t="shared" si="593"/>
        <v>75965</v>
      </c>
      <c r="AX2874" s="34">
        <f t="shared" si="594"/>
        <v>48935</v>
      </c>
      <c r="AY2874" s="36">
        <v>1.3258000000000001</v>
      </c>
      <c r="AZ2874" s="36">
        <v>2.0265</v>
      </c>
      <c r="BA2874" s="22"/>
      <c r="BB2874" s="19">
        <v>1249</v>
      </c>
      <c r="BC2874" s="34">
        <f t="shared" si="595"/>
        <v>648.78023000000007</v>
      </c>
      <c r="BD2874" s="34">
        <f t="shared" si="596"/>
        <v>991.66777500000001</v>
      </c>
      <c r="BE2874" s="38">
        <v>3.4819999999999997E-2</v>
      </c>
      <c r="BF2874" s="38">
        <f t="shared" si="597"/>
        <v>3.4819999999999997E-2</v>
      </c>
      <c r="BG2874" s="34">
        <v>22.590527608600002</v>
      </c>
      <c r="BH2874" s="34">
        <v>34.529871925499997</v>
      </c>
      <c r="BI2874" s="34">
        <f t="shared" si="598"/>
        <v>626.18970239140003</v>
      </c>
      <c r="BJ2874" s="34">
        <f t="shared" si="599"/>
        <v>957.13790307450006</v>
      </c>
      <c r="BK2874" s="34">
        <v>0</v>
      </c>
      <c r="BL2874" s="34">
        <v>0</v>
      </c>
      <c r="BM2874" s="34">
        <f t="shared" si="600"/>
        <v>0</v>
      </c>
      <c r="BN2874" s="39">
        <f t="shared" si="590"/>
        <v>626.18970239140003</v>
      </c>
      <c r="BO2874" s="39">
        <f t="shared" si="591"/>
        <v>957.13790307450006</v>
      </c>
      <c r="BP2874" s="39">
        <f t="shared" si="589"/>
        <v>330.94820068310003</v>
      </c>
    </row>
    <row r="2875" spans="1:68" s="25" customFormat="1" ht="14.25" x14ac:dyDescent="0.2">
      <c r="A2875" s="14">
        <v>1759</v>
      </c>
      <c r="B2875" s="40"/>
      <c r="C2875" s="15"/>
      <c r="D2875" s="16">
        <v>22167</v>
      </c>
      <c r="E2875" s="15" t="s">
        <v>21929</v>
      </c>
      <c r="F2875" s="15" t="s">
        <v>21930</v>
      </c>
      <c r="G2875" s="17" t="s">
        <v>21931</v>
      </c>
      <c r="H2875" s="17" t="s">
        <v>21878</v>
      </c>
      <c r="I2875" s="17" t="s">
        <v>86</v>
      </c>
      <c r="J2875" s="15" t="s">
        <v>21932</v>
      </c>
      <c r="K2875" s="15" t="s">
        <v>16411</v>
      </c>
      <c r="L2875" s="18" t="s">
        <v>21933</v>
      </c>
      <c r="M2875" s="15" t="s">
        <v>21886</v>
      </c>
      <c r="N2875" s="15" t="s">
        <v>21887</v>
      </c>
      <c r="O2875" s="16">
        <v>556</v>
      </c>
      <c r="P2875" s="15" t="s">
        <v>90</v>
      </c>
      <c r="Q2875" s="15">
        <v>20000</v>
      </c>
      <c r="R2875" s="15">
        <v>113300</v>
      </c>
      <c r="S2875" s="15">
        <v>133300</v>
      </c>
      <c r="T2875" s="15">
        <v>0.03</v>
      </c>
      <c r="U2875" s="15" t="s">
        <v>18717</v>
      </c>
      <c r="V2875" s="15" t="s">
        <v>76</v>
      </c>
      <c r="W2875" s="16">
        <v>1</v>
      </c>
      <c r="X2875" s="16">
        <v>1</v>
      </c>
      <c r="Y2875" s="15">
        <v>1421</v>
      </c>
      <c r="Z2875" s="15">
        <v>3.3000000000000002E-2</v>
      </c>
      <c r="AA2875" s="15" t="s">
        <v>21934</v>
      </c>
      <c r="AB2875" s="15" t="s">
        <v>21935</v>
      </c>
      <c r="AC2875" s="15">
        <v>127500</v>
      </c>
      <c r="AD2875" s="26">
        <v>40746</v>
      </c>
      <c r="AE2875" s="15" t="s">
        <v>119</v>
      </c>
      <c r="AF2875" s="15" t="s">
        <v>119</v>
      </c>
      <c r="AG2875" s="16">
        <v>1</v>
      </c>
      <c r="AH2875" s="15" t="s">
        <v>21936</v>
      </c>
      <c r="AI2875" s="15" t="s">
        <v>78</v>
      </c>
      <c r="AJ2875" s="15">
        <v>1420.99902344</v>
      </c>
      <c r="AK2875" s="15">
        <v>156.000082572</v>
      </c>
      <c r="AL2875" s="15">
        <v>3104757.3100999999</v>
      </c>
      <c r="AM2875" s="15">
        <v>1412539.56479</v>
      </c>
      <c r="AN2875" s="19">
        <v>20000</v>
      </c>
      <c r="AO2875" s="19">
        <v>104800</v>
      </c>
      <c r="AP2875" s="19">
        <v>0</v>
      </c>
      <c r="AQ2875" s="19">
        <v>0</v>
      </c>
      <c r="AR2875" s="34">
        <f t="shared" si="592"/>
        <v>124800</v>
      </c>
      <c r="AS2875" s="34">
        <v>45000</v>
      </c>
      <c r="AT2875" s="34">
        <v>3000</v>
      </c>
      <c r="AU2875" s="34">
        <v>27930</v>
      </c>
      <c r="AV2875" s="34">
        <v>0</v>
      </c>
      <c r="AW2875" s="35">
        <f t="shared" si="593"/>
        <v>75930</v>
      </c>
      <c r="AX2875" s="34">
        <f t="shared" si="594"/>
        <v>48870</v>
      </c>
      <c r="AY2875" s="36">
        <v>1.3258000000000001</v>
      </c>
      <c r="AZ2875" s="36">
        <v>2.0265</v>
      </c>
      <c r="BA2875" s="22"/>
      <c r="BB2875" s="19">
        <v>1248</v>
      </c>
      <c r="BC2875" s="34">
        <f t="shared" si="595"/>
        <v>647.91845999999998</v>
      </c>
      <c r="BD2875" s="34">
        <f t="shared" si="596"/>
        <v>990.35055</v>
      </c>
      <c r="BE2875" s="38">
        <v>3.4819999999999997E-2</v>
      </c>
      <c r="BF2875" s="38">
        <f t="shared" si="597"/>
        <v>3.4819999999999997E-2</v>
      </c>
      <c r="BG2875" s="34">
        <v>22.560520777199997</v>
      </c>
      <c r="BH2875" s="34">
        <v>34.484006150999996</v>
      </c>
      <c r="BI2875" s="34">
        <f t="shared" si="598"/>
        <v>625.35793922280004</v>
      </c>
      <c r="BJ2875" s="34">
        <f t="shared" si="599"/>
        <v>955.86654384899998</v>
      </c>
      <c r="BK2875" s="34">
        <v>0</v>
      </c>
      <c r="BL2875" s="34">
        <v>0</v>
      </c>
      <c r="BM2875" s="34">
        <f t="shared" si="600"/>
        <v>0</v>
      </c>
      <c r="BN2875" s="39">
        <f t="shared" si="590"/>
        <v>625.35793922280004</v>
      </c>
      <c r="BO2875" s="39">
        <f t="shared" si="591"/>
        <v>955.86654384899998</v>
      </c>
      <c r="BP2875" s="39">
        <f t="shared" si="589"/>
        <v>330.50860462619994</v>
      </c>
    </row>
    <row r="2876" spans="1:68" s="25" customFormat="1" ht="14.25" x14ac:dyDescent="0.2">
      <c r="A2876" s="14">
        <v>1760</v>
      </c>
      <c r="B2876" s="40"/>
      <c r="C2876" s="15" t="s">
        <v>21937</v>
      </c>
      <c r="D2876" s="16">
        <v>16312</v>
      </c>
      <c r="E2876" s="15" t="s">
        <v>21938</v>
      </c>
      <c r="F2876" s="15" t="s">
        <v>21937</v>
      </c>
      <c r="G2876" s="17" t="s">
        <v>21939</v>
      </c>
      <c r="H2876" s="17" t="s">
        <v>21940</v>
      </c>
      <c r="I2876" s="17" t="s">
        <v>86</v>
      </c>
      <c r="J2876" s="15" t="s">
        <v>21941</v>
      </c>
      <c r="K2876" s="15" t="s">
        <v>2400</v>
      </c>
      <c r="L2876" s="18" t="s">
        <v>21942</v>
      </c>
      <c r="M2876" s="15" t="s">
        <v>21886</v>
      </c>
      <c r="N2876" s="15" t="s">
        <v>21887</v>
      </c>
      <c r="O2876" s="16">
        <v>556</v>
      </c>
      <c r="P2876" s="15" t="s">
        <v>90</v>
      </c>
      <c r="Q2876" s="15">
        <v>20000</v>
      </c>
      <c r="R2876" s="15">
        <v>105300</v>
      </c>
      <c r="S2876" s="15">
        <v>125300</v>
      </c>
      <c r="T2876" s="15">
        <v>0.03</v>
      </c>
      <c r="U2876" s="15" t="s">
        <v>18717</v>
      </c>
      <c r="V2876" s="15" t="s">
        <v>76</v>
      </c>
      <c r="W2876" s="16">
        <v>1</v>
      </c>
      <c r="X2876" s="16">
        <v>1</v>
      </c>
      <c r="Y2876" s="15">
        <v>1176</v>
      </c>
      <c r="Z2876" s="15">
        <v>2.7E-2</v>
      </c>
      <c r="AA2876" s="15" t="s">
        <v>21934</v>
      </c>
      <c r="AB2876" s="15" t="s">
        <v>21935</v>
      </c>
      <c r="AC2876" s="15">
        <v>119000</v>
      </c>
      <c r="AD2876" s="26">
        <v>41145</v>
      </c>
      <c r="AE2876" s="15" t="s">
        <v>119</v>
      </c>
      <c r="AF2876" s="15" t="s">
        <v>119</v>
      </c>
      <c r="AG2876" s="16">
        <v>1</v>
      </c>
      <c r="AH2876" s="15" t="s">
        <v>21943</v>
      </c>
      <c r="AI2876" s="15" t="s">
        <v>78</v>
      </c>
      <c r="AJ2876" s="15">
        <v>1176.01269531</v>
      </c>
      <c r="AK2876" s="15">
        <v>146.00067107800001</v>
      </c>
      <c r="AL2876" s="15">
        <v>3104783.7890499998</v>
      </c>
      <c r="AM2876" s="15">
        <v>1412538.50813</v>
      </c>
      <c r="AN2876" s="19">
        <v>20000</v>
      </c>
      <c r="AO2876" s="19">
        <v>102600</v>
      </c>
      <c r="AP2876" s="19">
        <v>0</v>
      </c>
      <c r="AQ2876" s="19">
        <v>0</v>
      </c>
      <c r="AR2876" s="34">
        <f t="shared" si="592"/>
        <v>122600</v>
      </c>
      <c r="AS2876" s="34">
        <v>45000</v>
      </c>
      <c r="AT2876" s="34">
        <v>3000</v>
      </c>
      <c r="AU2876" s="34">
        <v>27160</v>
      </c>
      <c r="AV2876" s="34">
        <v>0</v>
      </c>
      <c r="AW2876" s="35">
        <f t="shared" si="593"/>
        <v>75160</v>
      </c>
      <c r="AX2876" s="34">
        <f t="shared" si="594"/>
        <v>47440</v>
      </c>
      <c r="AY2876" s="36">
        <v>1.3258000000000001</v>
      </c>
      <c r="AZ2876" s="36">
        <v>2.0265</v>
      </c>
      <c r="BA2876" s="22"/>
      <c r="BB2876" s="19">
        <v>1226</v>
      </c>
      <c r="BC2876" s="34">
        <f t="shared" si="595"/>
        <v>628.95952</v>
      </c>
      <c r="BD2876" s="34">
        <f t="shared" si="596"/>
        <v>961.37159999999994</v>
      </c>
      <c r="BE2876" s="38">
        <v>3.4819999999999997E-2</v>
      </c>
      <c r="BF2876" s="38">
        <f t="shared" si="597"/>
        <v>3.4819999999999997E-2</v>
      </c>
      <c r="BG2876" s="34">
        <v>21.900370486399996</v>
      </c>
      <c r="BH2876" s="34">
        <v>33.474959111999993</v>
      </c>
      <c r="BI2876" s="34">
        <f t="shared" si="598"/>
        <v>607.0591495136</v>
      </c>
      <c r="BJ2876" s="34">
        <f t="shared" si="599"/>
        <v>927.89664088799998</v>
      </c>
      <c r="BK2876" s="34">
        <v>0</v>
      </c>
      <c r="BL2876" s="34">
        <v>0</v>
      </c>
      <c r="BM2876" s="34">
        <f t="shared" si="600"/>
        <v>0</v>
      </c>
      <c r="BN2876" s="39">
        <f t="shared" si="590"/>
        <v>607.0591495136</v>
      </c>
      <c r="BO2876" s="39">
        <f t="shared" si="591"/>
        <v>927.89664088799998</v>
      </c>
      <c r="BP2876" s="39">
        <f t="shared" si="589"/>
        <v>320.83749137439997</v>
      </c>
    </row>
    <row r="2877" spans="1:68" s="25" customFormat="1" ht="14.25" x14ac:dyDescent="0.2">
      <c r="A2877" s="14">
        <v>1761</v>
      </c>
      <c r="B2877" s="40"/>
      <c r="C2877" s="15"/>
      <c r="D2877" s="16">
        <v>27968</v>
      </c>
      <c r="E2877" s="15" t="s">
        <v>21944</v>
      </c>
      <c r="F2877" s="15" t="s">
        <v>21945</v>
      </c>
      <c r="G2877" s="17" t="s">
        <v>21946</v>
      </c>
      <c r="H2877" s="17" t="s">
        <v>21947</v>
      </c>
      <c r="I2877" s="17" t="s">
        <v>86</v>
      </c>
      <c r="J2877" s="15" t="s">
        <v>21948</v>
      </c>
      <c r="K2877" s="15" t="s">
        <v>6552</v>
      </c>
      <c r="L2877" s="18" t="s">
        <v>21949</v>
      </c>
      <c r="M2877" s="15" t="s">
        <v>21886</v>
      </c>
      <c r="N2877" s="15" t="s">
        <v>21887</v>
      </c>
      <c r="O2877" s="16">
        <v>556</v>
      </c>
      <c r="P2877" s="15" t="s">
        <v>90</v>
      </c>
      <c r="Q2877" s="15">
        <v>20000</v>
      </c>
      <c r="R2877" s="15">
        <v>105300</v>
      </c>
      <c r="S2877" s="15">
        <v>125300</v>
      </c>
      <c r="T2877" s="15">
        <v>0.03</v>
      </c>
      <c r="U2877" s="15" t="s">
        <v>18717</v>
      </c>
      <c r="V2877" s="15" t="s">
        <v>76</v>
      </c>
      <c r="W2877" s="16">
        <v>1</v>
      </c>
      <c r="X2877" s="16">
        <v>1</v>
      </c>
      <c r="Y2877" s="15">
        <v>1176</v>
      </c>
      <c r="Z2877" s="15">
        <v>2.7E-2</v>
      </c>
      <c r="AA2877" s="15" t="s">
        <v>21888</v>
      </c>
      <c r="AB2877" s="15" t="s">
        <v>21889</v>
      </c>
      <c r="AC2877" s="15">
        <v>127000</v>
      </c>
      <c r="AD2877" s="26">
        <v>41830</v>
      </c>
      <c r="AE2877" s="15" t="s">
        <v>119</v>
      </c>
      <c r="AF2877" s="15" t="s">
        <v>119</v>
      </c>
      <c r="AG2877" s="16">
        <v>1</v>
      </c>
      <c r="AH2877" s="15" t="s">
        <v>21950</v>
      </c>
      <c r="AI2877" s="15" t="s">
        <v>78</v>
      </c>
      <c r="AJ2877" s="15">
        <v>1175.99609375</v>
      </c>
      <c r="AK2877" s="15">
        <v>146.00001542699999</v>
      </c>
      <c r="AL2877" s="15">
        <v>3104807.7699699998</v>
      </c>
      <c r="AM2877" s="15">
        <v>1412537.551</v>
      </c>
      <c r="AN2877" s="19">
        <v>0</v>
      </c>
      <c r="AO2877" s="19">
        <v>0</v>
      </c>
      <c r="AP2877" s="19">
        <v>20000</v>
      </c>
      <c r="AQ2877" s="19">
        <v>98600</v>
      </c>
      <c r="AR2877" s="34">
        <f t="shared" si="592"/>
        <v>118600</v>
      </c>
      <c r="AS2877" s="34">
        <v>0</v>
      </c>
      <c r="AT2877" s="34">
        <v>3000</v>
      </c>
      <c r="AU2877" s="34">
        <v>0</v>
      </c>
      <c r="AV2877" s="34">
        <v>0</v>
      </c>
      <c r="AW2877" s="35">
        <f t="shared" si="593"/>
        <v>3000</v>
      </c>
      <c r="AX2877" s="34">
        <f t="shared" si="594"/>
        <v>115600</v>
      </c>
      <c r="AY2877" s="36">
        <v>1.3258000000000001</v>
      </c>
      <c r="AZ2877" s="36">
        <v>2.0265</v>
      </c>
      <c r="BA2877" s="22"/>
      <c r="BB2877" s="19">
        <v>2372</v>
      </c>
      <c r="BC2877" s="34">
        <f t="shared" si="595"/>
        <v>1532.6248000000001</v>
      </c>
      <c r="BD2877" s="34">
        <f t="shared" si="596"/>
        <v>2342.634</v>
      </c>
      <c r="BE2877" s="38">
        <v>3.4819999999999997E-2</v>
      </c>
      <c r="BF2877" s="38">
        <f t="shared" si="597"/>
        <v>3.4819999999999997E-2</v>
      </c>
      <c r="BG2877" s="34">
        <v>0</v>
      </c>
      <c r="BH2877" s="34">
        <v>0</v>
      </c>
      <c r="BI2877" s="34">
        <f t="shared" si="598"/>
        <v>1532.6248000000001</v>
      </c>
      <c r="BJ2877" s="34">
        <f t="shared" si="599"/>
        <v>2342.634</v>
      </c>
      <c r="BK2877" s="34">
        <v>0</v>
      </c>
      <c r="BL2877" s="34">
        <v>31.429000000000087</v>
      </c>
      <c r="BM2877" s="34">
        <f t="shared" si="600"/>
        <v>31.429000000000087</v>
      </c>
      <c r="BN2877" s="39">
        <f t="shared" si="590"/>
        <v>1532.6248000000001</v>
      </c>
      <c r="BO2877" s="39">
        <f t="shared" si="591"/>
        <v>2311.2049999999999</v>
      </c>
      <c r="BP2877" s="39">
        <f t="shared" si="589"/>
        <v>778.58019999999988</v>
      </c>
    </row>
    <row r="2878" spans="1:68" s="25" customFormat="1" ht="14.25" x14ac:dyDescent="0.2">
      <c r="A2878" s="14">
        <v>1762</v>
      </c>
      <c r="B2878" s="40"/>
      <c r="C2878" s="15"/>
      <c r="D2878" s="16">
        <v>6848</v>
      </c>
      <c r="E2878" s="15" t="s">
        <v>21951</v>
      </c>
      <c r="F2878" s="15" t="s">
        <v>21952</v>
      </c>
      <c r="G2878" s="17" t="s">
        <v>21953</v>
      </c>
      <c r="H2878" s="17" t="s">
        <v>21954</v>
      </c>
      <c r="I2878" s="17" t="s">
        <v>86</v>
      </c>
      <c r="J2878" s="15" t="s">
        <v>21955</v>
      </c>
      <c r="K2878" s="15" t="s">
        <v>10634</v>
      </c>
      <c r="L2878" s="18" t="s">
        <v>21956</v>
      </c>
      <c r="M2878" s="15" t="s">
        <v>21886</v>
      </c>
      <c r="N2878" s="15" t="s">
        <v>21887</v>
      </c>
      <c r="O2878" s="16">
        <v>556</v>
      </c>
      <c r="P2878" s="15" t="s">
        <v>90</v>
      </c>
      <c r="Q2878" s="15">
        <v>20000</v>
      </c>
      <c r="R2878" s="15">
        <v>100100</v>
      </c>
      <c r="S2878" s="15">
        <v>120100</v>
      </c>
      <c r="T2878" s="15">
        <v>0</v>
      </c>
      <c r="U2878" s="15" t="s">
        <v>18717</v>
      </c>
      <c r="V2878" s="15" t="s">
        <v>76</v>
      </c>
      <c r="W2878" s="16">
        <v>1</v>
      </c>
      <c r="X2878" s="16">
        <v>1</v>
      </c>
      <c r="Y2878" s="15">
        <v>1176</v>
      </c>
      <c r="Z2878" s="15">
        <v>2.7E-2</v>
      </c>
      <c r="AA2878" s="15" t="s">
        <v>21934</v>
      </c>
      <c r="AB2878" s="15" t="s">
        <v>21935</v>
      </c>
      <c r="AC2878" s="15">
        <v>116800</v>
      </c>
      <c r="AD2878" s="26">
        <v>40043</v>
      </c>
      <c r="AE2878" s="15" t="s">
        <v>119</v>
      </c>
      <c r="AF2878" s="15" t="s">
        <v>119</v>
      </c>
      <c r="AG2878" s="16">
        <v>1</v>
      </c>
      <c r="AH2878" s="15" t="s">
        <v>21957</v>
      </c>
      <c r="AI2878" s="15" t="s">
        <v>78</v>
      </c>
      <c r="AJ2878" s="15">
        <v>1176.0043945299999</v>
      </c>
      <c r="AK2878" s="15">
        <v>146.000330174</v>
      </c>
      <c r="AL2878" s="15">
        <v>3104831.7508100001</v>
      </c>
      <c r="AM2878" s="15">
        <v>1412536.5940400001</v>
      </c>
      <c r="AN2878" s="19">
        <v>0</v>
      </c>
      <c r="AO2878" s="19">
        <v>0</v>
      </c>
      <c r="AP2878" s="19">
        <v>20000</v>
      </c>
      <c r="AQ2878" s="19">
        <v>100000</v>
      </c>
      <c r="AR2878" s="34">
        <f t="shared" si="592"/>
        <v>120000</v>
      </c>
      <c r="AS2878" s="34">
        <v>0</v>
      </c>
      <c r="AT2878" s="34">
        <v>0</v>
      </c>
      <c r="AU2878" s="34">
        <v>0</v>
      </c>
      <c r="AV2878" s="34">
        <v>0</v>
      </c>
      <c r="AW2878" s="35">
        <f t="shared" si="593"/>
        <v>0</v>
      </c>
      <c r="AX2878" s="34">
        <f t="shared" si="594"/>
        <v>120000</v>
      </c>
      <c r="AY2878" s="36">
        <v>1.3258000000000001</v>
      </c>
      <c r="AZ2878" s="36">
        <v>2.0265</v>
      </c>
      <c r="BA2878" s="22"/>
      <c r="BB2878" s="19">
        <v>2400</v>
      </c>
      <c r="BC2878" s="34">
        <f t="shared" si="595"/>
        <v>1590.96</v>
      </c>
      <c r="BD2878" s="34">
        <f t="shared" si="596"/>
        <v>2431.8000000000002</v>
      </c>
      <c r="BE2878" s="38">
        <v>3.4819999999999997E-2</v>
      </c>
      <c r="BF2878" s="38">
        <f t="shared" si="597"/>
        <v>3.4819999999999997E-2</v>
      </c>
      <c r="BG2878" s="34">
        <v>0</v>
      </c>
      <c r="BH2878" s="34">
        <v>0</v>
      </c>
      <c r="BI2878" s="34">
        <f t="shared" si="598"/>
        <v>1590.96</v>
      </c>
      <c r="BJ2878" s="34">
        <f t="shared" si="599"/>
        <v>2431.8000000000002</v>
      </c>
      <c r="BK2878" s="34">
        <v>0</v>
      </c>
      <c r="BL2878" s="34">
        <v>31.800000000000182</v>
      </c>
      <c r="BM2878" s="34">
        <f t="shared" si="600"/>
        <v>31.800000000000182</v>
      </c>
      <c r="BN2878" s="39">
        <f t="shared" si="590"/>
        <v>1590.96</v>
      </c>
      <c r="BO2878" s="39">
        <f t="shared" si="591"/>
        <v>2400</v>
      </c>
      <c r="BP2878" s="39">
        <f t="shared" si="589"/>
        <v>809.04</v>
      </c>
    </row>
    <row r="2879" spans="1:68" s="25" customFormat="1" ht="14.25" x14ac:dyDescent="0.2">
      <c r="A2879" s="14">
        <v>1763</v>
      </c>
      <c r="B2879" s="40"/>
      <c r="C2879" s="15" t="s">
        <v>150</v>
      </c>
      <c r="D2879" s="16">
        <v>35128</v>
      </c>
      <c r="E2879" s="15" t="s">
        <v>21958</v>
      </c>
      <c r="F2879" s="15" t="s">
        <v>21959</v>
      </c>
      <c r="G2879" s="17" t="s">
        <v>21960</v>
      </c>
      <c r="H2879" s="17" t="s">
        <v>21961</v>
      </c>
      <c r="I2879" s="17" t="s">
        <v>86</v>
      </c>
      <c r="J2879" s="15" t="s">
        <v>21962</v>
      </c>
      <c r="K2879" s="15" t="s">
        <v>86</v>
      </c>
      <c r="L2879" s="18" t="s">
        <v>21963</v>
      </c>
      <c r="M2879" s="15" t="s">
        <v>21886</v>
      </c>
      <c r="N2879" s="15" t="s">
        <v>21887</v>
      </c>
      <c r="O2879" s="16">
        <v>556</v>
      </c>
      <c r="P2879" s="15" t="s">
        <v>90</v>
      </c>
      <c r="Q2879" s="15">
        <v>20000</v>
      </c>
      <c r="R2879" s="15">
        <v>97200</v>
      </c>
      <c r="S2879" s="15">
        <v>117200</v>
      </c>
      <c r="T2879" s="15">
        <v>0.03</v>
      </c>
      <c r="U2879" s="15" t="s">
        <v>18717</v>
      </c>
      <c r="V2879" s="15" t="s">
        <v>76</v>
      </c>
      <c r="W2879" s="16">
        <v>1</v>
      </c>
      <c r="X2879" s="16">
        <v>1</v>
      </c>
      <c r="Y2879" s="15">
        <v>1421</v>
      </c>
      <c r="Z2879" s="15">
        <v>3.3000000000000002E-2</v>
      </c>
      <c r="AA2879" s="15" t="s">
        <v>21934</v>
      </c>
      <c r="AB2879" s="15" t="s">
        <v>21935</v>
      </c>
      <c r="AC2879" s="15">
        <v>123750</v>
      </c>
      <c r="AD2879" s="26">
        <v>41351</v>
      </c>
      <c r="AE2879" s="15" t="s">
        <v>119</v>
      </c>
      <c r="AF2879" s="15" t="s">
        <v>119</v>
      </c>
      <c r="AG2879" s="16">
        <v>1</v>
      </c>
      <c r="AH2879" s="15" t="s">
        <v>21964</v>
      </c>
      <c r="AI2879" s="15" t="s">
        <v>78</v>
      </c>
      <c r="AJ2879" s="15">
        <v>1421.00683594</v>
      </c>
      <c r="AK2879" s="15">
        <v>156.00039730399999</v>
      </c>
      <c r="AL2879" s="15">
        <v>3104858.22976</v>
      </c>
      <c r="AM2879" s="15">
        <v>1412535.53728</v>
      </c>
      <c r="AN2879" s="19">
        <v>20000</v>
      </c>
      <c r="AO2879" s="19">
        <v>96200</v>
      </c>
      <c r="AP2879" s="19">
        <v>0</v>
      </c>
      <c r="AQ2879" s="19">
        <v>0</v>
      </c>
      <c r="AR2879" s="34">
        <f t="shared" si="592"/>
        <v>116200</v>
      </c>
      <c r="AS2879" s="34">
        <v>45000</v>
      </c>
      <c r="AT2879" s="34">
        <v>3000</v>
      </c>
      <c r="AU2879" s="34">
        <v>24920</v>
      </c>
      <c r="AV2879" s="34">
        <v>0</v>
      </c>
      <c r="AW2879" s="35">
        <f t="shared" si="593"/>
        <v>72920</v>
      </c>
      <c r="AX2879" s="34">
        <f t="shared" si="594"/>
        <v>43280</v>
      </c>
      <c r="AY2879" s="36">
        <v>1.3258000000000001</v>
      </c>
      <c r="AZ2879" s="36">
        <v>2.0265</v>
      </c>
      <c r="BA2879" s="22"/>
      <c r="BB2879" s="19">
        <v>1162</v>
      </c>
      <c r="BC2879" s="34">
        <f t="shared" si="595"/>
        <v>573.80624</v>
      </c>
      <c r="BD2879" s="34">
        <f t="shared" si="596"/>
        <v>877.06920000000002</v>
      </c>
      <c r="BE2879" s="38">
        <v>3.4819999999999997E-2</v>
      </c>
      <c r="BF2879" s="38">
        <f t="shared" si="597"/>
        <v>3.4819999999999997E-2</v>
      </c>
      <c r="BG2879" s="34">
        <v>19.979933276799997</v>
      </c>
      <c r="BH2879" s="34">
        <v>30.539549544</v>
      </c>
      <c r="BI2879" s="34">
        <f t="shared" si="598"/>
        <v>553.82630672319999</v>
      </c>
      <c r="BJ2879" s="34">
        <f t="shared" si="599"/>
        <v>846.52965045600001</v>
      </c>
      <c r="BK2879" s="34">
        <v>0</v>
      </c>
      <c r="BL2879" s="34">
        <v>0</v>
      </c>
      <c r="BM2879" s="34">
        <f t="shared" si="600"/>
        <v>0</v>
      </c>
      <c r="BN2879" s="39">
        <f t="shared" si="590"/>
        <v>553.82630672319999</v>
      </c>
      <c r="BO2879" s="39">
        <f t="shared" si="591"/>
        <v>846.52965045600001</v>
      </c>
      <c r="BP2879" s="39">
        <f t="shared" si="589"/>
        <v>292.70334373280002</v>
      </c>
    </row>
    <row r="2880" spans="1:68" s="25" customFormat="1" ht="14.25" x14ac:dyDescent="0.2">
      <c r="A2880" s="14">
        <v>1764</v>
      </c>
      <c r="B2880" s="40"/>
      <c r="C2880" s="15"/>
      <c r="D2880" s="16">
        <v>23183</v>
      </c>
      <c r="E2880" s="15" t="s">
        <v>21965</v>
      </c>
      <c r="F2880" s="15" t="s">
        <v>21966</v>
      </c>
      <c r="G2880" s="17" t="s">
        <v>21967</v>
      </c>
      <c r="H2880" s="17" t="s">
        <v>21968</v>
      </c>
      <c r="I2880" s="17" t="s">
        <v>86</v>
      </c>
      <c r="J2880" s="15" t="s">
        <v>21968</v>
      </c>
      <c r="K2880" s="15" t="s">
        <v>518</v>
      </c>
      <c r="L2880" s="18" t="s">
        <v>21969</v>
      </c>
      <c r="M2880" s="15" t="s">
        <v>21886</v>
      </c>
      <c r="N2880" s="15" t="s">
        <v>21887</v>
      </c>
      <c r="O2880" s="16">
        <v>556</v>
      </c>
      <c r="P2880" s="15" t="s">
        <v>90</v>
      </c>
      <c r="Q2880" s="15">
        <v>20000</v>
      </c>
      <c r="R2880" s="15">
        <v>102300</v>
      </c>
      <c r="S2880" s="15">
        <v>122300</v>
      </c>
      <c r="T2880" s="15">
        <v>0</v>
      </c>
      <c r="U2880" s="15" t="s">
        <v>18717</v>
      </c>
      <c r="V2880" s="15" t="s">
        <v>76</v>
      </c>
      <c r="W2880" s="16">
        <v>1</v>
      </c>
      <c r="X2880" s="16">
        <v>1</v>
      </c>
      <c r="Y2880" s="15">
        <v>2009</v>
      </c>
      <c r="Z2880" s="15">
        <v>4.5999999999999999E-2</v>
      </c>
      <c r="AA2880" s="15" t="s">
        <v>21934</v>
      </c>
      <c r="AB2880" s="15" t="s">
        <v>21935</v>
      </c>
      <c r="AC2880" s="15">
        <v>121500</v>
      </c>
      <c r="AD2880" s="26">
        <v>41912</v>
      </c>
      <c r="AE2880" s="15" t="s">
        <v>119</v>
      </c>
      <c r="AF2880" s="15" t="s">
        <v>119</v>
      </c>
      <c r="AG2880" s="16">
        <v>1</v>
      </c>
      <c r="AH2880" s="15" t="s">
        <v>21970</v>
      </c>
      <c r="AI2880" s="15" t="s">
        <v>78</v>
      </c>
      <c r="AJ2880" s="15">
        <v>2008.94433594</v>
      </c>
      <c r="AK2880" s="15">
        <v>179.997354038</v>
      </c>
      <c r="AL2880" s="15">
        <v>3104904.6792100002</v>
      </c>
      <c r="AM2880" s="15">
        <v>1412534.2472399999</v>
      </c>
      <c r="AN2880" s="19">
        <v>20000</v>
      </c>
      <c r="AO2880" s="19">
        <v>100900</v>
      </c>
      <c r="AP2880" s="19">
        <v>0</v>
      </c>
      <c r="AQ2880" s="19">
        <v>0</v>
      </c>
      <c r="AR2880" s="34">
        <f t="shared" si="592"/>
        <v>120900</v>
      </c>
      <c r="AS2880" s="34">
        <v>45000</v>
      </c>
      <c r="AT2880" s="34">
        <v>3000</v>
      </c>
      <c r="AU2880" s="34">
        <v>26565</v>
      </c>
      <c r="AV2880" s="34">
        <v>0</v>
      </c>
      <c r="AW2880" s="35">
        <f t="shared" si="593"/>
        <v>74565</v>
      </c>
      <c r="AX2880" s="34">
        <f t="shared" si="594"/>
        <v>46335</v>
      </c>
      <c r="AY2880" s="36">
        <v>1.3258000000000001</v>
      </c>
      <c r="AZ2880" s="36">
        <v>2.0265</v>
      </c>
      <c r="BA2880" s="22"/>
      <c r="BB2880" s="19">
        <v>1209</v>
      </c>
      <c r="BC2880" s="34">
        <f t="shared" si="595"/>
        <v>614.30943000000002</v>
      </c>
      <c r="BD2880" s="34">
        <f t="shared" si="596"/>
        <v>938.97877500000004</v>
      </c>
      <c r="BE2880" s="38">
        <v>3.4819999999999997E-2</v>
      </c>
      <c r="BF2880" s="38">
        <f t="shared" si="597"/>
        <v>3.4819999999999997E-2</v>
      </c>
      <c r="BG2880" s="34">
        <v>21.3902543526</v>
      </c>
      <c r="BH2880" s="34">
        <v>32.695240945499997</v>
      </c>
      <c r="BI2880" s="34">
        <f t="shared" si="598"/>
        <v>592.91917564740004</v>
      </c>
      <c r="BJ2880" s="34">
        <f t="shared" si="599"/>
        <v>906.28353405450002</v>
      </c>
      <c r="BK2880" s="34">
        <v>0</v>
      </c>
      <c r="BL2880" s="34">
        <v>0</v>
      </c>
      <c r="BM2880" s="34">
        <f t="shared" si="600"/>
        <v>0</v>
      </c>
      <c r="BN2880" s="39">
        <f t="shared" si="590"/>
        <v>592.91917564740004</v>
      </c>
      <c r="BO2880" s="39">
        <f t="shared" si="591"/>
        <v>906.28353405450002</v>
      </c>
      <c r="BP2880" s="39">
        <f t="shared" si="589"/>
        <v>313.36435840709999</v>
      </c>
    </row>
    <row r="2881" spans="1:68" s="25" customFormat="1" ht="14.25" x14ac:dyDescent="0.2">
      <c r="A2881" s="14">
        <v>1765</v>
      </c>
      <c r="B2881" s="40"/>
      <c r="C2881" s="15"/>
      <c r="D2881" s="16">
        <v>9040</v>
      </c>
      <c r="E2881" s="15" t="s">
        <v>21971</v>
      </c>
      <c r="F2881" s="15" t="s">
        <v>21972</v>
      </c>
      <c r="G2881" s="17" t="s">
        <v>21973</v>
      </c>
      <c r="H2881" s="17" t="s">
        <v>21974</v>
      </c>
      <c r="I2881" s="17" t="s">
        <v>86</v>
      </c>
      <c r="J2881" s="15" t="s">
        <v>21975</v>
      </c>
      <c r="K2881" s="15" t="s">
        <v>21397</v>
      </c>
      <c r="L2881" s="18" t="s">
        <v>21976</v>
      </c>
      <c r="M2881" s="15" t="s">
        <v>21886</v>
      </c>
      <c r="N2881" s="15" t="s">
        <v>21887</v>
      </c>
      <c r="O2881" s="16">
        <v>556</v>
      </c>
      <c r="P2881" s="15" t="s">
        <v>90</v>
      </c>
      <c r="Q2881" s="15">
        <v>20000</v>
      </c>
      <c r="R2881" s="15">
        <v>111200</v>
      </c>
      <c r="S2881" s="15">
        <v>131200</v>
      </c>
      <c r="T2881" s="15">
        <v>0.03</v>
      </c>
      <c r="U2881" s="15" t="s">
        <v>18717</v>
      </c>
      <c r="V2881" s="15" t="s">
        <v>76</v>
      </c>
      <c r="W2881" s="16">
        <v>1</v>
      </c>
      <c r="X2881" s="16">
        <v>1</v>
      </c>
      <c r="Y2881" s="15">
        <v>1176</v>
      </c>
      <c r="Z2881" s="15">
        <v>2.7E-2</v>
      </c>
      <c r="AA2881" s="15" t="s">
        <v>21888</v>
      </c>
      <c r="AB2881" s="15" t="s">
        <v>21889</v>
      </c>
      <c r="AC2881" s="15">
        <v>0</v>
      </c>
      <c r="AD2881" s="26">
        <v>38435</v>
      </c>
      <c r="AE2881" s="15" t="s">
        <v>119</v>
      </c>
      <c r="AF2881" s="15" t="s">
        <v>119</v>
      </c>
      <c r="AG2881" s="16">
        <v>1</v>
      </c>
      <c r="AH2881" s="15" t="s">
        <v>21977</v>
      </c>
      <c r="AI2881" s="15" t="s">
        <v>78</v>
      </c>
      <c r="AJ2881" s="15">
        <v>1175.9199218799999</v>
      </c>
      <c r="AK2881" s="15">
        <v>145.99338055800001</v>
      </c>
      <c r="AL2881" s="15">
        <v>3104937.1534199999</v>
      </c>
      <c r="AM2881" s="15">
        <v>1412532.9524099999</v>
      </c>
      <c r="AN2881" s="19">
        <v>0</v>
      </c>
      <c r="AO2881" s="19">
        <v>0</v>
      </c>
      <c r="AP2881" s="19">
        <v>20000</v>
      </c>
      <c r="AQ2881" s="19">
        <v>105500</v>
      </c>
      <c r="AR2881" s="34">
        <f t="shared" si="592"/>
        <v>125500</v>
      </c>
      <c r="AS2881" s="34">
        <v>0</v>
      </c>
      <c r="AT2881" s="34">
        <v>0</v>
      </c>
      <c r="AU2881" s="34">
        <v>0</v>
      </c>
      <c r="AV2881" s="34">
        <v>0</v>
      </c>
      <c r="AW2881" s="35">
        <f t="shared" si="593"/>
        <v>0</v>
      </c>
      <c r="AX2881" s="34">
        <f t="shared" si="594"/>
        <v>125500</v>
      </c>
      <c r="AY2881" s="36">
        <v>1.3258000000000001</v>
      </c>
      <c r="AZ2881" s="36">
        <v>2.0265</v>
      </c>
      <c r="BA2881" s="22"/>
      <c r="BB2881" s="19">
        <v>2510</v>
      </c>
      <c r="BC2881" s="34">
        <f t="shared" si="595"/>
        <v>1663.8790000000001</v>
      </c>
      <c r="BD2881" s="34">
        <f t="shared" si="596"/>
        <v>2543.2575000000002</v>
      </c>
      <c r="BE2881" s="38">
        <v>3.4819999999999997E-2</v>
      </c>
      <c r="BF2881" s="38">
        <f t="shared" si="597"/>
        <v>3.4819999999999997E-2</v>
      </c>
      <c r="BG2881" s="34">
        <v>0</v>
      </c>
      <c r="BH2881" s="34">
        <v>0</v>
      </c>
      <c r="BI2881" s="34">
        <f t="shared" si="598"/>
        <v>1663.8790000000001</v>
      </c>
      <c r="BJ2881" s="34">
        <f t="shared" si="599"/>
        <v>2543.2575000000002</v>
      </c>
      <c r="BK2881" s="34">
        <v>0</v>
      </c>
      <c r="BL2881" s="34">
        <v>33.257500000000164</v>
      </c>
      <c r="BM2881" s="34">
        <f t="shared" si="600"/>
        <v>33.257500000000164</v>
      </c>
      <c r="BN2881" s="39">
        <f t="shared" si="590"/>
        <v>1663.8790000000001</v>
      </c>
      <c r="BO2881" s="39">
        <f t="shared" si="591"/>
        <v>2510</v>
      </c>
      <c r="BP2881" s="39">
        <f t="shared" si="589"/>
        <v>846.12099999999987</v>
      </c>
    </row>
    <row r="2882" spans="1:68" s="25" customFormat="1" ht="14.25" x14ac:dyDescent="0.2">
      <c r="A2882" s="14">
        <v>1766</v>
      </c>
      <c r="B2882" s="40"/>
      <c r="C2882" s="15" t="s">
        <v>10494</v>
      </c>
      <c r="D2882" s="16">
        <v>12972</v>
      </c>
      <c r="E2882" s="15" t="s">
        <v>21978</v>
      </c>
      <c r="F2882" s="15" t="s">
        <v>21979</v>
      </c>
      <c r="G2882" s="17" t="s">
        <v>21980</v>
      </c>
      <c r="H2882" s="17" t="s">
        <v>21981</v>
      </c>
      <c r="I2882" s="17" t="s">
        <v>86</v>
      </c>
      <c r="J2882" s="15" t="s">
        <v>21982</v>
      </c>
      <c r="K2882" s="15" t="s">
        <v>15575</v>
      </c>
      <c r="L2882" s="18" t="s">
        <v>21983</v>
      </c>
      <c r="M2882" s="15" t="s">
        <v>21886</v>
      </c>
      <c r="N2882" s="15" t="s">
        <v>21887</v>
      </c>
      <c r="O2882" s="16">
        <v>556</v>
      </c>
      <c r="P2882" s="15" t="s">
        <v>90</v>
      </c>
      <c r="Q2882" s="15">
        <v>20000</v>
      </c>
      <c r="R2882" s="15">
        <v>127300</v>
      </c>
      <c r="S2882" s="15">
        <v>147300</v>
      </c>
      <c r="T2882" s="15">
        <v>0.03</v>
      </c>
      <c r="U2882" s="15" t="s">
        <v>18717</v>
      </c>
      <c r="V2882" s="15" t="s">
        <v>76</v>
      </c>
      <c r="W2882" s="16">
        <v>1</v>
      </c>
      <c r="X2882" s="16">
        <v>1</v>
      </c>
      <c r="Y2882" s="15">
        <v>1176</v>
      </c>
      <c r="Z2882" s="15">
        <v>2.7E-2</v>
      </c>
      <c r="AA2882" s="15" t="s">
        <v>21934</v>
      </c>
      <c r="AB2882" s="15" t="s">
        <v>21935</v>
      </c>
      <c r="AC2882" s="15">
        <v>133000</v>
      </c>
      <c r="AD2882" s="26">
        <v>42153</v>
      </c>
      <c r="AE2882" s="15" t="s">
        <v>119</v>
      </c>
      <c r="AF2882" s="15" t="s">
        <v>119</v>
      </c>
      <c r="AG2882" s="16">
        <v>1</v>
      </c>
      <c r="AH2882" s="15" t="s">
        <v>21984</v>
      </c>
      <c r="AI2882" s="15" t="s">
        <v>78</v>
      </c>
      <c r="AJ2882" s="15">
        <v>1175.8806152300001</v>
      </c>
      <c r="AK2882" s="15">
        <v>145.990102331</v>
      </c>
      <c r="AL2882" s="15">
        <v>3104961.1343499999</v>
      </c>
      <c r="AM2882" s="15">
        <v>1412531.99621</v>
      </c>
      <c r="AN2882" s="19">
        <v>20000</v>
      </c>
      <c r="AO2882" s="19">
        <v>120800</v>
      </c>
      <c r="AP2882" s="19">
        <v>0</v>
      </c>
      <c r="AQ2882" s="19">
        <v>0</v>
      </c>
      <c r="AR2882" s="34">
        <f t="shared" si="592"/>
        <v>140800</v>
      </c>
      <c r="AS2882" s="34">
        <v>45000</v>
      </c>
      <c r="AT2882" s="34">
        <v>3000</v>
      </c>
      <c r="AU2882" s="34">
        <v>33530</v>
      </c>
      <c r="AV2882" s="34">
        <v>0</v>
      </c>
      <c r="AW2882" s="35">
        <f t="shared" si="593"/>
        <v>81530</v>
      </c>
      <c r="AX2882" s="34">
        <f t="shared" si="594"/>
        <v>59270</v>
      </c>
      <c r="AY2882" s="36">
        <v>1.3258000000000001</v>
      </c>
      <c r="AZ2882" s="36">
        <v>2.0265</v>
      </c>
      <c r="BA2882" s="22"/>
      <c r="BB2882" s="19">
        <v>1408</v>
      </c>
      <c r="BC2882" s="34">
        <f t="shared" si="595"/>
        <v>785.80166000000008</v>
      </c>
      <c r="BD2882" s="34">
        <f t="shared" si="596"/>
        <v>1201.10655</v>
      </c>
      <c r="BE2882" s="38">
        <v>3.4819999999999997E-2</v>
      </c>
      <c r="BF2882" s="38">
        <f t="shared" si="597"/>
        <v>3.4819999999999997E-2</v>
      </c>
      <c r="BG2882" s="34">
        <v>27.361613801200001</v>
      </c>
      <c r="BH2882" s="34">
        <v>41.822530070999996</v>
      </c>
      <c r="BI2882" s="34">
        <f t="shared" si="598"/>
        <v>758.44004619880013</v>
      </c>
      <c r="BJ2882" s="34">
        <f t="shared" si="599"/>
        <v>1159.2840199289999</v>
      </c>
      <c r="BK2882" s="34">
        <v>0</v>
      </c>
      <c r="BL2882" s="34">
        <v>0</v>
      </c>
      <c r="BM2882" s="34">
        <f t="shared" si="600"/>
        <v>0</v>
      </c>
      <c r="BN2882" s="39">
        <f t="shared" si="590"/>
        <v>758.44004619880013</v>
      </c>
      <c r="BO2882" s="39">
        <f t="shared" si="591"/>
        <v>1159.2840199289999</v>
      </c>
      <c r="BP2882" s="39">
        <f t="shared" si="589"/>
        <v>400.84397373019976</v>
      </c>
    </row>
    <row r="2883" spans="1:68" s="25" customFormat="1" ht="14.25" x14ac:dyDescent="0.2">
      <c r="A2883" s="14">
        <v>1767</v>
      </c>
      <c r="B2883" s="40"/>
      <c r="C2883" s="15"/>
      <c r="D2883" s="16">
        <v>21090</v>
      </c>
      <c r="E2883" s="15" t="s">
        <v>21985</v>
      </c>
      <c r="F2883" s="15" t="s">
        <v>21986</v>
      </c>
      <c r="G2883" s="17" t="s">
        <v>21987</v>
      </c>
      <c r="H2883" s="17" t="s">
        <v>21988</v>
      </c>
      <c r="I2883" s="17" t="s">
        <v>86</v>
      </c>
      <c r="J2883" s="15" t="s">
        <v>21989</v>
      </c>
      <c r="K2883" s="15" t="s">
        <v>5560</v>
      </c>
      <c r="L2883" s="18" t="s">
        <v>21990</v>
      </c>
      <c r="M2883" s="15" t="s">
        <v>21886</v>
      </c>
      <c r="N2883" s="15" t="s">
        <v>21887</v>
      </c>
      <c r="O2883" s="16">
        <v>556</v>
      </c>
      <c r="P2883" s="15" t="s">
        <v>90</v>
      </c>
      <c r="Q2883" s="15">
        <v>20000</v>
      </c>
      <c r="R2883" s="15">
        <v>107700</v>
      </c>
      <c r="S2883" s="15">
        <v>127700</v>
      </c>
      <c r="T2883" s="15">
        <v>0.05</v>
      </c>
      <c r="U2883" s="15" t="s">
        <v>18717</v>
      </c>
      <c r="V2883" s="15" t="s">
        <v>76</v>
      </c>
      <c r="W2883" s="16">
        <v>1</v>
      </c>
      <c r="X2883" s="16">
        <v>1</v>
      </c>
      <c r="Y2883" s="15">
        <v>2009</v>
      </c>
      <c r="Z2883" s="15">
        <v>4.5999999999999999E-2</v>
      </c>
      <c r="AA2883" s="15" t="s">
        <v>21888</v>
      </c>
      <c r="AB2883" s="15" t="s">
        <v>21889</v>
      </c>
      <c r="AC2883" s="15">
        <v>126000</v>
      </c>
      <c r="AD2883" s="26">
        <v>42164</v>
      </c>
      <c r="AE2883" s="15" t="s">
        <v>119</v>
      </c>
      <c r="AF2883" s="15" t="s">
        <v>119</v>
      </c>
      <c r="AG2883" s="16">
        <v>1</v>
      </c>
      <c r="AH2883" s="15" t="s">
        <v>21991</v>
      </c>
      <c r="AI2883" s="15" t="s">
        <v>78</v>
      </c>
      <c r="AJ2883" s="15">
        <v>2008.7048339800001</v>
      </c>
      <c r="AK2883" s="15">
        <v>179.985526292</v>
      </c>
      <c r="AL2883" s="15">
        <v>3104993.6084500002</v>
      </c>
      <c r="AM2883" s="15">
        <v>1412530.70132</v>
      </c>
      <c r="AN2883" s="19">
        <v>20000</v>
      </c>
      <c r="AO2883" s="19">
        <v>105300</v>
      </c>
      <c r="AP2883" s="19">
        <v>0</v>
      </c>
      <c r="AQ2883" s="19">
        <v>0</v>
      </c>
      <c r="AR2883" s="34">
        <f t="shared" si="592"/>
        <v>125300</v>
      </c>
      <c r="AS2883" s="34">
        <v>45000</v>
      </c>
      <c r="AT2883" s="34">
        <v>3000</v>
      </c>
      <c r="AU2883" s="34">
        <v>28105</v>
      </c>
      <c r="AV2883" s="34">
        <v>0</v>
      </c>
      <c r="AW2883" s="35">
        <f t="shared" si="593"/>
        <v>76105</v>
      </c>
      <c r="AX2883" s="34">
        <f t="shared" si="594"/>
        <v>49195</v>
      </c>
      <c r="AY2883" s="36">
        <v>1.3258000000000001</v>
      </c>
      <c r="AZ2883" s="36">
        <v>2.0265</v>
      </c>
      <c r="BA2883" s="22"/>
      <c r="BB2883" s="19">
        <v>1253</v>
      </c>
      <c r="BC2883" s="34">
        <f t="shared" si="595"/>
        <v>652.22730999999999</v>
      </c>
      <c r="BD2883" s="34">
        <f t="shared" si="596"/>
        <v>996.93667499999992</v>
      </c>
      <c r="BE2883" s="38">
        <v>3.4819999999999997E-2</v>
      </c>
      <c r="BF2883" s="38">
        <f t="shared" si="597"/>
        <v>3.4819999999999997E-2</v>
      </c>
      <c r="BG2883" s="34">
        <v>22.710554934199997</v>
      </c>
      <c r="BH2883" s="34">
        <v>34.713335023499994</v>
      </c>
      <c r="BI2883" s="34">
        <f t="shared" si="598"/>
        <v>629.5167550658</v>
      </c>
      <c r="BJ2883" s="34">
        <f t="shared" si="599"/>
        <v>962.22333997649991</v>
      </c>
      <c r="BK2883" s="34">
        <v>0</v>
      </c>
      <c r="BL2883" s="34">
        <v>0</v>
      </c>
      <c r="BM2883" s="34">
        <f t="shared" si="600"/>
        <v>0</v>
      </c>
      <c r="BN2883" s="39">
        <f t="shared" si="590"/>
        <v>629.5167550658</v>
      </c>
      <c r="BO2883" s="39">
        <f t="shared" si="591"/>
        <v>962.22333997649991</v>
      </c>
      <c r="BP2883" s="39">
        <f t="shared" si="589"/>
        <v>332.70658491069992</v>
      </c>
    </row>
    <row r="2884" spans="1:68" s="25" customFormat="1" ht="14.25" x14ac:dyDescent="0.2">
      <c r="A2884" s="14">
        <v>1768</v>
      </c>
      <c r="B2884" s="40"/>
      <c r="C2884" s="15"/>
      <c r="D2884" s="16">
        <v>15328</v>
      </c>
      <c r="E2884" s="15" t="s">
        <v>21992</v>
      </c>
      <c r="F2884" s="15" t="s">
        <v>21993</v>
      </c>
      <c r="G2884" s="17" t="s">
        <v>21994</v>
      </c>
      <c r="H2884" s="17" t="s">
        <v>21995</v>
      </c>
      <c r="I2884" s="17" t="s">
        <v>86</v>
      </c>
      <c r="J2884" s="15" t="s">
        <v>21996</v>
      </c>
      <c r="K2884" s="15" t="s">
        <v>6047</v>
      </c>
      <c r="L2884" s="18" t="s">
        <v>21997</v>
      </c>
      <c r="M2884" s="15" t="s">
        <v>21886</v>
      </c>
      <c r="N2884" s="15" t="s">
        <v>21887</v>
      </c>
      <c r="O2884" s="16">
        <v>556</v>
      </c>
      <c r="P2884" s="15" t="s">
        <v>90</v>
      </c>
      <c r="Q2884" s="15">
        <v>20000</v>
      </c>
      <c r="R2884" s="15">
        <v>98900</v>
      </c>
      <c r="S2884" s="15">
        <v>118900</v>
      </c>
      <c r="T2884" s="15">
        <v>4.5999999999999999E-2</v>
      </c>
      <c r="U2884" s="15" t="s">
        <v>18717</v>
      </c>
      <c r="V2884" s="15" t="s">
        <v>76</v>
      </c>
      <c r="W2884" s="16">
        <v>1</v>
      </c>
      <c r="X2884" s="16">
        <v>1</v>
      </c>
      <c r="Y2884" s="15">
        <v>2009</v>
      </c>
      <c r="Z2884" s="15">
        <v>4.5999999999999999E-2</v>
      </c>
      <c r="AA2884" s="15" t="s">
        <v>21998</v>
      </c>
      <c r="AB2884" s="15" t="s">
        <v>21889</v>
      </c>
      <c r="AC2884" s="15">
        <v>117165</v>
      </c>
      <c r="AD2884" s="26">
        <v>39931</v>
      </c>
      <c r="AE2884" s="15" t="s">
        <v>119</v>
      </c>
      <c r="AF2884" s="15" t="s">
        <v>119</v>
      </c>
      <c r="AG2884" s="16">
        <v>1</v>
      </c>
      <c r="AH2884" s="15" t="s">
        <v>21999</v>
      </c>
      <c r="AI2884" s="15" t="s">
        <v>78</v>
      </c>
      <c r="AJ2884" s="15">
        <v>2008.96777344</v>
      </c>
      <c r="AK2884" s="15">
        <v>179.99871759000001</v>
      </c>
      <c r="AL2884" s="15">
        <v>3105043.1846799999</v>
      </c>
      <c r="AM2884" s="15">
        <v>1412529.26318</v>
      </c>
      <c r="AN2884" s="19">
        <v>0</v>
      </c>
      <c r="AO2884" s="19">
        <v>0</v>
      </c>
      <c r="AP2884" s="19">
        <v>20000</v>
      </c>
      <c r="AQ2884" s="19">
        <v>97400</v>
      </c>
      <c r="AR2884" s="34">
        <f t="shared" si="592"/>
        <v>117400</v>
      </c>
      <c r="AS2884" s="34">
        <v>0</v>
      </c>
      <c r="AT2884" s="34">
        <v>3000</v>
      </c>
      <c r="AU2884" s="34">
        <v>0</v>
      </c>
      <c r="AV2884" s="34">
        <v>0</v>
      </c>
      <c r="AW2884" s="35">
        <f t="shared" si="593"/>
        <v>3000</v>
      </c>
      <c r="AX2884" s="34">
        <f t="shared" si="594"/>
        <v>114400</v>
      </c>
      <c r="AY2884" s="36">
        <v>1.3258000000000001</v>
      </c>
      <c r="AZ2884" s="36">
        <v>2.0265</v>
      </c>
      <c r="BA2884" s="22"/>
      <c r="BB2884" s="19">
        <v>2348</v>
      </c>
      <c r="BC2884" s="34">
        <f t="shared" si="595"/>
        <v>1516.7152000000001</v>
      </c>
      <c r="BD2884" s="34">
        <f t="shared" si="596"/>
        <v>2318.3159999999998</v>
      </c>
      <c r="BE2884" s="38">
        <v>3.4819999999999997E-2</v>
      </c>
      <c r="BF2884" s="38">
        <f t="shared" si="597"/>
        <v>3.4819999999999997E-2</v>
      </c>
      <c r="BG2884" s="34">
        <v>0</v>
      </c>
      <c r="BH2884" s="34">
        <v>0</v>
      </c>
      <c r="BI2884" s="34">
        <f t="shared" si="598"/>
        <v>1516.7152000000001</v>
      </c>
      <c r="BJ2884" s="34">
        <f t="shared" si="599"/>
        <v>2318.3159999999998</v>
      </c>
      <c r="BK2884" s="34">
        <v>0</v>
      </c>
      <c r="BL2884" s="34">
        <v>31.110999999999876</v>
      </c>
      <c r="BM2884" s="34">
        <f t="shared" si="600"/>
        <v>31.110999999999876</v>
      </c>
      <c r="BN2884" s="39">
        <f t="shared" si="590"/>
        <v>1516.7152000000001</v>
      </c>
      <c r="BO2884" s="39">
        <f t="shared" si="591"/>
        <v>2287.2049999999999</v>
      </c>
      <c r="BP2884" s="39">
        <f t="shared" si="589"/>
        <v>770.48979999999983</v>
      </c>
    </row>
    <row r="2885" spans="1:68" s="25" customFormat="1" ht="14.25" x14ac:dyDescent="0.2">
      <c r="A2885" s="14">
        <v>1769</v>
      </c>
      <c r="B2885" s="40"/>
      <c r="C2885" s="15"/>
      <c r="D2885" s="16">
        <v>8984</v>
      </c>
      <c r="E2885" s="15" t="s">
        <v>22000</v>
      </c>
      <c r="F2885" s="15" t="s">
        <v>22001</v>
      </c>
      <c r="G2885" s="17" t="s">
        <v>22002</v>
      </c>
      <c r="H2885" s="17" t="s">
        <v>22003</v>
      </c>
      <c r="I2885" s="17" t="s">
        <v>86</v>
      </c>
      <c r="J2885" s="15" t="s">
        <v>22004</v>
      </c>
      <c r="K2885" s="15" t="s">
        <v>19253</v>
      </c>
      <c r="L2885" s="18" t="s">
        <v>22005</v>
      </c>
      <c r="M2885" s="15" t="s">
        <v>21886</v>
      </c>
      <c r="N2885" s="15" t="s">
        <v>21887</v>
      </c>
      <c r="O2885" s="16">
        <v>556</v>
      </c>
      <c r="P2885" s="15" t="s">
        <v>90</v>
      </c>
      <c r="Q2885" s="15">
        <v>20000</v>
      </c>
      <c r="R2885" s="15">
        <v>109100</v>
      </c>
      <c r="S2885" s="15">
        <v>129100</v>
      </c>
      <c r="T2885" s="15">
        <v>2.7E-2</v>
      </c>
      <c r="U2885" s="15" t="s">
        <v>18717</v>
      </c>
      <c r="V2885" s="15" t="s">
        <v>76</v>
      </c>
      <c r="W2885" s="16">
        <v>1</v>
      </c>
      <c r="X2885" s="16">
        <v>1</v>
      </c>
      <c r="Y2885" s="15">
        <v>1176</v>
      </c>
      <c r="Z2885" s="15">
        <v>2.7E-2</v>
      </c>
      <c r="AA2885" s="15" t="s">
        <v>21998</v>
      </c>
      <c r="AB2885" s="15" t="s">
        <v>21935</v>
      </c>
      <c r="AC2885" s="15">
        <v>116000</v>
      </c>
      <c r="AD2885" s="26">
        <v>40065</v>
      </c>
      <c r="AE2885" s="15" t="s">
        <v>119</v>
      </c>
      <c r="AF2885" s="15" t="s">
        <v>119</v>
      </c>
      <c r="AG2885" s="16">
        <v>1</v>
      </c>
      <c r="AH2885" s="15" t="s">
        <v>22006</v>
      </c>
      <c r="AI2885" s="15" t="s">
        <v>78</v>
      </c>
      <c r="AJ2885" s="15">
        <v>1175.9633789100001</v>
      </c>
      <c r="AK2885" s="15">
        <v>145.998651833</v>
      </c>
      <c r="AL2885" s="15">
        <v>3105075.6580699999</v>
      </c>
      <c r="AM2885" s="15">
        <v>1412527.9676900001</v>
      </c>
      <c r="AN2885" s="19">
        <v>20000</v>
      </c>
      <c r="AO2885" s="19">
        <v>101300</v>
      </c>
      <c r="AP2885" s="19">
        <v>0</v>
      </c>
      <c r="AQ2885" s="19">
        <v>0</v>
      </c>
      <c r="AR2885" s="34">
        <f t="shared" si="592"/>
        <v>121300</v>
      </c>
      <c r="AS2885" s="34">
        <v>45000</v>
      </c>
      <c r="AT2885" s="34">
        <v>0</v>
      </c>
      <c r="AU2885" s="34">
        <v>26705</v>
      </c>
      <c r="AV2885" s="34">
        <v>0</v>
      </c>
      <c r="AW2885" s="35">
        <f t="shared" si="593"/>
        <v>71705</v>
      </c>
      <c r="AX2885" s="34">
        <f t="shared" si="594"/>
        <v>49595</v>
      </c>
      <c r="AY2885" s="36">
        <v>1.3258000000000001</v>
      </c>
      <c r="AZ2885" s="36">
        <v>2.0265</v>
      </c>
      <c r="BA2885" s="22"/>
      <c r="BB2885" s="19">
        <v>1213</v>
      </c>
      <c r="BC2885" s="34">
        <f t="shared" si="595"/>
        <v>657.53051000000005</v>
      </c>
      <c r="BD2885" s="34">
        <f t="shared" si="596"/>
        <v>1005.0426749999999</v>
      </c>
      <c r="BE2885" s="38">
        <v>3.4819999999999997E-2</v>
      </c>
      <c r="BF2885" s="38">
        <f t="shared" si="597"/>
        <v>3.4819999999999997E-2</v>
      </c>
      <c r="BG2885" s="34">
        <v>22.895212358199998</v>
      </c>
      <c r="BH2885" s="34">
        <v>34.995585943499997</v>
      </c>
      <c r="BI2885" s="34">
        <f t="shared" si="598"/>
        <v>634.63529764180009</v>
      </c>
      <c r="BJ2885" s="34">
        <f t="shared" si="599"/>
        <v>970.04708905649989</v>
      </c>
      <c r="BK2885" s="34">
        <v>0</v>
      </c>
      <c r="BL2885" s="34">
        <v>0</v>
      </c>
      <c r="BM2885" s="34">
        <f t="shared" si="600"/>
        <v>0</v>
      </c>
      <c r="BN2885" s="39">
        <f t="shared" si="590"/>
        <v>634.63529764180009</v>
      </c>
      <c r="BO2885" s="39">
        <f t="shared" si="591"/>
        <v>970.04708905649989</v>
      </c>
      <c r="BP2885" s="39">
        <f t="shared" si="589"/>
        <v>335.41179141469979</v>
      </c>
    </row>
    <row r="2886" spans="1:68" s="25" customFormat="1" ht="14.25" x14ac:dyDescent="0.2">
      <c r="A2886" s="14">
        <v>1770</v>
      </c>
      <c r="B2886" s="40"/>
      <c r="C2886" s="15"/>
      <c r="D2886" s="16">
        <v>13630</v>
      </c>
      <c r="E2886" s="15" t="s">
        <v>22007</v>
      </c>
      <c r="F2886" s="15" t="s">
        <v>22008</v>
      </c>
      <c r="G2886" s="17" t="s">
        <v>22009</v>
      </c>
      <c r="H2886" s="17" t="s">
        <v>22010</v>
      </c>
      <c r="I2886" s="17" t="s">
        <v>205</v>
      </c>
      <c r="J2886" s="15" t="s">
        <v>22011</v>
      </c>
      <c r="K2886" s="15" t="s">
        <v>3122</v>
      </c>
      <c r="L2886" s="18" t="s">
        <v>22012</v>
      </c>
      <c r="M2886" s="15" t="s">
        <v>21886</v>
      </c>
      <c r="N2886" s="15" t="s">
        <v>21887</v>
      </c>
      <c r="O2886" s="16">
        <v>556</v>
      </c>
      <c r="P2886" s="15" t="s">
        <v>90</v>
      </c>
      <c r="Q2886" s="15">
        <v>20000</v>
      </c>
      <c r="R2886" s="15">
        <v>110100</v>
      </c>
      <c r="S2886" s="15">
        <v>130100</v>
      </c>
      <c r="T2886" s="15">
        <v>2.7E-2</v>
      </c>
      <c r="U2886" s="15" t="s">
        <v>18717</v>
      </c>
      <c r="V2886" s="15" t="s">
        <v>76</v>
      </c>
      <c r="W2886" s="16">
        <v>1</v>
      </c>
      <c r="X2886" s="16">
        <v>1</v>
      </c>
      <c r="Y2886" s="15">
        <v>1176</v>
      </c>
      <c r="Z2886" s="15">
        <v>2.7E-2</v>
      </c>
      <c r="AA2886" s="15" t="s">
        <v>21998</v>
      </c>
      <c r="AB2886" s="15" t="s">
        <v>21889</v>
      </c>
      <c r="AC2886" s="15">
        <v>1</v>
      </c>
      <c r="AD2886" s="26">
        <v>40940</v>
      </c>
      <c r="AE2886" s="15" t="s">
        <v>119</v>
      </c>
      <c r="AF2886" s="15" t="s">
        <v>119</v>
      </c>
      <c r="AG2886" s="16">
        <v>1</v>
      </c>
      <c r="AH2886" s="15" t="s">
        <v>22013</v>
      </c>
      <c r="AI2886" s="15" t="s">
        <v>78</v>
      </c>
      <c r="AJ2886" s="15">
        <v>1176.00488281</v>
      </c>
      <c r="AK2886" s="15">
        <v>146.00035633499999</v>
      </c>
      <c r="AL2886" s="15">
        <v>3105099.63857</v>
      </c>
      <c r="AM2886" s="15">
        <v>1412527.01039</v>
      </c>
      <c r="AN2886" s="19">
        <v>20000</v>
      </c>
      <c r="AO2886" s="19">
        <v>102300</v>
      </c>
      <c r="AP2886" s="19">
        <v>0</v>
      </c>
      <c r="AQ2886" s="19">
        <v>0</v>
      </c>
      <c r="AR2886" s="34">
        <f t="shared" si="592"/>
        <v>122300</v>
      </c>
      <c r="AS2886" s="34">
        <v>45000</v>
      </c>
      <c r="AT2886" s="34">
        <v>0</v>
      </c>
      <c r="AU2886" s="34">
        <v>27055</v>
      </c>
      <c r="AV2886" s="34">
        <v>0</v>
      </c>
      <c r="AW2886" s="35">
        <f t="shared" si="593"/>
        <v>72055</v>
      </c>
      <c r="AX2886" s="34">
        <f t="shared" si="594"/>
        <v>50245</v>
      </c>
      <c r="AY2886" s="36">
        <v>1.3258000000000001</v>
      </c>
      <c r="AZ2886" s="36">
        <v>2.0265</v>
      </c>
      <c r="BA2886" s="22"/>
      <c r="BB2886" s="19">
        <v>1223</v>
      </c>
      <c r="BC2886" s="34">
        <f t="shared" si="595"/>
        <v>666.14821000000006</v>
      </c>
      <c r="BD2886" s="34">
        <f t="shared" si="596"/>
        <v>1018.214925</v>
      </c>
      <c r="BE2886" s="38">
        <v>3.4819999999999997E-2</v>
      </c>
      <c r="BF2886" s="38">
        <f t="shared" si="597"/>
        <v>3.4819999999999997E-2</v>
      </c>
      <c r="BG2886" s="34">
        <v>23.195280672199999</v>
      </c>
      <c r="BH2886" s="34">
        <v>35.454243688499993</v>
      </c>
      <c r="BI2886" s="34">
        <f t="shared" si="598"/>
        <v>642.95292932780012</v>
      </c>
      <c r="BJ2886" s="34">
        <f t="shared" si="599"/>
        <v>982.76068131149998</v>
      </c>
      <c r="BK2886" s="34">
        <v>0</v>
      </c>
      <c r="BL2886" s="34">
        <v>0</v>
      </c>
      <c r="BM2886" s="34">
        <f t="shared" si="600"/>
        <v>0</v>
      </c>
      <c r="BN2886" s="39">
        <f t="shared" si="590"/>
        <v>642.95292932780012</v>
      </c>
      <c r="BO2886" s="39">
        <f t="shared" si="591"/>
        <v>982.76068131149998</v>
      </c>
      <c r="BP2886" s="39">
        <f t="shared" si="589"/>
        <v>339.80775198369986</v>
      </c>
    </row>
    <row r="2887" spans="1:68" s="25" customFormat="1" ht="14.25" x14ac:dyDescent="0.2">
      <c r="A2887" s="14">
        <v>1772</v>
      </c>
      <c r="B2887" s="40"/>
      <c r="C2887" s="15" t="s">
        <v>376</v>
      </c>
      <c r="D2887" s="16">
        <v>20817</v>
      </c>
      <c r="E2887" s="15" t="s">
        <v>22014</v>
      </c>
      <c r="F2887" s="15" t="s">
        <v>22015</v>
      </c>
      <c r="G2887" s="17" t="s">
        <v>22016</v>
      </c>
      <c r="H2887" s="17" t="s">
        <v>22017</v>
      </c>
      <c r="I2887" s="17" t="s">
        <v>250</v>
      </c>
      <c r="J2887" s="15" t="s">
        <v>1866</v>
      </c>
      <c r="K2887" s="15" t="s">
        <v>86</v>
      </c>
      <c r="L2887" s="18" t="s">
        <v>22018</v>
      </c>
      <c r="M2887" s="15" t="s">
        <v>21886</v>
      </c>
      <c r="N2887" s="15" t="s">
        <v>21887</v>
      </c>
      <c r="O2887" s="16">
        <v>556</v>
      </c>
      <c r="P2887" s="15" t="s">
        <v>90</v>
      </c>
      <c r="Q2887" s="15">
        <v>20000</v>
      </c>
      <c r="R2887" s="15">
        <v>90800</v>
      </c>
      <c r="S2887" s="15">
        <v>110800</v>
      </c>
      <c r="T2887" s="15">
        <v>0.05</v>
      </c>
      <c r="U2887" s="15" t="s">
        <v>18717</v>
      </c>
      <c r="V2887" s="15" t="s">
        <v>76</v>
      </c>
      <c r="W2887" s="16">
        <v>1</v>
      </c>
      <c r="X2887" s="16">
        <v>1</v>
      </c>
      <c r="Y2887" s="15">
        <v>2009</v>
      </c>
      <c r="Z2887" s="15">
        <v>4.5999999999999999E-2</v>
      </c>
      <c r="AA2887" s="15" t="s">
        <v>21934</v>
      </c>
      <c r="AB2887" s="15" t="s">
        <v>21935</v>
      </c>
      <c r="AC2887" s="15">
        <v>0</v>
      </c>
      <c r="AD2887" s="26">
        <v>38435</v>
      </c>
      <c r="AE2887" s="15" t="s">
        <v>119</v>
      </c>
      <c r="AF2887" s="15" t="s">
        <v>119</v>
      </c>
      <c r="AG2887" s="16">
        <v>1</v>
      </c>
      <c r="AH2887" s="15" t="s">
        <v>22019</v>
      </c>
      <c r="AI2887" s="15" t="s">
        <v>78</v>
      </c>
      <c r="AJ2887" s="15">
        <v>2009.00878906</v>
      </c>
      <c r="AK2887" s="15">
        <v>180.00042208799999</v>
      </c>
      <c r="AL2887" s="15">
        <v>3105183.0279999999</v>
      </c>
      <c r="AM2887" s="15">
        <v>1412523.9746399999</v>
      </c>
      <c r="AN2887" s="19">
        <v>20000</v>
      </c>
      <c r="AO2887" s="19">
        <v>89500</v>
      </c>
      <c r="AP2887" s="19">
        <v>0</v>
      </c>
      <c r="AQ2887" s="19">
        <v>0</v>
      </c>
      <c r="AR2887" s="34">
        <f t="shared" si="592"/>
        <v>109500</v>
      </c>
      <c r="AS2887" s="34">
        <v>45000</v>
      </c>
      <c r="AT2887" s="34">
        <v>3000</v>
      </c>
      <c r="AU2887" s="34">
        <v>22575</v>
      </c>
      <c r="AV2887" s="34">
        <v>12480</v>
      </c>
      <c r="AW2887" s="35">
        <f t="shared" si="593"/>
        <v>83055</v>
      </c>
      <c r="AX2887" s="34">
        <f t="shared" si="594"/>
        <v>26445</v>
      </c>
      <c r="AY2887" s="36">
        <v>1.3258000000000001</v>
      </c>
      <c r="AZ2887" s="36">
        <v>2.0265</v>
      </c>
      <c r="BA2887" s="22"/>
      <c r="BB2887" s="19">
        <v>1095</v>
      </c>
      <c r="BC2887" s="34">
        <f t="shared" si="595"/>
        <v>350.60781000000003</v>
      </c>
      <c r="BD2887" s="34">
        <f t="shared" si="596"/>
        <v>535.90792499999998</v>
      </c>
      <c r="BE2887" s="38">
        <v>3.4819999999999997E-2</v>
      </c>
      <c r="BF2887" s="38">
        <f t="shared" si="597"/>
        <v>3.4819999999999997E-2</v>
      </c>
      <c r="BG2887" s="34">
        <v>12.208163944200001</v>
      </c>
      <c r="BH2887" s="34">
        <v>18.660313948499997</v>
      </c>
      <c r="BI2887" s="34">
        <f t="shared" si="598"/>
        <v>338.39964605580002</v>
      </c>
      <c r="BJ2887" s="34">
        <f t="shared" si="599"/>
        <v>517.24761105150003</v>
      </c>
      <c r="BK2887" s="34">
        <v>0</v>
      </c>
      <c r="BL2887" s="34">
        <v>0</v>
      </c>
      <c r="BM2887" s="34">
        <f t="shared" si="600"/>
        <v>0</v>
      </c>
      <c r="BN2887" s="39">
        <f t="shared" si="590"/>
        <v>338.39964605580002</v>
      </c>
      <c r="BO2887" s="39">
        <f t="shared" si="591"/>
        <v>517.24761105150003</v>
      </c>
      <c r="BP2887" s="39">
        <f t="shared" si="589"/>
        <v>178.84796499570001</v>
      </c>
    </row>
    <row r="2888" spans="1:68" s="25" customFormat="1" ht="14.25" x14ac:dyDescent="0.2">
      <c r="A2888" s="14">
        <v>1773</v>
      </c>
      <c r="B2888" s="40"/>
      <c r="C2888" s="15" t="s">
        <v>176</v>
      </c>
      <c r="D2888" s="16">
        <v>27501</v>
      </c>
      <c r="E2888" s="15" t="s">
        <v>22020</v>
      </c>
      <c r="F2888" s="15" t="s">
        <v>22021</v>
      </c>
      <c r="G2888" s="17" t="s">
        <v>22016</v>
      </c>
      <c r="H2888" s="17" t="s">
        <v>22017</v>
      </c>
      <c r="I2888" s="17" t="s">
        <v>250</v>
      </c>
      <c r="J2888" s="15" t="s">
        <v>22022</v>
      </c>
      <c r="K2888" s="15" t="s">
        <v>86</v>
      </c>
      <c r="L2888" s="18" t="s">
        <v>22023</v>
      </c>
      <c r="M2888" s="15" t="s">
        <v>21886</v>
      </c>
      <c r="N2888" s="15" t="s">
        <v>21887</v>
      </c>
      <c r="O2888" s="16">
        <v>556</v>
      </c>
      <c r="P2888" s="15" t="s">
        <v>90</v>
      </c>
      <c r="Q2888" s="15">
        <v>20000</v>
      </c>
      <c r="R2888" s="15">
        <v>102900</v>
      </c>
      <c r="S2888" s="15">
        <v>122900</v>
      </c>
      <c r="T2888" s="15">
        <v>0.03</v>
      </c>
      <c r="U2888" s="15" t="s">
        <v>18717</v>
      </c>
      <c r="V2888" s="15" t="s">
        <v>76</v>
      </c>
      <c r="W2888" s="16">
        <v>1</v>
      </c>
      <c r="X2888" s="16">
        <v>1</v>
      </c>
      <c r="Y2888" s="15">
        <v>1176</v>
      </c>
      <c r="Z2888" s="15">
        <v>2.7E-2</v>
      </c>
      <c r="AA2888" s="15" t="s">
        <v>21934</v>
      </c>
      <c r="AB2888" s="15" t="s">
        <v>21935</v>
      </c>
      <c r="AC2888" s="15">
        <v>128000</v>
      </c>
      <c r="AD2888" s="26">
        <v>42488</v>
      </c>
      <c r="AE2888" s="15" t="s">
        <v>119</v>
      </c>
      <c r="AF2888" s="15" t="s">
        <v>119</v>
      </c>
      <c r="AG2888" s="16">
        <v>1</v>
      </c>
      <c r="AH2888" s="15" t="s">
        <v>22024</v>
      </c>
      <c r="AI2888" s="15" t="s">
        <v>78</v>
      </c>
      <c r="AJ2888" s="15">
        <v>1176.0007324200001</v>
      </c>
      <c r="AK2888" s="15">
        <v>146.000041598</v>
      </c>
      <c r="AL2888" s="15">
        <v>3105215.5021700002</v>
      </c>
      <c r="AM2888" s="15">
        <v>1412522.67863</v>
      </c>
      <c r="AN2888" s="19">
        <v>20000</v>
      </c>
      <c r="AO2888" s="19">
        <v>95600</v>
      </c>
      <c r="AP2888" s="19">
        <v>0</v>
      </c>
      <c r="AQ2888" s="19">
        <v>0</v>
      </c>
      <c r="AR2888" s="34">
        <f t="shared" si="592"/>
        <v>115600</v>
      </c>
      <c r="AS2888" s="34">
        <v>45000</v>
      </c>
      <c r="AT2888" s="34">
        <v>3000</v>
      </c>
      <c r="AU2888" s="34">
        <v>24710</v>
      </c>
      <c r="AV2888" s="34">
        <v>0</v>
      </c>
      <c r="AW2888" s="35">
        <f t="shared" si="593"/>
        <v>72710</v>
      </c>
      <c r="AX2888" s="34">
        <f t="shared" si="594"/>
        <v>42890</v>
      </c>
      <c r="AY2888" s="36">
        <v>1.3258000000000001</v>
      </c>
      <c r="AZ2888" s="36">
        <v>2.0265</v>
      </c>
      <c r="BA2888" s="22"/>
      <c r="BB2888" s="19">
        <v>1156</v>
      </c>
      <c r="BC2888" s="34">
        <f t="shared" si="595"/>
        <v>568.63562000000002</v>
      </c>
      <c r="BD2888" s="34">
        <f t="shared" si="596"/>
        <v>869.16584999999998</v>
      </c>
      <c r="BE2888" s="38">
        <v>3.4819999999999997E-2</v>
      </c>
      <c r="BF2888" s="38">
        <f t="shared" si="597"/>
        <v>3.4819999999999997E-2</v>
      </c>
      <c r="BG2888" s="34">
        <v>19.799892288399999</v>
      </c>
      <c r="BH2888" s="34">
        <v>30.264354896999997</v>
      </c>
      <c r="BI2888" s="34">
        <f t="shared" si="598"/>
        <v>548.83572771160004</v>
      </c>
      <c r="BJ2888" s="34">
        <f t="shared" si="599"/>
        <v>838.901495103</v>
      </c>
      <c r="BK2888" s="34">
        <v>0</v>
      </c>
      <c r="BL2888" s="34">
        <v>0</v>
      </c>
      <c r="BM2888" s="34">
        <f t="shared" si="600"/>
        <v>0</v>
      </c>
      <c r="BN2888" s="39">
        <f t="shared" si="590"/>
        <v>548.83572771160004</v>
      </c>
      <c r="BO2888" s="39">
        <f t="shared" si="591"/>
        <v>838.901495103</v>
      </c>
      <c r="BP2888" s="39">
        <f t="shared" ref="BP2888:BP2951" si="601">BO2888-BN2888</f>
        <v>290.06576739139996</v>
      </c>
    </row>
    <row r="2889" spans="1:68" s="25" customFormat="1" ht="14.25" x14ac:dyDescent="0.2">
      <c r="A2889" s="14">
        <v>1774</v>
      </c>
      <c r="B2889" s="40"/>
      <c r="C2889" s="15"/>
      <c r="D2889" s="16">
        <v>28578</v>
      </c>
      <c r="E2889" s="15" t="s">
        <v>22025</v>
      </c>
      <c r="F2889" s="15" t="s">
        <v>22026</v>
      </c>
      <c r="G2889" s="17" t="s">
        <v>22027</v>
      </c>
      <c r="H2889" s="17" t="s">
        <v>22028</v>
      </c>
      <c r="I2889" s="17" t="s">
        <v>86</v>
      </c>
      <c r="J2889" s="15" t="s">
        <v>22029</v>
      </c>
      <c r="K2889" s="15" t="s">
        <v>3652</v>
      </c>
      <c r="L2889" s="18" t="s">
        <v>22030</v>
      </c>
      <c r="M2889" s="15" t="s">
        <v>21886</v>
      </c>
      <c r="N2889" s="15" t="s">
        <v>21887</v>
      </c>
      <c r="O2889" s="16">
        <v>556</v>
      </c>
      <c r="P2889" s="15" t="s">
        <v>90</v>
      </c>
      <c r="Q2889" s="15">
        <v>20000</v>
      </c>
      <c r="R2889" s="15">
        <v>109600</v>
      </c>
      <c r="S2889" s="15">
        <v>129600</v>
      </c>
      <c r="T2889" s="15">
        <v>0.03</v>
      </c>
      <c r="U2889" s="15" t="s">
        <v>18717</v>
      </c>
      <c r="V2889" s="15" t="s">
        <v>76</v>
      </c>
      <c r="W2889" s="16">
        <v>1</v>
      </c>
      <c r="X2889" s="16">
        <v>1</v>
      </c>
      <c r="Y2889" s="15">
        <v>1176</v>
      </c>
      <c r="Z2889" s="15">
        <v>2.7E-2</v>
      </c>
      <c r="AA2889" s="15" t="s">
        <v>21934</v>
      </c>
      <c r="AB2889" s="15" t="s">
        <v>21935</v>
      </c>
      <c r="AC2889" s="15">
        <v>0</v>
      </c>
      <c r="AD2889" s="26">
        <v>38435</v>
      </c>
      <c r="AE2889" s="15" t="s">
        <v>119</v>
      </c>
      <c r="AF2889" s="15" t="s">
        <v>119</v>
      </c>
      <c r="AG2889" s="16">
        <v>1</v>
      </c>
      <c r="AH2889" s="15" t="s">
        <v>22031</v>
      </c>
      <c r="AI2889" s="15" t="s">
        <v>78</v>
      </c>
      <c r="AJ2889" s="15">
        <v>1175.9965820299999</v>
      </c>
      <c r="AK2889" s="15">
        <v>145.99970068499999</v>
      </c>
      <c r="AL2889" s="15">
        <v>3105239.4830999998</v>
      </c>
      <c r="AM2889" s="15">
        <v>1412521.72153</v>
      </c>
      <c r="AN2889" s="19">
        <v>20000</v>
      </c>
      <c r="AO2889" s="19">
        <v>102000</v>
      </c>
      <c r="AP2889" s="19">
        <v>0</v>
      </c>
      <c r="AQ2889" s="19">
        <v>0</v>
      </c>
      <c r="AR2889" s="34">
        <f t="shared" si="592"/>
        <v>122000</v>
      </c>
      <c r="AS2889" s="34">
        <v>45000</v>
      </c>
      <c r="AT2889" s="34">
        <v>0</v>
      </c>
      <c r="AU2889" s="34">
        <v>26950</v>
      </c>
      <c r="AV2889" s="34">
        <v>12480</v>
      </c>
      <c r="AW2889" s="35">
        <f t="shared" si="593"/>
        <v>84430</v>
      </c>
      <c r="AX2889" s="34">
        <f t="shared" si="594"/>
        <v>37570</v>
      </c>
      <c r="AY2889" s="36">
        <v>1.3258000000000001</v>
      </c>
      <c r="AZ2889" s="36">
        <v>2.0265</v>
      </c>
      <c r="BA2889" s="22"/>
      <c r="BB2889" s="19">
        <v>1220</v>
      </c>
      <c r="BC2889" s="34">
        <f t="shared" si="595"/>
        <v>498.10306000000003</v>
      </c>
      <c r="BD2889" s="34">
        <f t="shared" si="596"/>
        <v>761.35604999999998</v>
      </c>
      <c r="BE2889" s="38">
        <v>3.4819999999999997E-2</v>
      </c>
      <c r="BF2889" s="38">
        <f t="shared" si="597"/>
        <v>3.4819999999999997E-2</v>
      </c>
      <c r="BG2889" s="34">
        <v>17.3439485492</v>
      </c>
      <c r="BH2889" s="34">
        <v>26.510417660999998</v>
      </c>
      <c r="BI2889" s="34">
        <f t="shared" si="598"/>
        <v>480.75911145080005</v>
      </c>
      <c r="BJ2889" s="34">
        <f t="shared" si="599"/>
        <v>734.84563233899996</v>
      </c>
      <c r="BK2889" s="34">
        <v>0</v>
      </c>
      <c r="BL2889" s="34">
        <v>0</v>
      </c>
      <c r="BM2889" s="34">
        <f t="shared" si="600"/>
        <v>0</v>
      </c>
      <c r="BN2889" s="39">
        <f t="shared" si="590"/>
        <v>480.75911145080005</v>
      </c>
      <c r="BO2889" s="39">
        <f t="shared" si="591"/>
        <v>734.84563233899996</v>
      </c>
      <c r="BP2889" s="39">
        <f t="shared" si="601"/>
        <v>254.08652088819991</v>
      </c>
    </row>
    <row r="2890" spans="1:68" s="25" customFormat="1" ht="14.25" x14ac:dyDescent="0.2">
      <c r="A2890" s="14">
        <v>1775</v>
      </c>
      <c r="B2890" s="40"/>
      <c r="C2890" s="15" t="s">
        <v>22032</v>
      </c>
      <c r="D2890" s="16">
        <v>27990</v>
      </c>
      <c r="E2890" s="15" t="s">
        <v>22033</v>
      </c>
      <c r="F2890" s="15" t="s">
        <v>22032</v>
      </c>
      <c r="G2890" s="17" t="s">
        <v>22034</v>
      </c>
      <c r="H2890" s="17" t="s">
        <v>22035</v>
      </c>
      <c r="I2890" s="17" t="s">
        <v>86</v>
      </c>
      <c r="J2890" s="15" t="s">
        <v>22036</v>
      </c>
      <c r="K2890" s="15" t="s">
        <v>2519</v>
      </c>
      <c r="L2890" s="18" t="s">
        <v>22037</v>
      </c>
      <c r="M2890" s="15" t="s">
        <v>21886</v>
      </c>
      <c r="N2890" s="15" t="s">
        <v>21887</v>
      </c>
      <c r="O2890" s="16">
        <v>556</v>
      </c>
      <c r="P2890" s="15" t="s">
        <v>90</v>
      </c>
      <c r="Q2890" s="15">
        <v>20000</v>
      </c>
      <c r="R2890" s="15">
        <v>90800</v>
      </c>
      <c r="S2890" s="15">
        <v>110800</v>
      </c>
      <c r="T2890" s="15">
        <v>0.05</v>
      </c>
      <c r="U2890" s="15" t="s">
        <v>18717</v>
      </c>
      <c r="V2890" s="15" t="s">
        <v>76</v>
      </c>
      <c r="W2890" s="16">
        <v>1</v>
      </c>
      <c r="X2890" s="16">
        <v>1</v>
      </c>
      <c r="Y2890" s="15">
        <v>2009</v>
      </c>
      <c r="Z2890" s="15">
        <v>4.5999999999999999E-2</v>
      </c>
      <c r="AA2890" s="15" t="s">
        <v>21888</v>
      </c>
      <c r="AB2890" s="15" t="s">
        <v>21889</v>
      </c>
      <c r="AC2890" s="15">
        <v>0</v>
      </c>
      <c r="AD2890" s="26">
        <v>38435</v>
      </c>
      <c r="AE2890" s="15" t="s">
        <v>119</v>
      </c>
      <c r="AF2890" s="15" t="s">
        <v>119</v>
      </c>
      <c r="AG2890" s="16">
        <v>1</v>
      </c>
      <c r="AH2890" s="15" t="s">
        <v>22038</v>
      </c>
      <c r="AI2890" s="15" t="s">
        <v>78</v>
      </c>
      <c r="AJ2890" s="15">
        <v>2009.00268555</v>
      </c>
      <c r="AK2890" s="15">
        <v>180.00010734200001</v>
      </c>
      <c r="AL2890" s="15">
        <v>3105271.95731</v>
      </c>
      <c r="AM2890" s="15">
        <v>1412520.42551</v>
      </c>
      <c r="AN2890" s="19">
        <v>20000</v>
      </c>
      <c r="AO2890" s="19">
        <v>89500</v>
      </c>
      <c r="AP2890" s="19">
        <v>0</v>
      </c>
      <c r="AQ2890" s="19">
        <v>0</v>
      </c>
      <c r="AR2890" s="34">
        <f t="shared" si="592"/>
        <v>109500</v>
      </c>
      <c r="AS2890" s="34">
        <v>45000</v>
      </c>
      <c r="AT2890" s="34">
        <v>3000</v>
      </c>
      <c r="AU2890" s="34">
        <v>22575</v>
      </c>
      <c r="AV2890" s="34">
        <v>0</v>
      </c>
      <c r="AW2890" s="35">
        <f t="shared" si="593"/>
        <v>70575</v>
      </c>
      <c r="AX2890" s="34">
        <f t="shared" si="594"/>
        <v>38925</v>
      </c>
      <c r="AY2890" s="36">
        <v>1.3258000000000001</v>
      </c>
      <c r="AZ2890" s="36">
        <v>2.0265</v>
      </c>
      <c r="BA2890" s="22"/>
      <c r="BB2890" s="19">
        <v>1095</v>
      </c>
      <c r="BC2890" s="34">
        <f t="shared" si="595"/>
        <v>516.06765000000007</v>
      </c>
      <c r="BD2890" s="34">
        <f t="shared" si="596"/>
        <v>788.81512499999997</v>
      </c>
      <c r="BE2890" s="38">
        <v>3.4819999999999997E-2</v>
      </c>
      <c r="BF2890" s="38">
        <f t="shared" si="597"/>
        <v>3.4819999999999997E-2</v>
      </c>
      <c r="BG2890" s="34">
        <v>17.969475573</v>
      </c>
      <c r="BH2890" s="34">
        <v>27.466542652499996</v>
      </c>
      <c r="BI2890" s="34">
        <f t="shared" si="598"/>
        <v>498.09817442700006</v>
      </c>
      <c r="BJ2890" s="34">
        <f t="shared" si="599"/>
        <v>761.34858234749993</v>
      </c>
      <c r="BK2890" s="34">
        <v>0</v>
      </c>
      <c r="BL2890" s="34">
        <v>0</v>
      </c>
      <c r="BM2890" s="34">
        <f t="shared" si="600"/>
        <v>0</v>
      </c>
      <c r="BN2890" s="39">
        <f t="shared" si="590"/>
        <v>498.09817442700006</v>
      </c>
      <c r="BO2890" s="39">
        <f t="shared" si="591"/>
        <v>761.34858234749993</v>
      </c>
      <c r="BP2890" s="39">
        <f t="shared" si="601"/>
        <v>263.25040792049987</v>
      </c>
    </row>
    <row r="2891" spans="1:68" s="25" customFormat="1" ht="14.25" x14ac:dyDescent="0.2">
      <c r="A2891" s="14">
        <v>1776</v>
      </c>
      <c r="B2891" s="40"/>
      <c r="C2891" s="15"/>
      <c r="D2891" s="16">
        <v>32029</v>
      </c>
      <c r="E2891" s="15" t="s">
        <v>22039</v>
      </c>
      <c r="F2891" s="15" t="s">
        <v>22040</v>
      </c>
      <c r="G2891" s="17" t="s">
        <v>22041</v>
      </c>
      <c r="H2891" s="17" t="s">
        <v>22042</v>
      </c>
      <c r="I2891" s="17" t="s">
        <v>86</v>
      </c>
      <c r="J2891" s="15" t="s">
        <v>22043</v>
      </c>
      <c r="K2891" s="15" t="s">
        <v>7041</v>
      </c>
      <c r="L2891" s="18" t="s">
        <v>22044</v>
      </c>
      <c r="M2891" s="15" t="s">
        <v>21886</v>
      </c>
      <c r="N2891" s="15" t="s">
        <v>21887</v>
      </c>
      <c r="O2891" s="16">
        <v>556</v>
      </c>
      <c r="P2891" s="15" t="s">
        <v>90</v>
      </c>
      <c r="Q2891" s="15">
        <v>20000</v>
      </c>
      <c r="R2891" s="15">
        <v>107100</v>
      </c>
      <c r="S2891" s="15">
        <v>127100</v>
      </c>
      <c r="T2891" s="15">
        <v>0.03</v>
      </c>
      <c r="U2891" s="15" t="s">
        <v>18717</v>
      </c>
      <c r="V2891" s="15" t="s">
        <v>76</v>
      </c>
      <c r="W2891" s="16">
        <v>1</v>
      </c>
      <c r="X2891" s="16">
        <v>1</v>
      </c>
      <c r="Y2891" s="15">
        <v>1421</v>
      </c>
      <c r="Z2891" s="15">
        <v>3.3000000000000002E-2</v>
      </c>
      <c r="AA2891" s="15" t="s">
        <v>21888</v>
      </c>
      <c r="AB2891" s="15" t="s">
        <v>21889</v>
      </c>
      <c r="AC2891" s="15">
        <v>0</v>
      </c>
      <c r="AD2891" s="26">
        <v>38435</v>
      </c>
      <c r="AE2891" s="15" t="s">
        <v>119</v>
      </c>
      <c r="AF2891" s="15" t="s">
        <v>119</v>
      </c>
      <c r="AG2891" s="16">
        <v>1</v>
      </c>
      <c r="AH2891" s="15" t="s">
        <v>22045</v>
      </c>
      <c r="AI2891" s="15" t="s">
        <v>78</v>
      </c>
      <c r="AJ2891" s="15">
        <v>1420.99902344</v>
      </c>
      <c r="AK2891" s="15">
        <v>156.000082572</v>
      </c>
      <c r="AL2891" s="15">
        <v>3105316.5960499998</v>
      </c>
      <c r="AM2891" s="15">
        <v>1412520.9066900001</v>
      </c>
      <c r="AN2891" s="19">
        <v>20000</v>
      </c>
      <c r="AO2891" s="19">
        <v>100600</v>
      </c>
      <c r="AP2891" s="19">
        <v>0</v>
      </c>
      <c r="AQ2891" s="19">
        <v>0</v>
      </c>
      <c r="AR2891" s="34">
        <f t="shared" si="592"/>
        <v>120600</v>
      </c>
      <c r="AS2891" s="34">
        <v>45000</v>
      </c>
      <c r="AT2891" s="34">
        <v>3000</v>
      </c>
      <c r="AU2891" s="34">
        <v>26460</v>
      </c>
      <c r="AV2891" s="34">
        <v>0</v>
      </c>
      <c r="AW2891" s="35">
        <f t="shared" si="593"/>
        <v>74460</v>
      </c>
      <c r="AX2891" s="34">
        <f t="shared" si="594"/>
        <v>46140</v>
      </c>
      <c r="AY2891" s="36">
        <v>1.3258000000000001</v>
      </c>
      <c r="AZ2891" s="36">
        <v>2.0265</v>
      </c>
      <c r="BA2891" s="22"/>
      <c r="BB2891" s="19">
        <v>1206</v>
      </c>
      <c r="BC2891" s="34">
        <f t="shared" si="595"/>
        <v>611.72411999999997</v>
      </c>
      <c r="BD2891" s="34">
        <f t="shared" si="596"/>
        <v>935.0270999999999</v>
      </c>
      <c r="BE2891" s="38">
        <v>3.4819999999999997E-2</v>
      </c>
      <c r="BF2891" s="38">
        <f t="shared" si="597"/>
        <v>3.4819999999999997E-2</v>
      </c>
      <c r="BG2891" s="34">
        <v>21.300233858399999</v>
      </c>
      <c r="BH2891" s="34">
        <v>32.557643621999993</v>
      </c>
      <c r="BI2891" s="34">
        <f t="shared" si="598"/>
        <v>590.42388614159995</v>
      </c>
      <c r="BJ2891" s="34">
        <f t="shared" si="599"/>
        <v>902.4694563779999</v>
      </c>
      <c r="BK2891" s="34">
        <v>0</v>
      </c>
      <c r="BL2891" s="34">
        <v>0</v>
      </c>
      <c r="BM2891" s="34">
        <f t="shared" si="600"/>
        <v>0</v>
      </c>
      <c r="BN2891" s="39">
        <f t="shared" si="590"/>
        <v>590.42388614159995</v>
      </c>
      <c r="BO2891" s="39">
        <f t="shared" si="591"/>
        <v>902.4694563779999</v>
      </c>
      <c r="BP2891" s="39">
        <f t="shared" si="601"/>
        <v>312.04557023639995</v>
      </c>
    </row>
    <row r="2892" spans="1:68" s="25" customFormat="1" ht="14.25" x14ac:dyDescent="0.2">
      <c r="A2892" s="14">
        <v>1777</v>
      </c>
      <c r="B2892" s="40"/>
      <c r="C2892" s="15"/>
      <c r="D2892" s="16">
        <v>1561</v>
      </c>
      <c r="E2892" s="15" t="s">
        <v>22046</v>
      </c>
      <c r="F2892" s="15" t="s">
        <v>22047</v>
      </c>
      <c r="G2892" s="17" t="s">
        <v>22048</v>
      </c>
      <c r="H2892" s="17" t="s">
        <v>22049</v>
      </c>
      <c r="I2892" s="17" t="s">
        <v>86</v>
      </c>
      <c r="J2892" s="15" t="s">
        <v>22050</v>
      </c>
      <c r="K2892" s="15" t="s">
        <v>3432</v>
      </c>
      <c r="L2892" s="18" t="s">
        <v>22051</v>
      </c>
      <c r="M2892" s="15" t="s">
        <v>21886</v>
      </c>
      <c r="N2892" s="15" t="s">
        <v>21887</v>
      </c>
      <c r="O2892" s="16">
        <v>556</v>
      </c>
      <c r="P2892" s="15" t="s">
        <v>90</v>
      </c>
      <c r="Q2892" s="15">
        <v>20000</v>
      </c>
      <c r="R2892" s="15">
        <v>101900</v>
      </c>
      <c r="S2892" s="15">
        <v>121900</v>
      </c>
      <c r="T2892" s="15">
        <v>0.03</v>
      </c>
      <c r="U2892" s="15" t="s">
        <v>18717</v>
      </c>
      <c r="V2892" s="15" t="s">
        <v>76</v>
      </c>
      <c r="W2892" s="16">
        <v>1</v>
      </c>
      <c r="X2892" s="16">
        <v>1</v>
      </c>
      <c r="Y2892" s="15">
        <v>1176</v>
      </c>
      <c r="Z2892" s="15">
        <v>2.7E-2</v>
      </c>
      <c r="AA2892" s="15" t="s">
        <v>21888</v>
      </c>
      <c r="AB2892" s="15" t="s">
        <v>21889</v>
      </c>
      <c r="AC2892" s="15">
        <v>127900</v>
      </c>
      <c r="AD2892" s="26">
        <v>42213</v>
      </c>
      <c r="AE2892" s="15" t="s">
        <v>119</v>
      </c>
      <c r="AF2892" s="15" t="s">
        <v>119</v>
      </c>
      <c r="AG2892" s="16">
        <v>1</v>
      </c>
      <c r="AH2892" s="15" t="s">
        <v>22052</v>
      </c>
      <c r="AI2892" s="15" t="s">
        <v>78</v>
      </c>
      <c r="AJ2892" s="15">
        <v>1176.0124511700001</v>
      </c>
      <c r="AK2892" s="15">
        <v>146.00067107500001</v>
      </c>
      <c r="AL2892" s="15">
        <v>3105343.0750099998</v>
      </c>
      <c r="AM2892" s="15">
        <v>1412519.8500300001</v>
      </c>
      <c r="AN2892" s="19">
        <v>20000</v>
      </c>
      <c r="AO2892" s="19">
        <v>95500</v>
      </c>
      <c r="AP2892" s="19">
        <v>0</v>
      </c>
      <c r="AQ2892" s="19">
        <v>0</v>
      </c>
      <c r="AR2892" s="34">
        <f t="shared" si="592"/>
        <v>115500</v>
      </c>
      <c r="AS2892" s="34">
        <v>45000</v>
      </c>
      <c r="AT2892" s="34">
        <v>0</v>
      </c>
      <c r="AU2892" s="34">
        <v>24675</v>
      </c>
      <c r="AV2892" s="34">
        <v>0</v>
      </c>
      <c r="AW2892" s="35">
        <f t="shared" si="593"/>
        <v>69675</v>
      </c>
      <c r="AX2892" s="34">
        <f t="shared" si="594"/>
        <v>45825</v>
      </c>
      <c r="AY2892" s="36">
        <v>1.3258000000000001</v>
      </c>
      <c r="AZ2892" s="36">
        <v>2.0265</v>
      </c>
      <c r="BA2892" s="22"/>
      <c r="BB2892" s="19">
        <v>1155</v>
      </c>
      <c r="BC2892" s="34">
        <f t="shared" si="595"/>
        <v>607.54785000000004</v>
      </c>
      <c r="BD2892" s="34">
        <f t="shared" si="596"/>
        <v>928.64362499999993</v>
      </c>
      <c r="BE2892" s="38">
        <v>3.4819999999999997E-2</v>
      </c>
      <c r="BF2892" s="38">
        <f t="shared" si="597"/>
        <v>3.4819999999999997E-2</v>
      </c>
      <c r="BG2892" s="34">
        <v>21.154816137000001</v>
      </c>
      <c r="BH2892" s="34">
        <v>32.335371022499992</v>
      </c>
      <c r="BI2892" s="34">
        <f t="shared" si="598"/>
        <v>586.39303386300003</v>
      </c>
      <c r="BJ2892" s="34">
        <f t="shared" si="599"/>
        <v>896.30825397749993</v>
      </c>
      <c r="BK2892" s="34">
        <v>0</v>
      </c>
      <c r="BL2892" s="34">
        <v>0</v>
      </c>
      <c r="BM2892" s="34">
        <f t="shared" si="600"/>
        <v>0</v>
      </c>
      <c r="BN2892" s="39">
        <f t="shared" si="590"/>
        <v>586.39303386300003</v>
      </c>
      <c r="BO2892" s="39">
        <f t="shared" si="591"/>
        <v>896.30825397749993</v>
      </c>
      <c r="BP2892" s="39">
        <f t="shared" si="601"/>
        <v>309.9152201144999</v>
      </c>
    </row>
    <row r="2893" spans="1:68" s="25" customFormat="1" ht="14.25" x14ac:dyDescent="0.2">
      <c r="A2893" s="14">
        <v>1778</v>
      </c>
      <c r="B2893" s="40"/>
      <c r="C2893" s="15" t="s">
        <v>726</v>
      </c>
      <c r="D2893" s="16">
        <v>24367</v>
      </c>
      <c r="E2893" s="15" t="s">
        <v>22053</v>
      </c>
      <c r="F2893" s="15" t="s">
        <v>22054</v>
      </c>
      <c r="G2893" s="17" t="s">
        <v>22055</v>
      </c>
      <c r="H2893" s="17" t="s">
        <v>22056</v>
      </c>
      <c r="I2893" s="17" t="s">
        <v>86</v>
      </c>
      <c r="J2893" s="15" t="s">
        <v>22057</v>
      </c>
      <c r="K2893" s="15" t="s">
        <v>1226</v>
      </c>
      <c r="L2893" s="18" t="s">
        <v>22058</v>
      </c>
      <c r="M2893" s="15" t="s">
        <v>21886</v>
      </c>
      <c r="N2893" s="15" t="s">
        <v>21887</v>
      </c>
      <c r="O2893" s="16">
        <v>556</v>
      </c>
      <c r="P2893" s="15" t="s">
        <v>90</v>
      </c>
      <c r="Q2893" s="15">
        <v>20000</v>
      </c>
      <c r="R2893" s="15">
        <v>101900</v>
      </c>
      <c r="S2893" s="15">
        <v>121900</v>
      </c>
      <c r="T2893" s="15">
        <v>0.03</v>
      </c>
      <c r="U2893" s="15" t="s">
        <v>18717</v>
      </c>
      <c r="V2893" s="15" t="s">
        <v>76</v>
      </c>
      <c r="W2893" s="16">
        <v>1</v>
      </c>
      <c r="X2893" s="16">
        <v>1</v>
      </c>
      <c r="Y2893" s="15">
        <v>1176</v>
      </c>
      <c r="Z2893" s="15">
        <v>2.7E-2</v>
      </c>
      <c r="AA2893" s="15" t="s">
        <v>21934</v>
      </c>
      <c r="AB2893" s="15" t="s">
        <v>21935</v>
      </c>
      <c r="AC2893" s="15">
        <v>117000</v>
      </c>
      <c r="AD2893" s="26">
        <v>40423</v>
      </c>
      <c r="AE2893" s="15" t="s">
        <v>119</v>
      </c>
      <c r="AF2893" s="15" t="s">
        <v>119</v>
      </c>
      <c r="AG2893" s="16">
        <v>1</v>
      </c>
      <c r="AH2893" s="15" t="s">
        <v>22059</v>
      </c>
      <c r="AI2893" s="15" t="s">
        <v>78</v>
      </c>
      <c r="AJ2893" s="15">
        <v>1176.0043945299999</v>
      </c>
      <c r="AK2893" s="15">
        <v>146.00035633900001</v>
      </c>
      <c r="AL2893" s="15">
        <v>3105367.0560099999</v>
      </c>
      <c r="AM2893" s="15">
        <v>1412518.8929600001</v>
      </c>
      <c r="AN2893" s="19">
        <v>20000</v>
      </c>
      <c r="AO2893" s="19">
        <v>95500</v>
      </c>
      <c r="AP2893" s="19">
        <v>0</v>
      </c>
      <c r="AQ2893" s="19">
        <v>0</v>
      </c>
      <c r="AR2893" s="34">
        <f t="shared" si="592"/>
        <v>115500</v>
      </c>
      <c r="AS2893" s="34">
        <v>45000</v>
      </c>
      <c r="AT2893" s="34">
        <v>3000</v>
      </c>
      <c r="AU2893" s="34">
        <v>24675</v>
      </c>
      <c r="AV2893" s="34">
        <v>0</v>
      </c>
      <c r="AW2893" s="35">
        <f t="shared" si="593"/>
        <v>72675</v>
      </c>
      <c r="AX2893" s="34">
        <f t="shared" si="594"/>
        <v>42825</v>
      </c>
      <c r="AY2893" s="36">
        <v>1.3258000000000001</v>
      </c>
      <c r="AZ2893" s="36">
        <v>2.0265</v>
      </c>
      <c r="BA2893" s="22"/>
      <c r="BB2893" s="19">
        <v>1155</v>
      </c>
      <c r="BC2893" s="34">
        <f t="shared" si="595"/>
        <v>567.77385000000004</v>
      </c>
      <c r="BD2893" s="34">
        <f t="shared" si="596"/>
        <v>867.84862499999997</v>
      </c>
      <c r="BE2893" s="38">
        <v>3.4819999999999997E-2</v>
      </c>
      <c r="BF2893" s="38">
        <f t="shared" si="597"/>
        <v>3.4819999999999997E-2</v>
      </c>
      <c r="BG2893" s="34">
        <v>19.769885457000001</v>
      </c>
      <c r="BH2893" s="34">
        <v>30.218489122499996</v>
      </c>
      <c r="BI2893" s="34">
        <f t="shared" si="598"/>
        <v>548.00396454300005</v>
      </c>
      <c r="BJ2893" s="34">
        <f t="shared" si="599"/>
        <v>837.63013587749992</v>
      </c>
      <c r="BK2893" s="34">
        <v>0</v>
      </c>
      <c r="BL2893" s="34">
        <v>0</v>
      </c>
      <c r="BM2893" s="34">
        <f t="shared" si="600"/>
        <v>0</v>
      </c>
      <c r="BN2893" s="39">
        <f t="shared" si="590"/>
        <v>548.00396454300005</v>
      </c>
      <c r="BO2893" s="39">
        <f t="shared" si="591"/>
        <v>837.63013587749992</v>
      </c>
      <c r="BP2893" s="39">
        <f t="shared" si="601"/>
        <v>289.62617133449987</v>
      </c>
    </row>
    <row r="2894" spans="1:68" s="25" customFormat="1" ht="14.25" x14ac:dyDescent="0.2">
      <c r="A2894" s="14">
        <v>1779</v>
      </c>
      <c r="B2894" s="40"/>
      <c r="C2894" s="15"/>
      <c r="D2894" s="16">
        <v>9378</v>
      </c>
      <c r="E2894" s="15" t="s">
        <v>22060</v>
      </c>
      <c r="F2894" s="15" t="s">
        <v>22061</v>
      </c>
      <c r="G2894" s="17" t="s">
        <v>22062</v>
      </c>
      <c r="H2894" s="17" t="s">
        <v>22063</v>
      </c>
      <c r="I2894" s="17" t="s">
        <v>22064</v>
      </c>
      <c r="J2894" s="15" t="s">
        <v>22065</v>
      </c>
      <c r="K2894" s="15" t="s">
        <v>4213</v>
      </c>
      <c r="L2894" s="18" t="s">
        <v>22066</v>
      </c>
      <c r="M2894" s="15" t="s">
        <v>21886</v>
      </c>
      <c r="N2894" s="15" t="s">
        <v>21887</v>
      </c>
      <c r="O2894" s="16">
        <v>556</v>
      </c>
      <c r="P2894" s="15" t="s">
        <v>90</v>
      </c>
      <c r="Q2894" s="15">
        <v>20000</v>
      </c>
      <c r="R2894" s="15">
        <v>97500</v>
      </c>
      <c r="S2894" s="15">
        <v>117500</v>
      </c>
      <c r="T2894" s="15">
        <v>0.03</v>
      </c>
      <c r="U2894" s="15" t="s">
        <v>18717</v>
      </c>
      <c r="V2894" s="15" t="s">
        <v>76</v>
      </c>
      <c r="W2894" s="16">
        <v>1</v>
      </c>
      <c r="X2894" s="16">
        <v>1</v>
      </c>
      <c r="Y2894" s="15">
        <v>1176</v>
      </c>
      <c r="Z2894" s="15">
        <v>2.7E-2</v>
      </c>
      <c r="AA2894" s="15" t="s">
        <v>21888</v>
      </c>
      <c r="AB2894" s="15" t="s">
        <v>21889</v>
      </c>
      <c r="AC2894" s="15">
        <v>0</v>
      </c>
      <c r="AD2894" s="26">
        <v>38435</v>
      </c>
      <c r="AE2894" s="15" t="s">
        <v>119</v>
      </c>
      <c r="AF2894" s="15" t="s">
        <v>119</v>
      </c>
      <c r="AG2894" s="16">
        <v>1</v>
      </c>
      <c r="AH2894" s="15" t="s">
        <v>22067</v>
      </c>
      <c r="AI2894" s="15" t="s">
        <v>78</v>
      </c>
      <c r="AJ2894" s="15">
        <v>1175.9963378899999</v>
      </c>
      <c r="AK2894" s="15">
        <v>146.00001542699999</v>
      </c>
      <c r="AL2894" s="15">
        <v>3105391.0368499998</v>
      </c>
      <c r="AM2894" s="15">
        <v>1412517.93588</v>
      </c>
      <c r="AN2894" s="19">
        <v>20000</v>
      </c>
      <c r="AO2894" s="19">
        <v>97500</v>
      </c>
      <c r="AP2894" s="19">
        <v>0</v>
      </c>
      <c r="AQ2894" s="19">
        <v>0</v>
      </c>
      <c r="AR2894" s="34">
        <f t="shared" si="592"/>
        <v>117500</v>
      </c>
      <c r="AS2894" s="34">
        <v>45000</v>
      </c>
      <c r="AT2894" s="34">
        <v>3000</v>
      </c>
      <c r="AU2894" s="34">
        <v>25375</v>
      </c>
      <c r="AV2894" s="34">
        <v>0</v>
      </c>
      <c r="AW2894" s="35">
        <f t="shared" si="593"/>
        <v>73375</v>
      </c>
      <c r="AX2894" s="34">
        <f t="shared" si="594"/>
        <v>44125</v>
      </c>
      <c r="AY2894" s="36">
        <v>1.3258000000000001</v>
      </c>
      <c r="AZ2894" s="36">
        <v>2.0265</v>
      </c>
      <c r="BA2894" s="22"/>
      <c r="BB2894" s="19">
        <v>1175</v>
      </c>
      <c r="BC2894" s="34">
        <f t="shared" si="595"/>
        <v>585.00925000000007</v>
      </c>
      <c r="BD2894" s="34">
        <f t="shared" si="596"/>
        <v>894.19312500000001</v>
      </c>
      <c r="BE2894" s="38">
        <v>3.4819999999999997E-2</v>
      </c>
      <c r="BF2894" s="38">
        <f t="shared" si="597"/>
        <v>3.4819999999999997E-2</v>
      </c>
      <c r="BG2894" s="34">
        <v>20.370022084999999</v>
      </c>
      <c r="BH2894" s="34">
        <v>31.135804612499996</v>
      </c>
      <c r="BI2894" s="34">
        <f t="shared" si="598"/>
        <v>564.63922791500011</v>
      </c>
      <c r="BJ2894" s="34">
        <f t="shared" si="599"/>
        <v>863.0573203875</v>
      </c>
      <c r="BK2894" s="34">
        <v>0</v>
      </c>
      <c r="BL2894" s="34">
        <v>0</v>
      </c>
      <c r="BM2894" s="34">
        <f t="shared" si="600"/>
        <v>0</v>
      </c>
      <c r="BN2894" s="39">
        <f t="shared" si="590"/>
        <v>564.63922791500011</v>
      </c>
      <c r="BO2894" s="39">
        <f t="shared" si="591"/>
        <v>863.0573203875</v>
      </c>
      <c r="BP2894" s="39">
        <f t="shared" si="601"/>
        <v>298.41809247249989</v>
      </c>
    </row>
    <row r="2895" spans="1:68" s="25" customFormat="1" ht="14.25" x14ac:dyDescent="0.2">
      <c r="A2895" s="14">
        <v>1780</v>
      </c>
      <c r="B2895" s="40"/>
      <c r="C2895" s="15" t="s">
        <v>22068</v>
      </c>
      <c r="D2895" s="16">
        <v>29447</v>
      </c>
      <c r="E2895" s="15" t="s">
        <v>22069</v>
      </c>
      <c r="F2895" s="15" t="s">
        <v>22068</v>
      </c>
      <c r="G2895" s="17" t="s">
        <v>22070</v>
      </c>
      <c r="H2895" s="17" t="s">
        <v>22071</v>
      </c>
      <c r="I2895" s="17" t="s">
        <v>86</v>
      </c>
      <c r="J2895" s="15" t="s">
        <v>22072</v>
      </c>
      <c r="K2895" s="15" t="s">
        <v>1019</v>
      </c>
      <c r="L2895" s="18" t="s">
        <v>22073</v>
      </c>
      <c r="M2895" s="15" t="s">
        <v>21886</v>
      </c>
      <c r="N2895" s="15" t="s">
        <v>21887</v>
      </c>
      <c r="O2895" s="16">
        <v>556</v>
      </c>
      <c r="P2895" s="15" t="s">
        <v>90</v>
      </c>
      <c r="Q2895" s="15">
        <v>20000</v>
      </c>
      <c r="R2895" s="15">
        <v>101300</v>
      </c>
      <c r="S2895" s="15">
        <v>121300</v>
      </c>
      <c r="T2895" s="15">
        <v>0.03</v>
      </c>
      <c r="U2895" s="15" t="s">
        <v>18717</v>
      </c>
      <c r="V2895" s="15" t="s">
        <v>76</v>
      </c>
      <c r="W2895" s="16">
        <v>1</v>
      </c>
      <c r="X2895" s="16">
        <v>1</v>
      </c>
      <c r="Y2895" s="15">
        <v>1421</v>
      </c>
      <c r="Z2895" s="15">
        <v>3.3000000000000002E-2</v>
      </c>
      <c r="AA2895" s="15" t="s">
        <v>21934</v>
      </c>
      <c r="AB2895" s="15" t="s">
        <v>21935</v>
      </c>
      <c r="AC2895" s="15">
        <v>0</v>
      </c>
      <c r="AD2895" s="26">
        <v>38435</v>
      </c>
      <c r="AE2895" s="15" t="s">
        <v>119</v>
      </c>
      <c r="AF2895" s="15" t="s">
        <v>119</v>
      </c>
      <c r="AG2895" s="16">
        <v>1</v>
      </c>
      <c r="AH2895" s="15" t="s">
        <v>22074</v>
      </c>
      <c r="AI2895" s="15" t="s">
        <v>78</v>
      </c>
      <c r="AJ2895" s="15">
        <v>1421.00683594</v>
      </c>
      <c r="AK2895" s="15">
        <v>156.000397314</v>
      </c>
      <c r="AL2895" s="15">
        <v>3105417.51572</v>
      </c>
      <c r="AM2895" s="15">
        <v>1412516.8791799999</v>
      </c>
      <c r="AN2895" s="19">
        <v>20000</v>
      </c>
      <c r="AO2895" s="19">
        <v>100400</v>
      </c>
      <c r="AP2895" s="19">
        <v>0</v>
      </c>
      <c r="AQ2895" s="19">
        <v>0</v>
      </c>
      <c r="AR2895" s="34">
        <f t="shared" si="592"/>
        <v>120400</v>
      </c>
      <c r="AS2895" s="34">
        <v>45000</v>
      </c>
      <c r="AT2895" s="34">
        <v>0</v>
      </c>
      <c r="AU2895" s="34">
        <v>26390</v>
      </c>
      <c r="AV2895" s="34">
        <v>0</v>
      </c>
      <c r="AW2895" s="35">
        <f t="shared" si="593"/>
        <v>71390</v>
      </c>
      <c r="AX2895" s="34">
        <f t="shared" si="594"/>
        <v>49010</v>
      </c>
      <c r="AY2895" s="36">
        <v>1.3258000000000001</v>
      </c>
      <c r="AZ2895" s="36">
        <v>2.0265</v>
      </c>
      <c r="BA2895" s="22"/>
      <c r="BB2895" s="19">
        <v>1204</v>
      </c>
      <c r="BC2895" s="34">
        <f t="shared" si="595"/>
        <v>649.77458000000013</v>
      </c>
      <c r="BD2895" s="34">
        <f t="shared" si="596"/>
        <v>993.18765000000008</v>
      </c>
      <c r="BE2895" s="38">
        <v>3.4819999999999997E-2</v>
      </c>
      <c r="BF2895" s="38">
        <f t="shared" si="597"/>
        <v>3.4819999999999997E-2</v>
      </c>
      <c r="BG2895" s="34">
        <v>22.625150875600003</v>
      </c>
      <c r="BH2895" s="34">
        <v>34.582793973000001</v>
      </c>
      <c r="BI2895" s="34">
        <f t="shared" si="598"/>
        <v>627.14942912440017</v>
      </c>
      <c r="BJ2895" s="34">
        <f t="shared" si="599"/>
        <v>958.6048560270001</v>
      </c>
      <c r="BK2895" s="34">
        <v>0</v>
      </c>
      <c r="BL2895" s="34">
        <v>0</v>
      </c>
      <c r="BM2895" s="34">
        <f t="shared" si="600"/>
        <v>0</v>
      </c>
      <c r="BN2895" s="39">
        <f t="shared" si="590"/>
        <v>627.14942912440017</v>
      </c>
      <c r="BO2895" s="39">
        <f t="shared" si="591"/>
        <v>958.6048560270001</v>
      </c>
      <c r="BP2895" s="39">
        <f t="shared" si="601"/>
        <v>331.45542690259992</v>
      </c>
    </row>
    <row r="2896" spans="1:68" s="25" customFormat="1" ht="14.25" x14ac:dyDescent="0.2">
      <c r="A2896" s="14">
        <v>1781</v>
      </c>
      <c r="B2896" s="40"/>
      <c r="C2896" s="15"/>
      <c r="D2896" s="16">
        <v>8067</v>
      </c>
      <c r="E2896" s="15" t="s">
        <v>22075</v>
      </c>
      <c r="F2896" s="15" t="s">
        <v>22076</v>
      </c>
      <c r="G2896" s="17" t="s">
        <v>22077</v>
      </c>
      <c r="H2896" s="17" t="s">
        <v>22078</v>
      </c>
      <c r="I2896" s="17" t="s">
        <v>88</v>
      </c>
      <c r="J2896" s="15" t="s">
        <v>22079</v>
      </c>
      <c r="K2896" s="15" t="s">
        <v>11569</v>
      </c>
      <c r="L2896" s="18" t="s">
        <v>21885</v>
      </c>
      <c r="M2896" s="15" t="s">
        <v>21886</v>
      </c>
      <c r="N2896" s="15" t="s">
        <v>21887</v>
      </c>
      <c r="O2896" s="16">
        <v>557</v>
      </c>
      <c r="P2896" s="15" t="s">
        <v>74</v>
      </c>
      <c r="Q2896" s="15">
        <v>0</v>
      </c>
      <c r="R2896" s="15">
        <v>0</v>
      </c>
      <c r="S2896" s="15">
        <v>0</v>
      </c>
      <c r="T2896" s="15">
        <v>4.3899999999999997</v>
      </c>
      <c r="U2896" s="15" t="s">
        <v>18717</v>
      </c>
      <c r="V2896" s="15" t="s">
        <v>76</v>
      </c>
      <c r="W2896" s="16">
        <v>0</v>
      </c>
      <c r="X2896" s="16">
        <v>1</v>
      </c>
      <c r="Y2896" s="15">
        <v>2851</v>
      </c>
      <c r="Z2896" s="15">
        <v>6.5000000000000002E-2</v>
      </c>
      <c r="AA2896" s="15" t="s">
        <v>21888</v>
      </c>
      <c r="AB2896" s="15" t="s">
        <v>21889</v>
      </c>
      <c r="AC2896" s="15">
        <v>0</v>
      </c>
      <c r="AD2896" s="26">
        <v>38435</v>
      </c>
      <c r="AE2896" s="15" t="s">
        <v>119</v>
      </c>
      <c r="AF2896" s="15" t="s">
        <v>119</v>
      </c>
      <c r="AG2896" s="16">
        <v>1</v>
      </c>
      <c r="AH2896" s="15" t="s">
        <v>21890</v>
      </c>
      <c r="AI2896" s="15" t="s">
        <v>78</v>
      </c>
      <c r="AJ2896" s="15">
        <v>2850.5249023400002</v>
      </c>
      <c r="AK2896" s="15">
        <v>260.53800023100001</v>
      </c>
      <c r="AL2896" s="15">
        <v>3105379.2895499999</v>
      </c>
      <c r="AM2896" s="15">
        <v>1412456.2713599999</v>
      </c>
      <c r="AN2896" s="19">
        <v>0</v>
      </c>
      <c r="AO2896" s="19">
        <v>0</v>
      </c>
      <c r="AP2896" s="19">
        <v>0</v>
      </c>
      <c r="AQ2896" s="19">
        <v>0</v>
      </c>
      <c r="AR2896" s="34">
        <f t="shared" si="592"/>
        <v>0</v>
      </c>
      <c r="AS2896" s="34">
        <v>0</v>
      </c>
      <c r="AT2896" s="34">
        <v>0</v>
      </c>
      <c r="AU2896" s="34">
        <v>0</v>
      </c>
      <c r="AV2896" s="34">
        <v>0</v>
      </c>
      <c r="AW2896" s="35">
        <f t="shared" si="593"/>
        <v>0</v>
      </c>
      <c r="AX2896" s="34">
        <f t="shared" si="594"/>
        <v>0</v>
      </c>
      <c r="AY2896" s="36">
        <v>1.3258000000000001</v>
      </c>
      <c r="AZ2896" s="36">
        <v>2.0265</v>
      </c>
      <c r="BA2896" s="22"/>
      <c r="BB2896" s="19">
        <v>0</v>
      </c>
      <c r="BC2896" s="34">
        <f t="shared" si="595"/>
        <v>0</v>
      </c>
      <c r="BD2896" s="34">
        <f t="shared" si="596"/>
        <v>0</v>
      </c>
      <c r="BE2896" s="38">
        <v>3.4819999999999997E-2</v>
      </c>
      <c r="BF2896" s="38">
        <f t="shared" si="597"/>
        <v>3.4819999999999997E-2</v>
      </c>
      <c r="BG2896" s="34">
        <v>0</v>
      </c>
      <c r="BH2896" s="34">
        <v>0</v>
      </c>
      <c r="BI2896" s="34">
        <f t="shared" si="598"/>
        <v>0</v>
      </c>
      <c r="BJ2896" s="34">
        <f t="shared" si="599"/>
        <v>0</v>
      </c>
      <c r="BK2896" s="34">
        <v>0</v>
      </c>
      <c r="BL2896" s="34">
        <v>0</v>
      </c>
      <c r="BM2896" s="34">
        <f t="shared" si="600"/>
        <v>0</v>
      </c>
      <c r="BN2896" s="39">
        <f t="shared" si="590"/>
        <v>0</v>
      </c>
      <c r="BO2896" s="39">
        <f t="shared" si="591"/>
        <v>0</v>
      </c>
      <c r="BP2896" s="39">
        <f t="shared" si="601"/>
        <v>0</v>
      </c>
    </row>
    <row r="2897" spans="1:68" s="25" customFormat="1" ht="14.25" x14ac:dyDescent="0.2">
      <c r="A2897" s="14">
        <v>1782</v>
      </c>
      <c r="B2897" s="40"/>
      <c r="C2897" s="15" t="s">
        <v>22080</v>
      </c>
      <c r="D2897" s="16">
        <v>14647</v>
      </c>
      <c r="E2897" s="15" t="s">
        <v>22081</v>
      </c>
      <c r="F2897" s="15" t="s">
        <v>22080</v>
      </c>
      <c r="G2897" s="17" t="s">
        <v>22082</v>
      </c>
      <c r="H2897" s="17" t="s">
        <v>22083</v>
      </c>
      <c r="I2897" s="17" t="s">
        <v>86</v>
      </c>
      <c r="J2897" s="15" t="s">
        <v>22084</v>
      </c>
      <c r="K2897" s="15" t="s">
        <v>22085</v>
      </c>
      <c r="L2897" s="18" t="s">
        <v>22086</v>
      </c>
      <c r="M2897" s="15" t="s">
        <v>22087</v>
      </c>
      <c r="N2897" s="15" t="s">
        <v>22088</v>
      </c>
      <c r="O2897" s="16">
        <v>599</v>
      </c>
      <c r="P2897" s="15" t="s">
        <v>1064</v>
      </c>
      <c r="Q2897" s="15">
        <v>0</v>
      </c>
      <c r="R2897" s="15">
        <v>9000</v>
      </c>
      <c r="S2897" s="15">
        <v>9000</v>
      </c>
      <c r="T2897" s="15">
        <v>0.01</v>
      </c>
      <c r="U2897" s="15" t="s">
        <v>18717</v>
      </c>
      <c r="V2897" s="15" t="s">
        <v>76</v>
      </c>
      <c r="W2897" s="16">
        <v>1</v>
      </c>
      <c r="X2897" s="16">
        <v>1</v>
      </c>
      <c r="Y2897" s="15">
        <v>336</v>
      </c>
      <c r="Z2897" s="15">
        <v>8.0000000000000002E-3</v>
      </c>
      <c r="AA2897" s="15" t="s">
        <v>78</v>
      </c>
      <c r="AB2897" s="15" t="s">
        <v>78</v>
      </c>
      <c r="AC2897" s="15">
        <v>0</v>
      </c>
      <c r="AD2897" s="26">
        <v>38435</v>
      </c>
      <c r="AE2897" s="15" t="s">
        <v>119</v>
      </c>
      <c r="AF2897" s="15" t="s">
        <v>119</v>
      </c>
      <c r="AG2897" s="16">
        <v>1</v>
      </c>
      <c r="AH2897" s="15" t="s">
        <v>22089</v>
      </c>
      <c r="AI2897" s="15" t="s">
        <v>78</v>
      </c>
      <c r="AJ2897" s="15">
        <v>335.999755859</v>
      </c>
      <c r="AK2897" s="15">
        <v>75.999807304800001</v>
      </c>
      <c r="AL2897" s="15">
        <v>3105357.7149999999</v>
      </c>
      <c r="AM2897" s="15">
        <v>1412431.1584600001</v>
      </c>
      <c r="AN2897" s="19">
        <v>0</v>
      </c>
      <c r="AO2897" s="19">
        <v>0</v>
      </c>
      <c r="AP2897" s="19">
        <v>0</v>
      </c>
      <c r="AQ2897" s="19">
        <v>9000</v>
      </c>
      <c r="AR2897" s="34">
        <f t="shared" si="592"/>
        <v>9000</v>
      </c>
      <c r="AS2897" s="34">
        <v>0</v>
      </c>
      <c r="AT2897" s="34">
        <v>0</v>
      </c>
      <c r="AU2897" s="34">
        <v>0</v>
      </c>
      <c r="AV2897" s="34">
        <v>0</v>
      </c>
      <c r="AW2897" s="35">
        <f t="shared" si="593"/>
        <v>0</v>
      </c>
      <c r="AX2897" s="34">
        <f t="shared" si="594"/>
        <v>9000</v>
      </c>
      <c r="AY2897" s="36">
        <v>1.3258000000000001</v>
      </c>
      <c r="AZ2897" s="36">
        <v>2.0265</v>
      </c>
      <c r="BA2897" s="22"/>
      <c r="BB2897" s="19">
        <v>270</v>
      </c>
      <c r="BC2897" s="34">
        <f t="shared" si="595"/>
        <v>119.322</v>
      </c>
      <c r="BD2897" s="34">
        <f t="shared" si="596"/>
        <v>182.38499999999999</v>
      </c>
      <c r="BE2897" s="38">
        <v>3.4819999999999997E-2</v>
      </c>
      <c r="BF2897" s="38">
        <f t="shared" si="597"/>
        <v>3.4819999999999997E-2</v>
      </c>
      <c r="BG2897" s="34">
        <v>0</v>
      </c>
      <c r="BH2897" s="34">
        <v>0</v>
      </c>
      <c r="BI2897" s="34">
        <f t="shared" si="598"/>
        <v>119.322</v>
      </c>
      <c r="BJ2897" s="34">
        <f t="shared" si="599"/>
        <v>182.38499999999999</v>
      </c>
      <c r="BK2897" s="34">
        <v>0</v>
      </c>
      <c r="BL2897" s="34">
        <v>0</v>
      </c>
      <c r="BM2897" s="34">
        <f t="shared" si="600"/>
        <v>0</v>
      </c>
      <c r="BN2897" s="39">
        <f t="shared" si="590"/>
        <v>119.322</v>
      </c>
      <c r="BO2897" s="39">
        <f t="shared" si="591"/>
        <v>182.38499999999999</v>
      </c>
      <c r="BP2897" s="39">
        <f t="shared" si="601"/>
        <v>63.062999999999988</v>
      </c>
    </row>
    <row r="2898" spans="1:68" s="25" customFormat="1" ht="14.25" x14ac:dyDescent="0.2">
      <c r="A2898" s="14">
        <v>1783</v>
      </c>
      <c r="B2898" s="40"/>
      <c r="C2898" s="15" t="s">
        <v>593</v>
      </c>
      <c r="D2898" s="16">
        <v>34921</v>
      </c>
      <c r="E2898" s="15" t="s">
        <v>22090</v>
      </c>
      <c r="F2898" s="15" t="s">
        <v>22091</v>
      </c>
      <c r="G2898" s="17" t="s">
        <v>22092</v>
      </c>
      <c r="H2898" s="17" t="s">
        <v>22093</v>
      </c>
      <c r="I2898" s="17" t="s">
        <v>86</v>
      </c>
      <c r="J2898" s="15" t="s">
        <v>22094</v>
      </c>
      <c r="K2898" s="15" t="s">
        <v>86</v>
      </c>
      <c r="L2898" s="18" t="s">
        <v>22095</v>
      </c>
      <c r="M2898" s="15" t="s">
        <v>22087</v>
      </c>
      <c r="N2898" s="15" t="s">
        <v>22088</v>
      </c>
      <c r="O2898" s="16">
        <v>599</v>
      </c>
      <c r="P2898" s="15" t="s">
        <v>1064</v>
      </c>
      <c r="Q2898" s="15">
        <v>0</v>
      </c>
      <c r="R2898" s="15">
        <v>9000</v>
      </c>
      <c r="S2898" s="15">
        <v>9000</v>
      </c>
      <c r="T2898" s="15">
        <v>0.01</v>
      </c>
      <c r="U2898" s="15" t="s">
        <v>18717</v>
      </c>
      <c r="V2898" s="15" t="s">
        <v>76</v>
      </c>
      <c r="W2898" s="16">
        <v>1</v>
      </c>
      <c r="X2898" s="16">
        <v>1</v>
      </c>
      <c r="Y2898" s="15">
        <v>288</v>
      </c>
      <c r="Z2898" s="15">
        <v>7.0000000000000001E-3</v>
      </c>
      <c r="AA2898" s="15" t="s">
        <v>78</v>
      </c>
      <c r="AB2898" s="15" t="s">
        <v>78</v>
      </c>
      <c r="AC2898" s="15">
        <v>0</v>
      </c>
      <c r="AD2898" s="26">
        <v>38435</v>
      </c>
      <c r="AE2898" s="15" t="s">
        <v>119</v>
      </c>
      <c r="AF2898" s="15" t="s">
        <v>119</v>
      </c>
      <c r="AG2898" s="16">
        <v>1</v>
      </c>
      <c r="AH2898" s="15" t="s">
        <v>22096</v>
      </c>
      <c r="AI2898" s="15" t="s">
        <v>78</v>
      </c>
      <c r="AJ2898" s="15">
        <v>287.99902343799999</v>
      </c>
      <c r="AK2898" s="15">
        <v>71.999682454099997</v>
      </c>
      <c r="AL2898" s="15">
        <v>3105370.7092300002</v>
      </c>
      <c r="AM2898" s="15">
        <v>1412430.7710800001</v>
      </c>
      <c r="AN2898" s="19">
        <v>0</v>
      </c>
      <c r="AO2898" s="19">
        <v>0</v>
      </c>
      <c r="AP2898" s="19">
        <v>0</v>
      </c>
      <c r="AQ2898" s="19">
        <v>9000</v>
      </c>
      <c r="AR2898" s="34">
        <f t="shared" si="592"/>
        <v>9000</v>
      </c>
      <c r="AS2898" s="34">
        <v>0</v>
      </c>
      <c r="AT2898" s="34">
        <v>0</v>
      </c>
      <c r="AU2898" s="34">
        <v>0</v>
      </c>
      <c r="AV2898" s="34">
        <v>0</v>
      </c>
      <c r="AW2898" s="35">
        <f t="shared" si="593"/>
        <v>0</v>
      </c>
      <c r="AX2898" s="34">
        <f t="shared" si="594"/>
        <v>9000</v>
      </c>
      <c r="AY2898" s="36">
        <v>1.3258000000000001</v>
      </c>
      <c r="AZ2898" s="36">
        <v>2.0265</v>
      </c>
      <c r="BA2898" s="22"/>
      <c r="BB2898" s="19">
        <v>270</v>
      </c>
      <c r="BC2898" s="34">
        <f t="shared" si="595"/>
        <v>119.322</v>
      </c>
      <c r="BD2898" s="34">
        <f t="shared" si="596"/>
        <v>182.38499999999999</v>
      </c>
      <c r="BE2898" s="38">
        <v>3.4819999999999997E-2</v>
      </c>
      <c r="BF2898" s="38">
        <f t="shared" si="597"/>
        <v>3.4819999999999997E-2</v>
      </c>
      <c r="BG2898" s="34">
        <v>0</v>
      </c>
      <c r="BH2898" s="34">
        <v>0</v>
      </c>
      <c r="BI2898" s="34">
        <f t="shared" si="598"/>
        <v>119.322</v>
      </c>
      <c r="BJ2898" s="34">
        <f t="shared" si="599"/>
        <v>182.38499999999999</v>
      </c>
      <c r="BK2898" s="34">
        <v>0</v>
      </c>
      <c r="BL2898" s="34">
        <v>0</v>
      </c>
      <c r="BM2898" s="34">
        <f t="shared" si="600"/>
        <v>0</v>
      </c>
      <c r="BN2898" s="39">
        <f t="shared" si="590"/>
        <v>119.322</v>
      </c>
      <c r="BO2898" s="39">
        <f t="shared" si="591"/>
        <v>182.38499999999999</v>
      </c>
      <c r="BP2898" s="39">
        <f t="shared" si="601"/>
        <v>63.062999999999988</v>
      </c>
    </row>
    <row r="2899" spans="1:68" s="25" customFormat="1" ht="14.25" x14ac:dyDescent="0.2">
      <c r="A2899" s="14">
        <v>1784</v>
      </c>
      <c r="B2899" s="40"/>
      <c r="C2899" s="15" t="s">
        <v>1173</v>
      </c>
      <c r="D2899" s="16">
        <v>36171</v>
      </c>
      <c r="E2899" s="15" t="s">
        <v>22097</v>
      </c>
      <c r="F2899" s="15" t="s">
        <v>22098</v>
      </c>
      <c r="G2899" s="17" t="s">
        <v>22099</v>
      </c>
      <c r="H2899" s="17" t="s">
        <v>22100</v>
      </c>
      <c r="I2899" s="17" t="s">
        <v>88</v>
      </c>
      <c r="J2899" s="15" t="s">
        <v>22101</v>
      </c>
      <c r="K2899" s="15" t="s">
        <v>1179</v>
      </c>
      <c r="L2899" s="18" t="s">
        <v>22102</v>
      </c>
      <c r="M2899" s="15" t="s">
        <v>22087</v>
      </c>
      <c r="N2899" s="15" t="s">
        <v>22088</v>
      </c>
      <c r="O2899" s="16">
        <v>599</v>
      </c>
      <c r="P2899" s="15" t="s">
        <v>1064</v>
      </c>
      <c r="Q2899" s="15">
        <v>0</v>
      </c>
      <c r="R2899" s="15">
        <v>9000</v>
      </c>
      <c r="S2899" s="15">
        <v>9000</v>
      </c>
      <c r="T2899" s="15">
        <v>0.01</v>
      </c>
      <c r="U2899" s="15" t="s">
        <v>18717</v>
      </c>
      <c r="V2899" s="15" t="s">
        <v>76</v>
      </c>
      <c r="W2899" s="16">
        <v>1</v>
      </c>
      <c r="X2899" s="16">
        <v>1</v>
      </c>
      <c r="Y2899" s="15">
        <v>288</v>
      </c>
      <c r="Z2899" s="15">
        <v>7.0000000000000001E-3</v>
      </c>
      <c r="AA2899" s="15" t="s">
        <v>78</v>
      </c>
      <c r="AB2899" s="15" t="s">
        <v>78</v>
      </c>
      <c r="AC2899" s="15">
        <v>0</v>
      </c>
      <c r="AD2899" s="26">
        <v>38435</v>
      </c>
      <c r="AE2899" s="15" t="s">
        <v>119</v>
      </c>
      <c r="AF2899" s="15" t="s">
        <v>119</v>
      </c>
      <c r="AG2899" s="16">
        <v>1</v>
      </c>
      <c r="AH2899" s="15" t="s">
        <v>22103</v>
      </c>
      <c r="AI2899" s="15" t="s">
        <v>78</v>
      </c>
      <c r="AJ2899" s="15">
        <v>287.998535156</v>
      </c>
      <c r="AK2899" s="15">
        <v>71.999682450400002</v>
      </c>
      <c r="AL2899" s="15">
        <v>3105382.7039299998</v>
      </c>
      <c r="AM2899" s="15">
        <v>1412430.4134800001</v>
      </c>
      <c r="AN2899" s="19">
        <v>0</v>
      </c>
      <c r="AO2899" s="19">
        <v>0</v>
      </c>
      <c r="AP2899" s="19">
        <v>0</v>
      </c>
      <c r="AQ2899" s="19">
        <v>9000</v>
      </c>
      <c r="AR2899" s="34">
        <f t="shared" si="592"/>
        <v>9000</v>
      </c>
      <c r="AS2899" s="34">
        <v>0</v>
      </c>
      <c r="AT2899" s="34">
        <v>0</v>
      </c>
      <c r="AU2899" s="34">
        <v>0</v>
      </c>
      <c r="AV2899" s="34">
        <v>0</v>
      </c>
      <c r="AW2899" s="35">
        <f t="shared" si="593"/>
        <v>0</v>
      </c>
      <c r="AX2899" s="34">
        <f t="shared" si="594"/>
        <v>9000</v>
      </c>
      <c r="AY2899" s="36">
        <v>1.3258000000000001</v>
      </c>
      <c r="AZ2899" s="36">
        <v>2.0265</v>
      </c>
      <c r="BA2899" s="22"/>
      <c r="BB2899" s="19">
        <v>270</v>
      </c>
      <c r="BC2899" s="34">
        <f t="shared" si="595"/>
        <v>119.322</v>
      </c>
      <c r="BD2899" s="34">
        <f t="shared" si="596"/>
        <v>182.38499999999999</v>
      </c>
      <c r="BE2899" s="38">
        <v>3.4819999999999997E-2</v>
      </c>
      <c r="BF2899" s="38">
        <f t="shared" si="597"/>
        <v>3.4819999999999997E-2</v>
      </c>
      <c r="BG2899" s="34">
        <v>0</v>
      </c>
      <c r="BH2899" s="34">
        <v>0</v>
      </c>
      <c r="BI2899" s="34">
        <f t="shared" si="598"/>
        <v>119.322</v>
      </c>
      <c r="BJ2899" s="34">
        <f t="shared" si="599"/>
        <v>182.38499999999999</v>
      </c>
      <c r="BK2899" s="34">
        <v>0</v>
      </c>
      <c r="BL2899" s="34">
        <v>0</v>
      </c>
      <c r="BM2899" s="34">
        <f t="shared" si="600"/>
        <v>0</v>
      </c>
      <c r="BN2899" s="39">
        <f t="shared" si="590"/>
        <v>119.322</v>
      </c>
      <c r="BO2899" s="39">
        <f t="shared" si="591"/>
        <v>182.38499999999999</v>
      </c>
      <c r="BP2899" s="39">
        <f t="shared" si="601"/>
        <v>63.062999999999988</v>
      </c>
    </row>
    <row r="2900" spans="1:68" s="25" customFormat="1" ht="14.25" x14ac:dyDescent="0.2">
      <c r="A2900" s="14">
        <v>1785</v>
      </c>
      <c r="B2900" s="40"/>
      <c r="C2900" s="15"/>
      <c r="D2900" s="16">
        <v>33004</v>
      </c>
      <c r="E2900" s="15" t="s">
        <v>22104</v>
      </c>
      <c r="F2900" s="15" t="s">
        <v>22105</v>
      </c>
      <c r="G2900" s="17" t="s">
        <v>22106</v>
      </c>
      <c r="H2900" s="17" t="s">
        <v>22107</v>
      </c>
      <c r="I2900" s="17" t="s">
        <v>86</v>
      </c>
      <c r="J2900" s="15" t="s">
        <v>22107</v>
      </c>
      <c r="K2900" s="15" t="s">
        <v>1727</v>
      </c>
      <c r="L2900" s="18" t="s">
        <v>22108</v>
      </c>
      <c r="M2900" s="15" t="s">
        <v>22087</v>
      </c>
      <c r="N2900" s="15" t="s">
        <v>22088</v>
      </c>
      <c r="O2900" s="16">
        <v>599</v>
      </c>
      <c r="P2900" s="15" t="s">
        <v>1064</v>
      </c>
      <c r="Q2900" s="15">
        <v>0</v>
      </c>
      <c r="R2900" s="15">
        <v>9000</v>
      </c>
      <c r="S2900" s="15">
        <v>9000</v>
      </c>
      <c r="T2900" s="15">
        <v>0.01</v>
      </c>
      <c r="U2900" s="15" t="s">
        <v>18717</v>
      </c>
      <c r="V2900" s="15" t="s">
        <v>76</v>
      </c>
      <c r="W2900" s="16">
        <v>1</v>
      </c>
      <c r="X2900" s="16">
        <v>1</v>
      </c>
      <c r="Y2900" s="15">
        <v>288</v>
      </c>
      <c r="Z2900" s="15">
        <v>7.0000000000000001E-3</v>
      </c>
      <c r="AA2900" s="15" t="s">
        <v>78</v>
      </c>
      <c r="AB2900" s="15" t="s">
        <v>78</v>
      </c>
      <c r="AC2900" s="15">
        <v>0</v>
      </c>
      <c r="AD2900" s="26">
        <v>38435</v>
      </c>
      <c r="AE2900" s="15" t="s">
        <v>119</v>
      </c>
      <c r="AF2900" s="15" t="s">
        <v>119</v>
      </c>
      <c r="AG2900" s="16">
        <v>1</v>
      </c>
      <c r="AH2900" s="15" t="s">
        <v>22109</v>
      </c>
      <c r="AI2900" s="15" t="s">
        <v>78</v>
      </c>
      <c r="AJ2900" s="15">
        <v>287.99707031299999</v>
      </c>
      <c r="AK2900" s="15">
        <v>71.999682451699996</v>
      </c>
      <c r="AL2900" s="15">
        <v>3105394.6986400001</v>
      </c>
      <c r="AM2900" s="15">
        <v>1412430.05587</v>
      </c>
      <c r="AN2900" s="19">
        <v>0</v>
      </c>
      <c r="AO2900" s="19">
        <v>0</v>
      </c>
      <c r="AP2900" s="19">
        <v>0</v>
      </c>
      <c r="AQ2900" s="19">
        <v>9000</v>
      </c>
      <c r="AR2900" s="34">
        <f t="shared" si="592"/>
        <v>9000</v>
      </c>
      <c r="AS2900" s="34">
        <v>0</v>
      </c>
      <c r="AT2900" s="34">
        <v>0</v>
      </c>
      <c r="AU2900" s="34">
        <v>0</v>
      </c>
      <c r="AV2900" s="34">
        <v>0</v>
      </c>
      <c r="AW2900" s="35">
        <f t="shared" si="593"/>
        <v>0</v>
      </c>
      <c r="AX2900" s="34">
        <f t="shared" si="594"/>
        <v>9000</v>
      </c>
      <c r="AY2900" s="36">
        <v>1.3258000000000001</v>
      </c>
      <c r="AZ2900" s="36">
        <v>2.0265</v>
      </c>
      <c r="BA2900" s="22"/>
      <c r="BB2900" s="19">
        <v>270</v>
      </c>
      <c r="BC2900" s="34">
        <f t="shared" si="595"/>
        <v>119.322</v>
      </c>
      <c r="BD2900" s="34">
        <f t="shared" si="596"/>
        <v>182.38499999999999</v>
      </c>
      <c r="BE2900" s="38">
        <v>3.4819999999999997E-2</v>
      </c>
      <c r="BF2900" s="38">
        <f t="shared" si="597"/>
        <v>3.4819999999999997E-2</v>
      </c>
      <c r="BG2900" s="34">
        <v>0</v>
      </c>
      <c r="BH2900" s="34">
        <v>0</v>
      </c>
      <c r="BI2900" s="34">
        <f t="shared" si="598"/>
        <v>119.322</v>
      </c>
      <c r="BJ2900" s="34">
        <f t="shared" si="599"/>
        <v>182.38499999999999</v>
      </c>
      <c r="BK2900" s="34">
        <v>0</v>
      </c>
      <c r="BL2900" s="34">
        <v>0</v>
      </c>
      <c r="BM2900" s="34">
        <f t="shared" si="600"/>
        <v>0</v>
      </c>
      <c r="BN2900" s="39">
        <f t="shared" si="590"/>
        <v>119.322</v>
      </c>
      <c r="BO2900" s="39">
        <f t="shared" si="591"/>
        <v>182.38499999999999</v>
      </c>
      <c r="BP2900" s="39">
        <f t="shared" si="601"/>
        <v>63.062999999999988</v>
      </c>
    </row>
    <row r="2901" spans="1:68" s="25" customFormat="1" ht="14.25" x14ac:dyDescent="0.2">
      <c r="A2901" s="14">
        <v>1786</v>
      </c>
      <c r="B2901" s="40"/>
      <c r="C2901" s="15" t="s">
        <v>159</v>
      </c>
      <c r="D2901" s="16">
        <v>9401</v>
      </c>
      <c r="E2901" s="15" t="s">
        <v>22110</v>
      </c>
      <c r="F2901" s="15" t="s">
        <v>22111</v>
      </c>
      <c r="G2901" s="17" t="s">
        <v>22112</v>
      </c>
      <c r="H2901" s="17" t="s">
        <v>22113</v>
      </c>
      <c r="I2901" s="17" t="s">
        <v>86</v>
      </c>
      <c r="J2901" s="15" t="s">
        <v>22114</v>
      </c>
      <c r="K2901" s="15" t="s">
        <v>86</v>
      </c>
      <c r="L2901" s="18" t="s">
        <v>22115</v>
      </c>
      <c r="M2901" s="15" t="s">
        <v>22087</v>
      </c>
      <c r="N2901" s="15" t="s">
        <v>22088</v>
      </c>
      <c r="O2901" s="16">
        <v>599</v>
      </c>
      <c r="P2901" s="15" t="s">
        <v>1064</v>
      </c>
      <c r="Q2901" s="15">
        <v>0</v>
      </c>
      <c r="R2901" s="15">
        <v>9000</v>
      </c>
      <c r="S2901" s="15">
        <v>9000</v>
      </c>
      <c r="T2901" s="15">
        <v>0.01</v>
      </c>
      <c r="U2901" s="15" t="s">
        <v>18717</v>
      </c>
      <c r="V2901" s="15" t="s">
        <v>76</v>
      </c>
      <c r="W2901" s="16">
        <v>1</v>
      </c>
      <c r="X2901" s="16">
        <v>1</v>
      </c>
      <c r="Y2901" s="15">
        <v>336</v>
      </c>
      <c r="Z2901" s="15">
        <v>8.0000000000000002E-3</v>
      </c>
      <c r="AA2901" s="15" t="s">
        <v>78</v>
      </c>
      <c r="AB2901" s="15" t="s">
        <v>78</v>
      </c>
      <c r="AC2901" s="15">
        <v>0</v>
      </c>
      <c r="AD2901" s="26">
        <v>38435</v>
      </c>
      <c r="AE2901" s="15" t="s">
        <v>119</v>
      </c>
      <c r="AF2901" s="15" t="s">
        <v>119</v>
      </c>
      <c r="AG2901" s="16">
        <v>1</v>
      </c>
      <c r="AH2901" s="15" t="s">
        <v>22116</v>
      </c>
      <c r="AI2901" s="15" t="s">
        <v>78</v>
      </c>
      <c r="AJ2901" s="15">
        <v>335.995605469</v>
      </c>
      <c r="AK2901" s="15">
        <v>75.999807322400002</v>
      </c>
      <c r="AL2901" s="15">
        <v>3105407.6928699999</v>
      </c>
      <c r="AM2901" s="15">
        <v>1412429.6684999999</v>
      </c>
      <c r="AN2901" s="19">
        <v>0</v>
      </c>
      <c r="AO2901" s="19">
        <v>0</v>
      </c>
      <c r="AP2901" s="19">
        <v>0</v>
      </c>
      <c r="AQ2901" s="19">
        <v>9000</v>
      </c>
      <c r="AR2901" s="34">
        <f t="shared" si="592"/>
        <v>9000</v>
      </c>
      <c r="AS2901" s="34">
        <v>0</v>
      </c>
      <c r="AT2901" s="34">
        <v>0</v>
      </c>
      <c r="AU2901" s="34">
        <v>0</v>
      </c>
      <c r="AV2901" s="34">
        <v>0</v>
      </c>
      <c r="AW2901" s="35">
        <f t="shared" si="593"/>
        <v>0</v>
      </c>
      <c r="AX2901" s="34">
        <f t="shared" si="594"/>
        <v>9000</v>
      </c>
      <c r="AY2901" s="36">
        <v>1.3258000000000001</v>
      </c>
      <c r="AZ2901" s="36">
        <v>2.0265</v>
      </c>
      <c r="BA2901" s="22"/>
      <c r="BB2901" s="19">
        <v>270</v>
      </c>
      <c r="BC2901" s="34">
        <f t="shared" si="595"/>
        <v>119.322</v>
      </c>
      <c r="BD2901" s="34">
        <f t="shared" si="596"/>
        <v>182.38499999999999</v>
      </c>
      <c r="BE2901" s="38">
        <v>3.4819999999999997E-2</v>
      </c>
      <c r="BF2901" s="38">
        <f t="shared" si="597"/>
        <v>3.4819999999999997E-2</v>
      </c>
      <c r="BG2901" s="34">
        <v>0</v>
      </c>
      <c r="BH2901" s="34">
        <v>0</v>
      </c>
      <c r="BI2901" s="34">
        <f t="shared" si="598"/>
        <v>119.322</v>
      </c>
      <c r="BJ2901" s="34">
        <f t="shared" si="599"/>
        <v>182.38499999999999</v>
      </c>
      <c r="BK2901" s="34">
        <v>0</v>
      </c>
      <c r="BL2901" s="34">
        <v>0</v>
      </c>
      <c r="BM2901" s="34">
        <f t="shared" si="600"/>
        <v>0</v>
      </c>
      <c r="BN2901" s="39">
        <f t="shared" si="590"/>
        <v>119.322</v>
      </c>
      <c r="BO2901" s="39">
        <f t="shared" si="591"/>
        <v>182.38499999999999</v>
      </c>
      <c r="BP2901" s="39">
        <f t="shared" si="601"/>
        <v>63.062999999999988</v>
      </c>
    </row>
    <row r="2902" spans="1:68" s="25" customFormat="1" ht="14.25" x14ac:dyDescent="0.2">
      <c r="A2902" s="14">
        <v>1787</v>
      </c>
      <c r="B2902" s="40"/>
      <c r="C2902" s="15" t="s">
        <v>159</v>
      </c>
      <c r="D2902" s="16">
        <v>21060</v>
      </c>
      <c r="E2902" s="15" t="s">
        <v>22117</v>
      </c>
      <c r="F2902" s="15" t="s">
        <v>22118</v>
      </c>
      <c r="G2902" s="17" t="s">
        <v>22119</v>
      </c>
      <c r="H2902" s="17" t="s">
        <v>22120</v>
      </c>
      <c r="I2902" s="17" t="s">
        <v>86</v>
      </c>
      <c r="J2902" s="15" t="s">
        <v>22121</v>
      </c>
      <c r="K2902" s="15" t="s">
        <v>86</v>
      </c>
      <c r="L2902" s="18" t="s">
        <v>22122</v>
      </c>
      <c r="M2902" s="15" t="s">
        <v>22123</v>
      </c>
      <c r="N2902" s="15" t="s">
        <v>22124</v>
      </c>
      <c r="O2902" s="16">
        <v>556</v>
      </c>
      <c r="P2902" s="15" t="s">
        <v>90</v>
      </c>
      <c r="Q2902" s="15">
        <v>20000</v>
      </c>
      <c r="R2902" s="15">
        <v>95800</v>
      </c>
      <c r="S2902" s="15">
        <v>115800</v>
      </c>
      <c r="T2902" s="15">
        <v>0.04</v>
      </c>
      <c r="U2902" s="15" t="s">
        <v>18717</v>
      </c>
      <c r="V2902" s="15" t="s">
        <v>76</v>
      </c>
      <c r="W2902" s="16">
        <v>1</v>
      </c>
      <c r="X2902" s="16">
        <v>1</v>
      </c>
      <c r="Y2902" s="15">
        <v>1714</v>
      </c>
      <c r="Z2902" s="15">
        <v>3.9E-2</v>
      </c>
      <c r="AA2902" s="15" t="s">
        <v>21934</v>
      </c>
      <c r="AB2902" s="15" t="s">
        <v>21935</v>
      </c>
      <c r="AC2902" s="15">
        <v>53000</v>
      </c>
      <c r="AD2902" s="26">
        <v>36875</v>
      </c>
      <c r="AE2902" s="15" t="s">
        <v>222</v>
      </c>
      <c r="AF2902" s="15" t="s">
        <v>22125</v>
      </c>
      <c r="AG2902" s="16">
        <v>1</v>
      </c>
      <c r="AH2902" s="15" t="s">
        <v>22126</v>
      </c>
      <c r="AI2902" s="15" t="s">
        <v>78</v>
      </c>
      <c r="AJ2902" s="15">
        <v>1714.4829101600001</v>
      </c>
      <c r="AK2902" s="15">
        <v>167.98932749900001</v>
      </c>
      <c r="AL2902" s="15">
        <v>3105398.6912199999</v>
      </c>
      <c r="AM2902" s="15">
        <v>1412392.3309500001</v>
      </c>
      <c r="AN2902" s="19">
        <v>0</v>
      </c>
      <c r="AO2902" s="19">
        <v>0</v>
      </c>
      <c r="AP2902" s="19">
        <v>20000</v>
      </c>
      <c r="AQ2902" s="19">
        <v>96200</v>
      </c>
      <c r="AR2902" s="34">
        <f t="shared" si="592"/>
        <v>116200</v>
      </c>
      <c r="AS2902" s="34">
        <v>0</v>
      </c>
      <c r="AT2902" s="34">
        <v>0</v>
      </c>
      <c r="AU2902" s="34">
        <v>0</v>
      </c>
      <c r="AV2902" s="34">
        <v>0</v>
      </c>
      <c r="AW2902" s="35">
        <f t="shared" si="593"/>
        <v>0</v>
      </c>
      <c r="AX2902" s="34">
        <f t="shared" si="594"/>
        <v>116200</v>
      </c>
      <c r="AY2902" s="36">
        <v>1.3258000000000001</v>
      </c>
      <c r="AZ2902" s="36">
        <v>2.0265</v>
      </c>
      <c r="BA2902" s="22"/>
      <c r="BB2902" s="19">
        <v>2324</v>
      </c>
      <c r="BC2902" s="34">
        <f t="shared" si="595"/>
        <v>1540.5796</v>
      </c>
      <c r="BD2902" s="34">
        <f t="shared" si="596"/>
        <v>2354.7930000000001</v>
      </c>
      <c r="BE2902" s="38">
        <v>3.4819999999999997E-2</v>
      </c>
      <c r="BF2902" s="38">
        <f t="shared" si="597"/>
        <v>3.4819999999999997E-2</v>
      </c>
      <c r="BG2902" s="34">
        <v>0</v>
      </c>
      <c r="BH2902" s="34">
        <v>0</v>
      </c>
      <c r="BI2902" s="34">
        <f t="shared" si="598"/>
        <v>1540.5796</v>
      </c>
      <c r="BJ2902" s="34">
        <f t="shared" si="599"/>
        <v>2354.7930000000001</v>
      </c>
      <c r="BK2902" s="34">
        <v>0</v>
      </c>
      <c r="BL2902" s="34">
        <v>30.79300000000012</v>
      </c>
      <c r="BM2902" s="34">
        <f t="shared" si="600"/>
        <v>30.79300000000012</v>
      </c>
      <c r="BN2902" s="39">
        <f t="shared" si="590"/>
        <v>1540.5796</v>
      </c>
      <c r="BO2902" s="39">
        <f t="shared" si="591"/>
        <v>2324</v>
      </c>
      <c r="BP2902" s="39">
        <f t="shared" si="601"/>
        <v>783.42039999999997</v>
      </c>
    </row>
    <row r="2903" spans="1:68" s="25" customFormat="1" ht="14.25" x14ac:dyDescent="0.2">
      <c r="A2903" s="14">
        <v>1788</v>
      </c>
      <c r="B2903" s="40"/>
      <c r="C2903" s="15" t="s">
        <v>376</v>
      </c>
      <c r="D2903" s="16">
        <v>19302</v>
      </c>
      <c r="E2903" s="15" t="s">
        <v>22127</v>
      </c>
      <c r="F2903" s="15" t="s">
        <v>22128</v>
      </c>
      <c r="G2903" s="17" t="s">
        <v>22129</v>
      </c>
      <c r="H2903" s="17" t="s">
        <v>22130</v>
      </c>
      <c r="I2903" s="17" t="s">
        <v>250</v>
      </c>
      <c r="J2903" s="15" t="s">
        <v>22131</v>
      </c>
      <c r="K2903" s="15" t="s">
        <v>6404</v>
      </c>
      <c r="L2903" s="18" t="s">
        <v>22132</v>
      </c>
      <c r="M2903" s="15" t="s">
        <v>22123</v>
      </c>
      <c r="N2903" s="15" t="s">
        <v>22124</v>
      </c>
      <c r="O2903" s="16">
        <v>556</v>
      </c>
      <c r="P2903" s="15" t="s">
        <v>90</v>
      </c>
      <c r="Q2903" s="15">
        <v>20000</v>
      </c>
      <c r="R2903" s="15">
        <v>95800</v>
      </c>
      <c r="S2903" s="15">
        <v>115800</v>
      </c>
      <c r="T2903" s="15">
        <v>0.04</v>
      </c>
      <c r="U2903" s="15" t="s">
        <v>18717</v>
      </c>
      <c r="V2903" s="15" t="s">
        <v>76</v>
      </c>
      <c r="W2903" s="16">
        <v>1</v>
      </c>
      <c r="X2903" s="16">
        <v>1</v>
      </c>
      <c r="Y2903" s="15">
        <v>1715</v>
      </c>
      <c r="Z2903" s="15">
        <v>3.9E-2</v>
      </c>
      <c r="AA2903" s="15" t="s">
        <v>21934</v>
      </c>
      <c r="AB2903" s="15" t="s">
        <v>21935</v>
      </c>
      <c r="AC2903" s="15">
        <v>53000</v>
      </c>
      <c r="AD2903" s="26">
        <v>36875</v>
      </c>
      <c r="AE2903" s="15" t="s">
        <v>222</v>
      </c>
      <c r="AF2903" s="15" t="s">
        <v>22133</v>
      </c>
      <c r="AG2903" s="16">
        <v>1</v>
      </c>
      <c r="AH2903" s="15" t="s">
        <v>22134</v>
      </c>
      <c r="AI2903" s="15" t="s">
        <v>78</v>
      </c>
      <c r="AJ2903" s="15">
        <v>1715.00488281</v>
      </c>
      <c r="AK2903" s="15">
        <v>168.01050278100001</v>
      </c>
      <c r="AL2903" s="15">
        <v>3105407.6612999998</v>
      </c>
      <c r="AM2903" s="15">
        <v>1412358.4999599999</v>
      </c>
      <c r="AN2903" s="19">
        <v>0</v>
      </c>
      <c r="AO2903" s="19">
        <v>0</v>
      </c>
      <c r="AP2903" s="19">
        <v>20000</v>
      </c>
      <c r="AQ2903" s="19">
        <v>96200</v>
      </c>
      <c r="AR2903" s="34">
        <f t="shared" si="592"/>
        <v>116200</v>
      </c>
      <c r="AS2903" s="34">
        <v>0</v>
      </c>
      <c r="AT2903" s="34">
        <v>0</v>
      </c>
      <c r="AU2903" s="34">
        <v>0</v>
      </c>
      <c r="AV2903" s="34">
        <v>0</v>
      </c>
      <c r="AW2903" s="35">
        <f t="shared" si="593"/>
        <v>0</v>
      </c>
      <c r="AX2903" s="34">
        <f t="shared" si="594"/>
        <v>116200</v>
      </c>
      <c r="AY2903" s="36">
        <v>1.3258000000000001</v>
      </c>
      <c r="AZ2903" s="36">
        <v>2.0265</v>
      </c>
      <c r="BA2903" s="22"/>
      <c r="BB2903" s="19">
        <v>2324</v>
      </c>
      <c r="BC2903" s="34">
        <f t="shared" si="595"/>
        <v>1540.5796</v>
      </c>
      <c r="BD2903" s="34">
        <f t="shared" si="596"/>
        <v>2354.7930000000001</v>
      </c>
      <c r="BE2903" s="38">
        <v>3.4819999999999997E-2</v>
      </c>
      <c r="BF2903" s="38">
        <f t="shared" si="597"/>
        <v>3.4819999999999997E-2</v>
      </c>
      <c r="BG2903" s="34">
        <v>0</v>
      </c>
      <c r="BH2903" s="34">
        <v>0</v>
      </c>
      <c r="BI2903" s="34">
        <f t="shared" si="598"/>
        <v>1540.5796</v>
      </c>
      <c r="BJ2903" s="34">
        <f t="shared" si="599"/>
        <v>2354.7930000000001</v>
      </c>
      <c r="BK2903" s="34">
        <v>0</v>
      </c>
      <c r="BL2903" s="34">
        <v>30.79300000000012</v>
      </c>
      <c r="BM2903" s="34">
        <f t="shared" si="600"/>
        <v>30.79300000000012</v>
      </c>
      <c r="BN2903" s="39">
        <f t="shared" si="590"/>
        <v>1540.5796</v>
      </c>
      <c r="BO2903" s="39">
        <f t="shared" si="591"/>
        <v>2324</v>
      </c>
      <c r="BP2903" s="39">
        <f t="shared" si="601"/>
        <v>783.42039999999997</v>
      </c>
    </row>
    <row r="2904" spans="1:68" s="25" customFormat="1" ht="14.25" x14ac:dyDescent="0.2">
      <c r="A2904" s="14">
        <v>1789</v>
      </c>
      <c r="B2904" s="40"/>
      <c r="C2904" s="15" t="s">
        <v>22135</v>
      </c>
      <c r="D2904" s="16">
        <v>11708</v>
      </c>
      <c r="E2904" s="15" t="s">
        <v>22136</v>
      </c>
      <c r="F2904" s="15" t="s">
        <v>22135</v>
      </c>
      <c r="G2904" s="17" t="s">
        <v>22137</v>
      </c>
      <c r="H2904" s="17" t="s">
        <v>22138</v>
      </c>
      <c r="I2904" s="17" t="s">
        <v>88</v>
      </c>
      <c r="J2904" s="15" t="s">
        <v>22139</v>
      </c>
      <c r="K2904" s="15" t="s">
        <v>4324</v>
      </c>
      <c r="L2904" s="18" t="s">
        <v>22140</v>
      </c>
      <c r="M2904" s="15" t="s">
        <v>22123</v>
      </c>
      <c r="N2904" s="15" t="s">
        <v>22124</v>
      </c>
      <c r="O2904" s="16">
        <v>556</v>
      </c>
      <c r="P2904" s="15" t="s">
        <v>90</v>
      </c>
      <c r="Q2904" s="15">
        <v>20000</v>
      </c>
      <c r="R2904" s="15">
        <v>109000</v>
      </c>
      <c r="S2904" s="15">
        <v>129000</v>
      </c>
      <c r="T2904" s="15">
        <v>0.05</v>
      </c>
      <c r="U2904" s="15" t="s">
        <v>18717</v>
      </c>
      <c r="V2904" s="15" t="s">
        <v>76</v>
      </c>
      <c r="W2904" s="16">
        <v>1</v>
      </c>
      <c r="X2904" s="16">
        <v>1</v>
      </c>
      <c r="Y2904" s="15">
        <v>2008</v>
      </c>
      <c r="Z2904" s="15">
        <v>4.5999999999999999E-2</v>
      </c>
      <c r="AA2904" s="15" t="s">
        <v>21934</v>
      </c>
      <c r="AB2904" s="15" t="s">
        <v>21935</v>
      </c>
      <c r="AC2904" s="15">
        <v>113625</v>
      </c>
      <c r="AD2904" s="26">
        <v>37210</v>
      </c>
      <c r="AE2904" s="15" t="s">
        <v>211</v>
      </c>
      <c r="AF2904" s="15" t="s">
        <v>22141</v>
      </c>
      <c r="AG2904" s="16">
        <v>1</v>
      </c>
      <c r="AH2904" s="15" t="s">
        <v>22142</v>
      </c>
      <c r="AI2904" s="15" t="s">
        <v>78</v>
      </c>
      <c r="AJ2904" s="15">
        <v>2008.40234375</v>
      </c>
      <c r="AK2904" s="15">
        <v>179.98764955199999</v>
      </c>
      <c r="AL2904" s="15">
        <v>3105412.09143</v>
      </c>
      <c r="AM2904" s="15">
        <v>1412307.7686900001</v>
      </c>
      <c r="AN2904" s="19">
        <v>0</v>
      </c>
      <c r="AO2904" s="19">
        <v>0</v>
      </c>
      <c r="AP2904" s="19">
        <v>20000</v>
      </c>
      <c r="AQ2904" s="19">
        <v>109100</v>
      </c>
      <c r="AR2904" s="34">
        <f t="shared" si="592"/>
        <v>129100</v>
      </c>
      <c r="AS2904" s="34">
        <v>0</v>
      </c>
      <c r="AT2904" s="34">
        <v>0</v>
      </c>
      <c r="AU2904" s="34">
        <v>0</v>
      </c>
      <c r="AV2904" s="34">
        <v>0</v>
      </c>
      <c r="AW2904" s="35">
        <f t="shared" si="593"/>
        <v>0</v>
      </c>
      <c r="AX2904" s="34">
        <f t="shared" si="594"/>
        <v>129100</v>
      </c>
      <c r="AY2904" s="36">
        <v>1.3258000000000001</v>
      </c>
      <c r="AZ2904" s="36">
        <v>2.0265</v>
      </c>
      <c r="BA2904" s="22"/>
      <c r="BB2904" s="19">
        <v>2582</v>
      </c>
      <c r="BC2904" s="34">
        <f t="shared" si="595"/>
        <v>1711.6078000000002</v>
      </c>
      <c r="BD2904" s="34">
        <f t="shared" si="596"/>
        <v>2616.2114999999999</v>
      </c>
      <c r="BE2904" s="38">
        <v>3.4819999999999997E-2</v>
      </c>
      <c r="BF2904" s="38">
        <f t="shared" si="597"/>
        <v>3.4819999999999997E-2</v>
      </c>
      <c r="BG2904" s="34">
        <v>0</v>
      </c>
      <c r="BH2904" s="34">
        <v>0</v>
      </c>
      <c r="BI2904" s="34">
        <f t="shared" si="598"/>
        <v>1711.6078000000002</v>
      </c>
      <c r="BJ2904" s="34">
        <f t="shared" si="599"/>
        <v>2616.2114999999999</v>
      </c>
      <c r="BK2904" s="34">
        <v>0</v>
      </c>
      <c r="BL2904" s="34">
        <v>34.211499999999887</v>
      </c>
      <c r="BM2904" s="34">
        <f t="shared" si="600"/>
        <v>34.211499999999887</v>
      </c>
      <c r="BN2904" s="39">
        <f t="shared" si="590"/>
        <v>1711.6078000000002</v>
      </c>
      <c r="BO2904" s="39">
        <f t="shared" si="591"/>
        <v>2582</v>
      </c>
      <c r="BP2904" s="39">
        <f t="shared" si="601"/>
        <v>870.39219999999978</v>
      </c>
    </row>
    <row r="2905" spans="1:68" s="25" customFormat="1" ht="14.25" x14ac:dyDescent="0.2">
      <c r="A2905" s="14">
        <v>1790</v>
      </c>
      <c r="B2905" s="40"/>
      <c r="C2905" s="15"/>
      <c r="D2905" s="16">
        <v>1600</v>
      </c>
      <c r="E2905" s="15" t="s">
        <v>22143</v>
      </c>
      <c r="F2905" s="15" t="s">
        <v>22144</v>
      </c>
      <c r="G2905" s="17" t="s">
        <v>22145</v>
      </c>
      <c r="H2905" s="17" t="s">
        <v>22146</v>
      </c>
      <c r="I2905" s="17" t="s">
        <v>86</v>
      </c>
      <c r="J2905" s="15" t="s">
        <v>22147</v>
      </c>
      <c r="K2905" s="15" t="s">
        <v>3254</v>
      </c>
      <c r="L2905" s="18" t="s">
        <v>22148</v>
      </c>
      <c r="M2905" s="15" t="s">
        <v>22123</v>
      </c>
      <c r="N2905" s="15" t="s">
        <v>22124</v>
      </c>
      <c r="O2905" s="16">
        <v>556</v>
      </c>
      <c r="P2905" s="15" t="s">
        <v>90</v>
      </c>
      <c r="Q2905" s="15">
        <v>20000</v>
      </c>
      <c r="R2905" s="15">
        <v>110700</v>
      </c>
      <c r="S2905" s="15">
        <v>130700</v>
      </c>
      <c r="T2905" s="15">
        <v>0.03</v>
      </c>
      <c r="U2905" s="15" t="s">
        <v>18717</v>
      </c>
      <c r="V2905" s="15" t="s">
        <v>76</v>
      </c>
      <c r="W2905" s="16">
        <v>1</v>
      </c>
      <c r="X2905" s="16">
        <v>1</v>
      </c>
      <c r="Y2905" s="15">
        <v>1177</v>
      </c>
      <c r="Z2905" s="15">
        <v>2.7E-2</v>
      </c>
      <c r="AA2905" s="15" t="s">
        <v>21934</v>
      </c>
      <c r="AB2905" s="15" t="s">
        <v>21935</v>
      </c>
      <c r="AC2905" s="15">
        <v>113625</v>
      </c>
      <c r="AD2905" s="26">
        <v>37210</v>
      </c>
      <c r="AE2905" s="15" t="s">
        <v>211</v>
      </c>
      <c r="AF2905" s="15" t="s">
        <v>22149</v>
      </c>
      <c r="AG2905" s="16">
        <v>1</v>
      </c>
      <c r="AH2905" s="15" t="s">
        <v>22150</v>
      </c>
      <c r="AI2905" s="15" t="s">
        <v>78</v>
      </c>
      <c r="AJ2905" s="15">
        <v>1176.58203125</v>
      </c>
      <c r="AK2905" s="15">
        <v>146.030755086</v>
      </c>
      <c r="AL2905" s="15">
        <v>3105408.5622999999</v>
      </c>
      <c r="AM2905" s="15">
        <v>1412275.4561999999</v>
      </c>
      <c r="AN2905" s="19">
        <v>0</v>
      </c>
      <c r="AO2905" s="19">
        <v>0</v>
      </c>
      <c r="AP2905" s="19">
        <v>20000</v>
      </c>
      <c r="AQ2905" s="19">
        <v>106000</v>
      </c>
      <c r="AR2905" s="34">
        <f t="shared" si="592"/>
        <v>126000</v>
      </c>
      <c r="AS2905" s="34">
        <v>0</v>
      </c>
      <c r="AT2905" s="34">
        <v>0</v>
      </c>
      <c r="AU2905" s="34">
        <v>0</v>
      </c>
      <c r="AV2905" s="34">
        <v>0</v>
      </c>
      <c r="AW2905" s="35">
        <f t="shared" si="593"/>
        <v>0</v>
      </c>
      <c r="AX2905" s="34">
        <f t="shared" si="594"/>
        <v>126000</v>
      </c>
      <c r="AY2905" s="36">
        <v>1.3258000000000001</v>
      </c>
      <c r="AZ2905" s="36">
        <v>2.0265</v>
      </c>
      <c r="BA2905" s="22"/>
      <c r="BB2905" s="19">
        <v>2520</v>
      </c>
      <c r="BC2905" s="34">
        <f t="shared" si="595"/>
        <v>1670.508</v>
      </c>
      <c r="BD2905" s="34">
        <f t="shared" si="596"/>
        <v>2553.39</v>
      </c>
      <c r="BE2905" s="38">
        <v>3.4819999999999997E-2</v>
      </c>
      <c r="BF2905" s="38">
        <f t="shared" si="597"/>
        <v>3.4819999999999997E-2</v>
      </c>
      <c r="BG2905" s="34">
        <v>0</v>
      </c>
      <c r="BH2905" s="34">
        <v>0</v>
      </c>
      <c r="BI2905" s="34">
        <f t="shared" si="598"/>
        <v>1670.508</v>
      </c>
      <c r="BJ2905" s="34">
        <f t="shared" si="599"/>
        <v>2553.39</v>
      </c>
      <c r="BK2905" s="34">
        <v>0</v>
      </c>
      <c r="BL2905" s="34">
        <v>33.389999999999873</v>
      </c>
      <c r="BM2905" s="34">
        <f t="shared" si="600"/>
        <v>33.389999999999873</v>
      </c>
      <c r="BN2905" s="39">
        <f t="shared" si="590"/>
        <v>1670.508</v>
      </c>
      <c r="BO2905" s="39">
        <f t="shared" si="591"/>
        <v>2520</v>
      </c>
      <c r="BP2905" s="39">
        <f t="shared" si="601"/>
        <v>849.49199999999996</v>
      </c>
    </row>
    <row r="2906" spans="1:68" s="25" customFormat="1" ht="14.25" x14ac:dyDescent="0.2">
      <c r="A2906" s="14">
        <v>1791</v>
      </c>
      <c r="B2906" s="40"/>
      <c r="C2906" s="15" t="s">
        <v>22151</v>
      </c>
      <c r="D2906" s="16">
        <v>7258</v>
      </c>
      <c r="E2906" s="15" t="s">
        <v>22152</v>
      </c>
      <c r="F2906" s="15" t="s">
        <v>22151</v>
      </c>
      <c r="G2906" s="17" t="s">
        <v>22153</v>
      </c>
      <c r="H2906" s="17" t="s">
        <v>22154</v>
      </c>
      <c r="I2906" s="17" t="s">
        <v>86</v>
      </c>
      <c r="J2906" s="15" t="s">
        <v>22155</v>
      </c>
      <c r="K2906" s="15" t="s">
        <v>644</v>
      </c>
      <c r="L2906" s="18" t="s">
        <v>22156</v>
      </c>
      <c r="M2906" s="15" t="s">
        <v>22123</v>
      </c>
      <c r="N2906" s="15" t="s">
        <v>22124</v>
      </c>
      <c r="O2906" s="16">
        <v>556</v>
      </c>
      <c r="P2906" s="15" t="s">
        <v>90</v>
      </c>
      <c r="Q2906" s="15">
        <v>20000</v>
      </c>
      <c r="R2906" s="15">
        <v>110700</v>
      </c>
      <c r="S2906" s="15">
        <v>130700</v>
      </c>
      <c r="T2906" s="15">
        <v>0.03</v>
      </c>
      <c r="U2906" s="15" t="s">
        <v>18717</v>
      </c>
      <c r="V2906" s="15" t="s">
        <v>76</v>
      </c>
      <c r="W2906" s="16">
        <v>1</v>
      </c>
      <c r="X2906" s="16">
        <v>1</v>
      </c>
      <c r="Y2906" s="15">
        <v>1176</v>
      </c>
      <c r="Z2906" s="15">
        <v>2.7E-2</v>
      </c>
      <c r="AA2906" s="15" t="s">
        <v>21934</v>
      </c>
      <c r="AB2906" s="15" t="s">
        <v>21935</v>
      </c>
      <c r="AC2906" s="15">
        <v>113625</v>
      </c>
      <c r="AD2906" s="26">
        <v>37210</v>
      </c>
      <c r="AE2906" s="15" t="s">
        <v>211</v>
      </c>
      <c r="AF2906" s="15" t="s">
        <v>22157</v>
      </c>
      <c r="AG2906" s="16">
        <v>1</v>
      </c>
      <c r="AH2906" s="15" t="s">
        <v>22158</v>
      </c>
      <c r="AI2906" s="15" t="s">
        <v>78</v>
      </c>
      <c r="AJ2906" s="15">
        <v>1175.6450195299999</v>
      </c>
      <c r="AK2906" s="15">
        <v>145.99249493600001</v>
      </c>
      <c r="AL2906" s="15">
        <v>3105405.95572</v>
      </c>
      <c r="AM2906" s="15">
        <v>1412251.59222</v>
      </c>
      <c r="AN2906" s="19">
        <v>0</v>
      </c>
      <c r="AO2906" s="19">
        <v>0</v>
      </c>
      <c r="AP2906" s="19">
        <v>20000</v>
      </c>
      <c r="AQ2906" s="19">
        <v>106000</v>
      </c>
      <c r="AR2906" s="34">
        <f t="shared" si="592"/>
        <v>126000</v>
      </c>
      <c r="AS2906" s="34">
        <v>0</v>
      </c>
      <c r="AT2906" s="34">
        <v>0</v>
      </c>
      <c r="AU2906" s="34">
        <v>0</v>
      </c>
      <c r="AV2906" s="34">
        <v>0</v>
      </c>
      <c r="AW2906" s="35">
        <f t="shared" si="593"/>
        <v>0</v>
      </c>
      <c r="AX2906" s="34">
        <f t="shared" si="594"/>
        <v>126000</v>
      </c>
      <c r="AY2906" s="36">
        <v>1.3258000000000001</v>
      </c>
      <c r="AZ2906" s="36">
        <v>2.0265</v>
      </c>
      <c r="BA2906" s="22"/>
      <c r="BB2906" s="19">
        <v>2520</v>
      </c>
      <c r="BC2906" s="34">
        <f t="shared" si="595"/>
        <v>1670.508</v>
      </c>
      <c r="BD2906" s="34">
        <f t="shared" si="596"/>
        <v>2553.39</v>
      </c>
      <c r="BE2906" s="38">
        <v>3.4819999999999997E-2</v>
      </c>
      <c r="BF2906" s="38">
        <f t="shared" si="597"/>
        <v>3.4819999999999997E-2</v>
      </c>
      <c r="BG2906" s="34">
        <v>0</v>
      </c>
      <c r="BH2906" s="34">
        <v>0</v>
      </c>
      <c r="BI2906" s="34">
        <f t="shared" si="598"/>
        <v>1670.508</v>
      </c>
      <c r="BJ2906" s="34">
        <f t="shared" si="599"/>
        <v>2553.39</v>
      </c>
      <c r="BK2906" s="34">
        <v>0</v>
      </c>
      <c r="BL2906" s="34">
        <v>33.389999999999873</v>
      </c>
      <c r="BM2906" s="34">
        <f t="shared" si="600"/>
        <v>33.389999999999873</v>
      </c>
      <c r="BN2906" s="39">
        <f t="shared" si="590"/>
        <v>1670.508</v>
      </c>
      <c r="BO2906" s="39">
        <f t="shared" si="591"/>
        <v>2520</v>
      </c>
      <c r="BP2906" s="39">
        <f t="shared" si="601"/>
        <v>849.49199999999996</v>
      </c>
    </row>
    <row r="2907" spans="1:68" s="25" customFormat="1" ht="14.25" x14ac:dyDescent="0.2">
      <c r="A2907" s="14">
        <v>1792</v>
      </c>
      <c r="B2907" s="40"/>
      <c r="C2907" s="15"/>
      <c r="D2907" s="16">
        <v>29574</v>
      </c>
      <c r="E2907" s="15" t="s">
        <v>22159</v>
      </c>
      <c r="F2907" s="15" t="s">
        <v>22160</v>
      </c>
      <c r="G2907" s="17" t="s">
        <v>22161</v>
      </c>
      <c r="H2907" s="17" t="s">
        <v>22162</v>
      </c>
      <c r="I2907" s="17" t="s">
        <v>86</v>
      </c>
      <c r="J2907" s="15" t="s">
        <v>22163</v>
      </c>
      <c r="K2907" s="15" t="s">
        <v>4031</v>
      </c>
      <c r="L2907" s="18" t="s">
        <v>22164</v>
      </c>
      <c r="M2907" s="15" t="s">
        <v>22123</v>
      </c>
      <c r="N2907" s="15" t="s">
        <v>22124</v>
      </c>
      <c r="O2907" s="16">
        <v>556</v>
      </c>
      <c r="P2907" s="15" t="s">
        <v>90</v>
      </c>
      <c r="Q2907" s="15">
        <v>20000</v>
      </c>
      <c r="R2907" s="15">
        <v>109000</v>
      </c>
      <c r="S2907" s="15">
        <v>129000</v>
      </c>
      <c r="T2907" s="15">
        <v>0.05</v>
      </c>
      <c r="U2907" s="15" t="s">
        <v>18717</v>
      </c>
      <c r="V2907" s="15" t="s">
        <v>76</v>
      </c>
      <c r="W2907" s="16">
        <v>1</v>
      </c>
      <c r="X2907" s="16">
        <v>1</v>
      </c>
      <c r="Y2907" s="15">
        <v>2008</v>
      </c>
      <c r="Z2907" s="15">
        <v>4.5999999999999999E-2</v>
      </c>
      <c r="AA2907" s="15" t="s">
        <v>21934</v>
      </c>
      <c r="AB2907" s="15" t="s">
        <v>21935</v>
      </c>
      <c r="AC2907" s="15">
        <v>113625</v>
      </c>
      <c r="AD2907" s="26">
        <v>37210</v>
      </c>
      <c r="AE2907" s="15" t="s">
        <v>211</v>
      </c>
      <c r="AF2907" s="15" t="s">
        <v>22165</v>
      </c>
      <c r="AG2907" s="16">
        <v>1</v>
      </c>
      <c r="AH2907" s="15" t="s">
        <v>22166</v>
      </c>
      <c r="AI2907" s="15" t="s">
        <v>78</v>
      </c>
      <c r="AJ2907" s="15">
        <v>2008.42578125</v>
      </c>
      <c r="AK2907" s="15">
        <v>179.988664164</v>
      </c>
      <c r="AL2907" s="15">
        <v>3105402.4274900001</v>
      </c>
      <c r="AM2907" s="15">
        <v>1412219.2890600001</v>
      </c>
      <c r="AN2907" s="19">
        <v>0</v>
      </c>
      <c r="AO2907" s="19">
        <v>0</v>
      </c>
      <c r="AP2907" s="19">
        <v>20000</v>
      </c>
      <c r="AQ2907" s="19">
        <v>109100</v>
      </c>
      <c r="AR2907" s="34">
        <f t="shared" si="592"/>
        <v>129100</v>
      </c>
      <c r="AS2907" s="34">
        <v>0</v>
      </c>
      <c r="AT2907" s="34">
        <v>0</v>
      </c>
      <c r="AU2907" s="34">
        <v>0</v>
      </c>
      <c r="AV2907" s="34">
        <v>0</v>
      </c>
      <c r="AW2907" s="35">
        <f t="shared" si="593"/>
        <v>0</v>
      </c>
      <c r="AX2907" s="34">
        <f t="shared" si="594"/>
        <v>129100</v>
      </c>
      <c r="AY2907" s="36">
        <v>1.3258000000000001</v>
      </c>
      <c r="AZ2907" s="36">
        <v>2.0265</v>
      </c>
      <c r="BA2907" s="22"/>
      <c r="BB2907" s="19">
        <v>2582</v>
      </c>
      <c r="BC2907" s="34">
        <f t="shared" si="595"/>
        <v>1711.6078000000002</v>
      </c>
      <c r="BD2907" s="34">
        <f t="shared" si="596"/>
        <v>2616.2114999999999</v>
      </c>
      <c r="BE2907" s="38">
        <v>3.4819999999999997E-2</v>
      </c>
      <c r="BF2907" s="38">
        <f t="shared" si="597"/>
        <v>3.4819999999999997E-2</v>
      </c>
      <c r="BG2907" s="34">
        <v>0</v>
      </c>
      <c r="BH2907" s="34">
        <v>0</v>
      </c>
      <c r="BI2907" s="34">
        <f t="shared" si="598"/>
        <v>1711.6078000000002</v>
      </c>
      <c r="BJ2907" s="34">
        <f t="shared" si="599"/>
        <v>2616.2114999999999</v>
      </c>
      <c r="BK2907" s="34">
        <v>0</v>
      </c>
      <c r="BL2907" s="34">
        <v>34.211499999999887</v>
      </c>
      <c r="BM2907" s="34">
        <f t="shared" si="600"/>
        <v>34.211499999999887</v>
      </c>
      <c r="BN2907" s="39">
        <f t="shared" si="590"/>
        <v>1711.6078000000002</v>
      </c>
      <c r="BO2907" s="39">
        <f t="shared" si="591"/>
        <v>2582</v>
      </c>
      <c r="BP2907" s="39">
        <f t="shared" si="601"/>
        <v>870.39219999999978</v>
      </c>
    </row>
    <row r="2908" spans="1:68" s="25" customFormat="1" ht="14.25" x14ac:dyDescent="0.2">
      <c r="A2908" s="14">
        <v>1793</v>
      </c>
      <c r="B2908" s="40"/>
      <c r="C2908" s="15"/>
      <c r="D2908" s="16">
        <v>26002</v>
      </c>
      <c r="E2908" s="15" t="s">
        <v>22167</v>
      </c>
      <c r="F2908" s="15" t="s">
        <v>22168</v>
      </c>
      <c r="G2908" s="17" t="s">
        <v>22169</v>
      </c>
      <c r="H2908" s="17" t="s">
        <v>22170</v>
      </c>
      <c r="I2908" s="17" t="s">
        <v>86</v>
      </c>
      <c r="J2908" s="15" t="s">
        <v>22171</v>
      </c>
      <c r="K2908" s="15" t="s">
        <v>86</v>
      </c>
      <c r="L2908" s="18" t="s">
        <v>22172</v>
      </c>
      <c r="M2908" s="15" t="s">
        <v>22123</v>
      </c>
      <c r="N2908" s="15" t="s">
        <v>22124</v>
      </c>
      <c r="O2908" s="16">
        <v>556</v>
      </c>
      <c r="P2908" s="15" t="s">
        <v>90</v>
      </c>
      <c r="Q2908" s="15">
        <v>20000</v>
      </c>
      <c r="R2908" s="15">
        <v>70700</v>
      </c>
      <c r="S2908" s="15">
        <v>90700</v>
      </c>
      <c r="T2908" s="15">
        <v>0.04</v>
      </c>
      <c r="U2908" s="15" t="s">
        <v>18717</v>
      </c>
      <c r="V2908" s="15" t="s">
        <v>76</v>
      </c>
      <c r="W2908" s="16">
        <v>1</v>
      </c>
      <c r="X2908" s="16">
        <v>1</v>
      </c>
      <c r="Y2908" s="15">
        <v>1683</v>
      </c>
      <c r="Z2908" s="15">
        <v>3.9E-2</v>
      </c>
      <c r="AA2908" s="15" t="s">
        <v>21934</v>
      </c>
      <c r="AB2908" s="15" t="s">
        <v>21935</v>
      </c>
      <c r="AC2908" s="15">
        <v>53000</v>
      </c>
      <c r="AD2908" s="26">
        <v>36682</v>
      </c>
      <c r="AE2908" s="15" t="s">
        <v>222</v>
      </c>
      <c r="AF2908" s="15" t="s">
        <v>22173</v>
      </c>
      <c r="AG2908" s="16">
        <v>1</v>
      </c>
      <c r="AH2908" s="15" t="s">
        <v>22174</v>
      </c>
      <c r="AI2908" s="15" t="s">
        <v>78</v>
      </c>
      <c r="AJ2908" s="15">
        <v>1683.2258300799999</v>
      </c>
      <c r="AK2908" s="15">
        <v>166.19353615099999</v>
      </c>
      <c r="AL2908" s="15">
        <v>3105394.71955</v>
      </c>
      <c r="AM2908" s="15">
        <v>1412172.5214800001</v>
      </c>
      <c r="AN2908" s="19">
        <v>0</v>
      </c>
      <c r="AO2908" s="19">
        <v>0</v>
      </c>
      <c r="AP2908" s="19">
        <v>20000</v>
      </c>
      <c r="AQ2908" s="19">
        <v>70600</v>
      </c>
      <c r="AR2908" s="34">
        <f t="shared" si="592"/>
        <v>90600</v>
      </c>
      <c r="AS2908" s="34">
        <v>0</v>
      </c>
      <c r="AT2908" s="34">
        <v>0</v>
      </c>
      <c r="AU2908" s="34">
        <v>0</v>
      </c>
      <c r="AV2908" s="34">
        <v>0</v>
      </c>
      <c r="AW2908" s="35">
        <f t="shared" si="593"/>
        <v>0</v>
      </c>
      <c r="AX2908" s="34">
        <f t="shared" si="594"/>
        <v>90600</v>
      </c>
      <c r="AY2908" s="36">
        <v>1.3258000000000001</v>
      </c>
      <c r="AZ2908" s="36">
        <v>2.0265</v>
      </c>
      <c r="BA2908" s="22"/>
      <c r="BB2908" s="19">
        <v>1812</v>
      </c>
      <c r="BC2908" s="34">
        <f t="shared" si="595"/>
        <v>1201.1748</v>
      </c>
      <c r="BD2908" s="34">
        <f t="shared" si="596"/>
        <v>1836.009</v>
      </c>
      <c r="BE2908" s="38">
        <v>3.4819999999999997E-2</v>
      </c>
      <c r="BF2908" s="38">
        <f t="shared" si="597"/>
        <v>3.4819999999999997E-2</v>
      </c>
      <c r="BG2908" s="34">
        <v>0</v>
      </c>
      <c r="BH2908" s="34">
        <v>0</v>
      </c>
      <c r="BI2908" s="34">
        <f t="shared" si="598"/>
        <v>1201.1748</v>
      </c>
      <c r="BJ2908" s="34">
        <f t="shared" si="599"/>
        <v>1836.009</v>
      </c>
      <c r="BK2908" s="34">
        <v>0</v>
      </c>
      <c r="BL2908" s="34">
        <v>24.009000000000015</v>
      </c>
      <c r="BM2908" s="34">
        <f t="shared" si="600"/>
        <v>24.009000000000015</v>
      </c>
      <c r="BN2908" s="39">
        <f t="shared" si="590"/>
        <v>1201.1748</v>
      </c>
      <c r="BO2908" s="39">
        <f t="shared" si="591"/>
        <v>1812</v>
      </c>
      <c r="BP2908" s="39">
        <f t="shared" si="601"/>
        <v>610.8252</v>
      </c>
    </row>
    <row r="2909" spans="1:68" s="25" customFormat="1" ht="14.25" x14ac:dyDescent="0.2">
      <c r="A2909" s="14">
        <v>1794</v>
      </c>
      <c r="B2909" s="40"/>
      <c r="C2909" s="15" t="s">
        <v>22175</v>
      </c>
      <c r="D2909" s="16">
        <v>23121</v>
      </c>
      <c r="E2909" s="15" t="s">
        <v>22176</v>
      </c>
      <c r="F2909" s="15" t="s">
        <v>22175</v>
      </c>
      <c r="G2909" s="17" t="s">
        <v>22177</v>
      </c>
      <c r="H2909" s="17" t="s">
        <v>22178</v>
      </c>
      <c r="I2909" s="17" t="s">
        <v>86</v>
      </c>
      <c r="J2909" s="15" t="s">
        <v>22179</v>
      </c>
      <c r="K2909" s="15" t="s">
        <v>205</v>
      </c>
      <c r="L2909" s="18" t="s">
        <v>22180</v>
      </c>
      <c r="M2909" s="15" t="s">
        <v>22123</v>
      </c>
      <c r="N2909" s="15" t="s">
        <v>22124</v>
      </c>
      <c r="O2909" s="16">
        <v>556</v>
      </c>
      <c r="P2909" s="15" t="s">
        <v>90</v>
      </c>
      <c r="Q2909" s="15">
        <v>20000</v>
      </c>
      <c r="R2909" s="15">
        <v>79200</v>
      </c>
      <c r="S2909" s="15">
        <v>99200</v>
      </c>
      <c r="T2909" s="15">
        <v>0.04</v>
      </c>
      <c r="U2909" s="15" t="s">
        <v>18717</v>
      </c>
      <c r="V2909" s="15" t="s">
        <v>76</v>
      </c>
      <c r="W2909" s="16">
        <v>1</v>
      </c>
      <c r="X2909" s="16">
        <v>1</v>
      </c>
      <c r="Y2909" s="15">
        <v>1704</v>
      </c>
      <c r="Z2909" s="15">
        <v>3.9E-2</v>
      </c>
      <c r="AA2909" s="15" t="s">
        <v>21934</v>
      </c>
      <c r="AB2909" s="15" t="s">
        <v>21935</v>
      </c>
      <c r="AC2909" s="15">
        <v>53000</v>
      </c>
      <c r="AD2909" s="26">
        <v>36682</v>
      </c>
      <c r="AE2909" s="15" t="s">
        <v>222</v>
      </c>
      <c r="AF2909" s="15" t="s">
        <v>22181</v>
      </c>
      <c r="AG2909" s="16">
        <v>1</v>
      </c>
      <c r="AH2909" s="15" t="s">
        <v>22182</v>
      </c>
      <c r="AI2909" s="15" t="s">
        <v>78</v>
      </c>
      <c r="AJ2909" s="15">
        <v>1704.2358398399999</v>
      </c>
      <c r="AK2909" s="15">
        <v>167.394259836</v>
      </c>
      <c r="AL2909" s="15">
        <v>3105388.8883400001</v>
      </c>
      <c r="AM2909" s="15">
        <v>1412138.01508</v>
      </c>
      <c r="AN2909" s="19">
        <v>0</v>
      </c>
      <c r="AO2909" s="19">
        <v>0</v>
      </c>
      <c r="AP2909" s="19">
        <v>20000</v>
      </c>
      <c r="AQ2909" s="19">
        <v>79000</v>
      </c>
      <c r="AR2909" s="34">
        <f t="shared" si="592"/>
        <v>99000</v>
      </c>
      <c r="AS2909" s="34">
        <v>0</v>
      </c>
      <c r="AT2909" s="34">
        <v>0</v>
      </c>
      <c r="AU2909" s="34">
        <v>0</v>
      </c>
      <c r="AV2909" s="34">
        <v>0</v>
      </c>
      <c r="AW2909" s="35">
        <f t="shared" si="593"/>
        <v>0</v>
      </c>
      <c r="AX2909" s="34">
        <f t="shared" si="594"/>
        <v>99000</v>
      </c>
      <c r="AY2909" s="36">
        <v>1.3258000000000001</v>
      </c>
      <c r="AZ2909" s="36">
        <v>2.0265</v>
      </c>
      <c r="BA2909" s="22"/>
      <c r="BB2909" s="19">
        <v>1980</v>
      </c>
      <c r="BC2909" s="34">
        <f t="shared" si="595"/>
        <v>1312.5420000000001</v>
      </c>
      <c r="BD2909" s="34">
        <f t="shared" si="596"/>
        <v>2006.2349999999999</v>
      </c>
      <c r="BE2909" s="38">
        <v>3.4819999999999997E-2</v>
      </c>
      <c r="BF2909" s="38">
        <f t="shared" si="597"/>
        <v>3.4819999999999997E-2</v>
      </c>
      <c r="BG2909" s="34">
        <v>0</v>
      </c>
      <c r="BH2909" s="34">
        <v>0</v>
      </c>
      <c r="BI2909" s="34">
        <f t="shared" si="598"/>
        <v>1312.5420000000001</v>
      </c>
      <c r="BJ2909" s="34">
        <f t="shared" si="599"/>
        <v>2006.2349999999999</v>
      </c>
      <c r="BK2909" s="34">
        <v>0</v>
      </c>
      <c r="BL2909" s="34">
        <v>26.2349999999999</v>
      </c>
      <c r="BM2909" s="34">
        <f t="shared" si="600"/>
        <v>26.2349999999999</v>
      </c>
      <c r="BN2909" s="39">
        <f t="shared" si="590"/>
        <v>1312.5420000000001</v>
      </c>
      <c r="BO2909" s="39">
        <f t="shared" si="591"/>
        <v>1980</v>
      </c>
      <c r="BP2909" s="39">
        <f t="shared" si="601"/>
        <v>667.45799999999986</v>
      </c>
    </row>
    <row r="2910" spans="1:68" s="25" customFormat="1" ht="14.25" x14ac:dyDescent="0.2">
      <c r="A2910" s="14">
        <v>1795</v>
      </c>
      <c r="B2910" s="40"/>
      <c r="C2910" s="15" t="s">
        <v>22183</v>
      </c>
      <c r="D2910" s="16">
        <v>28365</v>
      </c>
      <c r="E2910" s="15" t="s">
        <v>22184</v>
      </c>
      <c r="F2910" s="15" t="s">
        <v>22183</v>
      </c>
      <c r="G2910" s="17" t="s">
        <v>22185</v>
      </c>
      <c r="H2910" s="17" t="s">
        <v>22186</v>
      </c>
      <c r="I2910" s="17" t="s">
        <v>86</v>
      </c>
      <c r="J2910" s="15" t="s">
        <v>22187</v>
      </c>
      <c r="K2910" s="15" t="s">
        <v>15949</v>
      </c>
      <c r="L2910" s="18" t="s">
        <v>22188</v>
      </c>
      <c r="M2910" s="15" t="s">
        <v>22123</v>
      </c>
      <c r="N2910" s="15" t="s">
        <v>22124</v>
      </c>
      <c r="O2910" s="16">
        <v>556</v>
      </c>
      <c r="P2910" s="15" t="s">
        <v>90</v>
      </c>
      <c r="Q2910" s="15">
        <v>20000</v>
      </c>
      <c r="R2910" s="15">
        <v>106800</v>
      </c>
      <c r="S2910" s="15">
        <v>126800</v>
      </c>
      <c r="T2910" s="15">
        <v>0.03</v>
      </c>
      <c r="U2910" s="15" t="s">
        <v>18717</v>
      </c>
      <c r="V2910" s="15" t="s">
        <v>76</v>
      </c>
      <c r="W2910" s="16">
        <v>1</v>
      </c>
      <c r="X2910" s="16">
        <v>1</v>
      </c>
      <c r="Y2910" s="15">
        <v>1422</v>
      </c>
      <c r="Z2910" s="15">
        <v>3.3000000000000002E-2</v>
      </c>
      <c r="AA2910" s="15" t="s">
        <v>21934</v>
      </c>
      <c r="AB2910" s="15" t="s">
        <v>21935</v>
      </c>
      <c r="AC2910" s="15">
        <v>113625</v>
      </c>
      <c r="AD2910" s="26">
        <v>37210</v>
      </c>
      <c r="AE2910" s="15" t="s">
        <v>211</v>
      </c>
      <c r="AF2910" s="15" t="s">
        <v>22189</v>
      </c>
      <c r="AG2910" s="16">
        <v>1</v>
      </c>
      <c r="AH2910" s="15" t="s">
        <v>22190</v>
      </c>
      <c r="AI2910" s="15" t="s">
        <v>78</v>
      </c>
      <c r="AJ2910" s="15">
        <v>1421.52612305</v>
      </c>
      <c r="AK2910" s="15">
        <v>156.03022361399999</v>
      </c>
      <c r="AL2910" s="15">
        <v>3105382.4928700002</v>
      </c>
      <c r="AM2910" s="15">
        <v>1412099.73642</v>
      </c>
      <c r="AN2910" s="19">
        <v>0</v>
      </c>
      <c r="AO2910" s="19">
        <v>0</v>
      </c>
      <c r="AP2910" s="19">
        <v>20000</v>
      </c>
      <c r="AQ2910" s="19">
        <v>102000</v>
      </c>
      <c r="AR2910" s="34">
        <f t="shared" si="592"/>
        <v>122000</v>
      </c>
      <c r="AS2910" s="34">
        <v>0</v>
      </c>
      <c r="AT2910" s="34">
        <v>0</v>
      </c>
      <c r="AU2910" s="34">
        <v>0</v>
      </c>
      <c r="AV2910" s="34">
        <v>0</v>
      </c>
      <c r="AW2910" s="35">
        <f t="shared" si="593"/>
        <v>0</v>
      </c>
      <c r="AX2910" s="34">
        <f t="shared" si="594"/>
        <v>122000</v>
      </c>
      <c r="AY2910" s="36">
        <v>1.3258000000000001</v>
      </c>
      <c r="AZ2910" s="36">
        <v>2.0265</v>
      </c>
      <c r="BA2910" s="22"/>
      <c r="BB2910" s="19">
        <v>2440</v>
      </c>
      <c r="BC2910" s="34">
        <f t="shared" si="595"/>
        <v>1617.4760000000001</v>
      </c>
      <c r="BD2910" s="34">
        <f t="shared" si="596"/>
        <v>2472.33</v>
      </c>
      <c r="BE2910" s="38">
        <v>3.4819999999999997E-2</v>
      </c>
      <c r="BF2910" s="38">
        <f t="shared" si="597"/>
        <v>3.4819999999999997E-2</v>
      </c>
      <c r="BG2910" s="34">
        <v>0</v>
      </c>
      <c r="BH2910" s="34">
        <v>0</v>
      </c>
      <c r="BI2910" s="34">
        <f t="shared" si="598"/>
        <v>1617.4760000000001</v>
      </c>
      <c r="BJ2910" s="34">
        <f t="shared" si="599"/>
        <v>2472.33</v>
      </c>
      <c r="BK2910" s="34">
        <v>0</v>
      </c>
      <c r="BL2910" s="34">
        <v>32.329999999999927</v>
      </c>
      <c r="BM2910" s="34">
        <f t="shared" si="600"/>
        <v>32.329999999999927</v>
      </c>
      <c r="BN2910" s="39">
        <f t="shared" si="590"/>
        <v>1617.4760000000001</v>
      </c>
      <c r="BO2910" s="39">
        <f t="shared" si="591"/>
        <v>2440</v>
      </c>
      <c r="BP2910" s="39">
        <f t="shared" si="601"/>
        <v>822.52399999999989</v>
      </c>
    </row>
    <row r="2911" spans="1:68" s="25" customFormat="1" ht="14.25" x14ac:dyDescent="0.2">
      <c r="A2911" s="14">
        <v>1796</v>
      </c>
      <c r="B2911" s="40"/>
      <c r="C2911" s="15"/>
      <c r="D2911" s="16">
        <v>9295</v>
      </c>
      <c r="E2911" s="15" t="s">
        <v>22191</v>
      </c>
      <c r="F2911" s="15" t="s">
        <v>22192</v>
      </c>
      <c r="G2911" s="17" t="s">
        <v>22193</v>
      </c>
      <c r="H2911" s="17" t="s">
        <v>22194</v>
      </c>
      <c r="I2911" s="17" t="s">
        <v>88</v>
      </c>
      <c r="J2911" s="15" t="s">
        <v>22195</v>
      </c>
      <c r="K2911" s="15" t="s">
        <v>1119</v>
      </c>
      <c r="L2911" s="18" t="s">
        <v>22196</v>
      </c>
      <c r="M2911" s="15" t="s">
        <v>22123</v>
      </c>
      <c r="N2911" s="15" t="s">
        <v>22124</v>
      </c>
      <c r="O2911" s="16">
        <v>556</v>
      </c>
      <c r="P2911" s="15" t="s">
        <v>90</v>
      </c>
      <c r="Q2911" s="15">
        <v>20000</v>
      </c>
      <c r="R2911" s="15">
        <v>106800</v>
      </c>
      <c r="S2911" s="15">
        <v>126800</v>
      </c>
      <c r="T2911" s="15">
        <v>0.03</v>
      </c>
      <c r="U2911" s="15" t="s">
        <v>18717</v>
      </c>
      <c r="V2911" s="15" t="s">
        <v>76</v>
      </c>
      <c r="W2911" s="16">
        <v>1</v>
      </c>
      <c r="X2911" s="16">
        <v>1</v>
      </c>
      <c r="Y2911" s="15">
        <v>1176</v>
      </c>
      <c r="Z2911" s="15">
        <v>2.7E-2</v>
      </c>
      <c r="AA2911" s="15" t="s">
        <v>21934</v>
      </c>
      <c r="AB2911" s="15" t="s">
        <v>21935</v>
      </c>
      <c r="AC2911" s="15">
        <v>113625</v>
      </c>
      <c r="AD2911" s="26">
        <v>37210</v>
      </c>
      <c r="AE2911" s="15" t="s">
        <v>211</v>
      </c>
      <c r="AF2911" s="15" t="s">
        <v>22197</v>
      </c>
      <c r="AG2911" s="16">
        <v>1</v>
      </c>
      <c r="AH2911" s="15" t="s">
        <v>22198</v>
      </c>
      <c r="AI2911" s="15" t="s">
        <v>78</v>
      </c>
      <c r="AJ2911" s="15">
        <v>1175.6542968799999</v>
      </c>
      <c r="AK2911" s="15">
        <v>145.99304459199999</v>
      </c>
      <c r="AL2911" s="15">
        <v>3105377.4353100001</v>
      </c>
      <c r="AM2911" s="15">
        <v>1412073.71774</v>
      </c>
      <c r="AN2911" s="19">
        <v>0</v>
      </c>
      <c r="AO2911" s="19">
        <v>0</v>
      </c>
      <c r="AP2911" s="19">
        <v>20000</v>
      </c>
      <c r="AQ2911" s="19">
        <v>102000</v>
      </c>
      <c r="AR2911" s="34">
        <f t="shared" si="592"/>
        <v>122000</v>
      </c>
      <c r="AS2911" s="34">
        <v>0</v>
      </c>
      <c r="AT2911" s="34">
        <v>0</v>
      </c>
      <c r="AU2911" s="34">
        <v>0</v>
      </c>
      <c r="AV2911" s="34">
        <v>0</v>
      </c>
      <c r="AW2911" s="35">
        <f t="shared" si="593"/>
        <v>0</v>
      </c>
      <c r="AX2911" s="34">
        <f t="shared" si="594"/>
        <v>122000</v>
      </c>
      <c r="AY2911" s="36">
        <v>1.3258000000000001</v>
      </c>
      <c r="AZ2911" s="36">
        <v>2.0265</v>
      </c>
      <c r="BA2911" s="22"/>
      <c r="BB2911" s="19">
        <v>2440</v>
      </c>
      <c r="BC2911" s="34">
        <f t="shared" si="595"/>
        <v>1617.4760000000001</v>
      </c>
      <c r="BD2911" s="34">
        <f t="shared" si="596"/>
        <v>2472.33</v>
      </c>
      <c r="BE2911" s="38">
        <v>3.4819999999999997E-2</v>
      </c>
      <c r="BF2911" s="38">
        <f t="shared" si="597"/>
        <v>3.4819999999999997E-2</v>
      </c>
      <c r="BG2911" s="34">
        <v>0</v>
      </c>
      <c r="BH2911" s="34">
        <v>0</v>
      </c>
      <c r="BI2911" s="34">
        <f t="shared" si="598"/>
        <v>1617.4760000000001</v>
      </c>
      <c r="BJ2911" s="34">
        <f t="shared" si="599"/>
        <v>2472.33</v>
      </c>
      <c r="BK2911" s="34">
        <v>0</v>
      </c>
      <c r="BL2911" s="34">
        <v>32.329999999999927</v>
      </c>
      <c r="BM2911" s="34">
        <f t="shared" si="600"/>
        <v>32.329999999999927</v>
      </c>
      <c r="BN2911" s="39">
        <f t="shared" si="590"/>
        <v>1617.4760000000001</v>
      </c>
      <c r="BO2911" s="39">
        <f t="shared" si="591"/>
        <v>2440</v>
      </c>
      <c r="BP2911" s="39">
        <f t="shared" si="601"/>
        <v>822.52399999999989</v>
      </c>
    </row>
    <row r="2912" spans="1:68" s="25" customFormat="1" ht="14.25" x14ac:dyDescent="0.2">
      <c r="A2912" s="14">
        <v>1797</v>
      </c>
      <c r="B2912" s="40"/>
      <c r="C2912" s="15" t="s">
        <v>22199</v>
      </c>
      <c r="D2912" s="16">
        <v>32815</v>
      </c>
      <c r="E2912" s="15" t="s">
        <v>22200</v>
      </c>
      <c r="F2912" s="15" t="s">
        <v>22199</v>
      </c>
      <c r="G2912" s="17" t="s">
        <v>22201</v>
      </c>
      <c r="H2912" s="17" t="s">
        <v>22202</v>
      </c>
      <c r="I2912" s="17" t="s">
        <v>86</v>
      </c>
      <c r="J2912" s="15" t="s">
        <v>22203</v>
      </c>
      <c r="K2912" s="15" t="s">
        <v>2681</v>
      </c>
      <c r="L2912" s="18" t="s">
        <v>22204</v>
      </c>
      <c r="M2912" s="15" t="s">
        <v>22123</v>
      </c>
      <c r="N2912" s="15" t="s">
        <v>22124</v>
      </c>
      <c r="O2912" s="16">
        <v>556</v>
      </c>
      <c r="P2912" s="15" t="s">
        <v>90</v>
      </c>
      <c r="Q2912" s="15">
        <v>20000</v>
      </c>
      <c r="R2912" s="15">
        <v>106800</v>
      </c>
      <c r="S2912" s="15">
        <v>126800</v>
      </c>
      <c r="T2912" s="15">
        <v>0.03</v>
      </c>
      <c r="U2912" s="15" t="s">
        <v>18717</v>
      </c>
      <c r="V2912" s="15" t="s">
        <v>76</v>
      </c>
      <c r="W2912" s="16">
        <v>1</v>
      </c>
      <c r="X2912" s="16">
        <v>1</v>
      </c>
      <c r="Y2912" s="15">
        <v>1176</v>
      </c>
      <c r="Z2912" s="15">
        <v>2.7E-2</v>
      </c>
      <c r="AA2912" s="15" t="s">
        <v>21934</v>
      </c>
      <c r="AB2912" s="15" t="s">
        <v>21935</v>
      </c>
      <c r="AC2912" s="15">
        <v>113625</v>
      </c>
      <c r="AD2912" s="26">
        <v>37210</v>
      </c>
      <c r="AE2912" s="15" t="s">
        <v>211</v>
      </c>
      <c r="AF2912" s="15" t="s">
        <v>22205</v>
      </c>
      <c r="AG2912" s="16">
        <v>1</v>
      </c>
      <c r="AH2912" s="15" t="s">
        <v>22206</v>
      </c>
      <c r="AI2912" s="15" t="s">
        <v>78</v>
      </c>
      <c r="AJ2912" s="15">
        <v>1175.64941406</v>
      </c>
      <c r="AK2912" s="15">
        <v>145.99265891900001</v>
      </c>
      <c r="AL2912" s="15">
        <v>3105372.8565600002</v>
      </c>
      <c r="AM2912" s="15">
        <v>1412050.16221</v>
      </c>
      <c r="AN2912" s="19">
        <v>0</v>
      </c>
      <c r="AO2912" s="19">
        <v>0</v>
      </c>
      <c r="AP2912" s="19">
        <v>20000</v>
      </c>
      <c r="AQ2912" s="19">
        <v>102000</v>
      </c>
      <c r="AR2912" s="34">
        <f t="shared" si="592"/>
        <v>122000</v>
      </c>
      <c r="AS2912" s="34">
        <v>0</v>
      </c>
      <c r="AT2912" s="34">
        <v>0</v>
      </c>
      <c r="AU2912" s="34">
        <v>0</v>
      </c>
      <c r="AV2912" s="34">
        <v>0</v>
      </c>
      <c r="AW2912" s="35">
        <f t="shared" si="593"/>
        <v>0</v>
      </c>
      <c r="AX2912" s="34">
        <f t="shared" si="594"/>
        <v>122000</v>
      </c>
      <c r="AY2912" s="36">
        <v>1.3258000000000001</v>
      </c>
      <c r="AZ2912" s="36">
        <v>2.0265</v>
      </c>
      <c r="BA2912" s="22"/>
      <c r="BB2912" s="19">
        <v>2440</v>
      </c>
      <c r="BC2912" s="34">
        <f t="shared" si="595"/>
        <v>1617.4760000000001</v>
      </c>
      <c r="BD2912" s="34">
        <f t="shared" si="596"/>
        <v>2472.33</v>
      </c>
      <c r="BE2912" s="38">
        <v>3.4819999999999997E-2</v>
      </c>
      <c r="BF2912" s="38">
        <f t="shared" si="597"/>
        <v>3.4819999999999997E-2</v>
      </c>
      <c r="BG2912" s="34">
        <v>0</v>
      </c>
      <c r="BH2912" s="34">
        <v>0</v>
      </c>
      <c r="BI2912" s="34">
        <f t="shared" si="598"/>
        <v>1617.4760000000001</v>
      </c>
      <c r="BJ2912" s="34">
        <f t="shared" si="599"/>
        <v>2472.33</v>
      </c>
      <c r="BK2912" s="34">
        <v>0</v>
      </c>
      <c r="BL2912" s="34">
        <v>32.329999999999927</v>
      </c>
      <c r="BM2912" s="34">
        <f t="shared" si="600"/>
        <v>32.329999999999927</v>
      </c>
      <c r="BN2912" s="39">
        <f t="shared" si="590"/>
        <v>1617.4760000000001</v>
      </c>
      <c r="BO2912" s="39">
        <f t="shared" si="591"/>
        <v>2440</v>
      </c>
      <c r="BP2912" s="39">
        <f t="shared" si="601"/>
        <v>822.52399999999989</v>
      </c>
    </row>
    <row r="2913" spans="1:68" s="25" customFormat="1" ht="14.25" x14ac:dyDescent="0.2">
      <c r="A2913" s="14">
        <v>1798</v>
      </c>
      <c r="B2913" s="40"/>
      <c r="C2913" s="15"/>
      <c r="D2913" s="16">
        <v>26926</v>
      </c>
      <c r="E2913" s="15" t="s">
        <v>22207</v>
      </c>
      <c r="F2913" s="15" t="s">
        <v>22208</v>
      </c>
      <c r="G2913" s="17" t="s">
        <v>22209</v>
      </c>
      <c r="H2913" s="17" t="s">
        <v>22210</v>
      </c>
      <c r="I2913" s="17" t="s">
        <v>86</v>
      </c>
      <c r="J2913" s="15" t="s">
        <v>22211</v>
      </c>
      <c r="K2913" s="15" t="s">
        <v>3725</v>
      </c>
      <c r="L2913" s="18" t="s">
        <v>22212</v>
      </c>
      <c r="M2913" s="15" t="s">
        <v>22123</v>
      </c>
      <c r="N2913" s="15" t="s">
        <v>22124</v>
      </c>
      <c r="O2913" s="16">
        <v>556</v>
      </c>
      <c r="P2913" s="15" t="s">
        <v>90</v>
      </c>
      <c r="Q2913" s="15">
        <v>20000</v>
      </c>
      <c r="R2913" s="15">
        <v>106800</v>
      </c>
      <c r="S2913" s="15">
        <v>126800</v>
      </c>
      <c r="T2913" s="15">
        <v>0.03</v>
      </c>
      <c r="U2913" s="15" t="s">
        <v>18717</v>
      </c>
      <c r="V2913" s="15" t="s">
        <v>76</v>
      </c>
      <c r="W2913" s="16">
        <v>1</v>
      </c>
      <c r="X2913" s="16">
        <v>1</v>
      </c>
      <c r="Y2913" s="15">
        <v>1176</v>
      </c>
      <c r="Z2913" s="15">
        <v>2.7E-2</v>
      </c>
      <c r="AA2913" s="15" t="s">
        <v>21934</v>
      </c>
      <c r="AB2913" s="15" t="s">
        <v>21935</v>
      </c>
      <c r="AC2913" s="15">
        <v>113625</v>
      </c>
      <c r="AD2913" s="26">
        <v>37210</v>
      </c>
      <c r="AE2913" s="15" t="s">
        <v>211</v>
      </c>
      <c r="AF2913" s="15" t="s">
        <v>8253</v>
      </c>
      <c r="AG2913" s="16">
        <v>1</v>
      </c>
      <c r="AH2913" s="15" t="s">
        <v>22213</v>
      </c>
      <c r="AI2913" s="15" t="s">
        <v>78</v>
      </c>
      <c r="AJ2913" s="15">
        <v>1175.65893555</v>
      </c>
      <c r="AK2913" s="15">
        <v>145.99304910800001</v>
      </c>
      <c r="AL2913" s="15">
        <v>3105368.2778599998</v>
      </c>
      <c r="AM2913" s="15">
        <v>1412026.60653</v>
      </c>
      <c r="AN2913" s="19">
        <v>0</v>
      </c>
      <c r="AO2913" s="19">
        <v>0</v>
      </c>
      <c r="AP2913" s="19">
        <v>20000</v>
      </c>
      <c r="AQ2913" s="19">
        <v>102000</v>
      </c>
      <c r="AR2913" s="34">
        <f t="shared" si="592"/>
        <v>122000</v>
      </c>
      <c r="AS2913" s="34">
        <v>0</v>
      </c>
      <c r="AT2913" s="34">
        <v>0</v>
      </c>
      <c r="AU2913" s="34">
        <v>0</v>
      </c>
      <c r="AV2913" s="34">
        <v>0</v>
      </c>
      <c r="AW2913" s="35">
        <f t="shared" si="593"/>
        <v>0</v>
      </c>
      <c r="AX2913" s="34">
        <f t="shared" si="594"/>
        <v>122000</v>
      </c>
      <c r="AY2913" s="36">
        <v>1.3258000000000001</v>
      </c>
      <c r="AZ2913" s="36">
        <v>2.0265</v>
      </c>
      <c r="BA2913" s="22"/>
      <c r="BB2913" s="19">
        <v>2440</v>
      </c>
      <c r="BC2913" s="34">
        <f t="shared" si="595"/>
        <v>1617.4760000000001</v>
      </c>
      <c r="BD2913" s="34">
        <f t="shared" si="596"/>
        <v>2472.33</v>
      </c>
      <c r="BE2913" s="38">
        <v>3.4819999999999997E-2</v>
      </c>
      <c r="BF2913" s="38">
        <f t="shared" si="597"/>
        <v>3.4819999999999997E-2</v>
      </c>
      <c r="BG2913" s="34">
        <v>0</v>
      </c>
      <c r="BH2913" s="34">
        <v>0</v>
      </c>
      <c r="BI2913" s="34">
        <f t="shared" si="598"/>
        <v>1617.4760000000001</v>
      </c>
      <c r="BJ2913" s="34">
        <f t="shared" si="599"/>
        <v>2472.33</v>
      </c>
      <c r="BK2913" s="34">
        <v>0</v>
      </c>
      <c r="BL2913" s="34">
        <v>32.329999999999927</v>
      </c>
      <c r="BM2913" s="34">
        <f t="shared" si="600"/>
        <v>32.329999999999927</v>
      </c>
      <c r="BN2913" s="39">
        <f t="shared" si="590"/>
        <v>1617.4760000000001</v>
      </c>
      <c r="BO2913" s="39">
        <f t="shared" si="591"/>
        <v>2440</v>
      </c>
      <c r="BP2913" s="39">
        <f t="shared" si="601"/>
        <v>822.52399999999989</v>
      </c>
    </row>
    <row r="2914" spans="1:68" s="25" customFormat="1" ht="25.5" x14ac:dyDescent="0.2">
      <c r="A2914" s="14">
        <v>1799</v>
      </c>
      <c r="B2914" s="40"/>
      <c r="C2914" s="15"/>
      <c r="D2914" s="16">
        <v>22563</v>
      </c>
      <c r="E2914" s="15" t="s">
        <v>22214</v>
      </c>
      <c r="F2914" s="15" t="s">
        <v>22215</v>
      </c>
      <c r="G2914" s="17" t="s">
        <v>22216</v>
      </c>
      <c r="H2914" s="17" t="s">
        <v>22217</v>
      </c>
      <c r="I2914" s="17" t="s">
        <v>86</v>
      </c>
      <c r="J2914" s="15" t="s">
        <v>22218</v>
      </c>
      <c r="K2914" s="15" t="s">
        <v>1795</v>
      </c>
      <c r="L2914" s="18" t="s">
        <v>22219</v>
      </c>
      <c r="M2914" s="15" t="s">
        <v>22123</v>
      </c>
      <c r="N2914" s="15" t="s">
        <v>22124</v>
      </c>
      <c r="O2914" s="16">
        <v>556</v>
      </c>
      <c r="P2914" s="15" t="s">
        <v>90</v>
      </c>
      <c r="Q2914" s="15">
        <v>20000</v>
      </c>
      <c r="R2914" s="15">
        <v>106800</v>
      </c>
      <c r="S2914" s="15">
        <v>126800</v>
      </c>
      <c r="T2914" s="15">
        <v>0.03</v>
      </c>
      <c r="U2914" s="15" t="s">
        <v>18717</v>
      </c>
      <c r="V2914" s="15" t="s">
        <v>76</v>
      </c>
      <c r="W2914" s="16">
        <v>1</v>
      </c>
      <c r="X2914" s="16">
        <v>1</v>
      </c>
      <c r="Y2914" s="15">
        <v>1421</v>
      </c>
      <c r="Z2914" s="15">
        <v>3.3000000000000002E-2</v>
      </c>
      <c r="AA2914" s="15" t="s">
        <v>21934</v>
      </c>
      <c r="AB2914" s="15" t="s">
        <v>21935</v>
      </c>
      <c r="AC2914" s="15">
        <v>113625</v>
      </c>
      <c r="AD2914" s="26">
        <v>37210</v>
      </c>
      <c r="AE2914" s="15" t="s">
        <v>211</v>
      </c>
      <c r="AF2914" s="15" t="s">
        <v>22220</v>
      </c>
      <c r="AG2914" s="16">
        <v>1</v>
      </c>
      <c r="AH2914" s="15" t="s">
        <v>22221</v>
      </c>
      <c r="AI2914" s="15" t="s">
        <v>78</v>
      </c>
      <c r="AJ2914" s="15">
        <v>1420.57714844</v>
      </c>
      <c r="AK2914" s="15">
        <v>155.99135617799999</v>
      </c>
      <c r="AL2914" s="15">
        <v>3105363.2222799999</v>
      </c>
      <c r="AM2914" s="15">
        <v>1412000.5972200001</v>
      </c>
      <c r="AN2914" s="19">
        <v>0</v>
      </c>
      <c r="AO2914" s="19">
        <v>0</v>
      </c>
      <c r="AP2914" s="19">
        <v>20000</v>
      </c>
      <c r="AQ2914" s="19">
        <v>102000</v>
      </c>
      <c r="AR2914" s="34">
        <f t="shared" si="592"/>
        <v>122000</v>
      </c>
      <c r="AS2914" s="34">
        <v>0</v>
      </c>
      <c r="AT2914" s="34">
        <v>0</v>
      </c>
      <c r="AU2914" s="34">
        <v>0</v>
      </c>
      <c r="AV2914" s="34">
        <v>0</v>
      </c>
      <c r="AW2914" s="35">
        <f t="shared" si="593"/>
        <v>0</v>
      </c>
      <c r="AX2914" s="34">
        <f t="shared" si="594"/>
        <v>122000</v>
      </c>
      <c r="AY2914" s="36">
        <v>1.3258000000000001</v>
      </c>
      <c r="AZ2914" s="36">
        <v>2.0265</v>
      </c>
      <c r="BA2914" s="22"/>
      <c r="BB2914" s="19">
        <v>2440</v>
      </c>
      <c r="BC2914" s="34">
        <f t="shared" si="595"/>
        <v>1617.4760000000001</v>
      </c>
      <c r="BD2914" s="34">
        <f t="shared" si="596"/>
        <v>2472.33</v>
      </c>
      <c r="BE2914" s="38">
        <v>3.4819999999999997E-2</v>
      </c>
      <c r="BF2914" s="38">
        <f t="shared" si="597"/>
        <v>3.4819999999999997E-2</v>
      </c>
      <c r="BG2914" s="34">
        <v>0</v>
      </c>
      <c r="BH2914" s="34">
        <v>0</v>
      </c>
      <c r="BI2914" s="34">
        <f t="shared" si="598"/>
        <v>1617.4760000000001</v>
      </c>
      <c r="BJ2914" s="34">
        <f t="shared" si="599"/>
        <v>2472.33</v>
      </c>
      <c r="BK2914" s="34">
        <v>0</v>
      </c>
      <c r="BL2914" s="34">
        <v>32.329999999999927</v>
      </c>
      <c r="BM2914" s="34">
        <f t="shared" si="600"/>
        <v>32.329999999999927</v>
      </c>
      <c r="BN2914" s="39">
        <f t="shared" si="590"/>
        <v>1617.4760000000001</v>
      </c>
      <c r="BO2914" s="39">
        <f t="shared" si="591"/>
        <v>2440</v>
      </c>
      <c r="BP2914" s="39">
        <f t="shared" si="601"/>
        <v>822.52399999999989</v>
      </c>
    </row>
    <row r="2915" spans="1:68" s="25" customFormat="1" ht="14.25" x14ac:dyDescent="0.2">
      <c r="A2915" s="14">
        <v>1800</v>
      </c>
      <c r="B2915" s="40"/>
      <c r="C2915" s="15"/>
      <c r="D2915" s="16">
        <v>18915</v>
      </c>
      <c r="E2915" s="15" t="s">
        <v>22222</v>
      </c>
      <c r="F2915" s="15" t="s">
        <v>22223</v>
      </c>
      <c r="G2915" s="17" t="s">
        <v>22224</v>
      </c>
      <c r="H2915" s="17" t="s">
        <v>22225</v>
      </c>
      <c r="I2915" s="17" t="s">
        <v>86</v>
      </c>
      <c r="J2915" s="15" t="s">
        <v>22226</v>
      </c>
      <c r="K2915" s="15" t="s">
        <v>20653</v>
      </c>
      <c r="L2915" s="18" t="s">
        <v>22227</v>
      </c>
      <c r="M2915" s="15" t="s">
        <v>22123</v>
      </c>
      <c r="N2915" s="15" t="s">
        <v>22124</v>
      </c>
      <c r="O2915" s="16">
        <v>556</v>
      </c>
      <c r="P2915" s="15" t="s">
        <v>90</v>
      </c>
      <c r="Q2915" s="15">
        <v>20000</v>
      </c>
      <c r="R2915" s="15">
        <v>79200</v>
      </c>
      <c r="S2915" s="15">
        <v>99200</v>
      </c>
      <c r="T2915" s="15">
        <v>0.04</v>
      </c>
      <c r="U2915" s="15" t="s">
        <v>18717</v>
      </c>
      <c r="V2915" s="15" t="s">
        <v>76</v>
      </c>
      <c r="W2915" s="16">
        <v>1</v>
      </c>
      <c r="X2915" s="16">
        <v>1</v>
      </c>
      <c r="Y2915" s="15">
        <v>1715</v>
      </c>
      <c r="Z2915" s="15">
        <v>3.9E-2</v>
      </c>
      <c r="AA2915" s="15" t="s">
        <v>21934</v>
      </c>
      <c r="AB2915" s="15" t="s">
        <v>21935</v>
      </c>
      <c r="AC2915" s="15">
        <v>53000</v>
      </c>
      <c r="AD2915" s="26">
        <v>36682</v>
      </c>
      <c r="AE2915" s="15" t="s">
        <v>222</v>
      </c>
      <c r="AF2915" s="15" t="s">
        <v>22228</v>
      </c>
      <c r="AG2915" s="16">
        <v>1</v>
      </c>
      <c r="AH2915" s="15" t="s">
        <v>22229</v>
      </c>
      <c r="AI2915" s="15" t="s">
        <v>78</v>
      </c>
      <c r="AJ2915" s="15">
        <v>1714.76293945</v>
      </c>
      <c r="AK2915" s="15">
        <v>168.00068093499999</v>
      </c>
      <c r="AL2915" s="15">
        <v>3105357.5568499998</v>
      </c>
      <c r="AM2915" s="15">
        <v>1411955.90475</v>
      </c>
      <c r="AN2915" s="19">
        <v>0</v>
      </c>
      <c r="AO2915" s="19">
        <v>0</v>
      </c>
      <c r="AP2915" s="19">
        <v>20000</v>
      </c>
      <c r="AQ2915" s="19">
        <v>79000</v>
      </c>
      <c r="AR2915" s="34">
        <f t="shared" si="592"/>
        <v>99000</v>
      </c>
      <c r="AS2915" s="34">
        <v>0</v>
      </c>
      <c r="AT2915" s="34">
        <v>0</v>
      </c>
      <c r="AU2915" s="34">
        <v>0</v>
      </c>
      <c r="AV2915" s="34">
        <v>0</v>
      </c>
      <c r="AW2915" s="35">
        <f t="shared" si="593"/>
        <v>0</v>
      </c>
      <c r="AX2915" s="34">
        <f t="shared" si="594"/>
        <v>99000</v>
      </c>
      <c r="AY2915" s="36">
        <v>1.3258000000000001</v>
      </c>
      <c r="AZ2915" s="36">
        <v>2.0265</v>
      </c>
      <c r="BA2915" s="22"/>
      <c r="BB2915" s="19">
        <v>1980</v>
      </c>
      <c r="BC2915" s="34">
        <f t="shared" si="595"/>
        <v>1312.5420000000001</v>
      </c>
      <c r="BD2915" s="34">
        <f t="shared" si="596"/>
        <v>2006.2349999999999</v>
      </c>
      <c r="BE2915" s="38">
        <v>3.4819999999999997E-2</v>
      </c>
      <c r="BF2915" s="38">
        <f t="shared" si="597"/>
        <v>3.4819999999999997E-2</v>
      </c>
      <c r="BG2915" s="34">
        <v>0</v>
      </c>
      <c r="BH2915" s="34">
        <v>0</v>
      </c>
      <c r="BI2915" s="34">
        <f t="shared" si="598"/>
        <v>1312.5420000000001</v>
      </c>
      <c r="BJ2915" s="34">
        <f t="shared" si="599"/>
        <v>2006.2349999999999</v>
      </c>
      <c r="BK2915" s="34">
        <v>0</v>
      </c>
      <c r="BL2915" s="34">
        <v>26.2349999999999</v>
      </c>
      <c r="BM2915" s="34">
        <f t="shared" si="600"/>
        <v>26.2349999999999</v>
      </c>
      <c r="BN2915" s="39">
        <f t="shared" si="590"/>
        <v>1312.5420000000001</v>
      </c>
      <c r="BO2915" s="39">
        <f t="shared" si="591"/>
        <v>1980</v>
      </c>
      <c r="BP2915" s="39">
        <f t="shared" si="601"/>
        <v>667.45799999999986</v>
      </c>
    </row>
    <row r="2916" spans="1:68" s="25" customFormat="1" ht="14.25" x14ac:dyDescent="0.2">
      <c r="A2916" s="14">
        <v>1801</v>
      </c>
      <c r="B2916" s="40"/>
      <c r="C2916" s="15" t="s">
        <v>726</v>
      </c>
      <c r="D2916" s="16">
        <v>16206</v>
      </c>
      <c r="E2916" s="15" t="s">
        <v>22230</v>
      </c>
      <c r="F2916" s="15" t="s">
        <v>22231</v>
      </c>
      <c r="G2916" s="17" t="s">
        <v>22232</v>
      </c>
      <c r="H2916" s="17" t="s">
        <v>22233</v>
      </c>
      <c r="I2916" s="17" t="s">
        <v>86</v>
      </c>
      <c r="J2916" s="15" t="s">
        <v>22234</v>
      </c>
      <c r="K2916" s="15" t="s">
        <v>821</v>
      </c>
      <c r="L2916" s="18" t="s">
        <v>22235</v>
      </c>
      <c r="M2916" s="15" t="s">
        <v>22123</v>
      </c>
      <c r="N2916" s="15" t="s">
        <v>22124</v>
      </c>
      <c r="O2916" s="16">
        <v>556</v>
      </c>
      <c r="P2916" s="15" t="s">
        <v>90</v>
      </c>
      <c r="Q2916" s="15">
        <v>20000</v>
      </c>
      <c r="R2916" s="15">
        <v>97100</v>
      </c>
      <c r="S2916" s="15">
        <v>117100</v>
      </c>
      <c r="T2916" s="15">
        <v>0.04</v>
      </c>
      <c r="U2916" s="15" t="s">
        <v>18717</v>
      </c>
      <c r="V2916" s="15" t="s">
        <v>76</v>
      </c>
      <c r="W2916" s="16">
        <v>1</v>
      </c>
      <c r="X2916" s="16">
        <v>1</v>
      </c>
      <c r="Y2916" s="15">
        <v>1715</v>
      </c>
      <c r="Z2916" s="15">
        <v>3.9E-2</v>
      </c>
      <c r="AA2916" s="15" t="s">
        <v>21934</v>
      </c>
      <c r="AB2916" s="15" t="s">
        <v>21935</v>
      </c>
      <c r="AC2916" s="15">
        <v>53000</v>
      </c>
      <c r="AD2916" s="26">
        <v>36682</v>
      </c>
      <c r="AE2916" s="15" t="s">
        <v>222</v>
      </c>
      <c r="AF2916" s="15" t="s">
        <v>22236</v>
      </c>
      <c r="AG2916" s="16">
        <v>1</v>
      </c>
      <c r="AH2916" s="15" t="s">
        <v>22237</v>
      </c>
      <c r="AI2916" s="15" t="s">
        <v>78</v>
      </c>
      <c r="AJ2916" s="15">
        <v>1714.7380371100001</v>
      </c>
      <c r="AK2916" s="15">
        <v>167.999654212</v>
      </c>
      <c r="AL2916" s="15">
        <v>3105352.5347500001</v>
      </c>
      <c r="AM2916" s="15">
        <v>1411921.2669299999</v>
      </c>
      <c r="AN2916" s="19">
        <v>0</v>
      </c>
      <c r="AO2916" s="19">
        <v>0</v>
      </c>
      <c r="AP2916" s="19">
        <v>20000</v>
      </c>
      <c r="AQ2916" s="19">
        <v>96900</v>
      </c>
      <c r="AR2916" s="34">
        <f t="shared" si="592"/>
        <v>116900</v>
      </c>
      <c r="AS2916" s="34">
        <v>0</v>
      </c>
      <c r="AT2916" s="34">
        <v>0</v>
      </c>
      <c r="AU2916" s="34">
        <v>0</v>
      </c>
      <c r="AV2916" s="34">
        <v>0</v>
      </c>
      <c r="AW2916" s="35">
        <f t="shared" si="593"/>
        <v>0</v>
      </c>
      <c r="AX2916" s="34">
        <f t="shared" si="594"/>
        <v>116900</v>
      </c>
      <c r="AY2916" s="36">
        <v>1.3258000000000001</v>
      </c>
      <c r="AZ2916" s="36">
        <v>2.0265</v>
      </c>
      <c r="BA2916" s="22"/>
      <c r="BB2916" s="19">
        <v>2338</v>
      </c>
      <c r="BC2916" s="34">
        <f t="shared" si="595"/>
        <v>1549.8602000000001</v>
      </c>
      <c r="BD2916" s="34">
        <f t="shared" si="596"/>
        <v>2368.9785000000002</v>
      </c>
      <c r="BE2916" s="38">
        <v>3.4819999999999997E-2</v>
      </c>
      <c r="BF2916" s="38">
        <f t="shared" si="597"/>
        <v>3.4819999999999997E-2</v>
      </c>
      <c r="BG2916" s="34">
        <v>0</v>
      </c>
      <c r="BH2916" s="34">
        <v>0</v>
      </c>
      <c r="BI2916" s="34">
        <f t="shared" si="598"/>
        <v>1549.8602000000001</v>
      </c>
      <c r="BJ2916" s="34">
        <f t="shared" si="599"/>
        <v>2368.9785000000002</v>
      </c>
      <c r="BK2916" s="34">
        <v>0</v>
      </c>
      <c r="BL2916" s="34">
        <v>30.978500000000167</v>
      </c>
      <c r="BM2916" s="34">
        <f t="shared" si="600"/>
        <v>30.978500000000167</v>
      </c>
      <c r="BN2916" s="39">
        <f t="shared" si="590"/>
        <v>1549.8602000000001</v>
      </c>
      <c r="BO2916" s="39">
        <f t="shared" si="591"/>
        <v>2338</v>
      </c>
      <c r="BP2916" s="39">
        <f t="shared" si="601"/>
        <v>788.13979999999992</v>
      </c>
    </row>
    <row r="2917" spans="1:68" s="25" customFormat="1" ht="14.25" x14ac:dyDescent="0.2">
      <c r="A2917" s="14">
        <v>1802</v>
      </c>
      <c r="B2917" s="40"/>
      <c r="C2917" s="15" t="s">
        <v>571</v>
      </c>
      <c r="D2917" s="16">
        <v>21776</v>
      </c>
      <c r="E2917" s="15" t="s">
        <v>22238</v>
      </c>
      <c r="F2917" s="15" t="s">
        <v>22239</v>
      </c>
      <c r="G2917" s="17" t="s">
        <v>22240</v>
      </c>
      <c r="H2917" s="17" t="s">
        <v>22241</v>
      </c>
      <c r="I2917" s="17" t="s">
        <v>250</v>
      </c>
      <c r="J2917" s="15" t="s">
        <v>22242</v>
      </c>
      <c r="K2917" s="15" t="s">
        <v>22243</v>
      </c>
      <c r="L2917" s="18" t="s">
        <v>22244</v>
      </c>
      <c r="M2917" s="15" t="s">
        <v>22123</v>
      </c>
      <c r="N2917" s="15" t="s">
        <v>22124</v>
      </c>
      <c r="O2917" s="16">
        <v>556</v>
      </c>
      <c r="P2917" s="15" t="s">
        <v>90</v>
      </c>
      <c r="Q2917" s="15">
        <v>20000</v>
      </c>
      <c r="R2917" s="15">
        <v>100600</v>
      </c>
      <c r="S2917" s="15">
        <v>120600</v>
      </c>
      <c r="T2917" s="15">
        <v>0.05</v>
      </c>
      <c r="U2917" s="15" t="s">
        <v>18717</v>
      </c>
      <c r="V2917" s="15" t="s">
        <v>76</v>
      </c>
      <c r="W2917" s="16">
        <v>1</v>
      </c>
      <c r="X2917" s="16">
        <v>1</v>
      </c>
      <c r="Y2917" s="15">
        <v>1715</v>
      </c>
      <c r="Z2917" s="15">
        <v>3.9E-2</v>
      </c>
      <c r="AA2917" s="15" t="s">
        <v>21934</v>
      </c>
      <c r="AB2917" s="15" t="s">
        <v>21935</v>
      </c>
      <c r="AC2917" s="15">
        <v>113625</v>
      </c>
      <c r="AD2917" s="26">
        <v>37377</v>
      </c>
      <c r="AE2917" s="15" t="s">
        <v>183</v>
      </c>
      <c r="AF2917" s="15" t="s">
        <v>15630</v>
      </c>
      <c r="AG2917" s="16">
        <v>1</v>
      </c>
      <c r="AH2917" s="15" t="s">
        <v>22245</v>
      </c>
      <c r="AI2917" s="15" t="s">
        <v>78</v>
      </c>
      <c r="AJ2917" s="15">
        <v>1715.4338378899999</v>
      </c>
      <c r="AK2917" s="15">
        <v>168.02802247899999</v>
      </c>
      <c r="AL2917" s="15">
        <v>3105378.9574799999</v>
      </c>
      <c r="AM2917" s="15">
        <v>1411875.5987499999</v>
      </c>
      <c r="AN2917" s="19">
        <v>0</v>
      </c>
      <c r="AO2917" s="19">
        <v>0</v>
      </c>
      <c r="AP2917" s="19">
        <v>20000</v>
      </c>
      <c r="AQ2917" s="19">
        <v>95800</v>
      </c>
      <c r="AR2917" s="34">
        <f t="shared" si="592"/>
        <v>115800</v>
      </c>
      <c r="AS2917" s="34">
        <v>0</v>
      </c>
      <c r="AT2917" s="34">
        <v>0</v>
      </c>
      <c r="AU2917" s="34">
        <v>0</v>
      </c>
      <c r="AV2917" s="34">
        <v>0</v>
      </c>
      <c r="AW2917" s="35">
        <f t="shared" si="593"/>
        <v>0</v>
      </c>
      <c r="AX2917" s="34">
        <f t="shared" si="594"/>
        <v>115800</v>
      </c>
      <c r="AY2917" s="36">
        <v>1.3258000000000001</v>
      </c>
      <c r="AZ2917" s="36">
        <v>2.0265</v>
      </c>
      <c r="BA2917" s="22"/>
      <c r="BB2917" s="19">
        <v>2316</v>
      </c>
      <c r="BC2917" s="34">
        <f t="shared" si="595"/>
        <v>1535.2764000000002</v>
      </c>
      <c r="BD2917" s="34">
        <f t="shared" si="596"/>
        <v>2346.6869999999999</v>
      </c>
      <c r="BE2917" s="38">
        <v>3.4819999999999997E-2</v>
      </c>
      <c r="BF2917" s="38">
        <f t="shared" si="597"/>
        <v>3.4819999999999997E-2</v>
      </c>
      <c r="BG2917" s="34">
        <v>0</v>
      </c>
      <c r="BH2917" s="34">
        <v>0</v>
      </c>
      <c r="BI2917" s="34">
        <f t="shared" si="598"/>
        <v>1535.2764000000002</v>
      </c>
      <c r="BJ2917" s="34">
        <f t="shared" si="599"/>
        <v>2346.6869999999999</v>
      </c>
      <c r="BK2917" s="34">
        <v>0</v>
      </c>
      <c r="BL2917" s="34">
        <v>30.686999999999898</v>
      </c>
      <c r="BM2917" s="34">
        <f t="shared" si="600"/>
        <v>30.686999999999898</v>
      </c>
      <c r="BN2917" s="39">
        <f t="shared" si="590"/>
        <v>1535.2764000000002</v>
      </c>
      <c r="BO2917" s="39">
        <f t="shared" si="591"/>
        <v>2316</v>
      </c>
      <c r="BP2917" s="39">
        <f t="shared" si="601"/>
        <v>780.72359999999981</v>
      </c>
    </row>
    <row r="2918" spans="1:68" s="25" customFormat="1" ht="14.25" x14ac:dyDescent="0.2">
      <c r="A2918" s="14">
        <v>1803</v>
      </c>
      <c r="B2918" s="40"/>
      <c r="C2918" s="15" t="s">
        <v>176</v>
      </c>
      <c r="D2918" s="16">
        <v>34372</v>
      </c>
      <c r="E2918" s="15" t="s">
        <v>22246</v>
      </c>
      <c r="F2918" s="15" t="s">
        <v>22247</v>
      </c>
      <c r="G2918" s="17" t="s">
        <v>22248</v>
      </c>
      <c r="H2918" s="17" t="s">
        <v>22249</v>
      </c>
      <c r="I2918" s="17" t="s">
        <v>86</v>
      </c>
      <c r="J2918" s="15" t="s">
        <v>22250</v>
      </c>
      <c r="K2918" s="15" t="s">
        <v>205</v>
      </c>
      <c r="L2918" s="18" t="s">
        <v>22251</v>
      </c>
      <c r="M2918" s="15" t="s">
        <v>22123</v>
      </c>
      <c r="N2918" s="15" t="s">
        <v>22124</v>
      </c>
      <c r="O2918" s="16">
        <v>556</v>
      </c>
      <c r="P2918" s="15" t="s">
        <v>90</v>
      </c>
      <c r="Q2918" s="15">
        <v>20000</v>
      </c>
      <c r="R2918" s="15">
        <v>100600</v>
      </c>
      <c r="S2918" s="15">
        <v>120600</v>
      </c>
      <c r="T2918" s="15">
        <v>0.03</v>
      </c>
      <c r="U2918" s="15" t="s">
        <v>18717</v>
      </c>
      <c r="V2918" s="15" t="s">
        <v>76</v>
      </c>
      <c r="W2918" s="16">
        <v>1</v>
      </c>
      <c r="X2918" s="16">
        <v>1</v>
      </c>
      <c r="Y2918" s="15">
        <v>1470</v>
      </c>
      <c r="Z2918" s="15">
        <v>3.4000000000000002E-2</v>
      </c>
      <c r="AA2918" s="15" t="s">
        <v>21934</v>
      </c>
      <c r="AB2918" s="15" t="s">
        <v>21935</v>
      </c>
      <c r="AC2918" s="15">
        <v>113625</v>
      </c>
      <c r="AD2918" s="26">
        <v>37377</v>
      </c>
      <c r="AE2918" s="15" t="s">
        <v>183</v>
      </c>
      <c r="AF2918" s="15" t="s">
        <v>22252</v>
      </c>
      <c r="AG2918" s="16">
        <v>1</v>
      </c>
      <c r="AH2918" s="15" t="s">
        <v>22253</v>
      </c>
      <c r="AI2918" s="15" t="s">
        <v>78</v>
      </c>
      <c r="AJ2918" s="15">
        <v>1469.5705566399999</v>
      </c>
      <c r="AK2918" s="15">
        <v>157.99115125899999</v>
      </c>
      <c r="AL2918" s="15">
        <v>3105394.5587399998</v>
      </c>
      <c r="AM2918" s="15">
        <v>1411847.08262</v>
      </c>
      <c r="AN2918" s="19">
        <v>0</v>
      </c>
      <c r="AO2918" s="19">
        <v>0</v>
      </c>
      <c r="AP2918" s="19">
        <v>20000</v>
      </c>
      <c r="AQ2918" s="19">
        <v>95800</v>
      </c>
      <c r="AR2918" s="34">
        <f t="shared" si="592"/>
        <v>115800</v>
      </c>
      <c r="AS2918" s="34">
        <v>0</v>
      </c>
      <c r="AT2918" s="34">
        <v>0</v>
      </c>
      <c r="AU2918" s="34">
        <v>0</v>
      </c>
      <c r="AV2918" s="34">
        <v>0</v>
      </c>
      <c r="AW2918" s="35">
        <f t="shared" si="593"/>
        <v>0</v>
      </c>
      <c r="AX2918" s="34">
        <f t="shared" si="594"/>
        <v>115800</v>
      </c>
      <c r="AY2918" s="36">
        <v>1.3258000000000001</v>
      </c>
      <c r="AZ2918" s="36">
        <v>2.0265</v>
      </c>
      <c r="BA2918" s="22"/>
      <c r="BB2918" s="19">
        <v>2316</v>
      </c>
      <c r="BC2918" s="34">
        <f t="shared" si="595"/>
        <v>1535.2764000000002</v>
      </c>
      <c r="BD2918" s="34">
        <f t="shared" si="596"/>
        <v>2346.6869999999999</v>
      </c>
      <c r="BE2918" s="38">
        <v>3.4819999999999997E-2</v>
      </c>
      <c r="BF2918" s="38">
        <f t="shared" si="597"/>
        <v>3.4819999999999997E-2</v>
      </c>
      <c r="BG2918" s="34">
        <v>0</v>
      </c>
      <c r="BH2918" s="34">
        <v>0</v>
      </c>
      <c r="BI2918" s="34">
        <f t="shared" si="598"/>
        <v>1535.2764000000002</v>
      </c>
      <c r="BJ2918" s="34">
        <f t="shared" si="599"/>
        <v>2346.6869999999999</v>
      </c>
      <c r="BK2918" s="34">
        <v>0</v>
      </c>
      <c r="BL2918" s="34">
        <v>30.686999999999898</v>
      </c>
      <c r="BM2918" s="34">
        <f t="shared" si="600"/>
        <v>30.686999999999898</v>
      </c>
      <c r="BN2918" s="39">
        <f t="shared" si="590"/>
        <v>1535.2764000000002</v>
      </c>
      <c r="BO2918" s="39">
        <f t="shared" si="591"/>
        <v>2316</v>
      </c>
      <c r="BP2918" s="39">
        <f t="shared" si="601"/>
        <v>780.72359999999981</v>
      </c>
    </row>
    <row r="2919" spans="1:68" s="25" customFormat="1" ht="14.25" x14ac:dyDescent="0.2">
      <c r="A2919" s="14">
        <v>1804</v>
      </c>
      <c r="B2919" s="40"/>
      <c r="C2919" s="15" t="s">
        <v>22254</v>
      </c>
      <c r="D2919" s="16">
        <v>32959</v>
      </c>
      <c r="E2919" s="15" t="s">
        <v>22255</v>
      </c>
      <c r="F2919" s="15" t="s">
        <v>22254</v>
      </c>
      <c r="G2919" s="17" t="s">
        <v>22256</v>
      </c>
      <c r="H2919" s="17" t="s">
        <v>22257</v>
      </c>
      <c r="I2919" s="17" t="s">
        <v>86</v>
      </c>
      <c r="J2919" s="15" t="s">
        <v>22258</v>
      </c>
      <c r="K2919" s="15" t="s">
        <v>15558</v>
      </c>
      <c r="L2919" s="18" t="s">
        <v>22259</v>
      </c>
      <c r="M2919" s="15" t="s">
        <v>22123</v>
      </c>
      <c r="N2919" s="15" t="s">
        <v>22124</v>
      </c>
      <c r="O2919" s="16">
        <v>556</v>
      </c>
      <c r="P2919" s="15" t="s">
        <v>90</v>
      </c>
      <c r="Q2919" s="15">
        <v>20000</v>
      </c>
      <c r="R2919" s="15">
        <v>100600</v>
      </c>
      <c r="S2919" s="15">
        <v>120600</v>
      </c>
      <c r="T2919" s="15">
        <v>0.03</v>
      </c>
      <c r="U2919" s="15" t="s">
        <v>18717</v>
      </c>
      <c r="V2919" s="15" t="s">
        <v>76</v>
      </c>
      <c r="W2919" s="16">
        <v>1</v>
      </c>
      <c r="X2919" s="16">
        <v>1</v>
      </c>
      <c r="Y2919" s="15">
        <v>1470</v>
      </c>
      <c r="Z2919" s="15">
        <v>3.4000000000000002E-2</v>
      </c>
      <c r="AA2919" s="15" t="s">
        <v>21934</v>
      </c>
      <c r="AB2919" s="15" t="s">
        <v>21935</v>
      </c>
      <c r="AC2919" s="15">
        <v>113625</v>
      </c>
      <c r="AD2919" s="26">
        <v>37377</v>
      </c>
      <c r="AE2919" s="15" t="s">
        <v>183</v>
      </c>
      <c r="AF2919" s="15" t="s">
        <v>22260</v>
      </c>
      <c r="AG2919" s="16">
        <v>1</v>
      </c>
      <c r="AH2919" s="15" t="s">
        <v>22261</v>
      </c>
      <c r="AI2919" s="15" t="s">
        <v>78</v>
      </c>
      <c r="AJ2919" s="15">
        <v>1469.5566406299999</v>
      </c>
      <c r="AK2919" s="15">
        <v>157.990575621</v>
      </c>
      <c r="AL2919" s="15">
        <v>3105408.9556999998</v>
      </c>
      <c r="AM2919" s="15">
        <v>1411820.7678799999</v>
      </c>
      <c r="AN2919" s="19">
        <v>0</v>
      </c>
      <c r="AO2919" s="19">
        <v>0</v>
      </c>
      <c r="AP2919" s="19">
        <v>20000</v>
      </c>
      <c r="AQ2919" s="19">
        <v>95800</v>
      </c>
      <c r="AR2919" s="34">
        <f t="shared" si="592"/>
        <v>115800</v>
      </c>
      <c r="AS2919" s="34">
        <v>0</v>
      </c>
      <c r="AT2919" s="34">
        <v>0</v>
      </c>
      <c r="AU2919" s="34">
        <v>0</v>
      </c>
      <c r="AV2919" s="34">
        <v>0</v>
      </c>
      <c r="AW2919" s="35">
        <f t="shared" si="593"/>
        <v>0</v>
      </c>
      <c r="AX2919" s="34">
        <f t="shared" si="594"/>
        <v>115800</v>
      </c>
      <c r="AY2919" s="36">
        <v>1.3258000000000001</v>
      </c>
      <c r="AZ2919" s="36">
        <v>2.0265</v>
      </c>
      <c r="BA2919" s="22"/>
      <c r="BB2919" s="19">
        <v>2316</v>
      </c>
      <c r="BC2919" s="34">
        <f t="shared" si="595"/>
        <v>1535.2764000000002</v>
      </c>
      <c r="BD2919" s="34">
        <f t="shared" si="596"/>
        <v>2346.6869999999999</v>
      </c>
      <c r="BE2919" s="38">
        <v>3.4819999999999997E-2</v>
      </c>
      <c r="BF2919" s="38">
        <f t="shared" si="597"/>
        <v>3.4819999999999997E-2</v>
      </c>
      <c r="BG2919" s="34">
        <v>0</v>
      </c>
      <c r="BH2919" s="34">
        <v>0</v>
      </c>
      <c r="BI2919" s="34">
        <f t="shared" si="598"/>
        <v>1535.2764000000002</v>
      </c>
      <c r="BJ2919" s="34">
        <f t="shared" si="599"/>
        <v>2346.6869999999999</v>
      </c>
      <c r="BK2919" s="34">
        <v>0</v>
      </c>
      <c r="BL2919" s="34">
        <v>30.686999999999898</v>
      </c>
      <c r="BM2919" s="34">
        <f t="shared" si="600"/>
        <v>30.686999999999898</v>
      </c>
      <c r="BN2919" s="39">
        <f t="shared" si="590"/>
        <v>1535.2764000000002</v>
      </c>
      <c r="BO2919" s="39">
        <f t="shared" si="591"/>
        <v>2316</v>
      </c>
      <c r="BP2919" s="39">
        <f t="shared" si="601"/>
        <v>780.72359999999981</v>
      </c>
    </row>
    <row r="2920" spans="1:68" s="25" customFormat="1" ht="14.25" x14ac:dyDescent="0.2">
      <c r="A2920" s="14">
        <v>1805</v>
      </c>
      <c r="B2920" s="40"/>
      <c r="C2920" s="15" t="s">
        <v>5377</v>
      </c>
      <c r="D2920" s="16">
        <v>20005</v>
      </c>
      <c r="E2920" s="15" t="s">
        <v>22262</v>
      </c>
      <c r="F2920" s="15" t="s">
        <v>22263</v>
      </c>
      <c r="G2920" s="17" t="s">
        <v>22264</v>
      </c>
      <c r="H2920" s="17" t="s">
        <v>22265</v>
      </c>
      <c r="I2920" s="17" t="s">
        <v>86</v>
      </c>
      <c r="J2920" s="15" t="s">
        <v>22266</v>
      </c>
      <c r="K2920" s="15" t="s">
        <v>22267</v>
      </c>
      <c r="L2920" s="18" t="s">
        <v>22268</v>
      </c>
      <c r="M2920" s="15" t="s">
        <v>22123</v>
      </c>
      <c r="N2920" s="15" t="s">
        <v>22124</v>
      </c>
      <c r="O2920" s="16">
        <v>556</v>
      </c>
      <c r="P2920" s="15" t="s">
        <v>90</v>
      </c>
      <c r="Q2920" s="15">
        <v>20000</v>
      </c>
      <c r="R2920" s="15">
        <v>100600</v>
      </c>
      <c r="S2920" s="15">
        <v>120600</v>
      </c>
      <c r="T2920" s="15">
        <v>0.05</v>
      </c>
      <c r="U2920" s="15" t="s">
        <v>18717</v>
      </c>
      <c r="V2920" s="15" t="s">
        <v>76</v>
      </c>
      <c r="W2920" s="16">
        <v>1</v>
      </c>
      <c r="X2920" s="16">
        <v>1</v>
      </c>
      <c r="Y2920" s="15">
        <v>1714</v>
      </c>
      <c r="Z2920" s="15">
        <v>3.9E-2</v>
      </c>
      <c r="AA2920" s="15" t="s">
        <v>21934</v>
      </c>
      <c r="AB2920" s="15" t="s">
        <v>21935</v>
      </c>
      <c r="AC2920" s="15">
        <v>113625</v>
      </c>
      <c r="AD2920" s="26">
        <v>37377</v>
      </c>
      <c r="AE2920" s="15" t="s">
        <v>183</v>
      </c>
      <c r="AF2920" s="15" t="s">
        <v>14958</v>
      </c>
      <c r="AG2920" s="16">
        <v>1</v>
      </c>
      <c r="AH2920" s="15" t="s">
        <v>22269</v>
      </c>
      <c r="AI2920" s="15" t="s">
        <v>78</v>
      </c>
      <c r="AJ2920" s="15">
        <v>1714.4987793</v>
      </c>
      <c r="AK2920" s="15">
        <v>167.989846247</v>
      </c>
      <c r="AL2920" s="15">
        <v>3105424.5523700002</v>
      </c>
      <c r="AM2920" s="15">
        <v>1411792.26028</v>
      </c>
      <c r="AN2920" s="19">
        <v>0</v>
      </c>
      <c r="AO2920" s="19">
        <v>0</v>
      </c>
      <c r="AP2920" s="19">
        <v>20000</v>
      </c>
      <c r="AQ2920" s="19">
        <v>95800</v>
      </c>
      <c r="AR2920" s="34">
        <f t="shared" si="592"/>
        <v>115800</v>
      </c>
      <c r="AS2920" s="34">
        <v>0</v>
      </c>
      <c r="AT2920" s="34">
        <v>0</v>
      </c>
      <c r="AU2920" s="34">
        <v>0</v>
      </c>
      <c r="AV2920" s="34">
        <v>0</v>
      </c>
      <c r="AW2920" s="35">
        <f t="shared" si="593"/>
        <v>0</v>
      </c>
      <c r="AX2920" s="34">
        <f t="shared" si="594"/>
        <v>115800</v>
      </c>
      <c r="AY2920" s="36">
        <v>1.3258000000000001</v>
      </c>
      <c r="AZ2920" s="36">
        <v>2.0265</v>
      </c>
      <c r="BA2920" s="22"/>
      <c r="BB2920" s="19">
        <v>2316</v>
      </c>
      <c r="BC2920" s="34">
        <f t="shared" si="595"/>
        <v>1535.2764000000002</v>
      </c>
      <c r="BD2920" s="34">
        <f t="shared" si="596"/>
        <v>2346.6869999999999</v>
      </c>
      <c r="BE2920" s="38">
        <v>3.4819999999999997E-2</v>
      </c>
      <c r="BF2920" s="38">
        <f t="shared" si="597"/>
        <v>3.4819999999999997E-2</v>
      </c>
      <c r="BG2920" s="34">
        <v>0</v>
      </c>
      <c r="BH2920" s="34">
        <v>0</v>
      </c>
      <c r="BI2920" s="34">
        <f t="shared" si="598"/>
        <v>1535.2764000000002</v>
      </c>
      <c r="BJ2920" s="34">
        <f t="shared" si="599"/>
        <v>2346.6869999999999</v>
      </c>
      <c r="BK2920" s="34">
        <v>0</v>
      </c>
      <c r="BL2920" s="34">
        <v>30.686999999999898</v>
      </c>
      <c r="BM2920" s="34">
        <f t="shared" si="600"/>
        <v>30.686999999999898</v>
      </c>
      <c r="BN2920" s="39">
        <f t="shared" si="590"/>
        <v>1535.2764000000002</v>
      </c>
      <c r="BO2920" s="39">
        <f t="shared" si="591"/>
        <v>2316</v>
      </c>
      <c r="BP2920" s="39">
        <f t="shared" si="601"/>
        <v>780.72359999999981</v>
      </c>
    </row>
    <row r="2921" spans="1:68" s="25" customFormat="1" ht="14.25" x14ac:dyDescent="0.2">
      <c r="A2921" s="14">
        <v>1806</v>
      </c>
      <c r="B2921" s="40"/>
      <c r="C2921" s="15"/>
      <c r="D2921" s="16">
        <v>27535</v>
      </c>
      <c r="E2921" s="15" t="s">
        <v>22270</v>
      </c>
      <c r="F2921" s="15" t="s">
        <v>22271</v>
      </c>
      <c r="G2921" s="17" t="s">
        <v>22272</v>
      </c>
      <c r="H2921" s="17" t="s">
        <v>22273</v>
      </c>
      <c r="I2921" s="17" t="s">
        <v>86</v>
      </c>
      <c r="J2921" s="15" t="s">
        <v>22274</v>
      </c>
      <c r="K2921" s="15" t="s">
        <v>22275</v>
      </c>
      <c r="L2921" s="18" t="s">
        <v>22276</v>
      </c>
      <c r="M2921" s="15" t="s">
        <v>22123</v>
      </c>
      <c r="N2921" s="15" t="s">
        <v>22124</v>
      </c>
      <c r="O2921" s="16">
        <v>556</v>
      </c>
      <c r="P2921" s="15" t="s">
        <v>90</v>
      </c>
      <c r="Q2921" s="15">
        <v>20000</v>
      </c>
      <c r="R2921" s="15">
        <v>82200</v>
      </c>
      <c r="S2921" s="15">
        <v>102200</v>
      </c>
      <c r="T2921" s="15">
        <v>0.04</v>
      </c>
      <c r="U2921" s="15" t="s">
        <v>18717</v>
      </c>
      <c r="V2921" s="15" t="s">
        <v>76</v>
      </c>
      <c r="W2921" s="16">
        <v>1</v>
      </c>
      <c r="X2921" s="16">
        <v>1</v>
      </c>
      <c r="Y2921" s="15">
        <v>1714</v>
      </c>
      <c r="Z2921" s="15">
        <v>3.9E-2</v>
      </c>
      <c r="AA2921" s="15" t="s">
        <v>21934</v>
      </c>
      <c r="AB2921" s="15" t="s">
        <v>21935</v>
      </c>
      <c r="AC2921" s="15">
        <v>110750</v>
      </c>
      <c r="AD2921" s="26">
        <v>40795</v>
      </c>
      <c r="AE2921" s="15" t="s">
        <v>119</v>
      </c>
      <c r="AF2921" s="15" t="s">
        <v>119</v>
      </c>
      <c r="AG2921" s="16">
        <v>1</v>
      </c>
      <c r="AH2921" s="15" t="s">
        <v>22277</v>
      </c>
      <c r="AI2921" s="15" t="s">
        <v>78</v>
      </c>
      <c r="AJ2921" s="15">
        <v>1714.4030761700001</v>
      </c>
      <c r="AK2921" s="15">
        <v>167.98422075400001</v>
      </c>
      <c r="AL2921" s="15">
        <v>3105428.2918099998</v>
      </c>
      <c r="AM2921" s="15">
        <v>1411738.03996</v>
      </c>
      <c r="AN2921" s="19">
        <v>0</v>
      </c>
      <c r="AO2921" s="19">
        <v>0</v>
      </c>
      <c r="AP2921" s="19">
        <v>20000</v>
      </c>
      <c r="AQ2921" s="19">
        <v>82200</v>
      </c>
      <c r="AR2921" s="34">
        <f t="shared" si="592"/>
        <v>102200</v>
      </c>
      <c r="AS2921" s="34">
        <v>0</v>
      </c>
      <c r="AT2921" s="34">
        <v>0</v>
      </c>
      <c r="AU2921" s="34">
        <v>0</v>
      </c>
      <c r="AV2921" s="34">
        <v>0</v>
      </c>
      <c r="AW2921" s="35">
        <f t="shared" si="593"/>
        <v>0</v>
      </c>
      <c r="AX2921" s="34">
        <f t="shared" si="594"/>
        <v>102200</v>
      </c>
      <c r="AY2921" s="36">
        <v>1.3258000000000001</v>
      </c>
      <c r="AZ2921" s="36">
        <v>2.0265</v>
      </c>
      <c r="BA2921" s="22"/>
      <c r="BB2921" s="19">
        <v>2044</v>
      </c>
      <c r="BC2921" s="34">
        <f t="shared" si="595"/>
        <v>1354.9676000000002</v>
      </c>
      <c r="BD2921" s="34">
        <f t="shared" si="596"/>
        <v>2071.0830000000001</v>
      </c>
      <c r="BE2921" s="38">
        <v>3.4819999999999997E-2</v>
      </c>
      <c r="BF2921" s="38">
        <f t="shared" si="597"/>
        <v>3.4819999999999997E-2</v>
      </c>
      <c r="BG2921" s="34">
        <v>0</v>
      </c>
      <c r="BH2921" s="34">
        <v>0</v>
      </c>
      <c r="BI2921" s="34">
        <f t="shared" si="598"/>
        <v>1354.9676000000002</v>
      </c>
      <c r="BJ2921" s="34">
        <f t="shared" si="599"/>
        <v>2071.0830000000001</v>
      </c>
      <c r="BK2921" s="34">
        <v>0</v>
      </c>
      <c r="BL2921" s="34">
        <v>27.083000000000084</v>
      </c>
      <c r="BM2921" s="34">
        <f t="shared" si="600"/>
        <v>27.083000000000084</v>
      </c>
      <c r="BN2921" s="39">
        <f t="shared" si="590"/>
        <v>1354.9676000000002</v>
      </c>
      <c r="BO2921" s="39">
        <f t="shared" si="591"/>
        <v>2044</v>
      </c>
      <c r="BP2921" s="39">
        <f t="shared" si="601"/>
        <v>689.03239999999983</v>
      </c>
    </row>
    <row r="2922" spans="1:68" s="25" customFormat="1" ht="14.25" x14ac:dyDescent="0.2">
      <c r="A2922" s="14">
        <v>1807</v>
      </c>
      <c r="B2922" s="40"/>
      <c r="C2922" s="15"/>
      <c r="D2922" s="16">
        <v>13402</v>
      </c>
      <c r="E2922" s="15" t="s">
        <v>22278</v>
      </c>
      <c r="F2922" s="15" t="s">
        <v>22279</v>
      </c>
      <c r="G2922" s="17" t="s">
        <v>22280</v>
      </c>
      <c r="H2922" s="17" t="s">
        <v>22281</v>
      </c>
      <c r="I2922" s="17" t="s">
        <v>86</v>
      </c>
      <c r="J2922" s="15" t="s">
        <v>22281</v>
      </c>
      <c r="K2922" s="15" t="s">
        <v>6502</v>
      </c>
      <c r="L2922" s="18" t="s">
        <v>22282</v>
      </c>
      <c r="M2922" s="15" t="s">
        <v>22123</v>
      </c>
      <c r="N2922" s="15" t="s">
        <v>22124</v>
      </c>
      <c r="O2922" s="16">
        <v>556</v>
      </c>
      <c r="P2922" s="15" t="s">
        <v>90</v>
      </c>
      <c r="Q2922" s="15">
        <v>20000</v>
      </c>
      <c r="R2922" s="15">
        <v>80400</v>
      </c>
      <c r="S2922" s="15">
        <v>100400</v>
      </c>
      <c r="T2922" s="15">
        <v>0.04</v>
      </c>
      <c r="U2922" s="15" t="s">
        <v>18717</v>
      </c>
      <c r="V2922" s="15" t="s">
        <v>76</v>
      </c>
      <c r="W2922" s="16">
        <v>1</v>
      </c>
      <c r="X2922" s="16">
        <v>1</v>
      </c>
      <c r="Y2922" s="15">
        <v>1736</v>
      </c>
      <c r="Z2922" s="15">
        <v>0.04</v>
      </c>
      <c r="AA2922" s="15" t="s">
        <v>21934</v>
      </c>
      <c r="AB2922" s="15" t="s">
        <v>21935</v>
      </c>
      <c r="AC2922" s="15">
        <v>26500</v>
      </c>
      <c r="AD2922" s="26">
        <v>36965</v>
      </c>
      <c r="AE2922" s="15" t="s">
        <v>119</v>
      </c>
      <c r="AF2922" s="15" t="s">
        <v>119</v>
      </c>
      <c r="AG2922" s="16">
        <v>1</v>
      </c>
      <c r="AH2922" s="15" t="s">
        <v>22283</v>
      </c>
      <c r="AI2922" s="15" t="s">
        <v>78</v>
      </c>
      <c r="AJ2922" s="15">
        <v>1735.7106933600001</v>
      </c>
      <c r="AK2922" s="15">
        <v>168.85030670699999</v>
      </c>
      <c r="AL2922" s="15">
        <v>3105427.6850399999</v>
      </c>
      <c r="AM2922" s="15">
        <v>1411702.83556</v>
      </c>
      <c r="AN2922" s="19">
        <v>0</v>
      </c>
      <c r="AO2922" s="19">
        <v>0</v>
      </c>
      <c r="AP2922" s="19">
        <v>20000</v>
      </c>
      <c r="AQ2922" s="19">
        <v>80400</v>
      </c>
      <c r="AR2922" s="34">
        <f t="shared" si="592"/>
        <v>100400</v>
      </c>
      <c r="AS2922" s="34">
        <v>0</v>
      </c>
      <c r="AT2922" s="34">
        <v>0</v>
      </c>
      <c r="AU2922" s="34">
        <v>0</v>
      </c>
      <c r="AV2922" s="34">
        <v>0</v>
      </c>
      <c r="AW2922" s="35">
        <f t="shared" si="593"/>
        <v>0</v>
      </c>
      <c r="AX2922" s="34">
        <f t="shared" si="594"/>
        <v>100400</v>
      </c>
      <c r="AY2922" s="36">
        <v>1.3258000000000001</v>
      </c>
      <c r="AZ2922" s="36">
        <v>2.0265</v>
      </c>
      <c r="BA2922" s="22"/>
      <c r="BB2922" s="19">
        <v>2008</v>
      </c>
      <c r="BC2922" s="34">
        <f t="shared" si="595"/>
        <v>1331.1032</v>
      </c>
      <c r="BD2922" s="34">
        <f t="shared" si="596"/>
        <v>2034.606</v>
      </c>
      <c r="BE2922" s="38">
        <v>3.4819999999999997E-2</v>
      </c>
      <c r="BF2922" s="38">
        <f t="shared" si="597"/>
        <v>3.4819999999999997E-2</v>
      </c>
      <c r="BG2922" s="34">
        <v>0</v>
      </c>
      <c r="BH2922" s="34">
        <v>0</v>
      </c>
      <c r="BI2922" s="34">
        <f t="shared" si="598"/>
        <v>1331.1032</v>
      </c>
      <c r="BJ2922" s="34">
        <f t="shared" si="599"/>
        <v>2034.606</v>
      </c>
      <c r="BK2922" s="34">
        <v>0</v>
      </c>
      <c r="BL2922" s="34">
        <v>26.605999999999995</v>
      </c>
      <c r="BM2922" s="34">
        <f t="shared" si="600"/>
        <v>26.605999999999995</v>
      </c>
      <c r="BN2922" s="39">
        <f t="shared" si="590"/>
        <v>1331.1032</v>
      </c>
      <c r="BO2922" s="39">
        <f t="shared" si="591"/>
        <v>2008</v>
      </c>
      <c r="BP2922" s="39">
        <f t="shared" si="601"/>
        <v>676.89679999999998</v>
      </c>
    </row>
    <row r="2923" spans="1:68" s="25" customFormat="1" ht="14.25" x14ac:dyDescent="0.2">
      <c r="A2923" s="14">
        <v>1808</v>
      </c>
      <c r="B2923" s="40"/>
      <c r="C2923" s="15"/>
      <c r="D2923" s="16">
        <v>3313</v>
      </c>
      <c r="E2923" s="15" t="s">
        <v>22284</v>
      </c>
      <c r="F2923" s="15" t="s">
        <v>22285</v>
      </c>
      <c r="G2923" s="17" t="s">
        <v>22286</v>
      </c>
      <c r="H2923" s="17" t="s">
        <v>22287</v>
      </c>
      <c r="I2923" s="17" t="s">
        <v>86</v>
      </c>
      <c r="J2923" s="15" t="s">
        <v>22288</v>
      </c>
      <c r="K2923" s="15" t="s">
        <v>3455</v>
      </c>
      <c r="L2923" s="18" t="s">
        <v>22289</v>
      </c>
      <c r="M2923" s="15" t="s">
        <v>22123</v>
      </c>
      <c r="N2923" s="15" t="s">
        <v>22124</v>
      </c>
      <c r="O2923" s="16">
        <v>556</v>
      </c>
      <c r="P2923" s="15" t="s">
        <v>90</v>
      </c>
      <c r="Q2923" s="15">
        <v>20000</v>
      </c>
      <c r="R2923" s="15">
        <v>71700</v>
      </c>
      <c r="S2923" s="15">
        <v>91700</v>
      </c>
      <c r="T2923" s="15">
        <v>0.04</v>
      </c>
      <c r="U2923" s="15" t="s">
        <v>18717</v>
      </c>
      <c r="V2923" s="15" t="s">
        <v>76</v>
      </c>
      <c r="W2923" s="16">
        <v>1</v>
      </c>
      <c r="X2923" s="16">
        <v>1</v>
      </c>
      <c r="Y2923" s="15">
        <v>1734</v>
      </c>
      <c r="Z2923" s="15">
        <v>0.04</v>
      </c>
      <c r="AA2923" s="15" t="s">
        <v>21934</v>
      </c>
      <c r="AB2923" s="15" t="s">
        <v>21935</v>
      </c>
      <c r="AC2923" s="15">
        <v>91500</v>
      </c>
      <c r="AD2923" s="26">
        <v>40984</v>
      </c>
      <c r="AE2923" s="15" t="s">
        <v>222</v>
      </c>
      <c r="AF2923" s="15" t="s">
        <v>22290</v>
      </c>
      <c r="AG2923" s="16">
        <v>1</v>
      </c>
      <c r="AH2923" s="15" t="s">
        <v>22291</v>
      </c>
      <c r="AI2923" s="15" t="s">
        <v>78</v>
      </c>
      <c r="AJ2923" s="15">
        <v>1734.39331055</v>
      </c>
      <c r="AK2923" s="15">
        <v>168.792837112</v>
      </c>
      <c r="AL2923" s="15">
        <v>3105412.22597</v>
      </c>
      <c r="AM2923" s="15">
        <v>1411637.8308900001</v>
      </c>
      <c r="AN2923" s="19">
        <v>20000</v>
      </c>
      <c r="AO2923" s="19">
        <v>71800</v>
      </c>
      <c r="AP2923" s="19">
        <v>0</v>
      </c>
      <c r="AQ2923" s="19">
        <v>0</v>
      </c>
      <c r="AR2923" s="34">
        <f t="shared" si="592"/>
        <v>91800</v>
      </c>
      <c r="AS2923" s="34">
        <v>45000</v>
      </c>
      <c r="AT2923" s="34">
        <v>0</v>
      </c>
      <c r="AU2923" s="34">
        <v>16380</v>
      </c>
      <c r="AV2923" s="34">
        <v>12480</v>
      </c>
      <c r="AW2923" s="35">
        <f t="shared" si="593"/>
        <v>73860</v>
      </c>
      <c r="AX2923" s="34">
        <f t="shared" si="594"/>
        <v>17940</v>
      </c>
      <c r="AY2923" s="36">
        <v>1.3258000000000001</v>
      </c>
      <c r="AZ2923" s="36">
        <v>2.0265</v>
      </c>
      <c r="BA2923" s="22"/>
      <c r="BB2923" s="19">
        <v>918</v>
      </c>
      <c r="BC2923" s="34">
        <f t="shared" si="595"/>
        <v>237.84852000000004</v>
      </c>
      <c r="BD2923" s="34">
        <f t="shared" si="596"/>
        <v>363.55410000000001</v>
      </c>
      <c r="BE2923" s="38">
        <v>3.4819999999999997E-2</v>
      </c>
      <c r="BF2923" s="38">
        <f t="shared" si="597"/>
        <v>3.4819999999999997E-2</v>
      </c>
      <c r="BG2923" s="34">
        <v>8.2818854664000003</v>
      </c>
      <c r="BH2923" s="34">
        <v>12.658953761999999</v>
      </c>
      <c r="BI2923" s="34">
        <f t="shared" si="598"/>
        <v>229.56663453360002</v>
      </c>
      <c r="BJ2923" s="34">
        <f t="shared" si="599"/>
        <v>350.895146238</v>
      </c>
      <c r="BK2923" s="34">
        <v>0</v>
      </c>
      <c r="BL2923" s="34">
        <v>0</v>
      </c>
      <c r="BM2923" s="34">
        <f t="shared" si="600"/>
        <v>0</v>
      </c>
      <c r="BN2923" s="39">
        <f t="shared" si="590"/>
        <v>229.56663453360002</v>
      </c>
      <c r="BO2923" s="39">
        <f t="shared" si="591"/>
        <v>350.895146238</v>
      </c>
      <c r="BP2923" s="39">
        <f t="shared" si="601"/>
        <v>121.32851170439997</v>
      </c>
    </row>
    <row r="2924" spans="1:68" s="25" customFormat="1" ht="14.25" x14ac:dyDescent="0.2">
      <c r="A2924" s="14">
        <v>1809</v>
      </c>
      <c r="B2924" s="40"/>
      <c r="C2924" s="15" t="s">
        <v>159</v>
      </c>
      <c r="D2924" s="16">
        <v>26876</v>
      </c>
      <c r="E2924" s="15" t="s">
        <v>22292</v>
      </c>
      <c r="F2924" s="15" t="s">
        <v>22293</v>
      </c>
      <c r="G2924" s="17" t="s">
        <v>22294</v>
      </c>
      <c r="H2924" s="17" t="s">
        <v>22295</v>
      </c>
      <c r="I2924" s="17" t="s">
        <v>86</v>
      </c>
      <c r="J2924" s="15" t="s">
        <v>22296</v>
      </c>
      <c r="K2924" s="15" t="s">
        <v>4926</v>
      </c>
      <c r="L2924" s="18" t="s">
        <v>22297</v>
      </c>
      <c r="M2924" s="15" t="s">
        <v>22123</v>
      </c>
      <c r="N2924" s="15" t="s">
        <v>22124</v>
      </c>
      <c r="O2924" s="16">
        <v>556</v>
      </c>
      <c r="P2924" s="15" t="s">
        <v>90</v>
      </c>
      <c r="Q2924" s="15">
        <v>20000</v>
      </c>
      <c r="R2924" s="15">
        <v>78000</v>
      </c>
      <c r="S2924" s="15">
        <v>98000</v>
      </c>
      <c r="T2924" s="15">
        <v>0.04</v>
      </c>
      <c r="U2924" s="15" t="s">
        <v>18717</v>
      </c>
      <c r="V2924" s="15" t="s">
        <v>76</v>
      </c>
      <c r="W2924" s="16">
        <v>1</v>
      </c>
      <c r="X2924" s="16">
        <v>1</v>
      </c>
      <c r="Y2924" s="15">
        <v>1716</v>
      </c>
      <c r="Z2924" s="15">
        <v>3.9E-2</v>
      </c>
      <c r="AA2924" s="15" t="s">
        <v>21934</v>
      </c>
      <c r="AB2924" s="15" t="s">
        <v>21935</v>
      </c>
      <c r="AC2924" s="15">
        <v>83000</v>
      </c>
      <c r="AD2924" s="26">
        <v>36738</v>
      </c>
      <c r="AE2924" s="15" t="s">
        <v>211</v>
      </c>
      <c r="AF2924" s="15" t="s">
        <v>22298</v>
      </c>
      <c r="AG2924" s="16">
        <v>1</v>
      </c>
      <c r="AH2924" s="15" t="s">
        <v>22299</v>
      </c>
      <c r="AI2924" s="15" t="s">
        <v>78</v>
      </c>
      <c r="AJ2924" s="15">
        <v>1715.7114257799999</v>
      </c>
      <c r="AK2924" s="15">
        <v>168.02715263100001</v>
      </c>
      <c r="AL2924" s="15">
        <v>3105397.4906199998</v>
      </c>
      <c r="AM2924" s="15">
        <v>1411605.8514400001</v>
      </c>
      <c r="AN2924" s="19">
        <v>20000</v>
      </c>
      <c r="AO2924" s="19">
        <v>78100</v>
      </c>
      <c r="AP2924" s="19">
        <v>0</v>
      </c>
      <c r="AQ2924" s="19">
        <v>0</v>
      </c>
      <c r="AR2924" s="34">
        <f t="shared" si="592"/>
        <v>98100</v>
      </c>
      <c r="AS2924" s="34">
        <v>45000</v>
      </c>
      <c r="AT2924" s="34">
        <v>0</v>
      </c>
      <c r="AU2924" s="34">
        <v>18585</v>
      </c>
      <c r="AV2924" s="34">
        <v>12480</v>
      </c>
      <c r="AW2924" s="35">
        <f t="shared" si="593"/>
        <v>76065</v>
      </c>
      <c r="AX2924" s="34">
        <f t="shared" si="594"/>
        <v>22035</v>
      </c>
      <c r="AY2924" s="36">
        <v>1.3258000000000001</v>
      </c>
      <c r="AZ2924" s="36">
        <v>2.0265</v>
      </c>
      <c r="BA2924" s="22"/>
      <c r="BB2924" s="19">
        <v>981</v>
      </c>
      <c r="BC2924" s="34">
        <f t="shared" si="595"/>
        <v>292.14003000000002</v>
      </c>
      <c r="BD2924" s="34">
        <f t="shared" si="596"/>
        <v>446.53927499999998</v>
      </c>
      <c r="BE2924" s="38">
        <v>3.4819999999999997E-2</v>
      </c>
      <c r="BF2924" s="38">
        <f t="shared" si="597"/>
        <v>3.4819999999999997E-2</v>
      </c>
      <c r="BG2924" s="34">
        <v>10.1723158446</v>
      </c>
      <c r="BH2924" s="34">
        <v>15.548497555499997</v>
      </c>
      <c r="BI2924" s="34">
        <f t="shared" si="598"/>
        <v>281.96771415540002</v>
      </c>
      <c r="BJ2924" s="34">
        <f t="shared" si="599"/>
        <v>430.9907774445</v>
      </c>
      <c r="BK2924" s="34">
        <v>0</v>
      </c>
      <c r="BL2924" s="34">
        <v>0</v>
      </c>
      <c r="BM2924" s="34">
        <f t="shared" si="600"/>
        <v>0</v>
      </c>
      <c r="BN2924" s="39">
        <f t="shared" si="590"/>
        <v>281.96771415540002</v>
      </c>
      <c r="BO2924" s="39">
        <f t="shared" si="591"/>
        <v>430.9907774445</v>
      </c>
      <c r="BP2924" s="39">
        <f t="shared" si="601"/>
        <v>149.02306328909998</v>
      </c>
    </row>
    <row r="2925" spans="1:68" s="25" customFormat="1" ht="14.25" x14ac:dyDescent="0.2">
      <c r="A2925" s="14">
        <v>1810</v>
      </c>
      <c r="B2925" s="40"/>
      <c r="C2925" s="15"/>
      <c r="D2925" s="16">
        <v>19680</v>
      </c>
      <c r="E2925" s="15" t="s">
        <v>22300</v>
      </c>
      <c r="F2925" s="15" t="s">
        <v>22301</v>
      </c>
      <c r="G2925" s="17" t="s">
        <v>22302</v>
      </c>
      <c r="H2925" s="17" t="s">
        <v>22303</v>
      </c>
      <c r="I2925" s="17" t="s">
        <v>86</v>
      </c>
      <c r="J2925" s="15" t="s">
        <v>22304</v>
      </c>
      <c r="K2925" s="15" t="s">
        <v>2505</v>
      </c>
      <c r="L2925" s="18" t="s">
        <v>22305</v>
      </c>
      <c r="M2925" s="15" t="s">
        <v>22123</v>
      </c>
      <c r="N2925" s="15" t="s">
        <v>22124</v>
      </c>
      <c r="O2925" s="16">
        <v>500</v>
      </c>
      <c r="P2925" s="15" t="s">
        <v>1055</v>
      </c>
      <c r="Q2925" s="15">
        <v>20000</v>
      </c>
      <c r="R2925" s="15">
        <v>0</v>
      </c>
      <c r="S2925" s="15">
        <v>20000</v>
      </c>
      <c r="T2925" s="15">
        <v>0.05</v>
      </c>
      <c r="U2925" s="15" t="s">
        <v>18717</v>
      </c>
      <c r="V2925" s="15" t="s">
        <v>76</v>
      </c>
      <c r="W2925" s="16">
        <v>0</v>
      </c>
      <c r="X2925" s="16">
        <v>1</v>
      </c>
      <c r="Y2925" s="15">
        <v>1715</v>
      </c>
      <c r="Z2925" s="15">
        <v>3.9E-2</v>
      </c>
      <c r="AA2925" s="15" t="s">
        <v>21934</v>
      </c>
      <c r="AB2925" s="15" t="s">
        <v>21935</v>
      </c>
      <c r="AC2925" s="15">
        <v>185125</v>
      </c>
      <c r="AD2925" s="26">
        <v>37585</v>
      </c>
      <c r="AE2925" s="15" t="s">
        <v>468</v>
      </c>
      <c r="AF2925" s="15" t="s">
        <v>22306</v>
      </c>
      <c r="AG2925" s="16">
        <v>1</v>
      </c>
      <c r="AH2925" s="15" t="s">
        <v>22307</v>
      </c>
      <c r="AI2925" s="15" t="s">
        <v>78</v>
      </c>
      <c r="AJ2925" s="15">
        <v>1714.9328613299999</v>
      </c>
      <c r="AK2925" s="15">
        <v>167.99620809499999</v>
      </c>
      <c r="AL2925" s="15">
        <v>3105363.7472999999</v>
      </c>
      <c r="AM2925" s="15">
        <v>1411564.3104399999</v>
      </c>
      <c r="AN2925" s="19">
        <v>0</v>
      </c>
      <c r="AO2925" s="19">
        <v>0</v>
      </c>
      <c r="AP2925" s="19">
        <v>20000</v>
      </c>
      <c r="AQ2925" s="19">
        <v>0</v>
      </c>
      <c r="AR2925" s="34">
        <f t="shared" si="592"/>
        <v>20000</v>
      </c>
      <c r="AS2925" s="34">
        <v>0</v>
      </c>
      <c r="AT2925" s="34">
        <v>0</v>
      </c>
      <c r="AU2925" s="34">
        <v>0</v>
      </c>
      <c r="AV2925" s="34">
        <v>0</v>
      </c>
      <c r="AW2925" s="35">
        <f t="shared" si="593"/>
        <v>0</v>
      </c>
      <c r="AX2925" s="34">
        <f t="shared" si="594"/>
        <v>20000</v>
      </c>
      <c r="AY2925" s="36">
        <v>1.3258000000000001</v>
      </c>
      <c r="AZ2925" s="36">
        <v>2.0265</v>
      </c>
      <c r="BA2925" s="22"/>
      <c r="BB2925" s="19">
        <v>600</v>
      </c>
      <c r="BC2925" s="34">
        <f t="shared" si="595"/>
        <v>265.16000000000003</v>
      </c>
      <c r="BD2925" s="34">
        <f t="shared" si="596"/>
        <v>405.3</v>
      </c>
      <c r="BE2925" s="38">
        <v>3.4819999999999997E-2</v>
      </c>
      <c r="BF2925" s="38">
        <f t="shared" si="597"/>
        <v>3.4819999999999997E-2</v>
      </c>
      <c r="BG2925" s="34">
        <v>0</v>
      </c>
      <c r="BH2925" s="34">
        <v>0</v>
      </c>
      <c r="BI2925" s="34">
        <f t="shared" si="598"/>
        <v>265.16000000000003</v>
      </c>
      <c r="BJ2925" s="34">
        <f t="shared" si="599"/>
        <v>405.3</v>
      </c>
      <c r="BK2925" s="34">
        <v>0</v>
      </c>
      <c r="BL2925" s="34">
        <v>0</v>
      </c>
      <c r="BM2925" s="34">
        <f t="shared" si="600"/>
        <v>0</v>
      </c>
      <c r="BN2925" s="39">
        <f t="shared" si="590"/>
        <v>265.16000000000003</v>
      </c>
      <c r="BO2925" s="39">
        <f t="shared" si="591"/>
        <v>405.3</v>
      </c>
      <c r="BP2925" s="39">
        <f t="shared" si="601"/>
        <v>140.13999999999999</v>
      </c>
    </row>
    <row r="2926" spans="1:68" s="25" customFormat="1" ht="14.25" x14ac:dyDescent="0.2">
      <c r="A2926" s="14">
        <v>1811</v>
      </c>
      <c r="B2926" s="40"/>
      <c r="C2926" s="15" t="s">
        <v>159</v>
      </c>
      <c r="D2926" s="16">
        <v>20230</v>
      </c>
      <c r="E2926" s="15" t="s">
        <v>22308</v>
      </c>
      <c r="F2926" s="15" t="s">
        <v>22309</v>
      </c>
      <c r="G2926" s="17" t="s">
        <v>22310</v>
      </c>
      <c r="H2926" s="17" t="s">
        <v>22311</v>
      </c>
      <c r="I2926" s="17" t="s">
        <v>86</v>
      </c>
      <c r="J2926" s="15" t="s">
        <v>22312</v>
      </c>
      <c r="K2926" s="15" t="s">
        <v>1313</v>
      </c>
      <c r="L2926" s="18" t="s">
        <v>22313</v>
      </c>
      <c r="M2926" s="15" t="s">
        <v>22123</v>
      </c>
      <c r="N2926" s="15" t="s">
        <v>22124</v>
      </c>
      <c r="O2926" s="16">
        <v>500</v>
      </c>
      <c r="P2926" s="15" t="s">
        <v>1055</v>
      </c>
      <c r="Q2926" s="15">
        <v>20000</v>
      </c>
      <c r="R2926" s="15">
        <v>0</v>
      </c>
      <c r="S2926" s="15">
        <v>20000</v>
      </c>
      <c r="T2926" s="15">
        <v>0.03</v>
      </c>
      <c r="U2926" s="15" t="s">
        <v>18717</v>
      </c>
      <c r="V2926" s="15" t="s">
        <v>76</v>
      </c>
      <c r="W2926" s="16">
        <v>0</v>
      </c>
      <c r="X2926" s="16">
        <v>1</v>
      </c>
      <c r="Y2926" s="15">
        <v>1491</v>
      </c>
      <c r="Z2926" s="15">
        <v>3.4000000000000002E-2</v>
      </c>
      <c r="AA2926" s="15" t="s">
        <v>21934</v>
      </c>
      <c r="AB2926" s="15" t="s">
        <v>21935</v>
      </c>
      <c r="AC2926" s="15">
        <v>185125</v>
      </c>
      <c r="AD2926" s="26">
        <v>37585</v>
      </c>
      <c r="AE2926" s="15" t="s">
        <v>468</v>
      </c>
      <c r="AF2926" s="15" t="s">
        <v>22314</v>
      </c>
      <c r="AG2926" s="16">
        <v>1</v>
      </c>
      <c r="AH2926" s="15" t="s">
        <v>22315</v>
      </c>
      <c r="AI2926" s="15" t="s">
        <v>78</v>
      </c>
      <c r="AJ2926" s="15">
        <v>1490.9128418</v>
      </c>
      <c r="AK2926" s="15">
        <v>158.856768891</v>
      </c>
      <c r="AL2926" s="15">
        <v>3105386.3136700001</v>
      </c>
      <c r="AM2926" s="15">
        <v>1411540.6227200001</v>
      </c>
      <c r="AN2926" s="19">
        <v>0</v>
      </c>
      <c r="AO2926" s="19">
        <v>0</v>
      </c>
      <c r="AP2926" s="19">
        <v>20000</v>
      </c>
      <c r="AQ2926" s="19">
        <v>0</v>
      </c>
      <c r="AR2926" s="34">
        <f t="shared" si="592"/>
        <v>20000</v>
      </c>
      <c r="AS2926" s="34">
        <v>0</v>
      </c>
      <c r="AT2926" s="34">
        <v>0</v>
      </c>
      <c r="AU2926" s="34">
        <v>0</v>
      </c>
      <c r="AV2926" s="34">
        <v>0</v>
      </c>
      <c r="AW2926" s="35">
        <f t="shared" si="593"/>
        <v>0</v>
      </c>
      <c r="AX2926" s="34">
        <f t="shared" si="594"/>
        <v>20000</v>
      </c>
      <c r="AY2926" s="36">
        <v>1.3258000000000001</v>
      </c>
      <c r="AZ2926" s="36">
        <v>2.0265</v>
      </c>
      <c r="BA2926" s="22"/>
      <c r="BB2926" s="19">
        <v>600</v>
      </c>
      <c r="BC2926" s="34">
        <f t="shared" si="595"/>
        <v>265.16000000000003</v>
      </c>
      <c r="BD2926" s="34">
        <f t="shared" si="596"/>
        <v>405.3</v>
      </c>
      <c r="BE2926" s="38">
        <v>3.4819999999999997E-2</v>
      </c>
      <c r="BF2926" s="38">
        <f t="shared" si="597"/>
        <v>3.4819999999999997E-2</v>
      </c>
      <c r="BG2926" s="34">
        <v>0</v>
      </c>
      <c r="BH2926" s="34">
        <v>0</v>
      </c>
      <c r="BI2926" s="34">
        <f t="shared" si="598"/>
        <v>265.16000000000003</v>
      </c>
      <c r="BJ2926" s="34">
        <f t="shared" si="599"/>
        <v>405.3</v>
      </c>
      <c r="BK2926" s="34">
        <v>0</v>
      </c>
      <c r="BL2926" s="34">
        <v>0</v>
      </c>
      <c r="BM2926" s="34">
        <f t="shared" si="600"/>
        <v>0</v>
      </c>
      <c r="BN2926" s="39">
        <f t="shared" si="590"/>
        <v>265.16000000000003</v>
      </c>
      <c r="BO2926" s="39">
        <f t="shared" si="591"/>
        <v>405.3</v>
      </c>
      <c r="BP2926" s="39">
        <f t="shared" si="601"/>
        <v>140.13999999999999</v>
      </c>
    </row>
    <row r="2927" spans="1:68" s="25" customFormat="1" ht="14.25" x14ac:dyDescent="0.2">
      <c r="A2927" s="14">
        <v>1812</v>
      </c>
      <c r="B2927" s="40"/>
      <c r="C2927" s="15" t="s">
        <v>22316</v>
      </c>
      <c r="D2927" s="16">
        <v>33662</v>
      </c>
      <c r="E2927" s="15" t="s">
        <v>22317</v>
      </c>
      <c r="F2927" s="15" t="s">
        <v>22316</v>
      </c>
      <c r="G2927" s="17" t="s">
        <v>22318</v>
      </c>
      <c r="H2927" s="17" t="s">
        <v>22319</v>
      </c>
      <c r="I2927" s="17" t="s">
        <v>86</v>
      </c>
      <c r="J2927" s="15" t="s">
        <v>22320</v>
      </c>
      <c r="K2927" s="15" t="s">
        <v>2392</v>
      </c>
      <c r="L2927" s="18" t="s">
        <v>22321</v>
      </c>
      <c r="M2927" s="15" t="s">
        <v>22123</v>
      </c>
      <c r="N2927" s="15" t="s">
        <v>22124</v>
      </c>
      <c r="O2927" s="16">
        <v>500</v>
      </c>
      <c r="P2927" s="15" t="s">
        <v>1055</v>
      </c>
      <c r="Q2927" s="15">
        <v>20000</v>
      </c>
      <c r="R2927" s="15">
        <v>0</v>
      </c>
      <c r="S2927" s="15">
        <v>20000</v>
      </c>
      <c r="T2927" s="15">
        <v>0.03</v>
      </c>
      <c r="U2927" s="15" t="s">
        <v>18717</v>
      </c>
      <c r="V2927" s="15" t="s">
        <v>76</v>
      </c>
      <c r="W2927" s="16">
        <v>0</v>
      </c>
      <c r="X2927" s="16">
        <v>1</v>
      </c>
      <c r="Y2927" s="15">
        <v>1470</v>
      </c>
      <c r="Z2927" s="15">
        <v>3.4000000000000002E-2</v>
      </c>
      <c r="AA2927" s="15" t="s">
        <v>21934</v>
      </c>
      <c r="AB2927" s="15" t="s">
        <v>21935</v>
      </c>
      <c r="AC2927" s="15">
        <v>185125</v>
      </c>
      <c r="AD2927" s="26">
        <v>37585</v>
      </c>
      <c r="AE2927" s="15" t="s">
        <v>468</v>
      </c>
      <c r="AF2927" s="15" t="s">
        <v>22322</v>
      </c>
      <c r="AG2927" s="16">
        <v>1</v>
      </c>
      <c r="AH2927" s="15" t="s">
        <v>22323</v>
      </c>
      <c r="AI2927" s="15" t="s">
        <v>78</v>
      </c>
      <c r="AJ2927" s="15">
        <v>1469.51953125</v>
      </c>
      <c r="AK2927" s="15">
        <v>157.98814908700001</v>
      </c>
      <c r="AL2927" s="15">
        <v>3105406.99504</v>
      </c>
      <c r="AM2927" s="15">
        <v>1411518.5989600001</v>
      </c>
      <c r="AN2927" s="19">
        <v>0</v>
      </c>
      <c r="AO2927" s="19">
        <v>0</v>
      </c>
      <c r="AP2927" s="19">
        <v>20000</v>
      </c>
      <c r="AQ2927" s="19">
        <v>0</v>
      </c>
      <c r="AR2927" s="34">
        <f t="shared" si="592"/>
        <v>20000</v>
      </c>
      <c r="AS2927" s="34">
        <v>0</v>
      </c>
      <c r="AT2927" s="34">
        <v>0</v>
      </c>
      <c r="AU2927" s="34">
        <v>0</v>
      </c>
      <c r="AV2927" s="34">
        <v>0</v>
      </c>
      <c r="AW2927" s="35">
        <f t="shared" si="593"/>
        <v>0</v>
      </c>
      <c r="AX2927" s="34">
        <f t="shared" si="594"/>
        <v>20000</v>
      </c>
      <c r="AY2927" s="36">
        <v>1.3258000000000001</v>
      </c>
      <c r="AZ2927" s="36">
        <v>2.0265</v>
      </c>
      <c r="BA2927" s="22"/>
      <c r="BB2927" s="19">
        <v>600</v>
      </c>
      <c r="BC2927" s="34">
        <f t="shared" si="595"/>
        <v>265.16000000000003</v>
      </c>
      <c r="BD2927" s="34">
        <f t="shared" si="596"/>
        <v>405.3</v>
      </c>
      <c r="BE2927" s="38">
        <v>3.4819999999999997E-2</v>
      </c>
      <c r="BF2927" s="38">
        <f t="shared" si="597"/>
        <v>3.4819999999999997E-2</v>
      </c>
      <c r="BG2927" s="34">
        <v>0</v>
      </c>
      <c r="BH2927" s="34">
        <v>0</v>
      </c>
      <c r="BI2927" s="34">
        <f t="shared" si="598"/>
        <v>265.16000000000003</v>
      </c>
      <c r="BJ2927" s="34">
        <f t="shared" si="599"/>
        <v>405.3</v>
      </c>
      <c r="BK2927" s="34">
        <v>0</v>
      </c>
      <c r="BL2927" s="34">
        <v>0</v>
      </c>
      <c r="BM2927" s="34">
        <f t="shared" si="600"/>
        <v>0</v>
      </c>
      <c r="BN2927" s="39">
        <f t="shared" si="590"/>
        <v>265.16000000000003</v>
      </c>
      <c r="BO2927" s="39">
        <f t="shared" si="591"/>
        <v>405.3</v>
      </c>
      <c r="BP2927" s="39">
        <f t="shared" si="601"/>
        <v>140.13999999999999</v>
      </c>
    </row>
    <row r="2928" spans="1:68" s="25" customFormat="1" ht="14.25" x14ac:dyDescent="0.2">
      <c r="A2928" s="14">
        <v>1813</v>
      </c>
      <c r="B2928" s="40"/>
      <c r="C2928" s="15" t="s">
        <v>22324</v>
      </c>
      <c r="D2928" s="16">
        <v>28648</v>
      </c>
      <c r="E2928" s="15" t="s">
        <v>22325</v>
      </c>
      <c r="F2928" s="15" t="s">
        <v>22324</v>
      </c>
      <c r="G2928" s="17" t="s">
        <v>22326</v>
      </c>
      <c r="H2928" s="17" t="s">
        <v>22327</v>
      </c>
      <c r="I2928" s="17" t="s">
        <v>86</v>
      </c>
      <c r="J2928" s="15" t="s">
        <v>22328</v>
      </c>
      <c r="K2928" s="15" t="s">
        <v>929</v>
      </c>
      <c r="L2928" s="18" t="s">
        <v>22329</v>
      </c>
      <c r="M2928" s="15" t="s">
        <v>22123</v>
      </c>
      <c r="N2928" s="15" t="s">
        <v>22124</v>
      </c>
      <c r="O2928" s="16">
        <v>500</v>
      </c>
      <c r="P2928" s="15" t="s">
        <v>1055</v>
      </c>
      <c r="Q2928" s="15">
        <v>20000</v>
      </c>
      <c r="R2928" s="15">
        <v>0</v>
      </c>
      <c r="S2928" s="15">
        <v>20000</v>
      </c>
      <c r="T2928" s="15">
        <v>0.05</v>
      </c>
      <c r="U2928" s="15" t="s">
        <v>18717</v>
      </c>
      <c r="V2928" s="15" t="s">
        <v>76</v>
      </c>
      <c r="W2928" s="16">
        <v>0</v>
      </c>
      <c r="X2928" s="16">
        <v>1</v>
      </c>
      <c r="Y2928" s="15">
        <v>1714</v>
      </c>
      <c r="Z2928" s="15">
        <v>3.9E-2</v>
      </c>
      <c r="AA2928" s="15" t="s">
        <v>21934</v>
      </c>
      <c r="AB2928" s="15" t="s">
        <v>21935</v>
      </c>
      <c r="AC2928" s="15">
        <v>185125</v>
      </c>
      <c r="AD2928" s="26">
        <v>37585</v>
      </c>
      <c r="AE2928" s="15" t="s">
        <v>468</v>
      </c>
      <c r="AF2928" s="15" t="s">
        <v>22330</v>
      </c>
      <c r="AG2928" s="16">
        <v>1</v>
      </c>
      <c r="AH2928" s="15" t="s">
        <v>22331</v>
      </c>
      <c r="AI2928" s="15" t="s">
        <v>78</v>
      </c>
      <c r="AJ2928" s="15">
        <v>1714.34082031</v>
      </c>
      <c r="AK2928" s="15">
        <v>167.98093962600001</v>
      </c>
      <c r="AL2928" s="15">
        <v>3105429.3278000001</v>
      </c>
      <c r="AM2928" s="15">
        <v>1411494.99443</v>
      </c>
      <c r="AN2928" s="19">
        <v>0</v>
      </c>
      <c r="AO2928" s="19">
        <v>0</v>
      </c>
      <c r="AP2928" s="19">
        <v>20000</v>
      </c>
      <c r="AQ2928" s="19">
        <v>0</v>
      </c>
      <c r="AR2928" s="34">
        <f t="shared" si="592"/>
        <v>20000</v>
      </c>
      <c r="AS2928" s="34">
        <v>0</v>
      </c>
      <c r="AT2928" s="34">
        <v>0</v>
      </c>
      <c r="AU2928" s="34">
        <v>0</v>
      </c>
      <c r="AV2928" s="34">
        <v>0</v>
      </c>
      <c r="AW2928" s="35">
        <f t="shared" si="593"/>
        <v>0</v>
      </c>
      <c r="AX2928" s="34">
        <f t="shared" si="594"/>
        <v>20000</v>
      </c>
      <c r="AY2928" s="36">
        <v>1.3258000000000001</v>
      </c>
      <c r="AZ2928" s="36">
        <v>2.0265</v>
      </c>
      <c r="BA2928" s="22"/>
      <c r="BB2928" s="19">
        <v>600</v>
      </c>
      <c r="BC2928" s="34">
        <f t="shared" si="595"/>
        <v>265.16000000000003</v>
      </c>
      <c r="BD2928" s="34">
        <f t="shared" si="596"/>
        <v>405.3</v>
      </c>
      <c r="BE2928" s="38">
        <v>3.4819999999999997E-2</v>
      </c>
      <c r="BF2928" s="38">
        <f t="shared" si="597"/>
        <v>3.4819999999999997E-2</v>
      </c>
      <c r="BG2928" s="34">
        <v>0</v>
      </c>
      <c r="BH2928" s="34">
        <v>0</v>
      </c>
      <c r="BI2928" s="34">
        <f t="shared" si="598"/>
        <v>265.16000000000003</v>
      </c>
      <c r="BJ2928" s="34">
        <f t="shared" si="599"/>
        <v>405.3</v>
      </c>
      <c r="BK2928" s="34">
        <v>0</v>
      </c>
      <c r="BL2928" s="34">
        <v>0</v>
      </c>
      <c r="BM2928" s="34">
        <f t="shared" si="600"/>
        <v>0</v>
      </c>
      <c r="BN2928" s="39">
        <f t="shared" si="590"/>
        <v>265.16000000000003</v>
      </c>
      <c r="BO2928" s="39">
        <f t="shared" si="591"/>
        <v>405.3</v>
      </c>
      <c r="BP2928" s="39">
        <f t="shared" si="601"/>
        <v>140.13999999999999</v>
      </c>
    </row>
    <row r="2929" spans="1:68" s="25" customFormat="1" ht="14.25" x14ac:dyDescent="0.2">
      <c r="A2929" s="14">
        <v>1814</v>
      </c>
      <c r="B2929" s="40"/>
      <c r="C2929" s="15"/>
      <c r="D2929" s="16">
        <v>2825</v>
      </c>
      <c r="E2929" s="15" t="s">
        <v>22332</v>
      </c>
      <c r="F2929" s="15" t="s">
        <v>22333</v>
      </c>
      <c r="G2929" s="17" t="s">
        <v>22334</v>
      </c>
      <c r="H2929" s="17" t="s">
        <v>22335</v>
      </c>
      <c r="I2929" s="17" t="s">
        <v>86</v>
      </c>
      <c r="J2929" s="15" t="s">
        <v>22336</v>
      </c>
      <c r="K2929" s="15" t="s">
        <v>2799</v>
      </c>
      <c r="L2929" s="18" t="s">
        <v>22337</v>
      </c>
      <c r="M2929" s="15" t="s">
        <v>22123</v>
      </c>
      <c r="N2929" s="15" t="s">
        <v>22124</v>
      </c>
      <c r="O2929" s="16">
        <v>556</v>
      </c>
      <c r="P2929" s="15" t="s">
        <v>90</v>
      </c>
      <c r="Q2929" s="15">
        <v>20000</v>
      </c>
      <c r="R2929" s="15">
        <v>78500</v>
      </c>
      <c r="S2929" s="15">
        <v>98500</v>
      </c>
      <c r="T2929" s="15">
        <v>0.04</v>
      </c>
      <c r="U2929" s="15" t="s">
        <v>18717</v>
      </c>
      <c r="V2929" s="15" t="s">
        <v>76</v>
      </c>
      <c r="W2929" s="16">
        <v>1</v>
      </c>
      <c r="X2929" s="16">
        <v>0</v>
      </c>
      <c r="Y2929" s="15">
        <v>1695</v>
      </c>
      <c r="Z2929" s="15">
        <v>3.9E-2</v>
      </c>
      <c r="AA2929" s="15" t="s">
        <v>21934</v>
      </c>
      <c r="AB2929" s="15" t="s">
        <v>21935</v>
      </c>
      <c r="AC2929" s="15">
        <v>0</v>
      </c>
      <c r="AD2929" s="15"/>
      <c r="AE2929" s="15" t="s">
        <v>119</v>
      </c>
      <c r="AF2929" s="15" t="s">
        <v>119</v>
      </c>
      <c r="AG2929" s="16">
        <v>1</v>
      </c>
      <c r="AH2929" s="15" t="s">
        <v>22338</v>
      </c>
      <c r="AI2929" s="15" t="s">
        <v>78</v>
      </c>
      <c r="AJ2929" s="15">
        <v>1694.5258789100001</v>
      </c>
      <c r="AK2929" s="15">
        <v>167.169402744</v>
      </c>
      <c r="AL2929" s="15">
        <v>3105275.9364999998</v>
      </c>
      <c r="AM2929" s="15">
        <v>1411495.10724</v>
      </c>
      <c r="AN2929" s="19">
        <v>0</v>
      </c>
      <c r="AO2929" s="19">
        <v>0</v>
      </c>
      <c r="AP2929" s="19">
        <v>20000</v>
      </c>
      <c r="AQ2929" s="19">
        <v>78600</v>
      </c>
      <c r="AR2929" s="34">
        <f t="shared" si="592"/>
        <v>98600</v>
      </c>
      <c r="AS2929" s="34">
        <v>0</v>
      </c>
      <c r="AT2929" s="34">
        <v>0</v>
      </c>
      <c r="AU2929" s="34">
        <v>0</v>
      </c>
      <c r="AV2929" s="34">
        <v>0</v>
      </c>
      <c r="AW2929" s="35">
        <f t="shared" si="593"/>
        <v>0</v>
      </c>
      <c r="AX2929" s="34">
        <f t="shared" si="594"/>
        <v>98600</v>
      </c>
      <c r="AY2929" s="36">
        <v>1.3258000000000001</v>
      </c>
      <c r="AZ2929" s="36">
        <v>2.0265</v>
      </c>
      <c r="BA2929" s="22"/>
      <c r="BB2929" s="19">
        <v>1972</v>
      </c>
      <c r="BC2929" s="34">
        <f t="shared" si="595"/>
        <v>1307.2388000000001</v>
      </c>
      <c r="BD2929" s="34">
        <f t="shared" si="596"/>
        <v>1998.1289999999999</v>
      </c>
      <c r="BE2929" s="38">
        <v>3.4819999999999997E-2</v>
      </c>
      <c r="BF2929" s="38">
        <f t="shared" si="597"/>
        <v>3.4819999999999997E-2</v>
      </c>
      <c r="BG2929" s="34">
        <v>0</v>
      </c>
      <c r="BH2929" s="34">
        <v>0</v>
      </c>
      <c r="BI2929" s="34">
        <f t="shared" si="598"/>
        <v>1307.2388000000001</v>
      </c>
      <c r="BJ2929" s="34">
        <f t="shared" si="599"/>
        <v>1998.1289999999999</v>
      </c>
      <c r="BK2929" s="34">
        <v>0</v>
      </c>
      <c r="BL2929" s="34">
        <v>26.128999999999905</v>
      </c>
      <c r="BM2929" s="34">
        <f t="shared" si="600"/>
        <v>26.128999999999905</v>
      </c>
      <c r="BN2929" s="39">
        <f t="shared" ref="BN2929:BN2992" si="602">BI2929-BK2929</f>
        <v>1307.2388000000001</v>
      </c>
      <c r="BO2929" s="39">
        <f t="shared" ref="BO2929:BO2992" si="603">BJ2929-BL2929</f>
        <v>1972</v>
      </c>
      <c r="BP2929" s="39">
        <f t="shared" si="601"/>
        <v>664.76119999999992</v>
      </c>
    </row>
    <row r="2930" spans="1:68" s="25" customFormat="1" ht="14.25" x14ac:dyDescent="0.2">
      <c r="A2930" s="14">
        <v>1815</v>
      </c>
      <c r="B2930" s="40"/>
      <c r="C2930" s="15" t="s">
        <v>150</v>
      </c>
      <c r="D2930" s="16">
        <v>35650</v>
      </c>
      <c r="E2930" s="15" t="s">
        <v>22339</v>
      </c>
      <c r="F2930" s="15" t="s">
        <v>22340</v>
      </c>
      <c r="G2930" s="17" t="s">
        <v>22341</v>
      </c>
      <c r="H2930" s="17" t="s">
        <v>22342</v>
      </c>
      <c r="I2930" s="17" t="s">
        <v>86</v>
      </c>
      <c r="J2930" s="15" t="s">
        <v>22343</v>
      </c>
      <c r="K2930" s="15" t="s">
        <v>88</v>
      </c>
      <c r="L2930" s="18" t="s">
        <v>22344</v>
      </c>
      <c r="M2930" s="15" t="s">
        <v>22123</v>
      </c>
      <c r="N2930" s="15" t="s">
        <v>22124</v>
      </c>
      <c r="O2930" s="16">
        <v>556</v>
      </c>
      <c r="P2930" s="15" t="s">
        <v>90</v>
      </c>
      <c r="Q2930" s="15">
        <v>20000</v>
      </c>
      <c r="R2930" s="15">
        <v>78500</v>
      </c>
      <c r="S2930" s="15">
        <v>98500</v>
      </c>
      <c r="T2930" s="15">
        <v>0.04</v>
      </c>
      <c r="U2930" s="15" t="s">
        <v>18717</v>
      </c>
      <c r="V2930" s="15" t="s">
        <v>76</v>
      </c>
      <c r="W2930" s="16">
        <v>1</v>
      </c>
      <c r="X2930" s="16">
        <v>0</v>
      </c>
      <c r="Y2930" s="15">
        <v>1714</v>
      </c>
      <c r="Z2930" s="15">
        <v>3.9E-2</v>
      </c>
      <c r="AA2930" s="15" t="s">
        <v>21934</v>
      </c>
      <c r="AB2930" s="15" t="s">
        <v>21935</v>
      </c>
      <c r="AC2930" s="15">
        <v>0</v>
      </c>
      <c r="AD2930" s="15"/>
      <c r="AE2930" s="15" t="s">
        <v>119</v>
      </c>
      <c r="AF2930" s="15" t="s">
        <v>119</v>
      </c>
      <c r="AG2930" s="16">
        <v>1</v>
      </c>
      <c r="AH2930" s="15" t="s">
        <v>22345</v>
      </c>
      <c r="AI2930" s="15" t="s">
        <v>78</v>
      </c>
      <c r="AJ2930" s="15">
        <v>1714.39550781</v>
      </c>
      <c r="AK2930" s="15">
        <v>167.984160382</v>
      </c>
      <c r="AL2930" s="15">
        <v>3105297.8497700002</v>
      </c>
      <c r="AM2930" s="15">
        <v>1411468.0869100001</v>
      </c>
      <c r="AN2930" s="19">
        <v>0</v>
      </c>
      <c r="AO2930" s="19">
        <v>0</v>
      </c>
      <c r="AP2930" s="19">
        <v>20000</v>
      </c>
      <c r="AQ2930" s="19">
        <v>78600</v>
      </c>
      <c r="AR2930" s="34">
        <f t="shared" si="592"/>
        <v>98600</v>
      </c>
      <c r="AS2930" s="34">
        <v>0</v>
      </c>
      <c r="AT2930" s="34">
        <v>0</v>
      </c>
      <c r="AU2930" s="34">
        <v>0</v>
      </c>
      <c r="AV2930" s="34">
        <v>0</v>
      </c>
      <c r="AW2930" s="35">
        <f t="shared" si="593"/>
        <v>0</v>
      </c>
      <c r="AX2930" s="34">
        <f t="shared" si="594"/>
        <v>98600</v>
      </c>
      <c r="AY2930" s="36">
        <v>1.3258000000000001</v>
      </c>
      <c r="AZ2930" s="36">
        <v>2.0265</v>
      </c>
      <c r="BA2930" s="22"/>
      <c r="BB2930" s="19">
        <v>1972</v>
      </c>
      <c r="BC2930" s="34">
        <f t="shared" si="595"/>
        <v>1307.2388000000001</v>
      </c>
      <c r="BD2930" s="34">
        <f t="shared" si="596"/>
        <v>1998.1289999999999</v>
      </c>
      <c r="BE2930" s="38">
        <v>3.4819999999999997E-2</v>
      </c>
      <c r="BF2930" s="38">
        <f t="shared" si="597"/>
        <v>3.4819999999999997E-2</v>
      </c>
      <c r="BG2930" s="34">
        <v>0</v>
      </c>
      <c r="BH2930" s="34">
        <v>0</v>
      </c>
      <c r="BI2930" s="34">
        <f t="shared" si="598"/>
        <v>1307.2388000000001</v>
      </c>
      <c r="BJ2930" s="34">
        <f t="shared" si="599"/>
        <v>1998.1289999999999</v>
      </c>
      <c r="BK2930" s="34">
        <v>0</v>
      </c>
      <c r="BL2930" s="34">
        <v>26.128999999999905</v>
      </c>
      <c r="BM2930" s="34">
        <f t="shared" si="600"/>
        <v>26.128999999999905</v>
      </c>
      <c r="BN2930" s="39">
        <f t="shared" si="602"/>
        <v>1307.2388000000001</v>
      </c>
      <c r="BO2930" s="39">
        <f t="shared" si="603"/>
        <v>1972</v>
      </c>
      <c r="BP2930" s="39">
        <f t="shared" si="601"/>
        <v>664.76119999999992</v>
      </c>
    </row>
    <row r="2931" spans="1:68" s="25" customFormat="1" ht="14.25" x14ac:dyDescent="0.2">
      <c r="A2931" s="14">
        <v>1816</v>
      </c>
      <c r="B2931" s="40"/>
      <c r="C2931" s="15"/>
      <c r="D2931" s="16">
        <v>31096</v>
      </c>
      <c r="E2931" s="15" t="s">
        <v>22346</v>
      </c>
      <c r="F2931" s="15" t="s">
        <v>22347</v>
      </c>
      <c r="G2931" s="17" t="s">
        <v>22348</v>
      </c>
      <c r="H2931" s="17" t="s">
        <v>22349</v>
      </c>
      <c r="I2931" s="17" t="s">
        <v>205</v>
      </c>
      <c r="J2931" s="15" t="s">
        <v>22350</v>
      </c>
      <c r="K2931" s="15" t="s">
        <v>3846</v>
      </c>
      <c r="L2931" s="18" t="s">
        <v>22351</v>
      </c>
      <c r="M2931" s="15" t="s">
        <v>22123</v>
      </c>
      <c r="N2931" s="15" t="s">
        <v>22124</v>
      </c>
      <c r="O2931" s="16">
        <v>500</v>
      </c>
      <c r="P2931" s="15" t="s">
        <v>1055</v>
      </c>
      <c r="Q2931" s="15">
        <v>20000</v>
      </c>
      <c r="R2931" s="15">
        <v>0</v>
      </c>
      <c r="S2931" s="15">
        <v>20000</v>
      </c>
      <c r="T2931" s="15">
        <v>0.03</v>
      </c>
      <c r="U2931" s="15" t="s">
        <v>18717</v>
      </c>
      <c r="V2931" s="15" t="s">
        <v>76</v>
      </c>
      <c r="W2931" s="16">
        <v>0</v>
      </c>
      <c r="X2931" s="16">
        <v>1</v>
      </c>
      <c r="Y2931" s="15">
        <v>1401</v>
      </c>
      <c r="Z2931" s="15">
        <v>3.2000000000000001E-2</v>
      </c>
      <c r="AA2931" s="15" t="s">
        <v>21934</v>
      </c>
      <c r="AB2931" s="15" t="s">
        <v>21935</v>
      </c>
      <c r="AC2931" s="15">
        <v>185125</v>
      </c>
      <c r="AD2931" s="26">
        <v>37585</v>
      </c>
      <c r="AE2931" s="15" t="s">
        <v>468</v>
      </c>
      <c r="AF2931" s="15" t="s">
        <v>22352</v>
      </c>
      <c r="AG2931" s="16">
        <v>1</v>
      </c>
      <c r="AH2931" s="15" t="s">
        <v>22353</v>
      </c>
      <c r="AI2931" s="15" t="s">
        <v>78</v>
      </c>
      <c r="AJ2931" s="15">
        <v>1401.0998535199999</v>
      </c>
      <c r="AK2931" s="15">
        <v>155.19381184299999</v>
      </c>
      <c r="AL2931" s="15">
        <v>3105313.9248799998</v>
      </c>
      <c r="AM2931" s="15">
        <v>1411417.3347199999</v>
      </c>
      <c r="AN2931" s="19">
        <v>0</v>
      </c>
      <c r="AO2931" s="19">
        <v>0</v>
      </c>
      <c r="AP2931" s="19">
        <v>20000</v>
      </c>
      <c r="AQ2931" s="19">
        <v>0</v>
      </c>
      <c r="AR2931" s="34">
        <f t="shared" si="592"/>
        <v>20000</v>
      </c>
      <c r="AS2931" s="34">
        <v>0</v>
      </c>
      <c r="AT2931" s="34">
        <v>0</v>
      </c>
      <c r="AU2931" s="34">
        <v>0</v>
      </c>
      <c r="AV2931" s="34">
        <v>0</v>
      </c>
      <c r="AW2931" s="35">
        <f t="shared" si="593"/>
        <v>0</v>
      </c>
      <c r="AX2931" s="34">
        <f t="shared" si="594"/>
        <v>20000</v>
      </c>
      <c r="AY2931" s="36">
        <v>1.3258000000000001</v>
      </c>
      <c r="AZ2931" s="36">
        <v>2.0265</v>
      </c>
      <c r="BA2931" s="22"/>
      <c r="BB2931" s="19">
        <v>600</v>
      </c>
      <c r="BC2931" s="34">
        <f t="shared" si="595"/>
        <v>265.16000000000003</v>
      </c>
      <c r="BD2931" s="34">
        <f t="shared" si="596"/>
        <v>405.3</v>
      </c>
      <c r="BE2931" s="38">
        <v>3.4819999999999997E-2</v>
      </c>
      <c r="BF2931" s="38">
        <f t="shared" si="597"/>
        <v>3.4819999999999997E-2</v>
      </c>
      <c r="BG2931" s="34">
        <v>0</v>
      </c>
      <c r="BH2931" s="34">
        <v>0</v>
      </c>
      <c r="BI2931" s="34">
        <f t="shared" si="598"/>
        <v>265.16000000000003</v>
      </c>
      <c r="BJ2931" s="34">
        <f t="shared" si="599"/>
        <v>405.3</v>
      </c>
      <c r="BK2931" s="34">
        <v>0</v>
      </c>
      <c r="BL2931" s="34">
        <v>0</v>
      </c>
      <c r="BM2931" s="34">
        <f t="shared" si="600"/>
        <v>0</v>
      </c>
      <c r="BN2931" s="39">
        <f t="shared" si="602"/>
        <v>265.16000000000003</v>
      </c>
      <c r="BO2931" s="39">
        <f t="shared" si="603"/>
        <v>405.3</v>
      </c>
      <c r="BP2931" s="39">
        <f t="shared" si="601"/>
        <v>140.13999999999999</v>
      </c>
    </row>
    <row r="2932" spans="1:68" s="25" customFormat="1" ht="14.25" x14ac:dyDescent="0.2">
      <c r="A2932" s="14">
        <v>1817</v>
      </c>
      <c r="B2932" s="40"/>
      <c r="C2932" s="15"/>
      <c r="D2932" s="16">
        <v>254</v>
      </c>
      <c r="E2932" s="15" t="s">
        <v>22354</v>
      </c>
      <c r="F2932" s="15" t="s">
        <v>22355</v>
      </c>
      <c r="G2932" s="17" t="s">
        <v>22356</v>
      </c>
      <c r="H2932" s="17" t="s">
        <v>22357</v>
      </c>
      <c r="I2932" s="17" t="s">
        <v>86</v>
      </c>
      <c r="J2932" s="15" t="s">
        <v>22358</v>
      </c>
      <c r="K2932" s="15" t="s">
        <v>7041</v>
      </c>
      <c r="L2932" s="18" t="s">
        <v>22359</v>
      </c>
      <c r="M2932" s="15" t="s">
        <v>22123</v>
      </c>
      <c r="N2932" s="15" t="s">
        <v>22124</v>
      </c>
      <c r="O2932" s="16">
        <v>500</v>
      </c>
      <c r="P2932" s="15" t="s">
        <v>1055</v>
      </c>
      <c r="Q2932" s="15">
        <v>20000</v>
      </c>
      <c r="R2932" s="15">
        <v>0</v>
      </c>
      <c r="S2932" s="15">
        <v>20000</v>
      </c>
      <c r="T2932" s="15">
        <v>0.03</v>
      </c>
      <c r="U2932" s="15" t="s">
        <v>18717</v>
      </c>
      <c r="V2932" s="15" t="s">
        <v>76</v>
      </c>
      <c r="W2932" s="16">
        <v>0</v>
      </c>
      <c r="X2932" s="16">
        <v>1</v>
      </c>
      <c r="Y2932" s="15">
        <v>1176</v>
      </c>
      <c r="Z2932" s="15">
        <v>2.7E-2</v>
      </c>
      <c r="AA2932" s="15" t="s">
        <v>21934</v>
      </c>
      <c r="AB2932" s="15" t="s">
        <v>21935</v>
      </c>
      <c r="AC2932" s="15">
        <v>185125</v>
      </c>
      <c r="AD2932" s="26">
        <v>37585</v>
      </c>
      <c r="AE2932" s="15" t="s">
        <v>468</v>
      </c>
      <c r="AF2932" s="15" t="s">
        <v>22360</v>
      </c>
      <c r="AG2932" s="16">
        <v>1</v>
      </c>
      <c r="AH2932" s="15" t="s">
        <v>22361</v>
      </c>
      <c r="AI2932" s="15" t="s">
        <v>78</v>
      </c>
      <c r="AJ2932" s="15">
        <v>1175.7087402300001</v>
      </c>
      <c r="AK2932" s="15">
        <v>145.998280967</v>
      </c>
      <c r="AL2932" s="15">
        <v>3105335.7177499998</v>
      </c>
      <c r="AM2932" s="15">
        <v>1411402.6214099999</v>
      </c>
      <c r="AN2932" s="19">
        <v>0</v>
      </c>
      <c r="AO2932" s="19">
        <v>0</v>
      </c>
      <c r="AP2932" s="19">
        <v>20000</v>
      </c>
      <c r="AQ2932" s="19">
        <v>0</v>
      </c>
      <c r="AR2932" s="34">
        <f t="shared" si="592"/>
        <v>20000</v>
      </c>
      <c r="AS2932" s="34">
        <v>0</v>
      </c>
      <c r="AT2932" s="34">
        <v>0</v>
      </c>
      <c r="AU2932" s="34">
        <v>0</v>
      </c>
      <c r="AV2932" s="34">
        <v>0</v>
      </c>
      <c r="AW2932" s="35">
        <f t="shared" si="593"/>
        <v>0</v>
      </c>
      <c r="AX2932" s="34">
        <f t="shared" si="594"/>
        <v>20000</v>
      </c>
      <c r="AY2932" s="36">
        <v>1.3258000000000001</v>
      </c>
      <c r="AZ2932" s="36">
        <v>2.0265</v>
      </c>
      <c r="BA2932" s="22"/>
      <c r="BB2932" s="19">
        <v>600</v>
      </c>
      <c r="BC2932" s="34">
        <f t="shared" si="595"/>
        <v>265.16000000000003</v>
      </c>
      <c r="BD2932" s="34">
        <f t="shared" si="596"/>
        <v>405.3</v>
      </c>
      <c r="BE2932" s="38">
        <v>3.4819999999999997E-2</v>
      </c>
      <c r="BF2932" s="38">
        <f t="shared" si="597"/>
        <v>3.4819999999999997E-2</v>
      </c>
      <c r="BG2932" s="34">
        <v>0</v>
      </c>
      <c r="BH2932" s="34">
        <v>0</v>
      </c>
      <c r="BI2932" s="34">
        <f t="shared" si="598"/>
        <v>265.16000000000003</v>
      </c>
      <c r="BJ2932" s="34">
        <f t="shared" si="599"/>
        <v>405.3</v>
      </c>
      <c r="BK2932" s="34">
        <v>0</v>
      </c>
      <c r="BL2932" s="34">
        <v>0</v>
      </c>
      <c r="BM2932" s="34">
        <f t="shared" si="600"/>
        <v>0</v>
      </c>
      <c r="BN2932" s="39">
        <f t="shared" si="602"/>
        <v>265.16000000000003</v>
      </c>
      <c r="BO2932" s="39">
        <f t="shared" si="603"/>
        <v>405.3</v>
      </c>
      <c r="BP2932" s="39">
        <f t="shared" si="601"/>
        <v>140.13999999999999</v>
      </c>
    </row>
    <row r="2933" spans="1:68" s="25" customFormat="1" ht="14.25" x14ac:dyDescent="0.2">
      <c r="A2933" s="14">
        <v>1818</v>
      </c>
      <c r="B2933" s="40"/>
      <c r="C2933" s="15"/>
      <c r="D2933" s="16">
        <v>18970</v>
      </c>
      <c r="E2933" s="15" t="s">
        <v>22362</v>
      </c>
      <c r="F2933" s="15" t="s">
        <v>22363</v>
      </c>
      <c r="G2933" s="17" t="s">
        <v>22364</v>
      </c>
      <c r="H2933" s="17" t="s">
        <v>22357</v>
      </c>
      <c r="I2933" s="17" t="s">
        <v>86</v>
      </c>
      <c r="J2933" s="15" t="s">
        <v>22358</v>
      </c>
      <c r="K2933" s="15" t="s">
        <v>7041</v>
      </c>
      <c r="L2933" s="18" t="s">
        <v>22365</v>
      </c>
      <c r="M2933" s="15" t="s">
        <v>22123</v>
      </c>
      <c r="N2933" s="15" t="s">
        <v>22124</v>
      </c>
      <c r="O2933" s="16">
        <v>500</v>
      </c>
      <c r="P2933" s="15" t="s">
        <v>1055</v>
      </c>
      <c r="Q2933" s="15">
        <v>20000</v>
      </c>
      <c r="R2933" s="15">
        <v>0</v>
      </c>
      <c r="S2933" s="15">
        <v>20000</v>
      </c>
      <c r="T2933" s="15">
        <v>0.03</v>
      </c>
      <c r="U2933" s="15" t="s">
        <v>18717</v>
      </c>
      <c r="V2933" s="15" t="s">
        <v>76</v>
      </c>
      <c r="W2933" s="16">
        <v>0</v>
      </c>
      <c r="X2933" s="16">
        <v>1</v>
      </c>
      <c r="Y2933" s="15">
        <v>1176</v>
      </c>
      <c r="Z2933" s="15">
        <v>2.7E-2</v>
      </c>
      <c r="AA2933" s="15" t="s">
        <v>21934</v>
      </c>
      <c r="AB2933" s="15" t="s">
        <v>21935</v>
      </c>
      <c r="AC2933" s="15">
        <v>185125</v>
      </c>
      <c r="AD2933" s="26">
        <v>37585</v>
      </c>
      <c r="AE2933" s="15" t="s">
        <v>468</v>
      </c>
      <c r="AF2933" s="15" t="s">
        <v>22366</v>
      </c>
      <c r="AG2933" s="16">
        <v>1</v>
      </c>
      <c r="AH2933" s="15" t="s">
        <v>22367</v>
      </c>
      <c r="AI2933" s="15" t="s">
        <v>78</v>
      </c>
      <c r="AJ2933" s="15">
        <v>1175.6716308600001</v>
      </c>
      <c r="AK2933" s="15">
        <v>145.99410194399999</v>
      </c>
      <c r="AL2933" s="15">
        <v>3105355.6668600002</v>
      </c>
      <c r="AM2933" s="15">
        <v>1411389.2849900001</v>
      </c>
      <c r="AN2933" s="19">
        <v>0</v>
      </c>
      <c r="AO2933" s="19">
        <v>0</v>
      </c>
      <c r="AP2933" s="19">
        <v>20000</v>
      </c>
      <c r="AQ2933" s="19">
        <v>0</v>
      </c>
      <c r="AR2933" s="34">
        <f t="shared" si="592"/>
        <v>20000</v>
      </c>
      <c r="AS2933" s="34">
        <v>0</v>
      </c>
      <c r="AT2933" s="34">
        <v>0</v>
      </c>
      <c r="AU2933" s="34">
        <v>0</v>
      </c>
      <c r="AV2933" s="34">
        <v>0</v>
      </c>
      <c r="AW2933" s="35">
        <f t="shared" si="593"/>
        <v>0</v>
      </c>
      <c r="AX2933" s="34">
        <f t="shared" si="594"/>
        <v>20000</v>
      </c>
      <c r="AY2933" s="36">
        <v>1.3258000000000001</v>
      </c>
      <c r="AZ2933" s="36">
        <v>2.0265</v>
      </c>
      <c r="BA2933" s="22"/>
      <c r="BB2933" s="19">
        <v>600</v>
      </c>
      <c r="BC2933" s="34">
        <f t="shared" si="595"/>
        <v>265.16000000000003</v>
      </c>
      <c r="BD2933" s="34">
        <f t="shared" si="596"/>
        <v>405.3</v>
      </c>
      <c r="BE2933" s="38">
        <v>3.4819999999999997E-2</v>
      </c>
      <c r="BF2933" s="38">
        <f t="shared" si="597"/>
        <v>3.4819999999999997E-2</v>
      </c>
      <c r="BG2933" s="34">
        <v>0</v>
      </c>
      <c r="BH2933" s="34">
        <v>0</v>
      </c>
      <c r="BI2933" s="34">
        <f t="shared" si="598"/>
        <v>265.16000000000003</v>
      </c>
      <c r="BJ2933" s="34">
        <f t="shared" si="599"/>
        <v>405.3</v>
      </c>
      <c r="BK2933" s="34">
        <v>0</v>
      </c>
      <c r="BL2933" s="34">
        <v>0</v>
      </c>
      <c r="BM2933" s="34">
        <f t="shared" si="600"/>
        <v>0</v>
      </c>
      <c r="BN2933" s="39">
        <f t="shared" si="602"/>
        <v>265.16000000000003</v>
      </c>
      <c r="BO2933" s="39">
        <f t="shared" si="603"/>
        <v>405.3</v>
      </c>
      <c r="BP2933" s="39">
        <f t="shared" si="601"/>
        <v>140.13999999999999</v>
      </c>
    </row>
    <row r="2934" spans="1:68" s="25" customFormat="1" ht="14.25" x14ac:dyDescent="0.2">
      <c r="A2934" s="14">
        <v>1819</v>
      </c>
      <c r="B2934" s="40"/>
      <c r="C2934" s="15"/>
      <c r="D2934" s="16">
        <v>11661</v>
      </c>
      <c r="E2934" s="15" t="s">
        <v>22368</v>
      </c>
      <c r="F2934" s="15" t="s">
        <v>22369</v>
      </c>
      <c r="G2934" s="17" t="s">
        <v>22370</v>
      </c>
      <c r="H2934" s="17" t="s">
        <v>22371</v>
      </c>
      <c r="I2934" s="17" t="s">
        <v>86</v>
      </c>
      <c r="J2934" s="15" t="s">
        <v>22372</v>
      </c>
      <c r="K2934" s="15" t="s">
        <v>3254</v>
      </c>
      <c r="L2934" s="18" t="s">
        <v>22373</v>
      </c>
      <c r="M2934" s="15" t="s">
        <v>22123</v>
      </c>
      <c r="N2934" s="15" t="s">
        <v>22124</v>
      </c>
      <c r="O2934" s="16">
        <v>500</v>
      </c>
      <c r="P2934" s="15" t="s">
        <v>1055</v>
      </c>
      <c r="Q2934" s="15">
        <v>20000</v>
      </c>
      <c r="R2934" s="15">
        <v>0</v>
      </c>
      <c r="S2934" s="15">
        <v>20000</v>
      </c>
      <c r="T2934" s="15">
        <v>0.03</v>
      </c>
      <c r="U2934" s="15" t="s">
        <v>18717</v>
      </c>
      <c r="V2934" s="15" t="s">
        <v>76</v>
      </c>
      <c r="W2934" s="16">
        <v>0</v>
      </c>
      <c r="X2934" s="16">
        <v>1</v>
      </c>
      <c r="Y2934" s="15">
        <v>1176</v>
      </c>
      <c r="Z2934" s="15">
        <v>2.7E-2</v>
      </c>
      <c r="AA2934" s="15" t="s">
        <v>21934</v>
      </c>
      <c r="AB2934" s="15" t="s">
        <v>21935</v>
      </c>
      <c r="AC2934" s="15">
        <v>185125</v>
      </c>
      <c r="AD2934" s="26">
        <v>37585</v>
      </c>
      <c r="AE2934" s="15" t="s">
        <v>468</v>
      </c>
      <c r="AF2934" s="15" t="s">
        <v>22374</v>
      </c>
      <c r="AG2934" s="16">
        <v>1</v>
      </c>
      <c r="AH2934" s="15" t="s">
        <v>22375</v>
      </c>
      <c r="AI2934" s="15" t="s">
        <v>78</v>
      </c>
      <c r="AJ2934" s="15">
        <v>1175.58325195</v>
      </c>
      <c r="AK2934" s="15">
        <v>145.987365479</v>
      </c>
      <c r="AL2934" s="15">
        <v>3105375.6159600001</v>
      </c>
      <c r="AM2934" s="15">
        <v>1411375.94842</v>
      </c>
      <c r="AN2934" s="19">
        <v>0</v>
      </c>
      <c r="AO2934" s="19">
        <v>0</v>
      </c>
      <c r="AP2934" s="19">
        <v>20000</v>
      </c>
      <c r="AQ2934" s="19">
        <v>0</v>
      </c>
      <c r="AR2934" s="34">
        <f t="shared" si="592"/>
        <v>20000</v>
      </c>
      <c r="AS2934" s="34">
        <v>0</v>
      </c>
      <c r="AT2934" s="34">
        <v>0</v>
      </c>
      <c r="AU2934" s="34">
        <v>0</v>
      </c>
      <c r="AV2934" s="34">
        <v>0</v>
      </c>
      <c r="AW2934" s="35">
        <f t="shared" si="593"/>
        <v>0</v>
      </c>
      <c r="AX2934" s="34">
        <f t="shared" si="594"/>
        <v>20000</v>
      </c>
      <c r="AY2934" s="36">
        <v>1.3258000000000001</v>
      </c>
      <c r="AZ2934" s="36">
        <v>2.0265</v>
      </c>
      <c r="BA2934" s="22"/>
      <c r="BB2934" s="19">
        <v>600</v>
      </c>
      <c r="BC2934" s="34">
        <f t="shared" si="595"/>
        <v>265.16000000000003</v>
      </c>
      <c r="BD2934" s="34">
        <f t="shared" si="596"/>
        <v>405.3</v>
      </c>
      <c r="BE2934" s="38">
        <v>3.4819999999999997E-2</v>
      </c>
      <c r="BF2934" s="38">
        <f t="shared" si="597"/>
        <v>3.4819999999999997E-2</v>
      </c>
      <c r="BG2934" s="34">
        <v>0</v>
      </c>
      <c r="BH2934" s="34">
        <v>0</v>
      </c>
      <c r="BI2934" s="34">
        <f t="shared" si="598"/>
        <v>265.16000000000003</v>
      </c>
      <c r="BJ2934" s="34">
        <f t="shared" si="599"/>
        <v>405.3</v>
      </c>
      <c r="BK2934" s="34">
        <v>0</v>
      </c>
      <c r="BL2934" s="34">
        <v>0</v>
      </c>
      <c r="BM2934" s="34">
        <f t="shared" si="600"/>
        <v>0</v>
      </c>
      <c r="BN2934" s="39">
        <f t="shared" si="602"/>
        <v>265.16000000000003</v>
      </c>
      <c r="BO2934" s="39">
        <f t="shared" si="603"/>
        <v>405.3</v>
      </c>
      <c r="BP2934" s="39">
        <f t="shared" si="601"/>
        <v>140.13999999999999</v>
      </c>
    </row>
    <row r="2935" spans="1:68" s="25" customFormat="1" ht="14.25" x14ac:dyDescent="0.2">
      <c r="A2935" s="14">
        <v>1820</v>
      </c>
      <c r="B2935" s="40"/>
      <c r="C2935" s="15"/>
      <c r="D2935" s="16">
        <v>14539</v>
      </c>
      <c r="E2935" s="15" t="s">
        <v>22376</v>
      </c>
      <c r="F2935" s="15" t="s">
        <v>22377</v>
      </c>
      <c r="G2935" s="17" t="s">
        <v>22378</v>
      </c>
      <c r="H2935" s="17" t="s">
        <v>22379</v>
      </c>
      <c r="I2935" s="17" t="s">
        <v>86</v>
      </c>
      <c r="J2935" s="15" t="s">
        <v>22380</v>
      </c>
      <c r="K2935" s="15" t="s">
        <v>11816</v>
      </c>
      <c r="L2935" s="18" t="s">
        <v>22381</v>
      </c>
      <c r="M2935" s="15" t="s">
        <v>22123</v>
      </c>
      <c r="N2935" s="15" t="s">
        <v>22124</v>
      </c>
      <c r="O2935" s="16">
        <v>500</v>
      </c>
      <c r="P2935" s="15" t="s">
        <v>1055</v>
      </c>
      <c r="Q2935" s="15">
        <v>20000</v>
      </c>
      <c r="R2935" s="15">
        <v>0</v>
      </c>
      <c r="S2935" s="15">
        <v>20000</v>
      </c>
      <c r="T2935" s="15">
        <v>0.03</v>
      </c>
      <c r="U2935" s="15" t="s">
        <v>18717</v>
      </c>
      <c r="V2935" s="15" t="s">
        <v>76</v>
      </c>
      <c r="W2935" s="16">
        <v>0</v>
      </c>
      <c r="X2935" s="16">
        <v>1</v>
      </c>
      <c r="Y2935" s="15">
        <v>1420</v>
      </c>
      <c r="Z2935" s="15">
        <v>3.3000000000000002E-2</v>
      </c>
      <c r="AA2935" s="15" t="s">
        <v>21934</v>
      </c>
      <c r="AB2935" s="15" t="s">
        <v>21935</v>
      </c>
      <c r="AC2935" s="15">
        <v>185125</v>
      </c>
      <c r="AD2935" s="26">
        <v>37585</v>
      </c>
      <c r="AE2935" s="15" t="s">
        <v>468</v>
      </c>
      <c r="AF2935" s="15" t="s">
        <v>22382</v>
      </c>
      <c r="AG2935" s="16">
        <v>1</v>
      </c>
      <c r="AH2935" s="15" t="s">
        <v>22383</v>
      </c>
      <c r="AI2935" s="15" t="s">
        <v>78</v>
      </c>
      <c r="AJ2935" s="15">
        <v>1420.41015625</v>
      </c>
      <c r="AK2935" s="15">
        <v>155.979698154</v>
      </c>
      <c r="AL2935" s="15">
        <v>3105397.6432500002</v>
      </c>
      <c r="AM2935" s="15">
        <v>1411361.22297</v>
      </c>
      <c r="AN2935" s="19">
        <v>0</v>
      </c>
      <c r="AO2935" s="19">
        <v>0</v>
      </c>
      <c r="AP2935" s="19">
        <v>20000</v>
      </c>
      <c r="AQ2935" s="19">
        <v>0</v>
      </c>
      <c r="AR2935" s="34">
        <f t="shared" si="592"/>
        <v>20000</v>
      </c>
      <c r="AS2935" s="34">
        <v>0</v>
      </c>
      <c r="AT2935" s="34">
        <v>0</v>
      </c>
      <c r="AU2935" s="34">
        <v>0</v>
      </c>
      <c r="AV2935" s="34">
        <v>0</v>
      </c>
      <c r="AW2935" s="35">
        <f t="shared" si="593"/>
        <v>0</v>
      </c>
      <c r="AX2935" s="34">
        <f t="shared" si="594"/>
        <v>20000</v>
      </c>
      <c r="AY2935" s="36">
        <v>1.3258000000000001</v>
      </c>
      <c r="AZ2935" s="36">
        <v>2.0265</v>
      </c>
      <c r="BA2935" s="22"/>
      <c r="BB2935" s="19">
        <v>600</v>
      </c>
      <c r="BC2935" s="34">
        <f t="shared" si="595"/>
        <v>265.16000000000003</v>
      </c>
      <c r="BD2935" s="34">
        <f t="shared" si="596"/>
        <v>405.3</v>
      </c>
      <c r="BE2935" s="38">
        <v>3.4819999999999997E-2</v>
      </c>
      <c r="BF2935" s="38">
        <f t="shared" si="597"/>
        <v>3.4819999999999997E-2</v>
      </c>
      <c r="BG2935" s="34">
        <v>0</v>
      </c>
      <c r="BH2935" s="34">
        <v>0</v>
      </c>
      <c r="BI2935" s="34">
        <f t="shared" si="598"/>
        <v>265.16000000000003</v>
      </c>
      <c r="BJ2935" s="34">
        <f t="shared" si="599"/>
        <v>405.3</v>
      </c>
      <c r="BK2935" s="34">
        <v>0</v>
      </c>
      <c r="BL2935" s="34">
        <v>0</v>
      </c>
      <c r="BM2935" s="34">
        <f t="shared" si="600"/>
        <v>0</v>
      </c>
      <c r="BN2935" s="39">
        <f t="shared" si="602"/>
        <v>265.16000000000003</v>
      </c>
      <c r="BO2935" s="39">
        <f t="shared" si="603"/>
        <v>405.3</v>
      </c>
      <c r="BP2935" s="39">
        <f t="shared" si="601"/>
        <v>140.13999999999999</v>
      </c>
    </row>
    <row r="2936" spans="1:68" s="25" customFormat="1" ht="14.25" x14ac:dyDescent="0.2">
      <c r="A2936" s="14">
        <v>1821</v>
      </c>
      <c r="B2936" s="40"/>
      <c r="C2936" s="15"/>
      <c r="D2936" s="16">
        <v>12119</v>
      </c>
      <c r="E2936" s="15" t="s">
        <v>22384</v>
      </c>
      <c r="F2936" s="15" t="s">
        <v>22385</v>
      </c>
      <c r="G2936" s="17" t="s">
        <v>22386</v>
      </c>
      <c r="H2936" s="17" t="s">
        <v>22387</v>
      </c>
      <c r="I2936" s="17" t="s">
        <v>86</v>
      </c>
      <c r="J2936" s="15" t="s">
        <v>22387</v>
      </c>
      <c r="K2936" s="15" t="s">
        <v>1011</v>
      </c>
      <c r="L2936" s="18" t="s">
        <v>22388</v>
      </c>
      <c r="M2936" s="15" t="s">
        <v>22123</v>
      </c>
      <c r="N2936" s="15" t="s">
        <v>22124</v>
      </c>
      <c r="O2936" s="16">
        <v>556</v>
      </c>
      <c r="P2936" s="15" t="s">
        <v>90</v>
      </c>
      <c r="Q2936" s="15">
        <v>20000</v>
      </c>
      <c r="R2936" s="15">
        <v>80200</v>
      </c>
      <c r="S2936" s="15">
        <v>100200</v>
      </c>
      <c r="T2936" s="15">
        <v>0</v>
      </c>
      <c r="U2936" s="15" t="s">
        <v>18717</v>
      </c>
      <c r="V2936" s="15" t="s">
        <v>76</v>
      </c>
      <c r="W2936" s="16">
        <v>1</v>
      </c>
      <c r="X2936" s="16">
        <v>1</v>
      </c>
      <c r="Y2936" s="15">
        <v>1714</v>
      </c>
      <c r="Z2936" s="15">
        <v>3.9E-2</v>
      </c>
      <c r="AA2936" s="15" t="s">
        <v>21934</v>
      </c>
      <c r="AB2936" s="15" t="s">
        <v>21935</v>
      </c>
      <c r="AC2936" s="15">
        <v>110000</v>
      </c>
      <c r="AD2936" s="26">
        <v>39953</v>
      </c>
      <c r="AE2936" s="15" t="s">
        <v>137</v>
      </c>
      <c r="AF2936" s="15" t="s">
        <v>10190</v>
      </c>
      <c r="AG2936" s="16">
        <v>1</v>
      </c>
      <c r="AH2936" s="15" t="s">
        <v>22389</v>
      </c>
      <c r="AI2936" s="15" t="s">
        <v>78</v>
      </c>
      <c r="AJ2936" s="15">
        <v>1714.39453125</v>
      </c>
      <c r="AK2936" s="15">
        <v>167.984144439</v>
      </c>
      <c r="AL2936" s="15">
        <v>3105242.6407400002</v>
      </c>
      <c r="AM2936" s="15">
        <v>1411370.20845</v>
      </c>
      <c r="AN2936" s="19">
        <v>0</v>
      </c>
      <c r="AO2936" s="19">
        <v>0</v>
      </c>
      <c r="AP2936" s="19">
        <v>20000</v>
      </c>
      <c r="AQ2936" s="19">
        <v>80300</v>
      </c>
      <c r="AR2936" s="34">
        <f t="shared" ref="AR2936:AR2999" si="604">SUM(AN2936:AQ2936)</f>
        <v>100300</v>
      </c>
      <c r="AS2936" s="34">
        <v>0</v>
      </c>
      <c r="AT2936" s="34">
        <v>3000</v>
      </c>
      <c r="AU2936" s="34">
        <v>0</v>
      </c>
      <c r="AV2936" s="34">
        <v>0</v>
      </c>
      <c r="AW2936" s="35">
        <f t="shared" ref="AW2936:AW2999" si="605">SUM(AS2936:AV2936)</f>
        <v>3000</v>
      </c>
      <c r="AX2936" s="34">
        <f t="shared" ref="AX2936:AX2999" si="606">AR2936-AW2936</f>
        <v>97300</v>
      </c>
      <c r="AY2936" s="36">
        <v>1.3258000000000001</v>
      </c>
      <c r="AZ2936" s="36">
        <v>2.0265</v>
      </c>
      <c r="BA2936" s="22"/>
      <c r="BB2936" s="19">
        <v>2006</v>
      </c>
      <c r="BC2936" s="34">
        <f t="shared" ref="BC2936:BC2999" si="607">(AX2936/100)*AY2936</f>
        <v>1290.0034000000001</v>
      </c>
      <c r="BD2936" s="34">
        <f t="shared" ref="BD2936:BD2999" si="608">(AX2936/100)*AZ2936</f>
        <v>1971.7845</v>
      </c>
      <c r="BE2936" s="38">
        <v>3.4819999999999997E-2</v>
      </c>
      <c r="BF2936" s="38">
        <f t="shared" ref="BF2936:BF2999" si="609">BE2936</f>
        <v>3.4819999999999997E-2</v>
      </c>
      <c r="BG2936" s="34">
        <v>0</v>
      </c>
      <c r="BH2936" s="34">
        <v>0</v>
      </c>
      <c r="BI2936" s="34">
        <f t="shared" ref="BI2936:BI2999" si="610">BC2936-BG2936</f>
        <v>1290.0034000000001</v>
      </c>
      <c r="BJ2936" s="34">
        <f t="shared" ref="BJ2936:BJ2999" si="611">BD2936-BH2936</f>
        <v>1971.7845</v>
      </c>
      <c r="BK2936" s="34">
        <v>0</v>
      </c>
      <c r="BL2936" s="34">
        <v>26.579500000000053</v>
      </c>
      <c r="BM2936" s="34">
        <f t="shared" ref="BM2936:BM2999" si="612">BL2936-BK2936</f>
        <v>26.579500000000053</v>
      </c>
      <c r="BN2936" s="39">
        <f t="shared" si="602"/>
        <v>1290.0034000000001</v>
      </c>
      <c r="BO2936" s="39">
        <f t="shared" si="603"/>
        <v>1945.2049999999999</v>
      </c>
      <c r="BP2936" s="39">
        <f t="shared" si="601"/>
        <v>655.20159999999987</v>
      </c>
    </row>
    <row r="2937" spans="1:68" s="25" customFormat="1" ht="14.25" x14ac:dyDescent="0.2">
      <c r="A2937" s="14">
        <v>1822</v>
      </c>
      <c r="B2937" s="40"/>
      <c r="C2937" s="15" t="s">
        <v>22390</v>
      </c>
      <c r="D2937" s="16">
        <v>10455</v>
      </c>
      <c r="E2937" s="15" t="s">
        <v>22391</v>
      </c>
      <c r="F2937" s="15" t="s">
        <v>22390</v>
      </c>
      <c r="G2937" s="17" t="s">
        <v>22392</v>
      </c>
      <c r="H2937" s="17" t="s">
        <v>22393</v>
      </c>
      <c r="I2937" s="17" t="s">
        <v>86</v>
      </c>
      <c r="J2937" s="15" t="s">
        <v>22393</v>
      </c>
      <c r="K2937" s="15" t="s">
        <v>1572</v>
      </c>
      <c r="L2937" s="18" t="s">
        <v>22394</v>
      </c>
      <c r="M2937" s="15" t="s">
        <v>22123</v>
      </c>
      <c r="N2937" s="15" t="s">
        <v>22124</v>
      </c>
      <c r="O2937" s="16">
        <v>556</v>
      </c>
      <c r="P2937" s="15" t="s">
        <v>90</v>
      </c>
      <c r="Q2937" s="15">
        <v>20000</v>
      </c>
      <c r="R2937" s="15">
        <v>80200</v>
      </c>
      <c r="S2937" s="15">
        <v>100200</v>
      </c>
      <c r="T2937" s="15">
        <v>0.04</v>
      </c>
      <c r="U2937" s="15" t="s">
        <v>18717</v>
      </c>
      <c r="V2937" s="15" t="s">
        <v>76</v>
      </c>
      <c r="W2937" s="16">
        <v>1</v>
      </c>
      <c r="X2937" s="16">
        <v>1</v>
      </c>
      <c r="Y2937" s="15">
        <v>1694</v>
      </c>
      <c r="Z2937" s="15">
        <v>3.9E-2</v>
      </c>
      <c r="AA2937" s="15" t="s">
        <v>21934</v>
      </c>
      <c r="AB2937" s="15" t="s">
        <v>21935</v>
      </c>
      <c r="AC2937" s="15">
        <v>106500</v>
      </c>
      <c r="AD2937" s="26">
        <v>41792</v>
      </c>
      <c r="AE2937" s="15" t="s">
        <v>119</v>
      </c>
      <c r="AF2937" s="15" t="s">
        <v>119</v>
      </c>
      <c r="AG2937" s="16">
        <v>1</v>
      </c>
      <c r="AH2937" s="15" t="s">
        <v>22395</v>
      </c>
      <c r="AI2937" s="15" t="s">
        <v>78</v>
      </c>
      <c r="AJ2937" s="15">
        <v>1694.27050781</v>
      </c>
      <c r="AK2937" s="15">
        <v>167.15894960099999</v>
      </c>
      <c r="AL2937" s="15">
        <v>3105226.9865199998</v>
      </c>
      <c r="AM2937" s="15">
        <v>1411339.1431199999</v>
      </c>
      <c r="AN2937" s="19">
        <v>20000</v>
      </c>
      <c r="AO2937" s="19">
        <v>80300</v>
      </c>
      <c r="AP2937" s="19">
        <v>0</v>
      </c>
      <c r="AQ2937" s="19">
        <v>0</v>
      </c>
      <c r="AR2937" s="34">
        <f t="shared" si="604"/>
        <v>100300</v>
      </c>
      <c r="AS2937" s="34">
        <v>45000</v>
      </c>
      <c r="AT2937" s="34">
        <v>3000</v>
      </c>
      <c r="AU2937" s="34">
        <v>19355</v>
      </c>
      <c r="AV2937" s="34">
        <v>0</v>
      </c>
      <c r="AW2937" s="35">
        <f t="shared" si="605"/>
        <v>67355</v>
      </c>
      <c r="AX2937" s="34">
        <f t="shared" si="606"/>
        <v>32945</v>
      </c>
      <c r="AY2937" s="36">
        <v>1.3258000000000001</v>
      </c>
      <c r="AZ2937" s="36">
        <v>2.0265</v>
      </c>
      <c r="BA2937" s="22"/>
      <c r="BB2937" s="19">
        <v>1003</v>
      </c>
      <c r="BC2937" s="34">
        <f t="shared" si="607"/>
        <v>436.78480999999999</v>
      </c>
      <c r="BD2937" s="34">
        <f t="shared" si="608"/>
        <v>667.63042499999995</v>
      </c>
      <c r="BE2937" s="38">
        <v>3.4819999999999997E-2</v>
      </c>
      <c r="BF2937" s="38">
        <f t="shared" si="609"/>
        <v>3.4819999999999997E-2</v>
      </c>
      <c r="BG2937" s="34">
        <v>15.208847084199999</v>
      </c>
      <c r="BH2937" s="34">
        <v>23.246891398499997</v>
      </c>
      <c r="BI2937" s="34">
        <f t="shared" si="610"/>
        <v>421.57596291580001</v>
      </c>
      <c r="BJ2937" s="34">
        <f t="shared" si="611"/>
        <v>644.38353360149995</v>
      </c>
      <c r="BK2937" s="34">
        <v>0</v>
      </c>
      <c r="BL2937" s="34">
        <v>0</v>
      </c>
      <c r="BM2937" s="34">
        <f t="shared" si="612"/>
        <v>0</v>
      </c>
      <c r="BN2937" s="39">
        <f t="shared" si="602"/>
        <v>421.57596291580001</v>
      </c>
      <c r="BO2937" s="39">
        <f t="shared" si="603"/>
        <v>644.38353360149995</v>
      </c>
      <c r="BP2937" s="39">
        <f t="shared" si="601"/>
        <v>222.80757068569994</v>
      </c>
    </row>
    <row r="2938" spans="1:68" s="25" customFormat="1" ht="14.25" x14ac:dyDescent="0.2">
      <c r="A2938" s="14">
        <v>1823</v>
      </c>
      <c r="B2938" s="40"/>
      <c r="C2938" s="15" t="s">
        <v>22396</v>
      </c>
      <c r="D2938" s="16">
        <v>370</v>
      </c>
      <c r="E2938" s="15" t="s">
        <v>22397</v>
      </c>
      <c r="F2938" s="15" t="s">
        <v>22396</v>
      </c>
      <c r="G2938" s="17" t="s">
        <v>22398</v>
      </c>
      <c r="H2938" s="17" t="s">
        <v>22399</v>
      </c>
      <c r="I2938" s="17" t="s">
        <v>86</v>
      </c>
      <c r="J2938" s="15" t="s">
        <v>22400</v>
      </c>
      <c r="K2938" s="15" t="s">
        <v>5137</v>
      </c>
      <c r="L2938" s="18" t="s">
        <v>22401</v>
      </c>
      <c r="M2938" s="15" t="s">
        <v>22123</v>
      </c>
      <c r="N2938" s="15" t="s">
        <v>22124</v>
      </c>
      <c r="O2938" s="16">
        <v>556</v>
      </c>
      <c r="P2938" s="15" t="s">
        <v>90</v>
      </c>
      <c r="Q2938" s="15">
        <v>20000</v>
      </c>
      <c r="R2938" s="15">
        <v>90000</v>
      </c>
      <c r="S2938" s="15">
        <v>110000</v>
      </c>
      <c r="T2938" s="15">
        <v>0.04</v>
      </c>
      <c r="U2938" s="15" t="s">
        <v>18717</v>
      </c>
      <c r="V2938" s="15" t="s">
        <v>76</v>
      </c>
      <c r="W2938" s="16">
        <v>1</v>
      </c>
      <c r="X2938" s="16">
        <v>1</v>
      </c>
      <c r="Y2938" s="15">
        <v>1694</v>
      </c>
      <c r="Z2938" s="15">
        <v>3.9E-2</v>
      </c>
      <c r="AA2938" s="15" t="s">
        <v>21934</v>
      </c>
      <c r="AB2938" s="15" t="s">
        <v>21935</v>
      </c>
      <c r="AC2938" s="15">
        <v>0</v>
      </c>
      <c r="AD2938" s="26">
        <v>36850</v>
      </c>
      <c r="AE2938" s="15" t="s">
        <v>222</v>
      </c>
      <c r="AF2938" s="15" t="s">
        <v>22402</v>
      </c>
      <c r="AG2938" s="16">
        <v>1</v>
      </c>
      <c r="AH2938" s="15" t="s">
        <v>22403</v>
      </c>
      <c r="AI2938" s="15" t="s">
        <v>78</v>
      </c>
      <c r="AJ2938" s="15">
        <v>1694.3239746100001</v>
      </c>
      <c r="AK2938" s="15">
        <v>167.161139959</v>
      </c>
      <c r="AL2938" s="15">
        <v>3104969.9591199998</v>
      </c>
      <c r="AM2938" s="15">
        <v>1411338.2336500001</v>
      </c>
      <c r="AN2938" s="19">
        <v>0</v>
      </c>
      <c r="AO2938" s="19">
        <v>0</v>
      </c>
      <c r="AP2938" s="19">
        <v>20000</v>
      </c>
      <c r="AQ2938" s="19">
        <v>90100</v>
      </c>
      <c r="AR2938" s="34">
        <f t="shared" si="604"/>
        <v>110100</v>
      </c>
      <c r="AS2938" s="34">
        <v>0</v>
      </c>
      <c r="AT2938" s="34">
        <v>3000</v>
      </c>
      <c r="AU2938" s="34">
        <v>0</v>
      </c>
      <c r="AV2938" s="34">
        <v>0</v>
      </c>
      <c r="AW2938" s="35">
        <f t="shared" si="605"/>
        <v>3000</v>
      </c>
      <c r="AX2938" s="34">
        <f t="shared" si="606"/>
        <v>107100</v>
      </c>
      <c r="AY2938" s="36">
        <v>1.3258000000000001</v>
      </c>
      <c r="AZ2938" s="36">
        <v>2.0265</v>
      </c>
      <c r="BA2938" s="22"/>
      <c r="BB2938" s="19">
        <v>2202</v>
      </c>
      <c r="BC2938" s="34">
        <f t="shared" si="607"/>
        <v>1419.9318000000001</v>
      </c>
      <c r="BD2938" s="34">
        <f t="shared" si="608"/>
        <v>2170.3815</v>
      </c>
      <c r="BE2938" s="38">
        <v>3.4819999999999997E-2</v>
      </c>
      <c r="BF2938" s="38">
        <f t="shared" si="609"/>
        <v>3.4819999999999997E-2</v>
      </c>
      <c r="BG2938" s="34">
        <v>0</v>
      </c>
      <c r="BH2938" s="34">
        <v>0</v>
      </c>
      <c r="BI2938" s="34">
        <f t="shared" si="610"/>
        <v>1419.9318000000001</v>
      </c>
      <c r="BJ2938" s="34">
        <f t="shared" si="611"/>
        <v>2170.3815</v>
      </c>
      <c r="BK2938" s="34">
        <v>0</v>
      </c>
      <c r="BL2938" s="34">
        <v>29.176500000000033</v>
      </c>
      <c r="BM2938" s="34">
        <f t="shared" si="612"/>
        <v>29.176500000000033</v>
      </c>
      <c r="BN2938" s="39">
        <f t="shared" si="602"/>
        <v>1419.9318000000001</v>
      </c>
      <c r="BO2938" s="39">
        <f t="shared" si="603"/>
        <v>2141.2049999999999</v>
      </c>
      <c r="BP2938" s="39">
        <f t="shared" si="601"/>
        <v>721.27319999999986</v>
      </c>
    </row>
    <row r="2939" spans="1:68" s="25" customFormat="1" ht="25.5" x14ac:dyDescent="0.2">
      <c r="A2939" s="14">
        <v>1824</v>
      </c>
      <c r="B2939" s="40"/>
      <c r="C2939" s="15" t="s">
        <v>22404</v>
      </c>
      <c r="D2939" s="16">
        <v>3730</v>
      </c>
      <c r="E2939" s="15" t="s">
        <v>22405</v>
      </c>
      <c r="F2939" s="15" t="s">
        <v>22404</v>
      </c>
      <c r="G2939" s="17" t="s">
        <v>22406</v>
      </c>
      <c r="H2939" s="17" t="s">
        <v>22407</v>
      </c>
      <c r="I2939" s="17" t="s">
        <v>86</v>
      </c>
      <c r="J2939" s="15" t="s">
        <v>22408</v>
      </c>
      <c r="K2939" s="15" t="s">
        <v>403</v>
      </c>
      <c r="L2939" s="18" t="s">
        <v>22409</v>
      </c>
      <c r="M2939" s="15" t="s">
        <v>22123</v>
      </c>
      <c r="N2939" s="15" t="s">
        <v>22124</v>
      </c>
      <c r="O2939" s="16">
        <v>556</v>
      </c>
      <c r="P2939" s="15" t="s">
        <v>90</v>
      </c>
      <c r="Q2939" s="15">
        <v>20000</v>
      </c>
      <c r="R2939" s="15">
        <v>92300</v>
      </c>
      <c r="S2939" s="15">
        <v>112300</v>
      </c>
      <c r="T2939" s="15">
        <v>0.04</v>
      </c>
      <c r="U2939" s="15" t="s">
        <v>18717</v>
      </c>
      <c r="V2939" s="15" t="s">
        <v>76</v>
      </c>
      <c r="W2939" s="16">
        <v>1</v>
      </c>
      <c r="X2939" s="16">
        <v>1</v>
      </c>
      <c r="Y2939" s="15">
        <v>1714</v>
      </c>
      <c r="Z2939" s="15">
        <v>3.9E-2</v>
      </c>
      <c r="AA2939" s="15" t="s">
        <v>21934</v>
      </c>
      <c r="AB2939" s="15" t="s">
        <v>21935</v>
      </c>
      <c r="AC2939" s="15">
        <v>93000</v>
      </c>
      <c r="AD2939" s="26">
        <v>36630</v>
      </c>
      <c r="AE2939" s="15" t="s">
        <v>222</v>
      </c>
      <c r="AF2939" s="15" t="s">
        <v>22410</v>
      </c>
      <c r="AG2939" s="16">
        <v>1</v>
      </c>
      <c r="AH2939" s="15" t="s">
        <v>22411</v>
      </c>
      <c r="AI2939" s="15" t="s">
        <v>78</v>
      </c>
      <c r="AJ2939" s="15">
        <v>1714.3649902300001</v>
      </c>
      <c r="AK2939" s="15">
        <v>167.98238805299999</v>
      </c>
      <c r="AL2939" s="15">
        <v>3104971.2303200001</v>
      </c>
      <c r="AM2939" s="15">
        <v>1411372.9975300001</v>
      </c>
      <c r="AN2939" s="19">
        <v>20000</v>
      </c>
      <c r="AO2939" s="19">
        <v>92400</v>
      </c>
      <c r="AP2939" s="19">
        <v>0</v>
      </c>
      <c r="AQ2939" s="19">
        <v>0</v>
      </c>
      <c r="AR2939" s="34">
        <f t="shared" si="604"/>
        <v>112400</v>
      </c>
      <c r="AS2939" s="34">
        <v>45000</v>
      </c>
      <c r="AT2939" s="34">
        <v>3000</v>
      </c>
      <c r="AU2939" s="34">
        <v>23590</v>
      </c>
      <c r="AV2939" s="34">
        <v>0</v>
      </c>
      <c r="AW2939" s="35">
        <f t="shared" si="605"/>
        <v>71590</v>
      </c>
      <c r="AX2939" s="34">
        <f t="shared" si="606"/>
        <v>40810</v>
      </c>
      <c r="AY2939" s="36">
        <v>1.3258000000000001</v>
      </c>
      <c r="AZ2939" s="36">
        <v>2.0265</v>
      </c>
      <c r="BA2939" s="22"/>
      <c r="BB2939" s="19">
        <v>1124</v>
      </c>
      <c r="BC2939" s="34">
        <f t="shared" si="607"/>
        <v>541.05898000000002</v>
      </c>
      <c r="BD2939" s="34">
        <f t="shared" si="608"/>
        <v>827.01465000000007</v>
      </c>
      <c r="BE2939" s="38">
        <v>3.4819999999999997E-2</v>
      </c>
      <c r="BF2939" s="38">
        <f t="shared" si="609"/>
        <v>3.4819999999999997E-2</v>
      </c>
      <c r="BG2939" s="34">
        <v>18.839673683599997</v>
      </c>
      <c r="BH2939" s="34">
        <v>28.796650112999998</v>
      </c>
      <c r="BI2939" s="34">
        <f t="shared" si="610"/>
        <v>522.21930631639998</v>
      </c>
      <c r="BJ2939" s="34">
        <f t="shared" si="611"/>
        <v>798.21799988700013</v>
      </c>
      <c r="BK2939" s="34">
        <v>0</v>
      </c>
      <c r="BL2939" s="34">
        <v>0</v>
      </c>
      <c r="BM2939" s="34">
        <f t="shared" si="612"/>
        <v>0</v>
      </c>
      <c r="BN2939" s="39">
        <f t="shared" si="602"/>
        <v>522.21930631639998</v>
      </c>
      <c r="BO2939" s="39">
        <f t="shared" si="603"/>
        <v>798.21799988700013</v>
      </c>
      <c r="BP2939" s="39">
        <f t="shared" si="601"/>
        <v>275.99869357060015</v>
      </c>
    </row>
    <row r="2940" spans="1:68" s="25" customFormat="1" ht="14.25" x14ac:dyDescent="0.2">
      <c r="A2940" s="14">
        <v>1825</v>
      </c>
      <c r="B2940" s="40"/>
      <c r="C2940" s="15" t="s">
        <v>159</v>
      </c>
      <c r="D2940" s="16">
        <v>9348</v>
      </c>
      <c r="E2940" s="15" t="s">
        <v>22412</v>
      </c>
      <c r="F2940" s="15" t="s">
        <v>22413</v>
      </c>
      <c r="G2940" s="17" t="s">
        <v>22414</v>
      </c>
      <c r="H2940" s="17" t="s">
        <v>22415</v>
      </c>
      <c r="I2940" s="17" t="s">
        <v>86</v>
      </c>
      <c r="J2940" s="15" t="s">
        <v>22416</v>
      </c>
      <c r="K2940" s="15" t="s">
        <v>86</v>
      </c>
      <c r="L2940" s="18" t="s">
        <v>22417</v>
      </c>
      <c r="M2940" s="15" t="s">
        <v>22123</v>
      </c>
      <c r="N2940" s="15" t="s">
        <v>22124</v>
      </c>
      <c r="O2940" s="16">
        <v>556</v>
      </c>
      <c r="P2940" s="15" t="s">
        <v>90</v>
      </c>
      <c r="Q2940" s="15">
        <v>20000</v>
      </c>
      <c r="R2940" s="15">
        <v>79700</v>
      </c>
      <c r="S2940" s="15">
        <v>99700</v>
      </c>
      <c r="T2940" s="15">
        <v>0.03</v>
      </c>
      <c r="U2940" s="15" t="s">
        <v>18717</v>
      </c>
      <c r="V2940" s="15" t="s">
        <v>76</v>
      </c>
      <c r="W2940" s="16">
        <v>1</v>
      </c>
      <c r="X2940" s="16">
        <v>1</v>
      </c>
      <c r="Y2940" s="15">
        <v>1421</v>
      </c>
      <c r="Z2940" s="15">
        <v>3.3000000000000002E-2</v>
      </c>
      <c r="AA2940" s="15" t="s">
        <v>21934</v>
      </c>
      <c r="AB2940" s="15" t="s">
        <v>21935</v>
      </c>
      <c r="AC2940" s="15">
        <v>114900</v>
      </c>
      <c r="AD2940" s="26">
        <v>42501</v>
      </c>
      <c r="AE2940" s="15" t="s">
        <v>119</v>
      </c>
      <c r="AF2940" s="15" t="s">
        <v>119</v>
      </c>
      <c r="AG2940" s="16">
        <v>1</v>
      </c>
      <c r="AH2940" s="15" t="s">
        <v>22418</v>
      </c>
      <c r="AI2940" s="15" t="s">
        <v>78</v>
      </c>
      <c r="AJ2940" s="15">
        <v>1420.8562011700001</v>
      </c>
      <c r="AK2940" s="15">
        <v>156.007320335</v>
      </c>
      <c r="AL2940" s="15">
        <v>3105052.9180600001</v>
      </c>
      <c r="AM2940" s="15">
        <v>1411404.72163</v>
      </c>
      <c r="AN2940" s="19">
        <v>20000</v>
      </c>
      <c r="AO2940" s="19">
        <v>79800</v>
      </c>
      <c r="AP2940" s="19">
        <v>0</v>
      </c>
      <c r="AQ2940" s="19">
        <v>0</v>
      </c>
      <c r="AR2940" s="34">
        <f t="shared" si="604"/>
        <v>99800</v>
      </c>
      <c r="AS2940" s="34">
        <v>45000</v>
      </c>
      <c r="AT2940" s="34">
        <v>3000</v>
      </c>
      <c r="AU2940" s="34">
        <v>19180</v>
      </c>
      <c r="AV2940" s="34">
        <v>0</v>
      </c>
      <c r="AW2940" s="35">
        <f t="shared" si="605"/>
        <v>67180</v>
      </c>
      <c r="AX2940" s="34">
        <f t="shared" si="606"/>
        <v>32620</v>
      </c>
      <c r="AY2940" s="36">
        <v>1.3258000000000001</v>
      </c>
      <c r="AZ2940" s="36">
        <v>2.0265</v>
      </c>
      <c r="BA2940" s="22"/>
      <c r="BB2940" s="19">
        <v>998</v>
      </c>
      <c r="BC2940" s="34">
        <f t="shared" si="607"/>
        <v>432.47595999999999</v>
      </c>
      <c r="BD2940" s="34">
        <f t="shared" si="608"/>
        <v>661.04430000000002</v>
      </c>
      <c r="BE2940" s="38">
        <v>3.4819999999999997E-2</v>
      </c>
      <c r="BF2940" s="38">
        <f t="shared" si="609"/>
        <v>3.4819999999999997E-2</v>
      </c>
      <c r="BG2940" s="34">
        <v>15.058812927199998</v>
      </c>
      <c r="BH2940" s="34">
        <v>23.017562525999999</v>
      </c>
      <c r="BI2940" s="34">
        <f t="shared" si="610"/>
        <v>417.41714707279999</v>
      </c>
      <c r="BJ2940" s="34">
        <f t="shared" si="611"/>
        <v>638.02673747400002</v>
      </c>
      <c r="BK2940" s="34">
        <v>0</v>
      </c>
      <c r="BL2940" s="34">
        <v>0</v>
      </c>
      <c r="BM2940" s="34">
        <f t="shared" si="612"/>
        <v>0</v>
      </c>
      <c r="BN2940" s="39">
        <f t="shared" si="602"/>
        <v>417.41714707279999</v>
      </c>
      <c r="BO2940" s="39">
        <f t="shared" si="603"/>
        <v>638.02673747400002</v>
      </c>
      <c r="BP2940" s="39">
        <f t="shared" si="601"/>
        <v>220.60959040120002</v>
      </c>
    </row>
    <row r="2941" spans="1:68" s="25" customFormat="1" ht="14.25" x14ac:dyDescent="0.2">
      <c r="A2941" s="14">
        <v>1826</v>
      </c>
      <c r="B2941" s="40"/>
      <c r="C2941" s="15" t="s">
        <v>22419</v>
      </c>
      <c r="D2941" s="16">
        <v>35001</v>
      </c>
      <c r="E2941" s="15" t="s">
        <v>22420</v>
      </c>
      <c r="F2941" s="15" t="s">
        <v>22419</v>
      </c>
      <c r="G2941" s="17" t="s">
        <v>22421</v>
      </c>
      <c r="H2941" s="17" t="s">
        <v>22422</v>
      </c>
      <c r="I2941" s="17" t="s">
        <v>86</v>
      </c>
      <c r="J2941" s="15" t="s">
        <v>22423</v>
      </c>
      <c r="K2941" s="15" t="s">
        <v>3758</v>
      </c>
      <c r="L2941" s="18" t="s">
        <v>22424</v>
      </c>
      <c r="M2941" s="15" t="s">
        <v>22123</v>
      </c>
      <c r="N2941" s="15" t="s">
        <v>22124</v>
      </c>
      <c r="O2941" s="16">
        <v>556</v>
      </c>
      <c r="P2941" s="15" t="s">
        <v>90</v>
      </c>
      <c r="Q2941" s="15">
        <v>20000</v>
      </c>
      <c r="R2941" s="15">
        <v>78000</v>
      </c>
      <c r="S2941" s="15">
        <v>98000</v>
      </c>
      <c r="T2941" s="15">
        <v>0.03</v>
      </c>
      <c r="U2941" s="15" t="s">
        <v>18717</v>
      </c>
      <c r="V2941" s="15" t="s">
        <v>76</v>
      </c>
      <c r="W2941" s="16">
        <v>1</v>
      </c>
      <c r="X2941" s="16">
        <v>1</v>
      </c>
      <c r="Y2941" s="15">
        <v>1176</v>
      </c>
      <c r="Z2941" s="15">
        <v>2.7E-2</v>
      </c>
      <c r="AA2941" s="15" t="s">
        <v>21934</v>
      </c>
      <c r="AB2941" s="15" t="s">
        <v>21935</v>
      </c>
      <c r="AC2941" s="15">
        <v>105500</v>
      </c>
      <c r="AD2941" s="26">
        <v>42186</v>
      </c>
      <c r="AE2941" s="15" t="s">
        <v>119</v>
      </c>
      <c r="AF2941" s="15" t="s">
        <v>119</v>
      </c>
      <c r="AG2941" s="16">
        <v>1</v>
      </c>
      <c r="AH2941" s="15" t="s">
        <v>22425</v>
      </c>
      <c r="AI2941" s="15" t="s">
        <v>78</v>
      </c>
      <c r="AJ2941" s="15">
        <v>1175.7368164100001</v>
      </c>
      <c r="AK2941" s="15">
        <v>145.99883418900001</v>
      </c>
      <c r="AL2941" s="15">
        <v>3105079.4031799999</v>
      </c>
      <c r="AM2941" s="15">
        <v>1411403.9114000001</v>
      </c>
      <c r="AN2941" s="19">
        <v>20000</v>
      </c>
      <c r="AO2941" s="19">
        <v>78100</v>
      </c>
      <c r="AP2941" s="19">
        <v>0</v>
      </c>
      <c r="AQ2941" s="19">
        <v>0</v>
      </c>
      <c r="AR2941" s="34">
        <f t="shared" si="604"/>
        <v>98100</v>
      </c>
      <c r="AS2941" s="34">
        <v>45000</v>
      </c>
      <c r="AT2941" s="34">
        <v>3000</v>
      </c>
      <c r="AU2941" s="34">
        <v>18585</v>
      </c>
      <c r="AV2941" s="34">
        <v>0</v>
      </c>
      <c r="AW2941" s="35">
        <f t="shared" si="605"/>
        <v>66585</v>
      </c>
      <c r="AX2941" s="34">
        <f t="shared" si="606"/>
        <v>31515</v>
      </c>
      <c r="AY2941" s="36">
        <v>1.3258000000000001</v>
      </c>
      <c r="AZ2941" s="36">
        <v>2.0265</v>
      </c>
      <c r="BA2941" s="22"/>
      <c r="BB2941" s="19">
        <v>981</v>
      </c>
      <c r="BC2941" s="34">
        <f t="shared" si="607"/>
        <v>417.82587000000001</v>
      </c>
      <c r="BD2941" s="34">
        <f t="shared" si="608"/>
        <v>638.65147499999989</v>
      </c>
      <c r="BE2941" s="38">
        <v>3.4819999999999997E-2</v>
      </c>
      <c r="BF2941" s="38">
        <f t="shared" si="609"/>
        <v>3.4819999999999997E-2</v>
      </c>
      <c r="BG2941" s="34">
        <v>14.5486967934</v>
      </c>
      <c r="BH2941" s="34">
        <v>22.237844359499995</v>
      </c>
      <c r="BI2941" s="34">
        <f t="shared" si="610"/>
        <v>403.27717320660003</v>
      </c>
      <c r="BJ2941" s="34">
        <f t="shared" si="611"/>
        <v>616.41363064049995</v>
      </c>
      <c r="BK2941" s="34">
        <v>0</v>
      </c>
      <c r="BL2941" s="34">
        <v>0</v>
      </c>
      <c r="BM2941" s="34">
        <f t="shared" si="612"/>
        <v>0</v>
      </c>
      <c r="BN2941" s="39">
        <f t="shared" si="602"/>
        <v>403.27717320660003</v>
      </c>
      <c r="BO2941" s="39">
        <f t="shared" si="603"/>
        <v>616.41363064049995</v>
      </c>
      <c r="BP2941" s="39">
        <f t="shared" si="601"/>
        <v>213.13645743389992</v>
      </c>
    </row>
    <row r="2942" spans="1:68" s="25" customFormat="1" ht="14.25" x14ac:dyDescent="0.2">
      <c r="A2942" s="14">
        <v>1827</v>
      </c>
      <c r="B2942" s="40"/>
      <c r="C2942" s="15"/>
      <c r="D2942" s="16">
        <v>26962</v>
      </c>
      <c r="E2942" s="15" t="s">
        <v>22426</v>
      </c>
      <c r="F2942" s="15" t="s">
        <v>22427</v>
      </c>
      <c r="G2942" s="17" t="s">
        <v>22428</v>
      </c>
      <c r="H2942" s="17" t="s">
        <v>22429</v>
      </c>
      <c r="I2942" s="17" t="s">
        <v>86</v>
      </c>
      <c r="J2942" s="15" t="s">
        <v>22430</v>
      </c>
      <c r="K2942" s="15" t="s">
        <v>671</v>
      </c>
      <c r="L2942" s="18" t="s">
        <v>22431</v>
      </c>
      <c r="M2942" s="15" t="s">
        <v>22123</v>
      </c>
      <c r="N2942" s="15" t="s">
        <v>22124</v>
      </c>
      <c r="O2942" s="16">
        <v>556</v>
      </c>
      <c r="P2942" s="15" t="s">
        <v>90</v>
      </c>
      <c r="Q2942" s="15">
        <v>20000</v>
      </c>
      <c r="R2942" s="15">
        <v>79200</v>
      </c>
      <c r="S2942" s="15">
        <v>99200</v>
      </c>
      <c r="T2942" s="15">
        <v>0.03</v>
      </c>
      <c r="U2942" s="15" t="s">
        <v>18717</v>
      </c>
      <c r="V2942" s="15" t="s">
        <v>76</v>
      </c>
      <c r="W2942" s="16">
        <v>1</v>
      </c>
      <c r="X2942" s="16">
        <v>1</v>
      </c>
      <c r="Y2942" s="15">
        <v>1176</v>
      </c>
      <c r="Z2942" s="15">
        <v>2.7E-2</v>
      </c>
      <c r="AA2942" s="15" t="s">
        <v>21934</v>
      </c>
      <c r="AB2942" s="15" t="s">
        <v>21935</v>
      </c>
      <c r="AC2942" s="15">
        <v>107000</v>
      </c>
      <c r="AD2942" s="26">
        <v>40682</v>
      </c>
      <c r="AE2942" s="15" t="s">
        <v>119</v>
      </c>
      <c r="AF2942" s="15" t="s">
        <v>119</v>
      </c>
      <c r="AG2942" s="16">
        <v>1</v>
      </c>
      <c r="AH2942" s="15" t="s">
        <v>22432</v>
      </c>
      <c r="AI2942" s="15" t="s">
        <v>78</v>
      </c>
      <c r="AJ2942" s="15">
        <v>1175.6452636700001</v>
      </c>
      <c r="AK2942" s="15">
        <v>145.99256547300001</v>
      </c>
      <c r="AL2942" s="15">
        <v>3105103.3885400002</v>
      </c>
      <c r="AM2942" s="15">
        <v>1411403.17722</v>
      </c>
      <c r="AN2942" s="19">
        <v>20000</v>
      </c>
      <c r="AO2942" s="19">
        <v>79300</v>
      </c>
      <c r="AP2942" s="19">
        <v>0</v>
      </c>
      <c r="AQ2942" s="19">
        <v>0</v>
      </c>
      <c r="AR2942" s="34">
        <f t="shared" si="604"/>
        <v>99300</v>
      </c>
      <c r="AS2942" s="34">
        <v>45000</v>
      </c>
      <c r="AT2942" s="34">
        <v>3000</v>
      </c>
      <c r="AU2942" s="34">
        <v>19005</v>
      </c>
      <c r="AV2942" s="34">
        <v>0</v>
      </c>
      <c r="AW2942" s="35">
        <f t="shared" si="605"/>
        <v>67005</v>
      </c>
      <c r="AX2942" s="34">
        <f t="shared" si="606"/>
        <v>32295</v>
      </c>
      <c r="AY2942" s="36">
        <v>1.3258000000000001</v>
      </c>
      <c r="AZ2942" s="36">
        <v>2.0265</v>
      </c>
      <c r="BA2942" s="22"/>
      <c r="BB2942" s="19">
        <v>993</v>
      </c>
      <c r="BC2942" s="34">
        <f t="shared" si="607"/>
        <v>428.16711000000004</v>
      </c>
      <c r="BD2942" s="34">
        <f t="shared" si="608"/>
        <v>654.45817499999998</v>
      </c>
      <c r="BE2942" s="38">
        <v>3.4819999999999997E-2</v>
      </c>
      <c r="BF2942" s="38">
        <f t="shared" si="609"/>
        <v>3.4819999999999997E-2</v>
      </c>
      <c r="BG2942" s="34">
        <v>14.9087787702</v>
      </c>
      <c r="BH2942" s="34">
        <v>22.788233653499997</v>
      </c>
      <c r="BI2942" s="34">
        <f t="shared" si="610"/>
        <v>413.25833122980004</v>
      </c>
      <c r="BJ2942" s="34">
        <f t="shared" si="611"/>
        <v>631.66994134649997</v>
      </c>
      <c r="BK2942" s="34">
        <v>0</v>
      </c>
      <c r="BL2942" s="34">
        <v>0</v>
      </c>
      <c r="BM2942" s="34">
        <f t="shared" si="612"/>
        <v>0</v>
      </c>
      <c r="BN2942" s="39">
        <f t="shared" si="602"/>
        <v>413.25833122980004</v>
      </c>
      <c r="BO2942" s="39">
        <f t="shared" si="603"/>
        <v>631.66994134649997</v>
      </c>
      <c r="BP2942" s="39">
        <f t="shared" si="601"/>
        <v>218.41161011669993</v>
      </c>
    </row>
    <row r="2943" spans="1:68" s="25" customFormat="1" ht="14.25" x14ac:dyDescent="0.2">
      <c r="A2943" s="14">
        <v>1828</v>
      </c>
      <c r="B2943" s="40"/>
      <c r="C2943" s="15" t="s">
        <v>22433</v>
      </c>
      <c r="D2943" s="16">
        <v>33047</v>
      </c>
      <c r="E2943" s="15" t="s">
        <v>22434</v>
      </c>
      <c r="F2943" s="15" t="s">
        <v>22433</v>
      </c>
      <c r="G2943" s="17" t="s">
        <v>22435</v>
      </c>
      <c r="H2943" s="17" t="s">
        <v>22436</v>
      </c>
      <c r="I2943" s="17" t="s">
        <v>86</v>
      </c>
      <c r="J2943" s="15" t="s">
        <v>22437</v>
      </c>
      <c r="K2943" s="15" t="s">
        <v>6599</v>
      </c>
      <c r="L2943" s="18" t="s">
        <v>22438</v>
      </c>
      <c r="M2943" s="15" t="s">
        <v>22123</v>
      </c>
      <c r="N2943" s="15" t="s">
        <v>22124</v>
      </c>
      <c r="O2943" s="16">
        <v>556</v>
      </c>
      <c r="P2943" s="15" t="s">
        <v>90</v>
      </c>
      <c r="Q2943" s="15">
        <v>20000</v>
      </c>
      <c r="R2943" s="15">
        <v>79200</v>
      </c>
      <c r="S2943" s="15">
        <v>99200</v>
      </c>
      <c r="T2943" s="15">
        <v>0.03</v>
      </c>
      <c r="U2943" s="15" t="s">
        <v>18717</v>
      </c>
      <c r="V2943" s="15" t="s">
        <v>76</v>
      </c>
      <c r="W2943" s="16">
        <v>1</v>
      </c>
      <c r="X2943" s="16">
        <v>1</v>
      </c>
      <c r="Y2943" s="15">
        <v>1176</v>
      </c>
      <c r="Z2943" s="15">
        <v>2.7E-2</v>
      </c>
      <c r="AA2943" s="15" t="s">
        <v>21934</v>
      </c>
      <c r="AB2943" s="15" t="s">
        <v>21935</v>
      </c>
      <c r="AC2943" s="15">
        <v>112500</v>
      </c>
      <c r="AD2943" s="26">
        <v>41193</v>
      </c>
      <c r="AE2943" s="15" t="s">
        <v>119</v>
      </c>
      <c r="AF2943" s="15" t="s">
        <v>119</v>
      </c>
      <c r="AG2943" s="16">
        <v>1</v>
      </c>
      <c r="AH2943" s="15" t="s">
        <v>22439</v>
      </c>
      <c r="AI2943" s="15" t="s">
        <v>78</v>
      </c>
      <c r="AJ2943" s="15">
        <v>1175.5942382799999</v>
      </c>
      <c r="AK2943" s="15">
        <v>145.98797216099999</v>
      </c>
      <c r="AL2943" s="15">
        <v>3105127.3736399999</v>
      </c>
      <c r="AM2943" s="15">
        <v>1411402.4431100001</v>
      </c>
      <c r="AN2943" s="19">
        <v>20000</v>
      </c>
      <c r="AO2943" s="19">
        <v>79300</v>
      </c>
      <c r="AP2943" s="19">
        <v>0</v>
      </c>
      <c r="AQ2943" s="19">
        <v>0</v>
      </c>
      <c r="AR2943" s="34">
        <f t="shared" si="604"/>
        <v>99300</v>
      </c>
      <c r="AS2943" s="34">
        <v>45000</v>
      </c>
      <c r="AT2943" s="34">
        <v>3000</v>
      </c>
      <c r="AU2943" s="34">
        <v>19005</v>
      </c>
      <c r="AV2943" s="34">
        <v>0</v>
      </c>
      <c r="AW2943" s="35">
        <f t="shared" si="605"/>
        <v>67005</v>
      </c>
      <c r="AX2943" s="34">
        <f t="shared" si="606"/>
        <v>32295</v>
      </c>
      <c r="AY2943" s="36">
        <v>1.3258000000000001</v>
      </c>
      <c r="AZ2943" s="36">
        <v>2.0265</v>
      </c>
      <c r="BA2943" s="22"/>
      <c r="BB2943" s="19">
        <v>993</v>
      </c>
      <c r="BC2943" s="34">
        <f t="shared" si="607"/>
        <v>428.16711000000004</v>
      </c>
      <c r="BD2943" s="34">
        <f t="shared" si="608"/>
        <v>654.45817499999998</v>
      </c>
      <c r="BE2943" s="38">
        <v>3.4819999999999997E-2</v>
      </c>
      <c r="BF2943" s="38">
        <f t="shared" si="609"/>
        <v>3.4819999999999997E-2</v>
      </c>
      <c r="BG2943" s="34">
        <v>14.9087787702</v>
      </c>
      <c r="BH2943" s="34">
        <v>22.788233653499997</v>
      </c>
      <c r="BI2943" s="34">
        <f t="shared" si="610"/>
        <v>413.25833122980004</v>
      </c>
      <c r="BJ2943" s="34">
        <f t="shared" si="611"/>
        <v>631.66994134649997</v>
      </c>
      <c r="BK2943" s="34">
        <v>0</v>
      </c>
      <c r="BL2943" s="34">
        <v>0</v>
      </c>
      <c r="BM2943" s="34">
        <f t="shared" si="612"/>
        <v>0</v>
      </c>
      <c r="BN2943" s="39">
        <f t="shared" si="602"/>
        <v>413.25833122980004</v>
      </c>
      <c r="BO2943" s="39">
        <f t="shared" si="603"/>
        <v>631.66994134649997</v>
      </c>
      <c r="BP2943" s="39">
        <f t="shared" si="601"/>
        <v>218.41161011669993</v>
      </c>
    </row>
    <row r="2944" spans="1:68" s="25" customFormat="1" ht="14.25" x14ac:dyDescent="0.2">
      <c r="A2944" s="14">
        <v>1829</v>
      </c>
      <c r="B2944" s="40"/>
      <c r="C2944" s="15"/>
      <c r="D2944" s="16">
        <v>4066</v>
      </c>
      <c r="E2944" s="15" t="s">
        <v>22440</v>
      </c>
      <c r="F2944" s="15" t="s">
        <v>22441</v>
      </c>
      <c r="G2944" s="17" t="s">
        <v>22442</v>
      </c>
      <c r="H2944" s="17" t="s">
        <v>22443</v>
      </c>
      <c r="I2944" s="17" t="s">
        <v>86</v>
      </c>
      <c r="J2944" s="15" t="s">
        <v>22444</v>
      </c>
      <c r="K2944" s="15" t="s">
        <v>11339</v>
      </c>
      <c r="L2944" s="18" t="s">
        <v>22445</v>
      </c>
      <c r="M2944" s="15" t="s">
        <v>22123</v>
      </c>
      <c r="N2944" s="15" t="s">
        <v>22124</v>
      </c>
      <c r="O2944" s="16">
        <v>556</v>
      </c>
      <c r="P2944" s="15" t="s">
        <v>90</v>
      </c>
      <c r="Q2944" s="15">
        <v>20000</v>
      </c>
      <c r="R2944" s="15">
        <v>82600</v>
      </c>
      <c r="S2944" s="15">
        <v>102600</v>
      </c>
      <c r="T2944" s="15">
        <v>0.03</v>
      </c>
      <c r="U2944" s="15" t="s">
        <v>18717</v>
      </c>
      <c r="V2944" s="15" t="s">
        <v>76</v>
      </c>
      <c r="W2944" s="16">
        <v>1</v>
      </c>
      <c r="X2944" s="16">
        <v>1</v>
      </c>
      <c r="Y2944" s="15">
        <v>1420</v>
      </c>
      <c r="Z2944" s="15">
        <v>3.3000000000000002E-2</v>
      </c>
      <c r="AA2944" s="15" t="s">
        <v>21934</v>
      </c>
      <c r="AB2944" s="15" t="s">
        <v>21935</v>
      </c>
      <c r="AC2944" s="15">
        <v>92500</v>
      </c>
      <c r="AD2944" s="26">
        <v>36759</v>
      </c>
      <c r="AE2944" s="15" t="s">
        <v>119</v>
      </c>
      <c r="AF2944" s="15" t="s">
        <v>119</v>
      </c>
      <c r="AG2944" s="16">
        <v>1</v>
      </c>
      <c r="AH2944" s="15" t="s">
        <v>22446</v>
      </c>
      <c r="AI2944" s="15" t="s">
        <v>78</v>
      </c>
      <c r="AJ2944" s="15">
        <v>1420.4562988299999</v>
      </c>
      <c r="AK2944" s="15">
        <v>155.982730444</v>
      </c>
      <c r="AL2944" s="15">
        <v>3105153.85739</v>
      </c>
      <c r="AM2944" s="15">
        <v>1411401.6329000001</v>
      </c>
      <c r="AN2944" s="19">
        <v>0</v>
      </c>
      <c r="AO2944" s="19">
        <v>0</v>
      </c>
      <c r="AP2944" s="19">
        <v>20000</v>
      </c>
      <c r="AQ2944" s="19">
        <v>82700</v>
      </c>
      <c r="AR2944" s="34">
        <f t="shared" si="604"/>
        <v>102700</v>
      </c>
      <c r="AS2944" s="34">
        <v>0</v>
      </c>
      <c r="AT2944" s="34">
        <v>3000</v>
      </c>
      <c r="AU2944" s="34">
        <v>0</v>
      </c>
      <c r="AV2944" s="34">
        <v>0</v>
      </c>
      <c r="AW2944" s="35">
        <f t="shared" si="605"/>
        <v>3000</v>
      </c>
      <c r="AX2944" s="34">
        <f t="shared" si="606"/>
        <v>99700</v>
      </c>
      <c r="AY2944" s="36">
        <v>1.3258000000000001</v>
      </c>
      <c r="AZ2944" s="36">
        <v>2.0265</v>
      </c>
      <c r="BA2944" s="22"/>
      <c r="BB2944" s="19">
        <v>2054</v>
      </c>
      <c r="BC2944" s="34">
        <f t="shared" si="607"/>
        <v>1321.8226000000002</v>
      </c>
      <c r="BD2944" s="34">
        <f t="shared" si="608"/>
        <v>2020.4204999999999</v>
      </c>
      <c r="BE2944" s="38">
        <v>3.4819999999999997E-2</v>
      </c>
      <c r="BF2944" s="38">
        <f t="shared" si="609"/>
        <v>3.4819999999999997E-2</v>
      </c>
      <c r="BG2944" s="34">
        <v>0</v>
      </c>
      <c r="BH2944" s="34">
        <v>0</v>
      </c>
      <c r="BI2944" s="34">
        <f t="shared" si="610"/>
        <v>1321.8226000000002</v>
      </c>
      <c r="BJ2944" s="34">
        <f t="shared" si="611"/>
        <v>2020.4204999999999</v>
      </c>
      <c r="BK2944" s="34">
        <v>0</v>
      </c>
      <c r="BL2944" s="34">
        <v>27.215499999999793</v>
      </c>
      <c r="BM2944" s="34">
        <f t="shared" si="612"/>
        <v>27.215499999999793</v>
      </c>
      <c r="BN2944" s="39">
        <f t="shared" si="602"/>
        <v>1321.8226000000002</v>
      </c>
      <c r="BO2944" s="39">
        <f t="shared" si="603"/>
        <v>1993.2050000000002</v>
      </c>
      <c r="BP2944" s="39">
        <f t="shared" si="601"/>
        <v>671.38239999999996</v>
      </c>
    </row>
    <row r="2945" spans="1:68" s="25" customFormat="1" ht="14.25" x14ac:dyDescent="0.2">
      <c r="A2945" s="14">
        <v>1830</v>
      </c>
      <c r="B2945" s="40"/>
      <c r="C2945" s="15"/>
      <c r="D2945" s="16">
        <v>3193</v>
      </c>
      <c r="E2945" s="15" t="s">
        <v>22447</v>
      </c>
      <c r="F2945" s="15" t="s">
        <v>22448</v>
      </c>
      <c r="G2945" s="17" t="s">
        <v>22449</v>
      </c>
      <c r="H2945" s="17" t="s">
        <v>22450</v>
      </c>
      <c r="I2945" s="17" t="s">
        <v>86</v>
      </c>
      <c r="J2945" s="15" t="s">
        <v>22450</v>
      </c>
      <c r="K2945" s="15" t="s">
        <v>16271</v>
      </c>
      <c r="L2945" s="18" t="s">
        <v>22451</v>
      </c>
      <c r="M2945" s="15" t="s">
        <v>22123</v>
      </c>
      <c r="N2945" s="15" t="s">
        <v>22124</v>
      </c>
      <c r="O2945" s="16">
        <v>556</v>
      </c>
      <c r="P2945" s="15" t="s">
        <v>90</v>
      </c>
      <c r="Q2945" s="15">
        <v>20000</v>
      </c>
      <c r="R2945" s="15">
        <v>79900</v>
      </c>
      <c r="S2945" s="15">
        <v>99900</v>
      </c>
      <c r="T2945" s="15">
        <v>0.04</v>
      </c>
      <c r="U2945" s="15" t="s">
        <v>18717</v>
      </c>
      <c r="V2945" s="15" t="s">
        <v>76</v>
      </c>
      <c r="W2945" s="16">
        <v>1</v>
      </c>
      <c r="X2945" s="16">
        <v>1</v>
      </c>
      <c r="Y2945" s="15">
        <v>1714</v>
      </c>
      <c r="Z2945" s="15">
        <v>3.9E-2</v>
      </c>
      <c r="AA2945" s="15" t="s">
        <v>21934</v>
      </c>
      <c r="AB2945" s="15" t="s">
        <v>21935</v>
      </c>
      <c r="AC2945" s="15">
        <v>102000</v>
      </c>
      <c r="AD2945" s="26">
        <v>41765</v>
      </c>
      <c r="AE2945" s="15" t="s">
        <v>137</v>
      </c>
      <c r="AF2945" s="15" t="s">
        <v>13425</v>
      </c>
      <c r="AG2945" s="16">
        <v>1</v>
      </c>
      <c r="AH2945" s="15" t="s">
        <v>22452</v>
      </c>
      <c r="AI2945" s="15" t="s">
        <v>78</v>
      </c>
      <c r="AJ2945" s="15">
        <v>1714.3735351600001</v>
      </c>
      <c r="AK2945" s="15">
        <v>167.982855296</v>
      </c>
      <c r="AL2945" s="15">
        <v>3105052.64812</v>
      </c>
      <c r="AM2945" s="15">
        <v>1411545.28523</v>
      </c>
      <c r="AN2945" s="19">
        <v>20000</v>
      </c>
      <c r="AO2945" s="19">
        <v>80000</v>
      </c>
      <c r="AP2945" s="19">
        <v>0</v>
      </c>
      <c r="AQ2945" s="19">
        <v>0</v>
      </c>
      <c r="AR2945" s="34">
        <f t="shared" si="604"/>
        <v>100000</v>
      </c>
      <c r="AS2945" s="34">
        <v>45000</v>
      </c>
      <c r="AT2945" s="34">
        <v>3000</v>
      </c>
      <c r="AU2945" s="34">
        <v>19250</v>
      </c>
      <c r="AV2945" s="34">
        <v>0</v>
      </c>
      <c r="AW2945" s="35">
        <f t="shared" si="605"/>
        <v>67250</v>
      </c>
      <c r="AX2945" s="34">
        <f t="shared" si="606"/>
        <v>32750</v>
      </c>
      <c r="AY2945" s="36">
        <v>1.3258000000000001</v>
      </c>
      <c r="AZ2945" s="36">
        <v>2.0265</v>
      </c>
      <c r="BA2945" s="22"/>
      <c r="BB2945" s="19">
        <v>1000</v>
      </c>
      <c r="BC2945" s="34">
        <f t="shared" si="607"/>
        <v>434.19950000000006</v>
      </c>
      <c r="BD2945" s="34">
        <f t="shared" si="608"/>
        <v>663.67875000000004</v>
      </c>
      <c r="BE2945" s="38">
        <v>3.4819999999999997E-2</v>
      </c>
      <c r="BF2945" s="38">
        <f t="shared" si="609"/>
        <v>3.4819999999999997E-2</v>
      </c>
      <c r="BG2945" s="34">
        <v>15.118826590000001</v>
      </c>
      <c r="BH2945" s="34">
        <v>23.109294074999998</v>
      </c>
      <c r="BI2945" s="34">
        <f t="shared" si="610"/>
        <v>419.08067341000003</v>
      </c>
      <c r="BJ2945" s="34">
        <f t="shared" si="611"/>
        <v>640.56945592500006</v>
      </c>
      <c r="BK2945" s="34">
        <v>0</v>
      </c>
      <c r="BL2945" s="34">
        <v>0</v>
      </c>
      <c r="BM2945" s="34">
        <f t="shared" si="612"/>
        <v>0</v>
      </c>
      <c r="BN2945" s="39">
        <f t="shared" si="602"/>
        <v>419.08067341000003</v>
      </c>
      <c r="BO2945" s="39">
        <f t="shared" si="603"/>
        <v>640.56945592500006</v>
      </c>
      <c r="BP2945" s="39">
        <f t="shared" si="601"/>
        <v>221.48878251500003</v>
      </c>
    </row>
    <row r="2946" spans="1:68" s="25" customFormat="1" ht="14.25" x14ac:dyDescent="0.2">
      <c r="A2946" s="14">
        <v>1831</v>
      </c>
      <c r="B2946" s="40"/>
      <c r="C2946" s="15" t="s">
        <v>150</v>
      </c>
      <c r="D2946" s="16">
        <v>13645</v>
      </c>
      <c r="E2946" s="15" t="s">
        <v>22453</v>
      </c>
      <c r="F2946" s="15" t="s">
        <v>22454</v>
      </c>
      <c r="G2946" s="17" t="s">
        <v>22455</v>
      </c>
      <c r="H2946" s="17" t="s">
        <v>22456</v>
      </c>
      <c r="I2946" s="17" t="s">
        <v>86</v>
      </c>
      <c r="J2946" s="15" t="s">
        <v>22457</v>
      </c>
      <c r="K2946" s="15" t="s">
        <v>86</v>
      </c>
      <c r="L2946" s="18" t="s">
        <v>22458</v>
      </c>
      <c r="M2946" s="15" t="s">
        <v>22123</v>
      </c>
      <c r="N2946" s="15" t="s">
        <v>22124</v>
      </c>
      <c r="O2946" s="16">
        <v>556</v>
      </c>
      <c r="P2946" s="15" t="s">
        <v>90</v>
      </c>
      <c r="Q2946" s="15">
        <v>20000</v>
      </c>
      <c r="R2946" s="15">
        <v>79900</v>
      </c>
      <c r="S2946" s="15">
        <v>99900</v>
      </c>
      <c r="T2946" s="15">
        <v>0.04</v>
      </c>
      <c r="U2946" s="15" t="s">
        <v>18717</v>
      </c>
      <c r="V2946" s="15" t="s">
        <v>76</v>
      </c>
      <c r="W2946" s="16">
        <v>1</v>
      </c>
      <c r="X2946" s="16">
        <v>1</v>
      </c>
      <c r="Y2946" s="15">
        <v>1695</v>
      </c>
      <c r="Z2946" s="15">
        <v>3.9E-2</v>
      </c>
      <c r="AA2946" s="15" t="s">
        <v>21934</v>
      </c>
      <c r="AB2946" s="15" t="s">
        <v>21935</v>
      </c>
      <c r="AC2946" s="15">
        <v>105000</v>
      </c>
      <c r="AD2946" s="26">
        <v>40409</v>
      </c>
      <c r="AE2946" s="15" t="s">
        <v>222</v>
      </c>
      <c r="AF2946" s="15" t="s">
        <v>22459</v>
      </c>
      <c r="AG2946" s="16">
        <v>1</v>
      </c>
      <c r="AH2946" s="15" t="s">
        <v>22460</v>
      </c>
      <c r="AI2946" s="15" t="s">
        <v>78</v>
      </c>
      <c r="AJ2946" s="15">
        <v>1695</v>
      </c>
      <c r="AK2946" s="15">
        <v>167.18779368599999</v>
      </c>
      <c r="AL2946" s="15">
        <v>3105018.5857000002</v>
      </c>
      <c r="AM2946" s="15">
        <v>1411538.1856500001</v>
      </c>
      <c r="AN2946" s="19">
        <v>0</v>
      </c>
      <c r="AO2946" s="19">
        <v>0</v>
      </c>
      <c r="AP2946" s="19">
        <v>20000</v>
      </c>
      <c r="AQ2946" s="19">
        <v>80000</v>
      </c>
      <c r="AR2946" s="34">
        <f t="shared" si="604"/>
        <v>100000</v>
      </c>
      <c r="AS2946" s="34">
        <v>0</v>
      </c>
      <c r="AT2946" s="34">
        <v>0</v>
      </c>
      <c r="AU2946" s="34">
        <v>0</v>
      </c>
      <c r="AV2946" s="34">
        <v>0</v>
      </c>
      <c r="AW2946" s="35">
        <f t="shared" si="605"/>
        <v>0</v>
      </c>
      <c r="AX2946" s="34">
        <f t="shared" si="606"/>
        <v>100000</v>
      </c>
      <c r="AY2946" s="36">
        <v>1.3258000000000001</v>
      </c>
      <c r="AZ2946" s="36">
        <v>2.0265</v>
      </c>
      <c r="BA2946" s="22"/>
      <c r="BB2946" s="19">
        <v>2000</v>
      </c>
      <c r="BC2946" s="34">
        <f t="shared" si="607"/>
        <v>1325.8000000000002</v>
      </c>
      <c r="BD2946" s="34">
        <f t="shared" si="608"/>
        <v>2026.5</v>
      </c>
      <c r="BE2946" s="38">
        <v>3.4819999999999997E-2</v>
      </c>
      <c r="BF2946" s="38">
        <f t="shared" si="609"/>
        <v>3.4819999999999997E-2</v>
      </c>
      <c r="BG2946" s="34">
        <v>0</v>
      </c>
      <c r="BH2946" s="34">
        <v>0</v>
      </c>
      <c r="BI2946" s="34">
        <f t="shared" si="610"/>
        <v>1325.8000000000002</v>
      </c>
      <c r="BJ2946" s="34">
        <f t="shared" si="611"/>
        <v>2026.5</v>
      </c>
      <c r="BK2946" s="34">
        <v>0</v>
      </c>
      <c r="BL2946" s="34">
        <v>26.5</v>
      </c>
      <c r="BM2946" s="34">
        <f t="shared" si="612"/>
        <v>26.5</v>
      </c>
      <c r="BN2946" s="39">
        <f t="shared" si="602"/>
        <v>1325.8000000000002</v>
      </c>
      <c r="BO2946" s="39">
        <f t="shared" si="603"/>
        <v>2000</v>
      </c>
      <c r="BP2946" s="39">
        <f t="shared" si="601"/>
        <v>674.19999999999982</v>
      </c>
    </row>
    <row r="2947" spans="1:68" s="25" customFormat="1" ht="14.25" x14ac:dyDescent="0.2">
      <c r="A2947" s="14">
        <v>1832</v>
      </c>
      <c r="B2947" s="40"/>
      <c r="C2947" s="15" t="s">
        <v>150</v>
      </c>
      <c r="D2947" s="16">
        <v>21027</v>
      </c>
      <c r="E2947" s="15" t="s">
        <v>22461</v>
      </c>
      <c r="F2947" s="15" t="s">
        <v>22462</v>
      </c>
      <c r="G2947" s="17" t="s">
        <v>22463</v>
      </c>
      <c r="H2947" s="17" t="s">
        <v>22464</v>
      </c>
      <c r="I2947" s="17" t="s">
        <v>86</v>
      </c>
      <c r="J2947" s="15" t="s">
        <v>22464</v>
      </c>
      <c r="K2947" s="15" t="s">
        <v>86</v>
      </c>
      <c r="L2947" s="18" t="s">
        <v>22465</v>
      </c>
      <c r="M2947" s="15" t="s">
        <v>22123</v>
      </c>
      <c r="N2947" s="15" t="s">
        <v>22124</v>
      </c>
      <c r="O2947" s="16">
        <v>556</v>
      </c>
      <c r="P2947" s="15" t="s">
        <v>90</v>
      </c>
      <c r="Q2947" s="15">
        <v>20000</v>
      </c>
      <c r="R2947" s="15">
        <v>91400</v>
      </c>
      <c r="S2947" s="15">
        <v>111400</v>
      </c>
      <c r="T2947" s="15">
        <v>0.04</v>
      </c>
      <c r="U2947" s="15" t="s">
        <v>18717</v>
      </c>
      <c r="V2947" s="15" t="s">
        <v>76</v>
      </c>
      <c r="W2947" s="16">
        <v>1</v>
      </c>
      <c r="X2947" s="16">
        <v>0</v>
      </c>
      <c r="Y2947" s="15">
        <v>1715</v>
      </c>
      <c r="Z2947" s="15">
        <v>3.9E-2</v>
      </c>
      <c r="AA2947" s="15" t="s">
        <v>21934</v>
      </c>
      <c r="AB2947" s="15" t="s">
        <v>21935</v>
      </c>
      <c r="AC2947" s="15">
        <v>0</v>
      </c>
      <c r="AD2947" s="15"/>
      <c r="AE2947" s="15" t="s">
        <v>137</v>
      </c>
      <c r="AF2947" s="15" t="s">
        <v>22466</v>
      </c>
      <c r="AG2947" s="16">
        <v>1</v>
      </c>
      <c r="AH2947" s="15" t="s">
        <v>22467</v>
      </c>
      <c r="AI2947" s="15" t="s">
        <v>78</v>
      </c>
      <c r="AJ2947" s="15">
        <v>1714.9235839800001</v>
      </c>
      <c r="AK2947" s="15">
        <v>168.00600386799999</v>
      </c>
      <c r="AL2947" s="15">
        <v>3104970.46948</v>
      </c>
      <c r="AM2947" s="15">
        <v>1411505.64696</v>
      </c>
      <c r="AN2947" s="19">
        <v>0</v>
      </c>
      <c r="AO2947" s="19">
        <v>0</v>
      </c>
      <c r="AP2947" s="19">
        <v>20000</v>
      </c>
      <c r="AQ2947" s="19">
        <v>91600</v>
      </c>
      <c r="AR2947" s="34">
        <f t="shared" si="604"/>
        <v>111600</v>
      </c>
      <c r="AS2947" s="34">
        <v>0</v>
      </c>
      <c r="AT2947" s="34">
        <v>0</v>
      </c>
      <c r="AU2947" s="34">
        <v>0</v>
      </c>
      <c r="AV2947" s="34">
        <v>0</v>
      </c>
      <c r="AW2947" s="35">
        <f t="shared" si="605"/>
        <v>0</v>
      </c>
      <c r="AX2947" s="34">
        <f t="shared" si="606"/>
        <v>111600</v>
      </c>
      <c r="AY2947" s="36">
        <v>1.3258000000000001</v>
      </c>
      <c r="AZ2947" s="36">
        <v>2.0265</v>
      </c>
      <c r="BA2947" s="22"/>
      <c r="BB2947" s="19">
        <v>2232</v>
      </c>
      <c r="BC2947" s="34">
        <f t="shared" si="607"/>
        <v>1479.5928000000001</v>
      </c>
      <c r="BD2947" s="34">
        <f t="shared" si="608"/>
        <v>2261.5740000000001</v>
      </c>
      <c r="BE2947" s="38">
        <v>3.4819999999999997E-2</v>
      </c>
      <c r="BF2947" s="38">
        <f t="shared" si="609"/>
        <v>3.4819999999999997E-2</v>
      </c>
      <c r="BG2947" s="34">
        <v>0</v>
      </c>
      <c r="BH2947" s="34">
        <v>0</v>
      </c>
      <c r="BI2947" s="34">
        <f t="shared" si="610"/>
        <v>1479.5928000000001</v>
      </c>
      <c r="BJ2947" s="34">
        <f t="shared" si="611"/>
        <v>2261.5740000000001</v>
      </c>
      <c r="BK2947" s="34">
        <v>0</v>
      </c>
      <c r="BL2947" s="34">
        <v>29.574000000000069</v>
      </c>
      <c r="BM2947" s="34">
        <f t="shared" si="612"/>
        <v>29.574000000000069</v>
      </c>
      <c r="BN2947" s="39">
        <f t="shared" si="602"/>
        <v>1479.5928000000001</v>
      </c>
      <c r="BO2947" s="39">
        <f t="shared" si="603"/>
        <v>2232</v>
      </c>
      <c r="BP2947" s="39">
        <f t="shared" si="601"/>
        <v>752.40719999999988</v>
      </c>
    </row>
    <row r="2948" spans="1:68" s="25" customFormat="1" ht="14.25" x14ac:dyDescent="0.2">
      <c r="A2948" s="14">
        <v>1833</v>
      </c>
      <c r="B2948" s="40"/>
      <c r="C2948" s="15" t="s">
        <v>150</v>
      </c>
      <c r="D2948" s="16">
        <v>35577</v>
      </c>
      <c r="E2948" s="15" t="s">
        <v>22468</v>
      </c>
      <c r="F2948" s="15" t="s">
        <v>22469</v>
      </c>
      <c r="G2948" s="17" t="s">
        <v>22470</v>
      </c>
      <c r="H2948" s="17" t="s">
        <v>22471</v>
      </c>
      <c r="I2948" s="17" t="s">
        <v>86</v>
      </c>
      <c r="J2948" s="15" t="s">
        <v>22472</v>
      </c>
      <c r="K2948" s="15" t="s">
        <v>88</v>
      </c>
      <c r="L2948" s="18" t="s">
        <v>22473</v>
      </c>
      <c r="M2948" s="15" t="s">
        <v>22123</v>
      </c>
      <c r="N2948" s="15" t="s">
        <v>22124</v>
      </c>
      <c r="O2948" s="16">
        <v>556</v>
      </c>
      <c r="P2948" s="15" t="s">
        <v>90</v>
      </c>
      <c r="Q2948" s="15">
        <v>20000</v>
      </c>
      <c r="R2948" s="15">
        <v>91400</v>
      </c>
      <c r="S2948" s="15">
        <v>111400</v>
      </c>
      <c r="T2948" s="15">
        <v>0.04</v>
      </c>
      <c r="U2948" s="15" t="s">
        <v>18717</v>
      </c>
      <c r="V2948" s="15" t="s">
        <v>76</v>
      </c>
      <c r="W2948" s="16">
        <v>1</v>
      </c>
      <c r="X2948" s="16">
        <v>0</v>
      </c>
      <c r="Y2948" s="15">
        <v>1715</v>
      </c>
      <c r="Z2948" s="15">
        <v>3.9E-2</v>
      </c>
      <c r="AA2948" s="15" t="s">
        <v>21934</v>
      </c>
      <c r="AB2948" s="15" t="s">
        <v>21935</v>
      </c>
      <c r="AC2948" s="15">
        <v>0</v>
      </c>
      <c r="AD2948" s="15"/>
      <c r="AE2948" s="15" t="s">
        <v>137</v>
      </c>
      <c r="AF2948" s="15" t="s">
        <v>22474</v>
      </c>
      <c r="AG2948" s="16">
        <v>1</v>
      </c>
      <c r="AH2948" s="15" t="s">
        <v>22475</v>
      </c>
      <c r="AI2948" s="15" t="s">
        <v>78</v>
      </c>
      <c r="AJ2948" s="15">
        <v>1714.6184082</v>
      </c>
      <c r="AK2948" s="15">
        <v>167.99661732600001</v>
      </c>
      <c r="AL2948" s="15">
        <v>3104944.9364</v>
      </c>
      <c r="AM2948" s="15">
        <v>1411481.7080999999</v>
      </c>
      <c r="AN2948" s="19">
        <v>0</v>
      </c>
      <c r="AO2948" s="19">
        <v>0</v>
      </c>
      <c r="AP2948" s="19">
        <v>20000</v>
      </c>
      <c r="AQ2948" s="19">
        <v>91600</v>
      </c>
      <c r="AR2948" s="34">
        <f t="shared" si="604"/>
        <v>111600</v>
      </c>
      <c r="AS2948" s="34">
        <v>0</v>
      </c>
      <c r="AT2948" s="34">
        <v>0</v>
      </c>
      <c r="AU2948" s="34">
        <v>0</v>
      </c>
      <c r="AV2948" s="34">
        <v>0</v>
      </c>
      <c r="AW2948" s="35">
        <f t="shared" si="605"/>
        <v>0</v>
      </c>
      <c r="AX2948" s="34">
        <f t="shared" si="606"/>
        <v>111600</v>
      </c>
      <c r="AY2948" s="36">
        <v>1.3258000000000001</v>
      </c>
      <c r="AZ2948" s="36">
        <v>2.0265</v>
      </c>
      <c r="BA2948" s="22"/>
      <c r="BB2948" s="19">
        <v>2232</v>
      </c>
      <c r="BC2948" s="34">
        <f t="shared" si="607"/>
        <v>1479.5928000000001</v>
      </c>
      <c r="BD2948" s="34">
        <f t="shared" si="608"/>
        <v>2261.5740000000001</v>
      </c>
      <c r="BE2948" s="38">
        <v>3.4819999999999997E-2</v>
      </c>
      <c r="BF2948" s="38">
        <f t="shared" si="609"/>
        <v>3.4819999999999997E-2</v>
      </c>
      <c r="BG2948" s="34">
        <v>0</v>
      </c>
      <c r="BH2948" s="34">
        <v>0</v>
      </c>
      <c r="BI2948" s="34">
        <f t="shared" si="610"/>
        <v>1479.5928000000001</v>
      </c>
      <c r="BJ2948" s="34">
        <f t="shared" si="611"/>
        <v>2261.5740000000001</v>
      </c>
      <c r="BK2948" s="34">
        <v>0</v>
      </c>
      <c r="BL2948" s="34">
        <v>29.574000000000069</v>
      </c>
      <c r="BM2948" s="34">
        <f t="shared" si="612"/>
        <v>29.574000000000069</v>
      </c>
      <c r="BN2948" s="39">
        <f t="shared" si="602"/>
        <v>1479.5928000000001</v>
      </c>
      <c r="BO2948" s="39">
        <f t="shared" si="603"/>
        <v>2232</v>
      </c>
      <c r="BP2948" s="39">
        <f t="shared" si="601"/>
        <v>752.40719999999988</v>
      </c>
    </row>
    <row r="2949" spans="1:68" s="25" customFormat="1" ht="14.25" x14ac:dyDescent="0.2">
      <c r="A2949" s="14">
        <v>1834</v>
      </c>
      <c r="B2949" s="40"/>
      <c r="C2949" s="15" t="s">
        <v>150</v>
      </c>
      <c r="D2949" s="16">
        <v>35633</v>
      </c>
      <c r="E2949" s="15" t="s">
        <v>22476</v>
      </c>
      <c r="F2949" s="15" t="s">
        <v>22477</v>
      </c>
      <c r="G2949" s="17" t="s">
        <v>22478</v>
      </c>
      <c r="H2949" s="17" t="s">
        <v>22479</v>
      </c>
      <c r="I2949" s="17" t="s">
        <v>88</v>
      </c>
      <c r="J2949" s="15" t="s">
        <v>22480</v>
      </c>
      <c r="K2949" s="15" t="s">
        <v>88</v>
      </c>
      <c r="L2949" s="18" t="s">
        <v>22481</v>
      </c>
      <c r="M2949" s="15" t="s">
        <v>22123</v>
      </c>
      <c r="N2949" s="15" t="s">
        <v>22124</v>
      </c>
      <c r="O2949" s="16">
        <v>556</v>
      </c>
      <c r="P2949" s="15" t="s">
        <v>90</v>
      </c>
      <c r="Q2949" s="15">
        <v>20000</v>
      </c>
      <c r="R2949" s="15">
        <v>90900</v>
      </c>
      <c r="S2949" s="15">
        <v>110900</v>
      </c>
      <c r="T2949" s="15">
        <v>0</v>
      </c>
      <c r="U2949" s="15" t="s">
        <v>18717</v>
      </c>
      <c r="V2949" s="15" t="s">
        <v>76</v>
      </c>
      <c r="W2949" s="16">
        <v>1</v>
      </c>
      <c r="X2949" s="16">
        <v>1</v>
      </c>
      <c r="Y2949" s="15">
        <v>1723</v>
      </c>
      <c r="Z2949" s="15">
        <v>0.04</v>
      </c>
      <c r="AA2949" s="15" t="s">
        <v>78</v>
      </c>
      <c r="AB2949" s="15" t="s">
        <v>78</v>
      </c>
      <c r="AC2949" s="15">
        <v>26500</v>
      </c>
      <c r="AD2949" s="26">
        <v>37061</v>
      </c>
      <c r="AE2949" s="15" t="s">
        <v>119</v>
      </c>
      <c r="AF2949" s="15" t="s">
        <v>119</v>
      </c>
      <c r="AG2949" s="16">
        <v>1</v>
      </c>
      <c r="AH2949" s="15" t="s">
        <v>22482</v>
      </c>
      <c r="AI2949" s="15" t="s">
        <v>78</v>
      </c>
      <c r="AJ2949" s="15">
        <v>1723.27246094</v>
      </c>
      <c r="AK2949" s="15">
        <v>169.024759378</v>
      </c>
      <c r="AL2949" s="15">
        <v>3104868.8550999998</v>
      </c>
      <c r="AM2949" s="15">
        <v>1411429.4311599999</v>
      </c>
      <c r="AN2949" s="19">
        <v>0</v>
      </c>
      <c r="AO2949" s="19">
        <v>0</v>
      </c>
      <c r="AP2949" s="19">
        <v>20000</v>
      </c>
      <c r="AQ2949" s="19">
        <v>90100</v>
      </c>
      <c r="AR2949" s="34">
        <f t="shared" si="604"/>
        <v>110100</v>
      </c>
      <c r="AS2949" s="34">
        <v>0</v>
      </c>
      <c r="AT2949" s="34">
        <v>0</v>
      </c>
      <c r="AU2949" s="34">
        <v>0</v>
      </c>
      <c r="AV2949" s="34">
        <v>0</v>
      </c>
      <c r="AW2949" s="35">
        <f t="shared" si="605"/>
        <v>0</v>
      </c>
      <c r="AX2949" s="34">
        <f t="shared" si="606"/>
        <v>110100</v>
      </c>
      <c r="AY2949" s="36">
        <v>1.3258000000000001</v>
      </c>
      <c r="AZ2949" s="36">
        <v>2.0265</v>
      </c>
      <c r="BA2949" s="22"/>
      <c r="BB2949" s="19">
        <v>2202</v>
      </c>
      <c r="BC2949" s="34">
        <f t="shared" si="607"/>
        <v>1459.7058000000002</v>
      </c>
      <c r="BD2949" s="34">
        <f t="shared" si="608"/>
        <v>2231.1765</v>
      </c>
      <c r="BE2949" s="38">
        <v>3.4819999999999997E-2</v>
      </c>
      <c r="BF2949" s="38">
        <f t="shared" si="609"/>
        <v>3.4819999999999997E-2</v>
      </c>
      <c r="BG2949" s="34">
        <v>0</v>
      </c>
      <c r="BH2949" s="34">
        <v>0</v>
      </c>
      <c r="BI2949" s="34">
        <f t="shared" si="610"/>
        <v>1459.7058000000002</v>
      </c>
      <c r="BJ2949" s="34">
        <f t="shared" si="611"/>
        <v>2231.1765</v>
      </c>
      <c r="BK2949" s="34">
        <v>0</v>
      </c>
      <c r="BL2949" s="34">
        <v>29.176500000000033</v>
      </c>
      <c r="BM2949" s="34">
        <f t="shared" si="612"/>
        <v>29.176500000000033</v>
      </c>
      <c r="BN2949" s="39">
        <f t="shared" si="602"/>
        <v>1459.7058000000002</v>
      </c>
      <c r="BO2949" s="39">
        <f t="shared" si="603"/>
        <v>2202</v>
      </c>
      <c r="BP2949" s="39">
        <f t="shared" si="601"/>
        <v>742.29419999999982</v>
      </c>
    </row>
    <row r="2950" spans="1:68" s="25" customFormat="1" ht="14.25" x14ac:dyDescent="0.2">
      <c r="A2950" s="14">
        <v>1835</v>
      </c>
      <c r="B2950" s="40"/>
      <c r="C2950" s="15" t="s">
        <v>22483</v>
      </c>
      <c r="D2950" s="16">
        <v>23247</v>
      </c>
      <c r="E2950" s="15" t="s">
        <v>22484</v>
      </c>
      <c r="F2950" s="15" t="s">
        <v>22483</v>
      </c>
      <c r="G2950" s="17" t="s">
        <v>22485</v>
      </c>
      <c r="H2950" s="17" t="s">
        <v>22486</v>
      </c>
      <c r="I2950" s="17" t="s">
        <v>86</v>
      </c>
      <c r="J2950" s="15" t="s">
        <v>22487</v>
      </c>
      <c r="K2950" s="15" t="s">
        <v>9900</v>
      </c>
      <c r="L2950" s="18" t="s">
        <v>22488</v>
      </c>
      <c r="M2950" s="15" t="s">
        <v>22123</v>
      </c>
      <c r="N2950" s="15" t="s">
        <v>22124</v>
      </c>
      <c r="O2950" s="16">
        <v>556</v>
      </c>
      <c r="P2950" s="15" t="s">
        <v>90</v>
      </c>
      <c r="Q2950" s="15">
        <v>20000</v>
      </c>
      <c r="R2950" s="15">
        <v>86100</v>
      </c>
      <c r="S2950" s="15">
        <v>106100</v>
      </c>
      <c r="T2950" s="15">
        <v>0</v>
      </c>
      <c r="U2950" s="15" t="s">
        <v>18717</v>
      </c>
      <c r="V2950" s="15" t="s">
        <v>76</v>
      </c>
      <c r="W2950" s="16">
        <v>1</v>
      </c>
      <c r="X2950" s="16">
        <v>1</v>
      </c>
      <c r="Y2950" s="15">
        <v>1836</v>
      </c>
      <c r="Z2950" s="15">
        <v>4.2000000000000003E-2</v>
      </c>
      <c r="AA2950" s="15" t="s">
        <v>78</v>
      </c>
      <c r="AB2950" s="15" t="s">
        <v>78</v>
      </c>
      <c r="AC2950" s="15">
        <v>26500</v>
      </c>
      <c r="AD2950" s="26">
        <v>37061</v>
      </c>
      <c r="AE2950" s="15" t="s">
        <v>119</v>
      </c>
      <c r="AF2950" s="15" t="s">
        <v>119</v>
      </c>
      <c r="AG2950" s="16">
        <v>1</v>
      </c>
      <c r="AH2950" s="15" t="s">
        <v>22489</v>
      </c>
      <c r="AI2950" s="15" t="s">
        <v>78</v>
      </c>
      <c r="AJ2950" s="15">
        <v>1836.0190429700001</v>
      </c>
      <c r="AK2950" s="15">
        <v>173.51792357599999</v>
      </c>
      <c r="AL2950" s="15">
        <v>3104835.0745100002</v>
      </c>
      <c r="AM2950" s="15">
        <v>1411418.3349200001</v>
      </c>
      <c r="AN2950" s="19">
        <v>0</v>
      </c>
      <c r="AO2950" s="19">
        <v>0</v>
      </c>
      <c r="AP2950" s="19">
        <v>20000</v>
      </c>
      <c r="AQ2950" s="19">
        <v>84700</v>
      </c>
      <c r="AR2950" s="34">
        <f t="shared" si="604"/>
        <v>104700</v>
      </c>
      <c r="AS2950" s="34">
        <v>0</v>
      </c>
      <c r="AT2950" s="34">
        <v>0</v>
      </c>
      <c r="AU2950" s="34">
        <v>0</v>
      </c>
      <c r="AV2950" s="34">
        <v>0</v>
      </c>
      <c r="AW2950" s="35">
        <f t="shared" si="605"/>
        <v>0</v>
      </c>
      <c r="AX2950" s="34">
        <f t="shared" si="606"/>
        <v>104700</v>
      </c>
      <c r="AY2950" s="36">
        <v>1.3258000000000001</v>
      </c>
      <c r="AZ2950" s="36">
        <v>2.0265</v>
      </c>
      <c r="BA2950" s="22"/>
      <c r="BB2950" s="19">
        <v>2094</v>
      </c>
      <c r="BC2950" s="34">
        <f t="shared" si="607"/>
        <v>1388.1126000000002</v>
      </c>
      <c r="BD2950" s="34">
        <f t="shared" si="608"/>
        <v>2121.7455</v>
      </c>
      <c r="BE2950" s="38">
        <v>3.4819999999999997E-2</v>
      </c>
      <c r="BF2950" s="38">
        <f t="shared" si="609"/>
        <v>3.4819999999999997E-2</v>
      </c>
      <c r="BG2950" s="34">
        <v>0</v>
      </c>
      <c r="BH2950" s="34">
        <v>0</v>
      </c>
      <c r="BI2950" s="34">
        <f t="shared" si="610"/>
        <v>1388.1126000000002</v>
      </c>
      <c r="BJ2950" s="34">
        <f t="shared" si="611"/>
        <v>2121.7455</v>
      </c>
      <c r="BK2950" s="34">
        <v>0</v>
      </c>
      <c r="BL2950" s="34">
        <v>27.745499999999993</v>
      </c>
      <c r="BM2950" s="34">
        <f t="shared" si="612"/>
        <v>27.745499999999993</v>
      </c>
      <c r="BN2950" s="39">
        <f t="shared" si="602"/>
        <v>1388.1126000000002</v>
      </c>
      <c r="BO2950" s="39">
        <f t="shared" si="603"/>
        <v>2094</v>
      </c>
      <c r="BP2950" s="39">
        <f t="shared" si="601"/>
        <v>705.88739999999984</v>
      </c>
    </row>
    <row r="2951" spans="1:68" s="25" customFormat="1" ht="14.25" x14ac:dyDescent="0.2">
      <c r="A2951" s="14">
        <v>1836</v>
      </c>
      <c r="B2951" s="40"/>
      <c r="C2951" s="15"/>
      <c r="D2951" s="16">
        <v>27547</v>
      </c>
      <c r="E2951" s="15" t="s">
        <v>22490</v>
      </c>
      <c r="F2951" s="15" t="s">
        <v>22491</v>
      </c>
      <c r="G2951" s="17" t="s">
        <v>22492</v>
      </c>
      <c r="H2951" s="17" t="s">
        <v>22493</v>
      </c>
      <c r="I2951" s="17" t="s">
        <v>86</v>
      </c>
      <c r="J2951" s="15" t="s">
        <v>22494</v>
      </c>
      <c r="K2951" s="15" t="s">
        <v>9601</v>
      </c>
      <c r="L2951" s="18" t="s">
        <v>22495</v>
      </c>
      <c r="M2951" s="15" t="s">
        <v>22123</v>
      </c>
      <c r="N2951" s="15" t="s">
        <v>22124</v>
      </c>
      <c r="O2951" s="16">
        <v>556</v>
      </c>
      <c r="P2951" s="15" t="s">
        <v>90</v>
      </c>
      <c r="Q2951" s="15">
        <v>20000</v>
      </c>
      <c r="R2951" s="15">
        <v>90300</v>
      </c>
      <c r="S2951" s="15">
        <v>110300</v>
      </c>
      <c r="T2951" s="15">
        <v>0.03</v>
      </c>
      <c r="U2951" s="15" t="s">
        <v>18717</v>
      </c>
      <c r="V2951" s="15" t="s">
        <v>76</v>
      </c>
      <c r="W2951" s="16">
        <v>1</v>
      </c>
      <c r="X2951" s="16">
        <v>1</v>
      </c>
      <c r="Y2951" s="15">
        <v>1420</v>
      </c>
      <c r="Z2951" s="15">
        <v>3.3000000000000002E-2</v>
      </c>
      <c r="AA2951" s="15" t="s">
        <v>21934</v>
      </c>
      <c r="AB2951" s="15" t="s">
        <v>21935</v>
      </c>
      <c r="AC2951" s="15">
        <v>113625</v>
      </c>
      <c r="AD2951" s="26">
        <v>37469</v>
      </c>
      <c r="AE2951" s="15" t="s">
        <v>183</v>
      </c>
      <c r="AF2951" s="15" t="s">
        <v>22496</v>
      </c>
      <c r="AG2951" s="16">
        <v>1</v>
      </c>
      <c r="AH2951" s="15" t="s">
        <v>22497</v>
      </c>
      <c r="AI2951" s="15" t="s">
        <v>78</v>
      </c>
      <c r="AJ2951" s="15">
        <v>1420.4567871100001</v>
      </c>
      <c r="AK2951" s="15">
        <v>155.98270935599999</v>
      </c>
      <c r="AL2951" s="15">
        <v>3104927.3414599998</v>
      </c>
      <c r="AM2951" s="15">
        <v>1411601.9777599999</v>
      </c>
      <c r="AN2951" s="19">
        <v>0</v>
      </c>
      <c r="AO2951" s="19">
        <v>0</v>
      </c>
      <c r="AP2951" s="19">
        <v>20000</v>
      </c>
      <c r="AQ2951" s="19">
        <v>85400</v>
      </c>
      <c r="AR2951" s="34">
        <f t="shared" si="604"/>
        <v>105400</v>
      </c>
      <c r="AS2951" s="34">
        <v>0</v>
      </c>
      <c r="AT2951" s="34">
        <v>0</v>
      </c>
      <c r="AU2951" s="34">
        <v>0</v>
      </c>
      <c r="AV2951" s="34">
        <v>0</v>
      </c>
      <c r="AW2951" s="35">
        <f t="shared" si="605"/>
        <v>0</v>
      </c>
      <c r="AX2951" s="34">
        <f t="shared" si="606"/>
        <v>105400</v>
      </c>
      <c r="AY2951" s="36">
        <v>1.3258000000000001</v>
      </c>
      <c r="AZ2951" s="36">
        <v>2.0265</v>
      </c>
      <c r="BA2951" s="22"/>
      <c r="BB2951" s="19">
        <v>2108</v>
      </c>
      <c r="BC2951" s="34">
        <f t="shared" si="607"/>
        <v>1397.3932000000002</v>
      </c>
      <c r="BD2951" s="34">
        <f t="shared" si="608"/>
        <v>2135.931</v>
      </c>
      <c r="BE2951" s="38">
        <v>3.4819999999999997E-2</v>
      </c>
      <c r="BF2951" s="38">
        <f t="shared" si="609"/>
        <v>3.4819999999999997E-2</v>
      </c>
      <c r="BG2951" s="34">
        <v>0</v>
      </c>
      <c r="BH2951" s="34">
        <v>0</v>
      </c>
      <c r="BI2951" s="34">
        <f t="shared" si="610"/>
        <v>1397.3932000000002</v>
      </c>
      <c r="BJ2951" s="34">
        <f t="shared" si="611"/>
        <v>2135.931</v>
      </c>
      <c r="BK2951" s="34">
        <v>0</v>
      </c>
      <c r="BL2951" s="34">
        <v>27.93100000000004</v>
      </c>
      <c r="BM2951" s="34">
        <f t="shared" si="612"/>
        <v>27.93100000000004</v>
      </c>
      <c r="BN2951" s="39">
        <f t="shared" si="602"/>
        <v>1397.3932000000002</v>
      </c>
      <c r="BO2951" s="39">
        <f t="shared" si="603"/>
        <v>2108</v>
      </c>
      <c r="BP2951" s="39">
        <f t="shared" si="601"/>
        <v>710.60679999999979</v>
      </c>
    </row>
    <row r="2952" spans="1:68" s="25" customFormat="1" ht="14.25" x14ac:dyDescent="0.2">
      <c r="A2952" s="14">
        <v>1837</v>
      </c>
      <c r="B2952" s="40"/>
      <c r="C2952" s="15" t="s">
        <v>176</v>
      </c>
      <c r="D2952" s="16">
        <v>21467</v>
      </c>
      <c r="E2952" s="15" t="s">
        <v>22498</v>
      </c>
      <c r="F2952" s="15" t="s">
        <v>22499</v>
      </c>
      <c r="G2952" s="17" t="s">
        <v>22500</v>
      </c>
      <c r="H2952" s="17" t="s">
        <v>22501</v>
      </c>
      <c r="I2952" s="17" t="s">
        <v>86</v>
      </c>
      <c r="J2952" s="15" t="s">
        <v>22502</v>
      </c>
      <c r="K2952" s="15" t="s">
        <v>86</v>
      </c>
      <c r="L2952" s="18" t="s">
        <v>22503</v>
      </c>
      <c r="M2952" s="15" t="s">
        <v>22123</v>
      </c>
      <c r="N2952" s="15" t="s">
        <v>22124</v>
      </c>
      <c r="O2952" s="16">
        <v>556</v>
      </c>
      <c r="P2952" s="15" t="s">
        <v>90</v>
      </c>
      <c r="Q2952" s="15">
        <v>20000</v>
      </c>
      <c r="R2952" s="15">
        <v>90300</v>
      </c>
      <c r="S2952" s="15">
        <v>110300</v>
      </c>
      <c r="T2952" s="15">
        <v>0.03</v>
      </c>
      <c r="U2952" s="15" t="s">
        <v>18717</v>
      </c>
      <c r="V2952" s="15" t="s">
        <v>76</v>
      </c>
      <c r="W2952" s="16">
        <v>1</v>
      </c>
      <c r="X2952" s="16">
        <v>1</v>
      </c>
      <c r="Y2952" s="15">
        <v>1176</v>
      </c>
      <c r="Z2952" s="15">
        <v>2.7E-2</v>
      </c>
      <c r="AA2952" s="15" t="s">
        <v>21934</v>
      </c>
      <c r="AB2952" s="15" t="s">
        <v>21935</v>
      </c>
      <c r="AC2952" s="15">
        <v>113625</v>
      </c>
      <c r="AD2952" s="26">
        <v>37469</v>
      </c>
      <c r="AE2952" s="15" t="s">
        <v>183</v>
      </c>
      <c r="AF2952" s="15" t="s">
        <v>22504</v>
      </c>
      <c r="AG2952" s="16">
        <v>1</v>
      </c>
      <c r="AH2952" s="15" t="s">
        <v>22505</v>
      </c>
      <c r="AI2952" s="15" t="s">
        <v>78</v>
      </c>
      <c r="AJ2952" s="15">
        <v>1175.5930175799999</v>
      </c>
      <c r="AK2952" s="15">
        <v>145.98796571899999</v>
      </c>
      <c r="AL2952" s="15">
        <v>3104916.7397599998</v>
      </c>
      <c r="AM2952" s="15">
        <v>1411626.26046</v>
      </c>
      <c r="AN2952" s="19">
        <v>0</v>
      </c>
      <c r="AO2952" s="19">
        <v>0</v>
      </c>
      <c r="AP2952" s="19">
        <v>20000</v>
      </c>
      <c r="AQ2952" s="19">
        <v>85400</v>
      </c>
      <c r="AR2952" s="34">
        <f t="shared" si="604"/>
        <v>105400</v>
      </c>
      <c r="AS2952" s="34">
        <v>0</v>
      </c>
      <c r="AT2952" s="34">
        <v>0</v>
      </c>
      <c r="AU2952" s="34">
        <v>0</v>
      </c>
      <c r="AV2952" s="34">
        <v>0</v>
      </c>
      <c r="AW2952" s="35">
        <f t="shared" si="605"/>
        <v>0</v>
      </c>
      <c r="AX2952" s="34">
        <f t="shared" si="606"/>
        <v>105400</v>
      </c>
      <c r="AY2952" s="36">
        <v>1.3258000000000001</v>
      </c>
      <c r="AZ2952" s="36">
        <v>2.0265</v>
      </c>
      <c r="BA2952" s="22"/>
      <c r="BB2952" s="19">
        <v>2108</v>
      </c>
      <c r="BC2952" s="34">
        <f t="shared" si="607"/>
        <v>1397.3932000000002</v>
      </c>
      <c r="BD2952" s="34">
        <f t="shared" si="608"/>
        <v>2135.931</v>
      </c>
      <c r="BE2952" s="38">
        <v>3.4819999999999997E-2</v>
      </c>
      <c r="BF2952" s="38">
        <f t="shared" si="609"/>
        <v>3.4819999999999997E-2</v>
      </c>
      <c r="BG2952" s="34">
        <v>0</v>
      </c>
      <c r="BH2952" s="34">
        <v>0</v>
      </c>
      <c r="BI2952" s="34">
        <f t="shared" si="610"/>
        <v>1397.3932000000002</v>
      </c>
      <c r="BJ2952" s="34">
        <f t="shared" si="611"/>
        <v>2135.931</v>
      </c>
      <c r="BK2952" s="34">
        <v>0</v>
      </c>
      <c r="BL2952" s="34">
        <v>27.93100000000004</v>
      </c>
      <c r="BM2952" s="34">
        <f t="shared" si="612"/>
        <v>27.93100000000004</v>
      </c>
      <c r="BN2952" s="39">
        <f t="shared" si="602"/>
        <v>1397.3932000000002</v>
      </c>
      <c r="BO2952" s="39">
        <f t="shared" si="603"/>
        <v>2108</v>
      </c>
      <c r="BP2952" s="39">
        <f t="shared" ref="BP2952:BP3015" si="613">BO2952-BN2952</f>
        <v>710.60679999999979</v>
      </c>
    </row>
    <row r="2953" spans="1:68" s="25" customFormat="1" ht="14.25" x14ac:dyDescent="0.2">
      <c r="A2953" s="14">
        <v>1838</v>
      </c>
      <c r="B2953" s="40"/>
      <c r="C2953" s="15"/>
      <c r="D2953" s="16">
        <v>23354</v>
      </c>
      <c r="E2953" s="15" t="s">
        <v>22506</v>
      </c>
      <c r="F2953" s="15" t="s">
        <v>22507</v>
      </c>
      <c r="G2953" s="17" t="s">
        <v>22508</v>
      </c>
      <c r="H2953" s="17" t="s">
        <v>22509</v>
      </c>
      <c r="I2953" s="17" t="s">
        <v>86</v>
      </c>
      <c r="J2953" s="15" t="s">
        <v>22510</v>
      </c>
      <c r="K2953" s="15" t="s">
        <v>7703</v>
      </c>
      <c r="L2953" s="18" t="s">
        <v>22511</v>
      </c>
      <c r="M2953" s="15" t="s">
        <v>22123</v>
      </c>
      <c r="N2953" s="15" t="s">
        <v>22124</v>
      </c>
      <c r="O2953" s="16">
        <v>556</v>
      </c>
      <c r="P2953" s="15" t="s">
        <v>90</v>
      </c>
      <c r="Q2953" s="15">
        <v>20000</v>
      </c>
      <c r="R2953" s="15">
        <v>88800</v>
      </c>
      <c r="S2953" s="15">
        <v>108800</v>
      </c>
      <c r="T2953" s="15">
        <v>0.03</v>
      </c>
      <c r="U2953" s="15" t="s">
        <v>18717</v>
      </c>
      <c r="V2953" s="15" t="s">
        <v>76</v>
      </c>
      <c r="W2953" s="16">
        <v>1</v>
      </c>
      <c r="X2953" s="16">
        <v>1</v>
      </c>
      <c r="Y2953" s="15">
        <v>1176</v>
      </c>
      <c r="Z2953" s="15">
        <v>2.7E-2</v>
      </c>
      <c r="AA2953" s="15" t="s">
        <v>21934</v>
      </c>
      <c r="AB2953" s="15" t="s">
        <v>21935</v>
      </c>
      <c r="AC2953" s="15">
        <v>113625</v>
      </c>
      <c r="AD2953" s="26">
        <v>37469</v>
      </c>
      <c r="AE2953" s="15" t="s">
        <v>183</v>
      </c>
      <c r="AF2953" s="15" t="s">
        <v>22512</v>
      </c>
      <c r="AG2953" s="16">
        <v>1</v>
      </c>
      <c r="AH2953" s="15" t="s">
        <v>22513</v>
      </c>
      <c r="AI2953" s="15" t="s">
        <v>78</v>
      </c>
      <c r="AJ2953" s="15">
        <v>1175.6440429700001</v>
      </c>
      <c r="AK2953" s="15">
        <v>145.99253594199999</v>
      </c>
      <c r="AL2953" s="15">
        <v>3104907.1380699999</v>
      </c>
      <c r="AM2953" s="15">
        <v>1411648.2521599999</v>
      </c>
      <c r="AN2953" s="19">
        <v>0</v>
      </c>
      <c r="AO2953" s="19">
        <v>0</v>
      </c>
      <c r="AP2953" s="19">
        <v>20000</v>
      </c>
      <c r="AQ2953" s="19">
        <v>85400</v>
      </c>
      <c r="AR2953" s="34">
        <f t="shared" si="604"/>
        <v>105400</v>
      </c>
      <c r="AS2953" s="34">
        <v>0</v>
      </c>
      <c r="AT2953" s="34">
        <v>0</v>
      </c>
      <c r="AU2953" s="34">
        <v>0</v>
      </c>
      <c r="AV2953" s="34">
        <v>0</v>
      </c>
      <c r="AW2953" s="35">
        <f t="shared" si="605"/>
        <v>0</v>
      </c>
      <c r="AX2953" s="34">
        <f t="shared" si="606"/>
        <v>105400</v>
      </c>
      <c r="AY2953" s="36">
        <v>1.3258000000000001</v>
      </c>
      <c r="AZ2953" s="36">
        <v>2.0265</v>
      </c>
      <c r="BA2953" s="22"/>
      <c r="BB2953" s="19">
        <v>2108</v>
      </c>
      <c r="BC2953" s="34">
        <f t="shared" si="607"/>
        <v>1397.3932000000002</v>
      </c>
      <c r="BD2953" s="34">
        <f t="shared" si="608"/>
        <v>2135.931</v>
      </c>
      <c r="BE2953" s="38">
        <v>3.4819999999999997E-2</v>
      </c>
      <c r="BF2953" s="38">
        <f t="shared" si="609"/>
        <v>3.4819999999999997E-2</v>
      </c>
      <c r="BG2953" s="34">
        <v>0</v>
      </c>
      <c r="BH2953" s="34">
        <v>0</v>
      </c>
      <c r="BI2953" s="34">
        <f t="shared" si="610"/>
        <v>1397.3932000000002</v>
      </c>
      <c r="BJ2953" s="34">
        <f t="shared" si="611"/>
        <v>2135.931</v>
      </c>
      <c r="BK2953" s="34">
        <v>0</v>
      </c>
      <c r="BL2953" s="34">
        <v>27.93100000000004</v>
      </c>
      <c r="BM2953" s="34">
        <f t="shared" si="612"/>
        <v>27.93100000000004</v>
      </c>
      <c r="BN2953" s="39">
        <f t="shared" si="602"/>
        <v>1397.3932000000002</v>
      </c>
      <c r="BO2953" s="39">
        <f t="shared" si="603"/>
        <v>2108</v>
      </c>
      <c r="BP2953" s="39">
        <f t="shared" si="613"/>
        <v>710.60679999999979</v>
      </c>
    </row>
    <row r="2954" spans="1:68" s="25" customFormat="1" ht="14.25" x14ac:dyDescent="0.2">
      <c r="A2954" s="14">
        <v>1839</v>
      </c>
      <c r="B2954" s="40"/>
      <c r="C2954" s="15" t="s">
        <v>8365</v>
      </c>
      <c r="D2954" s="16">
        <v>26740</v>
      </c>
      <c r="E2954" s="15" t="s">
        <v>22514</v>
      </c>
      <c r="F2954" s="15" t="s">
        <v>22515</v>
      </c>
      <c r="G2954" s="17" t="s">
        <v>22516</v>
      </c>
      <c r="H2954" s="17" t="s">
        <v>22517</v>
      </c>
      <c r="I2954" s="17" t="s">
        <v>22518</v>
      </c>
      <c r="J2954" s="15" t="s">
        <v>22519</v>
      </c>
      <c r="K2954" s="15" t="s">
        <v>423</v>
      </c>
      <c r="L2954" s="18" t="s">
        <v>22520</v>
      </c>
      <c r="M2954" s="15" t="s">
        <v>22123</v>
      </c>
      <c r="N2954" s="15" t="s">
        <v>22124</v>
      </c>
      <c r="O2954" s="16">
        <v>556</v>
      </c>
      <c r="P2954" s="15" t="s">
        <v>90</v>
      </c>
      <c r="Q2954" s="15">
        <v>20000</v>
      </c>
      <c r="R2954" s="15">
        <v>90300</v>
      </c>
      <c r="S2954" s="15">
        <v>110300</v>
      </c>
      <c r="T2954" s="15">
        <v>0.03</v>
      </c>
      <c r="U2954" s="15" t="s">
        <v>18717</v>
      </c>
      <c r="V2954" s="15" t="s">
        <v>76</v>
      </c>
      <c r="W2954" s="16">
        <v>1</v>
      </c>
      <c r="X2954" s="16">
        <v>1</v>
      </c>
      <c r="Y2954" s="15">
        <v>1176</v>
      </c>
      <c r="Z2954" s="15">
        <v>2.7E-2</v>
      </c>
      <c r="AA2954" s="15" t="s">
        <v>21934</v>
      </c>
      <c r="AB2954" s="15" t="s">
        <v>21935</v>
      </c>
      <c r="AC2954" s="15">
        <v>113625</v>
      </c>
      <c r="AD2954" s="26">
        <v>37469</v>
      </c>
      <c r="AE2954" s="15" t="s">
        <v>183</v>
      </c>
      <c r="AF2954" s="15" t="s">
        <v>22521</v>
      </c>
      <c r="AG2954" s="16">
        <v>1</v>
      </c>
      <c r="AH2954" s="15" t="s">
        <v>22522</v>
      </c>
      <c r="AI2954" s="15" t="s">
        <v>78</v>
      </c>
      <c r="AJ2954" s="15">
        <v>1175.7170410199999</v>
      </c>
      <c r="AK2954" s="15">
        <v>145.99840121899999</v>
      </c>
      <c r="AL2954" s="15">
        <v>3104897.5362200001</v>
      </c>
      <c r="AM2954" s="15">
        <v>1411670.2437499999</v>
      </c>
      <c r="AN2954" s="19">
        <v>0</v>
      </c>
      <c r="AO2954" s="19">
        <v>0</v>
      </c>
      <c r="AP2954" s="19">
        <v>20000</v>
      </c>
      <c r="AQ2954" s="19">
        <v>85400</v>
      </c>
      <c r="AR2954" s="34">
        <f t="shared" si="604"/>
        <v>105400</v>
      </c>
      <c r="AS2954" s="34">
        <v>0</v>
      </c>
      <c r="AT2954" s="34">
        <v>0</v>
      </c>
      <c r="AU2954" s="34">
        <v>0</v>
      </c>
      <c r="AV2954" s="34">
        <v>0</v>
      </c>
      <c r="AW2954" s="35">
        <f t="shared" si="605"/>
        <v>0</v>
      </c>
      <c r="AX2954" s="34">
        <f t="shared" si="606"/>
        <v>105400</v>
      </c>
      <c r="AY2954" s="36">
        <v>1.3258000000000001</v>
      </c>
      <c r="AZ2954" s="36">
        <v>2.0265</v>
      </c>
      <c r="BA2954" s="22"/>
      <c r="BB2954" s="19">
        <v>2108</v>
      </c>
      <c r="BC2954" s="34">
        <f t="shared" si="607"/>
        <v>1397.3932000000002</v>
      </c>
      <c r="BD2954" s="34">
        <f t="shared" si="608"/>
        <v>2135.931</v>
      </c>
      <c r="BE2954" s="38">
        <v>3.4819999999999997E-2</v>
      </c>
      <c r="BF2954" s="38">
        <f t="shared" si="609"/>
        <v>3.4819999999999997E-2</v>
      </c>
      <c r="BG2954" s="34">
        <v>0</v>
      </c>
      <c r="BH2954" s="34">
        <v>0</v>
      </c>
      <c r="BI2954" s="34">
        <f t="shared" si="610"/>
        <v>1397.3932000000002</v>
      </c>
      <c r="BJ2954" s="34">
        <f t="shared" si="611"/>
        <v>2135.931</v>
      </c>
      <c r="BK2954" s="34">
        <v>0</v>
      </c>
      <c r="BL2954" s="34">
        <v>27.93100000000004</v>
      </c>
      <c r="BM2954" s="34">
        <f t="shared" si="612"/>
        <v>27.93100000000004</v>
      </c>
      <c r="BN2954" s="39">
        <f t="shared" si="602"/>
        <v>1397.3932000000002</v>
      </c>
      <c r="BO2954" s="39">
        <f t="shared" si="603"/>
        <v>2108</v>
      </c>
      <c r="BP2954" s="39">
        <f t="shared" si="613"/>
        <v>710.60679999999979</v>
      </c>
    </row>
    <row r="2955" spans="1:68" s="25" customFormat="1" ht="14.25" x14ac:dyDescent="0.2">
      <c r="A2955" s="14">
        <v>1840</v>
      </c>
      <c r="B2955" s="40"/>
      <c r="C2955" s="15"/>
      <c r="D2955" s="16">
        <v>6214</v>
      </c>
      <c r="E2955" s="15" t="s">
        <v>22523</v>
      </c>
      <c r="F2955" s="15" t="s">
        <v>22524</v>
      </c>
      <c r="G2955" s="17" t="s">
        <v>22525</v>
      </c>
      <c r="H2955" s="17" t="s">
        <v>22526</v>
      </c>
      <c r="I2955" s="17" t="s">
        <v>86</v>
      </c>
      <c r="J2955" s="15" t="s">
        <v>22527</v>
      </c>
      <c r="K2955" s="15" t="s">
        <v>88</v>
      </c>
      <c r="L2955" s="18" t="s">
        <v>22528</v>
      </c>
      <c r="M2955" s="15" t="s">
        <v>22123</v>
      </c>
      <c r="N2955" s="15" t="s">
        <v>22124</v>
      </c>
      <c r="O2955" s="16">
        <v>556</v>
      </c>
      <c r="P2955" s="15" t="s">
        <v>90</v>
      </c>
      <c r="Q2955" s="15">
        <v>20000</v>
      </c>
      <c r="R2955" s="15">
        <v>90300</v>
      </c>
      <c r="S2955" s="15">
        <v>110300</v>
      </c>
      <c r="T2955" s="15">
        <v>0.03</v>
      </c>
      <c r="U2955" s="15" t="s">
        <v>18717</v>
      </c>
      <c r="V2955" s="15" t="s">
        <v>76</v>
      </c>
      <c r="W2955" s="16">
        <v>1</v>
      </c>
      <c r="X2955" s="16">
        <v>1</v>
      </c>
      <c r="Y2955" s="15">
        <v>1406</v>
      </c>
      <c r="Z2955" s="15">
        <v>3.2000000000000001E-2</v>
      </c>
      <c r="AA2955" s="15" t="s">
        <v>21934</v>
      </c>
      <c r="AB2955" s="15" t="s">
        <v>21935</v>
      </c>
      <c r="AC2955" s="15">
        <v>113625</v>
      </c>
      <c r="AD2955" s="26">
        <v>37469</v>
      </c>
      <c r="AE2955" s="15" t="s">
        <v>183</v>
      </c>
      <c r="AF2955" s="15" t="s">
        <v>8978</v>
      </c>
      <c r="AG2955" s="16">
        <v>1</v>
      </c>
      <c r="AH2955" s="15" t="s">
        <v>22529</v>
      </c>
      <c r="AI2955" s="15" t="s">
        <v>78</v>
      </c>
      <c r="AJ2955" s="15">
        <v>1406.0090332</v>
      </c>
      <c r="AK2955" s="15">
        <v>155.39422514200001</v>
      </c>
      <c r="AL2955" s="15">
        <v>3104887.1044800002</v>
      </c>
      <c r="AM2955" s="15">
        <v>1411694.4353700001</v>
      </c>
      <c r="AN2955" s="19">
        <v>0</v>
      </c>
      <c r="AO2955" s="19">
        <v>0</v>
      </c>
      <c r="AP2955" s="19">
        <v>20000</v>
      </c>
      <c r="AQ2955" s="19">
        <v>85400</v>
      </c>
      <c r="AR2955" s="34">
        <f t="shared" si="604"/>
        <v>105400</v>
      </c>
      <c r="AS2955" s="34">
        <v>0</v>
      </c>
      <c r="AT2955" s="34">
        <v>0</v>
      </c>
      <c r="AU2955" s="34">
        <v>0</v>
      </c>
      <c r="AV2955" s="34">
        <v>0</v>
      </c>
      <c r="AW2955" s="35">
        <f t="shared" si="605"/>
        <v>0</v>
      </c>
      <c r="AX2955" s="34">
        <f t="shared" si="606"/>
        <v>105400</v>
      </c>
      <c r="AY2955" s="36">
        <v>1.3258000000000001</v>
      </c>
      <c r="AZ2955" s="36">
        <v>2.0265</v>
      </c>
      <c r="BA2955" s="22"/>
      <c r="BB2955" s="19">
        <v>2108</v>
      </c>
      <c r="BC2955" s="34">
        <f t="shared" si="607"/>
        <v>1397.3932000000002</v>
      </c>
      <c r="BD2955" s="34">
        <f t="shared" si="608"/>
        <v>2135.931</v>
      </c>
      <c r="BE2955" s="38">
        <v>3.4819999999999997E-2</v>
      </c>
      <c r="BF2955" s="38">
        <f t="shared" si="609"/>
        <v>3.4819999999999997E-2</v>
      </c>
      <c r="BG2955" s="34">
        <v>0</v>
      </c>
      <c r="BH2955" s="34">
        <v>0</v>
      </c>
      <c r="BI2955" s="34">
        <f t="shared" si="610"/>
        <v>1397.3932000000002</v>
      </c>
      <c r="BJ2955" s="34">
        <f t="shared" si="611"/>
        <v>2135.931</v>
      </c>
      <c r="BK2955" s="34">
        <v>0</v>
      </c>
      <c r="BL2955" s="34">
        <v>27.93100000000004</v>
      </c>
      <c r="BM2955" s="34">
        <f t="shared" si="612"/>
        <v>27.93100000000004</v>
      </c>
      <c r="BN2955" s="39">
        <f t="shared" si="602"/>
        <v>1397.3932000000002</v>
      </c>
      <c r="BO2955" s="39">
        <f t="shared" si="603"/>
        <v>2108</v>
      </c>
      <c r="BP2955" s="39">
        <f t="shared" si="613"/>
        <v>710.60679999999979</v>
      </c>
    </row>
    <row r="2956" spans="1:68" s="25" customFormat="1" ht="14.25" x14ac:dyDescent="0.2">
      <c r="A2956" s="14">
        <v>1841</v>
      </c>
      <c r="B2956" s="40"/>
      <c r="C2956" s="15"/>
      <c r="D2956" s="16">
        <v>19881</v>
      </c>
      <c r="E2956" s="15" t="s">
        <v>22530</v>
      </c>
      <c r="F2956" s="15" t="s">
        <v>22531</v>
      </c>
      <c r="G2956" s="17" t="s">
        <v>22532</v>
      </c>
      <c r="H2956" s="17" t="s">
        <v>22533</v>
      </c>
      <c r="I2956" s="17" t="s">
        <v>86</v>
      </c>
      <c r="J2956" s="15" t="s">
        <v>22534</v>
      </c>
      <c r="K2956" s="15" t="s">
        <v>19511</v>
      </c>
      <c r="L2956" s="18" t="s">
        <v>22535</v>
      </c>
      <c r="M2956" s="15" t="s">
        <v>22087</v>
      </c>
      <c r="N2956" s="15" t="s">
        <v>22088</v>
      </c>
      <c r="O2956" s="16">
        <v>599</v>
      </c>
      <c r="P2956" s="15" t="s">
        <v>1064</v>
      </c>
      <c r="Q2956" s="15">
        <v>0</v>
      </c>
      <c r="R2956" s="15">
        <v>9000</v>
      </c>
      <c r="S2956" s="15">
        <v>9000</v>
      </c>
      <c r="T2956" s="15">
        <v>0.01</v>
      </c>
      <c r="U2956" s="15" t="s">
        <v>18717</v>
      </c>
      <c r="V2956" s="15" t="s">
        <v>76</v>
      </c>
      <c r="W2956" s="16">
        <v>1</v>
      </c>
      <c r="X2956" s="16">
        <v>0</v>
      </c>
      <c r="Y2956" s="15">
        <v>364</v>
      </c>
      <c r="Z2956" s="15">
        <v>8.0000000000000002E-3</v>
      </c>
      <c r="AA2956" s="15" t="s">
        <v>78</v>
      </c>
      <c r="AB2956" s="15" t="s">
        <v>78</v>
      </c>
      <c r="AC2956" s="15">
        <v>0</v>
      </c>
      <c r="AD2956" s="15"/>
      <c r="AE2956" s="15" t="s">
        <v>119</v>
      </c>
      <c r="AF2956" s="15" t="s">
        <v>119</v>
      </c>
      <c r="AG2956" s="16">
        <v>1</v>
      </c>
      <c r="AH2956" s="15" t="s">
        <v>22536</v>
      </c>
      <c r="AI2956" s="15" t="s">
        <v>78</v>
      </c>
      <c r="AJ2956" s="15">
        <v>364.005371094</v>
      </c>
      <c r="AK2956" s="15">
        <v>80.000263568299999</v>
      </c>
      <c r="AL2956" s="15">
        <v>3104899.5058499998</v>
      </c>
      <c r="AM2956" s="15">
        <v>1411737.01505</v>
      </c>
      <c r="AN2956" s="19">
        <v>0</v>
      </c>
      <c r="AO2956" s="19">
        <v>0</v>
      </c>
      <c r="AP2956" s="19">
        <v>0</v>
      </c>
      <c r="AQ2956" s="19">
        <v>9000</v>
      </c>
      <c r="AR2956" s="34">
        <f t="shared" si="604"/>
        <v>9000</v>
      </c>
      <c r="AS2956" s="34">
        <v>0</v>
      </c>
      <c r="AT2956" s="34">
        <v>0</v>
      </c>
      <c r="AU2956" s="34">
        <v>0</v>
      </c>
      <c r="AV2956" s="34">
        <v>0</v>
      </c>
      <c r="AW2956" s="35">
        <f t="shared" si="605"/>
        <v>0</v>
      </c>
      <c r="AX2956" s="34">
        <f t="shared" si="606"/>
        <v>9000</v>
      </c>
      <c r="AY2956" s="36">
        <v>1.3258000000000001</v>
      </c>
      <c r="AZ2956" s="36">
        <v>2.0265</v>
      </c>
      <c r="BA2956" s="22"/>
      <c r="BB2956" s="19">
        <v>270</v>
      </c>
      <c r="BC2956" s="34">
        <f t="shared" si="607"/>
        <v>119.322</v>
      </c>
      <c r="BD2956" s="34">
        <f t="shared" si="608"/>
        <v>182.38499999999999</v>
      </c>
      <c r="BE2956" s="38">
        <v>3.4819999999999997E-2</v>
      </c>
      <c r="BF2956" s="38">
        <f t="shared" si="609"/>
        <v>3.4819999999999997E-2</v>
      </c>
      <c r="BG2956" s="34">
        <v>0</v>
      </c>
      <c r="BH2956" s="34">
        <v>0</v>
      </c>
      <c r="BI2956" s="34">
        <f t="shared" si="610"/>
        <v>119.322</v>
      </c>
      <c r="BJ2956" s="34">
        <f t="shared" si="611"/>
        <v>182.38499999999999</v>
      </c>
      <c r="BK2956" s="34">
        <v>0</v>
      </c>
      <c r="BL2956" s="34">
        <v>0</v>
      </c>
      <c r="BM2956" s="34">
        <f t="shared" si="612"/>
        <v>0</v>
      </c>
      <c r="BN2956" s="39">
        <f t="shared" si="602"/>
        <v>119.322</v>
      </c>
      <c r="BO2956" s="39">
        <f t="shared" si="603"/>
        <v>182.38499999999999</v>
      </c>
      <c r="BP2956" s="39">
        <f t="shared" si="613"/>
        <v>63.062999999999988</v>
      </c>
    </row>
    <row r="2957" spans="1:68" s="25" customFormat="1" ht="14.25" x14ac:dyDescent="0.2">
      <c r="A2957" s="14">
        <v>1842</v>
      </c>
      <c r="B2957" s="40"/>
      <c r="C2957" s="15"/>
      <c r="D2957" s="16">
        <v>16081</v>
      </c>
      <c r="E2957" s="15" t="s">
        <v>22537</v>
      </c>
      <c r="F2957" s="15" t="s">
        <v>22538</v>
      </c>
      <c r="G2957" s="17" t="s">
        <v>22539</v>
      </c>
      <c r="H2957" s="17" t="s">
        <v>22540</v>
      </c>
      <c r="I2957" s="17" t="s">
        <v>86</v>
      </c>
      <c r="J2957" s="15" t="s">
        <v>22541</v>
      </c>
      <c r="K2957" s="15" t="s">
        <v>3272</v>
      </c>
      <c r="L2957" s="18" t="s">
        <v>22542</v>
      </c>
      <c r="M2957" s="15" t="s">
        <v>22087</v>
      </c>
      <c r="N2957" s="15" t="s">
        <v>22088</v>
      </c>
      <c r="O2957" s="16">
        <v>599</v>
      </c>
      <c r="P2957" s="15" t="s">
        <v>1064</v>
      </c>
      <c r="Q2957" s="15">
        <v>0</v>
      </c>
      <c r="R2957" s="15">
        <v>9000</v>
      </c>
      <c r="S2957" s="15">
        <v>9000</v>
      </c>
      <c r="T2957" s="15">
        <v>0.01</v>
      </c>
      <c r="U2957" s="15" t="s">
        <v>18717</v>
      </c>
      <c r="V2957" s="15" t="s">
        <v>76</v>
      </c>
      <c r="W2957" s="16">
        <v>1</v>
      </c>
      <c r="X2957" s="16">
        <v>0</v>
      </c>
      <c r="Y2957" s="15">
        <v>312</v>
      </c>
      <c r="Z2957" s="15">
        <v>7.0000000000000001E-3</v>
      </c>
      <c r="AA2957" s="15" t="s">
        <v>21888</v>
      </c>
      <c r="AB2957" s="15" t="s">
        <v>21889</v>
      </c>
      <c r="AC2957" s="15">
        <v>0</v>
      </c>
      <c r="AD2957" s="15"/>
      <c r="AE2957" s="15" t="s">
        <v>119</v>
      </c>
      <c r="AF2957" s="15" t="s">
        <v>119</v>
      </c>
      <c r="AG2957" s="16">
        <v>1</v>
      </c>
      <c r="AH2957" s="15" t="s">
        <v>22543</v>
      </c>
      <c r="AI2957" s="15" t="s">
        <v>78</v>
      </c>
      <c r="AJ2957" s="15">
        <v>311.99707031299999</v>
      </c>
      <c r="AK2957" s="15">
        <v>75.999827925600002</v>
      </c>
      <c r="AL2957" s="15">
        <v>3104897.6749900002</v>
      </c>
      <c r="AM2957" s="15">
        <v>1411749.88546</v>
      </c>
      <c r="AN2957" s="19">
        <v>0</v>
      </c>
      <c r="AO2957" s="19">
        <v>0</v>
      </c>
      <c r="AP2957" s="19">
        <v>0</v>
      </c>
      <c r="AQ2957" s="19">
        <v>9000</v>
      </c>
      <c r="AR2957" s="34">
        <f t="shared" si="604"/>
        <v>9000</v>
      </c>
      <c r="AS2957" s="34">
        <v>0</v>
      </c>
      <c r="AT2957" s="34">
        <v>0</v>
      </c>
      <c r="AU2957" s="34">
        <v>0</v>
      </c>
      <c r="AV2957" s="34">
        <v>0</v>
      </c>
      <c r="AW2957" s="35">
        <f t="shared" si="605"/>
        <v>0</v>
      </c>
      <c r="AX2957" s="34">
        <f t="shared" si="606"/>
        <v>9000</v>
      </c>
      <c r="AY2957" s="36">
        <v>1.3258000000000001</v>
      </c>
      <c r="AZ2957" s="36">
        <v>2.0265</v>
      </c>
      <c r="BA2957" s="22"/>
      <c r="BB2957" s="19">
        <v>270</v>
      </c>
      <c r="BC2957" s="34">
        <f t="shared" si="607"/>
        <v>119.322</v>
      </c>
      <c r="BD2957" s="34">
        <f t="shared" si="608"/>
        <v>182.38499999999999</v>
      </c>
      <c r="BE2957" s="38">
        <v>3.4819999999999997E-2</v>
      </c>
      <c r="BF2957" s="38">
        <f t="shared" si="609"/>
        <v>3.4819999999999997E-2</v>
      </c>
      <c r="BG2957" s="34">
        <v>0</v>
      </c>
      <c r="BH2957" s="34">
        <v>0</v>
      </c>
      <c r="BI2957" s="34">
        <f t="shared" si="610"/>
        <v>119.322</v>
      </c>
      <c r="BJ2957" s="34">
        <f t="shared" si="611"/>
        <v>182.38499999999999</v>
      </c>
      <c r="BK2957" s="34">
        <v>0</v>
      </c>
      <c r="BL2957" s="34">
        <v>0</v>
      </c>
      <c r="BM2957" s="34">
        <f t="shared" si="612"/>
        <v>0</v>
      </c>
      <c r="BN2957" s="39">
        <f t="shared" si="602"/>
        <v>119.322</v>
      </c>
      <c r="BO2957" s="39">
        <f t="shared" si="603"/>
        <v>182.38499999999999</v>
      </c>
      <c r="BP2957" s="39">
        <f t="shared" si="613"/>
        <v>63.062999999999988</v>
      </c>
    </row>
    <row r="2958" spans="1:68" s="25" customFormat="1" ht="14.25" x14ac:dyDescent="0.2">
      <c r="A2958" s="14">
        <v>1843</v>
      </c>
      <c r="B2958" s="40"/>
      <c r="C2958" s="15"/>
      <c r="D2958" s="16">
        <v>22192</v>
      </c>
      <c r="E2958" s="15" t="s">
        <v>22544</v>
      </c>
      <c r="F2958" s="15" t="s">
        <v>22545</v>
      </c>
      <c r="G2958" s="17" t="s">
        <v>22546</v>
      </c>
      <c r="H2958" s="17" t="s">
        <v>22547</v>
      </c>
      <c r="I2958" s="17" t="s">
        <v>86</v>
      </c>
      <c r="J2958" s="15" t="s">
        <v>22548</v>
      </c>
      <c r="K2958" s="15" t="s">
        <v>3302</v>
      </c>
      <c r="L2958" s="18" t="s">
        <v>22549</v>
      </c>
      <c r="M2958" s="15" t="s">
        <v>22087</v>
      </c>
      <c r="N2958" s="15" t="s">
        <v>22088</v>
      </c>
      <c r="O2958" s="16">
        <v>599</v>
      </c>
      <c r="P2958" s="15" t="s">
        <v>1064</v>
      </c>
      <c r="Q2958" s="15">
        <v>0</v>
      </c>
      <c r="R2958" s="15">
        <v>9000</v>
      </c>
      <c r="S2958" s="15">
        <v>9000</v>
      </c>
      <c r="T2958" s="15">
        <v>0.01</v>
      </c>
      <c r="U2958" s="15" t="s">
        <v>18717</v>
      </c>
      <c r="V2958" s="15" t="s">
        <v>76</v>
      </c>
      <c r="W2958" s="16">
        <v>1</v>
      </c>
      <c r="X2958" s="16">
        <v>0</v>
      </c>
      <c r="Y2958" s="15">
        <v>312</v>
      </c>
      <c r="Z2958" s="15">
        <v>7.0000000000000001E-3</v>
      </c>
      <c r="AA2958" s="15" t="s">
        <v>21888</v>
      </c>
      <c r="AB2958" s="15" t="s">
        <v>21889</v>
      </c>
      <c r="AC2958" s="15">
        <v>0</v>
      </c>
      <c r="AD2958" s="15"/>
      <c r="AE2958" s="15" t="s">
        <v>119</v>
      </c>
      <c r="AF2958" s="15" t="s">
        <v>119</v>
      </c>
      <c r="AG2958" s="16">
        <v>1</v>
      </c>
      <c r="AH2958" s="15" t="s">
        <v>22550</v>
      </c>
      <c r="AI2958" s="15" t="s">
        <v>78</v>
      </c>
      <c r="AJ2958" s="15">
        <v>311.998779297</v>
      </c>
      <c r="AK2958" s="15">
        <v>75.999827925100007</v>
      </c>
      <c r="AL2958" s="15">
        <v>3104895.9849899998</v>
      </c>
      <c r="AM2958" s="15">
        <v>1411761.7657900001</v>
      </c>
      <c r="AN2958" s="19">
        <v>0</v>
      </c>
      <c r="AO2958" s="19">
        <v>0</v>
      </c>
      <c r="AP2958" s="19">
        <v>0</v>
      </c>
      <c r="AQ2958" s="19">
        <v>9000</v>
      </c>
      <c r="AR2958" s="34">
        <f t="shared" si="604"/>
        <v>9000</v>
      </c>
      <c r="AS2958" s="34">
        <v>0</v>
      </c>
      <c r="AT2958" s="34">
        <v>0</v>
      </c>
      <c r="AU2958" s="34">
        <v>0</v>
      </c>
      <c r="AV2958" s="34">
        <v>0</v>
      </c>
      <c r="AW2958" s="35">
        <f t="shared" si="605"/>
        <v>0</v>
      </c>
      <c r="AX2958" s="34">
        <f t="shared" si="606"/>
        <v>9000</v>
      </c>
      <c r="AY2958" s="36">
        <v>1.3258000000000001</v>
      </c>
      <c r="AZ2958" s="36">
        <v>2.0265</v>
      </c>
      <c r="BA2958" s="22"/>
      <c r="BB2958" s="19">
        <v>270</v>
      </c>
      <c r="BC2958" s="34">
        <f t="shared" si="607"/>
        <v>119.322</v>
      </c>
      <c r="BD2958" s="34">
        <f t="shared" si="608"/>
        <v>182.38499999999999</v>
      </c>
      <c r="BE2958" s="38">
        <v>3.4819999999999997E-2</v>
      </c>
      <c r="BF2958" s="38">
        <f t="shared" si="609"/>
        <v>3.4819999999999997E-2</v>
      </c>
      <c r="BG2958" s="34">
        <v>0</v>
      </c>
      <c r="BH2958" s="34">
        <v>0</v>
      </c>
      <c r="BI2958" s="34">
        <f t="shared" si="610"/>
        <v>119.322</v>
      </c>
      <c r="BJ2958" s="34">
        <f t="shared" si="611"/>
        <v>182.38499999999999</v>
      </c>
      <c r="BK2958" s="34">
        <v>0</v>
      </c>
      <c r="BL2958" s="34">
        <v>0</v>
      </c>
      <c r="BM2958" s="34">
        <f t="shared" si="612"/>
        <v>0</v>
      </c>
      <c r="BN2958" s="39">
        <f t="shared" si="602"/>
        <v>119.322</v>
      </c>
      <c r="BO2958" s="39">
        <f t="shared" si="603"/>
        <v>182.38499999999999</v>
      </c>
      <c r="BP2958" s="39">
        <f t="shared" si="613"/>
        <v>63.062999999999988</v>
      </c>
    </row>
    <row r="2959" spans="1:68" s="25" customFormat="1" ht="14.25" x14ac:dyDescent="0.2">
      <c r="A2959" s="14">
        <v>1844</v>
      </c>
      <c r="B2959" s="40"/>
      <c r="C2959" s="15"/>
      <c r="D2959" s="16">
        <v>32762</v>
      </c>
      <c r="E2959" s="15" t="s">
        <v>22551</v>
      </c>
      <c r="F2959" s="15" t="s">
        <v>22552</v>
      </c>
      <c r="G2959" s="17" t="s">
        <v>22546</v>
      </c>
      <c r="H2959" s="17" t="s">
        <v>22547</v>
      </c>
      <c r="I2959" s="17" t="s">
        <v>86</v>
      </c>
      <c r="J2959" s="15" t="s">
        <v>1051</v>
      </c>
      <c r="K2959" s="15" t="s">
        <v>3302</v>
      </c>
      <c r="L2959" s="18" t="s">
        <v>22553</v>
      </c>
      <c r="M2959" s="15" t="s">
        <v>22087</v>
      </c>
      <c r="N2959" s="15" t="s">
        <v>22088</v>
      </c>
      <c r="O2959" s="16">
        <v>599</v>
      </c>
      <c r="P2959" s="15" t="s">
        <v>1064</v>
      </c>
      <c r="Q2959" s="15">
        <v>0</v>
      </c>
      <c r="R2959" s="15">
        <v>9000</v>
      </c>
      <c r="S2959" s="15">
        <v>9000</v>
      </c>
      <c r="T2959" s="15">
        <v>0.1</v>
      </c>
      <c r="U2959" s="15" t="s">
        <v>18717</v>
      </c>
      <c r="V2959" s="15" t="s">
        <v>76</v>
      </c>
      <c r="W2959" s="16">
        <v>1</v>
      </c>
      <c r="X2959" s="16">
        <v>0</v>
      </c>
      <c r="Y2959" s="15">
        <v>364</v>
      </c>
      <c r="Z2959" s="15">
        <v>8.0000000000000002E-3</v>
      </c>
      <c r="AA2959" s="15" t="s">
        <v>21888</v>
      </c>
      <c r="AB2959" s="15" t="s">
        <v>21889</v>
      </c>
      <c r="AC2959" s="15">
        <v>0</v>
      </c>
      <c r="AD2959" s="15"/>
      <c r="AE2959" s="15" t="s">
        <v>119</v>
      </c>
      <c r="AF2959" s="15" t="s">
        <v>119</v>
      </c>
      <c r="AG2959" s="16">
        <v>1</v>
      </c>
      <c r="AH2959" s="15" t="s">
        <v>22554</v>
      </c>
      <c r="AI2959" s="15" t="s">
        <v>78</v>
      </c>
      <c r="AJ2959" s="15">
        <v>363.99707031299999</v>
      </c>
      <c r="AK2959" s="15">
        <v>79.999706343200003</v>
      </c>
      <c r="AL2959" s="15">
        <v>3104894.1540199998</v>
      </c>
      <c r="AM2959" s="15">
        <v>1411774.6361499999</v>
      </c>
      <c r="AN2959" s="19">
        <v>0</v>
      </c>
      <c r="AO2959" s="19">
        <v>0</v>
      </c>
      <c r="AP2959" s="19">
        <v>0</v>
      </c>
      <c r="AQ2959" s="19">
        <v>9000</v>
      </c>
      <c r="AR2959" s="34">
        <f t="shared" si="604"/>
        <v>9000</v>
      </c>
      <c r="AS2959" s="34">
        <v>0</v>
      </c>
      <c r="AT2959" s="34">
        <v>0</v>
      </c>
      <c r="AU2959" s="34">
        <v>0</v>
      </c>
      <c r="AV2959" s="34">
        <v>0</v>
      </c>
      <c r="AW2959" s="35">
        <f t="shared" si="605"/>
        <v>0</v>
      </c>
      <c r="AX2959" s="34">
        <f t="shared" si="606"/>
        <v>9000</v>
      </c>
      <c r="AY2959" s="36">
        <v>1.3258000000000001</v>
      </c>
      <c r="AZ2959" s="36">
        <v>2.0265</v>
      </c>
      <c r="BA2959" s="22"/>
      <c r="BB2959" s="19">
        <v>270</v>
      </c>
      <c r="BC2959" s="34">
        <f t="shared" si="607"/>
        <v>119.322</v>
      </c>
      <c r="BD2959" s="34">
        <f t="shared" si="608"/>
        <v>182.38499999999999</v>
      </c>
      <c r="BE2959" s="38">
        <v>3.4819999999999997E-2</v>
      </c>
      <c r="BF2959" s="38">
        <f t="shared" si="609"/>
        <v>3.4819999999999997E-2</v>
      </c>
      <c r="BG2959" s="34">
        <v>0</v>
      </c>
      <c r="BH2959" s="34">
        <v>0</v>
      </c>
      <c r="BI2959" s="34">
        <f t="shared" si="610"/>
        <v>119.322</v>
      </c>
      <c r="BJ2959" s="34">
        <f t="shared" si="611"/>
        <v>182.38499999999999</v>
      </c>
      <c r="BK2959" s="34">
        <v>0</v>
      </c>
      <c r="BL2959" s="34">
        <v>0</v>
      </c>
      <c r="BM2959" s="34">
        <f t="shared" si="612"/>
        <v>0</v>
      </c>
      <c r="BN2959" s="39">
        <f t="shared" si="602"/>
        <v>119.322</v>
      </c>
      <c r="BO2959" s="39">
        <f t="shared" si="603"/>
        <v>182.38499999999999</v>
      </c>
      <c r="BP2959" s="39">
        <f t="shared" si="613"/>
        <v>63.062999999999988</v>
      </c>
    </row>
    <row r="2960" spans="1:68" s="25" customFormat="1" ht="14.25" x14ac:dyDescent="0.2">
      <c r="A2960" s="14">
        <v>1845</v>
      </c>
      <c r="B2960" s="40"/>
      <c r="C2960" s="15" t="s">
        <v>150</v>
      </c>
      <c r="D2960" s="16">
        <v>5300</v>
      </c>
      <c r="E2960" s="15" t="s">
        <v>22555</v>
      </c>
      <c r="F2960" s="15" t="s">
        <v>22556</v>
      </c>
      <c r="G2960" s="17" t="s">
        <v>22557</v>
      </c>
      <c r="H2960" s="17" t="s">
        <v>22558</v>
      </c>
      <c r="I2960" s="17" t="s">
        <v>86</v>
      </c>
      <c r="J2960" s="15" t="s">
        <v>22559</v>
      </c>
      <c r="K2960" s="15" t="s">
        <v>86</v>
      </c>
      <c r="L2960" s="18" t="s">
        <v>22560</v>
      </c>
      <c r="M2960" s="15" t="s">
        <v>22087</v>
      </c>
      <c r="N2960" s="15" t="s">
        <v>22088</v>
      </c>
      <c r="O2960" s="16">
        <v>599</v>
      </c>
      <c r="P2960" s="15" t="s">
        <v>1064</v>
      </c>
      <c r="Q2960" s="15">
        <v>0</v>
      </c>
      <c r="R2960" s="15">
        <v>9000</v>
      </c>
      <c r="S2960" s="15">
        <v>9000</v>
      </c>
      <c r="T2960" s="15">
        <v>0.01</v>
      </c>
      <c r="U2960" s="15" t="s">
        <v>18717</v>
      </c>
      <c r="V2960" s="15" t="s">
        <v>76</v>
      </c>
      <c r="W2960" s="16">
        <v>0</v>
      </c>
      <c r="X2960" s="16">
        <v>0</v>
      </c>
      <c r="Y2960" s="15">
        <v>364</v>
      </c>
      <c r="Z2960" s="15">
        <v>8.0000000000000002E-3</v>
      </c>
      <c r="AA2960" s="15" t="s">
        <v>21888</v>
      </c>
      <c r="AB2960" s="15" t="s">
        <v>21889</v>
      </c>
      <c r="AC2960" s="15">
        <v>0</v>
      </c>
      <c r="AD2960" s="15"/>
      <c r="AE2960" s="15" t="s">
        <v>119</v>
      </c>
      <c r="AF2960" s="15" t="s">
        <v>119</v>
      </c>
      <c r="AG2960" s="16">
        <v>1</v>
      </c>
      <c r="AH2960" s="15" t="s">
        <v>22561</v>
      </c>
      <c r="AI2960" s="15" t="s">
        <v>78</v>
      </c>
      <c r="AJ2960" s="15">
        <v>364.00097656299999</v>
      </c>
      <c r="AK2960" s="15">
        <v>79.999984950499993</v>
      </c>
      <c r="AL2960" s="15">
        <v>3104892.0415400001</v>
      </c>
      <c r="AM2960" s="15">
        <v>1411789.4867700001</v>
      </c>
      <c r="AN2960" s="19">
        <v>0</v>
      </c>
      <c r="AO2960" s="19">
        <v>0</v>
      </c>
      <c r="AP2960" s="19">
        <v>0</v>
      </c>
      <c r="AQ2960" s="19">
        <v>9000</v>
      </c>
      <c r="AR2960" s="34">
        <f t="shared" si="604"/>
        <v>9000</v>
      </c>
      <c r="AS2960" s="34">
        <v>0</v>
      </c>
      <c r="AT2960" s="34">
        <v>0</v>
      </c>
      <c r="AU2960" s="34">
        <v>0</v>
      </c>
      <c r="AV2960" s="34">
        <v>0</v>
      </c>
      <c r="AW2960" s="35">
        <f t="shared" si="605"/>
        <v>0</v>
      </c>
      <c r="AX2960" s="34">
        <f t="shared" si="606"/>
        <v>9000</v>
      </c>
      <c r="AY2960" s="36">
        <v>1.3258000000000001</v>
      </c>
      <c r="AZ2960" s="36">
        <v>2.0265</v>
      </c>
      <c r="BA2960" s="22"/>
      <c r="BB2960" s="19">
        <v>270</v>
      </c>
      <c r="BC2960" s="34">
        <f t="shared" si="607"/>
        <v>119.322</v>
      </c>
      <c r="BD2960" s="34">
        <f t="shared" si="608"/>
        <v>182.38499999999999</v>
      </c>
      <c r="BE2960" s="38">
        <v>3.4819999999999997E-2</v>
      </c>
      <c r="BF2960" s="38">
        <f t="shared" si="609"/>
        <v>3.4819999999999997E-2</v>
      </c>
      <c r="BG2960" s="34">
        <v>0</v>
      </c>
      <c r="BH2960" s="34">
        <v>0</v>
      </c>
      <c r="BI2960" s="34">
        <f t="shared" si="610"/>
        <v>119.322</v>
      </c>
      <c r="BJ2960" s="34">
        <f t="shared" si="611"/>
        <v>182.38499999999999</v>
      </c>
      <c r="BK2960" s="34">
        <v>0</v>
      </c>
      <c r="BL2960" s="34">
        <v>0</v>
      </c>
      <c r="BM2960" s="34">
        <f t="shared" si="612"/>
        <v>0</v>
      </c>
      <c r="BN2960" s="39">
        <f t="shared" si="602"/>
        <v>119.322</v>
      </c>
      <c r="BO2960" s="39">
        <f t="shared" si="603"/>
        <v>182.38499999999999</v>
      </c>
      <c r="BP2960" s="39">
        <f t="shared" si="613"/>
        <v>63.062999999999988</v>
      </c>
    </row>
    <row r="2961" spans="1:68" s="25" customFormat="1" ht="14.25" x14ac:dyDescent="0.2">
      <c r="A2961" s="14">
        <v>1846</v>
      </c>
      <c r="B2961" s="40"/>
      <c r="C2961" s="15"/>
      <c r="D2961" s="16">
        <v>1405</v>
      </c>
      <c r="E2961" s="15" t="s">
        <v>22562</v>
      </c>
      <c r="F2961" s="15" t="s">
        <v>22563</v>
      </c>
      <c r="G2961" s="17" t="s">
        <v>22564</v>
      </c>
      <c r="H2961" s="17" t="s">
        <v>22565</v>
      </c>
      <c r="I2961" s="17" t="s">
        <v>86</v>
      </c>
      <c r="J2961" s="15" t="s">
        <v>22566</v>
      </c>
      <c r="K2961" s="15" t="s">
        <v>529</v>
      </c>
      <c r="L2961" s="18" t="s">
        <v>22567</v>
      </c>
      <c r="M2961" s="15" t="s">
        <v>22087</v>
      </c>
      <c r="N2961" s="15" t="s">
        <v>22088</v>
      </c>
      <c r="O2961" s="16">
        <v>599</v>
      </c>
      <c r="P2961" s="15" t="s">
        <v>1064</v>
      </c>
      <c r="Q2961" s="15">
        <v>0</v>
      </c>
      <c r="R2961" s="15">
        <v>9000</v>
      </c>
      <c r="S2961" s="15">
        <v>9000</v>
      </c>
      <c r="T2961" s="15">
        <v>0.01</v>
      </c>
      <c r="U2961" s="15" t="s">
        <v>18717</v>
      </c>
      <c r="V2961" s="15" t="s">
        <v>76</v>
      </c>
      <c r="W2961" s="16">
        <v>0</v>
      </c>
      <c r="X2961" s="16">
        <v>0</v>
      </c>
      <c r="Y2961" s="15">
        <v>312</v>
      </c>
      <c r="Z2961" s="15">
        <v>7.0000000000000001E-3</v>
      </c>
      <c r="AA2961" s="15" t="s">
        <v>21888</v>
      </c>
      <c r="AB2961" s="15" t="s">
        <v>21889</v>
      </c>
      <c r="AC2961" s="15">
        <v>0</v>
      </c>
      <c r="AD2961" s="15"/>
      <c r="AE2961" s="15" t="s">
        <v>119</v>
      </c>
      <c r="AF2961" s="15" t="s">
        <v>119</v>
      </c>
      <c r="AG2961" s="16">
        <v>1</v>
      </c>
      <c r="AH2961" s="15" t="s">
        <v>22568</v>
      </c>
      <c r="AI2961" s="15" t="s">
        <v>78</v>
      </c>
      <c r="AJ2961" s="15">
        <v>311.994384766</v>
      </c>
      <c r="AK2961" s="15">
        <v>75.999456899899997</v>
      </c>
      <c r="AL2961" s="15">
        <v>3104890.2106699999</v>
      </c>
      <c r="AM2961" s="15">
        <v>1411802.3571500001</v>
      </c>
      <c r="AN2961" s="19">
        <v>0</v>
      </c>
      <c r="AO2961" s="19">
        <v>0</v>
      </c>
      <c r="AP2961" s="19">
        <v>0</v>
      </c>
      <c r="AQ2961" s="19">
        <v>9000</v>
      </c>
      <c r="AR2961" s="34">
        <f t="shared" si="604"/>
        <v>9000</v>
      </c>
      <c r="AS2961" s="34">
        <v>0</v>
      </c>
      <c r="AT2961" s="34">
        <v>0</v>
      </c>
      <c r="AU2961" s="34">
        <v>0</v>
      </c>
      <c r="AV2961" s="34">
        <v>0</v>
      </c>
      <c r="AW2961" s="35">
        <f t="shared" si="605"/>
        <v>0</v>
      </c>
      <c r="AX2961" s="34">
        <f t="shared" si="606"/>
        <v>9000</v>
      </c>
      <c r="AY2961" s="36">
        <v>1.3258000000000001</v>
      </c>
      <c r="AZ2961" s="36">
        <v>2.0265</v>
      </c>
      <c r="BA2961" s="22"/>
      <c r="BB2961" s="19">
        <v>270</v>
      </c>
      <c r="BC2961" s="34">
        <f t="shared" si="607"/>
        <v>119.322</v>
      </c>
      <c r="BD2961" s="34">
        <f t="shared" si="608"/>
        <v>182.38499999999999</v>
      </c>
      <c r="BE2961" s="38">
        <v>3.4819999999999997E-2</v>
      </c>
      <c r="BF2961" s="38">
        <f t="shared" si="609"/>
        <v>3.4819999999999997E-2</v>
      </c>
      <c r="BG2961" s="34">
        <v>0</v>
      </c>
      <c r="BH2961" s="34">
        <v>0</v>
      </c>
      <c r="BI2961" s="34">
        <f t="shared" si="610"/>
        <v>119.322</v>
      </c>
      <c r="BJ2961" s="34">
        <f t="shared" si="611"/>
        <v>182.38499999999999</v>
      </c>
      <c r="BK2961" s="34">
        <v>0</v>
      </c>
      <c r="BL2961" s="34">
        <v>0</v>
      </c>
      <c r="BM2961" s="34">
        <f t="shared" si="612"/>
        <v>0</v>
      </c>
      <c r="BN2961" s="39">
        <f t="shared" si="602"/>
        <v>119.322</v>
      </c>
      <c r="BO2961" s="39">
        <f t="shared" si="603"/>
        <v>182.38499999999999</v>
      </c>
      <c r="BP2961" s="39">
        <f t="shared" si="613"/>
        <v>63.062999999999988</v>
      </c>
    </row>
    <row r="2962" spans="1:68" s="25" customFormat="1" ht="14.25" x14ac:dyDescent="0.2">
      <c r="A2962" s="14">
        <v>1847</v>
      </c>
      <c r="B2962" s="40"/>
      <c r="C2962" s="15"/>
      <c r="D2962" s="16">
        <v>16953</v>
      </c>
      <c r="E2962" s="15" t="s">
        <v>22569</v>
      </c>
      <c r="F2962" s="15" t="s">
        <v>22570</v>
      </c>
      <c r="G2962" s="17" t="s">
        <v>22571</v>
      </c>
      <c r="H2962" s="17" t="s">
        <v>22572</v>
      </c>
      <c r="I2962" s="17" t="s">
        <v>86</v>
      </c>
      <c r="J2962" s="15" t="s">
        <v>22573</v>
      </c>
      <c r="K2962" s="15" t="s">
        <v>20424</v>
      </c>
      <c r="L2962" s="18" t="s">
        <v>22574</v>
      </c>
      <c r="M2962" s="15" t="s">
        <v>22087</v>
      </c>
      <c r="N2962" s="15" t="s">
        <v>22088</v>
      </c>
      <c r="O2962" s="16">
        <v>599</v>
      </c>
      <c r="P2962" s="15" t="s">
        <v>1064</v>
      </c>
      <c r="Q2962" s="15">
        <v>0</v>
      </c>
      <c r="R2962" s="15">
        <v>9000</v>
      </c>
      <c r="S2962" s="15">
        <v>9000</v>
      </c>
      <c r="T2962" s="15">
        <v>0.01</v>
      </c>
      <c r="U2962" s="15" t="s">
        <v>18717</v>
      </c>
      <c r="V2962" s="15" t="s">
        <v>76</v>
      </c>
      <c r="W2962" s="16">
        <v>0</v>
      </c>
      <c r="X2962" s="16">
        <v>0</v>
      </c>
      <c r="Y2962" s="15">
        <v>312</v>
      </c>
      <c r="Z2962" s="15">
        <v>7.0000000000000001E-3</v>
      </c>
      <c r="AA2962" s="15" t="s">
        <v>21888</v>
      </c>
      <c r="AB2962" s="15" t="s">
        <v>21889</v>
      </c>
      <c r="AC2962" s="15">
        <v>0</v>
      </c>
      <c r="AD2962" s="15"/>
      <c r="AE2962" s="15" t="s">
        <v>119</v>
      </c>
      <c r="AF2962" s="15" t="s">
        <v>119</v>
      </c>
      <c r="AG2962" s="16">
        <v>1</v>
      </c>
      <c r="AH2962" s="15" t="s">
        <v>22575</v>
      </c>
      <c r="AI2962" s="15" t="s">
        <v>78</v>
      </c>
      <c r="AJ2962" s="15">
        <v>312.004150391</v>
      </c>
      <c r="AK2962" s="15">
        <v>76.000198934599993</v>
      </c>
      <c r="AL2962" s="15">
        <v>3104888.52055</v>
      </c>
      <c r="AM2962" s="15">
        <v>1411814.2375399999</v>
      </c>
      <c r="AN2962" s="19">
        <v>0</v>
      </c>
      <c r="AO2962" s="19">
        <v>0</v>
      </c>
      <c r="AP2962" s="19">
        <v>0</v>
      </c>
      <c r="AQ2962" s="19">
        <v>9000</v>
      </c>
      <c r="AR2962" s="34">
        <f t="shared" si="604"/>
        <v>9000</v>
      </c>
      <c r="AS2962" s="34">
        <v>0</v>
      </c>
      <c r="AT2962" s="34">
        <v>0</v>
      </c>
      <c r="AU2962" s="34">
        <v>0</v>
      </c>
      <c r="AV2962" s="34">
        <v>0</v>
      </c>
      <c r="AW2962" s="35">
        <f t="shared" si="605"/>
        <v>0</v>
      </c>
      <c r="AX2962" s="34">
        <f t="shared" si="606"/>
        <v>9000</v>
      </c>
      <c r="AY2962" s="36">
        <v>1.3258000000000001</v>
      </c>
      <c r="AZ2962" s="36">
        <v>2.0265</v>
      </c>
      <c r="BA2962" s="22"/>
      <c r="BB2962" s="19">
        <v>270</v>
      </c>
      <c r="BC2962" s="34">
        <f t="shared" si="607"/>
        <v>119.322</v>
      </c>
      <c r="BD2962" s="34">
        <f t="shared" si="608"/>
        <v>182.38499999999999</v>
      </c>
      <c r="BE2962" s="38">
        <v>3.4819999999999997E-2</v>
      </c>
      <c r="BF2962" s="38">
        <f t="shared" si="609"/>
        <v>3.4819999999999997E-2</v>
      </c>
      <c r="BG2962" s="34">
        <v>0</v>
      </c>
      <c r="BH2962" s="34">
        <v>0</v>
      </c>
      <c r="BI2962" s="34">
        <f t="shared" si="610"/>
        <v>119.322</v>
      </c>
      <c r="BJ2962" s="34">
        <f t="shared" si="611"/>
        <v>182.38499999999999</v>
      </c>
      <c r="BK2962" s="34">
        <v>0</v>
      </c>
      <c r="BL2962" s="34">
        <v>0</v>
      </c>
      <c r="BM2962" s="34">
        <f t="shared" si="612"/>
        <v>0</v>
      </c>
      <c r="BN2962" s="39">
        <f t="shared" si="602"/>
        <v>119.322</v>
      </c>
      <c r="BO2962" s="39">
        <f t="shared" si="603"/>
        <v>182.38499999999999</v>
      </c>
      <c r="BP2962" s="39">
        <f t="shared" si="613"/>
        <v>63.062999999999988</v>
      </c>
    </row>
    <row r="2963" spans="1:68" s="25" customFormat="1" ht="14.25" x14ac:dyDescent="0.2">
      <c r="A2963" s="14">
        <v>1848</v>
      </c>
      <c r="B2963" s="40"/>
      <c r="C2963" s="15"/>
      <c r="D2963" s="16">
        <v>34157</v>
      </c>
      <c r="E2963" s="15" t="s">
        <v>22576</v>
      </c>
      <c r="F2963" s="15" t="s">
        <v>22577</v>
      </c>
      <c r="G2963" s="17" t="s">
        <v>22578</v>
      </c>
      <c r="H2963" s="17" t="s">
        <v>22579</v>
      </c>
      <c r="I2963" s="17" t="s">
        <v>86</v>
      </c>
      <c r="J2963" s="15" t="s">
        <v>22580</v>
      </c>
      <c r="K2963" s="15" t="s">
        <v>15705</v>
      </c>
      <c r="L2963" s="18" t="s">
        <v>22581</v>
      </c>
      <c r="M2963" s="15" t="s">
        <v>22087</v>
      </c>
      <c r="N2963" s="15" t="s">
        <v>22088</v>
      </c>
      <c r="O2963" s="16">
        <v>599</v>
      </c>
      <c r="P2963" s="15" t="s">
        <v>1064</v>
      </c>
      <c r="Q2963" s="15">
        <v>0</v>
      </c>
      <c r="R2963" s="15">
        <v>9000</v>
      </c>
      <c r="S2963" s="15">
        <v>9000</v>
      </c>
      <c r="T2963" s="15">
        <v>0.01</v>
      </c>
      <c r="U2963" s="15" t="s">
        <v>18717</v>
      </c>
      <c r="V2963" s="15" t="s">
        <v>76</v>
      </c>
      <c r="W2963" s="16">
        <v>0</v>
      </c>
      <c r="X2963" s="16">
        <v>0</v>
      </c>
      <c r="Y2963" s="15">
        <v>364</v>
      </c>
      <c r="Z2963" s="15">
        <v>8.0000000000000002E-3</v>
      </c>
      <c r="AA2963" s="15" t="s">
        <v>21888</v>
      </c>
      <c r="AB2963" s="15" t="s">
        <v>21889</v>
      </c>
      <c r="AC2963" s="15">
        <v>0</v>
      </c>
      <c r="AD2963" s="15"/>
      <c r="AE2963" s="15" t="s">
        <v>119</v>
      </c>
      <c r="AF2963" s="15" t="s">
        <v>119</v>
      </c>
      <c r="AG2963" s="16">
        <v>1</v>
      </c>
      <c r="AH2963" s="15" t="s">
        <v>22582</v>
      </c>
      <c r="AI2963" s="15" t="s">
        <v>78</v>
      </c>
      <c r="AJ2963" s="15">
        <v>364.00097656299999</v>
      </c>
      <c r="AK2963" s="15">
        <v>79.999984950499993</v>
      </c>
      <c r="AL2963" s="15">
        <v>3104886.68952</v>
      </c>
      <c r="AM2963" s="15">
        <v>1411827.10809</v>
      </c>
      <c r="AN2963" s="19">
        <v>0</v>
      </c>
      <c r="AO2963" s="19">
        <v>0</v>
      </c>
      <c r="AP2963" s="19">
        <v>0</v>
      </c>
      <c r="AQ2963" s="19">
        <v>9000</v>
      </c>
      <c r="AR2963" s="34">
        <f t="shared" si="604"/>
        <v>9000</v>
      </c>
      <c r="AS2963" s="34">
        <v>0</v>
      </c>
      <c r="AT2963" s="34">
        <v>0</v>
      </c>
      <c r="AU2963" s="34">
        <v>0</v>
      </c>
      <c r="AV2963" s="34">
        <v>0</v>
      </c>
      <c r="AW2963" s="35">
        <f t="shared" si="605"/>
        <v>0</v>
      </c>
      <c r="AX2963" s="34">
        <f t="shared" si="606"/>
        <v>9000</v>
      </c>
      <c r="AY2963" s="36">
        <v>1.3258000000000001</v>
      </c>
      <c r="AZ2963" s="36">
        <v>2.0265</v>
      </c>
      <c r="BA2963" s="22"/>
      <c r="BB2963" s="19">
        <v>270</v>
      </c>
      <c r="BC2963" s="34">
        <f t="shared" si="607"/>
        <v>119.322</v>
      </c>
      <c r="BD2963" s="34">
        <f t="shared" si="608"/>
        <v>182.38499999999999</v>
      </c>
      <c r="BE2963" s="38">
        <v>3.4819999999999997E-2</v>
      </c>
      <c r="BF2963" s="38">
        <f t="shared" si="609"/>
        <v>3.4819999999999997E-2</v>
      </c>
      <c r="BG2963" s="34">
        <v>0</v>
      </c>
      <c r="BH2963" s="34">
        <v>0</v>
      </c>
      <c r="BI2963" s="34">
        <f t="shared" si="610"/>
        <v>119.322</v>
      </c>
      <c r="BJ2963" s="34">
        <f t="shared" si="611"/>
        <v>182.38499999999999</v>
      </c>
      <c r="BK2963" s="34">
        <v>0</v>
      </c>
      <c r="BL2963" s="34">
        <v>0</v>
      </c>
      <c r="BM2963" s="34">
        <f t="shared" si="612"/>
        <v>0</v>
      </c>
      <c r="BN2963" s="39">
        <f t="shared" si="602"/>
        <v>119.322</v>
      </c>
      <c r="BO2963" s="39">
        <f t="shared" si="603"/>
        <v>182.38499999999999</v>
      </c>
      <c r="BP2963" s="39">
        <f t="shared" si="613"/>
        <v>63.062999999999988</v>
      </c>
    </row>
    <row r="2964" spans="1:68" s="25" customFormat="1" ht="14.25" x14ac:dyDescent="0.2">
      <c r="A2964" s="14">
        <v>1849</v>
      </c>
      <c r="B2964" s="40"/>
      <c r="C2964" s="15"/>
      <c r="D2964" s="16">
        <v>16550</v>
      </c>
      <c r="E2964" s="15" t="s">
        <v>22583</v>
      </c>
      <c r="F2964" s="15" t="s">
        <v>22584</v>
      </c>
      <c r="G2964" s="17" t="s">
        <v>22585</v>
      </c>
      <c r="H2964" s="17" t="s">
        <v>22586</v>
      </c>
      <c r="I2964" s="17" t="s">
        <v>22587</v>
      </c>
      <c r="J2964" s="15" t="s">
        <v>22588</v>
      </c>
      <c r="K2964" s="15" t="s">
        <v>9048</v>
      </c>
      <c r="L2964" s="18" t="s">
        <v>22589</v>
      </c>
      <c r="M2964" s="15" t="s">
        <v>22087</v>
      </c>
      <c r="N2964" s="15" t="s">
        <v>22088</v>
      </c>
      <c r="O2964" s="16">
        <v>599</v>
      </c>
      <c r="P2964" s="15" t="s">
        <v>1064</v>
      </c>
      <c r="Q2964" s="15">
        <v>0</v>
      </c>
      <c r="R2964" s="15">
        <v>9000</v>
      </c>
      <c r="S2964" s="15">
        <v>9000</v>
      </c>
      <c r="T2964" s="15">
        <v>0.01</v>
      </c>
      <c r="U2964" s="15" t="s">
        <v>18717</v>
      </c>
      <c r="V2964" s="15" t="s">
        <v>76</v>
      </c>
      <c r="W2964" s="16">
        <v>0</v>
      </c>
      <c r="X2964" s="16">
        <v>0</v>
      </c>
      <c r="Y2964" s="15">
        <v>364</v>
      </c>
      <c r="Z2964" s="15">
        <v>8.0000000000000002E-3</v>
      </c>
      <c r="AA2964" s="15" t="s">
        <v>21888</v>
      </c>
      <c r="AB2964" s="15" t="s">
        <v>21889</v>
      </c>
      <c r="AC2964" s="15">
        <v>0</v>
      </c>
      <c r="AD2964" s="15"/>
      <c r="AE2964" s="15" t="s">
        <v>119</v>
      </c>
      <c r="AF2964" s="15" t="s">
        <v>119</v>
      </c>
      <c r="AG2964" s="16">
        <v>1</v>
      </c>
      <c r="AH2964" s="15" t="s">
        <v>22590</v>
      </c>
      <c r="AI2964" s="15" t="s">
        <v>78</v>
      </c>
      <c r="AJ2964" s="15">
        <v>364.002441406</v>
      </c>
      <c r="AK2964" s="15">
        <v>80.000263559499999</v>
      </c>
      <c r="AL2964" s="15">
        <v>3104884.2954199999</v>
      </c>
      <c r="AM2964" s="15">
        <v>1411843.93842</v>
      </c>
      <c r="AN2964" s="19">
        <v>0</v>
      </c>
      <c r="AO2964" s="19">
        <v>0</v>
      </c>
      <c r="AP2964" s="19">
        <v>0</v>
      </c>
      <c r="AQ2964" s="19">
        <v>9000</v>
      </c>
      <c r="AR2964" s="34">
        <f t="shared" si="604"/>
        <v>9000</v>
      </c>
      <c r="AS2964" s="34">
        <v>0</v>
      </c>
      <c r="AT2964" s="34">
        <v>0</v>
      </c>
      <c r="AU2964" s="34">
        <v>0</v>
      </c>
      <c r="AV2964" s="34">
        <v>0</v>
      </c>
      <c r="AW2964" s="35">
        <f t="shared" si="605"/>
        <v>0</v>
      </c>
      <c r="AX2964" s="34">
        <f t="shared" si="606"/>
        <v>9000</v>
      </c>
      <c r="AY2964" s="36">
        <v>1.3258000000000001</v>
      </c>
      <c r="AZ2964" s="36">
        <v>2.0265</v>
      </c>
      <c r="BA2964" s="22"/>
      <c r="BB2964" s="19">
        <v>270</v>
      </c>
      <c r="BC2964" s="34">
        <f t="shared" si="607"/>
        <v>119.322</v>
      </c>
      <c r="BD2964" s="34">
        <f t="shared" si="608"/>
        <v>182.38499999999999</v>
      </c>
      <c r="BE2964" s="38">
        <v>3.4819999999999997E-2</v>
      </c>
      <c r="BF2964" s="38">
        <f t="shared" si="609"/>
        <v>3.4819999999999997E-2</v>
      </c>
      <c r="BG2964" s="34">
        <v>0</v>
      </c>
      <c r="BH2964" s="34">
        <v>0</v>
      </c>
      <c r="BI2964" s="34">
        <f t="shared" si="610"/>
        <v>119.322</v>
      </c>
      <c r="BJ2964" s="34">
        <f t="shared" si="611"/>
        <v>182.38499999999999</v>
      </c>
      <c r="BK2964" s="34">
        <v>0</v>
      </c>
      <c r="BL2964" s="34">
        <v>0</v>
      </c>
      <c r="BM2964" s="34">
        <f t="shared" si="612"/>
        <v>0</v>
      </c>
      <c r="BN2964" s="39">
        <f t="shared" si="602"/>
        <v>119.322</v>
      </c>
      <c r="BO2964" s="39">
        <f t="shared" si="603"/>
        <v>182.38499999999999</v>
      </c>
      <c r="BP2964" s="39">
        <f t="shared" si="613"/>
        <v>63.062999999999988</v>
      </c>
    </row>
    <row r="2965" spans="1:68" s="25" customFormat="1" ht="14.25" x14ac:dyDescent="0.2">
      <c r="A2965" s="14">
        <v>1850</v>
      </c>
      <c r="B2965" s="40"/>
      <c r="C2965" s="15"/>
      <c r="D2965" s="16">
        <v>25744</v>
      </c>
      <c r="E2965" s="15" t="s">
        <v>22591</v>
      </c>
      <c r="F2965" s="15" t="s">
        <v>22592</v>
      </c>
      <c r="G2965" s="17" t="s">
        <v>22593</v>
      </c>
      <c r="H2965" s="17" t="s">
        <v>22594</v>
      </c>
      <c r="I2965" s="17" t="s">
        <v>86</v>
      </c>
      <c r="J2965" s="15" t="s">
        <v>22595</v>
      </c>
      <c r="K2965" s="15" t="s">
        <v>15362</v>
      </c>
      <c r="L2965" s="18" t="s">
        <v>22596</v>
      </c>
      <c r="M2965" s="15" t="s">
        <v>22087</v>
      </c>
      <c r="N2965" s="15" t="s">
        <v>22088</v>
      </c>
      <c r="O2965" s="16">
        <v>599</v>
      </c>
      <c r="P2965" s="15" t="s">
        <v>1064</v>
      </c>
      <c r="Q2965" s="15">
        <v>0</v>
      </c>
      <c r="R2965" s="15">
        <v>9000</v>
      </c>
      <c r="S2965" s="15">
        <v>9000</v>
      </c>
      <c r="T2965" s="15">
        <v>0.01</v>
      </c>
      <c r="U2965" s="15" t="s">
        <v>18717</v>
      </c>
      <c r="V2965" s="15" t="s">
        <v>76</v>
      </c>
      <c r="W2965" s="16">
        <v>0</v>
      </c>
      <c r="X2965" s="16">
        <v>0</v>
      </c>
      <c r="Y2965" s="15">
        <v>312</v>
      </c>
      <c r="Z2965" s="15">
        <v>7.0000000000000001E-3</v>
      </c>
      <c r="AA2965" s="15" t="s">
        <v>21888</v>
      </c>
      <c r="AB2965" s="15" t="s">
        <v>21889</v>
      </c>
      <c r="AC2965" s="15">
        <v>0</v>
      </c>
      <c r="AD2965" s="15"/>
      <c r="AE2965" s="15" t="s">
        <v>119</v>
      </c>
      <c r="AF2965" s="15" t="s">
        <v>119</v>
      </c>
      <c r="AG2965" s="16">
        <v>1</v>
      </c>
      <c r="AH2965" s="15" t="s">
        <v>22597</v>
      </c>
      <c r="AI2965" s="15" t="s">
        <v>78</v>
      </c>
      <c r="AJ2965" s="15">
        <v>312.00390625</v>
      </c>
      <c r="AK2965" s="15">
        <v>76.000198933500002</v>
      </c>
      <c r="AL2965" s="15">
        <v>3104882.4644599999</v>
      </c>
      <c r="AM2965" s="15">
        <v>1411856.80898</v>
      </c>
      <c r="AN2965" s="19">
        <v>0</v>
      </c>
      <c r="AO2965" s="19">
        <v>0</v>
      </c>
      <c r="AP2965" s="19">
        <v>0</v>
      </c>
      <c r="AQ2965" s="19">
        <v>9000</v>
      </c>
      <c r="AR2965" s="34">
        <f t="shared" si="604"/>
        <v>9000</v>
      </c>
      <c r="AS2965" s="34">
        <v>0</v>
      </c>
      <c r="AT2965" s="34">
        <v>0</v>
      </c>
      <c r="AU2965" s="34">
        <v>0</v>
      </c>
      <c r="AV2965" s="34">
        <v>0</v>
      </c>
      <c r="AW2965" s="35">
        <f t="shared" si="605"/>
        <v>0</v>
      </c>
      <c r="AX2965" s="34">
        <f t="shared" si="606"/>
        <v>9000</v>
      </c>
      <c r="AY2965" s="36">
        <v>1.3258000000000001</v>
      </c>
      <c r="AZ2965" s="36">
        <v>2.0265</v>
      </c>
      <c r="BA2965" s="22"/>
      <c r="BB2965" s="19">
        <v>270</v>
      </c>
      <c r="BC2965" s="34">
        <f t="shared" si="607"/>
        <v>119.322</v>
      </c>
      <c r="BD2965" s="34">
        <f t="shared" si="608"/>
        <v>182.38499999999999</v>
      </c>
      <c r="BE2965" s="38">
        <v>3.4819999999999997E-2</v>
      </c>
      <c r="BF2965" s="38">
        <f t="shared" si="609"/>
        <v>3.4819999999999997E-2</v>
      </c>
      <c r="BG2965" s="34">
        <v>0</v>
      </c>
      <c r="BH2965" s="34">
        <v>0</v>
      </c>
      <c r="BI2965" s="34">
        <f t="shared" si="610"/>
        <v>119.322</v>
      </c>
      <c r="BJ2965" s="34">
        <f t="shared" si="611"/>
        <v>182.38499999999999</v>
      </c>
      <c r="BK2965" s="34">
        <v>0</v>
      </c>
      <c r="BL2965" s="34">
        <v>0</v>
      </c>
      <c r="BM2965" s="34">
        <f t="shared" si="612"/>
        <v>0</v>
      </c>
      <c r="BN2965" s="39">
        <f t="shared" si="602"/>
        <v>119.322</v>
      </c>
      <c r="BO2965" s="39">
        <f t="shared" si="603"/>
        <v>182.38499999999999</v>
      </c>
      <c r="BP2965" s="39">
        <f t="shared" si="613"/>
        <v>63.062999999999988</v>
      </c>
    </row>
    <row r="2966" spans="1:68" s="25" customFormat="1" ht="14.25" x14ac:dyDescent="0.2">
      <c r="A2966" s="14">
        <v>1851</v>
      </c>
      <c r="B2966" s="40"/>
      <c r="C2966" s="15"/>
      <c r="D2966" s="16">
        <v>33430</v>
      </c>
      <c r="E2966" s="15" t="s">
        <v>22598</v>
      </c>
      <c r="F2966" s="15" t="s">
        <v>22599</v>
      </c>
      <c r="G2966" s="17" t="s">
        <v>22600</v>
      </c>
      <c r="H2966" s="17" t="s">
        <v>22601</v>
      </c>
      <c r="I2966" s="17" t="s">
        <v>86</v>
      </c>
      <c r="J2966" s="15" t="s">
        <v>22602</v>
      </c>
      <c r="K2966" s="15" t="s">
        <v>5137</v>
      </c>
      <c r="L2966" s="18" t="s">
        <v>22603</v>
      </c>
      <c r="M2966" s="15" t="s">
        <v>22087</v>
      </c>
      <c r="N2966" s="15" t="s">
        <v>22088</v>
      </c>
      <c r="O2966" s="16">
        <v>599</v>
      </c>
      <c r="P2966" s="15" t="s">
        <v>1064</v>
      </c>
      <c r="Q2966" s="15">
        <v>0</v>
      </c>
      <c r="R2966" s="15">
        <v>9000</v>
      </c>
      <c r="S2966" s="15">
        <v>9000</v>
      </c>
      <c r="T2966" s="15">
        <v>0.01</v>
      </c>
      <c r="U2966" s="15" t="s">
        <v>18717</v>
      </c>
      <c r="V2966" s="15" t="s">
        <v>76</v>
      </c>
      <c r="W2966" s="16">
        <v>0</v>
      </c>
      <c r="X2966" s="16">
        <v>0</v>
      </c>
      <c r="Y2966" s="15">
        <v>312</v>
      </c>
      <c r="Z2966" s="15">
        <v>7.0000000000000001E-3</v>
      </c>
      <c r="AA2966" s="15" t="s">
        <v>21888</v>
      </c>
      <c r="AB2966" s="15" t="s">
        <v>21889</v>
      </c>
      <c r="AC2966" s="15">
        <v>0</v>
      </c>
      <c r="AD2966" s="15"/>
      <c r="AE2966" s="15" t="s">
        <v>119</v>
      </c>
      <c r="AF2966" s="15" t="s">
        <v>119</v>
      </c>
      <c r="AG2966" s="16">
        <v>1</v>
      </c>
      <c r="AH2966" s="15" t="s">
        <v>22604</v>
      </c>
      <c r="AI2966" s="15" t="s">
        <v>78</v>
      </c>
      <c r="AJ2966" s="15">
        <v>311.994140625</v>
      </c>
      <c r="AK2966" s="15">
        <v>75.999456899899997</v>
      </c>
      <c r="AL2966" s="15">
        <v>3104880.77434</v>
      </c>
      <c r="AM2966" s="15">
        <v>1411868.68937</v>
      </c>
      <c r="AN2966" s="19">
        <v>0</v>
      </c>
      <c r="AO2966" s="19">
        <v>0</v>
      </c>
      <c r="AP2966" s="19">
        <v>0</v>
      </c>
      <c r="AQ2966" s="19">
        <v>9000</v>
      </c>
      <c r="AR2966" s="34">
        <f t="shared" si="604"/>
        <v>9000</v>
      </c>
      <c r="AS2966" s="34">
        <v>0</v>
      </c>
      <c r="AT2966" s="34">
        <v>0</v>
      </c>
      <c r="AU2966" s="34">
        <v>0</v>
      </c>
      <c r="AV2966" s="34">
        <v>0</v>
      </c>
      <c r="AW2966" s="35">
        <f t="shared" si="605"/>
        <v>0</v>
      </c>
      <c r="AX2966" s="34">
        <f t="shared" si="606"/>
        <v>9000</v>
      </c>
      <c r="AY2966" s="36">
        <v>1.3258000000000001</v>
      </c>
      <c r="AZ2966" s="36">
        <v>2.0265</v>
      </c>
      <c r="BA2966" s="22"/>
      <c r="BB2966" s="19">
        <v>270</v>
      </c>
      <c r="BC2966" s="34">
        <f t="shared" si="607"/>
        <v>119.322</v>
      </c>
      <c r="BD2966" s="34">
        <f t="shared" si="608"/>
        <v>182.38499999999999</v>
      </c>
      <c r="BE2966" s="38">
        <v>3.4819999999999997E-2</v>
      </c>
      <c r="BF2966" s="38">
        <f t="shared" si="609"/>
        <v>3.4819999999999997E-2</v>
      </c>
      <c r="BG2966" s="34">
        <v>0</v>
      </c>
      <c r="BH2966" s="34">
        <v>0</v>
      </c>
      <c r="BI2966" s="34">
        <f t="shared" si="610"/>
        <v>119.322</v>
      </c>
      <c r="BJ2966" s="34">
        <f t="shared" si="611"/>
        <v>182.38499999999999</v>
      </c>
      <c r="BK2966" s="34">
        <v>0</v>
      </c>
      <c r="BL2966" s="34">
        <v>0</v>
      </c>
      <c r="BM2966" s="34">
        <f t="shared" si="612"/>
        <v>0</v>
      </c>
      <c r="BN2966" s="39">
        <f t="shared" si="602"/>
        <v>119.322</v>
      </c>
      <c r="BO2966" s="39">
        <f t="shared" si="603"/>
        <v>182.38499999999999</v>
      </c>
      <c r="BP2966" s="39">
        <f t="shared" si="613"/>
        <v>63.062999999999988</v>
      </c>
    </row>
    <row r="2967" spans="1:68" s="25" customFormat="1" ht="14.25" x14ac:dyDescent="0.2">
      <c r="A2967" s="14">
        <v>1852</v>
      </c>
      <c r="B2967" s="40"/>
      <c r="C2967" s="15" t="s">
        <v>376</v>
      </c>
      <c r="D2967" s="16">
        <v>27235</v>
      </c>
      <c r="E2967" s="15" t="s">
        <v>22605</v>
      </c>
      <c r="F2967" s="15" t="s">
        <v>22606</v>
      </c>
      <c r="G2967" s="17" t="s">
        <v>22607</v>
      </c>
      <c r="H2967" s="17" t="s">
        <v>22608</v>
      </c>
      <c r="I2967" s="17" t="s">
        <v>86</v>
      </c>
      <c r="J2967" s="15" t="s">
        <v>22609</v>
      </c>
      <c r="K2967" s="15" t="s">
        <v>1843</v>
      </c>
      <c r="L2967" s="18" t="s">
        <v>22610</v>
      </c>
      <c r="M2967" s="15" t="s">
        <v>22087</v>
      </c>
      <c r="N2967" s="15" t="s">
        <v>22088</v>
      </c>
      <c r="O2967" s="16">
        <v>599</v>
      </c>
      <c r="P2967" s="15" t="s">
        <v>1064</v>
      </c>
      <c r="Q2967" s="15">
        <v>0</v>
      </c>
      <c r="R2967" s="15">
        <v>9000</v>
      </c>
      <c r="S2967" s="15">
        <v>9000</v>
      </c>
      <c r="T2967" s="15">
        <v>0.01</v>
      </c>
      <c r="U2967" s="15" t="s">
        <v>18717</v>
      </c>
      <c r="V2967" s="15" t="s">
        <v>76</v>
      </c>
      <c r="W2967" s="16">
        <v>0</v>
      </c>
      <c r="X2967" s="16">
        <v>0</v>
      </c>
      <c r="Y2967" s="15">
        <v>364</v>
      </c>
      <c r="Z2967" s="15">
        <v>8.0000000000000002E-3</v>
      </c>
      <c r="AA2967" s="15" t="s">
        <v>21888</v>
      </c>
      <c r="AB2967" s="15" t="s">
        <v>21889</v>
      </c>
      <c r="AC2967" s="15">
        <v>0</v>
      </c>
      <c r="AD2967" s="15"/>
      <c r="AE2967" s="15" t="s">
        <v>119</v>
      </c>
      <c r="AF2967" s="15" t="s">
        <v>119</v>
      </c>
      <c r="AG2967" s="16">
        <v>1</v>
      </c>
      <c r="AH2967" s="15" t="s">
        <v>22611</v>
      </c>
      <c r="AI2967" s="15" t="s">
        <v>78</v>
      </c>
      <c r="AJ2967" s="15">
        <v>364.00097656299999</v>
      </c>
      <c r="AK2967" s="15">
        <v>79.999984951599998</v>
      </c>
      <c r="AL2967" s="15">
        <v>3104878.9434699998</v>
      </c>
      <c r="AM2967" s="15">
        <v>1411881.55975</v>
      </c>
      <c r="AN2967" s="19">
        <v>0</v>
      </c>
      <c r="AO2967" s="19">
        <v>0</v>
      </c>
      <c r="AP2967" s="19">
        <v>0</v>
      </c>
      <c r="AQ2967" s="19">
        <v>9000</v>
      </c>
      <c r="AR2967" s="34">
        <f t="shared" si="604"/>
        <v>9000</v>
      </c>
      <c r="AS2967" s="34">
        <v>0</v>
      </c>
      <c r="AT2967" s="34">
        <v>0</v>
      </c>
      <c r="AU2967" s="34">
        <v>0</v>
      </c>
      <c r="AV2967" s="34">
        <v>0</v>
      </c>
      <c r="AW2967" s="35">
        <f t="shared" si="605"/>
        <v>0</v>
      </c>
      <c r="AX2967" s="34">
        <f t="shared" si="606"/>
        <v>9000</v>
      </c>
      <c r="AY2967" s="36">
        <v>1.3258000000000001</v>
      </c>
      <c r="AZ2967" s="36">
        <v>2.0265</v>
      </c>
      <c r="BA2967" s="22"/>
      <c r="BB2967" s="19">
        <v>270</v>
      </c>
      <c r="BC2967" s="34">
        <f t="shared" si="607"/>
        <v>119.322</v>
      </c>
      <c r="BD2967" s="34">
        <f t="shared" si="608"/>
        <v>182.38499999999999</v>
      </c>
      <c r="BE2967" s="38">
        <v>3.4819999999999997E-2</v>
      </c>
      <c r="BF2967" s="38">
        <f t="shared" si="609"/>
        <v>3.4819999999999997E-2</v>
      </c>
      <c r="BG2967" s="34">
        <v>0</v>
      </c>
      <c r="BH2967" s="34">
        <v>0</v>
      </c>
      <c r="BI2967" s="34">
        <f t="shared" si="610"/>
        <v>119.322</v>
      </c>
      <c r="BJ2967" s="34">
        <f t="shared" si="611"/>
        <v>182.38499999999999</v>
      </c>
      <c r="BK2967" s="34">
        <v>0</v>
      </c>
      <c r="BL2967" s="34">
        <v>0</v>
      </c>
      <c r="BM2967" s="34">
        <f t="shared" si="612"/>
        <v>0</v>
      </c>
      <c r="BN2967" s="39">
        <f t="shared" si="602"/>
        <v>119.322</v>
      </c>
      <c r="BO2967" s="39">
        <f t="shared" si="603"/>
        <v>182.38499999999999</v>
      </c>
      <c r="BP2967" s="39">
        <f t="shared" si="613"/>
        <v>63.062999999999988</v>
      </c>
    </row>
    <row r="2968" spans="1:68" s="25" customFormat="1" ht="14.25" x14ac:dyDescent="0.2">
      <c r="A2968" s="14">
        <v>1853</v>
      </c>
      <c r="B2968" s="40"/>
      <c r="C2968" s="15" t="s">
        <v>176</v>
      </c>
      <c r="D2968" s="16">
        <v>30742</v>
      </c>
      <c r="E2968" s="15" t="s">
        <v>22612</v>
      </c>
      <c r="F2968" s="15" t="s">
        <v>22613</v>
      </c>
      <c r="G2968" s="17" t="s">
        <v>22614</v>
      </c>
      <c r="H2968" s="17" t="s">
        <v>22615</v>
      </c>
      <c r="I2968" s="17" t="s">
        <v>86</v>
      </c>
      <c r="J2968" s="15" t="s">
        <v>22616</v>
      </c>
      <c r="K2968" s="15" t="s">
        <v>86</v>
      </c>
      <c r="L2968" s="18" t="s">
        <v>22617</v>
      </c>
      <c r="M2968" s="15" t="s">
        <v>22087</v>
      </c>
      <c r="N2968" s="15" t="s">
        <v>22088</v>
      </c>
      <c r="O2968" s="16">
        <v>599</v>
      </c>
      <c r="P2968" s="15" t="s">
        <v>1064</v>
      </c>
      <c r="Q2968" s="15">
        <v>0</v>
      </c>
      <c r="R2968" s="15">
        <v>9000</v>
      </c>
      <c r="S2968" s="15">
        <v>9000</v>
      </c>
      <c r="T2968" s="15">
        <v>0.01</v>
      </c>
      <c r="U2968" s="15" t="s">
        <v>18717</v>
      </c>
      <c r="V2968" s="15" t="s">
        <v>76</v>
      </c>
      <c r="W2968" s="16">
        <v>0</v>
      </c>
      <c r="X2968" s="16">
        <v>0</v>
      </c>
      <c r="Y2968" s="15">
        <v>364</v>
      </c>
      <c r="Z2968" s="15">
        <v>8.0000000000000002E-3</v>
      </c>
      <c r="AA2968" s="15" t="s">
        <v>21888</v>
      </c>
      <c r="AB2968" s="15" t="s">
        <v>21889</v>
      </c>
      <c r="AC2968" s="15">
        <v>0</v>
      </c>
      <c r="AD2968" s="15"/>
      <c r="AE2968" s="15" t="s">
        <v>119</v>
      </c>
      <c r="AF2968" s="15" t="s">
        <v>119</v>
      </c>
      <c r="AG2968" s="16">
        <v>1</v>
      </c>
      <c r="AH2968" s="15" t="s">
        <v>22618</v>
      </c>
      <c r="AI2968" s="15" t="s">
        <v>78</v>
      </c>
      <c r="AJ2968" s="15">
        <v>363.99707031299999</v>
      </c>
      <c r="AK2968" s="15">
        <v>79.999706343200003</v>
      </c>
      <c r="AL2968" s="15">
        <v>3104876.8308899999</v>
      </c>
      <c r="AM2968" s="15">
        <v>1411896.41019</v>
      </c>
      <c r="AN2968" s="19">
        <v>0</v>
      </c>
      <c r="AO2968" s="19">
        <v>0</v>
      </c>
      <c r="AP2968" s="19">
        <v>0</v>
      </c>
      <c r="AQ2968" s="19">
        <v>9000</v>
      </c>
      <c r="AR2968" s="34">
        <f t="shared" si="604"/>
        <v>9000</v>
      </c>
      <c r="AS2968" s="34">
        <v>0</v>
      </c>
      <c r="AT2968" s="34">
        <v>0</v>
      </c>
      <c r="AU2968" s="34">
        <v>0</v>
      </c>
      <c r="AV2968" s="34">
        <v>0</v>
      </c>
      <c r="AW2968" s="35">
        <f t="shared" si="605"/>
        <v>0</v>
      </c>
      <c r="AX2968" s="34">
        <f t="shared" si="606"/>
        <v>9000</v>
      </c>
      <c r="AY2968" s="36">
        <v>1.3258000000000001</v>
      </c>
      <c r="AZ2968" s="36">
        <v>2.0265</v>
      </c>
      <c r="BA2968" s="22"/>
      <c r="BB2968" s="19">
        <v>270</v>
      </c>
      <c r="BC2968" s="34">
        <f t="shared" si="607"/>
        <v>119.322</v>
      </c>
      <c r="BD2968" s="34">
        <f t="shared" si="608"/>
        <v>182.38499999999999</v>
      </c>
      <c r="BE2968" s="38">
        <v>3.4819999999999997E-2</v>
      </c>
      <c r="BF2968" s="38">
        <f t="shared" si="609"/>
        <v>3.4819999999999997E-2</v>
      </c>
      <c r="BG2968" s="34">
        <v>0</v>
      </c>
      <c r="BH2968" s="34">
        <v>0</v>
      </c>
      <c r="BI2968" s="34">
        <f t="shared" si="610"/>
        <v>119.322</v>
      </c>
      <c r="BJ2968" s="34">
        <f t="shared" si="611"/>
        <v>182.38499999999999</v>
      </c>
      <c r="BK2968" s="34">
        <v>0</v>
      </c>
      <c r="BL2968" s="34">
        <v>0</v>
      </c>
      <c r="BM2968" s="34">
        <f t="shared" si="612"/>
        <v>0</v>
      </c>
      <c r="BN2968" s="39">
        <f t="shared" si="602"/>
        <v>119.322</v>
      </c>
      <c r="BO2968" s="39">
        <f t="shared" si="603"/>
        <v>182.38499999999999</v>
      </c>
      <c r="BP2968" s="39">
        <f t="shared" si="613"/>
        <v>63.062999999999988</v>
      </c>
    </row>
    <row r="2969" spans="1:68" s="25" customFormat="1" ht="14.25" x14ac:dyDescent="0.2">
      <c r="A2969" s="14">
        <v>1854</v>
      </c>
      <c r="B2969" s="40"/>
      <c r="C2969" s="15" t="s">
        <v>22619</v>
      </c>
      <c r="D2969" s="16">
        <v>21366</v>
      </c>
      <c r="E2969" s="15" t="s">
        <v>22620</v>
      </c>
      <c r="F2969" s="15" t="s">
        <v>22619</v>
      </c>
      <c r="G2969" s="17" t="s">
        <v>22621</v>
      </c>
      <c r="H2969" s="17" t="s">
        <v>22622</v>
      </c>
      <c r="I2969" s="17" t="s">
        <v>86</v>
      </c>
      <c r="J2969" s="15" t="s">
        <v>22623</v>
      </c>
      <c r="K2969" s="15" t="s">
        <v>22624</v>
      </c>
      <c r="L2969" s="18" t="s">
        <v>22625</v>
      </c>
      <c r="M2969" s="15" t="s">
        <v>22087</v>
      </c>
      <c r="N2969" s="15" t="s">
        <v>22088</v>
      </c>
      <c r="O2969" s="16">
        <v>599</v>
      </c>
      <c r="P2969" s="15" t="s">
        <v>1064</v>
      </c>
      <c r="Q2969" s="15">
        <v>0</v>
      </c>
      <c r="R2969" s="15">
        <v>9000</v>
      </c>
      <c r="S2969" s="15">
        <v>9000</v>
      </c>
      <c r="T2969" s="15">
        <v>0.01</v>
      </c>
      <c r="U2969" s="15" t="s">
        <v>18717</v>
      </c>
      <c r="V2969" s="15" t="s">
        <v>76</v>
      </c>
      <c r="W2969" s="16">
        <v>0</v>
      </c>
      <c r="X2969" s="16">
        <v>0</v>
      </c>
      <c r="Y2969" s="15">
        <v>312</v>
      </c>
      <c r="Z2969" s="15">
        <v>7.0000000000000001E-3</v>
      </c>
      <c r="AA2969" s="15" t="s">
        <v>21888</v>
      </c>
      <c r="AB2969" s="15" t="s">
        <v>21889</v>
      </c>
      <c r="AC2969" s="15">
        <v>0</v>
      </c>
      <c r="AD2969" s="15"/>
      <c r="AE2969" s="15" t="s">
        <v>119</v>
      </c>
      <c r="AF2969" s="15" t="s">
        <v>119</v>
      </c>
      <c r="AG2969" s="16">
        <v>1</v>
      </c>
      <c r="AH2969" s="15" t="s">
        <v>22626</v>
      </c>
      <c r="AI2969" s="15" t="s">
        <v>78</v>
      </c>
      <c r="AJ2969" s="15">
        <v>312.002197266</v>
      </c>
      <c r="AK2969" s="15">
        <v>76.000106532999993</v>
      </c>
      <c r="AL2969" s="15">
        <v>3104875.0000700001</v>
      </c>
      <c r="AM2969" s="15">
        <v>1411909.2806599999</v>
      </c>
      <c r="AN2969" s="19">
        <v>0</v>
      </c>
      <c r="AO2969" s="19">
        <v>0</v>
      </c>
      <c r="AP2969" s="19">
        <v>0</v>
      </c>
      <c r="AQ2969" s="19">
        <v>9000</v>
      </c>
      <c r="AR2969" s="34">
        <f t="shared" si="604"/>
        <v>9000</v>
      </c>
      <c r="AS2969" s="34">
        <v>0</v>
      </c>
      <c r="AT2969" s="34">
        <v>0</v>
      </c>
      <c r="AU2969" s="34">
        <v>0</v>
      </c>
      <c r="AV2969" s="34">
        <v>0</v>
      </c>
      <c r="AW2969" s="35">
        <f t="shared" si="605"/>
        <v>0</v>
      </c>
      <c r="AX2969" s="34">
        <f t="shared" si="606"/>
        <v>9000</v>
      </c>
      <c r="AY2969" s="36">
        <v>1.3258000000000001</v>
      </c>
      <c r="AZ2969" s="36">
        <v>2.0265</v>
      </c>
      <c r="BA2969" s="22"/>
      <c r="BB2969" s="19">
        <v>270</v>
      </c>
      <c r="BC2969" s="34">
        <f t="shared" si="607"/>
        <v>119.322</v>
      </c>
      <c r="BD2969" s="34">
        <f t="shared" si="608"/>
        <v>182.38499999999999</v>
      </c>
      <c r="BE2969" s="38">
        <v>3.4819999999999997E-2</v>
      </c>
      <c r="BF2969" s="38">
        <f t="shared" si="609"/>
        <v>3.4819999999999997E-2</v>
      </c>
      <c r="BG2969" s="34">
        <v>0</v>
      </c>
      <c r="BH2969" s="34">
        <v>0</v>
      </c>
      <c r="BI2969" s="34">
        <f t="shared" si="610"/>
        <v>119.322</v>
      </c>
      <c r="BJ2969" s="34">
        <f t="shared" si="611"/>
        <v>182.38499999999999</v>
      </c>
      <c r="BK2969" s="34">
        <v>0</v>
      </c>
      <c r="BL2969" s="34">
        <v>0</v>
      </c>
      <c r="BM2969" s="34">
        <f t="shared" si="612"/>
        <v>0</v>
      </c>
      <c r="BN2969" s="39">
        <f t="shared" si="602"/>
        <v>119.322</v>
      </c>
      <c r="BO2969" s="39">
        <f t="shared" si="603"/>
        <v>182.38499999999999</v>
      </c>
      <c r="BP2969" s="39">
        <f t="shared" si="613"/>
        <v>63.062999999999988</v>
      </c>
    </row>
    <row r="2970" spans="1:68" s="25" customFormat="1" ht="14.25" x14ac:dyDescent="0.2">
      <c r="A2970" s="14">
        <v>1855</v>
      </c>
      <c r="B2970" s="40"/>
      <c r="C2970" s="15" t="s">
        <v>176</v>
      </c>
      <c r="D2970" s="16">
        <v>12000</v>
      </c>
      <c r="E2970" s="15" t="s">
        <v>22627</v>
      </c>
      <c r="F2970" s="15" t="s">
        <v>22628</v>
      </c>
      <c r="G2970" s="17" t="s">
        <v>22629</v>
      </c>
      <c r="H2970" s="17" t="s">
        <v>22630</v>
      </c>
      <c r="I2970" s="17" t="s">
        <v>86</v>
      </c>
      <c r="J2970" s="15" t="s">
        <v>22631</v>
      </c>
      <c r="K2970" s="15" t="s">
        <v>86</v>
      </c>
      <c r="L2970" s="18" t="s">
        <v>22632</v>
      </c>
      <c r="M2970" s="15" t="s">
        <v>22087</v>
      </c>
      <c r="N2970" s="15" t="s">
        <v>22088</v>
      </c>
      <c r="O2970" s="16">
        <v>599</v>
      </c>
      <c r="P2970" s="15" t="s">
        <v>1064</v>
      </c>
      <c r="Q2970" s="15">
        <v>0</v>
      </c>
      <c r="R2970" s="15">
        <v>9000</v>
      </c>
      <c r="S2970" s="15">
        <v>9000</v>
      </c>
      <c r="T2970" s="15">
        <v>0.01</v>
      </c>
      <c r="U2970" s="15" t="s">
        <v>18717</v>
      </c>
      <c r="V2970" s="15" t="s">
        <v>76</v>
      </c>
      <c r="W2970" s="16">
        <v>0</v>
      </c>
      <c r="X2970" s="16">
        <v>0</v>
      </c>
      <c r="Y2970" s="15">
        <v>312</v>
      </c>
      <c r="Z2970" s="15">
        <v>7.0000000000000001E-3</v>
      </c>
      <c r="AA2970" s="15" t="s">
        <v>21888</v>
      </c>
      <c r="AB2970" s="15" t="s">
        <v>21889</v>
      </c>
      <c r="AC2970" s="15">
        <v>0</v>
      </c>
      <c r="AD2970" s="15"/>
      <c r="AE2970" s="15" t="s">
        <v>119</v>
      </c>
      <c r="AF2970" s="15" t="s">
        <v>119</v>
      </c>
      <c r="AG2970" s="16">
        <v>1</v>
      </c>
      <c r="AH2970" s="15" t="s">
        <v>22633</v>
      </c>
      <c r="AI2970" s="15" t="s">
        <v>78</v>
      </c>
      <c r="AJ2970" s="15">
        <v>311.995605469</v>
      </c>
      <c r="AK2970" s="15">
        <v>75.999549317700001</v>
      </c>
      <c r="AL2970" s="15">
        <v>3104873.3099500001</v>
      </c>
      <c r="AM2970" s="15">
        <v>1411921.16105</v>
      </c>
      <c r="AN2970" s="19">
        <v>0</v>
      </c>
      <c r="AO2970" s="19">
        <v>0</v>
      </c>
      <c r="AP2970" s="19">
        <v>0</v>
      </c>
      <c r="AQ2970" s="19">
        <v>9000</v>
      </c>
      <c r="AR2970" s="34">
        <f t="shared" si="604"/>
        <v>9000</v>
      </c>
      <c r="AS2970" s="34">
        <v>0</v>
      </c>
      <c r="AT2970" s="34">
        <v>0</v>
      </c>
      <c r="AU2970" s="34">
        <v>0</v>
      </c>
      <c r="AV2970" s="34">
        <v>0</v>
      </c>
      <c r="AW2970" s="35">
        <f t="shared" si="605"/>
        <v>0</v>
      </c>
      <c r="AX2970" s="34">
        <f t="shared" si="606"/>
        <v>9000</v>
      </c>
      <c r="AY2970" s="36">
        <v>1.3258000000000001</v>
      </c>
      <c r="AZ2970" s="36">
        <v>2.0265</v>
      </c>
      <c r="BA2970" s="22"/>
      <c r="BB2970" s="19">
        <v>270</v>
      </c>
      <c r="BC2970" s="34">
        <f t="shared" si="607"/>
        <v>119.322</v>
      </c>
      <c r="BD2970" s="34">
        <f t="shared" si="608"/>
        <v>182.38499999999999</v>
      </c>
      <c r="BE2970" s="38">
        <v>3.4819999999999997E-2</v>
      </c>
      <c r="BF2970" s="38">
        <f t="shared" si="609"/>
        <v>3.4819999999999997E-2</v>
      </c>
      <c r="BG2970" s="34">
        <v>0</v>
      </c>
      <c r="BH2970" s="34">
        <v>0</v>
      </c>
      <c r="BI2970" s="34">
        <f t="shared" si="610"/>
        <v>119.322</v>
      </c>
      <c r="BJ2970" s="34">
        <f t="shared" si="611"/>
        <v>182.38499999999999</v>
      </c>
      <c r="BK2970" s="34">
        <v>0</v>
      </c>
      <c r="BL2970" s="34">
        <v>0</v>
      </c>
      <c r="BM2970" s="34">
        <f t="shared" si="612"/>
        <v>0</v>
      </c>
      <c r="BN2970" s="39">
        <f t="shared" si="602"/>
        <v>119.322</v>
      </c>
      <c r="BO2970" s="39">
        <f t="shared" si="603"/>
        <v>182.38499999999999</v>
      </c>
      <c r="BP2970" s="39">
        <f t="shared" si="613"/>
        <v>63.062999999999988</v>
      </c>
    </row>
    <row r="2971" spans="1:68" s="25" customFormat="1" ht="14.25" x14ac:dyDescent="0.2">
      <c r="A2971" s="14">
        <v>1856</v>
      </c>
      <c r="B2971" s="40"/>
      <c r="C2971" s="15" t="s">
        <v>22634</v>
      </c>
      <c r="D2971" s="16">
        <v>15398</v>
      </c>
      <c r="E2971" s="15" t="s">
        <v>22635</v>
      </c>
      <c r="F2971" s="15" t="s">
        <v>22634</v>
      </c>
      <c r="G2971" s="17" t="s">
        <v>22636</v>
      </c>
      <c r="H2971" s="17" t="s">
        <v>22637</v>
      </c>
      <c r="I2971" s="17" t="s">
        <v>22638</v>
      </c>
      <c r="J2971" s="15" t="s">
        <v>22639</v>
      </c>
      <c r="K2971" s="15" t="s">
        <v>88</v>
      </c>
      <c r="L2971" s="18" t="s">
        <v>22640</v>
      </c>
      <c r="M2971" s="15" t="s">
        <v>22087</v>
      </c>
      <c r="N2971" s="15" t="s">
        <v>22088</v>
      </c>
      <c r="O2971" s="16">
        <v>599</v>
      </c>
      <c r="P2971" s="15" t="s">
        <v>1064</v>
      </c>
      <c r="Q2971" s="15">
        <v>0</v>
      </c>
      <c r="R2971" s="15">
        <v>9000</v>
      </c>
      <c r="S2971" s="15">
        <v>9000</v>
      </c>
      <c r="T2971" s="15">
        <v>0.01</v>
      </c>
      <c r="U2971" s="15" t="s">
        <v>18717</v>
      </c>
      <c r="V2971" s="15" t="s">
        <v>76</v>
      </c>
      <c r="W2971" s="16">
        <v>0</v>
      </c>
      <c r="X2971" s="16">
        <v>0</v>
      </c>
      <c r="Y2971" s="15">
        <v>364</v>
      </c>
      <c r="Z2971" s="15">
        <v>8.0000000000000002E-3</v>
      </c>
      <c r="AA2971" s="15" t="s">
        <v>21888</v>
      </c>
      <c r="AB2971" s="15" t="s">
        <v>21889</v>
      </c>
      <c r="AC2971" s="15">
        <v>0</v>
      </c>
      <c r="AD2971" s="15"/>
      <c r="AE2971" s="15" t="s">
        <v>119</v>
      </c>
      <c r="AF2971" s="15" t="s">
        <v>119</v>
      </c>
      <c r="AG2971" s="16">
        <v>1</v>
      </c>
      <c r="AH2971" s="15" t="s">
        <v>22641</v>
      </c>
      <c r="AI2971" s="15" t="s">
        <v>78</v>
      </c>
      <c r="AJ2971" s="15">
        <v>364.00097656299999</v>
      </c>
      <c r="AK2971" s="15">
        <v>79.999984950499993</v>
      </c>
      <c r="AL2971" s="15">
        <v>3104871.4789200001</v>
      </c>
      <c r="AM2971" s="15">
        <v>1411934.03143</v>
      </c>
      <c r="AN2971" s="19">
        <v>0</v>
      </c>
      <c r="AO2971" s="19">
        <v>0</v>
      </c>
      <c r="AP2971" s="19">
        <v>0</v>
      </c>
      <c r="AQ2971" s="19">
        <v>9000</v>
      </c>
      <c r="AR2971" s="34">
        <f t="shared" si="604"/>
        <v>9000</v>
      </c>
      <c r="AS2971" s="34">
        <v>0</v>
      </c>
      <c r="AT2971" s="34">
        <v>0</v>
      </c>
      <c r="AU2971" s="34">
        <v>0</v>
      </c>
      <c r="AV2971" s="34">
        <v>0</v>
      </c>
      <c r="AW2971" s="35">
        <f t="shared" si="605"/>
        <v>0</v>
      </c>
      <c r="AX2971" s="34">
        <f t="shared" si="606"/>
        <v>9000</v>
      </c>
      <c r="AY2971" s="36">
        <v>1.3258000000000001</v>
      </c>
      <c r="AZ2971" s="36">
        <v>2.0265</v>
      </c>
      <c r="BA2971" s="22"/>
      <c r="BB2971" s="19">
        <v>270</v>
      </c>
      <c r="BC2971" s="34">
        <f t="shared" si="607"/>
        <v>119.322</v>
      </c>
      <c r="BD2971" s="34">
        <f t="shared" si="608"/>
        <v>182.38499999999999</v>
      </c>
      <c r="BE2971" s="38">
        <v>3.4819999999999997E-2</v>
      </c>
      <c r="BF2971" s="38">
        <f t="shared" si="609"/>
        <v>3.4819999999999997E-2</v>
      </c>
      <c r="BG2971" s="34">
        <v>0</v>
      </c>
      <c r="BH2971" s="34">
        <v>0</v>
      </c>
      <c r="BI2971" s="34">
        <f t="shared" si="610"/>
        <v>119.322</v>
      </c>
      <c r="BJ2971" s="34">
        <f t="shared" si="611"/>
        <v>182.38499999999999</v>
      </c>
      <c r="BK2971" s="34">
        <v>0</v>
      </c>
      <c r="BL2971" s="34">
        <v>0</v>
      </c>
      <c r="BM2971" s="34">
        <f t="shared" si="612"/>
        <v>0</v>
      </c>
      <c r="BN2971" s="39">
        <f t="shared" si="602"/>
        <v>119.322</v>
      </c>
      <c r="BO2971" s="39">
        <f t="shared" si="603"/>
        <v>182.38499999999999</v>
      </c>
      <c r="BP2971" s="39">
        <f t="shared" si="613"/>
        <v>63.062999999999988</v>
      </c>
    </row>
    <row r="2972" spans="1:68" s="25" customFormat="1" ht="14.25" x14ac:dyDescent="0.2">
      <c r="A2972" s="14">
        <v>1858</v>
      </c>
      <c r="B2972" s="40"/>
      <c r="C2972" s="15"/>
      <c r="D2972" s="16">
        <v>29079</v>
      </c>
      <c r="E2972" s="15" t="s">
        <v>22642</v>
      </c>
      <c r="F2972" s="15" t="s">
        <v>22643</v>
      </c>
      <c r="G2972" s="17" t="s">
        <v>22644</v>
      </c>
      <c r="H2972" s="17" t="s">
        <v>21653</v>
      </c>
      <c r="I2972" s="17" t="s">
        <v>250</v>
      </c>
      <c r="J2972" s="15" t="s">
        <v>22645</v>
      </c>
      <c r="K2972" s="15" t="s">
        <v>22646</v>
      </c>
      <c r="L2972" s="18" t="s">
        <v>22647</v>
      </c>
      <c r="M2972" s="15" t="s">
        <v>22123</v>
      </c>
      <c r="N2972" s="15" t="s">
        <v>22124</v>
      </c>
      <c r="O2972" s="16">
        <v>556</v>
      </c>
      <c r="P2972" s="15" t="s">
        <v>90</v>
      </c>
      <c r="Q2972" s="15">
        <v>20000</v>
      </c>
      <c r="R2972" s="15">
        <v>81300</v>
      </c>
      <c r="S2972" s="15">
        <v>101300</v>
      </c>
      <c r="T2972" s="15">
        <v>0.04</v>
      </c>
      <c r="U2972" s="15" t="s">
        <v>18717</v>
      </c>
      <c r="V2972" s="15" t="s">
        <v>76</v>
      </c>
      <c r="W2972" s="16">
        <v>1</v>
      </c>
      <c r="X2972" s="16">
        <v>1</v>
      </c>
      <c r="Y2972" s="15">
        <v>1715</v>
      </c>
      <c r="Z2972" s="15">
        <v>3.9E-2</v>
      </c>
      <c r="AA2972" s="15" t="s">
        <v>21888</v>
      </c>
      <c r="AB2972" s="15" t="s">
        <v>21889</v>
      </c>
      <c r="AC2972" s="15">
        <v>297000</v>
      </c>
      <c r="AD2972" s="26">
        <v>37515</v>
      </c>
      <c r="AE2972" s="15" t="s">
        <v>119</v>
      </c>
      <c r="AF2972" s="15" t="s">
        <v>119</v>
      </c>
      <c r="AG2972" s="16">
        <v>1</v>
      </c>
      <c r="AH2972" s="15" t="s">
        <v>22648</v>
      </c>
      <c r="AI2972" s="15" t="s">
        <v>78</v>
      </c>
      <c r="AJ2972" s="15">
        <v>1715.0063476600001</v>
      </c>
      <c r="AK2972" s="15">
        <v>168.00032253500001</v>
      </c>
      <c r="AL2972" s="15">
        <v>3104833.85244</v>
      </c>
      <c r="AM2972" s="15">
        <v>1411999.86953</v>
      </c>
      <c r="AN2972" s="19">
        <v>0</v>
      </c>
      <c r="AO2972" s="19">
        <v>0</v>
      </c>
      <c r="AP2972" s="19">
        <v>20000</v>
      </c>
      <c r="AQ2972" s="19">
        <v>81400</v>
      </c>
      <c r="AR2972" s="34">
        <f t="shared" si="604"/>
        <v>101400</v>
      </c>
      <c r="AS2972" s="34">
        <v>0</v>
      </c>
      <c r="AT2972" s="34">
        <v>0</v>
      </c>
      <c r="AU2972" s="34">
        <v>0</v>
      </c>
      <c r="AV2972" s="34">
        <v>0</v>
      </c>
      <c r="AW2972" s="35">
        <f t="shared" si="605"/>
        <v>0</v>
      </c>
      <c r="AX2972" s="34">
        <f t="shared" si="606"/>
        <v>101400</v>
      </c>
      <c r="AY2972" s="36">
        <v>1.3258000000000001</v>
      </c>
      <c r="AZ2972" s="36">
        <v>2.0265</v>
      </c>
      <c r="BA2972" s="22"/>
      <c r="BB2972" s="19">
        <v>2028</v>
      </c>
      <c r="BC2972" s="34">
        <f t="shared" si="607"/>
        <v>1344.3612000000001</v>
      </c>
      <c r="BD2972" s="34">
        <f t="shared" si="608"/>
        <v>2054.8710000000001</v>
      </c>
      <c r="BE2972" s="38">
        <v>3.4819999999999997E-2</v>
      </c>
      <c r="BF2972" s="38">
        <f t="shared" si="609"/>
        <v>3.4819999999999997E-2</v>
      </c>
      <c r="BG2972" s="34">
        <v>0</v>
      </c>
      <c r="BH2972" s="34">
        <v>0</v>
      </c>
      <c r="BI2972" s="34">
        <f t="shared" si="610"/>
        <v>1344.3612000000001</v>
      </c>
      <c r="BJ2972" s="34">
        <f t="shared" si="611"/>
        <v>2054.8710000000001</v>
      </c>
      <c r="BK2972" s="34">
        <v>0</v>
      </c>
      <c r="BL2972" s="34">
        <v>26.871000000000095</v>
      </c>
      <c r="BM2972" s="34">
        <f t="shared" si="612"/>
        <v>26.871000000000095</v>
      </c>
      <c r="BN2972" s="39">
        <f t="shared" si="602"/>
        <v>1344.3612000000001</v>
      </c>
      <c r="BO2972" s="39">
        <f t="shared" si="603"/>
        <v>2028</v>
      </c>
      <c r="BP2972" s="39">
        <f t="shared" si="613"/>
        <v>683.63879999999995</v>
      </c>
    </row>
    <row r="2973" spans="1:68" s="25" customFormat="1" ht="14.25" x14ac:dyDescent="0.2">
      <c r="A2973" s="14">
        <v>1859</v>
      </c>
      <c r="B2973" s="40"/>
      <c r="C2973" s="15" t="s">
        <v>22649</v>
      </c>
      <c r="D2973" s="16">
        <v>4180</v>
      </c>
      <c r="E2973" s="15" t="s">
        <v>22650</v>
      </c>
      <c r="F2973" s="15" t="s">
        <v>22649</v>
      </c>
      <c r="G2973" s="17" t="s">
        <v>22651</v>
      </c>
      <c r="H2973" s="17" t="s">
        <v>22652</v>
      </c>
      <c r="I2973" s="17" t="s">
        <v>88</v>
      </c>
      <c r="J2973" s="15" t="s">
        <v>22653</v>
      </c>
      <c r="K2973" s="15" t="s">
        <v>21668</v>
      </c>
      <c r="L2973" s="18" t="s">
        <v>22654</v>
      </c>
      <c r="M2973" s="15" t="s">
        <v>22123</v>
      </c>
      <c r="N2973" s="15" t="s">
        <v>22124</v>
      </c>
      <c r="O2973" s="16">
        <v>556</v>
      </c>
      <c r="P2973" s="15" t="s">
        <v>90</v>
      </c>
      <c r="Q2973" s="15">
        <v>20000</v>
      </c>
      <c r="R2973" s="15">
        <v>98800</v>
      </c>
      <c r="S2973" s="15">
        <v>118800</v>
      </c>
      <c r="T2973" s="15">
        <v>0.04</v>
      </c>
      <c r="U2973" s="15" t="s">
        <v>18717</v>
      </c>
      <c r="V2973" s="15" t="s">
        <v>76</v>
      </c>
      <c r="W2973" s="16">
        <v>1</v>
      </c>
      <c r="X2973" s="16">
        <v>1</v>
      </c>
      <c r="Y2973" s="15">
        <v>1715</v>
      </c>
      <c r="Z2973" s="15">
        <v>3.9E-2</v>
      </c>
      <c r="AA2973" s="15" t="s">
        <v>21934</v>
      </c>
      <c r="AB2973" s="15" t="s">
        <v>21935</v>
      </c>
      <c r="AC2973" s="15">
        <v>297000</v>
      </c>
      <c r="AD2973" s="26">
        <v>37515</v>
      </c>
      <c r="AE2973" s="15" t="s">
        <v>119</v>
      </c>
      <c r="AF2973" s="15" t="s">
        <v>119</v>
      </c>
      <c r="AG2973" s="16">
        <v>1</v>
      </c>
      <c r="AH2973" s="15" t="s">
        <v>22655</v>
      </c>
      <c r="AI2973" s="15" t="s">
        <v>78</v>
      </c>
      <c r="AJ2973" s="15">
        <v>1714.9978027300001</v>
      </c>
      <c r="AK2973" s="15">
        <v>167.999877269</v>
      </c>
      <c r="AL2973" s="15">
        <v>3104807.0673000002</v>
      </c>
      <c r="AM2973" s="15">
        <v>1412056.1383100001</v>
      </c>
      <c r="AN2973" s="19">
        <v>0</v>
      </c>
      <c r="AO2973" s="19">
        <v>0</v>
      </c>
      <c r="AP2973" s="19">
        <v>20000</v>
      </c>
      <c r="AQ2973" s="19">
        <v>94800</v>
      </c>
      <c r="AR2973" s="34">
        <f t="shared" si="604"/>
        <v>114800</v>
      </c>
      <c r="AS2973" s="34">
        <v>0</v>
      </c>
      <c r="AT2973" s="34">
        <v>0</v>
      </c>
      <c r="AU2973" s="34">
        <v>0</v>
      </c>
      <c r="AV2973" s="34">
        <v>0</v>
      </c>
      <c r="AW2973" s="35">
        <f t="shared" si="605"/>
        <v>0</v>
      </c>
      <c r="AX2973" s="34">
        <f t="shared" si="606"/>
        <v>114800</v>
      </c>
      <c r="AY2973" s="36">
        <v>1.3258000000000001</v>
      </c>
      <c r="AZ2973" s="36">
        <v>2.0265</v>
      </c>
      <c r="BA2973" s="22"/>
      <c r="BB2973" s="19">
        <v>2296</v>
      </c>
      <c r="BC2973" s="34">
        <f t="shared" si="607"/>
        <v>1522.0184000000002</v>
      </c>
      <c r="BD2973" s="34">
        <f t="shared" si="608"/>
        <v>2326.422</v>
      </c>
      <c r="BE2973" s="38">
        <v>3.4819999999999997E-2</v>
      </c>
      <c r="BF2973" s="38">
        <f t="shared" si="609"/>
        <v>3.4819999999999997E-2</v>
      </c>
      <c r="BG2973" s="34">
        <v>0</v>
      </c>
      <c r="BH2973" s="34">
        <v>0</v>
      </c>
      <c r="BI2973" s="34">
        <f t="shared" si="610"/>
        <v>1522.0184000000002</v>
      </c>
      <c r="BJ2973" s="34">
        <f t="shared" si="611"/>
        <v>2326.422</v>
      </c>
      <c r="BK2973" s="34">
        <v>0</v>
      </c>
      <c r="BL2973" s="34">
        <v>30.422000000000025</v>
      </c>
      <c r="BM2973" s="34">
        <f t="shared" si="612"/>
        <v>30.422000000000025</v>
      </c>
      <c r="BN2973" s="39">
        <f t="shared" si="602"/>
        <v>1522.0184000000002</v>
      </c>
      <c r="BO2973" s="39">
        <f t="shared" si="603"/>
        <v>2296</v>
      </c>
      <c r="BP2973" s="39">
        <f t="shared" si="613"/>
        <v>773.98159999999984</v>
      </c>
    </row>
    <row r="2974" spans="1:68" s="25" customFormat="1" ht="14.25" x14ac:dyDescent="0.2">
      <c r="A2974" s="14">
        <v>1860</v>
      </c>
      <c r="B2974" s="40"/>
      <c r="C2974" s="15"/>
      <c r="D2974" s="16">
        <v>35755</v>
      </c>
      <c r="E2974" s="15" t="s">
        <v>22656</v>
      </c>
      <c r="F2974" s="15" t="s">
        <v>22657</v>
      </c>
      <c r="G2974" s="17" t="s">
        <v>22651</v>
      </c>
      <c r="H2974" s="17" t="s">
        <v>22652</v>
      </c>
      <c r="I2974" s="17" t="s">
        <v>88</v>
      </c>
      <c r="J2974" s="15" t="s">
        <v>22658</v>
      </c>
      <c r="K2974" s="15" t="s">
        <v>2369</v>
      </c>
      <c r="L2974" s="18" t="s">
        <v>22659</v>
      </c>
      <c r="M2974" s="15" t="s">
        <v>22123</v>
      </c>
      <c r="N2974" s="15" t="s">
        <v>22124</v>
      </c>
      <c r="O2974" s="16">
        <v>556</v>
      </c>
      <c r="P2974" s="15" t="s">
        <v>90</v>
      </c>
      <c r="Q2974" s="15">
        <v>20000</v>
      </c>
      <c r="R2974" s="15">
        <v>98800</v>
      </c>
      <c r="S2974" s="15">
        <v>118800</v>
      </c>
      <c r="T2974" s="15">
        <v>0.04</v>
      </c>
      <c r="U2974" s="15" t="s">
        <v>18717</v>
      </c>
      <c r="V2974" s="15" t="s">
        <v>76</v>
      </c>
      <c r="W2974" s="16">
        <v>1</v>
      </c>
      <c r="X2974" s="16">
        <v>1</v>
      </c>
      <c r="Y2974" s="15">
        <v>1715</v>
      </c>
      <c r="Z2974" s="15">
        <v>3.9E-2</v>
      </c>
      <c r="AA2974" s="15" t="s">
        <v>21934</v>
      </c>
      <c r="AB2974" s="15" t="s">
        <v>21935</v>
      </c>
      <c r="AC2974" s="15">
        <v>297000</v>
      </c>
      <c r="AD2974" s="26">
        <v>37515</v>
      </c>
      <c r="AE2974" s="15" t="s">
        <v>119</v>
      </c>
      <c r="AF2974" s="15" t="s">
        <v>119</v>
      </c>
      <c r="AG2974" s="16">
        <v>1</v>
      </c>
      <c r="AH2974" s="15" t="s">
        <v>22660</v>
      </c>
      <c r="AI2974" s="15" t="s">
        <v>78</v>
      </c>
      <c r="AJ2974" s="15">
        <v>1714.9902343799999</v>
      </c>
      <c r="AK2974" s="15">
        <v>167.999562647</v>
      </c>
      <c r="AL2974" s="15">
        <v>3104790.28535</v>
      </c>
      <c r="AM2974" s="15">
        <v>1412086.8524799999</v>
      </c>
      <c r="AN2974" s="19">
        <v>20000</v>
      </c>
      <c r="AO2974" s="19">
        <v>94800</v>
      </c>
      <c r="AP2974" s="19">
        <v>0</v>
      </c>
      <c r="AQ2974" s="19">
        <v>0</v>
      </c>
      <c r="AR2974" s="34">
        <f t="shared" si="604"/>
        <v>114800</v>
      </c>
      <c r="AS2974" s="34">
        <v>45000</v>
      </c>
      <c r="AT2974" s="34">
        <v>3000</v>
      </c>
      <c r="AU2974" s="34">
        <v>24430</v>
      </c>
      <c r="AV2974" s="34">
        <v>0</v>
      </c>
      <c r="AW2974" s="35">
        <f t="shared" si="605"/>
        <v>72430</v>
      </c>
      <c r="AX2974" s="34">
        <f t="shared" si="606"/>
        <v>42370</v>
      </c>
      <c r="AY2974" s="36">
        <v>1.3258000000000001</v>
      </c>
      <c r="AZ2974" s="36">
        <v>2.0265</v>
      </c>
      <c r="BA2974" s="22"/>
      <c r="BB2974" s="19">
        <v>1148</v>
      </c>
      <c r="BC2974" s="34">
        <f t="shared" si="607"/>
        <v>561.74146000000007</v>
      </c>
      <c r="BD2974" s="34">
        <f t="shared" si="608"/>
        <v>858.62804999999992</v>
      </c>
      <c r="BE2974" s="38">
        <v>3.4819999999999997E-2</v>
      </c>
      <c r="BF2974" s="38">
        <f t="shared" si="609"/>
        <v>3.4819999999999997E-2</v>
      </c>
      <c r="BG2974" s="34">
        <v>19.559837637200001</v>
      </c>
      <c r="BH2974" s="34">
        <v>29.897428700999995</v>
      </c>
      <c r="BI2974" s="34">
        <f t="shared" si="610"/>
        <v>542.18162236280011</v>
      </c>
      <c r="BJ2974" s="34">
        <f t="shared" si="611"/>
        <v>828.73062129899995</v>
      </c>
      <c r="BK2974" s="34">
        <v>0</v>
      </c>
      <c r="BL2974" s="34">
        <v>0</v>
      </c>
      <c r="BM2974" s="34">
        <f t="shared" si="612"/>
        <v>0</v>
      </c>
      <c r="BN2974" s="39">
        <f t="shared" si="602"/>
        <v>542.18162236280011</v>
      </c>
      <c r="BO2974" s="39">
        <f t="shared" si="603"/>
        <v>828.73062129899995</v>
      </c>
      <c r="BP2974" s="39">
        <f t="shared" si="613"/>
        <v>286.54899893619984</v>
      </c>
    </row>
    <row r="2975" spans="1:68" s="25" customFormat="1" ht="14.25" x14ac:dyDescent="0.2">
      <c r="A2975" s="14">
        <v>1861</v>
      </c>
      <c r="B2975" s="40"/>
      <c r="C2975" s="15"/>
      <c r="D2975" s="16">
        <v>30808</v>
      </c>
      <c r="E2975" s="15" t="s">
        <v>22661</v>
      </c>
      <c r="F2975" s="15" t="s">
        <v>22662</v>
      </c>
      <c r="G2975" s="17" t="s">
        <v>22663</v>
      </c>
      <c r="H2975" s="17" t="s">
        <v>22652</v>
      </c>
      <c r="I2975" s="17" t="s">
        <v>88</v>
      </c>
      <c r="J2975" s="15" t="s">
        <v>22664</v>
      </c>
      <c r="K2975" s="15" t="s">
        <v>22665</v>
      </c>
      <c r="L2975" s="18" t="s">
        <v>22666</v>
      </c>
      <c r="M2975" s="15" t="s">
        <v>22123</v>
      </c>
      <c r="N2975" s="15" t="s">
        <v>22124</v>
      </c>
      <c r="O2975" s="16">
        <v>556</v>
      </c>
      <c r="P2975" s="15" t="s">
        <v>90</v>
      </c>
      <c r="Q2975" s="15">
        <v>20000</v>
      </c>
      <c r="R2975" s="15">
        <v>98800</v>
      </c>
      <c r="S2975" s="15">
        <v>118800</v>
      </c>
      <c r="T2975" s="15">
        <v>0.04</v>
      </c>
      <c r="U2975" s="15" t="s">
        <v>18717</v>
      </c>
      <c r="V2975" s="15" t="s">
        <v>76</v>
      </c>
      <c r="W2975" s="16">
        <v>1</v>
      </c>
      <c r="X2975" s="16">
        <v>1</v>
      </c>
      <c r="Y2975" s="15">
        <v>1715</v>
      </c>
      <c r="Z2975" s="15">
        <v>3.9E-2</v>
      </c>
      <c r="AA2975" s="15" t="s">
        <v>21934</v>
      </c>
      <c r="AB2975" s="15" t="s">
        <v>21935</v>
      </c>
      <c r="AC2975" s="15">
        <v>297000</v>
      </c>
      <c r="AD2975" s="26">
        <v>37515</v>
      </c>
      <c r="AE2975" s="15" t="s">
        <v>119</v>
      </c>
      <c r="AF2975" s="15" t="s">
        <v>119</v>
      </c>
      <c r="AG2975" s="16">
        <v>1</v>
      </c>
      <c r="AH2975" s="15" t="s">
        <v>22667</v>
      </c>
      <c r="AI2975" s="15" t="s">
        <v>78</v>
      </c>
      <c r="AJ2975" s="15">
        <v>1714.9934082</v>
      </c>
      <c r="AK2975" s="15">
        <v>167.999648638</v>
      </c>
      <c r="AL2975" s="15">
        <v>3104771.4559599999</v>
      </c>
      <c r="AM2975" s="15">
        <v>1412121.9241599999</v>
      </c>
      <c r="AN2975" s="19">
        <v>0</v>
      </c>
      <c r="AO2975" s="19">
        <v>0</v>
      </c>
      <c r="AP2975" s="19">
        <v>20000</v>
      </c>
      <c r="AQ2975" s="19">
        <v>94800</v>
      </c>
      <c r="AR2975" s="34">
        <f t="shared" si="604"/>
        <v>114800</v>
      </c>
      <c r="AS2975" s="34">
        <v>0</v>
      </c>
      <c r="AT2975" s="34">
        <v>0</v>
      </c>
      <c r="AU2975" s="34">
        <v>0</v>
      </c>
      <c r="AV2975" s="34">
        <v>0</v>
      </c>
      <c r="AW2975" s="35">
        <f t="shared" si="605"/>
        <v>0</v>
      </c>
      <c r="AX2975" s="34">
        <f t="shared" si="606"/>
        <v>114800</v>
      </c>
      <c r="AY2975" s="36">
        <v>1.3258000000000001</v>
      </c>
      <c r="AZ2975" s="36">
        <v>2.0265</v>
      </c>
      <c r="BA2975" s="22"/>
      <c r="BB2975" s="19">
        <v>2296</v>
      </c>
      <c r="BC2975" s="34">
        <f t="shared" si="607"/>
        <v>1522.0184000000002</v>
      </c>
      <c r="BD2975" s="34">
        <f t="shared" si="608"/>
        <v>2326.422</v>
      </c>
      <c r="BE2975" s="38">
        <v>3.4819999999999997E-2</v>
      </c>
      <c r="BF2975" s="38">
        <f t="shared" si="609"/>
        <v>3.4819999999999997E-2</v>
      </c>
      <c r="BG2975" s="34">
        <v>0</v>
      </c>
      <c r="BH2975" s="34">
        <v>0</v>
      </c>
      <c r="BI2975" s="34">
        <f t="shared" si="610"/>
        <v>1522.0184000000002</v>
      </c>
      <c r="BJ2975" s="34">
        <f t="shared" si="611"/>
        <v>2326.422</v>
      </c>
      <c r="BK2975" s="34">
        <v>0</v>
      </c>
      <c r="BL2975" s="34">
        <v>30.422000000000025</v>
      </c>
      <c r="BM2975" s="34">
        <f t="shared" si="612"/>
        <v>30.422000000000025</v>
      </c>
      <c r="BN2975" s="39">
        <f t="shared" si="602"/>
        <v>1522.0184000000002</v>
      </c>
      <c r="BO2975" s="39">
        <f t="shared" si="603"/>
        <v>2296</v>
      </c>
      <c r="BP2975" s="39">
        <f t="shared" si="613"/>
        <v>773.98159999999984</v>
      </c>
    </row>
    <row r="2976" spans="1:68" s="25" customFormat="1" ht="14.25" x14ac:dyDescent="0.2">
      <c r="A2976" s="14">
        <v>1862</v>
      </c>
      <c r="B2976" s="40"/>
      <c r="C2976" s="15" t="s">
        <v>417</v>
      </c>
      <c r="D2976" s="16">
        <v>32929</v>
      </c>
      <c r="E2976" s="15" t="s">
        <v>22668</v>
      </c>
      <c r="F2976" s="15" t="s">
        <v>22669</v>
      </c>
      <c r="G2976" s="17" t="s">
        <v>22670</v>
      </c>
      <c r="H2976" s="17" t="s">
        <v>22671</v>
      </c>
      <c r="I2976" s="17" t="s">
        <v>22672</v>
      </c>
      <c r="J2976" s="15" t="s">
        <v>22673</v>
      </c>
      <c r="K2976" s="15" t="s">
        <v>423</v>
      </c>
      <c r="L2976" s="18" t="s">
        <v>22674</v>
      </c>
      <c r="M2976" s="15" t="s">
        <v>22123</v>
      </c>
      <c r="N2976" s="15" t="s">
        <v>22124</v>
      </c>
      <c r="O2976" s="16">
        <v>556</v>
      </c>
      <c r="P2976" s="15" t="s">
        <v>90</v>
      </c>
      <c r="Q2976" s="15">
        <v>20000</v>
      </c>
      <c r="R2976" s="15">
        <v>102900</v>
      </c>
      <c r="S2976" s="15">
        <v>122900</v>
      </c>
      <c r="T2976" s="15">
        <v>0.04</v>
      </c>
      <c r="U2976" s="15" t="s">
        <v>18717</v>
      </c>
      <c r="V2976" s="15" t="s">
        <v>76</v>
      </c>
      <c r="W2976" s="16">
        <v>1</v>
      </c>
      <c r="X2976" s="16">
        <v>1</v>
      </c>
      <c r="Y2976" s="15">
        <v>1715</v>
      </c>
      <c r="Z2976" s="15">
        <v>3.9E-2</v>
      </c>
      <c r="AA2976" s="15" t="s">
        <v>21934</v>
      </c>
      <c r="AB2976" s="15" t="s">
        <v>21935</v>
      </c>
      <c r="AC2976" s="15">
        <v>92000</v>
      </c>
      <c r="AD2976" s="26">
        <v>41957</v>
      </c>
      <c r="AE2976" s="15" t="s">
        <v>119</v>
      </c>
      <c r="AF2976" s="15" t="s">
        <v>119</v>
      </c>
      <c r="AG2976" s="16">
        <v>1</v>
      </c>
      <c r="AH2976" s="15" t="s">
        <v>22675</v>
      </c>
      <c r="AI2976" s="15" t="s">
        <v>78</v>
      </c>
      <c r="AJ2976" s="15">
        <v>1714.9943847699999</v>
      </c>
      <c r="AK2976" s="15">
        <v>167.99978362499999</v>
      </c>
      <c r="AL2976" s="15">
        <v>3104754.9787400002</v>
      </c>
      <c r="AM2976" s="15">
        <v>1412152.8029199999</v>
      </c>
      <c r="AN2976" s="19">
        <v>20000</v>
      </c>
      <c r="AO2976" s="19">
        <v>98800</v>
      </c>
      <c r="AP2976" s="19">
        <v>0</v>
      </c>
      <c r="AQ2976" s="19">
        <v>0</v>
      </c>
      <c r="AR2976" s="34">
        <f t="shared" si="604"/>
        <v>118800</v>
      </c>
      <c r="AS2976" s="34">
        <v>45000</v>
      </c>
      <c r="AT2976" s="34">
        <v>3000</v>
      </c>
      <c r="AU2976" s="34">
        <v>25830</v>
      </c>
      <c r="AV2976" s="34">
        <v>0</v>
      </c>
      <c r="AW2976" s="35">
        <f t="shared" si="605"/>
        <v>73830</v>
      </c>
      <c r="AX2976" s="34">
        <f t="shared" si="606"/>
        <v>44970</v>
      </c>
      <c r="AY2976" s="36">
        <v>1.3258000000000001</v>
      </c>
      <c r="AZ2976" s="36">
        <v>2.0265</v>
      </c>
      <c r="BA2976" s="22"/>
      <c r="BB2976" s="19">
        <v>1188</v>
      </c>
      <c r="BC2976" s="34">
        <f t="shared" si="607"/>
        <v>596.21226000000001</v>
      </c>
      <c r="BD2976" s="34">
        <f t="shared" si="608"/>
        <v>911.31704999999999</v>
      </c>
      <c r="BE2976" s="38">
        <v>3.4819999999999997E-2</v>
      </c>
      <c r="BF2976" s="38">
        <f t="shared" si="609"/>
        <v>3.4819999999999997E-2</v>
      </c>
      <c r="BG2976" s="34">
        <v>20.7601108932</v>
      </c>
      <c r="BH2976" s="34">
        <v>31.732059680999996</v>
      </c>
      <c r="BI2976" s="34">
        <f t="shared" si="610"/>
        <v>575.45214910679999</v>
      </c>
      <c r="BJ2976" s="34">
        <f t="shared" si="611"/>
        <v>879.58499031899998</v>
      </c>
      <c r="BK2976" s="34">
        <v>0</v>
      </c>
      <c r="BL2976" s="34">
        <v>0</v>
      </c>
      <c r="BM2976" s="34">
        <f t="shared" si="612"/>
        <v>0</v>
      </c>
      <c r="BN2976" s="39">
        <f t="shared" si="602"/>
        <v>575.45214910679999</v>
      </c>
      <c r="BO2976" s="39">
        <f t="shared" si="603"/>
        <v>879.58499031899998</v>
      </c>
      <c r="BP2976" s="39">
        <f t="shared" si="613"/>
        <v>304.13284121219999</v>
      </c>
    </row>
    <row r="2977" spans="1:68" s="25" customFormat="1" ht="14.25" x14ac:dyDescent="0.2">
      <c r="A2977" s="14">
        <v>1863</v>
      </c>
      <c r="B2977" s="40"/>
      <c r="C2977" s="15" t="s">
        <v>417</v>
      </c>
      <c r="D2977" s="16">
        <v>26628</v>
      </c>
      <c r="E2977" s="15" t="s">
        <v>22676</v>
      </c>
      <c r="F2977" s="15" t="s">
        <v>22677</v>
      </c>
      <c r="G2977" s="17" t="s">
        <v>22678</v>
      </c>
      <c r="H2977" s="17" t="s">
        <v>22671</v>
      </c>
      <c r="I2977" s="17" t="s">
        <v>22672</v>
      </c>
      <c r="J2977" s="15" t="s">
        <v>22679</v>
      </c>
      <c r="K2977" s="15" t="s">
        <v>423</v>
      </c>
      <c r="L2977" s="18" t="s">
        <v>22680</v>
      </c>
      <c r="M2977" s="15" t="s">
        <v>22123</v>
      </c>
      <c r="N2977" s="15" t="s">
        <v>22124</v>
      </c>
      <c r="O2977" s="16">
        <v>556</v>
      </c>
      <c r="P2977" s="15" t="s">
        <v>90</v>
      </c>
      <c r="Q2977" s="15">
        <v>20000</v>
      </c>
      <c r="R2977" s="15">
        <v>81000</v>
      </c>
      <c r="S2977" s="15">
        <v>101000</v>
      </c>
      <c r="T2977" s="15">
        <v>0.04</v>
      </c>
      <c r="U2977" s="15" t="s">
        <v>18717</v>
      </c>
      <c r="V2977" s="15" t="s">
        <v>76</v>
      </c>
      <c r="W2977" s="16">
        <v>1</v>
      </c>
      <c r="X2977" s="16">
        <v>1</v>
      </c>
      <c r="Y2977" s="15">
        <v>1715</v>
      </c>
      <c r="Z2977" s="15">
        <v>3.9E-2</v>
      </c>
      <c r="AA2977" s="15" t="s">
        <v>21934</v>
      </c>
      <c r="AB2977" s="15" t="s">
        <v>21935</v>
      </c>
      <c r="AC2977" s="15">
        <v>112500</v>
      </c>
      <c r="AD2977" s="26">
        <v>41473</v>
      </c>
      <c r="AE2977" s="15" t="s">
        <v>119</v>
      </c>
      <c r="AF2977" s="15" t="s">
        <v>119</v>
      </c>
      <c r="AG2977" s="16">
        <v>1</v>
      </c>
      <c r="AH2977" s="15" t="s">
        <v>22681</v>
      </c>
      <c r="AI2977" s="15" t="s">
        <v>78</v>
      </c>
      <c r="AJ2977" s="15">
        <v>1714.9934082</v>
      </c>
      <c r="AK2977" s="15">
        <v>167.99964864500001</v>
      </c>
      <c r="AL2977" s="15">
        <v>3104736.14763</v>
      </c>
      <c r="AM2977" s="15">
        <v>1412188.09299</v>
      </c>
      <c r="AN2977" s="19">
        <v>20000</v>
      </c>
      <c r="AO2977" s="19">
        <v>81100</v>
      </c>
      <c r="AP2977" s="19">
        <v>0</v>
      </c>
      <c r="AQ2977" s="19">
        <v>0</v>
      </c>
      <c r="AR2977" s="34">
        <f t="shared" si="604"/>
        <v>101100</v>
      </c>
      <c r="AS2977" s="34">
        <v>45000</v>
      </c>
      <c r="AT2977" s="34">
        <v>3000</v>
      </c>
      <c r="AU2977" s="34">
        <v>19635</v>
      </c>
      <c r="AV2977" s="34">
        <v>0</v>
      </c>
      <c r="AW2977" s="35">
        <f t="shared" si="605"/>
        <v>67635</v>
      </c>
      <c r="AX2977" s="34">
        <f t="shared" si="606"/>
        <v>33465</v>
      </c>
      <c r="AY2977" s="36">
        <v>1.3258000000000001</v>
      </c>
      <c r="AZ2977" s="36">
        <v>2.0265</v>
      </c>
      <c r="BA2977" s="22"/>
      <c r="BB2977" s="19">
        <v>1011</v>
      </c>
      <c r="BC2977" s="34">
        <f t="shared" si="607"/>
        <v>443.67896999999999</v>
      </c>
      <c r="BD2977" s="34">
        <f t="shared" si="608"/>
        <v>678.16822499999989</v>
      </c>
      <c r="BE2977" s="38">
        <v>3.4819999999999997E-2</v>
      </c>
      <c r="BF2977" s="38">
        <f t="shared" si="609"/>
        <v>3.4819999999999997E-2</v>
      </c>
      <c r="BG2977" s="34">
        <v>15.448901735399998</v>
      </c>
      <c r="BH2977" s="34">
        <v>23.613817594499995</v>
      </c>
      <c r="BI2977" s="34">
        <f t="shared" si="610"/>
        <v>428.23006826459999</v>
      </c>
      <c r="BJ2977" s="34">
        <f t="shared" si="611"/>
        <v>654.55440740549989</v>
      </c>
      <c r="BK2977" s="34">
        <v>0</v>
      </c>
      <c r="BL2977" s="34">
        <v>0</v>
      </c>
      <c r="BM2977" s="34">
        <f t="shared" si="612"/>
        <v>0</v>
      </c>
      <c r="BN2977" s="39">
        <f t="shared" si="602"/>
        <v>428.23006826459999</v>
      </c>
      <c r="BO2977" s="39">
        <f t="shared" si="603"/>
        <v>654.55440740549989</v>
      </c>
      <c r="BP2977" s="39">
        <f t="shared" si="613"/>
        <v>226.32433914089989</v>
      </c>
    </row>
    <row r="2978" spans="1:68" s="25" customFormat="1" ht="14.25" x14ac:dyDescent="0.2">
      <c r="A2978" s="14">
        <v>1865</v>
      </c>
      <c r="B2978" s="40"/>
      <c r="C2978" s="15"/>
      <c r="D2978" s="16">
        <v>26638</v>
      </c>
      <c r="E2978" s="15" t="s">
        <v>22682</v>
      </c>
      <c r="F2978" s="15" t="s">
        <v>22683</v>
      </c>
      <c r="G2978" s="17" t="s">
        <v>22684</v>
      </c>
      <c r="H2978" s="17" t="s">
        <v>22685</v>
      </c>
      <c r="I2978" s="17" t="s">
        <v>205</v>
      </c>
      <c r="J2978" s="15" t="s">
        <v>3352</v>
      </c>
      <c r="K2978" s="15" t="s">
        <v>86</v>
      </c>
      <c r="L2978" s="18" t="s">
        <v>22686</v>
      </c>
      <c r="M2978" s="15" t="s">
        <v>21886</v>
      </c>
      <c r="N2978" s="15" t="s">
        <v>21887</v>
      </c>
      <c r="O2978" s="16">
        <v>556</v>
      </c>
      <c r="P2978" s="15" t="s">
        <v>90</v>
      </c>
      <c r="Q2978" s="15">
        <v>20000</v>
      </c>
      <c r="R2978" s="15">
        <v>104700</v>
      </c>
      <c r="S2978" s="15">
        <v>124700</v>
      </c>
      <c r="T2978" s="15">
        <v>0.04</v>
      </c>
      <c r="U2978" s="15" t="s">
        <v>18717</v>
      </c>
      <c r="V2978" s="15" t="s">
        <v>76</v>
      </c>
      <c r="W2978" s="16">
        <v>1</v>
      </c>
      <c r="X2978" s="16">
        <v>1</v>
      </c>
      <c r="Y2978" s="15">
        <v>2009</v>
      </c>
      <c r="Z2978" s="15">
        <v>4.5999999999999999E-2</v>
      </c>
      <c r="AA2978" s="15" t="s">
        <v>21910</v>
      </c>
      <c r="AB2978" s="15" t="s">
        <v>21889</v>
      </c>
      <c r="AC2978" s="15">
        <v>119734</v>
      </c>
      <c r="AD2978" s="26">
        <v>40197</v>
      </c>
      <c r="AE2978" s="15" t="s">
        <v>119</v>
      </c>
      <c r="AF2978" s="15" t="s">
        <v>119</v>
      </c>
      <c r="AG2978" s="16">
        <v>1</v>
      </c>
      <c r="AH2978" s="15" t="s">
        <v>22687</v>
      </c>
      <c r="AI2978" s="15" t="s">
        <v>78</v>
      </c>
      <c r="AJ2978" s="15">
        <v>2008.9562988299999</v>
      </c>
      <c r="AK2978" s="15">
        <v>179.99786441500001</v>
      </c>
      <c r="AL2978" s="15">
        <v>3104814.3221100001</v>
      </c>
      <c r="AM2978" s="15">
        <v>1412348.75893</v>
      </c>
      <c r="AN2978" s="19">
        <v>20000</v>
      </c>
      <c r="AO2978" s="19">
        <v>103100</v>
      </c>
      <c r="AP2978" s="19">
        <v>0</v>
      </c>
      <c r="AQ2978" s="19">
        <v>0</v>
      </c>
      <c r="AR2978" s="34">
        <f t="shared" si="604"/>
        <v>123100</v>
      </c>
      <c r="AS2978" s="34">
        <v>45000</v>
      </c>
      <c r="AT2978" s="34">
        <v>0</v>
      </c>
      <c r="AU2978" s="34">
        <v>27335</v>
      </c>
      <c r="AV2978" s="34">
        <v>0</v>
      </c>
      <c r="AW2978" s="35">
        <f t="shared" si="605"/>
        <v>72335</v>
      </c>
      <c r="AX2978" s="34">
        <f t="shared" si="606"/>
        <v>50765</v>
      </c>
      <c r="AY2978" s="36">
        <v>1.3258000000000001</v>
      </c>
      <c r="AZ2978" s="36">
        <v>2.0265</v>
      </c>
      <c r="BA2978" s="22"/>
      <c r="BB2978" s="19">
        <v>1231</v>
      </c>
      <c r="BC2978" s="34">
        <f t="shared" si="607"/>
        <v>673.04237000000001</v>
      </c>
      <c r="BD2978" s="34">
        <f t="shared" si="608"/>
        <v>1028.7527249999998</v>
      </c>
      <c r="BE2978" s="38">
        <v>3.4819999999999997E-2</v>
      </c>
      <c r="BF2978" s="38">
        <f t="shared" si="609"/>
        <v>3.4819999999999997E-2</v>
      </c>
      <c r="BG2978" s="34">
        <v>23.435335323399997</v>
      </c>
      <c r="BH2978" s="34">
        <v>35.821169884499987</v>
      </c>
      <c r="BI2978" s="34">
        <f t="shared" si="610"/>
        <v>649.60703467660005</v>
      </c>
      <c r="BJ2978" s="34">
        <f t="shared" si="611"/>
        <v>992.9315551154998</v>
      </c>
      <c r="BK2978" s="34">
        <v>0</v>
      </c>
      <c r="BL2978" s="34">
        <v>0</v>
      </c>
      <c r="BM2978" s="34">
        <f t="shared" si="612"/>
        <v>0</v>
      </c>
      <c r="BN2978" s="39">
        <f t="shared" si="602"/>
        <v>649.60703467660005</v>
      </c>
      <c r="BO2978" s="39">
        <f t="shared" si="603"/>
        <v>992.9315551154998</v>
      </c>
      <c r="BP2978" s="39">
        <f t="shared" si="613"/>
        <v>343.32452043889975</v>
      </c>
    </row>
    <row r="2979" spans="1:68" s="25" customFormat="1" ht="14.25" x14ac:dyDescent="0.2">
      <c r="A2979" s="14">
        <v>1866</v>
      </c>
      <c r="B2979" s="40"/>
      <c r="C2979" s="15" t="s">
        <v>22688</v>
      </c>
      <c r="D2979" s="16">
        <v>32723</v>
      </c>
      <c r="E2979" s="15" t="s">
        <v>22689</v>
      </c>
      <c r="F2979" s="15" t="s">
        <v>22688</v>
      </c>
      <c r="G2979" s="17" t="s">
        <v>22684</v>
      </c>
      <c r="H2979" s="17" t="s">
        <v>22690</v>
      </c>
      <c r="I2979" s="17" t="s">
        <v>22672</v>
      </c>
      <c r="J2979" s="15" t="s">
        <v>22691</v>
      </c>
      <c r="K2979" s="15" t="s">
        <v>205</v>
      </c>
      <c r="L2979" s="18" t="s">
        <v>22692</v>
      </c>
      <c r="M2979" s="15" t="s">
        <v>21886</v>
      </c>
      <c r="N2979" s="15" t="s">
        <v>21887</v>
      </c>
      <c r="O2979" s="16">
        <v>556</v>
      </c>
      <c r="P2979" s="15" t="s">
        <v>90</v>
      </c>
      <c r="Q2979" s="15">
        <v>20000</v>
      </c>
      <c r="R2979" s="15">
        <v>108200</v>
      </c>
      <c r="S2979" s="15">
        <v>128200</v>
      </c>
      <c r="T2979" s="15">
        <v>0.04</v>
      </c>
      <c r="U2979" s="15" t="s">
        <v>18717</v>
      </c>
      <c r="V2979" s="15" t="s">
        <v>76</v>
      </c>
      <c r="W2979" s="16">
        <v>1</v>
      </c>
      <c r="X2979" s="16">
        <v>1</v>
      </c>
      <c r="Y2979" s="15">
        <v>2009</v>
      </c>
      <c r="Z2979" s="15">
        <v>4.5999999999999999E-2</v>
      </c>
      <c r="AA2979" s="15" t="s">
        <v>21910</v>
      </c>
      <c r="AB2979" s="15" t="s">
        <v>21889</v>
      </c>
      <c r="AC2979" s="15">
        <v>116600</v>
      </c>
      <c r="AD2979" s="26">
        <v>40137</v>
      </c>
      <c r="AE2979" s="15" t="s">
        <v>119</v>
      </c>
      <c r="AF2979" s="15" t="s">
        <v>119</v>
      </c>
      <c r="AG2979" s="16">
        <v>1</v>
      </c>
      <c r="AH2979" s="15" t="s">
        <v>22693</v>
      </c>
      <c r="AI2979" s="15" t="s">
        <v>78</v>
      </c>
      <c r="AJ2979" s="15">
        <v>2008.9567871100001</v>
      </c>
      <c r="AK2979" s="15">
        <v>179.99786442999999</v>
      </c>
      <c r="AL2979" s="15">
        <v>3104833.0061300001</v>
      </c>
      <c r="AM2979" s="15">
        <v>1412385.2542600001</v>
      </c>
      <c r="AN2979" s="19">
        <v>20000</v>
      </c>
      <c r="AO2979" s="19">
        <v>106600</v>
      </c>
      <c r="AP2979" s="19">
        <v>0</v>
      </c>
      <c r="AQ2979" s="19">
        <v>0</v>
      </c>
      <c r="AR2979" s="34">
        <f t="shared" si="604"/>
        <v>126600</v>
      </c>
      <c r="AS2979" s="34">
        <v>45000</v>
      </c>
      <c r="AT2979" s="34">
        <v>3000</v>
      </c>
      <c r="AU2979" s="34">
        <v>28560</v>
      </c>
      <c r="AV2979" s="34">
        <v>0</v>
      </c>
      <c r="AW2979" s="35">
        <f t="shared" si="605"/>
        <v>76560</v>
      </c>
      <c r="AX2979" s="34">
        <f t="shared" si="606"/>
        <v>50040</v>
      </c>
      <c r="AY2979" s="36">
        <v>1.3258000000000001</v>
      </c>
      <c r="AZ2979" s="36">
        <v>2.0265</v>
      </c>
      <c r="BA2979" s="22"/>
      <c r="BB2979" s="19">
        <v>1266</v>
      </c>
      <c r="BC2979" s="34">
        <f t="shared" si="607"/>
        <v>663.43032000000005</v>
      </c>
      <c r="BD2979" s="34">
        <f t="shared" si="608"/>
        <v>1014.0605999999999</v>
      </c>
      <c r="BE2979" s="38">
        <v>3.4819999999999997E-2</v>
      </c>
      <c r="BF2979" s="38">
        <f t="shared" si="609"/>
        <v>3.4819999999999997E-2</v>
      </c>
      <c r="BG2979" s="34">
        <v>23.100643742399999</v>
      </c>
      <c r="BH2979" s="34">
        <v>35.309590091999993</v>
      </c>
      <c r="BI2979" s="34">
        <f t="shared" si="610"/>
        <v>640.3296762576</v>
      </c>
      <c r="BJ2979" s="34">
        <f t="shared" si="611"/>
        <v>978.7510099079999</v>
      </c>
      <c r="BK2979" s="34">
        <v>0</v>
      </c>
      <c r="BL2979" s="34">
        <v>0</v>
      </c>
      <c r="BM2979" s="34">
        <f t="shared" si="612"/>
        <v>0</v>
      </c>
      <c r="BN2979" s="39">
        <f t="shared" si="602"/>
        <v>640.3296762576</v>
      </c>
      <c r="BO2979" s="39">
        <f t="shared" si="603"/>
        <v>978.7510099079999</v>
      </c>
      <c r="BP2979" s="39">
        <f t="shared" si="613"/>
        <v>338.4213336503999</v>
      </c>
    </row>
    <row r="2980" spans="1:68" s="25" customFormat="1" ht="14.25" x14ac:dyDescent="0.2">
      <c r="A2980" s="14">
        <v>1867</v>
      </c>
      <c r="B2980" s="40"/>
      <c r="C2980" s="15" t="s">
        <v>22694</v>
      </c>
      <c r="D2980" s="16">
        <v>25571</v>
      </c>
      <c r="E2980" s="15" t="s">
        <v>22695</v>
      </c>
      <c r="F2980" s="15" t="s">
        <v>22694</v>
      </c>
      <c r="G2980" s="17" t="s">
        <v>22684</v>
      </c>
      <c r="H2980" s="17" t="s">
        <v>22690</v>
      </c>
      <c r="I2980" s="17" t="s">
        <v>22672</v>
      </c>
      <c r="J2980" s="15" t="s">
        <v>22696</v>
      </c>
      <c r="K2980" s="15" t="s">
        <v>205</v>
      </c>
      <c r="L2980" s="18" t="s">
        <v>22697</v>
      </c>
      <c r="M2980" s="15" t="s">
        <v>21886</v>
      </c>
      <c r="N2980" s="15" t="s">
        <v>21887</v>
      </c>
      <c r="O2980" s="16">
        <v>556</v>
      </c>
      <c r="P2980" s="15" t="s">
        <v>90</v>
      </c>
      <c r="Q2980" s="15">
        <v>20000</v>
      </c>
      <c r="R2980" s="15">
        <v>104000</v>
      </c>
      <c r="S2980" s="15">
        <v>124000</v>
      </c>
      <c r="T2980" s="15">
        <v>0.04</v>
      </c>
      <c r="U2980" s="15" t="s">
        <v>18717</v>
      </c>
      <c r="V2980" s="15" t="s">
        <v>76</v>
      </c>
      <c r="W2980" s="16">
        <v>1</v>
      </c>
      <c r="X2980" s="16">
        <v>1</v>
      </c>
      <c r="Y2980" s="15">
        <v>2009</v>
      </c>
      <c r="Z2980" s="15">
        <v>4.5999999999999999E-2</v>
      </c>
      <c r="AA2980" s="15" t="s">
        <v>21910</v>
      </c>
      <c r="AB2980" s="15" t="s">
        <v>21889</v>
      </c>
      <c r="AC2980" s="15">
        <v>125000</v>
      </c>
      <c r="AD2980" s="26">
        <v>41803</v>
      </c>
      <c r="AE2980" s="15" t="s">
        <v>119</v>
      </c>
      <c r="AF2980" s="15" t="s">
        <v>119</v>
      </c>
      <c r="AG2980" s="16">
        <v>1</v>
      </c>
      <c r="AH2980" s="15" t="s">
        <v>22698</v>
      </c>
      <c r="AI2980" s="15" t="s">
        <v>78</v>
      </c>
      <c r="AJ2980" s="15">
        <v>2008.9589843799999</v>
      </c>
      <c r="AK2980" s="15">
        <v>179.998009701</v>
      </c>
      <c r="AL2980" s="15">
        <v>3104886.2505000001</v>
      </c>
      <c r="AM2980" s="15">
        <v>1412421.1142200001</v>
      </c>
      <c r="AN2980" s="19">
        <v>20000</v>
      </c>
      <c r="AO2980" s="19">
        <v>103900</v>
      </c>
      <c r="AP2980" s="19">
        <v>0</v>
      </c>
      <c r="AQ2980" s="19">
        <v>0</v>
      </c>
      <c r="AR2980" s="34">
        <f t="shared" si="604"/>
        <v>123900</v>
      </c>
      <c r="AS2980" s="34">
        <v>45000</v>
      </c>
      <c r="AT2980" s="34">
        <v>3000</v>
      </c>
      <c r="AU2980" s="34">
        <v>27615</v>
      </c>
      <c r="AV2980" s="34">
        <v>0</v>
      </c>
      <c r="AW2980" s="35">
        <f t="shared" si="605"/>
        <v>75615</v>
      </c>
      <c r="AX2980" s="34">
        <f t="shared" si="606"/>
        <v>48285</v>
      </c>
      <c r="AY2980" s="36">
        <v>1.3258000000000001</v>
      </c>
      <c r="AZ2980" s="36">
        <v>2.0265</v>
      </c>
      <c r="BA2980" s="22"/>
      <c r="BB2980" s="19">
        <v>1239</v>
      </c>
      <c r="BC2980" s="34">
        <f t="shared" si="607"/>
        <v>640.16253000000006</v>
      </c>
      <c r="BD2980" s="34">
        <f t="shared" si="608"/>
        <v>978.49552500000004</v>
      </c>
      <c r="BE2980" s="38">
        <v>3.4819999999999997E-2</v>
      </c>
      <c r="BF2980" s="38">
        <f t="shared" si="609"/>
        <v>3.4819999999999997E-2</v>
      </c>
      <c r="BG2980" s="34">
        <v>22.290459294600002</v>
      </c>
      <c r="BH2980" s="34">
        <v>34.0712141805</v>
      </c>
      <c r="BI2980" s="34">
        <f t="shared" si="610"/>
        <v>617.87207070540001</v>
      </c>
      <c r="BJ2980" s="34">
        <f t="shared" si="611"/>
        <v>944.42431081950008</v>
      </c>
      <c r="BK2980" s="34">
        <v>0</v>
      </c>
      <c r="BL2980" s="34">
        <v>0</v>
      </c>
      <c r="BM2980" s="34">
        <f t="shared" si="612"/>
        <v>0</v>
      </c>
      <c r="BN2980" s="39">
        <f t="shared" si="602"/>
        <v>617.87207070540001</v>
      </c>
      <c r="BO2980" s="39">
        <f t="shared" si="603"/>
        <v>944.42431081950008</v>
      </c>
      <c r="BP2980" s="39">
        <f t="shared" si="613"/>
        <v>326.55224011410007</v>
      </c>
    </row>
    <row r="2981" spans="1:68" s="25" customFormat="1" ht="14.25" x14ac:dyDescent="0.2">
      <c r="A2981" s="14">
        <v>1868</v>
      </c>
      <c r="B2981" s="40"/>
      <c r="C2981" s="15" t="s">
        <v>8365</v>
      </c>
      <c r="D2981" s="16">
        <v>26450</v>
      </c>
      <c r="E2981" s="15" t="s">
        <v>22699</v>
      </c>
      <c r="F2981" s="15" t="s">
        <v>8365</v>
      </c>
      <c r="G2981" s="17" t="s">
        <v>22684</v>
      </c>
      <c r="H2981" s="17" t="s">
        <v>22700</v>
      </c>
      <c r="I2981" s="17" t="s">
        <v>205</v>
      </c>
      <c r="J2981" s="15" t="s">
        <v>3352</v>
      </c>
      <c r="K2981" s="15" t="s">
        <v>86</v>
      </c>
      <c r="L2981" s="18" t="s">
        <v>22701</v>
      </c>
      <c r="M2981" s="15" t="s">
        <v>21886</v>
      </c>
      <c r="N2981" s="15" t="s">
        <v>21887</v>
      </c>
      <c r="O2981" s="16">
        <v>556</v>
      </c>
      <c r="P2981" s="15" t="s">
        <v>90</v>
      </c>
      <c r="Q2981" s="15">
        <v>20000</v>
      </c>
      <c r="R2981" s="15">
        <v>111500</v>
      </c>
      <c r="S2981" s="15">
        <v>131500</v>
      </c>
      <c r="T2981" s="15">
        <v>0.04</v>
      </c>
      <c r="U2981" s="15" t="s">
        <v>18717</v>
      </c>
      <c r="V2981" s="15" t="s">
        <v>76</v>
      </c>
      <c r="W2981" s="16">
        <v>1</v>
      </c>
      <c r="X2981" s="16">
        <v>1</v>
      </c>
      <c r="Y2981" s="15">
        <v>1176</v>
      </c>
      <c r="Z2981" s="15">
        <v>2.7E-2</v>
      </c>
      <c r="AA2981" s="15" t="s">
        <v>21910</v>
      </c>
      <c r="AB2981" s="15" t="s">
        <v>21889</v>
      </c>
      <c r="AC2981" s="15">
        <v>121515</v>
      </c>
      <c r="AD2981" s="26">
        <v>40557</v>
      </c>
      <c r="AE2981" s="15" t="s">
        <v>119</v>
      </c>
      <c r="AF2981" s="15" t="s">
        <v>119</v>
      </c>
      <c r="AG2981" s="16">
        <v>1</v>
      </c>
      <c r="AH2981" s="15" t="s">
        <v>22702</v>
      </c>
      <c r="AI2981" s="15" t="s">
        <v>78</v>
      </c>
      <c r="AJ2981" s="15">
        <v>1175.9282226600001</v>
      </c>
      <c r="AK2981" s="15">
        <v>145.99372144500001</v>
      </c>
      <c r="AL2981" s="15">
        <v>3104918.7248999998</v>
      </c>
      <c r="AM2981" s="15">
        <v>1412419.81938</v>
      </c>
      <c r="AN2981" s="19">
        <v>20000</v>
      </c>
      <c r="AO2981" s="19">
        <v>103500</v>
      </c>
      <c r="AP2981" s="19">
        <v>0</v>
      </c>
      <c r="AQ2981" s="19">
        <v>0</v>
      </c>
      <c r="AR2981" s="34">
        <f t="shared" si="604"/>
        <v>123500</v>
      </c>
      <c r="AS2981" s="34">
        <v>45000</v>
      </c>
      <c r="AT2981" s="34">
        <v>3000</v>
      </c>
      <c r="AU2981" s="34">
        <v>27475</v>
      </c>
      <c r="AV2981" s="34">
        <v>0</v>
      </c>
      <c r="AW2981" s="35">
        <f t="shared" si="605"/>
        <v>75475</v>
      </c>
      <c r="AX2981" s="34">
        <f t="shared" si="606"/>
        <v>48025</v>
      </c>
      <c r="AY2981" s="36">
        <v>1.3258000000000001</v>
      </c>
      <c r="AZ2981" s="36">
        <v>2.0265</v>
      </c>
      <c r="BA2981" s="22"/>
      <c r="BB2981" s="19">
        <v>1235</v>
      </c>
      <c r="BC2981" s="34">
        <f t="shared" si="607"/>
        <v>636.71545000000003</v>
      </c>
      <c r="BD2981" s="34">
        <f t="shared" si="608"/>
        <v>973.22662500000001</v>
      </c>
      <c r="BE2981" s="38">
        <v>3.4819999999999997E-2</v>
      </c>
      <c r="BF2981" s="38">
        <f t="shared" si="609"/>
        <v>3.4819999999999997E-2</v>
      </c>
      <c r="BG2981" s="34">
        <v>22.170431968999999</v>
      </c>
      <c r="BH2981" s="34">
        <v>33.887751082499996</v>
      </c>
      <c r="BI2981" s="34">
        <f t="shared" si="610"/>
        <v>614.54501803100004</v>
      </c>
      <c r="BJ2981" s="34">
        <f t="shared" si="611"/>
        <v>939.3388739175</v>
      </c>
      <c r="BK2981" s="34">
        <v>0</v>
      </c>
      <c r="BL2981" s="34">
        <v>0</v>
      </c>
      <c r="BM2981" s="34">
        <f t="shared" si="612"/>
        <v>0</v>
      </c>
      <c r="BN2981" s="39">
        <f t="shared" si="602"/>
        <v>614.54501803100004</v>
      </c>
      <c r="BO2981" s="39">
        <f t="shared" si="603"/>
        <v>939.3388739175</v>
      </c>
      <c r="BP2981" s="39">
        <f t="shared" si="613"/>
        <v>324.79385588649995</v>
      </c>
    </row>
    <row r="2982" spans="1:68" s="25" customFormat="1" ht="14.25" x14ac:dyDescent="0.2">
      <c r="A2982" s="14">
        <v>1870</v>
      </c>
      <c r="B2982" s="40"/>
      <c r="C2982" s="15" t="s">
        <v>8365</v>
      </c>
      <c r="D2982" s="16">
        <v>33078</v>
      </c>
      <c r="E2982" s="15" t="s">
        <v>22703</v>
      </c>
      <c r="F2982" s="15" t="s">
        <v>22704</v>
      </c>
      <c r="G2982" s="17" t="s">
        <v>22684</v>
      </c>
      <c r="H2982" s="17" t="s">
        <v>22685</v>
      </c>
      <c r="I2982" s="17" t="s">
        <v>205</v>
      </c>
      <c r="J2982" s="15" t="s">
        <v>3352</v>
      </c>
      <c r="K2982" s="15" t="s">
        <v>86</v>
      </c>
      <c r="L2982" s="18" t="s">
        <v>22705</v>
      </c>
      <c r="M2982" s="15" t="s">
        <v>21886</v>
      </c>
      <c r="N2982" s="15" t="s">
        <v>21887</v>
      </c>
      <c r="O2982" s="16">
        <v>556</v>
      </c>
      <c r="P2982" s="15" t="s">
        <v>90</v>
      </c>
      <c r="Q2982" s="15">
        <v>20000</v>
      </c>
      <c r="R2982" s="15">
        <v>104000</v>
      </c>
      <c r="S2982" s="15">
        <v>124000</v>
      </c>
      <c r="T2982" s="15">
        <v>0.04</v>
      </c>
      <c r="U2982" s="15" t="s">
        <v>18717</v>
      </c>
      <c r="V2982" s="15" t="s">
        <v>76</v>
      </c>
      <c r="W2982" s="16">
        <v>1</v>
      </c>
      <c r="X2982" s="16">
        <v>1</v>
      </c>
      <c r="Y2982" s="15">
        <v>2009</v>
      </c>
      <c r="Z2982" s="15">
        <v>4.5999999999999999E-2</v>
      </c>
      <c r="AA2982" s="15" t="s">
        <v>21910</v>
      </c>
      <c r="AB2982" s="15" t="s">
        <v>21889</v>
      </c>
      <c r="AC2982" s="15">
        <v>119000</v>
      </c>
      <c r="AD2982" s="26">
        <v>41327</v>
      </c>
      <c r="AE2982" s="15" t="s">
        <v>119</v>
      </c>
      <c r="AF2982" s="15" t="s">
        <v>119</v>
      </c>
      <c r="AG2982" s="16">
        <v>1</v>
      </c>
      <c r="AH2982" s="15" t="s">
        <v>22706</v>
      </c>
      <c r="AI2982" s="15" t="s">
        <v>78</v>
      </c>
      <c r="AJ2982" s="15">
        <v>2008.6965332</v>
      </c>
      <c r="AK2982" s="15">
        <v>179.985211545</v>
      </c>
      <c r="AL2982" s="15">
        <v>3104975.17992</v>
      </c>
      <c r="AM2982" s="15">
        <v>1412417.5683800001</v>
      </c>
      <c r="AN2982" s="19">
        <v>20000</v>
      </c>
      <c r="AO2982" s="19">
        <v>103900</v>
      </c>
      <c r="AP2982" s="19">
        <v>0</v>
      </c>
      <c r="AQ2982" s="19">
        <v>0</v>
      </c>
      <c r="AR2982" s="34">
        <f t="shared" si="604"/>
        <v>123900</v>
      </c>
      <c r="AS2982" s="34">
        <v>45000</v>
      </c>
      <c r="AT2982" s="34">
        <v>3000</v>
      </c>
      <c r="AU2982" s="34">
        <v>27615</v>
      </c>
      <c r="AV2982" s="34">
        <v>0</v>
      </c>
      <c r="AW2982" s="35">
        <f t="shared" si="605"/>
        <v>75615</v>
      </c>
      <c r="AX2982" s="34">
        <f t="shared" si="606"/>
        <v>48285</v>
      </c>
      <c r="AY2982" s="36">
        <v>1.3258000000000001</v>
      </c>
      <c r="AZ2982" s="36">
        <v>2.0265</v>
      </c>
      <c r="BA2982" s="22"/>
      <c r="BB2982" s="19">
        <v>1239</v>
      </c>
      <c r="BC2982" s="34">
        <f t="shared" si="607"/>
        <v>640.16253000000006</v>
      </c>
      <c r="BD2982" s="34">
        <f t="shared" si="608"/>
        <v>978.49552500000004</v>
      </c>
      <c r="BE2982" s="38">
        <v>3.4819999999999997E-2</v>
      </c>
      <c r="BF2982" s="38">
        <f t="shared" si="609"/>
        <v>3.4819999999999997E-2</v>
      </c>
      <c r="BG2982" s="34">
        <v>22.290459294600002</v>
      </c>
      <c r="BH2982" s="34">
        <v>34.0712141805</v>
      </c>
      <c r="BI2982" s="34">
        <f t="shared" si="610"/>
        <v>617.87207070540001</v>
      </c>
      <c r="BJ2982" s="34">
        <f t="shared" si="611"/>
        <v>944.42431081950008</v>
      </c>
      <c r="BK2982" s="34">
        <v>0</v>
      </c>
      <c r="BL2982" s="34">
        <v>0</v>
      </c>
      <c r="BM2982" s="34">
        <f t="shared" si="612"/>
        <v>0</v>
      </c>
      <c r="BN2982" s="39">
        <f t="shared" si="602"/>
        <v>617.87207070540001</v>
      </c>
      <c r="BO2982" s="39">
        <f t="shared" si="603"/>
        <v>944.42431081950008</v>
      </c>
      <c r="BP2982" s="39">
        <f t="shared" si="613"/>
        <v>326.55224011410007</v>
      </c>
    </row>
    <row r="2983" spans="1:68" s="25" customFormat="1" ht="14.25" x14ac:dyDescent="0.2">
      <c r="A2983" s="14">
        <v>1871</v>
      </c>
      <c r="B2983" s="40"/>
      <c r="C2983" s="15"/>
      <c r="D2983" s="16">
        <v>10936</v>
      </c>
      <c r="E2983" s="15" t="s">
        <v>22707</v>
      </c>
      <c r="F2983" s="15" t="s">
        <v>22708</v>
      </c>
      <c r="G2983" s="17" t="s">
        <v>22709</v>
      </c>
      <c r="H2983" s="17" t="s">
        <v>22710</v>
      </c>
      <c r="I2983" s="17" t="s">
        <v>86</v>
      </c>
      <c r="J2983" s="15" t="s">
        <v>22711</v>
      </c>
      <c r="K2983" s="15" t="s">
        <v>2012</v>
      </c>
      <c r="L2983" s="18" t="s">
        <v>22712</v>
      </c>
      <c r="M2983" s="15" t="s">
        <v>21886</v>
      </c>
      <c r="N2983" s="15" t="s">
        <v>21887</v>
      </c>
      <c r="O2983" s="16">
        <v>556</v>
      </c>
      <c r="P2983" s="15" t="s">
        <v>90</v>
      </c>
      <c r="Q2983" s="15">
        <v>20000</v>
      </c>
      <c r="R2983" s="15">
        <v>102700</v>
      </c>
      <c r="S2983" s="15">
        <v>122700</v>
      </c>
      <c r="T2983" s="15">
        <v>0.04</v>
      </c>
      <c r="U2983" s="15" t="s">
        <v>18717</v>
      </c>
      <c r="V2983" s="15" t="s">
        <v>76</v>
      </c>
      <c r="W2983" s="16">
        <v>1</v>
      </c>
      <c r="X2983" s="16">
        <v>1</v>
      </c>
      <c r="Y2983" s="15">
        <v>2009</v>
      </c>
      <c r="Z2983" s="15">
        <v>4.5999999999999999E-2</v>
      </c>
      <c r="AA2983" s="15" t="s">
        <v>21910</v>
      </c>
      <c r="AB2983" s="15" t="s">
        <v>21935</v>
      </c>
      <c r="AC2983" s="15">
        <v>122500</v>
      </c>
      <c r="AD2983" s="26">
        <v>42221</v>
      </c>
      <c r="AE2983" s="15" t="s">
        <v>119</v>
      </c>
      <c r="AF2983" s="15" t="s">
        <v>119</v>
      </c>
      <c r="AG2983" s="16">
        <v>1</v>
      </c>
      <c r="AH2983" s="15" t="s">
        <v>22713</v>
      </c>
      <c r="AI2983" s="15" t="s">
        <v>78</v>
      </c>
      <c r="AJ2983" s="15">
        <v>2008.9670410199999</v>
      </c>
      <c r="AK2983" s="15">
        <v>179.99832444399999</v>
      </c>
      <c r="AL2983" s="15">
        <v>3105026.0629599998</v>
      </c>
      <c r="AM2983" s="15">
        <v>1412415.4567199999</v>
      </c>
      <c r="AN2983" s="19">
        <v>20000</v>
      </c>
      <c r="AO2983" s="19">
        <v>101100</v>
      </c>
      <c r="AP2983" s="19">
        <v>0</v>
      </c>
      <c r="AQ2983" s="19">
        <v>0</v>
      </c>
      <c r="AR2983" s="34">
        <f t="shared" si="604"/>
        <v>121100</v>
      </c>
      <c r="AS2983" s="34">
        <v>45000</v>
      </c>
      <c r="AT2983" s="34">
        <v>3000</v>
      </c>
      <c r="AU2983" s="34">
        <v>26635</v>
      </c>
      <c r="AV2983" s="34">
        <v>0</v>
      </c>
      <c r="AW2983" s="35">
        <f t="shared" si="605"/>
        <v>74635</v>
      </c>
      <c r="AX2983" s="34">
        <f t="shared" si="606"/>
        <v>46465</v>
      </c>
      <c r="AY2983" s="36">
        <v>1.3258000000000001</v>
      </c>
      <c r="AZ2983" s="36">
        <v>2.0265</v>
      </c>
      <c r="BA2983" s="22"/>
      <c r="BB2983" s="19">
        <v>1211</v>
      </c>
      <c r="BC2983" s="34">
        <f t="shared" si="607"/>
        <v>616.03296999999998</v>
      </c>
      <c r="BD2983" s="34">
        <f t="shared" si="608"/>
        <v>941.61322499999994</v>
      </c>
      <c r="BE2983" s="38">
        <v>3.4819999999999997E-2</v>
      </c>
      <c r="BF2983" s="38">
        <f t="shared" si="609"/>
        <v>3.4819999999999997E-2</v>
      </c>
      <c r="BG2983" s="34">
        <v>21.450268015399999</v>
      </c>
      <c r="BH2983" s="34">
        <v>32.786972494499992</v>
      </c>
      <c r="BI2983" s="34">
        <f t="shared" si="610"/>
        <v>594.58270198460002</v>
      </c>
      <c r="BJ2983" s="34">
        <f t="shared" si="611"/>
        <v>908.82625250549995</v>
      </c>
      <c r="BK2983" s="34">
        <v>0</v>
      </c>
      <c r="BL2983" s="34">
        <v>0</v>
      </c>
      <c r="BM2983" s="34">
        <f t="shared" si="612"/>
        <v>0</v>
      </c>
      <c r="BN2983" s="39">
        <f t="shared" si="602"/>
        <v>594.58270198460002</v>
      </c>
      <c r="BO2983" s="39">
        <f t="shared" si="603"/>
        <v>908.82625250549995</v>
      </c>
      <c r="BP2983" s="39">
        <f t="shared" si="613"/>
        <v>314.24355052089993</v>
      </c>
    </row>
    <row r="2984" spans="1:68" s="25" customFormat="1" ht="14.25" x14ac:dyDescent="0.2">
      <c r="A2984" s="14">
        <v>1872</v>
      </c>
      <c r="B2984" s="40"/>
      <c r="C2984" s="15" t="s">
        <v>176</v>
      </c>
      <c r="D2984" s="16">
        <v>30585</v>
      </c>
      <c r="E2984" s="15" t="s">
        <v>22714</v>
      </c>
      <c r="F2984" s="15" t="s">
        <v>22715</v>
      </c>
      <c r="G2984" s="17" t="s">
        <v>22716</v>
      </c>
      <c r="H2984" s="17" t="s">
        <v>22717</v>
      </c>
      <c r="I2984" s="17" t="s">
        <v>86</v>
      </c>
      <c r="J2984" s="15" t="s">
        <v>22718</v>
      </c>
      <c r="K2984" s="15" t="s">
        <v>450</v>
      </c>
      <c r="L2984" s="18" t="s">
        <v>22719</v>
      </c>
      <c r="M2984" s="15" t="s">
        <v>21886</v>
      </c>
      <c r="N2984" s="15" t="s">
        <v>21887</v>
      </c>
      <c r="O2984" s="16">
        <v>556</v>
      </c>
      <c r="P2984" s="15" t="s">
        <v>90</v>
      </c>
      <c r="Q2984" s="15">
        <v>20000</v>
      </c>
      <c r="R2984" s="15">
        <v>104500</v>
      </c>
      <c r="S2984" s="15">
        <v>124500</v>
      </c>
      <c r="T2984" s="15">
        <v>0.04</v>
      </c>
      <c r="U2984" s="15" t="s">
        <v>18717</v>
      </c>
      <c r="V2984" s="15" t="s">
        <v>76</v>
      </c>
      <c r="W2984" s="16">
        <v>1</v>
      </c>
      <c r="X2984" s="16">
        <v>1</v>
      </c>
      <c r="Y2984" s="15">
        <v>1176</v>
      </c>
      <c r="Z2984" s="15">
        <v>2.7E-2</v>
      </c>
      <c r="AA2984" s="15" t="s">
        <v>21910</v>
      </c>
      <c r="AB2984" s="15" t="s">
        <v>21889</v>
      </c>
      <c r="AC2984" s="15">
        <v>0</v>
      </c>
      <c r="AD2984" s="26">
        <v>38435</v>
      </c>
      <c r="AE2984" s="15" t="s">
        <v>119</v>
      </c>
      <c r="AF2984" s="15" t="s">
        <v>119</v>
      </c>
      <c r="AG2984" s="16">
        <v>1</v>
      </c>
      <c r="AH2984" s="15" t="s">
        <v>22720</v>
      </c>
      <c r="AI2984" s="15" t="s">
        <v>78</v>
      </c>
      <c r="AJ2984" s="15">
        <v>1175.91674805</v>
      </c>
      <c r="AK2984" s="15">
        <v>145.99306580300001</v>
      </c>
      <c r="AL2984" s="15">
        <v>3105058.5373499999</v>
      </c>
      <c r="AM2984" s="15">
        <v>1412414.16188</v>
      </c>
      <c r="AN2984" s="19">
        <v>0</v>
      </c>
      <c r="AO2984" s="19">
        <v>0</v>
      </c>
      <c r="AP2984" s="19">
        <v>20000</v>
      </c>
      <c r="AQ2984" s="19">
        <v>102900</v>
      </c>
      <c r="AR2984" s="34">
        <f t="shared" si="604"/>
        <v>122900</v>
      </c>
      <c r="AS2984" s="34">
        <v>0</v>
      </c>
      <c r="AT2984" s="34">
        <v>0</v>
      </c>
      <c r="AU2984" s="34">
        <v>0</v>
      </c>
      <c r="AV2984" s="34">
        <v>0</v>
      </c>
      <c r="AW2984" s="35">
        <f t="shared" si="605"/>
        <v>0</v>
      </c>
      <c r="AX2984" s="34">
        <f t="shared" si="606"/>
        <v>122900</v>
      </c>
      <c r="AY2984" s="36">
        <v>1.3258000000000001</v>
      </c>
      <c r="AZ2984" s="36">
        <v>2.0265</v>
      </c>
      <c r="BA2984" s="22"/>
      <c r="BB2984" s="19">
        <v>2458</v>
      </c>
      <c r="BC2984" s="34">
        <f t="shared" si="607"/>
        <v>1629.4082000000001</v>
      </c>
      <c r="BD2984" s="34">
        <f t="shared" si="608"/>
        <v>2490.5684999999999</v>
      </c>
      <c r="BE2984" s="38">
        <v>3.4819999999999997E-2</v>
      </c>
      <c r="BF2984" s="38">
        <f t="shared" si="609"/>
        <v>3.4819999999999997E-2</v>
      </c>
      <c r="BG2984" s="34">
        <v>0</v>
      </c>
      <c r="BH2984" s="34">
        <v>0</v>
      </c>
      <c r="BI2984" s="34">
        <f t="shared" si="610"/>
        <v>1629.4082000000001</v>
      </c>
      <c r="BJ2984" s="34">
        <f t="shared" si="611"/>
        <v>2490.5684999999999</v>
      </c>
      <c r="BK2984" s="34">
        <v>0</v>
      </c>
      <c r="BL2984" s="34">
        <v>32.568499999999858</v>
      </c>
      <c r="BM2984" s="34">
        <f t="shared" si="612"/>
        <v>32.568499999999858</v>
      </c>
      <c r="BN2984" s="39">
        <f t="shared" si="602"/>
        <v>1629.4082000000001</v>
      </c>
      <c r="BO2984" s="39">
        <f t="shared" si="603"/>
        <v>2458</v>
      </c>
      <c r="BP2984" s="39">
        <f t="shared" si="613"/>
        <v>828.59179999999992</v>
      </c>
    </row>
    <row r="2985" spans="1:68" s="25" customFormat="1" ht="14.25" x14ac:dyDescent="0.2">
      <c r="A2985" s="14">
        <v>1873</v>
      </c>
      <c r="B2985" s="40"/>
      <c r="C2985" s="15"/>
      <c r="D2985" s="16">
        <v>23816</v>
      </c>
      <c r="E2985" s="15" t="s">
        <v>22721</v>
      </c>
      <c r="F2985" s="15" t="s">
        <v>22722</v>
      </c>
      <c r="G2985" s="17" t="s">
        <v>22723</v>
      </c>
      <c r="H2985" s="17" t="s">
        <v>22724</v>
      </c>
      <c r="I2985" s="17" t="s">
        <v>86</v>
      </c>
      <c r="J2985" s="15" t="s">
        <v>22725</v>
      </c>
      <c r="K2985" s="15" t="s">
        <v>9131</v>
      </c>
      <c r="L2985" s="18" t="s">
        <v>22726</v>
      </c>
      <c r="M2985" s="15" t="s">
        <v>21886</v>
      </c>
      <c r="N2985" s="15" t="s">
        <v>21887</v>
      </c>
      <c r="O2985" s="16">
        <v>556</v>
      </c>
      <c r="P2985" s="15" t="s">
        <v>90</v>
      </c>
      <c r="Q2985" s="15">
        <v>20000</v>
      </c>
      <c r="R2985" s="15">
        <v>109000</v>
      </c>
      <c r="S2985" s="15">
        <v>129000</v>
      </c>
      <c r="T2985" s="15">
        <v>0.04</v>
      </c>
      <c r="U2985" s="15" t="s">
        <v>18717</v>
      </c>
      <c r="V2985" s="15" t="s">
        <v>76</v>
      </c>
      <c r="W2985" s="16">
        <v>1</v>
      </c>
      <c r="X2985" s="16">
        <v>1</v>
      </c>
      <c r="Y2985" s="15">
        <v>1176</v>
      </c>
      <c r="Z2985" s="15">
        <v>2.7E-2</v>
      </c>
      <c r="AA2985" s="15" t="s">
        <v>21910</v>
      </c>
      <c r="AB2985" s="15" t="s">
        <v>21935</v>
      </c>
      <c r="AC2985" s="15">
        <v>115000</v>
      </c>
      <c r="AD2985" s="26">
        <v>41554</v>
      </c>
      <c r="AE2985" s="15" t="s">
        <v>119</v>
      </c>
      <c r="AF2985" s="15" t="s">
        <v>119</v>
      </c>
      <c r="AG2985" s="16">
        <v>1</v>
      </c>
      <c r="AH2985" s="15" t="s">
        <v>22727</v>
      </c>
      <c r="AI2985" s="15" t="s">
        <v>78</v>
      </c>
      <c r="AJ2985" s="15">
        <v>1175.8728027300001</v>
      </c>
      <c r="AK2985" s="15">
        <v>145.98944666099999</v>
      </c>
      <c r="AL2985" s="15">
        <v>3105082.51829</v>
      </c>
      <c r="AM2985" s="15">
        <v>1412413.2056</v>
      </c>
      <c r="AN2985" s="19">
        <v>20000</v>
      </c>
      <c r="AO2985" s="19">
        <v>107300</v>
      </c>
      <c r="AP2985" s="19">
        <v>0</v>
      </c>
      <c r="AQ2985" s="19">
        <v>0</v>
      </c>
      <c r="AR2985" s="34">
        <f t="shared" si="604"/>
        <v>127300</v>
      </c>
      <c r="AS2985" s="34">
        <v>45000</v>
      </c>
      <c r="AT2985" s="34">
        <v>3000</v>
      </c>
      <c r="AU2985" s="34">
        <v>28805</v>
      </c>
      <c r="AV2985" s="34">
        <v>0</v>
      </c>
      <c r="AW2985" s="35">
        <f t="shared" si="605"/>
        <v>76805</v>
      </c>
      <c r="AX2985" s="34">
        <f t="shared" si="606"/>
        <v>50495</v>
      </c>
      <c r="AY2985" s="36">
        <v>1.3258000000000001</v>
      </c>
      <c r="AZ2985" s="36">
        <v>2.0265</v>
      </c>
      <c r="BA2985" s="22"/>
      <c r="BB2985" s="19">
        <v>1273</v>
      </c>
      <c r="BC2985" s="34">
        <f t="shared" si="607"/>
        <v>669.46271000000002</v>
      </c>
      <c r="BD2985" s="34">
        <f t="shared" si="608"/>
        <v>1023.281175</v>
      </c>
      <c r="BE2985" s="38">
        <v>3.4819999999999997E-2</v>
      </c>
      <c r="BF2985" s="38">
        <f t="shared" si="609"/>
        <v>3.4819999999999997E-2</v>
      </c>
      <c r="BG2985" s="34">
        <v>23.310691562199999</v>
      </c>
      <c r="BH2985" s="34">
        <v>35.630650513499994</v>
      </c>
      <c r="BI2985" s="34">
        <f t="shared" si="610"/>
        <v>646.15201843780005</v>
      </c>
      <c r="BJ2985" s="34">
        <f t="shared" si="611"/>
        <v>987.65052448649999</v>
      </c>
      <c r="BK2985" s="34">
        <v>0</v>
      </c>
      <c r="BL2985" s="34">
        <v>0</v>
      </c>
      <c r="BM2985" s="34">
        <f t="shared" si="612"/>
        <v>0</v>
      </c>
      <c r="BN2985" s="39">
        <f t="shared" si="602"/>
        <v>646.15201843780005</v>
      </c>
      <c r="BO2985" s="39">
        <f t="shared" si="603"/>
        <v>987.65052448649999</v>
      </c>
      <c r="BP2985" s="39">
        <f t="shared" si="613"/>
        <v>341.49850604869994</v>
      </c>
    </row>
    <row r="2986" spans="1:68" s="25" customFormat="1" ht="14.25" x14ac:dyDescent="0.2">
      <c r="A2986" s="14">
        <v>1874</v>
      </c>
      <c r="B2986" s="40"/>
      <c r="C2986" s="15"/>
      <c r="D2986" s="16">
        <v>14682</v>
      </c>
      <c r="E2986" s="15" t="s">
        <v>22728</v>
      </c>
      <c r="F2986" s="15" t="s">
        <v>22729</v>
      </c>
      <c r="G2986" s="17" t="s">
        <v>22730</v>
      </c>
      <c r="H2986" s="17" t="s">
        <v>22731</v>
      </c>
      <c r="I2986" s="17" t="s">
        <v>86</v>
      </c>
      <c r="J2986" s="15" t="s">
        <v>22732</v>
      </c>
      <c r="K2986" s="15" t="s">
        <v>4689</v>
      </c>
      <c r="L2986" s="18" t="s">
        <v>22733</v>
      </c>
      <c r="M2986" s="15" t="s">
        <v>21886</v>
      </c>
      <c r="N2986" s="15" t="s">
        <v>21887</v>
      </c>
      <c r="O2986" s="16">
        <v>556</v>
      </c>
      <c r="P2986" s="15" t="s">
        <v>90</v>
      </c>
      <c r="Q2986" s="15">
        <v>20000</v>
      </c>
      <c r="R2986" s="15">
        <v>99200</v>
      </c>
      <c r="S2986" s="15">
        <v>119200</v>
      </c>
      <c r="T2986" s="15">
        <v>0.04</v>
      </c>
      <c r="U2986" s="15" t="s">
        <v>18717</v>
      </c>
      <c r="V2986" s="15" t="s">
        <v>76</v>
      </c>
      <c r="W2986" s="16">
        <v>1</v>
      </c>
      <c r="X2986" s="16">
        <v>1</v>
      </c>
      <c r="Y2986" s="15">
        <v>2009</v>
      </c>
      <c r="Z2986" s="15">
        <v>4.5999999999999999E-2</v>
      </c>
      <c r="AA2986" s="15" t="s">
        <v>21910</v>
      </c>
      <c r="AB2986" s="15" t="s">
        <v>21889</v>
      </c>
      <c r="AC2986" s="15">
        <v>124500</v>
      </c>
      <c r="AD2986" s="26">
        <v>42326</v>
      </c>
      <c r="AE2986" s="15" t="s">
        <v>119</v>
      </c>
      <c r="AF2986" s="15" t="s">
        <v>119</v>
      </c>
      <c r="AG2986" s="16">
        <v>1</v>
      </c>
      <c r="AH2986" s="15" t="s">
        <v>22734</v>
      </c>
      <c r="AI2986" s="15" t="s">
        <v>78</v>
      </c>
      <c r="AJ2986" s="15">
        <v>2008.6896972699999</v>
      </c>
      <c r="AK2986" s="15">
        <v>179.98487064</v>
      </c>
      <c r="AL2986" s="15">
        <v>3105114.9923299998</v>
      </c>
      <c r="AM2986" s="15">
        <v>1412411.9108299999</v>
      </c>
      <c r="AN2986" s="19">
        <v>20000</v>
      </c>
      <c r="AO2986" s="19">
        <v>102200</v>
      </c>
      <c r="AP2986" s="19">
        <v>0</v>
      </c>
      <c r="AQ2986" s="19">
        <v>0</v>
      </c>
      <c r="AR2986" s="34">
        <f t="shared" si="604"/>
        <v>122200</v>
      </c>
      <c r="AS2986" s="34">
        <v>45000</v>
      </c>
      <c r="AT2986" s="34">
        <v>3000</v>
      </c>
      <c r="AU2986" s="34">
        <v>27020</v>
      </c>
      <c r="AV2986" s="34">
        <v>0</v>
      </c>
      <c r="AW2986" s="35">
        <f t="shared" si="605"/>
        <v>75020</v>
      </c>
      <c r="AX2986" s="34">
        <f t="shared" si="606"/>
        <v>47180</v>
      </c>
      <c r="AY2986" s="36">
        <v>1.3258000000000001</v>
      </c>
      <c r="AZ2986" s="36">
        <v>2.0265</v>
      </c>
      <c r="BA2986" s="22"/>
      <c r="BB2986" s="19">
        <v>1222</v>
      </c>
      <c r="BC2986" s="34">
        <f t="shared" si="607"/>
        <v>625.51244000000008</v>
      </c>
      <c r="BD2986" s="34">
        <f t="shared" si="608"/>
        <v>956.10270000000003</v>
      </c>
      <c r="BE2986" s="38">
        <v>3.4819999999999997E-2</v>
      </c>
      <c r="BF2986" s="38">
        <f t="shared" si="609"/>
        <v>3.4819999999999997E-2</v>
      </c>
      <c r="BG2986" s="34">
        <v>21.780343160800001</v>
      </c>
      <c r="BH2986" s="34">
        <v>33.291496013999996</v>
      </c>
      <c r="BI2986" s="34">
        <f t="shared" si="610"/>
        <v>603.73209683920004</v>
      </c>
      <c r="BJ2986" s="34">
        <f t="shared" si="611"/>
        <v>922.81120398600001</v>
      </c>
      <c r="BK2986" s="34">
        <v>0</v>
      </c>
      <c r="BL2986" s="34">
        <v>0</v>
      </c>
      <c r="BM2986" s="34">
        <f t="shared" si="612"/>
        <v>0</v>
      </c>
      <c r="BN2986" s="39">
        <f t="shared" si="602"/>
        <v>603.73209683920004</v>
      </c>
      <c r="BO2986" s="39">
        <f t="shared" si="603"/>
        <v>922.81120398600001</v>
      </c>
      <c r="BP2986" s="39">
        <f t="shared" si="613"/>
        <v>319.07910714679997</v>
      </c>
    </row>
    <row r="2987" spans="1:68" s="25" customFormat="1" ht="14.25" x14ac:dyDescent="0.2">
      <c r="A2987" s="14">
        <v>1875</v>
      </c>
      <c r="B2987" s="40"/>
      <c r="C2987" s="15" t="s">
        <v>22735</v>
      </c>
      <c r="D2987" s="16">
        <v>27156</v>
      </c>
      <c r="E2987" s="15" t="s">
        <v>22736</v>
      </c>
      <c r="F2987" s="15" t="s">
        <v>22735</v>
      </c>
      <c r="G2987" s="17" t="s">
        <v>22737</v>
      </c>
      <c r="H2987" s="17" t="s">
        <v>22738</v>
      </c>
      <c r="I2987" s="17" t="s">
        <v>86</v>
      </c>
      <c r="J2987" s="15" t="s">
        <v>22739</v>
      </c>
      <c r="K2987" s="15" t="s">
        <v>20653</v>
      </c>
      <c r="L2987" s="18" t="s">
        <v>22740</v>
      </c>
      <c r="M2987" s="15" t="s">
        <v>21886</v>
      </c>
      <c r="N2987" s="15" t="s">
        <v>21887</v>
      </c>
      <c r="O2987" s="16">
        <v>556</v>
      </c>
      <c r="P2987" s="15" t="s">
        <v>90</v>
      </c>
      <c r="Q2987" s="15">
        <v>20000</v>
      </c>
      <c r="R2987" s="15">
        <v>98500</v>
      </c>
      <c r="S2987" s="15">
        <v>118500</v>
      </c>
      <c r="T2987" s="15">
        <v>0.04</v>
      </c>
      <c r="U2987" s="15" t="s">
        <v>18717</v>
      </c>
      <c r="V2987" s="15" t="s">
        <v>76</v>
      </c>
      <c r="W2987" s="16">
        <v>1</v>
      </c>
      <c r="X2987" s="16">
        <v>1</v>
      </c>
      <c r="Y2987" s="15">
        <v>1715</v>
      </c>
      <c r="Z2987" s="15">
        <v>3.9E-2</v>
      </c>
      <c r="AA2987" s="15" t="s">
        <v>21934</v>
      </c>
      <c r="AB2987" s="15" t="s">
        <v>21935</v>
      </c>
      <c r="AC2987" s="15">
        <v>118900</v>
      </c>
      <c r="AD2987" s="26">
        <v>41479</v>
      </c>
      <c r="AE2987" s="15" t="s">
        <v>119</v>
      </c>
      <c r="AF2987" s="15" t="s">
        <v>119</v>
      </c>
      <c r="AG2987" s="16">
        <v>1</v>
      </c>
      <c r="AH2987" s="15" t="s">
        <v>22741</v>
      </c>
      <c r="AI2987" s="15" t="s">
        <v>78</v>
      </c>
      <c r="AJ2987" s="15">
        <v>1714.9943847699999</v>
      </c>
      <c r="AK2987" s="15">
        <v>167.99985057800001</v>
      </c>
      <c r="AL2987" s="15">
        <v>3105161.4944000002</v>
      </c>
      <c r="AM2987" s="15">
        <v>1412410.3799699999</v>
      </c>
      <c r="AN2987" s="19">
        <v>0</v>
      </c>
      <c r="AO2987" s="19">
        <v>0</v>
      </c>
      <c r="AP2987" s="19">
        <v>20000</v>
      </c>
      <c r="AQ2987" s="19">
        <v>98400</v>
      </c>
      <c r="AR2987" s="34">
        <f t="shared" si="604"/>
        <v>118400</v>
      </c>
      <c r="AS2987" s="34">
        <v>0</v>
      </c>
      <c r="AT2987" s="34">
        <v>3000</v>
      </c>
      <c r="AU2987" s="34">
        <v>0</v>
      </c>
      <c r="AV2987" s="34">
        <v>0</v>
      </c>
      <c r="AW2987" s="35">
        <f t="shared" si="605"/>
        <v>3000</v>
      </c>
      <c r="AX2987" s="34">
        <f t="shared" si="606"/>
        <v>115400</v>
      </c>
      <c r="AY2987" s="36">
        <v>1.3258000000000001</v>
      </c>
      <c r="AZ2987" s="36">
        <v>2.0265</v>
      </c>
      <c r="BA2987" s="22"/>
      <c r="BB2987" s="19">
        <v>2368</v>
      </c>
      <c r="BC2987" s="34">
        <f t="shared" si="607"/>
        <v>1529.9732000000001</v>
      </c>
      <c r="BD2987" s="34">
        <f t="shared" si="608"/>
        <v>2338.5810000000001</v>
      </c>
      <c r="BE2987" s="38">
        <v>3.4819999999999997E-2</v>
      </c>
      <c r="BF2987" s="38">
        <f t="shared" si="609"/>
        <v>3.4819999999999997E-2</v>
      </c>
      <c r="BG2987" s="34">
        <v>0</v>
      </c>
      <c r="BH2987" s="34">
        <v>0</v>
      </c>
      <c r="BI2987" s="34">
        <f t="shared" si="610"/>
        <v>1529.9732000000001</v>
      </c>
      <c r="BJ2987" s="34">
        <f t="shared" si="611"/>
        <v>2338.5810000000001</v>
      </c>
      <c r="BK2987" s="34">
        <v>0</v>
      </c>
      <c r="BL2987" s="34">
        <v>31.375999999999749</v>
      </c>
      <c r="BM2987" s="34">
        <f t="shared" si="612"/>
        <v>31.375999999999749</v>
      </c>
      <c r="BN2987" s="39">
        <f t="shared" si="602"/>
        <v>1529.9732000000001</v>
      </c>
      <c r="BO2987" s="39">
        <f t="shared" si="603"/>
        <v>2307.2050000000004</v>
      </c>
      <c r="BP2987" s="39">
        <f t="shared" si="613"/>
        <v>777.23180000000025</v>
      </c>
    </row>
    <row r="2988" spans="1:68" s="25" customFormat="1" ht="14.25" x14ac:dyDescent="0.2">
      <c r="A2988" s="14">
        <v>1876</v>
      </c>
      <c r="B2988" s="40"/>
      <c r="C2988" s="15"/>
      <c r="D2988" s="16">
        <v>32740</v>
      </c>
      <c r="E2988" s="15" t="s">
        <v>22742</v>
      </c>
      <c r="F2988" s="15" t="s">
        <v>22743</v>
      </c>
      <c r="G2988" s="17" t="s">
        <v>22744</v>
      </c>
      <c r="H2988" s="17" t="s">
        <v>22745</v>
      </c>
      <c r="I2988" s="17" t="s">
        <v>86</v>
      </c>
      <c r="J2988" s="15" t="s">
        <v>22746</v>
      </c>
      <c r="K2988" s="15" t="s">
        <v>13717</v>
      </c>
      <c r="L2988" s="18" t="s">
        <v>22747</v>
      </c>
      <c r="M2988" s="15" t="s">
        <v>21886</v>
      </c>
      <c r="N2988" s="15" t="s">
        <v>21887</v>
      </c>
      <c r="O2988" s="16">
        <v>556</v>
      </c>
      <c r="P2988" s="15" t="s">
        <v>90</v>
      </c>
      <c r="Q2988" s="15">
        <v>20000</v>
      </c>
      <c r="R2988" s="15">
        <v>98500</v>
      </c>
      <c r="S2988" s="15">
        <v>118500</v>
      </c>
      <c r="T2988" s="15">
        <v>0.04</v>
      </c>
      <c r="U2988" s="15" t="s">
        <v>18717</v>
      </c>
      <c r="V2988" s="15" t="s">
        <v>76</v>
      </c>
      <c r="W2988" s="16">
        <v>1</v>
      </c>
      <c r="X2988" s="16">
        <v>1</v>
      </c>
      <c r="Y2988" s="15">
        <v>1715</v>
      </c>
      <c r="Z2988" s="15">
        <v>3.9E-2</v>
      </c>
      <c r="AA2988" s="15" t="s">
        <v>21934</v>
      </c>
      <c r="AB2988" s="15" t="s">
        <v>21935</v>
      </c>
      <c r="AC2988" s="15">
        <v>119900</v>
      </c>
      <c r="AD2988" s="26">
        <v>42317</v>
      </c>
      <c r="AE2988" s="15" t="s">
        <v>119</v>
      </c>
      <c r="AF2988" s="15" t="s">
        <v>119</v>
      </c>
      <c r="AG2988" s="16">
        <v>1</v>
      </c>
      <c r="AH2988" s="15" t="s">
        <v>22748</v>
      </c>
      <c r="AI2988" s="15" t="s">
        <v>78</v>
      </c>
      <c r="AJ2988" s="15">
        <v>1715.00292969</v>
      </c>
      <c r="AK2988" s="15">
        <v>168.00016427599999</v>
      </c>
      <c r="AL2988" s="15">
        <v>3105196.4621899999</v>
      </c>
      <c r="AM2988" s="15">
        <v>1412408.8782500001</v>
      </c>
      <c r="AN2988" s="19">
        <v>20000</v>
      </c>
      <c r="AO2988" s="19">
        <v>98400</v>
      </c>
      <c r="AP2988" s="19">
        <v>0</v>
      </c>
      <c r="AQ2988" s="19">
        <v>0</v>
      </c>
      <c r="AR2988" s="34">
        <f t="shared" si="604"/>
        <v>118400</v>
      </c>
      <c r="AS2988" s="34">
        <v>45000</v>
      </c>
      <c r="AT2988" s="34">
        <v>3000</v>
      </c>
      <c r="AU2988" s="34">
        <v>25690</v>
      </c>
      <c r="AV2988" s="34">
        <v>0</v>
      </c>
      <c r="AW2988" s="35">
        <f t="shared" si="605"/>
        <v>73690</v>
      </c>
      <c r="AX2988" s="34">
        <f t="shared" si="606"/>
        <v>44710</v>
      </c>
      <c r="AY2988" s="36">
        <v>1.3258000000000001</v>
      </c>
      <c r="AZ2988" s="36">
        <v>2.0265</v>
      </c>
      <c r="BA2988" s="22"/>
      <c r="BB2988" s="19">
        <v>1184</v>
      </c>
      <c r="BC2988" s="34">
        <f t="shared" si="607"/>
        <v>592.7651800000001</v>
      </c>
      <c r="BD2988" s="34">
        <f t="shared" si="608"/>
        <v>906.04815000000008</v>
      </c>
      <c r="BE2988" s="38">
        <v>3.4819999999999997E-2</v>
      </c>
      <c r="BF2988" s="38">
        <f t="shared" si="609"/>
        <v>3.4819999999999997E-2</v>
      </c>
      <c r="BG2988" s="34">
        <v>20.640083567600001</v>
      </c>
      <c r="BH2988" s="34">
        <v>31.548596582999998</v>
      </c>
      <c r="BI2988" s="34">
        <f t="shared" si="610"/>
        <v>572.12509643240014</v>
      </c>
      <c r="BJ2988" s="34">
        <f t="shared" si="611"/>
        <v>874.49955341700013</v>
      </c>
      <c r="BK2988" s="34">
        <v>0</v>
      </c>
      <c r="BL2988" s="34">
        <v>0</v>
      </c>
      <c r="BM2988" s="34">
        <f t="shared" si="612"/>
        <v>0</v>
      </c>
      <c r="BN2988" s="39">
        <f t="shared" si="602"/>
        <v>572.12509643240014</v>
      </c>
      <c r="BO2988" s="39">
        <f t="shared" si="603"/>
        <v>874.49955341700013</v>
      </c>
      <c r="BP2988" s="39">
        <f t="shared" si="613"/>
        <v>302.37445698459999</v>
      </c>
    </row>
    <row r="2989" spans="1:68" s="25" customFormat="1" ht="14.25" x14ac:dyDescent="0.2">
      <c r="A2989" s="14">
        <v>1878</v>
      </c>
      <c r="B2989" s="40"/>
      <c r="C2989" s="15" t="s">
        <v>7189</v>
      </c>
      <c r="D2989" s="16">
        <v>12116</v>
      </c>
      <c r="E2989" s="15" t="s">
        <v>22749</v>
      </c>
      <c r="F2989" s="15" t="s">
        <v>22750</v>
      </c>
      <c r="G2989" s="17" t="s">
        <v>22751</v>
      </c>
      <c r="H2989" s="17" t="s">
        <v>22752</v>
      </c>
      <c r="I2989" s="17" t="s">
        <v>86</v>
      </c>
      <c r="J2989" s="15" t="s">
        <v>22753</v>
      </c>
      <c r="K2989" s="15" t="s">
        <v>315</v>
      </c>
      <c r="L2989" s="18" t="s">
        <v>22754</v>
      </c>
      <c r="M2989" s="15" t="s">
        <v>22123</v>
      </c>
      <c r="N2989" s="15" t="s">
        <v>22124</v>
      </c>
      <c r="O2989" s="16">
        <v>556</v>
      </c>
      <c r="P2989" s="15" t="s">
        <v>90</v>
      </c>
      <c r="Q2989" s="15">
        <v>20000</v>
      </c>
      <c r="R2989" s="15">
        <v>97000</v>
      </c>
      <c r="S2989" s="15">
        <v>117000</v>
      </c>
      <c r="T2989" s="15">
        <v>0</v>
      </c>
      <c r="U2989" s="15" t="s">
        <v>18717</v>
      </c>
      <c r="V2989" s="15" t="s">
        <v>76</v>
      </c>
      <c r="W2989" s="16">
        <v>1</v>
      </c>
      <c r="X2989" s="16">
        <v>1</v>
      </c>
      <c r="Y2989" s="15">
        <v>1737</v>
      </c>
      <c r="Z2989" s="15">
        <v>0.04</v>
      </c>
      <c r="AA2989" s="15" t="s">
        <v>21934</v>
      </c>
      <c r="AB2989" s="15" t="s">
        <v>21935</v>
      </c>
      <c r="AC2989" s="15">
        <v>110000</v>
      </c>
      <c r="AD2989" s="26">
        <v>37824</v>
      </c>
      <c r="AE2989" s="15" t="s">
        <v>119</v>
      </c>
      <c r="AF2989" s="15" t="s">
        <v>119</v>
      </c>
      <c r="AG2989" s="16">
        <v>1</v>
      </c>
      <c r="AH2989" s="15" t="s">
        <v>22755</v>
      </c>
      <c r="AI2989" s="15" t="s">
        <v>78</v>
      </c>
      <c r="AJ2989" s="15">
        <v>1736.54785156</v>
      </c>
      <c r="AK2989" s="15">
        <v>168.890716578</v>
      </c>
      <c r="AL2989" s="15">
        <v>3105247.8036199999</v>
      </c>
      <c r="AM2989" s="15">
        <v>1412401.9734100001</v>
      </c>
      <c r="AN2989" s="19">
        <v>0</v>
      </c>
      <c r="AO2989" s="19">
        <v>0</v>
      </c>
      <c r="AP2989" s="19">
        <v>20000</v>
      </c>
      <c r="AQ2989" s="19">
        <v>97100</v>
      </c>
      <c r="AR2989" s="34">
        <f t="shared" si="604"/>
        <v>117100</v>
      </c>
      <c r="AS2989" s="34">
        <v>0</v>
      </c>
      <c r="AT2989" s="34">
        <v>0</v>
      </c>
      <c r="AU2989" s="34">
        <v>0</v>
      </c>
      <c r="AV2989" s="34">
        <v>0</v>
      </c>
      <c r="AW2989" s="35">
        <f t="shared" si="605"/>
        <v>0</v>
      </c>
      <c r="AX2989" s="34">
        <f t="shared" si="606"/>
        <v>117100</v>
      </c>
      <c r="AY2989" s="36">
        <v>1.3258000000000001</v>
      </c>
      <c r="AZ2989" s="36">
        <v>2.0265</v>
      </c>
      <c r="BA2989" s="22"/>
      <c r="BB2989" s="19">
        <v>2342</v>
      </c>
      <c r="BC2989" s="34">
        <f t="shared" si="607"/>
        <v>1552.5118</v>
      </c>
      <c r="BD2989" s="34">
        <f t="shared" si="608"/>
        <v>2373.0315000000001</v>
      </c>
      <c r="BE2989" s="38">
        <v>3.4819999999999997E-2</v>
      </c>
      <c r="BF2989" s="38">
        <f t="shared" si="609"/>
        <v>3.4819999999999997E-2</v>
      </c>
      <c r="BG2989" s="34">
        <v>0</v>
      </c>
      <c r="BH2989" s="34">
        <v>0</v>
      </c>
      <c r="BI2989" s="34">
        <f t="shared" si="610"/>
        <v>1552.5118</v>
      </c>
      <c r="BJ2989" s="34">
        <f t="shared" si="611"/>
        <v>2373.0315000000001</v>
      </c>
      <c r="BK2989" s="34">
        <v>0</v>
      </c>
      <c r="BL2989" s="34">
        <v>31.031500000000051</v>
      </c>
      <c r="BM2989" s="34">
        <f t="shared" si="612"/>
        <v>31.031500000000051</v>
      </c>
      <c r="BN2989" s="39">
        <f t="shared" si="602"/>
        <v>1552.5118</v>
      </c>
      <c r="BO2989" s="39">
        <f t="shared" si="603"/>
        <v>2342</v>
      </c>
      <c r="BP2989" s="39">
        <f t="shared" si="613"/>
        <v>789.48820000000001</v>
      </c>
    </row>
    <row r="2990" spans="1:68" s="25" customFormat="1" ht="14.25" x14ac:dyDescent="0.2">
      <c r="A2990" s="14">
        <v>1879</v>
      </c>
      <c r="B2990" s="40"/>
      <c r="C2990" s="15" t="s">
        <v>176</v>
      </c>
      <c r="D2990" s="16">
        <v>28809</v>
      </c>
      <c r="E2990" s="15" t="s">
        <v>22756</v>
      </c>
      <c r="F2990" s="15" t="s">
        <v>22757</v>
      </c>
      <c r="G2990" s="17" t="s">
        <v>22758</v>
      </c>
      <c r="H2990" s="17" t="s">
        <v>22759</v>
      </c>
      <c r="I2990" s="17" t="s">
        <v>86</v>
      </c>
      <c r="J2990" s="15" t="s">
        <v>22760</v>
      </c>
      <c r="K2990" s="15" t="s">
        <v>450</v>
      </c>
      <c r="L2990" s="18" t="s">
        <v>22761</v>
      </c>
      <c r="M2990" s="15" t="s">
        <v>22123</v>
      </c>
      <c r="N2990" s="15" t="s">
        <v>22124</v>
      </c>
      <c r="O2990" s="16">
        <v>556</v>
      </c>
      <c r="P2990" s="15" t="s">
        <v>90</v>
      </c>
      <c r="Q2990" s="15">
        <v>20000</v>
      </c>
      <c r="R2990" s="15">
        <v>95800</v>
      </c>
      <c r="S2990" s="15">
        <v>115800</v>
      </c>
      <c r="T2990" s="15">
        <v>0.04</v>
      </c>
      <c r="U2990" s="15" t="s">
        <v>18717</v>
      </c>
      <c r="V2990" s="15" t="s">
        <v>76</v>
      </c>
      <c r="W2990" s="16">
        <v>1</v>
      </c>
      <c r="X2990" s="16">
        <v>1</v>
      </c>
      <c r="Y2990" s="15">
        <v>1616</v>
      </c>
      <c r="Z2990" s="15">
        <v>3.6999999999999998E-2</v>
      </c>
      <c r="AA2990" s="15" t="s">
        <v>21934</v>
      </c>
      <c r="AB2990" s="15" t="s">
        <v>21935</v>
      </c>
      <c r="AC2990" s="15">
        <v>103900</v>
      </c>
      <c r="AD2990" s="26">
        <v>37062</v>
      </c>
      <c r="AE2990" s="15" t="s">
        <v>119</v>
      </c>
      <c r="AF2990" s="15" t="s">
        <v>119</v>
      </c>
      <c r="AG2990" s="16">
        <v>1</v>
      </c>
      <c r="AH2990" s="15" t="s">
        <v>22762</v>
      </c>
      <c r="AI2990" s="15" t="s">
        <v>78</v>
      </c>
      <c r="AJ2990" s="15">
        <v>1616.4934082</v>
      </c>
      <c r="AK2990" s="15">
        <v>163.989623064</v>
      </c>
      <c r="AL2990" s="15">
        <v>3105272.4884700002</v>
      </c>
      <c r="AM2990" s="15">
        <v>1412378.2738999999</v>
      </c>
      <c r="AN2990" s="19">
        <v>20000</v>
      </c>
      <c r="AO2990" s="19">
        <v>95800</v>
      </c>
      <c r="AP2990" s="19">
        <v>0</v>
      </c>
      <c r="AQ2990" s="19">
        <v>0</v>
      </c>
      <c r="AR2990" s="34">
        <f t="shared" si="604"/>
        <v>115800</v>
      </c>
      <c r="AS2990" s="34">
        <v>45000</v>
      </c>
      <c r="AT2990" s="34">
        <v>3000</v>
      </c>
      <c r="AU2990" s="34">
        <v>24780</v>
      </c>
      <c r="AV2990" s="34">
        <v>0</v>
      </c>
      <c r="AW2990" s="35">
        <f t="shared" si="605"/>
        <v>72780</v>
      </c>
      <c r="AX2990" s="34">
        <f t="shared" si="606"/>
        <v>43020</v>
      </c>
      <c r="AY2990" s="36">
        <v>1.3258000000000001</v>
      </c>
      <c r="AZ2990" s="36">
        <v>2.0265</v>
      </c>
      <c r="BA2990" s="22"/>
      <c r="BB2990" s="19">
        <v>1158</v>
      </c>
      <c r="BC2990" s="34">
        <f t="shared" si="607"/>
        <v>570.35915999999997</v>
      </c>
      <c r="BD2990" s="34">
        <f t="shared" si="608"/>
        <v>871.80029999999999</v>
      </c>
      <c r="BE2990" s="38">
        <v>3.4819999999999997E-2</v>
      </c>
      <c r="BF2990" s="38">
        <f t="shared" si="609"/>
        <v>3.4819999999999997E-2</v>
      </c>
      <c r="BG2990" s="34">
        <v>19.859905951199998</v>
      </c>
      <c r="BH2990" s="34">
        <v>30.356086445999996</v>
      </c>
      <c r="BI2990" s="34">
        <f t="shared" si="610"/>
        <v>550.49925404880003</v>
      </c>
      <c r="BJ2990" s="34">
        <f t="shared" si="611"/>
        <v>841.44421355400004</v>
      </c>
      <c r="BK2990" s="34">
        <v>0</v>
      </c>
      <c r="BL2990" s="34">
        <v>0</v>
      </c>
      <c r="BM2990" s="34">
        <f t="shared" si="612"/>
        <v>0</v>
      </c>
      <c r="BN2990" s="39">
        <f t="shared" si="602"/>
        <v>550.49925404880003</v>
      </c>
      <c r="BO2990" s="39">
        <f t="shared" si="603"/>
        <v>841.44421355400004</v>
      </c>
      <c r="BP2990" s="39">
        <f t="shared" si="613"/>
        <v>290.94495950520002</v>
      </c>
    </row>
    <row r="2991" spans="1:68" s="25" customFormat="1" ht="14.25" x14ac:dyDescent="0.2">
      <c r="A2991" s="14">
        <v>1880</v>
      </c>
      <c r="B2991" s="40"/>
      <c r="C2991" s="15"/>
      <c r="D2991" s="16">
        <v>32961</v>
      </c>
      <c r="E2991" s="15" t="s">
        <v>22763</v>
      </c>
      <c r="F2991" s="15" t="s">
        <v>22764</v>
      </c>
      <c r="G2991" s="17" t="s">
        <v>22765</v>
      </c>
      <c r="H2991" s="17" t="s">
        <v>22766</v>
      </c>
      <c r="I2991" s="17" t="s">
        <v>86</v>
      </c>
      <c r="J2991" s="15" t="s">
        <v>22767</v>
      </c>
      <c r="K2991" s="15" t="s">
        <v>7882</v>
      </c>
      <c r="L2991" s="18" t="s">
        <v>22768</v>
      </c>
      <c r="M2991" s="15" t="s">
        <v>22123</v>
      </c>
      <c r="N2991" s="15" t="s">
        <v>22124</v>
      </c>
      <c r="O2991" s="16">
        <v>556</v>
      </c>
      <c r="P2991" s="15" t="s">
        <v>90</v>
      </c>
      <c r="Q2991" s="15">
        <v>20000</v>
      </c>
      <c r="R2991" s="15">
        <v>95800</v>
      </c>
      <c r="S2991" s="15">
        <v>115800</v>
      </c>
      <c r="T2991" s="15">
        <v>0.04</v>
      </c>
      <c r="U2991" s="15" t="s">
        <v>18717</v>
      </c>
      <c r="V2991" s="15" t="s">
        <v>76</v>
      </c>
      <c r="W2991" s="16">
        <v>1</v>
      </c>
      <c r="X2991" s="16">
        <v>1</v>
      </c>
      <c r="Y2991" s="15">
        <v>1629</v>
      </c>
      <c r="Z2991" s="15">
        <v>3.6999999999999998E-2</v>
      </c>
      <c r="AA2991" s="15" t="s">
        <v>21934</v>
      </c>
      <c r="AB2991" s="15" t="s">
        <v>21935</v>
      </c>
      <c r="AC2991" s="15">
        <v>0</v>
      </c>
      <c r="AD2991" s="26">
        <v>36929</v>
      </c>
      <c r="AE2991" s="15" t="s">
        <v>211</v>
      </c>
      <c r="AF2991" s="15" t="s">
        <v>22769</v>
      </c>
      <c r="AG2991" s="16">
        <v>1</v>
      </c>
      <c r="AH2991" s="15" t="s">
        <v>22770</v>
      </c>
      <c r="AI2991" s="15" t="s">
        <v>78</v>
      </c>
      <c r="AJ2991" s="15">
        <v>1628.5527343799999</v>
      </c>
      <c r="AK2991" s="15">
        <v>163.86461410199999</v>
      </c>
      <c r="AL2991" s="15">
        <v>3105293.8832299998</v>
      </c>
      <c r="AM2991" s="15">
        <v>1412332.7920899999</v>
      </c>
      <c r="AN2991" s="19">
        <v>0</v>
      </c>
      <c r="AO2991" s="19">
        <v>0</v>
      </c>
      <c r="AP2991" s="19">
        <v>20000</v>
      </c>
      <c r="AQ2991" s="19">
        <v>94100</v>
      </c>
      <c r="AR2991" s="34">
        <f t="shared" si="604"/>
        <v>114100</v>
      </c>
      <c r="AS2991" s="34">
        <v>0</v>
      </c>
      <c r="AT2991" s="34">
        <v>0</v>
      </c>
      <c r="AU2991" s="34">
        <v>0</v>
      </c>
      <c r="AV2991" s="34">
        <v>0</v>
      </c>
      <c r="AW2991" s="35">
        <f t="shared" si="605"/>
        <v>0</v>
      </c>
      <c r="AX2991" s="34">
        <f t="shared" si="606"/>
        <v>114100</v>
      </c>
      <c r="AY2991" s="36">
        <v>1.3258000000000001</v>
      </c>
      <c r="AZ2991" s="36">
        <v>2.0265</v>
      </c>
      <c r="BA2991" s="22"/>
      <c r="BB2991" s="19">
        <v>2282</v>
      </c>
      <c r="BC2991" s="34">
        <f t="shared" si="607"/>
        <v>1512.7378000000001</v>
      </c>
      <c r="BD2991" s="34">
        <f t="shared" si="608"/>
        <v>2312.2365</v>
      </c>
      <c r="BE2991" s="38">
        <v>3.4819999999999997E-2</v>
      </c>
      <c r="BF2991" s="38">
        <f t="shared" si="609"/>
        <v>3.4819999999999997E-2</v>
      </c>
      <c r="BG2991" s="34">
        <v>0</v>
      </c>
      <c r="BH2991" s="34">
        <v>0</v>
      </c>
      <c r="BI2991" s="34">
        <f t="shared" si="610"/>
        <v>1512.7378000000001</v>
      </c>
      <c r="BJ2991" s="34">
        <f t="shared" si="611"/>
        <v>2312.2365</v>
      </c>
      <c r="BK2991" s="34">
        <v>0</v>
      </c>
      <c r="BL2991" s="34">
        <v>30.236499999999978</v>
      </c>
      <c r="BM2991" s="34">
        <f t="shared" si="612"/>
        <v>30.236499999999978</v>
      </c>
      <c r="BN2991" s="39">
        <f t="shared" si="602"/>
        <v>1512.7378000000001</v>
      </c>
      <c r="BO2991" s="39">
        <f t="shared" si="603"/>
        <v>2282</v>
      </c>
      <c r="BP2991" s="39">
        <f t="shared" si="613"/>
        <v>769.26219999999989</v>
      </c>
    </row>
    <row r="2992" spans="1:68" s="25" customFormat="1" ht="14.25" x14ac:dyDescent="0.2">
      <c r="A2992" s="14">
        <v>1881</v>
      </c>
      <c r="B2992" s="40"/>
      <c r="C2992" s="15"/>
      <c r="D2992" s="16">
        <v>12525</v>
      </c>
      <c r="E2992" s="15" t="s">
        <v>22771</v>
      </c>
      <c r="F2992" s="15" t="s">
        <v>22772</v>
      </c>
      <c r="G2992" s="17" t="s">
        <v>22773</v>
      </c>
      <c r="H2992" s="17" t="s">
        <v>22774</v>
      </c>
      <c r="I2992" s="17" t="s">
        <v>86</v>
      </c>
      <c r="J2992" s="15" t="s">
        <v>22775</v>
      </c>
      <c r="K2992" s="15" t="s">
        <v>4266</v>
      </c>
      <c r="L2992" s="18" t="s">
        <v>22776</v>
      </c>
      <c r="M2992" s="15" t="s">
        <v>22123</v>
      </c>
      <c r="N2992" s="15" t="s">
        <v>22124</v>
      </c>
      <c r="O2992" s="16">
        <v>556</v>
      </c>
      <c r="P2992" s="15" t="s">
        <v>90</v>
      </c>
      <c r="Q2992" s="15">
        <v>20000</v>
      </c>
      <c r="R2992" s="15">
        <v>95800</v>
      </c>
      <c r="S2992" s="15">
        <v>115800</v>
      </c>
      <c r="T2992" s="15">
        <v>0.04</v>
      </c>
      <c r="U2992" s="15" t="s">
        <v>18717</v>
      </c>
      <c r="V2992" s="15" t="s">
        <v>76</v>
      </c>
      <c r="W2992" s="16">
        <v>1</v>
      </c>
      <c r="X2992" s="16">
        <v>1</v>
      </c>
      <c r="Y2992" s="15">
        <v>1680</v>
      </c>
      <c r="Z2992" s="15">
        <v>3.9E-2</v>
      </c>
      <c r="AA2992" s="15" t="s">
        <v>21934</v>
      </c>
      <c r="AB2992" s="15" t="s">
        <v>21935</v>
      </c>
      <c r="AC2992" s="15">
        <v>0</v>
      </c>
      <c r="AD2992" s="26">
        <v>36929</v>
      </c>
      <c r="AE2992" s="15" t="s">
        <v>211</v>
      </c>
      <c r="AF2992" s="15" t="s">
        <v>22777</v>
      </c>
      <c r="AG2992" s="16">
        <v>1</v>
      </c>
      <c r="AH2992" s="15" t="s">
        <v>22778</v>
      </c>
      <c r="AI2992" s="15" t="s">
        <v>78</v>
      </c>
      <c r="AJ2992" s="15">
        <v>1679.6879882799999</v>
      </c>
      <c r="AK2992" s="15">
        <v>165.999009476</v>
      </c>
      <c r="AL2992" s="15">
        <v>3105290.9319799999</v>
      </c>
      <c r="AM2992" s="15">
        <v>1412298.4528300001</v>
      </c>
      <c r="AN2992" s="19">
        <v>0</v>
      </c>
      <c r="AO2992" s="19">
        <v>0</v>
      </c>
      <c r="AP2992" s="19">
        <v>20000</v>
      </c>
      <c r="AQ2992" s="19">
        <v>94100</v>
      </c>
      <c r="AR2992" s="34">
        <f t="shared" si="604"/>
        <v>114100</v>
      </c>
      <c r="AS2992" s="34">
        <v>0</v>
      </c>
      <c r="AT2992" s="34">
        <v>0</v>
      </c>
      <c r="AU2992" s="34">
        <v>0</v>
      </c>
      <c r="AV2992" s="34">
        <v>0</v>
      </c>
      <c r="AW2992" s="35">
        <f t="shared" si="605"/>
        <v>0</v>
      </c>
      <c r="AX2992" s="34">
        <f t="shared" si="606"/>
        <v>114100</v>
      </c>
      <c r="AY2992" s="36">
        <v>1.3258000000000001</v>
      </c>
      <c r="AZ2992" s="36">
        <v>2.0265</v>
      </c>
      <c r="BA2992" s="22"/>
      <c r="BB2992" s="19">
        <v>2282</v>
      </c>
      <c r="BC2992" s="34">
        <f t="shared" si="607"/>
        <v>1512.7378000000001</v>
      </c>
      <c r="BD2992" s="34">
        <f t="shared" si="608"/>
        <v>2312.2365</v>
      </c>
      <c r="BE2992" s="38">
        <v>3.4819999999999997E-2</v>
      </c>
      <c r="BF2992" s="38">
        <f t="shared" si="609"/>
        <v>3.4819999999999997E-2</v>
      </c>
      <c r="BG2992" s="34">
        <v>0</v>
      </c>
      <c r="BH2992" s="34">
        <v>0</v>
      </c>
      <c r="BI2992" s="34">
        <f t="shared" si="610"/>
        <v>1512.7378000000001</v>
      </c>
      <c r="BJ2992" s="34">
        <f t="shared" si="611"/>
        <v>2312.2365</v>
      </c>
      <c r="BK2992" s="34">
        <v>0</v>
      </c>
      <c r="BL2992" s="34">
        <v>30.236499999999978</v>
      </c>
      <c r="BM2992" s="34">
        <f t="shared" si="612"/>
        <v>30.236499999999978</v>
      </c>
      <c r="BN2992" s="39">
        <f t="shared" si="602"/>
        <v>1512.7378000000001</v>
      </c>
      <c r="BO2992" s="39">
        <f t="shared" si="603"/>
        <v>2282</v>
      </c>
      <c r="BP2992" s="39">
        <f t="shared" si="613"/>
        <v>769.26219999999989</v>
      </c>
    </row>
    <row r="2993" spans="1:68" s="25" customFormat="1" ht="14.25" x14ac:dyDescent="0.2">
      <c r="A2993" s="14">
        <v>1882</v>
      </c>
      <c r="B2993" s="40"/>
      <c r="C2993" s="15"/>
      <c r="D2993" s="16">
        <v>4079</v>
      </c>
      <c r="E2993" s="15" t="s">
        <v>22779</v>
      </c>
      <c r="F2993" s="15" t="s">
        <v>22780</v>
      </c>
      <c r="G2993" s="17" t="s">
        <v>22781</v>
      </c>
      <c r="H2993" s="17" t="s">
        <v>22782</v>
      </c>
      <c r="I2993" s="17" t="s">
        <v>86</v>
      </c>
      <c r="J2993" s="15" t="s">
        <v>22783</v>
      </c>
      <c r="K2993" s="15" t="s">
        <v>1362</v>
      </c>
      <c r="L2993" s="18" t="s">
        <v>22784</v>
      </c>
      <c r="M2993" s="15" t="s">
        <v>22123</v>
      </c>
      <c r="N2993" s="15" t="s">
        <v>22124</v>
      </c>
      <c r="O2993" s="16">
        <v>556</v>
      </c>
      <c r="P2993" s="15" t="s">
        <v>90</v>
      </c>
      <c r="Q2993" s="15">
        <v>20000</v>
      </c>
      <c r="R2993" s="15">
        <v>82200</v>
      </c>
      <c r="S2993" s="15">
        <v>102200</v>
      </c>
      <c r="T2993" s="15">
        <v>0.03</v>
      </c>
      <c r="U2993" s="15" t="s">
        <v>18717</v>
      </c>
      <c r="V2993" s="15" t="s">
        <v>76</v>
      </c>
      <c r="W2993" s="16">
        <v>1</v>
      </c>
      <c r="X2993" s="16">
        <v>1</v>
      </c>
      <c r="Y2993" s="15">
        <v>1421</v>
      </c>
      <c r="Z2993" s="15">
        <v>3.3000000000000002E-2</v>
      </c>
      <c r="AA2993" s="15" t="s">
        <v>21934</v>
      </c>
      <c r="AB2993" s="15" t="s">
        <v>21935</v>
      </c>
      <c r="AC2993" s="15">
        <v>126250</v>
      </c>
      <c r="AD2993" s="26">
        <v>37288</v>
      </c>
      <c r="AE2993" s="15" t="s">
        <v>183</v>
      </c>
      <c r="AF2993" s="15" t="s">
        <v>22785</v>
      </c>
      <c r="AG2993" s="16">
        <v>1</v>
      </c>
      <c r="AH2993" s="15" t="s">
        <v>22786</v>
      </c>
      <c r="AI2993" s="15" t="s">
        <v>78</v>
      </c>
      <c r="AJ2993" s="15">
        <v>1420.5844726600001</v>
      </c>
      <c r="AK2993" s="15">
        <v>155.991465745</v>
      </c>
      <c r="AL2993" s="15">
        <v>3105286.1245800001</v>
      </c>
      <c r="AM2993" s="15">
        <v>1412251.03621</v>
      </c>
      <c r="AN2993" s="19">
        <v>0</v>
      </c>
      <c r="AO2993" s="19">
        <v>0</v>
      </c>
      <c r="AP2993" s="19">
        <v>20000</v>
      </c>
      <c r="AQ2993" s="19">
        <v>77800</v>
      </c>
      <c r="AR2993" s="34">
        <f t="shared" si="604"/>
        <v>97800</v>
      </c>
      <c r="AS2993" s="34">
        <v>0</v>
      </c>
      <c r="AT2993" s="34">
        <v>0</v>
      </c>
      <c r="AU2993" s="34">
        <v>0</v>
      </c>
      <c r="AV2993" s="34">
        <v>0</v>
      </c>
      <c r="AW2993" s="35">
        <f t="shared" si="605"/>
        <v>0</v>
      </c>
      <c r="AX2993" s="34">
        <f t="shared" si="606"/>
        <v>97800</v>
      </c>
      <c r="AY2993" s="36">
        <v>1.3258000000000001</v>
      </c>
      <c r="AZ2993" s="36">
        <v>2.0265</v>
      </c>
      <c r="BA2993" s="22"/>
      <c r="BB2993" s="19">
        <v>1956</v>
      </c>
      <c r="BC2993" s="34">
        <f t="shared" si="607"/>
        <v>1296.6324000000002</v>
      </c>
      <c r="BD2993" s="34">
        <f t="shared" si="608"/>
        <v>1981.9169999999999</v>
      </c>
      <c r="BE2993" s="38">
        <v>3.4819999999999997E-2</v>
      </c>
      <c r="BF2993" s="38">
        <f t="shared" si="609"/>
        <v>3.4819999999999997E-2</v>
      </c>
      <c r="BG2993" s="34">
        <v>0</v>
      </c>
      <c r="BH2993" s="34">
        <v>0</v>
      </c>
      <c r="BI2993" s="34">
        <f t="shared" si="610"/>
        <v>1296.6324000000002</v>
      </c>
      <c r="BJ2993" s="34">
        <f t="shared" si="611"/>
        <v>1981.9169999999999</v>
      </c>
      <c r="BK2993" s="34">
        <v>0</v>
      </c>
      <c r="BL2993" s="34">
        <v>25.916999999999916</v>
      </c>
      <c r="BM2993" s="34">
        <f t="shared" si="612"/>
        <v>25.916999999999916</v>
      </c>
      <c r="BN2993" s="39">
        <f t="shared" ref="BN2993:BN3056" si="614">BI2993-BK2993</f>
        <v>1296.6324000000002</v>
      </c>
      <c r="BO2993" s="39">
        <f t="shared" ref="BO2993:BO3056" si="615">BJ2993-BL2993</f>
        <v>1956</v>
      </c>
      <c r="BP2993" s="39">
        <f t="shared" si="613"/>
        <v>659.36759999999981</v>
      </c>
    </row>
    <row r="2994" spans="1:68" s="25" customFormat="1" ht="14.25" x14ac:dyDescent="0.2">
      <c r="A2994" s="14">
        <v>1883</v>
      </c>
      <c r="B2994" s="40"/>
      <c r="C2994" s="15" t="s">
        <v>159</v>
      </c>
      <c r="D2994" s="16">
        <v>19112</v>
      </c>
      <c r="E2994" s="15" t="s">
        <v>22787</v>
      </c>
      <c r="F2994" s="15" t="s">
        <v>22788</v>
      </c>
      <c r="G2994" s="17" t="s">
        <v>22789</v>
      </c>
      <c r="H2994" s="17" t="s">
        <v>22790</v>
      </c>
      <c r="I2994" s="17" t="s">
        <v>86</v>
      </c>
      <c r="J2994" s="15" t="s">
        <v>22791</v>
      </c>
      <c r="K2994" s="15" t="s">
        <v>4980</v>
      </c>
      <c r="L2994" s="18" t="s">
        <v>22792</v>
      </c>
      <c r="M2994" s="15" t="s">
        <v>22123</v>
      </c>
      <c r="N2994" s="15" t="s">
        <v>22124</v>
      </c>
      <c r="O2994" s="16">
        <v>556</v>
      </c>
      <c r="P2994" s="15" t="s">
        <v>90</v>
      </c>
      <c r="Q2994" s="15">
        <v>20000</v>
      </c>
      <c r="R2994" s="15">
        <v>83600</v>
      </c>
      <c r="S2994" s="15">
        <v>103600</v>
      </c>
      <c r="T2994" s="15">
        <v>0.03</v>
      </c>
      <c r="U2994" s="15" t="s">
        <v>18717</v>
      </c>
      <c r="V2994" s="15" t="s">
        <v>76</v>
      </c>
      <c r="W2994" s="16">
        <v>1</v>
      </c>
      <c r="X2994" s="16">
        <v>1</v>
      </c>
      <c r="Y2994" s="15">
        <v>1177</v>
      </c>
      <c r="Z2994" s="15">
        <v>2.7E-2</v>
      </c>
      <c r="AA2994" s="15" t="s">
        <v>21934</v>
      </c>
      <c r="AB2994" s="15" t="s">
        <v>21935</v>
      </c>
      <c r="AC2994" s="15">
        <v>126250</v>
      </c>
      <c r="AD2994" s="26">
        <v>37288</v>
      </c>
      <c r="AE2994" s="15" t="s">
        <v>183</v>
      </c>
      <c r="AF2994" s="15" t="s">
        <v>22793</v>
      </c>
      <c r="AG2994" s="16">
        <v>1</v>
      </c>
      <c r="AH2994" s="15" t="s">
        <v>22794</v>
      </c>
      <c r="AI2994" s="15" t="s">
        <v>78</v>
      </c>
      <c r="AJ2994" s="15">
        <v>1176.6013183600001</v>
      </c>
      <c r="AK2994" s="15">
        <v>146.03165120200001</v>
      </c>
      <c r="AL2994" s="15">
        <v>3105283.2849300001</v>
      </c>
      <c r="AM2994" s="15">
        <v>1412224.6828999999</v>
      </c>
      <c r="AN2994" s="19">
        <v>0</v>
      </c>
      <c r="AO2994" s="19">
        <v>0</v>
      </c>
      <c r="AP2994" s="19">
        <v>20000</v>
      </c>
      <c r="AQ2994" s="19">
        <v>77200</v>
      </c>
      <c r="AR2994" s="34">
        <f t="shared" si="604"/>
        <v>97200</v>
      </c>
      <c r="AS2994" s="34">
        <v>0</v>
      </c>
      <c r="AT2994" s="34">
        <v>0</v>
      </c>
      <c r="AU2994" s="34">
        <v>0</v>
      </c>
      <c r="AV2994" s="34">
        <v>0</v>
      </c>
      <c r="AW2994" s="35">
        <f t="shared" si="605"/>
        <v>0</v>
      </c>
      <c r="AX2994" s="34">
        <f t="shared" si="606"/>
        <v>97200</v>
      </c>
      <c r="AY2994" s="36">
        <v>1.3258000000000001</v>
      </c>
      <c r="AZ2994" s="36">
        <v>2.0265</v>
      </c>
      <c r="BA2994" s="22"/>
      <c r="BB2994" s="19">
        <v>1944</v>
      </c>
      <c r="BC2994" s="34">
        <f t="shared" si="607"/>
        <v>1288.6776</v>
      </c>
      <c r="BD2994" s="34">
        <f t="shared" si="608"/>
        <v>1969.758</v>
      </c>
      <c r="BE2994" s="38">
        <v>3.4819999999999997E-2</v>
      </c>
      <c r="BF2994" s="38">
        <f t="shared" si="609"/>
        <v>3.4819999999999997E-2</v>
      </c>
      <c r="BG2994" s="34">
        <v>0</v>
      </c>
      <c r="BH2994" s="34">
        <v>0</v>
      </c>
      <c r="BI2994" s="34">
        <f t="shared" si="610"/>
        <v>1288.6776</v>
      </c>
      <c r="BJ2994" s="34">
        <f t="shared" si="611"/>
        <v>1969.758</v>
      </c>
      <c r="BK2994" s="34">
        <v>0</v>
      </c>
      <c r="BL2994" s="34">
        <v>25.758000000000038</v>
      </c>
      <c r="BM2994" s="34">
        <f t="shared" si="612"/>
        <v>25.758000000000038</v>
      </c>
      <c r="BN2994" s="39">
        <f t="shared" si="614"/>
        <v>1288.6776</v>
      </c>
      <c r="BO2994" s="39">
        <f t="shared" si="615"/>
        <v>1944</v>
      </c>
      <c r="BP2994" s="39">
        <f t="shared" si="613"/>
        <v>655.32240000000002</v>
      </c>
    </row>
    <row r="2995" spans="1:68" s="25" customFormat="1" ht="14.25" x14ac:dyDescent="0.2">
      <c r="A2995" s="14">
        <v>1884</v>
      </c>
      <c r="B2995" s="40"/>
      <c r="C2995" s="15" t="s">
        <v>22795</v>
      </c>
      <c r="D2995" s="16">
        <v>12777</v>
      </c>
      <c r="E2995" s="15" t="s">
        <v>22796</v>
      </c>
      <c r="F2995" s="15" t="s">
        <v>22795</v>
      </c>
      <c r="G2995" s="17" t="s">
        <v>22797</v>
      </c>
      <c r="H2995" s="17" t="s">
        <v>22798</v>
      </c>
      <c r="I2995" s="17" t="s">
        <v>86</v>
      </c>
      <c r="J2995" s="15" t="s">
        <v>22799</v>
      </c>
      <c r="K2995" s="15" t="s">
        <v>2317</v>
      </c>
      <c r="L2995" s="18" t="s">
        <v>22800</v>
      </c>
      <c r="M2995" s="15" t="s">
        <v>22123</v>
      </c>
      <c r="N2995" s="15" t="s">
        <v>22124</v>
      </c>
      <c r="O2995" s="16">
        <v>556</v>
      </c>
      <c r="P2995" s="15" t="s">
        <v>90</v>
      </c>
      <c r="Q2995" s="15">
        <v>20000</v>
      </c>
      <c r="R2995" s="15">
        <v>83600</v>
      </c>
      <c r="S2995" s="15">
        <v>103600</v>
      </c>
      <c r="T2995" s="15">
        <v>0.03</v>
      </c>
      <c r="U2995" s="15" t="s">
        <v>18717</v>
      </c>
      <c r="V2995" s="15" t="s">
        <v>76</v>
      </c>
      <c r="W2995" s="16">
        <v>1</v>
      </c>
      <c r="X2995" s="16">
        <v>1</v>
      </c>
      <c r="Y2995" s="15">
        <v>1176</v>
      </c>
      <c r="Z2995" s="15">
        <v>2.7E-2</v>
      </c>
      <c r="AA2995" s="15" t="s">
        <v>21934</v>
      </c>
      <c r="AB2995" s="15" t="s">
        <v>21935</v>
      </c>
      <c r="AC2995" s="15">
        <v>126250</v>
      </c>
      <c r="AD2995" s="26">
        <v>37288</v>
      </c>
      <c r="AE2995" s="15" t="s">
        <v>183</v>
      </c>
      <c r="AF2995" s="15" t="s">
        <v>22801</v>
      </c>
      <c r="AG2995" s="16">
        <v>1</v>
      </c>
      <c r="AH2995" s="15" t="s">
        <v>22802</v>
      </c>
      <c r="AI2995" s="15" t="s">
        <v>78</v>
      </c>
      <c r="AJ2995" s="15">
        <v>1175.6467285199999</v>
      </c>
      <c r="AK2995" s="15">
        <v>145.99266810500001</v>
      </c>
      <c r="AL2995" s="15">
        <v>3105280.7130900002</v>
      </c>
      <c r="AM2995" s="15">
        <v>1412200.8150299999</v>
      </c>
      <c r="AN2995" s="19">
        <v>0</v>
      </c>
      <c r="AO2995" s="19">
        <v>0</v>
      </c>
      <c r="AP2995" s="19">
        <v>20000</v>
      </c>
      <c r="AQ2995" s="19">
        <v>79100</v>
      </c>
      <c r="AR2995" s="34">
        <f t="shared" si="604"/>
        <v>99100</v>
      </c>
      <c r="AS2995" s="34">
        <v>0</v>
      </c>
      <c r="AT2995" s="34">
        <v>0</v>
      </c>
      <c r="AU2995" s="34">
        <v>0</v>
      </c>
      <c r="AV2995" s="34">
        <v>0</v>
      </c>
      <c r="AW2995" s="35">
        <f t="shared" si="605"/>
        <v>0</v>
      </c>
      <c r="AX2995" s="34">
        <f t="shared" si="606"/>
        <v>99100</v>
      </c>
      <c r="AY2995" s="36">
        <v>1.3258000000000001</v>
      </c>
      <c r="AZ2995" s="36">
        <v>2.0265</v>
      </c>
      <c r="BA2995" s="22"/>
      <c r="BB2995" s="19">
        <v>1982</v>
      </c>
      <c r="BC2995" s="34">
        <f t="shared" si="607"/>
        <v>1313.8678</v>
      </c>
      <c r="BD2995" s="34">
        <f t="shared" si="608"/>
        <v>2008.2615000000001</v>
      </c>
      <c r="BE2995" s="38">
        <v>3.4819999999999997E-2</v>
      </c>
      <c r="BF2995" s="38">
        <f t="shared" si="609"/>
        <v>3.4819999999999997E-2</v>
      </c>
      <c r="BG2995" s="34">
        <v>0</v>
      </c>
      <c r="BH2995" s="34">
        <v>0</v>
      </c>
      <c r="BI2995" s="34">
        <f t="shared" si="610"/>
        <v>1313.8678</v>
      </c>
      <c r="BJ2995" s="34">
        <f t="shared" si="611"/>
        <v>2008.2615000000001</v>
      </c>
      <c r="BK2995" s="34">
        <v>0</v>
      </c>
      <c r="BL2995" s="34">
        <v>26.261500000000069</v>
      </c>
      <c r="BM2995" s="34">
        <f t="shared" si="612"/>
        <v>26.261500000000069</v>
      </c>
      <c r="BN2995" s="39">
        <f t="shared" si="614"/>
        <v>1313.8678</v>
      </c>
      <c r="BO2995" s="39">
        <f t="shared" si="615"/>
        <v>1982</v>
      </c>
      <c r="BP2995" s="39">
        <f t="shared" si="613"/>
        <v>668.13220000000001</v>
      </c>
    </row>
    <row r="2996" spans="1:68" s="25" customFormat="1" ht="14.25" x14ac:dyDescent="0.2">
      <c r="A2996" s="14">
        <v>1885</v>
      </c>
      <c r="B2996" s="40"/>
      <c r="C2996" s="15" t="s">
        <v>22803</v>
      </c>
      <c r="D2996" s="16">
        <v>34661</v>
      </c>
      <c r="E2996" s="15" t="s">
        <v>22804</v>
      </c>
      <c r="F2996" s="15" t="s">
        <v>22803</v>
      </c>
      <c r="G2996" s="17" t="s">
        <v>22805</v>
      </c>
      <c r="H2996" s="17" t="s">
        <v>22806</v>
      </c>
      <c r="I2996" s="17" t="s">
        <v>88</v>
      </c>
      <c r="J2996" s="15" t="s">
        <v>22807</v>
      </c>
      <c r="K2996" s="15" t="s">
        <v>205</v>
      </c>
      <c r="L2996" s="18" t="s">
        <v>22808</v>
      </c>
      <c r="M2996" s="15" t="s">
        <v>22123</v>
      </c>
      <c r="N2996" s="15" t="s">
        <v>22124</v>
      </c>
      <c r="O2996" s="16">
        <v>556</v>
      </c>
      <c r="P2996" s="15" t="s">
        <v>90</v>
      </c>
      <c r="Q2996" s="15">
        <v>20000</v>
      </c>
      <c r="R2996" s="15">
        <v>83600</v>
      </c>
      <c r="S2996" s="15">
        <v>103600</v>
      </c>
      <c r="T2996" s="15">
        <v>0.03</v>
      </c>
      <c r="U2996" s="15" t="s">
        <v>18717</v>
      </c>
      <c r="V2996" s="15" t="s">
        <v>76</v>
      </c>
      <c r="W2996" s="16">
        <v>1</v>
      </c>
      <c r="X2996" s="16">
        <v>1</v>
      </c>
      <c r="Y2996" s="15">
        <v>1176</v>
      </c>
      <c r="Z2996" s="15">
        <v>2.7E-2</v>
      </c>
      <c r="AA2996" s="15" t="s">
        <v>21934</v>
      </c>
      <c r="AB2996" s="15" t="s">
        <v>21935</v>
      </c>
      <c r="AC2996" s="15">
        <v>126250</v>
      </c>
      <c r="AD2996" s="26">
        <v>37288</v>
      </c>
      <c r="AE2996" s="15" t="s">
        <v>183</v>
      </c>
      <c r="AF2996" s="15" t="s">
        <v>15291</v>
      </c>
      <c r="AG2996" s="16">
        <v>1</v>
      </c>
      <c r="AH2996" s="15" t="s">
        <v>22809</v>
      </c>
      <c r="AI2996" s="15" t="s">
        <v>78</v>
      </c>
      <c r="AJ2996" s="15">
        <v>1175.65527344</v>
      </c>
      <c r="AK2996" s="15">
        <v>145.99302385300001</v>
      </c>
      <c r="AL2996" s="15">
        <v>3105278.1424400001</v>
      </c>
      <c r="AM2996" s="15">
        <v>1412176.9567</v>
      </c>
      <c r="AN2996" s="19">
        <v>0</v>
      </c>
      <c r="AO2996" s="19">
        <v>0</v>
      </c>
      <c r="AP2996" s="19">
        <v>20000</v>
      </c>
      <c r="AQ2996" s="19">
        <v>77200</v>
      </c>
      <c r="AR2996" s="34">
        <f t="shared" si="604"/>
        <v>97200</v>
      </c>
      <c r="AS2996" s="34">
        <v>0</v>
      </c>
      <c r="AT2996" s="34">
        <v>0</v>
      </c>
      <c r="AU2996" s="34">
        <v>0</v>
      </c>
      <c r="AV2996" s="34">
        <v>0</v>
      </c>
      <c r="AW2996" s="35">
        <f t="shared" si="605"/>
        <v>0</v>
      </c>
      <c r="AX2996" s="34">
        <f t="shared" si="606"/>
        <v>97200</v>
      </c>
      <c r="AY2996" s="36">
        <v>1.3258000000000001</v>
      </c>
      <c r="AZ2996" s="36">
        <v>2.0265</v>
      </c>
      <c r="BA2996" s="22"/>
      <c r="BB2996" s="19">
        <v>1944</v>
      </c>
      <c r="BC2996" s="34">
        <f t="shared" si="607"/>
        <v>1288.6776</v>
      </c>
      <c r="BD2996" s="34">
        <f t="shared" si="608"/>
        <v>1969.758</v>
      </c>
      <c r="BE2996" s="38">
        <v>3.4819999999999997E-2</v>
      </c>
      <c r="BF2996" s="38">
        <f t="shared" si="609"/>
        <v>3.4819999999999997E-2</v>
      </c>
      <c r="BG2996" s="34">
        <v>0</v>
      </c>
      <c r="BH2996" s="34">
        <v>0</v>
      </c>
      <c r="BI2996" s="34">
        <f t="shared" si="610"/>
        <v>1288.6776</v>
      </c>
      <c r="BJ2996" s="34">
        <f t="shared" si="611"/>
        <v>1969.758</v>
      </c>
      <c r="BK2996" s="34">
        <v>0</v>
      </c>
      <c r="BL2996" s="34">
        <v>25.758000000000038</v>
      </c>
      <c r="BM2996" s="34">
        <f t="shared" si="612"/>
        <v>25.758000000000038</v>
      </c>
      <c r="BN2996" s="39">
        <f t="shared" si="614"/>
        <v>1288.6776</v>
      </c>
      <c r="BO2996" s="39">
        <f t="shared" si="615"/>
        <v>1944</v>
      </c>
      <c r="BP2996" s="39">
        <f t="shared" si="613"/>
        <v>655.32240000000002</v>
      </c>
    </row>
    <row r="2997" spans="1:68" s="25" customFormat="1" ht="14.25" x14ac:dyDescent="0.2">
      <c r="A2997" s="14">
        <v>1886</v>
      </c>
      <c r="B2997" s="40"/>
      <c r="C2997" s="15"/>
      <c r="D2997" s="16">
        <v>14728</v>
      </c>
      <c r="E2997" s="15" t="s">
        <v>22810</v>
      </c>
      <c r="F2997" s="15" t="s">
        <v>22811</v>
      </c>
      <c r="G2997" s="17" t="s">
        <v>22812</v>
      </c>
      <c r="H2997" s="17" t="s">
        <v>22813</v>
      </c>
      <c r="I2997" s="17" t="s">
        <v>86</v>
      </c>
      <c r="J2997" s="15" t="s">
        <v>22814</v>
      </c>
      <c r="K2997" s="15" t="s">
        <v>5511</v>
      </c>
      <c r="L2997" s="18" t="s">
        <v>22815</v>
      </c>
      <c r="M2997" s="15" t="s">
        <v>22123</v>
      </c>
      <c r="N2997" s="15" t="s">
        <v>22124</v>
      </c>
      <c r="O2997" s="16">
        <v>556</v>
      </c>
      <c r="P2997" s="15" t="s">
        <v>90</v>
      </c>
      <c r="Q2997" s="15">
        <v>20000</v>
      </c>
      <c r="R2997" s="15">
        <v>83600</v>
      </c>
      <c r="S2997" s="15">
        <v>103600</v>
      </c>
      <c r="T2997" s="15">
        <v>0.03</v>
      </c>
      <c r="U2997" s="15" t="s">
        <v>18717</v>
      </c>
      <c r="V2997" s="15" t="s">
        <v>76</v>
      </c>
      <c r="W2997" s="16">
        <v>1</v>
      </c>
      <c r="X2997" s="16">
        <v>1</v>
      </c>
      <c r="Y2997" s="15">
        <v>1421</v>
      </c>
      <c r="Z2997" s="15">
        <v>3.3000000000000002E-2</v>
      </c>
      <c r="AA2997" s="15" t="s">
        <v>21934</v>
      </c>
      <c r="AB2997" s="15" t="s">
        <v>21935</v>
      </c>
      <c r="AC2997" s="15">
        <v>126250</v>
      </c>
      <c r="AD2997" s="26">
        <v>37288</v>
      </c>
      <c r="AE2997" s="15" t="s">
        <v>183</v>
      </c>
      <c r="AF2997" s="15" t="s">
        <v>22816</v>
      </c>
      <c r="AG2997" s="16">
        <v>1</v>
      </c>
      <c r="AH2997" s="15" t="s">
        <v>22817</v>
      </c>
      <c r="AI2997" s="15" t="s">
        <v>78</v>
      </c>
      <c r="AJ2997" s="15">
        <v>1420.58691406</v>
      </c>
      <c r="AK2997" s="15">
        <v>155.99182260699999</v>
      </c>
      <c r="AL2997" s="15">
        <v>3105275.3038499998</v>
      </c>
      <c r="AM2997" s="15">
        <v>1412150.61311</v>
      </c>
      <c r="AN2997" s="19">
        <v>0</v>
      </c>
      <c r="AO2997" s="19">
        <v>0</v>
      </c>
      <c r="AP2997" s="19">
        <v>20000</v>
      </c>
      <c r="AQ2997" s="19">
        <v>79100</v>
      </c>
      <c r="AR2997" s="34">
        <f t="shared" si="604"/>
        <v>99100</v>
      </c>
      <c r="AS2997" s="34">
        <v>0</v>
      </c>
      <c r="AT2997" s="34">
        <v>0</v>
      </c>
      <c r="AU2997" s="34">
        <v>0</v>
      </c>
      <c r="AV2997" s="34">
        <v>0</v>
      </c>
      <c r="AW2997" s="35">
        <f t="shared" si="605"/>
        <v>0</v>
      </c>
      <c r="AX2997" s="34">
        <f t="shared" si="606"/>
        <v>99100</v>
      </c>
      <c r="AY2997" s="36">
        <v>1.3258000000000001</v>
      </c>
      <c r="AZ2997" s="36">
        <v>2.0265</v>
      </c>
      <c r="BA2997" s="22"/>
      <c r="BB2997" s="19">
        <v>1982</v>
      </c>
      <c r="BC2997" s="34">
        <f t="shared" si="607"/>
        <v>1313.8678</v>
      </c>
      <c r="BD2997" s="34">
        <f t="shared" si="608"/>
        <v>2008.2615000000001</v>
      </c>
      <c r="BE2997" s="38">
        <v>3.4819999999999997E-2</v>
      </c>
      <c r="BF2997" s="38">
        <f t="shared" si="609"/>
        <v>3.4819999999999997E-2</v>
      </c>
      <c r="BG2997" s="34">
        <v>0</v>
      </c>
      <c r="BH2997" s="34">
        <v>0</v>
      </c>
      <c r="BI2997" s="34">
        <f t="shared" si="610"/>
        <v>1313.8678</v>
      </c>
      <c r="BJ2997" s="34">
        <f t="shared" si="611"/>
        <v>2008.2615000000001</v>
      </c>
      <c r="BK2997" s="34">
        <v>0</v>
      </c>
      <c r="BL2997" s="34">
        <v>26.261500000000069</v>
      </c>
      <c r="BM2997" s="34">
        <f t="shared" si="612"/>
        <v>26.261500000000069</v>
      </c>
      <c r="BN2997" s="39">
        <f t="shared" si="614"/>
        <v>1313.8678</v>
      </c>
      <c r="BO2997" s="39">
        <f t="shared" si="615"/>
        <v>1982</v>
      </c>
      <c r="BP2997" s="39">
        <f t="shared" si="613"/>
        <v>668.13220000000001</v>
      </c>
    </row>
    <row r="2998" spans="1:68" s="25" customFormat="1" ht="14.25" x14ac:dyDescent="0.2">
      <c r="A2998" s="14">
        <v>1887</v>
      </c>
      <c r="B2998" s="40"/>
      <c r="C2998" s="15" t="s">
        <v>22818</v>
      </c>
      <c r="D2998" s="16">
        <v>14503</v>
      </c>
      <c r="E2998" s="15" t="s">
        <v>22819</v>
      </c>
      <c r="F2998" s="15" t="s">
        <v>22818</v>
      </c>
      <c r="G2998" s="17" t="s">
        <v>22820</v>
      </c>
      <c r="H2998" s="17" t="s">
        <v>22821</v>
      </c>
      <c r="I2998" s="17" t="s">
        <v>86</v>
      </c>
      <c r="J2998" s="15" t="s">
        <v>22822</v>
      </c>
      <c r="K2998" s="15" t="s">
        <v>16004</v>
      </c>
      <c r="L2998" s="18" t="s">
        <v>22823</v>
      </c>
      <c r="M2998" s="15" t="s">
        <v>22123</v>
      </c>
      <c r="N2998" s="15" t="s">
        <v>22124</v>
      </c>
      <c r="O2998" s="16">
        <v>556</v>
      </c>
      <c r="P2998" s="15" t="s">
        <v>90</v>
      </c>
      <c r="Q2998" s="15">
        <v>20000</v>
      </c>
      <c r="R2998" s="15">
        <v>78400</v>
      </c>
      <c r="S2998" s="15">
        <v>98400</v>
      </c>
      <c r="T2998" s="15">
        <v>0.04</v>
      </c>
      <c r="U2998" s="15" t="s">
        <v>18717</v>
      </c>
      <c r="V2998" s="15" t="s">
        <v>76</v>
      </c>
      <c r="W2998" s="16">
        <v>1</v>
      </c>
      <c r="X2998" s="16">
        <v>1</v>
      </c>
      <c r="Y2998" s="15">
        <v>1715</v>
      </c>
      <c r="Z2998" s="15">
        <v>3.9E-2</v>
      </c>
      <c r="AA2998" s="15" t="s">
        <v>21934</v>
      </c>
      <c r="AB2998" s="15" t="s">
        <v>21935</v>
      </c>
      <c r="AC2998" s="15">
        <v>126250</v>
      </c>
      <c r="AD2998" s="26">
        <v>37288</v>
      </c>
      <c r="AE2998" s="15" t="s">
        <v>211</v>
      </c>
      <c r="AF2998" s="15" t="s">
        <v>22824</v>
      </c>
      <c r="AG2998" s="16">
        <v>1</v>
      </c>
      <c r="AH2998" s="15" t="s">
        <v>22825</v>
      </c>
      <c r="AI2998" s="15" t="s">
        <v>78</v>
      </c>
      <c r="AJ2998" s="15">
        <v>1714.6870117200001</v>
      </c>
      <c r="AK2998" s="15">
        <v>167.99943983</v>
      </c>
      <c r="AL2998" s="15">
        <v>3105277.4225499998</v>
      </c>
      <c r="AM2998" s="15">
        <v>1412101.1292399999</v>
      </c>
      <c r="AN2998" s="19">
        <v>0</v>
      </c>
      <c r="AO2998" s="19">
        <v>0</v>
      </c>
      <c r="AP2998" s="19">
        <v>20000</v>
      </c>
      <c r="AQ2998" s="19">
        <v>76900</v>
      </c>
      <c r="AR2998" s="34">
        <f t="shared" si="604"/>
        <v>96900</v>
      </c>
      <c r="AS2998" s="34">
        <v>0</v>
      </c>
      <c r="AT2998" s="34">
        <v>0</v>
      </c>
      <c r="AU2998" s="34">
        <v>0</v>
      </c>
      <c r="AV2998" s="34">
        <v>0</v>
      </c>
      <c r="AW2998" s="35">
        <f t="shared" si="605"/>
        <v>0</v>
      </c>
      <c r="AX2998" s="34">
        <f t="shared" si="606"/>
        <v>96900</v>
      </c>
      <c r="AY2998" s="36">
        <v>1.3258000000000001</v>
      </c>
      <c r="AZ2998" s="36">
        <v>2.0265</v>
      </c>
      <c r="BA2998" s="22"/>
      <c r="BB2998" s="19">
        <v>1938</v>
      </c>
      <c r="BC2998" s="34">
        <f t="shared" si="607"/>
        <v>1284.7002</v>
      </c>
      <c r="BD2998" s="34">
        <f t="shared" si="608"/>
        <v>1963.6785</v>
      </c>
      <c r="BE2998" s="38">
        <v>3.4819999999999997E-2</v>
      </c>
      <c r="BF2998" s="38">
        <f t="shared" si="609"/>
        <v>3.4819999999999997E-2</v>
      </c>
      <c r="BG2998" s="34">
        <v>0</v>
      </c>
      <c r="BH2998" s="34">
        <v>0</v>
      </c>
      <c r="BI2998" s="34">
        <f t="shared" si="610"/>
        <v>1284.7002</v>
      </c>
      <c r="BJ2998" s="34">
        <f t="shared" si="611"/>
        <v>1963.6785</v>
      </c>
      <c r="BK2998" s="34">
        <v>0</v>
      </c>
      <c r="BL2998" s="34">
        <v>25.678499999999985</v>
      </c>
      <c r="BM2998" s="34">
        <f t="shared" si="612"/>
        <v>25.678499999999985</v>
      </c>
      <c r="BN2998" s="39">
        <f t="shared" si="614"/>
        <v>1284.7002</v>
      </c>
      <c r="BO2998" s="39">
        <f t="shared" si="615"/>
        <v>1938</v>
      </c>
      <c r="BP2998" s="39">
        <f t="shared" si="613"/>
        <v>653.2998</v>
      </c>
    </row>
    <row r="2999" spans="1:68" s="25" customFormat="1" ht="14.25" x14ac:dyDescent="0.2">
      <c r="A2999" s="14">
        <v>1888</v>
      </c>
      <c r="B2999" s="40"/>
      <c r="C2999" s="15"/>
      <c r="D2999" s="16">
        <v>28053</v>
      </c>
      <c r="E2999" s="15" t="s">
        <v>22826</v>
      </c>
      <c r="F2999" s="15" t="s">
        <v>22827</v>
      </c>
      <c r="G2999" s="17" t="s">
        <v>22828</v>
      </c>
      <c r="H2999" s="17" t="s">
        <v>22829</v>
      </c>
      <c r="I2999" s="17" t="s">
        <v>250</v>
      </c>
      <c r="J2999" s="15" t="s">
        <v>22830</v>
      </c>
      <c r="K2999" s="15" t="s">
        <v>22831</v>
      </c>
      <c r="L2999" s="18" t="s">
        <v>22832</v>
      </c>
      <c r="M2999" s="15" t="s">
        <v>22123</v>
      </c>
      <c r="N2999" s="15" t="s">
        <v>22124</v>
      </c>
      <c r="O2999" s="16">
        <v>556</v>
      </c>
      <c r="P2999" s="15" t="s">
        <v>90</v>
      </c>
      <c r="Q2999" s="15">
        <v>20000</v>
      </c>
      <c r="R2999" s="15">
        <v>69900</v>
      </c>
      <c r="S2999" s="15">
        <v>89900</v>
      </c>
      <c r="T2999" s="15">
        <v>0.04</v>
      </c>
      <c r="U2999" s="15" t="s">
        <v>18717</v>
      </c>
      <c r="V2999" s="15" t="s">
        <v>76</v>
      </c>
      <c r="W2999" s="16">
        <v>1</v>
      </c>
      <c r="X2999" s="16">
        <v>1</v>
      </c>
      <c r="Y2999" s="15">
        <v>1714</v>
      </c>
      <c r="Z2999" s="15">
        <v>3.9E-2</v>
      </c>
      <c r="AA2999" s="15" t="s">
        <v>21934</v>
      </c>
      <c r="AB2999" s="15" t="s">
        <v>21935</v>
      </c>
      <c r="AC2999" s="15">
        <v>126250</v>
      </c>
      <c r="AD2999" s="26">
        <v>37288</v>
      </c>
      <c r="AE2999" s="15" t="s">
        <v>211</v>
      </c>
      <c r="AF2999" s="15" t="s">
        <v>22833</v>
      </c>
      <c r="AG2999" s="16">
        <v>1</v>
      </c>
      <c r="AH2999" s="15" t="s">
        <v>22834</v>
      </c>
      <c r="AI2999" s="15" t="s">
        <v>78</v>
      </c>
      <c r="AJ2999" s="15">
        <v>1714.40625</v>
      </c>
      <c r="AK2999" s="15">
        <v>167.98439543000001</v>
      </c>
      <c r="AL2999" s="15">
        <v>3105242.8581599998</v>
      </c>
      <c r="AM2999" s="15">
        <v>1412106.6065</v>
      </c>
      <c r="AN2999" s="19">
        <v>0</v>
      </c>
      <c r="AO2999" s="19">
        <v>0</v>
      </c>
      <c r="AP2999" s="19">
        <v>20000</v>
      </c>
      <c r="AQ2999" s="19">
        <v>68600</v>
      </c>
      <c r="AR2999" s="34">
        <f t="shared" si="604"/>
        <v>88600</v>
      </c>
      <c r="AS2999" s="34">
        <v>0</v>
      </c>
      <c r="AT2999" s="34">
        <v>0</v>
      </c>
      <c r="AU2999" s="34">
        <v>0</v>
      </c>
      <c r="AV2999" s="34">
        <v>0</v>
      </c>
      <c r="AW2999" s="35">
        <f t="shared" si="605"/>
        <v>0</v>
      </c>
      <c r="AX2999" s="34">
        <f t="shared" si="606"/>
        <v>88600</v>
      </c>
      <c r="AY2999" s="36">
        <v>1.3258000000000001</v>
      </c>
      <c r="AZ2999" s="36">
        <v>2.0265</v>
      </c>
      <c r="BA2999" s="22"/>
      <c r="BB2999" s="19">
        <v>1772</v>
      </c>
      <c r="BC2999" s="34">
        <f t="shared" si="607"/>
        <v>1174.6588000000002</v>
      </c>
      <c r="BD2999" s="34">
        <f t="shared" si="608"/>
        <v>1795.479</v>
      </c>
      <c r="BE2999" s="38">
        <v>3.4819999999999997E-2</v>
      </c>
      <c r="BF2999" s="38">
        <f t="shared" si="609"/>
        <v>3.4819999999999997E-2</v>
      </c>
      <c r="BG2999" s="34">
        <v>0</v>
      </c>
      <c r="BH2999" s="34">
        <v>0</v>
      </c>
      <c r="BI2999" s="34">
        <f t="shared" si="610"/>
        <v>1174.6588000000002</v>
      </c>
      <c r="BJ2999" s="34">
        <f t="shared" si="611"/>
        <v>1795.479</v>
      </c>
      <c r="BK2999" s="34">
        <v>0</v>
      </c>
      <c r="BL2999" s="34">
        <v>23.479000000000042</v>
      </c>
      <c r="BM2999" s="34">
        <f t="shared" si="612"/>
        <v>23.479000000000042</v>
      </c>
      <c r="BN2999" s="39">
        <f t="shared" si="614"/>
        <v>1174.6588000000002</v>
      </c>
      <c r="BO2999" s="39">
        <f t="shared" si="615"/>
        <v>1772</v>
      </c>
      <c r="BP2999" s="39">
        <f t="shared" si="613"/>
        <v>597.34119999999984</v>
      </c>
    </row>
    <row r="3000" spans="1:68" s="25" customFormat="1" ht="14.25" x14ac:dyDescent="0.2">
      <c r="A3000" s="14">
        <v>1889</v>
      </c>
      <c r="B3000" s="40"/>
      <c r="C3000" s="15"/>
      <c r="D3000" s="16">
        <v>13011</v>
      </c>
      <c r="E3000" s="15" t="s">
        <v>22835</v>
      </c>
      <c r="F3000" s="15" t="s">
        <v>22836</v>
      </c>
      <c r="G3000" s="17" t="s">
        <v>22828</v>
      </c>
      <c r="H3000" s="17" t="s">
        <v>22829</v>
      </c>
      <c r="I3000" s="17" t="s">
        <v>250</v>
      </c>
      <c r="J3000" s="15" t="s">
        <v>22830</v>
      </c>
      <c r="K3000" s="15" t="s">
        <v>22831</v>
      </c>
      <c r="L3000" s="18" t="s">
        <v>22837</v>
      </c>
      <c r="M3000" s="15" t="s">
        <v>22123</v>
      </c>
      <c r="N3000" s="15" t="s">
        <v>22124</v>
      </c>
      <c r="O3000" s="16">
        <v>556</v>
      </c>
      <c r="P3000" s="15" t="s">
        <v>90</v>
      </c>
      <c r="Q3000" s="15">
        <v>20000</v>
      </c>
      <c r="R3000" s="15">
        <v>69900</v>
      </c>
      <c r="S3000" s="15">
        <v>89900</v>
      </c>
      <c r="T3000" s="15">
        <v>0.04</v>
      </c>
      <c r="U3000" s="15" t="s">
        <v>18717</v>
      </c>
      <c r="V3000" s="15" t="s">
        <v>76</v>
      </c>
      <c r="W3000" s="16">
        <v>1</v>
      </c>
      <c r="X3000" s="16">
        <v>1</v>
      </c>
      <c r="Y3000" s="15">
        <v>1714</v>
      </c>
      <c r="Z3000" s="15">
        <v>3.9E-2</v>
      </c>
      <c r="AA3000" s="15" t="s">
        <v>21934</v>
      </c>
      <c r="AB3000" s="15" t="s">
        <v>21935</v>
      </c>
      <c r="AC3000" s="15">
        <v>126250</v>
      </c>
      <c r="AD3000" s="26">
        <v>37288</v>
      </c>
      <c r="AE3000" s="15" t="s">
        <v>211</v>
      </c>
      <c r="AF3000" s="15" t="s">
        <v>22474</v>
      </c>
      <c r="AG3000" s="16">
        <v>1</v>
      </c>
      <c r="AH3000" s="15" t="s">
        <v>22838</v>
      </c>
      <c r="AI3000" s="15" t="s">
        <v>78</v>
      </c>
      <c r="AJ3000" s="15">
        <v>1714.4064941399999</v>
      </c>
      <c r="AK3000" s="15">
        <v>167.98450209399999</v>
      </c>
      <c r="AL3000" s="15">
        <v>3105191.9791899999</v>
      </c>
      <c r="AM3000" s="15">
        <v>1412123.8769400001</v>
      </c>
      <c r="AN3000" s="19">
        <v>0</v>
      </c>
      <c r="AO3000" s="19">
        <v>0</v>
      </c>
      <c r="AP3000" s="19">
        <v>20000</v>
      </c>
      <c r="AQ3000" s="19">
        <v>68600</v>
      </c>
      <c r="AR3000" s="34">
        <f t="shared" ref="AR3000:AR3063" si="616">SUM(AN3000:AQ3000)</f>
        <v>88600</v>
      </c>
      <c r="AS3000" s="34">
        <v>0</v>
      </c>
      <c r="AT3000" s="34">
        <v>0</v>
      </c>
      <c r="AU3000" s="34">
        <v>0</v>
      </c>
      <c r="AV3000" s="34">
        <v>0</v>
      </c>
      <c r="AW3000" s="35">
        <f t="shared" ref="AW3000:AW3063" si="617">SUM(AS3000:AV3000)</f>
        <v>0</v>
      </c>
      <c r="AX3000" s="34">
        <f t="shared" ref="AX3000:AX3063" si="618">AR3000-AW3000</f>
        <v>88600</v>
      </c>
      <c r="AY3000" s="36">
        <v>1.3258000000000001</v>
      </c>
      <c r="AZ3000" s="36">
        <v>2.0265</v>
      </c>
      <c r="BA3000" s="22"/>
      <c r="BB3000" s="19">
        <v>1772</v>
      </c>
      <c r="BC3000" s="34">
        <f t="shared" ref="BC3000:BC3063" si="619">(AX3000/100)*AY3000</f>
        <v>1174.6588000000002</v>
      </c>
      <c r="BD3000" s="34">
        <f t="shared" ref="BD3000:BD3063" si="620">(AX3000/100)*AZ3000</f>
        <v>1795.479</v>
      </c>
      <c r="BE3000" s="38">
        <v>3.4819999999999997E-2</v>
      </c>
      <c r="BF3000" s="38">
        <f t="shared" ref="BF3000:BF3038" si="621">BE3000</f>
        <v>3.4819999999999997E-2</v>
      </c>
      <c r="BG3000" s="34">
        <v>0</v>
      </c>
      <c r="BH3000" s="34">
        <v>0</v>
      </c>
      <c r="BI3000" s="34">
        <f t="shared" ref="BI3000:BI3063" si="622">BC3000-BG3000</f>
        <v>1174.6588000000002</v>
      </c>
      <c r="BJ3000" s="34">
        <f t="shared" ref="BJ3000:BJ3063" si="623">BD3000-BH3000</f>
        <v>1795.479</v>
      </c>
      <c r="BK3000" s="34">
        <v>0</v>
      </c>
      <c r="BL3000" s="34">
        <v>23.479000000000042</v>
      </c>
      <c r="BM3000" s="34">
        <f t="shared" ref="BM3000:BM3063" si="624">BL3000-BK3000</f>
        <v>23.479000000000042</v>
      </c>
      <c r="BN3000" s="39">
        <f t="shared" si="614"/>
        <v>1174.6588000000002</v>
      </c>
      <c r="BO3000" s="39">
        <f t="shared" si="615"/>
        <v>1772</v>
      </c>
      <c r="BP3000" s="39">
        <f t="shared" si="613"/>
        <v>597.34119999999984</v>
      </c>
    </row>
    <row r="3001" spans="1:68" s="25" customFormat="1" ht="14.25" x14ac:dyDescent="0.2">
      <c r="A3001" s="14">
        <v>1890</v>
      </c>
      <c r="B3001" s="40"/>
      <c r="C3001" s="15"/>
      <c r="D3001" s="16">
        <v>14124</v>
      </c>
      <c r="E3001" s="15" t="s">
        <v>22839</v>
      </c>
      <c r="F3001" s="15" t="s">
        <v>22840</v>
      </c>
      <c r="G3001" s="17" t="s">
        <v>22841</v>
      </c>
      <c r="H3001" s="17" t="s">
        <v>22842</v>
      </c>
      <c r="I3001" s="17" t="s">
        <v>3741</v>
      </c>
      <c r="J3001" s="15" t="s">
        <v>22843</v>
      </c>
      <c r="K3001" s="15" t="s">
        <v>86</v>
      </c>
      <c r="L3001" s="18" t="s">
        <v>22844</v>
      </c>
      <c r="M3001" s="15" t="s">
        <v>22123</v>
      </c>
      <c r="N3001" s="15" t="s">
        <v>22124</v>
      </c>
      <c r="O3001" s="16">
        <v>556</v>
      </c>
      <c r="P3001" s="15" t="s">
        <v>90</v>
      </c>
      <c r="Q3001" s="15">
        <v>20000</v>
      </c>
      <c r="R3001" s="15">
        <v>68900</v>
      </c>
      <c r="S3001" s="15">
        <v>88900</v>
      </c>
      <c r="T3001" s="15">
        <v>0.04</v>
      </c>
      <c r="U3001" s="15" t="s">
        <v>18717</v>
      </c>
      <c r="V3001" s="15" t="s">
        <v>76</v>
      </c>
      <c r="W3001" s="16">
        <v>1</v>
      </c>
      <c r="X3001" s="16">
        <v>1</v>
      </c>
      <c r="Y3001" s="15">
        <v>1715</v>
      </c>
      <c r="Z3001" s="15">
        <v>3.9E-2</v>
      </c>
      <c r="AA3001" s="15" t="s">
        <v>21934</v>
      </c>
      <c r="AB3001" s="15" t="s">
        <v>21935</v>
      </c>
      <c r="AC3001" s="15">
        <v>126250</v>
      </c>
      <c r="AD3001" s="26">
        <v>37288</v>
      </c>
      <c r="AE3001" s="15" t="s">
        <v>211</v>
      </c>
      <c r="AF3001" s="15" t="s">
        <v>22466</v>
      </c>
      <c r="AG3001" s="16">
        <v>1</v>
      </c>
      <c r="AH3001" s="15" t="s">
        <v>22845</v>
      </c>
      <c r="AI3001" s="15" t="s">
        <v>78</v>
      </c>
      <c r="AJ3001" s="15">
        <v>1714.6899414100001</v>
      </c>
      <c r="AK3001" s="15">
        <v>167.99953911899999</v>
      </c>
      <c r="AL3001" s="15">
        <v>3105165.1139199999</v>
      </c>
      <c r="AM3001" s="15">
        <v>1412146.3036700001</v>
      </c>
      <c r="AN3001" s="19">
        <v>0</v>
      </c>
      <c r="AO3001" s="19">
        <v>0</v>
      </c>
      <c r="AP3001" s="19">
        <v>20000</v>
      </c>
      <c r="AQ3001" s="19">
        <v>69200</v>
      </c>
      <c r="AR3001" s="34">
        <f t="shared" si="616"/>
        <v>89200</v>
      </c>
      <c r="AS3001" s="34">
        <v>0</v>
      </c>
      <c r="AT3001" s="34">
        <v>0</v>
      </c>
      <c r="AU3001" s="34">
        <v>0</v>
      </c>
      <c r="AV3001" s="34">
        <v>0</v>
      </c>
      <c r="AW3001" s="35">
        <f t="shared" si="617"/>
        <v>0</v>
      </c>
      <c r="AX3001" s="34">
        <f t="shared" si="618"/>
        <v>89200</v>
      </c>
      <c r="AY3001" s="36">
        <v>1.3258000000000001</v>
      </c>
      <c r="AZ3001" s="36">
        <v>2.0265</v>
      </c>
      <c r="BA3001" s="22"/>
      <c r="BB3001" s="19">
        <v>1784</v>
      </c>
      <c r="BC3001" s="34">
        <f t="shared" si="619"/>
        <v>1182.6136000000001</v>
      </c>
      <c r="BD3001" s="34">
        <f t="shared" si="620"/>
        <v>1807.6379999999999</v>
      </c>
      <c r="BE3001" s="38">
        <v>3.4819999999999997E-2</v>
      </c>
      <c r="BF3001" s="38">
        <f t="shared" si="621"/>
        <v>3.4819999999999997E-2</v>
      </c>
      <c r="BG3001" s="34">
        <v>0</v>
      </c>
      <c r="BH3001" s="34">
        <v>0</v>
      </c>
      <c r="BI3001" s="34">
        <f t="shared" si="622"/>
        <v>1182.6136000000001</v>
      </c>
      <c r="BJ3001" s="34">
        <f t="shared" si="623"/>
        <v>1807.6379999999999</v>
      </c>
      <c r="BK3001" s="34">
        <v>0</v>
      </c>
      <c r="BL3001" s="34">
        <v>23.63799999999992</v>
      </c>
      <c r="BM3001" s="34">
        <f t="shared" si="624"/>
        <v>23.63799999999992</v>
      </c>
      <c r="BN3001" s="39">
        <f t="shared" si="614"/>
        <v>1182.6136000000001</v>
      </c>
      <c r="BO3001" s="39">
        <f t="shared" si="615"/>
        <v>1784</v>
      </c>
      <c r="BP3001" s="39">
        <f t="shared" si="613"/>
        <v>601.38639999999987</v>
      </c>
    </row>
    <row r="3002" spans="1:68" s="25" customFormat="1" ht="14.25" x14ac:dyDescent="0.2">
      <c r="A3002" s="14">
        <v>1891</v>
      </c>
      <c r="B3002" s="40"/>
      <c r="C3002" s="15"/>
      <c r="D3002" s="16">
        <v>11689</v>
      </c>
      <c r="E3002" s="15" t="s">
        <v>22846</v>
      </c>
      <c r="F3002" s="15" t="s">
        <v>22847</v>
      </c>
      <c r="G3002" s="17" t="s">
        <v>22848</v>
      </c>
      <c r="H3002" s="17" t="s">
        <v>22849</v>
      </c>
      <c r="I3002" s="17" t="s">
        <v>86</v>
      </c>
      <c r="J3002" s="15" t="s">
        <v>22850</v>
      </c>
      <c r="K3002" s="15" t="s">
        <v>19777</v>
      </c>
      <c r="L3002" s="18" t="s">
        <v>22851</v>
      </c>
      <c r="M3002" s="15" t="s">
        <v>22123</v>
      </c>
      <c r="N3002" s="15" t="s">
        <v>22124</v>
      </c>
      <c r="O3002" s="16">
        <v>556</v>
      </c>
      <c r="P3002" s="15" t="s">
        <v>90</v>
      </c>
      <c r="Q3002" s="15">
        <v>20000</v>
      </c>
      <c r="R3002" s="15">
        <v>81000</v>
      </c>
      <c r="S3002" s="15">
        <v>101000</v>
      </c>
      <c r="T3002" s="15">
        <v>0.04</v>
      </c>
      <c r="U3002" s="15" t="s">
        <v>18717</v>
      </c>
      <c r="V3002" s="15" t="s">
        <v>76</v>
      </c>
      <c r="W3002" s="16">
        <v>1</v>
      </c>
      <c r="X3002" s="16">
        <v>1</v>
      </c>
      <c r="Y3002" s="15">
        <v>1715</v>
      </c>
      <c r="Z3002" s="15">
        <v>3.9E-2</v>
      </c>
      <c r="AA3002" s="15" t="s">
        <v>21934</v>
      </c>
      <c r="AB3002" s="15" t="s">
        <v>21935</v>
      </c>
      <c r="AC3002" s="15">
        <v>54000</v>
      </c>
      <c r="AD3002" s="26">
        <v>37911</v>
      </c>
      <c r="AE3002" s="15" t="s">
        <v>119</v>
      </c>
      <c r="AF3002" s="15" t="s">
        <v>119</v>
      </c>
      <c r="AG3002" s="16">
        <v>1</v>
      </c>
      <c r="AH3002" s="15" t="s">
        <v>22852</v>
      </c>
      <c r="AI3002" s="15" t="s">
        <v>78</v>
      </c>
      <c r="AJ3002" s="15">
        <v>1714.99487305</v>
      </c>
      <c r="AK3002" s="15">
        <v>167.999784949</v>
      </c>
      <c r="AL3002" s="15">
        <v>3105124.06617</v>
      </c>
      <c r="AM3002" s="15">
        <v>1412190.85096</v>
      </c>
      <c r="AN3002" s="19">
        <v>0</v>
      </c>
      <c r="AO3002" s="19">
        <v>0</v>
      </c>
      <c r="AP3002" s="19">
        <v>20000</v>
      </c>
      <c r="AQ3002" s="19">
        <v>81100</v>
      </c>
      <c r="AR3002" s="34">
        <f t="shared" si="616"/>
        <v>101100</v>
      </c>
      <c r="AS3002" s="34">
        <v>0</v>
      </c>
      <c r="AT3002" s="34">
        <v>0</v>
      </c>
      <c r="AU3002" s="34">
        <v>0</v>
      </c>
      <c r="AV3002" s="34">
        <v>0</v>
      </c>
      <c r="AW3002" s="35">
        <f t="shared" si="617"/>
        <v>0</v>
      </c>
      <c r="AX3002" s="34">
        <f t="shared" si="618"/>
        <v>101100</v>
      </c>
      <c r="AY3002" s="36">
        <v>1.3258000000000001</v>
      </c>
      <c r="AZ3002" s="36">
        <v>2.0265</v>
      </c>
      <c r="BA3002" s="22"/>
      <c r="BB3002" s="19">
        <v>2022</v>
      </c>
      <c r="BC3002" s="34">
        <f t="shared" si="619"/>
        <v>1340.3838000000001</v>
      </c>
      <c r="BD3002" s="34">
        <f t="shared" si="620"/>
        <v>2048.7914999999998</v>
      </c>
      <c r="BE3002" s="38">
        <v>3.4819999999999997E-2</v>
      </c>
      <c r="BF3002" s="38">
        <f t="shared" si="621"/>
        <v>3.4819999999999997E-2</v>
      </c>
      <c r="BG3002" s="34">
        <v>0</v>
      </c>
      <c r="BH3002" s="34">
        <v>0</v>
      </c>
      <c r="BI3002" s="34">
        <f t="shared" si="622"/>
        <v>1340.3838000000001</v>
      </c>
      <c r="BJ3002" s="34">
        <f t="shared" si="623"/>
        <v>2048.7914999999998</v>
      </c>
      <c r="BK3002" s="34">
        <v>0</v>
      </c>
      <c r="BL3002" s="34">
        <v>26.791499999999814</v>
      </c>
      <c r="BM3002" s="34">
        <f t="shared" si="624"/>
        <v>26.791499999999814</v>
      </c>
      <c r="BN3002" s="39">
        <f t="shared" si="614"/>
        <v>1340.3838000000001</v>
      </c>
      <c r="BO3002" s="39">
        <f t="shared" si="615"/>
        <v>2022</v>
      </c>
      <c r="BP3002" s="39">
        <f t="shared" si="613"/>
        <v>681.61619999999994</v>
      </c>
    </row>
    <row r="3003" spans="1:68" s="25" customFormat="1" ht="14.25" x14ac:dyDescent="0.2">
      <c r="A3003" s="14">
        <v>1892</v>
      </c>
      <c r="B3003" s="40"/>
      <c r="C3003" s="15"/>
      <c r="D3003" s="16">
        <v>32314</v>
      </c>
      <c r="E3003" s="15" t="s">
        <v>22853</v>
      </c>
      <c r="F3003" s="15" t="s">
        <v>22854</v>
      </c>
      <c r="G3003" s="17" t="s">
        <v>22855</v>
      </c>
      <c r="H3003" s="17" t="s">
        <v>22856</v>
      </c>
      <c r="I3003" s="17" t="s">
        <v>86</v>
      </c>
      <c r="J3003" s="15" t="s">
        <v>22857</v>
      </c>
      <c r="K3003" s="15" t="s">
        <v>20653</v>
      </c>
      <c r="L3003" s="18" t="s">
        <v>22858</v>
      </c>
      <c r="M3003" s="15" t="s">
        <v>22123</v>
      </c>
      <c r="N3003" s="15" t="s">
        <v>22124</v>
      </c>
      <c r="O3003" s="16">
        <v>556</v>
      </c>
      <c r="P3003" s="15" t="s">
        <v>90</v>
      </c>
      <c r="Q3003" s="15">
        <v>20000</v>
      </c>
      <c r="R3003" s="15">
        <v>81000</v>
      </c>
      <c r="S3003" s="15">
        <v>101000</v>
      </c>
      <c r="T3003" s="15">
        <v>0.04</v>
      </c>
      <c r="U3003" s="15" t="s">
        <v>18717</v>
      </c>
      <c r="V3003" s="15" t="s">
        <v>76</v>
      </c>
      <c r="W3003" s="16">
        <v>1</v>
      </c>
      <c r="X3003" s="16">
        <v>1</v>
      </c>
      <c r="Y3003" s="15">
        <v>1715</v>
      </c>
      <c r="Z3003" s="15">
        <v>3.9E-2</v>
      </c>
      <c r="AA3003" s="15" t="s">
        <v>21934</v>
      </c>
      <c r="AB3003" s="15" t="s">
        <v>21935</v>
      </c>
      <c r="AC3003" s="15">
        <v>54000</v>
      </c>
      <c r="AD3003" s="26">
        <v>37911</v>
      </c>
      <c r="AE3003" s="15" t="s">
        <v>119</v>
      </c>
      <c r="AF3003" s="15" t="s">
        <v>119</v>
      </c>
      <c r="AG3003" s="16">
        <v>1</v>
      </c>
      <c r="AH3003" s="15" t="s">
        <v>22859</v>
      </c>
      <c r="AI3003" s="15" t="s">
        <v>78</v>
      </c>
      <c r="AJ3003" s="15">
        <v>1714.99511719</v>
      </c>
      <c r="AK3003" s="15">
        <v>167.99987693</v>
      </c>
      <c r="AL3003" s="15">
        <v>3105153.2298300001</v>
      </c>
      <c r="AM3003" s="15">
        <v>1412210.2022500001</v>
      </c>
      <c r="AN3003" s="19">
        <v>0</v>
      </c>
      <c r="AO3003" s="19">
        <v>0</v>
      </c>
      <c r="AP3003" s="19">
        <v>20000</v>
      </c>
      <c r="AQ3003" s="19">
        <v>81100</v>
      </c>
      <c r="AR3003" s="34">
        <f t="shared" si="616"/>
        <v>101100</v>
      </c>
      <c r="AS3003" s="34">
        <v>0</v>
      </c>
      <c r="AT3003" s="34">
        <v>0</v>
      </c>
      <c r="AU3003" s="34">
        <v>0</v>
      </c>
      <c r="AV3003" s="34">
        <v>0</v>
      </c>
      <c r="AW3003" s="35">
        <f t="shared" si="617"/>
        <v>0</v>
      </c>
      <c r="AX3003" s="34">
        <f t="shared" si="618"/>
        <v>101100</v>
      </c>
      <c r="AY3003" s="36">
        <v>1.3258000000000001</v>
      </c>
      <c r="AZ3003" s="36">
        <v>2.0265</v>
      </c>
      <c r="BA3003" s="22"/>
      <c r="BB3003" s="19">
        <v>2022</v>
      </c>
      <c r="BC3003" s="34">
        <f t="shared" si="619"/>
        <v>1340.3838000000001</v>
      </c>
      <c r="BD3003" s="34">
        <f t="shared" si="620"/>
        <v>2048.7914999999998</v>
      </c>
      <c r="BE3003" s="38">
        <v>3.4819999999999997E-2</v>
      </c>
      <c r="BF3003" s="38">
        <f t="shared" si="621"/>
        <v>3.4819999999999997E-2</v>
      </c>
      <c r="BG3003" s="34">
        <v>0</v>
      </c>
      <c r="BH3003" s="34">
        <v>0</v>
      </c>
      <c r="BI3003" s="34">
        <f t="shared" si="622"/>
        <v>1340.3838000000001</v>
      </c>
      <c r="BJ3003" s="34">
        <f t="shared" si="623"/>
        <v>2048.7914999999998</v>
      </c>
      <c r="BK3003" s="34">
        <v>0</v>
      </c>
      <c r="BL3003" s="34">
        <v>26.791499999999814</v>
      </c>
      <c r="BM3003" s="34">
        <f t="shared" si="624"/>
        <v>26.791499999999814</v>
      </c>
      <c r="BN3003" s="39">
        <f t="shared" si="614"/>
        <v>1340.3838000000001</v>
      </c>
      <c r="BO3003" s="39">
        <f t="shared" si="615"/>
        <v>2022</v>
      </c>
      <c r="BP3003" s="39">
        <f t="shared" si="613"/>
        <v>681.61619999999994</v>
      </c>
    </row>
    <row r="3004" spans="1:68" s="25" customFormat="1" ht="14.25" x14ac:dyDescent="0.2">
      <c r="A3004" s="14">
        <v>1893</v>
      </c>
      <c r="B3004" s="40"/>
      <c r="C3004" s="15" t="s">
        <v>22860</v>
      </c>
      <c r="D3004" s="16">
        <v>31707</v>
      </c>
      <c r="E3004" s="15" t="s">
        <v>22861</v>
      </c>
      <c r="F3004" s="15" t="s">
        <v>22860</v>
      </c>
      <c r="G3004" s="17" t="s">
        <v>22862</v>
      </c>
      <c r="H3004" s="17" t="s">
        <v>22863</v>
      </c>
      <c r="I3004" s="17" t="s">
        <v>86</v>
      </c>
      <c r="J3004" s="15" t="s">
        <v>22864</v>
      </c>
      <c r="K3004" s="15" t="s">
        <v>964</v>
      </c>
      <c r="L3004" s="18" t="s">
        <v>22865</v>
      </c>
      <c r="M3004" s="15" t="s">
        <v>22123</v>
      </c>
      <c r="N3004" s="15" t="s">
        <v>22124</v>
      </c>
      <c r="O3004" s="16">
        <v>556</v>
      </c>
      <c r="P3004" s="15" t="s">
        <v>90</v>
      </c>
      <c r="Q3004" s="15">
        <v>20000</v>
      </c>
      <c r="R3004" s="15">
        <v>81000</v>
      </c>
      <c r="S3004" s="15">
        <v>101000</v>
      </c>
      <c r="T3004" s="15">
        <v>0.04</v>
      </c>
      <c r="U3004" s="15" t="s">
        <v>18717</v>
      </c>
      <c r="V3004" s="15" t="s">
        <v>76</v>
      </c>
      <c r="W3004" s="16">
        <v>1</v>
      </c>
      <c r="X3004" s="16">
        <v>1</v>
      </c>
      <c r="Y3004" s="15">
        <v>1715</v>
      </c>
      <c r="Z3004" s="15">
        <v>3.9E-2</v>
      </c>
      <c r="AA3004" s="15" t="s">
        <v>21934</v>
      </c>
      <c r="AB3004" s="15" t="s">
        <v>21935</v>
      </c>
      <c r="AC3004" s="15">
        <v>54000</v>
      </c>
      <c r="AD3004" s="26">
        <v>37859</v>
      </c>
      <c r="AE3004" s="15" t="s">
        <v>119</v>
      </c>
      <c r="AF3004" s="15" t="s">
        <v>119</v>
      </c>
      <c r="AG3004" s="16">
        <v>1</v>
      </c>
      <c r="AH3004" s="15" t="s">
        <v>22866</v>
      </c>
      <c r="AI3004" s="15" t="s">
        <v>78</v>
      </c>
      <c r="AJ3004" s="15">
        <v>1715.0178222699999</v>
      </c>
      <c r="AK3004" s="15">
        <v>168.00078645100001</v>
      </c>
      <c r="AL3004" s="15">
        <v>3105182.39365</v>
      </c>
      <c r="AM3004" s="15">
        <v>1412229.5535299999</v>
      </c>
      <c r="AN3004" s="19">
        <v>0</v>
      </c>
      <c r="AO3004" s="19">
        <v>0</v>
      </c>
      <c r="AP3004" s="19">
        <v>20000</v>
      </c>
      <c r="AQ3004" s="19">
        <v>81100</v>
      </c>
      <c r="AR3004" s="34">
        <f t="shared" si="616"/>
        <v>101100</v>
      </c>
      <c r="AS3004" s="34">
        <v>0</v>
      </c>
      <c r="AT3004" s="34">
        <v>0</v>
      </c>
      <c r="AU3004" s="34">
        <v>0</v>
      </c>
      <c r="AV3004" s="34">
        <v>0</v>
      </c>
      <c r="AW3004" s="35">
        <f t="shared" si="617"/>
        <v>0</v>
      </c>
      <c r="AX3004" s="34">
        <f t="shared" si="618"/>
        <v>101100</v>
      </c>
      <c r="AY3004" s="36">
        <v>1.3258000000000001</v>
      </c>
      <c r="AZ3004" s="36">
        <v>2.0265</v>
      </c>
      <c r="BA3004" s="22"/>
      <c r="BB3004" s="19">
        <v>2022</v>
      </c>
      <c r="BC3004" s="34">
        <f t="shared" si="619"/>
        <v>1340.3838000000001</v>
      </c>
      <c r="BD3004" s="34">
        <f t="shared" si="620"/>
        <v>2048.7914999999998</v>
      </c>
      <c r="BE3004" s="38">
        <v>3.4819999999999997E-2</v>
      </c>
      <c r="BF3004" s="38">
        <f t="shared" si="621"/>
        <v>3.4819999999999997E-2</v>
      </c>
      <c r="BG3004" s="34">
        <v>0</v>
      </c>
      <c r="BH3004" s="34">
        <v>0</v>
      </c>
      <c r="BI3004" s="34">
        <f t="shared" si="622"/>
        <v>1340.3838000000001</v>
      </c>
      <c r="BJ3004" s="34">
        <f t="shared" si="623"/>
        <v>2048.7914999999998</v>
      </c>
      <c r="BK3004" s="34">
        <v>0</v>
      </c>
      <c r="BL3004" s="34">
        <v>26.791499999999814</v>
      </c>
      <c r="BM3004" s="34">
        <f t="shared" si="624"/>
        <v>26.791499999999814</v>
      </c>
      <c r="BN3004" s="39">
        <f t="shared" si="614"/>
        <v>1340.3838000000001</v>
      </c>
      <c r="BO3004" s="39">
        <f t="shared" si="615"/>
        <v>2022</v>
      </c>
      <c r="BP3004" s="39">
        <f t="shared" si="613"/>
        <v>681.61619999999994</v>
      </c>
    </row>
    <row r="3005" spans="1:68" s="25" customFormat="1" ht="14.25" x14ac:dyDescent="0.2">
      <c r="A3005" s="14">
        <v>1894</v>
      </c>
      <c r="B3005" s="40"/>
      <c r="C3005" s="15" t="s">
        <v>176</v>
      </c>
      <c r="D3005" s="16">
        <v>33043</v>
      </c>
      <c r="E3005" s="15" t="s">
        <v>22867</v>
      </c>
      <c r="F3005" s="15" t="s">
        <v>22868</v>
      </c>
      <c r="G3005" s="17" t="s">
        <v>22869</v>
      </c>
      <c r="H3005" s="17" t="s">
        <v>22870</v>
      </c>
      <c r="I3005" s="17" t="s">
        <v>86</v>
      </c>
      <c r="J3005" s="15" t="s">
        <v>22871</v>
      </c>
      <c r="K3005" s="15" t="s">
        <v>10922</v>
      </c>
      <c r="L3005" s="18" t="s">
        <v>22872</v>
      </c>
      <c r="M3005" s="15" t="s">
        <v>22123</v>
      </c>
      <c r="N3005" s="15" t="s">
        <v>22124</v>
      </c>
      <c r="O3005" s="16">
        <v>556</v>
      </c>
      <c r="P3005" s="15" t="s">
        <v>90</v>
      </c>
      <c r="Q3005" s="15">
        <v>20000</v>
      </c>
      <c r="R3005" s="15">
        <v>81000</v>
      </c>
      <c r="S3005" s="15">
        <v>101000</v>
      </c>
      <c r="T3005" s="15">
        <v>0.04</v>
      </c>
      <c r="U3005" s="15" t="s">
        <v>18717</v>
      </c>
      <c r="V3005" s="15" t="s">
        <v>76</v>
      </c>
      <c r="W3005" s="16">
        <v>1</v>
      </c>
      <c r="X3005" s="16">
        <v>1</v>
      </c>
      <c r="Y3005" s="15">
        <v>1715</v>
      </c>
      <c r="Z3005" s="15">
        <v>3.9E-2</v>
      </c>
      <c r="AA3005" s="15" t="s">
        <v>21934</v>
      </c>
      <c r="AB3005" s="15" t="s">
        <v>21935</v>
      </c>
      <c r="AC3005" s="15">
        <v>54000</v>
      </c>
      <c r="AD3005" s="26">
        <v>37859</v>
      </c>
      <c r="AE3005" s="15" t="s">
        <v>119</v>
      </c>
      <c r="AF3005" s="15" t="s">
        <v>119</v>
      </c>
      <c r="AG3005" s="16">
        <v>1</v>
      </c>
      <c r="AH3005" s="15" t="s">
        <v>22873</v>
      </c>
      <c r="AI3005" s="15" t="s">
        <v>78</v>
      </c>
      <c r="AJ3005" s="15">
        <v>1714.9858398399999</v>
      </c>
      <c r="AK3005" s="15">
        <v>167.999422149</v>
      </c>
      <c r="AL3005" s="15">
        <v>3105211.5574699999</v>
      </c>
      <c r="AM3005" s="15">
        <v>1412248.9048200001</v>
      </c>
      <c r="AN3005" s="19">
        <v>0</v>
      </c>
      <c r="AO3005" s="19">
        <v>0</v>
      </c>
      <c r="AP3005" s="19">
        <v>20000</v>
      </c>
      <c r="AQ3005" s="19">
        <v>81100</v>
      </c>
      <c r="AR3005" s="34">
        <f t="shared" si="616"/>
        <v>101100</v>
      </c>
      <c r="AS3005" s="34">
        <v>0</v>
      </c>
      <c r="AT3005" s="34">
        <v>0</v>
      </c>
      <c r="AU3005" s="34">
        <v>0</v>
      </c>
      <c r="AV3005" s="34">
        <v>0</v>
      </c>
      <c r="AW3005" s="35">
        <f t="shared" si="617"/>
        <v>0</v>
      </c>
      <c r="AX3005" s="34">
        <f t="shared" si="618"/>
        <v>101100</v>
      </c>
      <c r="AY3005" s="36">
        <v>1.3258000000000001</v>
      </c>
      <c r="AZ3005" s="36">
        <v>2.0265</v>
      </c>
      <c r="BA3005" s="22"/>
      <c r="BB3005" s="19">
        <v>2022</v>
      </c>
      <c r="BC3005" s="34">
        <f t="shared" si="619"/>
        <v>1340.3838000000001</v>
      </c>
      <c r="BD3005" s="34">
        <f t="shared" si="620"/>
        <v>2048.7914999999998</v>
      </c>
      <c r="BE3005" s="38">
        <v>3.4819999999999997E-2</v>
      </c>
      <c r="BF3005" s="38">
        <f t="shared" si="621"/>
        <v>3.4819999999999997E-2</v>
      </c>
      <c r="BG3005" s="34">
        <v>0</v>
      </c>
      <c r="BH3005" s="34">
        <v>0</v>
      </c>
      <c r="BI3005" s="34">
        <f t="shared" si="622"/>
        <v>1340.3838000000001</v>
      </c>
      <c r="BJ3005" s="34">
        <f t="shared" si="623"/>
        <v>2048.7914999999998</v>
      </c>
      <c r="BK3005" s="34">
        <v>0</v>
      </c>
      <c r="BL3005" s="34">
        <v>26.791499999999814</v>
      </c>
      <c r="BM3005" s="34">
        <f t="shared" si="624"/>
        <v>26.791499999999814</v>
      </c>
      <c r="BN3005" s="39">
        <f t="shared" si="614"/>
        <v>1340.3838000000001</v>
      </c>
      <c r="BO3005" s="39">
        <f t="shared" si="615"/>
        <v>2022</v>
      </c>
      <c r="BP3005" s="39">
        <f t="shared" si="613"/>
        <v>681.61619999999994</v>
      </c>
    </row>
    <row r="3006" spans="1:68" s="25" customFormat="1" ht="14.25" x14ac:dyDescent="0.2">
      <c r="A3006" s="14">
        <v>1895</v>
      </c>
      <c r="B3006" s="40"/>
      <c r="C3006" s="15" t="s">
        <v>159</v>
      </c>
      <c r="D3006" s="16">
        <v>15796</v>
      </c>
      <c r="E3006" s="15" t="s">
        <v>22874</v>
      </c>
      <c r="F3006" s="15" t="s">
        <v>22875</v>
      </c>
      <c r="G3006" s="17" t="s">
        <v>22876</v>
      </c>
      <c r="H3006" s="17" t="s">
        <v>22877</v>
      </c>
      <c r="I3006" s="17" t="s">
        <v>86</v>
      </c>
      <c r="J3006" s="15" t="s">
        <v>22878</v>
      </c>
      <c r="K3006" s="15" t="s">
        <v>86</v>
      </c>
      <c r="L3006" s="18" t="s">
        <v>22879</v>
      </c>
      <c r="M3006" s="15" t="s">
        <v>22123</v>
      </c>
      <c r="N3006" s="15" t="s">
        <v>22124</v>
      </c>
      <c r="O3006" s="16">
        <v>556</v>
      </c>
      <c r="P3006" s="15" t="s">
        <v>90</v>
      </c>
      <c r="Q3006" s="15">
        <v>20000</v>
      </c>
      <c r="R3006" s="15">
        <v>100800</v>
      </c>
      <c r="S3006" s="15">
        <v>120800</v>
      </c>
      <c r="T3006" s="15">
        <v>0.04</v>
      </c>
      <c r="U3006" s="15" t="s">
        <v>18717</v>
      </c>
      <c r="V3006" s="15" t="s">
        <v>76</v>
      </c>
      <c r="W3006" s="16">
        <v>1</v>
      </c>
      <c r="X3006" s="16">
        <v>1</v>
      </c>
      <c r="Y3006" s="15">
        <v>1715</v>
      </c>
      <c r="Z3006" s="15">
        <v>3.9E-2</v>
      </c>
      <c r="AA3006" s="15" t="s">
        <v>21934</v>
      </c>
      <c r="AB3006" s="15" t="s">
        <v>21935</v>
      </c>
      <c r="AC3006" s="15">
        <v>54000</v>
      </c>
      <c r="AD3006" s="26">
        <v>37859</v>
      </c>
      <c r="AE3006" s="15" t="s">
        <v>119</v>
      </c>
      <c r="AF3006" s="15" t="s">
        <v>119</v>
      </c>
      <c r="AG3006" s="16">
        <v>1</v>
      </c>
      <c r="AH3006" s="15" t="s">
        <v>22880</v>
      </c>
      <c r="AI3006" s="15" t="s">
        <v>78</v>
      </c>
      <c r="AJ3006" s="15">
        <v>1714.9953613299999</v>
      </c>
      <c r="AK3006" s="15">
        <v>167.999750049</v>
      </c>
      <c r="AL3006" s="15">
        <v>3105157.5669200001</v>
      </c>
      <c r="AM3006" s="15">
        <v>1412347.5938200001</v>
      </c>
      <c r="AN3006" s="19">
        <v>0</v>
      </c>
      <c r="AO3006" s="19">
        <v>0</v>
      </c>
      <c r="AP3006" s="19">
        <v>20000</v>
      </c>
      <c r="AQ3006" s="19">
        <v>94500</v>
      </c>
      <c r="AR3006" s="34">
        <f t="shared" si="616"/>
        <v>114500</v>
      </c>
      <c r="AS3006" s="34">
        <v>0</v>
      </c>
      <c r="AT3006" s="34">
        <v>0</v>
      </c>
      <c r="AU3006" s="34">
        <v>0</v>
      </c>
      <c r="AV3006" s="34">
        <v>0</v>
      </c>
      <c r="AW3006" s="35">
        <f t="shared" si="617"/>
        <v>0</v>
      </c>
      <c r="AX3006" s="34">
        <f t="shared" si="618"/>
        <v>114500</v>
      </c>
      <c r="AY3006" s="36">
        <v>1.3258000000000001</v>
      </c>
      <c r="AZ3006" s="36">
        <v>2.0265</v>
      </c>
      <c r="BA3006" s="22"/>
      <c r="BB3006" s="19">
        <v>2290</v>
      </c>
      <c r="BC3006" s="34">
        <f t="shared" si="619"/>
        <v>1518.0410000000002</v>
      </c>
      <c r="BD3006" s="34">
        <f t="shared" si="620"/>
        <v>2320.3424999999997</v>
      </c>
      <c r="BE3006" s="38">
        <v>3.4819999999999997E-2</v>
      </c>
      <c r="BF3006" s="38">
        <f t="shared" si="621"/>
        <v>3.4819999999999997E-2</v>
      </c>
      <c r="BG3006" s="34">
        <v>0</v>
      </c>
      <c r="BH3006" s="34">
        <v>0</v>
      </c>
      <c r="BI3006" s="34">
        <f t="shared" si="622"/>
        <v>1518.0410000000002</v>
      </c>
      <c r="BJ3006" s="34">
        <f t="shared" si="623"/>
        <v>2320.3424999999997</v>
      </c>
      <c r="BK3006" s="34">
        <v>0</v>
      </c>
      <c r="BL3006" s="34">
        <v>30.342499999999745</v>
      </c>
      <c r="BM3006" s="34">
        <f t="shared" si="624"/>
        <v>30.342499999999745</v>
      </c>
      <c r="BN3006" s="39">
        <f t="shared" si="614"/>
        <v>1518.0410000000002</v>
      </c>
      <c r="BO3006" s="39">
        <f t="shared" si="615"/>
        <v>2290</v>
      </c>
      <c r="BP3006" s="39">
        <f t="shared" si="613"/>
        <v>771.95899999999983</v>
      </c>
    </row>
    <row r="3007" spans="1:68" s="25" customFormat="1" ht="14.25" x14ac:dyDescent="0.2">
      <c r="A3007" s="14">
        <v>1896</v>
      </c>
      <c r="B3007" s="40"/>
      <c r="C3007" s="15" t="s">
        <v>150</v>
      </c>
      <c r="D3007" s="16">
        <v>35177</v>
      </c>
      <c r="E3007" s="15" t="s">
        <v>22881</v>
      </c>
      <c r="F3007" s="15" t="s">
        <v>22882</v>
      </c>
      <c r="G3007" s="17" t="s">
        <v>22883</v>
      </c>
      <c r="H3007" s="17" t="s">
        <v>22884</v>
      </c>
      <c r="I3007" s="17" t="s">
        <v>86</v>
      </c>
      <c r="J3007" s="15" t="s">
        <v>22885</v>
      </c>
      <c r="K3007" s="15" t="s">
        <v>86</v>
      </c>
      <c r="L3007" s="18" t="s">
        <v>22886</v>
      </c>
      <c r="M3007" s="15" t="s">
        <v>22123</v>
      </c>
      <c r="N3007" s="15" t="s">
        <v>22124</v>
      </c>
      <c r="O3007" s="16">
        <v>556</v>
      </c>
      <c r="P3007" s="15" t="s">
        <v>90</v>
      </c>
      <c r="Q3007" s="15">
        <v>20000</v>
      </c>
      <c r="R3007" s="15">
        <v>100800</v>
      </c>
      <c r="S3007" s="15">
        <v>120800</v>
      </c>
      <c r="T3007" s="15">
        <v>0.04</v>
      </c>
      <c r="U3007" s="15" t="s">
        <v>18717</v>
      </c>
      <c r="V3007" s="15" t="s">
        <v>76</v>
      </c>
      <c r="W3007" s="16">
        <v>1</v>
      </c>
      <c r="X3007" s="16">
        <v>1</v>
      </c>
      <c r="Y3007" s="15">
        <v>1715</v>
      </c>
      <c r="Z3007" s="15">
        <v>3.9E-2</v>
      </c>
      <c r="AA3007" s="15" t="s">
        <v>21934</v>
      </c>
      <c r="AB3007" s="15" t="s">
        <v>21935</v>
      </c>
      <c r="AC3007" s="15">
        <v>54000</v>
      </c>
      <c r="AD3007" s="26">
        <v>37859</v>
      </c>
      <c r="AE3007" s="15" t="s">
        <v>119</v>
      </c>
      <c r="AF3007" s="15" t="s">
        <v>119</v>
      </c>
      <c r="AG3007" s="16">
        <v>1</v>
      </c>
      <c r="AH3007" s="15" t="s">
        <v>22887</v>
      </c>
      <c r="AI3007" s="15" t="s">
        <v>78</v>
      </c>
      <c r="AJ3007" s="15">
        <v>1715.0014648399999</v>
      </c>
      <c r="AK3007" s="15">
        <v>168.00010716</v>
      </c>
      <c r="AL3007" s="15">
        <v>3105128.2041799999</v>
      </c>
      <c r="AM3007" s="15">
        <v>1412328.54575</v>
      </c>
      <c r="AN3007" s="19">
        <v>0</v>
      </c>
      <c r="AO3007" s="19">
        <v>0</v>
      </c>
      <c r="AP3007" s="19">
        <v>20000</v>
      </c>
      <c r="AQ3007" s="19">
        <v>94500</v>
      </c>
      <c r="AR3007" s="34">
        <f t="shared" si="616"/>
        <v>114500</v>
      </c>
      <c r="AS3007" s="34">
        <v>0</v>
      </c>
      <c r="AT3007" s="34">
        <v>0</v>
      </c>
      <c r="AU3007" s="34">
        <v>0</v>
      </c>
      <c r="AV3007" s="34">
        <v>0</v>
      </c>
      <c r="AW3007" s="35">
        <f t="shared" si="617"/>
        <v>0</v>
      </c>
      <c r="AX3007" s="34">
        <f t="shared" si="618"/>
        <v>114500</v>
      </c>
      <c r="AY3007" s="36">
        <v>1.3258000000000001</v>
      </c>
      <c r="AZ3007" s="36">
        <v>2.0265</v>
      </c>
      <c r="BA3007" s="22"/>
      <c r="BB3007" s="19">
        <v>2290</v>
      </c>
      <c r="BC3007" s="34">
        <f t="shared" si="619"/>
        <v>1518.0410000000002</v>
      </c>
      <c r="BD3007" s="34">
        <f t="shared" si="620"/>
        <v>2320.3424999999997</v>
      </c>
      <c r="BE3007" s="38">
        <v>3.4819999999999997E-2</v>
      </c>
      <c r="BF3007" s="38">
        <f t="shared" si="621"/>
        <v>3.4819999999999997E-2</v>
      </c>
      <c r="BG3007" s="34">
        <v>0</v>
      </c>
      <c r="BH3007" s="34">
        <v>0</v>
      </c>
      <c r="BI3007" s="34">
        <f t="shared" si="622"/>
        <v>1518.0410000000002</v>
      </c>
      <c r="BJ3007" s="34">
        <f t="shared" si="623"/>
        <v>2320.3424999999997</v>
      </c>
      <c r="BK3007" s="34">
        <v>0</v>
      </c>
      <c r="BL3007" s="34">
        <v>30.342499999999745</v>
      </c>
      <c r="BM3007" s="34">
        <f t="shared" si="624"/>
        <v>30.342499999999745</v>
      </c>
      <c r="BN3007" s="39">
        <f t="shared" si="614"/>
        <v>1518.0410000000002</v>
      </c>
      <c r="BO3007" s="39">
        <f t="shared" si="615"/>
        <v>2290</v>
      </c>
      <c r="BP3007" s="39">
        <f t="shared" si="613"/>
        <v>771.95899999999983</v>
      </c>
    </row>
    <row r="3008" spans="1:68" s="25" customFormat="1" ht="14.25" x14ac:dyDescent="0.2">
      <c r="A3008" s="14">
        <v>1897</v>
      </c>
      <c r="B3008" s="40"/>
      <c r="C3008" s="15"/>
      <c r="D3008" s="16">
        <v>7888</v>
      </c>
      <c r="E3008" s="15" t="s">
        <v>22888</v>
      </c>
      <c r="F3008" s="15" t="s">
        <v>22889</v>
      </c>
      <c r="G3008" s="17" t="s">
        <v>22890</v>
      </c>
      <c r="H3008" s="17" t="s">
        <v>22891</v>
      </c>
      <c r="I3008" s="17" t="s">
        <v>86</v>
      </c>
      <c r="J3008" s="15" t="s">
        <v>22892</v>
      </c>
      <c r="K3008" s="15" t="s">
        <v>7935</v>
      </c>
      <c r="L3008" s="18" t="s">
        <v>22893</v>
      </c>
      <c r="M3008" s="15" t="s">
        <v>22123</v>
      </c>
      <c r="N3008" s="15" t="s">
        <v>22124</v>
      </c>
      <c r="O3008" s="16">
        <v>556</v>
      </c>
      <c r="P3008" s="15" t="s">
        <v>90</v>
      </c>
      <c r="Q3008" s="15">
        <v>20000</v>
      </c>
      <c r="R3008" s="15">
        <v>100800</v>
      </c>
      <c r="S3008" s="15">
        <v>120800</v>
      </c>
      <c r="T3008" s="15">
        <v>0.04</v>
      </c>
      <c r="U3008" s="15" t="s">
        <v>18717</v>
      </c>
      <c r="V3008" s="15" t="s">
        <v>76</v>
      </c>
      <c r="W3008" s="16">
        <v>1</v>
      </c>
      <c r="X3008" s="16">
        <v>1</v>
      </c>
      <c r="Y3008" s="15">
        <v>1715</v>
      </c>
      <c r="Z3008" s="15">
        <v>3.9E-2</v>
      </c>
      <c r="AA3008" s="15" t="s">
        <v>21888</v>
      </c>
      <c r="AB3008" s="15" t="s">
        <v>21889</v>
      </c>
      <c r="AC3008" s="15">
        <v>54000</v>
      </c>
      <c r="AD3008" s="26">
        <v>37911</v>
      </c>
      <c r="AE3008" s="15" t="s">
        <v>119</v>
      </c>
      <c r="AF3008" s="15" t="s">
        <v>119</v>
      </c>
      <c r="AG3008" s="16">
        <v>1</v>
      </c>
      <c r="AH3008" s="15" t="s">
        <v>22894</v>
      </c>
      <c r="AI3008" s="15" t="s">
        <v>78</v>
      </c>
      <c r="AJ3008" s="15">
        <v>1715.00488281</v>
      </c>
      <c r="AK3008" s="15">
        <v>168.000203836</v>
      </c>
      <c r="AL3008" s="15">
        <v>3105094.6467800001</v>
      </c>
      <c r="AM3008" s="15">
        <v>1412306.77642</v>
      </c>
      <c r="AN3008" s="19">
        <v>0</v>
      </c>
      <c r="AO3008" s="19">
        <v>0</v>
      </c>
      <c r="AP3008" s="19">
        <v>20000</v>
      </c>
      <c r="AQ3008" s="19">
        <v>94500</v>
      </c>
      <c r="AR3008" s="34">
        <f t="shared" si="616"/>
        <v>114500</v>
      </c>
      <c r="AS3008" s="34">
        <v>0</v>
      </c>
      <c r="AT3008" s="34">
        <v>0</v>
      </c>
      <c r="AU3008" s="34">
        <v>0</v>
      </c>
      <c r="AV3008" s="34">
        <v>0</v>
      </c>
      <c r="AW3008" s="35">
        <f t="shared" si="617"/>
        <v>0</v>
      </c>
      <c r="AX3008" s="34">
        <f t="shared" si="618"/>
        <v>114500</v>
      </c>
      <c r="AY3008" s="36">
        <v>1.3258000000000001</v>
      </c>
      <c r="AZ3008" s="36">
        <v>2.0265</v>
      </c>
      <c r="BA3008" s="22"/>
      <c r="BB3008" s="19">
        <v>2290</v>
      </c>
      <c r="BC3008" s="34">
        <f t="shared" si="619"/>
        <v>1518.0410000000002</v>
      </c>
      <c r="BD3008" s="34">
        <f t="shared" si="620"/>
        <v>2320.3424999999997</v>
      </c>
      <c r="BE3008" s="38">
        <v>3.4819999999999997E-2</v>
      </c>
      <c r="BF3008" s="38">
        <f t="shared" si="621"/>
        <v>3.4819999999999997E-2</v>
      </c>
      <c r="BG3008" s="34">
        <v>0</v>
      </c>
      <c r="BH3008" s="34">
        <v>0</v>
      </c>
      <c r="BI3008" s="34">
        <f t="shared" si="622"/>
        <v>1518.0410000000002</v>
      </c>
      <c r="BJ3008" s="34">
        <f t="shared" si="623"/>
        <v>2320.3424999999997</v>
      </c>
      <c r="BK3008" s="34">
        <v>0</v>
      </c>
      <c r="BL3008" s="34">
        <v>30.342499999999745</v>
      </c>
      <c r="BM3008" s="34">
        <f t="shared" si="624"/>
        <v>30.342499999999745</v>
      </c>
      <c r="BN3008" s="39">
        <f t="shared" si="614"/>
        <v>1518.0410000000002</v>
      </c>
      <c r="BO3008" s="39">
        <f t="shared" si="615"/>
        <v>2290</v>
      </c>
      <c r="BP3008" s="39">
        <f t="shared" si="613"/>
        <v>771.95899999999983</v>
      </c>
    </row>
    <row r="3009" spans="1:68" s="25" customFormat="1" ht="14.25" x14ac:dyDescent="0.2">
      <c r="A3009" s="14">
        <v>1898</v>
      </c>
      <c r="B3009" s="40"/>
      <c r="C3009" s="15" t="s">
        <v>176</v>
      </c>
      <c r="D3009" s="16">
        <v>33057</v>
      </c>
      <c r="E3009" s="15" t="s">
        <v>22895</v>
      </c>
      <c r="F3009" s="15" t="s">
        <v>22896</v>
      </c>
      <c r="G3009" s="17" t="s">
        <v>22897</v>
      </c>
      <c r="H3009" s="17" t="s">
        <v>22898</v>
      </c>
      <c r="I3009" s="17" t="s">
        <v>86</v>
      </c>
      <c r="J3009" s="15" t="s">
        <v>22899</v>
      </c>
      <c r="K3009" s="15" t="s">
        <v>806</v>
      </c>
      <c r="L3009" s="18" t="s">
        <v>22900</v>
      </c>
      <c r="M3009" s="15" t="s">
        <v>22123</v>
      </c>
      <c r="N3009" s="15" t="s">
        <v>22124</v>
      </c>
      <c r="O3009" s="16">
        <v>556</v>
      </c>
      <c r="P3009" s="15" t="s">
        <v>90</v>
      </c>
      <c r="Q3009" s="15">
        <v>20000</v>
      </c>
      <c r="R3009" s="15">
        <v>100800</v>
      </c>
      <c r="S3009" s="15">
        <v>120800</v>
      </c>
      <c r="T3009" s="15">
        <v>0.04</v>
      </c>
      <c r="U3009" s="15" t="s">
        <v>18717</v>
      </c>
      <c r="V3009" s="15" t="s">
        <v>76</v>
      </c>
      <c r="W3009" s="16">
        <v>1</v>
      </c>
      <c r="X3009" s="16">
        <v>1</v>
      </c>
      <c r="Y3009" s="15">
        <v>1715</v>
      </c>
      <c r="Z3009" s="15">
        <v>3.9E-2</v>
      </c>
      <c r="AA3009" s="15" t="s">
        <v>21888</v>
      </c>
      <c r="AB3009" s="15" t="s">
        <v>21889</v>
      </c>
      <c r="AC3009" s="15">
        <v>54000</v>
      </c>
      <c r="AD3009" s="26">
        <v>37911</v>
      </c>
      <c r="AE3009" s="15" t="s">
        <v>119</v>
      </c>
      <c r="AF3009" s="15" t="s">
        <v>119</v>
      </c>
      <c r="AG3009" s="16">
        <v>1</v>
      </c>
      <c r="AH3009" s="15" t="s">
        <v>22901</v>
      </c>
      <c r="AI3009" s="15" t="s">
        <v>78</v>
      </c>
      <c r="AJ3009" s="15">
        <v>1715.0014648399999</v>
      </c>
      <c r="AK3009" s="15">
        <v>168.00010714800001</v>
      </c>
      <c r="AL3009" s="15">
        <v>3105065.2840300002</v>
      </c>
      <c r="AM3009" s="15">
        <v>1412287.7282499999</v>
      </c>
      <c r="AN3009" s="19">
        <v>0</v>
      </c>
      <c r="AO3009" s="19">
        <v>0</v>
      </c>
      <c r="AP3009" s="19">
        <v>20000</v>
      </c>
      <c r="AQ3009" s="19">
        <v>94500</v>
      </c>
      <c r="AR3009" s="34">
        <f t="shared" si="616"/>
        <v>114500</v>
      </c>
      <c r="AS3009" s="34">
        <v>0</v>
      </c>
      <c r="AT3009" s="34">
        <v>0</v>
      </c>
      <c r="AU3009" s="34">
        <v>0</v>
      </c>
      <c r="AV3009" s="34">
        <v>0</v>
      </c>
      <c r="AW3009" s="35">
        <f t="shared" si="617"/>
        <v>0</v>
      </c>
      <c r="AX3009" s="34">
        <f t="shared" si="618"/>
        <v>114500</v>
      </c>
      <c r="AY3009" s="36">
        <v>1.3258000000000001</v>
      </c>
      <c r="AZ3009" s="36">
        <v>2.0265</v>
      </c>
      <c r="BA3009" s="22"/>
      <c r="BB3009" s="19">
        <v>2290</v>
      </c>
      <c r="BC3009" s="34">
        <f t="shared" si="619"/>
        <v>1518.0410000000002</v>
      </c>
      <c r="BD3009" s="34">
        <f t="shared" si="620"/>
        <v>2320.3424999999997</v>
      </c>
      <c r="BE3009" s="38">
        <v>3.4819999999999997E-2</v>
      </c>
      <c r="BF3009" s="38">
        <f t="shared" si="621"/>
        <v>3.4819999999999997E-2</v>
      </c>
      <c r="BG3009" s="34">
        <v>0</v>
      </c>
      <c r="BH3009" s="34">
        <v>0</v>
      </c>
      <c r="BI3009" s="34">
        <f t="shared" si="622"/>
        <v>1518.0410000000002</v>
      </c>
      <c r="BJ3009" s="34">
        <f t="shared" si="623"/>
        <v>2320.3424999999997</v>
      </c>
      <c r="BK3009" s="34">
        <v>0</v>
      </c>
      <c r="BL3009" s="34">
        <v>30.342499999999745</v>
      </c>
      <c r="BM3009" s="34">
        <f t="shared" si="624"/>
        <v>30.342499999999745</v>
      </c>
      <c r="BN3009" s="39">
        <f t="shared" si="614"/>
        <v>1518.0410000000002</v>
      </c>
      <c r="BO3009" s="39">
        <f t="shared" si="615"/>
        <v>2290</v>
      </c>
      <c r="BP3009" s="39">
        <f t="shared" si="613"/>
        <v>771.95899999999983</v>
      </c>
    </row>
    <row r="3010" spans="1:68" s="25" customFormat="1" ht="14.25" x14ac:dyDescent="0.2">
      <c r="A3010" s="14">
        <v>1899</v>
      </c>
      <c r="B3010" s="40"/>
      <c r="C3010" s="15" t="s">
        <v>22902</v>
      </c>
      <c r="D3010" s="16">
        <v>35076</v>
      </c>
      <c r="E3010" s="15" t="s">
        <v>22903</v>
      </c>
      <c r="F3010" s="15" t="s">
        <v>22902</v>
      </c>
      <c r="G3010" s="17" t="s">
        <v>22904</v>
      </c>
      <c r="H3010" s="17" t="s">
        <v>22905</v>
      </c>
      <c r="I3010" s="17" t="s">
        <v>88</v>
      </c>
      <c r="J3010" s="15" t="s">
        <v>22906</v>
      </c>
      <c r="K3010" s="15" t="s">
        <v>2108</v>
      </c>
      <c r="L3010" s="18" t="s">
        <v>22907</v>
      </c>
      <c r="M3010" s="15" t="s">
        <v>22123</v>
      </c>
      <c r="N3010" s="15" t="s">
        <v>22124</v>
      </c>
      <c r="O3010" s="16">
        <v>556</v>
      </c>
      <c r="P3010" s="15" t="s">
        <v>90</v>
      </c>
      <c r="Q3010" s="15">
        <v>20000</v>
      </c>
      <c r="R3010" s="15">
        <v>81000</v>
      </c>
      <c r="S3010" s="15">
        <v>101000</v>
      </c>
      <c r="T3010" s="15">
        <v>0.04</v>
      </c>
      <c r="U3010" s="15" t="s">
        <v>18717</v>
      </c>
      <c r="V3010" s="15" t="s">
        <v>76</v>
      </c>
      <c r="W3010" s="16">
        <v>1</v>
      </c>
      <c r="X3010" s="16">
        <v>1</v>
      </c>
      <c r="Y3010" s="15">
        <v>1715</v>
      </c>
      <c r="Z3010" s="15">
        <v>3.9E-2</v>
      </c>
      <c r="AA3010" s="15" t="s">
        <v>21888</v>
      </c>
      <c r="AB3010" s="15" t="s">
        <v>21889</v>
      </c>
      <c r="AC3010" s="15">
        <v>54000</v>
      </c>
      <c r="AD3010" s="26">
        <v>37931</v>
      </c>
      <c r="AE3010" s="15" t="s">
        <v>119</v>
      </c>
      <c r="AF3010" s="15" t="s">
        <v>119</v>
      </c>
      <c r="AG3010" s="16">
        <v>1</v>
      </c>
      <c r="AH3010" s="15" t="s">
        <v>22908</v>
      </c>
      <c r="AI3010" s="15" t="s">
        <v>78</v>
      </c>
      <c r="AJ3010" s="15">
        <v>1715.0002441399999</v>
      </c>
      <c r="AK3010" s="15">
        <v>167.999949106</v>
      </c>
      <c r="AL3010" s="15">
        <v>3105018.69527</v>
      </c>
      <c r="AM3010" s="15">
        <v>1412323.2241400001</v>
      </c>
      <c r="AN3010" s="19">
        <v>0</v>
      </c>
      <c r="AO3010" s="19">
        <v>0</v>
      </c>
      <c r="AP3010" s="19">
        <v>20000</v>
      </c>
      <c r="AQ3010" s="19">
        <v>81100</v>
      </c>
      <c r="AR3010" s="34">
        <f t="shared" si="616"/>
        <v>101100</v>
      </c>
      <c r="AS3010" s="34">
        <v>0</v>
      </c>
      <c r="AT3010" s="34">
        <v>0</v>
      </c>
      <c r="AU3010" s="34">
        <v>0</v>
      </c>
      <c r="AV3010" s="34">
        <v>0</v>
      </c>
      <c r="AW3010" s="35">
        <f t="shared" si="617"/>
        <v>0</v>
      </c>
      <c r="AX3010" s="34">
        <f t="shared" si="618"/>
        <v>101100</v>
      </c>
      <c r="AY3010" s="36">
        <v>1.3258000000000001</v>
      </c>
      <c r="AZ3010" s="36">
        <v>2.0265</v>
      </c>
      <c r="BA3010" s="22"/>
      <c r="BB3010" s="19">
        <v>2022</v>
      </c>
      <c r="BC3010" s="34">
        <f t="shared" si="619"/>
        <v>1340.3838000000001</v>
      </c>
      <c r="BD3010" s="34">
        <f t="shared" si="620"/>
        <v>2048.7914999999998</v>
      </c>
      <c r="BE3010" s="38">
        <v>3.4819999999999997E-2</v>
      </c>
      <c r="BF3010" s="38">
        <f t="shared" si="621"/>
        <v>3.4819999999999997E-2</v>
      </c>
      <c r="BG3010" s="34">
        <v>0</v>
      </c>
      <c r="BH3010" s="34">
        <v>0</v>
      </c>
      <c r="BI3010" s="34">
        <f t="shared" si="622"/>
        <v>1340.3838000000001</v>
      </c>
      <c r="BJ3010" s="34">
        <f t="shared" si="623"/>
        <v>2048.7914999999998</v>
      </c>
      <c r="BK3010" s="34">
        <v>0</v>
      </c>
      <c r="BL3010" s="34">
        <v>26.791499999999814</v>
      </c>
      <c r="BM3010" s="34">
        <f t="shared" si="624"/>
        <v>26.791499999999814</v>
      </c>
      <c r="BN3010" s="39">
        <f t="shared" si="614"/>
        <v>1340.3838000000001</v>
      </c>
      <c r="BO3010" s="39">
        <f t="shared" si="615"/>
        <v>2022</v>
      </c>
      <c r="BP3010" s="39">
        <f t="shared" si="613"/>
        <v>681.61619999999994</v>
      </c>
    </row>
    <row r="3011" spans="1:68" s="25" customFormat="1" ht="14.25" x14ac:dyDescent="0.2">
      <c r="A3011" s="14">
        <v>1900</v>
      </c>
      <c r="B3011" s="40"/>
      <c r="C3011" s="15" t="s">
        <v>159</v>
      </c>
      <c r="D3011" s="16">
        <v>30904</v>
      </c>
      <c r="E3011" s="15" t="s">
        <v>22909</v>
      </c>
      <c r="F3011" s="15" t="s">
        <v>22910</v>
      </c>
      <c r="G3011" s="17" t="s">
        <v>22911</v>
      </c>
      <c r="H3011" s="17" t="s">
        <v>22912</v>
      </c>
      <c r="I3011" s="17" t="s">
        <v>86</v>
      </c>
      <c r="J3011" s="15" t="s">
        <v>22913</v>
      </c>
      <c r="K3011" s="15" t="s">
        <v>4980</v>
      </c>
      <c r="L3011" s="18" t="s">
        <v>22914</v>
      </c>
      <c r="M3011" s="15" t="s">
        <v>22123</v>
      </c>
      <c r="N3011" s="15" t="s">
        <v>22124</v>
      </c>
      <c r="O3011" s="16">
        <v>556</v>
      </c>
      <c r="P3011" s="15" t="s">
        <v>90</v>
      </c>
      <c r="Q3011" s="15">
        <v>20000</v>
      </c>
      <c r="R3011" s="15">
        <v>80000</v>
      </c>
      <c r="S3011" s="15">
        <v>100000</v>
      </c>
      <c r="T3011" s="15">
        <v>0.04</v>
      </c>
      <c r="U3011" s="15" t="s">
        <v>18717</v>
      </c>
      <c r="V3011" s="15" t="s">
        <v>76</v>
      </c>
      <c r="W3011" s="16">
        <v>1</v>
      </c>
      <c r="X3011" s="16">
        <v>1</v>
      </c>
      <c r="Y3011" s="15">
        <v>1715</v>
      </c>
      <c r="Z3011" s="15">
        <v>3.9E-2</v>
      </c>
      <c r="AA3011" s="15" t="s">
        <v>21888</v>
      </c>
      <c r="AB3011" s="15" t="s">
        <v>21889</v>
      </c>
      <c r="AC3011" s="15">
        <v>54000</v>
      </c>
      <c r="AD3011" s="26">
        <v>37931</v>
      </c>
      <c r="AE3011" s="15" t="s">
        <v>119</v>
      </c>
      <c r="AF3011" s="15" t="s">
        <v>119</v>
      </c>
      <c r="AG3011" s="16">
        <v>1</v>
      </c>
      <c r="AH3011" s="15" t="s">
        <v>22915</v>
      </c>
      <c r="AI3011" s="15" t="s">
        <v>78</v>
      </c>
      <c r="AJ3011" s="15">
        <v>1714.9995117200001</v>
      </c>
      <c r="AK3011" s="15">
        <v>167.999949106</v>
      </c>
      <c r="AL3011" s="15">
        <v>3104988.2797500002</v>
      </c>
      <c r="AM3011" s="15">
        <v>1412340.5418499999</v>
      </c>
      <c r="AN3011" s="19">
        <v>0</v>
      </c>
      <c r="AO3011" s="19">
        <v>0</v>
      </c>
      <c r="AP3011" s="19">
        <v>20000</v>
      </c>
      <c r="AQ3011" s="19">
        <v>80000</v>
      </c>
      <c r="AR3011" s="34">
        <f t="shared" si="616"/>
        <v>100000</v>
      </c>
      <c r="AS3011" s="34">
        <v>0</v>
      </c>
      <c r="AT3011" s="34">
        <v>0</v>
      </c>
      <c r="AU3011" s="34">
        <v>0</v>
      </c>
      <c r="AV3011" s="34">
        <v>0</v>
      </c>
      <c r="AW3011" s="35">
        <f t="shared" si="617"/>
        <v>0</v>
      </c>
      <c r="AX3011" s="34">
        <f t="shared" si="618"/>
        <v>100000</v>
      </c>
      <c r="AY3011" s="36">
        <v>1.3258000000000001</v>
      </c>
      <c r="AZ3011" s="36">
        <v>2.0265</v>
      </c>
      <c r="BA3011" s="22"/>
      <c r="BB3011" s="19">
        <v>2000</v>
      </c>
      <c r="BC3011" s="34">
        <f t="shared" si="619"/>
        <v>1325.8000000000002</v>
      </c>
      <c r="BD3011" s="34">
        <f t="shared" si="620"/>
        <v>2026.5</v>
      </c>
      <c r="BE3011" s="38">
        <v>3.4819999999999997E-2</v>
      </c>
      <c r="BF3011" s="38">
        <f t="shared" si="621"/>
        <v>3.4819999999999997E-2</v>
      </c>
      <c r="BG3011" s="34">
        <v>0</v>
      </c>
      <c r="BH3011" s="34">
        <v>0</v>
      </c>
      <c r="BI3011" s="34">
        <f t="shared" si="622"/>
        <v>1325.8000000000002</v>
      </c>
      <c r="BJ3011" s="34">
        <f t="shared" si="623"/>
        <v>2026.5</v>
      </c>
      <c r="BK3011" s="34">
        <v>0</v>
      </c>
      <c r="BL3011" s="34">
        <v>26.5</v>
      </c>
      <c r="BM3011" s="34">
        <f t="shared" si="624"/>
        <v>26.5</v>
      </c>
      <c r="BN3011" s="39">
        <f t="shared" si="614"/>
        <v>1325.8000000000002</v>
      </c>
      <c r="BO3011" s="39">
        <f t="shared" si="615"/>
        <v>2000</v>
      </c>
      <c r="BP3011" s="39">
        <f t="shared" si="613"/>
        <v>674.19999999999982</v>
      </c>
    </row>
    <row r="3012" spans="1:68" s="25" customFormat="1" ht="25.5" x14ac:dyDescent="0.2">
      <c r="A3012" s="14">
        <v>1901</v>
      </c>
      <c r="B3012" s="40"/>
      <c r="C3012" s="15"/>
      <c r="D3012" s="16">
        <v>30245</v>
      </c>
      <c r="E3012" s="15" t="s">
        <v>22916</v>
      </c>
      <c r="F3012" s="15" t="s">
        <v>22917</v>
      </c>
      <c r="G3012" s="17" t="s">
        <v>22918</v>
      </c>
      <c r="H3012" s="17" t="s">
        <v>22919</v>
      </c>
      <c r="I3012" s="17" t="s">
        <v>86</v>
      </c>
      <c r="J3012" s="15" t="s">
        <v>22920</v>
      </c>
      <c r="K3012" s="15" t="s">
        <v>20424</v>
      </c>
      <c r="L3012" s="18" t="s">
        <v>22921</v>
      </c>
      <c r="M3012" s="15" t="s">
        <v>22123</v>
      </c>
      <c r="N3012" s="15" t="s">
        <v>22124</v>
      </c>
      <c r="O3012" s="16">
        <v>556</v>
      </c>
      <c r="P3012" s="15" t="s">
        <v>90</v>
      </c>
      <c r="Q3012" s="15">
        <v>20000</v>
      </c>
      <c r="R3012" s="15">
        <v>81000</v>
      </c>
      <c r="S3012" s="15">
        <v>101000</v>
      </c>
      <c r="T3012" s="15">
        <v>0.04</v>
      </c>
      <c r="U3012" s="15" t="s">
        <v>18717</v>
      </c>
      <c r="V3012" s="15" t="s">
        <v>76</v>
      </c>
      <c r="W3012" s="16">
        <v>1</v>
      </c>
      <c r="X3012" s="16">
        <v>1</v>
      </c>
      <c r="Y3012" s="15">
        <v>1715</v>
      </c>
      <c r="Z3012" s="15">
        <v>3.9E-2</v>
      </c>
      <c r="AA3012" s="15" t="s">
        <v>21888</v>
      </c>
      <c r="AB3012" s="15" t="s">
        <v>21889</v>
      </c>
      <c r="AC3012" s="15">
        <v>54000</v>
      </c>
      <c r="AD3012" s="26">
        <v>37931</v>
      </c>
      <c r="AE3012" s="15" t="s">
        <v>119</v>
      </c>
      <c r="AF3012" s="15" t="s">
        <v>119</v>
      </c>
      <c r="AG3012" s="16">
        <v>1</v>
      </c>
      <c r="AH3012" s="15" t="s">
        <v>22922</v>
      </c>
      <c r="AI3012" s="15" t="s">
        <v>78</v>
      </c>
      <c r="AJ3012" s="15">
        <v>1714.9982910199999</v>
      </c>
      <c r="AK3012" s="15">
        <v>167.99988772899999</v>
      </c>
      <c r="AL3012" s="15">
        <v>3104926.8761200001</v>
      </c>
      <c r="AM3012" s="15">
        <v>1412355.4649700001</v>
      </c>
      <c r="AN3012" s="19">
        <v>0</v>
      </c>
      <c r="AO3012" s="19">
        <v>0</v>
      </c>
      <c r="AP3012" s="19">
        <v>20000</v>
      </c>
      <c r="AQ3012" s="19">
        <v>81100</v>
      </c>
      <c r="AR3012" s="34">
        <f t="shared" si="616"/>
        <v>101100</v>
      </c>
      <c r="AS3012" s="34">
        <v>0</v>
      </c>
      <c r="AT3012" s="34">
        <v>0</v>
      </c>
      <c r="AU3012" s="34">
        <v>0</v>
      </c>
      <c r="AV3012" s="34">
        <v>0</v>
      </c>
      <c r="AW3012" s="35">
        <f t="shared" si="617"/>
        <v>0</v>
      </c>
      <c r="AX3012" s="34">
        <f t="shared" si="618"/>
        <v>101100</v>
      </c>
      <c r="AY3012" s="36">
        <v>1.3258000000000001</v>
      </c>
      <c r="AZ3012" s="36">
        <v>2.0265</v>
      </c>
      <c r="BA3012" s="22"/>
      <c r="BB3012" s="19">
        <v>2022</v>
      </c>
      <c r="BC3012" s="34">
        <f t="shared" si="619"/>
        <v>1340.3838000000001</v>
      </c>
      <c r="BD3012" s="34">
        <f t="shared" si="620"/>
        <v>2048.7914999999998</v>
      </c>
      <c r="BE3012" s="38">
        <v>3.4819999999999997E-2</v>
      </c>
      <c r="BF3012" s="38">
        <f t="shared" si="621"/>
        <v>3.4819999999999997E-2</v>
      </c>
      <c r="BG3012" s="34">
        <v>0</v>
      </c>
      <c r="BH3012" s="34">
        <v>0</v>
      </c>
      <c r="BI3012" s="34">
        <f t="shared" si="622"/>
        <v>1340.3838000000001</v>
      </c>
      <c r="BJ3012" s="34">
        <f t="shared" si="623"/>
        <v>2048.7914999999998</v>
      </c>
      <c r="BK3012" s="34">
        <v>0</v>
      </c>
      <c r="BL3012" s="34">
        <v>26.791499999999814</v>
      </c>
      <c r="BM3012" s="34">
        <f t="shared" si="624"/>
        <v>26.791499999999814</v>
      </c>
      <c r="BN3012" s="39">
        <f t="shared" si="614"/>
        <v>1340.3838000000001</v>
      </c>
      <c r="BO3012" s="39">
        <f t="shared" si="615"/>
        <v>2022</v>
      </c>
      <c r="BP3012" s="39">
        <f t="shared" si="613"/>
        <v>681.61619999999994</v>
      </c>
    </row>
    <row r="3013" spans="1:68" s="25" customFormat="1" ht="38.25" x14ac:dyDescent="0.2">
      <c r="A3013" s="14">
        <v>1902</v>
      </c>
      <c r="B3013" s="40"/>
      <c r="C3013" s="15" t="s">
        <v>22923</v>
      </c>
      <c r="D3013" s="16">
        <v>13205</v>
      </c>
      <c r="E3013" s="15" t="s">
        <v>22924</v>
      </c>
      <c r="F3013" s="15" t="s">
        <v>22923</v>
      </c>
      <c r="G3013" s="17" t="s">
        <v>22925</v>
      </c>
      <c r="H3013" s="17" t="s">
        <v>22926</v>
      </c>
      <c r="I3013" s="17" t="s">
        <v>86</v>
      </c>
      <c r="J3013" s="15" t="s">
        <v>22927</v>
      </c>
      <c r="K3013" s="15" t="s">
        <v>2638</v>
      </c>
      <c r="L3013" s="18" t="s">
        <v>22928</v>
      </c>
      <c r="M3013" s="15" t="s">
        <v>22123</v>
      </c>
      <c r="N3013" s="15" t="s">
        <v>22124</v>
      </c>
      <c r="O3013" s="16">
        <v>556</v>
      </c>
      <c r="P3013" s="15" t="s">
        <v>90</v>
      </c>
      <c r="Q3013" s="15">
        <v>20000</v>
      </c>
      <c r="R3013" s="15">
        <v>80000</v>
      </c>
      <c r="S3013" s="15">
        <v>100000</v>
      </c>
      <c r="T3013" s="15">
        <v>0.04</v>
      </c>
      <c r="U3013" s="15" t="s">
        <v>18717</v>
      </c>
      <c r="V3013" s="15" t="s">
        <v>76</v>
      </c>
      <c r="W3013" s="16">
        <v>1</v>
      </c>
      <c r="X3013" s="16">
        <v>1</v>
      </c>
      <c r="Y3013" s="15">
        <v>1715</v>
      </c>
      <c r="Z3013" s="15">
        <v>3.9E-2</v>
      </c>
      <c r="AA3013" s="15" t="s">
        <v>21888</v>
      </c>
      <c r="AB3013" s="15" t="s">
        <v>21889</v>
      </c>
      <c r="AC3013" s="15">
        <v>106000</v>
      </c>
      <c r="AD3013" s="26">
        <v>41995</v>
      </c>
      <c r="AE3013" s="15" t="s">
        <v>119</v>
      </c>
      <c r="AF3013" s="15" t="s">
        <v>119</v>
      </c>
      <c r="AG3013" s="16">
        <v>1</v>
      </c>
      <c r="AH3013" s="15" t="s">
        <v>22929</v>
      </c>
      <c r="AI3013" s="15" t="s">
        <v>78</v>
      </c>
      <c r="AJ3013" s="15">
        <v>1714.9982910199999</v>
      </c>
      <c r="AK3013" s="15">
        <v>167.999887734</v>
      </c>
      <c r="AL3013" s="15">
        <v>3104892.0464599999</v>
      </c>
      <c r="AM3013" s="15">
        <v>1412358.91411</v>
      </c>
      <c r="AN3013" s="19">
        <v>20000</v>
      </c>
      <c r="AO3013" s="19">
        <v>76500</v>
      </c>
      <c r="AP3013" s="19">
        <v>0</v>
      </c>
      <c r="AQ3013" s="19">
        <v>0</v>
      </c>
      <c r="AR3013" s="34">
        <f t="shared" si="616"/>
        <v>96500</v>
      </c>
      <c r="AS3013" s="34">
        <v>45000</v>
      </c>
      <c r="AT3013" s="34">
        <v>3000</v>
      </c>
      <c r="AU3013" s="34">
        <v>18025</v>
      </c>
      <c r="AV3013" s="34">
        <v>0</v>
      </c>
      <c r="AW3013" s="35">
        <f t="shared" si="617"/>
        <v>66025</v>
      </c>
      <c r="AX3013" s="34">
        <f t="shared" si="618"/>
        <v>30475</v>
      </c>
      <c r="AY3013" s="36">
        <v>1.3258000000000001</v>
      </c>
      <c r="AZ3013" s="36">
        <v>2.0265</v>
      </c>
      <c r="BA3013" s="22"/>
      <c r="BB3013" s="19">
        <v>965</v>
      </c>
      <c r="BC3013" s="34">
        <f t="shared" si="619"/>
        <v>404.03755000000001</v>
      </c>
      <c r="BD3013" s="34">
        <f t="shared" si="620"/>
        <v>617.575875</v>
      </c>
      <c r="BE3013" s="38">
        <v>3.4819999999999997E-2</v>
      </c>
      <c r="BF3013" s="38">
        <f t="shared" si="621"/>
        <v>3.4819999999999997E-2</v>
      </c>
      <c r="BG3013" s="34">
        <v>14.068587490999999</v>
      </c>
      <c r="BH3013" s="34">
        <v>21.503991967499999</v>
      </c>
      <c r="BI3013" s="34">
        <f t="shared" si="622"/>
        <v>389.96896250899999</v>
      </c>
      <c r="BJ3013" s="34">
        <f t="shared" si="623"/>
        <v>596.07188303249995</v>
      </c>
      <c r="BK3013" s="34">
        <v>0</v>
      </c>
      <c r="BL3013" s="34">
        <v>0</v>
      </c>
      <c r="BM3013" s="34">
        <f t="shared" si="624"/>
        <v>0</v>
      </c>
      <c r="BN3013" s="39">
        <f t="shared" si="614"/>
        <v>389.96896250899999</v>
      </c>
      <c r="BO3013" s="39">
        <f t="shared" si="615"/>
        <v>596.07188303249995</v>
      </c>
      <c r="BP3013" s="39">
        <f t="shared" si="613"/>
        <v>206.10292052349996</v>
      </c>
    </row>
    <row r="3014" spans="1:68" s="25" customFormat="1" ht="14.25" x14ac:dyDescent="0.2">
      <c r="A3014" s="14">
        <v>1903</v>
      </c>
      <c r="B3014" s="40"/>
      <c r="C3014" s="15"/>
      <c r="D3014" s="16">
        <v>12610</v>
      </c>
      <c r="E3014" s="15" t="s">
        <v>22930</v>
      </c>
      <c r="F3014" s="15" t="s">
        <v>22931</v>
      </c>
      <c r="G3014" s="17" t="s">
        <v>22932</v>
      </c>
      <c r="H3014" s="17" t="s">
        <v>22933</v>
      </c>
      <c r="I3014" s="17" t="s">
        <v>88</v>
      </c>
      <c r="J3014" s="15" t="s">
        <v>22934</v>
      </c>
      <c r="K3014" s="15" t="s">
        <v>2292</v>
      </c>
      <c r="L3014" s="18" t="s">
        <v>22935</v>
      </c>
      <c r="M3014" s="15" t="s">
        <v>22123</v>
      </c>
      <c r="N3014" s="15" t="s">
        <v>22124</v>
      </c>
      <c r="O3014" s="16">
        <v>500</v>
      </c>
      <c r="P3014" s="15" t="s">
        <v>1055</v>
      </c>
      <c r="Q3014" s="15">
        <v>20000</v>
      </c>
      <c r="R3014" s="15">
        <v>0</v>
      </c>
      <c r="S3014" s="15">
        <v>20000</v>
      </c>
      <c r="T3014" s="15">
        <v>0.01</v>
      </c>
      <c r="U3014" s="15" t="s">
        <v>18717</v>
      </c>
      <c r="V3014" s="15" t="s">
        <v>76</v>
      </c>
      <c r="W3014" s="16">
        <v>0</v>
      </c>
      <c r="X3014" s="16">
        <v>1</v>
      </c>
      <c r="Y3014" s="15">
        <v>358</v>
      </c>
      <c r="Z3014" s="15">
        <v>8.0000000000000002E-3</v>
      </c>
      <c r="AA3014" s="15" t="s">
        <v>21934</v>
      </c>
      <c r="AB3014" s="15" t="s">
        <v>21935</v>
      </c>
      <c r="AC3014" s="15">
        <v>185125</v>
      </c>
      <c r="AD3014" s="26">
        <v>37585</v>
      </c>
      <c r="AE3014" s="15" t="s">
        <v>468</v>
      </c>
      <c r="AF3014" s="15" t="s">
        <v>22936</v>
      </c>
      <c r="AG3014" s="16">
        <v>1</v>
      </c>
      <c r="AH3014" s="15" t="s">
        <v>22937</v>
      </c>
      <c r="AI3014" s="15" t="s">
        <v>78</v>
      </c>
      <c r="AJ3014" s="15">
        <v>358.43652343799999</v>
      </c>
      <c r="AK3014" s="15">
        <v>79.575260190899996</v>
      </c>
      <c r="AL3014" s="15">
        <v>3105007.1863299999</v>
      </c>
      <c r="AM3014" s="15">
        <v>1412046.92145</v>
      </c>
      <c r="AN3014" s="19">
        <v>0</v>
      </c>
      <c r="AO3014" s="19">
        <v>0</v>
      </c>
      <c r="AP3014" s="19">
        <v>20000</v>
      </c>
      <c r="AQ3014" s="19">
        <v>0</v>
      </c>
      <c r="AR3014" s="34">
        <f t="shared" si="616"/>
        <v>20000</v>
      </c>
      <c r="AS3014" s="34">
        <v>0</v>
      </c>
      <c r="AT3014" s="34">
        <v>0</v>
      </c>
      <c r="AU3014" s="34">
        <v>0</v>
      </c>
      <c r="AV3014" s="34">
        <v>0</v>
      </c>
      <c r="AW3014" s="35">
        <f t="shared" si="617"/>
        <v>0</v>
      </c>
      <c r="AX3014" s="34">
        <f t="shared" si="618"/>
        <v>20000</v>
      </c>
      <c r="AY3014" s="36">
        <v>1.3258000000000001</v>
      </c>
      <c r="AZ3014" s="36">
        <v>2.0265</v>
      </c>
      <c r="BA3014" s="22"/>
      <c r="BB3014" s="19">
        <v>600</v>
      </c>
      <c r="BC3014" s="34">
        <f t="shared" si="619"/>
        <v>265.16000000000003</v>
      </c>
      <c r="BD3014" s="34">
        <f t="shared" si="620"/>
        <v>405.3</v>
      </c>
      <c r="BE3014" s="38">
        <v>3.4819999999999997E-2</v>
      </c>
      <c r="BF3014" s="38">
        <f t="shared" si="621"/>
        <v>3.4819999999999997E-2</v>
      </c>
      <c r="BG3014" s="34">
        <v>0</v>
      </c>
      <c r="BH3014" s="34">
        <v>0</v>
      </c>
      <c r="BI3014" s="34">
        <f t="shared" si="622"/>
        <v>265.16000000000003</v>
      </c>
      <c r="BJ3014" s="34">
        <f t="shared" si="623"/>
        <v>405.3</v>
      </c>
      <c r="BK3014" s="34">
        <v>0</v>
      </c>
      <c r="BL3014" s="34">
        <v>0</v>
      </c>
      <c r="BM3014" s="34">
        <f t="shared" si="624"/>
        <v>0</v>
      </c>
      <c r="BN3014" s="39">
        <f t="shared" si="614"/>
        <v>265.16000000000003</v>
      </c>
      <c r="BO3014" s="39">
        <f t="shared" si="615"/>
        <v>405.3</v>
      </c>
      <c r="BP3014" s="39">
        <f t="shared" si="613"/>
        <v>140.13999999999999</v>
      </c>
    </row>
    <row r="3015" spans="1:68" s="25" customFormat="1" ht="14.25" x14ac:dyDescent="0.2">
      <c r="A3015" s="14">
        <v>1904</v>
      </c>
      <c r="B3015" s="40"/>
      <c r="C3015" s="15" t="s">
        <v>159</v>
      </c>
      <c r="D3015" s="16">
        <v>7046</v>
      </c>
      <c r="E3015" s="15" t="s">
        <v>22938</v>
      </c>
      <c r="F3015" s="15" t="s">
        <v>22939</v>
      </c>
      <c r="G3015" s="17" t="s">
        <v>22940</v>
      </c>
      <c r="H3015" s="17" t="s">
        <v>22941</v>
      </c>
      <c r="I3015" s="17" t="s">
        <v>86</v>
      </c>
      <c r="J3015" s="15" t="s">
        <v>22942</v>
      </c>
      <c r="K3015" s="15" t="s">
        <v>7455</v>
      </c>
      <c r="L3015" s="18" t="s">
        <v>22943</v>
      </c>
      <c r="M3015" s="15" t="s">
        <v>22123</v>
      </c>
      <c r="N3015" s="15" t="s">
        <v>22124</v>
      </c>
      <c r="O3015" s="16">
        <v>500</v>
      </c>
      <c r="P3015" s="15" t="s">
        <v>1055</v>
      </c>
      <c r="Q3015" s="15">
        <v>20000</v>
      </c>
      <c r="R3015" s="15">
        <v>0</v>
      </c>
      <c r="S3015" s="15">
        <v>20000</v>
      </c>
      <c r="T3015" s="15">
        <v>0.01</v>
      </c>
      <c r="U3015" s="15" t="s">
        <v>18717</v>
      </c>
      <c r="V3015" s="15" t="s">
        <v>76</v>
      </c>
      <c r="W3015" s="16">
        <v>0</v>
      </c>
      <c r="X3015" s="16">
        <v>1</v>
      </c>
      <c r="Y3015" s="15">
        <v>312</v>
      </c>
      <c r="Z3015" s="15">
        <v>7.0000000000000001E-3</v>
      </c>
      <c r="AA3015" s="15" t="s">
        <v>21934</v>
      </c>
      <c r="AB3015" s="15" t="s">
        <v>21935</v>
      </c>
      <c r="AC3015" s="15">
        <v>185125</v>
      </c>
      <c r="AD3015" s="26">
        <v>37585</v>
      </c>
      <c r="AE3015" s="15" t="s">
        <v>468</v>
      </c>
      <c r="AF3015" s="15" t="s">
        <v>22944</v>
      </c>
      <c r="AG3015" s="16">
        <v>1</v>
      </c>
      <c r="AH3015" s="15" t="s">
        <v>22945</v>
      </c>
      <c r="AI3015" s="15" t="s">
        <v>78</v>
      </c>
      <c r="AJ3015" s="15">
        <v>311.925292969</v>
      </c>
      <c r="AK3015" s="15">
        <v>75.999726538399997</v>
      </c>
      <c r="AL3015" s="15">
        <v>3105010.9356900002</v>
      </c>
      <c r="AM3015" s="15">
        <v>1412034.5869100001</v>
      </c>
      <c r="AN3015" s="19">
        <v>0</v>
      </c>
      <c r="AO3015" s="19">
        <v>0</v>
      </c>
      <c r="AP3015" s="19">
        <v>20000</v>
      </c>
      <c r="AQ3015" s="19">
        <v>0</v>
      </c>
      <c r="AR3015" s="34">
        <f t="shared" si="616"/>
        <v>20000</v>
      </c>
      <c r="AS3015" s="34">
        <v>0</v>
      </c>
      <c r="AT3015" s="34">
        <v>0</v>
      </c>
      <c r="AU3015" s="34">
        <v>0</v>
      </c>
      <c r="AV3015" s="34">
        <v>0</v>
      </c>
      <c r="AW3015" s="35">
        <f t="shared" si="617"/>
        <v>0</v>
      </c>
      <c r="AX3015" s="34">
        <f t="shared" si="618"/>
        <v>20000</v>
      </c>
      <c r="AY3015" s="36">
        <v>1.3258000000000001</v>
      </c>
      <c r="AZ3015" s="36">
        <v>2.0265</v>
      </c>
      <c r="BA3015" s="22"/>
      <c r="BB3015" s="19">
        <v>600</v>
      </c>
      <c r="BC3015" s="34">
        <f t="shared" si="619"/>
        <v>265.16000000000003</v>
      </c>
      <c r="BD3015" s="34">
        <f t="shared" si="620"/>
        <v>405.3</v>
      </c>
      <c r="BE3015" s="38">
        <v>3.4819999999999997E-2</v>
      </c>
      <c r="BF3015" s="38">
        <f t="shared" si="621"/>
        <v>3.4819999999999997E-2</v>
      </c>
      <c r="BG3015" s="34">
        <v>0</v>
      </c>
      <c r="BH3015" s="34">
        <v>0</v>
      </c>
      <c r="BI3015" s="34">
        <f t="shared" si="622"/>
        <v>265.16000000000003</v>
      </c>
      <c r="BJ3015" s="34">
        <f t="shared" si="623"/>
        <v>405.3</v>
      </c>
      <c r="BK3015" s="34">
        <v>0</v>
      </c>
      <c r="BL3015" s="34">
        <v>0</v>
      </c>
      <c r="BM3015" s="34">
        <f t="shared" si="624"/>
        <v>0</v>
      </c>
      <c r="BN3015" s="39">
        <f t="shared" si="614"/>
        <v>265.16000000000003</v>
      </c>
      <c r="BO3015" s="39">
        <f t="shared" si="615"/>
        <v>405.3</v>
      </c>
      <c r="BP3015" s="39">
        <f t="shared" si="613"/>
        <v>140.13999999999999</v>
      </c>
    </row>
    <row r="3016" spans="1:68" s="25" customFormat="1" ht="14.25" x14ac:dyDescent="0.2">
      <c r="A3016" s="14">
        <v>1905</v>
      </c>
      <c r="B3016" s="40"/>
      <c r="C3016" s="15"/>
      <c r="D3016" s="16">
        <v>13486</v>
      </c>
      <c r="E3016" s="15" t="s">
        <v>22946</v>
      </c>
      <c r="F3016" s="15" t="s">
        <v>22947</v>
      </c>
      <c r="G3016" s="17" t="s">
        <v>22948</v>
      </c>
      <c r="H3016" s="17" t="s">
        <v>22949</v>
      </c>
      <c r="I3016" s="17" t="s">
        <v>86</v>
      </c>
      <c r="J3016" s="15" t="s">
        <v>22950</v>
      </c>
      <c r="K3016" s="15" t="s">
        <v>86</v>
      </c>
      <c r="L3016" s="18" t="s">
        <v>22951</v>
      </c>
      <c r="M3016" s="15" t="s">
        <v>22123</v>
      </c>
      <c r="N3016" s="15" t="s">
        <v>22124</v>
      </c>
      <c r="O3016" s="16">
        <v>500</v>
      </c>
      <c r="P3016" s="15" t="s">
        <v>1055</v>
      </c>
      <c r="Q3016" s="15">
        <v>20000</v>
      </c>
      <c r="R3016" s="15">
        <v>0</v>
      </c>
      <c r="S3016" s="15">
        <v>20000</v>
      </c>
      <c r="T3016" s="15">
        <v>0.01</v>
      </c>
      <c r="U3016" s="15" t="s">
        <v>18717</v>
      </c>
      <c r="V3016" s="15" t="s">
        <v>76</v>
      </c>
      <c r="W3016" s="16">
        <v>0</v>
      </c>
      <c r="X3016" s="16">
        <v>1</v>
      </c>
      <c r="Y3016" s="15">
        <v>312</v>
      </c>
      <c r="Z3016" s="15">
        <v>7.0000000000000001E-3</v>
      </c>
      <c r="AA3016" s="15" t="s">
        <v>21934</v>
      </c>
      <c r="AB3016" s="15" t="s">
        <v>21935</v>
      </c>
      <c r="AC3016" s="15">
        <v>185125</v>
      </c>
      <c r="AD3016" s="26">
        <v>37585</v>
      </c>
      <c r="AE3016" s="15" t="s">
        <v>468</v>
      </c>
      <c r="AF3016" s="15" t="s">
        <v>22952</v>
      </c>
      <c r="AG3016" s="16">
        <v>1</v>
      </c>
      <c r="AH3016" s="15" t="s">
        <v>22953</v>
      </c>
      <c r="AI3016" s="15" t="s">
        <v>78</v>
      </c>
      <c r="AJ3016" s="15">
        <v>311.919677734</v>
      </c>
      <c r="AK3016" s="15">
        <v>75.9980619416</v>
      </c>
      <c r="AL3016" s="15">
        <v>3105014.4875099999</v>
      </c>
      <c r="AM3016" s="15">
        <v>1412023.1264200001</v>
      </c>
      <c r="AN3016" s="19">
        <v>0</v>
      </c>
      <c r="AO3016" s="19">
        <v>0</v>
      </c>
      <c r="AP3016" s="19">
        <v>20000</v>
      </c>
      <c r="AQ3016" s="19">
        <v>0</v>
      </c>
      <c r="AR3016" s="34">
        <f t="shared" si="616"/>
        <v>20000</v>
      </c>
      <c r="AS3016" s="34">
        <v>0</v>
      </c>
      <c r="AT3016" s="34">
        <v>0</v>
      </c>
      <c r="AU3016" s="34">
        <v>0</v>
      </c>
      <c r="AV3016" s="34">
        <v>0</v>
      </c>
      <c r="AW3016" s="35">
        <f t="shared" si="617"/>
        <v>0</v>
      </c>
      <c r="AX3016" s="34">
        <f t="shared" si="618"/>
        <v>20000</v>
      </c>
      <c r="AY3016" s="36">
        <v>1.3258000000000001</v>
      </c>
      <c r="AZ3016" s="36">
        <v>2.0265</v>
      </c>
      <c r="BA3016" s="22"/>
      <c r="BB3016" s="19">
        <v>600</v>
      </c>
      <c r="BC3016" s="34">
        <f t="shared" si="619"/>
        <v>265.16000000000003</v>
      </c>
      <c r="BD3016" s="34">
        <f t="shared" si="620"/>
        <v>405.3</v>
      </c>
      <c r="BE3016" s="38">
        <v>3.4819999999999997E-2</v>
      </c>
      <c r="BF3016" s="38">
        <f t="shared" si="621"/>
        <v>3.4819999999999997E-2</v>
      </c>
      <c r="BG3016" s="34">
        <v>0</v>
      </c>
      <c r="BH3016" s="34">
        <v>0</v>
      </c>
      <c r="BI3016" s="34">
        <f t="shared" si="622"/>
        <v>265.16000000000003</v>
      </c>
      <c r="BJ3016" s="34">
        <f t="shared" si="623"/>
        <v>405.3</v>
      </c>
      <c r="BK3016" s="34">
        <v>0</v>
      </c>
      <c r="BL3016" s="34">
        <v>0</v>
      </c>
      <c r="BM3016" s="34">
        <f t="shared" si="624"/>
        <v>0</v>
      </c>
      <c r="BN3016" s="39">
        <f t="shared" si="614"/>
        <v>265.16000000000003</v>
      </c>
      <c r="BO3016" s="39">
        <f t="shared" si="615"/>
        <v>405.3</v>
      </c>
      <c r="BP3016" s="39">
        <f t="shared" ref="BP3016:BP3079" si="625">BO3016-BN3016</f>
        <v>140.13999999999999</v>
      </c>
    </row>
    <row r="3017" spans="1:68" s="25" customFormat="1" ht="14.25" x14ac:dyDescent="0.2">
      <c r="A3017" s="14">
        <v>1907</v>
      </c>
      <c r="B3017" s="40"/>
      <c r="C3017" s="15"/>
      <c r="D3017" s="16">
        <v>27879</v>
      </c>
      <c r="E3017" s="15" t="s">
        <v>22954</v>
      </c>
      <c r="F3017" s="15" t="s">
        <v>22955</v>
      </c>
      <c r="G3017" s="17" t="s">
        <v>22956</v>
      </c>
      <c r="H3017" s="17" t="s">
        <v>22957</v>
      </c>
      <c r="I3017" s="17" t="s">
        <v>22958</v>
      </c>
      <c r="J3017" s="15" t="s">
        <v>22959</v>
      </c>
      <c r="K3017" s="15" t="s">
        <v>22960</v>
      </c>
      <c r="L3017" s="18" t="s">
        <v>22961</v>
      </c>
      <c r="M3017" s="15" t="s">
        <v>22123</v>
      </c>
      <c r="N3017" s="15" t="s">
        <v>22124</v>
      </c>
      <c r="O3017" s="16">
        <v>500</v>
      </c>
      <c r="P3017" s="15" t="s">
        <v>1055</v>
      </c>
      <c r="Q3017" s="15">
        <v>20000</v>
      </c>
      <c r="R3017" s="15">
        <v>0</v>
      </c>
      <c r="S3017" s="15">
        <v>20000</v>
      </c>
      <c r="T3017" s="15">
        <v>0.01</v>
      </c>
      <c r="U3017" s="15" t="s">
        <v>18717</v>
      </c>
      <c r="V3017" s="15" t="s">
        <v>76</v>
      </c>
      <c r="W3017" s="16">
        <v>0</v>
      </c>
      <c r="X3017" s="16">
        <v>1</v>
      </c>
      <c r="Y3017" s="15">
        <v>312</v>
      </c>
      <c r="Z3017" s="15">
        <v>7.0000000000000001E-3</v>
      </c>
      <c r="AA3017" s="15" t="s">
        <v>21934</v>
      </c>
      <c r="AB3017" s="15" t="s">
        <v>21935</v>
      </c>
      <c r="AC3017" s="15">
        <v>185125</v>
      </c>
      <c r="AD3017" s="26">
        <v>37585</v>
      </c>
      <c r="AE3017" s="15" t="s">
        <v>468</v>
      </c>
      <c r="AF3017" s="15" t="s">
        <v>1863</v>
      </c>
      <c r="AG3017" s="16">
        <v>1</v>
      </c>
      <c r="AH3017" s="15" t="s">
        <v>22962</v>
      </c>
      <c r="AI3017" s="15" t="s">
        <v>78</v>
      </c>
      <c r="AJ3017" s="15">
        <v>311.876953125</v>
      </c>
      <c r="AK3017" s="15">
        <v>75.991834072000003</v>
      </c>
      <c r="AL3017" s="15">
        <v>3105021.59124</v>
      </c>
      <c r="AM3017" s="15">
        <v>1412000.2055800001</v>
      </c>
      <c r="AN3017" s="19">
        <v>0</v>
      </c>
      <c r="AO3017" s="19">
        <v>0</v>
      </c>
      <c r="AP3017" s="19">
        <v>20000</v>
      </c>
      <c r="AQ3017" s="19">
        <v>0</v>
      </c>
      <c r="AR3017" s="34">
        <f t="shared" si="616"/>
        <v>20000</v>
      </c>
      <c r="AS3017" s="34">
        <v>0</v>
      </c>
      <c r="AT3017" s="34">
        <v>0</v>
      </c>
      <c r="AU3017" s="34">
        <v>0</v>
      </c>
      <c r="AV3017" s="34">
        <v>0</v>
      </c>
      <c r="AW3017" s="35">
        <f t="shared" si="617"/>
        <v>0</v>
      </c>
      <c r="AX3017" s="34">
        <f t="shared" si="618"/>
        <v>20000</v>
      </c>
      <c r="AY3017" s="36">
        <v>1.3258000000000001</v>
      </c>
      <c r="AZ3017" s="36">
        <v>2.0265</v>
      </c>
      <c r="BA3017" s="22"/>
      <c r="BB3017" s="19">
        <v>600</v>
      </c>
      <c r="BC3017" s="34">
        <f t="shared" si="619"/>
        <v>265.16000000000003</v>
      </c>
      <c r="BD3017" s="34">
        <f t="shared" si="620"/>
        <v>405.3</v>
      </c>
      <c r="BE3017" s="38">
        <v>3.4819999999999997E-2</v>
      </c>
      <c r="BF3017" s="38">
        <f t="shared" si="621"/>
        <v>3.4819999999999997E-2</v>
      </c>
      <c r="BG3017" s="34">
        <v>0</v>
      </c>
      <c r="BH3017" s="34">
        <v>0</v>
      </c>
      <c r="BI3017" s="34">
        <f t="shared" si="622"/>
        <v>265.16000000000003</v>
      </c>
      <c r="BJ3017" s="34">
        <f t="shared" si="623"/>
        <v>405.3</v>
      </c>
      <c r="BK3017" s="34">
        <v>0</v>
      </c>
      <c r="BL3017" s="34">
        <v>0</v>
      </c>
      <c r="BM3017" s="34">
        <f t="shared" si="624"/>
        <v>0</v>
      </c>
      <c r="BN3017" s="39">
        <f t="shared" si="614"/>
        <v>265.16000000000003</v>
      </c>
      <c r="BO3017" s="39">
        <f t="shared" si="615"/>
        <v>405.3</v>
      </c>
      <c r="BP3017" s="39">
        <f t="shared" si="625"/>
        <v>140.13999999999999</v>
      </c>
    </row>
    <row r="3018" spans="1:68" s="25" customFormat="1" ht="14.25" x14ac:dyDescent="0.2">
      <c r="A3018" s="14">
        <v>1908</v>
      </c>
      <c r="B3018" s="40"/>
      <c r="C3018" s="15" t="s">
        <v>22963</v>
      </c>
      <c r="D3018" s="16">
        <v>5742</v>
      </c>
      <c r="E3018" s="15" t="s">
        <v>22964</v>
      </c>
      <c r="F3018" s="15" t="s">
        <v>22963</v>
      </c>
      <c r="G3018" s="17" t="s">
        <v>22965</v>
      </c>
      <c r="H3018" s="17" t="s">
        <v>22966</v>
      </c>
      <c r="I3018" s="17" t="s">
        <v>86</v>
      </c>
      <c r="J3018" s="15" t="s">
        <v>22967</v>
      </c>
      <c r="K3018" s="15" t="s">
        <v>5882</v>
      </c>
      <c r="L3018" s="18" t="s">
        <v>22968</v>
      </c>
      <c r="M3018" s="15" t="s">
        <v>22123</v>
      </c>
      <c r="N3018" s="15" t="s">
        <v>22124</v>
      </c>
      <c r="O3018" s="16">
        <v>500</v>
      </c>
      <c r="P3018" s="15" t="s">
        <v>1055</v>
      </c>
      <c r="Q3018" s="15">
        <v>20000</v>
      </c>
      <c r="R3018" s="15">
        <v>0</v>
      </c>
      <c r="S3018" s="15">
        <v>20000</v>
      </c>
      <c r="T3018" s="15">
        <v>0.01</v>
      </c>
      <c r="U3018" s="15" t="s">
        <v>18717</v>
      </c>
      <c r="V3018" s="15" t="s">
        <v>76</v>
      </c>
      <c r="W3018" s="16">
        <v>0</v>
      </c>
      <c r="X3018" s="16">
        <v>1</v>
      </c>
      <c r="Y3018" s="15">
        <v>364</v>
      </c>
      <c r="Z3018" s="15">
        <v>8.0000000000000002E-3</v>
      </c>
      <c r="AA3018" s="15" t="s">
        <v>21934</v>
      </c>
      <c r="AB3018" s="15" t="s">
        <v>21935</v>
      </c>
      <c r="AC3018" s="15">
        <v>185125</v>
      </c>
      <c r="AD3018" s="26">
        <v>37585</v>
      </c>
      <c r="AE3018" s="15" t="s">
        <v>468</v>
      </c>
      <c r="AF3018" s="15" t="s">
        <v>22969</v>
      </c>
      <c r="AG3018" s="16">
        <v>1</v>
      </c>
      <c r="AH3018" s="15" t="s">
        <v>22970</v>
      </c>
      <c r="AI3018" s="15" t="s">
        <v>78</v>
      </c>
      <c r="AJ3018" s="15">
        <v>363.84765625</v>
      </c>
      <c r="AK3018" s="15">
        <v>79.989559355899999</v>
      </c>
      <c r="AL3018" s="15">
        <v>3105025.4387699999</v>
      </c>
      <c r="AM3018" s="15">
        <v>1411987.79009</v>
      </c>
      <c r="AN3018" s="19">
        <v>0</v>
      </c>
      <c r="AO3018" s="19">
        <v>0</v>
      </c>
      <c r="AP3018" s="19">
        <v>20000</v>
      </c>
      <c r="AQ3018" s="19">
        <v>0</v>
      </c>
      <c r="AR3018" s="34">
        <f t="shared" si="616"/>
        <v>20000</v>
      </c>
      <c r="AS3018" s="34">
        <v>0</v>
      </c>
      <c r="AT3018" s="34">
        <v>0</v>
      </c>
      <c r="AU3018" s="34">
        <v>0</v>
      </c>
      <c r="AV3018" s="34">
        <v>0</v>
      </c>
      <c r="AW3018" s="35">
        <f t="shared" si="617"/>
        <v>0</v>
      </c>
      <c r="AX3018" s="34">
        <f t="shared" si="618"/>
        <v>20000</v>
      </c>
      <c r="AY3018" s="36">
        <v>1.3258000000000001</v>
      </c>
      <c r="AZ3018" s="36">
        <v>2.0265</v>
      </c>
      <c r="BA3018" s="22"/>
      <c r="BB3018" s="19">
        <v>600</v>
      </c>
      <c r="BC3018" s="34">
        <f t="shared" si="619"/>
        <v>265.16000000000003</v>
      </c>
      <c r="BD3018" s="34">
        <f t="shared" si="620"/>
        <v>405.3</v>
      </c>
      <c r="BE3018" s="38">
        <v>3.4819999999999997E-2</v>
      </c>
      <c r="BF3018" s="38">
        <f t="shared" si="621"/>
        <v>3.4819999999999997E-2</v>
      </c>
      <c r="BG3018" s="34">
        <v>0</v>
      </c>
      <c r="BH3018" s="34">
        <v>0</v>
      </c>
      <c r="BI3018" s="34">
        <f t="shared" si="622"/>
        <v>265.16000000000003</v>
      </c>
      <c r="BJ3018" s="34">
        <f t="shared" si="623"/>
        <v>405.3</v>
      </c>
      <c r="BK3018" s="34">
        <v>0</v>
      </c>
      <c r="BL3018" s="34">
        <v>0</v>
      </c>
      <c r="BM3018" s="34">
        <f t="shared" si="624"/>
        <v>0</v>
      </c>
      <c r="BN3018" s="39">
        <f t="shared" si="614"/>
        <v>265.16000000000003</v>
      </c>
      <c r="BO3018" s="39">
        <f t="shared" si="615"/>
        <v>405.3</v>
      </c>
      <c r="BP3018" s="39">
        <f t="shared" si="625"/>
        <v>140.13999999999999</v>
      </c>
    </row>
    <row r="3019" spans="1:68" s="25" customFormat="1" ht="14.25" x14ac:dyDescent="0.2">
      <c r="A3019" s="14">
        <v>1909</v>
      </c>
      <c r="B3019" s="40"/>
      <c r="C3019" s="15"/>
      <c r="D3019" s="16">
        <v>31700</v>
      </c>
      <c r="E3019" s="15" t="s">
        <v>22971</v>
      </c>
      <c r="F3019" s="15" t="s">
        <v>22972</v>
      </c>
      <c r="G3019" s="17" t="s">
        <v>22973</v>
      </c>
      <c r="H3019" s="17" t="s">
        <v>22974</v>
      </c>
      <c r="I3019" s="17" t="s">
        <v>4662</v>
      </c>
      <c r="J3019" s="15" t="s">
        <v>22975</v>
      </c>
      <c r="K3019" s="15" t="s">
        <v>11531</v>
      </c>
      <c r="L3019" s="18" t="s">
        <v>22976</v>
      </c>
      <c r="M3019" s="15" t="s">
        <v>22123</v>
      </c>
      <c r="N3019" s="15" t="s">
        <v>22124</v>
      </c>
      <c r="O3019" s="16">
        <v>500</v>
      </c>
      <c r="P3019" s="15" t="s">
        <v>1055</v>
      </c>
      <c r="Q3019" s="15">
        <v>20000</v>
      </c>
      <c r="R3019" s="15">
        <v>0</v>
      </c>
      <c r="S3019" s="15">
        <v>20000</v>
      </c>
      <c r="T3019" s="15">
        <v>0.05</v>
      </c>
      <c r="U3019" s="15" t="s">
        <v>18717</v>
      </c>
      <c r="V3019" s="15" t="s">
        <v>76</v>
      </c>
      <c r="W3019" s="16">
        <v>0</v>
      </c>
      <c r="X3019" s="16">
        <v>1</v>
      </c>
      <c r="Y3019" s="15">
        <v>1714</v>
      </c>
      <c r="Z3019" s="15">
        <v>3.9E-2</v>
      </c>
      <c r="AA3019" s="15" t="s">
        <v>21934</v>
      </c>
      <c r="AB3019" s="15" t="s">
        <v>21935</v>
      </c>
      <c r="AC3019" s="15">
        <v>185125</v>
      </c>
      <c r="AD3019" s="26">
        <v>37585</v>
      </c>
      <c r="AE3019" s="15" t="s">
        <v>468</v>
      </c>
      <c r="AF3019" s="15" t="s">
        <v>22977</v>
      </c>
      <c r="AG3019" s="16">
        <v>1</v>
      </c>
      <c r="AH3019" s="15" t="s">
        <v>22978</v>
      </c>
      <c r="AI3019" s="15" t="s">
        <v>78</v>
      </c>
      <c r="AJ3019" s="15">
        <v>1714.3317871100001</v>
      </c>
      <c r="AK3019" s="15">
        <v>167.98054870600001</v>
      </c>
      <c r="AL3019" s="15">
        <v>3105085.3151400001</v>
      </c>
      <c r="AM3019" s="15">
        <v>1411963.64539</v>
      </c>
      <c r="AN3019" s="19">
        <v>0</v>
      </c>
      <c r="AO3019" s="19">
        <v>0</v>
      </c>
      <c r="AP3019" s="19">
        <v>20000</v>
      </c>
      <c r="AQ3019" s="19">
        <v>0</v>
      </c>
      <c r="AR3019" s="34">
        <f t="shared" si="616"/>
        <v>20000</v>
      </c>
      <c r="AS3019" s="34">
        <v>0</v>
      </c>
      <c r="AT3019" s="34">
        <v>0</v>
      </c>
      <c r="AU3019" s="34">
        <v>0</v>
      </c>
      <c r="AV3019" s="34">
        <v>0</v>
      </c>
      <c r="AW3019" s="35">
        <f t="shared" si="617"/>
        <v>0</v>
      </c>
      <c r="AX3019" s="34">
        <f t="shared" si="618"/>
        <v>20000</v>
      </c>
      <c r="AY3019" s="36">
        <v>1.3258000000000001</v>
      </c>
      <c r="AZ3019" s="36">
        <v>2.0265</v>
      </c>
      <c r="BA3019" s="22"/>
      <c r="BB3019" s="19">
        <v>600</v>
      </c>
      <c r="BC3019" s="34">
        <f t="shared" si="619"/>
        <v>265.16000000000003</v>
      </c>
      <c r="BD3019" s="34">
        <f t="shared" si="620"/>
        <v>405.3</v>
      </c>
      <c r="BE3019" s="38">
        <v>3.4819999999999997E-2</v>
      </c>
      <c r="BF3019" s="38">
        <f t="shared" si="621"/>
        <v>3.4819999999999997E-2</v>
      </c>
      <c r="BG3019" s="34">
        <v>0</v>
      </c>
      <c r="BH3019" s="34">
        <v>0</v>
      </c>
      <c r="BI3019" s="34">
        <f t="shared" si="622"/>
        <v>265.16000000000003</v>
      </c>
      <c r="BJ3019" s="34">
        <f t="shared" si="623"/>
        <v>405.3</v>
      </c>
      <c r="BK3019" s="34">
        <v>0</v>
      </c>
      <c r="BL3019" s="34">
        <v>0</v>
      </c>
      <c r="BM3019" s="34">
        <f t="shared" si="624"/>
        <v>0</v>
      </c>
      <c r="BN3019" s="39">
        <f t="shared" si="614"/>
        <v>265.16000000000003</v>
      </c>
      <c r="BO3019" s="39">
        <f t="shared" si="615"/>
        <v>405.3</v>
      </c>
      <c r="BP3019" s="39">
        <f t="shared" si="625"/>
        <v>140.13999999999999</v>
      </c>
    </row>
    <row r="3020" spans="1:68" s="25" customFormat="1" ht="14.25" x14ac:dyDescent="0.2">
      <c r="A3020" s="14">
        <v>1910</v>
      </c>
      <c r="B3020" s="40"/>
      <c r="C3020" s="15"/>
      <c r="D3020" s="16">
        <v>26794</v>
      </c>
      <c r="E3020" s="15" t="s">
        <v>22979</v>
      </c>
      <c r="F3020" s="15" t="s">
        <v>22980</v>
      </c>
      <c r="G3020" s="17" t="s">
        <v>22981</v>
      </c>
      <c r="H3020" s="17" t="s">
        <v>22982</v>
      </c>
      <c r="I3020" s="17" t="s">
        <v>86</v>
      </c>
      <c r="J3020" s="15" t="s">
        <v>22983</v>
      </c>
      <c r="K3020" s="15" t="s">
        <v>2216</v>
      </c>
      <c r="L3020" s="18" t="s">
        <v>22984</v>
      </c>
      <c r="M3020" s="15" t="s">
        <v>22123</v>
      </c>
      <c r="N3020" s="15" t="s">
        <v>22124</v>
      </c>
      <c r="O3020" s="16">
        <v>500</v>
      </c>
      <c r="P3020" s="15" t="s">
        <v>1055</v>
      </c>
      <c r="Q3020" s="15">
        <v>20000</v>
      </c>
      <c r="R3020" s="15">
        <v>0</v>
      </c>
      <c r="S3020" s="15">
        <v>20000</v>
      </c>
      <c r="T3020" s="15">
        <v>0.03</v>
      </c>
      <c r="U3020" s="15" t="s">
        <v>18717</v>
      </c>
      <c r="V3020" s="15" t="s">
        <v>76</v>
      </c>
      <c r="W3020" s="16">
        <v>0</v>
      </c>
      <c r="X3020" s="16">
        <v>1</v>
      </c>
      <c r="Y3020" s="15">
        <v>1470</v>
      </c>
      <c r="Z3020" s="15">
        <v>3.4000000000000002E-2</v>
      </c>
      <c r="AA3020" s="15" t="s">
        <v>21934</v>
      </c>
      <c r="AB3020" s="15" t="s">
        <v>21935</v>
      </c>
      <c r="AC3020" s="15">
        <v>185125</v>
      </c>
      <c r="AD3020" s="26">
        <v>37585</v>
      </c>
      <c r="AE3020" s="15" t="s">
        <v>468</v>
      </c>
      <c r="AF3020" s="15" t="s">
        <v>22985</v>
      </c>
      <c r="AG3020" s="16">
        <v>1</v>
      </c>
      <c r="AH3020" s="15" t="s">
        <v>22986</v>
      </c>
      <c r="AI3020" s="15" t="s">
        <v>78</v>
      </c>
      <c r="AJ3020" s="15">
        <v>1469.5234375</v>
      </c>
      <c r="AK3020" s="15">
        <v>157.98819787599999</v>
      </c>
      <c r="AL3020" s="15">
        <v>3105110.3840600001</v>
      </c>
      <c r="AM3020" s="15">
        <v>1411942.9696</v>
      </c>
      <c r="AN3020" s="19">
        <v>0</v>
      </c>
      <c r="AO3020" s="19">
        <v>0</v>
      </c>
      <c r="AP3020" s="19">
        <v>20000</v>
      </c>
      <c r="AQ3020" s="19">
        <v>0</v>
      </c>
      <c r="AR3020" s="34">
        <f t="shared" si="616"/>
        <v>20000</v>
      </c>
      <c r="AS3020" s="34">
        <v>0</v>
      </c>
      <c r="AT3020" s="34">
        <v>0</v>
      </c>
      <c r="AU3020" s="34">
        <v>0</v>
      </c>
      <c r="AV3020" s="34">
        <v>0</v>
      </c>
      <c r="AW3020" s="35">
        <f t="shared" si="617"/>
        <v>0</v>
      </c>
      <c r="AX3020" s="34">
        <f t="shared" si="618"/>
        <v>20000</v>
      </c>
      <c r="AY3020" s="36">
        <v>1.3258000000000001</v>
      </c>
      <c r="AZ3020" s="36">
        <v>2.0265</v>
      </c>
      <c r="BA3020" s="22"/>
      <c r="BB3020" s="19">
        <v>600</v>
      </c>
      <c r="BC3020" s="34">
        <f t="shared" si="619"/>
        <v>265.16000000000003</v>
      </c>
      <c r="BD3020" s="34">
        <f t="shared" si="620"/>
        <v>405.3</v>
      </c>
      <c r="BE3020" s="38">
        <v>3.4819999999999997E-2</v>
      </c>
      <c r="BF3020" s="38">
        <f t="shared" si="621"/>
        <v>3.4819999999999997E-2</v>
      </c>
      <c r="BG3020" s="34">
        <v>0</v>
      </c>
      <c r="BH3020" s="34">
        <v>0</v>
      </c>
      <c r="BI3020" s="34">
        <f t="shared" si="622"/>
        <v>265.16000000000003</v>
      </c>
      <c r="BJ3020" s="34">
        <f t="shared" si="623"/>
        <v>405.3</v>
      </c>
      <c r="BK3020" s="34">
        <v>0</v>
      </c>
      <c r="BL3020" s="34">
        <v>0</v>
      </c>
      <c r="BM3020" s="34">
        <f t="shared" si="624"/>
        <v>0</v>
      </c>
      <c r="BN3020" s="39">
        <f t="shared" si="614"/>
        <v>265.16000000000003</v>
      </c>
      <c r="BO3020" s="39">
        <f t="shared" si="615"/>
        <v>405.3</v>
      </c>
      <c r="BP3020" s="39">
        <f t="shared" si="625"/>
        <v>140.13999999999999</v>
      </c>
    </row>
    <row r="3021" spans="1:68" s="25" customFormat="1" ht="14.25" x14ac:dyDescent="0.2">
      <c r="A3021" s="14">
        <v>1911</v>
      </c>
      <c r="B3021" s="40"/>
      <c r="C3021" s="15" t="s">
        <v>22987</v>
      </c>
      <c r="D3021" s="16">
        <v>22579</v>
      </c>
      <c r="E3021" s="15" t="s">
        <v>22988</v>
      </c>
      <c r="F3021" s="15" t="s">
        <v>22987</v>
      </c>
      <c r="G3021" s="17" t="s">
        <v>22989</v>
      </c>
      <c r="H3021" s="17" t="s">
        <v>22990</v>
      </c>
      <c r="I3021" s="17" t="s">
        <v>86</v>
      </c>
      <c r="J3021" s="15" t="s">
        <v>22991</v>
      </c>
      <c r="K3021" s="15" t="s">
        <v>15777</v>
      </c>
      <c r="L3021" s="18" t="s">
        <v>22992</v>
      </c>
      <c r="M3021" s="15" t="s">
        <v>22123</v>
      </c>
      <c r="N3021" s="15" t="s">
        <v>22124</v>
      </c>
      <c r="O3021" s="16">
        <v>500</v>
      </c>
      <c r="P3021" s="15" t="s">
        <v>1055</v>
      </c>
      <c r="Q3021" s="15">
        <v>20000</v>
      </c>
      <c r="R3021" s="15">
        <v>0</v>
      </c>
      <c r="S3021" s="15">
        <v>20000</v>
      </c>
      <c r="T3021" s="15">
        <v>0.03</v>
      </c>
      <c r="U3021" s="15" t="s">
        <v>18717</v>
      </c>
      <c r="V3021" s="15" t="s">
        <v>76</v>
      </c>
      <c r="W3021" s="16">
        <v>0</v>
      </c>
      <c r="X3021" s="16">
        <v>1</v>
      </c>
      <c r="Y3021" s="15">
        <v>1470</v>
      </c>
      <c r="Z3021" s="15">
        <v>3.4000000000000002E-2</v>
      </c>
      <c r="AA3021" s="15" t="s">
        <v>21934</v>
      </c>
      <c r="AB3021" s="15" t="s">
        <v>21935</v>
      </c>
      <c r="AC3021" s="15">
        <v>185125</v>
      </c>
      <c r="AD3021" s="26">
        <v>37585</v>
      </c>
      <c r="AE3021" s="15" t="s">
        <v>468</v>
      </c>
      <c r="AF3021" s="15" t="s">
        <v>22993</v>
      </c>
      <c r="AG3021" s="16">
        <v>1</v>
      </c>
      <c r="AH3021" s="15" t="s">
        <v>22994</v>
      </c>
      <c r="AI3021" s="15" t="s">
        <v>78</v>
      </c>
      <c r="AJ3021" s="15">
        <v>1469.6003418</v>
      </c>
      <c r="AK3021" s="15">
        <v>157.993781923</v>
      </c>
      <c r="AL3021" s="15">
        <v>3105133.5249399999</v>
      </c>
      <c r="AM3021" s="15">
        <v>1411923.88478</v>
      </c>
      <c r="AN3021" s="19">
        <v>0</v>
      </c>
      <c r="AO3021" s="19">
        <v>0</v>
      </c>
      <c r="AP3021" s="19">
        <v>20000</v>
      </c>
      <c r="AQ3021" s="19">
        <v>0</v>
      </c>
      <c r="AR3021" s="34">
        <f t="shared" si="616"/>
        <v>20000</v>
      </c>
      <c r="AS3021" s="34">
        <v>0</v>
      </c>
      <c r="AT3021" s="34">
        <v>0</v>
      </c>
      <c r="AU3021" s="34">
        <v>0</v>
      </c>
      <c r="AV3021" s="34">
        <v>0</v>
      </c>
      <c r="AW3021" s="35">
        <f t="shared" si="617"/>
        <v>0</v>
      </c>
      <c r="AX3021" s="34">
        <f t="shared" si="618"/>
        <v>20000</v>
      </c>
      <c r="AY3021" s="36">
        <v>1.3258000000000001</v>
      </c>
      <c r="AZ3021" s="36">
        <v>2.0265</v>
      </c>
      <c r="BA3021" s="22"/>
      <c r="BB3021" s="19">
        <v>600</v>
      </c>
      <c r="BC3021" s="34">
        <f t="shared" si="619"/>
        <v>265.16000000000003</v>
      </c>
      <c r="BD3021" s="34">
        <f t="shared" si="620"/>
        <v>405.3</v>
      </c>
      <c r="BE3021" s="38">
        <v>3.4819999999999997E-2</v>
      </c>
      <c r="BF3021" s="38">
        <f t="shared" si="621"/>
        <v>3.4819999999999997E-2</v>
      </c>
      <c r="BG3021" s="34">
        <v>0</v>
      </c>
      <c r="BH3021" s="34">
        <v>0</v>
      </c>
      <c r="BI3021" s="34">
        <f t="shared" si="622"/>
        <v>265.16000000000003</v>
      </c>
      <c r="BJ3021" s="34">
        <f t="shared" si="623"/>
        <v>405.3</v>
      </c>
      <c r="BK3021" s="34">
        <v>0</v>
      </c>
      <c r="BL3021" s="34">
        <v>0</v>
      </c>
      <c r="BM3021" s="34">
        <f t="shared" si="624"/>
        <v>0</v>
      </c>
      <c r="BN3021" s="39">
        <f t="shared" si="614"/>
        <v>265.16000000000003</v>
      </c>
      <c r="BO3021" s="39">
        <f t="shared" si="615"/>
        <v>405.3</v>
      </c>
      <c r="BP3021" s="39">
        <f t="shared" si="625"/>
        <v>140.13999999999999</v>
      </c>
    </row>
    <row r="3022" spans="1:68" s="25" customFormat="1" ht="14.25" x14ac:dyDescent="0.2">
      <c r="A3022" s="14">
        <v>1912</v>
      </c>
      <c r="B3022" s="40"/>
      <c r="C3022" s="15"/>
      <c r="D3022" s="16">
        <v>15119</v>
      </c>
      <c r="E3022" s="15" t="s">
        <v>22995</v>
      </c>
      <c r="F3022" s="15" t="s">
        <v>22996</v>
      </c>
      <c r="G3022" s="17" t="s">
        <v>22997</v>
      </c>
      <c r="H3022" s="17" t="s">
        <v>22998</v>
      </c>
      <c r="I3022" s="17" t="s">
        <v>86</v>
      </c>
      <c r="J3022" s="15" t="s">
        <v>22999</v>
      </c>
      <c r="K3022" s="15" t="s">
        <v>22275</v>
      </c>
      <c r="L3022" s="18" t="s">
        <v>23000</v>
      </c>
      <c r="M3022" s="15" t="s">
        <v>22123</v>
      </c>
      <c r="N3022" s="15" t="s">
        <v>22124</v>
      </c>
      <c r="O3022" s="16">
        <v>500</v>
      </c>
      <c r="P3022" s="15" t="s">
        <v>1055</v>
      </c>
      <c r="Q3022" s="15">
        <v>20000</v>
      </c>
      <c r="R3022" s="15">
        <v>0</v>
      </c>
      <c r="S3022" s="15">
        <v>20000</v>
      </c>
      <c r="T3022" s="15">
        <v>0.05</v>
      </c>
      <c r="U3022" s="15" t="s">
        <v>18717</v>
      </c>
      <c r="V3022" s="15" t="s">
        <v>76</v>
      </c>
      <c r="W3022" s="16">
        <v>0</v>
      </c>
      <c r="X3022" s="16">
        <v>1</v>
      </c>
      <c r="Y3022" s="15">
        <v>1695</v>
      </c>
      <c r="Z3022" s="15">
        <v>3.9E-2</v>
      </c>
      <c r="AA3022" s="15" t="s">
        <v>21934</v>
      </c>
      <c r="AB3022" s="15" t="s">
        <v>21935</v>
      </c>
      <c r="AC3022" s="15">
        <v>185125</v>
      </c>
      <c r="AD3022" s="26">
        <v>37585</v>
      </c>
      <c r="AE3022" s="15" t="s">
        <v>468</v>
      </c>
      <c r="AF3022" s="15" t="s">
        <v>23001</v>
      </c>
      <c r="AG3022" s="16">
        <v>1</v>
      </c>
      <c r="AH3022" s="15" t="s">
        <v>23002</v>
      </c>
      <c r="AI3022" s="15" t="s">
        <v>78</v>
      </c>
      <c r="AJ3022" s="15">
        <v>1694.6762695299999</v>
      </c>
      <c r="AK3022" s="15">
        <v>167.176516365</v>
      </c>
      <c r="AL3022" s="15">
        <v>3105158.3738799999</v>
      </c>
      <c r="AM3022" s="15">
        <v>1411903.2644199999</v>
      </c>
      <c r="AN3022" s="19">
        <v>0</v>
      </c>
      <c r="AO3022" s="19">
        <v>0</v>
      </c>
      <c r="AP3022" s="19">
        <v>20000</v>
      </c>
      <c r="AQ3022" s="19">
        <v>0</v>
      </c>
      <c r="AR3022" s="34">
        <f t="shared" si="616"/>
        <v>20000</v>
      </c>
      <c r="AS3022" s="34">
        <v>0</v>
      </c>
      <c r="AT3022" s="34">
        <v>0</v>
      </c>
      <c r="AU3022" s="34">
        <v>0</v>
      </c>
      <c r="AV3022" s="34">
        <v>0</v>
      </c>
      <c r="AW3022" s="35">
        <f t="shared" si="617"/>
        <v>0</v>
      </c>
      <c r="AX3022" s="34">
        <f t="shared" si="618"/>
        <v>20000</v>
      </c>
      <c r="AY3022" s="36">
        <v>1.3258000000000001</v>
      </c>
      <c r="AZ3022" s="36">
        <v>2.0265</v>
      </c>
      <c r="BA3022" s="22"/>
      <c r="BB3022" s="19">
        <v>600</v>
      </c>
      <c r="BC3022" s="34">
        <f t="shared" si="619"/>
        <v>265.16000000000003</v>
      </c>
      <c r="BD3022" s="34">
        <f t="shared" si="620"/>
        <v>405.3</v>
      </c>
      <c r="BE3022" s="38">
        <v>3.4819999999999997E-2</v>
      </c>
      <c r="BF3022" s="38">
        <f t="shared" si="621"/>
        <v>3.4819999999999997E-2</v>
      </c>
      <c r="BG3022" s="34">
        <v>0</v>
      </c>
      <c r="BH3022" s="34">
        <v>0</v>
      </c>
      <c r="BI3022" s="34">
        <f t="shared" si="622"/>
        <v>265.16000000000003</v>
      </c>
      <c r="BJ3022" s="34">
        <f t="shared" si="623"/>
        <v>405.3</v>
      </c>
      <c r="BK3022" s="34">
        <v>0</v>
      </c>
      <c r="BL3022" s="34">
        <v>0</v>
      </c>
      <c r="BM3022" s="34">
        <f t="shared" si="624"/>
        <v>0</v>
      </c>
      <c r="BN3022" s="39">
        <f t="shared" si="614"/>
        <v>265.16000000000003</v>
      </c>
      <c r="BO3022" s="39">
        <f t="shared" si="615"/>
        <v>405.3</v>
      </c>
      <c r="BP3022" s="39">
        <f t="shared" si="625"/>
        <v>140.13999999999999</v>
      </c>
    </row>
    <row r="3023" spans="1:68" s="25" customFormat="1" ht="14.25" x14ac:dyDescent="0.2">
      <c r="A3023" s="14">
        <v>1913</v>
      </c>
      <c r="B3023" s="40"/>
      <c r="C3023" s="15" t="s">
        <v>1173</v>
      </c>
      <c r="D3023" s="16">
        <v>36176</v>
      </c>
      <c r="E3023" s="15" t="s">
        <v>23003</v>
      </c>
      <c r="F3023" s="15" t="s">
        <v>23004</v>
      </c>
      <c r="G3023" s="17" t="s">
        <v>23005</v>
      </c>
      <c r="H3023" s="17" t="s">
        <v>23006</v>
      </c>
      <c r="I3023" s="17" t="s">
        <v>88</v>
      </c>
      <c r="J3023" s="15" t="s">
        <v>23007</v>
      </c>
      <c r="K3023" s="15" t="s">
        <v>23008</v>
      </c>
      <c r="L3023" s="18" t="s">
        <v>23009</v>
      </c>
      <c r="M3023" s="15" t="s">
        <v>22123</v>
      </c>
      <c r="N3023" s="15" t="s">
        <v>22124</v>
      </c>
      <c r="O3023" s="16">
        <v>556</v>
      </c>
      <c r="P3023" s="15" t="s">
        <v>90</v>
      </c>
      <c r="Q3023" s="15">
        <v>20000</v>
      </c>
      <c r="R3023" s="15">
        <v>85400</v>
      </c>
      <c r="S3023" s="15">
        <v>105400</v>
      </c>
      <c r="T3023" s="15">
        <v>0.04</v>
      </c>
      <c r="U3023" s="15" t="s">
        <v>18717</v>
      </c>
      <c r="V3023" s="15" t="s">
        <v>76</v>
      </c>
      <c r="W3023" s="16">
        <v>1</v>
      </c>
      <c r="X3023" s="16">
        <v>1</v>
      </c>
      <c r="Y3023" s="15">
        <v>1714</v>
      </c>
      <c r="Z3023" s="15">
        <v>3.9E-2</v>
      </c>
      <c r="AA3023" s="15" t="s">
        <v>21934</v>
      </c>
      <c r="AB3023" s="15" t="s">
        <v>21935</v>
      </c>
      <c r="AC3023" s="15">
        <v>110000</v>
      </c>
      <c r="AD3023" s="26">
        <v>38001</v>
      </c>
      <c r="AE3023" s="15" t="s">
        <v>468</v>
      </c>
      <c r="AF3023" s="15" t="s">
        <v>23010</v>
      </c>
      <c r="AG3023" s="16">
        <v>1</v>
      </c>
      <c r="AH3023" s="15" t="s">
        <v>23011</v>
      </c>
      <c r="AI3023" s="15" t="s">
        <v>78</v>
      </c>
      <c r="AJ3023" s="15">
        <v>1714.3967285199999</v>
      </c>
      <c r="AK3023" s="15">
        <v>167.98421519600001</v>
      </c>
      <c r="AL3023" s="15">
        <v>3105215.8125999998</v>
      </c>
      <c r="AM3023" s="15">
        <v>1411884.3344399999</v>
      </c>
      <c r="AN3023" s="19">
        <v>20000</v>
      </c>
      <c r="AO3023" s="19">
        <v>84800</v>
      </c>
      <c r="AP3023" s="19">
        <v>0</v>
      </c>
      <c r="AQ3023" s="19">
        <v>0</v>
      </c>
      <c r="AR3023" s="34">
        <f t="shared" si="616"/>
        <v>104800</v>
      </c>
      <c r="AS3023" s="34">
        <v>45000</v>
      </c>
      <c r="AT3023" s="34">
        <v>3000</v>
      </c>
      <c r="AU3023" s="34">
        <v>20930</v>
      </c>
      <c r="AV3023" s="34">
        <v>0</v>
      </c>
      <c r="AW3023" s="35">
        <f t="shared" si="617"/>
        <v>68930</v>
      </c>
      <c r="AX3023" s="34">
        <f t="shared" si="618"/>
        <v>35870</v>
      </c>
      <c r="AY3023" s="36">
        <v>1.3258000000000001</v>
      </c>
      <c r="AZ3023" s="36">
        <v>2.0265</v>
      </c>
      <c r="BA3023" s="22"/>
      <c r="BB3023" s="19">
        <v>1048</v>
      </c>
      <c r="BC3023" s="34">
        <f t="shared" si="619"/>
        <v>475.56446</v>
      </c>
      <c r="BD3023" s="34">
        <f t="shared" si="620"/>
        <v>726.90554999999995</v>
      </c>
      <c r="BE3023" s="38">
        <v>3.4819999999999997E-2</v>
      </c>
      <c r="BF3023" s="38">
        <f t="shared" si="621"/>
        <v>3.4819999999999997E-2</v>
      </c>
      <c r="BG3023" s="34">
        <v>16.559154497199998</v>
      </c>
      <c r="BH3023" s="34">
        <v>25.310851250999995</v>
      </c>
      <c r="BI3023" s="34">
        <f t="shared" si="622"/>
        <v>459.00530550280001</v>
      </c>
      <c r="BJ3023" s="34">
        <f t="shared" si="623"/>
        <v>701.59469874899992</v>
      </c>
      <c r="BK3023" s="34">
        <v>0</v>
      </c>
      <c r="BL3023" s="34">
        <v>0</v>
      </c>
      <c r="BM3023" s="34">
        <f t="shared" si="624"/>
        <v>0</v>
      </c>
      <c r="BN3023" s="39">
        <f t="shared" si="614"/>
        <v>459.00530550280001</v>
      </c>
      <c r="BO3023" s="39">
        <f t="shared" si="615"/>
        <v>701.59469874899992</v>
      </c>
      <c r="BP3023" s="39">
        <f t="shared" si="625"/>
        <v>242.5893932461999</v>
      </c>
    </row>
    <row r="3024" spans="1:68" s="25" customFormat="1" ht="14.25" x14ac:dyDescent="0.2">
      <c r="A3024" s="14">
        <v>1914</v>
      </c>
      <c r="B3024" s="40"/>
      <c r="C3024" s="15" t="s">
        <v>150</v>
      </c>
      <c r="D3024" s="16">
        <v>35157</v>
      </c>
      <c r="E3024" s="15" t="s">
        <v>23012</v>
      </c>
      <c r="F3024" s="15" t="s">
        <v>23013</v>
      </c>
      <c r="G3024" s="17" t="s">
        <v>23014</v>
      </c>
      <c r="H3024" s="17" t="s">
        <v>23015</v>
      </c>
      <c r="I3024" s="17" t="s">
        <v>86</v>
      </c>
      <c r="J3024" s="15" t="s">
        <v>23016</v>
      </c>
      <c r="K3024" s="15" t="s">
        <v>86</v>
      </c>
      <c r="L3024" s="18" t="s">
        <v>23017</v>
      </c>
      <c r="M3024" s="15" t="s">
        <v>22123</v>
      </c>
      <c r="N3024" s="15" t="s">
        <v>22124</v>
      </c>
      <c r="O3024" s="16">
        <v>556</v>
      </c>
      <c r="P3024" s="15" t="s">
        <v>90</v>
      </c>
      <c r="Q3024" s="15">
        <v>20000</v>
      </c>
      <c r="R3024" s="15">
        <v>83300</v>
      </c>
      <c r="S3024" s="15">
        <v>103300</v>
      </c>
      <c r="T3024" s="15">
        <v>0.04</v>
      </c>
      <c r="U3024" s="15" t="s">
        <v>18717</v>
      </c>
      <c r="V3024" s="15" t="s">
        <v>76</v>
      </c>
      <c r="W3024" s="16">
        <v>1</v>
      </c>
      <c r="X3024" s="16">
        <v>1</v>
      </c>
      <c r="Y3024" s="15">
        <v>1694</v>
      </c>
      <c r="Z3024" s="15">
        <v>3.9E-2</v>
      </c>
      <c r="AA3024" s="15" t="s">
        <v>21934</v>
      </c>
      <c r="AB3024" s="15" t="s">
        <v>21935</v>
      </c>
      <c r="AC3024" s="15">
        <v>104500</v>
      </c>
      <c r="AD3024" s="26">
        <v>40550</v>
      </c>
      <c r="AE3024" s="15" t="s">
        <v>222</v>
      </c>
      <c r="AF3024" s="15" t="s">
        <v>23018</v>
      </c>
      <c r="AG3024" s="16">
        <v>1</v>
      </c>
      <c r="AH3024" s="15" t="s">
        <v>23019</v>
      </c>
      <c r="AI3024" s="15" t="s">
        <v>78</v>
      </c>
      <c r="AJ3024" s="15">
        <v>1694.3532714800001</v>
      </c>
      <c r="AK3024" s="15">
        <v>167.16250021499999</v>
      </c>
      <c r="AL3024" s="15">
        <v>3105248.4518800001</v>
      </c>
      <c r="AM3024" s="15">
        <v>1411896.3692699999</v>
      </c>
      <c r="AN3024" s="19">
        <v>0</v>
      </c>
      <c r="AO3024" s="19">
        <v>0</v>
      </c>
      <c r="AP3024" s="19">
        <v>20000</v>
      </c>
      <c r="AQ3024" s="19">
        <v>82700</v>
      </c>
      <c r="AR3024" s="34">
        <f t="shared" si="616"/>
        <v>102700</v>
      </c>
      <c r="AS3024" s="34">
        <v>0</v>
      </c>
      <c r="AT3024" s="34">
        <v>0</v>
      </c>
      <c r="AU3024" s="34">
        <v>0</v>
      </c>
      <c r="AV3024" s="34">
        <v>0</v>
      </c>
      <c r="AW3024" s="35">
        <f t="shared" si="617"/>
        <v>0</v>
      </c>
      <c r="AX3024" s="34">
        <f t="shared" si="618"/>
        <v>102700</v>
      </c>
      <c r="AY3024" s="36">
        <v>1.3258000000000001</v>
      </c>
      <c r="AZ3024" s="36">
        <v>2.0265</v>
      </c>
      <c r="BA3024" s="22"/>
      <c r="BB3024" s="19">
        <v>2054</v>
      </c>
      <c r="BC3024" s="34">
        <f t="shared" si="619"/>
        <v>1361.5966000000001</v>
      </c>
      <c r="BD3024" s="34">
        <f t="shared" si="620"/>
        <v>2081.2154999999998</v>
      </c>
      <c r="BE3024" s="38">
        <v>3.4819999999999997E-2</v>
      </c>
      <c r="BF3024" s="38">
        <f t="shared" si="621"/>
        <v>3.4819999999999997E-2</v>
      </c>
      <c r="BG3024" s="34">
        <v>0</v>
      </c>
      <c r="BH3024" s="34">
        <v>0</v>
      </c>
      <c r="BI3024" s="34">
        <f t="shared" si="622"/>
        <v>1361.5966000000001</v>
      </c>
      <c r="BJ3024" s="34">
        <f t="shared" si="623"/>
        <v>2081.2154999999998</v>
      </c>
      <c r="BK3024" s="34">
        <v>0</v>
      </c>
      <c r="BL3024" s="34">
        <v>27.215499999999793</v>
      </c>
      <c r="BM3024" s="34">
        <f t="shared" si="624"/>
        <v>27.215499999999793</v>
      </c>
      <c r="BN3024" s="39">
        <f t="shared" si="614"/>
        <v>1361.5966000000001</v>
      </c>
      <c r="BO3024" s="39">
        <f t="shared" si="615"/>
        <v>2054</v>
      </c>
      <c r="BP3024" s="39">
        <f t="shared" si="625"/>
        <v>692.40339999999992</v>
      </c>
    </row>
    <row r="3025" spans="1:68" s="25" customFormat="1" ht="14.25" x14ac:dyDescent="0.2">
      <c r="A3025" s="14">
        <v>1915</v>
      </c>
      <c r="B3025" s="40"/>
      <c r="C3025" s="15" t="s">
        <v>150</v>
      </c>
      <c r="D3025" s="16">
        <v>35597</v>
      </c>
      <c r="E3025" s="15" t="s">
        <v>23020</v>
      </c>
      <c r="F3025" s="15" t="s">
        <v>23021</v>
      </c>
      <c r="G3025" s="17" t="s">
        <v>23022</v>
      </c>
      <c r="H3025" s="17" t="s">
        <v>23023</v>
      </c>
      <c r="I3025" s="17" t="s">
        <v>86</v>
      </c>
      <c r="J3025" s="15" t="s">
        <v>23024</v>
      </c>
      <c r="K3025" s="15" t="s">
        <v>86</v>
      </c>
      <c r="L3025" s="18" t="s">
        <v>23025</v>
      </c>
      <c r="M3025" s="15" t="s">
        <v>22123</v>
      </c>
      <c r="N3025" s="15" t="s">
        <v>22124</v>
      </c>
      <c r="O3025" s="16">
        <v>556</v>
      </c>
      <c r="P3025" s="15" t="s">
        <v>90</v>
      </c>
      <c r="Q3025" s="15">
        <v>20000</v>
      </c>
      <c r="R3025" s="15">
        <v>82200</v>
      </c>
      <c r="S3025" s="15">
        <v>102200</v>
      </c>
      <c r="T3025" s="15">
        <v>0.03</v>
      </c>
      <c r="U3025" s="15" t="s">
        <v>18717</v>
      </c>
      <c r="V3025" s="15" t="s">
        <v>76</v>
      </c>
      <c r="W3025" s="16">
        <v>1</v>
      </c>
      <c r="X3025" s="16">
        <v>1</v>
      </c>
      <c r="Y3025" s="15">
        <v>1420</v>
      </c>
      <c r="Z3025" s="15">
        <v>3.3000000000000002E-2</v>
      </c>
      <c r="AA3025" s="15" t="s">
        <v>21934</v>
      </c>
      <c r="AB3025" s="15" t="s">
        <v>21935</v>
      </c>
      <c r="AC3025" s="15">
        <v>126250</v>
      </c>
      <c r="AD3025" s="26">
        <v>37288</v>
      </c>
      <c r="AE3025" s="15" t="s">
        <v>183</v>
      </c>
      <c r="AF3025" s="15" t="s">
        <v>23026</v>
      </c>
      <c r="AG3025" s="16">
        <v>1</v>
      </c>
      <c r="AH3025" s="15" t="s">
        <v>23027</v>
      </c>
      <c r="AI3025" s="15" t="s">
        <v>78</v>
      </c>
      <c r="AJ3025" s="15">
        <v>1420.4436035199999</v>
      </c>
      <c r="AK3025" s="15">
        <v>155.98202935800001</v>
      </c>
      <c r="AL3025" s="15">
        <v>3105261.0952599999</v>
      </c>
      <c r="AM3025" s="15">
        <v>1411997.4606900001</v>
      </c>
      <c r="AN3025" s="19">
        <v>0</v>
      </c>
      <c r="AO3025" s="19">
        <v>0</v>
      </c>
      <c r="AP3025" s="19">
        <v>20000</v>
      </c>
      <c r="AQ3025" s="19">
        <v>77800</v>
      </c>
      <c r="AR3025" s="34">
        <f t="shared" si="616"/>
        <v>97800</v>
      </c>
      <c r="AS3025" s="34">
        <v>0</v>
      </c>
      <c r="AT3025" s="34">
        <v>0</v>
      </c>
      <c r="AU3025" s="34">
        <v>0</v>
      </c>
      <c r="AV3025" s="34">
        <v>0</v>
      </c>
      <c r="AW3025" s="35">
        <f t="shared" si="617"/>
        <v>0</v>
      </c>
      <c r="AX3025" s="34">
        <f t="shared" si="618"/>
        <v>97800</v>
      </c>
      <c r="AY3025" s="36">
        <v>1.3258000000000001</v>
      </c>
      <c r="AZ3025" s="36">
        <v>2.0265</v>
      </c>
      <c r="BA3025" s="22"/>
      <c r="BB3025" s="19">
        <v>1956</v>
      </c>
      <c r="BC3025" s="34">
        <f t="shared" si="619"/>
        <v>1296.6324000000002</v>
      </c>
      <c r="BD3025" s="34">
        <f t="shared" si="620"/>
        <v>1981.9169999999999</v>
      </c>
      <c r="BE3025" s="38">
        <v>3.4819999999999997E-2</v>
      </c>
      <c r="BF3025" s="38">
        <f t="shared" si="621"/>
        <v>3.4819999999999997E-2</v>
      </c>
      <c r="BG3025" s="34">
        <v>0</v>
      </c>
      <c r="BH3025" s="34">
        <v>0</v>
      </c>
      <c r="BI3025" s="34">
        <f t="shared" si="622"/>
        <v>1296.6324000000002</v>
      </c>
      <c r="BJ3025" s="34">
        <f t="shared" si="623"/>
        <v>1981.9169999999999</v>
      </c>
      <c r="BK3025" s="34">
        <v>0</v>
      </c>
      <c r="BL3025" s="34">
        <v>25.916999999999916</v>
      </c>
      <c r="BM3025" s="34">
        <f t="shared" si="624"/>
        <v>25.916999999999916</v>
      </c>
      <c r="BN3025" s="39">
        <f t="shared" si="614"/>
        <v>1296.6324000000002</v>
      </c>
      <c r="BO3025" s="39">
        <f t="shared" si="615"/>
        <v>1956</v>
      </c>
      <c r="BP3025" s="39">
        <f t="shared" si="625"/>
        <v>659.36759999999981</v>
      </c>
    </row>
    <row r="3026" spans="1:68" s="25" customFormat="1" ht="14.25" x14ac:dyDescent="0.2">
      <c r="A3026" s="14">
        <v>1916</v>
      </c>
      <c r="B3026" s="40"/>
      <c r="C3026" s="15"/>
      <c r="D3026" s="16">
        <v>21745</v>
      </c>
      <c r="E3026" s="15" t="s">
        <v>23028</v>
      </c>
      <c r="F3026" s="15" t="s">
        <v>23029</v>
      </c>
      <c r="G3026" s="17" t="s">
        <v>23030</v>
      </c>
      <c r="H3026" s="17" t="s">
        <v>23031</v>
      </c>
      <c r="I3026" s="17" t="s">
        <v>16851</v>
      </c>
      <c r="J3026" s="15" t="s">
        <v>23032</v>
      </c>
      <c r="K3026" s="15" t="s">
        <v>86</v>
      </c>
      <c r="L3026" s="18" t="s">
        <v>23033</v>
      </c>
      <c r="M3026" s="15" t="s">
        <v>22123</v>
      </c>
      <c r="N3026" s="15" t="s">
        <v>22124</v>
      </c>
      <c r="O3026" s="16">
        <v>556</v>
      </c>
      <c r="P3026" s="15" t="s">
        <v>90</v>
      </c>
      <c r="Q3026" s="15">
        <v>20000</v>
      </c>
      <c r="R3026" s="15">
        <v>82200</v>
      </c>
      <c r="S3026" s="15">
        <v>102200</v>
      </c>
      <c r="T3026" s="15">
        <v>0.03</v>
      </c>
      <c r="U3026" s="15" t="s">
        <v>18717</v>
      </c>
      <c r="V3026" s="15" t="s">
        <v>76</v>
      </c>
      <c r="W3026" s="16">
        <v>1</v>
      </c>
      <c r="X3026" s="16">
        <v>1</v>
      </c>
      <c r="Y3026" s="15">
        <v>1176</v>
      </c>
      <c r="Z3026" s="15">
        <v>2.7E-2</v>
      </c>
      <c r="AA3026" s="15" t="s">
        <v>21934</v>
      </c>
      <c r="AB3026" s="15" t="s">
        <v>21935</v>
      </c>
      <c r="AC3026" s="15">
        <v>126250</v>
      </c>
      <c r="AD3026" s="26">
        <v>37288</v>
      </c>
      <c r="AE3026" s="15" t="s">
        <v>183</v>
      </c>
      <c r="AF3026" s="15" t="s">
        <v>23034</v>
      </c>
      <c r="AG3026" s="16">
        <v>1</v>
      </c>
      <c r="AH3026" s="15" t="s">
        <v>23035</v>
      </c>
      <c r="AI3026" s="15" t="s">
        <v>78</v>
      </c>
      <c r="AJ3026" s="15">
        <v>1175.5871582</v>
      </c>
      <c r="AK3026" s="15">
        <v>145.98751344999999</v>
      </c>
      <c r="AL3026" s="15">
        <v>3105234.97523</v>
      </c>
      <c r="AM3026" s="15">
        <v>1412001.9088699999</v>
      </c>
      <c r="AN3026" s="19">
        <v>0</v>
      </c>
      <c r="AO3026" s="19">
        <v>0</v>
      </c>
      <c r="AP3026" s="19">
        <v>20000</v>
      </c>
      <c r="AQ3026" s="19">
        <v>77800</v>
      </c>
      <c r="AR3026" s="34">
        <f t="shared" si="616"/>
        <v>97800</v>
      </c>
      <c r="AS3026" s="34">
        <v>0</v>
      </c>
      <c r="AT3026" s="34">
        <v>0</v>
      </c>
      <c r="AU3026" s="34">
        <v>0</v>
      </c>
      <c r="AV3026" s="34">
        <v>0</v>
      </c>
      <c r="AW3026" s="35">
        <f t="shared" si="617"/>
        <v>0</v>
      </c>
      <c r="AX3026" s="34">
        <f t="shared" si="618"/>
        <v>97800</v>
      </c>
      <c r="AY3026" s="36">
        <v>1.3258000000000001</v>
      </c>
      <c r="AZ3026" s="36">
        <v>2.0265</v>
      </c>
      <c r="BA3026" s="22"/>
      <c r="BB3026" s="19">
        <v>1956</v>
      </c>
      <c r="BC3026" s="34">
        <f t="shared" si="619"/>
        <v>1296.6324000000002</v>
      </c>
      <c r="BD3026" s="34">
        <f t="shared" si="620"/>
        <v>1981.9169999999999</v>
      </c>
      <c r="BE3026" s="38">
        <v>3.4819999999999997E-2</v>
      </c>
      <c r="BF3026" s="38">
        <f t="shared" si="621"/>
        <v>3.4819999999999997E-2</v>
      </c>
      <c r="BG3026" s="34">
        <v>0</v>
      </c>
      <c r="BH3026" s="34">
        <v>0</v>
      </c>
      <c r="BI3026" s="34">
        <f t="shared" si="622"/>
        <v>1296.6324000000002</v>
      </c>
      <c r="BJ3026" s="34">
        <f t="shared" si="623"/>
        <v>1981.9169999999999</v>
      </c>
      <c r="BK3026" s="34">
        <v>0</v>
      </c>
      <c r="BL3026" s="34">
        <v>25.916999999999916</v>
      </c>
      <c r="BM3026" s="34">
        <f t="shared" si="624"/>
        <v>25.916999999999916</v>
      </c>
      <c r="BN3026" s="39">
        <f t="shared" si="614"/>
        <v>1296.6324000000002</v>
      </c>
      <c r="BO3026" s="39">
        <f t="shared" si="615"/>
        <v>1956</v>
      </c>
      <c r="BP3026" s="39">
        <f t="shared" si="625"/>
        <v>659.36759999999981</v>
      </c>
    </row>
    <row r="3027" spans="1:68" s="25" customFormat="1" ht="14.25" x14ac:dyDescent="0.2">
      <c r="A3027" s="14">
        <v>1917</v>
      </c>
      <c r="B3027" s="40"/>
      <c r="C3027" s="15" t="s">
        <v>150</v>
      </c>
      <c r="D3027" s="16">
        <v>13117</v>
      </c>
      <c r="E3027" s="15" t="s">
        <v>23036</v>
      </c>
      <c r="F3027" s="15" t="s">
        <v>23037</v>
      </c>
      <c r="G3027" s="17" t="s">
        <v>23038</v>
      </c>
      <c r="H3027" s="17" t="s">
        <v>23039</v>
      </c>
      <c r="I3027" s="17" t="s">
        <v>86</v>
      </c>
      <c r="J3027" s="15" t="s">
        <v>23040</v>
      </c>
      <c r="K3027" s="15" t="s">
        <v>86</v>
      </c>
      <c r="L3027" s="18" t="s">
        <v>23041</v>
      </c>
      <c r="M3027" s="15" t="s">
        <v>22123</v>
      </c>
      <c r="N3027" s="15" t="s">
        <v>22124</v>
      </c>
      <c r="O3027" s="16">
        <v>550</v>
      </c>
      <c r="P3027" s="15" t="s">
        <v>23042</v>
      </c>
      <c r="Q3027" s="15">
        <v>20000</v>
      </c>
      <c r="R3027" s="15">
        <v>82200</v>
      </c>
      <c r="S3027" s="15">
        <v>102200</v>
      </c>
      <c r="T3027" s="15">
        <v>0.03</v>
      </c>
      <c r="U3027" s="15" t="s">
        <v>18717</v>
      </c>
      <c r="V3027" s="15" t="s">
        <v>76</v>
      </c>
      <c r="W3027" s="16">
        <v>1</v>
      </c>
      <c r="X3027" s="16">
        <v>1</v>
      </c>
      <c r="Y3027" s="15">
        <v>1176</v>
      </c>
      <c r="Z3027" s="15">
        <v>2.7E-2</v>
      </c>
      <c r="AA3027" s="15" t="s">
        <v>21934</v>
      </c>
      <c r="AB3027" s="15" t="s">
        <v>21935</v>
      </c>
      <c r="AC3027" s="15">
        <v>126250</v>
      </c>
      <c r="AD3027" s="26">
        <v>37288</v>
      </c>
      <c r="AE3027" s="15" t="s">
        <v>183</v>
      </c>
      <c r="AF3027" s="15" t="s">
        <v>23043</v>
      </c>
      <c r="AG3027" s="16">
        <v>1</v>
      </c>
      <c r="AH3027" s="15" t="s">
        <v>23044</v>
      </c>
      <c r="AI3027" s="15" t="s">
        <v>78</v>
      </c>
      <c r="AJ3027" s="15">
        <v>1175.6420898399999</v>
      </c>
      <c r="AK3027" s="15">
        <v>145.99240960099999</v>
      </c>
      <c r="AL3027" s="15">
        <v>3105211.3193399999</v>
      </c>
      <c r="AM3027" s="15">
        <v>1412005.9369900001</v>
      </c>
      <c r="AN3027" s="19">
        <v>0</v>
      </c>
      <c r="AO3027" s="19">
        <v>0</v>
      </c>
      <c r="AP3027" s="19">
        <v>20000</v>
      </c>
      <c r="AQ3027" s="19">
        <v>77800</v>
      </c>
      <c r="AR3027" s="34">
        <f t="shared" si="616"/>
        <v>97800</v>
      </c>
      <c r="AS3027" s="34">
        <v>0</v>
      </c>
      <c r="AT3027" s="34">
        <v>0</v>
      </c>
      <c r="AU3027" s="34">
        <v>0</v>
      </c>
      <c r="AV3027" s="34">
        <v>0</v>
      </c>
      <c r="AW3027" s="35">
        <f t="shared" si="617"/>
        <v>0</v>
      </c>
      <c r="AX3027" s="34">
        <f t="shared" si="618"/>
        <v>97800</v>
      </c>
      <c r="AY3027" s="36">
        <v>1.3258000000000001</v>
      </c>
      <c r="AZ3027" s="36">
        <v>2.0265</v>
      </c>
      <c r="BA3027" s="22"/>
      <c r="BB3027" s="19">
        <v>1956</v>
      </c>
      <c r="BC3027" s="34">
        <f t="shared" si="619"/>
        <v>1296.6324000000002</v>
      </c>
      <c r="BD3027" s="34">
        <f t="shared" si="620"/>
        <v>1981.9169999999999</v>
      </c>
      <c r="BE3027" s="38">
        <v>3.4819999999999997E-2</v>
      </c>
      <c r="BF3027" s="38">
        <f t="shared" si="621"/>
        <v>3.4819999999999997E-2</v>
      </c>
      <c r="BG3027" s="34">
        <v>0</v>
      </c>
      <c r="BH3027" s="34">
        <v>0</v>
      </c>
      <c r="BI3027" s="34">
        <f t="shared" si="622"/>
        <v>1296.6324000000002</v>
      </c>
      <c r="BJ3027" s="34">
        <f t="shared" si="623"/>
        <v>1981.9169999999999</v>
      </c>
      <c r="BK3027" s="34">
        <v>0</v>
      </c>
      <c r="BL3027" s="34">
        <v>25.916999999999916</v>
      </c>
      <c r="BM3027" s="34">
        <f t="shared" si="624"/>
        <v>25.916999999999916</v>
      </c>
      <c r="BN3027" s="39">
        <f t="shared" si="614"/>
        <v>1296.6324000000002</v>
      </c>
      <c r="BO3027" s="39">
        <f t="shared" si="615"/>
        <v>1956</v>
      </c>
      <c r="BP3027" s="39">
        <f t="shared" si="625"/>
        <v>659.36759999999981</v>
      </c>
    </row>
    <row r="3028" spans="1:68" s="25" customFormat="1" ht="14.25" x14ac:dyDescent="0.2">
      <c r="A3028" s="14">
        <v>1918</v>
      </c>
      <c r="B3028" s="40"/>
      <c r="C3028" s="15"/>
      <c r="D3028" s="16">
        <v>849</v>
      </c>
      <c r="E3028" s="15" t="s">
        <v>23045</v>
      </c>
      <c r="F3028" s="15" t="s">
        <v>23046</v>
      </c>
      <c r="G3028" s="17" t="s">
        <v>23047</v>
      </c>
      <c r="H3028" s="17" t="s">
        <v>23048</v>
      </c>
      <c r="I3028" s="17" t="s">
        <v>86</v>
      </c>
      <c r="J3028" s="15" t="s">
        <v>23049</v>
      </c>
      <c r="K3028" s="15" t="s">
        <v>2457</v>
      </c>
      <c r="L3028" s="18" t="s">
        <v>23050</v>
      </c>
      <c r="M3028" s="15" t="s">
        <v>22123</v>
      </c>
      <c r="N3028" s="15" t="s">
        <v>22124</v>
      </c>
      <c r="O3028" s="16">
        <v>556</v>
      </c>
      <c r="P3028" s="15" t="s">
        <v>90</v>
      </c>
      <c r="Q3028" s="15">
        <v>20000</v>
      </c>
      <c r="R3028" s="15">
        <v>82200</v>
      </c>
      <c r="S3028" s="15">
        <v>102200</v>
      </c>
      <c r="T3028" s="15">
        <v>0.03</v>
      </c>
      <c r="U3028" s="15" t="s">
        <v>18717</v>
      </c>
      <c r="V3028" s="15" t="s">
        <v>76</v>
      </c>
      <c r="W3028" s="16">
        <v>1</v>
      </c>
      <c r="X3028" s="16">
        <v>1</v>
      </c>
      <c r="Y3028" s="15">
        <v>1176</v>
      </c>
      <c r="Z3028" s="15">
        <v>2.7E-2</v>
      </c>
      <c r="AA3028" s="15" t="s">
        <v>21934</v>
      </c>
      <c r="AB3028" s="15" t="s">
        <v>21935</v>
      </c>
      <c r="AC3028" s="15">
        <v>126250</v>
      </c>
      <c r="AD3028" s="26">
        <v>37288</v>
      </c>
      <c r="AE3028" s="15" t="s">
        <v>183</v>
      </c>
      <c r="AF3028" s="15" t="s">
        <v>23051</v>
      </c>
      <c r="AG3028" s="16">
        <v>1</v>
      </c>
      <c r="AH3028" s="15" t="s">
        <v>23052</v>
      </c>
      <c r="AI3028" s="15" t="s">
        <v>78</v>
      </c>
      <c r="AJ3028" s="15">
        <v>1175.71777344</v>
      </c>
      <c r="AK3028" s="15">
        <v>145.99833006899999</v>
      </c>
      <c r="AL3028" s="15">
        <v>3105187.66347</v>
      </c>
      <c r="AM3028" s="15">
        <v>1412009.96505</v>
      </c>
      <c r="AN3028" s="19">
        <v>0</v>
      </c>
      <c r="AO3028" s="19">
        <v>0</v>
      </c>
      <c r="AP3028" s="19">
        <v>20000</v>
      </c>
      <c r="AQ3028" s="19">
        <v>77800</v>
      </c>
      <c r="AR3028" s="34">
        <f t="shared" si="616"/>
        <v>97800</v>
      </c>
      <c r="AS3028" s="34">
        <v>0</v>
      </c>
      <c r="AT3028" s="34">
        <v>0</v>
      </c>
      <c r="AU3028" s="34">
        <v>0</v>
      </c>
      <c r="AV3028" s="34">
        <v>0</v>
      </c>
      <c r="AW3028" s="35">
        <f t="shared" si="617"/>
        <v>0</v>
      </c>
      <c r="AX3028" s="34">
        <f t="shared" si="618"/>
        <v>97800</v>
      </c>
      <c r="AY3028" s="36">
        <v>1.3258000000000001</v>
      </c>
      <c r="AZ3028" s="36">
        <v>2.0265</v>
      </c>
      <c r="BA3028" s="22"/>
      <c r="BB3028" s="19">
        <v>1956</v>
      </c>
      <c r="BC3028" s="34">
        <f t="shared" si="619"/>
        <v>1296.6324000000002</v>
      </c>
      <c r="BD3028" s="34">
        <f t="shared" si="620"/>
        <v>1981.9169999999999</v>
      </c>
      <c r="BE3028" s="38">
        <v>3.4819999999999997E-2</v>
      </c>
      <c r="BF3028" s="38">
        <f t="shared" si="621"/>
        <v>3.4819999999999997E-2</v>
      </c>
      <c r="BG3028" s="34">
        <v>0</v>
      </c>
      <c r="BH3028" s="34">
        <v>0</v>
      </c>
      <c r="BI3028" s="34">
        <f t="shared" si="622"/>
        <v>1296.6324000000002</v>
      </c>
      <c r="BJ3028" s="34">
        <f t="shared" si="623"/>
        <v>1981.9169999999999</v>
      </c>
      <c r="BK3028" s="34">
        <v>0</v>
      </c>
      <c r="BL3028" s="34">
        <v>25.916999999999916</v>
      </c>
      <c r="BM3028" s="34">
        <f t="shared" si="624"/>
        <v>25.916999999999916</v>
      </c>
      <c r="BN3028" s="39">
        <f t="shared" si="614"/>
        <v>1296.6324000000002</v>
      </c>
      <c r="BO3028" s="39">
        <f t="shared" si="615"/>
        <v>1956</v>
      </c>
      <c r="BP3028" s="39">
        <f t="shared" si="625"/>
        <v>659.36759999999981</v>
      </c>
    </row>
    <row r="3029" spans="1:68" s="25" customFormat="1" ht="14.25" x14ac:dyDescent="0.2">
      <c r="A3029" s="14">
        <v>1919</v>
      </c>
      <c r="B3029" s="40"/>
      <c r="C3029" s="15"/>
      <c r="D3029" s="16">
        <v>5040</v>
      </c>
      <c r="E3029" s="15" t="s">
        <v>23053</v>
      </c>
      <c r="F3029" s="15" t="s">
        <v>23054</v>
      </c>
      <c r="G3029" s="17" t="s">
        <v>23055</v>
      </c>
      <c r="H3029" s="17" t="s">
        <v>23056</v>
      </c>
      <c r="I3029" s="17" t="s">
        <v>86</v>
      </c>
      <c r="J3029" s="15" t="s">
        <v>23057</v>
      </c>
      <c r="K3029" s="15" t="s">
        <v>1080</v>
      </c>
      <c r="L3029" s="18" t="s">
        <v>23058</v>
      </c>
      <c r="M3029" s="15" t="s">
        <v>22123</v>
      </c>
      <c r="N3029" s="15" t="s">
        <v>22124</v>
      </c>
      <c r="O3029" s="16">
        <v>556</v>
      </c>
      <c r="P3029" s="15" t="s">
        <v>90</v>
      </c>
      <c r="Q3029" s="15">
        <v>20000</v>
      </c>
      <c r="R3029" s="15">
        <v>82200</v>
      </c>
      <c r="S3029" s="15">
        <v>102200</v>
      </c>
      <c r="T3029" s="15">
        <v>0.03</v>
      </c>
      <c r="U3029" s="15" t="s">
        <v>18717</v>
      </c>
      <c r="V3029" s="15" t="s">
        <v>76</v>
      </c>
      <c r="W3029" s="16">
        <v>1</v>
      </c>
      <c r="X3029" s="16">
        <v>1</v>
      </c>
      <c r="Y3029" s="15">
        <v>1401</v>
      </c>
      <c r="Z3029" s="15">
        <v>3.2000000000000001E-2</v>
      </c>
      <c r="AA3029" s="15" t="s">
        <v>21934</v>
      </c>
      <c r="AB3029" s="15" t="s">
        <v>21935</v>
      </c>
      <c r="AC3029" s="15">
        <v>126250</v>
      </c>
      <c r="AD3029" s="26">
        <v>37288</v>
      </c>
      <c r="AE3029" s="15" t="s">
        <v>183</v>
      </c>
      <c r="AF3029" s="15" t="s">
        <v>23059</v>
      </c>
      <c r="AG3029" s="16">
        <v>1</v>
      </c>
      <c r="AH3029" s="15" t="s">
        <v>23060</v>
      </c>
      <c r="AI3029" s="15" t="s">
        <v>78</v>
      </c>
      <c r="AJ3029" s="15">
        <v>1401.0939941399999</v>
      </c>
      <c r="AK3029" s="15">
        <v>155.193481225</v>
      </c>
      <c r="AL3029" s="15">
        <v>3105161.7621200001</v>
      </c>
      <c r="AM3029" s="15">
        <v>1412014.49713</v>
      </c>
      <c r="AN3029" s="19">
        <v>0</v>
      </c>
      <c r="AO3029" s="19">
        <v>0</v>
      </c>
      <c r="AP3029" s="19">
        <v>20000</v>
      </c>
      <c r="AQ3029" s="19">
        <v>77800</v>
      </c>
      <c r="AR3029" s="34">
        <f t="shared" si="616"/>
        <v>97800</v>
      </c>
      <c r="AS3029" s="34">
        <v>0</v>
      </c>
      <c r="AT3029" s="34">
        <v>0</v>
      </c>
      <c r="AU3029" s="34">
        <v>0</v>
      </c>
      <c r="AV3029" s="34">
        <v>0</v>
      </c>
      <c r="AW3029" s="35">
        <f t="shared" si="617"/>
        <v>0</v>
      </c>
      <c r="AX3029" s="34">
        <f t="shared" si="618"/>
        <v>97800</v>
      </c>
      <c r="AY3029" s="36">
        <v>1.3258000000000001</v>
      </c>
      <c r="AZ3029" s="36">
        <v>2.0265</v>
      </c>
      <c r="BA3029" s="22"/>
      <c r="BB3029" s="19">
        <v>1956</v>
      </c>
      <c r="BC3029" s="34">
        <f t="shared" si="619"/>
        <v>1296.6324000000002</v>
      </c>
      <c r="BD3029" s="34">
        <f t="shared" si="620"/>
        <v>1981.9169999999999</v>
      </c>
      <c r="BE3029" s="38">
        <v>3.4819999999999997E-2</v>
      </c>
      <c r="BF3029" s="38">
        <f t="shared" si="621"/>
        <v>3.4819999999999997E-2</v>
      </c>
      <c r="BG3029" s="34">
        <v>0</v>
      </c>
      <c r="BH3029" s="34">
        <v>0</v>
      </c>
      <c r="BI3029" s="34">
        <f t="shared" si="622"/>
        <v>1296.6324000000002</v>
      </c>
      <c r="BJ3029" s="34">
        <f t="shared" si="623"/>
        <v>1981.9169999999999</v>
      </c>
      <c r="BK3029" s="34">
        <v>0</v>
      </c>
      <c r="BL3029" s="34">
        <v>25.916999999999916</v>
      </c>
      <c r="BM3029" s="34">
        <f t="shared" si="624"/>
        <v>25.916999999999916</v>
      </c>
      <c r="BN3029" s="39">
        <f t="shared" si="614"/>
        <v>1296.6324000000002</v>
      </c>
      <c r="BO3029" s="39">
        <f t="shared" si="615"/>
        <v>1956</v>
      </c>
      <c r="BP3029" s="39">
        <f t="shared" si="625"/>
        <v>659.36759999999981</v>
      </c>
    </row>
    <row r="3030" spans="1:68" s="25" customFormat="1" ht="14.25" x14ac:dyDescent="0.2">
      <c r="A3030" s="14">
        <v>1920</v>
      </c>
      <c r="B3030" s="40"/>
      <c r="C3030" s="15"/>
      <c r="D3030" s="16">
        <v>25073</v>
      </c>
      <c r="E3030" s="15" t="s">
        <v>23061</v>
      </c>
      <c r="F3030" s="15" t="s">
        <v>23062</v>
      </c>
      <c r="G3030" s="17" t="s">
        <v>23063</v>
      </c>
      <c r="H3030" s="17" t="s">
        <v>23064</v>
      </c>
      <c r="I3030" s="17" t="s">
        <v>86</v>
      </c>
      <c r="J3030" s="15" t="s">
        <v>23065</v>
      </c>
      <c r="K3030" s="15" t="s">
        <v>13972</v>
      </c>
      <c r="L3030" s="18" t="s">
        <v>23066</v>
      </c>
      <c r="M3030" s="15" t="s">
        <v>22123</v>
      </c>
      <c r="N3030" s="15" t="s">
        <v>22124</v>
      </c>
      <c r="O3030" s="16">
        <v>556</v>
      </c>
      <c r="P3030" s="15" t="s">
        <v>90</v>
      </c>
      <c r="Q3030" s="15">
        <v>20000</v>
      </c>
      <c r="R3030" s="15">
        <v>95800</v>
      </c>
      <c r="S3030" s="15">
        <v>115800</v>
      </c>
      <c r="T3030" s="15">
        <v>0.04</v>
      </c>
      <c r="U3030" s="15" t="s">
        <v>18717</v>
      </c>
      <c r="V3030" s="15" t="s">
        <v>76</v>
      </c>
      <c r="W3030" s="16">
        <v>1</v>
      </c>
      <c r="X3030" s="16">
        <v>1</v>
      </c>
      <c r="Y3030" s="15">
        <v>1704</v>
      </c>
      <c r="Z3030" s="15">
        <v>3.9E-2</v>
      </c>
      <c r="AA3030" s="15" t="s">
        <v>21934</v>
      </c>
      <c r="AB3030" s="15" t="s">
        <v>21935</v>
      </c>
      <c r="AC3030" s="15">
        <v>118900</v>
      </c>
      <c r="AD3030" s="26">
        <v>40018</v>
      </c>
      <c r="AE3030" s="15" t="s">
        <v>222</v>
      </c>
      <c r="AF3030" s="15" t="s">
        <v>23067</v>
      </c>
      <c r="AG3030" s="16">
        <v>1</v>
      </c>
      <c r="AH3030" s="15" t="s">
        <v>23068</v>
      </c>
      <c r="AI3030" s="15" t="s">
        <v>78</v>
      </c>
      <c r="AJ3030" s="15">
        <v>1704.2260742200001</v>
      </c>
      <c r="AK3030" s="15">
        <v>167.393789602</v>
      </c>
      <c r="AL3030" s="15">
        <v>3105120.7105100001</v>
      </c>
      <c r="AM3030" s="15">
        <v>1412033.38833</v>
      </c>
      <c r="AN3030" s="19">
        <v>20000</v>
      </c>
      <c r="AO3030" s="19">
        <v>96200</v>
      </c>
      <c r="AP3030" s="19">
        <v>0</v>
      </c>
      <c r="AQ3030" s="19">
        <v>0</v>
      </c>
      <c r="AR3030" s="34">
        <f t="shared" si="616"/>
        <v>116200</v>
      </c>
      <c r="AS3030" s="34">
        <v>45000</v>
      </c>
      <c r="AT3030" s="34">
        <v>3000</v>
      </c>
      <c r="AU3030" s="34">
        <v>24920</v>
      </c>
      <c r="AV3030" s="34">
        <v>0</v>
      </c>
      <c r="AW3030" s="35">
        <f t="shared" si="617"/>
        <v>72920</v>
      </c>
      <c r="AX3030" s="34">
        <f t="shared" si="618"/>
        <v>43280</v>
      </c>
      <c r="AY3030" s="36">
        <v>1.3258000000000001</v>
      </c>
      <c r="AZ3030" s="36">
        <v>2.0265</v>
      </c>
      <c r="BA3030" s="22"/>
      <c r="BB3030" s="19">
        <v>1162</v>
      </c>
      <c r="BC3030" s="34">
        <f t="shared" si="619"/>
        <v>573.80624</v>
      </c>
      <c r="BD3030" s="34">
        <f t="shared" si="620"/>
        <v>877.06920000000002</v>
      </c>
      <c r="BE3030" s="38">
        <v>3.4819999999999997E-2</v>
      </c>
      <c r="BF3030" s="38">
        <f t="shared" si="621"/>
        <v>3.4819999999999997E-2</v>
      </c>
      <c r="BG3030" s="34">
        <v>19.979933276799997</v>
      </c>
      <c r="BH3030" s="34">
        <v>30.539549544</v>
      </c>
      <c r="BI3030" s="34">
        <f t="shared" si="622"/>
        <v>553.82630672319999</v>
      </c>
      <c r="BJ3030" s="34">
        <f t="shared" si="623"/>
        <v>846.52965045600001</v>
      </c>
      <c r="BK3030" s="34">
        <v>0</v>
      </c>
      <c r="BL3030" s="34">
        <v>0</v>
      </c>
      <c r="BM3030" s="34">
        <f t="shared" si="624"/>
        <v>0</v>
      </c>
      <c r="BN3030" s="39">
        <f t="shared" si="614"/>
        <v>553.82630672319999</v>
      </c>
      <c r="BO3030" s="39">
        <f t="shared" si="615"/>
        <v>846.52965045600001</v>
      </c>
      <c r="BP3030" s="39">
        <f t="shared" si="625"/>
        <v>292.70334373280002</v>
      </c>
    </row>
    <row r="3031" spans="1:68" s="25" customFormat="1" ht="14.25" x14ac:dyDescent="0.2">
      <c r="A3031" s="14">
        <v>1921</v>
      </c>
      <c r="B3031" s="40"/>
      <c r="C3031" s="15" t="s">
        <v>159</v>
      </c>
      <c r="D3031" s="16">
        <v>19761</v>
      </c>
      <c r="E3031" s="15" t="s">
        <v>23069</v>
      </c>
      <c r="F3031" s="15" t="s">
        <v>23070</v>
      </c>
      <c r="G3031" s="17" t="s">
        <v>23071</v>
      </c>
      <c r="H3031" s="17" t="s">
        <v>23072</v>
      </c>
      <c r="I3031" s="17" t="s">
        <v>86</v>
      </c>
      <c r="J3031" s="15" t="s">
        <v>23073</v>
      </c>
      <c r="K3031" s="15" t="s">
        <v>4980</v>
      </c>
      <c r="L3031" s="18" t="s">
        <v>23074</v>
      </c>
      <c r="M3031" s="15" t="s">
        <v>22123</v>
      </c>
      <c r="N3031" s="15" t="s">
        <v>22124</v>
      </c>
      <c r="O3031" s="16">
        <v>556</v>
      </c>
      <c r="P3031" s="15" t="s">
        <v>90</v>
      </c>
      <c r="Q3031" s="15">
        <v>20000</v>
      </c>
      <c r="R3031" s="15">
        <v>95800</v>
      </c>
      <c r="S3031" s="15">
        <v>115800</v>
      </c>
      <c r="T3031" s="15">
        <v>0.04</v>
      </c>
      <c r="U3031" s="15" t="s">
        <v>18717</v>
      </c>
      <c r="V3031" s="15" t="s">
        <v>76</v>
      </c>
      <c r="W3031" s="16">
        <v>1</v>
      </c>
      <c r="X3031" s="16">
        <v>1</v>
      </c>
      <c r="Y3031" s="15">
        <v>1683</v>
      </c>
      <c r="Z3031" s="15">
        <v>3.9E-2</v>
      </c>
      <c r="AA3031" s="15" t="s">
        <v>21934</v>
      </c>
      <c r="AB3031" s="15" t="s">
        <v>21935</v>
      </c>
      <c r="AC3031" s="15">
        <v>126250</v>
      </c>
      <c r="AD3031" s="26">
        <v>37288</v>
      </c>
      <c r="AE3031" s="15" t="s">
        <v>119</v>
      </c>
      <c r="AF3031" s="15" t="s">
        <v>119</v>
      </c>
      <c r="AG3031" s="16">
        <v>1</v>
      </c>
      <c r="AH3031" s="15" t="s">
        <v>23075</v>
      </c>
      <c r="AI3031" s="15" t="s">
        <v>78</v>
      </c>
      <c r="AJ3031" s="15">
        <v>1683.2868652300001</v>
      </c>
      <c r="AK3031" s="15">
        <v>166.19600903</v>
      </c>
      <c r="AL3031" s="15">
        <v>3105092.73997</v>
      </c>
      <c r="AM3031" s="15">
        <v>1412054.42142</v>
      </c>
      <c r="AN3031" s="19">
        <v>0</v>
      </c>
      <c r="AO3031" s="19">
        <v>0</v>
      </c>
      <c r="AP3031" s="19">
        <v>20000</v>
      </c>
      <c r="AQ3031" s="19">
        <v>96200</v>
      </c>
      <c r="AR3031" s="34">
        <f t="shared" si="616"/>
        <v>116200</v>
      </c>
      <c r="AS3031" s="34">
        <v>0</v>
      </c>
      <c r="AT3031" s="34">
        <v>0</v>
      </c>
      <c r="AU3031" s="34">
        <v>0</v>
      </c>
      <c r="AV3031" s="34">
        <v>0</v>
      </c>
      <c r="AW3031" s="35">
        <f t="shared" si="617"/>
        <v>0</v>
      </c>
      <c r="AX3031" s="34">
        <f t="shared" si="618"/>
        <v>116200</v>
      </c>
      <c r="AY3031" s="36">
        <v>1.3258000000000001</v>
      </c>
      <c r="AZ3031" s="36">
        <v>2.0265</v>
      </c>
      <c r="BA3031" s="22"/>
      <c r="BB3031" s="19">
        <v>2324</v>
      </c>
      <c r="BC3031" s="34">
        <f t="shared" si="619"/>
        <v>1540.5796</v>
      </c>
      <c r="BD3031" s="34">
        <f t="shared" si="620"/>
        <v>2354.7930000000001</v>
      </c>
      <c r="BE3031" s="38">
        <v>3.4819999999999997E-2</v>
      </c>
      <c r="BF3031" s="38">
        <f t="shared" si="621"/>
        <v>3.4819999999999997E-2</v>
      </c>
      <c r="BG3031" s="34">
        <v>0</v>
      </c>
      <c r="BH3031" s="34">
        <v>0</v>
      </c>
      <c r="BI3031" s="34">
        <f t="shared" si="622"/>
        <v>1540.5796</v>
      </c>
      <c r="BJ3031" s="34">
        <f t="shared" si="623"/>
        <v>2354.7930000000001</v>
      </c>
      <c r="BK3031" s="34">
        <v>0</v>
      </c>
      <c r="BL3031" s="34">
        <v>30.79300000000012</v>
      </c>
      <c r="BM3031" s="34">
        <f t="shared" si="624"/>
        <v>30.79300000000012</v>
      </c>
      <c r="BN3031" s="39">
        <f t="shared" si="614"/>
        <v>1540.5796</v>
      </c>
      <c r="BO3031" s="39">
        <f t="shared" si="615"/>
        <v>2324</v>
      </c>
      <c r="BP3031" s="39">
        <f t="shared" si="625"/>
        <v>783.42039999999997</v>
      </c>
    </row>
    <row r="3032" spans="1:68" s="25" customFormat="1" ht="14.25" x14ac:dyDescent="0.2">
      <c r="A3032" s="14">
        <v>1922</v>
      </c>
      <c r="B3032" s="40"/>
      <c r="C3032" s="15"/>
      <c r="D3032" s="16">
        <v>15314</v>
      </c>
      <c r="E3032" s="15" t="s">
        <v>23076</v>
      </c>
      <c r="F3032" s="15" t="s">
        <v>23077</v>
      </c>
      <c r="G3032" s="17" t="s">
        <v>23078</v>
      </c>
      <c r="H3032" s="17" t="s">
        <v>23079</v>
      </c>
      <c r="I3032" s="17" t="s">
        <v>86</v>
      </c>
      <c r="J3032" s="15" t="s">
        <v>23080</v>
      </c>
      <c r="K3032" s="15" t="s">
        <v>23081</v>
      </c>
      <c r="L3032" s="18" t="s">
        <v>23082</v>
      </c>
      <c r="M3032" s="15" t="s">
        <v>22123</v>
      </c>
      <c r="N3032" s="15" t="s">
        <v>22124</v>
      </c>
      <c r="O3032" s="16">
        <v>556</v>
      </c>
      <c r="P3032" s="15" t="s">
        <v>90</v>
      </c>
      <c r="Q3032" s="15">
        <v>20000</v>
      </c>
      <c r="R3032" s="15">
        <v>100800</v>
      </c>
      <c r="S3032" s="15">
        <v>120800</v>
      </c>
      <c r="T3032" s="15">
        <v>0.04</v>
      </c>
      <c r="U3032" s="15" t="s">
        <v>18717</v>
      </c>
      <c r="V3032" s="15" t="s">
        <v>76</v>
      </c>
      <c r="W3032" s="16">
        <v>1</v>
      </c>
      <c r="X3032" s="16">
        <v>1</v>
      </c>
      <c r="Y3032" s="15">
        <v>1715</v>
      </c>
      <c r="Z3032" s="15">
        <v>3.9E-2</v>
      </c>
      <c r="AA3032" s="15" t="s">
        <v>21934</v>
      </c>
      <c r="AB3032" s="15" t="s">
        <v>21935</v>
      </c>
      <c r="AC3032" s="15">
        <v>54000</v>
      </c>
      <c r="AD3032" s="26">
        <v>38120</v>
      </c>
      <c r="AE3032" s="15" t="s">
        <v>119</v>
      </c>
      <c r="AF3032" s="15" t="s">
        <v>119</v>
      </c>
      <c r="AG3032" s="16">
        <v>1</v>
      </c>
      <c r="AH3032" s="15" t="s">
        <v>23083</v>
      </c>
      <c r="AI3032" s="15" t="s">
        <v>78</v>
      </c>
      <c r="AJ3032" s="15">
        <v>1715.0007324200001</v>
      </c>
      <c r="AK3032" s="15">
        <v>167.99999715000001</v>
      </c>
      <c r="AL3032" s="15">
        <v>3105059.2464200002</v>
      </c>
      <c r="AM3032" s="15">
        <v>1412087.35494</v>
      </c>
      <c r="AN3032" s="19">
        <v>0</v>
      </c>
      <c r="AO3032" s="19">
        <v>0</v>
      </c>
      <c r="AP3032" s="19">
        <v>20000</v>
      </c>
      <c r="AQ3032" s="19">
        <v>94500</v>
      </c>
      <c r="AR3032" s="34">
        <f t="shared" si="616"/>
        <v>114500</v>
      </c>
      <c r="AS3032" s="34">
        <v>0</v>
      </c>
      <c r="AT3032" s="34">
        <v>0</v>
      </c>
      <c r="AU3032" s="34">
        <v>0</v>
      </c>
      <c r="AV3032" s="34">
        <v>0</v>
      </c>
      <c r="AW3032" s="35">
        <f t="shared" si="617"/>
        <v>0</v>
      </c>
      <c r="AX3032" s="34">
        <f t="shared" si="618"/>
        <v>114500</v>
      </c>
      <c r="AY3032" s="36">
        <v>1.3258000000000001</v>
      </c>
      <c r="AZ3032" s="36">
        <v>2.0265</v>
      </c>
      <c r="BA3032" s="22"/>
      <c r="BB3032" s="19">
        <v>2290</v>
      </c>
      <c r="BC3032" s="34">
        <f t="shared" si="619"/>
        <v>1518.0410000000002</v>
      </c>
      <c r="BD3032" s="34">
        <f t="shared" si="620"/>
        <v>2320.3424999999997</v>
      </c>
      <c r="BE3032" s="38">
        <v>3.4819999999999997E-2</v>
      </c>
      <c r="BF3032" s="38">
        <f t="shared" si="621"/>
        <v>3.4819999999999997E-2</v>
      </c>
      <c r="BG3032" s="34">
        <v>0</v>
      </c>
      <c r="BH3032" s="34">
        <v>0</v>
      </c>
      <c r="BI3032" s="34">
        <f t="shared" si="622"/>
        <v>1518.0410000000002</v>
      </c>
      <c r="BJ3032" s="34">
        <f t="shared" si="623"/>
        <v>2320.3424999999997</v>
      </c>
      <c r="BK3032" s="34">
        <v>0</v>
      </c>
      <c r="BL3032" s="34">
        <v>30.342499999999745</v>
      </c>
      <c r="BM3032" s="34">
        <f t="shared" si="624"/>
        <v>30.342499999999745</v>
      </c>
      <c r="BN3032" s="39">
        <f t="shared" si="614"/>
        <v>1518.0410000000002</v>
      </c>
      <c r="BO3032" s="39">
        <f t="shared" si="615"/>
        <v>2290</v>
      </c>
      <c r="BP3032" s="39">
        <f t="shared" si="625"/>
        <v>771.95899999999983</v>
      </c>
    </row>
    <row r="3033" spans="1:68" s="25" customFormat="1" ht="14.25" x14ac:dyDescent="0.2">
      <c r="A3033" s="14">
        <v>1923</v>
      </c>
      <c r="B3033" s="40"/>
      <c r="C3033" s="15" t="s">
        <v>23084</v>
      </c>
      <c r="D3033" s="16">
        <v>28061</v>
      </c>
      <c r="E3033" s="15" t="s">
        <v>23085</v>
      </c>
      <c r="F3033" s="15" t="s">
        <v>23084</v>
      </c>
      <c r="G3033" s="17" t="s">
        <v>23086</v>
      </c>
      <c r="H3033" s="17" t="s">
        <v>23087</v>
      </c>
      <c r="I3033" s="17" t="s">
        <v>86</v>
      </c>
      <c r="J3033" s="15" t="s">
        <v>23088</v>
      </c>
      <c r="K3033" s="15" t="s">
        <v>913</v>
      </c>
      <c r="L3033" s="18" t="s">
        <v>23089</v>
      </c>
      <c r="M3033" s="15" t="s">
        <v>22123</v>
      </c>
      <c r="N3033" s="15" t="s">
        <v>22124</v>
      </c>
      <c r="O3033" s="16">
        <v>556</v>
      </c>
      <c r="P3033" s="15" t="s">
        <v>90</v>
      </c>
      <c r="Q3033" s="15">
        <v>20000</v>
      </c>
      <c r="R3033" s="15">
        <v>100800</v>
      </c>
      <c r="S3033" s="15">
        <v>120800</v>
      </c>
      <c r="T3033" s="15">
        <v>0.04</v>
      </c>
      <c r="U3033" s="15" t="s">
        <v>18717</v>
      </c>
      <c r="V3033" s="15" t="s">
        <v>76</v>
      </c>
      <c r="W3033" s="16">
        <v>1</v>
      </c>
      <c r="X3033" s="16">
        <v>1</v>
      </c>
      <c r="Y3033" s="15">
        <v>1715</v>
      </c>
      <c r="Z3033" s="15">
        <v>3.9E-2</v>
      </c>
      <c r="AA3033" s="15" t="s">
        <v>21934</v>
      </c>
      <c r="AB3033" s="15" t="s">
        <v>21935</v>
      </c>
      <c r="AC3033" s="15">
        <v>54000</v>
      </c>
      <c r="AD3033" s="26">
        <v>38120</v>
      </c>
      <c r="AE3033" s="15" t="s">
        <v>119</v>
      </c>
      <c r="AF3033" s="15" t="s">
        <v>119</v>
      </c>
      <c r="AG3033" s="16">
        <v>1</v>
      </c>
      <c r="AH3033" s="15" t="s">
        <v>23090</v>
      </c>
      <c r="AI3033" s="15" t="s">
        <v>78</v>
      </c>
      <c r="AJ3033" s="15">
        <v>1714.99121094</v>
      </c>
      <c r="AK3033" s="15">
        <v>167.99963998600001</v>
      </c>
      <c r="AL3033" s="15">
        <v>3105040.1954299998</v>
      </c>
      <c r="AM3033" s="15">
        <v>1412116.71579</v>
      </c>
      <c r="AN3033" s="19">
        <v>0</v>
      </c>
      <c r="AO3033" s="19">
        <v>0</v>
      </c>
      <c r="AP3033" s="19">
        <v>20000</v>
      </c>
      <c r="AQ3033" s="19">
        <v>94500</v>
      </c>
      <c r="AR3033" s="34">
        <f t="shared" si="616"/>
        <v>114500</v>
      </c>
      <c r="AS3033" s="34">
        <v>0</v>
      </c>
      <c r="AT3033" s="34">
        <v>0</v>
      </c>
      <c r="AU3033" s="34">
        <v>0</v>
      </c>
      <c r="AV3033" s="34">
        <v>0</v>
      </c>
      <c r="AW3033" s="35">
        <f t="shared" si="617"/>
        <v>0</v>
      </c>
      <c r="AX3033" s="34">
        <f t="shared" si="618"/>
        <v>114500</v>
      </c>
      <c r="AY3033" s="36">
        <v>1.3258000000000001</v>
      </c>
      <c r="AZ3033" s="36">
        <v>2.0265</v>
      </c>
      <c r="BA3033" s="22"/>
      <c r="BB3033" s="19">
        <v>2290</v>
      </c>
      <c r="BC3033" s="34">
        <f t="shared" si="619"/>
        <v>1518.0410000000002</v>
      </c>
      <c r="BD3033" s="34">
        <f t="shared" si="620"/>
        <v>2320.3424999999997</v>
      </c>
      <c r="BE3033" s="38">
        <v>3.4819999999999997E-2</v>
      </c>
      <c r="BF3033" s="38">
        <f t="shared" si="621"/>
        <v>3.4819999999999997E-2</v>
      </c>
      <c r="BG3033" s="34">
        <v>0</v>
      </c>
      <c r="BH3033" s="34">
        <v>0</v>
      </c>
      <c r="BI3033" s="34">
        <f t="shared" si="622"/>
        <v>1518.0410000000002</v>
      </c>
      <c r="BJ3033" s="34">
        <f t="shared" si="623"/>
        <v>2320.3424999999997</v>
      </c>
      <c r="BK3033" s="34">
        <v>0</v>
      </c>
      <c r="BL3033" s="34">
        <v>30.342499999999745</v>
      </c>
      <c r="BM3033" s="34">
        <f t="shared" si="624"/>
        <v>30.342499999999745</v>
      </c>
      <c r="BN3033" s="39">
        <f t="shared" si="614"/>
        <v>1518.0410000000002</v>
      </c>
      <c r="BO3033" s="39">
        <f t="shared" si="615"/>
        <v>2290</v>
      </c>
      <c r="BP3033" s="39">
        <f t="shared" si="625"/>
        <v>771.95899999999983</v>
      </c>
    </row>
    <row r="3034" spans="1:68" s="25" customFormat="1" ht="14.25" x14ac:dyDescent="0.2">
      <c r="A3034" s="14">
        <v>1924</v>
      </c>
      <c r="B3034" s="40"/>
      <c r="C3034" s="15" t="s">
        <v>150</v>
      </c>
      <c r="D3034" s="16">
        <v>13135</v>
      </c>
      <c r="E3034" s="15" t="s">
        <v>23091</v>
      </c>
      <c r="F3034" s="15" t="s">
        <v>23092</v>
      </c>
      <c r="G3034" s="17" t="s">
        <v>23093</v>
      </c>
      <c r="H3034" s="17" t="s">
        <v>23094</v>
      </c>
      <c r="I3034" s="17" t="s">
        <v>86</v>
      </c>
      <c r="J3034" s="15" t="s">
        <v>23095</v>
      </c>
      <c r="K3034" s="15" t="s">
        <v>86</v>
      </c>
      <c r="L3034" s="18" t="s">
        <v>23096</v>
      </c>
      <c r="M3034" s="15" t="s">
        <v>22123</v>
      </c>
      <c r="N3034" s="15" t="s">
        <v>22124</v>
      </c>
      <c r="O3034" s="16">
        <v>556</v>
      </c>
      <c r="P3034" s="15" t="s">
        <v>90</v>
      </c>
      <c r="Q3034" s="15">
        <v>20000</v>
      </c>
      <c r="R3034" s="15">
        <v>100800</v>
      </c>
      <c r="S3034" s="15">
        <v>120800</v>
      </c>
      <c r="T3034" s="15">
        <v>0.04</v>
      </c>
      <c r="U3034" s="15" t="s">
        <v>18717</v>
      </c>
      <c r="V3034" s="15" t="s">
        <v>76</v>
      </c>
      <c r="W3034" s="16">
        <v>1</v>
      </c>
      <c r="X3034" s="16">
        <v>1</v>
      </c>
      <c r="Y3034" s="15">
        <v>1715</v>
      </c>
      <c r="Z3034" s="15">
        <v>3.9E-2</v>
      </c>
      <c r="AA3034" s="15" t="s">
        <v>21888</v>
      </c>
      <c r="AB3034" s="15" t="s">
        <v>21889</v>
      </c>
      <c r="AC3034" s="15">
        <v>54000</v>
      </c>
      <c r="AD3034" s="26">
        <v>38120</v>
      </c>
      <c r="AE3034" s="15" t="s">
        <v>119</v>
      </c>
      <c r="AF3034" s="15" t="s">
        <v>119</v>
      </c>
      <c r="AG3034" s="16">
        <v>1</v>
      </c>
      <c r="AH3034" s="15" t="s">
        <v>23097</v>
      </c>
      <c r="AI3034" s="15" t="s">
        <v>78</v>
      </c>
      <c r="AJ3034" s="15">
        <v>1715.0017089800001</v>
      </c>
      <c r="AK3034" s="15">
        <v>167.99981722300001</v>
      </c>
      <c r="AL3034" s="15">
        <v>3105021.6839399999</v>
      </c>
      <c r="AM3034" s="15">
        <v>1412148.38989</v>
      </c>
      <c r="AN3034" s="19">
        <v>0</v>
      </c>
      <c r="AO3034" s="19">
        <v>0</v>
      </c>
      <c r="AP3034" s="19">
        <v>20000</v>
      </c>
      <c r="AQ3034" s="19">
        <v>94500</v>
      </c>
      <c r="AR3034" s="34">
        <f t="shared" si="616"/>
        <v>114500</v>
      </c>
      <c r="AS3034" s="34">
        <v>0</v>
      </c>
      <c r="AT3034" s="34">
        <v>0</v>
      </c>
      <c r="AU3034" s="34">
        <v>0</v>
      </c>
      <c r="AV3034" s="34">
        <v>0</v>
      </c>
      <c r="AW3034" s="35">
        <f t="shared" si="617"/>
        <v>0</v>
      </c>
      <c r="AX3034" s="34">
        <f t="shared" si="618"/>
        <v>114500</v>
      </c>
      <c r="AY3034" s="36">
        <v>1.3258000000000001</v>
      </c>
      <c r="AZ3034" s="36">
        <v>2.0265</v>
      </c>
      <c r="BA3034" s="22"/>
      <c r="BB3034" s="19">
        <v>2290</v>
      </c>
      <c r="BC3034" s="34">
        <f t="shared" si="619"/>
        <v>1518.0410000000002</v>
      </c>
      <c r="BD3034" s="34">
        <f t="shared" si="620"/>
        <v>2320.3424999999997</v>
      </c>
      <c r="BE3034" s="38">
        <v>3.4819999999999997E-2</v>
      </c>
      <c r="BF3034" s="38">
        <f t="shared" si="621"/>
        <v>3.4819999999999997E-2</v>
      </c>
      <c r="BG3034" s="34">
        <v>0</v>
      </c>
      <c r="BH3034" s="34">
        <v>0</v>
      </c>
      <c r="BI3034" s="34">
        <f t="shared" si="622"/>
        <v>1518.0410000000002</v>
      </c>
      <c r="BJ3034" s="34">
        <f t="shared" si="623"/>
        <v>2320.3424999999997</v>
      </c>
      <c r="BK3034" s="34">
        <v>0</v>
      </c>
      <c r="BL3034" s="34">
        <v>30.342499999999745</v>
      </c>
      <c r="BM3034" s="34">
        <f t="shared" si="624"/>
        <v>30.342499999999745</v>
      </c>
      <c r="BN3034" s="39">
        <f t="shared" si="614"/>
        <v>1518.0410000000002</v>
      </c>
      <c r="BO3034" s="39">
        <f t="shared" si="615"/>
        <v>2290</v>
      </c>
      <c r="BP3034" s="39">
        <f t="shared" si="625"/>
        <v>771.95899999999983</v>
      </c>
    </row>
    <row r="3035" spans="1:68" s="25" customFormat="1" ht="14.25" x14ac:dyDescent="0.2">
      <c r="A3035" s="14">
        <v>1925</v>
      </c>
      <c r="B3035" s="40"/>
      <c r="C3035" s="15" t="s">
        <v>176</v>
      </c>
      <c r="D3035" s="16">
        <v>34585</v>
      </c>
      <c r="E3035" s="15" t="s">
        <v>23098</v>
      </c>
      <c r="F3035" s="15" t="s">
        <v>23099</v>
      </c>
      <c r="G3035" s="17" t="s">
        <v>23100</v>
      </c>
      <c r="H3035" s="17" t="s">
        <v>23101</v>
      </c>
      <c r="I3035" s="17" t="s">
        <v>86</v>
      </c>
      <c r="J3035" s="15" t="s">
        <v>23102</v>
      </c>
      <c r="K3035" s="15" t="s">
        <v>86</v>
      </c>
      <c r="L3035" s="18" t="s">
        <v>23103</v>
      </c>
      <c r="M3035" s="15" t="s">
        <v>22123</v>
      </c>
      <c r="N3035" s="15" t="s">
        <v>22124</v>
      </c>
      <c r="O3035" s="16">
        <v>556</v>
      </c>
      <c r="P3035" s="15" t="s">
        <v>90</v>
      </c>
      <c r="Q3035" s="15">
        <v>20000</v>
      </c>
      <c r="R3035" s="15">
        <v>100800</v>
      </c>
      <c r="S3035" s="15">
        <v>120800</v>
      </c>
      <c r="T3035" s="15">
        <v>0.04</v>
      </c>
      <c r="U3035" s="15" t="s">
        <v>18717</v>
      </c>
      <c r="V3035" s="15" t="s">
        <v>76</v>
      </c>
      <c r="W3035" s="16">
        <v>1</v>
      </c>
      <c r="X3035" s="16">
        <v>1</v>
      </c>
      <c r="Y3035" s="15">
        <v>1715</v>
      </c>
      <c r="Z3035" s="15">
        <v>3.9E-2</v>
      </c>
      <c r="AA3035" s="15" t="s">
        <v>21934</v>
      </c>
      <c r="AB3035" s="15" t="s">
        <v>21935</v>
      </c>
      <c r="AC3035" s="15">
        <v>54000</v>
      </c>
      <c r="AD3035" s="26">
        <v>38120</v>
      </c>
      <c r="AE3035" s="15" t="s">
        <v>119</v>
      </c>
      <c r="AF3035" s="15" t="s">
        <v>119</v>
      </c>
      <c r="AG3035" s="16">
        <v>1</v>
      </c>
      <c r="AH3035" s="15" t="s">
        <v>23104</v>
      </c>
      <c r="AI3035" s="15" t="s">
        <v>78</v>
      </c>
      <c r="AJ3035" s="15">
        <v>1714.9953613299999</v>
      </c>
      <c r="AK3035" s="15">
        <v>167.999817165</v>
      </c>
      <c r="AL3035" s="15">
        <v>3105004.7409000001</v>
      </c>
      <c r="AM3035" s="15">
        <v>1412179.0155100001</v>
      </c>
      <c r="AN3035" s="19">
        <v>0</v>
      </c>
      <c r="AO3035" s="19">
        <v>0</v>
      </c>
      <c r="AP3035" s="19">
        <v>20000</v>
      </c>
      <c r="AQ3035" s="19">
        <v>94500</v>
      </c>
      <c r="AR3035" s="34">
        <f t="shared" si="616"/>
        <v>114500</v>
      </c>
      <c r="AS3035" s="34">
        <v>0</v>
      </c>
      <c r="AT3035" s="34">
        <v>0</v>
      </c>
      <c r="AU3035" s="34">
        <v>0</v>
      </c>
      <c r="AV3035" s="34">
        <v>0</v>
      </c>
      <c r="AW3035" s="35">
        <f t="shared" si="617"/>
        <v>0</v>
      </c>
      <c r="AX3035" s="34">
        <f t="shared" si="618"/>
        <v>114500</v>
      </c>
      <c r="AY3035" s="36">
        <v>1.3258000000000001</v>
      </c>
      <c r="AZ3035" s="36">
        <v>2.0265</v>
      </c>
      <c r="BA3035" s="22"/>
      <c r="BB3035" s="19">
        <v>2290</v>
      </c>
      <c r="BC3035" s="34">
        <f t="shared" si="619"/>
        <v>1518.0410000000002</v>
      </c>
      <c r="BD3035" s="34">
        <f t="shared" si="620"/>
        <v>2320.3424999999997</v>
      </c>
      <c r="BE3035" s="38">
        <v>3.4819999999999997E-2</v>
      </c>
      <c r="BF3035" s="38">
        <f t="shared" si="621"/>
        <v>3.4819999999999997E-2</v>
      </c>
      <c r="BG3035" s="34">
        <v>0</v>
      </c>
      <c r="BH3035" s="34">
        <v>0</v>
      </c>
      <c r="BI3035" s="34">
        <f t="shared" si="622"/>
        <v>1518.0410000000002</v>
      </c>
      <c r="BJ3035" s="34">
        <f t="shared" si="623"/>
        <v>2320.3424999999997</v>
      </c>
      <c r="BK3035" s="34">
        <v>0</v>
      </c>
      <c r="BL3035" s="34">
        <v>30.342499999999745</v>
      </c>
      <c r="BM3035" s="34">
        <f t="shared" si="624"/>
        <v>30.342499999999745</v>
      </c>
      <c r="BN3035" s="39">
        <f t="shared" si="614"/>
        <v>1518.0410000000002</v>
      </c>
      <c r="BO3035" s="39">
        <f t="shared" si="615"/>
        <v>2290</v>
      </c>
      <c r="BP3035" s="39">
        <f t="shared" si="625"/>
        <v>771.95899999999983</v>
      </c>
    </row>
    <row r="3036" spans="1:68" s="25" customFormat="1" ht="14.25" x14ac:dyDescent="0.2">
      <c r="A3036" s="14">
        <v>1926</v>
      </c>
      <c r="B3036" s="40"/>
      <c r="C3036" s="15" t="s">
        <v>726</v>
      </c>
      <c r="D3036" s="16">
        <v>3319</v>
      </c>
      <c r="E3036" s="15" t="s">
        <v>23105</v>
      </c>
      <c r="F3036" s="15" t="s">
        <v>23106</v>
      </c>
      <c r="G3036" s="17" t="s">
        <v>23107</v>
      </c>
      <c r="H3036" s="17" t="s">
        <v>23108</v>
      </c>
      <c r="I3036" s="17" t="s">
        <v>86</v>
      </c>
      <c r="J3036" s="15" t="s">
        <v>23109</v>
      </c>
      <c r="K3036" s="15" t="s">
        <v>4723</v>
      </c>
      <c r="L3036" s="18" t="s">
        <v>23110</v>
      </c>
      <c r="M3036" s="15" t="s">
        <v>22123</v>
      </c>
      <c r="N3036" s="15" t="s">
        <v>22124</v>
      </c>
      <c r="O3036" s="16">
        <v>556</v>
      </c>
      <c r="P3036" s="15" t="s">
        <v>90</v>
      </c>
      <c r="Q3036" s="15">
        <v>20000</v>
      </c>
      <c r="R3036" s="15">
        <v>100800</v>
      </c>
      <c r="S3036" s="15">
        <v>120800</v>
      </c>
      <c r="T3036" s="15">
        <v>0.04</v>
      </c>
      <c r="U3036" s="15" t="s">
        <v>18717</v>
      </c>
      <c r="V3036" s="15" t="s">
        <v>76</v>
      </c>
      <c r="W3036" s="16">
        <v>1</v>
      </c>
      <c r="X3036" s="16">
        <v>1</v>
      </c>
      <c r="Y3036" s="15">
        <v>1715</v>
      </c>
      <c r="Z3036" s="15">
        <v>3.9E-2</v>
      </c>
      <c r="AA3036" s="15" t="s">
        <v>21888</v>
      </c>
      <c r="AB3036" s="15" t="s">
        <v>21889</v>
      </c>
      <c r="AC3036" s="15">
        <v>111355.45</v>
      </c>
      <c r="AD3036" s="26">
        <v>42494</v>
      </c>
      <c r="AE3036" s="15" t="s">
        <v>119</v>
      </c>
      <c r="AF3036" s="15" t="s">
        <v>119</v>
      </c>
      <c r="AG3036" s="16">
        <v>1</v>
      </c>
      <c r="AH3036" s="15" t="s">
        <v>23111</v>
      </c>
      <c r="AI3036" s="15" t="s">
        <v>78</v>
      </c>
      <c r="AJ3036" s="15">
        <v>1715.0036621100001</v>
      </c>
      <c r="AK3036" s="15">
        <v>168.00014097900001</v>
      </c>
      <c r="AL3036" s="15">
        <v>3104977.1798200002</v>
      </c>
      <c r="AM3036" s="15">
        <v>1412212.1096099999</v>
      </c>
      <c r="AN3036" s="19">
        <v>0</v>
      </c>
      <c r="AO3036" s="19">
        <v>0</v>
      </c>
      <c r="AP3036" s="19">
        <v>20000</v>
      </c>
      <c r="AQ3036" s="19">
        <v>94500</v>
      </c>
      <c r="AR3036" s="34">
        <f t="shared" si="616"/>
        <v>114500</v>
      </c>
      <c r="AS3036" s="34">
        <v>0</v>
      </c>
      <c r="AT3036" s="34">
        <v>0</v>
      </c>
      <c r="AU3036" s="34">
        <v>0</v>
      </c>
      <c r="AV3036" s="34">
        <v>0</v>
      </c>
      <c r="AW3036" s="35">
        <f t="shared" si="617"/>
        <v>0</v>
      </c>
      <c r="AX3036" s="34">
        <f t="shared" si="618"/>
        <v>114500</v>
      </c>
      <c r="AY3036" s="36">
        <v>1.3258000000000001</v>
      </c>
      <c r="AZ3036" s="36">
        <v>2.0265</v>
      </c>
      <c r="BA3036" s="22"/>
      <c r="BB3036" s="19">
        <v>2290</v>
      </c>
      <c r="BC3036" s="34">
        <f t="shared" si="619"/>
        <v>1518.0410000000002</v>
      </c>
      <c r="BD3036" s="34">
        <f t="shared" si="620"/>
        <v>2320.3424999999997</v>
      </c>
      <c r="BE3036" s="38">
        <v>3.4819999999999997E-2</v>
      </c>
      <c r="BF3036" s="38">
        <f t="shared" si="621"/>
        <v>3.4819999999999997E-2</v>
      </c>
      <c r="BG3036" s="34">
        <v>0</v>
      </c>
      <c r="BH3036" s="34">
        <v>0</v>
      </c>
      <c r="BI3036" s="34">
        <f t="shared" si="622"/>
        <v>1518.0410000000002</v>
      </c>
      <c r="BJ3036" s="34">
        <f t="shared" si="623"/>
        <v>2320.3424999999997</v>
      </c>
      <c r="BK3036" s="34">
        <v>0</v>
      </c>
      <c r="BL3036" s="34">
        <v>30.342499999999745</v>
      </c>
      <c r="BM3036" s="34">
        <f t="shared" si="624"/>
        <v>30.342499999999745</v>
      </c>
      <c r="BN3036" s="39">
        <f t="shared" si="614"/>
        <v>1518.0410000000002</v>
      </c>
      <c r="BO3036" s="39">
        <f t="shared" si="615"/>
        <v>2290</v>
      </c>
      <c r="BP3036" s="39">
        <f t="shared" si="625"/>
        <v>771.95899999999983</v>
      </c>
    </row>
    <row r="3037" spans="1:68" s="25" customFormat="1" ht="14.25" x14ac:dyDescent="0.2">
      <c r="A3037" s="14">
        <v>1927</v>
      </c>
      <c r="B3037" s="40"/>
      <c r="C3037" s="15" t="s">
        <v>23112</v>
      </c>
      <c r="D3037" s="16">
        <v>10284</v>
      </c>
      <c r="E3037" s="15" t="s">
        <v>23113</v>
      </c>
      <c r="F3037" s="15" t="s">
        <v>23112</v>
      </c>
      <c r="G3037" s="17" t="s">
        <v>23114</v>
      </c>
      <c r="H3037" s="17" t="s">
        <v>23115</v>
      </c>
      <c r="I3037" s="17" t="s">
        <v>86</v>
      </c>
      <c r="J3037" s="15" t="s">
        <v>23116</v>
      </c>
      <c r="K3037" s="15" t="s">
        <v>6940</v>
      </c>
      <c r="L3037" s="18" t="s">
        <v>23117</v>
      </c>
      <c r="M3037" s="15" t="s">
        <v>22123</v>
      </c>
      <c r="N3037" s="15" t="s">
        <v>22124</v>
      </c>
      <c r="O3037" s="16">
        <v>556</v>
      </c>
      <c r="P3037" s="15" t="s">
        <v>90</v>
      </c>
      <c r="Q3037" s="15">
        <v>20000</v>
      </c>
      <c r="R3037" s="15">
        <v>100800</v>
      </c>
      <c r="S3037" s="15">
        <v>120800</v>
      </c>
      <c r="T3037" s="15">
        <v>0.04</v>
      </c>
      <c r="U3037" s="15" t="s">
        <v>18717</v>
      </c>
      <c r="V3037" s="15" t="s">
        <v>76</v>
      </c>
      <c r="W3037" s="16">
        <v>1</v>
      </c>
      <c r="X3037" s="16">
        <v>1</v>
      </c>
      <c r="Y3037" s="15">
        <v>1715</v>
      </c>
      <c r="Z3037" s="15">
        <v>3.9E-2</v>
      </c>
      <c r="AA3037" s="15" t="s">
        <v>21888</v>
      </c>
      <c r="AB3037" s="15" t="s">
        <v>21889</v>
      </c>
      <c r="AC3037" s="15">
        <v>111355.45</v>
      </c>
      <c r="AD3037" s="26">
        <v>42494</v>
      </c>
      <c r="AE3037" s="15" t="s">
        <v>119</v>
      </c>
      <c r="AF3037" s="15" t="s">
        <v>119</v>
      </c>
      <c r="AG3037" s="16">
        <v>1</v>
      </c>
      <c r="AH3037" s="15" t="s">
        <v>23118</v>
      </c>
      <c r="AI3037" s="15" t="s">
        <v>78</v>
      </c>
      <c r="AJ3037" s="15">
        <v>1714.9914550799999</v>
      </c>
      <c r="AK3037" s="15">
        <v>167.999642653</v>
      </c>
      <c r="AL3037" s="15">
        <v>3104950.5989999999</v>
      </c>
      <c r="AM3037" s="15">
        <v>1412234.87925</v>
      </c>
      <c r="AN3037" s="19">
        <v>0</v>
      </c>
      <c r="AO3037" s="19">
        <v>0</v>
      </c>
      <c r="AP3037" s="19">
        <v>20000</v>
      </c>
      <c r="AQ3037" s="19">
        <v>94500</v>
      </c>
      <c r="AR3037" s="34">
        <f t="shared" si="616"/>
        <v>114500</v>
      </c>
      <c r="AS3037" s="34">
        <v>0</v>
      </c>
      <c r="AT3037" s="34">
        <v>0</v>
      </c>
      <c r="AU3037" s="34">
        <v>0</v>
      </c>
      <c r="AV3037" s="34">
        <v>0</v>
      </c>
      <c r="AW3037" s="35">
        <f t="shared" si="617"/>
        <v>0</v>
      </c>
      <c r="AX3037" s="34">
        <f t="shared" si="618"/>
        <v>114500</v>
      </c>
      <c r="AY3037" s="36">
        <v>1.3258000000000001</v>
      </c>
      <c r="AZ3037" s="36">
        <v>2.0265</v>
      </c>
      <c r="BA3037" s="22"/>
      <c r="BB3037" s="19">
        <v>2290</v>
      </c>
      <c r="BC3037" s="34">
        <f t="shared" si="619"/>
        <v>1518.0410000000002</v>
      </c>
      <c r="BD3037" s="34">
        <f t="shared" si="620"/>
        <v>2320.3424999999997</v>
      </c>
      <c r="BE3037" s="38">
        <v>3.4819999999999997E-2</v>
      </c>
      <c r="BF3037" s="38">
        <f t="shared" si="621"/>
        <v>3.4819999999999997E-2</v>
      </c>
      <c r="BG3037" s="34">
        <v>0</v>
      </c>
      <c r="BH3037" s="34">
        <v>0</v>
      </c>
      <c r="BI3037" s="34">
        <f t="shared" si="622"/>
        <v>1518.0410000000002</v>
      </c>
      <c r="BJ3037" s="34">
        <f t="shared" si="623"/>
        <v>2320.3424999999997</v>
      </c>
      <c r="BK3037" s="34">
        <v>0</v>
      </c>
      <c r="BL3037" s="34">
        <v>30.342499999999745</v>
      </c>
      <c r="BM3037" s="34">
        <f t="shared" si="624"/>
        <v>30.342499999999745</v>
      </c>
      <c r="BN3037" s="39">
        <f t="shared" si="614"/>
        <v>1518.0410000000002</v>
      </c>
      <c r="BO3037" s="39">
        <f t="shared" si="615"/>
        <v>2290</v>
      </c>
      <c r="BP3037" s="39">
        <f t="shared" si="625"/>
        <v>771.95899999999983</v>
      </c>
    </row>
    <row r="3038" spans="1:68" s="25" customFormat="1" ht="14.25" x14ac:dyDescent="0.2">
      <c r="A3038" s="14">
        <v>1928</v>
      </c>
      <c r="B3038" s="40"/>
      <c r="C3038" s="15" t="s">
        <v>23119</v>
      </c>
      <c r="D3038" s="16">
        <v>16657</v>
      </c>
      <c r="E3038" s="15" t="s">
        <v>23120</v>
      </c>
      <c r="F3038" s="15" t="s">
        <v>23119</v>
      </c>
      <c r="G3038" s="17" t="s">
        <v>23121</v>
      </c>
      <c r="H3038" s="17" t="s">
        <v>23122</v>
      </c>
      <c r="I3038" s="17" t="s">
        <v>205</v>
      </c>
      <c r="J3038" s="15" t="s">
        <v>23123</v>
      </c>
      <c r="K3038" s="15" t="s">
        <v>23124</v>
      </c>
      <c r="L3038" s="18" t="s">
        <v>23125</v>
      </c>
      <c r="M3038" s="15" t="s">
        <v>22123</v>
      </c>
      <c r="N3038" s="15" t="s">
        <v>22124</v>
      </c>
      <c r="O3038" s="16">
        <v>556</v>
      </c>
      <c r="P3038" s="15" t="s">
        <v>90</v>
      </c>
      <c r="Q3038" s="15">
        <v>20000</v>
      </c>
      <c r="R3038" s="15">
        <v>81000</v>
      </c>
      <c r="S3038" s="15">
        <v>101000</v>
      </c>
      <c r="T3038" s="15">
        <v>0.04</v>
      </c>
      <c r="U3038" s="15" t="s">
        <v>18717</v>
      </c>
      <c r="V3038" s="15" t="s">
        <v>76</v>
      </c>
      <c r="W3038" s="16">
        <v>1</v>
      </c>
      <c r="X3038" s="16">
        <v>1</v>
      </c>
      <c r="Y3038" s="15">
        <v>1715</v>
      </c>
      <c r="Z3038" s="15">
        <v>3.9E-2</v>
      </c>
      <c r="AA3038" s="15" t="s">
        <v>21934</v>
      </c>
      <c r="AB3038" s="15" t="s">
        <v>21935</v>
      </c>
      <c r="AC3038" s="15">
        <v>54000</v>
      </c>
      <c r="AD3038" s="26">
        <v>38278</v>
      </c>
      <c r="AE3038" s="15" t="s">
        <v>119</v>
      </c>
      <c r="AF3038" s="15" t="s">
        <v>119</v>
      </c>
      <c r="AG3038" s="16">
        <v>1</v>
      </c>
      <c r="AH3038" s="15" t="s">
        <v>23126</v>
      </c>
      <c r="AI3038" s="15" t="s">
        <v>78</v>
      </c>
      <c r="AJ3038" s="15">
        <v>1715.0070800799999</v>
      </c>
      <c r="AK3038" s="15">
        <v>168.000319843</v>
      </c>
      <c r="AL3038" s="15">
        <v>3104905.84344</v>
      </c>
      <c r="AM3038" s="15">
        <v>1412242.5375699999</v>
      </c>
      <c r="AN3038" s="19">
        <v>0</v>
      </c>
      <c r="AO3038" s="19">
        <v>0</v>
      </c>
      <c r="AP3038" s="19">
        <v>20000</v>
      </c>
      <c r="AQ3038" s="19">
        <v>81100</v>
      </c>
      <c r="AR3038" s="34">
        <f t="shared" si="616"/>
        <v>101100</v>
      </c>
      <c r="AS3038" s="34">
        <v>0</v>
      </c>
      <c r="AT3038" s="34">
        <v>0</v>
      </c>
      <c r="AU3038" s="34">
        <v>0</v>
      </c>
      <c r="AV3038" s="34">
        <v>0</v>
      </c>
      <c r="AW3038" s="35">
        <f t="shared" si="617"/>
        <v>0</v>
      </c>
      <c r="AX3038" s="34">
        <f t="shared" si="618"/>
        <v>101100</v>
      </c>
      <c r="AY3038" s="36">
        <v>1.3258000000000001</v>
      </c>
      <c r="AZ3038" s="36">
        <v>2.0265</v>
      </c>
      <c r="BA3038" s="22"/>
      <c r="BB3038" s="19">
        <v>2022</v>
      </c>
      <c r="BC3038" s="34">
        <f t="shared" si="619"/>
        <v>1340.3838000000001</v>
      </c>
      <c r="BD3038" s="34">
        <f t="shared" si="620"/>
        <v>2048.7914999999998</v>
      </c>
      <c r="BE3038" s="38">
        <v>3.4819999999999997E-2</v>
      </c>
      <c r="BF3038" s="38">
        <f t="shared" si="621"/>
        <v>3.4819999999999997E-2</v>
      </c>
      <c r="BG3038" s="34">
        <v>0</v>
      </c>
      <c r="BH3038" s="34">
        <v>0</v>
      </c>
      <c r="BI3038" s="34">
        <f t="shared" si="622"/>
        <v>1340.3838000000001</v>
      </c>
      <c r="BJ3038" s="34">
        <f t="shared" si="623"/>
        <v>2048.7914999999998</v>
      </c>
      <c r="BK3038" s="34">
        <v>0</v>
      </c>
      <c r="BL3038" s="34">
        <v>26.791499999999814</v>
      </c>
      <c r="BM3038" s="34">
        <f t="shared" si="624"/>
        <v>26.791499999999814</v>
      </c>
      <c r="BN3038" s="39">
        <f t="shared" si="614"/>
        <v>1340.3838000000001</v>
      </c>
      <c r="BO3038" s="39">
        <f t="shared" si="615"/>
        <v>2022</v>
      </c>
      <c r="BP3038" s="39">
        <f t="shared" si="625"/>
        <v>681.61619999999994</v>
      </c>
    </row>
    <row r="3039" spans="1:68" s="25" customFormat="1" ht="14.25" x14ac:dyDescent="0.2">
      <c r="A3039" s="14">
        <v>1929</v>
      </c>
      <c r="B3039" s="40"/>
      <c r="C3039" s="15" t="s">
        <v>23127</v>
      </c>
      <c r="D3039" s="16">
        <v>22362</v>
      </c>
      <c r="E3039" s="15" t="s">
        <v>23128</v>
      </c>
      <c r="F3039" s="15" t="s">
        <v>23127</v>
      </c>
      <c r="G3039" s="17" t="s">
        <v>23129</v>
      </c>
      <c r="H3039" s="17" t="s">
        <v>23130</v>
      </c>
      <c r="I3039" s="17" t="s">
        <v>86</v>
      </c>
      <c r="J3039" s="15" t="s">
        <v>23131</v>
      </c>
      <c r="K3039" s="15" t="s">
        <v>2168</v>
      </c>
      <c r="L3039" s="18" t="s">
        <v>23132</v>
      </c>
      <c r="M3039" s="15" t="s">
        <v>22123</v>
      </c>
      <c r="N3039" s="15" t="s">
        <v>22124</v>
      </c>
      <c r="O3039" s="16">
        <v>556</v>
      </c>
      <c r="P3039" s="15" t="s">
        <v>90</v>
      </c>
      <c r="Q3039" s="15">
        <v>20000</v>
      </c>
      <c r="R3039" s="15">
        <v>81000</v>
      </c>
      <c r="S3039" s="15">
        <v>101000</v>
      </c>
      <c r="T3039" s="15">
        <v>0.04</v>
      </c>
      <c r="U3039" s="15" t="s">
        <v>18717</v>
      </c>
      <c r="V3039" s="15" t="s">
        <v>76</v>
      </c>
      <c r="W3039" s="16">
        <v>1</v>
      </c>
      <c r="X3039" s="16">
        <v>1</v>
      </c>
      <c r="Y3039" s="15">
        <v>1715</v>
      </c>
      <c r="Z3039" s="15">
        <v>3.9E-2</v>
      </c>
      <c r="AA3039" s="15" t="s">
        <v>21888</v>
      </c>
      <c r="AB3039" s="15" t="s">
        <v>21889</v>
      </c>
      <c r="AC3039" s="15">
        <v>54000</v>
      </c>
      <c r="AD3039" s="26">
        <v>38278</v>
      </c>
      <c r="AE3039" s="15" t="s">
        <v>119</v>
      </c>
      <c r="AF3039" s="15" t="s">
        <v>119</v>
      </c>
      <c r="AG3039" s="16">
        <v>1</v>
      </c>
      <c r="AH3039" s="15" t="s">
        <v>23133</v>
      </c>
      <c r="AI3039" s="15" t="s">
        <v>78</v>
      </c>
      <c r="AJ3039" s="15">
        <v>1715</v>
      </c>
      <c r="AK3039" s="15">
        <v>167.999948098</v>
      </c>
      <c r="AL3039" s="15">
        <v>3104871.2052199999</v>
      </c>
      <c r="AM3039" s="15">
        <v>1412247.5574099999</v>
      </c>
      <c r="AN3039" s="19">
        <v>0</v>
      </c>
      <c r="AO3039" s="19">
        <v>0</v>
      </c>
      <c r="AP3039" s="19">
        <v>20000</v>
      </c>
      <c r="AQ3039" s="19">
        <v>77500</v>
      </c>
      <c r="AR3039" s="34">
        <f t="shared" si="616"/>
        <v>97500</v>
      </c>
      <c r="AS3039" s="34">
        <v>0</v>
      </c>
      <c r="AT3039" s="34">
        <v>0</v>
      </c>
      <c r="AU3039" s="34">
        <v>0</v>
      </c>
      <c r="AV3039" s="34">
        <v>0</v>
      </c>
      <c r="AW3039" s="35">
        <f t="shared" si="617"/>
        <v>0</v>
      </c>
      <c r="AX3039" s="34">
        <f t="shared" si="618"/>
        <v>97500</v>
      </c>
      <c r="AY3039" s="36">
        <v>1.3258000000000001</v>
      </c>
      <c r="AZ3039" s="36">
        <v>2.0265</v>
      </c>
      <c r="BA3039" s="22"/>
      <c r="BB3039" s="19">
        <v>1950</v>
      </c>
      <c r="BC3039" s="34">
        <f t="shared" si="619"/>
        <v>1292.6550000000002</v>
      </c>
      <c r="BD3039" s="34">
        <f t="shared" si="620"/>
        <v>1975.8374999999999</v>
      </c>
      <c r="BE3039" s="38">
        <v>3.4819999999999997E-2</v>
      </c>
      <c r="BF3039" s="38">
        <f>BE3040</f>
        <v>3.4819999999999997E-2</v>
      </c>
      <c r="BG3039" s="34">
        <v>0</v>
      </c>
      <c r="BH3039" s="34">
        <v>0</v>
      </c>
      <c r="BI3039" s="34">
        <f t="shared" si="622"/>
        <v>1292.6550000000002</v>
      </c>
      <c r="BJ3039" s="34">
        <f t="shared" si="623"/>
        <v>1975.8374999999999</v>
      </c>
      <c r="BK3039" s="34">
        <v>0</v>
      </c>
      <c r="BL3039" s="34">
        <v>25.837499999999864</v>
      </c>
      <c r="BM3039" s="34">
        <f t="shared" si="624"/>
        <v>25.837499999999864</v>
      </c>
      <c r="BN3039" s="39">
        <f t="shared" si="614"/>
        <v>1292.6550000000002</v>
      </c>
      <c r="BO3039" s="39">
        <f t="shared" si="615"/>
        <v>1950</v>
      </c>
      <c r="BP3039" s="39">
        <f t="shared" si="625"/>
        <v>657.3449999999998</v>
      </c>
    </row>
    <row r="3040" spans="1:68" s="25" customFormat="1" ht="14.25" x14ac:dyDescent="0.2">
      <c r="A3040" s="14">
        <v>1930</v>
      </c>
      <c r="B3040" s="40"/>
      <c r="C3040" s="15" t="s">
        <v>159</v>
      </c>
      <c r="D3040" s="16">
        <v>5094</v>
      </c>
      <c r="E3040" s="15" t="s">
        <v>23134</v>
      </c>
      <c r="F3040" s="15" t="s">
        <v>23135</v>
      </c>
      <c r="G3040" s="17" t="s">
        <v>23136</v>
      </c>
      <c r="H3040" s="17" t="s">
        <v>23137</v>
      </c>
      <c r="I3040" s="17" t="s">
        <v>86</v>
      </c>
      <c r="J3040" s="15" t="s">
        <v>23138</v>
      </c>
      <c r="K3040" s="15" t="s">
        <v>4980</v>
      </c>
      <c r="L3040" s="18" t="s">
        <v>23139</v>
      </c>
      <c r="M3040" s="15" t="s">
        <v>22123</v>
      </c>
      <c r="N3040" s="15" t="s">
        <v>22124</v>
      </c>
      <c r="O3040" s="16">
        <v>419</v>
      </c>
      <c r="P3040" s="15" t="s">
        <v>895</v>
      </c>
      <c r="Q3040" s="15">
        <v>20000</v>
      </c>
      <c r="R3040" s="15">
        <v>81000</v>
      </c>
      <c r="S3040" s="15">
        <v>101000</v>
      </c>
      <c r="T3040" s="15">
        <v>0.04</v>
      </c>
      <c r="U3040" s="15" t="s">
        <v>18717</v>
      </c>
      <c r="V3040" s="15" t="s">
        <v>76</v>
      </c>
      <c r="W3040" s="16">
        <v>1</v>
      </c>
      <c r="X3040" s="16">
        <v>1</v>
      </c>
      <c r="Y3040" s="15">
        <v>1715</v>
      </c>
      <c r="Z3040" s="15">
        <v>3.9E-2</v>
      </c>
      <c r="AA3040" s="15" t="s">
        <v>21934</v>
      </c>
      <c r="AB3040" s="15" t="s">
        <v>21935</v>
      </c>
      <c r="AC3040" s="15">
        <v>96500</v>
      </c>
      <c r="AD3040" s="26">
        <v>42451</v>
      </c>
      <c r="AE3040" s="15" t="s">
        <v>183</v>
      </c>
      <c r="AF3040" s="15" t="s">
        <v>23140</v>
      </c>
      <c r="AG3040" s="16">
        <v>1</v>
      </c>
      <c r="AH3040" s="15" t="s">
        <v>23141</v>
      </c>
      <c r="AI3040" s="15" t="s">
        <v>78</v>
      </c>
      <c r="AJ3040" s="15">
        <v>1714.9907226600001</v>
      </c>
      <c r="AK3040" s="15">
        <v>167.99961371500001</v>
      </c>
      <c r="AL3040" s="15">
        <v>3104861.4682700001</v>
      </c>
      <c r="AM3040" s="15">
        <v>1412195.18888</v>
      </c>
      <c r="AN3040" s="19">
        <v>0</v>
      </c>
      <c r="AO3040" s="19">
        <v>0</v>
      </c>
      <c r="AP3040" s="19">
        <v>20000</v>
      </c>
      <c r="AQ3040" s="19">
        <v>81100</v>
      </c>
      <c r="AR3040" s="34">
        <f t="shared" si="616"/>
        <v>101100</v>
      </c>
      <c r="AS3040" s="34">
        <v>0</v>
      </c>
      <c r="AT3040" s="34">
        <v>0</v>
      </c>
      <c r="AU3040" s="34">
        <v>0</v>
      </c>
      <c r="AV3040" s="34">
        <v>0</v>
      </c>
      <c r="AW3040" s="35">
        <f t="shared" si="617"/>
        <v>0</v>
      </c>
      <c r="AX3040" s="34">
        <f t="shared" si="618"/>
        <v>101100</v>
      </c>
      <c r="AY3040" s="36">
        <v>1.3258000000000001</v>
      </c>
      <c r="AZ3040" s="36">
        <v>2.0265</v>
      </c>
      <c r="BA3040" s="22"/>
      <c r="BB3040" s="19">
        <v>2022</v>
      </c>
      <c r="BC3040" s="34">
        <f t="shared" si="619"/>
        <v>1340.3838000000001</v>
      </c>
      <c r="BD3040" s="34">
        <f t="shared" si="620"/>
        <v>2048.7914999999998</v>
      </c>
      <c r="BE3040" s="38">
        <v>3.4819999999999997E-2</v>
      </c>
      <c r="BF3040" s="38">
        <f t="shared" ref="BF3040:BF3103" si="626">BE3040</f>
        <v>3.4819999999999997E-2</v>
      </c>
      <c r="BG3040" s="34">
        <v>0</v>
      </c>
      <c r="BH3040" s="34">
        <v>0</v>
      </c>
      <c r="BI3040" s="34">
        <f t="shared" si="622"/>
        <v>1340.3838000000001</v>
      </c>
      <c r="BJ3040" s="34">
        <f t="shared" si="623"/>
        <v>2048.7914999999998</v>
      </c>
      <c r="BK3040" s="34">
        <v>0</v>
      </c>
      <c r="BL3040" s="34">
        <v>26.791499999999814</v>
      </c>
      <c r="BM3040" s="34">
        <f t="shared" si="624"/>
        <v>26.791499999999814</v>
      </c>
      <c r="BN3040" s="39">
        <f t="shared" si="614"/>
        <v>1340.3838000000001</v>
      </c>
      <c r="BO3040" s="39">
        <f t="shared" si="615"/>
        <v>2022</v>
      </c>
      <c r="BP3040" s="39">
        <f t="shared" si="625"/>
        <v>681.61619999999994</v>
      </c>
    </row>
    <row r="3041" spans="1:68" s="25" customFormat="1" ht="14.25" x14ac:dyDescent="0.2">
      <c r="A3041" s="14">
        <v>1931</v>
      </c>
      <c r="B3041" s="40"/>
      <c r="C3041" s="15" t="s">
        <v>23142</v>
      </c>
      <c r="D3041" s="16">
        <v>11119</v>
      </c>
      <c r="E3041" s="15" t="s">
        <v>23143</v>
      </c>
      <c r="F3041" s="15" t="s">
        <v>23142</v>
      </c>
      <c r="G3041" s="17" t="s">
        <v>23144</v>
      </c>
      <c r="H3041" s="17" t="s">
        <v>23145</v>
      </c>
      <c r="I3041" s="17" t="s">
        <v>86</v>
      </c>
      <c r="J3041" s="15" t="s">
        <v>23146</v>
      </c>
      <c r="K3041" s="15" t="s">
        <v>86</v>
      </c>
      <c r="L3041" s="18" t="s">
        <v>23147</v>
      </c>
      <c r="M3041" s="15" t="s">
        <v>22123</v>
      </c>
      <c r="N3041" s="15" t="s">
        <v>22124</v>
      </c>
      <c r="O3041" s="16">
        <v>556</v>
      </c>
      <c r="P3041" s="15" t="s">
        <v>90</v>
      </c>
      <c r="Q3041" s="15">
        <v>20000</v>
      </c>
      <c r="R3041" s="15">
        <v>84800</v>
      </c>
      <c r="S3041" s="15">
        <v>104800</v>
      </c>
      <c r="T3041" s="15">
        <v>0.04</v>
      </c>
      <c r="U3041" s="15" t="s">
        <v>18717</v>
      </c>
      <c r="V3041" s="15" t="s">
        <v>76</v>
      </c>
      <c r="W3041" s="16">
        <v>1</v>
      </c>
      <c r="X3041" s="16">
        <v>1</v>
      </c>
      <c r="Y3041" s="15">
        <v>1715</v>
      </c>
      <c r="Z3041" s="15">
        <v>3.9E-2</v>
      </c>
      <c r="AA3041" s="15" t="s">
        <v>21934</v>
      </c>
      <c r="AB3041" s="15" t="s">
        <v>21935</v>
      </c>
      <c r="AC3041" s="15">
        <v>110000</v>
      </c>
      <c r="AD3041" s="26">
        <v>38163</v>
      </c>
      <c r="AE3041" s="15" t="s">
        <v>119</v>
      </c>
      <c r="AF3041" s="15" t="s">
        <v>119</v>
      </c>
      <c r="AG3041" s="16">
        <v>1</v>
      </c>
      <c r="AH3041" s="15" t="s">
        <v>23148</v>
      </c>
      <c r="AI3041" s="15" t="s">
        <v>78</v>
      </c>
      <c r="AJ3041" s="15">
        <v>1715.00292969</v>
      </c>
      <c r="AK3041" s="15">
        <v>168.00005921100001</v>
      </c>
      <c r="AL3041" s="15">
        <v>3104878.31489</v>
      </c>
      <c r="AM3041" s="15">
        <v>1412164.5100799999</v>
      </c>
      <c r="AN3041" s="19">
        <v>0</v>
      </c>
      <c r="AO3041" s="19">
        <v>0</v>
      </c>
      <c r="AP3041" s="19">
        <v>20000</v>
      </c>
      <c r="AQ3041" s="19">
        <v>84800</v>
      </c>
      <c r="AR3041" s="34">
        <f t="shared" si="616"/>
        <v>104800</v>
      </c>
      <c r="AS3041" s="34">
        <v>0</v>
      </c>
      <c r="AT3041" s="34">
        <v>0</v>
      </c>
      <c r="AU3041" s="34">
        <v>0</v>
      </c>
      <c r="AV3041" s="34">
        <v>0</v>
      </c>
      <c r="AW3041" s="35">
        <f t="shared" si="617"/>
        <v>0</v>
      </c>
      <c r="AX3041" s="34">
        <f t="shared" si="618"/>
        <v>104800</v>
      </c>
      <c r="AY3041" s="36">
        <v>1.3258000000000001</v>
      </c>
      <c r="AZ3041" s="36">
        <v>2.0265</v>
      </c>
      <c r="BA3041" s="22"/>
      <c r="BB3041" s="19">
        <v>2096</v>
      </c>
      <c r="BC3041" s="34">
        <f t="shared" si="619"/>
        <v>1389.4384</v>
      </c>
      <c r="BD3041" s="34">
        <f t="shared" si="620"/>
        <v>2123.7719999999999</v>
      </c>
      <c r="BE3041" s="38">
        <v>3.4819999999999997E-2</v>
      </c>
      <c r="BF3041" s="38">
        <f t="shared" si="626"/>
        <v>3.4819999999999997E-2</v>
      </c>
      <c r="BG3041" s="34">
        <v>0</v>
      </c>
      <c r="BH3041" s="34">
        <v>0</v>
      </c>
      <c r="BI3041" s="34">
        <f t="shared" si="622"/>
        <v>1389.4384</v>
      </c>
      <c r="BJ3041" s="34">
        <f t="shared" si="623"/>
        <v>2123.7719999999999</v>
      </c>
      <c r="BK3041" s="34">
        <v>0</v>
      </c>
      <c r="BL3041" s="34">
        <v>27.771999999999935</v>
      </c>
      <c r="BM3041" s="34">
        <f t="shared" si="624"/>
        <v>27.771999999999935</v>
      </c>
      <c r="BN3041" s="39">
        <f t="shared" si="614"/>
        <v>1389.4384</v>
      </c>
      <c r="BO3041" s="39">
        <f t="shared" si="615"/>
        <v>2096</v>
      </c>
      <c r="BP3041" s="39">
        <f t="shared" si="625"/>
        <v>706.5616</v>
      </c>
    </row>
    <row r="3042" spans="1:68" s="25" customFormat="1" ht="14.25" x14ac:dyDescent="0.2">
      <c r="A3042" s="14">
        <v>1932</v>
      </c>
      <c r="B3042" s="40"/>
      <c r="C3042" s="15" t="s">
        <v>150</v>
      </c>
      <c r="D3042" s="16">
        <v>35193</v>
      </c>
      <c r="E3042" s="15" t="s">
        <v>23149</v>
      </c>
      <c r="F3042" s="15" t="s">
        <v>23150</v>
      </c>
      <c r="G3042" s="17" t="s">
        <v>23151</v>
      </c>
      <c r="H3042" s="17" t="s">
        <v>23152</v>
      </c>
      <c r="I3042" s="17" t="s">
        <v>86</v>
      </c>
      <c r="J3042" s="15" t="s">
        <v>23153</v>
      </c>
      <c r="K3042" s="15" t="s">
        <v>86</v>
      </c>
      <c r="L3042" s="18" t="s">
        <v>23154</v>
      </c>
      <c r="M3042" s="15" t="s">
        <v>22123</v>
      </c>
      <c r="N3042" s="15" t="s">
        <v>22124</v>
      </c>
      <c r="O3042" s="16">
        <v>556</v>
      </c>
      <c r="P3042" s="15" t="s">
        <v>90</v>
      </c>
      <c r="Q3042" s="15">
        <v>20000</v>
      </c>
      <c r="R3042" s="15">
        <v>100800</v>
      </c>
      <c r="S3042" s="15">
        <v>120800</v>
      </c>
      <c r="T3042" s="15">
        <v>0.04</v>
      </c>
      <c r="U3042" s="15" t="s">
        <v>18717</v>
      </c>
      <c r="V3042" s="15" t="s">
        <v>76</v>
      </c>
      <c r="W3042" s="16">
        <v>1</v>
      </c>
      <c r="X3042" s="16">
        <v>1</v>
      </c>
      <c r="Y3042" s="15">
        <v>1715</v>
      </c>
      <c r="Z3042" s="15">
        <v>3.9E-2</v>
      </c>
      <c r="AA3042" s="15" t="s">
        <v>21888</v>
      </c>
      <c r="AB3042" s="15" t="s">
        <v>21889</v>
      </c>
      <c r="AC3042" s="15">
        <v>297000</v>
      </c>
      <c r="AD3042" s="26">
        <v>37515</v>
      </c>
      <c r="AE3042" s="15" t="s">
        <v>119</v>
      </c>
      <c r="AF3042" s="15" t="s">
        <v>119</v>
      </c>
      <c r="AG3042" s="16">
        <v>1</v>
      </c>
      <c r="AH3042" s="15" t="s">
        <v>23155</v>
      </c>
      <c r="AI3042" s="15" t="s">
        <v>78</v>
      </c>
      <c r="AJ3042" s="15">
        <v>1714.99609375</v>
      </c>
      <c r="AK3042" s="15">
        <v>167.99976560900001</v>
      </c>
      <c r="AL3042" s="15">
        <v>3104895.46985</v>
      </c>
      <c r="AM3042" s="15">
        <v>1412130.2882600001</v>
      </c>
      <c r="AN3042" s="19">
        <v>0</v>
      </c>
      <c r="AO3042" s="19">
        <v>0</v>
      </c>
      <c r="AP3042" s="19">
        <v>20000</v>
      </c>
      <c r="AQ3042" s="19">
        <v>94500</v>
      </c>
      <c r="AR3042" s="34">
        <f t="shared" si="616"/>
        <v>114500</v>
      </c>
      <c r="AS3042" s="34">
        <v>0</v>
      </c>
      <c r="AT3042" s="34">
        <v>0</v>
      </c>
      <c r="AU3042" s="34">
        <v>0</v>
      </c>
      <c r="AV3042" s="34">
        <v>0</v>
      </c>
      <c r="AW3042" s="35">
        <f t="shared" si="617"/>
        <v>0</v>
      </c>
      <c r="AX3042" s="34">
        <f t="shared" si="618"/>
        <v>114500</v>
      </c>
      <c r="AY3042" s="36">
        <v>1.3258000000000001</v>
      </c>
      <c r="AZ3042" s="36">
        <v>2.0265</v>
      </c>
      <c r="BA3042" s="22"/>
      <c r="BB3042" s="19">
        <v>2290</v>
      </c>
      <c r="BC3042" s="34">
        <f t="shared" si="619"/>
        <v>1518.0410000000002</v>
      </c>
      <c r="BD3042" s="34">
        <f t="shared" si="620"/>
        <v>2320.3424999999997</v>
      </c>
      <c r="BE3042" s="38">
        <v>3.4819999999999997E-2</v>
      </c>
      <c r="BF3042" s="38">
        <f t="shared" si="626"/>
        <v>3.4819999999999997E-2</v>
      </c>
      <c r="BG3042" s="34">
        <v>0</v>
      </c>
      <c r="BH3042" s="34">
        <v>0</v>
      </c>
      <c r="BI3042" s="34">
        <f t="shared" si="622"/>
        <v>1518.0410000000002</v>
      </c>
      <c r="BJ3042" s="34">
        <f t="shared" si="623"/>
        <v>2320.3424999999997</v>
      </c>
      <c r="BK3042" s="34">
        <v>0</v>
      </c>
      <c r="BL3042" s="34">
        <v>30.342499999999745</v>
      </c>
      <c r="BM3042" s="34">
        <f t="shared" si="624"/>
        <v>30.342499999999745</v>
      </c>
      <c r="BN3042" s="39">
        <f t="shared" si="614"/>
        <v>1518.0410000000002</v>
      </c>
      <c r="BO3042" s="39">
        <f t="shared" si="615"/>
        <v>2290</v>
      </c>
      <c r="BP3042" s="39">
        <f t="shared" si="625"/>
        <v>771.95899999999983</v>
      </c>
    </row>
    <row r="3043" spans="1:68" s="25" customFormat="1" ht="14.25" x14ac:dyDescent="0.2">
      <c r="A3043" s="14">
        <v>1933</v>
      </c>
      <c r="B3043" s="40"/>
      <c r="C3043" s="15" t="s">
        <v>23156</v>
      </c>
      <c r="D3043" s="16">
        <v>26054</v>
      </c>
      <c r="E3043" s="15" t="s">
        <v>23157</v>
      </c>
      <c r="F3043" s="15" t="s">
        <v>23156</v>
      </c>
      <c r="G3043" s="17" t="s">
        <v>23158</v>
      </c>
      <c r="H3043" s="17" t="s">
        <v>23159</v>
      </c>
      <c r="I3043" s="17" t="s">
        <v>86</v>
      </c>
      <c r="J3043" s="15" t="s">
        <v>23160</v>
      </c>
      <c r="K3043" s="15" t="s">
        <v>205</v>
      </c>
      <c r="L3043" s="18" t="s">
        <v>23161</v>
      </c>
      <c r="M3043" s="15" t="s">
        <v>22123</v>
      </c>
      <c r="N3043" s="15" t="s">
        <v>22124</v>
      </c>
      <c r="O3043" s="16">
        <v>556</v>
      </c>
      <c r="P3043" s="15" t="s">
        <v>90</v>
      </c>
      <c r="Q3043" s="15">
        <v>20000</v>
      </c>
      <c r="R3043" s="15">
        <v>99000</v>
      </c>
      <c r="S3043" s="15">
        <v>119000</v>
      </c>
      <c r="T3043" s="15">
        <v>0.04</v>
      </c>
      <c r="U3043" s="15" t="s">
        <v>18717</v>
      </c>
      <c r="V3043" s="15" t="s">
        <v>76</v>
      </c>
      <c r="W3043" s="16">
        <v>1</v>
      </c>
      <c r="X3043" s="16">
        <v>1</v>
      </c>
      <c r="Y3043" s="15">
        <v>1715</v>
      </c>
      <c r="Z3043" s="15">
        <v>3.9E-2</v>
      </c>
      <c r="AA3043" s="15" t="s">
        <v>21934</v>
      </c>
      <c r="AB3043" s="15" t="s">
        <v>21935</v>
      </c>
      <c r="AC3043" s="15">
        <v>297000</v>
      </c>
      <c r="AD3043" s="26">
        <v>37515</v>
      </c>
      <c r="AE3043" s="15" t="s">
        <v>119</v>
      </c>
      <c r="AF3043" s="15" t="s">
        <v>119</v>
      </c>
      <c r="AG3043" s="16">
        <v>1</v>
      </c>
      <c r="AH3043" s="15" t="s">
        <v>23162</v>
      </c>
      <c r="AI3043" s="15" t="s">
        <v>78</v>
      </c>
      <c r="AJ3043" s="15">
        <v>1714.9958496100001</v>
      </c>
      <c r="AK3043" s="15">
        <v>167.99976562200001</v>
      </c>
      <c r="AL3043" s="15">
        <v>3104911.91371</v>
      </c>
      <c r="AM3043" s="15">
        <v>1412099.39166</v>
      </c>
      <c r="AN3043" s="19">
        <v>0</v>
      </c>
      <c r="AO3043" s="19">
        <v>0</v>
      </c>
      <c r="AP3043" s="19">
        <v>20000</v>
      </c>
      <c r="AQ3043" s="19">
        <v>93300</v>
      </c>
      <c r="AR3043" s="34">
        <f t="shared" si="616"/>
        <v>113300</v>
      </c>
      <c r="AS3043" s="34">
        <v>0</v>
      </c>
      <c r="AT3043" s="34">
        <v>3000</v>
      </c>
      <c r="AU3043" s="34">
        <v>0</v>
      </c>
      <c r="AV3043" s="34">
        <v>0</v>
      </c>
      <c r="AW3043" s="35">
        <f t="shared" si="617"/>
        <v>3000</v>
      </c>
      <c r="AX3043" s="34">
        <f t="shared" si="618"/>
        <v>110300</v>
      </c>
      <c r="AY3043" s="36">
        <v>1.3258000000000001</v>
      </c>
      <c r="AZ3043" s="36">
        <v>2.0265</v>
      </c>
      <c r="BA3043" s="22"/>
      <c r="BB3043" s="19">
        <v>2266</v>
      </c>
      <c r="BC3043" s="34">
        <f t="shared" si="619"/>
        <v>1462.3574000000001</v>
      </c>
      <c r="BD3043" s="34">
        <f t="shared" si="620"/>
        <v>2235.2294999999999</v>
      </c>
      <c r="BE3043" s="38">
        <v>3.4819999999999997E-2</v>
      </c>
      <c r="BF3043" s="38">
        <f t="shared" si="626"/>
        <v>3.4819999999999997E-2</v>
      </c>
      <c r="BG3043" s="34">
        <v>0</v>
      </c>
      <c r="BH3043" s="34">
        <v>0</v>
      </c>
      <c r="BI3043" s="34">
        <f t="shared" si="622"/>
        <v>1462.3574000000001</v>
      </c>
      <c r="BJ3043" s="34">
        <f t="shared" si="623"/>
        <v>2235.2294999999999</v>
      </c>
      <c r="BK3043" s="34">
        <v>0</v>
      </c>
      <c r="BL3043" s="34">
        <v>30.024499999999989</v>
      </c>
      <c r="BM3043" s="34">
        <f t="shared" si="624"/>
        <v>30.024499999999989</v>
      </c>
      <c r="BN3043" s="39">
        <f t="shared" si="614"/>
        <v>1462.3574000000001</v>
      </c>
      <c r="BO3043" s="39">
        <f t="shared" si="615"/>
        <v>2205.2049999999999</v>
      </c>
      <c r="BP3043" s="39">
        <f t="shared" si="625"/>
        <v>742.84759999999983</v>
      </c>
    </row>
    <row r="3044" spans="1:68" s="25" customFormat="1" ht="25.5" x14ac:dyDescent="0.2">
      <c r="A3044" s="14">
        <v>1934</v>
      </c>
      <c r="B3044" s="40"/>
      <c r="C3044" s="15"/>
      <c r="D3044" s="16">
        <v>1441</v>
      </c>
      <c r="E3044" s="15" t="s">
        <v>23163</v>
      </c>
      <c r="F3044" s="15" t="s">
        <v>23164</v>
      </c>
      <c r="G3044" s="17" t="s">
        <v>23165</v>
      </c>
      <c r="H3044" s="17" t="s">
        <v>23166</v>
      </c>
      <c r="I3044" s="17" t="s">
        <v>86</v>
      </c>
      <c r="J3044" s="15" t="s">
        <v>23167</v>
      </c>
      <c r="K3044" s="15" t="s">
        <v>5250</v>
      </c>
      <c r="L3044" s="18" t="s">
        <v>23168</v>
      </c>
      <c r="M3044" s="15" t="s">
        <v>22123</v>
      </c>
      <c r="N3044" s="15" t="s">
        <v>22124</v>
      </c>
      <c r="O3044" s="16">
        <v>556</v>
      </c>
      <c r="P3044" s="15" t="s">
        <v>90</v>
      </c>
      <c r="Q3044" s="15">
        <v>20000</v>
      </c>
      <c r="R3044" s="15">
        <v>100800</v>
      </c>
      <c r="S3044" s="15">
        <v>120800</v>
      </c>
      <c r="T3044" s="15">
        <v>0.04</v>
      </c>
      <c r="U3044" s="15" t="s">
        <v>18717</v>
      </c>
      <c r="V3044" s="15" t="s">
        <v>76</v>
      </c>
      <c r="W3044" s="16">
        <v>1</v>
      </c>
      <c r="X3044" s="16">
        <v>1</v>
      </c>
      <c r="Y3044" s="15">
        <v>1715</v>
      </c>
      <c r="Z3044" s="15">
        <v>3.9E-2</v>
      </c>
      <c r="AA3044" s="15" t="s">
        <v>21888</v>
      </c>
      <c r="AB3044" s="15" t="s">
        <v>21889</v>
      </c>
      <c r="AC3044" s="15">
        <v>297000</v>
      </c>
      <c r="AD3044" s="26">
        <v>37515</v>
      </c>
      <c r="AE3044" s="15" t="s">
        <v>119</v>
      </c>
      <c r="AF3044" s="15" t="s">
        <v>119</v>
      </c>
      <c r="AG3044" s="16">
        <v>1</v>
      </c>
      <c r="AH3044" s="15" t="s">
        <v>23169</v>
      </c>
      <c r="AI3044" s="15" t="s">
        <v>78</v>
      </c>
      <c r="AJ3044" s="15">
        <v>1715.0036621100001</v>
      </c>
      <c r="AK3044" s="15">
        <v>168.00024013500001</v>
      </c>
      <c r="AL3044" s="15">
        <v>3104933.7171100001</v>
      </c>
      <c r="AM3044" s="15">
        <v>1412064.57815</v>
      </c>
      <c r="AN3044" s="19">
        <v>0</v>
      </c>
      <c r="AO3044" s="19">
        <v>0</v>
      </c>
      <c r="AP3044" s="19">
        <v>20000</v>
      </c>
      <c r="AQ3044" s="19">
        <v>94500</v>
      </c>
      <c r="AR3044" s="34">
        <f t="shared" si="616"/>
        <v>114500</v>
      </c>
      <c r="AS3044" s="34">
        <v>0</v>
      </c>
      <c r="AT3044" s="34">
        <v>0</v>
      </c>
      <c r="AU3044" s="34">
        <v>0</v>
      </c>
      <c r="AV3044" s="34">
        <v>0</v>
      </c>
      <c r="AW3044" s="35">
        <f t="shared" si="617"/>
        <v>0</v>
      </c>
      <c r="AX3044" s="34">
        <f t="shared" si="618"/>
        <v>114500</v>
      </c>
      <c r="AY3044" s="36">
        <v>1.3258000000000001</v>
      </c>
      <c r="AZ3044" s="36">
        <v>2.0265</v>
      </c>
      <c r="BA3044" s="22"/>
      <c r="BB3044" s="19">
        <v>2290</v>
      </c>
      <c r="BC3044" s="34">
        <f t="shared" si="619"/>
        <v>1518.0410000000002</v>
      </c>
      <c r="BD3044" s="34">
        <f t="shared" si="620"/>
        <v>2320.3424999999997</v>
      </c>
      <c r="BE3044" s="38">
        <v>3.4819999999999997E-2</v>
      </c>
      <c r="BF3044" s="38">
        <f t="shared" si="626"/>
        <v>3.4819999999999997E-2</v>
      </c>
      <c r="BG3044" s="34">
        <v>0</v>
      </c>
      <c r="BH3044" s="34">
        <v>0</v>
      </c>
      <c r="BI3044" s="34">
        <f t="shared" si="622"/>
        <v>1518.0410000000002</v>
      </c>
      <c r="BJ3044" s="34">
        <f t="shared" si="623"/>
        <v>2320.3424999999997</v>
      </c>
      <c r="BK3044" s="34">
        <v>0</v>
      </c>
      <c r="BL3044" s="34">
        <v>30.342499999999745</v>
      </c>
      <c r="BM3044" s="34">
        <f t="shared" si="624"/>
        <v>30.342499999999745</v>
      </c>
      <c r="BN3044" s="39">
        <f t="shared" si="614"/>
        <v>1518.0410000000002</v>
      </c>
      <c r="BO3044" s="39">
        <f t="shared" si="615"/>
        <v>2290</v>
      </c>
      <c r="BP3044" s="39">
        <f t="shared" si="625"/>
        <v>771.95899999999983</v>
      </c>
    </row>
    <row r="3045" spans="1:68" s="25" customFormat="1" ht="14.25" x14ac:dyDescent="0.2">
      <c r="A3045" s="14">
        <v>1935</v>
      </c>
      <c r="B3045" s="40"/>
      <c r="C3045" s="15"/>
      <c r="D3045" s="16">
        <v>11691</v>
      </c>
      <c r="E3045" s="15" t="s">
        <v>23170</v>
      </c>
      <c r="F3045" s="15" t="s">
        <v>23171</v>
      </c>
      <c r="G3045" s="17" t="s">
        <v>23172</v>
      </c>
      <c r="H3045" s="17" t="s">
        <v>23173</v>
      </c>
      <c r="I3045" s="17" t="s">
        <v>86</v>
      </c>
      <c r="J3045" s="15" t="s">
        <v>23174</v>
      </c>
      <c r="K3045" s="15" t="s">
        <v>490</v>
      </c>
      <c r="L3045" s="18" t="s">
        <v>23175</v>
      </c>
      <c r="M3045" s="15" t="s">
        <v>22123</v>
      </c>
      <c r="N3045" s="15" t="s">
        <v>22124</v>
      </c>
      <c r="O3045" s="16">
        <v>556</v>
      </c>
      <c r="P3045" s="15" t="s">
        <v>90</v>
      </c>
      <c r="Q3045" s="15">
        <v>20000</v>
      </c>
      <c r="R3045" s="15">
        <v>100800</v>
      </c>
      <c r="S3045" s="15">
        <v>120800</v>
      </c>
      <c r="T3045" s="15">
        <v>0.04</v>
      </c>
      <c r="U3045" s="15" t="s">
        <v>18717</v>
      </c>
      <c r="V3045" s="15" t="s">
        <v>76</v>
      </c>
      <c r="W3045" s="16">
        <v>1</v>
      </c>
      <c r="X3045" s="16">
        <v>1</v>
      </c>
      <c r="Y3045" s="15">
        <v>1715</v>
      </c>
      <c r="Z3045" s="15">
        <v>3.9E-2</v>
      </c>
      <c r="AA3045" s="15" t="s">
        <v>21934</v>
      </c>
      <c r="AB3045" s="15" t="s">
        <v>21935</v>
      </c>
      <c r="AC3045" s="15">
        <v>297000</v>
      </c>
      <c r="AD3045" s="26">
        <v>37515</v>
      </c>
      <c r="AE3045" s="15" t="s">
        <v>119</v>
      </c>
      <c r="AF3045" s="15" t="s">
        <v>119</v>
      </c>
      <c r="AG3045" s="16">
        <v>1</v>
      </c>
      <c r="AH3045" s="15" t="s">
        <v>23176</v>
      </c>
      <c r="AI3045" s="15" t="s">
        <v>78</v>
      </c>
      <c r="AJ3045" s="15">
        <v>1715.00512695</v>
      </c>
      <c r="AK3045" s="15">
        <v>168.00003501099999</v>
      </c>
      <c r="AL3045" s="15">
        <v>3104944.97346</v>
      </c>
      <c r="AM3045" s="15">
        <v>1412031.4376300001</v>
      </c>
      <c r="AN3045" s="19">
        <v>0</v>
      </c>
      <c r="AO3045" s="19">
        <v>0</v>
      </c>
      <c r="AP3045" s="19">
        <v>20000</v>
      </c>
      <c r="AQ3045" s="19">
        <v>94500</v>
      </c>
      <c r="AR3045" s="34">
        <f t="shared" si="616"/>
        <v>114500</v>
      </c>
      <c r="AS3045" s="34">
        <v>0</v>
      </c>
      <c r="AT3045" s="34">
        <v>0</v>
      </c>
      <c r="AU3045" s="34">
        <v>0</v>
      </c>
      <c r="AV3045" s="34">
        <v>0</v>
      </c>
      <c r="AW3045" s="35">
        <f t="shared" si="617"/>
        <v>0</v>
      </c>
      <c r="AX3045" s="34">
        <f t="shared" si="618"/>
        <v>114500</v>
      </c>
      <c r="AY3045" s="36">
        <v>1.3258000000000001</v>
      </c>
      <c r="AZ3045" s="36">
        <v>2.0265</v>
      </c>
      <c r="BA3045" s="22"/>
      <c r="BB3045" s="19">
        <v>2290</v>
      </c>
      <c r="BC3045" s="34">
        <f t="shared" si="619"/>
        <v>1518.0410000000002</v>
      </c>
      <c r="BD3045" s="34">
        <f t="shared" si="620"/>
        <v>2320.3424999999997</v>
      </c>
      <c r="BE3045" s="38">
        <v>3.4819999999999997E-2</v>
      </c>
      <c r="BF3045" s="38">
        <f t="shared" si="626"/>
        <v>3.4819999999999997E-2</v>
      </c>
      <c r="BG3045" s="34">
        <v>0</v>
      </c>
      <c r="BH3045" s="34">
        <v>0</v>
      </c>
      <c r="BI3045" s="34">
        <f t="shared" si="622"/>
        <v>1518.0410000000002</v>
      </c>
      <c r="BJ3045" s="34">
        <f t="shared" si="623"/>
        <v>2320.3424999999997</v>
      </c>
      <c r="BK3045" s="34">
        <v>0</v>
      </c>
      <c r="BL3045" s="34">
        <v>30.342499999999745</v>
      </c>
      <c r="BM3045" s="34">
        <f t="shared" si="624"/>
        <v>30.342499999999745</v>
      </c>
      <c r="BN3045" s="39">
        <f t="shared" si="614"/>
        <v>1518.0410000000002</v>
      </c>
      <c r="BO3045" s="39">
        <f t="shared" si="615"/>
        <v>2290</v>
      </c>
      <c r="BP3045" s="39">
        <f t="shared" si="625"/>
        <v>771.95899999999983</v>
      </c>
    </row>
    <row r="3046" spans="1:68" s="25" customFormat="1" ht="14.25" x14ac:dyDescent="0.2">
      <c r="A3046" s="14">
        <v>1936</v>
      </c>
      <c r="B3046" s="40"/>
      <c r="C3046" s="15"/>
      <c r="D3046" s="16">
        <v>8445</v>
      </c>
      <c r="E3046" s="15" t="s">
        <v>23177</v>
      </c>
      <c r="F3046" s="15" t="s">
        <v>23178</v>
      </c>
      <c r="G3046" s="17" t="s">
        <v>23179</v>
      </c>
      <c r="H3046" s="17" t="s">
        <v>23180</v>
      </c>
      <c r="I3046" s="17" t="s">
        <v>86</v>
      </c>
      <c r="J3046" s="15" t="s">
        <v>23181</v>
      </c>
      <c r="K3046" s="15" t="s">
        <v>4349</v>
      </c>
      <c r="L3046" s="18" t="s">
        <v>23182</v>
      </c>
      <c r="M3046" s="15" t="s">
        <v>22123</v>
      </c>
      <c r="N3046" s="15" t="s">
        <v>22124</v>
      </c>
      <c r="O3046" s="16">
        <v>556</v>
      </c>
      <c r="P3046" s="15" t="s">
        <v>90</v>
      </c>
      <c r="Q3046" s="15">
        <v>20000</v>
      </c>
      <c r="R3046" s="15">
        <v>100800</v>
      </c>
      <c r="S3046" s="15">
        <v>120800</v>
      </c>
      <c r="T3046" s="15">
        <v>0.04</v>
      </c>
      <c r="U3046" s="15" t="s">
        <v>18717</v>
      </c>
      <c r="V3046" s="15" t="s">
        <v>76</v>
      </c>
      <c r="W3046" s="16">
        <v>1</v>
      </c>
      <c r="X3046" s="16">
        <v>1</v>
      </c>
      <c r="Y3046" s="15">
        <v>1715</v>
      </c>
      <c r="Z3046" s="15">
        <v>3.9E-2</v>
      </c>
      <c r="AA3046" s="15" t="s">
        <v>21934</v>
      </c>
      <c r="AB3046" s="15" t="s">
        <v>21935</v>
      </c>
      <c r="AC3046" s="15">
        <v>297000</v>
      </c>
      <c r="AD3046" s="26">
        <v>37515</v>
      </c>
      <c r="AE3046" s="15" t="s">
        <v>119</v>
      </c>
      <c r="AF3046" s="15" t="s">
        <v>119</v>
      </c>
      <c r="AG3046" s="16">
        <v>1</v>
      </c>
      <c r="AH3046" s="15" t="s">
        <v>23183</v>
      </c>
      <c r="AI3046" s="15" t="s">
        <v>78</v>
      </c>
      <c r="AJ3046" s="15">
        <v>1714.99902344</v>
      </c>
      <c r="AK3046" s="15">
        <v>168.00006408300001</v>
      </c>
      <c r="AL3046" s="15">
        <v>3104950.3053299999</v>
      </c>
      <c r="AM3046" s="15">
        <v>1411989.5614499999</v>
      </c>
      <c r="AN3046" s="19">
        <v>0</v>
      </c>
      <c r="AO3046" s="19">
        <v>0</v>
      </c>
      <c r="AP3046" s="19">
        <v>20000</v>
      </c>
      <c r="AQ3046" s="19">
        <v>94500</v>
      </c>
      <c r="AR3046" s="34">
        <f t="shared" si="616"/>
        <v>114500</v>
      </c>
      <c r="AS3046" s="34">
        <v>0</v>
      </c>
      <c r="AT3046" s="34">
        <v>0</v>
      </c>
      <c r="AU3046" s="34">
        <v>0</v>
      </c>
      <c r="AV3046" s="34">
        <v>0</v>
      </c>
      <c r="AW3046" s="35">
        <f t="shared" si="617"/>
        <v>0</v>
      </c>
      <c r="AX3046" s="34">
        <f t="shared" si="618"/>
        <v>114500</v>
      </c>
      <c r="AY3046" s="36">
        <v>1.3258000000000001</v>
      </c>
      <c r="AZ3046" s="36">
        <v>2.0265</v>
      </c>
      <c r="BA3046" s="22"/>
      <c r="BB3046" s="19">
        <v>2290</v>
      </c>
      <c r="BC3046" s="34">
        <f t="shared" si="619"/>
        <v>1518.0410000000002</v>
      </c>
      <c r="BD3046" s="34">
        <f t="shared" si="620"/>
        <v>2320.3424999999997</v>
      </c>
      <c r="BE3046" s="38">
        <v>3.4819999999999997E-2</v>
      </c>
      <c r="BF3046" s="38">
        <f t="shared" si="626"/>
        <v>3.4819999999999997E-2</v>
      </c>
      <c r="BG3046" s="34">
        <v>0</v>
      </c>
      <c r="BH3046" s="34">
        <v>0</v>
      </c>
      <c r="BI3046" s="34">
        <f t="shared" si="622"/>
        <v>1518.0410000000002</v>
      </c>
      <c r="BJ3046" s="34">
        <f t="shared" si="623"/>
        <v>2320.3424999999997</v>
      </c>
      <c r="BK3046" s="34">
        <v>0</v>
      </c>
      <c r="BL3046" s="34">
        <v>30.342499999999745</v>
      </c>
      <c r="BM3046" s="34">
        <f t="shared" si="624"/>
        <v>30.342499999999745</v>
      </c>
      <c r="BN3046" s="39">
        <f t="shared" si="614"/>
        <v>1518.0410000000002</v>
      </c>
      <c r="BO3046" s="39">
        <f t="shared" si="615"/>
        <v>2290</v>
      </c>
      <c r="BP3046" s="39">
        <f t="shared" si="625"/>
        <v>771.95899999999983</v>
      </c>
    </row>
    <row r="3047" spans="1:68" s="25" customFormat="1" ht="14.25" x14ac:dyDescent="0.2">
      <c r="A3047" s="14">
        <v>1937</v>
      </c>
      <c r="B3047" s="40"/>
      <c r="C3047" s="15"/>
      <c r="D3047" s="16">
        <v>1390</v>
      </c>
      <c r="E3047" s="15" t="s">
        <v>23184</v>
      </c>
      <c r="F3047" s="15" t="s">
        <v>23185</v>
      </c>
      <c r="G3047" s="17" t="s">
        <v>23186</v>
      </c>
      <c r="H3047" s="17" t="s">
        <v>23187</v>
      </c>
      <c r="I3047" s="17" t="s">
        <v>86</v>
      </c>
      <c r="J3047" s="15" t="s">
        <v>23188</v>
      </c>
      <c r="K3047" s="15" t="s">
        <v>2799</v>
      </c>
      <c r="L3047" s="18" t="s">
        <v>23189</v>
      </c>
      <c r="M3047" s="15" t="s">
        <v>22123</v>
      </c>
      <c r="N3047" s="15" t="s">
        <v>22124</v>
      </c>
      <c r="O3047" s="16">
        <v>556</v>
      </c>
      <c r="P3047" s="15" t="s">
        <v>90</v>
      </c>
      <c r="Q3047" s="15">
        <v>20000</v>
      </c>
      <c r="R3047" s="15">
        <v>100800</v>
      </c>
      <c r="S3047" s="15">
        <v>120800</v>
      </c>
      <c r="T3047" s="15">
        <v>0.04</v>
      </c>
      <c r="U3047" s="15" t="s">
        <v>18717</v>
      </c>
      <c r="V3047" s="15" t="s">
        <v>76</v>
      </c>
      <c r="W3047" s="16">
        <v>1</v>
      </c>
      <c r="X3047" s="16">
        <v>1</v>
      </c>
      <c r="Y3047" s="15">
        <v>1715</v>
      </c>
      <c r="Z3047" s="15">
        <v>3.9E-2</v>
      </c>
      <c r="AA3047" s="15" t="s">
        <v>21934</v>
      </c>
      <c r="AB3047" s="15" t="s">
        <v>21935</v>
      </c>
      <c r="AC3047" s="15">
        <v>297000</v>
      </c>
      <c r="AD3047" s="26">
        <v>37515</v>
      </c>
      <c r="AE3047" s="15" t="s">
        <v>119</v>
      </c>
      <c r="AF3047" s="15" t="s">
        <v>119</v>
      </c>
      <c r="AG3047" s="16">
        <v>1</v>
      </c>
      <c r="AH3047" s="15" t="s">
        <v>23190</v>
      </c>
      <c r="AI3047" s="15" t="s">
        <v>78</v>
      </c>
      <c r="AJ3047" s="15">
        <v>1714.9904785199999</v>
      </c>
      <c r="AK3047" s="15">
        <v>167.99978333799999</v>
      </c>
      <c r="AL3047" s="15">
        <v>3104955.0337</v>
      </c>
      <c r="AM3047" s="15">
        <v>1411954.8823200001</v>
      </c>
      <c r="AN3047" s="19">
        <v>0</v>
      </c>
      <c r="AO3047" s="19">
        <v>0</v>
      </c>
      <c r="AP3047" s="19">
        <v>20000</v>
      </c>
      <c r="AQ3047" s="19">
        <v>94500</v>
      </c>
      <c r="AR3047" s="34">
        <f t="shared" si="616"/>
        <v>114500</v>
      </c>
      <c r="AS3047" s="34">
        <v>0</v>
      </c>
      <c r="AT3047" s="34">
        <v>0</v>
      </c>
      <c r="AU3047" s="34">
        <v>0</v>
      </c>
      <c r="AV3047" s="34">
        <v>0</v>
      </c>
      <c r="AW3047" s="35">
        <f t="shared" si="617"/>
        <v>0</v>
      </c>
      <c r="AX3047" s="34">
        <f t="shared" si="618"/>
        <v>114500</v>
      </c>
      <c r="AY3047" s="36">
        <v>1.3258000000000001</v>
      </c>
      <c r="AZ3047" s="36">
        <v>2.0265</v>
      </c>
      <c r="BA3047" s="22"/>
      <c r="BB3047" s="19">
        <v>2290</v>
      </c>
      <c r="BC3047" s="34">
        <f t="shared" si="619"/>
        <v>1518.0410000000002</v>
      </c>
      <c r="BD3047" s="34">
        <f t="shared" si="620"/>
        <v>2320.3424999999997</v>
      </c>
      <c r="BE3047" s="38">
        <v>3.4819999999999997E-2</v>
      </c>
      <c r="BF3047" s="38">
        <f t="shared" si="626"/>
        <v>3.4819999999999997E-2</v>
      </c>
      <c r="BG3047" s="34">
        <v>0</v>
      </c>
      <c r="BH3047" s="34">
        <v>0</v>
      </c>
      <c r="BI3047" s="34">
        <f t="shared" si="622"/>
        <v>1518.0410000000002</v>
      </c>
      <c r="BJ3047" s="34">
        <f t="shared" si="623"/>
        <v>2320.3424999999997</v>
      </c>
      <c r="BK3047" s="34">
        <v>0</v>
      </c>
      <c r="BL3047" s="34">
        <v>30.342499999999745</v>
      </c>
      <c r="BM3047" s="34">
        <f t="shared" si="624"/>
        <v>30.342499999999745</v>
      </c>
      <c r="BN3047" s="39">
        <f t="shared" si="614"/>
        <v>1518.0410000000002</v>
      </c>
      <c r="BO3047" s="39">
        <f t="shared" si="615"/>
        <v>2290</v>
      </c>
      <c r="BP3047" s="39">
        <f t="shared" si="625"/>
        <v>771.95899999999983</v>
      </c>
    </row>
    <row r="3048" spans="1:68" s="25" customFormat="1" ht="14.25" x14ac:dyDescent="0.2">
      <c r="A3048" s="14">
        <v>1938</v>
      </c>
      <c r="B3048" s="40"/>
      <c r="C3048" s="15" t="s">
        <v>726</v>
      </c>
      <c r="D3048" s="16">
        <v>12237</v>
      </c>
      <c r="E3048" s="15" t="s">
        <v>23191</v>
      </c>
      <c r="F3048" s="15" t="s">
        <v>23192</v>
      </c>
      <c r="G3048" s="17" t="s">
        <v>23193</v>
      </c>
      <c r="H3048" s="17" t="s">
        <v>23194</v>
      </c>
      <c r="I3048" s="17" t="s">
        <v>86</v>
      </c>
      <c r="J3048" s="15" t="s">
        <v>23195</v>
      </c>
      <c r="K3048" s="15" t="s">
        <v>821</v>
      </c>
      <c r="L3048" s="18" t="s">
        <v>23196</v>
      </c>
      <c r="M3048" s="15" t="s">
        <v>22123</v>
      </c>
      <c r="N3048" s="15" t="s">
        <v>22124</v>
      </c>
      <c r="O3048" s="16">
        <v>556</v>
      </c>
      <c r="P3048" s="15" t="s">
        <v>90</v>
      </c>
      <c r="Q3048" s="15">
        <v>20000</v>
      </c>
      <c r="R3048" s="15">
        <v>81000</v>
      </c>
      <c r="S3048" s="15">
        <v>101000</v>
      </c>
      <c r="T3048" s="15">
        <v>0.04</v>
      </c>
      <c r="U3048" s="15" t="s">
        <v>18717</v>
      </c>
      <c r="V3048" s="15" t="s">
        <v>76</v>
      </c>
      <c r="W3048" s="16">
        <v>1</v>
      </c>
      <c r="X3048" s="16">
        <v>1</v>
      </c>
      <c r="Y3048" s="15">
        <v>1715</v>
      </c>
      <c r="Z3048" s="15">
        <v>3.9E-2</v>
      </c>
      <c r="AA3048" s="15" t="s">
        <v>21934</v>
      </c>
      <c r="AB3048" s="15" t="s">
        <v>21935</v>
      </c>
      <c r="AC3048" s="15">
        <v>297000</v>
      </c>
      <c r="AD3048" s="26">
        <v>37515</v>
      </c>
      <c r="AE3048" s="15" t="s">
        <v>119</v>
      </c>
      <c r="AF3048" s="15" t="s">
        <v>119</v>
      </c>
      <c r="AG3048" s="16">
        <v>1</v>
      </c>
      <c r="AH3048" s="15" t="s">
        <v>23197</v>
      </c>
      <c r="AI3048" s="15" t="s">
        <v>78</v>
      </c>
      <c r="AJ3048" s="15">
        <v>1714.9987793</v>
      </c>
      <c r="AK3048" s="15">
        <v>167.99969468699999</v>
      </c>
      <c r="AL3048" s="15">
        <v>3104960.1593499999</v>
      </c>
      <c r="AM3048" s="15">
        <v>1411917.22958</v>
      </c>
      <c r="AN3048" s="19">
        <v>0</v>
      </c>
      <c r="AO3048" s="19">
        <v>0</v>
      </c>
      <c r="AP3048" s="19">
        <v>20000</v>
      </c>
      <c r="AQ3048" s="19">
        <v>79500</v>
      </c>
      <c r="AR3048" s="34">
        <f t="shared" si="616"/>
        <v>99500</v>
      </c>
      <c r="AS3048" s="34">
        <v>0</v>
      </c>
      <c r="AT3048" s="34">
        <v>0</v>
      </c>
      <c r="AU3048" s="34">
        <v>0</v>
      </c>
      <c r="AV3048" s="34">
        <v>0</v>
      </c>
      <c r="AW3048" s="35">
        <f t="shared" si="617"/>
        <v>0</v>
      </c>
      <c r="AX3048" s="34">
        <f t="shared" si="618"/>
        <v>99500</v>
      </c>
      <c r="AY3048" s="36">
        <v>1.3258000000000001</v>
      </c>
      <c r="AZ3048" s="36">
        <v>2.0265</v>
      </c>
      <c r="BA3048" s="22"/>
      <c r="BB3048" s="19">
        <v>1990</v>
      </c>
      <c r="BC3048" s="34">
        <f t="shared" si="619"/>
        <v>1319.171</v>
      </c>
      <c r="BD3048" s="34">
        <f t="shared" si="620"/>
        <v>2016.3675000000001</v>
      </c>
      <c r="BE3048" s="38">
        <v>3.4819999999999997E-2</v>
      </c>
      <c r="BF3048" s="38">
        <f t="shared" si="626"/>
        <v>3.4819999999999997E-2</v>
      </c>
      <c r="BG3048" s="34">
        <v>0</v>
      </c>
      <c r="BH3048" s="34">
        <v>0</v>
      </c>
      <c r="BI3048" s="34">
        <f t="shared" si="622"/>
        <v>1319.171</v>
      </c>
      <c r="BJ3048" s="34">
        <f t="shared" si="623"/>
        <v>2016.3675000000001</v>
      </c>
      <c r="BK3048" s="34">
        <v>0</v>
      </c>
      <c r="BL3048" s="34">
        <v>26.367500000000064</v>
      </c>
      <c r="BM3048" s="34">
        <f t="shared" si="624"/>
        <v>26.367500000000064</v>
      </c>
      <c r="BN3048" s="39">
        <f t="shared" si="614"/>
        <v>1319.171</v>
      </c>
      <c r="BO3048" s="39">
        <f t="shared" si="615"/>
        <v>1990</v>
      </c>
      <c r="BP3048" s="39">
        <f t="shared" si="625"/>
        <v>670.82899999999995</v>
      </c>
    </row>
    <row r="3049" spans="1:68" s="25" customFormat="1" ht="14.25" x14ac:dyDescent="0.2">
      <c r="A3049" s="14">
        <v>1939</v>
      </c>
      <c r="B3049" s="40"/>
      <c r="C3049" s="15"/>
      <c r="D3049" s="16">
        <v>13110</v>
      </c>
      <c r="E3049" s="15" t="s">
        <v>23198</v>
      </c>
      <c r="F3049" s="15" t="s">
        <v>23199</v>
      </c>
      <c r="G3049" s="17" t="s">
        <v>23200</v>
      </c>
      <c r="H3049" s="17" t="s">
        <v>23201</v>
      </c>
      <c r="I3049" s="17" t="s">
        <v>86</v>
      </c>
      <c r="J3049" s="15" t="s">
        <v>23202</v>
      </c>
      <c r="K3049" s="15" t="s">
        <v>20409</v>
      </c>
      <c r="L3049" s="18" t="s">
        <v>23203</v>
      </c>
      <c r="M3049" s="15" t="s">
        <v>22123</v>
      </c>
      <c r="N3049" s="15" t="s">
        <v>22124</v>
      </c>
      <c r="O3049" s="16">
        <v>556</v>
      </c>
      <c r="P3049" s="15" t="s">
        <v>90</v>
      </c>
      <c r="Q3049" s="15">
        <v>20000</v>
      </c>
      <c r="R3049" s="15">
        <v>81000</v>
      </c>
      <c r="S3049" s="15">
        <v>101000</v>
      </c>
      <c r="T3049" s="15">
        <v>0.04</v>
      </c>
      <c r="U3049" s="15" t="s">
        <v>18717</v>
      </c>
      <c r="V3049" s="15" t="s">
        <v>76</v>
      </c>
      <c r="W3049" s="16">
        <v>1</v>
      </c>
      <c r="X3049" s="16">
        <v>1</v>
      </c>
      <c r="Y3049" s="15">
        <v>1715</v>
      </c>
      <c r="Z3049" s="15">
        <v>3.9E-2</v>
      </c>
      <c r="AA3049" s="15" t="s">
        <v>21934</v>
      </c>
      <c r="AB3049" s="15" t="s">
        <v>21935</v>
      </c>
      <c r="AC3049" s="15">
        <v>297000</v>
      </c>
      <c r="AD3049" s="26">
        <v>37515</v>
      </c>
      <c r="AE3049" s="15" t="s">
        <v>119</v>
      </c>
      <c r="AF3049" s="15" t="s">
        <v>119</v>
      </c>
      <c r="AG3049" s="16">
        <v>1</v>
      </c>
      <c r="AH3049" s="15" t="s">
        <v>23204</v>
      </c>
      <c r="AI3049" s="15" t="s">
        <v>78</v>
      </c>
      <c r="AJ3049" s="15">
        <v>1715</v>
      </c>
      <c r="AK3049" s="15">
        <v>168.00006407800001</v>
      </c>
      <c r="AL3049" s="15">
        <v>3104964.8876499999</v>
      </c>
      <c r="AM3049" s="15">
        <v>1411882.5504999999</v>
      </c>
      <c r="AN3049" s="19">
        <v>0</v>
      </c>
      <c r="AO3049" s="19">
        <v>0</v>
      </c>
      <c r="AP3049" s="19">
        <v>20000</v>
      </c>
      <c r="AQ3049" s="19">
        <v>79500</v>
      </c>
      <c r="AR3049" s="34">
        <f t="shared" si="616"/>
        <v>99500</v>
      </c>
      <c r="AS3049" s="34">
        <v>0</v>
      </c>
      <c r="AT3049" s="34">
        <v>0</v>
      </c>
      <c r="AU3049" s="34">
        <v>0</v>
      </c>
      <c r="AV3049" s="34">
        <v>0</v>
      </c>
      <c r="AW3049" s="35">
        <f t="shared" si="617"/>
        <v>0</v>
      </c>
      <c r="AX3049" s="34">
        <f t="shared" si="618"/>
        <v>99500</v>
      </c>
      <c r="AY3049" s="36">
        <v>1.3258000000000001</v>
      </c>
      <c r="AZ3049" s="36">
        <v>2.0265</v>
      </c>
      <c r="BA3049" s="22"/>
      <c r="BB3049" s="19">
        <v>1990</v>
      </c>
      <c r="BC3049" s="34">
        <f t="shared" si="619"/>
        <v>1319.171</v>
      </c>
      <c r="BD3049" s="34">
        <f t="shared" si="620"/>
        <v>2016.3675000000001</v>
      </c>
      <c r="BE3049" s="38">
        <v>3.4819999999999997E-2</v>
      </c>
      <c r="BF3049" s="38">
        <f t="shared" si="626"/>
        <v>3.4819999999999997E-2</v>
      </c>
      <c r="BG3049" s="34">
        <v>0</v>
      </c>
      <c r="BH3049" s="34">
        <v>0</v>
      </c>
      <c r="BI3049" s="34">
        <f t="shared" si="622"/>
        <v>1319.171</v>
      </c>
      <c r="BJ3049" s="34">
        <f t="shared" si="623"/>
        <v>2016.3675000000001</v>
      </c>
      <c r="BK3049" s="34">
        <v>0</v>
      </c>
      <c r="BL3049" s="34">
        <v>26.367500000000064</v>
      </c>
      <c r="BM3049" s="34">
        <f t="shared" si="624"/>
        <v>26.367500000000064</v>
      </c>
      <c r="BN3049" s="39">
        <f t="shared" si="614"/>
        <v>1319.171</v>
      </c>
      <c r="BO3049" s="39">
        <f t="shared" si="615"/>
        <v>1990</v>
      </c>
      <c r="BP3049" s="39">
        <f t="shared" si="625"/>
        <v>670.82899999999995</v>
      </c>
    </row>
    <row r="3050" spans="1:68" s="25" customFormat="1" ht="14.25" x14ac:dyDescent="0.2">
      <c r="A3050" s="14">
        <v>1940</v>
      </c>
      <c r="B3050" s="40"/>
      <c r="C3050" s="15"/>
      <c r="D3050" s="16">
        <v>28424</v>
      </c>
      <c r="E3050" s="15" t="s">
        <v>23205</v>
      </c>
      <c r="F3050" s="15" t="s">
        <v>23206</v>
      </c>
      <c r="G3050" s="17" t="s">
        <v>23207</v>
      </c>
      <c r="H3050" s="17" t="s">
        <v>23208</v>
      </c>
      <c r="I3050" s="17" t="s">
        <v>86</v>
      </c>
      <c r="J3050" s="15" t="s">
        <v>23209</v>
      </c>
      <c r="K3050" s="15" t="s">
        <v>3272</v>
      </c>
      <c r="L3050" s="18" t="s">
        <v>23210</v>
      </c>
      <c r="M3050" s="15" t="s">
        <v>22123</v>
      </c>
      <c r="N3050" s="15" t="s">
        <v>22124</v>
      </c>
      <c r="O3050" s="16">
        <v>556</v>
      </c>
      <c r="P3050" s="15" t="s">
        <v>90</v>
      </c>
      <c r="Q3050" s="15">
        <v>20000</v>
      </c>
      <c r="R3050" s="15">
        <v>99000</v>
      </c>
      <c r="S3050" s="15">
        <v>119000</v>
      </c>
      <c r="T3050" s="15">
        <v>0.04</v>
      </c>
      <c r="U3050" s="15" t="s">
        <v>18717</v>
      </c>
      <c r="V3050" s="15" t="s">
        <v>76</v>
      </c>
      <c r="W3050" s="16">
        <v>1</v>
      </c>
      <c r="X3050" s="16">
        <v>1</v>
      </c>
      <c r="Y3050" s="15">
        <v>1715</v>
      </c>
      <c r="Z3050" s="15">
        <v>3.9E-2</v>
      </c>
      <c r="AA3050" s="15" t="s">
        <v>21934</v>
      </c>
      <c r="AB3050" s="15" t="s">
        <v>21935</v>
      </c>
      <c r="AC3050" s="15">
        <v>112000</v>
      </c>
      <c r="AD3050" s="26">
        <v>41536</v>
      </c>
      <c r="AE3050" s="15" t="s">
        <v>119</v>
      </c>
      <c r="AF3050" s="15" t="s">
        <v>119</v>
      </c>
      <c r="AG3050" s="16">
        <v>1</v>
      </c>
      <c r="AH3050" s="15" t="s">
        <v>23211</v>
      </c>
      <c r="AI3050" s="15" t="s">
        <v>78</v>
      </c>
      <c r="AJ3050" s="15">
        <v>1714.9980468799999</v>
      </c>
      <c r="AK3050" s="15">
        <v>168.00006407999999</v>
      </c>
      <c r="AL3050" s="15">
        <v>3104969.61595</v>
      </c>
      <c r="AM3050" s="15">
        <v>1411847.87133</v>
      </c>
      <c r="AN3050" s="19">
        <v>0</v>
      </c>
      <c r="AO3050" s="19">
        <v>0</v>
      </c>
      <c r="AP3050" s="19">
        <v>20000</v>
      </c>
      <c r="AQ3050" s="19">
        <v>94900</v>
      </c>
      <c r="AR3050" s="34">
        <f t="shared" si="616"/>
        <v>114900</v>
      </c>
      <c r="AS3050" s="34">
        <v>0</v>
      </c>
      <c r="AT3050" s="34">
        <v>0</v>
      </c>
      <c r="AU3050" s="34">
        <v>0</v>
      </c>
      <c r="AV3050" s="34">
        <v>0</v>
      </c>
      <c r="AW3050" s="35">
        <f t="shared" si="617"/>
        <v>0</v>
      </c>
      <c r="AX3050" s="34">
        <f t="shared" si="618"/>
        <v>114900</v>
      </c>
      <c r="AY3050" s="36">
        <v>1.3258000000000001</v>
      </c>
      <c r="AZ3050" s="36">
        <v>2.0265</v>
      </c>
      <c r="BA3050" s="22"/>
      <c r="BB3050" s="19">
        <v>2298</v>
      </c>
      <c r="BC3050" s="34">
        <f t="shared" si="619"/>
        <v>1523.3442</v>
      </c>
      <c r="BD3050" s="34">
        <f t="shared" si="620"/>
        <v>2328.4485</v>
      </c>
      <c r="BE3050" s="38">
        <v>3.4819999999999997E-2</v>
      </c>
      <c r="BF3050" s="38">
        <f t="shared" si="626"/>
        <v>3.4819999999999997E-2</v>
      </c>
      <c r="BG3050" s="34">
        <v>0</v>
      </c>
      <c r="BH3050" s="34">
        <v>0</v>
      </c>
      <c r="BI3050" s="34">
        <f t="shared" si="622"/>
        <v>1523.3442</v>
      </c>
      <c r="BJ3050" s="34">
        <f t="shared" si="623"/>
        <v>2328.4485</v>
      </c>
      <c r="BK3050" s="34">
        <v>0</v>
      </c>
      <c r="BL3050" s="34">
        <v>30.448499999999967</v>
      </c>
      <c r="BM3050" s="34">
        <f t="shared" si="624"/>
        <v>30.448499999999967</v>
      </c>
      <c r="BN3050" s="39">
        <f t="shared" si="614"/>
        <v>1523.3442</v>
      </c>
      <c r="BO3050" s="39">
        <f t="shared" si="615"/>
        <v>2298</v>
      </c>
      <c r="BP3050" s="39">
        <f t="shared" si="625"/>
        <v>774.6558</v>
      </c>
    </row>
    <row r="3051" spans="1:68" s="25" customFormat="1" ht="14.25" x14ac:dyDescent="0.2">
      <c r="A3051" s="14">
        <v>1941</v>
      </c>
      <c r="B3051" s="40"/>
      <c r="C3051" s="15"/>
      <c r="D3051" s="16">
        <v>6877</v>
      </c>
      <c r="E3051" s="15" t="s">
        <v>23212</v>
      </c>
      <c r="F3051" s="15" t="s">
        <v>23213</v>
      </c>
      <c r="G3051" s="17" t="s">
        <v>23214</v>
      </c>
      <c r="H3051" s="17" t="s">
        <v>23215</v>
      </c>
      <c r="I3051" s="17" t="s">
        <v>86</v>
      </c>
      <c r="J3051" s="15" t="s">
        <v>23216</v>
      </c>
      <c r="K3051" s="15" t="s">
        <v>11146</v>
      </c>
      <c r="L3051" s="18" t="s">
        <v>23217</v>
      </c>
      <c r="M3051" s="15" t="s">
        <v>22123</v>
      </c>
      <c r="N3051" s="15" t="s">
        <v>22124</v>
      </c>
      <c r="O3051" s="16">
        <v>556</v>
      </c>
      <c r="P3051" s="15" t="s">
        <v>90</v>
      </c>
      <c r="Q3051" s="15">
        <v>20000</v>
      </c>
      <c r="R3051" s="15">
        <v>100800</v>
      </c>
      <c r="S3051" s="15">
        <v>120800</v>
      </c>
      <c r="T3051" s="15">
        <v>0.04</v>
      </c>
      <c r="U3051" s="15" t="s">
        <v>18717</v>
      </c>
      <c r="V3051" s="15" t="s">
        <v>76</v>
      </c>
      <c r="W3051" s="16">
        <v>1</v>
      </c>
      <c r="X3051" s="16">
        <v>1</v>
      </c>
      <c r="Y3051" s="15">
        <v>1715</v>
      </c>
      <c r="Z3051" s="15">
        <v>3.9E-2</v>
      </c>
      <c r="AA3051" s="15" t="s">
        <v>21934</v>
      </c>
      <c r="AB3051" s="15" t="s">
        <v>21935</v>
      </c>
      <c r="AC3051" s="15">
        <v>297000</v>
      </c>
      <c r="AD3051" s="26">
        <v>37515</v>
      </c>
      <c r="AE3051" s="15" t="s">
        <v>119</v>
      </c>
      <c r="AF3051" s="15" t="s">
        <v>119</v>
      </c>
      <c r="AG3051" s="16">
        <v>1</v>
      </c>
      <c r="AH3051" s="15" t="s">
        <v>23218</v>
      </c>
      <c r="AI3051" s="15" t="s">
        <v>78</v>
      </c>
      <c r="AJ3051" s="15">
        <v>1715.0153808600001</v>
      </c>
      <c r="AK3051" s="15">
        <v>168.00071424199999</v>
      </c>
      <c r="AL3051" s="15">
        <v>3104974.3442299999</v>
      </c>
      <c r="AM3051" s="15">
        <v>1411813.19218</v>
      </c>
      <c r="AN3051" s="19">
        <v>0</v>
      </c>
      <c r="AO3051" s="19">
        <v>0</v>
      </c>
      <c r="AP3051" s="19">
        <v>20000</v>
      </c>
      <c r="AQ3051" s="19">
        <v>94500</v>
      </c>
      <c r="AR3051" s="34">
        <f t="shared" si="616"/>
        <v>114500</v>
      </c>
      <c r="AS3051" s="34">
        <v>0</v>
      </c>
      <c r="AT3051" s="34">
        <v>0</v>
      </c>
      <c r="AU3051" s="34">
        <v>0</v>
      </c>
      <c r="AV3051" s="34">
        <v>0</v>
      </c>
      <c r="AW3051" s="35">
        <f t="shared" si="617"/>
        <v>0</v>
      </c>
      <c r="AX3051" s="34">
        <f t="shared" si="618"/>
        <v>114500</v>
      </c>
      <c r="AY3051" s="36">
        <v>1.3258000000000001</v>
      </c>
      <c r="AZ3051" s="36">
        <v>2.0265</v>
      </c>
      <c r="BA3051" s="22"/>
      <c r="BB3051" s="19">
        <v>2290</v>
      </c>
      <c r="BC3051" s="34">
        <f t="shared" si="619"/>
        <v>1518.0410000000002</v>
      </c>
      <c r="BD3051" s="34">
        <f t="shared" si="620"/>
        <v>2320.3424999999997</v>
      </c>
      <c r="BE3051" s="38">
        <v>3.4819999999999997E-2</v>
      </c>
      <c r="BF3051" s="38">
        <f t="shared" si="626"/>
        <v>3.4819999999999997E-2</v>
      </c>
      <c r="BG3051" s="34">
        <v>0</v>
      </c>
      <c r="BH3051" s="34">
        <v>0</v>
      </c>
      <c r="BI3051" s="34">
        <f t="shared" si="622"/>
        <v>1518.0410000000002</v>
      </c>
      <c r="BJ3051" s="34">
        <f t="shared" si="623"/>
        <v>2320.3424999999997</v>
      </c>
      <c r="BK3051" s="34">
        <v>0</v>
      </c>
      <c r="BL3051" s="34">
        <v>30.342499999999745</v>
      </c>
      <c r="BM3051" s="34">
        <f t="shared" si="624"/>
        <v>30.342499999999745</v>
      </c>
      <c r="BN3051" s="39">
        <f t="shared" si="614"/>
        <v>1518.0410000000002</v>
      </c>
      <c r="BO3051" s="39">
        <f t="shared" si="615"/>
        <v>2290</v>
      </c>
      <c r="BP3051" s="39">
        <f t="shared" si="625"/>
        <v>771.95899999999983</v>
      </c>
    </row>
    <row r="3052" spans="1:68" s="25" customFormat="1" ht="14.25" x14ac:dyDescent="0.2">
      <c r="A3052" s="14">
        <v>1942</v>
      </c>
      <c r="B3052" s="40"/>
      <c r="C3052" s="15" t="s">
        <v>23219</v>
      </c>
      <c r="D3052" s="16">
        <v>13105</v>
      </c>
      <c r="E3052" s="15" t="s">
        <v>23220</v>
      </c>
      <c r="F3052" s="15" t="s">
        <v>23219</v>
      </c>
      <c r="G3052" s="17" t="s">
        <v>23221</v>
      </c>
      <c r="H3052" s="17" t="s">
        <v>23222</v>
      </c>
      <c r="I3052" s="17" t="s">
        <v>86</v>
      </c>
      <c r="J3052" s="15" t="s">
        <v>23223</v>
      </c>
      <c r="K3052" s="15" t="s">
        <v>4094</v>
      </c>
      <c r="L3052" s="18" t="s">
        <v>23224</v>
      </c>
      <c r="M3052" s="15" t="s">
        <v>22123</v>
      </c>
      <c r="N3052" s="15" t="s">
        <v>22124</v>
      </c>
      <c r="O3052" s="16">
        <v>556</v>
      </c>
      <c r="P3052" s="15" t="s">
        <v>90</v>
      </c>
      <c r="Q3052" s="15">
        <v>20000</v>
      </c>
      <c r="R3052" s="15">
        <v>81000</v>
      </c>
      <c r="S3052" s="15">
        <v>101000</v>
      </c>
      <c r="T3052" s="15">
        <v>0.04</v>
      </c>
      <c r="U3052" s="15" t="s">
        <v>18717</v>
      </c>
      <c r="V3052" s="15" t="s">
        <v>76</v>
      </c>
      <c r="W3052" s="16">
        <v>1</v>
      </c>
      <c r="X3052" s="16">
        <v>1</v>
      </c>
      <c r="Y3052" s="15">
        <v>1715</v>
      </c>
      <c r="Z3052" s="15">
        <v>3.9E-2</v>
      </c>
      <c r="AA3052" s="15" t="s">
        <v>21934</v>
      </c>
      <c r="AB3052" s="15" t="s">
        <v>21935</v>
      </c>
      <c r="AC3052" s="15">
        <v>297000</v>
      </c>
      <c r="AD3052" s="26">
        <v>37515</v>
      </c>
      <c r="AE3052" s="15" t="s">
        <v>119</v>
      </c>
      <c r="AF3052" s="15" t="s">
        <v>119</v>
      </c>
      <c r="AG3052" s="16">
        <v>1</v>
      </c>
      <c r="AH3052" s="15" t="s">
        <v>23225</v>
      </c>
      <c r="AI3052" s="15" t="s">
        <v>78</v>
      </c>
      <c r="AJ3052" s="15">
        <v>1715.0021972699999</v>
      </c>
      <c r="AK3052" s="15">
        <v>168.00006408600001</v>
      </c>
      <c r="AL3052" s="15">
        <v>3104980.5792899998</v>
      </c>
      <c r="AM3052" s="15">
        <v>1411778.71851</v>
      </c>
      <c r="AN3052" s="19">
        <v>0</v>
      </c>
      <c r="AO3052" s="19">
        <v>0</v>
      </c>
      <c r="AP3052" s="19">
        <v>20000</v>
      </c>
      <c r="AQ3052" s="19">
        <v>81100</v>
      </c>
      <c r="AR3052" s="34">
        <f t="shared" si="616"/>
        <v>101100</v>
      </c>
      <c r="AS3052" s="34">
        <v>0</v>
      </c>
      <c r="AT3052" s="34">
        <v>0</v>
      </c>
      <c r="AU3052" s="34">
        <v>0</v>
      </c>
      <c r="AV3052" s="34">
        <v>0</v>
      </c>
      <c r="AW3052" s="35">
        <f t="shared" si="617"/>
        <v>0</v>
      </c>
      <c r="AX3052" s="34">
        <f t="shared" si="618"/>
        <v>101100</v>
      </c>
      <c r="AY3052" s="36">
        <v>1.3258000000000001</v>
      </c>
      <c r="AZ3052" s="36">
        <v>2.0265</v>
      </c>
      <c r="BA3052" s="22"/>
      <c r="BB3052" s="19">
        <v>2022</v>
      </c>
      <c r="BC3052" s="34">
        <f t="shared" si="619"/>
        <v>1340.3838000000001</v>
      </c>
      <c r="BD3052" s="34">
        <f t="shared" si="620"/>
        <v>2048.7914999999998</v>
      </c>
      <c r="BE3052" s="38">
        <v>3.4819999999999997E-2</v>
      </c>
      <c r="BF3052" s="38">
        <f t="shared" si="626"/>
        <v>3.4819999999999997E-2</v>
      </c>
      <c r="BG3052" s="34">
        <v>0</v>
      </c>
      <c r="BH3052" s="34">
        <v>0</v>
      </c>
      <c r="BI3052" s="34">
        <f t="shared" si="622"/>
        <v>1340.3838000000001</v>
      </c>
      <c r="BJ3052" s="34">
        <f t="shared" si="623"/>
        <v>2048.7914999999998</v>
      </c>
      <c r="BK3052" s="34">
        <v>0</v>
      </c>
      <c r="BL3052" s="34">
        <v>26.791499999999814</v>
      </c>
      <c r="BM3052" s="34">
        <f t="shared" si="624"/>
        <v>26.791499999999814</v>
      </c>
      <c r="BN3052" s="39">
        <f t="shared" si="614"/>
        <v>1340.3838000000001</v>
      </c>
      <c r="BO3052" s="39">
        <f t="shared" si="615"/>
        <v>2022</v>
      </c>
      <c r="BP3052" s="39">
        <f t="shared" si="625"/>
        <v>681.61619999999994</v>
      </c>
    </row>
    <row r="3053" spans="1:68" s="25" customFormat="1" ht="14.25" x14ac:dyDescent="0.2">
      <c r="A3053" s="14">
        <v>1943</v>
      </c>
      <c r="B3053" s="40"/>
      <c r="C3053" s="15"/>
      <c r="D3053" s="16">
        <v>16053</v>
      </c>
      <c r="E3053" s="15" t="s">
        <v>23226</v>
      </c>
      <c r="F3053" s="15" t="s">
        <v>23227</v>
      </c>
      <c r="G3053" s="17" t="s">
        <v>23228</v>
      </c>
      <c r="H3053" s="17" t="s">
        <v>23229</v>
      </c>
      <c r="I3053" s="17" t="s">
        <v>86</v>
      </c>
      <c r="J3053" s="15" t="s">
        <v>23230</v>
      </c>
      <c r="K3053" s="15" t="s">
        <v>3547</v>
      </c>
      <c r="L3053" s="18" t="s">
        <v>23231</v>
      </c>
      <c r="M3053" s="15" t="s">
        <v>22123</v>
      </c>
      <c r="N3053" s="15" t="s">
        <v>22124</v>
      </c>
      <c r="O3053" s="16">
        <v>556</v>
      </c>
      <c r="P3053" s="15" t="s">
        <v>90</v>
      </c>
      <c r="Q3053" s="15">
        <v>20000</v>
      </c>
      <c r="R3053" s="15">
        <v>81000</v>
      </c>
      <c r="S3053" s="15">
        <v>101000</v>
      </c>
      <c r="T3053" s="15">
        <v>0.04</v>
      </c>
      <c r="U3053" s="15" t="s">
        <v>18717</v>
      </c>
      <c r="V3053" s="15" t="s">
        <v>76</v>
      </c>
      <c r="W3053" s="16">
        <v>1</v>
      </c>
      <c r="X3053" s="16">
        <v>1</v>
      </c>
      <c r="Y3053" s="15">
        <v>1715</v>
      </c>
      <c r="Z3053" s="15">
        <v>3.9E-2</v>
      </c>
      <c r="AA3053" s="15" t="s">
        <v>21934</v>
      </c>
      <c r="AB3053" s="15" t="s">
        <v>21935</v>
      </c>
      <c r="AC3053" s="15">
        <v>297000</v>
      </c>
      <c r="AD3053" s="26">
        <v>37515</v>
      </c>
      <c r="AE3053" s="15" t="s">
        <v>119</v>
      </c>
      <c r="AF3053" s="15" t="s">
        <v>119</v>
      </c>
      <c r="AG3053" s="16">
        <v>1</v>
      </c>
      <c r="AH3053" s="15" t="s">
        <v>23232</v>
      </c>
      <c r="AI3053" s="15" t="s">
        <v>78</v>
      </c>
      <c r="AJ3053" s="15">
        <v>1715.00268555</v>
      </c>
      <c r="AK3053" s="15">
        <v>168.00006409</v>
      </c>
      <c r="AL3053" s="15">
        <v>3104985.3075600001</v>
      </c>
      <c r="AM3053" s="15">
        <v>1411744.0392700001</v>
      </c>
      <c r="AN3053" s="19">
        <v>0</v>
      </c>
      <c r="AO3053" s="19">
        <v>0</v>
      </c>
      <c r="AP3053" s="19">
        <v>20000</v>
      </c>
      <c r="AQ3053" s="19">
        <v>81100</v>
      </c>
      <c r="AR3053" s="34">
        <f t="shared" si="616"/>
        <v>101100</v>
      </c>
      <c r="AS3053" s="34">
        <v>0</v>
      </c>
      <c r="AT3053" s="34">
        <v>0</v>
      </c>
      <c r="AU3053" s="34">
        <v>0</v>
      </c>
      <c r="AV3053" s="34">
        <v>0</v>
      </c>
      <c r="AW3053" s="35">
        <f t="shared" si="617"/>
        <v>0</v>
      </c>
      <c r="AX3053" s="34">
        <f t="shared" si="618"/>
        <v>101100</v>
      </c>
      <c r="AY3053" s="36">
        <v>1.3258000000000001</v>
      </c>
      <c r="AZ3053" s="36">
        <v>2.0265</v>
      </c>
      <c r="BA3053" s="22"/>
      <c r="BB3053" s="19">
        <v>2022</v>
      </c>
      <c r="BC3053" s="34">
        <f t="shared" si="619"/>
        <v>1340.3838000000001</v>
      </c>
      <c r="BD3053" s="34">
        <f t="shared" si="620"/>
        <v>2048.7914999999998</v>
      </c>
      <c r="BE3053" s="38">
        <v>3.4819999999999997E-2</v>
      </c>
      <c r="BF3053" s="38">
        <f t="shared" si="626"/>
        <v>3.4819999999999997E-2</v>
      </c>
      <c r="BG3053" s="34">
        <v>0</v>
      </c>
      <c r="BH3053" s="34">
        <v>0</v>
      </c>
      <c r="BI3053" s="34">
        <f t="shared" si="622"/>
        <v>1340.3838000000001</v>
      </c>
      <c r="BJ3053" s="34">
        <f t="shared" si="623"/>
        <v>2048.7914999999998</v>
      </c>
      <c r="BK3053" s="34">
        <v>0</v>
      </c>
      <c r="BL3053" s="34">
        <v>26.791499999999814</v>
      </c>
      <c r="BM3053" s="34">
        <f t="shared" si="624"/>
        <v>26.791499999999814</v>
      </c>
      <c r="BN3053" s="39">
        <f t="shared" si="614"/>
        <v>1340.3838000000001</v>
      </c>
      <c r="BO3053" s="39">
        <f t="shared" si="615"/>
        <v>2022</v>
      </c>
      <c r="BP3053" s="39">
        <f t="shared" si="625"/>
        <v>681.61619999999994</v>
      </c>
    </row>
    <row r="3054" spans="1:68" s="25" customFormat="1" ht="14.25" x14ac:dyDescent="0.2">
      <c r="A3054" s="14">
        <v>1944</v>
      </c>
      <c r="B3054" s="40"/>
      <c r="C3054" s="15"/>
      <c r="D3054" s="16">
        <v>32366</v>
      </c>
      <c r="E3054" s="15" t="s">
        <v>23233</v>
      </c>
      <c r="F3054" s="15" t="s">
        <v>23234</v>
      </c>
      <c r="G3054" s="17" t="s">
        <v>23235</v>
      </c>
      <c r="H3054" s="17" t="s">
        <v>23236</v>
      </c>
      <c r="I3054" s="17" t="s">
        <v>86</v>
      </c>
      <c r="J3054" s="15" t="s">
        <v>23237</v>
      </c>
      <c r="K3054" s="15" t="s">
        <v>3787</v>
      </c>
      <c r="L3054" s="18" t="s">
        <v>23238</v>
      </c>
      <c r="M3054" s="15" t="s">
        <v>22123</v>
      </c>
      <c r="N3054" s="15" t="s">
        <v>22124</v>
      </c>
      <c r="O3054" s="16">
        <v>556</v>
      </c>
      <c r="P3054" s="15" t="s">
        <v>90</v>
      </c>
      <c r="Q3054" s="15">
        <v>20000</v>
      </c>
      <c r="R3054" s="15">
        <v>88400</v>
      </c>
      <c r="S3054" s="15">
        <v>108400</v>
      </c>
      <c r="T3054" s="15">
        <v>0.04</v>
      </c>
      <c r="U3054" s="15" t="s">
        <v>18717</v>
      </c>
      <c r="V3054" s="15" t="s">
        <v>76</v>
      </c>
      <c r="W3054" s="16">
        <v>1</v>
      </c>
      <c r="X3054" s="16">
        <v>1</v>
      </c>
      <c r="Y3054" s="15">
        <v>1719</v>
      </c>
      <c r="Z3054" s="15">
        <v>3.9E-2</v>
      </c>
      <c r="AA3054" s="15" t="s">
        <v>21934</v>
      </c>
      <c r="AB3054" s="15" t="s">
        <v>21935</v>
      </c>
      <c r="AC3054" s="15">
        <v>152642.06</v>
      </c>
      <c r="AD3054" s="26">
        <v>41760</v>
      </c>
      <c r="AE3054" s="15" t="s">
        <v>222</v>
      </c>
      <c r="AF3054" s="15" t="s">
        <v>23239</v>
      </c>
      <c r="AG3054" s="16">
        <v>1</v>
      </c>
      <c r="AH3054" s="15" t="s">
        <v>23240</v>
      </c>
      <c r="AI3054" s="15" t="s">
        <v>78</v>
      </c>
      <c r="AJ3054" s="15">
        <v>1718.8786621100001</v>
      </c>
      <c r="AK3054" s="15">
        <v>167.630508572</v>
      </c>
      <c r="AL3054" s="15">
        <v>3104993.80498</v>
      </c>
      <c r="AM3054" s="15">
        <v>1411701.1002400001</v>
      </c>
      <c r="AN3054" s="19">
        <v>0</v>
      </c>
      <c r="AO3054" s="19">
        <v>0</v>
      </c>
      <c r="AP3054" s="19">
        <v>20000</v>
      </c>
      <c r="AQ3054" s="19">
        <v>87000</v>
      </c>
      <c r="AR3054" s="34">
        <f t="shared" si="616"/>
        <v>107000</v>
      </c>
      <c r="AS3054" s="34">
        <v>0</v>
      </c>
      <c r="AT3054" s="34">
        <v>0</v>
      </c>
      <c r="AU3054" s="34">
        <v>0</v>
      </c>
      <c r="AV3054" s="34">
        <v>0</v>
      </c>
      <c r="AW3054" s="35">
        <f t="shared" si="617"/>
        <v>0</v>
      </c>
      <c r="AX3054" s="34">
        <f t="shared" si="618"/>
        <v>107000</v>
      </c>
      <c r="AY3054" s="36">
        <v>1.3258000000000001</v>
      </c>
      <c r="AZ3054" s="36">
        <v>2.0265</v>
      </c>
      <c r="BA3054" s="22"/>
      <c r="BB3054" s="19">
        <v>2140</v>
      </c>
      <c r="BC3054" s="34">
        <f t="shared" si="619"/>
        <v>1418.606</v>
      </c>
      <c r="BD3054" s="34">
        <f t="shared" si="620"/>
        <v>2168.355</v>
      </c>
      <c r="BE3054" s="38">
        <v>3.4819999999999997E-2</v>
      </c>
      <c r="BF3054" s="38">
        <f t="shared" si="626"/>
        <v>3.4819999999999997E-2</v>
      </c>
      <c r="BG3054" s="34">
        <v>0</v>
      </c>
      <c r="BH3054" s="34">
        <v>0</v>
      </c>
      <c r="BI3054" s="34">
        <f t="shared" si="622"/>
        <v>1418.606</v>
      </c>
      <c r="BJ3054" s="34">
        <f t="shared" si="623"/>
        <v>2168.355</v>
      </c>
      <c r="BK3054" s="34">
        <v>0</v>
      </c>
      <c r="BL3054" s="34">
        <v>28.355000000000018</v>
      </c>
      <c r="BM3054" s="34">
        <f t="shared" si="624"/>
        <v>28.355000000000018</v>
      </c>
      <c r="BN3054" s="39">
        <f t="shared" si="614"/>
        <v>1418.606</v>
      </c>
      <c r="BO3054" s="39">
        <f t="shared" si="615"/>
        <v>2140</v>
      </c>
      <c r="BP3054" s="39">
        <f t="shared" si="625"/>
        <v>721.39400000000001</v>
      </c>
    </row>
    <row r="3055" spans="1:68" s="25" customFormat="1" ht="14.25" x14ac:dyDescent="0.2">
      <c r="A3055" s="14">
        <v>1945</v>
      </c>
      <c r="B3055" s="40"/>
      <c r="C3055" s="15" t="s">
        <v>726</v>
      </c>
      <c r="D3055" s="16">
        <v>16039</v>
      </c>
      <c r="E3055" s="15" t="s">
        <v>23241</v>
      </c>
      <c r="F3055" s="15" t="s">
        <v>23242</v>
      </c>
      <c r="G3055" s="17" t="s">
        <v>23243</v>
      </c>
      <c r="H3055" s="17" t="s">
        <v>23244</v>
      </c>
      <c r="I3055" s="17" t="s">
        <v>86</v>
      </c>
      <c r="J3055" s="15" t="s">
        <v>23245</v>
      </c>
      <c r="K3055" s="15" t="s">
        <v>1745</v>
      </c>
      <c r="L3055" s="18" t="s">
        <v>23246</v>
      </c>
      <c r="M3055" s="15" t="s">
        <v>22123</v>
      </c>
      <c r="N3055" s="15" t="s">
        <v>22124</v>
      </c>
      <c r="O3055" s="16">
        <v>556</v>
      </c>
      <c r="P3055" s="15" t="s">
        <v>90</v>
      </c>
      <c r="Q3055" s="15">
        <v>20000</v>
      </c>
      <c r="R3055" s="15">
        <v>88400</v>
      </c>
      <c r="S3055" s="15">
        <v>108400</v>
      </c>
      <c r="T3055" s="15">
        <v>0.04</v>
      </c>
      <c r="U3055" s="15" t="s">
        <v>18717</v>
      </c>
      <c r="V3055" s="15" t="s">
        <v>76</v>
      </c>
      <c r="W3055" s="16">
        <v>1</v>
      </c>
      <c r="X3055" s="16">
        <v>1</v>
      </c>
      <c r="Y3055" s="15">
        <v>1630</v>
      </c>
      <c r="Z3055" s="15">
        <v>3.6999999999999998E-2</v>
      </c>
      <c r="AA3055" s="15" t="s">
        <v>21934</v>
      </c>
      <c r="AB3055" s="15" t="s">
        <v>21935</v>
      </c>
      <c r="AC3055" s="15">
        <v>152642.06</v>
      </c>
      <c r="AD3055" s="26">
        <v>41760</v>
      </c>
      <c r="AE3055" s="15" t="s">
        <v>222</v>
      </c>
      <c r="AF3055" s="15" t="s">
        <v>23247</v>
      </c>
      <c r="AG3055" s="16">
        <v>1</v>
      </c>
      <c r="AH3055" s="15" t="s">
        <v>23248</v>
      </c>
      <c r="AI3055" s="15" t="s">
        <v>78</v>
      </c>
      <c r="AJ3055" s="15">
        <v>1630.0632324200001</v>
      </c>
      <c r="AK3055" s="15">
        <v>163.92921059099999</v>
      </c>
      <c r="AL3055" s="15">
        <v>3105007.5308699999</v>
      </c>
      <c r="AM3055" s="15">
        <v>1411669.0236</v>
      </c>
      <c r="AN3055" s="19">
        <v>0</v>
      </c>
      <c r="AO3055" s="19">
        <v>0</v>
      </c>
      <c r="AP3055" s="19">
        <v>20000</v>
      </c>
      <c r="AQ3055" s="19">
        <v>87000</v>
      </c>
      <c r="AR3055" s="34">
        <f t="shared" si="616"/>
        <v>107000</v>
      </c>
      <c r="AS3055" s="34">
        <v>0</v>
      </c>
      <c r="AT3055" s="34">
        <v>0</v>
      </c>
      <c r="AU3055" s="34">
        <v>0</v>
      </c>
      <c r="AV3055" s="34">
        <v>0</v>
      </c>
      <c r="AW3055" s="35">
        <f t="shared" si="617"/>
        <v>0</v>
      </c>
      <c r="AX3055" s="34">
        <f t="shared" si="618"/>
        <v>107000</v>
      </c>
      <c r="AY3055" s="36">
        <v>1.3258000000000001</v>
      </c>
      <c r="AZ3055" s="36">
        <v>2.0265</v>
      </c>
      <c r="BA3055" s="22"/>
      <c r="BB3055" s="19">
        <v>2140</v>
      </c>
      <c r="BC3055" s="34">
        <f t="shared" si="619"/>
        <v>1418.606</v>
      </c>
      <c r="BD3055" s="34">
        <f t="shared" si="620"/>
        <v>2168.355</v>
      </c>
      <c r="BE3055" s="38">
        <v>3.4819999999999997E-2</v>
      </c>
      <c r="BF3055" s="38">
        <f t="shared" si="626"/>
        <v>3.4819999999999997E-2</v>
      </c>
      <c r="BG3055" s="34">
        <v>0</v>
      </c>
      <c r="BH3055" s="34">
        <v>0</v>
      </c>
      <c r="BI3055" s="34">
        <f t="shared" si="622"/>
        <v>1418.606</v>
      </c>
      <c r="BJ3055" s="34">
        <f t="shared" si="623"/>
        <v>2168.355</v>
      </c>
      <c r="BK3055" s="34">
        <v>0</v>
      </c>
      <c r="BL3055" s="34">
        <v>28.355000000000018</v>
      </c>
      <c r="BM3055" s="34">
        <f t="shared" si="624"/>
        <v>28.355000000000018</v>
      </c>
      <c r="BN3055" s="39">
        <f t="shared" si="614"/>
        <v>1418.606</v>
      </c>
      <c r="BO3055" s="39">
        <f t="shared" si="615"/>
        <v>2140</v>
      </c>
      <c r="BP3055" s="39">
        <f t="shared" si="625"/>
        <v>721.39400000000001</v>
      </c>
    </row>
    <row r="3056" spans="1:68" s="25" customFormat="1" ht="14.25" x14ac:dyDescent="0.2">
      <c r="A3056" s="14">
        <v>1946</v>
      </c>
      <c r="B3056" s="40"/>
      <c r="C3056" s="15" t="s">
        <v>3358</v>
      </c>
      <c r="D3056" s="16">
        <v>5347</v>
      </c>
      <c r="E3056" s="15" t="s">
        <v>23249</v>
      </c>
      <c r="F3056" s="15" t="s">
        <v>3358</v>
      </c>
      <c r="G3056" s="17" t="s">
        <v>23250</v>
      </c>
      <c r="H3056" s="17" t="s">
        <v>23251</v>
      </c>
      <c r="I3056" s="17" t="s">
        <v>86</v>
      </c>
      <c r="J3056" s="15" t="s">
        <v>23252</v>
      </c>
      <c r="K3056" s="15" t="s">
        <v>423</v>
      </c>
      <c r="L3056" s="18" t="s">
        <v>23253</v>
      </c>
      <c r="M3056" s="15" t="s">
        <v>22123</v>
      </c>
      <c r="N3056" s="15" t="s">
        <v>22124</v>
      </c>
      <c r="O3056" s="16">
        <v>556</v>
      </c>
      <c r="P3056" s="15" t="s">
        <v>90</v>
      </c>
      <c r="Q3056" s="15">
        <v>20000</v>
      </c>
      <c r="R3056" s="15">
        <v>67300</v>
      </c>
      <c r="S3056" s="15">
        <v>87300</v>
      </c>
      <c r="T3056" s="15">
        <v>0.04</v>
      </c>
      <c r="U3056" s="15" t="s">
        <v>18717</v>
      </c>
      <c r="V3056" s="15" t="s">
        <v>76</v>
      </c>
      <c r="W3056" s="16">
        <v>1</v>
      </c>
      <c r="X3056" s="16">
        <v>1</v>
      </c>
      <c r="Y3056" s="15">
        <v>1737</v>
      </c>
      <c r="Z3056" s="15">
        <v>0.04</v>
      </c>
      <c r="AA3056" s="15" t="s">
        <v>21934</v>
      </c>
      <c r="AB3056" s="15" t="s">
        <v>21935</v>
      </c>
      <c r="AC3056" s="15">
        <v>106000</v>
      </c>
      <c r="AD3056" s="26">
        <v>36850</v>
      </c>
      <c r="AE3056" s="15" t="s">
        <v>119</v>
      </c>
      <c r="AF3056" s="15" t="s">
        <v>119</v>
      </c>
      <c r="AG3056" s="16">
        <v>1</v>
      </c>
      <c r="AH3056" s="15" t="s">
        <v>23254</v>
      </c>
      <c r="AI3056" s="15" t="s">
        <v>78</v>
      </c>
      <c r="AJ3056" s="15">
        <v>1737.2622070299999</v>
      </c>
      <c r="AK3056" s="15">
        <v>168.91906308</v>
      </c>
      <c r="AL3056" s="15">
        <v>3105055.0896100001</v>
      </c>
      <c r="AM3056" s="15">
        <v>1411643.05957</v>
      </c>
      <c r="AN3056" s="19">
        <v>0</v>
      </c>
      <c r="AO3056" s="19">
        <v>0</v>
      </c>
      <c r="AP3056" s="19">
        <v>20000</v>
      </c>
      <c r="AQ3056" s="19">
        <v>67400</v>
      </c>
      <c r="AR3056" s="34">
        <f t="shared" si="616"/>
        <v>87400</v>
      </c>
      <c r="AS3056" s="34">
        <v>0</v>
      </c>
      <c r="AT3056" s="34">
        <v>0</v>
      </c>
      <c r="AU3056" s="34">
        <v>0</v>
      </c>
      <c r="AV3056" s="34">
        <v>0</v>
      </c>
      <c r="AW3056" s="35">
        <f t="shared" si="617"/>
        <v>0</v>
      </c>
      <c r="AX3056" s="34">
        <f t="shared" si="618"/>
        <v>87400</v>
      </c>
      <c r="AY3056" s="36">
        <v>1.3258000000000001</v>
      </c>
      <c r="AZ3056" s="36">
        <v>2.0265</v>
      </c>
      <c r="BA3056" s="22"/>
      <c r="BB3056" s="19">
        <v>1748</v>
      </c>
      <c r="BC3056" s="34">
        <f t="shared" si="619"/>
        <v>1158.7492</v>
      </c>
      <c r="BD3056" s="34">
        <f t="shared" si="620"/>
        <v>1771.1610000000001</v>
      </c>
      <c r="BE3056" s="38">
        <v>3.4819999999999997E-2</v>
      </c>
      <c r="BF3056" s="38">
        <f t="shared" si="626"/>
        <v>3.4819999999999997E-2</v>
      </c>
      <c r="BG3056" s="34">
        <v>0</v>
      </c>
      <c r="BH3056" s="34">
        <v>0</v>
      </c>
      <c r="BI3056" s="34">
        <f t="shared" si="622"/>
        <v>1158.7492</v>
      </c>
      <c r="BJ3056" s="34">
        <f t="shared" si="623"/>
        <v>1771.1610000000001</v>
      </c>
      <c r="BK3056" s="34">
        <v>0</v>
      </c>
      <c r="BL3056" s="34">
        <v>23.161000000000058</v>
      </c>
      <c r="BM3056" s="34">
        <f t="shared" si="624"/>
        <v>23.161000000000058</v>
      </c>
      <c r="BN3056" s="39">
        <f t="shared" si="614"/>
        <v>1158.7492</v>
      </c>
      <c r="BO3056" s="39">
        <f t="shared" si="615"/>
        <v>1748</v>
      </c>
      <c r="BP3056" s="39">
        <f t="shared" si="625"/>
        <v>589.25080000000003</v>
      </c>
    </row>
    <row r="3057" spans="1:68" s="25" customFormat="1" ht="14.25" x14ac:dyDescent="0.2">
      <c r="A3057" s="14">
        <v>1947</v>
      </c>
      <c r="B3057" s="40"/>
      <c r="C3057" s="15" t="s">
        <v>23255</v>
      </c>
      <c r="D3057" s="16">
        <v>4435</v>
      </c>
      <c r="E3057" s="15" t="s">
        <v>23256</v>
      </c>
      <c r="F3057" s="15" t="s">
        <v>23255</v>
      </c>
      <c r="G3057" s="17" t="s">
        <v>23257</v>
      </c>
      <c r="H3057" s="17" t="s">
        <v>23258</v>
      </c>
      <c r="I3057" s="17" t="s">
        <v>86</v>
      </c>
      <c r="J3057" s="15" t="s">
        <v>23259</v>
      </c>
      <c r="K3057" s="15" t="s">
        <v>4250</v>
      </c>
      <c r="L3057" s="18" t="s">
        <v>23260</v>
      </c>
      <c r="M3057" s="15" t="s">
        <v>22123</v>
      </c>
      <c r="N3057" s="15" t="s">
        <v>22124</v>
      </c>
      <c r="O3057" s="16">
        <v>556</v>
      </c>
      <c r="P3057" s="15" t="s">
        <v>90</v>
      </c>
      <c r="Q3057" s="15">
        <v>20000</v>
      </c>
      <c r="R3057" s="15">
        <v>67200</v>
      </c>
      <c r="S3057" s="15">
        <v>87200</v>
      </c>
      <c r="T3057" s="15">
        <v>0.04</v>
      </c>
      <c r="U3057" s="15" t="s">
        <v>18717</v>
      </c>
      <c r="V3057" s="15" t="s">
        <v>76</v>
      </c>
      <c r="W3057" s="16">
        <v>1</v>
      </c>
      <c r="X3057" s="16">
        <v>1</v>
      </c>
      <c r="Y3057" s="15">
        <v>1594</v>
      </c>
      <c r="Z3057" s="15">
        <v>3.6999999999999998E-2</v>
      </c>
      <c r="AA3057" s="15" t="s">
        <v>21934</v>
      </c>
      <c r="AB3057" s="15" t="s">
        <v>21935</v>
      </c>
      <c r="AC3057" s="15">
        <v>106000</v>
      </c>
      <c r="AD3057" s="26">
        <v>36850</v>
      </c>
      <c r="AE3057" s="15" t="s">
        <v>119</v>
      </c>
      <c r="AF3057" s="15" t="s">
        <v>119</v>
      </c>
      <c r="AG3057" s="16">
        <v>1</v>
      </c>
      <c r="AH3057" s="15" t="s">
        <v>23261</v>
      </c>
      <c r="AI3057" s="15" t="s">
        <v>78</v>
      </c>
      <c r="AJ3057" s="15">
        <v>1594.2326660199999</v>
      </c>
      <c r="AK3057" s="15">
        <v>163.08026203</v>
      </c>
      <c r="AL3057" s="15">
        <v>3105089.0882299999</v>
      </c>
      <c r="AM3057" s="15">
        <v>1411642.7628200001</v>
      </c>
      <c r="AN3057" s="19">
        <v>0</v>
      </c>
      <c r="AO3057" s="19">
        <v>0</v>
      </c>
      <c r="AP3057" s="19">
        <v>20000</v>
      </c>
      <c r="AQ3057" s="19">
        <v>67300</v>
      </c>
      <c r="AR3057" s="34">
        <f t="shared" si="616"/>
        <v>87300</v>
      </c>
      <c r="AS3057" s="34">
        <v>0</v>
      </c>
      <c r="AT3057" s="34">
        <v>0</v>
      </c>
      <c r="AU3057" s="34">
        <v>0</v>
      </c>
      <c r="AV3057" s="34">
        <v>0</v>
      </c>
      <c r="AW3057" s="35">
        <f t="shared" si="617"/>
        <v>0</v>
      </c>
      <c r="AX3057" s="34">
        <f t="shared" si="618"/>
        <v>87300</v>
      </c>
      <c r="AY3057" s="36">
        <v>1.3258000000000001</v>
      </c>
      <c r="AZ3057" s="36">
        <v>2.0265</v>
      </c>
      <c r="BA3057" s="22"/>
      <c r="BB3057" s="19">
        <v>1746</v>
      </c>
      <c r="BC3057" s="34">
        <f t="shared" si="619"/>
        <v>1157.4234000000001</v>
      </c>
      <c r="BD3057" s="34">
        <f t="shared" si="620"/>
        <v>1769.1344999999999</v>
      </c>
      <c r="BE3057" s="38">
        <v>3.4819999999999997E-2</v>
      </c>
      <c r="BF3057" s="38">
        <f t="shared" si="626"/>
        <v>3.4819999999999997E-2</v>
      </c>
      <c r="BG3057" s="34">
        <v>0</v>
      </c>
      <c r="BH3057" s="34">
        <v>0</v>
      </c>
      <c r="BI3057" s="34">
        <f t="shared" si="622"/>
        <v>1157.4234000000001</v>
      </c>
      <c r="BJ3057" s="34">
        <f t="shared" si="623"/>
        <v>1769.1344999999999</v>
      </c>
      <c r="BK3057" s="34">
        <v>0</v>
      </c>
      <c r="BL3057" s="34">
        <v>23.134499999999889</v>
      </c>
      <c r="BM3057" s="34">
        <f t="shared" si="624"/>
        <v>23.134499999999889</v>
      </c>
      <c r="BN3057" s="39">
        <f t="shared" ref="BN3057:BN3120" si="627">BI3057-BK3057</f>
        <v>1157.4234000000001</v>
      </c>
      <c r="BO3057" s="39">
        <f t="shared" ref="BO3057:BO3120" si="628">BJ3057-BL3057</f>
        <v>1746</v>
      </c>
      <c r="BP3057" s="39">
        <f t="shared" si="625"/>
        <v>588.57659999999987</v>
      </c>
    </row>
    <row r="3058" spans="1:68" s="25" customFormat="1" ht="14.25" x14ac:dyDescent="0.2">
      <c r="A3058" s="14">
        <v>1948</v>
      </c>
      <c r="B3058" s="40"/>
      <c r="C3058" s="15"/>
      <c r="D3058" s="16">
        <v>21682</v>
      </c>
      <c r="E3058" s="15" t="s">
        <v>23262</v>
      </c>
      <c r="F3058" s="15" t="s">
        <v>23263</v>
      </c>
      <c r="G3058" s="17" t="s">
        <v>23264</v>
      </c>
      <c r="H3058" s="17" t="s">
        <v>23265</v>
      </c>
      <c r="I3058" s="17" t="s">
        <v>86</v>
      </c>
      <c r="J3058" s="15" t="s">
        <v>23266</v>
      </c>
      <c r="K3058" s="15" t="s">
        <v>1429</v>
      </c>
      <c r="L3058" s="18" t="s">
        <v>23267</v>
      </c>
      <c r="M3058" s="15" t="s">
        <v>22123</v>
      </c>
      <c r="N3058" s="15" t="s">
        <v>22124</v>
      </c>
      <c r="O3058" s="16">
        <v>556</v>
      </c>
      <c r="P3058" s="15" t="s">
        <v>90</v>
      </c>
      <c r="Q3058" s="15">
        <v>20000</v>
      </c>
      <c r="R3058" s="15">
        <v>87200</v>
      </c>
      <c r="S3058" s="15">
        <v>107200</v>
      </c>
      <c r="T3058" s="15">
        <v>0.05</v>
      </c>
      <c r="U3058" s="15" t="s">
        <v>18717</v>
      </c>
      <c r="V3058" s="15" t="s">
        <v>76</v>
      </c>
      <c r="W3058" s="16">
        <v>1</v>
      </c>
      <c r="X3058" s="16">
        <v>1</v>
      </c>
      <c r="Y3058" s="15">
        <v>1714</v>
      </c>
      <c r="Z3058" s="15">
        <v>3.9E-2</v>
      </c>
      <c r="AA3058" s="15" t="s">
        <v>21934</v>
      </c>
      <c r="AB3058" s="15" t="s">
        <v>21935</v>
      </c>
      <c r="AC3058" s="15">
        <v>113625</v>
      </c>
      <c r="AD3058" s="26">
        <v>37469</v>
      </c>
      <c r="AE3058" s="15" t="s">
        <v>183</v>
      </c>
      <c r="AF3058" s="15" t="s">
        <v>23268</v>
      </c>
      <c r="AG3058" s="16">
        <v>1</v>
      </c>
      <c r="AH3058" s="15" t="s">
        <v>23269</v>
      </c>
      <c r="AI3058" s="15" t="s">
        <v>78</v>
      </c>
      <c r="AJ3058" s="15">
        <v>1714.3413085899999</v>
      </c>
      <c r="AK3058" s="15">
        <v>167.98102758799999</v>
      </c>
      <c r="AL3058" s="15">
        <v>3105133.1116300002</v>
      </c>
      <c r="AM3058" s="15">
        <v>1411636.87139</v>
      </c>
      <c r="AN3058" s="19">
        <v>0</v>
      </c>
      <c r="AO3058" s="19">
        <v>0</v>
      </c>
      <c r="AP3058" s="19">
        <v>20000</v>
      </c>
      <c r="AQ3058" s="19">
        <v>80700</v>
      </c>
      <c r="AR3058" s="34">
        <f t="shared" si="616"/>
        <v>100700</v>
      </c>
      <c r="AS3058" s="34">
        <v>0</v>
      </c>
      <c r="AT3058" s="34">
        <v>0</v>
      </c>
      <c r="AU3058" s="34">
        <v>0</v>
      </c>
      <c r="AV3058" s="34">
        <v>0</v>
      </c>
      <c r="AW3058" s="35">
        <f t="shared" si="617"/>
        <v>0</v>
      </c>
      <c r="AX3058" s="34">
        <f t="shared" si="618"/>
        <v>100700</v>
      </c>
      <c r="AY3058" s="36">
        <v>1.3258000000000001</v>
      </c>
      <c r="AZ3058" s="36">
        <v>2.0265</v>
      </c>
      <c r="BA3058" s="22"/>
      <c r="BB3058" s="19">
        <v>2014</v>
      </c>
      <c r="BC3058" s="34">
        <f t="shared" si="619"/>
        <v>1335.0806</v>
      </c>
      <c r="BD3058" s="34">
        <f t="shared" si="620"/>
        <v>2040.6855</v>
      </c>
      <c r="BE3058" s="38">
        <v>3.4819999999999997E-2</v>
      </c>
      <c r="BF3058" s="38">
        <f t="shared" si="626"/>
        <v>3.4819999999999997E-2</v>
      </c>
      <c r="BG3058" s="34">
        <v>0</v>
      </c>
      <c r="BH3058" s="34">
        <v>0</v>
      </c>
      <c r="BI3058" s="34">
        <f t="shared" si="622"/>
        <v>1335.0806</v>
      </c>
      <c r="BJ3058" s="34">
        <f t="shared" si="623"/>
        <v>2040.6855</v>
      </c>
      <c r="BK3058" s="34">
        <v>0</v>
      </c>
      <c r="BL3058" s="34">
        <v>26.685500000000047</v>
      </c>
      <c r="BM3058" s="34">
        <f t="shared" si="624"/>
        <v>26.685500000000047</v>
      </c>
      <c r="BN3058" s="39">
        <f t="shared" si="627"/>
        <v>1335.0806</v>
      </c>
      <c r="BO3058" s="39">
        <f t="shared" si="628"/>
        <v>2014</v>
      </c>
      <c r="BP3058" s="39">
        <f t="shared" si="625"/>
        <v>678.9194</v>
      </c>
    </row>
    <row r="3059" spans="1:68" s="25" customFormat="1" ht="14.25" x14ac:dyDescent="0.2">
      <c r="A3059" s="14">
        <v>1949</v>
      </c>
      <c r="B3059" s="40"/>
      <c r="C3059" s="15" t="s">
        <v>23270</v>
      </c>
      <c r="D3059" s="16">
        <v>35008</v>
      </c>
      <c r="E3059" s="15" t="s">
        <v>23271</v>
      </c>
      <c r="F3059" s="15" t="s">
        <v>23270</v>
      </c>
      <c r="G3059" s="17" t="s">
        <v>23272</v>
      </c>
      <c r="H3059" s="17" t="s">
        <v>23273</v>
      </c>
      <c r="I3059" s="17" t="s">
        <v>86</v>
      </c>
      <c r="J3059" s="15" t="s">
        <v>23274</v>
      </c>
      <c r="K3059" s="15" t="s">
        <v>2589</v>
      </c>
      <c r="L3059" s="18" t="s">
        <v>23275</v>
      </c>
      <c r="M3059" s="15" t="s">
        <v>22123</v>
      </c>
      <c r="N3059" s="15" t="s">
        <v>22124</v>
      </c>
      <c r="O3059" s="16">
        <v>556</v>
      </c>
      <c r="P3059" s="15" t="s">
        <v>90</v>
      </c>
      <c r="Q3059" s="15">
        <v>20000</v>
      </c>
      <c r="R3059" s="15">
        <v>87200</v>
      </c>
      <c r="S3059" s="15">
        <v>107200</v>
      </c>
      <c r="T3059" s="15">
        <v>0.03</v>
      </c>
      <c r="U3059" s="15" t="s">
        <v>18717</v>
      </c>
      <c r="V3059" s="15" t="s">
        <v>76</v>
      </c>
      <c r="W3059" s="16">
        <v>1</v>
      </c>
      <c r="X3059" s="16">
        <v>1</v>
      </c>
      <c r="Y3059" s="15">
        <v>1449</v>
      </c>
      <c r="Z3059" s="15">
        <v>3.3000000000000002E-2</v>
      </c>
      <c r="AA3059" s="15" t="s">
        <v>21934</v>
      </c>
      <c r="AB3059" s="15" t="s">
        <v>21935</v>
      </c>
      <c r="AC3059" s="15">
        <v>113625</v>
      </c>
      <c r="AD3059" s="26">
        <v>37469</v>
      </c>
      <c r="AE3059" s="15" t="s">
        <v>183</v>
      </c>
      <c r="AF3059" s="15" t="s">
        <v>23276</v>
      </c>
      <c r="AG3059" s="16">
        <v>1</v>
      </c>
      <c r="AH3059" s="15" t="s">
        <v>23277</v>
      </c>
      <c r="AI3059" s="15" t="s">
        <v>78</v>
      </c>
      <c r="AJ3059" s="15">
        <v>1449.3989257799999</v>
      </c>
      <c r="AK3059" s="15">
        <v>157.15935250300001</v>
      </c>
      <c r="AL3059" s="15">
        <v>3105164.7370699998</v>
      </c>
      <c r="AM3059" s="15">
        <v>1411630.35839</v>
      </c>
      <c r="AN3059" s="19">
        <v>0</v>
      </c>
      <c r="AO3059" s="19">
        <v>0</v>
      </c>
      <c r="AP3059" s="19">
        <v>20000</v>
      </c>
      <c r="AQ3059" s="19">
        <v>80700</v>
      </c>
      <c r="AR3059" s="34">
        <f t="shared" si="616"/>
        <v>100700</v>
      </c>
      <c r="AS3059" s="34">
        <v>0</v>
      </c>
      <c r="AT3059" s="34">
        <v>0</v>
      </c>
      <c r="AU3059" s="34">
        <v>0</v>
      </c>
      <c r="AV3059" s="34">
        <v>0</v>
      </c>
      <c r="AW3059" s="35">
        <f t="shared" si="617"/>
        <v>0</v>
      </c>
      <c r="AX3059" s="34">
        <f t="shared" si="618"/>
        <v>100700</v>
      </c>
      <c r="AY3059" s="36">
        <v>1.3258000000000001</v>
      </c>
      <c r="AZ3059" s="36">
        <v>2.0265</v>
      </c>
      <c r="BA3059" s="22"/>
      <c r="BB3059" s="19">
        <v>2014</v>
      </c>
      <c r="BC3059" s="34">
        <f t="shared" si="619"/>
        <v>1335.0806</v>
      </c>
      <c r="BD3059" s="34">
        <f t="shared" si="620"/>
        <v>2040.6855</v>
      </c>
      <c r="BE3059" s="38">
        <v>3.4819999999999997E-2</v>
      </c>
      <c r="BF3059" s="38">
        <f t="shared" si="626"/>
        <v>3.4819999999999997E-2</v>
      </c>
      <c r="BG3059" s="34">
        <v>0</v>
      </c>
      <c r="BH3059" s="34">
        <v>0</v>
      </c>
      <c r="BI3059" s="34">
        <f t="shared" si="622"/>
        <v>1335.0806</v>
      </c>
      <c r="BJ3059" s="34">
        <f t="shared" si="623"/>
        <v>2040.6855</v>
      </c>
      <c r="BK3059" s="34">
        <v>0</v>
      </c>
      <c r="BL3059" s="34">
        <v>26.685500000000047</v>
      </c>
      <c r="BM3059" s="34">
        <f t="shared" si="624"/>
        <v>26.685500000000047</v>
      </c>
      <c r="BN3059" s="39">
        <f t="shared" si="627"/>
        <v>1335.0806</v>
      </c>
      <c r="BO3059" s="39">
        <f t="shared" si="628"/>
        <v>2014</v>
      </c>
      <c r="BP3059" s="39">
        <f t="shared" si="625"/>
        <v>678.9194</v>
      </c>
    </row>
    <row r="3060" spans="1:68" s="25" customFormat="1" ht="14.25" x14ac:dyDescent="0.2">
      <c r="A3060" s="14">
        <v>1950</v>
      </c>
      <c r="B3060" s="40"/>
      <c r="C3060" s="15"/>
      <c r="D3060" s="16">
        <v>10059</v>
      </c>
      <c r="E3060" s="15" t="s">
        <v>23278</v>
      </c>
      <c r="F3060" s="15" t="s">
        <v>23279</v>
      </c>
      <c r="G3060" s="17" t="s">
        <v>23280</v>
      </c>
      <c r="H3060" s="17" t="s">
        <v>23281</v>
      </c>
      <c r="I3060" s="17" t="s">
        <v>86</v>
      </c>
      <c r="J3060" s="15" t="s">
        <v>23281</v>
      </c>
      <c r="K3060" s="15" t="s">
        <v>1649</v>
      </c>
      <c r="L3060" s="18" t="s">
        <v>23282</v>
      </c>
      <c r="M3060" s="15" t="s">
        <v>22123</v>
      </c>
      <c r="N3060" s="15" t="s">
        <v>22124</v>
      </c>
      <c r="O3060" s="16">
        <v>556</v>
      </c>
      <c r="P3060" s="15" t="s">
        <v>90</v>
      </c>
      <c r="Q3060" s="15">
        <v>20000</v>
      </c>
      <c r="R3060" s="15">
        <v>87200</v>
      </c>
      <c r="S3060" s="15">
        <v>107200</v>
      </c>
      <c r="T3060" s="15">
        <v>0.03</v>
      </c>
      <c r="U3060" s="15" t="s">
        <v>18717</v>
      </c>
      <c r="V3060" s="15" t="s">
        <v>76</v>
      </c>
      <c r="W3060" s="16">
        <v>1</v>
      </c>
      <c r="X3060" s="16">
        <v>1</v>
      </c>
      <c r="Y3060" s="15">
        <v>1470</v>
      </c>
      <c r="Z3060" s="15">
        <v>3.4000000000000002E-2</v>
      </c>
      <c r="AA3060" s="15" t="s">
        <v>21934</v>
      </c>
      <c r="AB3060" s="15" t="s">
        <v>21935</v>
      </c>
      <c r="AC3060" s="15">
        <v>113625</v>
      </c>
      <c r="AD3060" s="26">
        <v>37469</v>
      </c>
      <c r="AE3060" s="15" t="s">
        <v>183</v>
      </c>
      <c r="AF3060" s="15" t="s">
        <v>18218</v>
      </c>
      <c r="AG3060" s="16">
        <v>1</v>
      </c>
      <c r="AH3060" s="15" t="s">
        <v>23283</v>
      </c>
      <c r="AI3060" s="15" t="s">
        <v>78</v>
      </c>
      <c r="AJ3060" s="15">
        <v>1469.8312988299999</v>
      </c>
      <c r="AK3060" s="15">
        <v>157.98883432100001</v>
      </c>
      <c r="AL3060" s="15">
        <v>3105193.9626199999</v>
      </c>
      <c r="AM3060" s="15">
        <v>1411624.56782</v>
      </c>
      <c r="AN3060" s="19">
        <v>0</v>
      </c>
      <c r="AO3060" s="19">
        <v>0</v>
      </c>
      <c r="AP3060" s="19">
        <v>20000</v>
      </c>
      <c r="AQ3060" s="19">
        <v>82700</v>
      </c>
      <c r="AR3060" s="34">
        <f t="shared" si="616"/>
        <v>102700</v>
      </c>
      <c r="AS3060" s="34">
        <v>0</v>
      </c>
      <c r="AT3060" s="34">
        <v>0</v>
      </c>
      <c r="AU3060" s="34">
        <v>0</v>
      </c>
      <c r="AV3060" s="34">
        <v>0</v>
      </c>
      <c r="AW3060" s="35">
        <f t="shared" si="617"/>
        <v>0</v>
      </c>
      <c r="AX3060" s="34">
        <f t="shared" si="618"/>
        <v>102700</v>
      </c>
      <c r="AY3060" s="36">
        <v>1.3258000000000001</v>
      </c>
      <c r="AZ3060" s="36">
        <v>2.0265</v>
      </c>
      <c r="BA3060" s="22"/>
      <c r="BB3060" s="19">
        <v>2054</v>
      </c>
      <c r="BC3060" s="34">
        <f t="shared" si="619"/>
        <v>1361.5966000000001</v>
      </c>
      <c r="BD3060" s="34">
        <f t="shared" si="620"/>
        <v>2081.2154999999998</v>
      </c>
      <c r="BE3060" s="38">
        <v>3.4819999999999997E-2</v>
      </c>
      <c r="BF3060" s="38">
        <f t="shared" si="626"/>
        <v>3.4819999999999997E-2</v>
      </c>
      <c r="BG3060" s="34">
        <v>0</v>
      </c>
      <c r="BH3060" s="34">
        <v>0</v>
      </c>
      <c r="BI3060" s="34">
        <f t="shared" si="622"/>
        <v>1361.5966000000001</v>
      </c>
      <c r="BJ3060" s="34">
        <f t="shared" si="623"/>
        <v>2081.2154999999998</v>
      </c>
      <c r="BK3060" s="34">
        <v>0</v>
      </c>
      <c r="BL3060" s="34">
        <v>27.215499999999793</v>
      </c>
      <c r="BM3060" s="34">
        <f t="shared" si="624"/>
        <v>27.215499999999793</v>
      </c>
      <c r="BN3060" s="39">
        <f t="shared" si="627"/>
        <v>1361.5966000000001</v>
      </c>
      <c r="BO3060" s="39">
        <f t="shared" si="628"/>
        <v>2054</v>
      </c>
      <c r="BP3060" s="39">
        <f t="shared" si="625"/>
        <v>692.40339999999992</v>
      </c>
    </row>
    <row r="3061" spans="1:68" s="25" customFormat="1" ht="14.25" x14ac:dyDescent="0.2">
      <c r="A3061" s="14">
        <v>1951</v>
      </c>
      <c r="B3061" s="40"/>
      <c r="C3061" s="15" t="s">
        <v>159</v>
      </c>
      <c r="D3061" s="16">
        <v>6091</v>
      </c>
      <c r="E3061" s="15" t="s">
        <v>23284</v>
      </c>
      <c r="F3061" s="15" t="s">
        <v>23285</v>
      </c>
      <c r="G3061" s="17" t="s">
        <v>23286</v>
      </c>
      <c r="H3061" s="17" t="s">
        <v>23287</v>
      </c>
      <c r="I3061" s="17" t="s">
        <v>86</v>
      </c>
      <c r="J3061" s="15" t="s">
        <v>23288</v>
      </c>
      <c r="K3061" s="15" t="s">
        <v>86</v>
      </c>
      <c r="L3061" s="18" t="s">
        <v>23289</v>
      </c>
      <c r="M3061" s="15" t="s">
        <v>22123</v>
      </c>
      <c r="N3061" s="15" t="s">
        <v>22124</v>
      </c>
      <c r="O3061" s="16">
        <v>556</v>
      </c>
      <c r="P3061" s="15" t="s">
        <v>90</v>
      </c>
      <c r="Q3061" s="15">
        <v>20000</v>
      </c>
      <c r="R3061" s="15">
        <v>85900</v>
      </c>
      <c r="S3061" s="15">
        <v>105900</v>
      </c>
      <c r="T3061" s="15">
        <v>0.05</v>
      </c>
      <c r="U3061" s="15" t="s">
        <v>18717</v>
      </c>
      <c r="V3061" s="15" t="s">
        <v>76</v>
      </c>
      <c r="W3061" s="16">
        <v>1</v>
      </c>
      <c r="X3061" s="16">
        <v>1</v>
      </c>
      <c r="Y3061" s="15">
        <v>1715</v>
      </c>
      <c r="Z3061" s="15">
        <v>3.9E-2</v>
      </c>
      <c r="AA3061" s="15" t="s">
        <v>21934</v>
      </c>
      <c r="AB3061" s="15" t="s">
        <v>21935</v>
      </c>
      <c r="AC3061" s="15">
        <v>113625</v>
      </c>
      <c r="AD3061" s="26">
        <v>37469</v>
      </c>
      <c r="AE3061" s="15" t="s">
        <v>183</v>
      </c>
      <c r="AF3061" s="15" t="s">
        <v>23290</v>
      </c>
      <c r="AG3061" s="16">
        <v>1</v>
      </c>
      <c r="AH3061" s="15" t="s">
        <v>23291</v>
      </c>
      <c r="AI3061" s="15" t="s">
        <v>78</v>
      </c>
      <c r="AJ3061" s="15">
        <v>1714.9313964800001</v>
      </c>
      <c r="AK3061" s="15">
        <v>167.99603552599999</v>
      </c>
      <c r="AL3061" s="15">
        <v>3105225.81806</v>
      </c>
      <c r="AM3061" s="15">
        <v>1411618.1270399999</v>
      </c>
      <c r="AN3061" s="19">
        <v>0</v>
      </c>
      <c r="AO3061" s="19">
        <v>0</v>
      </c>
      <c r="AP3061" s="19">
        <v>20000</v>
      </c>
      <c r="AQ3061" s="19">
        <v>82700</v>
      </c>
      <c r="AR3061" s="34">
        <f t="shared" si="616"/>
        <v>102700</v>
      </c>
      <c r="AS3061" s="34">
        <v>0</v>
      </c>
      <c r="AT3061" s="34">
        <v>0</v>
      </c>
      <c r="AU3061" s="34">
        <v>0</v>
      </c>
      <c r="AV3061" s="34">
        <v>0</v>
      </c>
      <c r="AW3061" s="35">
        <f t="shared" si="617"/>
        <v>0</v>
      </c>
      <c r="AX3061" s="34">
        <f t="shared" si="618"/>
        <v>102700</v>
      </c>
      <c r="AY3061" s="36">
        <v>1.3258000000000001</v>
      </c>
      <c r="AZ3061" s="36">
        <v>2.0265</v>
      </c>
      <c r="BA3061" s="22"/>
      <c r="BB3061" s="19">
        <v>2054</v>
      </c>
      <c r="BC3061" s="34">
        <f t="shared" si="619"/>
        <v>1361.5966000000001</v>
      </c>
      <c r="BD3061" s="34">
        <f t="shared" si="620"/>
        <v>2081.2154999999998</v>
      </c>
      <c r="BE3061" s="38">
        <v>3.4819999999999997E-2</v>
      </c>
      <c r="BF3061" s="38">
        <f t="shared" si="626"/>
        <v>3.4819999999999997E-2</v>
      </c>
      <c r="BG3061" s="34">
        <v>0</v>
      </c>
      <c r="BH3061" s="34">
        <v>0</v>
      </c>
      <c r="BI3061" s="34">
        <f t="shared" si="622"/>
        <v>1361.5966000000001</v>
      </c>
      <c r="BJ3061" s="34">
        <f t="shared" si="623"/>
        <v>2081.2154999999998</v>
      </c>
      <c r="BK3061" s="34">
        <v>0</v>
      </c>
      <c r="BL3061" s="34">
        <v>27.215499999999793</v>
      </c>
      <c r="BM3061" s="34">
        <f t="shared" si="624"/>
        <v>27.215499999999793</v>
      </c>
      <c r="BN3061" s="39">
        <f t="shared" si="627"/>
        <v>1361.5966000000001</v>
      </c>
      <c r="BO3061" s="39">
        <f t="shared" si="628"/>
        <v>2054</v>
      </c>
      <c r="BP3061" s="39">
        <f t="shared" si="625"/>
        <v>692.40339999999992</v>
      </c>
    </row>
    <row r="3062" spans="1:68" s="25" customFormat="1" ht="14.25" x14ac:dyDescent="0.2">
      <c r="A3062" s="14">
        <v>1952</v>
      </c>
      <c r="B3062" s="40"/>
      <c r="C3062" s="15"/>
      <c r="D3062" s="16">
        <v>2163</v>
      </c>
      <c r="E3062" s="15" t="s">
        <v>23292</v>
      </c>
      <c r="F3062" s="15" t="s">
        <v>23293</v>
      </c>
      <c r="G3062" s="17" t="s">
        <v>23294</v>
      </c>
      <c r="H3062" s="17" t="s">
        <v>23295</v>
      </c>
      <c r="I3062" s="17" t="s">
        <v>86</v>
      </c>
      <c r="J3062" s="15" t="s">
        <v>23296</v>
      </c>
      <c r="K3062" s="15" t="s">
        <v>15949</v>
      </c>
      <c r="L3062" s="18" t="s">
        <v>23297</v>
      </c>
      <c r="M3062" s="15" t="s">
        <v>22123</v>
      </c>
      <c r="N3062" s="15" t="s">
        <v>22124</v>
      </c>
      <c r="O3062" s="16">
        <v>556</v>
      </c>
      <c r="P3062" s="15" t="s">
        <v>90</v>
      </c>
      <c r="Q3062" s="15">
        <v>20000</v>
      </c>
      <c r="R3062" s="15">
        <v>81000</v>
      </c>
      <c r="S3062" s="15">
        <v>101000</v>
      </c>
      <c r="T3062" s="15">
        <v>0.04</v>
      </c>
      <c r="U3062" s="15" t="s">
        <v>18717</v>
      </c>
      <c r="V3062" s="15" t="s">
        <v>76</v>
      </c>
      <c r="W3062" s="16">
        <v>1</v>
      </c>
      <c r="X3062" s="16">
        <v>1</v>
      </c>
      <c r="Y3062" s="15">
        <v>1714</v>
      </c>
      <c r="Z3062" s="15">
        <v>3.9E-2</v>
      </c>
      <c r="AA3062" s="15" t="s">
        <v>21934</v>
      </c>
      <c r="AB3062" s="15" t="s">
        <v>21935</v>
      </c>
      <c r="AC3062" s="15">
        <v>106000</v>
      </c>
      <c r="AD3062" s="26">
        <v>36850</v>
      </c>
      <c r="AE3062" s="15" t="s">
        <v>119</v>
      </c>
      <c r="AF3062" s="15" t="s">
        <v>119</v>
      </c>
      <c r="AG3062" s="16">
        <v>1</v>
      </c>
      <c r="AH3062" s="15" t="s">
        <v>23298</v>
      </c>
      <c r="AI3062" s="15" t="s">
        <v>78</v>
      </c>
      <c r="AJ3062" s="15">
        <v>1714.4040527300001</v>
      </c>
      <c r="AK3062" s="15">
        <v>167.984345797</v>
      </c>
      <c r="AL3062" s="15">
        <v>3105280.9394100001</v>
      </c>
      <c r="AM3062" s="15">
        <v>1411654.49223</v>
      </c>
      <c r="AN3062" s="19">
        <v>0</v>
      </c>
      <c r="AO3062" s="19">
        <v>0</v>
      </c>
      <c r="AP3062" s="19">
        <v>20000</v>
      </c>
      <c r="AQ3062" s="19">
        <v>81100</v>
      </c>
      <c r="AR3062" s="34">
        <f t="shared" si="616"/>
        <v>101100</v>
      </c>
      <c r="AS3062" s="34">
        <v>0</v>
      </c>
      <c r="AT3062" s="34">
        <v>0</v>
      </c>
      <c r="AU3062" s="34">
        <v>0</v>
      </c>
      <c r="AV3062" s="34">
        <v>0</v>
      </c>
      <c r="AW3062" s="35">
        <f t="shared" si="617"/>
        <v>0</v>
      </c>
      <c r="AX3062" s="34">
        <f t="shared" si="618"/>
        <v>101100</v>
      </c>
      <c r="AY3062" s="36">
        <v>1.3258000000000001</v>
      </c>
      <c r="AZ3062" s="36">
        <v>2.0265</v>
      </c>
      <c r="BA3062" s="22"/>
      <c r="BB3062" s="19">
        <v>2022</v>
      </c>
      <c r="BC3062" s="34">
        <f t="shared" si="619"/>
        <v>1340.3838000000001</v>
      </c>
      <c r="BD3062" s="34">
        <f t="shared" si="620"/>
        <v>2048.7914999999998</v>
      </c>
      <c r="BE3062" s="38">
        <v>3.4819999999999997E-2</v>
      </c>
      <c r="BF3062" s="38">
        <f t="shared" si="626"/>
        <v>3.4819999999999997E-2</v>
      </c>
      <c r="BG3062" s="34">
        <v>0</v>
      </c>
      <c r="BH3062" s="34">
        <v>0</v>
      </c>
      <c r="BI3062" s="34">
        <f t="shared" si="622"/>
        <v>1340.3838000000001</v>
      </c>
      <c r="BJ3062" s="34">
        <f t="shared" si="623"/>
        <v>2048.7914999999998</v>
      </c>
      <c r="BK3062" s="34">
        <v>0</v>
      </c>
      <c r="BL3062" s="34">
        <v>26.791499999999814</v>
      </c>
      <c r="BM3062" s="34">
        <f t="shared" si="624"/>
        <v>26.791499999999814</v>
      </c>
      <c r="BN3062" s="39">
        <f t="shared" si="627"/>
        <v>1340.3838000000001</v>
      </c>
      <c r="BO3062" s="39">
        <f t="shared" si="628"/>
        <v>2022</v>
      </c>
      <c r="BP3062" s="39">
        <f t="shared" si="625"/>
        <v>681.61619999999994</v>
      </c>
    </row>
    <row r="3063" spans="1:68" s="25" customFormat="1" ht="14.25" x14ac:dyDescent="0.2">
      <c r="A3063" s="14">
        <v>1953</v>
      </c>
      <c r="B3063" s="40"/>
      <c r="C3063" s="15" t="s">
        <v>159</v>
      </c>
      <c r="D3063" s="16">
        <v>26915</v>
      </c>
      <c r="E3063" s="15" t="s">
        <v>23299</v>
      </c>
      <c r="F3063" s="15" t="s">
        <v>23300</v>
      </c>
      <c r="G3063" s="17" t="s">
        <v>23301</v>
      </c>
      <c r="H3063" s="17" t="s">
        <v>23302</v>
      </c>
      <c r="I3063" s="17" t="s">
        <v>86</v>
      </c>
      <c r="J3063" s="15" t="s">
        <v>23303</v>
      </c>
      <c r="K3063" s="15" t="s">
        <v>4980</v>
      </c>
      <c r="L3063" s="18" t="s">
        <v>23304</v>
      </c>
      <c r="M3063" s="15" t="s">
        <v>22123</v>
      </c>
      <c r="N3063" s="15" t="s">
        <v>22124</v>
      </c>
      <c r="O3063" s="16">
        <v>556</v>
      </c>
      <c r="P3063" s="15" t="s">
        <v>90</v>
      </c>
      <c r="Q3063" s="15">
        <v>20000</v>
      </c>
      <c r="R3063" s="15">
        <v>81000</v>
      </c>
      <c r="S3063" s="15">
        <v>101000</v>
      </c>
      <c r="T3063" s="15">
        <v>0.04</v>
      </c>
      <c r="U3063" s="15" t="s">
        <v>18717</v>
      </c>
      <c r="V3063" s="15" t="s">
        <v>76</v>
      </c>
      <c r="W3063" s="16">
        <v>1</v>
      </c>
      <c r="X3063" s="16">
        <v>1</v>
      </c>
      <c r="Y3063" s="15">
        <v>1627</v>
      </c>
      <c r="Z3063" s="15">
        <v>3.6999999999999998E-2</v>
      </c>
      <c r="AA3063" s="15" t="s">
        <v>21934</v>
      </c>
      <c r="AB3063" s="15" t="s">
        <v>21935</v>
      </c>
      <c r="AC3063" s="15">
        <v>106000</v>
      </c>
      <c r="AD3063" s="26">
        <v>36850</v>
      </c>
      <c r="AE3063" s="15" t="s">
        <v>119</v>
      </c>
      <c r="AF3063" s="15" t="s">
        <v>119</v>
      </c>
      <c r="AG3063" s="16">
        <v>1</v>
      </c>
      <c r="AH3063" s="15" t="s">
        <v>23305</v>
      </c>
      <c r="AI3063" s="15" t="s">
        <v>78</v>
      </c>
      <c r="AJ3063" s="15">
        <v>1626.5134277300001</v>
      </c>
      <c r="AK3063" s="15">
        <v>164.400303345</v>
      </c>
      <c r="AL3063" s="15">
        <v>3105304.0013000001</v>
      </c>
      <c r="AM3063" s="15">
        <v>1411679.6054</v>
      </c>
      <c r="AN3063" s="19">
        <v>0</v>
      </c>
      <c r="AO3063" s="19">
        <v>0</v>
      </c>
      <c r="AP3063" s="19">
        <v>20000</v>
      </c>
      <c r="AQ3063" s="19">
        <v>81100</v>
      </c>
      <c r="AR3063" s="34">
        <f t="shared" si="616"/>
        <v>101100</v>
      </c>
      <c r="AS3063" s="34">
        <v>0</v>
      </c>
      <c r="AT3063" s="34">
        <v>0</v>
      </c>
      <c r="AU3063" s="34">
        <v>0</v>
      </c>
      <c r="AV3063" s="34">
        <v>0</v>
      </c>
      <c r="AW3063" s="35">
        <f t="shared" si="617"/>
        <v>0</v>
      </c>
      <c r="AX3063" s="34">
        <f t="shared" si="618"/>
        <v>101100</v>
      </c>
      <c r="AY3063" s="36">
        <v>1.3258000000000001</v>
      </c>
      <c r="AZ3063" s="36">
        <v>2.0265</v>
      </c>
      <c r="BA3063" s="22"/>
      <c r="BB3063" s="19">
        <v>2022</v>
      </c>
      <c r="BC3063" s="34">
        <f t="shared" si="619"/>
        <v>1340.3838000000001</v>
      </c>
      <c r="BD3063" s="34">
        <f t="shared" si="620"/>
        <v>2048.7914999999998</v>
      </c>
      <c r="BE3063" s="38">
        <v>3.4819999999999997E-2</v>
      </c>
      <c r="BF3063" s="38">
        <f t="shared" si="626"/>
        <v>3.4819999999999997E-2</v>
      </c>
      <c r="BG3063" s="34">
        <v>0</v>
      </c>
      <c r="BH3063" s="34">
        <v>0</v>
      </c>
      <c r="BI3063" s="34">
        <f t="shared" si="622"/>
        <v>1340.3838000000001</v>
      </c>
      <c r="BJ3063" s="34">
        <f t="shared" si="623"/>
        <v>2048.7914999999998</v>
      </c>
      <c r="BK3063" s="34">
        <v>0</v>
      </c>
      <c r="BL3063" s="34">
        <v>26.791499999999814</v>
      </c>
      <c r="BM3063" s="34">
        <f t="shared" si="624"/>
        <v>26.791499999999814</v>
      </c>
      <c r="BN3063" s="39">
        <f t="shared" si="627"/>
        <v>1340.3838000000001</v>
      </c>
      <c r="BO3063" s="39">
        <f t="shared" si="628"/>
        <v>2022</v>
      </c>
      <c r="BP3063" s="39">
        <f t="shared" si="625"/>
        <v>681.61619999999994</v>
      </c>
    </row>
    <row r="3064" spans="1:68" s="25" customFormat="1" ht="14.25" x14ac:dyDescent="0.2">
      <c r="A3064" s="14">
        <v>1954</v>
      </c>
      <c r="B3064" s="40"/>
      <c r="C3064" s="15" t="s">
        <v>23306</v>
      </c>
      <c r="D3064" s="16">
        <v>14286</v>
      </c>
      <c r="E3064" s="15" t="s">
        <v>23307</v>
      </c>
      <c r="F3064" s="15" t="s">
        <v>23306</v>
      </c>
      <c r="G3064" s="17" t="s">
        <v>23308</v>
      </c>
      <c r="H3064" s="17" t="s">
        <v>23309</v>
      </c>
      <c r="I3064" s="17" t="s">
        <v>86</v>
      </c>
      <c r="J3064" s="15" t="s">
        <v>23310</v>
      </c>
      <c r="K3064" s="15" t="s">
        <v>19962</v>
      </c>
      <c r="L3064" s="18" t="s">
        <v>23311</v>
      </c>
      <c r="M3064" s="15" t="s">
        <v>22123</v>
      </c>
      <c r="N3064" s="15" t="s">
        <v>22124</v>
      </c>
      <c r="O3064" s="16">
        <v>556</v>
      </c>
      <c r="P3064" s="15" t="s">
        <v>90</v>
      </c>
      <c r="Q3064" s="15">
        <v>20000</v>
      </c>
      <c r="R3064" s="15">
        <v>78200</v>
      </c>
      <c r="S3064" s="15">
        <v>98200</v>
      </c>
      <c r="T3064" s="15">
        <v>0</v>
      </c>
      <c r="U3064" s="15" t="s">
        <v>18717</v>
      </c>
      <c r="V3064" s="15" t="s">
        <v>76</v>
      </c>
      <c r="W3064" s="16">
        <v>1</v>
      </c>
      <c r="X3064" s="16">
        <v>1</v>
      </c>
      <c r="Y3064" s="15">
        <v>1605</v>
      </c>
      <c r="Z3064" s="15">
        <v>3.6999999999999998E-2</v>
      </c>
      <c r="AA3064" s="15" t="s">
        <v>21934</v>
      </c>
      <c r="AB3064" s="15" t="s">
        <v>21935</v>
      </c>
      <c r="AC3064" s="15">
        <v>103000</v>
      </c>
      <c r="AD3064" s="26">
        <v>38188</v>
      </c>
      <c r="AE3064" s="15" t="s">
        <v>183</v>
      </c>
      <c r="AF3064" s="15" t="s">
        <v>23312</v>
      </c>
      <c r="AG3064" s="16">
        <v>1</v>
      </c>
      <c r="AH3064" s="15" t="s">
        <v>23313</v>
      </c>
      <c r="AI3064" s="15" t="s">
        <v>78</v>
      </c>
      <c r="AJ3064" s="15">
        <v>1604.7521972699999</v>
      </c>
      <c r="AK3064" s="15">
        <v>163.509902262</v>
      </c>
      <c r="AL3064" s="15">
        <v>3105313.3638399998</v>
      </c>
      <c r="AM3064" s="15">
        <v>1411726.03984</v>
      </c>
      <c r="AN3064" s="19">
        <v>0</v>
      </c>
      <c r="AO3064" s="19">
        <v>0</v>
      </c>
      <c r="AP3064" s="19">
        <v>20000</v>
      </c>
      <c r="AQ3064" s="19">
        <v>78200</v>
      </c>
      <c r="AR3064" s="34">
        <f t="shared" ref="AR3064:AR3127" si="629">SUM(AN3064:AQ3064)</f>
        <v>98200</v>
      </c>
      <c r="AS3064" s="34">
        <v>0</v>
      </c>
      <c r="AT3064" s="34">
        <v>0</v>
      </c>
      <c r="AU3064" s="34">
        <v>0</v>
      </c>
      <c r="AV3064" s="34">
        <v>0</v>
      </c>
      <c r="AW3064" s="35">
        <f t="shared" ref="AW3064:AW3127" si="630">SUM(AS3064:AV3064)</f>
        <v>0</v>
      </c>
      <c r="AX3064" s="34">
        <f t="shared" ref="AX3064:AX3127" si="631">AR3064-AW3064</f>
        <v>98200</v>
      </c>
      <c r="AY3064" s="36">
        <v>1.3258000000000001</v>
      </c>
      <c r="AZ3064" s="36">
        <v>2.0265</v>
      </c>
      <c r="BA3064" s="22"/>
      <c r="BB3064" s="19">
        <v>1964</v>
      </c>
      <c r="BC3064" s="34">
        <f t="shared" ref="BC3064:BC3127" si="632">(AX3064/100)*AY3064</f>
        <v>1301.9356</v>
      </c>
      <c r="BD3064" s="34">
        <f t="shared" ref="BD3064:BD3127" si="633">(AX3064/100)*AZ3064</f>
        <v>1990.0229999999999</v>
      </c>
      <c r="BE3064" s="38">
        <v>3.4819999999999997E-2</v>
      </c>
      <c r="BF3064" s="38">
        <f t="shared" si="626"/>
        <v>3.4819999999999997E-2</v>
      </c>
      <c r="BG3064" s="34">
        <v>0</v>
      </c>
      <c r="BH3064" s="34">
        <v>0</v>
      </c>
      <c r="BI3064" s="34">
        <f t="shared" ref="BI3064:BI3127" si="634">BC3064-BG3064</f>
        <v>1301.9356</v>
      </c>
      <c r="BJ3064" s="34">
        <f t="shared" ref="BJ3064:BJ3127" si="635">BD3064-BH3064</f>
        <v>1990.0229999999999</v>
      </c>
      <c r="BK3064" s="34">
        <v>0</v>
      </c>
      <c r="BL3064" s="34">
        <v>26.022999999999911</v>
      </c>
      <c r="BM3064" s="34">
        <f t="shared" ref="BM3064:BM3127" si="636">BL3064-BK3064</f>
        <v>26.022999999999911</v>
      </c>
      <c r="BN3064" s="39">
        <f t="shared" si="627"/>
        <v>1301.9356</v>
      </c>
      <c r="BO3064" s="39">
        <f t="shared" si="628"/>
        <v>1964</v>
      </c>
      <c r="BP3064" s="39">
        <f t="shared" si="625"/>
        <v>662.06439999999998</v>
      </c>
    </row>
    <row r="3065" spans="1:68" s="25" customFormat="1" ht="14.25" x14ac:dyDescent="0.2">
      <c r="A3065" s="14">
        <v>1955</v>
      </c>
      <c r="B3065" s="40"/>
      <c r="C3065" s="15"/>
      <c r="D3065" s="16">
        <v>28235</v>
      </c>
      <c r="E3065" s="15" t="s">
        <v>23314</v>
      </c>
      <c r="F3065" s="15" t="s">
        <v>23315</v>
      </c>
      <c r="G3065" s="17" t="s">
        <v>23316</v>
      </c>
      <c r="H3065" s="17" t="s">
        <v>23317</v>
      </c>
      <c r="I3065" s="17" t="s">
        <v>86</v>
      </c>
      <c r="J3065" s="15" t="s">
        <v>23317</v>
      </c>
      <c r="K3065" s="15" t="s">
        <v>9180</v>
      </c>
      <c r="L3065" s="18" t="s">
        <v>23318</v>
      </c>
      <c r="M3065" s="15" t="s">
        <v>22123</v>
      </c>
      <c r="N3065" s="15" t="s">
        <v>22124</v>
      </c>
      <c r="O3065" s="16">
        <v>556</v>
      </c>
      <c r="P3065" s="15" t="s">
        <v>90</v>
      </c>
      <c r="Q3065" s="15">
        <v>20000</v>
      </c>
      <c r="R3065" s="15">
        <v>80000</v>
      </c>
      <c r="S3065" s="15">
        <v>100000</v>
      </c>
      <c r="T3065" s="15">
        <v>0.04</v>
      </c>
      <c r="U3065" s="15" t="s">
        <v>18717</v>
      </c>
      <c r="V3065" s="15" t="s">
        <v>76</v>
      </c>
      <c r="W3065" s="16">
        <v>1</v>
      </c>
      <c r="X3065" s="16">
        <v>1</v>
      </c>
      <c r="Y3065" s="15">
        <v>1715</v>
      </c>
      <c r="Z3065" s="15">
        <v>3.9E-2</v>
      </c>
      <c r="AA3065" s="15" t="s">
        <v>21934</v>
      </c>
      <c r="AB3065" s="15" t="s">
        <v>21935</v>
      </c>
      <c r="AC3065" s="15">
        <v>106000</v>
      </c>
      <c r="AD3065" s="26">
        <v>36850</v>
      </c>
      <c r="AE3065" s="15" t="s">
        <v>119</v>
      </c>
      <c r="AF3065" s="15" t="s">
        <v>119</v>
      </c>
      <c r="AG3065" s="16">
        <v>1</v>
      </c>
      <c r="AH3065" s="15" t="s">
        <v>23319</v>
      </c>
      <c r="AI3065" s="15" t="s">
        <v>78</v>
      </c>
      <c r="AJ3065" s="15">
        <v>1714.5056152300001</v>
      </c>
      <c r="AK3065" s="15">
        <v>167.99020339</v>
      </c>
      <c r="AL3065" s="15">
        <v>3105309.70523</v>
      </c>
      <c r="AM3065" s="15">
        <v>1411759.7166899999</v>
      </c>
      <c r="AN3065" s="19">
        <v>0</v>
      </c>
      <c r="AO3065" s="19">
        <v>0</v>
      </c>
      <c r="AP3065" s="19">
        <v>20000</v>
      </c>
      <c r="AQ3065" s="19">
        <v>80000</v>
      </c>
      <c r="AR3065" s="34">
        <f t="shared" si="629"/>
        <v>100000</v>
      </c>
      <c r="AS3065" s="34">
        <v>0</v>
      </c>
      <c r="AT3065" s="34">
        <v>0</v>
      </c>
      <c r="AU3065" s="34">
        <v>0</v>
      </c>
      <c r="AV3065" s="34">
        <v>0</v>
      </c>
      <c r="AW3065" s="35">
        <f t="shared" si="630"/>
        <v>0</v>
      </c>
      <c r="AX3065" s="34">
        <f t="shared" si="631"/>
        <v>100000</v>
      </c>
      <c r="AY3065" s="36">
        <v>1.3258000000000001</v>
      </c>
      <c r="AZ3065" s="36">
        <v>2.0265</v>
      </c>
      <c r="BA3065" s="22"/>
      <c r="BB3065" s="19">
        <v>2000</v>
      </c>
      <c r="BC3065" s="34">
        <f t="shared" si="632"/>
        <v>1325.8000000000002</v>
      </c>
      <c r="BD3065" s="34">
        <f t="shared" si="633"/>
        <v>2026.5</v>
      </c>
      <c r="BE3065" s="38">
        <v>3.4819999999999997E-2</v>
      </c>
      <c r="BF3065" s="38">
        <f t="shared" si="626"/>
        <v>3.4819999999999997E-2</v>
      </c>
      <c r="BG3065" s="34">
        <v>0</v>
      </c>
      <c r="BH3065" s="34">
        <v>0</v>
      </c>
      <c r="BI3065" s="34">
        <f t="shared" si="634"/>
        <v>1325.8000000000002</v>
      </c>
      <c r="BJ3065" s="34">
        <f t="shared" si="635"/>
        <v>2026.5</v>
      </c>
      <c r="BK3065" s="34">
        <v>0</v>
      </c>
      <c r="BL3065" s="34">
        <v>26.5</v>
      </c>
      <c r="BM3065" s="34">
        <f t="shared" si="636"/>
        <v>26.5</v>
      </c>
      <c r="BN3065" s="39">
        <f t="shared" si="627"/>
        <v>1325.8000000000002</v>
      </c>
      <c r="BO3065" s="39">
        <f t="shared" si="628"/>
        <v>2000</v>
      </c>
      <c r="BP3065" s="39">
        <f t="shared" si="625"/>
        <v>674.19999999999982</v>
      </c>
    </row>
    <row r="3066" spans="1:68" s="25" customFormat="1" ht="14.25" x14ac:dyDescent="0.2">
      <c r="A3066" s="14">
        <v>1957</v>
      </c>
      <c r="B3066" s="40"/>
      <c r="C3066" s="15" t="s">
        <v>13867</v>
      </c>
      <c r="D3066" s="16">
        <v>36500</v>
      </c>
      <c r="E3066" s="15" t="s">
        <v>23320</v>
      </c>
      <c r="F3066" s="15" t="s">
        <v>23321</v>
      </c>
      <c r="G3066" s="17" t="s">
        <v>23322</v>
      </c>
      <c r="H3066" s="17" t="s">
        <v>23323</v>
      </c>
      <c r="I3066" s="17" t="s">
        <v>86</v>
      </c>
      <c r="J3066" s="15" t="s">
        <v>23324</v>
      </c>
      <c r="K3066" s="15" t="s">
        <v>13872</v>
      </c>
      <c r="L3066" s="18" t="s">
        <v>23325</v>
      </c>
      <c r="M3066" s="15" t="s">
        <v>22123</v>
      </c>
      <c r="N3066" s="15" t="s">
        <v>22124</v>
      </c>
      <c r="O3066" s="16">
        <v>556</v>
      </c>
      <c r="P3066" s="15" t="s">
        <v>90</v>
      </c>
      <c r="Q3066" s="15">
        <v>20000</v>
      </c>
      <c r="R3066" s="15">
        <v>95100</v>
      </c>
      <c r="S3066" s="15">
        <v>115100</v>
      </c>
      <c r="T3066" s="15">
        <v>0.04</v>
      </c>
      <c r="U3066" s="15" t="s">
        <v>18717</v>
      </c>
      <c r="V3066" s="15" t="s">
        <v>76</v>
      </c>
      <c r="W3066" s="16">
        <v>1</v>
      </c>
      <c r="X3066" s="16">
        <v>1</v>
      </c>
      <c r="Y3066" s="15">
        <v>1694</v>
      </c>
      <c r="Z3066" s="15">
        <v>3.9E-2</v>
      </c>
      <c r="AA3066" s="15" t="s">
        <v>21934</v>
      </c>
      <c r="AB3066" s="15" t="s">
        <v>21935</v>
      </c>
      <c r="AC3066" s="15">
        <v>190000</v>
      </c>
      <c r="AD3066" s="26">
        <v>41260</v>
      </c>
      <c r="AE3066" s="15" t="s">
        <v>211</v>
      </c>
      <c r="AF3066" s="15" t="s">
        <v>23326</v>
      </c>
      <c r="AG3066" s="16">
        <v>1</v>
      </c>
      <c r="AH3066" s="15" t="s">
        <v>23327</v>
      </c>
      <c r="AI3066" s="15" t="s">
        <v>78</v>
      </c>
      <c r="AJ3066" s="15">
        <v>1694.05957031</v>
      </c>
      <c r="AK3066" s="15">
        <v>167.14678306299999</v>
      </c>
      <c r="AL3066" s="15">
        <v>3105231.1759000001</v>
      </c>
      <c r="AM3066" s="15">
        <v>1411792.0343500001</v>
      </c>
      <c r="AN3066" s="19">
        <v>0</v>
      </c>
      <c r="AO3066" s="19">
        <v>0</v>
      </c>
      <c r="AP3066" s="19">
        <v>20000</v>
      </c>
      <c r="AQ3066" s="19">
        <v>95100</v>
      </c>
      <c r="AR3066" s="34">
        <f t="shared" si="629"/>
        <v>115100</v>
      </c>
      <c r="AS3066" s="34">
        <v>0</v>
      </c>
      <c r="AT3066" s="34">
        <v>0</v>
      </c>
      <c r="AU3066" s="34">
        <v>0</v>
      </c>
      <c r="AV3066" s="34">
        <v>0</v>
      </c>
      <c r="AW3066" s="35">
        <f t="shared" si="630"/>
        <v>0</v>
      </c>
      <c r="AX3066" s="34">
        <f t="shared" si="631"/>
        <v>115100</v>
      </c>
      <c r="AY3066" s="36">
        <v>1.3258000000000001</v>
      </c>
      <c r="AZ3066" s="36">
        <v>2.0265</v>
      </c>
      <c r="BA3066" s="22"/>
      <c r="BB3066" s="19">
        <v>2302</v>
      </c>
      <c r="BC3066" s="34">
        <f t="shared" si="632"/>
        <v>1525.9958000000001</v>
      </c>
      <c r="BD3066" s="34">
        <f t="shared" si="633"/>
        <v>2332.5014999999999</v>
      </c>
      <c r="BE3066" s="38">
        <v>3.4819999999999997E-2</v>
      </c>
      <c r="BF3066" s="38">
        <f t="shared" si="626"/>
        <v>3.4819999999999997E-2</v>
      </c>
      <c r="BG3066" s="34">
        <v>0</v>
      </c>
      <c r="BH3066" s="34">
        <v>0</v>
      </c>
      <c r="BI3066" s="34">
        <f t="shared" si="634"/>
        <v>1525.9958000000001</v>
      </c>
      <c r="BJ3066" s="34">
        <f t="shared" si="635"/>
        <v>2332.5014999999999</v>
      </c>
      <c r="BK3066" s="34">
        <v>0</v>
      </c>
      <c r="BL3066" s="34">
        <v>30.501499999999851</v>
      </c>
      <c r="BM3066" s="34">
        <f t="shared" si="636"/>
        <v>30.501499999999851</v>
      </c>
      <c r="BN3066" s="39">
        <f t="shared" si="627"/>
        <v>1525.9958000000001</v>
      </c>
      <c r="BO3066" s="39">
        <f t="shared" si="628"/>
        <v>2302</v>
      </c>
      <c r="BP3066" s="39">
        <f t="shared" si="625"/>
        <v>776.00419999999986</v>
      </c>
    </row>
    <row r="3067" spans="1:68" s="25" customFormat="1" ht="14.25" x14ac:dyDescent="0.2">
      <c r="A3067" s="14">
        <v>1958</v>
      </c>
      <c r="B3067" s="40"/>
      <c r="C3067" s="15" t="s">
        <v>176</v>
      </c>
      <c r="D3067" s="16">
        <v>13858</v>
      </c>
      <c r="E3067" s="15" t="s">
        <v>23328</v>
      </c>
      <c r="F3067" s="15" t="s">
        <v>23329</v>
      </c>
      <c r="G3067" s="17" t="s">
        <v>23330</v>
      </c>
      <c r="H3067" s="17" t="s">
        <v>23331</v>
      </c>
      <c r="I3067" s="17" t="s">
        <v>86</v>
      </c>
      <c r="J3067" s="15" t="s">
        <v>23332</v>
      </c>
      <c r="K3067" s="15" t="s">
        <v>450</v>
      </c>
      <c r="L3067" s="18" t="s">
        <v>23333</v>
      </c>
      <c r="M3067" s="15" t="s">
        <v>22123</v>
      </c>
      <c r="N3067" s="15" t="s">
        <v>22124</v>
      </c>
      <c r="O3067" s="16">
        <v>556</v>
      </c>
      <c r="P3067" s="15" t="s">
        <v>90</v>
      </c>
      <c r="Q3067" s="15">
        <v>20000</v>
      </c>
      <c r="R3067" s="15">
        <v>82600</v>
      </c>
      <c r="S3067" s="15">
        <v>102600</v>
      </c>
      <c r="T3067" s="15">
        <v>0.05</v>
      </c>
      <c r="U3067" s="15" t="s">
        <v>18717</v>
      </c>
      <c r="V3067" s="15" t="s">
        <v>76</v>
      </c>
      <c r="W3067" s="16">
        <v>1</v>
      </c>
      <c r="X3067" s="16">
        <v>1</v>
      </c>
      <c r="Y3067" s="15">
        <v>1939</v>
      </c>
      <c r="Z3067" s="15">
        <v>4.4999999999999998E-2</v>
      </c>
      <c r="AA3067" s="15" t="s">
        <v>21934</v>
      </c>
      <c r="AB3067" s="15" t="s">
        <v>21935</v>
      </c>
      <c r="AC3067" s="15">
        <v>0</v>
      </c>
      <c r="AD3067" s="26">
        <v>37709</v>
      </c>
      <c r="AE3067" s="15" t="s">
        <v>147</v>
      </c>
      <c r="AF3067" s="15" t="s">
        <v>12032</v>
      </c>
      <c r="AG3067" s="16">
        <v>1</v>
      </c>
      <c r="AH3067" s="15" t="s">
        <v>23334</v>
      </c>
      <c r="AI3067" s="15" t="s">
        <v>78</v>
      </c>
      <c r="AJ3067" s="15">
        <v>1939.4641113299999</v>
      </c>
      <c r="AK3067" s="15">
        <v>177.16748536</v>
      </c>
      <c r="AL3067" s="15">
        <v>3105237.4988799999</v>
      </c>
      <c r="AM3067" s="15">
        <v>1411728.51856</v>
      </c>
      <c r="AN3067" s="19">
        <v>0</v>
      </c>
      <c r="AO3067" s="19">
        <v>0</v>
      </c>
      <c r="AP3067" s="19">
        <v>20000</v>
      </c>
      <c r="AQ3067" s="19">
        <v>82700</v>
      </c>
      <c r="AR3067" s="34">
        <f t="shared" si="629"/>
        <v>102700</v>
      </c>
      <c r="AS3067" s="34">
        <v>0</v>
      </c>
      <c r="AT3067" s="34">
        <v>0</v>
      </c>
      <c r="AU3067" s="34">
        <v>0</v>
      </c>
      <c r="AV3067" s="34">
        <v>0</v>
      </c>
      <c r="AW3067" s="35">
        <f t="shared" si="630"/>
        <v>0</v>
      </c>
      <c r="AX3067" s="34">
        <f t="shared" si="631"/>
        <v>102700</v>
      </c>
      <c r="AY3067" s="36">
        <v>1.3258000000000001</v>
      </c>
      <c r="AZ3067" s="36">
        <v>2.0265</v>
      </c>
      <c r="BA3067" s="22"/>
      <c r="BB3067" s="19">
        <v>2054</v>
      </c>
      <c r="BC3067" s="34">
        <f t="shared" si="632"/>
        <v>1361.5966000000001</v>
      </c>
      <c r="BD3067" s="34">
        <f t="shared" si="633"/>
        <v>2081.2154999999998</v>
      </c>
      <c r="BE3067" s="38">
        <v>3.4819999999999997E-2</v>
      </c>
      <c r="BF3067" s="38">
        <f t="shared" si="626"/>
        <v>3.4819999999999997E-2</v>
      </c>
      <c r="BG3067" s="34">
        <v>0</v>
      </c>
      <c r="BH3067" s="34">
        <v>0</v>
      </c>
      <c r="BI3067" s="34">
        <f t="shared" si="634"/>
        <v>1361.5966000000001</v>
      </c>
      <c r="BJ3067" s="34">
        <f t="shared" si="635"/>
        <v>2081.2154999999998</v>
      </c>
      <c r="BK3067" s="34">
        <v>0</v>
      </c>
      <c r="BL3067" s="34">
        <v>27.215499999999793</v>
      </c>
      <c r="BM3067" s="34">
        <f t="shared" si="636"/>
        <v>27.215499999999793</v>
      </c>
      <c r="BN3067" s="39">
        <f t="shared" si="627"/>
        <v>1361.5966000000001</v>
      </c>
      <c r="BO3067" s="39">
        <f t="shared" si="628"/>
        <v>2054</v>
      </c>
      <c r="BP3067" s="39">
        <f t="shared" si="625"/>
        <v>692.40339999999992</v>
      </c>
    </row>
    <row r="3068" spans="1:68" s="25" customFormat="1" ht="14.25" x14ac:dyDescent="0.2">
      <c r="A3068" s="14">
        <v>1959</v>
      </c>
      <c r="B3068" s="40"/>
      <c r="C3068" s="15"/>
      <c r="D3068" s="16">
        <v>19821</v>
      </c>
      <c r="E3068" s="15" t="s">
        <v>23335</v>
      </c>
      <c r="F3068" s="15" t="s">
        <v>23336</v>
      </c>
      <c r="G3068" s="17" t="s">
        <v>23337</v>
      </c>
      <c r="H3068" s="17" t="s">
        <v>23338</v>
      </c>
      <c r="I3068" s="17" t="s">
        <v>86</v>
      </c>
      <c r="J3068" s="15" t="s">
        <v>23339</v>
      </c>
      <c r="K3068" s="15" t="s">
        <v>23340</v>
      </c>
      <c r="L3068" s="18" t="s">
        <v>23341</v>
      </c>
      <c r="M3068" s="15" t="s">
        <v>22123</v>
      </c>
      <c r="N3068" s="15" t="s">
        <v>22124</v>
      </c>
      <c r="O3068" s="16">
        <v>556</v>
      </c>
      <c r="P3068" s="15" t="s">
        <v>90</v>
      </c>
      <c r="Q3068" s="15">
        <v>20000</v>
      </c>
      <c r="R3068" s="15">
        <v>82600</v>
      </c>
      <c r="S3068" s="15">
        <v>102600</v>
      </c>
      <c r="T3068" s="15">
        <v>0.05</v>
      </c>
      <c r="U3068" s="15" t="s">
        <v>18717</v>
      </c>
      <c r="V3068" s="15" t="s">
        <v>76</v>
      </c>
      <c r="W3068" s="16">
        <v>1</v>
      </c>
      <c r="X3068" s="16">
        <v>1</v>
      </c>
      <c r="Y3068" s="15">
        <v>1960</v>
      </c>
      <c r="Z3068" s="15">
        <v>4.4999999999999998E-2</v>
      </c>
      <c r="AA3068" s="15" t="s">
        <v>21934</v>
      </c>
      <c r="AB3068" s="15" t="s">
        <v>21935</v>
      </c>
      <c r="AC3068" s="15">
        <v>116000</v>
      </c>
      <c r="AD3068" s="26">
        <v>41886</v>
      </c>
      <c r="AE3068" s="15" t="s">
        <v>119</v>
      </c>
      <c r="AF3068" s="15" t="s">
        <v>119</v>
      </c>
      <c r="AG3068" s="16">
        <v>1</v>
      </c>
      <c r="AH3068" s="15" t="s">
        <v>23342</v>
      </c>
      <c r="AI3068" s="15" t="s">
        <v>78</v>
      </c>
      <c r="AJ3068" s="15">
        <v>1959.9624023399999</v>
      </c>
      <c r="AK3068" s="15">
        <v>177.998135811</v>
      </c>
      <c r="AL3068" s="15">
        <v>3105234.18029</v>
      </c>
      <c r="AM3068" s="15">
        <v>1411688.8659099999</v>
      </c>
      <c r="AN3068" s="19">
        <v>0</v>
      </c>
      <c r="AO3068" s="19">
        <v>0</v>
      </c>
      <c r="AP3068" s="19">
        <v>20000</v>
      </c>
      <c r="AQ3068" s="19">
        <v>82700</v>
      </c>
      <c r="AR3068" s="34">
        <f t="shared" si="629"/>
        <v>102700</v>
      </c>
      <c r="AS3068" s="34">
        <v>0</v>
      </c>
      <c r="AT3068" s="34">
        <v>0</v>
      </c>
      <c r="AU3068" s="34">
        <v>0</v>
      </c>
      <c r="AV3068" s="34">
        <v>0</v>
      </c>
      <c r="AW3068" s="35">
        <f t="shared" si="630"/>
        <v>0</v>
      </c>
      <c r="AX3068" s="34">
        <f t="shared" si="631"/>
        <v>102700</v>
      </c>
      <c r="AY3068" s="36">
        <v>1.3258000000000001</v>
      </c>
      <c r="AZ3068" s="36">
        <v>2.0265</v>
      </c>
      <c r="BA3068" s="22"/>
      <c r="BB3068" s="19">
        <v>2054</v>
      </c>
      <c r="BC3068" s="34">
        <f t="shared" si="632"/>
        <v>1361.5966000000001</v>
      </c>
      <c r="BD3068" s="34">
        <f t="shared" si="633"/>
        <v>2081.2154999999998</v>
      </c>
      <c r="BE3068" s="38">
        <v>3.4819999999999997E-2</v>
      </c>
      <c r="BF3068" s="38">
        <f t="shared" si="626"/>
        <v>3.4819999999999997E-2</v>
      </c>
      <c r="BG3068" s="34">
        <v>0</v>
      </c>
      <c r="BH3068" s="34">
        <v>0</v>
      </c>
      <c r="BI3068" s="34">
        <f t="shared" si="634"/>
        <v>1361.5966000000001</v>
      </c>
      <c r="BJ3068" s="34">
        <f t="shared" si="635"/>
        <v>2081.2154999999998</v>
      </c>
      <c r="BK3068" s="34">
        <v>0</v>
      </c>
      <c r="BL3068" s="34">
        <v>27.215499999999793</v>
      </c>
      <c r="BM3068" s="34">
        <f t="shared" si="636"/>
        <v>27.215499999999793</v>
      </c>
      <c r="BN3068" s="39">
        <f t="shared" si="627"/>
        <v>1361.5966000000001</v>
      </c>
      <c r="BO3068" s="39">
        <f t="shared" si="628"/>
        <v>2054</v>
      </c>
      <c r="BP3068" s="39">
        <f t="shared" si="625"/>
        <v>692.40339999999992</v>
      </c>
    </row>
    <row r="3069" spans="1:68" s="25" customFormat="1" ht="14.25" x14ac:dyDescent="0.2">
      <c r="A3069" s="14">
        <v>1960</v>
      </c>
      <c r="B3069" s="40"/>
      <c r="C3069" s="15" t="s">
        <v>23343</v>
      </c>
      <c r="D3069" s="16">
        <v>25463</v>
      </c>
      <c r="E3069" s="15" t="s">
        <v>23344</v>
      </c>
      <c r="F3069" s="15" t="s">
        <v>23343</v>
      </c>
      <c r="G3069" s="17" t="s">
        <v>23345</v>
      </c>
      <c r="H3069" s="17" t="s">
        <v>23346</v>
      </c>
      <c r="I3069" s="17" t="s">
        <v>86</v>
      </c>
      <c r="J3069" s="15" t="s">
        <v>23347</v>
      </c>
      <c r="K3069" s="15" t="s">
        <v>8820</v>
      </c>
      <c r="L3069" s="18" t="s">
        <v>23348</v>
      </c>
      <c r="M3069" s="15" t="s">
        <v>22123</v>
      </c>
      <c r="N3069" s="15" t="s">
        <v>22124</v>
      </c>
      <c r="O3069" s="16">
        <v>556</v>
      </c>
      <c r="P3069" s="15" t="s">
        <v>90</v>
      </c>
      <c r="Q3069" s="15">
        <v>20000</v>
      </c>
      <c r="R3069" s="15">
        <v>80900</v>
      </c>
      <c r="S3069" s="15">
        <v>100900</v>
      </c>
      <c r="T3069" s="15">
        <v>0.04</v>
      </c>
      <c r="U3069" s="15" t="s">
        <v>18717</v>
      </c>
      <c r="V3069" s="15" t="s">
        <v>76</v>
      </c>
      <c r="W3069" s="16">
        <v>1</v>
      </c>
      <c r="X3069" s="16">
        <v>1</v>
      </c>
      <c r="Y3069" s="15">
        <v>1715</v>
      </c>
      <c r="Z3069" s="15">
        <v>3.9E-2</v>
      </c>
      <c r="AA3069" s="15" t="s">
        <v>21934</v>
      </c>
      <c r="AB3069" s="15" t="s">
        <v>21935</v>
      </c>
      <c r="AC3069" s="15">
        <v>26500</v>
      </c>
      <c r="AD3069" s="26">
        <v>36896</v>
      </c>
      <c r="AE3069" s="15" t="s">
        <v>119</v>
      </c>
      <c r="AF3069" s="15" t="s">
        <v>119</v>
      </c>
      <c r="AG3069" s="16">
        <v>1</v>
      </c>
      <c r="AH3069" s="15" t="s">
        <v>23349</v>
      </c>
      <c r="AI3069" s="15" t="s">
        <v>78</v>
      </c>
      <c r="AJ3069" s="15">
        <v>1714.99731445</v>
      </c>
      <c r="AK3069" s="15">
        <v>167.99991155500001</v>
      </c>
      <c r="AL3069" s="15">
        <v>3105114.5560699999</v>
      </c>
      <c r="AM3069" s="15">
        <v>1411708.0769400001</v>
      </c>
      <c r="AN3069" s="19">
        <v>0</v>
      </c>
      <c r="AO3069" s="19">
        <v>0</v>
      </c>
      <c r="AP3069" s="19">
        <v>20000</v>
      </c>
      <c r="AQ3069" s="19">
        <v>80900</v>
      </c>
      <c r="AR3069" s="34">
        <f t="shared" si="629"/>
        <v>100900</v>
      </c>
      <c r="AS3069" s="34">
        <v>0</v>
      </c>
      <c r="AT3069" s="34">
        <v>0</v>
      </c>
      <c r="AU3069" s="34">
        <v>0</v>
      </c>
      <c r="AV3069" s="34">
        <v>0</v>
      </c>
      <c r="AW3069" s="35">
        <f t="shared" si="630"/>
        <v>0</v>
      </c>
      <c r="AX3069" s="34">
        <f t="shared" si="631"/>
        <v>100900</v>
      </c>
      <c r="AY3069" s="36">
        <v>1.3258000000000001</v>
      </c>
      <c r="AZ3069" s="36">
        <v>2.0265</v>
      </c>
      <c r="BA3069" s="22"/>
      <c r="BB3069" s="19">
        <v>2018</v>
      </c>
      <c r="BC3069" s="34">
        <f t="shared" si="632"/>
        <v>1337.7322000000001</v>
      </c>
      <c r="BD3069" s="34">
        <f t="shared" si="633"/>
        <v>2044.7384999999999</v>
      </c>
      <c r="BE3069" s="38">
        <v>3.4819999999999997E-2</v>
      </c>
      <c r="BF3069" s="38">
        <f t="shared" si="626"/>
        <v>3.4819999999999997E-2</v>
      </c>
      <c r="BG3069" s="34">
        <v>0</v>
      </c>
      <c r="BH3069" s="34">
        <v>0</v>
      </c>
      <c r="BI3069" s="34">
        <f t="shared" si="634"/>
        <v>1337.7322000000001</v>
      </c>
      <c r="BJ3069" s="34">
        <f t="shared" si="635"/>
        <v>2044.7384999999999</v>
      </c>
      <c r="BK3069" s="34">
        <v>0</v>
      </c>
      <c r="BL3069" s="34">
        <v>26.738499999999931</v>
      </c>
      <c r="BM3069" s="34">
        <f t="shared" si="636"/>
        <v>26.738499999999931</v>
      </c>
      <c r="BN3069" s="39">
        <f t="shared" si="627"/>
        <v>1337.7322000000001</v>
      </c>
      <c r="BO3069" s="39">
        <f t="shared" si="628"/>
        <v>2018</v>
      </c>
      <c r="BP3069" s="39">
        <f t="shared" si="625"/>
        <v>680.26779999999985</v>
      </c>
    </row>
    <row r="3070" spans="1:68" s="25" customFormat="1" ht="14.25" x14ac:dyDescent="0.2">
      <c r="A3070" s="14">
        <v>1961</v>
      </c>
      <c r="B3070" s="40"/>
      <c r="C3070" s="15" t="s">
        <v>159</v>
      </c>
      <c r="D3070" s="16">
        <v>12881</v>
      </c>
      <c r="E3070" s="15" t="s">
        <v>23350</v>
      </c>
      <c r="F3070" s="15" t="s">
        <v>23351</v>
      </c>
      <c r="G3070" s="17" t="s">
        <v>23352</v>
      </c>
      <c r="H3070" s="17" t="s">
        <v>23353</v>
      </c>
      <c r="I3070" s="17" t="s">
        <v>23354</v>
      </c>
      <c r="J3070" s="15" t="s">
        <v>23355</v>
      </c>
      <c r="K3070" s="15" t="s">
        <v>4980</v>
      </c>
      <c r="L3070" s="18" t="s">
        <v>23356</v>
      </c>
      <c r="M3070" s="15" t="s">
        <v>22123</v>
      </c>
      <c r="N3070" s="15" t="s">
        <v>22124</v>
      </c>
      <c r="O3070" s="16">
        <v>556</v>
      </c>
      <c r="P3070" s="15" t="s">
        <v>90</v>
      </c>
      <c r="Q3070" s="15">
        <v>20000</v>
      </c>
      <c r="R3070" s="15">
        <v>82100</v>
      </c>
      <c r="S3070" s="15">
        <v>102100</v>
      </c>
      <c r="T3070" s="15">
        <v>0.04</v>
      </c>
      <c r="U3070" s="15" t="s">
        <v>18717</v>
      </c>
      <c r="V3070" s="15" t="s">
        <v>76</v>
      </c>
      <c r="W3070" s="16">
        <v>1</v>
      </c>
      <c r="X3070" s="16">
        <v>1</v>
      </c>
      <c r="Y3070" s="15">
        <v>1715</v>
      </c>
      <c r="Z3070" s="15">
        <v>3.9E-2</v>
      </c>
      <c r="AA3070" s="15" t="s">
        <v>21934</v>
      </c>
      <c r="AB3070" s="15" t="s">
        <v>21935</v>
      </c>
      <c r="AC3070" s="15">
        <v>26500</v>
      </c>
      <c r="AD3070" s="26">
        <v>36896</v>
      </c>
      <c r="AE3070" s="15" t="s">
        <v>119</v>
      </c>
      <c r="AF3070" s="15" t="s">
        <v>119</v>
      </c>
      <c r="AG3070" s="16">
        <v>1</v>
      </c>
      <c r="AH3070" s="15" t="s">
        <v>23357</v>
      </c>
      <c r="AI3070" s="15" t="s">
        <v>78</v>
      </c>
      <c r="AJ3070" s="15">
        <v>1714.99609375</v>
      </c>
      <c r="AK3070" s="15">
        <v>168.000211355</v>
      </c>
      <c r="AL3070" s="15">
        <v>3105117.45438</v>
      </c>
      <c r="AM3070" s="15">
        <v>1411742.9565699999</v>
      </c>
      <c r="AN3070" s="19">
        <v>0</v>
      </c>
      <c r="AO3070" s="19">
        <v>0</v>
      </c>
      <c r="AP3070" s="19">
        <v>20000</v>
      </c>
      <c r="AQ3070" s="19">
        <v>82100</v>
      </c>
      <c r="AR3070" s="34">
        <f t="shared" si="629"/>
        <v>102100</v>
      </c>
      <c r="AS3070" s="34">
        <v>0</v>
      </c>
      <c r="AT3070" s="34">
        <v>0</v>
      </c>
      <c r="AU3070" s="34">
        <v>0</v>
      </c>
      <c r="AV3070" s="34">
        <v>0</v>
      </c>
      <c r="AW3070" s="35">
        <f t="shared" si="630"/>
        <v>0</v>
      </c>
      <c r="AX3070" s="34">
        <f t="shared" si="631"/>
        <v>102100</v>
      </c>
      <c r="AY3070" s="36">
        <v>1.3258000000000001</v>
      </c>
      <c r="AZ3070" s="36">
        <v>2.0265</v>
      </c>
      <c r="BA3070" s="22"/>
      <c r="BB3070" s="19">
        <v>2042</v>
      </c>
      <c r="BC3070" s="34">
        <f t="shared" si="632"/>
        <v>1353.6418000000001</v>
      </c>
      <c r="BD3070" s="34">
        <f t="shared" si="633"/>
        <v>2069.0565000000001</v>
      </c>
      <c r="BE3070" s="38">
        <v>3.4819999999999997E-2</v>
      </c>
      <c r="BF3070" s="38">
        <f t="shared" si="626"/>
        <v>3.4819999999999997E-2</v>
      </c>
      <c r="BG3070" s="34">
        <v>0</v>
      </c>
      <c r="BH3070" s="34">
        <v>0</v>
      </c>
      <c r="BI3070" s="34">
        <f t="shared" si="634"/>
        <v>1353.6418000000001</v>
      </c>
      <c r="BJ3070" s="34">
        <f t="shared" si="635"/>
        <v>2069.0565000000001</v>
      </c>
      <c r="BK3070" s="34">
        <v>0</v>
      </c>
      <c r="BL3070" s="34">
        <v>27.056500000000142</v>
      </c>
      <c r="BM3070" s="34">
        <f t="shared" si="636"/>
        <v>27.056500000000142</v>
      </c>
      <c r="BN3070" s="39">
        <f t="shared" si="627"/>
        <v>1353.6418000000001</v>
      </c>
      <c r="BO3070" s="39">
        <f t="shared" si="628"/>
        <v>2042</v>
      </c>
      <c r="BP3070" s="39">
        <f t="shared" si="625"/>
        <v>688.3581999999999</v>
      </c>
    </row>
    <row r="3071" spans="1:68" s="25" customFormat="1" ht="25.5" x14ac:dyDescent="0.2">
      <c r="A3071" s="14">
        <v>1962</v>
      </c>
      <c r="B3071" s="40"/>
      <c r="C3071" s="15"/>
      <c r="D3071" s="16">
        <v>25481</v>
      </c>
      <c r="E3071" s="15" t="s">
        <v>23358</v>
      </c>
      <c r="F3071" s="15" t="s">
        <v>23359</v>
      </c>
      <c r="G3071" s="17" t="s">
        <v>23352</v>
      </c>
      <c r="H3071" s="17" t="s">
        <v>23360</v>
      </c>
      <c r="I3071" s="17" t="s">
        <v>23354</v>
      </c>
      <c r="J3071" s="15" t="s">
        <v>23361</v>
      </c>
      <c r="K3071" s="15" t="s">
        <v>1356</v>
      </c>
      <c r="L3071" s="18" t="s">
        <v>23362</v>
      </c>
      <c r="M3071" s="15" t="s">
        <v>22123</v>
      </c>
      <c r="N3071" s="15" t="s">
        <v>22124</v>
      </c>
      <c r="O3071" s="16">
        <v>556</v>
      </c>
      <c r="P3071" s="15" t="s">
        <v>90</v>
      </c>
      <c r="Q3071" s="15">
        <v>20000</v>
      </c>
      <c r="R3071" s="15">
        <v>88800</v>
      </c>
      <c r="S3071" s="15">
        <v>108800</v>
      </c>
      <c r="T3071" s="15">
        <v>0.04</v>
      </c>
      <c r="U3071" s="15" t="s">
        <v>18717</v>
      </c>
      <c r="V3071" s="15" t="s">
        <v>76</v>
      </c>
      <c r="W3071" s="16">
        <v>1</v>
      </c>
      <c r="X3071" s="16">
        <v>1</v>
      </c>
      <c r="Y3071" s="15">
        <v>1512</v>
      </c>
      <c r="Z3071" s="15">
        <v>3.5000000000000003E-2</v>
      </c>
      <c r="AA3071" s="15" t="s">
        <v>21934</v>
      </c>
      <c r="AB3071" s="15" t="s">
        <v>21935</v>
      </c>
      <c r="AC3071" s="15">
        <v>113625</v>
      </c>
      <c r="AD3071" s="26">
        <v>37377</v>
      </c>
      <c r="AE3071" s="15" t="s">
        <v>183</v>
      </c>
      <c r="AF3071" s="15" t="s">
        <v>23363</v>
      </c>
      <c r="AG3071" s="16">
        <v>1</v>
      </c>
      <c r="AH3071" s="15" t="s">
        <v>23364</v>
      </c>
      <c r="AI3071" s="15" t="s">
        <v>78</v>
      </c>
      <c r="AJ3071" s="15">
        <v>1511.5922851600001</v>
      </c>
      <c r="AK3071" s="15">
        <v>159.708189898</v>
      </c>
      <c r="AL3071" s="15">
        <v>3105109.48172</v>
      </c>
      <c r="AM3071" s="15">
        <v>1411792.3867899999</v>
      </c>
      <c r="AN3071" s="19">
        <v>0</v>
      </c>
      <c r="AO3071" s="19">
        <v>0</v>
      </c>
      <c r="AP3071" s="19">
        <v>20000</v>
      </c>
      <c r="AQ3071" s="19">
        <v>84300</v>
      </c>
      <c r="AR3071" s="34">
        <f t="shared" si="629"/>
        <v>104300</v>
      </c>
      <c r="AS3071" s="34">
        <v>0</v>
      </c>
      <c r="AT3071" s="34">
        <v>0</v>
      </c>
      <c r="AU3071" s="34">
        <v>0</v>
      </c>
      <c r="AV3071" s="34">
        <v>0</v>
      </c>
      <c r="AW3071" s="35">
        <f t="shared" si="630"/>
        <v>0</v>
      </c>
      <c r="AX3071" s="34">
        <f t="shared" si="631"/>
        <v>104300</v>
      </c>
      <c r="AY3071" s="36">
        <v>1.3258000000000001</v>
      </c>
      <c r="AZ3071" s="36">
        <v>2.0265</v>
      </c>
      <c r="BA3071" s="22"/>
      <c r="BB3071" s="19">
        <v>2086</v>
      </c>
      <c r="BC3071" s="34">
        <f t="shared" si="632"/>
        <v>1382.8094000000001</v>
      </c>
      <c r="BD3071" s="34">
        <f t="shared" si="633"/>
        <v>2113.6394999999998</v>
      </c>
      <c r="BE3071" s="38">
        <v>3.4819999999999997E-2</v>
      </c>
      <c r="BF3071" s="38">
        <f t="shared" si="626"/>
        <v>3.4819999999999997E-2</v>
      </c>
      <c r="BG3071" s="34">
        <v>0</v>
      </c>
      <c r="BH3071" s="34">
        <v>0</v>
      </c>
      <c r="BI3071" s="34">
        <f t="shared" si="634"/>
        <v>1382.8094000000001</v>
      </c>
      <c r="BJ3071" s="34">
        <f t="shared" si="635"/>
        <v>2113.6394999999998</v>
      </c>
      <c r="BK3071" s="34">
        <v>0</v>
      </c>
      <c r="BL3071" s="34">
        <v>27.639499999999771</v>
      </c>
      <c r="BM3071" s="34">
        <f t="shared" si="636"/>
        <v>27.639499999999771</v>
      </c>
      <c r="BN3071" s="39">
        <f t="shared" si="627"/>
        <v>1382.8094000000001</v>
      </c>
      <c r="BO3071" s="39">
        <f t="shared" si="628"/>
        <v>2086</v>
      </c>
      <c r="BP3071" s="39">
        <f t="shared" si="625"/>
        <v>703.1905999999999</v>
      </c>
    </row>
    <row r="3072" spans="1:68" s="25" customFormat="1" ht="14.25" x14ac:dyDescent="0.2">
      <c r="A3072" s="14">
        <v>1963</v>
      </c>
      <c r="B3072" s="40"/>
      <c r="C3072" s="15"/>
      <c r="D3072" s="16">
        <v>5544</v>
      </c>
      <c r="E3072" s="15" t="s">
        <v>23365</v>
      </c>
      <c r="F3072" s="15" t="s">
        <v>23366</v>
      </c>
      <c r="G3072" s="17" t="s">
        <v>23367</v>
      </c>
      <c r="H3072" s="17" t="s">
        <v>23368</v>
      </c>
      <c r="I3072" s="17" t="s">
        <v>250</v>
      </c>
      <c r="J3072" s="15" t="s">
        <v>9532</v>
      </c>
      <c r="K3072" s="15" t="s">
        <v>86</v>
      </c>
      <c r="L3072" s="18" t="s">
        <v>23369</v>
      </c>
      <c r="M3072" s="15" t="s">
        <v>22123</v>
      </c>
      <c r="N3072" s="15" t="s">
        <v>22124</v>
      </c>
      <c r="O3072" s="16">
        <v>556</v>
      </c>
      <c r="P3072" s="15" t="s">
        <v>90</v>
      </c>
      <c r="Q3072" s="15">
        <v>20000</v>
      </c>
      <c r="R3072" s="15">
        <v>88800</v>
      </c>
      <c r="S3072" s="15">
        <v>108800</v>
      </c>
      <c r="T3072" s="15">
        <v>0.03</v>
      </c>
      <c r="U3072" s="15" t="s">
        <v>18717</v>
      </c>
      <c r="V3072" s="15" t="s">
        <v>76</v>
      </c>
      <c r="W3072" s="16">
        <v>1</v>
      </c>
      <c r="X3072" s="16">
        <v>1</v>
      </c>
      <c r="Y3072" s="15">
        <v>1174</v>
      </c>
      <c r="Z3072" s="15">
        <v>2.7E-2</v>
      </c>
      <c r="AA3072" s="15" t="s">
        <v>21934</v>
      </c>
      <c r="AB3072" s="15" t="s">
        <v>21935</v>
      </c>
      <c r="AC3072" s="15">
        <v>113625</v>
      </c>
      <c r="AD3072" s="26">
        <v>37377</v>
      </c>
      <c r="AE3072" s="15" t="s">
        <v>183</v>
      </c>
      <c r="AF3072" s="15" t="s">
        <v>23370</v>
      </c>
      <c r="AG3072" s="16">
        <v>1</v>
      </c>
      <c r="AH3072" s="15" t="s">
        <v>23371</v>
      </c>
      <c r="AI3072" s="15" t="s">
        <v>78</v>
      </c>
      <c r="AJ3072" s="15">
        <v>1174.2536621100001</v>
      </c>
      <c r="AK3072" s="15">
        <v>145.93713930199999</v>
      </c>
      <c r="AL3072" s="15">
        <v>3105088.4121099999</v>
      </c>
      <c r="AM3072" s="15">
        <v>1411809.9193200001</v>
      </c>
      <c r="AN3072" s="19">
        <v>0</v>
      </c>
      <c r="AO3072" s="19">
        <v>0</v>
      </c>
      <c r="AP3072" s="19">
        <v>20000</v>
      </c>
      <c r="AQ3072" s="19">
        <v>84300</v>
      </c>
      <c r="AR3072" s="34">
        <f t="shared" si="629"/>
        <v>104300</v>
      </c>
      <c r="AS3072" s="34">
        <v>0</v>
      </c>
      <c r="AT3072" s="34">
        <v>0</v>
      </c>
      <c r="AU3072" s="34">
        <v>0</v>
      </c>
      <c r="AV3072" s="34">
        <v>0</v>
      </c>
      <c r="AW3072" s="35">
        <f t="shared" si="630"/>
        <v>0</v>
      </c>
      <c r="AX3072" s="34">
        <f t="shared" si="631"/>
        <v>104300</v>
      </c>
      <c r="AY3072" s="36">
        <v>1.3258000000000001</v>
      </c>
      <c r="AZ3072" s="36">
        <v>2.0265</v>
      </c>
      <c r="BA3072" s="22"/>
      <c r="BB3072" s="19">
        <v>2086</v>
      </c>
      <c r="BC3072" s="34">
        <f t="shared" si="632"/>
        <v>1382.8094000000001</v>
      </c>
      <c r="BD3072" s="34">
        <f t="shared" si="633"/>
        <v>2113.6394999999998</v>
      </c>
      <c r="BE3072" s="38">
        <v>3.4819999999999997E-2</v>
      </c>
      <c r="BF3072" s="38">
        <f t="shared" si="626"/>
        <v>3.4819999999999997E-2</v>
      </c>
      <c r="BG3072" s="34">
        <v>0</v>
      </c>
      <c r="BH3072" s="34">
        <v>0</v>
      </c>
      <c r="BI3072" s="34">
        <f t="shared" si="634"/>
        <v>1382.8094000000001</v>
      </c>
      <c r="BJ3072" s="34">
        <f t="shared" si="635"/>
        <v>2113.6394999999998</v>
      </c>
      <c r="BK3072" s="34">
        <v>0</v>
      </c>
      <c r="BL3072" s="34">
        <v>27.639499999999771</v>
      </c>
      <c r="BM3072" s="34">
        <f t="shared" si="636"/>
        <v>27.639499999999771</v>
      </c>
      <c r="BN3072" s="39">
        <f t="shared" si="627"/>
        <v>1382.8094000000001</v>
      </c>
      <c r="BO3072" s="39">
        <f t="shared" si="628"/>
        <v>2086</v>
      </c>
      <c r="BP3072" s="39">
        <f t="shared" si="625"/>
        <v>703.1905999999999</v>
      </c>
    </row>
    <row r="3073" spans="1:68" s="25" customFormat="1" ht="14.25" x14ac:dyDescent="0.2">
      <c r="A3073" s="14">
        <v>1964</v>
      </c>
      <c r="B3073" s="40"/>
      <c r="C3073" s="15"/>
      <c r="D3073" s="16">
        <v>28513</v>
      </c>
      <c r="E3073" s="15" t="s">
        <v>23372</v>
      </c>
      <c r="F3073" s="15" t="s">
        <v>23373</v>
      </c>
      <c r="G3073" s="17" t="s">
        <v>23374</v>
      </c>
      <c r="H3073" s="17" t="s">
        <v>23368</v>
      </c>
      <c r="I3073" s="17" t="s">
        <v>250</v>
      </c>
      <c r="J3073" s="15" t="s">
        <v>23375</v>
      </c>
      <c r="K3073" s="15" t="s">
        <v>23376</v>
      </c>
      <c r="L3073" s="18" t="s">
        <v>23377</v>
      </c>
      <c r="M3073" s="15" t="s">
        <v>22123</v>
      </c>
      <c r="N3073" s="15" t="s">
        <v>22124</v>
      </c>
      <c r="O3073" s="16">
        <v>556</v>
      </c>
      <c r="P3073" s="15" t="s">
        <v>90</v>
      </c>
      <c r="Q3073" s="15">
        <v>20000</v>
      </c>
      <c r="R3073" s="15">
        <v>88800</v>
      </c>
      <c r="S3073" s="15">
        <v>108800</v>
      </c>
      <c r="T3073" s="15">
        <v>0.03</v>
      </c>
      <c r="U3073" s="15" t="s">
        <v>18717</v>
      </c>
      <c r="V3073" s="15" t="s">
        <v>76</v>
      </c>
      <c r="W3073" s="16">
        <v>1</v>
      </c>
      <c r="X3073" s="16">
        <v>1</v>
      </c>
      <c r="Y3073" s="15">
        <v>1176</v>
      </c>
      <c r="Z3073" s="15">
        <v>2.7E-2</v>
      </c>
      <c r="AA3073" s="15" t="s">
        <v>21934</v>
      </c>
      <c r="AB3073" s="15" t="s">
        <v>21935</v>
      </c>
      <c r="AC3073" s="15">
        <v>113625</v>
      </c>
      <c r="AD3073" s="26">
        <v>37377</v>
      </c>
      <c r="AE3073" s="15" t="s">
        <v>183</v>
      </c>
      <c r="AF3073" s="15" t="s">
        <v>23378</v>
      </c>
      <c r="AG3073" s="16">
        <v>1</v>
      </c>
      <c r="AH3073" s="15" t="s">
        <v>23379</v>
      </c>
      <c r="AI3073" s="15" t="s">
        <v>78</v>
      </c>
      <c r="AJ3073" s="15">
        <v>1175.6621093799999</v>
      </c>
      <c r="AK3073" s="15">
        <v>145.99315472500001</v>
      </c>
      <c r="AL3073" s="15">
        <v>3105069.95621</v>
      </c>
      <c r="AM3073" s="15">
        <v>1411825.2340800001</v>
      </c>
      <c r="AN3073" s="19">
        <v>0</v>
      </c>
      <c r="AO3073" s="19">
        <v>0</v>
      </c>
      <c r="AP3073" s="19">
        <v>20000</v>
      </c>
      <c r="AQ3073" s="19">
        <v>84300</v>
      </c>
      <c r="AR3073" s="34">
        <f t="shared" si="629"/>
        <v>104300</v>
      </c>
      <c r="AS3073" s="34">
        <v>0</v>
      </c>
      <c r="AT3073" s="34">
        <v>0</v>
      </c>
      <c r="AU3073" s="34">
        <v>0</v>
      </c>
      <c r="AV3073" s="34">
        <v>0</v>
      </c>
      <c r="AW3073" s="35">
        <f t="shared" si="630"/>
        <v>0</v>
      </c>
      <c r="AX3073" s="34">
        <f t="shared" si="631"/>
        <v>104300</v>
      </c>
      <c r="AY3073" s="36">
        <v>1.3258000000000001</v>
      </c>
      <c r="AZ3073" s="36">
        <v>2.0265</v>
      </c>
      <c r="BA3073" s="22"/>
      <c r="BB3073" s="19">
        <v>2086</v>
      </c>
      <c r="BC3073" s="34">
        <f t="shared" si="632"/>
        <v>1382.8094000000001</v>
      </c>
      <c r="BD3073" s="34">
        <f t="shared" si="633"/>
        <v>2113.6394999999998</v>
      </c>
      <c r="BE3073" s="38">
        <v>3.4819999999999997E-2</v>
      </c>
      <c r="BF3073" s="38">
        <f t="shared" si="626"/>
        <v>3.4819999999999997E-2</v>
      </c>
      <c r="BG3073" s="34">
        <v>0</v>
      </c>
      <c r="BH3073" s="34">
        <v>0</v>
      </c>
      <c r="BI3073" s="34">
        <f t="shared" si="634"/>
        <v>1382.8094000000001</v>
      </c>
      <c r="BJ3073" s="34">
        <f t="shared" si="635"/>
        <v>2113.6394999999998</v>
      </c>
      <c r="BK3073" s="34">
        <v>0</v>
      </c>
      <c r="BL3073" s="34">
        <v>27.639499999999771</v>
      </c>
      <c r="BM3073" s="34">
        <f t="shared" si="636"/>
        <v>27.639499999999771</v>
      </c>
      <c r="BN3073" s="39">
        <f t="shared" si="627"/>
        <v>1382.8094000000001</v>
      </c>
      <c r="BO3073" s="39">
        <f t="shared" si="628"/>
        <v>2086</v>
      </c>
      <c r="BP3073" s="39">
        <f t="shared" si="625"/>
        <v>703.1905999999999</v>
      </c>
    </row>
    <row r="3074" spans="1:68" s="25" customFormat="1" ht="25.5" x14ac:dyDescent="0.2">
      <c r="A3074" s="14">
        <v>1965</v>
      </c>
      <c r="B3074" s="40"/>
      <c r="C3074" s="15"/>
      <c r="D3074" s="16">
        <v>3736</v>
      </c>
      <c r="E3074" s="15" t="s">
        <v>23380</v>
      </c>
      <c r="F3074" s="15" t="s">
        <v>23381</v>
      </c>
      <c r="G3074" s="17" t="s">
        <v>23382</v>
      </c>
      <c r="H3074" s="17" t="s">
        <v>23383</v>
      </c>
      <c r="I3074" s="17" t="s">
        <v>205</v>
      </c>
      <c r="J3074" s="15" t="s">
        <v>23384</v>
      </c>
      <c r="K3074" s="15" t="s">
        <v>3780</v>
      </c>
      <c r="L3074" s="18" t="s">
        <v>23385</v>
      </c>
      <c r="M3074" s="15" t="s">
        <v>22123</v>
      </c>
      <c r="N3074" s="15" t="s">
        <v>22124</v>
      </c>
      <c r="O3074" s="16">
        <v>556</v>
      </c>
      <c r="P3074" s="15" t="s">
        <v>90</v>
      </c>
      <c r="Q3074" s="15">
        <v>20000</v>
      </c>
      <c r="R3074" s="15">
        <v>88800</v>
      </c>
      <c r="S3074" s="15">
        <v>108800</v>
      </c>
      <c r="T3074" s="15">
        <v>0.03</v>
      </c>
      <c r="U3074" s="15" t="s">
        <v>18717</v>
      </c>
      <c r="V3074" s="15" t="s">
        <v>76</v>
      </c>
      <c r="W3074" s="16">
        <v>1</v>
      </c>
      <c r="X3074" s="16">
        <v>1</v>
      </c>
      <c r="Y3074" s="15">
        <v>1176</v>
      </c>
      <c r="Z3074" s="15">
        <v>2.7E-2</v>
      </c>
      <c r="AA3074" s="15" t="s">
        <v>21934</v>
      </c>
      <c r="AB3074" s="15" t="s">
        <v>21935</v>
      </c>
      <c r="AC3074" s="15">
        <v>113625</v>
      </c>
      <c r="AD3074" s="26">
        <v>37377</v>
      </c>
      <c r="AE3074" s="15" t="s">
        <v>183</v>
      </c>
      <c r="AF3074" s="15" t="s">
        <v>23386</v>
      </c>
      <c r="AG3074" s="16">
        <v>1</v>
      </c>
      <c r="AH3074" s="15" t="s">
        <v>23387</v>
      </c>
      <c r="AI3074" s="15" t="s">
        <v>78</v>
      </c>
      <c r="AJ3074" s="15">
        <v>1175.6411132799999</v>
      </c>
      <c r="AK3074" s="15">
        <v>145.992191617</v>
      </c>
      <c r="AL3074" s="15">
        <v>3105051.4977299999</v>
      </c>
      <c r="AM3074" s="15">
        <v>1411840.5675900001</v>
      </c>
      <c r="AN3074" s="19">
        <v>0</v>
      </c>
      <c r="AO3074" s="19">
        <v>0</v>
      </c>
      <c r="AP3074" s="19">
        <v>20000</v>
      </c>
      <c r="AQ3074" s="19">
        <v>84300</v>
      </c>
      <c r="AR3074" s="34">
        <f t="shared" si="629"/>
        <v>104300</v>
      </c>
      <c r="AS3074" s="34">
        <v>0</v>
      </c>
      <c r="AT3074" s="34">
        <v>0</v>
      </c>
      <c r="AU3074" s="34">
        <v>0</v>
      </c>
      <c r="AV3074" s="34">
        <v>0</v>
      </c>
      <c r="AW3074" s="35">
        <f t="shared" si="630"/>
        <v>0</v>
      </c>
      <c r="AX3074" s="34">
        <f t="shared" si="631"/>
        <v>104300</v>
      </c>
      <c r="AY3074" s="36">
        <v>1.3258000000000001</v>
      </c>
      <c r="AZ3074" s="36">
        <v>2.0265</v>
      </c>
      <c r="BA3074" s="22"/>
      <c r="BB3074" s="19">
        <v>2086</v>
      </c>
      <c r="BC3074" s="34">
        <f t="shared" si="632"/>
        <v>1382.8094000000001</v>
      </c>
      <c r="BD3074" s="34">
        <f t="shared" si="633"/>
        <v>2113.6394999999998</v>
      </c>
      <c r="BE3074" s="38">
        <v>3.4819999999999997E-2</v>
      </c>
      <c r="BF3074" s="38">
        <f t="shared" si="626"/>
        <v>3.4819999999999997E-2</v>
      </c>
      <c r="BG3074" s="34">
        <v>0</v>
      </c>
      <c r="BH3074" s="34">
        <v>0</v>
      </c>
      <c r="BI3074" s="34">
        <f t="shared" si="634"/>
        <v>1382.8094000000001</v>
      </c>
      <c r="BJ3074" s="34">
        <f t="shared" si="635"/>
        <v>2113.6394999999998</v>
      </c>
      <c r="BK3074" s="34">
        <v>0</v>
      </c>
      <c r="BL3074" s="34">
        <v>27.639499999999771</v>
      </c>
      <c r="BM3074" s="34">
        <f t="shared" si="636"/>
        <v>27.639499999999771</v>
      </c>
      <c r="BN3074" s="39">
        <f t="shared" si="627"/>
        <v>1382.8094000000001</v>
      </c>
      <c r="BO3074" s="39">
        <f t="shared" si="628"/>
        <v>2086</v>
      </c>
      <c r="BP3074" s="39">
        <f t="shared" si="625"/>
        <v>703.1905999999999</v>
      </c>
    </row>
    <row r="3075" spans="1:68" s="25" customFormat="1" ht="14.25" x14ac:dyDescent="0.2">
      <c r="A3075" s="14">
        <v>1966</v>
      </c>
      <c r="B3075" s="40"/>
      <c r="C3075" s="15" t="s">
        <v>159</v>
      </c>
      <c r="D3075" s="16">
        <v>9379</v>
      </c>
      <c r="E3075" s="15" t="s">
        <v>23388</v>
      </c>
      <c r="F3075" s="15" t="s">
        <v>23389</v>
      </c>
      <c r="G3075" s="17" t="s">
        <v>23390</v>
      </c>
      <c r="H3075" s="17" t="s">
        <v>23391</v>
      </c>
      <c r="I3075" s="17" t="s">
        <v>86</v>
      </c>
      <c r="J3075" s="15" t="s">
        <v>23392</v>
      </c>
      <c r="K3075" s="15" t="s">
        <v>86</v>
      </c>
      <c r="L3075" s="18" t="s">
        <v>23393</v>
      </c>
      <c r="M3075" s="15" t="s">
        <v>22123</v>
      </c>
      <c r="N3075" s="15" t="s">
        <v>22124</v>
      </c>
      <c r="O3075" s="16">
        <v>556</v>
      </c>
      <c r="P3075" s="15" t="s">
        <v>90</v>
      </c>
      <c r="Q3075" s="15">
        <v>20000</v>
      </c>
      <c r="R3075" s="15">
        <v>88800</v>
      </c>
      <c r="S3075" s="15">
        <v>108800</v>
      </c>
      <c r="T3075" s="15">
        <v>0.03</v>
      </c>
      <c r="U3075" s="15" t="s">
        <v>18717</v>
      </c>
      <c r="V3075" s="15" t="s">
        <v>76</v>
      </c>
      <c r="W3075" s="16">
        <v>1</v>
      </c>
      <c r="X3075" s="16">
        <v>1</v>
      </c>
      <c r="Y3075" s="15">
        <v>1421</v>
      </c>
      <c r="Z3075" s="15">
        <v>3.3000000000000002E-2</v>
      </c>
      <c r="AA3075" s="15" t="s">
        <v>21934</v>
      </c>
      <c r="AB3075" s="15" t="s">
        <v>21935</v>
      </c>
      <c r="AC3075" s="15">
        <v>113625</v>
      </c>
      <c r="AD3075" s="26">
        <v>37377</v>
      </c>
      <c r="AE3075" s="15" t="s">
        <v>183</v>
      </c>
      <c r="AF3075" s="15" t="s">
        <v>23394</v>
      </c>
      <c r="AG3075" s="16">
        <v>1</v>
      </c>
      <c r="AH3075" s="15" t="s">
        <v>23395</v>
      </c>
      <c r="AI3075" s="15" t="s">
        <v>78</v>
      </c>
      <c r="AJ3075" s="15">
        <v>1420.5734863299999</v>
      </c>
      <c r="AK3075" s="15">
        <v>155.99073730800001</v>
      </c>
      <c r="AL3075" s="15">
        <v>3105031.1166699999</v>
      </c>
      <c r="AM3075" s="15">
        <v>1411857.49847</v>
      </c>
      <c r="AN3075" s="19">
        <v>0</v>
      </c>
      <c r="AO3075" s="19">
        <v>0</v>
      </c>
      <c r="AP3075" s="19">
        <v>20000</v>
      </c>
      <c r="AQ3075" s="19">
        <v>84300</v>
      </c>
      <c r="AR3075" s="34">
        <f t="shared" si="629"/>
        <v>104300</v>
      </c>
      <c r="AS3075" s="34">
        <v>0</v>
      </c>
      <c r="AT3075" s="34">
        <v>0</v>
      </c>
      <c r="AU3075" s="34">
        <v>0</v>
      </c>
      <c r="AV3075" s="34">
        <v>0</v>
      </c>
      <c r="AW3075" s="35">
        <f t="shared" si="630"/>
        <v>0</v>
      </c>
      <c r="AX3075" s="34">
        <f t="shared" si="631"/>
        <v>104300</v>
      </c>
      <c r="AY3075" s="36">
        <v>1.3258000000000001</v>
      </c>
      <c r="AZ3075" s="36">
        <v>2.0265</v>
      </c>
      <c r="BA3075" s="22"/>
      <c r="BB3075" s="19">
        <v>2086</v>
      </c>
      <c r="BC3075" s="34">
        <f t="shared" si="632"/>
        <v>1382.8094000000001</v>
      </c>
      <c r="BD3075" s="34">
        <f t="shared" si="633"/>
        <v>2113.6394999999998</v>
      </c>
      <c r="BE3075" s="38">
        <v>3.4819999999999997E-2</v>
      </c>
      <c r="BF3075" s="38">
        <f t="shared" si="626"/>
        <v>3.4819999999999997E-2</v>
      </c>
      <c r="BG3075" s="34">
        <v>0</v>
      </c>
      <c r="BH3075" s="34">
        <v>0</v>
      </c>
      <c r="BI3075" s="34">
        <f t="shared" si="634"/>
        <v>1382.8094000000001</v>
      </c>
      <c r="BJ3075" s="34">
        <f t="shared" si="635"/>
        <v>2113.6394999999998</v>
      </c>
      <c r="BK3075" s="34">
        <v>0</v>
      </c>
      <c r="BL3075" s="34">
        <v>27.639499999999771</v>
      </c>
      <c r="BM3075" s="34">
        <f t="shared" si="636"/>
        <v>27.639499999999771</v>
      </c>
      <c r="BN3075" s="39">
        <f t="shared" si="627"/>
        <v>1382.8094000000001</v>
      </c>
      <c r="BO3075" s="39">
        <f t="shared" si="628"/>
        <v>2086</v>
      </c>
      <c r="BP3075" s="39">
        <f t="shared" si="625"/>
        <v>703.1905999999999</v>
      </c>
    </row>
    <row r="3076" spans="1:68" s="25" customFormat="1" ht="14.25" x14ac:dyDescent="0.2">
      <c r="A3076" s="14">
        <v>1967</v>
      </c>
      <c r="B3076" s="40"/>
      <c r="C3076" s="15"/>
      <c r="D3076" s="16">
        <v>25315</v>
      </c>
      <c r="E3076" s="15" t="s">
        <v>23396</v>
      </c>
      <c r="F3076" s="15" t="s">
        <v>23397</v>
      </c>
      <c r="G3076" s="17" t="s">
        <v>23398</v>
      </c>
      <c r="H3076" s="17" t="s">
        <v>23399</v>
      </c>
      <c r="I3076" s="17" t="s">
        <v>86</v>
      </c>
      <c r="J3076" s="15" t="s">
        <v>23400</v>
      </c>
      <c r="K3076" s="15" t="s">
        <v>3825</v>
      </c>
      <c r="L3076" s="18" t="s">
        <v>23401</v>
      </c>
      <c r="M3076" s="15" t="s">
        <v>18972</v>
      </c>
      <c r="N3076" s="15" t="s">
        <v>18973</v>
      </c>
      <c r="O3076" s="16">
        <v>557</v>
      </c>
      <c r="P3076" s="15" t="s">
        <v>74</v>
      </c>
      <c r="Q3076" s="15">
        <v>0</v>
      </c>
      <c r="R3076" s="15">
        <v>0</v>
      </c>
      <c r="S3076" s="15">
        <v>0</v>
      </c>
      <c r="T3076" s="15">
        <v>1.24</v>
      </c>
      <c r="U3076" s="15" t="s">
        <v>18717</v>
      </c>
      <c r="V3076" s="15" t="s">
        <v>76</v>
      </c>
      <c r="W3076" s="16">
        <v>0</v>
      </c>
      <c r="X3076" s="16">
        <v>1</v>
      </c>
      <c r="Y3076" s="15">
        <v>75280</v>
      </c>
      <c r="Z3076" s="15">
        <v>1.728</v>
      </c>
      <c r="AA3076" s="15" t="s">
        <v>78</v>
      </c>
      <c r="AB3076" s="15" t="s">
        <v>78</v>
      </c>
      <c r="AC3076" s="15">
        <v>0</v>
      </c>
      <c r="AD3076" s="26">
        <v>38435</v>
      </c>
      <c r="AE3076" s="15" t="s">
        <v>119</v>
      </c>
      <c r="AF3076" s="15" t="s">
        <v>119</v>
      </c>
      <c r="AG3076" s="16">
        <v>1</v>
      </c>
      <c r="AH3076" s="15" t="s">
        <v>23402</v>
      </c>
      <c r="AI3076" s="15" t="s">
        <v>78</v>
      </c>
      <c r="AJ3076" s="15">
        <v>75280.492675799993</v>
      </c>
      <c r="AK3076" s="15">
        <v>1499.00775421</v>
      </c>
      <c r="AL3076" s="15">
        <v>3104447.2295200001</v>
      </c>
      <c r="AM3076" s="15">
        <v>1412507.1923499999</v>
      </c>
      <c r="AN3076" s="19">
        <v>0</v>
      </c>
      <c r="AO3076" s="19">
        <v>0</v>
      </c>
      <c r="AP3076" s="19">
        <v>0</v>
      </c>
      <c r="AQ3076" s="19">
        <v>0</v>
      </c>
      <c r="AR3076" s="34">
        <f t="shared" si="629"/>
        <v>0</v>
      </c>
      <c r="AS3076" s="34">
        <v>0</v>
      </c>
      <c r="AT3076" s="34">
        <v>0</v>
      </c>
      <c r="AU3076" s="34">
        <v>0</v>
      </c>
      <c r="AV3076" s="34">
        <v>0</v>
      </c>
      <c r="AW3076" s="35">
        <f t="shared" si="630"/>
        <v>0</v>
      </c>
      <c r="AX3076" s="34">
        <f t="shared" si="631"/>
        <v>0</v>
      </c>
      <c r="AY3076" s="36">
        <v>1.3258000000000001</v>
      </c>
      <c r="AZ3076" s="36">
        <v>2.0265</v>
      </c>
      <c r="BA3076" s="22"/>
      <c r="BB3076" s="19">
        <v>0</v>
      </c>
      <c r="BC3076" s="34">
        <f t="shared" si="632"/>
        <v>0</v>
      </c>
      <c r="BD3076" s="34">
        <f t="shared" si="633"/>
        <v>0</v>
      </c>
      <c r="BE3076" s="38">
        <v>3.4819999999999997E-2</v>
      </c>
      <c r="BF3076" s="38">
        <f t="shared" si="626"/>
        <v>3.4819999999999997E-2</v>
      </c>
      <c r="BG3076" s="34">
        <v>0</v>
      </c>
      <c r="BH3076" s="34">
        <v>0</v>
      </c>
      <c r="BI3076" s="34">
        <f t="shared" si="634"/>
        <v>0</v>
      </c>
      <c r="BJ3076" s="34">
        <f t="shared" si="635"/>
        <v>0</v>
      </c>
      <c r="BK3076" s="34">
        <v>0</v>
      </c>
      <c r="BL3076" s="34">
        <v>0</v>
      </c>
      <c r="BM3076" s="34">
        <f t="shared" si="636"/>
        <v>0</v>
      </c>
      <c r="BN3076" s="39">
        <f t="shared" si="627"/>
        <v>0</v>
      </c>
      <c r="BO3076" s="39">
        <f t="shared" si="628"/>
        <v>0</v>
      </c>
      <c r="BP3076" s="39">
        <f t="shared" si="625"/>
        <v>0</v>
      </c>
    </row>
    <row r="3077" spans="1:68" s="25" customFormat="1" ht="14.25" x14ac:dyDescent="0.2">
      <c r="A3077" s="14">
        <v>1968</v>
      </c>
      <c r="B3077" s="40"/>
      <c r="C3077" s="15" t="s">
        <v>150</v>
      </c>
      <c r="D3077" s="16">
        <v>35625</v>
      </c>
      <c r="E3077" s="15" t="s">
        <v>23403</v>
      </c>
      <c r="F3077" s="15" t="s">
        <v>23404</v>
      </c>
      <c r="G3077" s="17" t="s">
        <v>23405</v>
      </c>
      <c r="H3077" s="17" t="s">
        <v>23406</v>
      </c>
      <c r="I3077" s="17" t="s">
        <v>86</v>
      </c>
      <c r="J3077" s="15" t="s">
        <v>23407</v>
      </c>
      <c r="K3077" s="15" t="s">
        <v>88</v>
      </c>
      <c r="L3077" s="18" t="s">
        <v>23408</v>
      </c>
      <c r="M3077" s="15" t="s">
        <v>18715</v>
      </c>
      <c r="N3077" s="15" t="s">
        <v>18716</v>
      </c>
      <c r="O3077" s="16">
        <v>463</v>
      </c>
      <c r="P3077" s="15" t="s">
        <v>23409</v>
      </c>
      <c r="Q3077" s="15">
        <v>574000</v>
      </c>
      <c r="R3077" s="15">
        <v>1713700</v>
      </c>
      <c r="S3077" s="15">
        <v>2287700</v>
      </c>
      <c r="T3077" s="15">
        <v>169.70599999999999</v>
      </c>
      <c r="U3077" s="15" t="s">
        <v>18717</v>
      </c>
      <c r="V3077" s="15" t="s">
        <v>76</v>
      </c>
      <c r="W3077" s="16">
        <v>1</v>
      </c>
      <c r="X3077" s="16">
        <v>0</v>
      </c>
      <c r="Y3077" s="15">
        <v>1365996</v>
      </c>
      <c r="Z3077" s="15">
        <v>31.359000000000002</v>
      </c>
      <c r="AA3077" s="15" t="s">
        <v>78</v>
      </c>
      <c r="AB3077" s="15" t="s">
        <v>78</v>
      </c>
      <c r="AC3077" s="15">
        <v>0</v>
      </c>
      <c r="AD3077" s="15"/>
      <c r="AE3077" s="15" t="s">
        <v>78</v>
      </c>
      <c r="AF3077" s="15" t="s">
        <v>78</v>
      </c>
      <c r="AG3077" s="16">
        <v>1</v>
      </c>
      <c r="AH3077" s="15" t="s">
        <v>23410</v>
      </c>
      <c r="AI3077" s="15" t="s">
        <v>78</v>
      </c>
      <c r="AJ3077" s="15">
        <v>1365996.1311000001</v>
      </c>
      <c r="AK3077" s="15">
        <v>4765.8464892100001</v>
      </c>
      <c r="AL3077" s="15">
        <v>3104788.5485299998</v>
      </c>
      <c r="AM3077" s="15">
        <v>1413119.12414</v>
      </c>
      <c r="AN3077" s="19">
        <v>0</v>
      </c>
      <c r="AO3077" s="19">
        <v>0</v>
      </c>
      <c r="AP3077" s="19">
        <v>574000</v>
      </c>
      <c r="AQ3077" s="19">
        <v>1716000</v>
      </c>
      <c r="AR3077" s="34">
        <f t="shared" si="629"/>
        <v>2290000</v>
      </c>
      <c r="AS3077" s="34">
        <v>0</v>
      </c>
      <c r="AT3077" s="34">
        <v>0</v>
      </c>
      <c r="AU3077" s="34">
        <v>0</v>
      </c>
      <c r="AV3077" s="34">
        <v>0</v>
      </c>
      <c r="AW3077" s="35">
        <f t="shared" si="630"/>
        <v>0</v>
      </c>
      <c r="AX3077" s="34">
        <f t="shared" si="631"/>
        <v>2290000</v>
      </c>
      <c r="AY3077" s="36">
        <v>1.3258000000000001</v>
      </c>
      <c r="AZ3077" s="36">
        <v>2.0265</v>
      </c>
      <c r="BA3077" s="22"/>
      <c r="BB3077" s="19">
        <v>68700</v>
      </c>
      <c r="BC3077" s="34">
        <f t="shared" si="632"/>
        <v>30360.820000000003</v>
      </c>
      <c r="BD3077" s="34">
        <f t="shared" si="633"/>
        <v>46406.85</v>
      </c>
      <c r="BE3077" s="38">
        <v>3.4819999999999997E-2</v>
      </c>
      <c r="BF3077" s="38">
        <f t="shared" si="626"/>
        <v>3.4819999999999997E-2</v>
      </c>
      <c r="BG3077" s="34">
        <v>0</v>
      </c>
      <c r="BH3077" s="34">
        <v>0</v>
      </c>
      <c r="BI3077" s="34">
        <f t="shared" si="634"/>
        <v>30360.820000000003</v>
      </c>
      <c r="BJ3077" s="34">
        <f t="shared" si="635"/>
        <v>46406.85</v>
      </c>
      <c r="BK3077" s="34">
        <v>0</v>
      </c>
      <c r="BL3077" s="34">
        <v>0</v>
      </c>
      <c r="BM3077" s="34">
        <f t="shared" si="636"/>
        <v>0</v>
      </c>
      <c r="BN3077" s="39">
        <f t="shared" si="627"/>
        <v>30360.820000000003</v>
      </c>
      <c r="BO3077" s="39">
        <f t="shared" si="628"/>
        <v>46406.85</v>
      </c>
      <c r="BP3077" s="39">
        <f t="shared" si="625"/>
        <v>16046.029999999995</v>
      </c>
    </row>
    <row r="3078" spans="1:68" s="25" customFormat="1" ht="14.25" x14ac:dyDescent="0.2">
      <c r="A3078" s="14">
        <v>1969</v>
      </c>
      <c r="B3078" s="40"/>
      <c r="C3078" s="15" t="s">
        <v>907</v>
      </c>
      <c r="D3078" s="16">
        <v>14727</v>
      </c>
      <c r="E3078" s="15" t="s">
        <v>23411</v>
      </c>
      <c r="F3078" s="15" t="s">
        <v>23412</v>
      </c>
      <c r="G3078" s="17" t="s">
        <v>23413</v>
      </c>
      <c r="H3078" s="17" t="s">
        <v>23414</v>
      </c>
      <c r="I3078" s="17" t="s">
        <v>86</v>
      </c>
      <c r="J3078" s="15" t="s">
        <v>23415</v>
      </c>
      <c r="K3078" s="15" t="s">
        <v>2392</v>
      </c>
      <c r="L3078" s="18" t="s">
        <v>23408</v>
      </c>
      <c r="M3078" s="15" t="s">
        <v>18715</v>
      </c>
      <c r="N3078" s="15" t="s">
        <v>18716</v>
      </c>
      <c r="O3078" s="16">
        <v>463</v>
      </c>
      <c r="P3078" s="15" t="s">
        <v>23409</v>
      </c>
      <c r="Q3078" s="15">
        <v>574000</v>
      </c>
      <c r="R3078" s="15">
        <v>1713700</v>
      </c>
      <c r="S3078" s="15">
        <v>2287700</v>
      </c>
      <c r="T3078" s="15">
        <v>169.70599999999999</v>
      </c>
      <c r="U3078" s="15" t="s">
        <v>18717</v>
      </c>
      <c r="V3078" s="15" t="s">
        <v>76</v>
      </c>
      <c r="W3078" s="16">
        <v>1</v>
      </c>
      <c r="X3078" s="16">
        <v>0</v>
      </c>
      <c r="Y3078" s="15">
        <v>1542479</v>
      </c>
      <c r="Z3078" s="15">
        <v>35.409999999999997</v>
      </c>
      <c r="AA3078" s="15" t="s">
        <v>78</v>
      </c>
      <c r="AB3078" s="15" t="s">
        <v>78</v>
      </c>
      <c r="AC3078" s="15">
        <v>0</v>
      </c>
      <c r="AD3078" s="15"/>
      <c r="AE3078" s="15" t="s">
        <v>78</v>
      </c>
      <c r="AF3078" s="15" t="s">
        <v>78</v>
      </c>
      <c r="AG3078" s="16">
        <v>1</v>
      </c>
      <c r="AH3078" s="15" t="s">
        <v>23410</v>
      </c>
      <c r="AI3078" s="15" t="s">
        <v>78</v>
      </c>
      <c r="AJ3078" s="15">
        <v>1542479.17188</v>
      </c>
      <c r="AK3078" s="15">
        <v>7196.4844321999999</v>
      </c>
      <c r="AL3078" s="15">
        <v>3106025.0979900002</v>
      </c>
      <c r="AM3078" s="15">
        <v>1415902.76682</v>
      </c>
      <c r="AN3078" s="19">
        <v>0</v>
      </c>
      <c r="AO3078" s="19">
        <v>0</v>
      </c>
      <c r="AP3078" s="19">
        <v>574000</v>
      </c>
      <c r="AQ3078" s="19">
        <v>1716000</v>
      </c>
      <c r="AR3078" s="34">
        <f t="shared" si="629"/>
        <v>2290000</v>
      </c>
      <c r="AS3078" s="34">
        <v>0</v>
      </c>
      <c r="AT3078" s="34">
        <v>0</v>
      </c>
      <c r="AU3078" s="34">
        <v>0</v>
      </c>
      <c r="AV3078" s="34">
        <v>0</v>
      </c>
      <c r="AW3078" s="35">
        <f t="shared" si="630"/>
        <v>0</v>
      </c>
      <c r="AX3078" s="34">
        <f t="shared" si="631"/>
        <v>2290000</v>
      </c>
      <c r="AY3078" s="36">
        <v>1.3258000000000001</v>
      </c>
      <c r="AZ3078" s="36">
        <v>2.0265</v>
      </c>
      <c r="BA3078" s="22"/>
      <c r="BB3078" s="19">
        <v>68700</v>
      </c>
      <c r="BC3078" s="34">
        <f t="shared" si="632"/>
        <v>30360.820000000003</v>
      </c>
      <c r="BD3078" s="34">
        <f t="shared" si="633"/>
        <v>46406.85</v>
      </c>
      <c r="BE3078" s="38">
        <v>3.4819999999999997E-2</v>
      </c>
      <c r="BF3078" s="38">
        <f t="shared" si="626"/>
        <v>3.4819999999999997E-2</v>
      </c>
      <c r="BG3078" s="34">
        <v>0</v>
      </c>
      <c r="BH3078" s="34">
        <v>0</v>
      </c>
      <c r="BI3078" s="34">
        <f t="shared" si="634"/>
        <v>30360.820000000003</v>
      </c>
      <c r="BJ3078" s="34">
        <f t="shared" si="635"/>
        <v>46406.85</v>
      </c>
      <c r="BK3078" s="34">
        <v>0</v>
      </c>
      <c r="BL3078" s="34">
        <v>0</v>
      </c>
      <c r="BM3078" s="34">
        <f t="shared" si="636"/>
        <v>0</v>
      </c>
      <c r="BN3078" s="39">
        <f t="shared" si="627"/>
        <v>30360.820000000003</v>
      </c>
      <c r="BO3078" s="39">
        <f t="shared" si="628"/>
        <v>46406.85</v>
      </c>
      <c r="BP3078" s="39">
        <f t="shared" si="625"/>
        <v>16046.029999999995</v>
      </c>
    </row>
    <row r="3079" spans="1:68" s="25" customFormat="1" ht="14.25" x14ac:dyDescent="0.2">
      <c r="A3079" s="14">
        <v>1970</v>
      </c>
      <c r="B3079" s="40"/>
      <c r="C3079" s="15"/>
      <c r="D3079" s="16">
        <v>25454</v>
      </c>
      <c r="E3079" s="15" t="s">
        <v>23416</v>
      </c>
      <c r="F3079" s="15" t="s">
        <v>23417</v>
      </c>
      <c r="G3079" s="17" t="s">
        <v>23418</v>
      </c>
      <c r="H3079" s="17" t="s">
        <v>23419</v>
      </c>
      <c r="I3079" s="17" t="s">
        <v>86</v>
      </c>
      <c r="J3079" s="15" t="s">
        <v>23420</v>
      </c>
      <c r="K3079" s="15" t="s">
        <v>6458</v>
      </c>
      <c r="L3079" s="18" t="s">
        <v>23408</v>
      </c>
      <c r="M3079" s="15" t="s">
        <v>18715</v>
      </c>
      <c r="N3079" s="15" t="s">
        <v>18716</v>
      </c>
      <c r="O3079" s="16">
        <v>463</v>
      </c>
      <c r="P3079" s="15" t="s">
        <v>23409</v>
      </c>
      <c r="Q3079" s="15">
        <v>574000</v>
      </c>
      <c r="R3079" s="15">
        <v>1713700</v>
      </c>
      <c r="S3079" s="15">
        <v>2287700</v>
      </c>
      <c r="T3079" s="15">
        <v>169.70599999999999</v>
      </c>
      <c r="U3079" s="15" t="s">
        <v>18717</v>
      </c>
      <c r="V3079" s="15" t="s">
        <v>76</v>
      </c>
      <c r="W3079" s="16">
        <v>1</v>
      </c>
      <c r="X3079" s="16">
        <v>0</v>
      </c>
      <c r="Y3079" s="15">
        <v>449883</v>
      </c>
      <c r="Z3079" s="15">
        <v>10.327999999999999</v>
      </c>
      <c r="AA3079" s="15" t="s">
        <v>78</v>
      </c>
      <c r="AB3079" s="15" t="s">
        <v>78</v>
      </c>
      <c r="AC3079" s="15">
        <v>0</v>
      </c>
      <c r="AD3079" s="15"/>
      <c r="AE3079" s="15" t="s">
        <v>78</v>
      </c>
      <c r="AF3079" s="15" t="s">
        <v>78</v>
      </c>
      <c r="AG3079" s="16">
        <v>1</v>
      </c>
      <c r="AH3079" s="15" t="s">
        <v>23410</v>
      </c>
      <c r="AI3079" s="15" t="s">
        <v>78</v>
      </c>
      <c r="AJ3079" s="15">
        <v>449882.68164099997</v>
      </c>
      <c r="AK3079" s="15">
        <v>2857.8518749999998</v>
      </c>
      <c r="AL3079" s="15">
        <v>3104561.5921999998</v>
      </c>
      <c r="AM3079" s="15">
        <v>1416149.0105300001</v>
      </c>
      <c r="AN3079" s="19">
        <v>0</v>
      </c>
      <c r="AO3079" s="19">
        <v>0</v>
      </c>
      <c r="AP3079" s="19">
        <v>574000</v>
      </c>
      <c r="AQ3079" s="19">
        <v>1716000</v>
      </c>
      <c r="AR3079" s="34">
        <f t="shared" si="629"/>
        <v>2290000</v>
      </c>
      <c r="AS3079" s="34">
        <v>0</v>
      </c>
      <c r="AT3079" s="34">
        <v>0</v>
      </c>
      <c r="AU3079" s="34">
        <v>0</v>
      </c>
      <c r="AV3079" s="34">
        <v>0</v>
      </c>
      <c r="AW3079" s="35">
        <f t="shared" si="630"/>
        <v>0</v>
      </c>
      <c r="AX3079" s="34">
        <f t="shared" si="631"/>
        <v>2290000</v>
      </c>
      <c r="AY3079" s="36">
        <v>1.3258000000000001</v>
      </c>
      <c r="AZ3079" s="36">
        <v>2.0265</v>
      </c>
      <c r="BA3079" s="22"/>
      <c r="BB3079" s="19">
        <v>68700</v>
      </c>
      <c r="BC3079" s="34">
        <f t="shared" si="632"/>
        <v>30360.820000000003</v>
      </c>
      <c r="BD3079" s="34">
        <f t="shared" si="633"/>
        <v>46406.85</v>
      </c>
      <c r="BE3079" s="38">
        <v>3.4819999999999997E-2</v>
      </c>
      <c r="BF3079" s="38">
        <f t="shared" si="626"/>
        <v>3.4819999999999997E-2</v>
      </c>
      <c r="BG3079" s="34">
        <v>0</v>
      </c>
      <c r="BH3079" s="34">
        <v>0</v>
      </c>
      <c r="BI3079" s="34">
        <f t="shared" si="634"/>
        <v>30360.820000000003</v>
      </c>
      <c r="BJ3079" s="34">
        <f t="shared" si="635"/>
        <v>46406.85</v>
      </c>
      <c r="BK3079" s="34">
        <v>0</v>
      </c>
      <c r="BL3079" s="34">
        <v>0</v>
      </c>
      <c r="BM3079" s="34">
        <f t="shared" si="636"/>
        <v>0</v>
      </c>
      <c r="BN3079" s="39">
        <f t="shared" si="627"/>
        <v>30360.820000000003</v>
      </c>
      <c r="BO3079" s="39">
        <f t="shared" si="628"/>
        <v>46406.85</v>
      </c>
      <c r="BP3079" s="39">
        <f t="shared" si="625"/>
        <v>16046.029999999995</v>
      </c>
    </row>
    <row r="3080" spans="1:68" s="25" customFormat="1" ht="14.25" x14ac:dyDescent="0.2">
      <c r="A3080" s="14">
        <v>1971</v>
      </c>
      <c r="B3080" s="40"/>
      <c r="C3080" s="15"/>
      <c r="D3080" s="16">
        <v>15265</v>
      </c>
      <c r="E3080" s="15" t="s">
        <v>23421</v>
      </c>
      <c r="F3080" s="15" t="s">
        <v>23422</v>
      </c>
      <c r="G3080" s="17" t="s">
        <v>23423</v>
      </c>
      <c r="H3080" s="17" t="s">
        <v>23424</v>
      </c>
      <c r="I3080" s="17" t="s">
        <v>86</v>
      </c>
      <c r="J3080" s="15" t="s">
        <v>23425</v>
      </c>
      <c r="K3080" s="15" t="s">
        <v>17355</v>
      </c>
      <c r="L3080" s="18" t="s">
        <v>23408</v>
      </c>
      <c r="M3080" s="15" t="s">
        <v>18715</v>
      </c>
      <c r="N3080" s="15" t="s">
        <v>18716</v>
      </c>
      <c r="O3080" s="16">
        <v>463</v>
      </c>
      <c r="P3080" s="15" t="s">
        <v>23409</v>
      </c>
      <c r="Q3080" s="15">
        <v>574000</v>
      </c>
      <c r="R3080" s="15">
        <v>1713700</v>
      </c>
      <c r="S3080" s="15">
        <v>2287700</v>
      </c>
      <c r="T3080" s="15">
        <v>169.70599999999999</v>
      </c>
      <c r="U3080" s="15" t="s">
        <v>18717</v>
      </c>
      <c r="V3080" s="15" t="s">
        <v>76</v>
      </c>
      <c r="W3080" s="16">
        <v>1</v>
      </c>
      <c r="X3080" s="16">
        <v>0</v>
      </c>
      <c r="Y3080" s="15">
        <v>1473497</v>
      </c>
      <c r="Z3080" s="15">
        <v>33.826999999999998</v>
      </c>
      <c r="AA3080" s="15" t="s">
        <v>78</v>
      </c>
      <c r="AB3080" s="15" t="s">
        <v>78</v>
      </c>
      <c r="AC3080" s="15">
        <v>0</v>
      </c>
      <c r="AD3080" s="15"/>
      <c r="AE3080" s="15" t="s">
        <v>78</v>
      </c>
      <c r="AF3080" s="15" t="s">
        <v>78</v>
      </c>
      <c r="AG3080" s="16">
        <v>1</v>
      </c>
      <c r="AH3080" s="15" t="s">
        <v>23410</v>
      </c>
      <c r="AI3080" s="15" t="s">
        <v>78</v>
      </c>
      <c r="AJ3080" s="15">
        <v>1473496.69995</v>
      </c>
      <c r="AK3080" s="15">
        <v>4884.4607526199998</v>
      </c>
      <c r="AL3080" s="15">
        <v>3104669.2599900002</v>
      </c>
      <c r="AM3080" s="15">
        <v>1414576.83879</v>
      </c>
      <c r="AN3080" s="19">
        <v>0</v>
      </c>
      <c r="AO3080" s="19">
        <v>0</v>
      </c>
      <c r="AP3080" s="19">
        <v>574000</v>
      </c>
      <c r="AQ3080" s="19">
        <v>1716000</v>
      </c>
      <c r="AR3080" s="34">
        <f t="shared" si="629"/>
        <v>2290000</v>
      </c>
      <c r="AS3080" s="34">
        <v>0</v>
      </c>
      <c r="AT3080" s="34">
        <v>0</v>
      </c>
      <c r="AU3080" s="34">
        <v>0</v>
      </c>
      <c r="AV3080" s="34">
        <v>0</v>
      </c>
      <c r="AW3080" s="35">
        <f t="shared" si="630"/>
        <v>0</v>
      </c>
      <c r="AX3080" s="34">
        <f t="shared" si="631"/>
        <v>2290000</v>
      </c>
      <c r="AY3080" s="36">
        <v>1.3258000000000001</v>
      </c>
      <c r="AZ3080" s="36">
        <v>2.0265</v>
      </c>
      <c r="BA3080" s="22"/>
      <c r="BB3080" s="19">
        <v>68700</v>
      </c>
      <c r="BC3080" s="34">
        <f t="shared" si="632"/>
        <v>30360.820000000003</v>
      </c>
      <c r="BD3080" s="34">
        <f t="shared" si="633"/>
        <v>46406.85</v>
      </c>
      <c r="BE3080" s="38">
        <v>3.4819999999999997E-2</v>
      </c>
      <c r="BF3080" s="38">
        <f t="shared" si="626"/>
        <v>3.4819999999999997E-2</v>
      </c>
      <c r="BG3080" s="34">
        <v>0</v>
      </c>
      <c r="BH3080" s="34">
        <v>0</v>
      </c>
      <c r="BI3080" s="34">
        <f t="shared" si="634"/>
        <v>30360.820000000003</v>
      </c>
      <c r="BJ3080" s="34">
        <f t="shared" si="635"/>
        <v>46406.85</v>
      </c>
      <c r="BK3080" s="34">
        <v>0</v>
      </c>
      <c r="BL3080" s="34">
        <v>0</v>
      </c>
      <c r="BM3080" s="34">
        <f t="shared" si="636"/>
        <v>0</v>
      </c>
      <c r="BN3080" s="39">
        <f t="shared" si="627"/>
        <v>30360.820000000003</v>
      </c>
      <c r="BO3080" s="39">
        <f t="shared" si="628"/>
        <v>46406.85</v>
      </c>
      <c r="BP3080" s="39">
        <f t="shared" ref="BP3080:BP3143" si="637">BO3080-BN3080</f>
        <v>16046.029999999995</v>
      </c>
    </row>
    <row r="3081" spans="1:68" s="25" customFormat="1" ht="25.5" x14ac:dyDescent="0.2">
      <c r="A3081" s="14">
        <v>1972</v>
      </c>
      <c r="B3081" s="40"/>
      <c r="C3081" s="15" t="s">
        <v>150</v>
      </c>
      <c r="D3081" s="16">
        <v>35619</v>
      </c>
      <c r="E3081" s="15" t="s">
        <v>23426</v>
      </c>
      <c r="F3081" s="15" t="s">
        <v>23427</v>
      </c>
      <c r="G3081" s="17" t="s">
        <v>23428</v>
      </c>
      <c r="H3081" s="17" t="s">
        <v>23429</v>
      </c>
      <c r="I3081" s="17" t="s">
        <v>86</v>
      </c>
      <c r="J3081" s="15" t="s">
        <v>23430</v>
      </c>
      <c r="K3081" s="15" t="s">
        <v>88</v>
      </c>
      <c r="L3081" s="18" t="s">
        <v>23408</v>
      </c>
      <c r="M3081" s="15" t="s">
        <v>18715</v>
      </c>
      <c r="N3081" s="15" t="s">
        <v>18716</v>
      </c>
      <c r="O3081" s="16">
        <v>463</v>
      </c>
      <c r="P3081" s="15" t="s">
        <v>23409</v>
      </c>
      <c r="Q3081" s="15">
        <v>574000</v>
      </c>
      <c r="R3081" s="15">
        <v>1713700</v>
      </c>
      <c r="S3081" s="15">
        <v>2287700</v>
      </c>
      <c r="T3081" s="15">
        <v>169.70599999999999</v>
      </c>
      <c r="U3081" s="15" t="s">
        <v>18717</v>
      </c>
      <c r="V3081" s="15" t="s">
        <v>76</v>
      </c>
      <c r="W3081" s="16">
        <v>1</v>
      </c>
      <c r="X3081" s="16">
        <v>0</v>
      </c>
      <c r="Y3081" s="15">
        <v>1166926</v>
      </c>
      <c r="Z3081" s="15">
        <v>26.789000000000001</v>
      </c>
      <c r="AA3081" s="15" t="s">
        <v>78</v>
      </c>
      <c r="AB3081" s="15" t="s">
        <v>78</v>
      </c>
      <c r="AC3081" s="15">
        <v>0</v>
      </c>
      <c r="AD3081" s="15"/>
      <c r="AE3081" s="15" t="s">
        <v>78</v>
      </c>
      <c r="AF3081" s="15" t="s">
        <v>78</v>
      </c>
      <c r="AG3081" s="16">
        <v>1</v>
      </c>
      <c r="AH3081" s="15" t="s">
        <v>23410</v>
      </c>
      <c r="AI3081" s="15" t="s">
        <v>78</v>
      </c>
      <c r="AJ3081" s="15">
        <v>1166926.0214800001</v>
      </c>
      <c r="AK3081" s="15">
        <v>5969.6167434700001</v>
      </c>
      <c r="AL3081" s="15">
        <v>3104882.9179699998</v>
      </c>
      <c r="AM3081" s="15">
        <v>1415770.1547300001</v>
      </c>
      <c r="AN3081" s="19">
        <v>0</v>
      </c>
      <c r="AO3081" s="19">
        <v>0</v>
      </c>
      <c r="AP3081" s="19">
        <v>574000</v>
      </c>
      <c r="AQ3081" s="19">
        <v>1716000</v>
      </c>
      <c r="AR3081" s="34">
        <f t="shared" si="629"/>
        <v>2290000</v>
      </c>
      <c r="AS3081" s="34">
        <v>0</v>
      </c>
      <c r="AT3081" s="34">
        <v>0</v>
      </c>
      <c r="AU3081" s="34">
        <v>0</v>
      </c>
      <c r="AV3081" s="34">
        <v>0</v>
      </c>
      <c r="AW3081" s="35">
        <f t="shared" si="630"/>
        <v>0</v>
      </c>
      <c r="AX3081" s="34">
        <f t="shared" si="631"/>
        <v>2290000</v>
      </c>
      <c r="AY3081" s="36">
        <v>1.3258000000000001</v>
      </c>
      <c r="AZ3081" s="36">
        <v>2.0265</v>
      </c>
      <c r="BA3081" s="22"/>
      <c r="BB3081" s="19">
        <v>68700</v>
      </c>
      <c r="BC3081" s="34">
        <f t="shared" si="632"/>
        <v>30360.820000000003</v>
      </c>
      <c r="BD3081" s="34">
        <f t="shared" si="633"/>
        <v>46406.85</v>
      </c>
      <c r="BE3081" s="38">
        <v>3.4819999999999997E-2</v>
      </c>
      <c r="BF3081" s="38">
        <f t="shared" si="626"/>
        <v>3.4819999999999997E-2</v>
      </c>
      <c r="BG3081" s="34">
        <v>0</v>
      </c>
      <c r="BH3081" s="34">
        <v>0</v>
      </c>
      <c r="BI3081" s="34">
        <f t="shared" si="634"/>
        <v>30360.820000000003</v>
      </c>
      <c r="BJ3081" s="34">
        <f t="shared" si="635"/>
        <v>46406.85</v>
      </c>
      <c r="BK3081" s="34">
        <v>0</v>
      </c>
      <c r="BL3081" s="34">
        <v>0</v>
      </c>
      <c r="BM3081" s="34">
        <f t="shared" si="636"/>
        <v>0</v>
      </c>
      <c r="BN3081" s="39">
        <f t="shared" si="627"/>
        <v>30360.820000000003</v>
      </c>
      <c r="BO3081" s="39">
        <f t="shared" si="628"/>
        <v>46406.85</v>
      </c>
      <c r="BP3081" s="39">
        <f t="shared" si="637"/>
        <v>16046.029999999995</v>
      </c>
    </row>
    <row r="3082" spans="1:68" s="25" customFormat="1" ht="14.25" x14ac:dyDescent="0.2">
      <c r="A3082" s="14">
        <v>1973</v>
      </c>
      <c r="B3082" s="40"/>
      <c r="C3082" s="15" t="s">
        <v>417</v>
      </c>
      <c r="D3082" s="16">
        <v>24515</v>
      </c>
      <c r="E3082" s="15" t="s">
        <v>23431</v>
      </c>
      <c r="F3082" s="15" t="s">
        <v>23432</v>
      </c>
      <c r="G3082" s="17" t="s">
        <v>23433</v>
      </c>
      <c r="H3082" s="17" t="s">
        <v>23434</v>
      </c>
      <c r="I3082" s="17" t="s">
        <v>205</v>
      </c>
      <c r="J3082" s="15" t="s">
        <v>23435</v>
      </c>
      <c r="K3082" s="15" t="s">
        <v>423</v>
      </c>
      <c r="L3082" s="18" t="s">
        <v>23408</v>
      </c>
      <c r="M3082" s="15" t="s">
        <v>18715</v>
      </c>
      <c r="N3082" s="15" t="s">
        <v>18716</v>
      </c>
      <c r="O3082" s="16">
        <v>463</v>
      </c>
      <c r="P3082" s="15" t="s">
        <v>23409</v>
      </c>
      <c r="Q3082" s="15">
        <v>574000</v>
      </c>
      <c r="R3082" s="15">
        <v>1713700</v>
      </c>
      <c r="S3082" s="15">
        <v>2287700</v>
      </c>
      <c r="T3082" s="15">
        <v>169.70599999999999</v>
      </c>
      <c r="U3082" s="15" t="s">
        <v>18717</v>
      </c>
      <c r="V3082" s="15" t="s">
        <v>76</v>
      </c>
      <c r="W3082" s="16">
        <v>1</v>
      </c>
      <c r="X3082" s="16">
        <v>0</v>
      </c>
      <c r="Y3082" s="15">
        <v>750444</v>
      </c>
      <c r="Z3082" s="15">
        <v>17.228000000000002</v>
      </c>
      <c r="AA3082" s="15" t="s">
        <v>78</v>
      </c>
      <c r="AB3082" s="15" t="s">
        <v>78</v>
      </c>
      <c r="AC3082" s="15">
        <v>0</v>
      </c>
      <c r="AD3082" s="15"/>
      <c r="AE3082" s="15" t="s">
        <v>78</v>
      </c>
      <c r="AF3082" s="15" t="s">
        <v>78</v>
      </c>
      <c r="AG3082" s="16">
        <v>1</v>
      </c>
      <c r="AH3082" s="15" t="s">
        <v>23410</v>
      </c>
      <c r="AI3082" s="15" t="s">
        <v>78</v>
      </c>
      <c r="AJ3082" s="15">
        <v>750444.47973599995</v>
      </c>
      <c r="AK3082" s="15">
        <v>3701.34217941</v>
      </c>
      <c r="AL3082" s="15">
        <v>3107010.8305700002</v>
      </c>
      <c r="AM3082" s="15">
        <v>1415795.5806</v>
      </c>
      <c r="AN3082" s="19">
        <v>0</v>
      </c>
      <c r="AO3082" s="19">
        <v>0</v>
      </c>
      <c r="AP3082" s="19">
        <v>574000</v>
      </c>
      <c r="AQ3082" s="19">
        <v>1716000</v>
      </c>
      <c r="AR3082" s="34">
        <f t="shared" si="629"/>
        <v>2290000</v>
      </c>
      <c r="AS3082" s="34">
        <v>0</v>
      </c>
      <c r="AT3082" s="34">
        <v>0</v>
      </c>
      <c r="AU3082" s="34">
        <v>0</v>
      </c>
      <c r="AV3082" s="34">
        <v>0</v>
      </c>
      <c r="AW3082" s="35">
        <f t="shared" si="630"/>
        <v>0</v>
      </c>
      <c r="AX3082" s="34">
        <f t="shared" si="631"/>
        <v>2290000</v>
      </c>
      <c r="AY3082" s="36">
        <v>1.3258000000000001</v>
      </c>
      <c r="AZ3082" s="36">
        <v>2.0265</v>
      </c>
      <c r="BA3082" s="22"/>
      <c r="BB3082" s="19">
        <v>68700</v>
      </c>
      <c r="BC3082" s="34">
        <f t="shared" si="632"/>
        <v>30360.820000000003</v>
      </c>
      <c r="BD3082" s="34">
        <f t="shared" si="633"/>
        <v>46406.85</v>
      </c>
      <c r="BE3082" s="38">
        <v>3.4819999999999997E-2</v>
      </c>
      <c r="BF3082" s="38">
        <f t="shared" si="626"/>
        <v>3.4819999999999997E-2</v>
      </c>
      <c r="BG3082" s="34">
        <v>0</v>
      </c>
      <c r="BH3082" s="34">
        <v>0</v>
      </c>
      <c r="BI3082" s="34">
        <f t="shared" si="634"/>
        <v>30360.820000000003</v>
      </c>
      <c r="BJ3082" s="34">
        <f t="shared" si="635"/>
        <v>46406.85</v>
      </c>
      <c r="BK3082" s="34">
        <v>0</v>
      </c>
      <c r="BL3082" s="34">
        <v>0</v>
      </c>
      <c r="BM3082" s="34">
        <f t="shared" si="636"/>
        <v>0</v>
      </c>
      <c r="BN3082" s="39">
        <f t="shared" si="627"/>
        <v>30360.820000000003</v>
      </c>
      <c r="BO3082" s="39">
        <f t="shared" si="628"/>
        <v>46406.85</v>
      </c>
      <c r="BP3082" s="39">
        <f t="shared" si="637"/>
        <v>16046.029999999995</v>
      </c>
    </row>
    <row r="3083" spans="1:68" s="25" customFormat="1" ht="14.25" x14ac:dyDescent="0.2">
      <c r="A3083" s="14">
        <v>1974</v>
      </c>
      <c r="B3083" s="40"/>
      <c r="C3083" s="15" t="s">
        <v>150</v>
      </c>
      <c r="D3083" s="16">
        <v>20697</v>
      </c>
      <c r="E3083" s="15" t="s">
        <v>23436</v>
      </c>
      <c r="F3083" s="15" t="s">
        <v>23437</v>
      </c>
      <c r="G3083" s="17" t="s">
        <v>23438</v>
      </c>
      <c r="H3083" s="17" t="s">
        <v>23439</v>
      </c>
      <c r="I3083" s="17" t="s">
        <v>86</v>
      </c>
      <c r="J3083" s="15" t="s">
        <v>23440</v>
      </c>
      <c r="K3083" s="15" t="s">
        <v>86</v>
      </c>
      <c r="L3083" s="18" t="s">
        <v>23408</v>
      </c>
      <c r="M3083" s="15" t="s">
        <v>18715</v>
      </c>
      <c r="N3083" s="15" t="s">
        <v>18716</v>
      </c>
      <c r="O3083" s="16">
        <v>463</v>
      </c>
      <c r="P3083" s="15" t="s">
        <v>23409</v>
      </c>
      <c r="Q3083" s="15">
        <v>574000</v>
      </c>
      <c r="R3083" s="15">
        <v>1713700</v>
      </c>
      <c r="S3083" s="15">
        <v>2287700</v>
      </c>
      <c r="T3083" s="15">
        <v>169.70599999999999</v>
      </c>
      <c r="U3083" s="15" t="s">
        <v>18717</v>
      </c>
      <c r="V3083" s="15" t="s">
        <v>76</v>
      </c>
      <c r="W3083" s="16">
        <v>1</v>
      </c>
      <c r="X3083" s="16">
        <v>0</v>
      </c>
      <c r="Y3083" s="15">
        <v>130562</v>
      </c>
      <c r="Z3083" s="15">
        <v>2.9969999999999999</v>
      </c>
      <c r="AA3083" s="15" t="s">
        <v>78</v>
      </c>
      <c r="AB3083" s="15" t="s">
        <v>78</v>
      </c>
      <c r="AC3083" s="15">
        <v>0</v>
      </c>
      <c r="AD3083" s="15"/>
      <c r="AE3083" s="15" t="s">
        <v>78</v>
      </c>
      <c r="AF3083" s="15" t="s">
        <v>78</v>
      </c>
      <c r="AG3083" s="16">
        <v>1</v>
      </c>
      <c r="AH3083" s="15" t="s">
        <v>23410</v>
      </c>
      <c r="AI3083" s="15" t="s">
        <v>78</v>
      </c>
      <c r="AJ3083" s="15">
        <v>130562.483643</v>
      </c>
      <c r="AK3083" s="15">
        <v>2875.18277902</v>
      </c>
      <c r="AL3083" s="15">
        <v>3105476.6501699998</v>
      </c>
      <c r="AM3083" s="15">
        <v>1413283.3445299999</v>
      </c>
      <c r="AN3083" s="19">
        <v>0</v>
      </c>
      <c r="AO3083" s="19">
        <v>0</v>
      </c>
      <c r="AP3083" s="19">
        <v>574000</v>
      </c>
      <c r="AQ3083" s="19">
        <v>1716000</v>
      </c>
      <c r="AR3083" s="34">
        <f t="shared" si="629"/>
        <v>2290000</v>
      </c>
      <c r="AS3083" s="34">
        <v>0</v>
      </c>
      <c r="AT3083" s="34">
        <v>0</v>
      </c>
      <c r="AU3083" s="34">
        <v>0</v>
      </c>
      <c r="AV3083" s="34">
        <v>0</v>
      </c>
      <c r="AW3083" s="35">
        <f t="shared" si="630"/>
        <v>0</v>
      </c>
      <c r="AX3083" s="34">
        <f t="shared" si="631"/>
        <v>2290000</v>
      </c>
      <c r="AY3083" s="36">
        <v>1.3258000000000001</v>
      </c>
      <c r="AZ3083" s="36">
        <v>2.0265</v>
      </c>
      <c r="BA3083" s="22"/>
      <c r="BB3083" s="19">
        <v>68700</v>
      </c>
      <c r="BC3083" s="34">
        <f t="shared" si="632"/>
        <v>30360.820000000003</v>
      </c>
      <c r="BD3083" s="34">
        <f t="shared" si="633"/>
        <v>46406.85</v>
      </c>
      <c r="BE3083" s="38">
        <v>3.4819999999999997E-2</v>
      </c>
      <c r="BF3083" s="38">
        <f t="shared" si="626"/>
        <v>3.4819999999999997E-2</v>
      </c>
      <c r="BG3083" s="34">
        <v>0</v>
      </c>
      <c r="BH3083" s="34">
        <v>0</v>
      </c>
      <c r="BI3083" s="34">
        <f t="shared" si="634"/>
        <v>30360.820000000003</v>
      </c>
      <c r="BJ3083" s="34">
        <f t="shared" si="635"/>
        <v>46406.85</v>
      </c>
      <c r="BK3083" s="34">
        <v>0</v>
      </c>
      <c r="BL3083" s="34">
        <v>0</v>
      </c>
      <c r="BM3083" s="34">
        <f t="shared" si="636"/>
        <v>0</v>
      </c>
      <c r="BN3083" s="39">
        <f t="shared" si="627"/>
        <v>30360.820000000003</v>
      </c>
      <c r="BO3083" s="39">
        <f t="shared" si="628"/>
        <v>46406.85</v>
      </c>
      <c r="BP3083" s="39">
        <f t="shared" si="637"/>
        <v>16046.029999999995</v>
      </c>
    </row>
    <row r="3084" spans="1:68" s="25" customFormat="1" ht="14.25" x14ac:dyDescent="0.2">
      <c r="A3084" s="14">
        <v>1975</v>
      </c>
      <c r="B3084" s="40"/>
      <c r="C3084" s="15" t="s">
        <v>23441</v>
      </c>
      <c r="D3084" s="16">
        <v>35036</v>
      </c>
      <c r="E3084" s="15" t="s">
        <v>23442</v>
      </c>
      <c r="F3084" s="15" t="s">
        <v>23441</v>
      </c>
      <c r="G3084" s="17" t="s">
        <v>23443</v>
      </c>
      <c r="H3084" s="17" t="s">
        <v>23444</v>
      </c>
      <c r="I3084" s="17" t="s">
        <v>86</v>
      </c>
      <c r="J3084" s="15" t="s">
        <v>23445</v>
      </c>
      <c r="K3084" s="15" t="s">
        <v>772</v>
      </c>
      <c r="L3084" s="18" t="s">
        <v>23408</v>
      </c>
      <c r="M3084" s="15" t="s">
        <v>18715</v>
      </c>
      <c r="N3084" s="15" t="s">
        <v>18716</v>
      </c>
      <c r="O3084" s="16">
        <v>463</v>
      </c>
      <c r="P3084" s="15" t="s">
        <v>23409</v>
      </c>
      <c r="Q3084" s="15">
        <v>574000</v>
      </c>
      <c r="R3084" s="15">
        <v>1713700</v>
      </c>
      <c r="S3084" s="15">
        <v>2287700</v>
      </c>
      <c r="T3084" s="15">
        <v>169.70599999999999</v>
      </c>
      <c r="U3084" s="15" t="s">
        <v>18717</v>
      </c>
      <c r="V3084" s="15" t="s">
        <v>76</v>
      </c>
      <c r="W3084" s="16">
        <v>1</v>
      </c>
      <c r="X3084" s="16">
        <v>0</v>
      </c>
      <c r="Y3084" s="15">
        <v>326181</v>
      </c>
      <c r="Z3084" s="15">
        <v>7.4880000000000004</v>
      </c>
      <c r="AA3084" s="15" t="s">
        <v>78</v>
      </c>
      <c r="AB3084" s="15" t="s">
        <v>78</v>
      </c>
      <c r="AC3084" s="15">
        <v>0</v>
      </c>
      <c r="AD3084" s="15"/>
      <c r="AE3084" s="15" t="s">
        <v>78</v>
      </c>
      <c r="AF3084" s="15" t="s">
        <v>78</v>
      </c>
      <c r="AG3084" s="16">
        <v>1</v>
      </c>
      <c r="AH3084" s="15" t="s">
        <v>23410</v>
      </c>
      <c r="AI3084" s="15" t="s">
        <v>78</v>
      </c>
      <c r="AJ3084" s="15">
        <v>326181.17529300001</v>
      </c>
      <c r="AK3084" s="15">
        <v>3087.3323474499998</v>
      </c>
      <c r="AL3084" s="15">
        <v>3104776.0041</v>
      </c>
      <c r="AM3084" s="15">
        <v>1413777.8797899999</v>
      </c>
      <c r="AN3084" s="19">
        <v>0</v>
      </c>
      <c r="AO3084" s="19">
        <v>0</v>
      </c>
      <c r="AP3084" s="19">
        <v>574000</v>
      </c>
      <c r="AQ3084" s="19">
        <v>1716000</v>
      </c>
      <c r="AR3084" s="34">
        <f t="shared" si="629"/>
        <v>2290000</v>
      </c>
      <c r="AS3084" s="34">
        <v>0</v>
      </c>
      <c r="AT3084" s="34">
        <v>0</v>
      </c>
      <c r="AU3084" s="34">
        <v>0</v>
      </c>
      <c r="AV3084" s="34">
        <v>0</v>
      </c>
      <c r="AW3084" s="35">
        <f t="shared" si="630"/>
        <v>0</v>
      </c>
      <c r="AX3084" s="34">
        <f t="shared" si="631"/>
        <v>2290000</v>
      </c>
      <c r="AY3084" s="36">
        <v>1.3258000000000001</v>
      </c>
      <c r="AZ3084" s="36">
        <v>2.0265</v>
      </c>
      <c r="BA3084" s="22"/>
      <c r="BB3084" s="19">
        <v>68700</v>
      </c>
      <c r="BC3084" s="34">
        <f t="shared" si="632"/>
        <v>30360.820000000003</v>
      </c>
      <c r="BD3084" s="34">
        <f t="shared" si="633"/>
        <v>46406.85</v>
      </c>
      <c r="BE3084" s="38">
        <v>3.4819999999999997E-2</v>
      </c>
      <c r="BF3084" s="38">
        <f t="shared" si="626"/>
        <v>3.4819999999999997E-2</v>
      </c>
      <c r="BG3084" s="34">
        <v>0</v>
      </c>
      <c r="BH3084" s="34">
        <v>0</v>
      </c>
      <c r="BI3084" s="34">
        <f t="shared" si="634"/>
        <v>30360.820000000003</v>
      </c>
      <c r="BJ3084" s="34">
        <f t="shared" si="635"/>
        <v>46406.85</v>
      </c>
      <c r="BK3084" s="34">
        <v>0</v>
      </c>
      <c r="BL3084" s="34">
        <v>0</v>
      </c>
      <c r="BM3084" s="34">
        <f t="shared" si="636"/>
        <v>0</v>
      </c>
      <c r="BN3084" s="39">
        <f t="shared" si="627"/>
        <v>30360.820000000003</v>
      </c>
      <c r="BO3084" s="39">
        <f t="shared" si="628"/>
        <v>46406.85</v>
      </c>
      <c r="BP3084" s="39">
        <f t="shared" si="637"/>
        <v>16046.029999999995</v>
      </c>
    </row>
    <row r="3085" spans="1:68" s="25" customFormat="1" ht="14.25" x14ac:dyDescent="0.2">
      <c r="A3085" s="14">
        <v>1976</v>
      </c>
      <c r="B3085" s="40"/>
      <c r="C3085" s="15" t="s">
        <v>23446</v>
      </c>
      <c r="D3085" s="16">
        <v>18624</v>
      </c>
      <c r="E3085" s="15" t="s">
        <v>23447</v>
      </c>
      <c r="F3085" s="15" t="s">
        <v>23446</v>
      </c>
      <c r="G3085" s="17" t="s">
        <v>23448</v>
      </c>
      <c r="H3085" s="17" t="s">
        <v>23449</v>
      </c>
      <c r="I3085" s="17" t="s">
        <v>3741</v>
      </c>
      <c r="J3085" s="15" t="s">
        <v>23450</v>
      </c>
      <c r="K3085" s="15" t="s">
        <v>11212</v>
      </c>
      <c r="L3085" s="18" t="s">
        <v>23451</v>
      </c>
      <c r="M3085" s="15" t="s">
        <v>23452</v>
      </c>
      <c r="N3085" s="15" t="s">
        <v>23453</v>
      </c>
      <c r="O3085" s="16">
        <v>556</v>
      </c>
      <c r="P3085" s="15" t="s">
        <v>90</v>
      </c>
      <c r="Q3085" s="15">
        <v>55000</v>
      </c>
      <c r="R3085" s="15">
        <v>222500</v>
      </c>
      <c r="S3085" s="15">
        <v>277500</v>
      </c>
      <c r="T3085" s="15">
        <v>0.05</v>
      </c>
      <c r="U3085" s="15" t="s">
        <v>18717</v>
      </c>
      <c r="V3085" s="15" t="s">
        <v>76</v>
      </c>
      <c r="W3085" s="16">
        <v>1</v>
      </c>
      <c r="X3085" s="16">
        <v>1</v>
      </c>
      <c r="Y3085" s="15">
        <v>703</v>
      </c>
      <c r="Z3085" s="15">
        <v>1.6E-2</v>
      </c>
      <c r="AA3085" s="15" t="s">
        <v>23454</v>
      </c>
      <c r="AB3085" s="15" t="s">
        <v>23455</v>
      </c>
      <c r="AC3085" s="15">
        <v>290000</v>
      </c>
      <c r="AD3085" s="26">
        <v>41760</v>
      </c>
      <c r="AE3085" s="15" t="s">
        <v>211</v>
      </c>
      <c r="AF3085" s="15" t="s">
        <v>23456</v>
      </c>
      <c r="AG3085" s="16">
        <v>1</v>
      </c>
      <c r="AH3085" s="15" t="s">
        <v>23457</v>
      </c>
      <c r="AI3085" s="15" t="s">
        <v>78</v>
      </c>
      <c r="AJ3085" s="15">
        <v>703.27441406299999</v>
      </c>
      <c r="AK3085" s="15">
        <v>94.128157324200004</v>
      </c>
      <c r="AL3085" s="15">
        <v>3106574.4617900001</v>
      </c>
      <c r="AM3085" s="15">
        <v>1415248.84736</v>
      </c>
      <c r="AN3085" s="19">
        <v>0</v>
      </c>
      <c r="AO3085" s="19">
        <v>0</v>
      </c>
      <c r="AP3085" s="19">
        <v>40000</v>
      </c>
      <c r="AQ3085" s="19">
        <f>4800+215400</f>
        <v>220200</v>
      </c>
      <c r="AR3085" s="34">
        <f t="shared" si="629"/>
        <v>260200</v>
      </c>
      <c r="AS3085" s="34">
        <v>0</v>
      </c>
      <c r="AT3085" s="34">
        <v>0</v>
      </c>
      <c r="AU3085" s="34">
        <v>0</v>
      </c>
      <c r="AV3085" s="34">
        <v>0</v>
      </c>
      <c r="AW3085" s="35">
        <f t="shared" si="630"/>
        <v>0</v>
      </c>
      <c r="AX3085" s="34">
        <f t="shared" si="631"/>
        <v>260200</v>
      </c>
      <c r="AY3085" s="36">
        <v>1.3258000000000001</v>
      </c>
      <c r="AZ3085" s="36">
        <v>2.0265</v>
      </c>
      <c r="BA3085" s="22"/>
      <c r="BB3085" s="19">
        <v>5252</v>
      </c>
      <c r="BC3085" s="34">
        <f t="shared" si="632"/>
        <v>3449.7316000000001</v>
      </c>
      <c r="BD3085" s="34">
        <f t="shared" si="633"/>
        <v>5272.9529999999995</v>
      </c>
      <c r="BE3085" s="38">
        <v>3.4819999999999997E-2</v>
      </c>
      <c r="BF3085" s="38">
        <f t="shared" si="626"/>
        <v>3.4819999999999997E-2</v>
      </c>
      <c r="BG3085" s="34">
        <v>0</v>
      </c>
      <c r="BH3085" s="34">
        <v>0</v>
      </c>
      <c r="BI3085" s="34">
        <f t="shared" si="634"/>
        <v>3449.7316000000001</v>
      </c>
      <c r="BJ3085" s="34">
        <f t="shared" si="635"/>
        <v>5272.9529999999995</v>
      </c>
      <c r="BK3085" s="34">
        <v>0</v>
      </c>
      <c r="BL3085" s="34">
        <v>67.680999999999585</v>
      </c>
      <c r="BM3085" s="34">
        <f t="shared" si="636"/>
        <v>67.680999999999585</v>
      </c>
      <c r="BN3085" s="39">
        <f t="shared" si="627"/>
        <v>3449.7316000000001</v>
      </c>
      <c r="BO3085" s="39">
        <f t="shared" si="628"/>
        <v>5205.2719999999999</v>
      </c>
      <c r="BP3085" s="39">
        <f t="shared" si="637"/>
        <v>1755.5403999999999</v>
      </c>
    </row>
    <row r="3086" spans="1:68" s="25" customFormat="1" ht="14.25" x14ac:dyDescent="0.2">
      <c r="A3086" s="14">
        <v>1977</v>
      </c>
      <c r="B3086" s="40"/>
      <c r="C3086" s="15"/>
      <c r="D3086" s="16">
        <v>17250</v>
      </c>
      <c r="E3086" s="15" t="s">
        <v>23458</v>
      </c>
      <c r="F3086" s="15" t="s">
        <v>23459</v>
      </c>
      <c r="G3086" s="17" t="s">
        <v>23460</v>
      </c>
      <c r="H3086" s="17" t="s">
        <v>23461</v>
      </c>
      <c r="I3086" s="17" t="s">
        <v>88</v>
      </c>
      <c r="J3086" s="15" t="s">
        <v>23462</v>
      </c>
      <c r="K3086" s="15" t="s">
        <v>86</v>
      </c>
      <c r="L3086" s="18" t="s">
        <v>23463</v>
      </c>
      <c r="M3086" s="15" t="s">
        <v>23452</v>
      </c>
      <c r="N3086" s="15" t="s">
        <v>23453</v>
      </c>
      <c r="O3086" s="16">
        <v>556</v>
      </c>
      <c r="P3086" s="15" t="s">
        <v>90</v>
      </c>
      <c r="Q3086" s="15">
        <v>55000</v>
      </c>
      <c r="R3086" s="15">
        <v>220000</v>
      </c>
      <c r="S3086" s="15">
        <v>275000</v>
      </c>
      <c r="T3086" s="15">
        <v>0.05</v>
      </c>
      <c r="U3086" s="15" t="s">
        <v>18717</v>
      </c>
      <c r="V3086" s="15" t="s">
        <v>76</v>
      </c>
      <c r="W3086" s="16">
        <v>1</v>
      </c>
      <c r="X3086" s="16">
        <v>0</v>
      </c>
      <c r="Y3086" s="15">
        <v>681</v>
      </c>
      <c r="Z3086" s="15">
        <v>1.6E-2</v>
      </c>
      <c r="AA3086" s="15" t="s">
        <v>78</v>
      </c>
      <c r="AB3086" s="15" t="s">
        <v>78</v>
      </c>
      <c r="AC3086" s="15">
        <v>0</v>
      </c>
      <c r="AD3086" s="15"/>
      <c r="AE3086" s="15" t="s">
        <v>353</v>
      </c>
      <c r="AF3086" s="15" t="s">
        <v>23464</v>
      </c>
      <c r="AG3086" s="16">
        <v>1</v>
      </c>
      <c r="AH3086" s="15" t="s">
        <v>23465</v>
      </c>
      <c r="AI3086" s="15" t="s">
        <v>78</v>
      </c>
      <c r="AJ3086" s="15">
        <v>680.84863281299999</v>
      </c>
      <c r="AK3086" s="15">
        <v>93.099243235700001</v>
      </c>
      <c r="AL3086" s="15">
        <v>3106537.1784600001</v>
      </c>
      <c r="AM3086" s="15">
        <v>1415297.45056</v>
      </c>
      <c r="AN3086" s="19">
        <v>40000</v>
      </c>
      <c r="AO3086" s="19">
        <v>217700</v>
      </c>
      <c r="AP3086" s="19">
        <v>0</v>
      </c>
      <c r="AQ3086" s="19">
        <v>0</v>
      </c>
      <c r="AR3086" s="34">
        <f t="shared" si="629"/>
        <v>257700</v>
      </c>
      <c r="AS3086" s="34">
        <v>45000</v>
      </c>
      <c r="AT3086" s="34">
        <v>0</v>
      </c>
      <c r="AU3086" s="34">
        <v>74445</v>
      </c>
      <c r="AV3086" s="34">
        <v>0</v>
      </c>
      <c r="AW3086" s="35">
        <f t="shared" si="630"/>
        <v>119445</v>
      </c>
      <c r="AX3086" s="34">
        <f t="shared" si="631"/>
        <v>138255</v>
      </c>
      <c r="AY3086" s="36">
        <v>1.3258000000000001</v>
      </c>
      <c r="AZ3086" s="36">
        <v>2.0265</v>
      </c>
      <c r="BA3086" s="22"/>
      <c r="BB3086" s="19">
        <v>2577</v>
      </c>
      <c r="BC3086" s="34">
        <f t="shared" si="632"/>
        <v>1832.98479</v>
      </c>
      <c r="BD3086" s="34">
        <f t="shared" si="633"/>
        <v>2801.7375749999997</v>
      </c>
      <c r="BE3086" s="38">
        <v>3.4819999999999997E-2</v>
      </c>
      <c r="BF3086" s="38">
        <f t="shared" si="626"/>
        <v>3.4819999999999997E-2</v>
      </c>
      <c r="BG3086" s="34">
        <v>63.824530387799996</v>
      </c>
      <c r="BH3086" s="34">
        <v>97.55650236149998</v>
      </c>
      <c r="BI3086" s="34">
        <f t="shared" si="634"/>
        <v>1769.1602596122</v>
      </c>
      <c r="BJ3086" s="34">
        <f t="shared" si="635"/>
        <v>2704.1810726384997</v>
      </c>
      <c r="BK3086" s="34">
        <v>0</v>
      </c>
      <c r="BL3086" s="34">
        <v>127.1810726384997</v>
      </c>
      <c r="BM3086" s="34">
        <f t="shared" si="636"/>
        <v>127.1810726384997</v>
      </c>
      <c r="BN3086" s="39">
        <f t="shared" si="627"/>
        <v>1769.1602596122</v>
      </c>
      <c r="BO3086" s="39">
        <f t="shared" si="628"/>
        <v>2577</v>
      </c>
      <c r="BP3086" s="39">
        <f t="shared" si="637"/>
        <v>807.83974038780002</v>
      </c>
    </row>
    <row r="3087" spans="1:68" s="25" customFormat="1" ht="14.25" x14ac:dyDescent="0.2">
      <c r="A3087" s="14">
        <v>1978</v>
      </c>
      <c r="B3087" s="40"/>
      <c r="C3087" s="15"/>
      <c r="D3087" s="16">
        <v>32960</v>
      </c>
      <c r="E3087" s="15" t="s">
        <v>23466</v>
      </c>
      <c r="F3087" s="15" t="s">
        <v>23467</v>
      </c>
      <c r="G3087" s="17" t="s">
        <v>23468</v>
      </c>
      <c r="H3087" s="17" t="s">
        <v>23469</v>
      </c>
      <c r="I3087" s="17" t="s">
        <v>88</v>
      </c>
      <c r="J3087" s="15" t="s">
        <v>23470</v>
      </c>
      <c r="K3087" s="15" t="s">
        <v>11531</v>
      </c>
      <c r="L3087" s="18" t="s">
        <v>23471</v>
      </c>
      <c r="M3087" s="15" t="s">
        <v>23452</v>
      </c>
      <c r="N3087" s="15" t="s">
        <v>23453</v>
      </c>
      <c r="O3087" s="16">
        <v>556</v>
      </c>
      <c r="P3087" s="15" t="s">
        <v>90</v>
      </c>
      <c r="Q3087" s="15">
        <v>55000</v>
      </c>
      <c r="R3087" s="15">
        <v>209800</v>
      </c>
      <c r="S3087" s="15">
        <v>264800</v>
      </c>
      <c r="T3087" s="15">
        <v>0.06</v>
      </c>
      <c r="U3087" s="15" t="s">
        <v>18717</v>
      </c>
      <c r="V3087" s="15" t="s">
        <v>76</v>
      </c>
      <c r="W3087" s="16">
        <v>1</v>
      </c>
      <c r="X3087" s="16">
        <v>1</v>
      </c>
      <c r="Y3087" s="15">
        <v>703</v>
      </c>
      <c r="Z3087" s="15">
        <v>1.6E-2</v>
      </c>
      <c r="AA3087" s="15" t="s">
        <v>23454</v>
      </c>
      <c r="AB3087" s="15" t="s">
        <v>23455</v>
      </c>
      <c r="AC3087" s="15">
        <v>195000</v>
      </c>
      <c r="AD3087" s="26">
        <v>42419</v>
      </c>
      <c r="AE3087" s="15" t="s">
        <v>119</v>
      </c>
      <c r="AF3087" s="15" t="s">
        <v>119</v>
      </c>
      <c r="AG3087" s="16">
        <v>1</v>
      </c>
      <c r="AH3087" s="15" t="s">
        <v>23472</v>
      </c>
      <c r="AI3087" s="15" t="s">
        <v>78</v>
      </c>
      <c r="AJ3087" s="15">
        <v>703.274902344</v>
      </c>
      <c r="AK3087" s="15">
        <v>94.128190766100005</v>
      </c>
      <c r="AL3087" s="15">
        <v>3106515.3363000001</v>
      </c>
      <c r="AM3087" s="15">
        <v>1415346.65163</v>
      </c>
      <c r="AN3087" s="19">
        <v>0</v>
      </c>
      <c r="AO3087" s="19">
        <v>0</v>
      </c>
      <c r="AP3087" s="19">
        <v>40000</v>
      </c>
      <c r="AQ3087" s="19">
        <v>207600</v>
      </c>
      <c r="AR3087" s="34">
        <f t="shared" si="629"/>
        <v>247600</v>
      </c>
      <c r="AS3087" s="34">
        <v>0</v>
      </c>
      <c r="AT3087" s="34">
        <v>0</v>
      </c>
      <c r="AU3087" s="34">
        <v>0</v>
      </c>
      <c r="AV3087" s="34">
        <v>0</v>
      </c>
      <c r="AW3087" s="35">
        <f t="shared" si="630"/>
        <v>0</v>
      </c>
      <c r="AX3087" s="34">
        <f t="shared" si="631"/>
        <v>247600</v>
      </c>
      <c r="AY3087" s="36">
        <v>1.3258000000000001</v>
      </c>
      <c r="AZ3087" s="36">
        <v>2.0265</v>
      </c>
      <c r="BA3087" s="22"/>
      <c r="BB3087" s="19">
        <v>4952</v>
      </c>
      <c r="BC3087" s="34">
        <f t="shared" si="632"/>
        <v>3282.6808000000001</v>
      </c>
      <c r="BD3087" s="34">
        <f t="shared" si="633"/>
        <v>5017.6139999999996</v>
      </c>
      <c r="BE3087" s="38">
        <v>3.4819999999999997E-2</v>
      </c>
      <c r="BF3087" s="38">
        <f t="shared" si="626"/>
        <v>3.4819999999999997E-2</v>
      </c>
      <c r="BG3087" s="34">
        <v>0</v>
      </c>
      <c r="BH3087" s="34">
        <v>0</v>
      </c>
      <c r="BI3087" s="34">
        <f t="shared" si="634"/>
        <v>3282.6808000000001</v>
      </c>
      <c r="BJ3087" s="34">
        <f t="shared" si="635"/>
        <v>5017.6139999999996</v>
      </c>
      <c r="BK3087" s="34">
        <v>0</v>
      </c>
      <c r="BL3087" s="34">
        <v>65.613999999999578</v>
      </c>
      <c r="BM3087" s="34">
        <f t="shared" si="636"/>
        <v>65.613999999999578</v>
      </c>
      <c r="BN3087" s="39">
        <f t="shared" si="627"/>
        <v>3282.6808000000001</v>
      </c>
      <c r="BO3087" s="39">
        <f t="shared" si="628"/>
        <v>4952</v>
      </c>
      <c r="BP3087" s="39">
        <f t="shared" si="637"/>
        <v>1669.3191999999999</v>
      </c>
    </row>
    <row r="3088" spans="1:68" s="25" customFormat="1" ht="14.25" x14ac:dyDescent="0.2">
      <c r="A3088" s="14">
        <v>1980</v>
      </c>
      <c r="B3088" s="40"/>
      <c r="C3088" s="15"/>
      <c r="D3088" s="16">
        <v>8729</v>
      </c>
      <c r="E3088" s="15" t="s">
        <v>23473</v>
      </c>
      <c r="F3088" s="15" t="s">
        <v>23474</v>
      </c>
      <c r="G3088" s="17" t="s">
        <v>23475</v>
      </c>
      <c r="H3088" s="17" t="s">
        <v>23476</v>
      </c>
      <c r="I3088" s="17" t="s">
        <v>86</v>
      </c>
      <c r="J3088" s="15" t="s">
        <v>23477</v>
      </c>
      <c r="K3088" s="15" t="s">
        <v>9048</v>
      </c>
      <c r="L3088" s="18" t="s">
        <v>23478</v>
      </c>
      <c r="M3088" s="15" t="s">
        <v>23452</v>
      </c>
      <c r="N3088" s="15" t="s">
        <v>23453</v>
      </c>
      <c r="O3088" s="16">
        <v>556</v>
      </c>
      <c r="P3088" s="15" t="s">
        <v>90</v>
      </c>
      <c r="Q3088" s="15">
        <v>55000</v>
      </c>
      <c r="R3088" s="15">
        <v>210100</v>
      </c>
      <c r="S3088" s="15">
        <v>265100</v>
      </c>
      <c r="T3088" s="15">
        <v>0.06</v>
      </c>
      <c r="U3088" s="15" t="s">
        <v>18717</v>
      </c>
      <c r="V3088" s="15" t="s">
        <v>76</v>
      </c>
      <c r="W3088" s="16">
        <v>1</v>
      </c>
      <c r="X3088" s="16">
        <v>1</v>
      </c>
      <c r="Y3088" s="15">
        <v>703</v>
      </c>
      <c r="Z3088" s="15">
        <v>1.6E-2</v>
      </c>
      <c r="AA3088" s="15" t="s">
        <v>23454</v>
      </c>
      <c r="AB3088" s="15" t="s">
        <v>23455</v>
      </c>
      <c r="AC3088" s="15">
        <v>265000</v>
      </c>
      <c r="AD3088" s="26">
        <v>41879</v>
      </c>
      <c r="AE3088" s="15" t="s">
        <v>363</v>
      </c>
      <c r="AF3088" s="15" t="s">
        <v>23479</v>
      </c>
      <c r="AG3088" s="16">
        <v>1</v>
      </c>
      <c r="AH3088" s="15" t="s">
        <v>23480</v>
      </c>
      <c r="AI3088" s="15" t="s">
        <v>78</v>
      </c>
      <c r="AJ3088" s="15">
        <v>703.27563476600005</v>
      </c>
      <c r="AK3088" s="15">
        <v>94.128244918799993</v>
      </c>
      <c r="AL3088" s="15">
        <v>3106480.6922900002</v>
      </c>
      <c r="AM3088" s="15">
        <v>1415447.4233899999</v>
      </c>
      <c r="AN3088" s="19">
        <v>40000</v>
      </c>
      <c r="AO3088" s="19">
        <v>213200</v>
      </c>
      <c r="AP3088" s="19">
        <v>0</v>
      </c>
      <c r="AQ3088" s="19">
        <v>0</v>
      </c>
      <c r="AR3088" s="34">
        <f t="shared" si="629"/>
        <v>253200</v>
      </c>
      <c r="AS3088" s="34">
        <v>0</v>
      </c>
      <c r="AT3088" s="34">
        <v>3000</v>
      </c>
      <c r="AU3088" s="34">
        <v>0</v>
      </c>
      <c r="AV3088" s="34">
        <v>0</v>
      </c>
      <c r="AW3088" s="35">
        <f t="shared" si="630"/>
        <v>3000</v>
      </c>
      <c r="AX3088" s="34">
        <f t="shared" si="631"/>
        <v>250200</v>
      </c>
      <c r="AY3088" s="36">
        <v>1.3258000000000001</v>
      </c>
      <c r="AZ3088" s="36">
        <v>2.0265</v>
      </c>
      <c r="BA3088" s="22"/>
      <c r="BB3088" s="19">
        <v>2532</v>
      </c>
      <c r="BC3088" s="34">
        <f t="shared" si="632"/>
        <v>3317.1516000000001</v>
      </c>
      <c r="BD3088" s="34">
        <f t="shared" si="633"/>
        <v>5070.3029999999999</v>
      </c>
      <c r="BE3088" s="38">
        <v>3.4819999999999997E-2</v>
      </c>
      <c r="BF3088" s="38">
        <f t="shared" si="626"/>
        <v>3.4819999999999997E-2</v>
      </c>
      <c r="BG3088" s="34">
        <v>115.50321871199999</v>
      </c>
      <c r="BH3088" s="34">
        <v>176.54795045999998</v>
      </c>
      <c r="BI3088" s="34">
        <f t="shared" si="634"/>
        <v>3201.6483812880001</v>
      </c>
      <c r="BJ3088" s="34">
        <f t="shared" si="635"/>
        <v>4893.7550495400001</v>
      </c>
      <c r="BK3088" s="34">
        <v>669.64838128800011</v>
      </c>
      <c r="BL3088" s="34">
        <v>2361.7550495400001</v>
      </c>
      <c r="BM3088" s="34">
        <f t="shared" si="636"/>
        <v>1692.106668252</v>
      </c>
      <c r="BN3088" s="39">
        <f t="shared" si="627"/>
        <v>2532</v>
      </c>
      <c r="BO3088" s="39">
        <f t="shared" si="628"/>
        <v>2532</v>
      </c>
      <c r="BP3088" s="39">
        <f t="shared" si="637"/>
        <v>0</v>
      </c>
    </row>
    <row r="3089" spans="1:68" s="25" customFormat="1" ht="14.25" x14ac:dyDescent="0.2">
      <c r="A3089" s="14">
        <v>1981</v>
      </c>
      <c r="B3089" s="40"/>
      <c r="C3089" s="15" t="s">
        <v>150</v>
      </c>
      <c r="D3089" s="16">
        <v>35167</v>
      </c>
      <c r="E3089" s="15" t="s">
        <v>23481</v>
      </c>
      <c r="F3089" s="15" t="s">
        <v>23482</v>
      </c>
      <c r="G3089" s="17" t="s">
        <v>23483</v>
      </c>
      <c r="H3089" s="17" t="s">
        <v>23484</v>
      </c>
      <c r="I3089" s="17" t="s">
        <v>86</v>
      </c>
      <c r="J3089" s="15" t="s">
        <v>23485</v>
      </c>
      <c r="K3089" s="15" t="s">
        <v>86</v>
      </c>
      <c r="L3089" s="18" t="s">
        <v>23486</v>
      </c>
      <c r="M3089" s="15" t="s">
        <v>23452</v>
      </c>
      <c r="N3089" s="15" t="s">
        <v>23453</v>
      </c>
      <c r="O3089" s="16">
        <v>556</v>
      </c>
      <c r="P3089" s="15" t="s">
        <v>90</v>
      </c>
      <c r="Q3089" s="15">
        <v>55000</v>
      </c>
      <c r="R3089" s="15">
        <v>191200</v>
      </c>
      <c r="S3089" s="15">
        <v>246200</v>
      </c>
      <c r="T3089" s="15">
        <v>0.06</v>
      </c>
      <c r="U3089" s="15" t="s">
        <v>18717</v>
      </c>
      <c r="V3089" s="15" t="s">
        <v>76</v>
      </c>
      <c r="W3089" s="16">
        <v>1</v>
      </c>
      <c r="X3089" s="16">
        <v>1</v>
      </c>
      <c r="Y3089" s="15">
        <v>703</v>
      </c>
      <c r="Z3089" s="15">
        <v>1.6E-2</v>
      </c>
      <c r="AA3089" s="15" t="s">
        <v>23454</v>
      </c>
      <c r="AB3089" s="15" t="s">
        <v>23455</v>
      </c>
      <c r="AC3089" s="15">
        <v>250000</v>
      </c>
      <c r="AD3089" s="26">
        <v>42032</v>
      </c>
      <c r="AE3089" s="15" t="s">
        <v>119</v>
      </c>
      <c r="AF3089" s="15" t="s">
        <v>119</v>
      </c>
      <c r="AG3089" s="16">
        <v>1</v>
      </c>
      <c r="AH3089" s="15" t="s">
        <v>23487</v>
      </c>
      <c r="AI3089" s="15" t="s">
        <v>78</v>
      </c>
      <c r="AJ3089" s="15">
        <v>703.2734375</v>
      </c>
      <c r="AK3089" s="15">
        <v>94.128123546099999</v>
      </c>
      <c r="AL3089" s="15">
        <v>3106434.1429400002</v>
      </c>
      <c r="AM3089" s="15">
        <v>1415527.24159</v>
      </c>
      <c r="AN3089" s="19">
        <v>40000</v>
      </c>
      <c r="AO3089" s="19">
        <v>189200</v>
      </c>
      <c r="AP3089" s="19">
        <v>0</v>
      </c>
      <c r="AQ3089" s="19">
        <v>0</v>
      </c>
      <c r="AR3089" s="34">
        <f t="shared" si="629"/>
        <v>229200</v>
      </c>
      <c r="AS3089" s="34">
        <v>45000</v>
      </c>
      <c r="AT3089" s="34">
        <v>3000</v>
      </c>
      <c r="AU3089" s="34">
        <v>64470</v>
      </c>
      <c r="AV3089" s="34">
        <v>0</v>
      </c>
      <c r="AW3089" s="35">
        <f t="shared" si="630"/>
        <v>112470</v>
      </c>
      <c r="AX3089" s="34">
        <f t="shared" si="631"/>
        <v>116730</v>
      </c>
      <c r="AY3089" s="36">
        <v>1.3258000000000001</v>
      </c>
      <c r="AZ3089" s="36">
        <v>2.0265</v>
      </c>
      <c r="BA3089" s="22"/>
      <c r="BB3089" s="19">
        <v>2292</v>
      </c>
      <c r="BC3089" s="34">
        <f t="shared" si="632"/>
        <v>1547.60634</v>
      </c>
      <c r="BD3089" s="34">
        <f t="shared" si="633"/>
        <v>2365.5334499999999</v>
      </c>
      <c r="BE3089" s="38">
        <v>3.4819999999999997E-2</v>
      </c>
      <c r="BF3089" s="38">
        <f t="shared" si="626"/>
        <v>3.4819999999999997E-2</v>
      </c>
      <c r="BG3089" s="34">
        <v>53.887652758799995</v>
      </c>
      <c r="BH3089" s="34">
        <v>82.367874728999993</v>
      </c>
      <c r="BI3089" s="34">
        <f t="shared" si="634"/>
        <v>1493.7186872412001</v>
      </c>
      <c r="BJ3089" s="34">
        <f t="shared" si="635"/>
        <v>2283.1655752709999</v>
      </c>
      <c r="BK3089" s="34">
        <v>0</v>
      </c>
      <c r="BL3089" s="34">
        <v>0</v>
      </c>
      <c r="BM3089" s="34">
        <f t="shared" si="636"/>
        <v>0</v>
      </c>
      <c r="BN3089" s="39">
        <f t="shared" si="627"/>
        <v>1493.7186872412001</v>
      </c>
      <c r="BO3089" s="39">
        <f t="shared" si="628"/>
        <v>2283.1655752709999</v>
      </c>
      <c r="BP3089" s="39">
        <f t="shared" si="637"/>
        <v>789.44688802979977</v>
      </c>
    </row>
    <row r="3090" spans="1:68" s="25" customFormat="1" ht="14.25" x14ac:dyDescent="0.2">
      <c r="A3090" s="14">
        <v>1982</v>
      </c>
      <c r="B3090" s="40"/>
      <c r="C3090" s="15" t="s">
        <v>176</v>
      </c>
      <c r="D3090" s="16">
        <v>7990</v>
      </c>
      <c r="E3090" s="15" t="s">
        <v>23488</v>
      </c>
      <c r="F3090" s="15" t="s">
        <v>23489</v>
      </c>
      <c r="G3090" s="17" t="s">
        <v>23490</v>
      </c>
      <c r="H3090" s="17" t="s">
        <v>23491</v>
      </c>
      <c r="I3090" s="17" t="s">
        <v>86</v>
      </c>
      <c r="J3090" s="15" t="s">
        <v>23492</v>
      </c>
      <c r="K3090" s="15" t="s">
        <v>86</v>
      </c>
      <c r="L3090" s="18" t="s">
        <v>23493</v>
      </c>
      <c r="M3090" s="15" t="s">
        <v>23452</v>
      </c>
      <c r="N3090" s="15" t="s">
        <v>23453</v>
      </c>
      <c r="O3090" s="16">
        <v>556</v>
      </c>
      <c r="P3090" s="15" t="s">
        <v>90</v>
      </c>
      <c r="Q3090" s="15">
        <v>55000</v>
      </c>
      <c r="R3090" s="15">
        <v>214100</v>
      </c>
      <c r="S3090" s="15">
        <v>269100</v>
      </c>
      <c r="T3090" s="15">
        <v>0.06</v>
      </c>
      <c r="U3090" s="15" t="s">
        <v>18717</v>
      </c>
      <c r="V3090" s="15" t="s">
        <v>76</v>
      </c>
      <c r="W3090" s="16">
        <v>1</v>
      </c>
      <c r="X3090" s="16">
        <v>1</v>
      </c>
      <c r="Y3090" s="15">
        <v>353</v>
      </c>
      <c r="Z3090" s="15">
        <v>8.0000000000000002E-3</v>
      </c>
      <c r="AA3090" s="15" t="s">
        <v>78</v>
      </c>
      <c r="AB3090" s="15" t="s">
        <v>78</v>
      </c>
      <c r="AC3090" s="15">
        <v>266000</v>
      </c>
      <c r="AD3090" s="26">
        <v>42319</v>
      </c>
      <c r="AE3090" s="15" t="s">
        <v>119</v>
      </c>
      <c r="AF3090" s="15" t="s">
        <v>119</v>
      </c>
      <c r="AG3090" s="16">
        <v>1</v>
      </c>
      <c r="AH3090" s="15" t="s">
        <v>23494</v>
      </c>
      <c r="AI3090" s="15" t="s">
        <v>78</v>
      </c>
      <c r="AJ3090" s="15">
        <v>352.658447266</v>
      </c>
      <c r="AK3090" s="15">
        <v>67.194664807600006</v>
      </c>
      <c r="AL3090" s="15">
        <v>3106382.6663099998</v>
      </c>
      <c r="AM3090" s="15">
        <v>1415511.9410600001</v>
      </c>
      <c r="AN3090" s="19">
        <v>40000</v>
      </c>
      <c r="AO3090" s="19">
        <v>200600</v>
      </c>
      <c r="AP3090" s="19">
        <v>0</v>
      </c>
      <c r="AQ3090" s="19">
        <v>0</v>
      </c>
      <c r="AR3090" s="34">
        <f t="shared" si="629"/>
        <v>240600</v>
      </c>
      <c r="AS3090" s="34">
        <v>45000</v>
      </c>
      <c r="AT3090" s="34">
        <v>0</v>
      </c>
      <c r="AU3090" s="34">
        <v>68460</v>
      </c>
      <c r="AV3090" s="34">
        <v>0</v>
      </c>
      <c r="AW3090" s="35">
        <f t="shared" si="630"/>
        <v>113460</v>
      </c>
      <c r="AX3090" s="34">
        <f t="shared" si="631"/>
        <v>127140</v>
      </c>
      <c r="AY3090" s="36">
        <v>1.3258000000000001</v>
      </c>
      <c r="AZ3090" s="36">
        <v>2.0265</v>
      </c>
      <c r="BA3090" s="22"/>
      <c r="BB3090" s="19">
        <v>2406</v>
      </c>
      <c r="BC3090" s="34">
        <f t="shared" si="632"/>
        <v>1685.6221200000002</v>
      </c>
      <c r="BD3090" s="34">
        <f t="shared" si="633"/>
        <v>2576.4920999999999</v>
      </c>
      <c r="BE3090" s="38">
        <v>3.4819999999999997E-2</v>
      </c>
      <c r="BF3090" s="38">
        <f t="shared" si="626"/>
        <v>3.4819999999999997E-2</v>
      </c>
      <c r="BG3090" s="34">
        <v>58.693362218400004</v>
      </c>
      <c r="BH3090" s="34">
        <v>89.713454921999983</v>
      </c>
      <c r="BI3090" s="34">
        <f t="shared" si="634"/>
        <v>1626.9287577816003</v>
      </c>
      <c r="BJ3090" s="34">
        <f t="shared" si="635"/>
        <v>2486.778645078</v>
      </c>
      <c r="BK3090" s="34">
        <v>0</v>
      </c>
      <c r="BL3090" s="34">
        <v>80.778645077999954</v>
      </c>
      <c r="BM3090" s="34">
        <f t="shared" si="636"/>
        <v>80.778645077999954</v>
      </c>
      <c r="BN3090" s="39">
        <f t="shared" si="627"/>
        <v>1626.9287577816003</v>
      </c>
      <c r="BO3090" s="39">
        <f t="shared" si="628"/>
        <v>2406</v>
      </c>
      <c r="BP3090" s="39">
        <f t="shared" si="637"/>
        <v>779.07124221839968</v>
      </c>
    </row>
    <row r="3091" spans="1:68" s="25" customFormat="1" ht="14.25" x14ac:dyDescent="0.2">
      <c r="A3091" s="14">
        <v>1983</v>
      </c>
      <c r="B3091" s="40"/>
      <c r="C3091" s="15"/>
      <c r="D3091" s="16">
        <v>11703</v>
      </c>
      <c r="E3091" s="15" t="s">
        <v>23495</v>
      </c>
      <c r="F3091" s="15" t="s">
        <v>23496</v>
      </c>
      <c r="G3091" s="17" t="s">
        <v>23497</v>
      </c>
      <c r="H3091" s="17" t="s">
        <v>23498</v>
      </c>
      <c r="I3091" s="17" t="s">
        <v>86</v>
      </c>
      <c r="J3091" s="15" t="s">
        <v>23499</v>
      </c>
      <c r="K3091" s="15" t="s">
        <v>19777</v>
      </c>
      <c r="L3091" s="18" t="s">
        <v>23500</v>
      </c>
      <c r="M3091" s="15" t="s">
        <v>23452</v>
      </c>
      <c r="N3091" s="15" t="s">
        <v>23453</v>
      </c>
      <c r="O3091" s="16">
        <v>556</v>
      </c>
      <c r="P3091" s="15" t="s">
        <v>90</v>
      </c>
      <c r="Q3091" s="15">
        <v>55000</v>
      </c>
      <c r="R3091" s="15">
        <v>144300</v>
      </c>
      <c r="S3091" s="15">
        <v>199300</v>
      </c>
      <c r="T3091" s="15">
        <v>0.06</v>
      </c>
      <c r="U3091" s="15" t="s">
        <v>18717</v>
      </c>
      <c r="V3091" s="15" t="s">
        <v>76</v>
      </c>
      <c r="W3091" s="16">
        <v>1</v>
      </c>
      <c r="X3091" s="16">
        <v>1</v>
      </c>
      <c r="Y3091" s="15">
        <v>403</v>
      </c>
      <c r="Z3091" s="15">
        <v>8.9999999999999993E-3</v>
      </c>
      <c r="AA3091" s="15" t="s">
        <v>78</v>
      </c>
      <c r="AB3091" s="15" t="s">
        <v>78</v>
      </c>
      <c r="AC3091" s="15">
        <v>149800</v>
      </c>
      <c r="AD3091" s="26">
        <v>38258</v>
      </c>
      <c r="AE3091" s="15" t="s">
        <v>119</v>
      </c>
      <c r="AF3091" s="15" t="s">
        <v>119</v>
      </c>
      <c r="AG3091" s="16">
        <v>1</v>
      </c>
      <c r="AH3091" s="15" t="s">
        <v>23501</v>
      </c>
      <c r="AI3091" s="15" t="s">
        <v>78</v>
      </c>
      <c r="AJ3091" s="15">
        <v>402.89160156299999</v>
      </c>
      <c r="AK3091" s="15">
        <v>71.657211153199995</v>
      </c>
      <c r="AL3091" s="15">
        <v>3106327.75801</v>
      </c>
      <c r="AM3091" s="15">
        <v>1415479.89818</v>
      </c>
      <c r="AN3091" s="19">
        <v>0</v>
      </c>
      <c r="AO3091" s="19">
        <v>0</v>
      </c>
      <c r="AP3091" s="19">
        <v>40000</v>
      </c>
      <c r="AQ3091" s="19">
        <v>142800</v>
      </c>
      <c r="AR3091" s="34">
        <f t="shared" si="629"/>
        <v>182800</v>
      </c>
      <c r="AS3091" s="34">
        <v>0</v>
      </c>
      <c r="AT3091" s="34">
        <v>0</v>
      </c>
      <c r="AU3091" s="34">
        <v>0</v>
      </c>
      <c r="AV3091" s="34">
        <v>0</v>
      </c>
      <c r="AW3091" s="35">
        <f t="shared" si="630"/>
        <v>0</v>
      </c>
      <c r="AX3091" s="34">
        <f t="shared" si="631"/>
        <v>182800</v>
      </c>
      <c r="AY3091" s="36">
        <v>1.3258000000000001</v>
      </c>
      <c r="AZ3091" s="36">
        <v>2.0265</v>
      </c>
      <c r="BA3091" s="22"/>
      <c r="BB3091" s="19">
        <v>3656</v>
      </c>
      <c r="BC3091" s="34">
        <f t="shared" si="632"/>
        <v>2423.5624000000003</v>
      </c>
      <c r="BD3091" s="34">
        <f t="shared" si="633"/>
        <v>3704.442</v>
      </c>
      <c r="BE3091" s="38">
        <v>3.4819999999999997E-2</v>
      </c>
      <c r="BF3091" s="38">
        <f t="shared" si="626"/>
        <v>3.4819999999999997E-2</v>
      </c>
      <c r="BG3091" s="34">
        <v>0</v>
      </c>
      <c r="BH3091" s="34">
        <v>0</v>
      </c>
      <c r="BI3091" s="34">
        <f t="shared" si="634"/>
        <v>2423.5624000000003</v>
      </c>
      <c r="BJ3091" s="34">
        <f t="shared" si="635"/>
        <v>3704.442</v>
      </c>
      <c r="BK3091" s="34">
        <v>0</v>
      </c>
      <c r="BL3091" s="34">
        <v>48.442000000000007</v>
      </c>
      <c r="BM3091" s="34">
        <f t="shared" si="636"/>
        <v>48.442000000000007</v>
      </c>
      <c r="BN3091" s="39">
        <f t="shared" si="627"/>
        <v>2423.5624000000003</v>
      </c>
      <c r="BO3091" s="39">
        <f t="shared" si="628"/>
        <v>3656</v>
      </c>
      <c r="BP3091" s="39">
        <f t="shared" si="637"/>
        <v>1232.4375999999997</v>
      </c>
    </row>
    <row r="3092" spans="1:68" s="25" customFormat="1" ht="14.25" x14ac:dyDescent="0.2">
      <c r="A3092" s="14">
        <v>1984</v>
      </c>
      <c r="B3092" s="40"/>
      <c r="C3092" s="15" t="s">
        <v>176</v>
      </c>
      <c r="D3092" s="16">
        <v>14024</v>
      </c>
      <c r="E3092" s="15" t="s">
        <v>23502</v>
      </c>
      <c r="F3092" s="15" t="s">
        <v>23503</v>
      </c>
      <c r="G3092" s="17" t="s">
        <v>23504</v>
      </c>
      <c r="H3092" s="17" t="s">
        <v>23505</v>
      </c>
      <c r="I3092" s="17" t="s">
        <v>86</v>
      </c>
      <c r="J3092" s="15" t="s">
        <v>23506</v>
      </c>
      <c r="K3092" s="15" t="s">
        <v>86</v>
      </c>
      <c r="L3092" s="18" t="s">
        <v>23507</v>
      </c>
      <c r="M3092" s="15" t="s">
        <v>23452</v>
      </c>
      <c r="N3092" s="15" t="s">
        <v>23453</v>
      </c>
      <c r="O3092" s="16">
        <v>556</v>
      </c>
      <c r="P3092" s="15" t="s">
        <v>90</v>
      </c>
      <c r="Q3092" s="15">
        <v>55000</v>
      </c>
      <c r="R3092" s="15">
        <v>157700</v>
      </c>
      <c r="S3092" s="15">
        <v>212700</v>
      </c>
      <c r="T3092" s="15">
        <v>0.06</v>
      </c>
      <c r="U3092" s="15" t="s">
        <v>18717</v>
      </c>
      <c r="V3092" s="15" t="s">
        <v>76</v>
      </c>
      <c r="W3092" s="16">
        <v>1</v>
      </c>
      <c r="X3092" s="16">
        <v>1</v>
      </c>
      <c r="Y3092" s="15">
        <v>703</v>
      </c>
      <c r="Z3092" s="15">
        <v>1.6E-2</v>
      </c>
      <c r="AA3092" s="15" t="s">
        <v>23454</v>
      </c>
      <c r="AB3092" s="15" t="s">
        <v>23455</v>
      </c>
      <c r="AC3092" s="15">
        <v>135000</v>
      </c>
      <c r="AD3092" s="26">
        <v>38518</v>
      </c>
      <c r="AE3092" s="15" t="s">
        <v>119</v>
      </c>
      <c r="AF3092" s="15" t="s">
        <v>119</v>
      </c>
      <c r="AG3092" s="16">
        <v>1</v>
      </c>
      <c r="AH3092" s="15" t="s">
        <v>23508</v>
      </c>
      <c r="AI3092" s="15" t="s">
        <v>78</v>
      </c>
      <c r="AJ3092" s="15">
        <v>703.27636718799999</v>
      </c>
      <c r="AK3092" s="15">
        <v>94.1282783929</v>
      </c>
      <c r="AL3092" s="15">
        <v>3106276.9965499998</v>
      </c>
      <c r="AM3092" s="15">
        <v>1415458.8859600001</v>
      </c>
      <c r="AN3092" s="19">
        <v>40000</v>
      </c>
      <c r="AO3092" s="19">
        <v>142800</v>
      </c>
      <c r="AP3092" s="19">
        <v>0</v>
      </c>
      <c r="AQ3092" s="19">
        <v>0</v>
      </c>
      <c r="AR3092" s="34">
        <f t="shared" si="629"/>
        <v>182800</v>
      </c>
      <c r="AS3092" s="34">
        <v>45000</v>
      </c>
      <c r="AT3092" s="34">
        <v>0</v>
      </c>
      <c r="AU3092" s="34">
        <v>48230</v>
      </c>
      <c r="AV3092" s="34">
        <v>0</v>
      </c>
      <c r="AW3092" s="35">
        <f t="shared" si="630"/>
        <v>93230</v>
      </c>
      <c r="AX3092" s="34">
        <f t="shared" si="631"/>
        <v>89570</v>
      </c>
      <c r="AY3092" s="36">
        <v>1.3258000000000001</v>
      </c>
      <c r="AZ3092" s="36">
        <v>2.0265</v>
      </c>
      <c r="BA3092" s="22"/>
      <c r="BB3092" s="19">
        <v>1828</v>
      </c>
      <c r="BC3092" s="34">
        <f t="shared" si="632"/>
        <v>1187.5190600000001</v>
      </c>
      <c r="BD3092" s="34">
        <f t="shared" si="633"/>
        <v>1815.1360500000001</v>
      </c>
      <c r="BE3092" s="38">
        <v>3.4819999999999997E-2</v>
      </c>
      <c r="BF3092" s="38">
        <f t="shared" si="626"/>
        <v>3.4819999999999997E-2</v>
      </c>
      <c r="BG3092" s="34">
        <v>41.349413669199997</v>
      </c>
      <c r="BH3092" s="34">
        <v>63.203037260999999</v>
      </c>
      <c r="BI3092" s="34">
        <f t="shared" si="634"/>
        <v>1146.1696463308001</v>
      </c>
      <c r="BJ3092" s="34">
        <f t="shared" si="635"/>
        <v>1751.9330127390001</v>
      </c>
      <c r="BK3092" s="34">
        <v>0</v>
      </c>
      <c r="BL3092" s="34">
        <v>0</v>
      </c>
      <c r="BM3092" s="34">
        <f t="shared" si="636"/>
        <v>0</v>
      </c>
      <c r="BN3092" s="39">
        <f t="shared" si="627"/>
        <v>1146.1696463308001</v>
      </c>
      <c r="BO3092" s="39">
        <f t="shared" si="628"/>
        <v>1751.9330127390001</v>
      </c>
      <c r="BP3092" s="39">
        <f t="shared" si="637"/>
        <v>605.7633664082</v>
      </c>
    </row>
    <row r="3093" spans="1:68" s="25" customFormat="1" ht="14.25" x14ac:dyDescent="0.2">
      <c r="A3093" s="14">
        <v>1985</v>
      </c>
      <c r="B3093" s="40"/>
      <c r="C3093" s="15" t="s">
        <v>176</v>
      </c>
      <c r="D3093" s="16">
        <v>33975</v>
      </c>
      <c r="E3093" s="15" t="s">
        <v>23509</v>
      </c>
      <c r="F3093" s="15" t="s">
        <v>23510</v>
      </c>
      <c r="G3093" s="17" t="s">
        <v>23511</v>
      </c>
      <c r="H3093" s="17" t="s">
        <v>23512</v>
      </c>
      <c r="I3093" s="17" t="s">
        <v>86</v>
      </c>
      <c r="J3093" s="15" t="s">
        <v>23513</v>
      </c>
      <c r="K3093" s="15" t="s">
        <v>86</v>
      </c>
      <c r="L3093" s="18" t="s">
        <v>23514</v>
      </c>
      <c r="M3093" s="15" t="s">
        <v>23452</v>
      </c>
      <c r="N3093" s="15" t="s">
        <v>23453</v>
      </c>
      <c r="O3093" s="16">
        <v>556</v>
      </c>
      <c r="P3093" s="15" t="s">
        <v>90</v>
      </c>
      <c r="Q3093" s="15">
        <v>55000</v>
      </c>
      <c r="R3093" s="15">
        <v>154700</v>
      </c>
      <c r="S3093" s="15">
        <v>209700</v>
      </c>
      <c r="T3093" s="15">
        <v>0.06</v>
      </c>
      <c r="U3093" s="15" t="s">
        <v>18717</v>
      </c>
      <c r="V3093" s="15" t="s">
        <v>76</v>
      </c>
      <c r="W3093" s="16">
        <v>1</v>
      </c>
      <c r="X3093" s="16">
        <v>1</v>
      </c>
      <c r="Y3093" s="15">
        <v>703</v>
      </c>
      <c r="Z3093" s="15">
        <v>1.6E-2</v>
      </c>
      <c r="AA3093" s="15" t="s">
        <v>23454</v>
      </c>
      <c r="AB3093" s="15" t="s">
        <v>23455</v>
      </c>
      <c r="AC3093" s="15">
        <v>190000</v>
      </c>
      <c r="AD3093" s="26">
        <v>40687</v>
      </c>
      <c r="AE3093" s="15" t="s">
        <v>119</v>
      </c>
      <c r="AF3093" s="15" t="s">
        <v>119</v>
      </c>
      <c r="AG3093" s="16">
        <v>1</v>
      </c>
      <c r="AH3093" s="15" t="s">
        <v>23515</v>
      </c>
      <c r="AI3093" s="15" t="s">
        <v>78</v>
      </c>
      <c r="AJ3093" s="15">
        <v>703.27368164100005</v>
      </c>
      <c r="AK3093" s="15">
        <v>94.128156761</v>
      </c>
      <c r="AL3093" s="15">
        <v>3106234.49437</v>
      </c>
      <c r="AM3093" s="15">
        <v>1415443.06746</v>
      </c>
      <c r="AN3093" s="19">
        <v>0</v>
      </c>
      <c r="AO3093" s="19">
        <v>0</v>
      </c>
      <c r="AP3093" s="19">
        <v>40000</v>
      </c>
      <c r="AQ3093" s="19">
        <v>148800</v>
      </c>
      <c r="AR3093" s="34">
        <f t="shared" si="629"/>
        <v>188800</v>
      </c>
      <c r="AS3093" s="34">
        <v>0</v>
      </c>
      <c r="AT3093" s="34">
        <v>0</v>
      </c>
      <c r="AU3093" s="34">
        <v>0</v>
      </c>
      <c r="AV3093" s="34">
        <v>0</v>
      </c>
      <c r="AW3093" s="35">
        <f t="shared" si="630"/>
        <v>0</v>
      </c>
      <c r="AX3093" s="34">
        <f t="shared" si="631"/>
        <v>188800</v>
      </c>
      <c r="AY3093" s="36">
        <v>1.3258000000000001</v>
      </c>
      <c r="AZ3093" s="36">
        <v>2.0265</v>
      </c>
      <c r="BA3093" s="22"/>
      <c r="BB3093" s="19">
        <v>3776</v>
      </c>
      <c r="BC3093" s="34">
        <f t="shared" si="632"/>
        <v>2503.1104</v>
      </c>
      <c r="BD3093" s="34">
        <f t="shared" si="633"/>
        <v>3826.0320000000002</v>
      </c>
      <c r="BE3093" s="38">
        <v>3.4819999999999997E-2</v>
      </c>
      <c r="BF3093" s="38">
        <f t="shared" si="626"/>
        <v>3.4819999999999997E-2</v>
      </c>
      <c r="BG3093" s="34">
        <v>0</v>
      </c>
      <c r="BH3093" s="34">
        <v>0</v>
      </c>
      <c r="BI3093" s="34">
        <f t="shared" si="634"/>
        <v>2503.1104</v>
      </c>
      <c r="BJ3093" s="34">
        <f t="shared" si="635"/>
        <v>3826.0320000000002</v>
      </c>
      <c r="BK3093" s="34">
        <v>0</v>
      </c>
      <c r="BL3093" s="34">
        <v>50.032000000000153</v>
      </c>
      <c r="BM3093" s="34">
        <f t="shared" si="636"/>
        <v>50.032000000000153</v>
      </c>
      <c r="BN3093" s="39">
        <f t="shared" si="627"/>
        <v>2503.1104</v>
      </c>
      <c r="BO3093" s="39">
        <f t="shared" si="628"/>
        <v>3776</v>
      </c>
      <c r="BP3093" s="39">
        <f t="shared" si="637"/>
        <v>1272.8896</v>
      </c>
    </row>
    <row r="3094" spans="1:68" s="25" customFormat="1" ht="14.25" x14ac:dyDescent="0.2">
      <c r="A3094" s="14">
        <v>1986</v>
      </c>
      <c r="B3094" s="40"/>
      <c r="C3094" s="15" t="s">
        <v>176</v>
      </c>
      <c r="D3094" s="16">
        <v>34569</v>
      </c>
      <c r="E3094" s="15" t="s">
        <v>23516</v>
      </c>
      <c r="F3094" s="15" t="s">
        <v>23517</v>
      </c>
      <c r="G3094" s="17" t="s">
        <v>23511</v>
      </c>
      <c r="H3094" s="17" t="s">
        <v>23512</v>
      </c>
      <c r="I3094" s="17" t="s">
        <v>23518</v>
      </c>
      <c r="J3094" s="15" t="s">
        <v>23519</v>
      </c>
      <c r="K3094" s="15" t="s">
        <v>806</v>
      </c>
      <c r="L3094" s="18" t="s">
        <v>23520</v>
      </c>
      <c r="M3094" s="15" t="s">
        <v>23452</v>
      </c>
      <c r="N3094" s="15" t="s">
        <v>23453</v>
      </c>
      <c r="O3094" s="16">
        <v>556</v>
      </c>
      <c r="P3094" s="15" t="s">
        <v>90</v>
      </c>
      <c r="Q3094" s="15">
        <v>55000</v>
      </c>
      <c r="R3094" s="15">
        <v>184100</v>
      </c>
      <c r="S3094" s="15">
        <v>239100</v>
      </c>
      <c r="T3094" s="15">
        <v>0.06</v>
      </c>
      <c r="U3094" s="15" t="s">
        <v>18717</v>
      </c>
      <c r="V3094" s="15" t="s">
        <v>76</v>
      </c>
      <c r="W3094" s="16">
        <v>1</v>
      </c>
      <c r="X3094" s="16">
        <v>1</v>
      </c>
      <c r="Y3094" s="15">
        <v>317</v>
      </c>
      <c r="Z3094" s="15">
        <v>7.0000000000000001E-3</v>
      </c>
      <c r="AA3094" s="15" t="s">
        <v>78</v>
      </c>
      <c r="AB3094" s="15" t="s">
        <v>78</v>
      </c>
      <c r="AC3094" s="15">
        <v>210000</v>
      </c>
      <c r="AD3094" s="26">
        <v>41117</v>
      </c>
      <c r="AE3094" s="15" t="s">
        <v>119</v>
      </c>
      <c r="AF3094" s="15" t="s">
        <v>119</v>
      </c>
      <c r="AG3094" s="16">
        <v>1</v>
      </c>
      <c r="AH3094" s="15" t="s">
        <v>23521</v>
      </c>
      <c r="AI3094" s="15" t="s">
        <v>78</v>
      </c>
      <c r="AJ3094" s="15">
        <v>317.141845703</v>
      </c>
      <c r="AK3094" s="15">
        <v>63.540038884600001</v>
      </c>
      <c r="AL3094" s="15">
        <v>3106179.2855099998</v>
      </c>
      <c r="AM3094" s="15">
        <v>1415411.70906</v>
      </c>
      <c r="AN3094" s="19">
        <v>40000</v>
      </c>
      <c r="AO3094" s="19">
        <v>164800</v>
      </c>
      <c r="AP3094" s="19">
        <v>0</v>
      </c>
      <c r="AQ3094" s="19">
        <v>0</v>
      </c>
      <c r="AR3094" s="34">
        <f t="shared" si="629"/>
        <v>204800</v>
      </c>
      <c r="AS3094" s="34">
        <v>45000</v>
      </c>
      <c r="AT3094" s="34">
        <v>3000</v>
      </c>
      <c r="AU3094" s="34">
        <v>55930</v>
      </c>
      <c r="AV3094" s="34">
        <v>0</v>
      </c>
      <c r="AW3094" s="35">
        <f t="shared" si="630"/>
        <v>103930</v>
      </c>
      <c r="AX3094" s="34">
        <f t="shared" si="631"/>
        <v>100870</v>
      </c>
      <c r="AY3094" s="36">
        <v>1.3258000000000001</v>
      </c>
      <c r="AZ3094" s="36">
        <v>2.0265</v>
      </c>
      <c r="BA3094" s="22"/>
      <c r="BB3094" s="19">
        <v>2048</v>
      </c>
      <c r="BC3094" s="34">
        <f t="shared" si="632"/>
        <v>1337.3344600000003</v>
      </c>
      <c r="BD3094" s="34">
        <f t="shared" si="633"/>
        <v>2044.1305500000001</v>
      </c>
      <c r="BE3094" s="38">
        <v>3.4819999999999997E-2</v>
      </c>
      <c r="BF3094" s="38">
        <f t="shared" si="626"/>
        <v>3.4819999999999997E-2</v>
      </c>
      <c r="BG3094" s="34">
        <v>46.565985897200008</v>
      </c>
      <c r="BH3094" s="34">
        <v>71.176625751000003</v>
      </c>
      <c r="BI3094" s="34">
        <f t="shared" si="634"/>
        <v>1290.7684741028002</v>
      </c>
      <c r="BJ3094" s="34">
        <f t="shared" si="635"/>
        <v>1972.953924249</v>
      </c>
      <c r="BK3094" s="34">
        <v>0</v>
      </c>
      <c r="BL3094" s="34">
        <v>0</v>
      </c>
      <c r="BM3094" s="34">
        <f t="shared" si="636"/>
        <v>0</v>
      </c>
      <c r="BN3094" s="39">
        <f t="shared" si="627"/>
        <v>1290.7684741028002</v>
      </c>
      <c r="BO3094" s="39">
        <f t="shared" si="628"/>
        <v>1972.953924249</v>
      </c>
      <c r="BP3094" s="39">
        <f t="shared" si="637"/>
        <v>682.18545014619986</v>
      </c>
    </row>
    <row r="3095" spans="1:68" s="25" customFormat="1" ht="14.25" x14ac:dyDescent="0.2">
      <c r="A3095" s="14">
        <v>1987</v>
      </c>
      <c r="B3095" s="40"/>
      <c r="C3095" s="15"/>
      <c r="D3095" s="16">
        <v>5879</v>
      </c>
      <c r="E3095" s="15" t="s">
        <v>23522</v>
      </c>
      <c r="F3095" s="15" t="s">
        <v>23523</v>
      </c>
      <c r="G3095" s="17" t="s">
        <v>23524</v>
      </c>
      <c r="H3095" s="17" t="s">
        <v>23525</v>
      </c>
      <c r="I3095" s="17" t="s">
        <v>86</v>
      </c>
      <c r="J3095" s="15" t="s">
        <v>23526</v>
      </c>
      <c r="K3095" s="15" t="s">
        <v>2360</v>
      </c>
      <c r="L3095" s="18" t="s">
        <v>23527</v>
      </c>
      <c r="M3095" s="15" t="s">
        <v>23452</v>
      </c>
      <c r="N3095" s="15" t="s">
        <v>23453</v>
      </c>
      <c r="O3095" s="16">
        <v>556</v>
      </c>
      <c r="P3095" s="15" t="s">
        <v>90</v>
      </c>
      <c r="Q3095" s="15">
        <v>55000</v>
      </c>
      <c r="R3095" s="15">
        <v>146400</v>
      </c>
      <c r="S3095" s="15">
        <v>201400</v>
      </c>
      <c r="T3095" s="15">
        <v>0.06</v>
      </c>
      <c r="U3095" s="15" t="s">
        <v>18717</v>
      </c>
      <c r="V3095" s="15" t="s">
        <v>76</v>
      </c>
      <c r="W3095" s="16">
        <v>1</v>
      </c>
      <c r="X3095" s="16">
        <v>0</v>
      </c>
      <c r="Y3095" s="15">
        <v>703</v>
      </c>
      <c r="Z3095" s="15">
        <v>1.6E-2</v>
      </c>
      <c r="AA3095" s="15" t="s">
        <v>23454</v>
      </c>
      <c r="AB3095" s="15" t="s">
        <v>23455</v>
      </c>
      <c r="AC3095" s="15">
        <v>0</v>
      </c>
      <c r="AD3095" s="15"/>
      <c r="AE3095" s="15" t="s">
        <v>363</v>
      </c>
      <c r="AF3095" s="15" t="s">
        <v>23528</v>
      </c>
      <c r="AG3095" s="16">
        <v>1</v>
      </c>
      <c r="AH3095" s="15" t="s">
        <v>23529</v>
      </c>
      <c r="AI3095" s="15" t="s">
        <v>78</v>
      </c>
      <c r="AJ3095" s="15">
        <v>703.27636718799999</v>
      </c>
      <c r="AK3095" s="15">
        <v>94.128304328699997</v>
      </c>
      <c r="AL3095" s="15">
        <v>3106146.2489299998</v>
      </c>
      <c r="AM3095" s="15">
        <v>1415384.59448</v>
      </c>
      <c r="AN3095" s="19">
        <v>40000</v>
      </c>
      <c r="AO3095" s="19">
        <v>143200</v>
      </c>
      <c r="AP3095" s="19">
        <v>0</v>
      </c>
      <c r="AQ3095" s="19">
        <v>0</v>
      </c>
      <c r="AR3095" s="34">
        <f t="shared" si="629"/>
        <v>183200</v>
      </c>
      <c r="AS3095" s="34">
        <v>45000</v>
      </c>
      <c r="AT3095" s="34">
        <v>3000</v>
      </c>
      <c r="AU3095" s="34">
        <v>48370</v>
      </c>
      <c r="AV3095" s="34">
        <v>0</v>
      </c>
      <c r="AW3095" s="35">
        <f t="shared" si="630"/>
        <v>96370</v>
      </c>
      <c r="AX3095" s="34">
        <f t="shared" si="631"/>
        <v>86830</v>
      </c>
      <c r="AY3095" s="36">
        <v>1.3258000000000001</v>
      </c>
      <c r="AZ3095" s="36">
        <v>2.0265</v>
      </c>
      <c r="BA3095" s="22"/>
      <c r="BB3095" s="19">
        <v>1832</v>
      </c>
      <c r="BC3095" s="34">
        <f t="shared" si="632"/>
        <v>1151.1921400000001</v>
      </c>
      <c r="BD3095" s="34">
        <f t="shared" si="633"/>
        <v>1759.6099499999998</v>
      </c>
      <c r="BE3095" s="38">
        <v>3.4819999999999997E-2</v>
      </c>
      <c r="BF3095" s="38">
        <f t="shared" si="626"/>
        <v>3.4819999999999997E-2</v>
      </c>
      <c r="BG3095" s="34">
        <v>40.084510314799999</v>
      </c>
      <c r="BH3095" s="34">
        <v>61.269618458999986</v>
      </c>
      <c r="BI3095" s="34">
        <f t="shared" si="634"/>
        <v>1111.1076296852002</v>
      </c>
      <c r="BJ3095" s="34">
        <f t="shared" si="635"/>
        <v>1698.3403315409998</v>
      </c>
      <c r="BK3095" s="34">
        <v>0</v>
      </c>
      <c r="BL3095" s="34">
        <v>0</v>
      </c>
      <c r="BM3095" s="34">
        <f t="shared" si="636"/>
        <v>0</v>
      </c>
      <c r="BN3095" s="39">
        <f t="shared" si="627"/>
        <v>1111.1076296852002</v>
      </c>
      <c r="BO3095" s="39">
        <f t="shared" si="628"/>
        <v>1698.3403315409998</v>
      </c>
      <c r="BP3095" s="39">
        <f t="shared" si="637"/>
        <v>587.23270185579963</v>
      </c>
    </row>
    <row r="3096" spans="1:68" s="25" customFormat="1" ht="14.25" x14ac:dyDescent="0.2">
      <c r="A3096" s="14">
        <v>1988</v>
      </c>
      <c r="B3096" s="40"/>
      <c r="C3096" s="15"/>
      <c r="D3096" s="16">
        <v>25237</v>
      </c>
      <c r="E3096" s="15" t="s">
        <v>23530</v>
      </c>
      <c r="F3096" s="15" t="s">
        <v>23531</v>
      </c>
      <c r="G3096" s="17" t="s">
        <v>23532</v>
      </c>
      <c r="H3096" s="17" t="s">
        <v>23533</v>
      </c>
      <c r="I3096" s="17" t="s">
        <v>23534</v>
      </c>
      <c r="J3096" s="15" t="s">
        <v>23535</v>
      </c>
      <c r="K3096" s="15" t="s">
        <v>88</v>
      </c>
      <c r="L3096" s="18" t="s">
        <v>23536</v>
      </c>
      <c r="M3096" s="15" t="s">
        <v>23452</v>
      </c>
      <c r="N3096" s="15" t="s">
        <v>23453</v>
      </c>
      <c r="O3096" s="16">
        <v>556</v>
      </c>
      <c r="P3096" s="15" t="s">
        <v>90</v>
      </c>
      <c r="Q3096" s="15">
        <v>55000</v>
      </c>
      <c r="R3096" s="15">
        <v>141400</v>
      </c>
      <c r="S3096" s="15">
        <v>196400</v>
      </c>
      <c r="T3096" s="15">
        <v>0.05</v>
      </c>
      <c r="U3096" s="15" t="s">
        <v>18717</v>
      </c>
      <c r="V3096" s="15" t="s">
        <v>76</v>
      </c>
      <c r="W3096" s="16">
        <v>1</v>
      </c>
      <c r="X3096" s="16">
        <v>1</v>
      </c>
      <c r="Y3096" s="15">
        <v>703</v>
      </c>
      <c r="Z3096" s="15">
        <v>1.6E-2</v>
      </c>
      <c r="AA3096" s="15" t="s">
        <v>23454</v>
      </c>
      <c r="AB3096" s="15" t="s">
        <v>23455</v>
      </c>
      <c r="AC3096" s="15">
        <v>185000</v>
      </c>
      <c r="AD3096" s="26">
        <v>42458</v>
      </c>
      <c r="AE3096" s="15" t="s">
        <v>79</v>
      </c>
      <c r="AF3096" s="15" t="s">
        <v>184</v>
      </c>
      <c r="AG3096" s="16">
        <v>1</v>
      </c>
      <c r="AH3096" s="15" t="s">
        <v>23537</v>
      </c>
      <c r="AI3096" s="15" t="s">
        <v>78</v>
      </c>
      <c r="AJ3096" s="15">
        <v>703.27416992200006</v>
      </c>
      <c r="AK3096" s="15">
        <v>94.128170876499993</v>
      </c>
      <c r="AL3096" s="15">
        <v>3106119.58341</v>
      </c>
      <c r="AM3096" s="15">
        <v>1415350.8902700001</v>
      </c>
      <c r="AN3096" s="19">
        <v>40000</v>
      </c>
      <c r="AO3096" s="19">
        <v>143500</v>
      </c>
      <c r="AP3096" s="19">
        <v>0</v>
      </c>
      <c r="AQ3096" s="19">
        <v>0</v>
      </c>
      <c r="AR3096" s="34">
        <f t="shared" si="629"/>
        <v>183500</v>
      </c>
      <c r="AS3096" s="34">
        <v>45000</v>
      </c>
      <c r="AT3096" s="34">
        <v>3000</v>
      </c>
      <c r="AU3096" s="34">
        <v>48475</v>
      </c>
      <c r="AV3096" s="34">
        <v>0</v>
      </c>
      <c r="AW3096" s="35">
        <f t="shared" si="630"/>
        <v>96475</v>
      </c>
      <c r="AX3096" s="34">
        <f t="shared" si="631"/>
        <v>87025</v>
      </c>
      <c r="AY3096" s="36">
        <v>1.3258000000000001</v>
      </c>
      <c r="AZ3096" s="36">
        <v>2.0265</v>
      </c>
      <c r="BA3096" s="22"/>
      <c r="BB3096" s="19">
        <v>1835</v>
      </c>
      <c r="BC3096" s="34">
        <f t="shared" si="632"/>
        <v>1153.77745</v>
      </c>
      <c r="BD3096" s="34">
        <f t="shared" si="633"/>
        <v>1763.561625</v>
      </c>
      <c r="BE3096" s="38">
        <v>3.4819999999999997E-2</v>
      </c>
      <c r="BF3096" s="38">
        <f t="shared" si="626"/>
        <v>3.4819999999999997E-2</v>
      </c>
      <c r="BG3096" s="34">
        <v>40.174530808999997</v>
      </c>
      <c r="BH3096" s="34">
        <v>61.407215782499996</v>
      </c>
      <c r="BI3096" s="34">
        <f t="shared" si="634"/>
        <v>1113.602919191</v>
      </c>
      <c r="BJ3096" s="34">
        <f t="shared" si="635"/>
        <v>1702.1544092175</v>
      </c>
      <c r="BK3096" s="34">
        <v>0</v>
      </c>
      <c r="BL3096" s="34">
        <v>0</v>
      </c>
      <c r="BM3096" s="34">
        <f t="shared" si="636"/>
        <v>0</v>
      </c>
      <c r="BN3096" s="39">
        <f t="shared" si="627"/>
        <v>1113.602919191</v>
      </c>
      <c r="BO3096" s="39">
        <f t="shared" si="628"/>
        <v>1702.1544092175</v>
      </c>
      <c r="BP3096" s="39">
        <f t="shared" si="637"/>
        <v>588.55149002650001</v>
      </c>
    </row>
    <row r="3097" spans="1:68" s="25" customFormat="1" ht="14.25" x14ac:dyDescent="0.2">
      <c r="A3097" s="14">
        <v>1989</v>
      </c>
      <c r="B3097" s="40"/>
      <c r="C3097" s="15" t="s">
        <v>150</v>
      </c>
      <c r="D3097" s="16">
        <v>35180</v>
      </c>
      <c r="E3097" s="15" t="s">
        <v>23538</v>
      </c>
      <c r="F3097" s="15" t="s">
        <v>23539</v>
      </c>
      <c r="G3097" s="17" t="s">
        <v>23540</v>
      </c>
      <c r="H3097" s="17" t="s">
        <v>23541</v>
      </c>
      <c r="I3097" s="17" t="s">
        <v>86</v>
      </c>
      <c r="J3097" s="15" t="s">
        <v>23542</v>
      </c>
      <c r="K3097" s="15" t="s">
        <v>86</v>
      </c>
      <c r="L3097" s="18" t="s">
        <v>23543</v>
      </c>
      <c r="M3097" s="15" t="s">
        <v>23452</v>
      </c>
      <c r="N3097" s="15" t="s">
        <v>23453</v>
      </c>
      <c r="O3097" s="16">
        <v>556</v>
      </c>
      <c r="P3097" s="15" t="s">
        <v>90</v>
      </c>
      <c r="Q3097" s="15">
        <v>55000</v>
      </c>
      <c r="R3097" s="15">
        <v>145800</v>
      </c>
      <c r="S3097" s="15">
        <v>200800</v>
      </c>
      <c r="T3097" s="15">
        <v>0.05</v>
      </c>
      <c r="U3097" s="15" t="s">
        <v>18717</v>
      </c>
      <c r="V3097" s="15" t="s">
        <v>76</v>
      </c>
      <c r="W3097" s="16">
        <v>1</v>
      </c>
      <c r="X3097" s="16">
        <v>1</v>
      </c>
      <c r="Y3097" s="15">
        <v>703</v>
      </c>
      <c r="Z3097" s="15">
        <v>1.6E-2</v>
      </c>
      <c r="AA3097" s="15" t="s">
        <v>23454</v>
      </c>
      <c r="AB3097" s="15" t="s">
        <v>23455</v>
      </c>
      <c r="AC3097" s="15">
        <v>208000</v>
      </c>
      <c r="AD3097" s="26">
        <v>41943</v>
      </c>
      <c r="AE3097" s="15" t="s">
        <v>119</v>
      </c>
      <c r="AF3097" s="15" t="s">
        <v>119</v>
      </c>
      <c r="AG3097" s="16">
        <v>1</v>
      </c>
      <c r="AH3097" s="15" t="s">
        <v>23544</v>
      </c>
      <c r="AI3097" s="15" t="s">
        <v>78</v>
      </c>
      <c r="AJ3097" s="15">
        <v>703.274902344</v>
      </c>
      <c r="AK3097" s="15">
        <v>94.128213942900004</v>
      </c>
      <c r="AL3097" s="15">
        <v>3106014.83243</v>
      </c>
      <c r="AM3097" s="15">
        <v>1415278.53761</v>
      </c>
      <c r="AN3097" s="19">
        <v>0</v>
      </c>
      <c r="AO3097" s="19">
        <v>0</v>
      </c>
      <c r="AP3097" s="19">
        <v>40000</v>
      </c>
      <c r="AQ3097" s="19">
        <v>142900</v>
      </c>
      <c r="AR3097" s="34">
        <f t="shared" si="629"/>
        <v>182900</v>
      </c>
      <c r="AS3097" s="34">
        <v>0</v>
      </c>
      <c r="AT3097" s="34">
        <v>0</v>
      </c>
      <c r="AU3097" s="34">
        <v>0</v>
      </c>
      <c r="AV3097" s="34">
        <v>0</v>
      </c>
      <c r="AW3097" s="35">
        <f t="shared" si="630"/>
        <v>0</v>
      </c>
      <c r="AX3097" s="34">
        <f t="shared" si="631"/>
        <v>182900</v>
      </c>
      <c r="AY3097" s="36">
        <v>1.3258000000000001</v>
      </c>
      <c r="AZ3097" s="36">
        <v>2.0265</v>
      </c>
      <c r="BA3097" s="22"/>
      <c r="BB3097" s="19">
        <v>3658</v>
      </c>
      <c r="BC3097" s="34">
        <f t="shared" si="632"/>
        <v>2424.8882000000003</v>
      </c>
      <c r="BD3097" s="34">
        <f t="shared" si="633"/>
        <v>3706.4684999999999</v>
      </c>
      <c r="BE3097" s="38">
        <v>3.4819999999999997E-2</v>
      </c>
      <c r="BF3097" s="38">
        <f t="shared" si="626"/>
        <v>3.4819999999999997E-2</v>
      </c>
      <c r="BG3097" s="34">
        <v>0</v>
      </c>
      <c r="BH3097" s="34">
        <v>0</v>
      </c>
      <c r="BI3097" s="34">
        <f t="shared" si="634"/>
        <v>2424.8882000000003</v>
      </c>
      <c r="BJ3097" s="34">
        <f t="shared" si="635"/>
        <v>3706.4684999999999</v>
      </c>
      <c r="BK3097" s="34">
        <v>0</v>
      </c>
      <c r="BL3097" s="34">
        <v>48.468499999999949</v>
      </c>
      <c r="BM3097" s="34">
        <f t="shared" si="636"/>
        <v>48.468499999999949</v>
      </c>
      <c r="BN3097" s="39">
        <f t="shared" si="627"/>
        <v>2424.8882000000003</v>
      </c>
      <c r="BO3097" s="39">
        <f t="shared" si="628"/>
        <v>3658</v>
      </c>
      <c r="BP3097" s="39">
        <f t="shared" si="637"/>
        <v>1233.1117999999997</v>
      </c>
    </row>
    <row r="3098" spans="1:68" s="25" customFormat="1" ht="14.25" x14ac:dyDescent="0.2">
      <c r="A3098" s="14">
        <v>1990</v>
      </c>
      <c r="B3098" s="40"/>
      <c r="C3098" s="15" t="s">
        <v>150</v>
      </c>
      <c r="D3098" s="16">
        <v>35194</v>
      </c>
      <c r="E3098" s="15" t="s">
        <v>23545</v>
      </c>
      <c r="F3098" s="15" t="s">
        <v>23546</v>
      </c>
      <c r="G3098" s="17" t="s">
        <v>23547</v>
      </c>
      <c r="H3098" s="17" t="s">
        <v>23548</v>
      </c>
      <c r="I3098" s="17" t="s">
        <v>86</v>
      </c>
      <c r="J3098" s="15" t="s">
        <v>23549</v>
      </c>
      <c r="K3098" s="15" t="s">
        <v>86</v>
      </c>
      <c r="L3098" s="18" t="s">
        <v>23543</v>
      </c>
      <c r="M3098" s="15" t="s">
        <v>23452</v>
      </c>
      <c r="N3098" s="15" t="s">
        <v>23453</v>
      </c>
      <c r="O3098" s="16">
        <v>556</v>
      </c>
      <c r="P3098" s="15" t="s">
        <v>90</v>
      </c>
      <c r="Q3098" s="15">
        <v>55000</v>
      </c>
      <c r="R3098" s="15">
        <v>145800</v>
      </c>
      <c r="S3098" s="15">
        <v>200800</v>
      </c>
      <c r="T3098" s="15">
        <v>0.05</v>
      </c>
      <c r="U3098" s="15" t="s">
        <v>18717</v>
      </c>
      <c r="V3098" s="15" t="s">
        <v>76</v>
      </c>
      <c r="W3098" s="16">
        <v>1</v>
      </c>
      <c r="X3098" s="16">
        <v>1</v>
      </c>
      <c r="Y3098" s="15">
        <v>443</v>
      </c>
      <c r="Z3098" s="15">
        <v>0.01</v>
      </c>
      <c r="AA3098" s="15" t="s">
        <v>78</v>
      </c>
      <c r="AB3098" s="15" t="s">
        <v>78</v>
      </c>
      <c r="AC3098" s="15">
        <v>208000</v>
      </c>
      <c r="AD3098" s="26">
        <v>41943</v>
      </c>
      <c r="AE3098" s="15" t="s">
        <v>119</v>
      </c>
      <c r="AF3098" s="15" t="s">
        <v>119</v>
      </c>
      <c r="AG3098" s="16">
        <v>1</v>
      </c>
      <c r="AH3098" s="15" t="s">
        <v>23544</v>
      </c>
      <c r="AI3098" s="15" t="s">
        <v>78</v>
      </c>
      <c r="AJ3098" s="15">
        <v>443.002685547</v>
      </c>
      <c r="AK3098" s="15">
        <v>75.097248426799993</v>
      </c>
      <c r="AL3098" s="15">
        <v>3106054.9268200002</v>
      </c>
      <c r="AM3098" s="15">
        <v>1415308.08421</v>
      </c>
      <c r="AN3098" s="19">
        <v>0</v>
      </c>
      <c r="AO3098" s="19">
        <v>0</v>
      </c>
      <c r="AP3098" s="19">
        <v>40000</v>
      </c>
      <c r="AQ3098" s="19">
        <v>142900</v>
      </c>
      <c r="AR3098" s="34">
        <f t="shared" si="629"/>
        <v>182900</v>
      </c>
      <c r="AS3098" s="34">
        <v>0</v>
      </c>
      <c r="AT3098" s="34">
        <v>0</v>
      </c>
      <c r="AU3098" s="34">
        <v>0</v>
      </c>
      <c r="AV3098" s="34">
        <v>0</v>
      </c>
      <c r="AW3098" s="35">
        <f t="shared" si="630"/>
        <v>0</v>
      </c>
      <c r="AX3098" s="34">
        <f t="shared" si="631"/>
        <v>182900</v>
      </c>
      <c r="AY3098" s="36">
        <v>1.3258000000000001</v>
      </c>
      <c r="AZ3098" s="36">
        <v>2.0265</v>
      </c>
      <c r="BA3098" s="22"/>
      <c r="BB3098" s="19">
        <v>3658</v>
      </c>
      <c r="BC3098" s="34">
        <f t="shared" si="632"/>
        <v>2424.8882000000003</v>
      </c>
      <c r="BD3098" s="34">
        <f t="shared" si="633"/>
        <v>3706.4684999999999</v>
      </c>
      <c r="BE3098" s="38">
        <v>3.4819999999999997E-2</v>
      </c>
      <c r="BF3098" s="38">
        <f t="shared" si="626"/>
        <v>3.4819999999999997E-2</v>
      </c>
      <c r="BG3098" s="34">
        <v>0</v>
      </c>
      <c r="BH3098" s="34">
        <v>0</v>
      </c>
      <c r="BI3098" s="34">
        <f t="shared" si="634"/>
        <v>2424.8882000000003</v>
      </c>
      <c r="BJ3098" s="34">
        <f t="shared" si="635"/>
        <v>3706.4684999999999</v>
      </c>
      <c r="BK3098" s="34">
        <v>0</v>
      </c>
      <c r="BL3098" s="34">
        <v>48.468499999999949</v>
      </c>
      <c r="BM3098" s="34">
        <f t="shared" si="636"/>
        <v>48.468499999999949</v>
      </c>
      <c r="BN3098" s="39">
        <f t="shared" si="627"/>
        <v>2424.8882000000003</v>
      </c>
      <c r="BO3098" s="39">
        <f t="shared" si="628"/>
        <v>3658</v>
      </c>
      <c r="BP3098" s="39">
        <f t="shared" si="637"/>
        <v>1233.1117999999997</v>
      </c>
    </row>
    <row r="3099" spans="1:68" s="25" customFormat="1" ht="14.25" x14ac:dyDescent="0.2">
      <c r="A3099" s="14">
        <v>1991</v>
      </c>
      <c r="B3099" s="40"/>
      <c r="C3099" s="15"/>
      <c r="D3099" s="16">
        <v>32952</v>
      </c>
      <c r="E3099" s="15" t="s">
        <v>23550</v>
      </c>
      <c r="F3099" s="15" t="s">
        <v>23551</v>
      </c>
      <c r="G3099" s="17" t="s">
        <v>23552</v>
      </c>
      <c r="H3099" s="17" t="s">
        <v>23553</v>
      </c>
      <c r="I3099" s="17" t="s">
        <v>86</v>
      </c>
      <c r="J3099" s="15" t="s">
        <v>23554</v>
      </c>
      <c r="K3099" s="15" t="s">
        <v>2270</v>
      </c>
      <c r="L3099" s="18" t="s">
        <v>23555</v>
      </c>
      <c r="M3099" s="15" t="s">
        <v>23556</v>
      </c>
      <c r="N3099" s="15" t="s">
        <v>23557</v>
      </c>
      <c r="O3099" s="16">
        <v>556</v>
      </c>
      <c r="P3099" s="15" t="s">
        <v>90</v>
      </c>
      <c r="Q3099" s="15">
        <v>40000</v>
      </c>
      <c r="R3099" s="15">
        <v>125600</v>
      </c>
      <c r="S3099" s="15">
        <v>165600</v>
      </c>
      <c r="T3099" s="15">
        <v>0.05</v>
      </c>
      <c r="U3099" s="15" t="s">
        <v>18717</v>
      </c>
      <c r="V3099" s="15" t="s">
        <v>76</v>
      </c>
      <c r="W3099" s="16">
        <v>1</v>
      </c>
      <c r="X3099" s="16">
        <v>1</v>
      </c>
      <c r="Y3099" s="15">
        <v>269</v>
      </c>
      <c r="Z3099" s="15">
        <v>6.0000000000000001E-3</v>
      </c>
      <c r="AA3099" s="15" t="s">
        <v>78</v>
      </c>
      <c r="AB3099" s="15" t="s">
        <v>78</v>
      </c>
      <c r="AC3099" s="15">
        <v>0</v>
      </c>
      <c r="AD3099" s="26">
        <v>36557</v>
      </c>
      <c r="AE3099" s="15" t="s">
        <v>222</v>
      </c>
      <c r="AF3099" s="15" t="s">
        <v>23558</v>
      </c>
      <c r="AG3099" s="16">
        <v>1</v>
      </c>
      <c r="AH3099" s="15" t="s">
        <v>23559</v>
      </c>
      <c r="AI3099" s="15" t="s">
        <v>78</v>
      </c>
      <c r="AJ3099" s="15">
        <v>269.462402344</v>
      </c>
      <c r="AK3099" s="15">
        <v>58.569332341200003</v>
      </c>
      <c r="AL3099" s="15">
        <v>3106263.3785000001</v>
      </c>
      <c r="AM3099" s="15">
        <v>1415248.7082499999</v>
      </c>
      <c r="AN3099" s="19">
        <v>40000</v>
      </c>
      <c r="AO3099" s="19">
        <v>124300</v>
      </c>
      <c r="AP3099" s="19">
        <v>0</v>
      </c>
      <c r="AQ3099" s="19">
        <v>0</v>
      </c>
      <c r="AR3099" s="34">
        <f t="shared" si="629"/>
        <v>164300</v>
      </c>
      <c r="AS3099" s="34">
        <v>45000</v>
      </c>
      <c r="AT3099" s="34">
        <v>0</v>
      </c>
      <c r="AU3099" s="34">
        <v>41755</v>
      </c>
      <c r="AV3099" s="34">
        <v>0</v>
      </c>
      <c r="AW3099" s="35">
        <f t="shared" si="630"/>
        <v>86755</v>
      </c>
      <c r="AX3099" s="34">
        <f t="shared" si="631"/>
        <v>77545</v>
      </c>
      <c r="AY3099" s="36">
        <v>1.3258000000000001</v>
      </c>
      <c r="AZ3099" s="36">
        <v>2.0265</v>
      </c>
      <c r="BA3099" s="22"/>
      <c r="BB3099" s="19">
        <v>1643</v>
      </c>
      <c r="BC3099" s="34">
        <f t="shared" si="632"/>
        <v>1028.0916100000002</v>
      </c>
      <c r="BD3099" s="34">
        <f t="shared" si="633"/>
        <v>1571.449425</v>
      </c>
      <c r="BE3099" s="38">
        <v>3.4819999999999997E-2</v>
      </c>
      <c r="BF3099" s="38">
        <f t="shared" si="626"/>
        <v>3.4819999999999997E-2</v>
      </c>
      <c r="BG3099" s="34">
        <v>35.798149860200006</v>
      </c>
      <c r="BH3099" s="34">
        <v>54.717868978499993</v>
      </c>
      <c r="BI3099" s="34">
        <f t="shared" si="634"/>
        <v>992.29346013980012</v>
      </c>
      <c r="BJ3099" s="34">
        <f t="shared" si="635"/>
        <v>1516.7315560215</v>
      </c>
      <c r="BK3099" s="34">
        <v>0</v>
      </c>
      <c r="BL3099" s="34">
        <v>0</v>
      </c>
      <c r="BM3099" s="34">
        <f t="shared" si="636"/>
        <v>0</v>
      </c>
      <c r="BN3099" s="39">
        <f t="shared" si="627"/>
        <v>992.29346013980012</v>
      </c>
      <c r="BO3099" s="39">
        <f t="shared" si="628"/>
        <v>1516.7315560215</v>
      </c>
      <c r="BP3099" s="39">
        <f t="shared" si="637"/>
        <v>524.43809588169984</v>
      </c>
    </row>
    <row r="3100" spans="1:68" s="25" customFormat="1" ht="14.25" x14ac:dyDescent="0.2">
      <c r="A3100" s="14">
        <v>1992</v>
      </c>
      <c r="B3100" s="40"/>
      <c r="C3100" s="15" t="s">
        <v>23560</v>
      </c>
      <c r="D3100" s="16">
        <v>932</v>
      </c>
      <c r="E3100" s="15" t="s">
        <v>23561</v>
      </c>
      <c r="F3100" s="15" t="s">
        <v>23560</v>
      </c>
      <c r="G3100" s="17" t="s">
        <v>23562</v>
      </c>
      <c r="H3100" s="17" t="s">
        <v>23563</v>
      </c>
      <c r="I3100" s="17" t="s">
        <v>86</v>
      </c>
      <c r="J3100" s="15" t="s">
        <v>23564</v>
      </c>
      <c r="K3100" s="15" t="s">
        <v>3045</v>
      </c>
      <c r="L3100" s="18" t="s">
        <v>23565</v>
      </c>
      <c r="M3100" s="15" t="s">
        <v>23556</v>
      </c>
      <c r="N3100" s="15" t="s">
        <v>23557</v>
      </c>
      <c r="O3100" s="16">
        <v>556</v>
      </c>
      <c r="P3100" s="15" t="s">
        <v>90</v>
      </c>
      <c r="Q3100" s="15">
        <v>40000</v>
      </c>
      <c r="R3100" s="15">
        <v>132000</v>
      </c>
      <c r="S3100" s="15">
        <v>172000</v>
      </c>
      <c r="T3100" s="15">
        <v>0.05</v>
      </c>
      <c r="U3100" s="15" t="s">
        <v>18717</v>
      </c>
      <c r="V3100" s="15" t="s">
        <v>76</v>
      </c>
      <c r="W3100" s="16">
        <v>1</v>
      </c>
      <c r="X3100" s="16">
        <v>1</v>
      </c>
      <c r="Y3100" s="15">
        <v>703</v>
      </c>
      <c r="Z3100" s="15">
        <v>1.6E-2</v>
      </c>
      <c r="AA3100" s="15" t="s">
        <v>23454</v>
      </c>
      <c r="AB3100" s="15" t="s">
        <v>23455</v>
      </c>
      <c r="AC3100" s="15">
        <v>136000</v>
      </c>
      <c r="AD3100" s="26">
        <v>42528</v>
      </c>
      <c r="AE3100" s="15" t="s">
        <v>211</v>
      </c>
      <c r="AF3100" s="15" t="s">
        <v>13934</v>
      </c>
      <c r="AG3100" s="16">
        <v>1</v>
      </c>
      <c r="AH3100" s="15" t="s">
        <v>23566</v>
      </c>
      <c r="AI3100" s="15" t="s">
        <v>78</v>
      </c>
      <c r="AJ3100" s="15">
        <v>703.27416992200006</v>
      </c>
      <c r="AK3100" s="15">
        <v>94.128170874600002</v>
      </c>
      <c r="AL3100" s="15">
        <v>3106251.26572</v>
      </c>
      <c r="AM3100" s="15">
        <v>1415326.5355100001</v>
      </c>
      <c r="AN3100" s="19">
        <v>40000</v>
      </c>
      <c r="AO3100" s="19">
        <v>130600</v>
      </c>
      <c r="AP3100" s="19">
        <v>0</v>
      </c>
      <c r="AQ3100" s="19">
        <v>0</v>
      </c>
      <c r="AR3100" s="34">
        <f t="shared" si="629"/>
        <v>170600</v>
      </c>
      <c r="AS3100" s="34">
        <v>45000</v>
      </c>
      <c r="AT3100" s="34">
        <v>0</v>
      </c>
      <c r="AU3100" s="34">
        <v>43960</v>
      </c>
      <c r="AV3100" s="34">
        <v>12480</v>
      </c>
      <c r="AW3100" s="35">
        <f t="shared" si="630"/>
        <v>101440</v>
      </c>
      <c r="AX3100" s="34">
        <f t="shared" si="631"/>
        <v>69160</v>
      </c>
      <c r="AY3100" s="36">
        <v>1.3258000000000001</v>
      </c>
      <c r="AZ3100" s="36">
        <v>2.0265</v>
      </c>
      <c r="BA3100" s="22"/>
      <c r="BB3100" s="19">
        <v>1706</v>
      </c>
      <c r="BC3100" s="34">
        <f t="shared" si="632"/>
        <v>916.92328000000009</v>
      </c>
      <c r="BD3100" s="34">
        <f t="shared" si="633"/>
        <v>1401.5273999999999</v>
      </c>
      <c r="BE3100" s="38">
        <v>3.4819999999999997E-2</v>
      </c>
      <c r="BF3100" s="38">
        <f t="shared" si="626"/>
        <v>3.4819999999999997E-2</v>
      </c>
      <c r="BG3100" s="34">
        <v>31.927268609599999</v>
      </c>
      <c r="BH3100" s="34">
        <v>48.801184067999991</v>
      </c>
      <c r="BI3100" s="34">
        <f t="shared" si="634"/>
        <v>884.9960113904001</v>
      </c>
      <c r="BJ3100" s="34">
        <f t="shared" si="635"/>
        <v>1352.7262159320001</v>
      </c>
      <c r="BK3100" s="34">
        <v>0</v>
      </c>
      <c r="BL3100" s="34">
        <v>0</v>
      </c>
      <c r="BM3100" s="34">
        <f t="shared" si="636"/>
        <v>0</v>
      </c>
      <c r="BN3100" s="39">
        <f t="shared" si="627"/>
        <v>884.9960113904001</v>
      </c>
      <c r="BO3100" s="39">
        <f t="shared" si="628"/>
        <v>1352.7262159320001</v>
      </c>
      <c r="BP3100" s="39">
        <f t="shared" si="637"/>
        <v>467.73020454159996</v>
      </c>
    </row>
    <row r="3101" spans="1:68" s="25" customFormat="1" ht="14.25" x14ac:dyDescent="0.2">
      <c r="A3101" s="14">
        <v>1993</v>
      </c>
      <c r="B3101" s="40"/>
      <c r="C3101" s="15"/>
      <c r="D3101" s="16">
        <v>23485</v>
      </c>
      <c r="E3101" s="15" t="s">
        <v>23567</v>
      </c>
      <c r="F3101" s="15" t="s">
        <v>23568</v>
      </c>
      <c r="G3101" s="17" t="s">
        <v>23569</v>
      </c>
      <c r="H3101" s="17" t="s">
        <v>23570</v>
      </c>
      <c r="I3101" s="17" t="s">
        <v>86</v>
      </c>
      <c r="J3101" s="15" t="s">
        <v>23571</v>
      </c>
      <c r="K3101" s="15" t="s">
        <v>86</v>
      </c>
      <c r="L3101" s="18" t="s">
        <v>23572</v>
      </c>
      <c r="M3101" s="15" t="s">
        <v>23556</v>
      </c>
      <c r="N3101" s="15" t="s">
        <v>23557</v>
      </c>
      <c r="O3101" s="16">
        <v>556</v>
      </c>
      <c r="P3101" s="15" t="s">
        <v>90</v>
      </c>
      <c r="Q3101" s="15">
        <v>40000</v>
      </c>
      <c r="R3101" s="15">
        <v>131100</v>
      </c>
      <c r="S3101" s="15">
        <v>171100</v>
      </c>
      <c r="T3101" s="15">
        <v>0.05</v>
      </c>
      <c r="U3101" s="15" t="s">
        <v>18717</v>
      </c>
      <c r="V3101" s="15" t="s">
        <v>76</v>
      </c>
      <c r="W3101" s="16">
        <v>1</v>
      </c>
      <c r="X3101" s="16">
        <v>1</v>
      </c>
      <c r="Y3101" s="15">
        <v>642</v>
      </c>
      <c r="Z3101" s="15">
        <v>1.4999999999999999E-2</v>
      </c>
      <c r="AA3101" s="15" t="s">
        <v>78</v>
      </c>
      <c r="AB3101" s="15" t="s">
        <v>78</v>
      </c>
      <c r="AC3101" s="15">
        <v>170000</v>
      </c>
      <c r="AD3101" s="26">
        <v>41319</v>
      </c>
      <c r="AE3101" s="15" t="s">
        <v>119</v>
      </c>
      <c r="AF3101" s="15" t="s">
        <v>119</v>
      </c>
      <c r="AG3101" s="16">
        <v>1</v>
      </c>
      <c r="AH3101" s="15" t="s">
        <v>23573</v>
      </c>
      <c r="AI3101" s="15" t="s">
        <v>78</v>
      </c>
      <c r="AJ3101" s="15">
        <v>641.70190429700006</v>
      </c>
      <c r="AK3101" s="15">
        <v>90.383185132099996</v>
      </c>
      <c r="AL3101" s="15">
        <v>3106374.2363</v>
      </c>
      <c r="AM3101" s="15">
        <v>1415351.3433600001</v>
      </c>
      <c r="AN3101" s="19">
        <v>0</v>
      </c>
      <c r="AO3101" s="19">
        <v>0</v>
      </c>
      <c r="AP3101" s="19">
        <v>40000</v>
      </c>
      <c r="AQ3101" s="19">
        <v>129700</v>
      </c>
      <c r="AR3101" s="34">
        <f t="shared" si="629"/>
        <v>169700</v>
      </c>
      <c r="AS3101" s="34">
        <v>0</v>
      </c>
      <c r="AT3101" s="34">
        <v>0</v>
      </c>
      <c r="AU3101" s="34">
        <v>0</v>
      </c>
      <c r="AV3101" s="34">
        <v>0</v>
      </c>
      <c r="AW3101" s="35">
        <f t="shared" si="630"/>
        <v>0</v>
      </c>
      <c r="AX3101" s="34">
        <f t="shared" si="631"/>
        <v>169700</v>
      </c>
      <c r="AY3101" s="36">
        <v>1.3258000000000001</v>
      </c>
      <c r="AZ3101" s="36">
        <v>2.0265</v>
      </c>
      <c r="BA3101" s="22"/>
      <c r="BB3101" s="19">
        <v>3394</v>
      </c>
      <c r="BC3101" s="34">
        <f t="shared" si="632"/>
        <v>2249.8826000000004</v>
      </c>
      <c r="BD3101" s="34">
        <f t="shared" si="633"/>
        <v>3438.9704999999999</v>
      </c>
      <c r="BE3101" s="38">
        <v>3.4819999999999997E-2</v>
      </c>
      <c r="BF3101" s="38">
        <f t="shared" si="626"/>
        <v>3.4819999999999997E-2</v>
      </c>
      <c r="BG3101" s="34">
        <v>0</v>
      </c>
      <c r="BH3101" s="34">
        <v>0</v>
      </c>
      <c r="BI3101" s="34">
        <f t="shared" si="634"/>
        <v>2249.8826000000004</v>
      </c>
      <c r="BJ3101" s="34">
        <f t="shared" si="635"/>
        <v>3438.9704999999999</v>
      </c>
      <c r="BK3101" s="34">
        <v>0</v>
      </c>
      <c r="BL3101" s="34">
        <v>44.970499999999902</v>
      </c>
      <c r="BM3101" s="34">
        <f t="shared" si="636"/>
        <v>44.970499999999902</v>
      </c>
      <c r="BN3101" s="39">
        <f t="shared" si="627"/>
        <v>2249.8826000000004</v>
      </c>
      <c r="BO3101" s="39">
        <f t="shared" si="628"/>
        <v>3394</v>
      </c>
      <c r="BP3101" s="39">
        <f t="shared" si="637"/>
        <v>1144.1173999999996</v>
      </c>
    </row>
    <row r="3102" spans="1:68" s="25" customFormat="1" ht="14.25" x14ac:dyDescent="0.2">
      <c r="A3102" s="14">
        <v>1994</v>
      </c>
      <c r="B3102" s="40"/>
      <c r="C3102" s="15"/>
      <c r="D3102" s="16">
        <v>10594</v>
      </c>
      <c r="E3102" s="15" t="s">
        <v>23574</v>
      </c>
      <c r="F3102" s="15" t="s">
        <v>23575</v>
      </c>
      <c r="G3102" s="17" t="s">
        <v>23569</v>
      </c>
      <c r="H3102" s="17" t="s">
        <v>23570</v>
      </c>
      <c r="I3102" s="17" t="s">
        <v>86</v>
      </c>
      <c r="J3102" s="15" t="s">
        <v>23576</v>
      </c>
      <c r="K3102" s="15" t="s">
        <v>7994</v>
      </c>
      <c r="L3102" s="18" t="s">
        <v>23577</v>
      </c>
      <c r="M3102" s="15" t="s">
        <v>23556</v>
      </c>
      <c r="N3102" s="15" t="s">
        <v>23557</v>
      </c>
      <c r="O3102" s="16">
        <v>556</v>
      </c>
      <c r="P3102" s="15" t="s">
        <v>90</v>
      </c>
      <c r="Q3102" s="15">
        <v>40000</v>
      </c>
      <c r="R3102" s="15">
        <v>119800</v>
      </c>
      <c r="S3102" s="15">
        <v>159800</v>
      </c>
      <c r="T3102" s="15">
        <v>0.05</v>
      </c>
      <c r="U3102" s="15" t="s">
        <v>18717</v>
      </c>
      <c r="V3102" s="15" t="s">
        <v>76</v>
      </c>
      <c r="W3102" s="16">
        <v>1</v>
      </c>
      <c r="X3102" s="16">
        <v>0</v>
      </c>
      <c r="Y3102" s="15">
        <v>703</v>
      </c>
      <c r="Z3102" s="15">
        <v>1.6E-2</v>
      </c>
      <c r="AA3102" s="15" t="s">
        <v>23454</v>
      </c>
      <c r="AB3102" s="15" t="s">
        <v>23455</v>
      </c>
      <c r="AC3102" s="15">
        <v>0</v>
      </c>
      <c r="AD3102" s="15"/>
      <c r="AE3102" s="15" t="s">
        <v>298</v>
      </c>
      <c r="AF3102" s="15" t="s">
        <v>16838</v>
      </c>
      <c r="AG3102" s="16">
        <v>1</v>
      </c>
      <c r="AH3102" s="15" t="s">
        <v>23578</v>
      </c>
      <c r="AI3102" s="15" t="s">
        <v>78</v>
      </c>
      <c r="AJ3102" s="15">
        <v>703.27246093799999</v>
      </c>
      <c r="AK3102" s="15">
        <v>94.128009185099998</v>
      </c>
      <c r="AL3102" s="15">
        <v>3106385.0380299999</v>
      </c>
      <c r="AM3102" s="15">
        <v>1415303.1606600001</v>
      </c>
      <c r="AN3102" s="19">
        <v>0</v>
      </c>
      <c r="AO3102" s="19">
        <v>0</v>
      </c>
      <c r="AP3102" s="19">
        <v>40000</v>
      </c>
      <c r="AQ3102" s="19">
        <v>125300</v>
      </c>
      <c r="AR3102" s="34">
        <f t="shared" si="629"/>
        <v>165300</v>
      </c>
      <c r="AS3102" s="34">
        <v>0</v>
      </c>
      <c r="AT3102" s="34">
        <v>0</v>
      </c>
      <c r="AU3102" s="34">
        <v>0</v>
      </c>
      <c r="AV3102" s="34">
        <v>0</v>
      </c>
      <c r="AW3102" s="35">
        <f t="shared" si="630"/>
        <v>0</v>
      </c>
      <c r="AX3102" s="34">
        <f t="shared" si="631"/>
        <v>165300</v>
      </c>
      <c r="AY3102" s="36">
        <v>1.3258000000000001</v>
      </c>
      <c r="AZ3102" s="36">
        <v>2.0265</v>
      </c>
      <c r="BA3102" s="22"/>
      <c r="BB3102" s="19">
        <v>3315</v>
      </c>
      <c r="BC3102" s="34">
        <f t="shared" si="632"/>
        <v>2191.5473999999999</v>
      </c>
      <c r="BD3102" s="34">
        <f t="shared" si="633"/>
        <v>3349.8044999999997</v>
      </c>
      <c r="BE3102" s="38">
        <v>3.4819999999999997E-2</v>
      </c>
      <c r="BF3102" s="38">
        <f t="shared" si="626"/>
        <v>3.4819999999999997E-2</v>
      </c>
      <c r="BG3102" s="34">
        <v>0</v>
      </c>
      <c r="BH3102" s="34">
        <v>0</v>
      </c>
      <c r="BI3102" s="34">
        <f t="shared" si="634"/>
        <v>2191.5473999999999</v>
      </c>
      <c r="BJ3102" s="34">
        <f t="shared" si="635"/>
        <v>3349.8044999999997</v>
      </c>
      <c r="BK3102" s="34">
        <v>0</v>
      </c>
      <c r="BL3102" s="34">
        <v>43.565999999999804</v>
      </c>
      <c r="BM3102" s="34">
        <f t="shared" si="636"/>
        <v>43.565999999999804</v>
      </c>
      <c r="BN3102" s="39">
        <f t="shared" si="627"/>
        <v>2191.5473999999999</v>
      </c>
      <c r="BO3102" s="39">
        <f t="shared" si="628"/>
        <v>3306.2384999999999</v>
      </c>
      <c r="BP3102" s="39">
        <f t="shared" si="637"/>
        <v>1114.6911</v>
      </c>
    </row>
    <row r="3103" spans="1:68" s="25" customFormat="1" ht="14.25" x14ac:dyDescent="0.2">
      <c r="A3103" s="14">
        <v>1995</v>
      </c>
      <c r="B3103" s="40"/>
      <c r="C3103" s="15" t="s">
        <v>150</v>
      </c>
      <c r="D3103" s="16">
        <v>35627</v>
      </c>
      <c r="E3103" s="15" t="s">
        <v>23579</v>
      </c>
      <c r="F3103" s="15" t="s">
        <v>23580</v>
      </c>
      <c r="G3103" s="17" t="s">
        <v>23581</v>
      </c>
      <c r="H3103" s="17" t="s">
        <v>23582</v>
      </c>
      <c r="I3103" s="17" t="s">
        <v>86</v>
      </c>
      <c r="J3103" s="15" t="s">
        <v>23583</v>
      </c>
      <c r="K3103" s="15" t="s">
        <v>88</v>
      </c>
      <c r="L3103" s="18" t="s">
        <v>23584</v>
      </c>
      <c r="M3103" s="15" t="s">
        <v>23556</v>
      </c>
      <c r="N3103" s="15" t="s">
        <v>23557</v>
      </c>
      <c r="O3103" s="16">
        <v>556</v>
      </c>
      <c r="P3103" s="15" t="s">
        <v>90</v>
      </c>
      <c r="Q3103" s="15">
        <v>40000</v>
      </c>
      <c r="R3103" s="15">
        <v>119400</v>
      </c>
      <c r="S3103" s="15">
        <v>159400</v>
      </c>
      <c r="T3103" s="15">
        <v>0.05</v>
      </c>
      <c r="U3103" s="15" t="s">
        <v>18717</v>
      </c>
      <c r="V3103" s="15" t="s">
        <v>76</v>
      </c>
      <c r="W3103" s="16">
        <v>1</v>
      </c>
      <c r="X3103" s="16">
        <v>0</v>
      </c>
      <c r="Y3103" s="15">
        <v>703</v>
      </c>
      <c r="Z3103" s="15">
        <v>1.6E-2</v>
      </c>
      <c r="AA3103" s="15" t="s">
        <v>78</v>
      </c>
      <c r="AB3103" s="15" t="s">
        <v>78</v>
      </c>
      <c r="AC3103" s="15">
        <v>0</v>
      </c>
      <c r="AD3103" s="15"/>
      <c r="AE3103" s="15" t="s">
        <v>1480</v>
      </c>
      <c r="AF3103" s="15" t="s">
        <v>23585</v>
      </c>
      <c r="AG3103" s="16">
        <v>1</v>
      </c>
      <c r="AH3103" s="15" t="s">
        <v>23586</v>
      </c>
      <c r="AI3103" s="15" t="s">
        <v>78</v>
      </c>
      <c r="AJ3103" s="15">
        <v>703.27368164100005</v>
      </c>
      <c r="AK3103" s="15">
        <v>94.128170877599999</v>
      </c>
      <c r="AL3103" s="15">
        <v>3106388.8667700002</v>
      </c>
      <c r="AM3103" s="15">
        <v>1415258.2432500001</v>
      </c>
      <c r="AN3103" s="19">
        <v>0</v>
      </c>
      <c r="AO3103" s="19">
        <v>0</v>
      </c>
      <c r="AP3103" s="19">
        <v>40000</v>
      </c>
      <c r="AQ3103" s="19">
        <v>118200</v>
      </c>
      <c r="AR3103" s="34">
        <f t="shared" si="629"/>
        <v>158200</v>
      </c>
      <c r="AS3103" s="34">
        <v>0</v>
      </c>
      <c r="AT3103" s="34">
        <v>0</v>
      </c>
      <c r="AU3103" s="34">
        <v>0</v>
      </c>
      <c r="AV3103" s="34">
        <v>0</v>
      </c>
      <c r="AW3103" s="35">
        <f t="shared" si="630"/>
        <v>0</v>
      </c>
      <c r="AX3103" s="34">
        <f t="shared" si="631"/>
        <v>158200</v>
      </c>
      <c r="AY3103" s="36">
        <v>1.3258000000000001</v>
      </c>
      <c r="AZ3103" s="36">
        <v>2.0265</v>
      </c>
      <c r="BA3103" s="22"/>
      <c r="BB3103" s="19">
        <v>3173</v>
      </c>
      <c r="BC3103" s="34">
        <f t="shared" si="632"/>
        <v>2097.4156000000003</v>
      </c>
      <c r="BD3103" s="34">
        <f t="shared" si="633"/>
        <v>3205.9229999999998</v>
      </c>
      <c r="BE3103" s="38">
        <v>3.4819999999999997E-2</v>
      </c>
      <c r="BF3103" s="38">
        <f t="shared" si="626"/>
        <v>3.4819999999999997E-2</v>
      </c>
      <c r="BG3103" s="34">
        <v>0</v>
      </c>
      <c r="BH3103" s="34">
        <v>0</v>
      </c>
      <c r="BI3103" s="34">
        <f t="shared" si="634"/>
        <v>2097.4156000000003</v>
      </c>
      <c r="BJ3103" s="34">
        <f t="shared" si="635"/>
        <v>3205.9229999999998</v>
      </c>
      <c r="BK3103" s="34">
        <v>0</v>
      </c>
      <c r="BL3103" s="34">
        <v>41.684499999999844</v>
      </c>
      <c r="BM3103" s="34">
        <f t="shared" si="636"/>
        <v>41.684499999999844</v>
      </c>
      <c r="BN3103" s="39">
        <f t="shared" si="627"/>
        <v>2097.4156000000003</v>
      </c>
      <c r="BO3103" s="39">
        <f t="shared" si="628"/>
        <v>3164.2384999999999</v>
      </c>
      <c r="BP3103" s="39">
        <f t="shared" si="637"/>
        <v>1066.8228999999997</v>
      </c>
    </row>
    <row r="3104" spans="1:68" s="25" customFormat="1" ht="14.25" x14ac:dyDescent="0.2">
      <c r="A3104" s="14">
        <v>1996</v>
      </c>
      <c r="B3104" s="40"/>
      <c r="C3104" s="15"/>
      <c r="D3104" s="16">
        <v>27889</v>
      </c>
      <c r="E3104" s="15" t="s">
        <v>23587</v>
      </c>
      <c r="F3104" s="15" t="s">
        <v>23588</v>
      </c>
      <c r="G3104" s="17" t="s">
        <v>23589</v>
      </c>
      <c r="H3104" s="17" t="s">
        <v>23590</v>
      </c>
      <c r="I3104" s="17" t="s">
        <v>86</v>
      </c>
      <c r="J3104" s="15" t="s">
        <v>23591</v>
      </c>
      <c r="K3104" s="15" t="s">
        <v>4395</v>
      </c>
      <c r="L3104" s="18"/>
      <c r="M3104" s="15"/>
      <c r="N3104" s="15"/>
      <c r="O3104" s="16"/>
      <c r="P3104" s="15"/>
      <c r="Q3104" s="15"/>
      <c r="R3104" s="15"/>
      <c r="S3104" s="15"/>
      <c r="T3104" s="15"/>
      <c r="U3104" s="15"/>
      <c r="V3104" s="15"/>
      <c r="W3104" s="16"/>
      <c r="X3104" s="16"/>
      <c r="Y3104" s="15"/>
      <c r="Z3104" s="15"/>
      <c r="AA3104" s="15"/>
      <c r="AB3104" s="15"/>
      <c r="AC3104" s="15"/>
      <c r="AD3104" s="15"/>
      <c r="AE3104" s="15"/>
      <c r="AF3104" s="15"/>
      <c r="AG3104" s="16"/>
      <c r="AH3104" s="15"/>
      <c r="AI3104" s="15"/>
      <c r="AJ3104" s="15"/>
      <c r="AK3104" s="15"/>
      <c r="AL3104" s="15"/>
      <c r="AM3104" s="15"/>
      <c r="AN3104" s="19">
        <v>0</v>
      </c>
      <c r="AO3104" s="19">
        <v>0</v>
      </c>
      <c r="AP3104" s="19">
        <v>0</v>
      </c>
      <c r="AQ3104" s="19">
        <v>0</v>
      </c>
      <c r="AR3104" s="34">
        <f t="shared" si="629"/>
        <v>0</v>
      </c>
      <c r="AS3104" s="34">
        <v>0</v>
      </c>
      <c r="AT3104" s="34">
        <v>0</v>
      </c>
      <c r="AU3104" s="34">
        <v>0</v>
      </c>
      <c r="AV3104" s="34">
        <v>0</v>
      </c>
      <c r="AW3104" s="35">
        <f t="shared" si="630"/>
        <v>0</v>
      </c>
      <c r="AX3104" s="34">
        <f t="shared" si="631"/>
        <v>0</v>
      </c>
      <c r="AY3104" s="36">
        <v>1.3258000000000001</v>
      </c>
      <c r="AZ3104" s="36">
        <v>2.0265</v>
      </c>
      <c r="BA3104" s="22"/>
      <c r="BB3104" s="19">
        <v>0</v>
      </c>
      <c r="BC3104" s="34">
        <f t="shared" si="632"/>
        <v>0</v>
      </c>
      <c r="BD3104" s="34">
        <f t="shared" si="633"/>
        <v>0</v>
      </c>
      <c r="BE3104" s="38">
        <v>3.4819999999999997E-2</v>
      </c>
      <c r="BF3104" s="38">
        <f t="shared" ref="BF3104:BF3167" si="638">BE3104</f>
        <v>3.4819999999999997E-2</v>
      </c>
      <c r="BG3104" s="34">
        <v>0</v>
      </c>
      <c r="BH3104" s="34">
        <v>0</v>
      </c>
      <c r="BI3104" s="34">
        <f t="shared" si="634"/>
        <v>0</v>
      </c>
      <c r="BJ3104" s="34">
        <f t="shared" si="635"/>
        <v>0</v>
      </c>
      <c r="BK3104" s="34">
        <v>0</v>
      </c>
      <c r="BL3104" s="34">
        <v>0</v>
      </c>
      <c r="BM3104" s="34">
        <f t="shared" si="636"/>
        <v>0</v>
      </c>
      <c r="BN3104" s="39">
        <f t="shared" si="627"/>
        <v>0</v>
      </c>
      <c r="BO3104" s="39">
        <f t="shared" si="628"/>
        <v>0</v>
      </c>
      <c r="BP3104" s="39">
        <f t="shared" si="637"/>
        <v>0</v>
      </c>
    </row>
    <row r="3105" spans="1:68" s="25" customFormat="1" ht="14.25" x14ac:dyDescent="0.2">
      <c r="A3105" s="14">
        <v>1997</v>
      </c>
      <c r="B3105" s="40"/>
      <c r="C3105" s="15"/>
      <c r="D3105" s="16">
        <v>23231</v>
      </c>
      <c r="E3105" s="15" t="s">
        <v>23592</v>
      </c>
      <c r="F3105" s="15" t="s">
        <v>23593</v>
      </c>
      <c r="G3105" s="17" t="s">
        <v>23594</v>
      </c>
      <c r="H3105" s="17" t="s">
        <v>23595</v>
      </c>
      <c r="I3105" s="17" t="s">
        <v>86</v>
      </c>
      <c r="J3105" s="15" t="s">
        <v>23596</v>
      </c>
      <c r="K3105" s="15" t="s">
        <v>5448</v>
      </c>
      <c r="L3105" s="18"/>
      <c r="M3105" s="15"/>
      <c r="N3105" s="15"/>
      <c r="O3105" s="16"/>
      <c r="P3105" s="15"/>
      <c r="Q3105" s="15"/>
      <c r="R3105" s="15"/>
      <c r="S3105" s="15"/>
      <c r="T3105" s="15"/>
      <c r="U3105" s="15"/>
      <c r="V3105" s="15"/>
      <c r="W3105" s="16"/>
      <c r="X3105" s="16"/>
      <c r="Y3105" s="15"/>
      <c r="Z3105" s="15"/>
      <c r="AA3105" s="15"/>
      <c r="AB3105" s="15"/>
      <c r="AC3105" s="15"/>
      <c r="AD3105" s="15"/>
      <c r="AE3105" s="15"/>
      <c r="AF3105" s="15"/>
      <c r="AG3105" s="16"/>
      <c r="AH3105" s="15"/>
      <c r="AI3105" s="15"/>
      <c r="AJ3105" s="15"/>
      <c r="AK3105" s="15"/>
      <c r="AL3105" s="15"/>
      <c r="AM3105" s="15"/>
      <c r="AN3105" s="19">
        <v>0</v>
      </c>
      <c r="AO3105" s="19">
        <v>0</v>
      </c>
      <c r="AP3105" s="19">
        <v>0</v>
      </c>
      <c r="AQ3105" s="19">
        <v>0</v>
      </c>
      <c r="AR3105" s="34">
        <f t="shared" si="629"/>
        <v>0</v>
      </c>
      <c r="AS3105" s="34">
        <v>0</v>
      </c>
      <c r="AT3105" s="34">
        <v>0</v>
      </c>
      <c r="AU3105" s="34">
        <v>0</v>
      </c>
      <c r="AV3105" s="34">
        <v>0</v>
      </c>
      <c r="AW3105" s="35">
        <f t="shared" si="630"/>
        <v>0</v>
      </c>
      <c r="AX3105" s="34">
        <f t="shared" si="631"/>
        <v>0</v>
      </c>
      <c r="AY3105" s="36">
        <v>1.3258000000000001</v>
      </c>
      <c r="AZ3105" s="36">
        <v>2.0265</v>
      </c>
      <c r="BA3105" s="22"/>
      <c r="BB3105" s="19">
        <v>0</v>
      </c>
      <c r="BC3105" s="34">
        <f t="shared" si="632"/>
        <v>0</v>
      </c>
      <c r="BD3105" s="34">
        <f t="shared" si="633"/>
        <v>0</v>
      </c>
      <c r="BE3105" s="38">
        <v>3.4819999999999997E-2</v>
      </c>
      <c r="BF3105" s="38">
        <f t="shared" si="638"/>
        <v>3.4819999999999997E-2</v>
      </c>
      <c r="BG3105" s="34">
        <v>0</v>
      </c>
      <c r="BH3105" s="34">
        <v>0</v>
      </c>
      <c r="BI3105" s="34">
        <f t="shared" si="634"/>
        <v>0</v>
      </c>
      <c r="BJ3105" s="34">
        <f t="shared" si="635"/>
        <v>0</v>
      </c>
      <c r="BK3105" s="34">
        <v>0</v>
      </c>
      <c r="BL3105" s="34">
        <v>0</v>
      </c>
      <c r="BM3105" s="34">
        <f t="shared" si="636"/>
        <v>0</v>
      </c>
      <c r="BN3105" s="39">
        <f t="shared" si="627"/>
        <v>0</v>
      </c>
      <c r="BO3105" s="39">
        <f t="shared" si="628"/>
        <v>0</v>
      </c>
      <c r="BP3105" s="39">
        <f t="shared" si="637"/>
        <v>0</v>
      </c>
    </row>
    <row r="3106" spans="1:68" s="25" customFormat="1" ht="14.25" x14ac:dyDescent="0.2">
      <c r="A3106" s="14">
        <v>1999</v>
      </c>
      <c r="B3106" s="40"/>
      <c r="C3106" s="15"/>
      <c r="D3106" s="16">
        <v>25660</v>
      </c>
      <c r="E3106" s="15" t="s">
        <v>23597</v>
      </c>
      <c r="F3106" s="15" t="s">
        <v>23598</v>
      </c>
      <c r="G3106" s="17" t="s">
        <v>23594</v>
      </c>
      <c r="H3106" s="17" t="s">
        <v>23590</v>
      </c>
      <c r="I3106" s="17" t="s">
        <v>86</v>
      </c>
      <c r="J3106" s="15" t="s">
        <v>23599</v>
      </c>
      <c r="K3106" s="15" t="s">
        <v>23600</v>
      </c>
      <c r="L3106" s="18"/>
      <c r="M3106" s="15"/>
      <c r="N3106" s="15"/>
      <c r="O3106" s="16"/>
      <c r="P3106" s="15"/>
      <c r="Q3106" s="15"/>
      <c r="R3106" s="15"/>
      <c r="S3106" s="15"/>
      <c r="T3106" s="15"/>
      <c r="U3106" s="15"/>
      <c r="V3106" s="15"/>
      <c r="W3106" s="16"/>
      <c r="X3106" s="16"/>
      <c r="Y3106" s="15"/>
      <c r="Z3106" s="15"/>
      <c r="AA3106" s="15"/>
      <c r="AB3106" s="15"/>
      <c r="AC3106" s="15"/>
      <c r="AD3106" s="15"/>
      <c r="AE3106" s="15"/>
      <c r="AF3106" s="15"/>
      <c r="AG3106" s="16"/>
      <c r="AH3106" s="15"/>
      <c r="AI3106" s="15"/>
      <c r="AJ3106" s="15"/>
      <c r="AK3106" s="15"/>
      <c r="AL3106" s="15"/>
      <c r="AM3106" s="15"/>
      <c r="AN3106" s="19">
        <v>0</v>
      </c>
      <c r="AO3106" s="19">
        <v>0</v>
      </c>
      <c r="AP3106" s="19">
        <v>0</v>
      </c>
      <c r="AQ3106" s="19">
        <v>0</v>
      </c>
      <c r="AR3106" s="34">
        <f t="shared" si="629"/>
        <v>0</v>
      </c>
      <c r="AS3106" s="34">
        <v>0</v>
      </c>
      <c r="AT3106" s="34">
        <v>0</v>
      </c>
      <c r="AU3106" s="34">
        <v>0</v>
      </c>
      <c r="AV3106" s="34">
        <v>0</v>
      </c>
      <c r="AW3106" s="35">
        <f t="shared" si="630"/>
        <v>0</v>
      </c>
      <c r="AX3106" s="34">
        <f t="shared" si="631"/>
        <v>0</v>
      </c>
      <c r="AY3106" s="36">
        <v>1.3258000000000001</v>
      </c>
      <c r="AZ3106" s="36">
        <v>2.0265</v>
      </c>
      <c r="BA3106" s="22"/>
      <c r="BB3106" s="19">
        <v>0</v>
      </c>
      <c r="BC3106" s="34">
        <f t="shared" si="632"/>
        <v>0</v>
      </c>
      <c r="BD3106" s="34">
        <f t="shared" si="633"/>
        <v>0</v>
      </c>
      <c r="BE3106" s="38">
        <v>3.4819999999999997E-2</v>
      </c>
      <c r="BF3106" s="38">
        <f t="shared" si="638"/>
        <v>3.4819999999999997E-2</v>
      </c>
      <c r="BG3106" s="34">
        <v>0</v>
      </c>
      <c r="BH3106" s="34">
        <v>0</v>
      </c>
      <c r="BI3106" s="34">
        <f t="shared" si="634"/>
        <v>0</v>
      </c>
      <c r="BJ3106" s="34">
        <f t="shared" si="635"/>
        <v>0</v>
      </c>
      <c r="BK3106" s="34">
        <v>0</v>
      </c>
      <c r="BL3106" s="34">
        <v>0</v>
      </c>
      <c r="BM3106" s="34">
        <f t="shared" si="636"/>
        <v>0</v>
      </c>
      <c r="BN3106" s="39">
        <f t="shared" si="627"/>
        <v>0</v>
      </c>
      <c r="BO3106" s="39">
        <f t="shared" si="628"/>
        <v>0</v>
      </c>
      <c r="BP3106" s="39">
        <f t="shared" si="637"/>
        <v>0</v>
      </c>
    </row>
    <row r="3107" spans="1:68" s="25" customFormat="1" ht="14.25" x14ac:dyDescent="0.2">
      <c r="A3107" s="14">
        <v>2000</v>
      </c>
      <c r="B3107" s="40"/>
      <c r="C3107" s="15"/>
      <c r="D3107" s="16">
        <v>14299</v>
      </c>
      <c r="E3107" s="15" t="s">
        <v>23601</v>
      </c>
      <c r="F3107" s="15" t="s">
        <v>23602</v>
      </c>
      <c r="G3107" s="17" t="s">
        <v>23603</v>
      </c>
      <c r="H3107" s="17" t="s">
        <v>23604</v>
      </c>
      <c r="I3107" s="17" t="s">
        <v>86</v>
      </c>
      <c r="J3107" s="15" t="s">
        <v>23605</v>
      </c>
      <c r="K3107" s="15" t="s">
        <v>2617</v>
      </c>
      <c r="L3107" s="18"/>
      <c r="M3107" s="15"/>
      <c r="N3107" s="15"/>
      <c r="O3107" s="16"/>
      <c r="P3107" s="15"/>
      <c r="Q3107" s="15"/>
      <c r="R3107" s="15"/>
      <c r="S3107" s="15"/>
      <c r="T3107" s="15"/>
      <c r="U3107" s="15"/>
      <c r="V3107" s="15"/>
      <c r="W3107" s="16"/>
      <c r="X3107" s="16"/>
      <c r="Y3107" s="15"/>
      <c r="Z3107" s="15"/>
      <c r="AA3107" s="15"/>
      <c r="AB3107" s="15"/>
      <c r="AC3107" s="15"/>
      <c r="AD3107" s="15"/>
      <c r="AE3107" s="15"/>
      <c r="AF3107" s="15"/>
      <c r="AG3107" s="16"/>
      <c r="AH3107" s="15"/>
      <c r="AI3107" s="15"/>
      <c r="AJ3107" s="15"/>
      <c r="AK3107" s="15"/>
      <c r="AL3107" s="15"/>
      <c r="AM3107" s="15"/>
      <c r="AN3107" s="19">
        <v>0</v>
      </c>
      <c r="AO3107" s="19">
        <v>0</v>
      </c>
      <c r="AP3107" s="19">
        <v>0</v>
      </c>
      <c r="AQ3107" s="19">
        <v>0</v>
      </c>
      <c r="AR3107" s="34">
        <f t="shared" si="629"/>
        <v>0</v>
      </c>
      <c r="AS3107" s="34">
        <v>0</v>
      </c>
      <c r="AT3107" s="34">
        <v>0</v>
      </c>
      <c r="AU3107" s="34">
        <v>0</v>
      </c>
      <c r="AV3107" s="34">
        <v>0</v>
      </c>
      <c r="AW3107" s="35">
        <f t="shared" si="630"/>
        <v>0</v>
      </c>
      <c r="AX3107" s="34">
        <f t="shared" si="631"/>
        <v>0</v>
      </c>
      <c r="AY3107" s="36">
        <v>1.3258000000000001</v>
      </c>
      <c r="AZ3107" s="36">
        <v>2.0265</v>
      </c>
      <c r="BA3107" s="22"/>
      <c r="BB3107" s="19">
        <v>0</v>
      </c>
      <c r="BC3107" s="34">
        <f t="shared" si="632"/>
        <v>0</v>
      </c>
      <c r="BD3107" s="34">
        <f t="shared" si="633"/>
        <v>0</v>
      </c>
      <c r="BE3107" s="38">
        <v>3.4819999999999997E-2</v>
      </c>
      <c r="BF3107" s="38">
        <f t="shared" si="638"/>
        <v>3.4819999999999997E-2</v>
      </c>
      <c r="BG3107" s="34">
        <v>0</v>
      </c>
      <c r="BH3107" s="34">
        <v>0</v>
      </c>
      <c r="BI3107" s="34">
        <f t="shared" si="634"/>
        <v>0</v>
      </c>
      <c r="BJ3107" s="34">
        <f t="shared" si="635"/>
        <v>0</v>
      </c>
      <c r="BK3107" s="34">
        <v>0</v>
      </c>
      <c r="BL3107" s="34">
        <v>0</v>
      </c>
      <c r="BM3107" s="34">
        <f t="shared" si="636"/>
        <v>0</v>
      </c>
      <c r="BN3107" s="39">
        <f t="shared" si="627"/>
        <v>0</v>
      </c>
      <c r="BO3107" s="39">
        <f t="shared" si="628"/>
        <v>0</v>
      </c>
      <c r="BP3107" s="39">
        <f t="shared" si="637"/>
        <v>0</v>
      </c>
    </row>
    <row r="3108" spans="1:68" s="25" customFormat="1" ht="14.25" x14ac:dyDescent="0.2">
      <c r="A3108" s="14">
        <v>2001</v>
      </c>
      <c r="B3108" s="40"/>
      <c r="C3108" s="15"/>
      <c r="D3108" s="16">
        <v>12049</v>
      </c>
      <c r="E3108" s="15" t="s">
        <v>23606</v>
      </c>
      <c r="F3108" s="15" t="s">
        <v>23607</v>
      </c>
      <c r="G3108" s="17" t="s">
        <v>23608</v>
      </c>
      <c r="H3108" s="17" t="s">
        <v>23609</v>
      </c>
      <c r="I3108" s="17" t="s">
        <v>86</v>
      </c>
      <c r="J3108" s="15" t="s">
        <v>23610</v>
      </c>
      <c r="K3108" s="15" t="s">
        <v>5448</v>
      </c>
      <c r="L3108" s="18"/>
      <c r="M3108" s="15"/>
      <c r="N3108" s="15"/>
      <c r="O3108" s="16"/>
      <c r="P3108" s="15"/>
      <c r="Q3108" s="15"/>
      <c r="R3108" s="15"/>
      <c r="S3108" s="15"/>
      <c r="T3108" s="15"/>
      <c r="U3108" s="15"/>
      <c r="V3108" s="15"/>
      <c r="W3108" s="16"/>
      <c r="X3108" s="16"/>
      <c r="Y3108" s="15"/>
      <c r="Z3108" s="15"/>
      <c r="AA3108" s="15"/>
      <c r="AB3108" s="15"/>
      <c r="AC3108" s="15"/>
      <c r="AD3108" s="15"/>
      <c r="AE3108" s="15"/>
      <c r="AF3108" s="15"/>
      <c r="AG3108" s="16"/>
      <c r="AH3108" s="15"/>
      <c r="AI3108" s="15"/>
      <c r="AJ3108" s="15"/>
      <c r="AK3108" s="15"/>
      <c r="AL3108" s="15"/>
      <c r="AM3108" s="15"/>
      <c r="AN3108" s="19">
        <v>0</v>
      </c>
      <c r="AO3108" s="19">
        <v>0</v>
      </c>
      <c r="AP3108" s="19">
        <v>0</v>
      </c>
      <c r="AQ3108" s="19">
        <v>0</v>
      </c>
      <c r="AR3108" s="34">
        <f t="shared" si="629"/>
        <v>0</v>
      </c>
      <c r="AS3108" s="34">
        <v>0</v>
      </c>
      <c r="AT3108" s="34">
        <v>0</v>
      </c>
      <c r="AU3108" s="34">
        <v>0</v>
      </c>
      <c r="AV3108" s="34">
        <v>0</v>
      </c>
      <c r="AW3108" s="35">
        <f t="shared" si="630"/>
        <v>0</v>
      </c>
      <c r="AX3108" s="34">
        <f t="shared" si="631"/>
        <v>0</v>
      </c>
      <c r="AY3108" s="36">
        <v>1.3258000000000001</v>
      </c>
      <c r="AZ3108" s="36">
        <v>2.0265</v>
      </c>
      <c r="BA3108" s="22"/>
      <c r="BB3108" s="19">
        <v>0</v>
      </c>
      <c r="BC3108" s="34">
        <f t="shared" si="632"/>
        <v>0</v>
      </c>
      <c r="BD3108" s="34">
        <f t="shared" si="633"/>
        <v>0</v>
      </c>
      <c r="BE3108" s="38">
        <v>3.4819999999999997E-2</v>
      </c>
      <c r="BF3108" s="38">
        <f t="shared" si="638"/>
        <v>3.4819999999999997E-2</v>
      </c>
      <c r="BG3108" s="34">
        <v>0</v>
      </c>
      <c r="BH3108" s="34">
        <v>0</v>
      </c>
      <c r="BI3108" s="34">
        <f t="shared" si="634"/>
        <v>0</v>
      </c>
      <c r="BJ3108" s="34">
        <f t="shared" si="635"/>
        <v>0</v>
      </c>
      <c r="BK3108" s="34">
        <v>0</v>
      </c>
      <c r="BL3108" s="34">
        <v>0</v>
      </c>
      <c r="BM3108" s="34">
        <f t="shared" si="636"/>
        <v>0</v>
      </c>
      <c r="BN3108" s="39">
        <f t="shared" si="627"/>
        <v>0</v>
      </c>
      <c r="BO3108" s="39">
        <f t="shared" si="628"/>
        <v>0</v>
      </c>
      <c r="BP3108" s="39">
        <f t="shared" si="637"/>
        <v>0</v>
      </c>
    </row>
    <row r="3109" spans="1:68" s="25" customFormat="1" ht="14.25" x14ac:dyDescent="0.2">
      <c r="A3109" s="14">
        <v>2002</v>
      </c>
      <c r="B3109" s="40"/>
      <c r="C3109" s="15" t="s">
        <v>176</v>
      </c>
      <c r="D3109" s="16">
        <v>21632</v>
      </c>
      <c r="E3109" s="15" t="s">
        <v>23611</v>
      </c>
      <c r="F3109" s="15" t="s">
        <v>23612</v>
      </c>
      <c r="G3109" s="17" t="s">
        <v>23613</v>
      </c>
      <c r="H3109" s="17" t="s">
        <v>23614</v>
      </c>
      <c r="I3109" s="17" t="s">
        <v>86</v>
      </c>
      <c r="J3109" s="15" t="s">
        <v>23615</v>
      </c>
      <c r="K3109" s="15" t="s">
        <v>86</v>
      </c>
      <c r="L3109" s="18"/>
      <c r="M3109" s="15"/>
      <c r="N3109" s="15"/>
      <c r="O3109" s="16"/>
      <c r="P3109" s="15"/>
      <c r="Q3109" s="15"/>
      <c r="R3109" s="15"/>
      <c r="S3109" s="15"/>
      <c r="T3109" s="15"/>
      <c r="U3109" s="15"/>
      <c r="V3109" s="15"/>
      <c r="W3109" s="16"/>
      <c r="X3109" s="16"/>
      <c r="Y3109" s="15"/>
      <c r="Z3109" s="15"/>
      <c r="AA3109" s="15"/>
      <c r="AB3109" s="15"/>
      <c r="AC3109" s="15"/>
      <c r="AD3109" s="15"/>
      <c r="AE3109" s="15"/>
      <c r="AF3109" s="15"/>
      <c r="AG3109" s="16"/>
      <c r="AH3109" s="15"/>
      <c r="AI3109" s="15"/>
      <c r="AJ3109" s="15"/>
      <c r="AK3109" s="15"/>
      <c r="AL3109" s="15"/>
      <c r="AM3109" s="15"/>
      <c r="AN3109" s="19">
        <v>0</v>
      </c>
      <c r="AO3109" s="19">
        <v>0</v>
      </c>
      <c r="AP3109" s="19">
        <v>0</v>
      </c>
      <c r="AQ3109" s="19">
        <v>0</v>
      </c>
      <c r="AR3109" s="34">
        <f t="shared" si="629"/>
        <v>0</v>
      </c>
      <c r="AS3109" s="34">
        <v>0</v>
      </c>
      <c r="AT3109" s="34">
        <v>0</v>
      </c>
      <c r="AU3109" s="34">
        <v>0</v>
      </c>
      <c r="AV3109" s="34">
        <v>0</v>
      </c>
      <c r="AW3109" s="35">
        <f t="shared" si="630"/>
        <v>0</v>
      </c>
      <c r="AX3109" s="34">
        <f t="shared" si="631"/>
        <v>0</v>
      </c>
      <c r="AY3109" s="36">
        <v>1.3258000000000001</v>
      </c>
      <c r="AZ3109" s="36">
        <v>2.0265</v>
      </c>
      <c r="BA3109" s="22"/>
      <c r="BB3109" s="19">
        <v>0</v>
      </c>
      <c r="BC3109" s="34">
        <f t="shared" si="632"/>
        <v>0</v>
      </c>
      <c r="BD3109" s="34">
        <f t="shared" si="633"/>
        <v>0</v>
      </c>
      <c r="BE3109" s="38">
        <v>3.4819999999999997E-2</v>
      </c>
      <c r="BF3109" s="38">
        <f t="shared" si="638"/>
        <v>3.4819999999999997E-2</v>
      </c>
      <c r="BG3109" s="34">
        <v>0</v>
      </c>
      <c r="BH3109" s="34">
        <v>0</v>
      </c>
      <c r="BI3109" s="34">
        <f t="shared" si="634"/>
        <v>0</v>
      </c>
      <c r="BJ3109" s="34">
        <f t="shared" si="635"/>
        <v>0</v>
      </c>
      <c r="BK3109" s="34">
        <v>0</v>
      </c>
      <c r="BL3109" s="34">
        <v>0</v>
      </c>
      <c r="BM3109" s="34">
        <f t="shared" si="636"/>
        <v>0</v>
      </c>
      <c r="BN3109" s="39">
        <f t="shared" si="627"/>
        <v>0</v>
      </c>
      <c r="BO3109" s="39">
        <f t="shared" si="628"/>
        <v>0</v>
      </c>
      <c r="BP3109" s="39">
        <f t="shared" si="637"/>
        <v>0</v>
      </c>
    </row>
    <row r="3110" spans="1:68" s="25" customFormat="1" ht="14.25" x14ac:dyDescent="0.2">
      <c r="A3110" s="14">
        <v>2003</v>
      </c>
      <c r="B3110" s="40"/>
      <c r="C3110" s="15" t="s">
        <v>23616</v>
      </c>
      <c r="D3110" s="16">
        <v>26735</v>
      </c>
      <c r="E3110" s="15" t="s">
        <v>23617</v>
      </c>
      <c r="F3110" s="15" t="s">
        <v>23616</v>
      </c>
      <c r="G3110" s="17" t="s">
        <v>23618</v>
      </c>
      <c r="H3110" s="17" t="s">
        <v>23619</v>
      </c>
      <c r="I3110" s="17" t="s">
        <v>86</v>
      </c>
      <c r="J3110" s="15" t="s">
        <v>23619</v>
      </c>
      <c r="K3110" s="15" t="s">
        <v>5606</v>
      </c>
      <c r="L3110" s="18"/>
      <c r="M3110" s="15"/>
      <c r="N3110" s="15"/>
      <c r="O3110" s="16"/>
      <c r="P3110" s="15"/>
      <c r="Q3110" s="15"/>
      <c r="R3110" s="15"/>
      <c r="S3110" s="15"/>
      <c r="T3110" s="15"/>
      <c r="U3110" s="15"/>
      <c r="V3110" s="15"/>
      <c r="W3110" s="16"/>
      <c r="X3110" s="16"/>
      <c r="Y3110" s="15"/>
      <c r="Z3110" s="15"/>
      <c r="AA3110" s="15"/>
      <c r="AB3110" s="15"/>
      <c r="AC3110" s="15"/>
      <c r="AD3110" s="15"/>
      <c r="AE3110" s="15"/>
      <c r="AF3110" s="15"/>
      <c r="AG3110" s="16"/>
      <c r="AH3110" s="15"/>
      <c r="AI3110" s="15"/>
      <c r="AJ3110" s="15"/>
      <c r="AK3110" s="15"/>
      <c r="AL3110" s="15"/>
      <c r="AM3110" s="15"/>
      <c r="AN3110" s="19">
        <v>0</v>
      </c>
      <c r="AO3110" s="19">
        <v>0</v>
      </c>
      <c r="AP3110" s="19">
        <v>0</v>
      </c>
      <c r="AQ3110" s="19">
        <v>0</v>
      </c>
      <c r="AR3110" s="34">
        <f t="shared" si="629"/>
        <v>0</v>
      </c>
      <c r="AS3110" s="34">
        <v>0</v>
      </c>
      <c r="AT3110" s="34">
        <v>0</v>
      </c>
      <c r="AU3110" s="34">
        <v>0</v>
      </c>
      <c r="AV3110" s="34">
        <v>0</v>
      </c>
      <c r="AW3110" s="35">
        <f t="shared" si="630"/>
        <v>0</v>
      </c>
      <c r="AX3110" s="34">
        <f t="shared" si="631"/>
        <v>0</v>
      </c>
      <c r="AY3110" s="36">
        <v>1.3258000000000001</v>
      </c>
      <c r="AZ3110" s="36">
        <v>2.0265</v>
      </c>
      <c r="BA3110" s="22"/>
      <c r="BB3110" s="19">
        <v>0</v>
      </c>
      <c r="BC3110" s="34">
        <f t="shared" si="632"/>
        <v>0</v>
      </c>
      <c r="BD3110" s="34">
        <f t="shared" si="633"/>
        <v>0</v>
      </c>
      <c r="BE3110" s="38">
        <v>3.4819999999999997E-2</v>
      </c>
      <c r="BF3110" s="38">
        <f t="shared" si="638"/>
        <v>3.4819999999999997E-2</v>
      </c>
      <c r="BG3110" s="34">
        <v>0</v>
      </c>
      <c r="BH3110" s="34">
        <v>0</v>
      </c>
      <c r="BI3110" s="34">
        <f t="shared" si="634"/>
        <v>0</v>
      </c>
      <c r="BJ3110" s="34">
        <f t="shared" si="635"/>
        <v>0</v>
      </c>
      <c r="BK3110" s="34">
        <v>0</v>
      </c>
      <c r="BL3110" s="34">
        <v>0</v>
      </c>
      <c r="BM3110" s="34">
        <f t="shared" si="636"/>
        <v>0</v>
      </c>
      <c r="BN3110" s="39">
        <f t="shared" si="627"/>
        <v>0</v>
      </c>
      <c r="BO3110" s="39">
        <f t="shared" si="628"/>
        <v>0</v>
      </c>
      <c r="BP3110" s="39">
        <f t="shared" si="637"/>
        <v>0</v>
      </c>
    </row>
    <row r="3111" spans="1:68" s="25" customFormat="1" ht="14.25" x14ac:dyDescent="0.2">
      <c r="A3111" s="14">
        <v>2004</v>
      </c>
      <c r="B3111" s="40"/>
      <c r="C3111" s="15"/>
      <c r="D3111" s="16">
        <v>28058</v>
      </c>
      <c r="E3111" s="15" t="s">
        <v>23620</v>
      </c>
      <c r="F3111" s="15" t="s">
        <v>23621</v>
      </c>
      <c r="G3111" s="17" t="s">
        <v>23622</v>
      </c>
      <c r="H3111" s="17" t="s">
        <v>23623</v>
      </c>
      <c r="I3111" s="17" t="s">
        <v>86</v>
      </c>
      <c r="J3111" s="15" t="s">
        <v>23624</v>
      </c>
      <c r="K3111" s="15" t="s">
        <v>19288</v>
      </c>
      <c r="L3111" s="18" t="s">
        <v>23625</v>
      </c>
      <c r="M3111" s="15" t="s">
        <v>23626</v>
      </c>
      <c r="N3111" s="15" t="s">
        <v>23627</v>
      </c>
      <c r="O3111" s="16">
        <v>510</v>
      </c>
      <c r="P3111" s="15" t="s">
        <v>118</v>
      </c>
      <c r="Q3111" s="15">
        <v>31800</v>
      </c>
      <c r="R3111" s="15">
        <v>60100</v>
      </c>
      <c r="S3111" s="15">
        <v>91900</v>
      </c>
      <c r="T3111" s="15">
        <v>0.28000000000000003</v>
      </c>
      <c r="U3111" s="15" t="s">
        <v>18717</v>
      </c>
      <c r="V3111" s="15" t="s">
        <v>76</v>
      </c>
      <c r="W3111" s="16">
        <v>1</v>
      </c>
      <c r="X3111" s="16">
        <v>1</v>
      </c>
      <c r="Y3111" s="15">
        <v>12115</v>
      </c>
      <c r="Z3111" s="15">
        <v>0.27800000000000002</v>
      </c>
      <c r="AA3111" s="15" t="s">
        <v>23628</v>
      </c>
      <c r="AB3111" s="15" t="s">
        <v>23629</v>
      </c>
      <c r="AC3111" s="15">
        <v>59500</v>
      </c>
      <c r="AD3111" s="26">
        <v>37307</v>
      </c>
      <c r="AE3111" s="15" t="s">
        <v>183</v>
      </c>
      <c r="AF3111" s="15" t="s">
        <v>18018</v>
      </c>
      <c r="AG3111" s="16">
        <v>1</v>
      </c>
      <c r="AH3111" s="15" t="s">
        <v>23630</v>
      </c>
      <c r="AI3111" s="15" t="s">
        <v>78</v>
      </c>
      <c r="AJ3111" s="15">
        <v>12114.7133789</v>
      </c>
      <c r="AK3111" s="15">
        <v>462.22457540400001</v>
      </c>
      <c r="AL3111" s="15">
        <v>3107240.9451299999</v>
      </c>
      <c r="AM3111" s="15">
        <v>1415063.0693099999</v>
      </c>
      <c r="AN3111" s="19">
        <v>0</v>
      </c>
      <c r="AO3111" s="19">
        <v>0</v>
      </c>
      <c r="AP3111" s="19">
        <v>31800</v>
      </c>
      <c r="AQ3111" s="19">
        <v>61300</v>
      </c>
      <c r="AR3111" s="34">
        <f t="shared" si="629"/>
        <v>93100</v>
      </c>
      <c r="AS3111" s="34">
        <v>0</v>
      </c>
      <c r="AT3111" s="34">
        <v>0</v>
      </c>
      <c r="AU3111" s="34">
        <v>0</v>
      </c>
      <c r="AV3111" s="34">
        <v>0</v>
      </c>
      <c r="AW3111" s="35">
        <f t="shared" si="630"/>
        <v>0</v>
      </c>
      <c r="AX3111" s="34">
        <f t="shared" si="631"/>
        <v>93100</v>
      </c>
      <c r="AY3111" s="36">
        <v>1.3258000000000001</v>
      </c>
      <c r="AZ3111" s="36">
        <v>2.0265</v>
      </c>
      <c r="BA3111" s="22"/>
      <c r="BB3111" s="19">
        <v>1867</v>
      </c>
      <c r="BC3111" s="34">
        <f t="shared" si="632"/>
        <v>1234.3198</v>
      </c>
      <c r="BD3111" s="34">
        <f t="shared" si="633"/>
        <v>1886.6714999999999</v>
      </c>
      <c r="BE3111" s="38">
        <v>3.4819999999999997E-2</v>
      </c>
      <c r="BF3111" s="38">
        <f t="shared" si="638"/>
        <v>3.4819999999999997E-2</v>
      </c>
      <c r="BG3111" s="34">
        <v>0</v>
      </c>
      <c r="BH3111" s="34">
        <v>0</v>
      </c>
      <c r="BI3111" s="34">
        <f t="shared" si="634"/>
        <v>1234.3198</v>
      </c>
      <c r="BJ3111" s="34">
        <f t="shared" si="635"/>
        <v>1886.6714999999999</v>
      </c>
      <c r="BK3111" s="34">
        <v>0</v>
      </c>
      <c r="BL3111" s="34">
        <v>24.538999999999987</v>
      </c>
      <c r="BM3111" s="34">
        <f t="shared" si="636"/>
        <v>24.538999999999987</v>
      </c>
      <c r="BN3111" s="39">
        <f t="shared" si="627"/>
        <v>1234.3198</v>
      </c>
      <c r="BO3111" s="39">
        <f t="shared" si="628"/>
        <v>1862.1324999999999</v>
      </c>
      <c r="BP3111" s="39">
        <f t="shared" si="637"/>
        <v>627.81269999999995</v>
      </c>
    </row>
    <row r="3112" spans="1:68" s="25" customFormat="1" ht="14.25" x14ac:dyDescent="0.2">
      <c r="A3112" s="14">
        <v>2005</v>
      </c>
      <c r="B3112" s="40"/>
      <c r="C3112" s="15" t="s">
        <v>176</v>
      </c>
      <c r="D3112" s="16">
        <v>21779</v>
      </c>
      <c r="E3112" s="15" t="s">
        <v>23631</v>
      </c>
      <c r="F3112" s="15" t="s">
        <v>23632</v>
      </c>
      <c r="G3112" s="17" t="s">
        <v>23633</v>
      </c>
      <c r="H3112" s="17" t="s">
        <v>23634</v>
      </c>
      <c r="I3112" s="17" t="s">
        <v>86</v>
      </c>
      <c r="J3112" s="15" t="s">
        <v>23635</v>
      </c>
      <c r="K3112" s="15" t="s">
        <v>86</v>
      </c>
      <c r="L3112" s="18" t="s">
        <v>23636</v>
      </c>
      <c r="M3112" s="15" t="s">
        <v>23626</v>
      </c>
      <c r="N3112" s="15" t="s">
        <v>23627</v>
      </c>
      <c r="O3112" s="16">
        <v>510</v>
      </c>
      <c r="P3112" s="15" t="s">
        <v>118</v>
      </c>
      <c r="Q3112" s="15">
        <v>31800</v>
      </c>
      <c r="R3112" s="15">
        <v>77100</v>
      </c>
      <c r="S3112" s="15">
        <v>108900</v>
      </c>
      <c r="T3112" s="15">
        <v>0.28000000000000003</v>
      </c>
      <c r="U3112" s="15" t="s">
        <v>18717</v>
      </c>
      <c r="V3112" s="15" t="s">
        <v>76</v>
      </c>
      <c r="W3112" s="16">
        <v>1</v>
      </c>
      <c r="X3112" s="16">
        <v>0</v>
      </c>
      <c r="Y3112" s="15">
        <v>12084</v>
      </c>
      <c r="Z3112" s="15">
        <v>0.27700000000000002</v>
      </c>
      <c r="AA3112" s="15" t="s">
        <v>23628</v>
      </c>
      <c r="AB3112" s="15" t="s">
        <v>23629</v>
      </c>
      <c r="AC3112" s="15">
        <v>0</v>
      </c>
      <c r="AD3112" s="15"/>
      <c r="AE3112" s="15" t="s">
        <v>119</v>
      </c>
      <c r="AF3112" s="15" t="s">
        <v>119</v>
      </c>
      <c r="AG3112" s="16">
        <v>1</v>
      </c>
      <c r="AH3112" s="15" t="s">
        <v>23637</v>
      </c>
      <c r="AI3112" s="15" t="s">
        <v>78</v>
      </c>
      <c r="AJ3112" s="15">
        <v>12083.7419434</v>
      </c>
      <c r="AK3112" s="15">
        <v>461.81384202499999</v>
      </c>
      <c r="AL3112" s="15">
        <v>3107160.7474799999</v>
      </c>
      <c r="AM3112" s="15">
        <v>1415066.2595200001</v>
      </c>
      <c r="AN3112" s="19">
        <v>31800</v>
      </c>
      <c r="AO3112" s="19">
        <v>83900</v>
      </c>
      <c r="AP3112" s="19">
        <v>0</v>
      </c>
      <c r="AQ3112" s="19">
        <v>0</v>
      </c>
      <c r="AR3112" s="34">
        <f t="shared" si="629"/>
        <v>115700</v>
      </c>
      <c r="AS3112" s="34">
        <v>0</v>
      </c>
      <c r="AT3112" s="34">
        <v>0</v>
      </c>
      <c r="AU3112" s="34">
        <v>0</v>
      </c>
      <c r="AV3112" s="34">
        <v>0</v>
      </c>
      <c r="AW3112" s="35">
        <f t="shared" si="630"/>
        <v>0</v>
      </c>
      <c r="AX3112" s="34">
        <f t="shared" si="631"/>
        <v>115700</v>
      </c>
      <c r="AY3112" s="36">
        <v>1.3258000000000001</v>
      </c>
      <c r="AZ3112" s="36">
        <v>2.0265</v>
      </c>
      <c r="BA3112" s="22"/>
      <c r="BB3112" s="19">
        <v>2314</v>
      </c>
      <c r="BC3112" s="34">
        <f t="shared" si="632"/>
        <v>1533.9506000000001</v>
      </c>
      <c r="BD3112" s="34">
        <f t="shared" si="633"/>
        <v>2344.6605</v>
      </c>
      <c r="BE3112" s="38">
        <v>3.4819999999999997E-2</v>
      </c>
      <c r="BF3112" s="38">
        <f t="shared" si="638"/>
        <v>3.4819999999999997E-2</v>
      </c>
      <c r="BG3112" s="34">
        <v>0</v>
      </c>
      <c r="BH3112" s="34">
        <v>0</v>
      </c>
      <c r="BI3112" s="34">
        <f t="shared" si="634"/>
        <v>1533.9506000000001</v>
      </c>
      <c r="BJ3112" s="34">
        <f t="shared" si="635"/>
        <v>2344.6605</v>
      </c>
      <c r="BK3112" s="34">
        <v>0</v>
      </c>
      <c r="BL3112" s="34">
        <v>30.660499999999956</v>
      </c>
      <c r="BM3112" s="34">
        <f t="shared" si="636"/>
        <v>30.660499999999956</v>
      </c>
      <c r="BN3112" s="39">
        <f t="shared" si="627"/>
        <v>1533.9506000000001</v>
      </c>
      <c r="BO3112" s="39">
        <f t="shared" si="628"/>
        <v>2314</v>
      </c>
      <c r="BP3112" s="39">
        <f t="shared" si="637"/>
        <v>780.04939999999988</v>
      </c>
    </row>
    <row r="3113" spans="1:68" s="25" customFormat="1" ht="14.25" x14ac:dyDescent="0.2">
      <c r="A3113" s="14">
        <v>2006</v>
      </c>
      <c r="B3113" s="40"/>
      <c r="C3113" s="15" t="s">
        <v>23638</v>
      </c>
      <c r="D3113" s="16">
        <v>34399</v>
      </c>
      <c r="E3113" s="15" t="s">
        <v>23639</v>
      </c>
      <c r="F3113" s="15" t="s">
        <v>23638</v>
      </c>
      <c r="G3113" s="17" t="s">
        <v>23640</v>
      </c>
      <c r="H3113" s="17" t="s">
        <v>23641</v>
      </c>
      <c r="I3113" s="17" t="s">
        <v>86</v>
      </c>
      <c r="J3113" s="15" t="s">
        <v>23642</v>
      </c>
      <c r="K3113" s="15" t="s">
        <v>2959</v>
      </c>
      <c r="L3113" s="18" t="s">
        <v>23643</v>
      </c>
      <c r="M3113" s="15" t="s">
        <v>23626</v>
      </c>
      <c r="N3113" s="15" t="s">
        <v>23627</v>
      </c>
      <c r="O3113" s="16">
        <v>510</v>
      </c>
      <c r="P3113" s="15" t="s">
        <v>118</v>
      </c>
      <c r="Q3113" s="15">
        <v>63700</v>
      </c>
      <c r="R3113" s="15">
        <v>143200</v>
      </c>
      <c r="S3113" s="15">
        <v>206900</v>
      </c>
      <c r="T3113" s="15">
        <v>0.56000000000000005</v>
      </c>
      <c r="U3113" s="15" t="s">
        <v>18717</v>
      </c>
      <c r="V3113" s="15" t="s">
        <v>76</v>
      </c>
      <c r="W3113" s="16">
        <v>1</v>
      </c>
      <c r="X3113" s="16">
        <v>0</v>
      </c>
      <c r="Y3113" s="15">
        <v>12070</v>
      </c>
      <c r="Z3113" s="15">
        <v>0.27700000000000002</v>
      </c>
      <c r="AA3113" s="15" t="s">
        <v>23628</v>
      </c>
      <c r="AB3113" s="15" t="s">
        <v>23629</v>
      </c>
      <c r="AC3113" s="15">
        <v>0</v>
      </c>
      <c r="AD3113" s="15"/>
      <c r="AE3113" s="15" t="s">
        <v>119</v>
      </c>
      <c r="AF3113" s="15" t="s">
        <v>119</v>
      </c>
      <c r="AG3113" s="16">
        <v>1</v>
      </c>
      <c r="AH3113" s="15" t="s">
        <v>23644</v>
      </c>
      <c r="AI3113" s="15" t="s">
        <v>78</v>
      </c>
      <c r="AJ3113" s="15">
        <v>12070.2224121</v>
      </c>
      <c r="AK3113" s="15">
        <v>461.63518772999998</v>
      </c>
      <c r="AL3113" s="15">
        <v>3107080.70052</v>
      </c>
      <c r="AM3113" s="15">
        <v>1415069.5269299999</v>
      </c>
      <c r="AN3113" s="19">
        <v>63700</v>
      </c>
      <c r="AO3113" s="19">
        <v>106700</v>
      </c>
      <c r="AP3113" s="19">
        <v>0</v>
      </c>
      <c r="AQ3113" s="19">
        <v>15000</v>
      </c>
      <c r="AR3113" s="34">
        <f t="shared" si="629"/>
        <v>185400</v>
      </c>
      <c r="AS3113" s="34">
        <v>45000</v>
      </c>
      <c r="AT3113" s="34">
        <v>3000</v>
      </c>
      <c r="AU3113" s="34">
        <v>43890</v>
      </c>
      <c r="AV3113" s="34">
        <v>0</v>
      </c>
      <c r="AW3113" s="35">
        <f t="shared" si="630"/>
        <v>91890</v>
      </c>
      <c r="AX3113" s="34">
        <f t="shared" si="631"/>
        <v>93510</v>
      </c>
      <c r="AY3113" s="36">
        <v>1.3258000000000001</v>
      </c>
      <c r="AZ3113" s="36">
        <v>2.0265</v>
      </c>
      <c r="BA3113" s="22"/>
      <c r="BB3113" s="19">
        <v>2154</v>
      </c>
      <c r="BC3113" s="34">
        <f t="shared" si="632"/>
        <v>1239.75558</v>
      </c>
      <c r="BD3113" s="34">
        <f t="shared" si="633"/>
        <v>1894.9801500000001</v>
      </c>
      <c r="BE3113" s="38">
        <v>3.4819999999999997E-2</v>
      </c>
      <c r="BF3113" s="38">
        <f t="shared" si="638"/>
        <v>3.4819999999999997E-2</v>
      </c>
      <c r="BG3113" s="34">
        <v>36.243635895600001</v>
      </c>
      <c r="BH3113" s="34">
        <v>55.398799322999992</v>
      </c>
      <c r="BI3113" s="34">
        <f t="shared" si="634"/>
        <v>1203.5119441044001</v>
      </c>
      <c r="BJ3113" s="34">
        <f t="shared" si="635"/>
        <v>1839.581350677</v>
      </c>
      <c r="BK3113" s="34">
        <v>0</v>
      </c>
      <c r="BL3113" s="34">
        <v>0</v>
      </c>
      <c r="BM3113" s="34">
        <f t="shared" si="636"/>
        <v>0</v>
      </c>
      <c r="BN3113" s="39">
        <f t="shared" si="627"/>
        <v>1203.5119441044001</v>
      </c>
      <c r="BO3113" s="39">
        <f t="shared" si="628"/>
        <v>1839.581350677</v>
      </c>
      <c r="BP3113" s="39">
        <f t="shared" si="637"/>
        <v>636.06940657259997</v>
      </c>
    </row>
    <row r="3114" spans="1:68" s="25" customFormat="1" ht="14.25" x14ac:dyDescent="0.2">
      <c r="A3114" s="14">
        <v>2007</v>
      </c>
      <c r="B3114" s="40"/>
      <c r="C3114" s="15"/>
      <c r="D3114" s="16">
        <v>9168</v>
      </c>
      <c r="E3114" s="15" t="s">
        <v>23645</v>
      </c>
      <c r="F3114" s="15" t="s">
        <v>23646</v>
      </c>
      <c r="G3114" s="17" t="s">
        <v>23647</v>
      </c>
      <c r="H3114" s="17" t="s">
        <v>23648</v>
      </c>
      <c r="I3114" s="17" t="s">
        <v>86</v>
      </c>
      <c r="J3114" s="15" t="s">
        <v>23649</v>
      </c>
      <c r="K3114" s="15" t="s">
        <v>23650</v>
      </c>
      <c r="L3114" s="18" t="s">
        <v>23643</v>
      </c>
      <c r="M3114" s="15" t="s">
        <v>23626</v>
      </c>
      <c r="N3114" s="15" t="s">
        <v>23627</v>
      </c>
      <c r="O3114" s="16">
        <v>510</v>
      </c>
      <c r="P3114" s="15" t="s">
        <v>118</v>
      </c>
      <c r="Q3114" s="15">
        <v>63700</v>
      </c>
      <c r="R3114" s="15">
        <v>143200</v>
      </c>
      <c r="S3114" s="15">
        <v>206900</v>
      </c>
      <c r="T3114" s="15">
        <v>0.56000000000000005</v>
      </c>
      <c r="U3114" s="15" t="s">
        <v>18717</v>
      </c>
      <c r="V3114" s="15" t="s">
        <v>76</v>
      </c>
      <c r="W3114" s="16">
        <v>1</v>
      </c>
      <c r="X3114" s="16">
        <v>0</v>
      </c>
      <c r="Y3114" s="15">
        <v>12028</v>
      </c>
      <c r="Z3114" s="15">
        <v>0.27600000000000002</v>
      </c>
      <c r="AA3114" s="15" t="s">
        <v>23628</v>
      </c>
      <c r="AB3114" s="15" t="s">
        <v>23629</v>
      </c>
      <c r="AC3114" s="15">
        <v>0</v>
      </c>
      <c r="AD3114" s="15"/>
      <c r="AE3114" s="15" t="s">
        <v>119</v>
      </c>
      <c r="AF3114" s="15" t="s">
        <v>119</v>
      </c>
      <c r="AG3114" s="16">
        <v>1</v>
      </c>
      <c r="AH3114" s="15" t="s">
        <v>23644</v>
      </c>
      <c r="AI3114" s="15" t="s">
        <v>78</v>
      </c>
      <c r="AJ3114" s="15">
        <v>12028.0185547</v>
      </c>
      <c r="AK3114" s="15">
        <v>461.07512926099997</v>
      </c>
      <c r="AL3114" s="15">
        <v>3107000.8399899998</v>
      </c>
      <c r="AM3114" s="15">
        <v>1415072.8257899999</v>
      </c>
      <c r="AN3114" s="19">
        <v>63700</v>
      </c>
      <c r="AO3114" s="19">
        <v>106700</v>
      </c>
      <c r="AP3114" s="19">
        <v>0</v>
      </c>
      <c r="AQ3114" s="19">
        <v>15000</v>
      </c>
      <c r="AR3114" s="34">
        <f t="shared" si="629"/>
        <v>185400</v>
      </c>
      <c r="AS3114" s="34">
        <v>45000</v>
      </c>
      <c r="AT3114" s="34">
        <v>3000</v>
      </c>
      <c r="AU3114" s="34">
        <v>43890</v>
      </c>
      <c r="AV3114" s="34">
        <v>0</v>
      </c>
      <c r="AW3114" s="35">
        <f t="shared" si="630"/>
        <v>91890</v>
      </c>
      <c r="AX3114" s="34">
        <f t="shared" si="631"/>
        <v>93510</v>
      </c>
      <c r="AY3114" s="36">
        <v>1.3258000000000001</v>
      </c>
      <c r="AZ3114" s="36">
        <v>2.0265</v>
      </c>
      <c r="BA3114" s="22"/>
      <c r="BB3114" s="19">
        <v>2154</v>
      </c>
      <c r="BC3114" s="34">
        <f t="shared" si="632"/>
        <v>1239.75558</v>
      </c>
      <c r="BD3114" s="34">
        <f t="shared" si="633"/>
        <v>1894.9801500000001</v>
      </c>
      <c r="BE3114" s="38">
        <v>3.4819999999999997E-2</v>
      </c>
      <c r="BF3114" s="38">
        <f t="shared" si="638"/>
        <v>3.4819999999999997E-2</v>
      </c>
      <c r="BG3114" s="34">
        <v>36.243635895600001</v>
      </c>
      <c r="BH3114" s="34">
        <v>55.398799322999992</v>
      </c>
      <c r="BI3114" s="34">
        <f t="shared" si="634"/>
        <v>1203.5119441044001</v>
      </c>
      <c r="BJ3114" s="34">
        <f t="shared" si="635"/>
        <v>1839.581350677</v>
      </c>
      <c r="BK3114" s="34">
        <v>0</v>
      </c>
      <c r="BL3114" s="34">
        <v>0</v>
      </c>
      <c r="BM3114" s="34">
        <f t="shared" si="636"/>
        <v>0</v>
      </c>
      <c r="BN3114" s="39">
        <f t="shared" si="627"/>
        <v>1203.5119441044001</v>
      </c>
      <c r="BO3114" s="39">
        <f t="shared" si="628"/>
        <v>1839.581350677</v>
      </c>
      <c r="BP3114" s="39">
        <f t="shared" si="637"/>
        <v>636.06940657259997</v>
      </c>
    </row>
    <row r="3115" spans="1:68" s="25" customFormat="1" ht="14.25" x14ac:dyDescent="0.2">
      <c r="A3115" s="14">
        <v>2008</v>
      </c>
      <c r="B3115" s="40"/>
      <c r="C3115" s="15" t="s">
        <v>23651</v>
      </c>
      <c r="D3115" s="16">
        <v>1810</v>
      </c>
      <c r="E3115" s="15" t="s">
        <v>23652</v>
      </c>
      <c r="F3115" s="15" t="s">
        <v>23651</v>
      </c>
      <c r="G3115" s="17" t="s">
        <v>23653</v>
      </c>
      <c r="H3115" s="17" t="s">
        <v>23648</v>
      </c>
      <c r="I3115" s="17" t="s">
        <v>86</v>
      </c>
      <c r="J3115" s="15" t="s">
        <v>23654</v>
      </c>
      <c r="K3115" s="15" t="s">
        <v>17910</v>
      </c>
      <c r="L3115" s="18" t="s">
        <v>23655</v>
      </c>
      <c r="M3115" s="15" t="s">
        <v>23626</v>
      </c>
      <c r="N3115" s="15" t="s">
        <v>23627</v>
      </c>
      <c r="O3115" s="16">
        <v>510</v>
      </c>
      <c r="P3115" s="15" t="s">
        <v>118</v>
      </c>
      <c r="Q3115" s="15">
        <v>31800</v>
      </c>
      <c r="R3115" s="15">
        <v>144500</v>
      </c>
      <c r="S3115" s="15">
        <v>176300</v>
      </c>
      <c r="T3115" s="15">
        <v>0.28000000000000003</v>
      </c>
      <c r="U3115" s="15" t="s">
        <v>18717</v>
      </c>
      <c r="V3115" s="15" t="s">
        <v>76</v>
      </c>
      <c r="W3115" s="16">
        <v>1</v>
      </c>
      <c r="X3115" s="16">
        <v>0</v>
      </c>
      <c r="Y3115" s="15">
        <v>12075</v>
      </c>
      <c r="Z3115" s="15">
        <v>0.27700000000000002</v>
      </c>
      <c r="AA3115" s="15" t="s">
        <v>23628</v>
      </c>
      <c r="AB3115" s="15" t="s">
        <v>23629</v>
      </c>
      <c r="AC3115" s="15">
        <v>0</v>
      </c>
      <c r="AD3115" s="15"/>
      <c r="AE3115" s="15" t="s">
        <v>956</v>
      </c>
      <c r="AF3115" s="15" t="s">
        <v>23656</v>
      </c>
      <c r="AG3115" s="16">
        <v>1</v>
      </c>
      <c r="AH3115" s="15" t="s">
        <v>23657</v>
      </c>
      <c r="AI3115" s="15" t="s">
        <v>78</v>
      </c>
      <c r="AJ3115" s="15">
        <v>12075.4284668</v>
      </c>
      <c r="AK3115" s="15">
        <v>461.703713601</v>
      </c>
      <c r="AL3115" s="15">
        <v>3106920.9542</v>
      </c>
      <c r="AM3115" s="15">
        <v>1415075.93221</v>
      </c>
      <c r="AN3115" s="19">
        <v>31800</v>
      </c>
      <c r="AO3115" s="19">
        <v>133000</v>
      </c>
      <c r="AP3115" s="19">
        <v>0</v>
      </c>
      <c r="AQ3115" s="19">
        <v>1000</v>
      </c>
      <c r="AR3115" s="34">
        <f t="shared" si="629"/>
        <v>165800</v>
      </c>
      <c r="AS3115" s="34">
        <v>45000</v>
      </c>
      <c r="AT3115" s="34">
        <v>0</v>
      </c>
      <c r="AU3115" s="34">
        <v>41930</v>
      </c>
      <c r="AV3115" s="34">
        <v>0</v>
      </c>
      <c r="AW3115" s="35">
        <f t="shared" si="630"/>
        <v>86930</v>
      </c>
      <c r="AX3115" s="34">
        <f t="shared" si="631"/>
        <v>78870</v>
      </c>
      <c r="AY3115" s="36">
        <v>1.3258000000000001</v>
      </c>
      <c r="AZ3115" s="36">
        <v>2.0265</v>
      </c>
      <c r="BA3115" s="22"/>
      <c r="BB3115" s="19">
        <v>1678</v>
      </c>
      <c r="BC3115" s="34">
        <f t="shared" si="632"/>
        <v>1045.6584600000001</v>
      </c>
      <c r="BD3115" s="34">
        <f t="shared" si="633"/>
        <v>1598.3005500000002</v>
      </c>
      <c r="BE3115" s="38">
        <v>3.4819999999999997E-2</v>
      </c>
      <c r="BF3115" s="38">
        <f t="shared" si="638"/>
        <v>3.4819999999999997E-2</v>
      </c>
      <c r="BG3115" s="34">
        <v>35.948184017199999</v>
      </c>
      <c r="BH3115" s="34">
        <v>54.947197850999999</v>
      </c>
      <c r="BI3115" s="34">
        <f t="shared" si="634"/>
        <v>1009.7102759828001</v>
      </c>
      <c r="BJ3115" s="34">
        <f t="shared" si="635"/>
        <v>1543.3533521490001</v>
      </c>
      <c r="BK3115" s="34">
        <v>0</v>
      </c>
      <c r="BL3115" s="34">
        <v>0</v>
      </c>
      <c r="BM3115" s="34">
        <f t="shared" si="636"/>
        <v>0</v>
      </c>
      <c r="BN3115" s="39">
        <f t="shared" si="627"/>
        <v>1009.7102759828001</v>
      </c>
      <c r="BO3115" s="39">
        <f t="shared" si="628"/>
        <v>1543.3533521490001</v>
      </c>
      <c r="BP3115" s="39">
        <f t="shared" si="637"/>
        <v>533.64307616619999</v>
      </c>
    </row>
    <row r="3116" spans="1:68" s="25" customFormat="1" ht="14.25" x14ac:dyDescent="0.2">
      <c r="A3116" s="14">
        <v>2009</v>
      </c>
      <c r="B3116" s="40"/>
      <c r="C3116" s="15"/>
      <c r="D3116" s="16">
        <v>15551</v>
      </c>
      <c r="E3116" s="15" t="s">
        <v>23658</v>
      </c>
      <c r="F3116" s="15" t="s">
        <v>23659</v>
      </c>
      <c r="G3116" s="17" t="s">
        <v>23660</v>
      </c>
      <c r="H3116" s="17" t="s">
        <v>23661</v>
      </c>
      <c r="I3116" s="17" t="s">
        <v>1050</v>
      </c>
      <c r="J3116" s="15" t="s">
        <v>23662</v>
      </c>
      <c r="K3116" s="15" t="s">
        <v>88</v>
      </c>
      <c r="L3116" s="18" t="s">
        <v>23663</v>
      </c>
      <c r="M3116" s="15" t="s">
        <v>23626</v>
      </c>
      <c r="N3116" s="15" t="s">
        <v>23627</v>
      </c>
      <c r="O3116" s="16">
        <v>510</v>
      </c>
      <c r="P3116" s="15" t="s">
        <v>118</v>
      </c>
      <c r="Q3116" s="15">
        <v>31800</v>
      </c>
      <c r="R3116" s="15">
        <v>111200</v>
      </c>
      <c r="S3116" s="15">
        <v>143000</v>
      </c>
      <c r="T3116" s="15">
        <v>0.28000000000000003</v>
      </c>
      <c r="U3116" s="15" t="s">
        <v>18717</v>
      </c>
      <c r="V3116" s="15" t="s">
        <v>76</v>
      </c>
      <c r="W3116" s="16">
        <v>1</v>
      </c>
      <c r="X3116" s="16">
        <v>1</v>
      </c>
      <c r="Y3116" s="15">
        <v>12062</v>
      </c>
      <c r="Z3116" s="15">
        <v>0.27700000000000002</v>
      </c>
      <c r="AA3116" s="15" t="s">
        <v>23628</v>
      </c>
      <c r="AB3116" s="15" t="s">
        <v>23629</v>
      </c>
      <c r="AC3116" s="15">
        <v>140500</v>
      </c>
      <c r="AD3116" s="26">
        <v>41296</v>
      </c>
      <c r="AE3116" s="15" t="s">
        <v>119</v>
      </c>
      <c r="AF3116" s="15" t="s">
        <v>119</v>
      </c>
      <c r="AG3116" s="16">
        <v>1</v>
      </c>
      <c r="AH3116" s="15" t="s">
        <v>23664</v>
      </c>
      <c r="AI3116" s="15" t="s">
        <v>78</v>
      </c>
      <c r="AJ3116" s="15">
        <v>12061.8173828</v>
      </c>
      <c r="AK3116" s="15">
        <v>461.52347432900001</v>
      </c>
      <c r="AL3116" s="15">
        <v>3106840.96178</v>
      </c>
      <c r="AM3116" s="15">
        <v>1415079.17025</v>
      </c>
      <c r="AN3116" s="19">
        <v>31800</v>
      </c>
      <c r="AO3116" s="19">
        <v>110700</v>
      </c>
      <c r="AP3116" s="19">
        <v>0</v>
      </c>
      <c r="AQ3116" s="19">
        <v>0</v>
      </c>
      <c r="AR3116" s="34">
        <f t="shared" si="629"/>
        <v>142500</v>
      </c>
      <c r="AS3116" s="34">
        <v>45000</v>
      </c>
      <c r="AT3116" s="34">
        <v>3000</v>
      </c>
      <c r="AU3116" s="34">
        <v>34125</v>
      </c>
      <c r="AV3116" s="34">
        <v>0</v>
      </c>
      <c r="AW3116" s="35">
        <f t="shared" si="630"/>
        <v>82125</v>
      </c>
      <c r="AX3116" s="34">
        <f t="shared" si="631"/>
        <v>60375</v>
      </c>
      <c r="AY3116" s="36">
        <v>1.3258000000000001</v>
      </c>
      <c r="AZ3116" s="36">
        <v>2.0265</v>
      </c>
      <c r="BA3116" s="22"/>
      <c r="BB3116" s="19">
        <v>1425</v>
      </c>
      <c r="BC3116" s="34">
        <f t="shared" si="632"/>
        <v>800.45175000000006</v>
      </c>
      <c r="BD3116" s="34">
        <f t="shared" si="633"/>
        <v>1223.4993749999999</v>
      </c>
      <c r="BE3116" s="38">
        <v>3.4819999999999997E-2</v>
      </c>
      <c r="BF3116" s="38">
        <f t="shared" si="638"/>
        <v>3.4819999999999997E-2</v>
      </c>
      <c r="BG3116" s="34">
        <v>27.871729935000001</v>
      </c>
      <c r="BH3116" s="34">
        <v>42.602248237499992</v>
      </c>
      <c r="BI3116" s="34">
        <f t="shared" si="634"/>
        <v>772.5800200650001</v>
      </c>
      <c r="BJ3116" s="34">
        <f t="shared" si="635"/>
        <v>1180.8971267625</v>
      </c>
      <c r="BK3116" s="34">
        <v>0</v>
      </c>
      <c r="BL3116" s="34">
        <v>0</v>
      </c>
      <c r="BM3116" s="34">
        <f t="shared" si="636"/>
        <v>0</v>
      </c>
      <c r="BN3116" s="39">
        <f t="shared" si="627"/>
        <v>772.5800200650001</v>
      </c>
      <c r="BO3116" s="39">
        <f t="shared" si="628"/>
        <v>1180.8971267625</v>
      </c>
      <c r="BP3116" s="39">
        <f t="shared" si="637"/>
        <v>408.31710669749987</v>
      </c>
    </row>
    <row r="3117" spans="1:68" s="25" customFormat="1" ht="14.25" x14ac:dyDescent="0.2">
      <c r="A3117" s="14">
        <v>2010</v>
      </c>
      <c r="B3117" s="40"/>
      <c r="C3117" s="15"/>
      <c r="D3117" s="16">
        <v>9201</v>
      </c>
      <c r="E3117" s="15" t="s">
        <v>23665</v>
      </c>
      <c r="F3117" s="15" t="s">
        <v>23666</v>
      </c>
      <c r="G3117" s="17" t="s">
        <v>23660</v>
      </c>
      <c r="H3117" s="17" t="s">
        <v>23661</v>
      </c>
      <c r="I3117" s="17" t="s">
        <v>1050</v>
      </c>
      <c r="J3117" s="15" t="s">
        <v>23667</v>
      </c>
      <c r="K3117" s="15" t="s">
        <v>23668</v>
      </c>
      <c r="L3117" s="18" t="s">
        <v>23669</v>
      </c>
      <c r="M3117" s="15" t="s">
        <v>23626</v>
      </c>
      <c r="N3117" s="15" t="s">
        <v>23627</v>
      </c>
      <c r="O3117" s="16">
        <v>510</v>
      </c>
      <c r="P3117" s="15" t="s">
        <v>118</v>
      </c>
      <c r="Q3117" s="15">
        <v>31800</v>
      </c>
      <c r="R3117" s="15">
        <v>90800</v>
      </c>
      <c r="S3117" s="15">
        <v>122600</v>
      </c>
      <c r="T3117" s="15">
        <v>0.28000000000000003</v>
      </c>
      <c r="U3117" s="15" t="s">
        <v>18717</v>
      </c>
      <c r="V3117" s="15" t="s">
        <v>76</v>
      </c>
      <c r="W3117" s="16">
        <v>1</v>
      </c>
      <c r="X3117" s="16">
        <v>1</v>
      </c>
      <c r="Y3117" s="15">
        <v>12061</v>
      </c>
      <c r="Z3117" s="15">
        <v>0.27700000000000002</v>
      </c>
      <c r="AA3117" s="15" t="s">
        <v>23628</v>
      </c>
      <c r="AB3117" s="15" t="s">
        <v>23629</v>
      </c>
      <c r="AC3117" s="15">
        <v>89200</v>
      </c>
      <c r="AD3117" s="26">
        <v>38628</v>
      </c>
      <c r="AE3117" s="15" t="s">
        <v>119</v>
      </c>
      <c r="AF3117" s="15" t="s">
        <v>119</v>
      </c>
      <c r="AG3117" s="16">
        <v>1</v>
      </c>
      <c r="AH3117" s="15" t="s">
        <v>23670</v>
      </c>
      <c r="AI3117" s="15" t="s">
        <v>78</v>
      </c>
      <c r="AJ3117" s="15">
        <v>12061.1530762</v>
      </c>
      <c r="AK3117" s="15">
        <v>461.51467921300002</v>
      </c>
      <c r="AL3117" s="15">
        <v>3106761.0154900001</v>
      </c>
      <c r="AM3117" s="15">
        <v>1415082.3792699999</v>
      </c>
      <c r="AN3117" s="19">
        <v>31800</v>
      </c>
      <c r="AO3117" s="19">
        <v>91100</v>
      </c>
      <c r="AP3117" s="19">
        <v>0</v>
      </c>
      <c r="AQ3117" s="19">
        <v>0</v>
      </c>
      <c r="AR3117" s="34">
        <f t="shared" si="629"/>
        <v>122900</v>
      </c>
      <c r="AS3117" s="34">
        <v>45000</v>
      </c>
      <c r="AT3117" s="34">
        <v>27265</v>
      </c>
      <c r="AU3117" s="34">
        <v>0</v>
      </c>
      <c r="AV3117" s="34">
        <v>0</v>
      </c>
      <c r="AW3117" s="35">
        <f t="shared" si="630"/>
        <v>72265</v>
      </c>
      <c r="AX3117" s="34">
        <f t="shared" si="631"/>
        <v>50635</v>
      </c>
      <c r="AY3117" s="36">
        <v>1.3258000000000001</v>
      </c>
      <c r="AZ3117" s="36">
        <v>2.0265</v>
      </c>
      <c r="BA3117" s="22"/>
      <c r="BB3117" s="19">
        <v>1229</v>
      </c>
      <c r="BC3117" s="34">
        <f t="shared" si="632"/>
        <v>671.31883000000005</v>
      </c>
      <c r="BD3117" s="34">
        <f t="shared" si="633"/>
        <v>1026.118275</v>
      </c>
      <c r="BE3117" s="38">
        <v>3.4819999999999997E-2</v>
      </c>
      <c r="BF3117" s="38">
        <f t="shared" si="638"/>
        <v>3.4819999999999997E-2</v>
      </c>
      <c r="BG3117" s="34">
        <v>23.375321660600001</v>
      </c>
      <c r="BH3117" s="34">
        <v>35.729438335499999</v>
      </c>
      <c r="BI3117" s="34">
        <f t="shared" si="634"/>
        <v>647.94350833940007</v>
      </c>
      <c r="BJ3117" s="34">
        <f t="shared" si="635"/>
        <v>990.38883666449999</v>
      </c>
      <c r="BK3117" s="34">
        <v>0</v>
      </c>
      <c r="BL3117" s="34">
        <v>0</v>
      </c>
      <c r="BM3117" s="34">
        <f t="shared" si="636"/>
        <v>0</v>
      </c>
      <c r="BN3117" s="39">
        <f t="shared" si="627"/>
        <v>647.94350833940007</v>
      </c>
      <c r="BO3117" s="39">
        <f t="shared" si="628"/>
        <v>990.38883666449999</v>
      </c>
      <c r="BP3117" s="39">
        <f t="shared" si="637"/>
        <v>342.44532832509992</v>
      </c>
    </row>
    <row r="3118" spans="1:68" s="25" customFormat="1" ht="14.25" x14ac:dyDescent="0.2">
      <c r="A3118" s="14">
        <v>2011</v>
      </c>
      <c r="B3118" s="40"/>
      <c r="C3118" s="15" t="s">
        <v>23671</v>
      </c>
      <c r="D3118" s="16">
        <v>28833</v>
      </c>
      <c r="E3118" s="15" t="s">
        <v>23672</v>
      </c>
      <c r="F3118" s="15" t="s">
        <v>23671</v>
      </c>
      <c r="G3118" s="17" t="s">
        <v>23660</v>
      </c>
      <c r="H3118" s="17" t="s">
        <v>23661</v>
      </c>
      <c r="I3118" s="17" t="s">
        <v>1050</v>
      </c>
      <c r="J3118" s="15" t="s">
        <v>23673</v>
      </c>
      <c r="K3118" s="15" t="s">
        <v>23668</v>
      </c>
      <c r="L3118" s="18" t="s">
        <v>23674</v>
      </c>
      <c r="M3118" s="15" t="s">
        <v>23626</v>
      </c>
      <c r="N3118" s="15" t="s">
        <v>23627</v>
      </c>
      <c r="O3118" s="16">
        <v>510</v>
      </c>
      <c r="P3118" s="15" t="s">
        <v>118</v>
      </c>
      <c r="Q3118" s="15">
        <v>31800</v>
      </c>
      <c r="R3118" s="15">
        <v>83000</v>
      </c>
      <c r="S3118" s="15">
        <v>114800</v>
      </c>
      <c r="T3118" s="15">
        <v>0.28000000000000003</v>
      </c>
      <c r="U3118" s="15" t="s">
        <v>18717</v>
      </c>
      <c r="V3118" s="15" t="s">
        <v>76</v>
      </c>
      <c r="W3118" s="16">
        <v>1</v>
      </c>
      <c r="X3118" s="16">
        <v>0</v>
      </c>
      <c r="Y3118" s="15">
        <v>12062</v>
      </c>
      <c r="Z3118" s="15">
        <v>0.27700000000000002</v>
      </c>
      <c r="AA3118" s="15" t="s">
        <v>23628</v>
      </c>
      <c r="AB3118" s="15" t="s">
        <v>23629</v>
      </c>
      <c r="AC3118" s="15">
        <v>0</v>
      </c>
      <c r="AD3118" s="15"/>
      <c r="AE3118" s="15" t="s">
        <v>137</v>
      </c>
      <c r="AF3118" s="15" t="s">
        <v>23675</v>
      </c>
      <c r="AG3118" s="16">
        <v>1</v>
      </c>
      <c r="AH3118" s="15" t="s">
        <v>23676</v>
      </c>
      <c r="AI3118" s="15" t="s">
        <v>78</v>
      </c>
      <c r="AJ3118" s="15">
        <v>12062.3188477</v>
      </c>
      <c r="AK3118" s="15">
        <v>461.641244078</v>
      </c>
      <c r="AL3118" s="15">
        <v>3106681.0418099998</v>
      </c>
      <c r="AM3118" s="15">
        <v>1415085.4868099999</v>
      </c>
      <c r="AN3118" s="19">
        <v>31800</v>
      </c>
      <c r="AO3118" s="19">
        <v>82900</v>
      </c>
      <c r="AP3118" s="19">
        <v>0</v>
      </c>
      <c r="AQ3118" s="19">
        <v>0</v>
      </c>
      <c r="AR3118" s="34">
        <f t="shared" si="629"/>
        <v>114700</v>
      </c>
      <c r="AS3118" s="34">
        <v>45000</v>
      </c>
      <c r="AT3118" s="34">
        <v>0</v>
      </c>
      <c r="AU3118" s="34">
        <v>24395</v>
      </c>
      <c r="AV3118" s="34">
        <v>0</v>
      </c>
      <c r="AW3118" s="35">
        <f t="shared" si="630"/>
        <v>69395</v>
      </c>
      <c r="AX3118" s="34">
        <f t="shared" si="631"/>
        <v>45305</v>
      </c>
      <c r="AY3118" s="36">
        <v>1.3258000000000001</v>
      </c>
      <c r="AZ3118" s="36">
        <v>2.0265</v>
      </c>
      <c r="BA3118" s="22"/>
      <c r="BB3118" s="19">
        <v>1147</v>
      </c>
      <c r="BC3118" s="34">
        <f t="shared" si="632"/>
        <v>600.6536900000001</v>
      </c>
      <c r="BD3118" s="34">
        <f t="shared" si="633"/>
        <v>918.10582499999998</v>
      </c>
      <c r="BE3118" s="38">
        <v>3.4819999999999997E-2</v>
      </c>
      <c r="BF3118" s="38">
        <f t="shared" si="638"/>
        <v>3.4819999999999997E-2</v>
      </c>
      <c r="BG3118" s="34">
        <v>20.9147614858</v>
      </c>
      <c r="BH3118" s="34">
        <v>31.968444826499997</v>
      </c>
      <c r="BI3118" s="34">
        <f t="shared" si="634"/>
        <v>579.7389285142001</v>
      </c>
      <c r="BJ3118" s="34">
        <f t="shared" si="635"/>
        <v>886.13738017349999</v>
      </c>
      <c r="BK3118" s="34">
        <v>0</v>
      </c>
      <c r="BL3118" s="34">
        <v>0</v>
      </c>
      <c r="BM3118" s="34">
        <f t="shared" si="636"/>
        <v>0</v>
      </c>
      <c r="BN3118" s="39">
        <f t="shared" si="627"/>
        <v>579.7389285142001</v>
      </c>
      <c r="BO3118" s="39">
        <f t="shared" si="628"/>
        <v>886.13738017349999</v>
      </c>
      <c r="BP3118" s="39">
        <f t="shared" si="637"/>
        <v>306.39845165929989</v>
      </c>
    </row>
    <row r="3119" spans="1:68" s="25" customFormat="1" ht="14.25" x14ac:dyDescent="0.2">
      <c r="A3119" s="14">
        <v>2012</v>
      </c>
      <c r="B3119" s="40"/>
      <c r="C3119" s="15"/>
      <c r="D3119" s="16">
        <v>25067</v>
      </c>
      <c r="E3119" s="15" t="s">
        <v>23677</v>
      </c>
      <c r="F3119" s="15" t="s">
        <v>23678</v>
      </c>
      <c r="G3119" s="17" t="s">
        <v>23679</v>
      </c>
      <c r="H3119" s="17" t="s">
        <v>23680</v>
      </c>
      <c r="I3119" s="17" t="s">
        <v>86</v>
      </c>
      <c r="J3119" s="15" t="s">
        <v>23681</v>
      </c>
      <c r="K3119" s="15" t="s">
        <v>763</v>
      </c>
      <c r="L3119" s="18" t="s">
        <v>23682</v>
      </c>
      <c r="M3119" s="15" t="s">
        <v>23626</v>
      </c>
      <c r="N3119" s="15" t="s">
        <v>23627</v>
      </c>
      <c r="O3119" s="16">
        <v>510</v>
      </c>
      <c r="P3119" s="15" t="s">
        <v>118</v>
      </c>
      <c r="Q3119" s="15">
        <v>31800</v>
      </c>
      <c r="R3119" s="15">
        <v>75400</v>
      </c>
      <c r="S3119" s="15">
        <v>107200</v>
      </c>
      <c r="T3119" s="15">
        <v>0.28000000000000003</v>
      </c>
      <c r="U3119" s="15" t="s">
        <v>18717</v>
      </c>
      <c r="V3119" s="15" t="s">
        <v>76</v>
      </c>
      <c r="W3119" s="16">
        <v>1</v>
      </c>
      <c r="X3119" s="16">
        <v>0</v>
      </c>
      <c r="Y3119" s="15">
        <v>12053</v>
      </c>
      <c r="Z3119" s="15">
        <v>0.27700000000000002</v>
      </c>
      <c r="AA3119" s="15" t="s">
        <v>23628</v>
      </c>
      <c r="AB3119" s="15" t="s">
        <v>23629</v>
      </c>
      <c r="AC3119" s="15">
        <v>0</v>
      </c>
      <c r="AD3119" s="15"/>
      <c r="AE3119" s="15" t="s">
        <v>147</v>
      </c>
      <c r="AF3119" s="15" t="s">
        <v>23683</v>
      </c>
      <c r="AG3119" s="16">
        <v>1</v>
      </c>
      <c r="AH3119" s="15" t="s">
        <v>23684</v>
      </c>
      <c r="AI3119" s="15" t="s">
        <v>78</v>
      </c>
      <c r="AJ3119" s="15">
        <v>12053.1474609</v>
      </c>
      <c r="AK3119" s="15">
        <v>461.43397946099998</v>
      </c>
      <c r="AL3119" s="15">
        <v>3106601.0661399998</v>
      </c>
      <c r="AM3119" s="15">
        <v>1415088.0545600001</v>
      </c>
      <c r="AN3119" s="19">
        <v>31800</v>
      </c>
      <c r="AO3119" s="19">
        <v>75700</v>
      </c>
      <c r="AP3119" s="19">
        <v>0</v>
      </c>
      <c r="AQ3119" s="19">
        <v>0</v>
      </c>
      <c r="AR3119" s="34">
        <f t="shared" si="629"/>
        <v>107500</v>
      </c>
      <c r="AS3119" s="34">
        <v>45000</v>
      </c>
      <c r="AT3119" s="34">
        <v>0</v>
      </c>
      <c r="AU3119" s="34">
        <v>21875</v>
      </c>
      <c r="AV3119" s="34">
        <v>0</v>
      </c>
      <c r="AW3119" s="35">
        <f t="shared" si="630"/>
        <v>66875</v>
      </c>
      <c r="AX3119" s="34">
        <f t="shared" si="631"/>
        <v>40625</v>
      </c>
      <c r="AY3119" s="36">
        <v>1.3258000000000001</v>
      </c>
      <c r="AZ3119" s="36">
        <v>2.0265</v>
      </c>
      <c r="BA3119" s="22"/>
      <c r="BB3119" s="19">
        <v>1075</v>
      </c>
      <c r="BC3119" s="34">
        <f t="shared" si="632"/>
        <v>538.60625000000005</v>
      </c>
      <c r="BD3119" s="34">
        <f t="shared" si="633"/>
        <v>823.265625</v>
      </c>
      <c r="BE3119" s="38">
        <v>3.4819999999999997E-2</v>
      </c>
      <c r="BF3119" s="38">
        <f t="shared" si="638"/>
        <v>3.4819999999999997E-2</v>
      </c>
      <c r="BG3119" s="34">
        <v>18.754269624999999</v>
      </c>
      <c r="BH3119" s="34">
        <v>28.666109062499999</v>
      </c>
      <c r="BI3119" s="34">
        <f t="shared" si="634"/>
        <v>519.85198037500004</v>
      </c>
      <c r="BJ3119" s="34">
        <f t="shared" si="635"/>
        <v>794.59951593749997</v>
      </c>
      <c r="BK3119" s="34">
        <v>0</v>
      </c>
      <c r="BL3119" s="34">
        <v>0</v>
      </c>
      <c r="BM3119" s="34">
        <f t="shared" si="636"/>
        <v>0</v>
      </c>
      <c r="BN3119" s="39">
        <f t="shared" si="627"/>
        <v>519.85198037500004</v>
      </c>
      <c r="BO3119" s="39">
        <f t="shared" si="628"/>
        <v>794.59951593749997</v>
      </c>
      <c r="BP3119" s="39">
        <f t="shared" si="637"/>
        <v>274.74753556249993</v>
      </c>
    </row>
    <row r="3120" spans="1:68" s="25" customFormat="1" ht="14.25" x14ac:dyDescent="0.2">
      <c r="A3120" s="14">
        <v>2013</v>
      </c>
      <c r="B3120" s="40"/>
      <c r="C3120" s="15"/>
      <c r="D3120" s="16">
        <v>7619</v>
      </c>
      <c r="E3120" s="15" t="s">
        <v>23685</v>
      </c>
      <c r="F3120" s="15" t="s">
        <v>23686</v>
      </c>
      <c r="G3120" s="17" t="s">
        <v>23687</v>
      </c>
      <c r="H3120" s="17" t="s">
        <v>23688</v>
      </c>
      <c r="I3120" s="17" t="s">
        <v>86</v>
      </c>
      <c r="J3120" s="15" t="s">
        <v>23689</v>
      </c>
      <c r="K3120" s="15" t="s">
        <v>13888</v>
      </c>
      <c r="L3120" s="18" t="s">
        <v>23690</v>
      </c>
      <c r="M3120" s="15" t="s">
        <v>23626</v>
      </c>
      <c r="N3120" s="15" t="s">
        <v>23627</v>
      </c>
      <c r="O3120" s="16">
        <v>510</v>
      </c>
      <c r="P3120" s="15" t="s">
        <v>118</v>
      </c>
      <c r="Q3120" s="15">
        <v>31800</v>
      </c>
      <c r="R3120" s="15">
        <v>113200</v>
      </c>
      <c r="S3120" s="15">
        <v>145000</v>
      </c>
      <c r="T3120" s="15">
        <v>0.28000000000000003</v>
      </c>
      <c r="U3120" s="15" t="s">
        <v>18717</v>
      </c>
      <c r="V3120" s="15" t="s">
        <v>76</v>
      </c>
      <c r="W3120" s="16">
        <v>1</v>
      </c>
      <c r="X3120" s="16">
        <v>0</v>
      </c>
      <c r="Y3120" s="15">
        <v>12021</v>
      </c>
      <c r="Z3120" s="15">
        <v>0.27600000000000002</v>
      </c>
      <c r="AA3120" s="15" t="s">
        <v>23628</v>
      </c>
      <c r="AB3120" s="15" t="s">
        <v>23629</v>
      </c>
      <c r="AC3120" s="15">
        <v>0</v>
      </c>
      <c r="AD3120" s="15"/>
      <c r="AE3120" s="15" t="s">
        <v>119</v>
      </c>
      <c r="AF3120" s="15" t="s">
        <v>119</v>
      </c>
      <c r="AG3120" s="16">
        <v>1</v>
      </c>
      <c r="AH3120" s="15" t="s">
        <v>23691</v>
      </c>
      <c r="AI3120" s="15" t="s">
        <v>78</v>
      </c>
      <c r="AJ3120" s="15">
        <v>12020.8466797</v>
      </c>
      <c r="AK3120" s="15">
        <v>460.69133565999999</v>
      </c>
      <c r="AL3120" s="15">
        <v>3106521.17508</v>
      </c>
      <c r="AM3120" s="15">
        <v>1415090.09953</v>
      </c>
      <c r="AN3120" s="19">
        <v>31800</v>
      </c>
      <c r="AO3120" s="19">
        <v>94700</v>
      </c>
      <c r="AP3120" s="19">
        <v>0</v>
      </c>
      <c r="AQ3120" s="19">
        <v>0</v>
      </c>
      <c r="AR3120" s="34">
        <f t="shared" si="629"/>
        <v>126500</v>
      </c>
      <c r="AS3120" s="34">
        <v>45000</v>
      </c>
      <c r="AT3120" s="34">
        <v>3000</v>
      </c>
      <c r="AU3120" s="34">
        <v>28525</v>
      </c>
      <c r="AV3120" s="34">
        <v>0</v>
      </c>
      <c r="AW3120" s="35">
        <f t="shared" si="630"/>
        <v>76525</v>
      </c>
      <c r="AX3120" s="34">
        <f t="shared" si="631"/>
        <v>49975</v>
      </c>
      <c r="AY3120" s="36">
        <v>1.3258000000000001</v>
      </c>
      <c r="AZ3120" s="36">
        <v>2.0265</v>
      </c>
      <c r="BA3120" s="22"/>
      <c r="BB3120" s="19">
        <v>1265</v>
      </c>
      <c r="BC3120" s="34">
        <f t="shared" si="632"/>
        <v>662.56855000000007</v>
      </c>
      <c r="BD3120" s="34">
        <f t="shared" si="633"/>
        <v>1012.743375</v>
      </c>
      <c r="BE3120" s="38">
        <v>3.4819999999999997E-2</v>
      </c>
      <c r="BF3120" s="38">
        <f t="shared" si="638"/>
        <v>3.4819999999999997E-2</v>
      </c>
      <c r="BG3120" s="34">
        <v>23.070636911000001</v>
      </c>
      <c r="BH3120" s="34">
        <v>35.263724317499999</v>
      </c>
      <c r="BI3120" s="34">
        <f t="shared" si="634"/>
        <v>639.49791308900012</v>
      </c>
      <c r="BJ3120" s="34">
        <f t="shared" si="635"/>
        <v>977.47965068250005</v>
      </c>
      <c r="BK3120" s="34">
        <v>0</v>
      </c>
      <c r="BL3120" s="34">
        <v>0</v>
      </c>
      <c r="BM3120" s="34">
        <f t="shared" si="636"/>
        <v>0</v>
      </c>
      <c r="BN3120" s="39">
        <f t="shared" si="627"/>
        <v>639.49791308900012</v>
      </c>
      <c r="BO3120" s="39">
        <f t="shared" si="628"/>
        <v>977.47965068250005</v>
      </c>
      <c r="BP3120" s="39">
        <f t="shared" si="637"/>
        <v>337.98173759349993</v>
      </c>
    </row>
    <row r="3121" spans="1:68" s="25" customFormat="1" ht="14.25" x14ac:dyDescent="0.2">
      <c r="A3121" s="14">
        <v>2014</v>
      </c>
      <c r="B3121" s="40"/>
      <c r="C3121" s="15"/>
      <c r="D3121" s="16">
        <v>18431</v>
      </c>
      <c r="E3121" s="15" t="s">
        <v>23692</v>
      </c>
      <c r="F3121" s="15" t="s">
        <v>23693</v>
      </c>
      <c r="G3121" s="17" t="s">
        <v>23694</v>
      </c>
      <c r="H3121" s="17" t="s">
        <v>23695</v>
      </c>
      <c r="I3121" s="17" t="s">
        <v>86</v>
      </c>
      <c r="J3121" s="15" t="s">
        <v>23696</v>
      </c>
      <c r="K3121" s="15" t="s">
        <v>86</v>
      </c>
      <c r="L3121" s="18" t="s">
        <v>23697</v>
      </c>
      <c r="M3121" s="15" t="s">
        <v>23626</v>
      </c>
      <c r="N3121" s="15" t="s">
        <v>23627</v>
      </c>
      <c r="O3121" s="16">
        <v>510</v>
      </c>
      <c r="P3121" s="15" t="s">
        <v>118</v>
      </c>
      <c r="Q3121" s="15">
        <v>31800</v>
      </c>
      <c r="R3121" s="15">
        <v>90300</v>
      </c>
      <c r="S3121" s="15">
        <v>122100</v>
      </c>
      <c r="T3121" s="15">
        <v>0.28000000000000003</v>
      </c>
      <c r="U3121" s="15" t="s">
        <v>18717</v>
      </c>
      <c r="V3121" s="15" t="s">
        <v>76</v>
      </c>
      <c r="W3121" s="16">
        <v>1</v>
      </c>
      <c r="X3121" s="16">
        <v>0</v>
      </c>
      <c r="Y3121" s="15">
        <v>11999</v>
      </c>
      <c r="Z3121" s="15">
        <v>0.27500000000000002</v>
      </c>
      <c r="AA3121" s="15" t="s">
        <v>23628</v>
      </c>
      <c r="AB3121" s="15" t="s">
        <v>23629</v>
      </c>
      <c r="AC3121" s="15">
        <v>0</v>
      </c>
      <c r="AD3121" s="15"/>
      <c r="AE3121" s="15" t="s">
        <v>1056</v>
      </c>
      <c r="AF3121" s="15" t="s">
        <v>23698</v>
      </c>
      <c r="AG3121" s="16">
        <v>1</v>
      </c>
      <c r="AH3121" s="15" t="s">
        <v>23699</v>
      </c>
      <c r="AI3121" s="15" t="s">
        <v>78</v>
      </c>
      <c r="AJ3121" s="15">
        <v>11999.0754395</v>
      </c>
      <c r="AK3121" s="15">
        <v>459.978709149</v>
      </c>
      <c r="AL3121" s="15">
        <v>3106402.9101399998</v>
      </c>
      <c r="AM3121" s="15">
        <v>1415093.8778299999</v>
      </c>
      <c r="AN3121" s="19">
        <v>31800</v>
      </c>
      <c r="AO3121" s="19">
        <v>92500</v>
      </c>
      <c r="AP3121" s="19">
        <v>0</v>
      </c>
      <c r="AQ3121" s="19">
        <v>0</v>
      </c>
      <c r="AR3121" s="34">
        <f t="shared" si="629"/>
        <v>124300</v>
      </c>
      <c r="AS3121" s="34">
        <v>45000</v>
      </c>
      <c r="AT3121" s="34">
        <v>0</v>
      </c>
      <c r="AU3121" s="34">
        <v>27755</v>
      </c>
      <c r="AV3121" s="34">
        <v>0</v>
      </c>
      <c r="AW3121" s="35">
        <f t="shared" si="630"/>
        <v>72755</v>
      </c>
      <c r="AX3121" s="34">
        <f t="shared" si="631"/>
        <v>51545</v>
      </c>
      <c r="AY3121" s="36">
        <v>1.3258000000000001</v>
      </c>
      <c r="AZ3121" s="36">
        <v>2.0265</v>
      </c>
      <c r="BA3121" s="22"/>
      <c r="BB3121" s="19">
        <v>1243</v>
      </c>
      <c r="BC3121" s="34">
        <f t="shared" si="632"/>
        <v>683.38361000000009</v>
      </c>
      <c r="BD3121" s="34">
        <f t="shared" si="633"/>
        <v>1044.5594250000001</v>
      </c>
      <c r="BE3121" s="38">
        <v>3.4819999999999997E-2</v>
      </c>
      <c r="BF3121" s="38">
        <f t="shared" si="638"/>
        <v>3.4819999999999997E-2</v>
      </c>
      <c r="BG3121" s="34">
        <v>23.7954173002</v>
      </c>
      <c r="BH3121" s="34">
        <v>36.3715591785</v>
      </c>
      <c r="BI3121" s="34">
        <f t="shared" si="634"/>
        <v>659.58819269980006</v>
      </c>
      <c r="BJ3121" s="34">
        <f t="shared" si="635"/>
        <v>1008.1878658215002</v>
      </c>
      <c r="BK3121" s="34">
        <v>0</v>
      </c>
      <c r="BL3121" s="34">
        <v>0</v>
      </c>
      <c r="BM3121" s="34">
        <f t="shared" si="636"/>
        <v>0</v>
      </c>
      <c r="BN3121" s="39">
        <f t="shared" ref="BN3121:BN3180" si="639">BI3121-BK3121</f>
        <v>659.58819269980006</v>
      </c>
      <c r="BO3121" s="39">
        <f t="shared" ref="BO3121:BO3180" si="640">BJ3121-BL3121</f>
        <v>1008.1878658215002</v>
      </c>
      <c r="BP3121" s="39">
        <f t="shared" si="637"/>
        <v>348.59967312170011</v>
      </c>
    </row>
    <row r="3122" spans="1:68" s="25" customFormat="1" ht="14.25" x14ac:dyDescent="0.2">
      <c r="A3122" s="14">
        <v>2015</v>
      </c>
      <c r="B3122" s="40"/>
      <c r="C3122" s="15" t="s">
        <v>150</v>
      </c>
      <c r="D3122" s="16">
        <v>35614</v>
      </c>
      <c r="E3122" s="15" t="s">
        <v>23700</v>
      </c>
      <c r="F3122" s="15" t="s">
        <v>23701</v>
      </c>
      <c r="G3122" s="17" t="s">
        <v>23702</v>
      </c>
      <c r="H3122" s="17" t="s">
        <v>23703</v>
      </c>
      <c r="I3122" s="17" t="s">
        <v>86</v>
      </c>
      <c r="J3122" s="15" t="s">
        <v>23704</v>
      </c>
      <c r="K3122" s="15" t="s">
        <v>88</v>
      </c>
      <c r="L3122" s="18" t="s">
        <v>23705</v>
      </c>
      <c r="M3122" s="15" t="s">
        <v>23626</v>
      </c>
      <c r="N3122" s="15" t="s">
        <v>23627</v>
      </c>
      <c r="O3122" s="16">
        <v>510</v>
      </c>
      <c r="P3122" s="15" t="s">
        <v>118</v>
      </c>
      <c r="Q3122" s="15">
        <v>31800</v>
      </c>
      <c r="R3122" s="15">
        <v>91100</v>
      </c>
      <c r="S3122" s="15">
        <v>122900</v>
      </c>
      <c r="T3122" s="15">
        <v>0.28000000000000003</v>
      </c>
      <c r="U3122" s="15" t="s">
        <v>18717</v>
      </c>
      <c r="V3122" s="15" t="s">
        <v>76</v>
      </c>
      <c r="W3122" s="16">
        <v>1</v>
      </c>
      <c r="X3122" s="16">
        <v>0</v>
      </c>
      <c r="Y3122" s="15">
        <v>11999</v>
      </c>
      <c r="Z3122" s="15">
        <v>0.27500000000000002</v>
      </c>
      <c r="AA3122" s="15" t="s">
        <v>23628</v>
      </c>
      <c r="AB3122" s="15" t="s">
        <v>23629</v>
      </c>
      <c r="AC3122" s="15">
        <v>0</v>
      </c>
      <c r="AD3122" s="15"/>
      <c r="AE3122" s="15" t="s">
        <v>353</v>
      </c>
      <c r="AF3122" s="15" t="s">
        <v>23706</v>
      </c>
      <c r="AG3122" s="16">
        <v>1</v>
      </c>
      <c r="AH3122" s="15" t="s">
        <v>23707</v>
      </c>
      <c r="AI3122" s="15" t="s">
        <v>78</v>
      </c>
      <c r="AJ3122" s="15">
        <v>11998.8535156</v>
      </c>
      <c r="AK3122" s="15">
        <v>459.975746921</v>
      </c>
      <c r="AL3122" s="15">
        <v>3106322.9735699999</v>
      </c>
      <c r="AM3122" s="15">
        <v>1415097.0461200001</v>
      </c>
      <c r="AN3122" s="19">
        <v>31800</v>
      </c>
      <c r="AO3122" s="19">
        <v>88900</v>
      </c>
      <c r="AP3122" s="19">
        <v>0</v>
      </c>
      <c r="AQ3122" s="19">
        <v>3400</v>
      </c>
      <c r="AR3122" s="34">
        <f t="shared" si="629"/>
        <v>124100</v>
      </c>
      <c r="AS3122" s="34">
        <v>45000</v>
      </c>
      <c r="AT3122" s="34">
        <v>3000</v>
      </c>
      <c r="AU3122" s="34">
        <v>26495</v>
      </c>
      <c r="AV3122" s="34">
        <v>24960</v>
      </c>
      <c r="AW3122" s="35">
        <f t="shared" si="630"/>
        <v>99455</v>
      </c>
      <c r="AX3122" s="34">
        <f t="shared" si="631"/>
        <v>24645</v>
      </c>
      <c r="AY3122" s="36">
        <v>1.3258000000000001</v>
      </c>
      <c r="AZ3122" s="36">
        <v>2.0265</v>
      </c>
      <c r="BA3122" s="22"/>
      <c r="BB3122" s="19">
        <v>1309</v>
      </c>
      <c r="BC3122" s="34">
        <f t="shared" si="632"/>
        <v>326.74340999999998</v>
      </c>
      <c r="BD3122" s="34">
        <f t="shared" si="633"/>
        <v>499.43092499999995</v>
      </c>
      <c r="BE3122" s="38">
        <v>3.4819999999999997E-2</v>
      </c>
      <c r="BF3122" s="38">
        <f t="shared" si="638"/>
        <v>3.4819999999999997E-2</v>
      </c>
      <c r="BG3122" s="34">
        <v>9.8076174321999989</v>
      </c>
      <c r="BH3122" s="34">
        <v>14.991051988499999</v>
      </c>
      <c r="BI3122" s="34">
        <f t="shared" si="634"/>
        <v>316.93579256779998</v>
      </c>
      <c r="BJ3122" s="34">
        <f t="shared" si="635"/>
        <v>484.43987301149997</v>
      </c>
      <c r="BK3122" s="34">
        <v>0</v>
      </c>
      <c r="BL3122" s="34">
        <v>0</v>
      </c>
      <c r="BM3122" s="34">
        <f t="shared" si="636"/>
        <v>0</v>
      </c>
      <c r="BN3122" s="39">
        <f t="shared" si="639"/>
        <v>316.93579256779998</v>
      </c>
      <c r="BO3122" s="39">
        <f t="shared" si="640"/>
        <v>484.43987301149997</v>
      </c>
      <c r="BP3122" s="39">
        <f t="shared" si="637"/>
        <v>167.50408044369999</v>
      </c>
    </row>
    <row r="3123" spans="1:68" s="25" customFormat="1" ht="14.25" x14ac:dyDescent="0.2">
      <c r="A3123" s="14">
        <v>2016</v>
      </c>
      <c r="B3123" s="40"/>
      <c r="C3123" s="15" t="s">
        <v>23708</v>
      </c>
      <c r="D3123" s="16">
        <v>23459</v>
      </c>
      <c r="E3123" s="15" t="s">
        <v>23709</v>
      </c>
      <c r="F3123" s="15" t="s">
        <v>23708</v>
      </c>
      <c r="G3123" s="17" t="s">
        <v>23710</v>
      </c>
      <c r="H3123" s="17" t="s">
        <v>23711</v>
      </c>
      <c r="I3123" s="17" t="s">
        <v>86</v>
      </c>
      <c r="J3123" s="15" t="s">
        <v>23712</v>
      </c>
      <c r="K3123" s="15" t="s">
        <v>8899</v>
      </c>
      <c r="L3123" s="18" t="s">
        <v>23713</v>
      </c>
      <c r="M3123" s="15" t="s">
        <v>23626</v>
      </c>
      <c r="N3123" s="15" t="s">
        <v>23627</v>
      </c>
      <c r="O3123" s="16">
        <v>510</v>
      </c>
      <c r="P3123" s="15" t="s">
        <v>118</v>
      </c>
      <c r="Q3123" s="15">
        <v>31800</v>
      </c>
      <c r="R3123" s="15">
        <v>86000</v>
      </c>
      <c r="S3123" s="15">
        <v>117800</v>
      </c>
      <c r="T3123" s="15">
        <v>0.28000000000000003</v>
      </c>
      <c r="U3123" s="15" t="s">
        <v>18717</v>
      </c>
      <c r="V3123" s="15" t="s">
        <v>76</v>
      </c>
      <c r="W3123" s="16">
        <v>1</v>
      </c>
      <c r="X3123" s="16">
        <v>1</v>
      </c>
      <c r="Y3123" s="15">
        <v>11999</v>
      </c>
      <c r="Z3123" s="15">
        <v>0.27500000000000002</v>
      </c>
      <c r="AA3123" s="15" t="s">
        <v>23628</v>
      </c>
      <c r="AB3123" s="15" t="s">
        <v>23629</v>
      </c>
      <c r="AC3123" s="15">
        <v>109500</v>
      </c>
      <c r="AD3123" s="26">
        <v>38436</v>
      </c>
      <c r="AE3123" s="15" t="s">
        <v>119</v>
      </c>
      <c r="AF3123" s="15" t="s">
        <v>119</v>
      </c>
      <c r="AG3123" s="16">
        <v>1</v>
      </c>
      <c r="AH3123" s="15" t="s">
        <v>23714</v>
      </c>
      <c r="AI3123" s="15" t="s">
        <v>78</v>
      </c>
      <c r="AJ3123" s="15">
        <v>11999.1989746</v>
      </c>
      <c r="AK3123" s="15">
        <v>459.98065260599998</v>
      </c>
      <c r="AL3123" s="15">
        <v>3106243.0365800001</v>
      </c>
      <c r="AM3123" s="15">
        <v>1415100.2141100001</v>
      </c>
      <c r="AN3123" s="19">
        <v>31800</v>
      </c>
      <c r="AO3123" s="19">
        <v>85600</v>
      </c>
      <c r="AP3123" s="19">
        <v>0</v>
      </c>
      <c r="AQ3123" s="19">
        <v>0</v>
      </c>
      <c r="AR3123" s="34">
        <f t="shared" si="629"/>
        <v>117400</v>
      </c>
      <c r="AS3123" s="34">
        <v>45000</v>
      </c>
      <c r="AT3123" s="34">
        <v>0</v>
      </c>
      <c r="AU3123" s="34">
        <v>25340</v>
      </c>
      <c r="AV3123" s="34">
        <v>0</v>
      </c>
      <c r="AW3123" s="35">
        <f t="shared" si="630"/>
        <v>70340</v>
      </c>
      <c r="AX3123" s="34">
        <f t="shared" si="631"/>
        <v>47060</v>
      </c>
      <c r="AY3123" s="36">
        <v>1.3258000000000001</v>
      </c>
      <c r="AZ3123" s="36">
        <v>2.0265</v>
      </c>
      <c r="BA3123" s="22"/>
      <c r="BB3123" s="19">
        <v>1174</v>
      </c>
      <c r="BC3123" s="34">
        <f t="shared" si="632"/>
        <v>623.92148000000009</v>
      </c>
      <c r="BD3123" s="34">
        <f t="shared" si="633"/>
        <v>953.67090000000007</v>
      </c>
      <c r="BE3123" s="38">
        <v>3.4819999999999997E-2</v>
      </c>
      <c r="BF3123" s="38">
        <f t="shared" si="638"/>
        <v>3.4819999999999997E-2</v>
      </c>
      <c r="BG3123" s="34">
        <v>21.724945933600001</v>
      </c>
      <c r="BH3123" s="34">
        <v>33.206820737999998</v>
      </c>
      <c r="BI3123" s="34">
        <f t="shared" si="634"/>
        <v>602.19653406640009</v>
      </c>
      <c r="BJ3123" s="34">
        <f t="shared" si="635"/>
        <v>920.46407926200004</v>
      </c>
      <c r="BK3123" s="34">
        <v>0</v>
      </c>
      <c r="BL3123" s="34">
        <v>0</v>
      </c>
      <c r="BM3123" s="34">
        <f t="shared" si="636"/>
        <v>0</v>
      </c>
      <c r="BN3123" s="39">
        <f t="shared" si="639"/>
        <v>602.19653406640009</v>
      </c>
      <c r="BO3123" s="39">
        <f t="shared" si="640"/>
        <v>920.46407926200004</v>
      </c>
      <c r="BP3123" s="39">
        <f t="shared" si="637"/>
        <v>318.26754519559995</v>
      </c>
    </row>
    <row r="3124" spans="1:68" s="25" customFormat="1" ht="14.25" x14ac:dyDescent="0.2">
      <c r="A3124" s="14">
        <v>2017</v>
      </c>
      <c r="B3124" s="40"/>
      <c r="C3124" s="15"/>
      <c r="D3124" s="16">
        <v>8884</v>
      </c>
      <c r="E3124" s="15" t="s">
        <v>23715</v>
      </c>
      <c r="F3124" s="15" t="s">
        <v>23716</v>
      </c>
      <c r="G3124" s="17" t="s">
        <v>23717</v>
      </c>
      <c r="H3124" s="17" t="s">
        <v>23718</v>
      </c>
      <c r="I3124" s="17" t="s">
        <v>86</v>
      </c>
      <c r="J3124" s="15" t="s">
        <v>23719</v>
      </c>
      <c r="K3124" s="15" t="s">
        <v>1754</v>
      </c>
      <c r="L3124" s="18" t="s">
        <v>23720</v>
      </c>
      <c r="M3124" s="15" t="s">
        <v>23626</v>
      </c>
      <c r="N3124" s="15" t="s">
        <v>23627</v>
      </c>
      <c r="O3124" s="16">
        <v>510</v>
      </c>
      <c r="P3124" s="15" t="s">
        <v>118</v>
      </c>
      <c r="Q3124" s="15">
        <v>31800</v>
      </c>
      <c r="R3124" s="15">
        <v>114400</v>
      </c>
      <c r="S3124" s="15">
        <v>146200</v>
      </c>
      <c r="T3124" s="15">
        <v>0.28000000000000003</v>
      </c>
      <c r="U3124" s="15" t="s">
        <v>18717</v>
      </c>
      <c r="V3124" s="15" t="s">
        <v>76</v>
      </c>
      <c r="W3124" s="16">
        <v>1</v>
      </c>
      <c r="X3124" s="16">
        <v>0</v>
      </c>
      <c r="Y3124" s="15">
        <v>11999</v>
      </c>
      <c r="Z3124" s="15">
        <v>0.27500000000000002</v>
      </c>
      <c r="AA3124" s="15" t="s">
        <v>23628</v>
      </c>
      <c r="AB3124" s="15" t="s">
        <v>23629</v>
      </c>
      <c r="AC3124" s="15">
        <v>0</v>
      </c>
      <c r="AD3124" s="15"/>
      <c r="AE3124" s="15" t="s">
        <v>956</v>
      </c>
      <c r="AF3124" s="15" t="s">
        <v>23721</v>
      </c>
      <c r="AG3124" s="16">
        <v>1</v>
      </c>
      <c r="AH3124" s="15" t="s">
        <v>23722</v>
      </c>
      <c r="AI3124" s="15" t="s">
        <v>78</v>
      </c>
      <c r="AJ3124" s="15">
        <v>11998.829834</v>
      </c>
      <c r="AK3124" s="15">
        <v>459.98036020000001</v>
      </c>
      <c r="AL3124" s="15">
        <v>3106163.1008600001</v>
      </c>
      <c r="AM3124" s="15">
        <v>1415103.3844399999</v>
      </c>
      <c r="AN3124" s="19">
        <v>31800</v>
      </c>
      <c r="AO3124" s="19">
        <v>116200</v>
      </c>
      <c r="AP3124" s="19">
        <v>0</v>
      </c>
      <c r="AQ3124" s="19">
        <v>500</v>
      </c>
      <c r="AR3124" s="34">
        <f t="shared" si="629"/>
        <v>148500</v>
      </c>
      <c r="AS3124" s="34">
        <v>45000</v>
      </c>
      <c r="AT3124" s="34">
        <v>0</v>
      </c>
      <c r="AU3124" s="34">
        <v>36050</v>
      </c>
      <c r="AV3124" s="34">
        <v>0</v>
      </c>
      <c r="AW3124" s="35">
        <f t="shared" si="630"/>
        <v>81050</v>
      </c>
      <c r="AX3124" s="34">
        <f t="shared" si="631"/>
        <v>67450</v>
      </c>
      <c r="AY3124" s="36">
        <v>1.3258000000000001</v>
      </c>
      <c r="AZ3124" s="36">
        <v>2.0265</v>
      </c>
      <c r="BA3124" s="22"/>
      <c r="BB3124" s="19">
        <v>1495</v>
      </c>
      <c r="BC3124" s="34">
        <f t="shared" si="632"/>
        <v>894.25210000000004</v>
      </c>
      <c r="BD3124" s="34">
        <f t="shared" si="633"/>
        <v>1366.8742500000001</v>
      </c>
      <c r="BE3124" s="38">
        <v>3.4819999999999997E-2</v>
      </c>
      <c r="BF3124" s="38">
        <f t="shared" si="638"/>
        <v>3.4819999999999997E-2</v>
      </c>
      <c r="BG3124" s="34">
        <v>30.907036341999998</v>
      </c>
      <c r="BH3124" s="34">
        <v>47.24174773499999</v>
      </c>
      <c r="BI3124" s="34">
        <f t="shared" si="634"/>
        <v>863.34506365800007</v>
      </c>
      <c r="BJ3124" s="34">
        <f t="shared" si="635"/>
        <v>1319.6325022650001</v>
      </c>
      <c r="BK3124" s="34">
        <v>0</v>
      </c>
      <c r="BL3124" s="34">
        <v>0</v>
      </c>
      <c r="BM3124" s="34">
        <f t="shared" si="636"/>
        <v>0</v>
      </c>
      <c r="BN3124" s="39">
        <f t="shared" si="639"/>
        <v>863.34506365800007</v>
      </c>
      <c r="BO3124" s="39">
        <f t="shared" si="640"/>
        <v>1319.6325022650001</v>
      </c>
      <c r="BP3124" s="39">
        <f t="shared" si="637"/>
        <v>456.28743860700001</v>
      </c>
    </row>
    <row r="3125" spans="1:68" s="25" customFormat="1" ht="14.25" x14ac:dyDescent="0.2">
      <c r="A3125" s="14">
        <v>2018</v>
      </c>
      <c r="B3125" s="40"/>
      <c r="C3125" s="15"/>
      <c r="D3125" s="16">
        <v>14077</v>
      </c>
      <c r="E3125" s="15" t="s">
        <v>23723</v>
      </c>
      <c r="F3125" s="15" t="s">
        <v>23724</v>
      </c>
      <c r="G3125" s="17" t="s">
        <v>23725</v>
      </c>
      <c r="H3125" s="17" t="s">
        <v>23726</v>
      </c>
      <c r="I3125" s="17" t="s">
        <v>86</v>
      </c>
      <c r="J3125" s="15" t="s">
        <v>23726</v>
      </c>
      <c r="K3125" s="15" t="s">
        <v>1649</v>
      </c>
      <c r="L3125" s="18" t="s">
        <v>23727</v>
      </c>
      <c r="M3125" s="15" t="s">
        <v>23626</v>
      </c>
      <c r="N3125" s="15" t="s">
        <v>23627</v>
      </c>
      <c r="O3125" s="16">
        <v>510</v>
      </c>
      <c r="P3125" s="15" t="s">
        <v>118</v>
      </c>
      <c r="Q3125" s="15">
        <v>31800</v>
      </c>
      <c r="R3125" s="15">
        <v>105400</v>
      </c>
      <c r="S3125" s="15">
        <v>137200</v>
      </c>
      <c r="T3125" s="15">
        <v>0.28000000000000003</v>
      </c>
      <c r="U3125" s="15" t="s">
        <v>18717</v>
      </c>
      <c r="V3125" s="15" t="s">
        <v>76</v>
      </c>
      <c r="W3125" s="16">
        <v>1</v>
      </c>
      <c r="X3125" s="16">
        <v>0</v>
      </c>
      <c r="Y3125" s="15">
        <v>12000</v>
      </c>
      <c r="Z3125" s="15">
        <v>0.27500000000000002</v>
      </c>
      <c r="AA3125" s="15" t="s">
        <v>23628</v>
      </c>
      <c r="AB3125" s="15" t="s">
        <v>23629</v>
      </c>
      <c r="AC3125" s="15">
        <v>0</v>
      </c>
      <c r="AD3125" s="15"/>
      <c r="AE3125" s="15" t="s">
        <v>78</v>
      </c>
      <c r="AF3125" s="15" t="s">
        <v>78</v>
      </c>
      <c r="AG3125" s="16">
        <v>1</v>
      </c>
      <c r="AH3125" s="15" t="s">
        <v>23728</v>
      </c>
      <c r="AI3125" s="15" t="s">
        <v>78</v>
      </c>
      <c r="AJ3125" s="15">
        <v>11999.8427734</v>
      </c>
      <c r="AK3125" s="15">
        <v>459.998529228</v>
      </c>
      <c r="AL3125" s="15">
        <v>3106083.1689200001</v>
      </c>
      <c r="AM3125" s="15">
        <v>1415106.6343700001</v>
      </c>
      <c r="AN3125" s="19">
        <v>31800</v>
      </c>
      <c r="AO3125" s="19">
        <v>107300</v>
      </c>
      <c r="AP3125" s="19">
        <v>0</v>
      </c>
      <c r="AQ3125" s="19">
        <v>0</v>
      </c>
      <c r="AR3125" s="34">
        <f t="shared" si="629"/>
        <v>139100</v>
      </c>
      <c r="AS3125" s="34">
        <v>45000</v>
      </c>
      <c r="AT3125" s="34">
        <v>0</v>
      </c>
      <c r="AU3125" s="34">
        <v>32935</v>
      </c>
      <c r="AV3125" s="34">
        <v>0</v>
      </c>
      <c r="AW3125" s="35">
        <f t="shared" si="630"/>
        <v>77935</v>
      </c>
      <c r="AX3125" s="34">
        <f t="shared" si="631"/>
        <v>61165</v>
      </c>
      <c r="AY3125" s="36">
        <v>1.3258000000000001</v>
      </c>
      <c r="AZ3125" s="36">
        <v>2.0265</v>
      </c>
      <c r="BA3125" s="22"/>
      <c r="BB3125" s="19">
        <v>1391</v>
      </c>
      <c r="BC3125" s="34">
        <f t="shared" si="632"/>
        <v>810.92556999999999</v>
      </c>
      <c r="BD3125" s="34">
        <f t="shared" si="633"/>
        <v>1239.5087249999999</v>
      </c>
      <c r="BE3125" s="38">
        <v>3.4819999999999997E-2</v>
      </c>
      <c r="BF3125" s="38">
        <f t="shared" si="638"/>
        <v>3.4819999999999997E-2</v>
      </c>
      <c r="BG3125" s="34">
        <v>28.236428347399997</v>
      </c>
      <c r="BH3125" s="34">
        <v>43.159693804499994</v>
      </c>
      <c r="BI3125" s="34">
        <f t="shared" si="634"/>
        <v>782.68914165260003</v>
      </c>
      <c r="BJ3125" s="34">
        <f t="shared" si="635"/>
        <v>1196.3490311954999</v>
      </c>
      <c r="BK3125" s="34">
        <v>0</v>
      </c>
      <c r="BL3125" s="34">
        <v>0</v>
      </c>
      <c r="BM3125" s="34">
        <f t="shared" si="636"/>
        <v>0</v>
      </c>
      <c r="BN3125" s="39">
        <f t="shared" si="639"/>
        <v>782.68914165260003</v>
      </c>
      <c r="BO3125" s="39">
        <f t="shared" si="640"/>
        <v>1196.3490311954999</v>
      </c>
      <c r="BP3125" s="39">
        <f t="shared" si="637"/>
        <v>413.65988954289992</v>
      </c>
    </row>
    <row r="3126" spans="1:68" s="25" customFormat="1" ht="14.25" x14ac:dyDescent="0.2">
      <c r="A3126" s="14">
        <v>2019</v>
      </c>
      <c r="B3126" s="40"/>
      <c r="C3126" s="15" t="s">
        <v>10527</v>
      </c>
      <c r="D3126" s="16">
        <v>36186</v>
      </c>
      <c r="E3126" s="15" t="s">
        <v>23729</v>
      </c>
      <c r="F3126" s="15" t="s">
        <v>23730</v>
      </c>
      <c r="G3126" s="17" t="s">
        <v>23731</v>
      </c>
      <c r="H3126" s="17" t="s">
        <v>23732</v>
      </c>
      <c r="I3126" s="17" t="s">
        <v>88</v>
      </c>
      <c r="J3126" s="15" t="s">
        <v>23733</v>
      </c>
      <c r="K3126" s="15" t="s">
        <v>372</v>
      </c>
      <c r="L3126" s="18" t="s">
        <v>23734</v>
      </c>
      <c r="M3126" s="15" t="s">
        <v>23626</v>
      </c>
      <c r="N3126" s="15" t="s">
        <v>23627</v>
      </c>
      <c r="O3126" s="16">
        <v>510</v>
      </c>
      <c r="P3126" s="15" t="s">
        <v>118</v>
      </c>
      <c r="Q3126" s="15">
        <v>31800</v>
      </c>
      <c r="R3126" s="15">
        <v>85000</v>
      </c>
      <c r="S3126" s="15">
        <v>116800</v>
      </c>
      <c r="T3126" s="15">
        <v>0.28000000000000003</v>
      </c>
      <c r="U3126" s="15" t="s">
        <v>18717</v>
      </c>
      <c r="V3126" s="15" t="s">
        <v>76</v>
      </c>
      <c r="W3126" s="16">
        <v>1</v>
      </c>
      <c r="X3126" s="16">
        <v>0</v>
      </c>
      <c r="Y3126" s="15">
        <v>11999</v>
      </c>
      <c r="Z3126" s="15">
        <v>0.27500000000000002</v>
      </c>
      <c r="AA3126" s="15" t="s">
        <v>23628</v>
      </c>
      <c r="AB3126" s="15" t="s">
        <v>23629</v>
      </c>
      <c r="AC3126" s="15">
        <v>0</v>
      </c>
      <c r="AD3126" s="15"/>
      <c r="AE3126" s="15" t="s">
        <v>617</v>
      </c>
      <c r="AF3126" s="15" t="s">
        <v>21215</v>
      </c>
      <c r="AG3126" s="16">
        <v>1</v>
      </c>
      <c r="AH3126" s="15" t="s">
        <v>23735</v>
      </c>
      <c r="AI3126" s="15" t="s">
        <v>78</v>
      </c>
      <c r="AJ3126" s="15">
        <v>11999.4643555</v>
      </c>
      <c r="AK3126" s="15">
        <v>459.99363138699999</v>
      </c>
      <c r="AL3126" s="15">
        <v>3106003.2392799999</v>
      </c>
      <c r="AM3126" s="15">
        <v>1415110.00474</v>
      </c>
      <c r="AN3126" s="19">
        <v>31800</v>
      </c>
      <c r="AO3126" s="19">
        <v>85300</v>
      </c>
      <c r="AP3126" s="19">
        <v>0</v>
      </c>
      <c r="AQ3126" s="19">
        <v>0</v>
      </c>
      <c r="AR3126" s="34">
        <f t="shared" si="629"/>
        <v>117100</v>
      </c>
      <c r="AS3126" s="34">
        <v>45000</v>
      </c>
      <c r="AT3126" s="34">
        <v>3000</v>
      </c>
      <c r="AU3126" s="34">
        <v>25235</v>
      </c>
      <c r="AV3126" s="34">
        <v>0</v>
      </c>
      <c r="AW3126" s="35">
        <f t="shared" si="630"/>
        <v>73235</v>
      </c>
      <c r="AX3126" s="34">
        <f t="shared" si="631"/>
        <v>43865</v>
      </c>
      <c r="AY3126" s="36">
        <v>1.3258000000000001</v>
      </c>
      <c r="AZ3126" s="36">
        <v>2.0265</v>
      </c>
      <c r="BA3126" s="22"/>
      <c r="BB3126" s="19">
        <v>1171</v>
      </c>
      <c r="BC3126" s="34">
        <f t="shared" si="632"/>
        <v>581.56217000000004</v>
      </c>
      <c r="BD3126" s="34">
        <f t="shared" si="633"/>
        <v>888.92422499999998</v>
      </c>
      <c r="BE3126" s="38">
        <v>3.4819999999999997E-2</v>
      </c>
      <c r="BF3126" s="38">
        <f t="shared" si="638"/>
        <v>3.4819999999999997E-2</v>
      </c>
      <c r="BG3126" s="34">
        <v>20.2499947594</v>
      </c>
      <c r="BH3126" s="34">
        <v>30.952341514499995</v>
      </c>
      <c r="BI3126" s="34">
        <f t="shared" si="634"/>
        <v>561.31217524060003</v>
      </c>
      <c r="BJ3126" s="34">
        <f t="shared" si="635"/>
        <v>857.97188348550003</v>
      </c>
      <c r="BK3126" s="34">
        <v>0</v>
      </c>
      <c r="BL3126" s="34">
        <v>0</v>
      </c>
      <c r="BM3126" s="34">
        <f t="shared" si="636"/>
        <v>0</v>
      </c>
      <c r="BN3126" s="39">
        <f t="shared" si="639"/>
        <v>561.31217524060003</v>
      </c>
      <c r="BO3126" s="39">
        <f t="shared" si="640"/>
        <v>857.97188348550003</v>
      </c>
      <c r="BP3126" s="39">
        <f t="shared" si="637"/>
        <v>296.6597082449</v>
      </c>
    </row>
    <row r="3127" spans="1:68" s="25" customFormat="1" ht="14.25" x14ac:dyDescent="0.2">
      <c r="A3127" s="14">
        <v>2020</v>
      </c>
      <c r="B3127" s="40"/>
      <c r="C3127" s="15"/>
      <c r="D3127" s="16">
        <v>15602</v>
      </c>
      <c r="E3127" s="15" t="s">
        <v>23736</v>
      </c>
      <c r="F3127" s="15" t="s">
        <v>23737</v>
      </c>
      <c r="G3127" s="17" t="s">
        <v>23738</v>
      </c>
      <c r="H3127" s="17" t="s">
        <v>23739</v>
      </c>
      <c r="I3127" s="17" t="s">
        <v>86</v>
      </c>
      <c r="J3127" s="15" t="s">
        <v>23740</v>
      </c>
      <c r="K3127" s="15" t="s">
        <v>16743</v>
      </c>
      <c r="L3127" s="18" t="s">
        <v>23741</v>
      </c>
      <c r="M3127" s="15" t="s">
        <v>23626</v>
      </c>
      <c r="N3127" s="15" t="s">
        <v>23627</v>
      </c>
      <c r="O3127" s="16">
        <v>510</v>
      </c>
      <c r="P3127" s="15" t="s">
        <v>118</v>
      </c>
      <c r="Q3127" s="15">
        <v>31800</v>
      </c>
      <c r="R3127" s="15">
        <v>84800</v>
      </c>
      <c r="S3127" s="15">
        <v>116600</v>
      </c>
      <c r="T3127" s="15">
        <v>0.28000000000000003</v>
      </c>
      <c r="U3127" s="15" t="s">
        <v>18717</v>
      </c>
      <c r="V3127" s="15" t="s">
        <v>76</v>
      </c>
      <c r="W3127" s="16">
        <v>1</v>
      </c>
      <c r="X3127" s="16">
        <v>1</v>
      </c>
      <c r="Y3127" s="15">
        <v>12000</v>
      </c>
      <c r="Z3127" s="15">
        <v>0.27500000000000002</v>
      </c>
      <c r="AA3127" s="15" t="s">
        <v>23628</v>
      </c>
      <c r="AB3127" s="15" t="s">
        <v>23629</v>
      </c>
      <c r="AC3127" s="15">
        <v>97000</v>
      </c>
      <c r="AD3127" s="26">
        <v>38539</v>
      </c>
      <c r="AE3127" s="15" t="s">
        <v>119</v>
      </c>
      <c r="AF3127" s="15" t="s">
        <v>119</v>
      </c>
      <c r="AG3127" s="16">
        <v>1</v>
      </c>
      <c r="AH3127" s="15" t="s">
        <v>23742</v>
      </c>
      <c r="AI3127" s="15" t="s">
        <v>78</v>
      </c>
      <c r="AJ3127" s="15">
        <v>11999.5390625</v>
      </c>
      <c r="AK3127" s="15">
        <v>459.99462654799999</v>
      </c>
      <c r="AL3127" s="15">
        <v>3105923.3120300001</v>
      </c>
      <c r="AM3127" s="15">
        <v>1415113.4180600001</v>
      </c>
      <c r="AN3127" s="19">
        <v>31800</v>
      </c>
      <c r="AO3127" s="19">
        <v>68100</v>
      </c>
      <c r="AP3127" s="19">
        <v>0</v>
      </c>
      <c r="AQ3127" s="19">
        <v>1500</v>
      </c>
      <c r="AR3127" s="34">
        <f t="shared" si="629"/>
        <v>101400</v>
      </c>
      <c r="AS3127" s="34">
        <v>45000</v>
      </c>
      <c r="AT3127" s="34">
        <v>0</v>
      </c>
      <c r="AU3127" s="34">
        <v>19215</v>
      </c>
      <c r="AV3127" s="34">
        <v>0</v>
      </c>
      <c r="AW3127" s="35">
        <f t="shared" si="630"/>
        <v>64215</v>
      </c>
      <c r="AX3127" s="34">
        <f t="shared" si="631"/>
        <v>37185</v>
      </c>
      <c r="AY3127" s="36">
        <v>1.3258000000000001</v>
      </c>
      <c r="AZ3127" s="36">
        <v>2.0265</v>
      </c>
      <c r="BA3127" s="22"/>
      <c r="BB3127" s="19">
        <v>1044</v>
      </c>
      <c r="BC3127" s="34">
        <f t="shared" si="632"/>
        <v>492.99873000000008</v>
      </c>
      <c r="BD3127" s="34">
        <f t="shared" si="633"/>
        <v>753.55402500000002</v>
      </c>
      <c r="BE3127" s="38">
        <v>3.4819999999999997E-2</v>
      </c>
      <c r="BF3127" s="38">
        <f t="shared" si="638"/>
        <v>3.4819999999999997E-2</v>
      </c>
      <c r="BG3127" s="34">
        <v>16.4737504386</v>
      </c>
      <c r="BH3127" s="34">
        <v>25.180310200499996</v>
      </c>
      <c r="BI3127" s="34">
        <f t="shared" si="634"/>
        <v>476.52497956140007</v>
      </c>
      <c r="BJ3127" s="34">
        <f t="shared" si="635"/>
        <v>728.37371479950002</v>
      </c>
      <c r="BK3127" s="34">
        <v>0</v>
      </c>
      <c r="BL3127" s="34">
        <v>0</v>
      </c>
      <c r="BM3127" s="34">
        <f t="shared" si="636"/>
        <v>0</v>
      </c>
      <c r="BN3127" s="39">
        <f t="shared" si="639"/>
        <v>476.52497956140007</v>
      </c>
      <c r="BO3127" s="39">
        <f t="shared" si="640"/>
        <v>728.37371479950002</v>
      </c>
      <c r="BP3127" s="39">
        <f t="shared" si="637"/>
        <v>251.84873523809995</v>
      </c>
    </row>
    <row r="3128" spans="1:68" s="25" customFormat="1" ht="14.25" x14ac:dyDescent="0.2">
      <c r="A3128" s="14">
        <v>2021</v>
      </c>
      <c r="B3128" s="40"/>
      <c r="C3128" s="15"/>
      <c r="D3128" s="16">
        <v>24919</v>
      </c>
      <c r="E3128" s="15" t="s">
        <v>23743</v>
      </c>
      <c r="F3128" s="15" t="s">
        <v>23744</v>
      </c>
      <c r="G3128" s="17" t="s">
        <v>23745</v>
      </c>
      <c r="H3128" s="17" t="s">
        <v>23746</v>
      </c>
      <c r="I3128" s="17" t="s">
        <v>86</v>
      </c>
      <c r="J3128" s="15" t="s">
        <v>23747</v>
      </c>
      <c r="K3128" s="15" t="s">
        <v>5456</v>
      </c>
      <c r="L3128" s="18" t="s">
        <v>23748</v>
      </c>
      <c r="M3128" s="15" t="s">
        <v>23626</v>
      </c>
      <c r="N3128" s="15" t="s">
        <v>23627</v>
      </c>
      <c r="O3128" s="16">
        <v>510</v>
      </c>
      <c r="P3128" s="15" t="s">
        <v>118</v>
      </c>
      <c r="Q3128" s="15">
        <v>31800</v>
      </c>
      <c r="R3128" s="15">
        <v>59400</v>
      </c>
      <c r="S3128" s="15">
        <v>91200</v>
      </c>
      <c r="T3128" s="15">
        <v>0.28000000000000003</v>
      </c>
      <c r="U3128" s="15" t="s">
        <v>18717</v>
      </c>
      <c r="V3128" s="15" t="s">
        <v>76</v>
      </c>
      <c r="W3128" s="16">
        <v>1</v>
      </c>
      <c r="X3128" s="16">
        <v>1</v>
      </c>
      <c r="Y3128" s="15">
        <v>12000</v>
      </c>
      <c r="Z3128" s="15">
        <v>0.27500000000000002</v>
      </c>
      <c r="AA3128" s="15" t="s">
        <v>23628</v>
      </c>
      <c r="AB3128" s="15" t="s">
        <v>23629</v>
      </c>
      <c r="AC3128" s="15">
        <v>78000</v>
      </c>
      <c r="AD3128" s="26">
        <v>40205</v>
      </c>
      <c r="AE3128" s="15" t="s">
        <v>78</v>
      </c>
      <c r="AF3128" s="15" t="s">
        <v>78</v>
      </c>
      <c r="AG3128" s="16">
        <v>1</v>
      </c>
      <c r="AH3128" s="15" t="s">
        <v>23749</v>
      </c>
      <c r="AI3128" s="15" t="s">
        <v>78</v>
      </c>
      <c r="AJ3128" s="15">
        <v>11999.5310059</v>
      </c>
      <c r="AK3128" s="15">
        <v>459.99232293300003</v>
      </c>
      <c r="AL3128" s="15">
        <v>3105843.3840800002</v>
      </c>
      <c r="AM3128" s="15">
        <v>1415116.8295400001</v>
      </c>
      <c r="AN3128" s="19">
        <v>0</v>
      </c>
      <c r="AO3128" s="19">
        <v>0</v>
      </c>
      <c r="AP3128" s="19">
        <v>31800</v>
      </c>
      <c r="AQ3128" s="19">
        <v>50400</v>
      </c>
      <c r="AR3128" s="34">
        <f t="shared" ref="AR3128:AR3187" si="641">SUM(AN3128:AQ3128)</f>
        <v>82200</v>
      </c>
      <c r="AS3128" s="34">
        <v>0</v>
      </c>
      <c r="AT3128" s="34">
        <v>0</v>
      </c>
      <c r="AU3128" s="34">
        <v>0</v>
      </c>
      <c r="AV3128" s="34">
        <v>0</v>
      </c>
      <c r="AW3128" s="35">
        <f t="shared" ref="AW3128:AW3187" si="642">SUM(AS3128:AV3128)</f>
        <v>0</v>
      </c>
      <c r="AX3128" s="34">
        <f t="shared" ref="AX3128:AX3187" si="643">AR3128-AW3128</f>
        <v>82200</v>
      </c>
      <c r="AY3128" s="36">
        <v>1.3258000000000001</v>
      </c>
      <c r="AZ3128" s="36">
        <v>2.0265</v>
      </c>
      <c r="BA3128" s="22"/>
      <c r="BB3128" s="19">
        <v>1644</v>
      </c>
      <c r="BC3128" s="34">
        <f t="shared" ref="BC3128:BC3187" si="644">(AX3128/100)*AY3128</f>
        <v>1089.8076000000001</v>
      </c>
      <c r="BD3128" s="34">
        <f t="shared" ref="BD3128:BD3187" si="645">(AX3128/100)*AZ3128</f>
        <v>1665.7829999999999</v>
      </c>
      <c r="BE3128" s="38">
        <v>3.4819999999999997E-2</v>
      </c>
      <c r="BF3128" s="38">
        <f t="shared" si="638"/>
        <v>3.4819999999999997E-2</v>
      </c>
      <c r="BG3128" s="34">
        <v>0</v>
      </c>
      <c r="BH3128" s="34">
        <v>0</v>
      </c>
      <c r="BI3128" s="34">
        <f t="shared" ref="BI3128:BI3187" si="646">BC3128-BG3128</f>
        <v>1089.8076000000001</v>
      </c>
      <c r="BJ3128" s="34">
        <f t="shared" ref="BJ3128:BJ3187" si="647">BD3128-BH3128</f>
        <v>1665.7829999999999</v>
      </c>
      <c r="BK3128" s="34">
        <v>0</v>
      </c>
      <c r="BL3128" s="34">
        <v>21.782999999999902</v>
      </c>
      <c r="BM3128" s="34">
        <f t="shared" ref="BM3128:BM3187" si="648">BL3128-BK3128</f>
        <v>21.782999999999902</v>
      </c>
      <c r="BN3128" s="39">
        <f t="shared" si="639"/>
        <v>1089.8076000000001</v>
      </c>
      <c r="BO3128" s="39">
        <f t="shared" si="640"/>
        <v>1644</v>
      </c>
      <c r="BP3128" s="39">
        <f t="shared" si="637"/>
        <v>554.19239999999991</v>
      </c>
    </row>
    <row r="3129" spans="1:68" s="25" customFormat="1" ht="14.25" x14ac:dyDescent="0.2">
      <c r="A3129" s="14">
        <v>2022</v>
      </c>
      <c r="B3129" s="40"/>
      <c r="C3129" s="15"/>
      <c r="D3129" s="16">
        <v>24996</v>
      </c>
      <c r="E3129" s="15" t="s">
        <v>23750</v>
      </c>
      <c r="F3129" s="15" t="s">
        <v>23751</v>
      </c>
      <c r="G3129" s="17" t="s">
        <v>23752</v>
      </c>
      <c r="H3129" s="17" t="s">
        <v>23753</v>
      </c>
      <c r="I3129" s="17" t="s">
        <v>86</v>
      </c>
      <c r="J3129" s="15" t="s">
        <v>23754</v>
      </c>
      <c r="K3129" s="15" t="s">
        <v>8531</v>
      </c>
      <c r="L3129" s="18" t="s">
        <v>23755</v>
      </c>
      <c r="M3129" s="15" t="s">
        <v>23626</v>
      </c>
      <c r="N3129" s="15" t="s">
        <v>23627</v>
      </c>
      <c r="O3129" s="16">
        <v>510</v>
      </c>
      <c r="P3129" s="15" t="s">
        <v>118</v>
      </c>
      <c r="Q3129" s="15">
        <v>31800</v>
      </c>
      <c r="R3129" s="15">
        <v>129500</v>
      </c>
      <c r="S3129" s="15">
        <v>161300</v>
      </c>
      <c r="T3129" s="15">
        <v>0.28000000000000003</v>
      </c>
      <c r="U3129" s="15" t="s">
        <v>18717</v>
      </c>
      <c r="V3129" s="15" t="s">
        <v>76</v>
      </c>
      <c r="W3129" s="16">
        <v>1</v>
      </c>
      <c r="X3129" s="16">
        <v>0</v>
      </c>
      <c r="Y3129" s="15">
        <v>11997</v>
      </c>
      <c r="Z3129" s="15">
        <v>0.27500000000000002</v>
      </c>
      <c r="AA3129" s="15" t="s">
        <v>23628</v>
      </c>
      <c r="AB3129" s="15" t="s">
        <v>23629</v>
      </c>
      <c r="AC3129" s="15">
        <v>0</v>
      </c>
      <c r="AD3129" s="15"/>
      <c r="AE3129" s="15" t="s">
        <v>2449</v>
      </c>
      <c r="AF3129" s="15" t="s">
        <v>23756</v>
      </c>
      <c r="AG3129" s="16">
        <v>1</v>
      </c>
      <c r="AH3129" s="15" t="s">
        <v>23757</v>
      </c>
      <c r="AI3129" s="15" t="s">
        <v>78</v>
      </c>
      <c r="AJ3129" s="15">
        <v>11997.2668457</v>
      </c>
      <c r="AK3129" s="15">
        <v>459.93692311199999</v>
      </c>
      <c r="AL3129" s="15">
        <v>3105763.4565300001</v>
      </c>
      <c r="AM3129" s="15">
        <v>1415120.2043399999</v>
      </c>
      <c r="AN3129" s="19">
        <v>31800</v>
      </c>
      <c r="AO3129" s="19">
        <v>120000</v>
      </c>
      <c r="AP3129" s="19">
        <v>0</v>
      </c>
      <c r="AQ3129" s="19">
        <v>0</v>
      </c>
      <c r="AR3129" s="34">
        <f t="shared" si="641"/>
        <v>151800</v>
      </c>
      <c r="AS3129" s="34">
        <v>45000</v>
      </c>
      <c r="AT3129" s="34">
        <v>3000</v>
      </c>
      <c r="AU3129" s="34">
        <v>37380</v>
      </c>
      <c r="AV3129" s="34">
        <v>0</v>
      </c>
      <c r="AW3129" s="35">
        <f t="shared" si="642"/>
        <v>85380</v>
      </c>
      <c r="AX3129" s="34">
        <f t="shared" si="643"/>
        <v>66420</v>
      </c>
      <c r="AY3129" s="36">
        <v>1.3258000000000001</v>
      </c>
      <c r="AZ3129" s="36">
        <v>2.0265</v>
      </c>
      <c r="BA3129" s="22"/>
      <c r="BB3129" s="19">
        <v>1518</v>
      </c>
      <c r="BC3129" s="34">
        <f t="shared" si="644"/>
        <v>880.59636000000012</v>
      </c>
      <c r="BD3129" s="34">
        <f t="shared" si="645"/>
        <v>1346.0013000000001</v>
      </c>
      <c r="BE3129" s="38">
        <v>3.4819999999999997E-2</v>
      </c>
      <c r="BF3129" s="38">
        <f t="shared" si="638"/>
        <v>3.4819999999999997E-2</v>
      </c>
      <c r="BG3129" s="34">
        <v>30.662365255200001</v>
      </c>
      <c r="BH3129" s="34">
        <v>46.867765265999999</v>
      </c>
      <c r="BI3129" s="34">
        <f t="shared" si="646"/>
        <v>849.93399474480009</v>
      </c>
      <c r="BJ3129" s="34">
        <f t="shared" si="647"/>
        <v>1299.133534734</v>
      </c>
      <c r="BK3129" s="34">
        <v>0</v>
      </c>
      <c r="BL3129" s="34">
        <v>0</v>
      </c>
      <c r="BM3129" s="34">
        <f t="shared" si="648"/>
        <v>0</v>
      </c>
      <c r="BN3129" s="39">
        <f t="shared" si="639"/>
        <v>849.93399474480009</v>
      </c>
      <c r="BO3129" s="39">
        <f t="shared" si="640"/>
        <v>1299.133534734</v>
      </c>
      <c r="BP3129" s="39">
        <f t="shared" si="637"/>
        <v>449.19953998919993</v>
      </c>
    </row>
    <row r="3130" spans="1:68" s="25" customFormat="1" ht="14.25" x14ac:dyDescent="0.2">
      <c r="A3130" s="14">
        <v>2023</v>
      </c>
      <c r="B3130" s="40"/>
      <c r="C3130" s="15"/>
      <c r="D3130" s="16">
        <v>31667</v>
      </c>
      <c r="E3130" s="15" t="s">
        <v>23758</v>
      </c>
      <c r="F3130" s="15" t="s">
        <v>23759</v>
      </c>
      <c r="G3130" s="17" t="s">
        <v>23760</v>
      </c>
      <c r="H3130" s="17" t="s">
        <v>23761</v>
      </c>
      <c r="I3130" s="17" t="s">
        <v>88</v>
      </c>
      <c r="J3130" s="15" t="s">
        <v>23762</v>
      </c>
      <c r="K3130" s="15" t="s">
        <v>8330</v>
      </c>
      <c r="L3130" s="18" t="s">
        <v>23763</v>
      </c>
      <c r="M3130" s="15" t="s">
        <v>23626</v>
      </c>
      <c r="N3130" s="15" t="s">
        <v>23627</v>
      </c>
      <c r="O3130" s="16">
        <v>510</v>
      </c>
      <c r="P3130" s="15" t="s">
        <v>118</v>
      </c>
      <c r="Q3130" s="15">
        <v>31800</v>
      </c>
      <c r="R3130" s="15">
        <v>137400</v>
      </c>
      <c r="S3130" s="15">
        <v>169200</v>
      </c>
      <c r="T3130" s="15">
        <v>0.28000000000000003</v>
      </c>
      <c r="U3130" s="15" t="s">
        <v>18717</v>
      </c>
      <c r="V3130" s="15" t="s">
        <v>76</v>
      </c>
      <c r="W3130" s="16">
        <v>1</v>
      </c>
      <c r="X3130" s="16">
        <v>0</v>
      </c>
      <c r="Y3130" s="15">
        <v>11997</v>
      </c>
      <c r="Z3130" s="15">
        <v>0.27500000000000002</v>
      </c>
      <c r="AA3130" s="15" t="s">
        <v>23628</v>
      </c>
      <c r="AB3130" s="15" t="s">
        <v>23629</v>
      </c>
      <c r="AC3130" s="15">
        <v>0</v>
      </c>
      <c r="AD3130" s="15"/>
      <c r="AE3130" s="15" t="s">
        <v>298</v>
      </c>
      <c r="AF3130" s="15" t="s">
        <v>23764</v>
      </c>
      <c r="AG3130" s="16">
        <v>1</v>
      </c>
      <c r="AH3130" s="15" t="s">
        <v>23765</v>
      </c>
      <c r="AI3130" s="15" t="s">
        <v>78</v>
      </c>
      <c r="AJ3130" s="15">
        <v>11996.7695313</v>
      </c>
      <c r="AK3130" s="15">
        <v>459.93483640400001</v>
      </c>
      <c r="AL3130" s="15">
        <v>3105683.4941400001</v>
      </c>
      <c r="AM3130" s="15">
        <v>1415122.7618400001</v>
      </c>
      <c r="AN3130" s="19">
        <v>31800</v>
      </c>
      <c r="AO3130" s="19">
        <v>140400</v>
      </c>
      <c r="AP3130" s="19">
        <v>0</v>
      </c>
      <c r="AQ3130" s="19">
        <v>0</v>
      </c>
      <c r="AR3130" s="34">
        <f t="shared" si="641"/>
        <v>172200</v>
      </c>
      <c r="AS3130" s="34">
        <v>45000</v>
      </c>
      <c r="AT3130" s="34">
        <v>3000</v>
      </c>
      <c r="AU3130" s="34">
        <v>44520</v>
      </c>
      <c r="AV3130" s="34">
        <v>0</v>
      </c>
      <c r="AW3130" s="35">
        <f t="shared" si="642"/>
        <v>92520</v>
      </c>
      <c r="AX3130" s="34">
        <f t="shared" si="643"/>
        <v>79680</v>
      </c>
      <c r="AY3130" s="36">
        <v>1.3258000000000001</v>
      </c>
      <c r="AZ3130" s="36">
        <v>2.0265</v>
      </c>
      <c r="BA3130" s="22"/>
      <c r="BB3130" s="19">
        <v>1722</v>
      </c>
      <c r="BC3130" s="34">
        <f t="shared" si="644"/>
        <v>1056.39744</v>
      </c>
      <c r="BD3130" s="34">
        <f t="shared" si="645"/>
        <v>1614.7151999999999</v>
      </c>
      <c r="BE3130" s="38">
        <v>3.4819999999999997E-2</v>
      </c>
      <c r="BF3130" s="38">
        <f t="shared" si="638"/>
        <v>3.4819999999999997E-2</v>
      </c>
      <c r="BG3130" s="34">
        <v>36.783758860799992</v>
      </c>
      <c r="BH3130" s="34">
        <v>56.224383263999989</v>
      </c>
      <c r="BI3130" s="34">
        <f t="shared" si="646"/>
        <v>1019.6136811392</v>
      </c>
      <c r="BJ3130" s="34">
        <f t="shared" si="647"/>
        <v>1558.4908167359999</v>
      </c>
      <c r="BK3130" s="34">
        <v>0</v>
      </c>
      <c r="BL3130" s="34">
        <v>0</v>
      </c>
      <c r="BM3130" s="34">
        <f t="shared" si="648"/>
        <v>0</v>
      </c>
      <c r="BN3130" s="39">
        <f t="shared" si="639"/>
        <v>1019.6136811392</v>
      </c>
      <c r="BO3130" s="39">
        <f t="shared" si="640"/>
        <v>1558.4908167359999</v>
      </c>
      <c r="BP3130" s="39">
        <f t="shared" si="637"/>
        <v>538.87713559679992</v>
      </c>
    </row>
    <row r="3131" spans="1:68" s="25" customFormat="1" ht="14.25" x14ac:dyDescent="0.2">
      <c r="A3131" s="14">
        <v>2024</v>
      </c>
      <c r="B3131" s="40"/>
      <c r="C3131" s="15"/>
      <c r="D3131" s="16">
        <v>30126</v>
      </c>
      <c r="E3131" s="15" t="s">
        <v>23766</v>
      </c>
      <c r="F3131" s="15" t="s">
        <v>23767</v>
      </c>
      <c r="G3131" s="17" t="s">
        <v>23768</v>
      </c>
      <c r="H3131" s="17" t="s">
        <v>23769</v>
      </c>
      <c r="I3131" s="17" t="s">
        <v>86</v>
      </c>
      <c r="J3131" s="15" t="s">
        <v>23770</v>
      </c>
      <c r="K3131" s="15" t="s">
        <v>9790</v>
      </c>
      <c r="L3131" s="18" t="s">
        <v>23771</v>
      </c>
      <c r="M3131" s="15" t="s">
        <v>23626</v>
      </c>
      <c r="N3131" s="15" t="s">
        <v>23627</v>
      </c>
      <c r="O3131" s="16">
        <v>510</v>
      </c>
      <c r="P3131" s="15" t="s">
        <v>118</v>
      </c>
      <c r="Q3131" s="15">
        <v>52400</v>
      </c>
      <c r="R3131" s="15">
        <v>87200</v>
      </c>
      <c r="S3131" s="15">
        <v>139600</v>
      </c>
      <c r="T3131" s="15">
        <v>1.0900000000000001</v>
      </c>
      <c r="U3131" s="15" t="s">
        <v>18717</v>
      </c>
      <c r="V3131" s="15" t="s">
        <v>76</v>
      </c>
      <c r="W3131" s="16">
        <v>1</v>
      </c>
      <c r="X3131" s="16">
        <v>1</v>
      </c>
      <c r="Y3131" s="15">
        <v>34231</v>
      </c>
      <c r="Z3131" s="15">
        <v>0.78600000000000003</v>
      </c>
      <c r="AA3131" s="15" t="s">
        <v>78</v>
      </c>
      <c r="AB3131" s="15" t="s">
        <v>78</v>
      </c>
      <c r="AC3131" s="15">
        <v>116000</v>
      </c>
      <c r="AD3131" s="26">
        <v>41031</v>
      </c>
      <c r="AE3131" s="15" t="s">
        <v>119</v>
      </c>
      <c r="AF3131" s="15" t="s">
        <v>119</v>
      </c>
      <c r="AG3131" s="16">
        <v>1</v>
      </c>
      <c r="AH3131" s="15" t="s">
        <v>23772</v>
      </c>
      <c r="AI3131" s="15" t="s">
        <v>78</v>
      </c>
      <c r="AJ3131" s="15">
        <v>34231.098876999997</v>
      </c>
      <c r="AK3131" s="15">
        <v>740.05201336300001</v>
      </c>
      <c r="AL3131" s="15">
        <v>3105524.7220600001</v>
      </c>
      <c r="AM3131" s="15">
        <v>1415092.21746</v>
      </c>
      <c r="AN3131" s="19">
        <v>48200</v>
      </c>
      <c r="AO3131" s="19">
        <v>79200</v>
      </c>
      <c r="AP3131" s="19">
        <v>4200</v>
      </c>
      <c r="AQ3131" s="19">
        <v>0</v>
      </c>
      <c r="AR3131" s="34">
        <f t="shared" si="641"/>
        <v>131600</v>
      </c>
      <c r="AS3131" s="34">
        <v>45000</v>
      </c>
      <c r="AT3131" s="34">
        <v>3000</v>
      </c>
      <c r="AU3131" s="34">
        <v>28840</v>
      </c>
      <c r="AV3131" s="34">
        <v>0</v>
      </c>
      <c r="AW3131" s="35">
        <f t="shared" si="642"/>
        <v>76840</v>
      </c>
      <c r="AX3131" s="34">
        <f t="shared" si="643"/>
        <v>54760</v>
      </c>
      <c r="AY3131" s="36">
        <v>1.3258000000000001</v>
      </c>
      <c r="AZ3131" s="36">
        <v>2.0265</v>
      </c>
      <c r="BA3131" s="22"/>
      <c r="BB3131" s="19">
        <v>1400</v>
      </c>
      <c r="BC3131" s="34">
        <f t="shared" si="644"/>
        <v>726.00808000000006</v>
      </c>
      <c r="BD3131" s="34">
        <f t="shared" si="645"/>
        <v>1109.7114000000001</v>
      </c>
      <c r="BE3131" s="38">
        <v>3.4819999999999997E-2</v>
      </c>
      <c r="BF3131" s="38">
        <f t="shared" si="638"/>
        <v>3.4819999999999997E-2</v>
      </c>
      <c r="BG3131" s="34">
        <v>23.3406983936</v>
      </c>
      <c r="BH3131" s="34">
        <v>35.676516288000002</v>
      </c>
      <c r="BI3131" s="34">
        <f t="shared" si="646"/>
        <v>702.66738160640011</v>
      </c>
      <c r="BJ3131" s="34">
        <f t="shared" si="647"/>
        <v>1074.0348837120002</v>
      </c>
      <c r="BK3131" s="34">
        <v>0</v>
      </c>
      <c r="BL3131" s="34">
        <v>0</v>
      </c>
      <c r="BM3131" s="34">
        <f t="shared" si="648"/>
        <v>0</v>
      </c>
      <c r="BN3131" s="39">
        <f t="shared" si="639"/>
        <v>702.66738160640011</v>
      </c>
      <c r="BO3131" s="39">
        <f t="shared" si="640"/>
        <v>1074.0348837120002</v>
      </c>
      <c r="BP3131" s="39">
        <f t="shared" si="637"/>
        <v>371.36750210560012</v>
      </c>
    </row>
    <row r="3132" spans="1:68" s="25" customFormat="1" ht="14.25" x14ac:dyDescent="0.2">
      <c r="A3132" s="14">
        <v>2025</v>
      </c>
      <c r="B3132" s="40"/>
      <c r="C3132" s="15"/>
      <c r="D3132" s="16">
        <v>24</v>
      </c>
      <c r="E3132" s="15" t="s">
        <v>23773</v>
      </c>
      <c r="F3132" s="15" t="s">
        <v>23774</v>
      </c>
      <c r="G3132" s="17" t="s">
        <v>23775</v>
      </c>
      <c r="H3132" s="17" t="s">
        <v>23776</v>
      </c>
      <c r="I3132" s="17" t="s">
        <v>88</v>
      </c>
      <c r="J3132" s="15" t="s">
        <v>23777</v>
      </c>
      <c r="K3132" s="15" t="s">
        <v>2292</v>
      </c>
      <c r="L3132" s="18" t="s">
        <v>78</v>
      </c>
      <c r="M3132" s="15" t="s">
        <v>78</v>
      </c>
      <c r="N3132" s="15" t="s">
        <v>78</v>
      </c>
      <c r="O3132" s="16">
        <v>0</v>
      </c>
      <c r="P3132" s="15" t="s">
        <v>78</v>
      </c>
      <c r="Q3132" s="15">
        <v>0</v>
      </c>
      <c r="R3132" s="15">
        <v>0</v>
      </c>
      <c r="S3132" s="15">
        <v>0</v>
      </c>
      <c r="T3132" s="15">
        <v>0</v>
      </c>
      <c r="U3132" s="15" t="s">
        <v>18717</v>
      </c>
      <c r="V3132" s="15" t="s">
        <v>78</v>
      </c>
      <c r="W3132" s="16">
        <v>0</v>
      </c>
      <c r="X3132" s="16">
        <v>0</v>
      </c>
      <c r="Y3132" s="15">
        <v>12871</v>
      </c>
      <c r="Z3132" s="15">
        <v>0.29499999999999998</v>
      </c>
      <c r="AA3132" s="15" t="s">
        <v>23778</v>
      </c>
      <c r="AB3132" s="15" t="s">
        <v>23779</v>
      </c>
      <c r="AC3132" s="15">
        <v>0</v>
      </c>
      <c r="AD3132" s="15"/>
      <c r="AE3132" s="15" t="s">
        <v>78</v>
      </c>
      <c r="AF3132" s="15" t="s">
        <v>78</v>
      </c>
      <c r="AG3132" s="16">
        <v>0</v>
      </c>
      <c r="AH3132" s="15" t="s">
        <v>23780</v>
      </c>
      <c r="AI3132" s="15" t="s">
        <v>78</v>
      </c>
      <c r="AJ3132" s="15">
        <v>12870.7097168</v>
      </c>
      <c r="AK3132" s="15">
        <v>466.00134985099999</v>
      </c>
      <c r="AL3132" s="15">
        <v>3105403.77776</v>
      </c>
      <c r="AM3132" s="15">
        <v>1415135.5735200001</v>
      </c>
      <c r="AN3132" s="19">
        <v>0</v>
      </c>
      <c r="AO3132" s="19">
        <v>0</v>
      </c>
      <c r="AP3132" s="19">
        <v>0</v>
      </c>
      <c r="AQ3132" s="19">
        <v>0</v>
      </c>
      <c r="AR3132" s="34">
        <f t="shared" si="641"/>
        <v>0</v>
      </c>
      <c r="AS3132" s="34">
        <v>0</v>
      </c>
      <c r="AT3132" s="34">
        <v>0</v>
      </c>
      <c r="AU3132" s="34">
        <v>0</v>
      </c>
      <c r="AV3132" s="34">
        <v>0</v>
      </c>
      <c r="AW3132" s="35">
        <f t="shared" si="642"/>
        <v>0</v>
      </c>
      <c r="AX3132" s="34">
        <f t="shared" si="643"/>
        <v>0</v>
      </c>
      <c r="AY3132" s="36">
        <v>1.3258000000000001</v>
      </c>
      <c r="AZ3132" s="36">
        <v>2.0265</v>
      </c>
      <c r="BA3132" s="22"/>
      <c r="BB3132" s="19">
        <v>0</v>
      </c>
      <c r="BC3132" s="34">
        <f t="shared" si="644"/>
        <v>0</v>
      </c>
      <c r="BD3132" s="34">
        <f t="shared" si="645"/>
        <v>0</v>
      </c>
      <c r="BE3132" s="38">
        <v>3.4819999999999997E-2</v>
      </c>
      <c r="BF3132" s="38">
        <f t="shared" si="638"/>
        <v>3.4819999999999997E-2</v>
      </c>
      <c r="BG3132" s="34">
        <v>0</v>
      </c>
      <c r="BH3132" s="34">
        <v>0</v>
      </c>
      <c r="BI3132" s="34">
        <f t="shared" si="646"/>
        <v>0</v>
      </c>
      <c r="BJ3132" s="34">
        <f t="shared" si="647"/>
        <v>0</v>
      </c>
      <c r="BK3132" s="34">
        <v>0</v>
      </c>
      <c r="BL3132" s="34">
        <v>0</v>
      </c>
      <c r="BM3132" s="34">
        <f t="shared" si="648"/>
        <v>0</v>
      </c>
      <c r="BN3132" s="39">
        <f t="shared" si="639"/>
        <v>0</v>
      </c>
      <c r="BO3132" s="39">
        <f t="shared" si="640"/>
        <v>0</v>
      </c>
      <c r="BP3132" s="39">
        <f t="shared" si="637"/>
        <v>0</v>
      </c>
    </row>
    <row r="3133" spans="1:68" s="25" customFormat="1" ht="14.25" x14ac:dyDescent="0.2">
      <c r="A3133" s="14">
        <v>2026</v>
      </c>
      <c r="B3133" s="40"/>
      <c r="C3133" s="15" t="s">
        <v>571</v>
      </c>
      <c r="D3133" s="16">
        <v>3581</v>
      </c>
      <c r="E3133" s="15" t="s">
        <v>23781</v>
      </c>
      <c r="F3133" s="15" t="s">
        <v>23782</v>
      </c>
      <c r="G3133" s="17" t="s">
        <v>23783</v>
      </c>
      <c r="H3133" s="17" t="s">
        <v>23784</v>
      </c>
      <c r="I3133" s="17" t="s">
        <v>1050</v>
      </c>
      <c r="J3133" s="15" t="s">
        <v>23785</v>
      </c>
      <c r="K3133" s="15" t="s">
        <v>577</v>
      </c>
      <c r="L3133" s="18" t="s">
        <v>23786</v>
      </c>
      <c r="M3133" s="15" t="s">
        <v>23626</v>
      </c>
      <c r="N3133" s="15" t="s">
        <v>23627</v>
      </c>
      <c r="O3133" s="16">
        <v>510</v>
      </c>
      <c r="P3133" s="15" t="s">
        <v>118</v>
      </c>
      <c r="Q3133" s="15">
        <v>45200</v>
      </c>
      <c r="R3133" s="15">
        <v>92100</v>
      </c>
      <c r="S3133" s="15">
        <v>137300</v>
      </c>
      <c r="T3133" s="15">
        <v>0.38</v>
      </c>
      <c r="U3133" s="15" t="s">
        <v>18717</v>
      </c>
      <c r="V3133" s="15" t="s">
        <v>76</v>
      </c>
      <c r="W3133" s="16">
        <v>1</v>
      </c>
      <c r="X3133" s="16">
        <v>1</v>
      </c>
      <c r="Y3133" s="15">
        <v>16550</v>
      </c>
      <c r="Z3133" s="15">
        <v>0.38</v>
      </c>
      <c r="AA3133" s="15" t="s">
        <v>23778</v>
      </c>
      <c r="AB3133" s="15" t="s">
        <v>23779</v>
      </c>
      <c r="AC3133" s="15">
        <v>130000</v>
      </c>
      <c r="AD3133" s="26">
        <v>41842</v>
      </c>
      <c r="AE3133" s="15" t="s">
        <v>211</v>
      </c>
      <c r="AF3133" s="15" t="s">
        <v>23787</v>
      </c>
      <c r="AG3133" s="16">
        <v>1</v>
      </c>
      <c r="AH3133" s="15" t="s">
        <v>23788</v>
      </c>
      <c r="AI3133" s="15" t="s">
        <v>78</v>
      </c>
      <c r="AJ3133" s="15">
        <v>16549.5422363</v>
      </c>
      <c r="AK3133" s="15">
        <v>517.45217659000002</v>
      </c>
      <c r="AL3133" s="15">
        <v>3105300.9585699998</v>
      </c>
      <c r="AM3133" s="15">
        <v>1415138.9691000001</v>
      </c>
      <c r="AN3133" s="19">
        <v>45200</v>
      </c>
      <c r="AO3133" s="19">
        <v>97300</v>
      </c>
      <c r="AP3133" s="19">
        <v>0</v>
      </c>
      <c r="AQ3133" s="19">
        <v>0</v>
      </c>
      <c r="AR3133" s="34">
        <f t="shared" si="641"/>
        <v>142500</v>
      </c>
      <c r="AS3133" s="34">
        <v>45000</v>
      </c>
      <c r="AT3133" s="34">
        <v>0</v>
      </c>
      <c r="AU3133" s="34">
        <v>34125</v>
      </c>
      <c r="AV3133" s="34">
        <v>0</v>
      </c>
      <c r="AW3133" s="35">
        <f t="shared" si="642"/>
        <v>79125</v>
      </c>
      <c r="AX3133" s="34">
        <f t="shared" si="643"/>
        <v>63375</v>
      </c>
      <c r="AY3133" s="36">
        <v>1.3258000000000001</v>
      </c>
      <c r="AZ3133" s="36">
        <v>2.0265</v>
      </c>
      <c r="BA3133" s="22"/>
      <c r="BB3133" s="19">
        <v>1425</v>
      </c>
      <c r="BC3133" s="34">
        <f t="shared" si="644"/>
        <v>840.22575000000006</v>
      </c>
      <c r="BD3133" s="34">
        <f t="shared" si="645"/>
        <v>1284.2943749999999</v>
      </c>
      <c r="BE3133" s="38">
        <v>3.4819999999999997E-2</v>
      </c>
      <c r="BF3133" s="38">
        <f t="shared" si="638"/>
        <v>3.4819999999999997E-2</v>
      </c>
      <c r="BG3133" s="34">
        <v>29.256660614999998</v>
      </c>
      <c r="BH3133" s="34">
        <v>44.719130137499995</v>
      </c>
      <c r="BI3133" s="34">
        <f t="shared" si="646"/>
        <v>810.96908938500007</v>
      </c>
      <c r="BJ3133" s="34">
        <f t="shared" si="647"/>
        <v>1239.5752448624999</v>
      </c>
      <c r="BK3133" s="34">
        <v>0</v>
      </c>
      <c r="BL3133" s="34">
        <v>0</v>
      </c>
      <c r="BM3133" s="34">
        <f t="shared" si="648"/>
        <v>0</v>
      </c>
      <c r="BN3133" s="39">
        <f t="shared" si="639"/>
        <v>810.96908938500007</v>
      </c>
      <c r="BO3133" s="39">
        <f t="shared" si="640"/>
        <v>1239.5752448624999</v>
      </c>
      <c r="BP3133" s="39">
        <f t="shared" si="637"/>
        <v>428.60615547749978</v>
      </c>
    </row>
    <row r="3134" spans="1:68" s="25" customFormat="1" ht="14.25" x14ac:dyDescent="0.2">
      <c r="A3134" s="14">
        <v>2027</v>
      </c>
      <c r="B3134" s="40"/>
      <c r="C3134" s="15"/>
      <c r="D3134" s="16">
        <v>2502</v>
      </c>
      <c r="E3134" s="15" t="s">
        <v>23789</v>
      </c>
      <c r="F3134" s="15" t="s">
        <v>23790</v>
      </c>
      <c r="G3134" s="17" t="s">
        <v>23791</v>
      </c>
      <c r="H3134" s="17" t="s">
        <v>23792</v>
      </c>
      <c r="I3134" s="17" t="s">
        <v>86</v>
      </c>
      <c r="J3134" s="15" t="s">
        <v>23793</v>
      </c>
      <c r="K3134" s="15" t="s">
        <v>23794</v>
      </c>
      <c r="L3134" s="18" t="s">
        <v>23795</v>
      </c>
      <c r="M3134" s="15" t="s">
        <v>23626</v>
      </c>
      <c r="N3134" s="15" t="s">
        <v>23627</v>
      </c>
      <c r="O3134" s="16">
        <v>510</v>
      </c>
      <c r="P3134" s="15" t="s">
        <v>118</v>
      </c>
      <c r="Q3134" s="15">
        <v>38600</v>
      </c>
      <c r="R3134" s="15">
        <v>85300</v>
      </c>
      <c r="S3134" s="15">
        <v>123900</v>
      </c>
      <c r="T3134" s="15">
        <v>0.32</v>
      </c>
      <c r="U3134" s="15" t="s">
        <v>18717</v>
      </c>
      <c r="V3134" s="15" t="s">
        <v>76</v>
      </c>
      <c r="W3134" s="16">
        <v>1</v>
      </c>
      <c r="X3134" s="16">
        <v>0</v>
      </c>
      <c r="Y3134" s="15">
        <v>14402</v>
      </c>
      <c r="Z3134" s="15">
        <v>0.33100000000000002</v>
      </c>
      <c r="AA3134" s="15" t="s">
        <v>23778</v>
      </c>
      <c r="AB3134" s="15" t="s">
        <v>23779</v>
      </c>
      <c r="AC3134" s="15">
        <v>0</v>
      </c>
      <c r="AD3134" s="15"/>
      <c r="AE3134" s="15" t="s">
        <v>78</v>
      </c>
      <c r="AF3134" s="15" t="s">
        <v>78</v>
      </c>
      <c r="AG3134" s="16">
        <v>1</v>
      </c>
      <c r="AH3134" s="15" t="s">
        <v>23796</v>
      </c>
      <c r="AI3134" s="15" t="s">
        <v>78</v>
      </c>
      <c r="AJ3134" s="15">
        <v>14401.7709961</v>
      </c>
      <c r="AK3134" s="15">
        <v>486.28080397000002</v>
      </c>
      <c r="AL3134" s="15">
        <v>3105307.9352699998</v>
      </c>
      <c r="AM3134" s="15">
        <v>1414965.7626499999</v>
      </c>
      <c r="AN3134" s="19">
        <v>38600</v>
      </c>
      <c r="AO3134" s="19">
        <v>75100</v>
      </c>
      <c r="AP3134" s="19">
        <v>0</v>
      </c>
      <c r="AQ3134" s="19">
        <v>0</v>
      </c>
      <c r="AR3134" s="34">
        <f t="shared" si="641"/>
        <v>113700</v>
      </c>
      <c r="AS3134" s="34">
        <v>45000</v>
      </c>
      <c r="AT3134" s="34">
        <v>0</v>
      </c>
      <c r="AU3134" s="34">
        <v>24045</v>
      </c>
      <c r="AV3134" s="34">
        <v>24960</v>
      </c>
      <c r="AW3134" s="35">
        <f t="shared" si="642"/>
        <v>94005</v>
      </c>
      <c r="AX3134" s="34">
        <f t="shared" si="643"/>
        <v>19695</v>
      </c>
      <c r="AY3134" s="36">
        <v>1.3258000000000001</v>
      </c>
      <c r="AZ3134" s="36">
        <v>2.0265</v>
      </c>
      <c r="BA3134" s="22"/>
      <c r="BB3134" s="19">
        <v>1137</v>
      </c>
      <c r="BC3134" s="34">
        <f t="shared" si="644"/>
        <v>261.11631</v>
      </c>
      <c r="BD3134" s="34">
        <f t="shared" si="645"/>
        <v>399.11917499999998</v>
      </c>
      <c r="BE3134" s="38">
        <v>3.4819999999999997E-2</v>
      </c>
      <c r="BF3134" s="38">
        <f t="shared" si="638"/>
        <v>3.4819999999999997E-2</v>
      </c>
      <c r="BG3134" s="34">
        <v>9.0920699141999997</v>
      </c>
      <c r="BH3134" s="34">
        <v>13.897329673499998</v>
      </c>
      <c r="BI3134" s="34">
        <f t="shared" si="646"/>
        <v>252.02424008579999</v>
      </c>
      <c r="BJ3134" s="34">
        <f t="shared" si="647"/>
        <v>385.22184532649999</v>
      </c>
      <c r="BK3134" s="34">
        <v>0</v>
      </c>
      <c r="BL3134" s="34">
        <v>0</v>
      </c>
      <c r="BM3134" s="34">
        <f t="shared" si="648"/>
        <v>0</v>
      </c>
      <c r="BN3134" s="39">
        <f t="shared" si="639"/>
        <v>252.02424008579999</v>
      </c>
      <c r="BO3134" s="39">
        <f t="shared" si="640"/>
        <v>385.22184532649999</v>
      </c>
      <c r="BP3134" s="39">
        <f t="shared" si="637"/>
        <v>133.1976052407</v>
      </c>
    </row>
    <row r="3135" spans="1:68" s="25" customFormat="1" ht="14.25" x14ac:dyDescent="0.2">
      <c r="A3135" s="14">
        <v>2028</v>
      </c>
      <c r="B3135" s="40"/>
      <c r="C3135" s="15"/>
      <c r="D3135" s="16">
        <v>24809</v>
      </c>
      <c r="E3135" s="15" t="s">
        <v>23797</v>
      </c>
      <c r="F3135" s="15" t="s">
        <v>23798</v>
      </c>
      <c r="G3135" s="17" t="s">
        <v>23799</v>
      </c>
      <c r="H3135" s="17" t="s">
        <v>23800</v>
      </c>
      <c r="I3135" s="17" t="s">
        <v>2689</v>
      </c>
      <c r="J3135" s="15" t="s">
        <v>23801</v>
      </c>
      <c r="K3135" s="15" t="s">
        <v>86</v>
      </c>
      <c r="L3135" s="18" t="s">
        <v>23802</v>
      </c>
      <c r="M3135" s="15" t="s">
        <v>23626</v>
      </c>
      <c r="N3135" s="15" t="s">
        <v>23627</v>
      </c>
      <c r="O3135" s="16">
        <v>510</v>
      </c>
      <c r="P3135" s="15" t="s">
        <v>118</v>
      </c>
      <c r="Q3135" s="15">
        <v>39800</v>
      </c>
      <c r="R3135" s="15">
        <v>95500</v>
      </c>
      <c r="S3135" s="15">
        <v>135300</v>
      </c>
      <c r="T3135" s="15">
        <v>0.33</v>
      </c>
      <c r="U3135" s="15" t="s">
        <v>18717</v>
      </c>
      <c r="V3135" s="15" t="s">
        <v>76</v>
      </c>
      <c r="W3135" s="16">
        <v>1</v>
      </c>
      <c r="X3135" s="16">
        <v>0</v>
      </c>
      <c r="Y3135" s="15">
        <v>13677</v>
      </c>
      <c r="Z3135" s="15">
        <v>0.314</v>
      </c>
      <c r="AA3135" s="15" t="s">
        <v>23778</v>
      </c>
      <c r="AB3135" s="15" t="s">
        <v>23779</v>
      </c>
      <c r="AC3135" s="15">
        <v>0</v>
      </c>
      <c r="AD3135" s="15"/>
      <c r="AE3135" s="15" t="s">
        <v>183</v>
      </c>
      <c r="AF3135" s="15" t="s">
        <v>23803</v>
      </c>
      <c r="AG3135" s="16">
        <v>1</v>
      </c>
      <c r="AH3135" s="15" t="s">
        <v>23804</v>
      </c>
      <c r="AI3135" s="15" t="s">
        <v>78</v>
      </c>
      <c r="AJ3135" s="15">
        <v>13676.9384766</v>
      </c>
      <c r="AK3135" s="15">
        <v>475.99946963899998</v>
      </c>
      <c r="AL3135" s="15">
        <v>3105304.6911399998</v>
      </c>
      <c r="AM3135" s="15">
        <v>1414866.24538</v>
      </c>
      <c r="AN3135" s="19">
        <v>39800</v>
      </c>
      <c r="AO3135" s="19">
        <v>87700</v>
      </c>
      <c r="AP3135" s="19">
        <v>0</v>
      </c>
      <c r="AQ3135" s="19">
        <v>0</v>
      </c>
      <c r="AR3135" s="34">
        <f t="shared" si="641"/>
        <v>127500</v>
      </c>
      <c r="AS3135" s="34">
        <v>45000</v>
      </c>
      <c r="AT3135" s="34">
        <v>0</v>
      </c>
      <c r="AU3135" s="34">
        <v>28875</v>
      </c>
      <c r="AV3135" s="34">
        <v>0</v>
      </c>
      <c r="AW3135" s="35">
        <f t="shared" si="642"/>
        <v>73875</v>
      </c>
      <c r="AX3135" s="34">
        <f t="shared" si="643"/>
        <v>53625</v>
      </c>
      <c r="AY3135" s="36">
        <v>1.3258000000000001</v>
      </c>
      <c r="AZ3135" s="36">
        <v>2.0265</v>
      </c>
      <c r="BA3135" s="22"/>
      <c r="BB3135" s="19">
        <v>1275</v>
      </c>
      <c r="BC3135" s="34">
        <f t="shared" si="644"/>
        <v>710.96025000000009</v>
      </c>
      <c r="BD3135" s="34">
        <f t="shared" si="645"/>
        <v>1086.7106249999999</v>
      </c>
      <c r="BE3135" s="38">
        <v>3.4819999999999997E-2</v>
      </c>
      <c r="BF3135" s="38">
        <f t="shared" si="638"/>
        <v>3.4819999999999997E-2</v>
      </c>
      <c r="BG3135" s="34">
        <v>24.755635905000002</v>
      </c>
      <c r="BH3135" s="34">
        <v>37.839263962499992</v>
      </c>
      <c r="BI3135" s="34">
        <f t="shared" si="646"/>
        <v>686.20461409500012</v>
      </c>
      <c r="BJ3135" s="34">
        <f t="shared" si="647"/>
        <v>1048.8713610375</v>
      </c>
      <c r="BK3135" s="34">
        <v>0</v>
      </c>
      <c r="BL3135" s="34">
        <v>0</v>
      </c>
      <c r="BM3135" s="34">
        <f t="shared" si="648"/>
        <v>0</v>
      </c>
      <c r="BN3135" s="39">
        <f t="shared" si="639"/>
        <v>686.20461409500012</v>
      </c>
      <c r="BO3135" s="39">
        <f t="shared" si="640"/>
        <v>1048.8713610375</v>
      </c>
      <c r="BP3135" s="39">
        <f t="shared" si="637"/>
        <v>362.66674694249991</v>
      </c>
    </row>
    <row r="3136" spans="1:68" s="25" customFormat="1" ht="14.25" x14ac:dyDescent="0.2">
      <c r="A3136" s="14">
        <v>2029</v>
      </c>
      <c r="B3136" s="40"/>
      <c r="C3136" s="15" t="s">
        <v>150</v>
      </c>
      <c r="D3136" s="16">
        <v>35211</v>
      </c>
      <c r="E3136" s="15" t="s">
        <v>23805</v>
      </c>
      <c r="F3136" s="15" t="s">
        <v>23806</v>
      </c>
      <c r="G3136" s="17" t="s">
        <v>23807</v>
      </c>
      <c r="H3136" s="17" t="s">
        <v>23808</v>
      </c>
      <c r="I3136" s="17" t="s">
        <v>86</v>
      </c>
      <c r="J3136" s="15" t="s">
        <v>23809</v>
      </c>
      <c r="K3136" s="15" t="s">
        <v>86</v>
      </c>
      <c r="L3136" s="18" t="s">
        <v>23810</v>
      </c>
      <c r="M3136" s="15" t="s">
        <v>23626</v>
      </c>
      <c r="N3136" s="15" t="s">
        <v>23627</v>
      </c>
      <c r="O3136" s="16">
        <v>510</v>
      </c>
      <c r="P3136" s="15" t="s">
        <v>118</v>
      </c>
      <c r="Q3136" s="15">
        <v>40100</v>
      </c>
      <c r="R3136" s="15">
        <v>113600</v>
      </c>
      <c r="S3136" s="15">
        <v>153700</v>
      </c>
      <c r="T3136" s="15">
        <v>0.34</v>
      </c>
      <c r="U3136" s="15" t="s">
        <v>18717</v>
      </c>
      <c r="V3136" s="15" t="s">
        <v>76</v>
      </c>
      <c r="W3136" s="16">
        <v>1</v>
      </c>
      <c r="X3136" s="16">
        <v>0</v>
      </c>
      <c r="Y3136" s="15">
        <v>15042</v>
      </c>
      <c r="Z3136" s="15">
        <v>0.34499999999999997</v>
      </c>
      <c r="AA3136" s="15" t="s">
        <v>23778</v>
      </c>
      <c r="AB3136" s="15" t="s">
        <v>23779</v>
      </c>
      <c r="AC3136" s="15">
        <v>0</v>
      </c>
      <c r="AD3136" s="15"/>
      <c r="AE3136" s="15" t="s">
        <v>1813</v>
      </c>
      <c r="AF3136" s="15" t="s">
        <v>23811</v>
      </c>
      <c r="AG3136" s="16">
        <v>1</v>
      </c>
      <c r="AH3136" s="15" t="s">
        <v>23812</v>
      </c>
      <c r="AI3136" s="15" t="s">
        <v>78</v>
      </c>
      <c r="AJ3136" s="15">
        <v>15041.5820313</v>
      </c>
      <c r="AK3136" s="15">
        <v>495.35616139500002</v>
      </c>
      <c r="AL3136" s="15">
        <v>3105301.3730700002</v>
      </c>
      <c r="AM3136" s="15">
        <v>1414764.4604799999</v>
      </c>
      <c r="AN3136" s="19">
        <v>40100</v>
      </c>
      <c r="AO3136" s="19">
        <v>104600</v>
      </c>
      <c r="AP3136" s="19">
        <v>0</v>
      </c>
      <c r="AQ3136" s="19">
        <v>700</v>
      </c>
      <c r="AR3136" s="34">
        <f t="shared" si="641"/>
        <v>145400</v>
      </c>
      <c r="AS3136" s="34">
        <v>45000</v>
      </c>
      <c r="AT3136" s="34">
        <v>3000</v>
      </c>
      <c r="AU3136" s="34">
        <v>34895</v>
      </c>
      <c r="AV3136" s="34">
        <v>0</v>
      </c>
      <c r="AW3136" s="35">
        <f t="shared" si="642"/>
        <v>82895</v>
      </c>
      <c r="AX3136" s="34">
        <f t="shared" si="643"/>
        <v>62505</v>
      </c>
      <c r="AY3136" s="36">
        <v>1.3258000000000001</v>
      </c>
      <c r="AZ3136" s="36">
        <v>2.0265</v>
      </c>
      <c r="BA3136" s="22"/>
      <c r="BB3136" s="19">
        <v>1468</v>
      </c>
      <c r="BC3136" s="34">
        <f t="shared" si="644"/>
        <v>828.69128999999998</v>
      </c>
      <c r="BD3136" s="34">
        <f t="shared" si="645"/>
        <v>1266.6638249999999</v>
      </c>
      <c r="BE3136" s="38">
        <v>3.4819999999999997E-2</v>
      </c>
      <c r="BF3136" s="38">
        <f t="shared" si="638"/>
        <v>3.4819999999999997E-2</v>
      </c>
      <c r="BG3136" s="34">
        <v>28.531880225799998</v>
      </c>
      <c r="BH3136" s="34">
        <v>43.611295276499987</v>
      </c>
      <c r="BI3136" s="34">
        <f t="shared" si="646"/>
        <v>800.15940977419996</v>
      </c>
      <c r="BJ3136" s="34">
        <f t="shared" si="647"/>
        <v>1223.0525297234999</v>
      </c>
      <c r="BK3136" s="34">
        <v>0</v>
      </c>
      <c r="BL3136" s="34">
        <v>0</v>
      </c>
      <c r="BM3136" s="34">
        <f t="shared" si="648"/>
        <v>0</v>
      </c>
      <c r="BN3136" s="39">
        <f t="shared" si="639"/>
        <v>800.15940977419996</v>
      </c>
      <c r="BO3136" s="39">
        <f t="shared" si="640"/>
        <v>1223.0525297234999</v>
      </c>
      <c r="BP3136" s="39">
        <f t="shared" si="637"/>
        <v>422.89311994929994</v>
      </c>
    </row>
    <row r="3137" spans="1:68" s="25" customFormat="1" ht="14.25" x14ac:dyDescent="0.2">
      <c r="A3137" s="14">
        <v>2030</v>
      </c>
      <c r="B3137" s="40"/>
      <c r="C3137" s="15" t="s">
        <v>159</v>
      </c>
      <c r="D3137" s="16">
        <v>5977</v>
      </c>
      <c r="E3137" s="15" t="s">
        <v>23813</v>
      </c>
      <c r="F3137" s="15" t="s">
        <v>23814</v>
      </c>
      <c r="G3137" s="17" t="s">
        <v>23815</v>
      </c>
      <c r="H3137" s="17" t="s">
        <v>23816</v>
      </c>
      <c r="I3137" s="17" t="s">
        <v>86</v>
      </c>
      <c r="J3137" s="15" t="s">
        <v>23817</v>
      </c>
      <c r="K3137" s="15" t="s">
        <v>86</v>
      </c>
      <c r="L3137" s="18" t="s">
        <v>23818</v>
      </c>
      <c r="M3137" s="15" t="s">
        <v>23626</v>
      </c>
      <c r="N3137" s="15" t="s">
        <v>23627</v>
      </c>
      <c r="O3137" s="16">
        <v>510</v>
      </c>
      <c r="P3137" s="15" t="s">
        <v>118</v>
      </c>
      <c r="Q3137" s="15">
        <v>39300</v>
      </c>
      <c r="R3137" s="15">
        <v>106100</v>
      </c>
      <c r="S3137" s="15">
        <v>145400</v>
      </c>
      <c r="T3137" s="15">
        <v>0.55800000000000005</v>
      </c>
      <c r="U3137" s="15" t="s">
        <v>18717</v>
      </c>
      <c r="V3137" s="15" t="s">
        <v>76</v>
      </c>
      <c r="W3137" s="16">
        <v>1</v>
      </c>
      <c r="X3137" s="16">
        <v>1</v>
      </c>
      <c r="Y3137" s="15">
        <v>9656</v>
      </c>
      <c r="Z3137" s="15">
        <v>0.222</v>
      </c>
      <c r="AA3137" s="15" t="s">
        <v>23819</v>
      </c>
      <c r="AB3137" s="15" t="s">
        <v>23820</v>
      </c>
      <c r="AC3137" s="15">
        <v>143000</v>
      </c>
      <c r="AD3137" s="26">
        <v>41484</v>
      </c>
      <c r="AE3137" s="15" t="s">
        <v>222</v>
      </c>
      <c r="AF3137" s="15" t="s">
        <v>22777</v>
      </c>
      <c r="AG3137" s="16">
        <v>1</v>
      </c>
      <c r="AH3137" s="15" t="s">
        <v>23821</v>
      </c>
      <c r="AI3137" s="15" t="s">
        <v>78</v>
      </c>
      <c r="AJ3137" s="15">
        <v>9656.2036132800004</v>
      </c>
      <c r="AK3137" s="15">
        <v>400.91591339899998</v>
      </c>
      <c r="AL3137" s="15">
        <v>3105263.9760500002</v>
      </c>
      <c r="AM3137" s="15">
        <v>1414545.9714299999</v>
      </c>
      <c r="AN3137" s="19">
        <v>39300</v>
      </c>
      <c r="AO3137" s="19">
        <v>107700</v>
      </c>
      <c r="AP3137" s="19">
        <v>0</v>
      </c>
      <c r="AQ3137" s="19">
        <v>0</v>
      </c>
      <c r="AR3137" s="34">
        <f t="shared" si="641"/>
        <v>147000</v>
      </c>
      <c r="AS3137" s="34">
        <v>45000</v>
      </c>
      <c r="AT3137" s="34">
        <v>3000</v>
      </c>
      <c r="AU3137" s="34">
        <v>35700</v>
      </c>
      <c r="AV3137" s="34">
        <v>0</v>
      </c>
      <c r="AW3137" s="35">
        <f t="shared" si="642"/>
        <v>83700</v>
      </c>
      <c r="AX3137" s="34">
        <f t="shared" si="643"/>
        <v>63300</v>
      </c>
      <c r="AY3137" s="36">
        <v>1.3258000000000001</v>
      </c>
      <c r="AZ3137" s="36">
        <v>2.0265</v>
      </c>
      <c r="BA3137" s="22"/>
      <c r="BB3137" s="19">
        <v>1470</v>
      </c>
      <c r="BC3137" s="34">
        <f t="shared" si="644"/>
        <v>839.23140000000001</v>
      </c>
      <c r="BD3137" s="34">
        <f t="shared" si="645"/>
        <v>1282.7745</v>
      </c>
      <c r="BE3137" s="38">
        <v>3.4819999999999997E-2</v>
      </c>
      <c r="BF3137" s="38">
        <f t="shared" si="638"/>
        <v>3.4819999999999997E-2</v>
      </c>
      <c r="BG3137" s="34">
        <v>29.222037347999997</v>
      </c>
      <c r="BH3137" s="34">
        <v>44.666208089999998</v>
      </c>
      <c r="BI3137" s="34">
        <f t="shared" si="646"/>
        <v>810.00936265200005</v>
      </c>
      <c r="BJ3137" s="34">
        <f t="shared" si="647"/>
        <v>1238.1082919099999</v>
      </c>
      <c r="BK3137" s="34">
        <v>0</v>
      </c>
      <c r="BL3137" s="34">
        <v>0</v>
      </c>
      <c r="BM3137" s="34">
        <f t="shared" si="648"/>
        <v>0</v>
      </c>
      <c r="BN3137" s="39">
        <f t="shared" si="639"/>
        <v>810.00936265200005</v>
      </c>
      <c r="BO3137" s="39">
        <f t="shared" si="640"/>
        <v>1238.1082919099999</v>
      </c>
      <c r="BP3137" s="39">
        <f t="shared" si="637"/>
        <v>428.09892925799988</v>
      </c>
    </row>
    <row r="3138" spans="1:68" s="25" customFormat="1" ht="14.25" x14ac:dyDescent="0.2">
      <c r="A3138" s="14">
        <v>2031</v>
      </c>
      <c r="B3138" s="40"/>
      <c r="C3138" s="15" t="s">
        <v>23822</v>
      </c>
      <c r="D3138" s="16">
        <v>19113</v>
      </c>
      <c r="E3138" s="15" t="s">
        <v>23823</v>
      </c>
      <c r="F3138" s="15" t="s">
        <v>23822</v>
      </c>
      <c r="G3138" s="17" t="s">
        <v>23824</v>
      </c>
      <c r="H3138" s="17" t="s">
        <v>23825</v>
      </c>
      <c r="I3138" s="17" t="s">
        <v>86</v>
      </c>
      <c r="J3138" s="15" t="s">
        <v>23826</v>
      </c>
      <c r="K3138" s="15" t="s">
        <v>14494</v>
      </c>
      <c r="L3138" s="18" t="s">
        <v>23818</v>
      </c>
      <c r="M3138" s="15" t="s">
        <v>23626</v>
      </c>
      <c r="N3138" s="15" t="s">
        <v>23627</v>
      </c>
      <c r="O3138" s="16">
        <v>510</v>
      </c>
      <c r="P3138" s="15" t="s">
        <v>118</v>
      </c>
      <c r="Q3138" s="15">
        <v>39300</v>
      </c>
      <c r="R3138" s="15">
        <v>106100</v>
      </c>
      <c r="S3138" s="15">
        <v>145400</v>
      </c>
      <c r="T3138" s="15">
        <v>0.55800000000000005</v>
      </c>
      <c r="U3138" s="15" t="s">
        <v>18717</v>
      </c>
      <c r="V3138" s="15" t="s">
        <v>76</v>
      </c>
      <c r="W3138" s="16">
        <v>1</v>
      </c>
      <c r="X3138" s="16">
        <v>1</v>
      </c>
      <c r="Y3138" s="15">
        <v>14997</v>
      </c>
      <c r="Z3138" s="15">
        <v>0.34399999999999997</v>
      </c>
      <c r="AA3138" s="15" t="s">
        <v>23778</v>
      </c>
      <c r="AB3138" s="15" t="s">
        <v>23779</v>
      </c>
      <c r="AC3138" s="15">
        <v>143000</v>
      </c>
      <c r="AD3138" s="26">
        <v>41484</v>
      </c>
      <c r="AE3138" s="15" t="s">
        <v>222</v>
      </c>
      <c r="AF3138" s="15" t="s">
        <v>22777</v>
      </c>
      <c r="AG3138" s="16">
        <v>1</v>
      </c>
      <c r="AH3138" s="15" t="s">
        <v>23821</v>
      </c>
      <c r="AI3138" s="15" t="s">
        <v>78</v>
      </c>
      <c r="AJ3138" s="15">
        <v>14996.7509766</v>
      </c>
      <c r="AK3138" s="15">
        <v>494.72032791800001</v>
      </c>
      <c r="AL3138" s="15">
        <v>3105297.90252</v>
      </c>
      <c r="AM3138" s="15">
        <v>1414657.9979099999</v>
      </c>
      <c r="AN3138" s="19">
        <v>39300</v>
      </c>
      <c r="AO3138" s="19">
        <v>107700</v>
      </c>
      <c r="AP3138" s="19">
        <v>0</v>
      </c>
      <c r="AQ3138" s="19">
        <v>0</v>
      </c>
      <c r="AR3138" s="34">
        <f t="shared" si="641"/>
        <v>147000</v>
      </c>
      <c r="AS3138" s="34">
        <v>45000</v>
      </c>
      <c r="AT3138" s="34">
        <v>3000</v>
      </c>
      <c r="AU3138" s="34">
        <v>35700</v>
      </c>
      <c r="AV3138" s="34">
        <v>0</v>
      </c>
      <c r="AW3138" s="35">
        <f t="shared" si="642"/>
        <v>83700</v>
      </c>
      <c r="AX3138" s="34">
        <f t="shared" si="643"/>
        <v>63300</v>
      </c>
      <c r="AY3138" s="36">
        <v>1.3258000000000001</v>
      </c>
      <c r="AZ3138" s="36">
        <v>2.0265</v>
      </c>
      <c r="BA3138" s="22"/>
      <c r="BB3138" s="19">
        <v>1470</v>
      </c>
      <c r="BC3138" s="34">
        <f t="shared" si="644"/>
        <v>839.23140000000001</v>
      </c>
      <c r="BD3138" s="34">
        <f t="shared" si="645"/>
        <v>1282.7745</v>
      </c>
      <c r="BE3138" s="38">
        <v>3.4819999999999997E-2</v>
      </c>
      <c r="BF3138" s="38">
        <f t="shared" si="638"/>
        <v>3.4819999999999997E-2</v>
      </c>
      <c r="BG3138" s="34">
        <v>29.222037347999997</v>
      </c>
      <c r="BH3138" s="34">
        <v>44.666208089999998</v>
      </c>
      <c r="BI3138" s="34">
        <f t="shared" si="646"/>
        <v>810.00936265200005</v>
      </c>
      <c r="BJ3138" s="34">
        <f t="shared" si="647"/>
        <v>1238.1082919099999</v>
      </c>
      <c r="BK3138" s="34">
        <v>0</v>
      </c>
      <c r="BL3138" s="34">
        <v>0</v>
      </c>
      <c r="BM3138" s="34">
        <f t="shared" si="648"/>
        <v>0</v>
      </c>
      <c r="BN3138" s="39">
        <f t="shared" si="639"/>
        <v>810.00936265200005</v>
      </c>
      <c r="BO3138" s="39">
        <f t="shared" si="640"/>
        <v>1238.1082919099999</v>
      </c>
      <c r="BP3138" s="39">
        <f t="shared" si="637"/>
        <v>428.09892925799988</v>
      </c>
    </row>
    <row r="3139" spans="1:68" s="25" customFormat="1" ht="14.25" x14ac:dyDescent="0.2">
      <c r="A3139" s="14">
        <v>2032</v>
      </c>
      <c r="B3139" s="40"/>
      <c r="C3139" s="15" t="s">
        <v>23827</v>
      </c>
      <c r="D3139" s="16">
        <v>35064</v>
      </c>
      <c r="E3139" s="15" t="s">
        <v>23828</v>
      </c>
      <c r="F3139" s="15" t="s">
        <v>23827</v>
      </c>
      <c r="G3139" s="17" t="s">
        <v>23829</v>
      </c>
      <c r="H3139" s="17" t="s">
        <v>23830</v>
      </c>
      <c r="I3139" s="17" t="s">
        <v>86</v>
      </c>
      <c r="J3139" s="15" t="s">
        <v>23831</v>
      </c>
      <c r="K3139" s="15" t="s">
        <v>4330</v>
      </c>
      <c r="L3139" s="18" t="s">
        <v>23832</v>
      </c>
      <c r="M3139" s="15" t="s">
        <v>23626</v>
      </c>
      <c r="N3139" s="15" t="s">
        <v>23627</v>
      </c>
      <c r="O3139" s="16">
        <v>510</v>
      </c>
      <c r="P3139" s="15" t="s">
        <v>118</v>
      </c>
      <c r="Q3139" s="15">
        <v>28800</v>
      </c>
      <c r="R3139" s="15">
        <v>83100</v>
      </c>
      <c r="S3139" s="15">
        <v>111900</v>
      </c>
      <c r="T3139" s="15">
        <v>0.22</v>
      </c>
      <c r="U3139" s="15" t="s">
        <v>18717</v>
      </c>
      <c r="V3139" s="15" t="s">
        <v>76</v>
      </c>
      <c r="W3139" s="16">
        <v>1</v>
      </c>
      <c r="X3139" s="16">
        <v>0</v>
      </c>
      <c r="Y3139" s="15">
        <v>9593</v>
      </c>
      <c r="Z3139" s="15">
        <v>0.22</v>
      </c>
      <c r="AA3139" s="15" t="s">
        <v>23819</v>
      </c>
      <c r="AB3139" s="15" t="s">
        <v>23820</v>
      </c>
      <c r="AC3139" s="15">
        <v>0</v>
      </c>
      <c r="AD3139" s="15"/>
      <c r="AE3139" s="15" t="s">
        <v>243</v>
      </c>
      <c r="AF3139" s="15" t="s">
        <v>23833</v>
      </c>
      <c r="AG3139" s="16">
        <v>1</v>
      </c>
      <c r="AH3139" s="15" t="s">
        <v>23834</v>
      </c>
      <c r="AI3139" s="15" t="s">
        <v>78</v>
      </c>
      <c r="AJ3139" s="15">
        <v>9592.72143555</v>
      </c>
      <c r="AK3139" s="15">
        <v>399.81598937500002</v>
      </c>
      <c r="AL3139" s="15">
        <v>3105344.1741399998</v>
      </c>
      <c r="AM3139" s="15">
        <v>1414543.19774</v>
      </c>
      <c r="AN3139" s="19">
        <v>28800</v>
      </c>
      <c r="AO3139" s="19">
        <v>85100</v>
      </c>
      <c r="AP3139" s="19">
        <v>0</v>
      </c>
      <c r="AQ3139" s="19">
        <v>2600</v>
      </c>
      <c r="AR3139" s="34">
        <f t="shared" si="641"/>
        <v>116500</v>
      </c>
      <c r="AS3139" s="34">
        <v>45000</v>
      </c>
      <c r="AT3139" s="34">
        <v>3000</v>
      </c>
      <c r="AU3139" s="34">
        <v>24115</v>
      </c>
      <c r="AV3139" s="34">
        <v>0</v>
      </c>
      <c r="AW3139" s="35">
        <f t="shared" si="642"/>
        <v>72115</v>
      </c>
      <c r="AX3139" s="34">
        <f t="shared" si="643"/>
        <v>44385</v>
      </c>
      <c r="AY3139" s="36">
        <v>1.3258000000000001</v>
      </c>
      <c r="AZ3139" s="36">
        <v>2.0265</v>
      </c>
      <c r="BA3139" s="22"/>
      <c r="BB3139" s="19">
        <v>1217</v>
      </c>
      <c r="BC3139" s="34">
        <f t="shared" si="644"/>
        <v>588.45633000000009</v>
      </c>
      <c r="BD3139" s="34">
        <f t="shared" si="645"/>
        <v>899.46202500000004</v>
      </c>
      <c r="BE3139" s="38">
        <v>3.4819999999999997E-2</v>
      </c>
      <c r="BF3139" s="38">
        <f t="shared" si="638"/>
        <v>3.4819999999999997E-2</v>
      </c>
      <c r="BG3139" s="34">
        <v>19.289776154599998</v>
      </c>
      <c r="BH3139" s="34">
        <v>29.4846367305</v>
      </c>
      <c r="BI3139" s="34">
        <f t="shared" si="646"/>
        <v>569.16655384540013</v>
      </c>
      <c r="BJ3139" s="34">
        <f t="shared" si="647"/>
        <v>869.97738826950001</v>
      </c>
      <c r="BK3139" s="34">
        <v>0</v>
      </c>
      <c r="BL3139" s="34">
        <v>0</v>
      </c>
      <c r="BM3139" s="34">
        <f t="shared" si="648"/>
        <v>0</v>
      </c>
      <c r="BN3139" s="39">
        <f t="shared" si="639"/>
        <v>569.16655384540013</v>
      </c>
      <c r="BO3139" s="39">
        <f t="shared" si="640"/>
        <v>869.97738826950001</v>
      </c>
      <c r="BP3139" s="39">
        <f t="shared" si="637"/>
        <v>300.81083442409988</v>
      </c>
    </row>
    <row r="3140" spans="1:68" s="25" customFormat="1" ht="14.25" x14ac:dyDescent="0.2">
      <c r="A3140" s="14">
        <v>2033</v>
      </c>
      <c r="B3140" s="40"/>
      <c r="C3140" s="15" t="s">
        <v>23835</v>
      </c>
      <c r="D3140" s="16">
        <v>5686</v>
      </c>
      <c r="E3140" s="15" t="s">
        <v>23836</v>
      </c>
      <c r="F3140" s="15" t="s">
        <v>23835</v>
      </c>
      <c r="G3140" s="17" t="s">
        <v>23837</v>
      </c>
      <c r="H3140" s="17" t="s">
        <v>23838</v>
      </c>
      <c r="I3140" s="17" t="s">
        <v>86</v>
      </c>
      <c r="J3140" s="15" t="s">
        <v>23839</v>
      </c>
      <c r="K3140" s="15" t="s">
        <v>913</v>
      </c>
      <c r="L3140" s="18" t="s">
        <v>23840</v>
      </c>
      <c r="M3140" s="15" t="s">
        <v>23626</v>
      </c>
      <c r="N3140" s="15" t="s">
        <v>23627</v>
      </c>
      <c r="O3140" s="16">
        <v>510</v>
      </c>
      <c r="P3140" s="15" t="s">
        <v>118</v>
      </c>
      <c r="Q3140" s="15">
        <v>28800</v>
      </c>
      <c r="R3140" s="15">
        <v>82600</v>
      </c>
      <c r="S3140" s="15">
        <v>111400</v>
      </c>
      <c r="T3140" s="15">
        <v>0.22</v>
      </c>
      <c r="U3140" s="15" t="s">
        <v>18717</v>
      </c>
      <c r="V3140" s="15" t="s">
        <v>76</v>
      </c>
      <c r="W3140" s="16">
        <v>1</v>
      </c>
      <c r="X3140" s="16">
        <v>1</v>
      </c>
      <c r="Y3140" s="15">
        <v>9587</v>
      </c>
      <c r="Z3140" s="15">
        <v>0.22</v>
      </c>
      <c r="AA3140" s="15" t="s">
        <v>23819</v>
      </c>
      <c r="AB3140" s="15" t="s">
        <v>23820</v>
      </c>
      <c r="AC3140" s="15">
        <v>0</v>
      </c>
      <c r="AD3140" s="26">
        <v>41372</v>
      </c>
      <c r="AE3140" s="15" t="s">
        <v>211</v>
      </c>
      <c r="AF3140" s="15" t="s">
        <v>23841</v>
      </c>
      <c r="AG3140" s="16">
        <v>1</v>
      </c>
      <c r="AH3140" s="15" t="s">
        <v>23842</v>
      </c>
      <c r="AI3140" s="15" t="s">
        <v>78</v>
      </c>
      <c r="AJ3140" s="15">
        <v>9587.1608886699996</v>
      </c>
      <c r="AK3140" s="15">
        <v>399.681780823</v>
      </c>
      <c r="AL3140" s="15">
        <v>3105424.1272499999</v>
      </c>
      <c r="AM3140" s="15">
        <v>1414540.46425</v>
      </c>
      <c r="AN3140" s="19">
        <v>28800</v>
      </c>
      <c r="AO3140" s="19">
        <v>83700</v>
      </c>
      <c r="AP3140" s="19">
        <v>0</v>
      </c>
      <c r="AQ3140" s="19">
        <v>0</v>
      </c>
      <c r="AR3140" s="34">
        <f t="shared" si="641"/>
        <v>112500</v>
      </c>
      <c r="AS3140" s="34">
        <v>45000</v>
      </c>
      <c r="AT3140" s="34">
        <v>0</v>
      </c>
      <c r="AU3140" s="34">
        <v>23625</v>
      </c>
      <c r="AV3140" s="34">
        <v>0</v>
      </c>
      <c r="AW3140" s="35">
        <f t="shared" si="642"/>
        <v>68625</v>
      </c>
      <c r="AX3140" s="34">
        <f t="shared" si="643"/>
        <v>43875</v>
      </c>
      <c r="AY3140" s="36">
        <v>1.3258000000000001</v>
      </c>
      <c r="AZ3140" s="36">
        <v>2.0265</v>
      </c>
      <c r="BA3140" s="22"/>
      <c r="BB3140" s="19">
        <v>1125</v>
      </c>
      <c r="BC3140" s="34">
        <f t="shared" si="644"/>
        <v>581.69475</v>
      </c>
      <c r="BD3140" s="34">
        <f t="shared" si="645"/>
        <v>889.12687500000004</v>
      </c>
      <c r="BE3140" s="38">
        <v>3.4819999999999997E-2</v>
      </c>
      <c r="BF3140" s="38">
        <f t="shared" si="638"/>
        <v>3.4819999999999997E-2</v>
      </c>
      <c r="BG3140" s="34">
        <v>20.254611194999999</v>
      </c>
      <c r="BH3140" s="34">
        <v>30.959397787499999</v>
      </c>
      <c r="BI3140" s="34">
        <f t="shared" si="646"/>
        <v>561.44013880499995</v>
      </c>
      <c r="BJ3140" s="34">
        <f t="shared" si="647"/>
        <v>858.16747721249999</v>
      </c>
      <c r="BK3140" s="34">
        <v>0</v>
      </c>
      <c r="BL3140" s="34">
        <v>0</v>
      </c>
      <c r="BM3140" s="34">
        <f t="shared" si="648"/>
        <v>0</v>
      </c>
      <c r="BN3140" s="39">
        <f t="shared" si="639"/>
        <v>561.44013880499995</v>
      </c>
      <c r="BO3140" s="39">
        <f t="shared" si="640"/>
        <v>858.16747721249999</v>
      </c>
      <c r="BP3140" s="39">
        <f t="shared" si="637"/>
        <v>296.72733840750004</v>
      </c>
    </row>
    <row r="3141" spans="1:68" s="25" customFormat="1" ht="14.25" x14ac:dyDescent="0.2">
      <c r="A3141" s="14">
        <v>2034</v>
      </c>
      <c r="B3141" s="40"/>
      <c r="C3141" s="15" t="s">
        <v>2153</v>
      </c>
      <c r="D3141" s="16">
        <v>24107</v>
      </c>
      <c r="E3141" s="15" t="s">
        <v>23843</v>
      </c>
      <c r="F3141" s="15" t="s">
        <v>23844</v>
      </c>
      <c r="G3141" s="17" t="s">
        <v>23845</v>
      </c>
      <c r="H3141" s="17" t="s">
        <v>23846</v>
      </c>
      <c r="I3141" s="17" t="s">
        <v>86</v>
      </c>
      <c r="J3141" s="15" t="s">
        <v>23847</v>
      </c>
      <c r="K3141" s="15" t="s">
        <v>21350</v>
      </c>
      <c r="L3141" s="18" t="s">
        <v>23848</v>
      </c>
      <c r="M3141" s="15" t="s">
        <v>23626</v>
      </c>
      <c r="N3141" s="15" t="s">
        <v>23627</v>
      </c>
      <c r="O3141" s="16">
        <v>510</v>
      </c>
      <c r="P3141" s="15" t="s">
        <v>118</v>
      </c>
      <c r="Q3141" s="15">
        <v>43600</v>
      </c>
      <c r="R3141" s="15">
        <v>90800</v>
      </c>
      <c r="S3141" s="15">
        <v>134400</v>
      </c>
      <c r="T3141" s="15">
        <v>0.33</v>
      </c>
      <c r="U3141" s="15" t="s">
        <v>18717</v>
      </c>
      <c r="V3141" s="15" t="s">
        <v>76</v>
      </c>
      <c r="W3141" s="16">
        <v>1</v>
      </c>
      <c r="X3141" s="16">
        <v>1</v>
      </c>
      <c r="Y3141" s="15">
        <v>14240</v>
      </c>
      <c r="Z3141" s="15">
        <v>0.32700000000000001</v>
      </c>
      <c r="AA3141" s="15" t="s">
        <v>23819</v>
      </c>
      <c r="AB3141" s="15" t="s">
        <v>23820</v>
      </c>
      <c r="AC3141" s="15">
        <v>129900</v>
      </c>
      <c r="AD3141" s="26">
        <v>41024</v>
      </c>
      <c r="AE3141" s="15" t="s">
        <v>119</v>
      </c>
      <c r="AF3141" s="15" t="s">
        <v>119</v>
      </c>
      <c r="AG3141" s="16">
        <v>1</v>
      </c>
      <c r="AH3141" s="15" t="s">
        <v>23849</v>
      </c>
      <c r="AI3141" s="15" t="s">
        <v>78</v>
      </c>
      <c r="AJ3141" s="15">
        <v>14240.0319824</v>
      </c>
      <c r="AK3141" s="15">
        <v>477.33409875500001</v>
      </c>
      <c r="AL3141" s="15">
        <v>3105523.51015</v>
      </c>
      <c r="AM3141" s="15">
        <v>1414536.97379</v>
      </c>
      <c r="AN3141" s="19">
        <v>43600</v>
      </c>
      <c r="AO3141" s="19">
        <v>94200</v>
      </c>
      <c r="AP3141" s="19">
        <v>0</v>
      </c>
      <c r="AQ3141" s="19">
        <v>700</v>
      </c>
      <c r="AR3141" s="34">
        <f t="shared" si="641"/>
        <v>138500</v>
      </c>
      <c r="AS3141" s="34">
        <v>45000</v>
      </c>
      <c r="AT3141" s="34">
        <v>3000</v>
      </c>
      <c r="AU3141" s="34">
        <v>32480</v>
      </c>
      <c r="AV3141" s="34">
        <v>0</v>
      </c>
      <c r="AW3141" s="35">
        <f t="shared" si="642"/>
        <v>80480</v>
      </c>
      <c r="AX3141" s="34">
        <f t="shared" si="643"/>
        <v>58020</v>
      </c>
      <c r="AY3141" s="36">
        <v>1.3258000000000001</v>
      </c>
      <c r="AZ3141" s="36">
        <v>2.0265</v>
      </c>
      <c r="BA3141" s="22"/>
      <c r="BB3141" s="19">
        <v>1399</v>
      </c>
      <c r="BC3141" s="34">
        <f t="shared" si="644"/>
        <v>769.22916000000009</v>
      </c>
      <c r="BD3141" s="34">
        <f t="shared" si="645"/>
        <v>1175.7753</v>
      </c>
      <c r="BE3141" s="38">
        <v>3.4819999999999997E-2</v>
      </c>
      <c r="BF3141" s="38">
        <f t="shared" si="638"/>
        <v>3.4819999999999997E-2</v>
      </c>
      <c r="BG3141" s="34">
        <v>26.461408859200002</v>
      </c>
      <c r="BH3141" s="34">
        <v>40.446556835999992</v>
      </c>
      <c r="BI3141" s="34">
        <f t="shared" si="646"/>
        <v>742.7677511408001</v>
      </c>
      <c r="BJ3141" s="34">
        <f t="shared" si="647"/>
        <v>1135.3287431640001</v>
      </c>
      <c r="BK3141" s="34">
        <v>0</v>
      </c>
      <c r="BL3141" s="34">
        <v>0</v>
      </c>
      <c r="BM3141" s="34">
        <f t="shared" si="648"/>
        <v>0</v>
      </c>
      <c r="BN3141" s="39">
        <f t="shared" si="639"/>
        <v>742.7677511408001</v>
      </c>
      <c r="BO3141" s="39">
        <f t="shared" si="640"/>
        <v>1135.3287431640001</v>
      </c>
      <c r="BP3141" s="39">
        <f t="shared" si="637"/>
        <v>392.56099202320001</v>
      </c>
    </row>
    <row r="3142" spans="1:68" s="25" customFormat="1" ht="14.25" x14ac:dyDescent="0.2">
      <c r="A3142" s="14">
        <v>2035</v>
      </c>
      <c r="B3142" s="40"/>
      <c r="C3142" s="15" t="s">
        <v>159</v>
      </c>
      <c r="D3142" s="16">
        <v>10654</v>
      </c>
      <c r="E3142" s="15" t="s">
        <v>23850</v>
      </c>
      <c r="F3142" s="15" t="s">
        <v>23851</v>
      </c>
      <c r="G3142" s="17" t="s">
        <v>23852</v>
      </c>
      <c r="H3142" s="17" t="s">
        <v>23853</v>
      </c>
      <c r="I3142" s="17" t="s">
        <v>86</v>
      </c>
      <c r="J3142" s="15" t="s">
        <v>23854</v>
      </c>
      <c r="K3142" s="15" t="s">
        <v>1313</v>
      </c>
      <c r="L3142" s="18" t="s">
        <v>23855</v>
      </c>
      <c r="M3142" s="15" t="s">
        <v>23626</v>
      </c>
      <c r="N3142" s="15" t="s">
        <v>23627</v>
      </c>
      <c r="O3142" s="16">
        <v>510</v>
      </c>
      <c r="P3142" s="15" t="s">
        <v>118</v>
      </c>
      <c r="Q3142" s="15">
        <v>34300</v>
      </c>
      <c r="R3142" s="15">
        <v>91200</v>
      </c>
      <c r="S3142" s="15">
        <v>125500</v>
      </c>
      <c r="T3142" s="15">
        <v>0.43</v>
      </c>
      <c r="U3142" s="15" t="s">
        <v>18717</v>
      </c>
      <c r="V3142" s="15" t="s">
        <v>76</v>
      </c>
      <c r="W3142" s="16">
        <v>1</v>
      </c>
      <c r="X3142" s="16">
        <v>1</v>
      </c>
      <c r="Y3142" s="15">
        <v>19295</v>
      </c>
      <c r="Z3142" s="15">
        <v>0.443</v>
      </c>
      <c r="AA3142" s="15" t="s">
        <v>23778</v>
      </c>
      <c r="AB3142" s="15" t="s">
        <v>23779</v>
      </c>
      <c r="AC3142" s="15">
        <v>120000</v>
      </c>
      <c r="AD3142" s="26">
        <v>42031</v>
      </c>
      <c r="AE3142" s="15" t="s">
        <v>243</v>
      </c>
      <c r="AF3142" s="15" t="s">
        <v>23856</v>
      </c>
      <c r="AG3142" s="16">
        <v>1</v>
      </c>
      <c r="AH3142" s="15" t="s">
        <v>23857</v>
      </c>
      <c r="AI3142" s="15" t="s">
        <v>78</v>
      </c>
      <c r="AJ3142" s="15">
        <v>19295.0229492</v>
      </c>
      <c r="AK3142" s="15">
        <v>567.00047183200002</v>
      </c>
      <c r="AL3142" s="15">
        <v>3105501.5525400001</v>
      </c>
      <c r="AM3142" s="15">
        <v>1414654.5286000001</v>
      </c>
      <c r="AN3142" s="19">
        <v>45800</v>
      </c>
      <c r="AO3142" s="19">
        <v>77200</v>
      </c>
      <c r="AP3142" s="19">
        <v>0</v>
      </c>
      <c r="AQ3142" s="19">
        <v>0</v>
      </c>
      <c r="AR3142" s="34">
        <f t="shared" si="641"/>
        <v>123000</v>
      </c>
      <c r="AS3142" s="34">
        <v>45000</v>
      </c>
      <c r="AT3142" s="34">
        <v>3000</v>
      </c>
      <c r="AU3142" s="34">
        <v>27300</v>
      </c>
      <c r="AV3142" s="34">
        <v>0</v>
      </c>
      <c r="AW3142" s="35">
        <f t="shared" si="642"/>
        <v>75300</v>
      </c>
      <c r="AX3142" s="34">
        <f t="shared" si="643"/>
        <v>47700</v>
      </c>
      <c r="AY3142" s="36">
        <v>1.3258000000000001</v>
      </c>
      <c r="AZ3142" s="36">
        <v>2.0265</v>
      </c>
      <c r="BA3142" s="22"/>
      <c r="BB3142" s="19">
        <v>1230</v>
      </c>
      <c r="BC3142" s="34">
        <f t="shared" si="644"/>
        <v>632.40660000000003</v>
      </c>
      <c r="BD3142" s="34">
        <f t="shared" si="645"/>
        <v>966.64049999999997</v>
      </c>
      <c r="BE3142" s="38">
        <v>3.4819999999999997E-2</v>
      </c>
      <c r="BF3142" s="38">
        <f t="shared" si="638"/>
        <v>3.4819999999999997E-2</v>
      </c>
      <c r="BG3142" s="34">
        <v>22.020397811999999</v>
      </c>
      <c r="BH3142" s="34">
        <v>33.658422209999998</v>
      </c>
      <c r="BI3142" s="34">
        <f t="shared" si="646"/>
        <v>610.38620218799997</v>
      </c>
      <c r="BJ3142" s="34">
        <f t="shared" si="647"/>
        <v>932.98207778999995</v>
      </c>
      <c r="BK3142" s="34">
        <v>0</v>
      </c>
      <c r="BL3142" s="34">
        <v>0</v>
      </c>
      <c r="BM3142" s="34">
        <f t="shared" si="648"/>
        <v>0</v>
      </c>
      <c r="BN3142" s="39">
        <f t="shared" si="639"/>
        <v>610.38620218799997</v>
      </c>
      <c r="BO3142" s="39">
        <f t="shared" si="640"/>
        <v>932.98207778999995</v>
      </c>
      <c r="BP3142" s="39">
        <f t="shared" si="637"/>
        <v>322.59587560199998</v>
      </c>
    </row>
    <row r="3143" spans="1:68" s="25" customFormat="1" ht="14.25" x14ac:dyDescent="0.2">
      <c r="A3143" s="14">
        <v>2036</v>
      </c>
      <c r="B3143" s="40"/>
      <c r="C3143" s="15"/>
      <c r="D3143" s="16">
        <v>35378</v>
      </c>
      <c r="E3143" s="15" t="s">
        <v>23858</v>
      </c>
      <c r="F3143" s="15" t="s">
        <v>23859</v>
      </c>
      <c r="G3143" s="17" t="s">
        <v>23860</v>
      </c>
      <c r="H3143" s="17" t="s">
        <v>23861</v>
      </c>
      <c r="I3143" s="17" t="s">
        <v>86</v>
      </c>
      <c r="J3143" s="15" t="s">
        <v>23862</v>
      </c>
      <c r="K3143" s="15" t="s">
        <v>86</v>
      </c>
      <c r="L3143" s="18" t="s">
        <v>23863</v>
      </c>
      <c r="M3143" s="15" t="s">
        <v>23626</v>
      </c>
      <c r="N3143" s="15" t="s">
        <v>23627</v>
      </c>
      <c r="O3143" s="16">
        <v>510</v>
      </c>
      <c r="P3143" s="15" t="s">
        <v>118</v>
      </c>
      <c r="Q3143" s="15">
        <v>34300</v>
      </c>
      <c r="R3143" s="15">
        <v>84100</v>
      </c>
      <c r="S3143" s="15">
        <v>118400</v>
      </c>
      <c r="T3143" s="15">
        <v>0.43</v>
      </c>
      <c r="U3143" s="15" t="s">
        <v>18717</v>
      </c>
      <c r="V3143" s="15" t="s">
        <v>76</v>
      </c>
      <c r="W3143" s="16">
        <v>1</v>
      </c>
      <c r="X3143" s="16">
        <v>1</v>
      </c>
      <c r="Y3143" s="15">
        <v>18768</v>
      </c>
      <c r="Z3143" s="15">
        <v>0.43099999999999999</v>
      </c>
      <c r="AA3143" s="15" t="s">
        <v>23778</v>
      </c>
      <c r="AB3143" s="15" t="s">
        <v>23779</v>
      </c>
      <c r="AC3143" s="15">
        <v>80000</v>
      </c>
      <c r="AD3143" s="26">
        <v>38376</v>
      </c>
      <c r="AE3143" s="15" t="s">
        <v>119</v>
      </c>
      <c r="AF3143" s="15" t="s">
        <v>119</v>
      </c>
      <c r="AG3143" s="16">
        <v>1</v>
      </c>
      <c r="AH3143" s="15" t="s">
        <v>23864</v>
      </c>
      <c r="AI3143" s="15" t="s">
        <v>78</v>
      </c>
      <c r="AJ3143" s="15">
        <v>18767.7233887</v>
      </c>
      <c r="AK3143" s="15">
        <v>560.79987545899996</v>
      </c>
      <c r="AL3143" s="15">
        <v>3105505.6779800002</v>
      </c>
      <c r="AM3143" s="15">
        <v>1414766.4024</v>
      </c>
      <c r="AN3143" s="19">
        <v>45800</v>
      </c>
      <c r="AO3143" s="19">
        <v>89600</v>
      </c>
      <c r="AP3143" s="19">
        <v>0</v>
      </c>
      <c r="AQ3143" s="19">
        <v>0</v>
      </c>
      <c r="AR3143" s="34">
        <f t="shared" si="641"/>
        <v>135400</v>
      </c>
      <c r="AS3143" s="34">
        <v>45000</v>
      </c>
      <c r="AT3143" s="34">
        <v>3000</v>
      </c>
      <c r="AU3143" s="34">
        <v>31640</v>
      </c>
      <c r="AV3143" s="34">
        <v>0</v>
      </c>
      <c r="AW3143" s="35">
        <f t="shared" si="642"/>
        <v>79640</v>
      </c>
      <c r="AX3143" s="34">
        <f t="shared" si="643"/>
        <v>55760</v>
      </c>
      <c r="AY3143" s="36">
        <v>1.3258000000000001</v>
      </c>
      <c r="AZ3143" s="36">
        <v>2.0265</v>
      </c>
      <c r="BA3143" s="22"/>
      <c r="BB3143" s="19">
        <v>1354</v>
      </c>
      <c r="BC3143" s="34">
        <f t="shared" si="644"/>
        <v>739.2660800000001</v>
      </c>
      <c r="BD3143" s="34">
        <f t="shared" si="645"/>
        <v>1129.9764</v>
      </c>
      <c r="BE3143" s="38">
        <v>3.4819999999999997E-2</v>
      </c>
      <c r="BF3143" s="38">
        <f t="shared" si="638"/>
        <v>3.4819999999999997E-2</v>
      </c>
      <c r="BG3143" s="34">
        <v>25.741244905600002</v>
      </c>
      <c r="BH3143" s="34">
        <v>39.345778247999995</v>
      </c>
      <c r="BI3143" s="34">
        <f t="shared" si="646"/>
        <v>713.52483509440015</v>
      </c>
      <c r="BJ3143" s="34">
        <f t="shared" si="647"/>
        <v>1090.630621752</v>
      </c>
      <c r="BK3143" s="34">
        <v>0</v>
      </c>
      <c r="BL3143" s="34">
        <v>0</v>
      </c>
      <c r="BM3143" s="34">
        <f t="shared" si="648"/>
        <v>0</v>
      </c>
      <c r="BN3143" s="39">
        <f t="shared" si="639"/>
        <v>713.52483509440015</v>
      </c>
      <c r="BO3143" s="39">
        <f t="shared" si="640"/>
        <v>1090.630621752</v>
      </c>
      <c r="BP3143" s="39">
        <f t="shared" si="637"/>
        <v>377.10578665759988</v>
      </c>
    </row>
    <row r="3144" spans="1:68" s="25" customFormat="1" ht="14.25" x14ac:dyDescent="0.2">
      <c r="A3144" s="14">
        <v>2037</v>
      </c>
      <c r="B3144" s="40"/>
      <c r="C3144" s="15" t="s">
        <v>23865</v>
      </c>
      <c r="D3144" s="16">
        <v>20610</v>
      </c>
      <c r="E3144" s="15" t="s">
        <v>23866</v>
      </c>
      <c r="F3144" s="15" t="s">
        <v>23865</v>
      </c>
      <c r="G3144" s="17" t="s">
        <v>23867</v>
      </c>
      <c r="H3144" s="17" t="s">
        <v>23868</v>
      </c>
      <c r="I3144" s="17" t="s">
        <v>86</v>
      </c>
      <c r="J3144" s="15" t="s">
        <v>23869</v>
      </c>
      <c r="K3144" s="15" t="s">
        <v>3652</v>
      </c>
      <c r="L3144" s="18" t="s">
        <v>23870</v>
      </c>
      <c r="M3144" s="15" t="s">
        <v>23626</v>
      </c>
      <c r="N3144" s="15" t="s">
        <v>23627</v>
      </c>
      <c r="O3144" s="16">
        <v>510</v>
      </c>
      <c r="P3144" s="15" t="s">
        <v>118</v>
      </c>
      <c r="Q3144" s="15">
        <v>41600</v>
      </c>
      <c r="R3144" s="15">
        <v>98300</v>
      </c>
      <c r="S3144" s="15">
        <v>139900</v>
      </c>
      <c r="T3144" s="15">
        <v>0.39</v>
      </c>
      <c r="U3144" s="15" t="s">
        <v>18717</v>
      </c>
      <c r="V3144" s="15" t="s">
        <v>76</v>
      </c>
      <c r="W3144" s="16">
        <v>1</v>
      </c>
      <c r="X3144" s="16">
        <v>1</v>
      </c>
      <c r="Y3144" s="15">
        <v>14545</v>
      </c>
      <c r="Z3144" s="15">
        <v>0.33400000000000002</v>
      </c>
      <c r="AA3144" s="15" t="s">
        <v>78</v>
      </c>
      <c r="AB3144" s="15" t="s">
        <v>78</v>
      </c>
      <c r="AC3144" s="15">
        <v>121500</v>
      </c>
      <c r="AD3144" s="26">
        <v>41004</v>
      </c>
      <c r="AE3144" s="15" t="s">
        <v>119</v>
      </c>
      <c r="AF3144" s="15" t="s">
        <v>119</v>
      </c>
      <c r="AG3144" s="16">
        <v>1</v>
      </c>
      <c r="AH3144" s="15" t="s">
        <v>23871</v>
      </c>
      <c r="AI3144" s="15" t="s">
        <v>78</v>
      </c>
      <c r="AJ3144" s="15">
        <v>14545.3347168</v>
      </c>
      <c r="AK3144" s="15">
        <v>499.449696539</v>
      </c>
      <c r="AL3144" s="15">
        <v>3105508.9820500002</v>
      </c>
      <c r="AM3144" s="15">
        <v>1414864.3500699999</v>
      </c>
      <c r="AN3144" s="19">
        <v>41600</v>
      </c>
      <c r="AO3144" s="19">
        <v>92300</v>
      </c>
      <c r="AP3144" s="19">
        <v>0</v>
      </c>
      <c r="AQ3144" s="19">
        <v>0</v>
      </c>
      <c r="AR3144" s="34">
        <f t="shared" si="641"/>
        <v>133900</v>
      </c>
      <c r="AS3144" s="34">
        <v>45000</v>
      </c>
      <c r="AT3144" s="34">
        <v>3000</v>
      </c>
      <c r="AU3144" s="34">
        <v>31115</v>
      </c>
      <c r="AV3144" s="34">
        <v>0</v>
      </c>
      <c r="AW3144" s="35">
        <f t="shared" si="642"/>
        <v>79115</v>
      </c>
      <c r="AX3144" s="34">
        <f t="shared" si="643"/>
        <v>54785</v>
      </c>
      <c r="AY3144" s="36">
        <v>1.3258000000000001</v>
      </c>
      <c r="AZ3144" s="36">
        <v>2.0265</v>
      </c>
      <c r="BA3144" s="22"/>
      <c r="BB3144" s="19">
        <v>1339</v>
      </c>
      <c r="BC3144" s="34">
        <f t="shared" si="644"/>
        <v>726.33953000000008</v>
      </c>
      <c r="BD3144" s="34">
        <f t="shared" si="645"/>
        <v>1110.2180250000001</v>
      </c>
      <c r="BE3144" s="38">
        <v>3.4819999999999997E-2</v>
      </c>
      <c r="BF3144" s="38">
        <f t="shared" si="638"/>
        <v>3.4819999999999997E-2</v>
      </c>
      <c r="BG3144" s="34">
        <v>25.291142434600001</v>
      </c>
      <c r="BH3144" s="34">
        <v>38.6577916305</v>
      </c>
      <c r="BI3144" s="34">
        <f t="shared" si="646"/>
        <v>701.04838756540005</v>
      </c>
      <c r="BJ3144" s="34">
        <f t="shared" si="647"/>
        <v>1071.5602333695001</v>
      </c>
      <c r="BK3144" s="34">
        <v>0</v>
      </c>
      <c r="BL3144" s="34">
        <v>0</v>
      </c>
      <c r="BM3144" s="34">
        <f t="shared" si="648"/>
        <v>0</v>
      </c>
      <c r="BN3144" s="39">
        <f t="shared" si="639"/>
        <v>701.04838756540005</v>
      </c>
      <c r="BO3144" s="39">
        <f t="shared" si="640"/>
        <v>1071.5602333695001</v>
      </c>
      <c r="BP3144" s="39">
        <f t="shared" ref="BP3144:BP3203" si="649">BO3144-BN3144</f>
        <v>370.51184580410006</v>
      </c>
    </row>
    <row r="3145" spans="1:68" s="25" customFormat="1" ht="14.25" x14ac:dyDescent="0.2">
      <c r="A3145" s="14">
        <v>2038</v>
      </c>
      <c r="B3145" s="40"/>
      <c r="C3145" s="15"/>
      <c r="D3145" s="16">
        <v>32012</v>
      </c>
      <c r="E3145" s="15" t="s">
        <v>23872</v>
      </c>
      <c r="F3145" s="15" t="s">
        <v>23873</v>
      </c>
      <c r="G3145" s="17" t="s">
        <v>23874</v>
      </c>
      <c r="H3145" s="17" t="s">
        <v>23875</v>
      </c>
      <c r="I3145" s="17" t="s">
        <v>23876</v>
      </c>
      <c r="J3145" s="15" t="s">
        <v>23877</v>
      </c>
      <c r="K3145" s="15" t="s">
        <v>86</v>
      </c>
      <c r="L3145" s="18" t="s">
        <v>23878</v>
      </c>
      <c r="M3145" s="15" t="s">
        <v>23626</v>
      </c>
      <c r="N3145" s="15" t="s">
        <v>23627</v>
      </c>
      <c r="O3145" s="16">
        <v>510</v>
      </c>
      <c r="P3145" s="15" t="s">
        <v>118</v>
      </c>
      <c r="Q3145" s="15">
        <v>29700</v>
      </c>
      <c r="R3145" s="15">
        <v>55700</v>
      </c>
      <c r="S3145" s="15">
        <v>85400</v>
      </c>
      <c r="T3145" s="15">
        <v>0.24</v>
      </c>
      <c r="U3145" s="15" t="s">
        <v>18717</v>
      </c>
      <c r="V3145" s="15" t="s">
        <v>76</v>
      </c>
      <c r="W3145" s="16">
        <v>1</v>
      </c>
      <c r="X3145" s="16">
        <v>0</v>
      </c>
      <c r="Y3145" s="15">
        <v>10241</v>
      </c>
      <c r="Z3145" s="15">
        <v>0.23499999999999999</v>
      </c>
      <c r="AA3145" s="15" t="s">
        <v>23628</v>
      </c>
      <c r="AB3145" s="15" t="s">
        <v>23629</v>
      </c>
      <c r="AC3145" s="15">
        <v>0</v>
      </c>
      <c r="AD3145" s="15"/>
      <c r="AE3145" s="15" t="s">
        <v>1583</v>
      </c>
      <c r="AF3145" s="15" t="s">
        <v>23879</v>
      </c>
      <c r="AG3145" s="16">
        <v>1</v>
      </c>
      <c r="AH3145" s="15" t="s">
        <v>23880</v>
      </c>
      <c r="AI3145" s="15" t="s">
        <v>78</v>
      </c>
      <c r="AJ3145" s="15">
        <v>10240.5805664</v>
      </c>
      <c r="AK3145" s="15">
        <v>416.21333312000002</v>
      </c>
      <c r="AL3145" s="15">
        <v>3105677.1217200002</v>
      </c>
      <c r="AM3145" s="15">
        <v>1414948.6850300001</v>
      </c>
      <c r="AN3145" s="19">
        <v>0</v>
      </c>
      <c r="AO3145" s="19">
        <v>0</v>
      </c>
      <c r="AP3145" s="19">
        <v>29700</v>
      </c>
      <c r="AQ3145" s="19">
        <v>54900</v>
      </c>
      <c r="AR3145" s="34">
        <f t="shared" si="641"/>
        <v>84600</v>
      </c>
      <c r="AS3145" s="34">
        <v>0</v>
      </c>
      <c r="AT3145" s="34">
        <v>0</v>
      </c>
      <c r="AU3145" s="34">
        <v>0</v>
      </c>
      <c r="AV3145" s="34">
        <v>0</v>
      </c>
      <c r="AW3145" s="35">
        <f t="shared" si="642"/>
        <v>0</v>
      </c>
      <c r="AX3145" s="34">
        <f t="shared" si="643"/>
        <v>84600</v>
      </c>
      <c r="AY3145" s="36">
        <v>1.3258000000000001</v>
      </c>
      <c r="AZ3145" s="36">
        <v>2.0265</v>
      </c>
      <c r="BA3145" s="22"/>
      <c r="BB3145" s="19">
        <v>1692</v>
      </c>
      <c r="BC3145" s="34">
        <f t="shared" si="644"/>
        <v>1121.6268</v>
      </c>
      <c r="BD3145" s="34">
        <f t="shared" si="645"/>
        <v>1714.4189999999999</v>
      </c>
      <c r="BE3145" s="38">
        <v>3.4819999999999997E-2</v>
      </c>
      <c r="BF3145" s="38">
        <f t="shared" si="638"/>
        <v>3.4819999999999997E-2</v>
      </c>
      <c r="BG3145" s="34">
        <v>0</v>
      </c>
      <c r="BH3145" s="34">
        <v>0</v>
      </c>
      <c r="BI3145" s="34">
        <f t="shared" si="646"/>
        <v>1121.6268</v>
      </c>
      <c r="BJ3145" s="34">
        <f t="shared" si="647"/>
        <v>1714.4189999999999</v>
      </c>
      <c r="BK3145" s="34">
        <v>0</v>
      </c>
      <c r="BL3145" s="34">
        <v>22.418999999999869</v>
      </c>
      <c r="BM3145" s="34">
        <f t="shared" si="648"/>
        <v>22.418999999999869</v>
      </c>
      <c r="BN3145" s="39">
        <f t="shared" si="639"/>
        <v>1121.6268</v>
      </c>
      <c r="BO3145" s="39">
        <f t="shared" si="640"/>
        <v>1692</v>
      </c>
      <c r="BP3145" s="39">
        <f t="shared" si="649"/>
        <v>570.3732</v>
      </c>
    </row>
    <row r="3146" spans="1:68" s="25" customFormat="1" ht="14.25" x14ac:dyDescent="0.2">
      <c r="A3146" s="14">
        <v>2039</v>
      </c>
      <c r="B3146" s="40"/>
      <c r="C3146" s="15"/>
      <c r="D3146" s="16">
        <v>168</v>
      </c>
      <c r="E3146" s="15" t="s">
        <v>23881</v>
      </c>
      <c r="F3146" s="15" t="s">
        <v>23882</v>
      </c>
      <c r="G3146" s="17" t="s">
        <v>23883</v>
      </c>
      <c r="H3146" s="17" t="s">
        <v>23884</v>
      </c>
      <c r="I3146" s="17" t="s">
        <v>86</v>
      </c>
      <c r="J3146" s="15" t="s">
        <v>23885</v>
      </c>
      <c r="K3146" s="15" t="s">
        <v>7694</v>
      </c>
      <c r="L3146" s="18" t="s">
        <v>23886</v>
      </c>
      <c r="M3146" s="15" t="s">
        <v>23626</v>
      </c>
      <c r="N3146" s="15" t="s">
        <v>23627</v>
      </c>
      <c r="O3146" s="16">
        <v>510</v>
      </c>
      <c r="P3146" s="15" t="s">
        <v>118</v>
      </c>
      <c r="Q3146" s="15">
        <v>29700</v>
      </c>
      <c r="R3146" s="15">
        <v>82100</v>
      </c>
      <c r="S3146" s="15">
        <v>111800</v>
      </c>
      <c r="T3146" s="15">
        <v>0.24</v>
      </c>
      <c r="U3146" s="15" t="s">
        <v>18717</v>
      </c>
      <c r="V3146" s="15" t="s">
        <v>76</v>
      </c>
      <c r="W3146" s="16">
        <v>1</v>
      </c>
      <c r="X3146" s="16">
        <v>0</v>
      </c>
      <c r="Y3146" s="15">
        <v>10240</v>
      </c>
      <c r="Z3146" s="15">
        <v>0.23499999999999999</v>
      </c>
      <c r="AA3146" s="15" t="s">
        <v>23628</v>
      </c>
      <c r="AB3146" s="15" t="s">
        <v>23629</v>
      </c>
      <c r="AC3146" s="15">
        <v>0</v>
      </c>
      <c r="AD3146" s="15"/>
      <c r="AE3146" s="15" t="s">
        <v>243</v>
      </c>
      <c r="AF3146" s="15" t="s">
        <v>23887</v>
      </c>
      <c r="AG3146" s="16">
        <v>1</v>
      </c>
      <c r="AH3146" s="15" t="s">
        <v>23888</v>
      </c>
      <c r="AI3146" s="15" t="s">
        <v>78</v>
      </c>
      <c r="AJ3146" s="15">
        <v>10239.6433105</v>
      </c>
      <c r="AK3146" s="15">
        <v>415.99266301</v>
      </c>
      <c r="AL3146" s="15">
        <v>3105756.99976</v>
      </c>
      <c r="AM3146" s="15">
        <v>1414945.36628</v>
      </c>
      <c r="AN3146" s="19">
        <v>29700</v>
      </c>
      <c r="AO3146" s="19">
        <v>77800</v>
      </c>
      <c r="AP3146" s="19">
        <v>0</v>
      </c>
      <c r="AQ3146" s="19">
        <v>2800</v>
      </c>
      <c r="AR3146" s="34">
        <f t="shared" si="641"/>
        <v>110300</v>
      </c>
      <c r="AS3146" s="34">
        <v>45000</v>
      </c>
      <c r="AT3146" s="34">
        <v>3000</v>
      </c>
      <c r="AU3146" s="34">
        <v>21875</v>
      </c>
      <c r="AV3146" s="34">
        <v>0</v>
      </c>
      <c r="AW3146" s="35">
        <f t="shared" si="642"/>
        <v>69875</v>
      </c>
      <c r="AX3146" s="34">
        <f t="shared" si="643"/>
        <v>40425</v>
      </c>
      <c r="AY3146" s="36">
        <v>1.3258000000000001</v>
      </c>
      <c r="AZ3146" s="36">
        <v>2.0265</v>
      </c>
      <c r="BA3146" s="22"/>
      <c r="BB3146" s="19">
        <v>1159</v>
      </c>
      <c r="BC3146" s="34">
        <f t="shared" si="644"/>
        <v>535.95465000000002</v>
      </c>
      <c r="BD3146" s="34">
        <f t="shared" si="645"/>
        <v>819.212625</v>
      </c>
      <c r="BE3146" s="38">
        <v>3.4819999999999997E-2</v>
      </c>
      <c r="BF3146" s="38">
        <f t="shared" si="638"/>
        <v>3.4819999999999997E-2</v>
      </c>
      <c r="BG3146" s="34">
        <v>17.369338944999999</v>
      </c>
      <c r="BH3146" s="34">
        <v>26.549227162499999</v>
      </c>
      <c r="BI3146" s="34">
        <f t="shared" si="646"/>
        <v>518.58531105500003</v>
      </c>
      <c r="BJ3146" s="34">
        <f t="shared" si="647"/>
        <v>792.66339783750004</v>
      </c>
      <c r="BK3146" s="34">
        <v>0</v>
      </c>
      <c r="BL3146" s="34">
        <v>0</v>
      </c>
      <c r="BM3146" s="34">
        <f t="shared" si="648"/>
        <v>0</v>
      </c>
      <c r="BN3146" s="39">
        <f t="shared" si="639"/>
        <v>518.58531105500003</v>
      </c>
      <c r="BO3146" s="39">
        <f t="shared" si="640"/>
        <v>792.66339783750004</v>
      </c>
      <c r="BP3146" s="39">
        <f t="shared" si="649"/>
        <v>274.07808678250001</v>
      </c>
    </row>
    <row r="3147" spans="1:68" s="25" customFormat="1" ht="14.25" x14ac:dyDescent="0.2">
      <c r="A3147" s="14">
        <v>2040</v>
      </c>
      <c r="B3147" s="40"/>
      <c r="C3147" s="15" t="s">
        <v>150</v>
      </c>
      <c r="D3147" s="16">
        <v>35196</v>
      </c>
      <c r="E3147" s="15" t="s">
        <v>23889</v>
      </c>
      <c r="F3147" s="15" t="s">
        <v>23890</v>
      </c>
      <c r="G3147" s="17" t="s">
        <v>23891</v>
      </c>
      <c r="H3147" s="17" t="s">
        <v>23892</v>
      </c>
      <c r="I3147" s="17" t="s">
        <v>86</v>
      </c>
      <c r="J3147" s="15" t="s">
        <v>23893</v>
      </c>
      <c r="K3147" s="15" t="s">
        <v>86</v>
      </c>
      <c r="L3147" s="18" t="s">
        <v>23894</v>
      </c>
      <c r="M3147" s="15" t="s">
        <v>23626</v>
      </c>
      <c r="N3147" s="15" t="s">
        <v>23627</v>
      </c>
      <c r="O3147" s="16">
        <v>510</v>
      </c>
      <c r="P3147" s="15" t="s">
        <v>118</v>
      </c>
      <c r="Q3147" s="15">
        <v>29700</v>
      </c>
      <c r="R3147" s="15">
        <v>124800</v>
      </c>
      <c r="S3147" s="15">
        <v>154500</v>
      </c>
      <c r="T3147" s="15">
        <v>0.24</v>
      </c>
      <c r="U3147" s="15" t="s">
        <v>18717</v>
      </c>
      <c r="V3147" s="15" t="s">
        <v>76</v>
      </c>
      <c r="W3147" s="16">
        <v>1</v>
      </c>
      <c r="X3147" s="16">
        <v>0</v>
      </c>
      <c r="Y3147" s="15">
        <v>10240</v>
      </c>
      <c r="Z3147" s="15">
        <v>0.23499999999999999</v>
      </c>
      <c r="AA3147" s="15" t="s">
        <v>23628</v>
      </c>
      <c r="AB3147" s="15" t="s">
        <v>23629</v>
      </c>
      <c r="AC3147" s="15">
        <v>0</v>
      </c>
      <c r="AD3147" s="15"/>
      <c r="AE3147" s="15" t="s">
        <v>78</v>
      </c>
      <c r="AF3147" s="15" t="s">
        <v>78</v>
      </c>
      <c r="AG3147" s="16">
        <v>1</v>
      </c>
      <c r="AH3147" s="15" t="s">
        <v>23895</v>
      </c>
      <c r="AI3147" s="15" t="s">
        <v>78</v>
      </c>
      <c r="AJ3147" s="15">
        <v>10239.6630859</v>
      </c>
      <c r="AK3147" s="15">
        <v>415.99297545100001</v>
      </c>
      <c r="AL3147" s="15">
        <v>3105836.9275500001</v>
      </c>
      <c r="AM3147" s="15">
        <v>1414941.95312</v>
      </c>
      <c r="AN3147" s="19">
        <v>29700</v>
      </c>
      <c r="AO3147" s="19">
        <v>127000</v>
      </c>
      <c r="AP3147" s="19">
        <v>0</v>
      </c>
      <c r="AQ3147" s="19">
        <v>0</v>
      </c>
      <c r="AR3147" s="34">
        <f t="shared" si="641"/>
        <v>156700</v>
      </c>
      <c r="AS3147" s="34">
        <v>45000</v>
      </c>
      <c r="AT3147" s="34">
        <v>0</v>
      </c>
      <c r="AU3147" s="34">
        <v>39095</v>
      </c>
      <c r="AV3147" s="34">
        <v>12480</v>
      </c>
      <c r="AW3147" s="35">
        <f t="shared" si="642"/>
        <v>96575</v>
      </c>
      <c r="AX3147" s="34">
        <f t="shared" si="643"/>
        <v>60125</v>
      </c>
      <c r="AY3147" s="36">
        <v>1.3258000000000001</v>
      </c>
      <c r="AZ3147" s="36">
        <v>2.0265</v>
      </c>
      <c r="BA3147" s="22"/>
      <c r="BB3147" s="19">
        <v>1567</v>
      </c>
      <c r="BC3147" s="34">
        <f t="shared" si="644"/>
        <v>797.13725000000011</v>
      </c>
      <c r="BD3147" s="34">
        <f t="shared" si="645"/>
        <v>1218.433125</v>
      </c>
      <c r="BE3147" s="38">
        <v>3.4819999999999997E-2</v>
      </c>
      <c r="BF3147" s="38">
        <f t="shared" si="638"/>
        <v>3.4819999999999997E-2</v>
      </c>
      <c r="BG3147" s="34">
        <v>27.756319045000001</v>
      </c>
      <c r="BH3147" s="34">
        <v>42.425841412499999</v>
      </c>
      <c r="BI3147" s="34">
        <f t="shared" si="646"/>
        <v>769.38093095500005</v>
      </c>
      <c r="BJ3147" s="34">
        <f t="shared" si="647"/>
        <v>1176.0072835875001</v>
      </c>
      <c r="BK3147" s="34">
        <v>0</v>
      </c>
      <c r="BL3147" s="34">
        <v>0</v>
      </c>
      <c r="BM3147" s="34">
        <f t="shared" si="648"/>
        <v>0</v>
      </c>
      <c r="BN3147" s="39">
        <f t="shared" si="639"/>
        <v>769.38093095500005</v>
      </c>
      <c r="BO3147" s="39">
        <f t="shared" si="640"/>
        <v>1176.0072835875001</v>
      </c>
      <c r="BP3147" s="39">
        <f t="shared" si="649"/>
        <v>406.62635263250002</v>
      </c>
    </row>
    <row r="3148" spans="1:68" s="25" customFormat="1" ht="14.25" x14ac:dyDescent="0.2">
      <c r="A3148" s="14">
        <v>2041</v>
      </c>
      <c r="B3148" s="40"/>
      <c r="C3148" s="15"/>
      <c r="D3148" s="16">
        <v>13659</v>
      </c>
      <c r="E3148" s="15" t="s">
        <v>23896</v>
      </c>
      <c r="F3148" s="15" t="s">
        <v>23897</v>
      </c>
      <c r="G3148" s="17" t="s">
        <v>23898</v>
      </c>
      <c r="H3148" s="17" t="s">
        <v>23899</v>
      </c>
      <c r="I3148" s="17" t="s">
        <v>88</v>
      </c>
      <c r="J3148" s="15" t="s">
        <v>23900</v>
      </c>
      <c r="K3148" s="15" t="s">
        <v>13538</v>
      </c>
      <c r="L3148" s="18" t="s">
        <v>23901</v>
      </c>
      <c r="M3148" s="15" t="s">
        <v>23626</v>
      </c>
      <c r="N3148" s="15" t="s">
        <v>23627</v>
      </c>
      <c r="O3148" s="16">
        <v>510</v>
      </c>
      <c r="P3148" s="15" t="s">
        <v>118</v>
      </c>
      <c r="Q3148" s="15">
        <v>29700</v>
      </c>
      <c r="R3148" s="15">
        <v>101500</v>
      </c>
      <c r="S3148" s="15">
        <v>131200</v>
      </c>
      <c r="T3148" s="15">
        <v>0.24</v>
      </c>
      <c r="U3148" s="15" t="s">
        <v>18717</v>
      </c>
      <c r="V3148" s="15" t="s">
        <v>76</v>
      </c>
      <c r="W3148" s="16">
        <v>1</v>
      </c>
      <c r="X3148" s="16">
        <v>1</v>
      </c>
      <c r="Y3148" s="15">
        <v>10240</v>
      </c>
      <c r="Z3148" s="15">
        <v>0.23499999999999999</v>
      </c>
      <c r="AA3148" s="15" t="s">
        <v>23628</v>
      </c>
      <c r="AB3148" s="15" t="s">
        <v>23629</v>
      </c>
      <c r="AC3148" s="15">
        <v>0</v>
      </c>
      <c r="AD3148" s="26">
        <v>42261</v>
      </c>
      <c r="AE3148" s="15" t="s">
        <v>222</v>
      </c>
      <c r="AF3148" s="15" t="s">
        <v>23902</v>
      </c>
      <c r="AG3148" s="16">
        <v>1</v>
      </c>
      <c r="AH3148" s="15" t="s">
        <v>23903</v>
      </c>
      <c r="AI3148" s="15" t="s">
        <v>78</v>
      </c>
      <c r="AJ3148" s="15">
        <v>10239.6655273</v>
      </c>
      <c r="AK3148" s="15">
        <v>415.99302870999998</v>
      </c>
      <c r="AL3148" s="15">
        <v>3105916.8553300002</v>
      </c>
      <c r="AM3148" s="15">
        <v>1414938.53957</v>
      </c>
      <c r="AN3148" s="19">
        <v>29700</v>
      </c>
      <c r="AO3148" s="19">
        <v>101900</v>
      </c>
      <c r="AP3148" s="19">
        <v>0</v>
      </c>
      <c r="AQ3148" s="19">
        <v>0</v>
      </c>
      <c r="AR3148" s="34">
        <f t="shared" si="641"/>
        <v>131600</v>
      </c>
      <c r="AS3148" s="34">
        <v>45000</v>
      </c>
      <c r="AT3148" s="34">
        <v>0</v>
      </c>
      <c r="AU3148" s="34">
        <v>30310</v>
      </c>
      <c r="AV3148" s="34">
        <v>0</v>
      </c>
      <c r="AW3148" s="35">
        <f t="shared" si="642"/>
        <v>75310</v>
      </c>
      <c r="AX3148" s="34">
        <f t="shared" si="643"/>
        <v>56290</v>
      </c>
      <c r="AY3148" s="36">
        <v>1.3258000000000001</v>
      </c>
      <c r="AZ3148" s="36">
        <v>2.0265</v>
      </c>
      <c r="BA3148" s="22"/>
      <c r="BB3148" s="19">
        <v>1316</v>
      </c>
      <c r="BC3148" s="34">
        <f t="shared" si="644"/>
        <v>746.29282000000001</v>
      </c>
      <c r="BD3148" s="34">
        <f t="shared" si="645"/>
        <v>1140.71685</v>
      </c>
      <c r="BE3148" s="38">
        <v>3.4819999999999997E-2</v>
      </c>
      <c r="BF3148" s="38">
        <f t="shared" si="638"/>
        <v>3.4819999999999997E-2</v>
      </c>
      <c r="BG3148" s="34">
        <v>25.985915992399999</v>
      </c>
      <c r="BH3148" s="34">
        <v>39.719760717</v>
      </c>
      <c r="BI3148" s="34">
        <f t="shared" si="646"/>
        <v>720.3069040076</v>
      </c>
      <c r="BJ3148" s="34">
        <f t="shared" si="647"/>
        <v>1100.9970892829999</v>
      </c>
      <c r="BK3148" s="34">
        <v>0</v>
      </c>
      <c r="BL3148" s="34">
        <v>0</v>
      </c>
      <c r="BM3148" s="34">
        <f t="shared" si="648"/>
        <v>0</v>
      </c>
      <c r="BN3148" s="39">
        <f t="shared" si="639"/>
        <v>720.3069040076</v>
      </c>
      <c r="BO3148" s="39">
        <f t="shared" si="640"/>
        <v>1100.9970892829999</v>
      </c>
      <c r="BP3148" s="39">
        <f t="shared" si="649"/>
        <v>380.69018527539993</v>
      </c>
    </row>
    <row r="3149" spans="1:68" s="25" customFormat="1" ht="14.25" x14ac:dyDescent="0.2">
      <c r="A3149" s="14">
        <v>2042</v>
      </c>
      <c r="B3149" s="40"/>
      <c r="C3149" s="15" t="s">
        <v>23904</v>
      </c>
      <c r="D3149" s="16">
        <v>28389</v>
      </c>
      <c r="E3149" s="15" t="s">
        <v>23905</v>
      </c>
      <c r="F3149" s="15" t="s">
        <v>23904</v>
      </c>
      <c r="G3149" s="17" t="s">
        <v>23906</v>
      </c>
      <c r="H3149" s="17" t="s">
        <v>23907</v>
      </c>
      <c r="I3149" s="17" t="s">
        <v>86</v>
      </c>
      <c r="J3149" s="15" t="s">
        <v>23908</v>
      </c>
      <c r="K3149" s="15" t="s">
        <v>2392</v>
      </c>
      <c r="L3149" s="18" t="s">
        <v>23909</v>
      </c>
      <c r="M3149" s="15" t="s">
        <v>23626</v>
      </c>
      <c r="N3149" s="15" t="s">
        <v>23627</v>
      </c>
      <c r="O3149" s="16">
        <v>510</v>
      </c>
      <c r="P3149" s="15" t="s">
        <v>118</v>
      </c>
      <c r="Q3149" s="15">
        <v>29700</v>
      </c>
      <c r="R3149" s="15">
        <v>77800</v>
      </c>
      <c r="S3149" s="15">
        <v>107500</v>
      </c>
      <c r="T3149" s="15">
        <v>0.23499999999999999</v>
      </c>
      <c r="U3149" s="15" t="s">
        <v>18717</v>
      </c>
      <c r="V3149" s="15" t="s">
        <v>76</v>
      </c>
      <c r="W3149" s="16">
        <v>1</v>
      </c>
      <c r="X3149" s="16">
        <v>1</v>
      </c>
      <c r="Y3149" s="15">
        <v>10240</v>
      </c>
      <c r="Z3149" s="15">
        <v>0.23499999999999999</v>
      </c>
      <c r="AA3149" s="15" t="s">
        <v>23628</v>
      </c>
      <c r="AB3149" s="15" t="s">
        <v>23629</v>
      </c>
      <c r="AC3149" s="15">
        <v>115900</v>
      </c>
      <c r="AD3149" s="26">
        <v>41663</v>
      </c>
      <c r="AE3149" s="15" t="s">
        <v>119</v>
      </c>
      <c r="AF3149" s="15" t="s">
        <v>119</v>
      </c>
      <c r="AG3149" s="16">
        <v>1</v>
      </c>
      <c r="AH3149" s="15" t="s">
        <v>23910</v>
      </c>
      <c r="AI3149" s="15" t="s">
        <v>78</v>
      </c>
      <c r="AJ3149" s="15">
        <v>10239.5993652</v>
      </c>
      <c r="AK3149" s="15">
        <v>415.99197944999997</v>
      </c>
      <c r="AL3149" s="15">
        <v>3105996.7829399998</v>
      </c>
      <c r="AM3149" s="15">
        <v>1414935.1261400001</v>
      </c>
      <c r="AN3149" s="19">
        <v>29700</v>
      </c>
      <c r="AO3149" s="19">
        <v>72300</v>
      </c>
      <c r="AP3149" s="19">
        <v>0</v>
      </c>
      <c r="AQ3149" s="19">
        <v>5300</v>
      </c>
      <c r="AR3149" s="34">
        <f t="shared" si="641"/>
        <v>107300</v>
      </c>
      <c r="AS3149" s="34">
        <v>45000</v>
      </c>
      <c r="AT3149" s="34">
        <v>3000</v>
      </c>
      <c r="AU3149" s="34">
        <v>19950</v>
      </c>
      <c r="AV3149" s="34">
        <v>0</v>
      </c>
      <c r="AW3149" s="35">
        <f t="shared" si="642"/>
        <v>67950</v>
      </c>
      <c r="AX3149" s="34">
        <f t="shared" si="643"/>
        <v>39350</v>
      </c>
      <c r="AY3149" s="36">
        <v>1.3258000000000001</v>
      </c>
      <c r="AZ3149" s="36">
        <v>2.0265</v>
      </c>
      <c r="BA3149" s="22"/>
      <c r="BB3149" s="19">
        <v>1179</v>
      </c>
      <c r="BC3149" s="34">
        <f t="shared" si="644"/>
        <v>521.70230000000004</v>
      </c>
      <c r="BD3149" s="34">
        <f t="shared" si="645"/>
        <v>797.42774999999995</v>
      </c>
      <c r="BE3149" s="38">
        <v>3.4819999999999997E-2</v>
      </c>
      <c r="BF3149" s="38">
        <f t="shared" si="638"/>
        <v>3.4819999999999997E-2</v>
      </c>
      <c r="BG3149" s="34">
        <v>15.718963217999999</v>
      </c>
      <c r="BH3149" s="34">
        <v>24.026609564999998</v>
      </c>
      <c r="BI3149" s="34">
        <f t="shared" si="646"/>
        <v>505.98333678200004</v>
      </c>
      <c r="BJ3149" s="34">
        <f t="shared" si="647"/>
        <v>773.401140435</v>
      </c>
      <c r="BK3149" s="34">
        <v>0</v>
      </c>
      <c r="BL3149" s="34">
        <v>0</v>
      </c>
      <c r="BM3149" s="34">
        <f t="shared" si="648"/>
        <v>0</v>
      </c>
      <c r="BN3149" s="39">
        <f t="shared" si="639"/>
        <v>505.98333678200004</v>
      </c>
      <c r="BO3149" s="39">
        <f t="shared" si="640"/>
        <v>773.401140435</v>
      </c>
      <c r="BP3149" s="39">
        <f t="shared" si="649"/>
        <v>267.41780365299996</v>
      </c>
    </row>
    <row r="3150" spans="1:68" s="25" customFormat="1" ht="14.25" x14ac:dyDescent="0.2">
      <c r="A3150" s="14">
        <v>2043</v>
      </c>
      <c r="B3150" s="40"/>
      <c r="C3150" s="15" t="s">
        <v>176</v>
      </c>
      <c r="D3150" s="16">
        <v>26979</v>
      </c>
      <c r="E3150" s="15" t="s">
        <v>23911</v>
      </c>
      <c r="F3150" s="15" t="s">
        <v>23912</v>
      </c>
      <c r="G3150" s="17" t="s">
        <v>23913</v>
      </c>
      <c r="H3150" s="17" t="s">
        <v>23914</v>
      </c>
      <c r="I3150" s="17" t="s">
        <v>86</v>
      </c>
      <c r="J3150" s="15" t="s">
        <v>23915</v>
      </c>
      <c r="K3150" s="15" t="s">
        <v>841</v>
      </c>
      <c r="L3150" s="18" t="s">
        <v>23916</v>
      </c>
      <c r="M3150" s="15" t="s">
        <v>23626</v>
      </c>
      <c r="N3150" s="15" t="s">
        <v>23627</v>
      </c>
      <c r="O3150" s="16">
        <v>510</v>
      </c>
      <c r="P3150" s="15" t="s">
        <v>118</v>
      </c>
      <c r="Q3150" s="15">
        <v>29700</v>
      </c>
      <c r="R3150" s="15">
        <v>89800</v>
      </c>
      <c r="S3150" s="15">
        <v>119500</v>
      </c>
      <c r="T3150" s="15">
        <v>0.24</v>
      </c>
      <c r="U3150" s="15" t="s">
        <v>18717</v>
      </c>
      <c r="V3150" s="15" t="s">
        <v>76</v>
      </c>
      <c r="W3150" s="16">
        <v>1</v>
      </c>
      <c r="X3150" s="16">
        <v>1</v>
      </c>
      <c r="Y3150" s="15">
        <v>10240</v>
      </c>
      <c r="Z3150" s="15">
        <v>0.23499999999999999</v>
      </c>
      <c r="AA3150" s="15" t="s">
        <v>23628</v>
      </c>
      <c r="AB3150" s="15" t="s">
        <v>23629</v>
      </c>
      <c r="AC3150" s="15">
        <v>120000</v>
      </c>
      <c r="AD3150" s="26">
        <v>42208</v>
      </c>
      <c r="AE3150" s="15" t="s">
        <v>363</v>
      </c>
      <c r="AF3150" s="15" t="s">
        <v>23917</v>
      </c>
      <c r="AG3150" s="16">
        <v>1</v>
      </c>
      <c r="AH3150" s="15" t="s">
        <v>23918</v>
      </c>
      <c r="AI3150" s="15" t="s">
        <v>78</v>
      </c>
      <c r="AJ3150" s="15">
        <v>10239.5205078</v>
      </c>
      <c r="AK3150" s="15">
        <v>415.98813849200002</v>
      </c>
      <c r="AL3150" s="15">
        <v>3106076.7121899999</v>
      </c>
      <c r="AM3150" s="15">
        <v>1414931.7572300001</v>
      </c>
      <c r="AN3150" s="19">
        <v>29700</v>
      </c>
      <c r="AO3150" s="19">
        <v>90100</v>
      </c>
      <c r="AP3150" s="19">
        <v>0</v>
      </c>
      <c r="AQ3150" s="19">
        <v>0</v>
      </c>
      <c r="AR3150" s="34">
        <f t="shared" si="641"/>
        <v>119800</v>
      </c>
      <c r="AS3150" s="34">
        <v>45000</v>
      </c>
      <c r="AT3150" s="34">
        <v>3000</v>
      </c>
      <c r="AU3150" s="34">
        <v>26180</v>
      </c>
      <c r="AV3150" s="34">
        <v>0</v>
      </c>
      <c r="AW3150" s="35">
        <f t="shared" si="642"/>
        <v>74180</v>
      </c>
      <c r="AX3150" s="34">
        <f t="shared" si="643"/>
        <v>45620</v>
      </c>
      <c r="AY3150" s="36">
        <v>1.3258000000000001</v>
      </c>
      <c r="AZ3150" s="36">
        <v>2.0265</v>
      </c>
      <c r="BA3150" s="22"/>
      <c r="BB3150" s="19">
        <v>1198</v>
      </c>
      <c r="BC3150" s="34">
        <f t="shared" si="644"/>
        <v>604.82996000000003</v>
      </c>
      <c r="BD3150" s="34">
        <f t="shared" si="645"/>
        <v>924.48929999999996</v>
      </c>
      <c r="BE3150" s="38">
        <v>3.4819999999999997E-2</v>
      </c>
      <c r="BF3150" s="38">
        <f t="shared" si="638"/>
        <v>3.4819999999999997E-2</v>
      </c>
      <c r="BG3150" s="34">
        <v>21.060179207199997</v>
      </c>
      <c r="BH3150" s="34">
        <v>32.190717425999999</v>
      </c>
      <c r="BI3150" s="34">
        <f t="shared" si="646"/>
        <v>583.76978079280002</v>
      </c>
      <c r="BJ3150" s="34">
        <f t="shared" si="647"/>
        <v>892.29858257399997</v>
      </c>
      <c r="BK3150" s="34">
        <v>0</v>
      </c>
      <c r="BL3150" s="34">
        <v>0</v>
      </c>
      <c r="BM3150" s="34">
        <f t="shared" si="648"/>
        <v>0</v>
      </c>
      <c r="BN3150" s="39">
        <f t="shared" si="639"/>
        <v>583.76978079280002</v>
      </c>
      <c r="BO3150" s="39">
        <f t="shared" si="640"/>
        <v>892.29858257399997</v>
      </c>
      <c r="BP3150" s="39">
        <f t="shared" si="649"/>
        <v>308.52880178119995</v>
      </c>
    </row>
    <row r="3151" spans="1:68" s="25" customFormat="1" ht="14.25" x14ac:dyDescent="0.2">
      <c r="A3151" s="14">
        <v>2044</v>
      </c>
      <c r="B3151" s="40"/>
      <c r="C3151" s="15" t="s">
        <v>176</v>
      </c>
      <c r="D3151" s="16">
        <v>21932</v>
      </c>
      <c r="E3151" s="15" t="s">
        <v>23919</v>
      </c>
      <c r="F3151" s="15" t="s">
        <v>23920</v>
      </c>
      <c r="G3151" s="17" t="s">
        <v>23921</v>
      </c>
      <c r="H3151" s="17" t="s">
        <v>23922</v>
      </c>
      <c r="I3151" s="17" t="s">
        <v>86</v>
      </c>
      <c r="J3151" s="15" t="s">
        <v>23923</v>
      </c>
      <c r="K3151" s="15" t="s">
        <v>20061</v>
      </c>
      <c r="L3151" s="18" t="s">
        <v>23924</v>
      </c>
      <c r="M3151" s="15" t="s">
        <v>23626</v>
      </c>
      <c r="N3151" s="15" t="s">
        <v>23627</v>
      </c>
      <c r="O3151" s="16">
        <v>510</v>
      </c>
      <c r="P3151" s="15" t="s">
        <v>118</v>
      </c>
      <c r="Q3151" s="15">
        <v>29700</v>
      </c>
      <c r="R3151" s="15">
        <v>96400</v>
      </c>
      <c r="S3151" s="15">
        <v>126100</v>
      </c>
      <c r="T3151" s="15">
        <v>0.24</v>
      </c>
      <c r="U3151" s="15" t="s">
        <v>18717</v>
      </c>
      <c r="V3151" s="15" t="s">
        <v>76</v>
      </c>
      <c r="W3151" s="16">
        <v>1</v>
      </c>
      <c r="X3151" s="16">
        <v>1</v>
      </c>
      <c r="Y3151" s="15">
        <v>10260</v>
      </c>
      <c r="Z3151" s="15">
        <v>0.23599999999999999</v>
      </c>
      <c r="AA3151" s="15" t="s">
        <v>23628</v>
      </c>
      <c r="AB3151" s="15" t="s">
        <v>23629</v>
      </c>
      <c r="AC3151" s="15">
        <v>0</v>
      </c>
      <c r="AD3151" s="26">
        <v>41731</v>
      </c>
      <c r="AE3151" s="15" t="s">
        <v>137</v>
      </c>
      <c r="AF3151" s="15" t="s">
        <v>23925</v>
      </c>
      <c r="AG3151" s="16">
        <v>1</v>
      </c>
      <c r="AH3151" s="15" t="s">
        <v>23926</v>
      </c>
      <c r="AI3151" s="15" t="s">
        <v>78</v>
      </c>
      <c r="AJ3151" s="15">
        <v>10259.6540527</v>
      </c>
      <c r="AK3151" s="15">
        <v>416.300716749</v>
      </c>
      <c r="AL3151" s="15">
        <v>3106156.7251200001</v>
      </c>
      <c r="AM3151" s="15">
        <v>1414928.4638700001</v>
      </c>
      <c r="AN3151" s="19">
        <v>29700</v>
      </c>
      <c r="AO3151" s="19">
        <v>96800</v>
      </c>
      <c r="AP3151" s="19">
        <v>0</v>
      </c>
      <c r="AQ3151" s="19">
        <v>100</v>
      </c>
      <c r="AR3151" s="34">
        <f t="shared" si="641"/>
        <v>126600</v>
      </c>
      <c r="AS3151" s="34">
        <v>45000</v>
      </c>
      <c r="AT3151" s="34">
        <v>0</v>
      </c>
      <c r="AU3151" s="34">
        <v>28525</v>
      </c>
      <c r="AV3151" s="34">
        <v>0</v>
      </c>
      <c r="AW3151" s="35">
        <f t="shared" si="642"/>
        <v>73525</v>
      </c>
      <c r="AX3151" s="34">
        <f t="shared" si="643"/>
        <v>53075</v>
      </c>
      <c r="AY3151" s="36">
        <v>1.3258000000000001</v>
      </c>
      <c r="AZ3151" s="36">
        <v>2.0265</v>
      </c>
      <c r="BA3151" s="22"/>
      <c r="BB3151" s="19">
        <v>1268</v>
      </c>
      <c r="BC3151" s="34">
        <f t="shared" si="644"/>
        <v>703.66835000000003</v>
      </c>
      <c r="BD3151" s="34">
        <f t="shared" si="645"/>
        <v>1075.564875</v>
      </c>
      <c r="BE3151" s="38">
        <v>3.4819999999999997E-2</v>
      </c>
      <c r="BF3151" s="38">
        <f t="shared" si="638"/>
        <v>3.4819999999999997E-2</v>
      </c>
      <c r="BG3151" s="34">
        <v>24.455567591000001</v>
      </c>
      <c r="BH3151" s="34">
        <v>37.380606217500002</v>
      </c>
      <c r="BI3151" s="34">
        <f t="shared" si="646"/>
        <v>679.21278240900006</v>
      </c>
      <c r="BJ3151" s="34">
        <f t="shared" si="647"/>
        <v>1038.1842687825001</v>
      </c>
      <c r="BK3151" s="34">
        <v>0</v>
      </c>
      <c r="BL3151" s="34">
        <v>0</v>
      </c>
      <c r="BM3151" s="34">
        <f t="shared" si="648"/>
        <v>0</v>
      </c>
      <c r="BN3151" s="39">
        <f t="shared" si="639"/>
        <v>679.21278240900006</v>
      </c>
      <c r="BO3151" s="39">
        <f t="shared" si="640"/>
        <v>1038.1842687825001</v>
      </c>
      <c r="BP3151" s="39">
        <f t="shared" si="649"/>
        <v>358.97148637350006</v>
      </c>
    </row>
    <row r="3152" spans="1:68" s="25" customFormat="1" ht="25.5" x14ac:dyDescent="0.2">
      <c r="A3152" s="14">
        <v>2045</v>
      </c>
      <c r="B3152" s="40"/>
      <c r="C3152" s="15"/>
      <c r="D3152" s="16">
        <v>29594</v>
      </c>
      <c r="E3152" s="15" t="s">
        <v>23927</v>
      </c>
      <c r="F3152" s="15" t="s">
        <v>23928</v>
      </c>
      <c r="G3152" s="17" t="s">
        <v>23929</v>
      </c>
      <c r="H3152" s="17" t="s">
        <v>23930</v>
      </c>
      <c r="I3152" s="17" t="s">
        <v>86</v>
      </c>
      <c r="J3152" s="15" t="s">
        <v>23931</v>
      </c>
      <c r="K3152" s="15" t="s">
        <v>5204</v>
      </c>
      <c r="L3152" s="18" t="s">
        <v>23932</v>
      </c>
      <c r="M3152" s="15" t="s">
        <v>23626</v>
      </c>
      <c r="N3152" s="15" t="s">
        <v>23627</v>
      </c>
      <c r="O3152" s="16">
        <v>510</v>
      </c>
      <c r="P3152" s="15" t="s">
        <v>118</v>
      </c>
      <c r="Q3152" s="15">
        <v>29700</v>
      </c>
      <c r="R3152" s="15">
        <v>93200</v>
      </c>
      <c r="S3152" s="15">
        <v>122900</v>
      </c>
      <c r="T3152" s="15">
        <v>0.24</v>
      </c>
      <c r="U3152" s="15" t="s">
        <v>18717</v>
      </c>
      <c r="V3152" s="15" t="s">
        <v>76</v>
      </c>
      <c r="W3152" s="16">
        <v>1</v>
      </c>
      <c r="X3152" s="16">
        <v>0</v>
      </c>
      <c r="Y3152" s="15">
        <v>10219</v>
      </c>
      <c r="Z3152" s="15">
        <v>0.23499999999999999</v>
      </c>
      <c r="AA3152" s="15" t="s">
        <v>23628</v>
      </c>
      <c r="AB3152" s="15" t="s">
        <v>23629</v>
      </c>
      <c r="AC3152" s="15">
        <v>0</v>
      </c>
      <c r="AD3152" s="15"/>
      <c r="AE3152" s="15" t="s">
        <v>147</v>
      </c>
      <c r="AF3152" s="15" t="s">
        <v>23933</v>
      </c>
      <c r="AG3152" s="16">
        <v>1</v>
      </c>
      <c r="AH3152" s="15" t="s">
        <v>23934</v>
      </c>
      <c r="AI3152" s="15" t="s">
        <v>78</v>
      </c>
      <c r="AJ3152" s="15">
        <v>10218.6303711</v>
      </c>
      <c r="AK3152" s="15">
        <v>415.65961019399998</v>
      </c>
      <c r="AL3152" s="15">
        <v>3106236.66505</v>
      </c>
      <c r="AM3152" s="15">
        <v>1414925.38268</v>
      </c>
      <c r="AN3152" s="19">
        <v>29700</v>
      </c>
      <c r="AO3152" s="19">
        <v>101400</v>
      </c>
      <c r="AP3152" s="19">
        <v>0</v>
      </c>
      <c r="AQ3152" s="19">
        <v>0</v>
      </c>
      <c r="AR3152" s="34">
        <f t="shared" si="641"/>
        <v>131100</v>
      </c>
      <c r="AS3152" s="34">
        <v>45000</v>
      </c>
      <c r="AT3152" s="34">
        <v>0</v>
      </c>
      <c r="AU3152" s="34">
        <v>30135</v>
      </c>
      <c r="AV3152" s="34">
        <v>0</v>
      </c>
      <c r="AW3152" s="35">
        <f t="shared" si="642"/>
        <v>75135</v>
      </c>
      <c r="AX3152" s="34">
        <f t="shared" si="643"/>
        <v>55965</v>
      </c>
      <c r="AY3152" s="36">
        <v>1.3258000000000001</v>
      </c>
      <c r="AZ3152" s="36">
        <v>2.0265</v>
      </c>
      <c r="BA3152" s="22"/>
      <c r="BB3152" s="19">
        <v>1311</v>
      </c>
      <c r="BC3152" s="34">
        <f t="shared" si="644"/>
        <v>741.98397</v>
      </c>
      <c r="BD3152" s="34">
        <f t="shared" si="645"/>
        <v>1134.130725</v>
      </c>
      <c r="BE3152" s="38">
        <v>3.4819999999999997E-2</v>
      </c>
      <c r="BF3152" s="38">
        <f t="shared" si="638"/>
        <v>3.4819999999999997E-2</v>
      </c>
      <c r="BG3152" s="34">
        <v>25.835881835399999</v>
      </c>
      <c r="BH3152" s="34">
        <v>39.490431844499994</v>
      </c>
      <c r="BI3152" s="34">
        <f t="shared" si="646"/>
        <v>716.14808816460004</v>
      </c>
      <c r="BJ3152" s="34">
        <f t="shared" si="647"/>
        <v>1094.6402931554999</v>
      </c>
      <c r="BK3152" s="34">
        <v>0</v>
      </c>
      <c r="BL3152" s="34">
        <v>0</v>
      </c>
      <c r="BM3152" s="34">
        <f t="shared" si="648"/>
        <v>0</v>
      </c>
      <c r="BN3152" s="39">
        <f t="shared" si="639"/>
        <v>716.14808816460004</v>
      </c>
      <c r="BO3152" s="39">
        <f t="shared" si="640"/>
        <v>1094.6402931554999</v>
      </c>
      <c r="BP3152" s="39">
        <f t="shared" si="649"/>
        <v>378.49220499089984</v>
      </c>
    </row>
    <row r="3153" spans="1:68" s="25" customFormat="1" ht="14.25" x14ac:dyDescent="0.2">
      <c r="A3153" s="14">
        <v>2046</v>
      </c>
      <c r="B3153" s="40"/>
      <c r="C3153" s="15" t="s">
        <v>176</v>
      </c>
      <c r="D3153" s="16">
        <v>15771</v>
      </c>
      <c r="E3153" s="15" t="s">
        <v>23935</v>
      </c>
      <c r="F3153" s="15" t="s">
        <v>23936</v>
      </c>
      <c r="G3153" s="17" t="s">
        <v>23937</v>
      </c>
      <c r="H3153" s="17" t="s">
        <v>23938</v>
      </c>
      <c r="I3153" s="17" t="s">
        <v>86</v>
      </c>
      <c r="J3153" s="15" t="s">
        <v>23939</v>
      </c>
      <c r="K3153" s="15" t="s">
        <v>2543</v>
      </c>
      <c r="L3153" s="18" t="s">
        <v>23940</v>
      </c>
      <c r="M3153" s="15" t="s">
        <v>23626</v>
      </c>
      <c r="N3153" s="15" t="s">
        <v>23627</v>
      </c>
      <c r="O3153" s="16">
        <v>510</v>
      </c>
      <c r="P3153" s="15" t="s">
        <v>118</v>
      </c>
      <c r="Q3153" s="15">
        <v>29700</v>
      </c>
      <c r="R3153" s="15">
        <v>84700</v>
      </c>
      <c r="S3153" s="15">
        <v>114400</v>
      </c>
      <c r="T3153" s="15">
        <v>0.24</v>
      </c>
      <c r="U3153" s="15" t="s">
        <v>18717</v>
      </c>
      <c r="V3153" s="15" t="s">
        <v>76</v>
      </c>
      <c r="W3153" s="16">
        <v>1</v>
      </c>
      <c r="X3153" s="16">
        <v>0</v>
      </c>
      <c r="Y3153" s="15">
        <v>10239</v>
      </c>
      <c r="Z3153" s="15">
        <v>0.23499999999999999</v>
      </c>
      <c r="AA3153" s="15" t="s">
        <v>23628</v>
      </c>
      <c r="AB3153" s="15" t="s">
        <v>23629</v>
      </c>
      <c r="AC3153" s="15">
        <v>0</v>
      </c>
      <c r="AD3153" s="15"/>
      <c r="AE3153" s="15" t="s">
        <v>243</v>
      </c>
      <c r="AF3153" s="15" t="s">
        <v>23941</v>
      </c>
      <c r="AG3153" s="16">
        <v>1</v>
      </c>
      <c r="AH3153" s="15" t="s">
        <v>23942</v>
      </c>
      <c r="AI3153" s="15" t="s">
        <v>78</v>
      </c>
      <c r="AJ3153" s="15">
        <v>10239.1572266</v>
      </c>
      <c r="AK3153" s="15">
        <v>415.97956916999999</v>
      </c>
      <c r="AL3153" s="15">
        <v>3106316.5201400002</v>
      </c>
      <c r="AM3153" s="15">
        <v>1414922.17447</v>
      </c>
      <c r="AN3153" s="19">
        <v>0</v>
      </c>
      <c r="AO3153" s="19">
        <v>0</v>
      </c>
      <c r="AP3153" s="19">
        <v>29700</v>
      </c>
      <c r="AQ3153" s="19">
        <v>84000</v>
      </c>
      <c r="AR3153" s="34">
        <f t="shared" si="641"/>
        <v>113700</v>
      </c>
      <c r="AS3153" s="34">
        <v>0</v>
      </c>
      <c r="AT3153" s="34">
        <v>0</v>
      </c>
      <c r="AU3153" s="34">
        <v>0</v>
      </c>
      <c r="AV3153" s="34">
        <v>0</v>
      </c>
      <c r="AW3153" s="35">
        <f t="shared" si="642"/>
        <v>0</v>
      </c>
      <c r="AX3153" s="34">
        <f t="shared" si="643"/>
        <v>113700</v>
      </c>
      <c r="AY3153" s="36">
        <v>1.3258000000000001</v>
      </c>
      <c r="AZ3153" s="36">
        <v>2.0265</v>
      </c>
      <c r="BA3153" s="22"/>
      <c r="BB3153" s="19">
        <v>2274</v>
      </c>
      <c r="BC3153" s="34">
        <f t="shared" si="644"/>
        <v>1507.4346</v>
      </c>
      <c r="BD3153" s="34">
        <f t="shared" si="645"/>
        <v>2304.1304999999998</v>
      </c>
      <c r="BE3153" s="38">
        <v>3.4819999999999997E-2</v>
      </c>
      <c r="BF3153" s="38">
        <f t="shared" si="638"/>
        <v>3.4819999999999997E-2</v>
      </c>
      <c r="BG3153" s="34">
        <v>0</v>
      </c>
      <c r="BH3153" s="34">
        <v>0</v>
      </c>
      <c r="BI3153" s="34">
        <f t="shared" si="646"/>
        <v>1507.4346</v>
      </c>
      <c r="BJ3153" s="34">
        <f t="shared" si="647"/>
        <v>2304.1304999999998</v>
      </c>
      <c r="BK3153" s="34">
        <v>0</v>
      </c>
      <c r="BL3153" s="34">
        <v>30.130499999999756</v>
      </c>
      <c r="BM3153" s="34">
        <f t="shared" si="648"/>
        <v>30.130499999999756</v>
      </c>
      <c r="BN3153" s="39">
        <f t="shared" si="639"/>
        <v>1507.4346</v>
      </c>
      <c r="BO3153" s="39">
        <f t="shared" si="640"/>
        <v>2274</v>
      </c>
      <c r="BP3153" s="39">
        <f t="shared" si="649"/>
        <v>766.56539999999995</v>
      </c>
    </row>
    <row r="3154" spans="1:68" s="25" customFormat="1" ht="14.25" x14ac:dyDescent="0.2">
      <c r="A3154" s="14">
        <v>2047</v>
      </c>
      <c r="B3154" s="40"/>
      <c r="C3154" s="15"/>
      <c r="D3154" s="16">
        <v>16261</v>
      </c>
      <c r="E3154" s="15" t="s">
        <v>23943</v>
      </c>
      <c r="F3154" s="15" t="s">
        <v>23944</v>
      </c>
      <c r="G3154" s="17" t="s">
        <v>23945</v>
      </c>
      <c r="H3154" s="17" t="s">
        <v>23946</v>
      </c>
      <c r="I3154" s="17" t="s">
        <v>86</v>
      </c>
      <c r="J3154" s="15" t="s">
        <v>23947</v>
      </c>
      <c r="K3154" s="15" t="s">
        <v>990</v>
      </c>
      <c r="L3154" s="18" t="s">
        <v>23948</v>
      </c>
      <c r="M3154" s="15" t="s">
        <v>23626</v>
      </c>
      <c r="N3154" s="15" t="s">
        <v>23627</v>
      </c>
      <c r="O3154" s="16">
        <v>419</v>
      </c>
      <c r="P3154" s="15" t="s">
        <v>895</v>
      </c>
      <c r="Q3154" s="15">
        <v>29700</v>
      </c>
      <c r="R3154" s="15">
        <v>99200</v>
      </c>
      <c r="S3154" s="15">
        <v>128900</v>
      </c>
      <c r="T3154" s="15">
        <v>0.24</v>
      </c>
      <c r="U3154" s="15" t="s">
        <v>18717</v>
      </c>
      <c r="V3154" s="15" t="s">
        <v>76</v>
      </c>
      <c r="W3154" s="16">
        <v>1</v>
      </c>
      <c r="X3154" s="16">
        <v>0</v>
      </c>
      <c r="Y3154" s="15">
        <v>10264</v>
      </c>
      <c r="Z3154" s="15">
        <v>0.23599999999999999</v>
      </c>
      <c r="AA3154" s="15" t="s">
        <v>23628</v>
      </c>
      <c r="AB3154" s="15" t="s">
        <v>23629</v>
      </c>
      <c r="AC3154" s="15">
        <v>0</v>
      </c>
      <c r="AD3154" s="15"/>
      <c r="AE3154" s="15" t="s">
        <v>1056</v>
      </c>
      <c r="AF3154" s="15" t="s">
        <v>23949</v>
      </c>
      <c r="AG3154" s="16">
        <v>1</v>
      </c>
      <c r="AH3154" s="15" t="s">
        <v>23950</v>
      </c>
      <c r="AI3154" s="15" t="s">
        <v>78</v>
      </c>
      <c r="AJ3154" s="15">
        <v>10263.9536133</v>
      </c>
      <c r="AK3154" s="15">
        <v>416.36808767100001</v>
      </c>
      <c r="AL3154" s="15">
        <v>3106396.5518899998</v>
      </c>
      <c r="AM3154" s="15">
        <v>1414918.9515800001</v>
      </c>
      <c r="AN3154" s="19">
        <v>29700</v>
      </c>
      <c r="AO3154" s="19">
        <v>103000</v>
      </c>
      <c r="AP3154" s="19">
        <v>0</v>
      </c>
      <c r="AQ3154" s="19">
        <v>0</v>
      </c>
      <c r="AR3154" s="34">
        <f t="shared" si="641"/>
        <v>132700</v>
      </c>
      <c r="AS3154" s="34">
        <v>0</v>
      </c>
      <c r="AT3154" s="34">
        <v>0</v>
      </c>
      <c r="AU3154" s="34">
        <v>0</v>
      </c>
      <c r="AV3154" s="34">
        <v>0</v>
      </c>
      <c r="AW3154" s="35">
        <f t="shared" si="642"/>
        <v>0</v>
      </c>
      <c r="AX3154" s="34">
        <f t="shared" si="643"/>
        <v>132700</v>
      </c>
      <c r="AY3154" s="36">
        <v>1.3258000000000001</v>
      </c>
      <c r="AZ3154" s="36">
        <v>2.0265</v>
      </c>
      <c r="BA3154" s="22"/>
      <c r="BB3154" s="19">
        <v>2654</v>
      </c>
      <c r="BC3154" s="34">
        <f t="shared" si="644"/>
        <v>1759.3366000000001</v>
      </c>
      <c r="BD3154" s="34">
        <f t="shared" si="645"/>
        <v>2689.1655000000001</v>
      </c>
      <c r="BE3154" s="38">
        <v>3.4819999999999997E-2</v>
      </c>
      <c r="BF3154" s="38">
        <f t="shared" si="638"/>
        <v>3.4819999999999997E-2</v>
      </c>
      <c r="BG3154" s="34">
        <v>0</v>
      </c>
      <c r="BH3154" s="34">
        <v>0</v>
      </c>
      <c r="BI3154" s="34">
        <f t="shared" si="646"/>
        <v>1759.3366000000001</v>
      </c>
      <c r="BJ3154" s="34">
        <f t="shared" si="647"/>
        <v>2689.1655000000001</v>
      </c>
      <c r="BK3154" s="34">
        <v>0</v>
      </c>
      <c r="BL3154" s="34">
        <v>35.165500000000065</v>
      </c>
      <c r="BM3154" s="34">
        <f t="shared" si="648"/>
        <v>35.165500000000065</v>
      </c>
      <c r="BN3154" s="39">
        <f t="shared" si="639"/>
        <v>1759.3366000000001</v>
      </c>
      <c r="BO3154" s="39">
        <f t="shared" si="640"/>
        <v>2654</v>
      </c>
      <c r="BP3154" s="39">
        <f t="shared" si="649"/>
        <v>894.66339999999991</v>
      </c>
    </row>
    <row r="3155" spans="1:68" s="25" customFormat="1" ht="14.25" x14ac:dyDescent="0.2">
      <c r="A3155" s="14">
        <v>2048</v>
      </c>
      <c r="B3155" s="40"/>
      <c r="C3155" s="15" t="s">
        <v>23951</v>
      </c>
      <c r="D3155" s="16">
        <v>30287</v>
      </c>
      <c r="E3155" s="15" t="s">
        <v>23952</v>
      </c>
      <c r="F3155" s="15" t="s">
        <v>23951</v>
      </c>
      <c r="G3155" s="17" t="s">
        <v>23953</v>
      </c>
      <c r="H3155" s="17" t="s">
        <v>23954</v>
      </c>
      <c r="I3155" s="17" t="s">
        <v>86</v>
      </c>
      <c r="J3155" s="15" t="s">
        <v>23955</v>
      </c>
      <c r="K3155" s="15" t="s">
        <v>391</v>
      </c>
      <c r="L3155" s="18" t="s">
        <v>23956</v>
      </c>
      <c r="M3155" s="15" t="s">
        <v>23626</v>
      </c>
      <c r="N3155" s="15" t="s">
        <v>23627</v>
      </c>
      <c r="O3155" s="16">
        <v>510</v>
      </c>
      <c r="P3155" s="15" t="s">
        <v>118</v>
      </c>
      <c r="Q3155" s="15">
        <v>29700</v>
      </c>
      <c r="R3155" s="15">
        <v>60700</v>
      </c>
      <c r="S3155" s="15">
        <v>90400</v>
      </c>
      <c r="T3155" s="15">
        <v>0.24</v>
      </c>
      <c r="U3155" s="15" t="s">
        <v>18717</v>
      </c>
      <c r="V3155" s="15" t="s">
        <v>76</v>
      </c>
      <c r="W3155" s="16">
        <v>1</v>
      </c>
      <c r="X3155" s="16">
        <v>1</v>
      </c>
      <c r="Y3155" s="15">
        <v>10333</v>
      </c>
      <c r="Z3155" s="15">
        <v>0.23699999999999999</v>
      </c>
      <c r="AA3155" s="15" t="s">
        <v>23628</v>
      </c>
      <c r="AB3155" s="15" t="s">
        <v>23629</v>
      </c>
      <c r="AC3155" s="15">
        <v>88500</v>
      </c>
      <c r="AD3155" s="26">
        <v>37340</v>
      </c>
      <c r="AE3155" s="15" t="s">
        <v>183</v>
      </c>
      <c r="AF3155" s="15" t="s">
        <v>16906</v>
      </c>
      <c r="AG3155" s="16">
        <v>1</v>
      </c>
      <c r="AH3155" s="15" t="s">
        <v>23957</v>
      </c>
      <c r="AI3155" s="15" t="s">
        <v>78</v>
      </c>
      <c r="AJ3155" s="15">
        <v>10333.3457031</v>
      </c>
      <c r="AK3155" s="15">
        <v>418.46497052799998</v>
      </c>
      <c r="AL3155" s="15">
        <v>3105672.4850599999</v>
      </c>
      <c r="AM3155" s="15">
        <v>1414819.8633099999</v>
      </c>
      <c r="AN3155" s="19">
        <v>29700</v>
      </c>
      <c r="AO3155" s="19">
        <v>60400</v>
      </c>
      <c r="AP3155" s="19">
        <v>0</v>
      </c>
      <c r="AQ3155" s="19">
        <v>1000</v>
      </c>
      <c r="AR3155" s="34">
        <f t="shared" si="641"/>
        <v>91100</v>
      </c>
      <c r="AS3155" s="34">
        <v>45000</v>
      </c>
      <c r="AT3155" s="34">
        <v>3000</v>
      </c>
      <c r="AU3155" s="34">
        <v>15785</v>
      </c>
      <c r="AV3155" s="34">
        <v>0</v>
      </c>
      <c r="AW3155" s="35">
        <f t="shared" si="642"/>
        <v>63785</v>
      </c>
      <c r="AX3155" s="34">
        <f t="shared" si="643"/>
        <v>27315</v>
      </c>
      <c r="AY3155" s="36">
        <v>1.3258000000000001</v>
      </c>
      <c r="AZ3155" s="36">
        <v>2.0265</v>
      </c>
      <c r="BA3155" s="22"/>
      <c r="BB3155" s="19">
        <v>931</v>
      </c>
      <c r="BC3155" s="34">
        <f t="shared" si="644"/>
        <v>362.14227</v>
      </c>
      <c r="BD3155" s="34">
        <f t="shared" si="645"/>
        <v>553.53847499999995</v>
      </c>
      <c r="BE3155" s="38">
        <v>3.4819999999999997E-2</v>
      </c>
      <c r="BF3155" s="38">
        <f t="shared" si="638"/>
        <v>3.4819999999999997E-2</v>
      </c>
      <c r="BG3155" s="34">
        <v>12.1481502814</v>
      </c>
      <c r="BH3155" s="34">
        <v>18.568582399499999</v>
      </c>
      <c r="BI3155" s="34">
        <f t="shared" si="646"/>
        <v>349.99411971860002</v>
      </c>
      <c r="BJ3155" s="34">
        <f t="shared" si="647"/>
        <v>534.96989260049997</v>
      </c>
      <c r="BK3155" s="34">
        <v>0</v>
      </c>
      <c r="BL3155" s="34">
        <v>0</v>
      </c>
      <c r="BM3155" s="34">
        <f t="shared" si="648"/>
        <v>0</v>
      </c>
      <c r="BN3155" s="39">
        <f t="shared" si="639"/>
        <v>349.99411971860002</v>
      </c>
      <c r="BO3155" s="39">
        <f t="shared" si="640"/>
        <v>534.96989260049997</v>
      </c>
      <c r="BP3155" s="39">
        <f t="shared" si="649"/>
        <v>184.97577288189996</v>
      </c>
    </row>
    <row r="3156" spans="1:68" s="25" customFormat="1" ht="14.25" x14ac:dyDescent="0.2">
      <c r="A3156" s="14">
        <v>2049</v>
      </c>
      <c r="B3156" s="40"/>
      <c r="C3156" s="15"/>
      <c r="D3156" s="16">
        <v>8870</v>
      </c>
      <c r="E3156" s="15" t="s">
        <v>23958</v>
      </c>
      <c r="F3156" s="15" t="s">
        <v>23959</v>
      </c>
      <c r="G3156" s="17" t="s">
        <v>23960</v>
      </c>
      <c r="H3156" s="17" t="s">
        <v>23961</v>
      </c>
      <c r="I3156" s="17" t="s">
        <v>86</v>
      </c>
      <c r="J3156" s="15" t="s">
        <v>23962</v>
      </c>
      <c r="K3156" s="15" t="s">
        <v>12696</v>
      </c>
      <c r="L3156" s="18" t="s">
        <v>23963</v>
      </c>
      <c r="M3156" s="15" t="s">
        <v>23626</v>
      </c>
      <c r="N3156" s="15" t="s">
        <v>23627</v>
      </c>
      <c r="O3156" s="16">
        <v>510</v>
      </c>
      <c r="P3156" s="15" t="s">
        <v>118</v>
      </c>
      <c r="Q3156" s="15">
        <v>29700</v>
      </c>
      <c r="R3156" s="15">
        <v>79900</v>
      </c>
      <c r="S3156" s="15">
        <v>109600</v>
      </c>
      <c r="T3156" s="15">
        <v>0.24</v>
      </c>
      <c r="U3156" s="15" t="s">
        <v>18717</v>
      </c>
      <c r="V3156" s="15" t="s">
        <v>76</v>
      </c>
      <c r="W3156" s="16">
        <v>1</v>
      </c>
      <c r="X3156" s="16">
        <v>1</v>
      </c>
      <c r="Y3156" s="15">
        <v>10250</v>
      </c>
      <c r="Z3156" s="15">
        <v>0.23499999999999999</v>
      </c>
      <c r="AA3156" s="15" t="s">
        <v>23628</v>
      </c>
      <c r="AB3156" s="15" t="s">
        <v>23629</v>
      </c>
      <c r="AC3156" s="15">
        <v>77000</v>
      </c>
      <c r="AD3156" s="26">
        <v>37085</v>
      </c>
      <c r="AE3156" s="15" t="s">
        <v>211</v>
      </c>
      <c r="AF3156" s="15" t="s">
        <v>12166</v>
      </c>
      <c r="AG3156" s="16">
        <v>1</v>
      </c>
      <c r="AH3156" s="15" t="s">
        <v>23964</v>
      </c>
      <c r="AI3156" s="15" t="s">
        <v>78</v>
      </c>
      <c r="AJ3156" s="15">
        <v>10250.4987793</v>
      </c>
      <c r="AK3156" s="15">
        <v>416.67044124900002</v>
      </c>
      <c r="AL3156" s="15">
        <v>3105752.41928</v>
      </c>
      <c r="AM3156" s="15">
        <v>1414817.3836999999</v>
      </c>
      <c r="AN3156" s="19">
        <v>29700</v>
      </c>
      <c r="AO3156" s="19">
        <v>79100</v>
      </c>
      <c r="AP3156" s="19">
        <v>0</v>
      </c>
      <c r="AQ3156" s="19">
        <v>0</v>
      </c>
      <c r="AR3156" s="34">
        <f t="shared" si="641"/>
        <v>108800</v>
      </c>
      <c r="AS3156" s="34">
        <v>45000</v>
      </c>
      <c r="AT3156" s="34">
        <v>3000</v>
      </c>
      <c r="AU3156" s="34">
        <v>22330</v>
      </c>
      <c r="AV3156" s="34">
        <v>0</v>
      </c>
      <c r="AW3156" s="35">
        <f t="shared" si="642"/>
        <v>70330</v>
      </c>
      <c r="AX3156" s="34">
        <f t="shared" si="643"/>
        <v>38470</v>
      </c>
      <c r="AY3156" s="36">
        <v>1.3258000000000001</v>
      </c>
      <c r="AZ3156" s="36">
        <v>2.0265</v>
      </c>
      <c r="BA3156" s="22"/>
      <c r="BB3156" s="19">
        <v>1088</v>
      </c>
      <c r="BC3156" s="34">
        <f t="shared" si="644"/>
        <v>510.03525999999999</v>
      </c>
      <c r="BD3156" s="34">
        <f t="shared" si="645"/>
        <v>779.59454999999991</v>
      </c>
      <c r="BE3156" s="38">
        <v>3.4819999999999997E-2</v>
      </c>
      <c r="BF3156" s="38">
        <f t="shared" si="638"/>
        <v>3.4819999999999997E-2</v>
      </c>
      <c r="BG3156" s="34">
        <v>17.759427753199997</v>
      </c>
      <c r="BH3156" s="34">
        <v>27.145482230999995</v>
      </c>
      <c r="BI3156" s="34">
        <f t="shared" si="646"/>
        <v>492.27583224680001</v>
      </c>
      <c r="BJ3156" s="34">
        <f t="shared" si="647"/>
        <v>752.44906776899995</v>
      </c>
      <c r="BK3156" s="34">
        <v>0</v>
      </c>
      <c r="BL3156" s="34">
        <v>0</v>
      </c>
      <c r="BM3156" s="34">
        <f t="shared" si="648"/>
        <v>0</v>
      </c>
      <c r="BN3156" s="39">
        <f t="shared" si="639"/>
        <v>492.27583224680001</v>
      </c>
      <c r="BO3156" s="39">
        <f t="shared" si="640"/>
        <v>752.44906776899995</v>
      </c>
      <c r="BP3156" s="39">
        <f t="shared" si="649"/>
        <v>260.17323552219995</v>
      </c>
    </row>
    <row r="3157" spans="1:68" s="25" customFormat="1" ht="14.25" x14ac:dyDescent="0.2">
      <c r="A3157" s="14">
        <v>2050</v>
      </c>
      <c r="B3157" s="40"/>
      <c r="C3157" s="15" t="s">
        <v>571</v>
      </c>
      <c r="D3157" s="16">
        <v>13357</v>
      </c>
      <c r="E3157" s="15" t="s">
        <v>23965</v>
      </c>
      <c r="F3157" s="15" t="s">
        <v>23966</v>
      </c>
      <c r="G3157" s="17" t="s">
        <v>23967</v>
      </c>
      <c r="H3157" s="17" t="s">
        <v>23968</v>
      </c>
      <c r="I3157" s="17" t="s">
        <v>86</v>
      </c>
      <c r="J3157" s="15" t="s">
        <v>23969</v>
      </c>
      <c r="K3157" s="15" t="s">
        <v>6467</v>
      </c>
      <c r="L3157" s="18" t="s">
        <v>23970</v>
      </c>
      <c r="M3157" s="15" t="s">
        <v>23626</v>
      </c>
      <c r="N3157" s="15" t="s">
        <v>23627</v>
      </c>
      <c r="O3157" s="16">
        <v>510</v>
      </c>
      <c r="P3157" s="15" t="s">
        <v>118</v>
      </c>
      <c r="Q3157" s="15">
        <v>29700</v>
      </c>
      <c r="R3157" s="15">
        <v>75600</v>
      </c>
      <c r="S3157" s="15">
        <v>105300</v>
      </c>
      <c r="T3157" s="15">
        <v>0.24</v>
      </c>
      <c r="U3157" s="15" t="s">
        <v>18717</v>
      </c>
      <c r="V3157" s="15" t="s">
        <v>76</v>
      </c>
      <c r="W3157" s="16">
        <v>1</v>
      </c>
      <c r="X3157" s="16">
        <v>1</v>
      </c>
      <c r="Y3157" s="15">
        <v>10230</v>
      </c>
      <c r="Z3157" s="15">
        <v>0.23499999999999999</v>
      </c>
      <c r="AA3157" s="15" t="s">
        <v>23628</v>
      </c>
      <c r="AB3157" s="15" t="s">
        <v>23629</v>
      </c>
      <c r="AC3157" s="15">
        <v>96125</v>
      </c>
      <c r="AD3157" s="26">
        <v>39655</v>
      </c>
      <c r="AE3157" s="15" t="s">
        <v>147</v>
      </c>
      <c r="AF3157" s="15" t="s">
        <v>18001</v>
      </c>
      <c r="AG3157" s="16">
        <v>1</v>
      </c>
      <c r="AH3157" s="15" t="s">
        <v>23971</v>
      </c>
      <c r="AI3157" s="15" t="s">
        <v>78</v>
      </c>
      <c r="AJ3157" s="15">
        <v>10229.8364258</v>
      </c>
      <c r="AK3157" s="15">
        <v>415.75712436600003</v>
      </c>
      <c r="AL3157" s="15">
        <v>3105832.3849399998</v>
      </c>
      <c r="AM3157" s="15">
        <v>1414814.0971299999</v>
      </c>
      <c r="AN3157" s="19">
        <v>0</v>
      </c>
      <c r="AO3157" s="19">
        <v>0</v>
      </c>
      <c r="AP3157" s="19">
        <v>29700</v>
      </c>
      <c r="AQ3157" s="19">
        <v>78000</v>
      </c>
      <c r="AR3157" s="34">
        <f t="shared" si="641"/>
        <v>107700</v>
      </c>
      <c r="AS3157" s="34">
        <v>0</v>
      </c>
      <c r="AT3157" s="34">
        <v>0</v>
      </c>
      <c r="AU3157" s="34">
        <v>0</v>
      </c>
      <c r="AV3157" s="34">
        <v>0</v>
      </c>
      <c r="AW3157" s="35">
        <f t="shared" si="642"/>
        <v>0</v>
      </c>
      <c r="AX3157" s="34">
        <f t="shared" si="643"/>
        <v>107700</v>
      </c>
      <c r="AY3157" s="36">
        <v>1.3258000000000001</v>
      </c>
      <c r="AZ3157" s="36">
        <v>2.0265</v>
      </c>
      <c r="BA3157" s="22"/>
      <c r="BB3157" s="19">
        <v>2154</v>
      </c>
      <c r="BC3157" s="34">
        <f t="shared" si="644"/>
        <v>1427.8866</v>
      </c>
      <c r="BD3157" s="34">
        <f t="shared" si="645"/>
        <v>2182.5405000000001</v>
      </c>
      <c r="BE3157" s="38">
        <v>3.4819999999999997E-2</v>
      </c>
      <c r="BF3157" s="38">
        <f t="shared" si="638"/>
        <v>3.4819999999999997E-2</v>
      </c>
      <c r="BG3157" s="34">
        <v>0</v>
      </c>
      <c r="BH3157" s="34">
        <v>0</v>
      </c>
      <c r="BI3157" s="34">
        <f t="shared" si="646"/>
        <v>1427.8866</v>
      </c>
      <c r="BJ3157" s="34">
        <f t="shared" si="647"/>
        <v>2182.5405000000001</v>
      </c>
      <c r="BK3157" s="34">
        <v>0</v>
      </c>
      <c r="BL3157" s="34">
        <v>28.540500000000065</v>
      </c>
      <c r="BM3157" s="34">
        <f t="shared" si="648"/>
        <v>28.540500000000065</v>
      </c>
      <c r="BN3157" s="39">
        <f t="shared" si="639"/>
        <v>1427.8866</v>
      </c>
      <c r="BO3157" s="39">
        <f t="shared" si="640"/>
        <v>2154</v>
      </c>
      <c r="BP3157" s="39">
        <f t="shared" si="649"/>
        <v>726.11339999999996</v>
      </c>
    </row>
    <row r="3158" spans="1:68" s="25" customFormat="1" ht="14.25" x14ac:dyDescent="0.2">
      <c r="A3158" s="14">
        <v>2051</v>
      </c>
      <c r="B3158" s="40"/>
      <c r="C3158" s="15"/>
      <c r="D3158" s="16">
        <v>25024</v>
      </c>
      <c r="E3158" s="15" t="s">
        <v>23972</v>
      </c>
      <c r="F3158" s="15" t="s">
        <v>23973</v>
      </c>
      <c r="G3158" s="17" t="s">
        <v>23974</v>
      </c>
      <c r="H3158" s="17" t="s">
        <v>23975</v>
      </c>
      <c r="I3158" s="17" t="s">
        <v>86</v>
      </c>
      <c r="J3158" s="15" t="s">
        <v>23976</v>
      </c>
      <c r="K3158" s="15" t="s">
        <v>19511</v>
      </c>
      <c r="L3158" s="18" t="s">
        <v>23977</v>
      </c>
      <c r="M3158" s="15" t="s">
        <v>23626</v>
      </c>
      <c r="N3158" s="15" t="s">
        <v>23627</v>
      </c>
      <c r="O3158" s="16">
        <v>510</v>
      </c>
      <c r="P3158" s="15" t="s">
        <v>118</v>
      </c>
      <c r="Q3158" s="15">
        <v>29700</v>
      </c>
      <c r="R3158" s="15">
        <v>87700</v>
      </c>
      <c r="S3158" s="15">
        <v>117400</v>
      </c>
      <c r="T3158" s="15">
        <v>0.24</v>
      </c>
      <c r="U3158" s="15" t="s">
        <v>18717</v>
      </c>
      <c r="V3158" s="15" t="s">
        <v>76</v>
      </c>
      <c r="W3158" s="16">
        <v>1</v>
      </c>
      <c r="X3158" s="16">
        <v>0</v>
      </c>
      <c r="Y3158" s="15">
        <v>10227</v>
      </c>
      <c r="Z3158" s="15">
        <v>0.23499999999999999</v>
      </c>
      <c r="AA3158" s="15" t="s">
        <v>23628</v>
      </c>
      <c r="AB3158" s="15" t="s">
        <v>23629</v>
      </c>
      <c r="AC3158" s="15">
        <v>0</v>
      </c>
      <c r="AD3158" s="15"/>
      <c r="AE3158" s="15" t="s">
        <v>298</v>
      </c>
      <c r="AF3158" s="15" t="s">
        <v>23978</v>
      </c>
      <c r="AG3158" s="16">
        <v>1</v>
      </c>
      <c r="AH3158" s="15" t="s">
        <v>23979</v>
      </c>
      <c r="AI3158" s="15" t="s">
        <v>78</v>
      </c>
      <c r="AJ3158" s="15">
        <v>10226.8083496</v>
      </c>
      <c r="AK3158" s="15">
        <v>415.68355508600001</v>
      </c>
      <c r="AL3158" s="15">
        <v>3105912.3211099999</v>
      </c>
      <c r="AM3158" s="15">
        <v>1414810.70221</v>
      </c>
      <c r="AN3158" s="19">
        <v>29700</v>
      </c>
      <c r="AO3158" s="19">
        <v>85600</v>
      </c>
      <c r="AP3158" s="19">
        <v>0</v>
      </c>
      <c r="AQ3158" s="19">
        <v>2500</v>
      </c>
      <c r="AR3158" s="34">
        <f t="shared" si="641"/>
        <v>117800</v>
      </c>
      <c r="AS3158" s="34">
        <v>45000</v>
      </c>
      <c r="AT3158" s="34">
        <v>0</v>
      </c>
      <c r="AU3158" s="34">
        <v>24605</v>
      </c>
      <c r="AV3158" s="34">
        <f>12480+24960</f>
        <v>37440</v>
      </c>
      <c r="AW3158" s="35">
        <f t="shared" si="642"/>
        <v>107045</v>
      </c>
      <c r="AX3158" s="34">
        <f t="shared" si="643"/>
        <v>10755</v>
      </c>
      <c r="AY3158" s="36">
        <v>1.3258000000000001</v>
      </c>
      <c r="AZ3158" s="36">
        <v>2.0265</v>
      </c>
      <c r="BA3158" s="22"/>
      <c r="BB3158" s="19">
        <v>1228</v>
      </c>
      <c r="BC3158" s="34">
        <f t="shared" si="644"/>
        <v>142.58978999999999</v>
      </c>
      <c r="BD3158" s="34">
        <f t="shared" si="645"/>
        <v>217.950075</v>
      </c>
      <c r="BE3158" s="38">
        <v>3.4819999999999997E-2</v>
      </c>
      <c r="BF3158" s="38">
        <f t="shared" si="638"/>
        <v>3.4819999999999997E-2</v>
      </c>
      <c r="BG3158" s="34">
        <v>3.8108675877999993</v>
      </c>
      <c r="BH3158" s="34">
        <v>5.8249533614999995</v>
      </c>
      <c r="BI3158" s="34">
        <f t="shared" si="646"/>
        <v>138.77892241219999</v>
      </c>
      <c r="BJ3158" s="34">
        <f t="shared" si="647"/>
        <v>212.12512163849999</v>
      </c>
      <c r="BK3158" s="34">
        <v>0</v>
      </c>
      <c r="BL3158" s="34">
        <v>0</v>
      </c>
      <c r="BM3158" s="34">
        <f t="shared" si="648"/>
        <v>0</v>
      </c>
      <c r="BN3158" s="39">
        <f t="shared" si="639"/>
        <v>138.77892241219999</v>
      </c>
      <c r="BO3158" s="39">
        <f t="shared" si="640"/>
        <v>212.12512163849999</v>
      </c>
      <c r="BP3158" s="39">
        <f t="shared" si="649"/>
        <v>73.346199226300001</v>
      </c>
    </row>
    <row r="3159" spans="1:68" s="25" customFormat="1" ht="14.25" x14ac:dyDescent="0.2">
      <c r="A3159" s="14">
        <v>2052</v>
      </c>
      <c r="B3159" s="40"/>
      <c r="C3159" s="15" t="s">
        <v>726</v>
      </c>
      <c r="D3159" s="16">
        <v>3751</v>
      </c>
      <c r="E3159" s="15" t="s">
        <v>23980</v>
      </c>
      <c r="F3159" s="15" t="s">
        <v>23981</v>
      </c>
      <c r="G3159" s="17" t="s">
        <v>23982</v>
      </c>
      <c r="H3159" s="17" t="s">
        <v>23983</v>
      </c>
      <c r="I3159" s="17" t="s">
        <v>86</v>
      </c>
      <c r="J3159" s="15" t="s">
        <v>23984</v>
      </c>
      <c r="K3159" s="15" t="s">
        <v>732</v>
      </c>
      <c r="L3159" s="18" t="s">
        <v>23985</v>
      </c>
      <c r="M3159" s="15" t="s">
        <v>23626</v>
      </c>
      <c r="N3159" s="15" t="s">
        <v>23627</v>
      </c>
      <c r="O3159" s="16">
        <v>510</v>
      </c>
      <c r="P3159" s="15" t="s">
        <v>118</v>
      </c>
      <c r="Q3159" s="15">
        <v>29700</v>
      </c>
      <c r="R3159" s="15">
        <v>95100</v>
      </c>
      <c r="S3159" s="15">
        <v>124800</v>
      </c>
      <c r="T3159" s="15">
        <v>0.24</v>
      </c>
      <c r="U3159" s="15" t="s">
        <v>18717</v>
      </c>
      <c r="V3159" s="15" t="s">
        <v>76</v>
      </c>
      <c r="W3159" s="16">
        <v>1</v>
      </c>
      <c r="X3159" s="16">
        <v>0</v>
      </c>
      <c r="Y3159" s="15">
        <v>10235</v>
      </c>
      <c r="Z3159" s="15">
        <v>0.23499999999999999</v>
      </c>
      <c r="AA3159" s="15" t="s">
        <v>23628</v>
      </c>
      <c r="AB3159" s="15" t="s">
        <v>23629</v>
      </c>
      <c r="AC3159" s="15">
        <v>0</v>
      </c>
      <c r="AD3159" s="15"/>
      <c r="AE3159" s="15" t="s">
        <v>468</v>
      </c>
      <c r="AF3159" s="15" t="s">
        <v>23986</v>
      </c>
      <c r="AG3159" s="16">
        <v>1</v>
      </c>
      <c r="AH3159" s="15" t="s">
        <v>23987</v>
      </c>
      <c r="AI3159" s="15" t="s">
        <v>78</v>
      </c>
      <c r="AJ3159" s="15">
        <v>10234.534668</v>
      </c>
      <c r="AK3159" s="15">
        <v>415.879061595</v>
      </c>
      <c r="AL3159" s="15">
        <v>3105992.2530800002</v>
      </c>
      <c r="AM3159" s="15">
        <v>1414807.23979</v>
      </c>
      <c r="AN3159" s="19">
        <v>29700</v>
      </c>
      <c r="AO3159" s="19">
        <v>93600</v>
      </c>
      <c r="AP3159" s="19">
        <v>0</v>
      </c>
      <c r="AQ3159" s="19">
        <v>0</v>
      </c>
      <c r="AR3159" s="34">
        <f t="shared" si="641"/>
        <v>123300</v>
      </c>
      <c r="AS3159" s="34">
        <v>45000</v>
      </c>
      <c r="AT3159" s="34">
        <v>0</v>
      </c>
      <c r="AU3159" s="34">
        <v>27405</v>
      </c>
      <c r="AV3159" s="34">
        <v>0</v>
      </c>
      <c r="AW3159" s="35">
        <f t="shared" si="642"/>
        <v>72405</v>
      </c>
      <c r="AX3159" s="34">
        <f t="shared" si="643"/>
        <v>50895</v>
      </c>
      <c r="AY3159" s="36">
        <v>1.3258000000000001</v>
      </c>
      <c r="AZ3159" s="36">
        <v>2.0265</v>
      </c>
      <c r="BA3159" s="22"/>
      <c r="BB3159" s="19">
        <v>1233</v>
      </c>
      <c r="BC3159" s="34">
        <f t="shared" si="644"/>
        <v>674.76591000000008</v>
      </c>
      <c r="BD3159" s="34">
        <f t="shared" si="645"/>
        <v>1031.3871750000001</v>
      </c>
      <c r="BE3159" s="38">
        <v>3.4819999999999997E-2</v>
      </c>
      <c r="BF3159" s="38">
        <f t="shared" si="638"/>
        <v>3.4819999999999997E-2</v>
      </c>
      <c r="BG3159" s="34">
        <v>23.4953489862</v>
      </c>
      <c r="BH3159" s="34">
        <v>35.912901433499997</v>
      </c>
      <c r="BI3159" s="34">
        <f t="shared" si="646"/>
        <v>651.27056101380003</v>
      </c>
      <c r="BJ3159" s="34">
        <f t="shared" si="647"/>
        <v>995.47427356650007</v>
      </c>
      <c r="BK3159" s="34">
        <v>0</v>
      </c>
      <c r="BL3159" s="34">
        <v>0</v>
      </c>
      <c r="BM3159" s="34">
        <f t="shared" si="648"/>
        <v>0</v>
      </c>
      <c r="BN3159" s="39">
        <f t="shared" si="639"/>
        <v>651.27056101380003</v>
      </c>
      <c r="BO3159" s="39">
        <f t="shared" si="640"/>
        <v>995.47427356650007</v>
      </c>
      <c r="BP3159" s="39">
        <f t="shared" si="649"/>
        <v>344.20371255270004</v>
      </c>
    </row>
    <row r="3160" spans="1:68" s="25" customFormat="1" ht="14.25" x14ac:dyDescent="0.2">
      <c r="A3160" s="14">
        <v>2053</v>
      </c>
      <c r="B3160" s="40"/>
      <c r="C3160" s="15" t="s">
        <v>23988</v>
      </c>
      <c r="D3160" s="16">
        <v>35056</v>
      </c>
      <c r="E3160" s="15" t="s">
        <v>23989</v>
      </c>
      <c r="F3160" s="15" t="s">
        <v>23988</v>
      </c>
      <c r="G3160" s="17" t="s">
        <v>23990</v>
      </c>
      <c r="H3160" s="17" t="s">
        <v>23991</v>
      </c>
      <c r="I3160" s="17" t="s">
        <v>23992</v>
      </c>
      <c r="J3160" s="15" t="s">
        <v>23993</v>
      </c>
      <c r="K3160" s="15" t="s">
        <v>3331</v>
      </c>
      <c r="L3160" s="18" t="s">
        <v>23994</v>
      </c>
      <c r="M3160" s="15" t="s">
        <v>23626</v>
      </c>
      <c r="N3160" s="15" t="s">
        <v>23627</v>
      </c>
      <c r="O3160" s="16">
        <v>510</v>
      </c>
      <c r="P3160" s="15" t="s">
        <v>118</v>
      </c>
      <c r="Q3160" s="15">
        <v>29700</v>
      </c>
      <c r="R3160" s="15">
        <v>103500</v>
      </c>
      <c r="S3160" s="15">
        <v>133200</v>
      </c>
      <c r="T3160" s="15">
        <v>0.24</v>
      </c>
      <c r="U3160" s="15" t="s">
        <v>18717</v>
      </c>
      <c r="V3160" s="15" t="s">
        <v>76</v>
      </c>
      <c r="W3160" s="16">
        <v>1</v>
      </c>
      <c r="X3160" s="16">
        <v>0</v>
      </c>
      <c r="Y3160" s="15">
        <v>10251</v>
      </c>
      <c r="Z3160" s="15">
        <v>0.23499999999999999</v>
      </c>
      <c r="AA3160" s="15" t="s">
        <v>23628</v>
      </c>
      <c r="AB3160" s="15" t="s">
        <v>23629</v>
      </c>
      <c r="AC3160" s="15">
        <v>0</v>
      </c>
      <c r="AD3160" s="15"/>
      <c r="AE3160" s="15" t="s">
        <v>1583</v>
      </c>
      <c r="AF3160" s="15" t="s">
        <v>23995</v>
      </c>
      <c r="AG3160" s="16">
        <v>1</v>
      </c>
      <c r="AH3160" s="15" t="s">
        <v>23996</v>
      </c>
      <c r="AI3160" s="15" t="s">
        <v>78</v>
      </c>
      <c r="AJ3160" s="15">
        <v>10250.9504395</v>
      </c>
      <c r="AK3160" s="15">
        <v>416.28796430199998</v>
      </c>
      <c r="AL3160" s="15">
        <v>3106072.1830000002</v>
      </c>
      <c r="AM3160" s="15">
        <v>1414803.7698299999</v>
      </c>
      <c r="AN3160" s="19">
        <v>29700</v>
      </c>
      <c r="AO3160" s="19">
        <v>89100</v>
      </c>
      <c r="AP3160" s="19">
        <v>0</v>
      </c>
      <c r="AQ3160" s="19">
        <v>0</v>
      </c>
      <c r="AR3160" s="34">
        <f t="shared" si="641"/>
        <v>118800</v>
      </c>
      <c r="AS3160" s="34">
        <v>45000</v>
      </c>
      <c r="AT3160" s="34">
        <v>0</v>
      </c>
      <c r="AU3160" s="34">
        <v>25830</v>
      </c>
      <c r="AV3160" s="34">
        <v>0</v>
      </c>
      <c r="AW3160" s="35">
        <f t="shared" si="642"/>
        <v>70830</v>
      </c>
      <c r="AX3160" s="34">
        <f t="shared" si="643"/>
        <v>47970</v>
      </c>
      <c r="AY3160" s="36">
        <v>1.3258000000000001</v>
      </c>
      <c r="AZ3160" s="36">
        <v>2.0265</v>
      </c>
      <c r="BA3160" s="22"/>
      <c r="BB3160" s="19">
        <v>1188</v>
      </c>
      <c r="BC3160" s="34">
        <f t="shared" si="644"/>
        <v>635.98626000000002</v>
      </c>
      <c r="BD3160" s="34">
        <f t="shared" si="645"/>
        <v>972.11204999999995</v>
      </c>
      <c r="BE3160" s="38">
        <v>3.4819999999999997E-2</v>
      </c>
      <c r="BF3160" s="38">
        <f t="shared" si="638"/>
        <v>3.4819999999999997E-2</v>
      </c>
      <c r="BG3160" s="34">
        <v>22.145041573199997</v>
      </c>
      <c r="BH3160" s="34">
        <v>33.848941580999998</v>
      </c>
      <c r="BI3160" s="34">
        <f t="shared" si="646"/>
        <v>613.84121842679997</v>
      </c>
      <c r="BJ3160" s="34">
        <f t="shared" si="647"/>
        <v>938.26310841899999</v>
      </c>
      <c r="BK3160" s="34">
        <v>0</v>
      </c>
      <c r="BL3160" s="34">
        <v>0</v>
      </c>
      <c r="BM3160" s="34">
        <f t="shared" si="648"/>
        <v>0</v>
      </c>
      <c r="BN3160" s="39">
        <f t="shared" si="639"/>
        <v>613.84121842679997</v>
      </c>
      <c r="BO3160" s="39">
        <f t="shared" si="640"/>
        <v>938.26310841899999</v>
      </c>
      <c r="BP3160" s="39">
        <f t="shared" si="649"/>
        <v>324.42188999220002</v>
      </c>
    </row>
    <row r="3161" spans="1:68" s="25" customFormat="1" ht="14.25" x14ac:dyDescent="0.2">
      <c r="A3161" s="14">
        <v>2054</v>
      </c>
      <c r="B3161" s="40"/>
      <c r="C3161" s="15" t="s">
        <v>176</v>
      </c>
      <c r="D3161" s="16">
        <v>27168</v>
      </c>
      <c r="E3161" s="15" t="s">
        <v>23997</v>
      </c>
      <c r="F3161" s="15" t="s">
        <v>23998</v>
      </c>
      <c r="G3161" s="17" t="s">
        <v>23999</v>
      </c>
      <c r="H3161" s="17" t="s">
        <v>24000</v>
      </c>
      <c r="I3161" s="17" t="s">
        <v>86</v>
      </c>
      <c r="J3161" s="15" t="s">
        <v>24001</v>
      </c>
      <c r="K3161" s="15" t="s">
        <v>86</v>
      </c>
      <c r="L3161" s="18" t="s">
        <v>24002</v>
      </c>
      <c r="M3161" s="15" t="s">
        <v>23626</v>
      </c>
      <c r="N3161" s="15" t="s">
        <v>23627</v>
      </c>
      <c r="O3161" s="16">
        <v>510</v>
      </c>
      <c r="P3161" s="15" t="s">
        <v>118</v>
      </c>
      <c r="Q3161" s="15">
        <v>29700</v>
      </c>
      <c r="R3161" s="15">
        <v>110900</v>
      </c>
      <c r="S3161" s="15">
        <v>140600</v>
      </c>
      <c r="T3161" s="15">
        <v>0.24</v>
      </c>
      <c r="U3161" s="15" t="s">
        <v>18717</v>
      </c>
      <c r="V3161" s="15" t="s">
        <v>76</v>
      </c>
      <c r="W3161" s="16">
        <v>1</v>
      </c>
      <c r="X3161" s="16">
        <v>1</v>
      </c>
      <c r="Y3161" s="15">
        <v>10282</v>
      </c>
      <c r="Z3161" s="15">
        <v>0.23599999999999999</v>
      </c>
      <c r="AA3161" s="15" t="s">
        <v>23628</v>
      </c>
      <c r="AB3161" s="15" t="s">
        <v>23629</v>
      </c>
      <c r="AC3161" s="15">
        <v>129900</v>
      </c>
      <c r="AD3161" s="26">
        <v>40077</v>
      </c>
      <c r="AE3161" s="15" t="s">
        <v>119</v>
      </c>
      <c r="AF3161" s="15" t="s">
        <v>119</v>
      </c>
      <c r="AG3161" s="16">
        <v>1</v>
      </c>
      <c r="AH3161" s="15" t="s">
        <v>24003</v>
      </c>
      <c r="AI3161" s="15" t="s">
        <v>78</v>
      </c>
      <c r="AJ3161" s="15">
        <v>10282.2121582</v>
      </c>
      <c r="AK3161" s="15">
        <v>416.53466779799999</v>
      </c>
      <c r="AL3161" s="15">
        <v>3106152.1657400001</v>
      </c>
      <c r="AM3161" s="15">
        <v>1414800.5019100001</v>
      </c>
      <c r="AN3161" s="19">
        <v>29700</v>
      </c>
      <c r="AO3161" s="19">
        <v>111700</v>
      </c>
      <c r="AP3161" s="19">
        <v>0</v>
      </c>
      <c r="AQ3161" s="19">
        <v>0</v>
      </c>
      <c r="AR3161" s="34">
        <f t="shared" si="641"/>
        <v>141400</v>
      </c>
      <c r="AS3161" s="34">
        <v>45000</v>
      </c>
      <c r="AT3161" s="34">
        <v>3000</v>
      </c>
      <c r="AU3161" s="34">
        <v>33740</v>
      </c>
      <c r="AV3161" s="34">
        <v>0</v>
      </c>
      <c r="AW3161" s="35">
        <f t="shared" si="642"/>
        <v>81740</v>
      </c>
      <c r="AX3161" s="34">
        <f t="shared" si="643"/>
        <v>59660</v>
      </c>
      <c r="AY3161" s="36">
        <v>1.3258000000000001</v>
      </c>
      <c r="AZ3161" s="36">
        <v>2.0265</v>
      </c>
      <c r="BA3161" s="22"/>
      <c r="BB3161" s="19">
        <v>1414</v>
      </c>
      <c r="BC3161" s="34">
        <f t="shared" si="644"/>
        <v>790.97228000000007</v>
      </c>
      <c r="BD3161" s="34">
        <f t="shared" si="645"/>
        <v>1209.0099</v>
      </c>
      <c r="BE3161" s="38">
        <v>3.4819999999999997E-2</v>
      </c>
      <c r="BF3161" s="38">
        <f t="shared" si="638"/>
        <v>3.4819999999999997E-2</v>
      </c>
      <c r="BG3161" s="34">
        <v>27.541654789599999</v>
      </c>
      <c r="BH3161" s="34">
        <v>42.097724717999995</v>
      </c>
      <c r="BI3161" s="34">
        <f t="shared" si="646"/>
        <v>763.43062521040008</v>
      </c>
      <c r="BJ3161" s="34">
        <f t="shared" si="647"/>
        <v>1166.9121752820001</v>
      </c>
      <c r="BK3161" s="34">
        <v>0</v>
      </c>
      <c r="BL3161" s="34">
        <v>0</v>
      </c>
      <c r="BM3161" s="34">
        <f t="shared" si="648"/>
        <v>0</v>
      </c>
      <c r="BN3161" s="39">
        <f t="shared" si="639"/>
        <v>763.43062521040008</v>
      </c>
      <c r="BO3161" s="39">
        <f t="shared" si="640"/>
        <v>1166.9121752820001</v>
      </c>
      <c r="BP3161" s="39">
        <f t="shared" si="649"/>
        <v>403.48155007160005</v>
      </c>
    </row>
    <row r="3162" spans="1:68" s="25" customFormat="1" ht="14.25" x14ac:dyDescent="0.2">
      <c r="A3162" s="14">
        <v>2055</v>
      </c>
      <c r="B3162" s="40"/>
      <c r="C3162" s="15"/>
      <c r="D3162" s="16">
        <v>31934</v>
      </c>
      <c r="E3162" s="15" t="s">
        <v>24004</v>
      </c>
      <c r="F3162" s="15" t="s">
        <v>24005</v>
      </c>
      <c r="G3162" s="17" t="s">
        <v>24006</v>
      </c>
      <c r="H3162" s="17" t="s">
        <v>24007</v>
      </c>
      <c r="I3162" s="17" t="s">
        <v>86</v>
      </c>
      <c r="J3162" s="15" t="s">
        <v>24008</v>
      </c>
      <c r="K3162" s="15" t="s">
        <v>660</v>
      </c>
      <c r="L3162" s="18" t="s">
        <v>24009</v>
      </c>
      <c r="M3162" s="15" t="s">
        <v>23626</v>
      </c>
      <c r="N3162" s="15" t="s">
        <v>23627</v>
      </c>
      <c r="O3162" s="16">
        <v>510</v>
      </c>
      <c r="P3162" s="15" t="s">
        <v>118</v>
      </c>
      <c r="Q3162" s="15">
        <v>29700</v>
      </c>
      <c r="R3162" s="15">
        <v>101700</v>
      </c>
      <c r="S3162" s="15">
        <v>131400</v>
      </c>
      <c r="T3162" s="15">
        <v>0.24</v>
      </c>
      <c r="U3162" s="15" t="s">
        <v>18717</v>
      </c>
      <c r="V3162" s="15" t="s">
        <v>76</v>
      </c>
      <c r="W3162" s="16">
        <v>1</v>
      </c>
      <c r="X3162" s="16">
        <v>1</v>
      </c>
      <c r="Y3162" s="15">
        <v>10177</v>
      </c>
      <c r="Z3162" s="15">
        <v>0.23400000000000001</v>
      </c>
      <c r="AA3162" s="15" t="s">
        <v>23628</v>
      </c>
      <c r="AB3162" s="15" t="s">
        <v>23629</v>
      </c>
      <c r="AC3162" s="15">
        <v>111000</v>
      </c>
      <c r="AD3162" s="26">
        <v>39653</v>
      </c>
      <c r="AE3162" s="15" t="s">
        <v>119</v>
      </c>
      <c r="AF3162" s="15" t="s">
        <v>119</v>
      </c>
      <c r="AG3162" s="16">
        <v>1</v>
      </c>
      <c r="AH3162" s="15" t="s">
        <v>24010</v>
      </c>
      <c r="AI3162" s="15" t="s">
        <v>78</v>
      </c>
      <c r="AJ3162" s="15">
        <v>10177.2827148</v>
      </c>
      <c r="AK3162" s="15">
        <v>414.627605362</v>
      </c>
      <c r="AL3162" s="15">
        <v>3106232.0845699999</v>
      </c>
      <c r="AM3162" s="15">
        <v>1414797.6461100001</v>
      </c>
      <c r="AN3162" s="19">
        <v>29700</v>
      </c>
      <c r="AO3162" s="19">
        <v>90900</v>
      </c>
      <c r="AP3162" s="19">
        <v>0</v>
      </c>
      <c r="AQ3162" s="19">
        <v>2100</v>
      </c>
      <c r="AR3162" s="34">
        <f t="shared" si="641"/>
        <v>122700</v>
      </c>
      <c r="AS3162" s="34">
        <v>45000</v>
      </c>
      <c r="AT3162" s="34">
        <v>3000</v>
      </c>
      <c r="AU3162" s="34">
        <v>26460</v>
      </c>
      <c r="AV3162" s="34">
        <v>0</v>
      </c>
      <c r="AW3162" s="35">
        <f t="shared" si="642"/>
        <v>74460</v>
      </c>
      <c r="AX3162" s="34">
        <f t="shared" si="643"/>
        <v>48240</v>
      </c>
      <c r="AY3162" s="36">
        <v>1.3258000000000001</v>
      </c>
      <c r="AZ3162" s="36">
        <v>2.0265</v>
      </c>
      <c r="BA3162" s="22"/>
      <c r="BB3162" s="19">
        <v>1269</v>
      </c>
      <c r="BC3162" s="34">
        <f t="shared" si="644"/>
        <v>639.56592000000001</v>
      </c>
      <c r="BD3162" s="34">
        <f t="shared" si="645"/>
        <v>977.58359999999993</v>
      </c>
      <c r="BE3162" s="38">
        <v>3.4819999999999997E-2</v>
      </c>
      <c r="BF3162" s="38">
        <f t="shared" si="638"/>
        <v>3.4819999999999997E-2</v>
      </c>
      <c r="BG3162" s="34">
        <v>21.300233858399999</v>
      </c>
      <c r="BH3162" s="34">
        <v>32.557643621999993</v>
      </c>
      <c r="BI3162" s="34">
        <f t="shared" si="646"/>
        <v>618.26568614159999</v>
      </c>
      <c r="BJ3162" s="34">
        <f t="shared" si="647"/>
        <v>945.02595637799993</v>
      </c>
      <c r="BK3162" s="34">
        <v>0</v>
      </c>
      <c r="BL3162" s="34">
        <v>0</v>
      </c>
      <c r="BM3162" s="34">
        <f t="shared" si="648"/>
        <v>0</v>
      </c>
      <c r="BN3162" s="39">
        <f t="shared" si="639"/>
        <v>618.26568614159999</v>
      </c>
      <c r="BO3162" s="39">
        <f t="shared" si="640"/>
        <v>945.02595637799993</v>
      </c>
      <c r="BP3162" s="39">
        <f t="shared" si="649"/>
        <v>326.76027023639995</v>
      </c>
    </row>
    <row r="3163" spans="1:68" s="25" customFormat="1" ht="14.25" x14ac:dyDescent="0.2">
      <c r="A3163" s="14">
        <v>2056</v>
      </c>
      <c r="B3163" s="40"/>
      <c r="C3163" s="15"/>
      <c r="D3163" s="16">
        <v>34638</v>
      </c>
      <c r="E3163" s="15" t="s">
        <v>24011</v>
      </c>
      <c r="F3163" s="15" t="s">
        <v>24012</v>
      </c>
      <c r="G3163" s="17" t="s">
        <v>24013</v>
      </c>
      <c r="H3163" s="17" t="s">
        <v>24014</v>
      </c>
      <c r="I3163" s="17" t="s">
        <v>88</v>
      </c>
      <c r="J3163" s="15" t="s">
        <v>24015</v>
      </c>
      <c r="K3163" s="15" t="s">
        <v>88</v>
      </c>
      <c r="L3163" s="18" t="s">
        <v>24016</v>
      </c>
      <c r="M3163" s="15" t="s">
        <v>23626</v>
      </c>
      <c r="N3163" s="15" t="s">
        <v>23627</v>
      </c>
      <c r="O3163" s="16">
        <v>510</v>
      </c>
      <c r="P3163" s="15" t="s">
        <v>118</v>
      </c>
      <c r="Q3163" s="15">
        <v>29700</v>
      </c>
      <c r="R3163" s="15">
        <v>92600</v>
      </c>
      <c r="S3163" s="15">
        <v>122300</v>
      </c>
      <c r="T3163" s="15">
        <v>0.24</v>
      </c>
      <c r="U3163" s="15" t="s">
        <v>18717</v>
      </c>
      <c r="V3163" s="15" t="s">
        <v>76</v>
      </c>
      <c r="W3163" s="16">
        <v>1</v>
      </c>
      <c r="X3163" s="16">
        <v>1</v>
      </c>
      <c r="Y3163" s="15">
        <v>10124</v>
      </c>
      <c r="Z3163" s="15">
        <v>0.23200000000000001</v>
      </c>
      <c r="AA3163" s="15" t="s">
        <v>23628</v>
      </c>
      <c r="AB3163" s="15" t="s">
        <v>23629</v>
      </c>
      <c r="AC3163" s="15">
        <v>94000</v>
      </c>
      <c r="AD3163" s="26">
        <v>38561</v>
      </c>
      <c r="AE3163" s="15" t="s">
        <v>119</v>
      </c>
      <c r="AF3163" s="15" t="s">
        <v>119</v>
      </c>
      <c r="AG3163" s="16">
        <v>1</v>
      </c>
      <c r="AH3163" s="15" t="s">
        <v>24017</v>
      </c>
      <c r="AI3163" s="15" t="s">
        <v>78</v>
      </c>
      <c r="AJ3163" s="15">
        <v>10124.3388672</v>
      </c>
      <c r="AK3163" s="15">
        <v>413.23298311399998</v>
      </c>
      <c r="AL3163" s="15">
        <v>3106311.9613700002</v>
      </c>
      <c r="AM3163" s="15">
        <v>1414794.9840500001</v>
      </c>
      <c r="AN3163" s="19">
        <v>0</v>
      </c>
      <c r="AO3163" s="19">
        <v>0</v>
      </c>
      <c r="AP3163" s="19">
        <v>29700</v>
      </c>
      <c r="AQ3163" s="19">
        <v>101400</v>
      </c>
      <c r="AR3163" s="34">
        <f t="shared" si="641"/>
        <v>131100</v>
      </c>
      <c r="AS3163" s="34">
        <v>0</v>
      </c>
      <c r="AT3163" s="34">
        <v>0</v>
      </c>
      <c r="AU3163" s="34">
        <v>0</v>
      </c>
      <c r="AV3163" s="34">
        <v>0</v>
      </c>
      <c r="AW3163" s="35">
        <f t="shared" si="642"/>
        <v>0</v>
      </c>
      <c r="AX3163" s="34">
        <f t="shared" si="643"/>
        <v>131100</v>
      </c>
      <c r="AY3163" s="36">
        <v>1.3258000000000001</v>
      </c>
      <c r="AZ3163" s="36">
        <v>2.0265</v>
      </c>
      <c r="BA3163" s="22"/>
      <c r="BB3163" s="19">
        <v>2622</v>
      </c>
      <c r="BC3163" s="34">
        <f t="shared" si="644"/>
        <v>1738.1238000000001</v>
      </c>
      <c r="BD3163" s="34">
        <f t="shared" si="645"/>
        <v>2656.7415000000001</v>
      </c>
      <c r="BE3163" s="38">
        <v>3.4819999999999997E-2</v>
      </c>
      <c r="BF3163" s="38">
        <f t="shared" si="638"/>
        <v>3.4819999999999997E-2</v>
      </c>
      <c r="BG3163" s="34">
        <v>0</v>
      </c>
      <c r="BH3163" s="34">
        <v>0</v>
      </c>
      <c r="BI3163" s="34">
        <f t="shared" si="646"/>
        <v>1738.1238000000001</v>
      </c>
      <c r="BJ3163" s="34">
        <f t="shared" si="647"/>
        <v>2656.7415000000001</v>
      </c>
      <c r="BK3163" s="34">
        <v>0</v>
      </c>
      <c r="BL3163" s="34">
        <v>34.741500000000087</v>
      </c>
      <c r="BM3163" s="34">
        <f t="shared" si="648"/>
        <v>34.741500000000087</v>
      </c>
      <c r="BN3163" s="39">
        <f t="shared" si="639"/>
        <v>1738.1238000000001</v>
      </c>
      <c r="BO3163" s="39">
        <f t="shared" si="640"/>
        <v>2622</v>
      </c>
      <c r="BP3163" s="39">
        <f t="shared" si="649"/>
        <v>883.87619999999993</v>
      </c>
    </row>
    <row r="3164" spans="1:68" s="25" customFormat="1" ht="14.25" x14ac:dyDescent="0.2">
      <c r="A3164" s="14">
        <v>2057</v>
      </c>
      <c r="B3164" s="40"/>
      <c r="C3164" s="15"/>
      <c r="D3164" s="16">
        <v>10252</v>
      </c>
      <c r="E3164" s="15" t="s">
        <v>24018</v>
      </c>
      <c r="F3164" s="15" t="s">
        <v>24019</v>
      </c>
      <c r="G3164" s="17" t="s">
        <v>24020</v>
      </c>
      <c r="H3164" s="17" t="s">
        <v>24021</v>
      </c>
      <c r="I3164" s="17" t="s">
        <v>88</v>
      </c>
      <c r="J3164" s="15" t="s">
        <v>24022</v>
      </c>
      <c r="K3164" s="15" t="s">
        <v>1169</v>
      </c>
      <c r="L3164" s="18" t="s">
        <v>24023</v>
      </c>
      <c r="M3164" s="15" t="s">
        <v>23626</v>
      </c>
      <c r="N3164" s="15" t="s">
        <v>23627</v>
      </c>
      <c r="O3164" s="16">
        <v>510</v>
      </c>
      <c r="P3164" s="15" t="s">
        <v>118</v>
      </c>
      <c r="Q3164" s="15">
        <v>29700</v>
      </c>
      <c r="R3164" s="15">
        <v>97000</v>
      </c>
      <c r="S3164" s="15">
        <v>126700</v>
      </c>
      <c r="T3164" s="15">
        <v>0.24</v>
      </c>
      <c r="U3164" s="15" t="s">
        <v>18717</v>
      </c>
      <c r="V3164" s="15" t="s">
        <v>76</v>
      </c>
      <c r="W3164" s="16">
        <v>1</v>
      </c>
      <c r="X3164" s="16">
        <v>0</v>
      </c>
      <c r="Y3164" s="15">
        <v>10122</v>
      </c>
      <c r="Z3164" s="15">
        <v>0.23200000000000001</v>
      </c>
      <c r="AA3164" s="15" t="s">
        <v>23628</v>
      </c>
      <c r="AB3164" s="15" t="s">
        <v>23629</v>
      </c>
      <c r="AC3164" s="15">
        <v>0</v>
      </c>
      <c r="AD3164" s="15"/>
      <c r="AE3164" s="15" t="s">
        <v>243</v>
      </c>
      <c r="AF3164" s="15" t="s">
        <v>24024</v>
      </c>
      <c r="AG3164" s="16">
        <v>1</v>
      </c>
      <c r="AH3164" s="15" t="s">
        <v>24025</v>
      </c>
      <c r="AI3164" s="15" t="s">
        <v>78</v>
      </c>
      <c r="AJ3164" s="15">
        <v>10122.0510254</v>
      </c>
      <c r="AK3164" s="15">
        <v>412.83217817600001</v>
      </c>
      <c r="AL3164" s="15">
        <v>3106392.0494200001</v>
      </c>
      <c r="AM3164" s="15">
        <v>1414792.027</v>
      </c>
      <c r="AN3164" s="19">
        <v>29700</v>
      </c>
      <c r="AO3164" s="19">
        <v>103900</v>
      </c>
      <c r="AP3164" s="19">
        <v>0</v>
      </c>
      <c r="AQ3164" s="19">
        <v>0</v>
      </c>
      <c r="AR3164" s="34">
        <f t="shared" si="641"/>
        <v>133600</v>
      </c>
      <c r="AS3164" s="34">
        <v>45000</v>
      </c>
      <c r="AT3164" s="34">
        <v>0</v>
      </c>
      <c r="AU3164" s="34">
        <v>31010</v>
      </c>
      <c r="AV3164" s="34">
        <v>0</v>
      </c>
      <c r="AW3164" s="35">
        <f t="shared" si="642"/>
        <v>76010</v>
      </c>
      <c r="AX3164" s="34">
        <f t="shared" si="643"/>
        <v>57590</v>
      </c>
      <c r="AY3164" s="36">
        <v>1.3258000000000001</v>
      </c>
      <c r="AZ3164" s="36">
        <v>2.0265</v>
      </c>
      <c r="BA3164" s="22"/>
      <c r="BB3164" s="19">
        <v>1336</v>
      </c>
      <c r="BC3164" s="34">
        <f t="shared" si="644"/>
        <v>763.52822000000003</v>
      </c>
      <c r="BD3164" s="34">
        <f t="shared" si="645"/>
        <v>1167.0613499999999</v>
      </c>
      <c r="BE3164" s="38">
        <v>3.4819999999999997E-2</v>
      </c>
      <c r="BF3164" s="38">
        <f t="shared" si="638"/>
        <v>3.4819999999999997E-2</v>
      </c>
      <c r="BG3164" s="34">
        <v>26.5860526204</v>
      </c>
      <c r="BH3164" s="34">
        <v>40.637076206999993</v>
      </c>
      <c r="BI3164" s="34">
        <f t="shared" si="646"/>
        <v>736.94216737960005</v>
      </c>
      <c r="BJ3164" s="34">
        <f t="shared" si="647"/>
        <v>1126.4242737929999</v>
      </c>
      <c r="BK3164" s="34">
        <v>0</v>
      </c>
      <c r="BL3164" s="34">
        <v>0</v>
      </c>
      <c r="BM3164" s="34">
        <f t="shared" si="648"/>
        <v>0</v>
      </c>
      <c r="BN3164" s="39">
        <f t="shared" si="639"/>
        <v>736.94216737960005</v>
      </c>
      <c r="BO3164" s="39">
        <f t="shared" si="640"/>
        <v>1126.4242737929999</v>
      </c>
      <c r="BP3164" s="39">
        <f t="shared" si="649"/>
        <v>389.48210641339983</v>
      </c>
    </row>
    <row r="3165" spans="1:68" s="25" customFormat="1" ht="14.25" x14ac:dyDescent="0.2">
      <c r="A3165" s="14">
        <v>2058</v>
      </c>
      <c r="B3165" s="40"/>
      <c r="C3165" s="15" t="s">
        <v>24026</v>
      </c>
      <c r="D3165" s="16">
        <v>6412</v>
      </c>
      <c r="E3165" s="15" t="s">
        <v>24027</v>
      </c>
      <c r="F3165" s="15" t="s">
        <v>24026</v>
      </c>
      <c r="G3165" s="17" t="s">
        <v>24028</v>
      </c>
      <c r="H3165" s="17" t="s">
        <v>24029</v>
      </c>
      <c r="I3165" s="17" t="s">
        <v>86</v>
      </c>
      <c r="J3165" s="15" t="s">
        <v>24030</v>
      </c>
      <c r="K3165" s="15" t="s">
        <v>14548</v>
      </c>
      <c r="L3165" s="18" t="s">
        <v>24031</v>
      </c>
      <c r="M3165" s="15" t="s">
        <v>23626</v>
      </c>
      <c r="N3165" s="15" t="s">
        <v>23627</v>
      </c>
      <c r="O3165" s="16">
        <v>510</v>
      </c>
      <c r="P3165" s="15" t="s">
        <v>118</v>
      </c>
      <c r="Q3165" s="15">
        <v>29700</v>
      </c>
      <c r="R3165" s="15">
        <v>111600</v>
      </c>
      <c r="S3165" s="15">
        <v>141300</v>
      </c>
      <c r="T3165" s="15">
        <v>0.24</v>
      </c>
      <c r="U3165" s="15" t="s">
        <v>18717</v>
      </c>
      <c r="V3165" s="15" t="s">
        <v>76</v>
      </c>
      <c r="W3165" s="16">
        <v>1</v>
      </c>
      <c r="X3165" s="16">
        <v>1</v>
      </c>
      <c r="Y3165" s="15">
        <v>10262</v>
      </c>
      <c r="Z3165" s="15">
        <v>0.23599999999999999</v>
      </c>
      <c r="AA3165" s="15" t="s">
        <v>23628</v>
      </c>
      <c r="AB3165" s="15" t="s">
        <v>23629</v>
      </c>
      <c r="AC3165" s="15">
        <v>0</v>
      </c>
      <c r="AD3165" s="26">
        <v>40224</v>
      </c>
      <c r="AE3165" s="15" t="s">
        <v>1480</v>
      </c>
      <c r="AF3165" s="15" t="s">
        <v>24032</v>
      </c>
      <c r="AG3165" s="16">
        <v>1</v>
      </c>
      <c r="AH3165" s="15" t="s">
        <v>24033</v>
      </c>
      <c r="AI3165" s="15" t="s">
        <v>78</v>
      </c>
      <c r="AJ3165" s="15">
        <v>10262.3095703</v>
      </c>
      <c r="AK3165" s="15">
        <v>416.33739776900001</v>
      </c>
      <c r="AL3165" s="15">
        <v>3106514.8104699999</v>
      </c>
      <c r="AM3165" s="15">
        <v>1414916.03939</v>
      </c>
      <c r="AN3165" s="19">
        <v>0</v>
      </c>
      <c r="AO3165" s="19">
        <v>0</v>
      </c>
      <c r="AP3165" s="19">
        <v>29700</v>
      </c>
      <c r="AQ3165" s="19">
        <v>112000</v>
      </c>
      <c r="AR3165" s="34">
        <f t="shared" si="641"/>
        <v>141700</v>
      </c>
      <c r="AS3165" s="34">
        <v>0</v>
      </c>
      <c r="AT3165" s="34">
        <v>0</v>
      </c>
      <c r="AU3165" s="34">
        <v>0</v>
      </c>
      <c r="AV3165" s="34">
        <v>0</v>
      </c>
      <c r="AW3165" s="35">
        <f t="shared" si="642"/>
        <v>0</v>
      </c>
      <c r="AX3165" s="34">
        <f t="shared" si="643"/>
        <v>141700</v>
      </c>
      <c r="AY3165" s="36">
        <v>1.3258000000000001</v>
      </c>
      <c r="AZ3165" s="36">
        <v>2.0265</v>
      </c>
      <c r="BA3165" s="22"/>
      <c r="BB3165" s="19">
        <v>2834</v>
      </c>
      <c r="BC3165" s="34">
        <f t="shared" si="644"/>
        <v>1878.6586000000002</v>
      </c>
      <c r="BD3165" s="34">
        <f t="shared" si="645"/>
        <v>2871.5504999999998</v>
      </c>
      <c r="BE3165" s="38">
        <v>3.4819999999999997E-2</v>
      </c>
      <c r="BF3165" s="38">
        <f t="shared" si="638"/>
        <v>3.4819999999999997E-2</v>
      </c>
      <c r="BG3165" s="34">
        <v>0</v>
      </c>
      <c r="BH3165" s="34">
        <v>0</v>
      </c>
      <c r="BI3165" s="34">
        <f t="shared" si="646"/>
        <v>1878.6586000000002</v>
      </c>
      <c r="BJ3165" s="34">
        <f t="shared" si="647"/>
        <v>2871.5504999999998</v>
      </c>
      <c r="BK3165" s="34">
        <v>0</v>
      </c>
      <c r="BL3165" s="34">
        <v>37.550499999999829</v>
      </c>
      <c r="BM3165" s="34">
        <f t="shared" si="648"/>
        <v>37.550499999999829</v>
      </c>
      <c r="BN3165" s="39">
        <f t="shared" si="639"/>
        <v>1878.6586000000002</v>
      </c>
      <c r="BO3165" s="39">
        <f t="shared" si="640"/>
        <v>2834</v>
      </c>
      <c r="BP3165" s="39">
        <f t="shared" si="649"/>
        <v>955.34139999999979</v>
      </c>
    </row>
    <row r="3166" spans="1:68" s="25" customFormat="1" ht="14.25" x14ac:dyDescent="0.2">
      <c r="A3166" s="14">
        <v>2059</v>
      </c>
      <c r="B3166" s="40"/>
      <c r="C3166" s="15" t="s">
        <v>7189</v>
      </c>
      <c r="D3166" s="16">
        <v>16035</v>
      </c>
      <c r="E3166" s="15" t="s">
        <v>24034</v>
      </c>
      <c r="F3166" s="15" t="s">
        <v>24035</v>
      </c>
      <c r="G3166" s="17" t="s">
        <v>24036</v>
      </c>
      <c r="H3166" s="17" t="s">
        <v>24037</v>
      </c>
      <c r="I3166" s="17" t="s">
        <v>86</v>
      </c>
      <c r="J3166" s="15" t="s">
        <v>24038</v>
      </c>
      <c r="K3166" s="15" t="s">
        <v>24039</v>
      </c>
      <c r="L3166" s="18" t="s">
        <v>24040</v>
      </c>
      <c r="M3166" s="15" t="s">
        <v>23626</v>
      </c>
      <c r="N3166" s="15" t="s">
        <v>23627</v>
      </c>
      <c r="O3166" s="16">
        <v>510</v>
      </c>
      <c r="P3166" s="15" t="s">
        <v>118</v>
      </c>
      <c r="Q3166" s="15">
        <v>44500</v>
      </c>
      <c r="R3166" s="15">
        <v>102600</v>
      </c>
      <c r="S3166" s="15">
        <v>147100</v>
      </c>
      <c r="T3166" s="15">
        <v>0.35299999999999998</v>
      </c>
      <c r="U3166" s="15" t="s">
        <v>18717</v>
      </c>
      <c r="V3166" s="15" t="s">
        <v>76</v>
      </c>
      <c r="W3166" s="16">
        <v>1</v>
      </c>
      <c r="X3166" s="16">
        <v>1</v>
      </c>
      <c r="Y3166" s="15">
        <v>5120</v>
      </c>
      <c r="Z3166" s="15">
        <v>0.11799999999999999</v>
      </c>
      <c r="AA3166" s="15" t="s">
        <v>23628</v>
      </c>
      <c r="AB3166" s="15" t="s">
        <v>23629</v>
      </c>
      <c r="AC3166" s="15">
        <v>114000</v>
      </c>
      <c r="AD3166" s="26">
        <v>38436</v>
      </c>
      <c r="AE3166" s="15" t="s">
        <v>119</v>
      </c>
      <c r="AF3166" s="15" t="s">
        <v>119</v>
      </c>
      <c r="AG3166" s="16">
        <v>1</v>
      </c>
      <c r="AH3166" s="15" t="s">
        <v>24041</v>
      </c>
      <c r="AI3166" s="15" t="s">
        <v>78</v>
      </c>
      <c r="AJ3166" s="15">
        <v>5120.11450195</v>
      </c>
      <c r="AK3166" s="15">
        <v>336.00391171400003</v>
      </c>
      <c r="AL3166" s="15">
        <v>3106654.8432200002</v>
      </c>
      <c r="AM3166" s="15">
        <v>1414911.98012</v>
      </c>
      <c r="AN3166" s="19">
        <v>44500</v>
      </c>
      <c r="AO3166" s="19">
        <v>91800</v>
      </c>
      <c r="AP3166" s="19">
        <v>0</v>
      </c>
      <c r="AQ3166" s="19">
        <v>21600</v>
      </c>
      <c r="AR3166" s="34">
        <f t="shared" si="641"/>
        <v>157900</v>
      </c>
      <c r="AS3166" s="34">
        <v>45000</v>
      </c>
      <c r="AT3166" s="34">
        <v>3000</v>
      </c>
      <c r="AU3166" s="34">
        <v>31955</v>
      </c>
      <c r="AV3166" s="34">
        <v>0</v>
      </c>
      <c r="AW3166" s="35">
        <f t="shared" si="642"/>
        <v>79955</v>
      </c>
      <c r="AX3166" s="34">
        <f t="shared" si="643"/>
        <v>77945</v>
      </c>
      <c r="AY3166" s="36">
        <v>1.3258000000000001</v>
      </c>
      <c r="AZ3166" s="36">
        <v>2.0265</v>
      </c>
      <c r="BA3166" s="22"/>
      <c r="BB3166" s="19">
        <v>2011</v>
      </c>
      <c r="BC3166" s="34">
        <f t="shared" si="644"/>
        <v>1033.3948100000002</v>
      </c>
      <c r="BD3166" s="34">
        <f t="shared" si="645"/>
        <v>1579.555425</v>
      </c>
      <c r="BE3166" s="38">
        <v>3.4819999999999997E-2</v>
      </c>
      <c r="BF3166" s="38">
        <f t="shared" si="638"/>
        <v>3.4819999999999997E-2</v>
      </c>
      <c r="BG3166" s="34">
        <v>26.011306388200001</v>
      </c>
      <c r="BH3166" s="34">
        <v>39.758570218499997</v>
      </c>
      <c r="BI3166" s="34">
        <f t="shared" si="646"/>
        <v>1007.3835036118003</v>
      </c>
      <c r="BJ3166" s="34">
        <f t="shared" si="647"/>
        <v>1539.7968547815001</v>
      </c>
      <c r="BK3166" s="34">
        <v>0</v>
      </c>
      <c r="BL3166" s="34">
        <v>0</v>
      </c>
      <c r="BM3166" s="34">
        <f t="shared" si="648"/>
        <v>0</v>
      </c>
      <c r="BN3166" s="39">
        <f t="shared" si="639"/>
        <v>1007.3835036118003</v>
      </c>
      <c r="BO3166" s="39">
        <f t="shared" si="640"/>
        <v>1539.7968547815001</v>
      </c>
      <c r="BP3166" s="39">
        <f t="shared" si="649"/>
        <v>532.41335116969981</v>
      </c>
    </row>
    <row r="3167" spans="1:68" s="25" customFormat="1" ht="14.25" x14ac:dyDescent="0.2">
      <c r="A3167" s="14">
        <v>2060</v>
      </c>
      <c r="B3167" s="40"/>
      <c r="C3167" s="15"/>
      <c r="D3167" s="16">
        <v>12647</v>
      </c>
      <c r="E3167" s="15" t="s">
        <v>24042</v>
      </c>
      <c r="F3167" s="15" t="s">
        <v>24043</v>
      </c>
      <c r="G3167" s="17" t="s">
        <v>24044</v>
      </c>
      <c r="H3167" s="17" t="s">
        <v>24045</v>
      </c>
      <c r="I3167" s="17" t="s">
        <v>86</v>
      </c>
      <c r="J3167" s="15" t="s">
        <v>24046</v>
      </c>
      <c r="K3167" s="15" t="s">
        <v>3629</v>
      </c>
      <c r="L3167" s="18" t="s">
        <v>24040</v>
      </c>
      <c r="M3167" s="15" t="s">
        <v>23626</v>
      </c>
      <c r="N3167" s="15" t="s">
        <v>23627</v>
      </c>
      <c r="O3167" s="16">
        <v>510</v>
      </c>
      <c r="P3167" s="15" t="s">
        <v>118</v>
      </c>
      <c r="Q3167" s="15">
        <v>44500</v>
      </c>
      <c r="R3167" s="15">
        <v>102600</v>
      </c>
      <c r="S3167" s="15">
        <v>147100</v>
      </c>
      <c r="T3167" s="15">
        <v>0.35299999999999998</v>
      </c>
      <c r="U3167" s="15" t="s">
        <v>18717</v>
      </c>
      <c r="V3167" s="15" t="s">
        <v>76</v>
      </c>
      <c r="W3167" s="16">
        <v>1</v>
      </c>
      <c r="X3167" s="16">
        <v>1</v>
      </c>
      <c r="Y3167" s="15">
        <v>10240</v>
      </c>
      <c r="Z3167" s="15">
        <v>0.23499999999999999</v>
      </c>
      <c r="AA3167" s="15" t="s">
        <v>23628</v>
      </c>
      <c r="AB3167" s="15" t="s">
        <v>23629</v>
      </c>
      <c r="AC3167" s="15">
        <v>114000</v>
      </c>
      <c r="AD3167" s="26">
        <v>38436</v>
      </c>
      <c r="AE3167" s="15" t="s">
        <v>119</v>
      </c>
      <c r="AF3167" s="15" t="s">
        <v>119</v>
      </c>
      <c r="AG3167" s="16">
        <v>1</v>
      </c>
      <c r="AH3167" s="15" t="s">
        <v>24041</v>
      </c>
      <c r="AI3167" s="15" t="s">
        <v>78</v>
      </c>
      <c r="AJ3167" s="15">
        <v>10240.0170898</v>
      </c>
      <c r="AK3167" s="15">
        <v>416.00432181299999</v>
      </c>
      <c r="AL3167" s="15">
        <v>3106594.8699099999</v>
      </c>
      <c r="AM3167" s="15">
        <v>1414913.7772299999</v>
      </c>
      <c r="AN3167" s="19">
        <v>44500</v>
      </c>
      <c r="AO3167" s="19">
        <v>91800</v>
      </c>
      <c r="AP3167" s="19">
        <v>0</v>
      </c>
      <c r="AQ3167" s="19">
        <v>21600</v>
      </c>
      <c r="AR3167" s="34">
        <f t="shared" si="641"/>
        <v>157900</v>
      </c>
      <c r="AS3167" s="34">
        <v>45000</v>
      </c>
      <c r="AT3167" s="34">
        <v>3000</v>
      </c>
      <c r="AU3167" s="34">
        <v>31955</v>
      </c>
      <c r="AV3167" s="34">
        <v>0</v>
      </c>
      <c r="AW3167" s="35">
        <f t="shared" si="642"/>
        <v>79955</v>
      </c>
      <c r="AX3167" s="34">
        <f t="shared" si="643"/>
        <v>77945</v>
      </c>
      <c r="AY3167" s="36">
        <v>1.3258000000000001</v>
      </c>
      <c r="AZ3167" s="36">
        <v>2.0265</v>
      </c>
      <c r="BA3167" s="22"/>
      <c r="BB3167" s="19">
        <v>2011</v>
      </c>
      <c r="BC3167" s="34">
        <f t="shared" si="644"/>
        <v>1033.3948100000002</v>
      </c>
      <c r="BD3167" s="34">
        <f t="shared" si="645"/>
        <v>1579.555425</v>
      </c>
      <c r="BE3167" s="38">
        <v>3.4819999999999997E-2</v>
      </c>
      <c r="BF3167" s="38">
        <f t="shared" si="638"/>
        <v>3.4819999999999997E-2</v>
      </c>
      <c r="BG3167" s="34">
        <v>26.011306388200001</v>
      </c>
      <c r="BH3167" s="34">
        <v>39.758570218499997</v>
      </c>
      <c r="BI3167" s="34">
        <f t="shared" si="646"/>
        <v>1007.3835036118003</v>
      </c>
      <c r="BJ3167" s="34">
        <f t="shared" si="647"/>
        <v>1539.7968547815001</v>
      </c>
      <c r="BK3167" s="34">
        <v>0</v>
      </c>
      <c r="BL3167" s="34">
        <v>0</v>
      </c>
      <c r="BM3167" s="34">
        <f t="shared" si="648"/>
        <v>0</v>
      </c>
      <c r="BN3167" s="39">
        <f t="shared" si="639"/>
        <v>1007.3835036118003</v>
      </c>
      <c r="BO3167" s="39">
        <f t="shared" si="640"/>
        <v>1539.7968547815001</v>
      </c>
      <c r="BP3167" s="39">
        <f t="shared" si="649"/>
        <v>532.41335116969981</v>
      </c>
    </row>
    <row r="3168" spans="1:68" s="25" customFormat="1" ht="14.25" x14ac:dyDescent="0.2">
      <c r="A3168" s="14">
        <v>2061</v>
      </c>
      <c r="B3168" s="40"/>
      <c r="C3168" s="15" t="s">
        <v>176</v>
      </c>
      <c r="D3168" s="16">
        <v>15654</v>
      </c>
      <c r="E3168" s="15" t="s">
        <v>24047</v>
      </c>
      <c r="F3168" s="15" t="s">
        <v>24048</v>
      </c>
      <c r="G3168" s="17" t="s">
        <v>24049</v>
      </c>
      <c r="H3168" s="17" t="s">
        <v>24050</v>
      </c>
      <c r="I3168" s="17" t="s">
        <v>86</v>
      </c>
      <c r="J3168" s="15" t="s">
        <v>24051</v>
      </c>
      <c r="K3168" s="15" t="s">
        <v>86</v>
      </c>
      <c r="L3168" s="18" t="s">
        <v>24052</v>
      </c>
      <c r="M3168" s="15" t="s">
        <v>23626</v>
      </c>
      <c r="N3168" s="15" t="s">
        <v>23627</v>
      </c>
      <c r="O3168" s="16">
        <v>510</v>
      </c>
      <c r="P3168" s="15" t="s">
        <v>118</v>
      </c>
      <c r="Q3168" s="15">
        <v>44500</v>
      </c>
      <c r="R3168" s="15">
        <v>99900</v>
      </c>
      <c r="S3168" s="15">
        <v>144400</v>
      </c>
      <c r="T3168" s="15">
        <v>0.35299999999999998</v>
      </c>
      <c r="U3168" s="15" t="s">
        <v>18717</v>
      </c>
      <c r="V3168" s="15" t="s">
        <v>76</v>
      </c>
      <c r="W3168" s="16">
        <v>1</v>
      </c>
      <c r="X3168" s="16">
        <v>0</v>
      </c>
      <c r="Y3168" s="15">
        <v>10240</v>
      </c>
      <c r="Z3168" s="15">
        <v>0.23499999999999999</v>
      </c>
      <c r="AA3168" s="15" t="s">
        <v>23628</v>
      </c>
      <c r="AB3168" s="15" t="s">
        <v>23629</v>
      </c>
      <c r="AC3168" s="15">
        <v>0</v>
      </c>
      <c r="AD3168" s="15"/>
      <c r="AE3168" s="15" t="s">
        <v>2449</v>
      </c>
      <c r="AF3168" s="15" t="s">
        <v>24053</v>
      </c>
      <c r="AG3168" s="16">
        <v>1</v>
      </c>
      <c r="AH3168" s="15" t="s">
        <v>24054</v>
      </c>
      <c r="AI3168" s="15" t="s">
        <v>78</v>
      </c>
      <c r="AJ3168" s="15">
        <v>10239.9213867</v>
      </c>
      <c r="AK3168" s="15">
        <v>416.00356652300002</v>
      </c>
      <c r="AL3168" s="15">
        <v>3106754.7755800001</v>
      </c>
      <c r="AM3168" s="15">
        <v>1414908.2939800001</v>
      </c>
      <c r="AN3168" s="19">
        <v>44500</v>
      </c>
      <c r="AO3168" s="19">
        <v>96000</v>
      </c>
      <c r="AP3168" s="19">
        <v>0</v>
      </c>
      <c r="AQ3168" s="19">
        <v>0</v>
      </c>
      <c r="AR3168" s="34">
        <f t="shared" si="641"/>
        <v>140500</v>
      </c>
      <c r="AS3168" s="34">
        <v>45000</v>
      </c>
      <c r="AT3168" s="34">
        <v>0</v>
      </c>
      <c r="AU3168" s="34">
        <v>33425</v>
      </c>
      <c r="AV3168" s="34">
        <v>0</v>
      </c>
      <c r="AW3168" s="35">
        <f t="shared" si="642"/>
        <v>78425</v>
      </c>
      <c r="AX3168" s="34">
        <f t="shared" si="643"/>
        <v>62075</v>
      </c>
      <c r="AY3168" s="36">
        <v>1.3258000000000001</v>
      </c>
      <c r="AZ3168" s="36">
        <v>2.0265</v>
      </c>
      <c r="BA3168" s="22"/>
      <c r="BB3168" s="19">
        <v>1405</v>
      </c>
      <c r="BC3168" s="34">
        <f t="shared" si="644"/>
        <v>822.99035000000003</v>
      </c>
      <c r="BD3168" s="34">
        <f t="shared" si="645"/>
        <v>1257.949875</v>
      </c>
      <c r="BE3168" s="38">
        <v>3.4819999999999997E-2</v>
      </c>
      <c r="BF3168" s="38">
        <f t="shared" ref="BF3168:BF3227" si="650">BE3168</f>
        <v>3.4819999999999997E-2</v>
      </c>
      <c r="BG3168" s="34">
        <v>28.656523987</v>
      </c>
      <c r="BH3168" s="34">
        <v>43.801814647499995</v>
      </c>
      <c r="BI3168" s="34">
        <f t="shared" si="646"/>
        <v>794.33382601300002</v>
      </c>
      <c r="BJ3168" s="34">
        <f t="shared" si="647"/>
        <v>1214.1480603525001</v>
      </c>
      <c r="BK3168" s="34">
        <v>0</v>
      </c>
      <c r="BL3168" s="34">
        <v>0</v>
      </c>
      <c r="BM3168" s="34">
        <f t="shared" si="648"/>
        <v>0</v>
      </c>
      <c r="BN3168" s="39">
        <f t="shared" si="639"/>
        <v>794.33382601300002</v>
      </c>
      <c r="BO3168" s="39">
        <f t="shared" si="640"/>
        <v>1214.1480603525001</v>
      </c>
      <c r="BP3168" s="39">
        <f t="shared" si="649"/>
        <v>419.8142343395001</v>
      </c>
    </row>
    <row r="3169" spans="1:68" s="25" customFormat="1" ht="14.25" x14ac:dyDescent="0.2">
      <c r="A3169" s="14">
        <v>2062</v>
      </c>
      <c r="B3169" s="40"/>
      <c r="C3169" s="15" t="s">
        <v>176</v>
      </c>
      <c r="D3169" s="16">
        <v>15121</v>
      </c>
      <c r="E3169" s="15" t="s">
        <v>24055</v>
      </c>
      <c r="F3169" s="15" t="s">
        <v>24056</v>
      </c>
      <c r="G3169" s="17" t="s">
        <v>24057</v>
      </c>
      <c r="H3169" s="17" t="s">
        <v>24058</v>
      </c>
      <c r="I3169" s="17" t="s">
        <v>86</v>
      </c>
      <c r="J3169" s="15" t="s">
        <v>24059</v>
      </c>
      <c r="K3169" s="15" t="s">
        <v>86</v>
      </c>
      <c r="L3169" s="18" t="s">
        <v>24052</v>
      </c>
      <c r="M3169" s="15" t="s">
        <v>23626</v>
      </c>
      <c r="N3169" s="15" t="s">
        <v>23627</v>
      </c>
      <c r="O3169" s="16">
        <v>510</v>
      </c>
      <c r="P3169" s="15" t="s">
        <v>118</v>
      </c>
      <c r="Q3169" s="15">
        <v>44500</v>
      </c>
      <c r="R3169" s="15">
        <v>99900</v>
      </c>
      <c r="S3169" s="15">
        <v>144400</v>
      </c>
      <c r="T3169" s="15">
        <v>0.35299999999999998</v>
      </c>
      <c r="U3169" s="15" t="s">
        <v>18717</v>
      </c>
      <c r="V3169" s="15" t="s">
        <v>76</v>
      </c>
      <c r="W3169" s="16">
        <v>1</v>
      </c>
      <c r="X3169" s="16">
        <v>0</v>
      </c>
      <c r="Y3169" s="15">
        <v>5120</v>
      </c>
      <c r="Z3169" s="15">
        <v>0.11799999999999999</v>
      </c>
      <c r="AA3169" s="15" t="s">
        <v>23628</v>
      </c>
      <c r="AB3169" s="15" t="s">
        <v>23629</v>
      </c>
      <c r="AC3169" s="15">
        <v>0</v>
      </c>
      <c r="AD3169" s="15"/>
      <c r="AE3169" s="15" t="s">
        <v>2449</v>
      </c>
      <c r="AF3169" s="15" t="s">
        <v>24053</v>
      </c>
      <c r="AG3169" s="16">
        <v>1</v>
      </c>
      <c r="AH3169" s="15" t="s">
        <v>24054</v>
      </c>
      <c r="AI3169" s="15" t="s">
        <v>78</v>
      </c>
      <c r="AJ3169" s="15">
        <v>5120.1115722699997</v>
      </c>
      <c r="AK3169" s="15">
        <v>336.003866625</v>
      </c>
      <c r="AL3169" s="15">
        <v>3106694.82</v>
      </c>
      <c r="AM3169" s="15">
        <v>1414910.60561</v>
      </c>
      <c r="AN3169" s="19">
        <v>44500</v>
      </c>
      <c r="AO3169" s="19">
        <v>96000</v>
      </c>
      <c r="AP3169" s="19">
        <v>0</v>
      </c>
      <c r="AQ3169" s="19">
        <v>0</v>
      </c>
      <c r="AR3169" s="34">
        <f t="shared" si="641"/>
        <v>140500</v>
      </c>
      <c r="AS3169" s="34">
        <v>45000</v>
      </c>
      <c r="AT3169" s="34">
        <v>0</v>
      </c>
      <c r="AU3169" s="34">
        <v>33425</v>
      </c>
      <c r="AV3169" s="34">
        <v>0</v>
      </c>
      <c r="AW3169" s="35">
        <f t="shared" si="642"/>
        <v>78425</v>
      </c>
      <c r="AX3169" s="34">
        <f t="shared" si="643"/>
        <v>62075</v>
      </c>
      <c r="AY3169" s="36">
        <v>1.3258000000000001</v>
      </c>
      <c r="AZ3169" s="36">
        <v>2.0265</v>
      </c>
      <c r="BA3169" s="22"/>
      <c r="BB3169" s="19">
        <v>1405</v>
      </c>
      <c r="BC3169" s="34">
        <f t="shared" si="644"/>
        <v>822.99035000000003</v>
      </c>
      <c r="BD3169" s="34">
        <f t="shared" si="645"/>
        <v>1257.949875</v>
      </c>
      <c r="BE3169" s="38">
        <v>3.4819999999999997E-2</v>
      </c>
      <c r="BF3169" s="38">
        <f t="shared" si="650"/>
        <v>3.4819999999999997E-2</v>
      </c>
      <c r="BG3169" s="34">
        <v>28.656523987</v>
      </c>
      <c r="BH3169" s="34">
        <v>43.801814647499995</v>
      </c>
      <c r="BI3169" s="34">
        <f t="shared" si="646"/>
        <v>794.33382601300002</v>
      </c>
      <c r="BJ3169" s="34">
        <f t="shared" si="647"/>
        <v>1214.1480603525001</v>
      </c>
      <c r="BK3169" s="34">
        <v>0</v>
      </c>
      <c r="BL3169" s="34">
        <v>0</v>
      </c>
      <c r="BM3169" s="34">
        <f t="shared" si="648"/>
        <v>0</v>
      </c>
      <c r="BN3169" s="39">
        <f t="shared" si="639"/>
        <v>794.33382601300002</v>
      </c>
      <c r="BO3169" s="39">
        <f t="shared" si="640"/>
        <v>1214.1480603525001</v>
      </c>
      <c r="BP3169" s="39">
        <f t="shared" si="649"/>
        <v>419.8142343395001</v>
      </c>
    </row>
    <row r="3170" spans="1:68" s="25" customFormat="1" ht="14.25" x14ac:dyDescent="0.2">
      <c r="A3170" s="14">
        <v>2063</v>
      </c>
      <c r="B3170" s="40"/>
      <c r="C3170" s="15"/>
      <c r="D3170" s="16">
        <v>32498</v>
      </c>
      <c r="E3170" s="15" t="s">
        <v>24060</v>
      </c>
      <c r="F3170" s="15" t="s">
        <v>24061</v>
      </c>
      <c r="G3170" s="17" t="s">
        <v>24062</v>
      </c>
      <c r="H3170" s="17" t="s">
        <v>24063</v>
      </c>
      <c r="I3170" s="17" t="s">
        <v>88</v>
      </c>
      <c r="J3170" s="15" t="s">
        <v>24064</v>
      </c>
      <c r="K3170" s="15" t="s">
        <v>252</v>
      </c>
      <c r="L3170" s="18" t="s">
        <v>24065</v>
      </c>
      <c r="M3170" s="15" t="s">
        <v>23626</v>
      </c>
      <c r="N3170" s="15" t="s">
        <v>23627</v>
      </c>
      <c r="O3170" s="16">
        <v>510</v>
      </c>
      <c r="P3170" s="15" t="s">
        <v>118</v>
      </c>
      <c r="Q3170" s="15">
        <v>29700</v>
      </c>
      <c r="R3170" s="15">
        <v>67100</v>
      </c>
      <c r="S3170" s="15">
        <v>96800</v>
      </c>
      <c r="T3170" s="15">
        <v>0.24</v>
      </c>
      <c r="U3170" s="15" t="s">
        <v>18717</v>
      </c>
      <c r="V3170" s="15" t="s">
        <v>76</v>
      </c>
      <c r="W3170" s="16">
        <v>1</v>
      </c>
      <c r="X3170" s="16">
        <v>0</v>
      </c>
      <c r="Y3170" s="15">
        <v>10240</v>
      </c>
      <c r="Z3170" s="15">
        <v>0.23499999999999999</v>
      </c>
      <c r="AA3170" s="15" t="s">
        <v>23628</v>
      </c>
      <c r="AB3170" s="15" t="s">
        <v>23629</v>
      </c>
      <c r="AC3170" s="15">
        <v>0</v>
      </c>
      <c r="AD3170" s="15"/>
      <c r="AE3170" s="15" t="s">
        <v>1480</v>
      </c>
      <c r="AF3170" s="15" t="s">
        <v>24066</v>
      </c>
      <c r="AG3170" s="16">
        <v>1</v>
      </c>
      <c r="AH3170" s="15" t="s">
        <v>24067</v>
      </c>
      <c r="AI3170" s="15" t="s">
        <v>78</v>
      </c>
      <c r="AJ3170" s="15">
        <v>10239.9077148</v>
      </c>
      <c r="AK3170" s="15">
        <v>416.00322530199998</v>
      </c>
      <c r="AL3170" s="15">
        <v>3106834.7099799998</v>
      </c>
      <c r="AM3170" s="15">
        <v>1414905.0444700001</v>
      </c>
      <c r="AN3170" s="19">
        <v>29700</v>
      </c>
      <c r="AO3170" s="19">
        <v>67400</v>
      </c>
      <c r="AP3170" s="19">
        <v>0</v>
      </c>
      <c r="AQ3170" s="19">
        <v>0</v>
      </c>
      <c r="AR3170" s="34">
        <f t="shared" si="641"/>
        <v>97100</v>
      </c>
      <c r="AS3170" s="34">
        <v>45000</v>
      </c>
      <c r="AT3170" s="34">
        <v>3000</v>
      </c>
      <c r="AU3170" s="34">
        <v>18235</v>
      </c>
      <c r="AV3170" s="34">
        <v>12480</v>
      </c>
      <c r="AW3170" s="35">
        <f t="shared" si="642"/>
        <v>78715</v>
      </c>
      <c r="AX3170" s="34">
        <f t="shared" si="643"/>
        <v>18385</v>
      </c>
      <c r="AY3170" s="36">
        <v>1.3258000000000001</v>
      </c>
      <c r="AZ3170" s="36">
        <v>2.0265</v>
      </c>
      <c r="BA3170" s="22"/>
      <c r="BB3170" s="19">
        <v>971</v>
      </c>
      <c r="BC3170" s="34">
        <f t="shared" si="644"/>
        <v>243.74833000000001</v>
      </c>
      <c r="BD3170" s="34">
        <f t="shared" si="645"/>
        <v>372.572025</v>
      </c>
      <c r="BE3170" s="38">
        <v>3.4819999999999997E-2</v>
      </c>
      <c r="BF3170" s="38">
        <f t="shared" si="650"/>
        <v>3.4819999999999997E-2</v>
      </c>
      <c r="BG3170" s="34">
        <v>8.4877784941600005</v>
      </c>
      <c r="BH3170" s="34">
        <v>12.9736635378</v>
      </c>
      <c r="BI3170" s="34">
        <f t="shared" si="646"/>
        <v>235.26055150584</v>
      </c>
      <c r="BJ3170" s="34">
        <f t="shared" si="647"/>
        <v>359.59836146219999</v>
      </c>
      <c r="BK3170" s="34">
        <v>0</v>
      </c>
      <c r="BL3170" s="34">
        <v>0</v>
      </c>
      <c r="BM3170" s="34">
        <f t="shared" si="648"/>
        <v>0</v>
      </c>
      <c r="BN3170" s="39">
        <f t="shared" si="639"/>
        <v>235.26055150584</v>
      </c>
      <c r="BO3170" s="39">
        <f t="shared" si="640"/>
        <v>359.59836146219999</v>
      </c>
      <c r="BP3170" s="39">
        <f t="shared" si="649"/>
        <v>124.33780995635999</v>
      </c>
    </row>
    <row r="3171" spans="1:68" s="25" customFormat="1" ht="14.25" x14ac:dyDescent="0.2">
      <c r="A3171" s="14">
        <v>2064</v>
      </c>
      <c r="B3171" s="40"/>
      <c r="C3171" s="15"/>
      <c r="D3171" s="16">
        <v>16791</v>
      </c>
      <c r="E3171" s="15" t="s">
        <v>24068</v>
      </c>
      <c r="F3171" s="15" t="s">
        <v>24069</v>
      </c>
      <c r="G3171" s="17" t="s">
        <v>24070</v>
      </c>
      <c r="H3171" s="17" t="s">
        <v>24071</v>
      </c>
      <c r="I3171" s="17" t="s">
        <v>6305</v>
      </c>
      <c r="J3171" s="15" t="s">
        <v>24072</v>
      </c>
      <c r="K3171" s="15" t="s">
        <v>5212</v>
      </c>
      <c r="L3171" s="18" t="s">
        <v>24073</v>
      </c>
      <c r="M3171" s="15" t="s">
        <v>23626</v>
      </c>
      <c r="N3171" s="15" t="s">
        <v>23627</v>
      </c>
      <c r="O3171" s="16">
        <v>510</v>
      </c>
      <c r="P3171" s="15" t="s">
        <v>118</v>
      </c>
      <c r="Q3171" s="15">
        <v>29700</v>
      </c>
      <c r="R3171" s="15">
        <v>109800</v>
      </c>
      <c r="S3171" s="15">
        <v>139500</v>
      </c>
      <c r="T3171" s="15">
        <v>0.24</v>
      </c>
      <c r="U3171" s="15" t="s">
        <v>18717</v>
      </c>
      <c r="V3171" s="15" t="s">
        <v>76</v>
      </c>
      <c r="W3171" s="16">
        <v>1</v>
      </c>
      <c r="X3171" s="16">
        <v>1</v>
      </c>
      <c r="Y3171" s="15">
        <v>10240</v>
      </c>
      <c r="Z3171" s="15">
        <v>0.23499999999999999</v>
      </c>
      <c r="AA3171" s="15" t="s">
        <v>23628</v>
      </c>
      <c r="AB3171" s="15" t="s">
        <v>23629</v>
      </c>
      <c r="AC3171" s="15">
        <v>144900</v>
      </c>
      <c r="AD3171" s="26">
        <v>41428</v>
      </c>
      <c r="AE3171" s="15" t="s">
        <v>119</v>
      </c>
      <c r="AF3171" s="15" t="s">
        <v>119</v>
      </c>
      <c r="AG3171" s="16">
        <v>1</v>
      </c>
      <c r="AH3171" s="15" t="s">
        <v>24074</v>
      </c>
      <c r="AI3171" s="15" t="s">
        <v>78</v>
      </c>
      <c r="AJ3171" s="15">
        <v>10239.9619141</v>
      </c>
      <c r="AK3171" s="15">
        <v>416.00419549999998</v>
      </c>
      <c r="AL3171" s="15">
        <v>3106914.6445499999</v>
      </c>
      <c r="AM3171" s="15">
        <v>1414901.7953000001</v>
      </c>
      <c r="AN3171" s="19">
        <v>29700</v>
      </c>
      <c r="AO3171" s="19">
        <v>112700</v>
      </c>
      <c r="AP3171" s="19">
        <v>0</v>
      </c>
      <c r="AQ3171" s="19">
        <v>600</v>
      </c>
      <c r="AR3171" s="34">
        <f t="shared" si="641"/>
        <v>143000</v>
      </c>
      <c r="AS3171" s="34">
        <v>45000</v>
      </c>
      <c r="AT3171" s="34">
        <v>3000</v>
      </c>
      <c r="AU3171" s="34">
        <v>34090</v>
      </c>
      <c r="AV3171" s="34">
        <v>0</v>
      </c>
      <c r="AW3171" s="35">
        <f t="shared" si="642"/>
        <v>82090</v>
      </c>
      <c r="AX3171" s="34">
        <f t="shared" si="643"/>
        <v>60910</v>
      </c>
      <c r="AY3171" s="36">
        <v>1.3258000000000001</v>
      </c>
      <c r="AZ3171" s="36">
        <v>2.0265</v>
      </c>
      <c r="BA3171" s="22"/>
      <c r="BB3171" s="19">
        <v>1442</v>
      </c>
      <c r="BC3171" s="34">
        <f t="shared" si="644"/>
        <v>807.54478000000006</v>
      </c>
      <c r="BD3171" s="34">
        <f t="shared" si="645"/>
        <v>1234.34115</v>
      </c>
      <c r="BE3171" s="38">
        <v>3.4819999999999997E-2</v>
      </c>
      <c r="BF3171" s="38">
        <f t="shared" si="650"/>
        <v>3.4819999999999997E-2</v>
      </c>
      <c r="BG3171" s="34">
        <v>27.8417231036</v>
      </c>
      <c r="BH3171" s="34">
        <v>42.556382462999998</v>
      </c>
      <c r="BI3171" s="34">
        <f t="shared" si="646"/>
        <v>779.70305689640008</v>
      </c>
      <c r="BJ3171" s="34">
        <f t="shared" si="647"/>
        <v>1191.7847675369999</v>
      </c>
      <c r="BK3171" s="34">
        <v>0</v>
      </c>
      <c r="BL3171" s="34">
        <v>0</v>
      </c>
      <c r="BM3171" s="34">
        <f t="shared" si="648"/>
        <v>0</v>
      </c>
      <c r="BN3171" s="39">
        <f t="shared" si="639"/>
        <v>779.70305689640008</v>
      </c>
      <c r="BO3171" s="39">
        <f t="shared" si="640"/>
        <v>1191.7847675369999</v>
      </c>
      <c r="BP3171" s="39">
        <f t="shared" si="649"/>
        <v>412.08171064059979</v>
      </c>
    </row>
    <row r="3172" spans="1:68" s="25" customFormat="1" ht="14.25" x14ac:dyDescent="0.2">
      <c r="A3172" s="14">
        <v>2065</v>
      </c>
      <c r="B3172" s="40"/>
      <c r="C3172" s="15" t="s">
        <v>24075</v>
      </c>
      <c r="D3172" s="16">
        <v>20551</v>
      </c>
      <c r="E3172" s="15" t="s">
        <v>24076</v>
      </c>
      <c r="F3172" s="15" t="s">
        <v>24075</v>
      </c>
      <c r="G3172" s="17" t="s">
        <v>24077</v>
      </c>
      <c r="H3172" s="17" t="s">
        <v>24078</v>
      </c>
      <c r="I3172" s="17" t="s">
        <v>24079</v>
      </c>
      <c r="J3172" s="15" t="s">
        <v>24080</v>
      </c>
      <c r="K3172" s="15" t="s">
        <v>86</v>
      </c>
      <c r="L3172" s="18" t="s">
        <v>24081</v>
      </c>
      <c r="M3172" s="15" t="s">
        <v>23626</v>
      </c>
      <c r="N3172" s="15" t="s">
        <v>23627</v>
      </c>
      <c r="O3172" s="16">
        <v>510</v>
      </c>
      <c r="P3172" s="15" t="s">
        <v>118</v>
      </c>
      <c r="Q3172" s="15">
        <v>29700</v>
      </c>
      <c r="R3172" s="15">
        <v>125700</v>
      </c>
      <c r="S3172" s="15">
        <v>155400</v>
      </c>
      <c r="T3172" s="15">
        <v>0.24</v>
      </c>
      <c r="U3172" s="15" t="s">
        <v>18717</v>
      </c>
      <c r="V3172" s="15" t="s">
        <v>76</v>
      </c>
      <c r="W3172" s="16">
        <v>1</v>
      </c>
      <c r="X3172" s="16">
        <v>1</v>
      </c>
      <c r="Y3172" s="15">
        <v>10240</v>
      </c>
      <c r="Z3172" s="15">
        <v>0.23499999999999999</v>
      </c>
      <c r="AA3172" s="15" t="s">
        <v>23628</v>
      </c>
      <c r="AB3172" s="15" t="s">
        <v>23629</v>
      </c>
      <c r="AC3172" s="15">
        <v>117900</v>
      </c>
      <c r="AD3172" s="26">
        <v>36679</v>
      </c>
      <c r="AE3172" s="15" t="s">
        <v>222</v>
      </c>
      <c r="AF3172" s="15" t="s">
        <v>24082</v>
      </c>
      <c r="AG3172" s="16">
        <v>1</v>
      </c>
      <c r="AH3172" s="15" t="s">
        <v>24083</v>
      </c>
      <c r="AI3172" s="15" t="s">
        <v>78</v>
      </c>
      <c r="AJ3172" s="15">
        <v>10239.9216309</v>
      </c>
      <c r="AK3172" s="15">
        <v>416.00356652300002</v>
      </c>
      <c r="AL3172" s="15">
        <v>3106994.5790599999</v>
      </c>
      <c r="AM3172" s="15">
        <v>1414898.5458800001</v>
      </c>
      <c r="AN3172" s="19">
        <v>29700</v>
      </c>
      <c r="AO3172" s="19">
        <v>108100</v>
      </c>
      <c r="AP3172" s="19">
        <v>0</v>
      </c>
      <c r="AQ3172" s="19">
        <v>0</v>
      </c>
      <c r="AR3172" s="34">
        <f t="shared" si="641"/>
        <v>137800</v>
      </c>
      <c r="AS3172" s="34">
        <v>45000</v>
      </c>
      <c r="AT3172" s="34">
        <v>0</v>
      </c>
      <c r="AU3172" s="34">
        <v>32480</v>
      </c>
      <c r="AV3172" s="34">
        <v>0</v>
      </c>
      <c r="AW3172" s="35">
        <f t="shared" si="642"/>
        <v>77480</v>
      </c>
      <c r="AX3172" s="34">
        <f t="shared" si="643"/>
        <v>60320</v>
      </c>
      <c r="AY3172" s="36">
        <v>1.3258000000000001</v>
      </c>
      <c r="AZ3172" s="36">
        <v>2.0265</v>
      </c>
      <c r="BA3172" s="22"/>
      <c r="BB3172" s="19">
        <v>1378</v>
      </c>
      <c r="BC3172" s="34">
        <f t="shared" si="644"/>
        <v>799.72256000000016</v>
      </c>
      <c r="BD3172" s="34">
        <f t="shared" si="645"/>
        <v>1222.3848</v>
      </c>
      <c r="BE3172" s="38">
        <v>3.4819999999999997E-2</v>
      </c>
      <c r="BF3172" s="38">
        <f t="shared" si="650"/>
        <v>3.4819999999999997E-2</v>
      </c>
      <c r="BG3172" s="34">
        <v>27.846339539200002</v>
      </c>
      <c r="BH3172" s="34">
        <v>42.563438735999995</v>
      </c>
      <c r="BI3172" s="34">
        <f t="shared" si="646"/>
        <v>771.87622046080014</v>
      </c>
      <c r="BJ3172" s="34">
        <f t="shared" si="647"/>
        <v>1179.821361264</v>
      </c>
      <c r="BK3172" s="34">
        <v>0</v>
      </c>
      <c r="BL3172" s="34">
        <v>0</v>
      </c>
      <c r="BM3172" s="34">
        <f t="shared" si="648"/>
        <v>0</v>
      </c>
      <c r="BN3172" s="39">
        <f t="shared" si="639"/>
        <v>771.87622046080014</v>
      </c>
      <c r="BO3172" s="39">
        <f t="shared" si="640"/>
        <v>1179.821361264</v>
      </c>
      <c r="BP3172" s="39">
        <f t="shared" si="649"/>
        <v>407.94514080319982</v>
      </c>
    </row>
    <row r="3173" spans="1:68" s="25" customFormat="1" ht="14.25" x14ac:dyDescent="0.2">
      <c r="A3173" s="14">
        <v>2066</v>
      </c>
      <c r="B3173" s="40"/>
      <c r="C3173" s="15"/>
      <c r="D3173" s="16">
        <v>5696</v>
      </c>
      <c r="E3173" s="15" t="s">
        <v>24084</v>
      </c>
      <c r="F3173" s="15" t="s">
        <v>24085</v>
      </c>
      <c r="G3173" s="17" t="s">
        <v>24086</v>
      </c>
      <c r="H3173" s="17" t="s">
        <v>24087</v>
      </c>
      <c r="I3173" s="17" t="s">
        <v>86</v>
      </c>
      <c r="J3173" s="15" t="s">
        <v>24088</v>
      </c>
      <c r="K3173" s="15" t="s">
        <v>2959</v>
      </c>
      <c r="L3173" s="18" t="s">
        <v>24089</v>
      </c>
      <c r="M3173" s="15" t="s">
        <v>23626</v>
      </c>
      <c r="N3173" s="15" t="s">
        <v>23627</v>
      </c>
      <c r="O3173" s="16">
        <v>510</v>
      </c>
      <c r="P3173" s="15" t="s">
        <v>118</v>
      </c>
      <c r="Q3173" s="15">
        <v>29700</v>
      </c>
      <c r="R3173" s="15">
        <v>105800</v>
      </c>
      <c r="S3173" s="15">
        <v>135500</v>
      </c>
      <c r="T3173" s="15">
        <v>0.24</v>
      </c>
      <c r="U3173" s="15" t="s">
        <v>18717</v>
      </c>
      <c r="V3173" s="15" t="s">
        <v>76</v>
      </c>
      <c r="W3173" s="16">
        <v>1</v>
      </c>
      <c r="X3173" s="16">
        <v>0</v>
      </c>
      <c r="Y3173" s="15">
        <v>10240</v>
      </c>
      <c r="Z3173" s="15">
        <v>0.23499999999999999</v>
      </c>
      <c r="AA3173" s="15" t="s">
        <v>23628</v>
      </c>
      <c r="AB3173" s="15" t="s">
        <v>23629</v>
      </c>
      <c r="AC3173" s="15">
        <v>0</v>
      </c>
      <c r="AD3173" s="15"/>
      <c r="AE3173" s="15" t="s">
        <v>78</v>
      </c>
      <c r="AF3173" s="15" t="s">
        <v>78</v>
      </c>
      <c r="AG3173" s="16">
        <v>1</v>
      </c>
      <c r="AH3173" s="15" t="s">
        <v>24090</v>
      </c>
      <c r="AI3173" s="15" t="s">
        <v>78</v>
      </c>
      <c r="AJ3173" s="15">
        <v>10239.9282227</v>
      </c>
      <c r="AK3173" s="15">
        <v>416.003542036</v>
      </c>
      <c r="AL3173" s="15">
        <v>3107074.5135499998</v>
      </c>
      <c r="AM3173" s="15">
        <v>1414895.2964999999</v>
      </c>
      <c r="AN3173" s="19">
        <v>29700</v>
      </c>
      <c r="AO3173" s="19">
        <v>108100</v>
      </c>
      <c r="AP3173" s="19">
        <v>0</v>
      </c>
      <c r="AQ3173" s="19">
        <v>0</v>
      </c>
      <c r="AR3173" s="34">
        <f t="shared" si="641"/>
        <v>137800</v>
      </c>
      <c r="AS3173" s="34">
        <v>45000</v>
      </c>
      <c r="AT3173" s="34">
        <v>0</v>
      </c>
      <c r="AU3173" s="34">
        <v>32480</v>
      </c>
      <c r="AV3173" s="34">
        <v>12480</v>
      </c>
      <c r="AW3173" s="35">
        <f t="shared" si="642"/>
        <v>89960</v>
      </c>
      <c r="AX3173" s="34">
        <f t="shared" si="643"/>
        <v>47840</v>
      </c>
      <c r="AY3173" s="36">
        <v>1.3258000000000001</v>
      </c>
      <c r="AZ3173" s="36">
        <v>2.0265</v>
      </c>
      <c r="BA3173" s="22"/>
      <c r="BB3173" s="19">
        <v>1378</v>
      </c>
      <c r="BC3173" s="34">
        <f t="shared" si="644"/>
        <v>634.26272000000006</v>
      </c>
      <c r="BD3173" s="34">
        <f t="shared" si="645"/>
        <v>969.47759999999994</v>
      </c>
      <c r="BE3173" s="38">
        <v>3.4819999999999997E-2</v>
      </c>
      <c r="BF3173" s="38">
        <f t="shared" si="650"/>
        <v>3.4819999999999997E-2</v>
      </c>
      <c r="BG3173" s="34">
        <v>22.085027910400001</v>
      </c>
      <c r="BH3173" s="34">
        <v>33.757210031999996</v>
      </c>
      <c r="BI3173" s="34">
        <f t="shared" si="646"/>
        <v>612.1776920896001</v>
      </c>
      <c r="BJ3173" s="34">
        <f t="shared" si="647"/>
        <v>935.72038996799995</v>
      </c>
      <c r="BK3173" s="34">
        <v>0</v>
      </c>
      <c r="BL3173" s="34">
        <v>0</v>
      </c>
      <c r="BM3173" s="34">
        <f t="shared" si="648"/>
        <v>0</v>
      </c>
      <c r="BN3173" s="39">
        <f t="shared" si="639"/>
        <v>612.1776920896001</v>
      </c>
      <c r="BO3173" s="39">
        <f t="shared" si="640"/>
        <v>935.72038996799995</v>
      </c>
      <c r="BP3173" s="39">
        <f t="shared" si="649"/>
        <v>323.54269787839985</v>
      </c>
    </row>
    <row r="3174" spans="1:68" s="25" customFormat="1" ht="14.25" x14ac:dyDescent="0.2">
      <c r="A3174" s="14">
        <v>2067</v>
      </c>
      <c r="B3174" s="40"/>
      <c r="C3174" s="15"/>
      <c r="D3174" s="16">
        <v>26712</v>
      </c>
      <c r="E3174" s="15" t="s">
        <v>24091</v>
      </c>
      <c r="F3174" s="15" t="s">
        <v>24092</v>
      </c>
      <c r="G3174" s="17" t="s">
        <v>24093</v>
      </c>
      <c r="H3174" s="17" t="s">
        <v>24094</v>
      </c>
      <c r="I3174" s="17" t="s">
        <v>86</v>
      </c>
      <c r="J3174" s="15" t="s">
        <v>24095</v>
      </c>
      <c r="K3174" s="15" t="s">
        <v>2270</v>
      </c>
      <c r="L3174" s="18" t="s">
        <v>24096</v>
      </c>
      <c r="M3174" s="15" t="s">
        <v>23626</v>
      </c>
      <c r="N3174" s="15" t="s">
        <v>23627</v>
      </c>
      <c r="O3174" s="16">
        <v>510</v>
      </c>
      <c r="P3174" s="15" t="s">
        <v>118</v>
      </c>
      <c r="Q3174" s="15">
        <v>29700</v>
      </c>
      <c r="R3174" s="15">
        <v>78200</v>
      </c>
      <c r="S3174" s="15">
        <v>107900</v>
      </c>
      <c r="T3174" s="15">
        <v>0.24</v>
      </c>
      <c r="U3174" s="15" t="s">
        <v>18717</v>
      </c>
      <c r="V3174" s="15" t="s">
        <v>76</v>
      </c>
      <c r="W3174" s="16">
        <v>1</v>
      </c>
      <c r="X3174" s="16">
        <v>1</v>
      </c>
      <c r="Y3174" s="15">
        <v>10240</v>
      </c>
      <c r="Z3174" s="15">
        <v>0.23499999999999999</v>
      </c>
      <c r="AA3174" s="15" t="s">
        <v>23628</v>
      </c>
      <c r="AB3174" s="15" t="s">
        <v>23629</v>
      </c>
      <c r="AC3174" s="15">
        <v>96500</v>
      </c>
      <c r="AD3174" s="26">
        <v>42212</v>
      </c>
      <c r="AE3174" s="15" t="s">
        <v>119</v>
      </c>
      <c r="AF3174" s="15" t="s">
        <v>119</v>
      </c>
      <c r="AG3174" s="16">
        <v>1</v>
      </c>
      <c r="AH3174" s="15" t="s">
        <v>24097</v>
      </c>
      <c r="AI3174" s="15" t="s">
        <v>78</v>
      </c>
      <c r="AJ3174" s="15">
        <v>10239.9621582</v>
      </c>
      <c r="AK3174" s="15">
        <v>416.00419549999998</v>
      </c>
      <c r="AL3174" s="15">
        <v>3107154.4482100001</v>
      </c>
      <c r="AM3174" s="15">
        <v>1414892.0472899999</v>
      </c>
      <c r="AN3174" s="19">
        <v>29700</v>
      </c>
      <c r="AO3174" s="19">
        <v>81200</v>
      </c>
      <c r="AP3174" s="19">
        <v>0</v>
      </c>
      <c r="AQ3174" s="19">
        <v>0</v>
      </c>
      <c r="AR3174" s="34">
        <f t="shared" si="641"/>
        <v>110900</v>
      </c>
      <c r="AS3174" s="34">
        <v>45000</v>
      </c>
      <c r="AT3174" s="34">
        <v>3000</v>
      </c>
      <c r="AU3174" s="34">
        <v>23065</v>
      </c>
      <c r="AV3174" s="34">
        <v>0</v>
      </c>
      <c r="AW3174" s="35">
        <f t="shared" si="642"/>
        <v>71065</v>
      </c>
      <c r="AX3174" s="34">
        <f t="shared" si="643"/>
        <v>39835</v>
      </c>
      <c r="AY3174" s="36">
        <v>1.3258000000000001</v>
      </c>
      <c r="AZ3174" s="36">
        <v>2.0265</v>
      </c>
      <c r="BA3174" s="22"/>
      <c r="BB3174" s="19">
        <v>1109</v>
      </c>
      <c r="BC3174" s="34">
        <f t="shared" si="644"/>
        <v>528.13243000000011</v>
      </c>
      <c r="BD3174" s="34">
        <f t="shared" si="645"/>
        <v>807.25627500000007</v>
      </c>
      <c r="BE3174" s="38">
        <v>3.4819999999999997E-2</v>
      </c>
      <c r="BF3174" s="38">
        <f t="shared" si="650"/>
        <v>3.4819999999999997E-2</v>
      </c>
      <c r="BG3174" s="34">
        <v>18.389571212600003</v>
      </c>
      <c r="BH3174" s="34">
        <v>28.1086634955</v>
      </c>
      <c r="BI3174" s="34">
        <f t="shared" si="646"/>
        <v>509.74285878740011</v>
      </c>
      <c r="BJ3174" s="34">
        <f t="shared" si="647"/>
        <v>779.14761150450011</v>
      </c>
      <c r="BK3174" s="34">
        <v>0</v>
      </c>
      <c r="BL3174" s="34">
        <v>0</v>
      </c>
      <c r="BM3174" s="34">
        <f t="shared" si="648"/>
        <v>0</v>
      </c>
      <c r="BN3174" s="39">
        <f t="shared" si="639"/>
        <v>509.74285878740011</v>
      </c>
      <c r="BO3174" s="39">
        <f t="shared" si="640"/>
        <v>779.14761150450011</v>
      </c>
      <c r="BP3174" s="39">
        <f t="shared" si="649"/>
        <v>269.4047527171</v>
      </c>
    </row>
    <row r="3175" spans="1:68" s="25" customFormat="1" ht="14.25" x14ac:dyDescent="0.2">
      <c r="A3175" s="14">
        <v>2068</v>
      </c>
      <c r="B3175" s="40"/>
      <c r="C3175" s="15"/>
      <c r="D3175" s="16">
        <v>8620</v>
      </c>
      <c r="E3175" s="15" t="s">
        <v>24098</v>
      </c>
      <c r="F3175" s="15" t="s">
        <v>24099</v>
      </c>
      <c r="G3175" s="17" t="s">
        <v>24100</v>
      </c>
      <c r="H3175" s="17" t="s">
        <v>24101</v>
      </c>
      <c r="I3175" s="17" t="s">
        <v>86</v>
      </c>
      <c r="J3175" s="15" t="s">
        <v>24102</v>
      </c>
      <c r="K3175" s="15" t="s">
        <v>11439</v>
      </c>
      <c r="L3175" s="18" t="s">
        <v>24103</v>
      </c>
      <c r="M3175" s="15" t="s">
        <v>23626</v>
      </c>
      <c r="N3175" s="15" t="s">
        <v>23627</v>
      </c>
      <c r="O3175" s="16">
        <v>510</v>
      </c>
      <c r="P3175" s="15" t="s">
        <v>118</v>
      </c>
      <c r="Q3175" s="15">
        <v>29700</v>
      </c>
      <c r="R3175" s="15">
        <v>96400</v>
      </c>
      <c r="S3175" s="15">
        <v>126100</v>
      </c>
      <c r="T3175" s="15">
        <v>0.24</v>
      </c>
      <c r="U3175" s="15" t="s">
        <v>18717</v>
      </c>
      <c r="V3175" s="15" t="s">
        <v>76</v>
      </c>
      <c r="W3175" s="16">
        <v>1</v>
      </c>
      <c r="X3175" s="16">
        <v>0</v>
      </c>
      <c r="Y3175" s="15">
        <v>10240</v>
      </c>
      <c r="Z3175" s="15">
        <v>0.23499999999999999</v>
      </c>
      <c r="AA3175" s="15" t="s">
        <v>23628</v>
      </c>
      <c r="AB3175" s="15" t="s">
        <v>23629</v>
      </c>
      <c r="AC3175" s="15">
        <v>0</v>
      </c>
      <c r="AD3175" s="15"/>
      <c r="AE3175" s="15" t="s">
        <v>363</v>
      </c>
      <c r="AF3175" s="15" t="s">
        <v>24104</v>
      </c>
      <c r="AG3175" s="16">
        <v>1</v>
      </c>
      <c r="AH3175" s="15" t="s">
        <v>24105</v>
      </c>
      <c r="AI3175" s="15" t="s">
        <v>78</v>
      </c>
      <c r="AJ3175" s="15">
        <v>10239.9553223</v>
      </c>
      <c r="AK3175" s="15">
        <v>416.00421999399998</v>
      </c>
      <c r="AL3175" s="15">
        <v>3107234.3828199999</v>
      </c>
      <c r="AM3175" s="15">
        <v>1414888.7979900001</v>
      </c>
      <c r="AN3175" s="19">
        <v>29700</v>
      </c>
      <c r="AO3175" s="19">
        <v>96800</v>
      </c>
      <c r="AP3175" s="19">
        <v>0</v>
      </c>
      <c r="AQ3175" s="19">
        <v>0</v>
      </c>
      <c r="AR3175" s="34">
        <f t="shared" si="641"/>
        <v>126500</v>
      </c>
      <c r="AS3175" s="34">
        <v>45000</v>
      </c>
      <c r="AT3175" s="34">
        <v>3000</v>
      </c>
      <c r="AU3175" s="34">
        <v>28525</v>
      </c>
      <c r="AV3175" s="34">
        <v>0</v>
      </c>
      <c r="AW3175" s="35">
        <f t="shared" si="642"/>
        <v>76525</v>
      </c>
      <c r="AX3175" s="34">
        <f t="shared" si="643"/>
        <v>49975</v>
      </c>
      <c r="AY3175" s="36">
        <v>1.3258000000000001</v>
      </c>
      <c r="AZ3175" s="36">
        <v>2.0265</v>
      </c>
      <c r="BA3175" s="22"/>
      <c r="BB3175" s="19">
        <v>1265</v>
      </c>
      <c r="BC3175" s="34">
        <f t="shared" si="644"/>
        <v>662.56855000000007</v>
      </c>
      <c r="BD3175" s="34">
        <f t="shared" si="645"/>
        <v>1012.743375</v>
      </c>
      <c r="BE3175" s="38">
        <v>3.4819999999999997E-2</v>
      </c>
      <c r="BF3175" s="38">
        <f t="shared" si="650"/>
        <v>3.4819999999999997E-2</v>
      </c>
      <c r="BG3175" s="34">
        <v>23.070636911000001</v>
      </c>
      <c r="BH3175" s="34">
        <v>35.263724317499999</v>
      </c>
      <c r="BI3175" s="34">
        <f t="shared" si="646"/>
        <v>639.49791308900012</v>
      </c>
      <c r="BJ3175" s="34">
        <f t="shared" si="647"/>
        <v>977.47965068250005</v>
      </c>
      <c r="BK3175" s="34">
        <v>0</v>
      </c>
      <c r="BL3175" s="34">
        <v>0</v>
      </c>
      <c r="BM3175" s="34">
        <f t="shared" si="648"/>
        <v>0</v>
      </c>
      <c r="BN3175" s="39">
        <f t="shared" si="639"/>
        <v>639.49791308900012</v>
      </c>
      <c r="BO3175" s="39">
        <f t="shared" si="640"/>
        <v>977.47965068250005</v>
      </c>
      <c r="BP3175" s="39">
        <f t="shared" si="649"/>
        <v>337.98173759349993</v>
      </c>
    </row>
    <row r="3176" spans="1:68" s="25" customFormat="1" ht="14.25" x14ac:dyDescent="0.2">
      <c r="A3176" s="14">
        <v>2069</v>
      </c>
      <c r="B3176" s="40"/>
      <c r="C3176" s="15"/>
      <c r="D3176" s="16">
        <v>28774</v>
      </c>
      <c r="E3176" s="15" t="s">
        <v>24106</v>
      </c>
      <c r="F3176" s="15" t="s">
        <v>24107</v>
      </c>
      <c r="G3176" s="17" t="s">
        <v>24108</v>
      </c>
      <c r="H3176" s="17" t="s">
        <v>24109</v>
      </c>
      <c r="I3176" s="17" t="s">
        <v>88</v>
      </c>
      <c r="J3176" s="15" t="s">
        <v>24110</v>
      </c>
      <c r="K3176" s="15" t="s">
        <v>882</v>
      </c>
      <c r="L3176" s="18" t="s">
        <v>24111</v>
      </c>
      <c r="M3176" s="15" t="s">
        <v>23626</v>
      </c>
      <c r="N3176" s="15" t="s">
        <v>23627</v>
      </c>
      <c r="O3176" s="16">
        <v>510</v>
      </c>
      <c r="P3176" s="15" t="s">
        <v>118</v>
      </c>
      <c r="Q3176" s="15">
        <v>29700</v>
      </c>
      <c r="R3176" s="15">
        <v>91000</v>
      </c>
      <c r="S3176" s="15">
        <v>120700</v>
      </c>
      <c r="T3176" s="15">
        <v>0.24</v>
      </c>
      <c r="U3176" s="15" t="s">
        <v>18717</v>
      </c>
      <c r="V3176" s="15" t="s">
        <v>76</v>
      </c>
      <c r="W3176" s="16">
        <v>1</v>
      </c>
      <c r="X3176" s="16">
        <v>1</v>
      </c>
      <c r="Y3176" s="15">
        <v>10233</v>
      </c>
      <c r="Z3176" s="15">
        <v>0.23499999999999999</v>
      </c>
      <c r="AA3176" s="15" t="s">
        <v>23628</v>
      </c>
      <c r="AB3176" s="15" t="s">
        <v>23629</v>
      </c>
      <c r="AC3176" s="15">
        <v>120000</v>
      </c>
      <c r="AD3176" s="26">
        <v>41026</v>
      </c>
      <c r="AE3176" s="15" t="s">
        <v>874</v>
      </c>
      <c r="AF3176" s="15" t="s">
        <v>24112</v>
      </c>
      <c r="AG3176" s="16">
        <v>1</v>
      </c>
      <c r="AH3176" s="15" t="s">
        <v>24113</v>
      </c>
      <c r="AI3176" s="15" t="s">
        <v>78</v>
      </c>
      <c r="AJ3176" s="15">
        <v>10232.5046387</v>
      </c>
      <c r="AK3176" s="15">
        <v>415.87874434600002</v>
      </c>
      <c r="AL3176" s="15">
        <v>3106510.60732</v>
      </c>
      <c r="AM3176" s="15">
        <v>1414788.1213</v>
      </c>
      <c r="AN3176" s="19">
        <v>29700</v>
      </c>
      <c r="AO3176" s="19">
        <v>91400</v>
      </c>
      <c r="AP3176" s="19">
        <v>0</v>
      </c>
      <c r="AQ3176" s="19">
        <v>0</v>
      </c>
      <c r="AR3176" s="34">
        <f t="shared" si="641"/>
        <v>121100</v>
      </c>
      <c r="AS3176" s="34">
        <v>45000</v>
      </c>
      <c r="AT3176" s="34">
        <v>3000</v>
      </c>
      <c r="AU3176" s="34">
        <v>26635</v>
      </c>
      <c r="AV3176" s="34">
        <v>0</v>
      </c>
      <c r="AW3176" s="35">
        <f t="shared" si="642"/>
        <v>74635</v>
      </c>
      <c r="AX3176" s="34">
        <f t="shared" si="643"/>
        <v>46465</v>
      </c>
      <c r="AY3176" s="36">
        <v>1.3258000000000001</v>
      </c>
      <c r="AZ3176" s="36">
        <v>2.0265</v>
      </c>
      <c r="BA3176" s="22"/>
      <c r="BB3176" s="19">
        <v>1211</v>
      </c>
      <c r="BC3176" s="34">
        <f t="shared" si="644"/>
        <v>616.03296999999998</v>
      </c>
      <c r="BD3176" s="34">
        <f t="shared" si="645"/>
        <v>941.61322499999994</v>
      </c>
      <c r="BE3176" s="38">
        <v>3.4819999999999997E-2</v>
      </c>
      <c r="BF3176" s="38">
        <f t="shared" si="650"/>
        <v>3.4819999999999997E-2</v>
      </c>
      <c r="BG3176" s="34">
        <v>21.450268015399999</v>
      </c>
      <c r="BH3176" s="34">
        <v>32.786972494499992</v>
      </c>
      <c r="BI3176" s="34">
        <f t="shared" si="646"/>
        <v>594.58270198460002</v>
      </c>
      <c r="BJ3176" s="34">
        <f t="shared" si="647"/>
        <v>908.82625250549995</v>
      </c>
      <c r="BK3176" s="34">
        <v>0</v>
      </c>
      <c r="BL3176" s="34">
        <v>0</v>
      </c>
      <c r="BM3176" s="34">
        <f t="shared" si="648"/>
        <v>0</v>
      </c>
      <c r="BN3176" s="39">
        <f t="shared" si="639"/>
        <v>594.58270198460002</v>
      </c>
      <c r="BO3176" s="39">
        <f t="shared" si="640"/>
        <v>908.82625250549995</v>
      </c>
      <c r="BP3176" s="39">
        <f t="shared" si="649"/>
        <v>314.24355052089993</v>
      </c>
    </row>
    <row r="3177" spans="1:68" s="25" customFormat="1" ht="14.25" x14ac:dyDescent="0.2">
      <c r="A3177" s="14">
        <v>2070</v>
      </c>
      <c r="B3177" s="40"/>
      <c r="C3177" s="15"/>
      <c r="D3177" s="16">
        <v>33097</v>
      </c>
      <c r="E3177" s="15" t="s">
        <v>24114</v>
      </c>
      <c r="F3177" s="15" t="s">
        <v>24115</v>
      </c>
      <c r="G3177" s="17" t="s">
        <v>24108</v>
      </c>
      <c r="H3177" s="17" t="s">
        <v>24109</v>
      </c>
      <c r="I3177" s="17" t="s">
        <v>88</v>
      </c>
      <c r="J3177" s="15" t="s">
        <v>24116</v>
      </c>
      <c r="K3177" s="15" t="s">
        <v>882</v>
      </c>
      <c r="L3177" s="18" t="s">
        <v>24117</v>
      </c>
      <c r="M3177" s="15" t="s">
        <v>23626</v>
      </c>
      <c r="N3177" s="15" t="s">
        <v>23627</v>
      </c>
      <c r="O3177" s="16">
        <v>510</v>
      </c>
      <c r="P3177" s="15" t="s">
        <v>118</v>
      </c>
      <c r="Q3177" s="15">
        <v>29700</v>
      </c>
      <c r="R3177" s="15">
        <v>113700</v>
      </c>
      <c r="S3177" s="15">
        <v>143400</v>
      </c>
      <c r="T3177" s="15">
        <v>0.24</v>
      </c>
      <c r="U3177" s="15" t="s">
        <v>18717</v>
      </c>
      <c r="V3177" s="15" t="s">
        <v>76</v>
      </c>
      <c r="W3177" s="16">
        <v>1</v>
      </c>
      <c r="X3177" s="16">
        <v>0</v>
      </c>
      <c r="Y3177" s="15">
        <v>10240</v>
      </c>
      <c r="Z3177" s="15">
        <v>0.23499999999999999</v>
      </c>
      <c r="AA3177" s="15" t="s">
        <v>23628</v>
      </c>
      <c r="AB3177" s="15" t="s">
        <v>23629</v>
      </c>
      <c r="AC3177" s="15">
        <v>0</v>
      </c>
      <c r="AD3177" s="15"/>
      <c r="AE3177" s="15" t="s">
        <v>78</v>
      </c>
      <c r="AF3177" s="15" t="s">
        <v>78</v>
      </c>
      <c r="AG3177" s="16">
        <v>1</v>
      </c>
      <c r="AH3177" s="15" t="s">
        <v>24118</v>
      </c>
      <c r="AI3177" s="15" t="s">
        <v>78</v>
      </c>
      <c r="AJ3177" s="15">
        <v>10240.1081543</v>
      </c>
      <c r="AK3177" s="15">
        <v>416.00558742200002</v>
      </c>
      <c r="AL3177" s="15">
        <v>3106590.5483200001</v>
      </c>
      <c r="AM3177" s="15">
        <v>1414785.8486299999</v>
      </c>
      <c r="AN3177" s="19">
        <v>29700</v>
      </c>
      <c r="AO3177" s="19">
        <v>110900</v>
      </c>
      <c r="AP3177" s="19">
        <v>0</v>
      </c>
      <c r="AQ3177" s="19">
        <v>0</v>
      </c>
      <c r="AR3177" s="34">
        <f t="shared" si="641"/>
        <v>140600</v>
      </c>
      <c r="AS3177" s="34">
        <v>45000</v>
      </c>
      <c r="AT3177" s="34">
        <v>0</v>
      </c>
      <c r="AU3177" s="34">
        <v>33460</v>
      </c>
      <c r="AV3177" s="34">
        <v>0</v>
      </c>
      <c r="AW3177" s="35">
        <f t="shared" si="642"/>
        <v>78460</v>
      </c>
      <c r="AX3177" s="34">
        <f t="shared" si="643"/>
        <v>62140</v>
      </c>
      <c r="AY3177" s="36">
        <v>1.3258000000000001</v>
      </c>
      <c r="AZ3177" s="36">
        <v>2.0265</v>
      </c>
      <c r="BA3177" s="22"/>
      <c r="BB3177" s="19">
        <v>1406</v>
      </c>
      <c r="BC3177" s="34">
        <f t="shared" si="644"/>
        <v>823.85212000000001</v>
      </c>
      <c r="BD3177" s="34">
        <f t="shared" si="645"/>
        <v>1259.2671</v>
      </c>
      <c r="BE3177" s="38">
        <v>3.4819999999999997E-2</v>
      </c>
      <c r="BF3177" s="38">
        <f t="shared" si="650"/>
        <v>3.4819999999999997E-2</v>
      </c>
      <c r="BG3177" s="34">
        <v>28.686530818399998</v>
      </c>
      <c r="BH3177" s="34">
        <v>43.847680421999996</v>
      </c>
      <c r="BI3177" s="34">
        <f t="shared" si="646"/>
        <v>795.16558918160001</v>
      </c>
      <c r="BJ3177" s="34">
        <f t="shared" si="647"/>
        <v>1215.4194195780001</v>
      </c>
      <c r="BK3177" s="34">
        <v>0</v>
      </c>
      <c r="BL3177" s="34">
        <v>0</v>
      </c>
      <c r="BM3177" s="34">
        <f t="shared" si="648"/>
        <v>0</v>
      </c>
      <c r="BN3177" s="39">
        <f t="shared" si="639"/>
        <v>795.16558918160001</v>
      </c>
      <c r="BO3177" s="39">
        <f t="shared" si="640"/>
        <v>1215.4194195780001</v>
      </c>
      <c r="BP3177" s="39">
        <f t="shared" si="649"/>
        <v>420.25383039640008</v>
      </c>
    </row>
    <row r="3178" spans="1:68" s="25" customFormat="1" ht="14.25" x14ac:dyDescent="0.2">
      <c r="A3178" s="14">
        <v>2071</v>
      </c>
      <c r="B3178" s="40"/>
      <c r="C3178" s="15"/>
      <c r="D3178" s="16">
        <v>6</v>
      </c>
      <c r="E3178" s="15" t="s">
        <v>24119</v>
      </c>
      <c r="F3178" s="15" t="s">
        <v>24120</v>
      </c>
      <c r="G3178" s="17" t="s">
        <v>24108</v>
      </c>
      <c r="H3178" s="17" t="s">
        <v>24109</v>
      </c>
      <c r="I3178" s="17" t="s">
        <v>88</v>
      </c>
      <c r="J3178" s="15" t="s">
        <v>24121</v>
      </c>
      <c r="K3178" s="15" t="s">
        <v>882</v>
      </c>
      <c r="L3178" s="18" t="s">
        <v>24122</v>
      </c>
      <c r="M3178" s="15" t="s">
        <v>23626</v>
      </c>
      <c r="N3178" s="15" t="s">
        <v>23627</v>
      </c>
      <c r="O3178" s="16">
        <v>510</v>
      </c>
      <c r="P3178" s="15" t="s">
        <v>118</v>
      </c>
      <c r="Q3178" s="15">
        <v>29700</v>
      </c>
      <c r="R3178" s="15">
        <v>112200</v>
      </c>
      <c r="S3178" s="15">
        <v>141900</v>
      </c>
      <c r="T3178" s="15">
        <v>0.24</v>
      </c>
      <c r="U3178" s="15" t="s">
        <v>18717</v>
      </c>
      <c r="V3178" s="15" t="s">
        <v>76</v>
      </c>
      <c r="W3178" s="16">
        <v>1</v>
      </c>
      <c r="X3178" s="16">
        <v>0</v>
      </c>
      <c r="Y3178" s="15">
        <v>10240</v>
      </c>
      <c r="Z3178" s="15">
        <v>0.23499999999999999</v>
      </c>
      <c r="AA3178" s="15" t="s">
        <v>23628</v>
      </c>
      <c r="AB3178" s="15" t="s">
        <v>23629</v>
      </c>
      <c r="AC3178" s="15">
        <v>0</v>
      </c>
      <c r="AD3178" s="15"/>
      <c r="AE3178" s="15" t="s">
        <v>956</v>
      </c>
      <c r="AF3178" s="15" t="s">
        <v>24123</v>
      </c>
      <c r="AG3178" s="16">
        <v>1</v>
      </c>
      <c r="AH3178" s="15" t="s">
        <v>24124</v>
      </c>
      <c r="AI3178" s="15" t="s">
        <v>78</v>
      </c>
      <c r="AJ3178" s="15">
        <v>10240.166748</v>
      </c>
      <c r="AK3178" s="15">
        <v>416.00396991299999</v>
      </c>
      <c r="AL3178" s="15">
        <v>3106670.5102599999</v>
      </c>
      <c r="AM3178" s="15">
        <v>1414783.36448</v>
      </c>
      <c r="AN3178" s="19">
        <v>29700</v>
      </c>
      <c r="AO3178" s="19">
        <v>112700</v>
      </c>
      <c r="AP3178" s="19">
        <v>0</v>
      </c>
      <c r="AQ3178" s="19">
        <v>0</v>
      </c>
      <c r="AR3178" s="34">
        <f t="shared" si="641"/>
        <v>142400</v>
      </c>
      <c r="AS3178" s="34">
        <v>45000</v>
      </c>
      <c r="AT3178" s="34">
        <v>3000</v>
      </c>
      <c r="AU3178" s="34">
        <v>34090</v>
      </c>
      <c r="AV3178" s="34">
        <v>0</v>
      </c>
      <c r="AW3178" s="35">
        <f t="shared" si="642"/>
        <v>82090</v>
      </c>
      <c r="AX3178" s="34">
        <f t="shared" si="643"/>
        <v>60310</v>
      </c>
      <c r="AY3178" s="36">
        <v>1.3258000000000001</v>
      </c>
      <c r="AZ3178" s="36">
        <v>2.0265</v>
      </c>
      <c r="BA3178" s="22"/>
      <c r="BB3178" s="19">
        <v>1424</v>
      </c>
      <c r="BC3178" s="34">
        <f t="shared" si="644"/>
        <v>799.58998000000008</v>
      </c>
      <c r="BD3178" s="34">
        <f t="shared" si="645"/>
        <v>1222.1821500000001</v>
      </c>
      <c r="BE3178" s="38">
        <v>3.4819999999999997E-2</v>
      </c>
      <c r="BF3178" s="38">
        <f t="shared" si="650"/>
        <v>3.4819999999999997E-2</v>
      </c>
      <c r="BG3178" s="34">
        <v>27.8417231036</v>
      </c>
      <c r="BH3178" s="34">
        <v>42.556382462999998</v>
      </c>
      <c r="BI3178" s="34">
        <f t="shared" si="646"/>
        <v>771.74825689640011</v>
      </c>
      <c r="BJ3178" s="34">
        <f t="shared" si="647"/>
        <v>1179.625767537</v>
      </c>
      <c r="BK3178" s="34">
        <v>0</v>
      </c>
      <c r="BL3178" s="34">
        <v>0</v>
      </c>
      <c r="BM3178" s="34">
        <f t="shared" si="648"/>
        <v>0</v>
      </c>
      <c r="BN3178" s="39">
        <f t="shared" si="639"/>
        <v>771.74825689640011</v>
      </c>
      <c r="BO3178" s="39">
        <f t="shared" si="640"/>
        <v>1179.625767537</v>
      </c>
      <c r="BP3178" s="39">
        <f t="shared" si="649"/>
        <v>407.87751064059989</v>
      </c>
    </row>
    <row r="3179" spans="1:68" s="25" customFormat="1" ht="14.25" x14ac:dyDescent="0.2">
      <c r="A3179" s="14">
        <v>2076</v>
      </c>
      <c r="B3179" s="40"/>
      <c r="C3179" s="15" t="s">
        <v>24125</v>
      </c>
      <c r="D3179" s="16">
        <v>5089</v>
      </c>
      <c r="E3179" s="15" t="s">
        <v>24126</v>
      </c>
      <c r="F3179" s="15" t="s">
        <v>24125</v>
      </c>
      <c r="G3179" s="17" t="s">
        <v>24127</v>
      </c>
      <c r="H3179" s="17" t="s">
        <v>24128</v>
      </c>
      <c r="I3179" s="17" t="s">
        <v>86</v>
      </c>
      <c r="J3179" s="15" t="s">
        <v>24129</v>
      </c>
      <c r="K3179" s="15" t="s">
        <v>4047</v>
      </c>
      <c r="L3179" s="18" t="s">
        <v>24130</v>
      </c>
      <c r="M3179" s="15" t="s">
        <v>23626</v>
      </c>
      <c r="N3179" s="15" t="s">
        <v>23627</v>
      </c>
      <c r="O3179" s="16">
        <v>510</v>
      </c>
      <c r="P3179" s="15" t="s">
        <v>118</v>
      </c>
      <c r="Q3179" s="15">
        <v>29700</v>
      </c>
      <c r="R3179" s="15">
        <v>82800</v>
      </c>
      <c r="S3179" s="15">
        <v>112500</v>
      </c>
      <c r="T3179" s="15">
        <v>0.24</v>
      </c>
      <c r="U3179" s="15" t="s">
        <v>18717</v>
      </c>
      <c r="V3179" s="15" t="s">
        <v>76</v>
      </c>
      <c r="W3179" s="16">
        <v>1</v>
      </c>
      <c r="X3179" s="16">
        <v>1</v>
      </c>
      <c r="Y3179" s="15">
        <v>10240</v>
      </c>
      <c r="Z3179" s="15">
        <v>0.23499999999999999</v>
      </c>
      <c r="AA3179" s="15" t="s">
        <v>23628</v>
      </c>
      <c r="AB3179" s="15" t="s">
        <v>23629</v>
      </c>
      <c r="AC3179" s="15">
        <v>0</v>
      </c>
      <c r="AD3179" s="26">
        <v>36775</v>
      </c>
      <c r="AE3179" s="15" t="s">
        <v>222</v>
      </c>
      <c r="AF3179" s="15" t="s">
        <v>24131</v>
      </c>
      <c r="AG3179" s="16">
        <v>1</v>
      </c>
      <c r="AH3179" s="15" t="s">
        <v>24132</v>
      </c>
      <c r="AI3179" s="15" t="s">
        <v>78</v>
      </c>
      <c r="AJ3179" s="15">
        <v>10240.0510254</v>
      </c>
      <c r="AK3179" s="15">
        <v>416.00549588199999</v>
      </c>
      <c r="AL3179" s="15">
        <v>3107070.1943399999</v>
      </c>
      <c r="AM3179" s="15">
        <v>1414767.36794</v>
      </c>
      <c r="AN3179" s="19">
        <v>29700</v>
      </c>
      <c r="AO3179" s="19">
        <v>82600</v>
      </c>
      <c r="AP3179" s="19">
        <v>0</v>
      </c>
      <c r="AQ3179" s="19">
        <v>500</v>
      </c>
      <c r="AR3179" s="34">
        <f t="shared" si="641"/>
        <v>112800</v>
      </c>
      <c r="AS3179" s="34">
        <v>45000</v>
      </c>
      <c r="AT3179" s="34">
        <v>3000</v>
      </c>
      <c r="AU3179" s="34">
        <v>23555</v>
      </c>
      <c r="AV3179" s="34">
        <v>0</v>
      </c>
      <c r="AW3179" s="35">
        <f t="shared" si="642"/>
        <v>71555</v>
      </c>
      <c r="AX3179" s="34">
        <f t="shared" si="643"/>
        <v>41245</v>
      </c>
      <c r="AY3179" s="36">
        <v>1.3258000000000001</v>
      </c>
      <c r="AZ3179" s="36">
        <v>2.0265</v>
      </c>
      <c r="BA3179" s="22"/>
      <c r="BB3179" s="19">
        <v>1138</v>
      </c>
      <c r="BC3179" s="34">
        <f t="shared" si="644"/>
        <v>546.82621000000006</v>
      </c>
      <c r="BD3179" s="34">
        <f t="shared" si="645"/>
        <v>835.829925</v>
      </c>
      <c r="BE3179" s="38">
        <v>3.4819999999999997E-2</v>
      </c>
      <c r="BF3179" s="38">
        <f t="shared" si="650"/>
        <v>3.4819999999999997E-2</v>
      </c>
      <c r="BG3179" s="34">
        <v>18.809666852199999</v>
      </c>
      <c r="BH3179" s="34">
        <v>28.750784338499997</v>
      </c>
      <c r="BI3179" s="34">
        <f t="shared" si="646"/>
        <v>528.01654314780001</v>
      </c>
      <c r="BJ3179" s="34">
        <f t="shared" si="647"/>
        <v>807.07914066149999</v>
      </c>
      <c r="BK3179" s="34">
        <v>0</v>
      </c>
      <c r="BL3179" s="34">
        <v>0</v>
      </c>
      <c r="BM3179" s="34">
        <f t="shared" si="648"/>
        <v>0</v>
      </c>
      <c r="BN3179" s="39">
        <f t="shared" si="639"/>
        <v>528.01654314780001</v>
      </c>
      <c r="BO3179" s="39">
        <f t="shared" si="640"/>
        <v>807.07914066149999</v>
      </c>
      <c r="BP3179" s="39">
        <f t="shared" si="649"/>
        <v>279.06259751369998</v>
      </c>
    </row>
    <row r="3180" spans="1:68" s="25" customFormat="1" ht="14.25" x14ac:dyDescent="0.2">
      <c r="A3180" s="14">
        <v>2077</v>
      </c>
      <c r="B3180" s="40"/>
      <c r="C3180" s="15" t="s">
        <v>150</v>
      </c>
      <c r="D3180" s="16">
        <v>35203</v>
      </c>
      <c r="E3180" s="15" t="s">
        <v>24133</v>
      </c>
      <c r="F3180" s="15" t="s">
        <v>24134</v>
      </c>
      <c r="G3180" s="17" t="s">
        <v>24135</v>
      </c>
      <c r="H3180" s="17" t="s">
        <v>24136</v>
      </c>
      <c r="I3180" s="17" t="s">
        <v>86</v>
      </c>
      <c r="J3180" s="15" t="s">
        <v>24137</v>
      </c>
      <c r="K3180" s="15" t="s">
        <v>86</v>
      </c>
      <c r="L3180" s="18" t="s">
        <v>24138</v>
      </c>
      <c r="M3180" s="15" t="s">
        <v>23626</v>
      </c>
      <c r="N3180" s="15" t="s">
        <v>23627</v>
      </c>
      <c r="O3180" s="16">
        <v>510</v>
      </c>
      <c r="P3180" s="15" t="s">
        <v>118</v>
      </c>
      <c r="Q3180" s="15">
        <v>29700</v>
      </c>
      <c r="R3180" s="15">
        <v>99500</v>
      </c>
      <c r="S3180" s="15">
        <v>129200</v>
      </c>
      <c r="T3180" s="15">
        <v>0.24</v>
      </c>
      <c r="U3180" s="15" t="s">
        <v>18717</v>
      </c>
      <c r="V3180" s="15" t="s">
        <v>76</v>
      </c>
      <c r="W3180" s="16">
        <v>1</v>
      </c>
      <c r="X3180" s="16">
        <v>0</v>
      </c>
      <c r="Y3180" s="15">
        <v>10240</v>
      </c>
      <c r="Z3180" s="15">
        <v>0.23499999999999999</v>
      </c>
      <c r="AA3180" s="15" t="s">
        <v>23628</v>
      </c>
      <c r="AB3180" s="15" t="s">
        <v>23629</v>
      </c>
      <c r="AC3180" s="15">
        <v>0</v>
      </c>
      <c r="AD3180" s="15"/>
      <c r="AE3180" s="15" t="s">
        <v>78</v>
      </c>
      <c r="AF3180" s="15" t="s">
        <v>78</v>
      </c>
      <c r="AG3180" s="16">
        <v>1</v>
      </c>
      <c r="AH3180" s="15" t="s">
        <v>24139</v>
      </c>
      <c r="AI3180" s="15" t="s">
        <v>78</v>
      </c>
      <c r="AJ3180" s="15">
        <v>10240.0566406</v>
      </c>
      <c r="AK3180" s="15">
        <v>416.00567770999999</v>
      </c>
      <c r="AL3180" s="15">
        <v>3107150.1298600002</v>
      </c>
      <c r="AM3180" s="15">
        <v>1414764.11852</v>
      </c>
      <c r="AN3180" s="19">
        <v>29700</v>
      </c>
      <c r="AO3180" s="19">
        <v>90100</v>
      </c>
      <c r="AP3180" s="19">
        <v>0</v>
      </c>
      <c r="AQ3180" s="19">
        <v>10600</v>
      </c>
      <c r="AR3180" s="34">
        <f t="shared" si="641"/>
        <v>130400</v>
      </c>
      <c r="AS3180" s="34">
        <v>45000</v>
      </c>
      <c r="AT3180" s="34">
        <v>0</v>
      </c>
      <c r="AU3180" s="34">
        <v>26180</v>
      </c>
      <c r="AV3180" s="34">
        <v>0</v>
      </c>
      <c r="AW3180" s="35">
        <f t="shared" si="642"/>
        <v>71180</v>
      </c>
      <c r="AX3180" s="34">
        <f t="shared" si="643"/>
        <v>59220</v>
      </c>
      <c r="AY3180" s="36">
        <v>1.3258000000000001</v>
      </c>
      <c r="AZ3180" s="36">
        <v>2.0265</v>
      </c>
      <c r="BA3180" s="22"/>
      <c r="BB3180" s="19">
        <v>1516</v>
      </c>
      <c r="BC3180" s="34">
        <f t="shared" si="644"/>
        <v>785.13876000000016</v>
      </c>
      <c r="BD3180" s="34">
        <f t="shared" si="645"/>
        <v>1200.0933</v>
      </c>
      <c r="BE3180" s="38">
        <v>3.4819999999999997E-2</v>
      </c>
      <c r="BF3180" s="38">
        <f t="shared" si="650"/>
        <v>3.4819999999999997E-2</v>
      </c>
      <c r="BG3180" s="34">
        <v>22.445109887199997</v>
      </c>
      <c r="BH3180" s="34">
        <v>34.307599325999995</v>
      </c>
      <c r="BI3180" s="34">
        <f t="shared" si="646"/>
        <v>762.69365011280013</v>
      </c>
      <c r="BJ3180" s="34">
        <f t="shared" si="647"/>
        <v>1165.7857006740001</v>
      </c>
      <c r="BK3180" s="34">
        <v>0</v>
      </c>
      <c r="BL3180" s="34">
        <v>0</v>
      </c>
      <c r="BM3180" s="34">
        <f t="shared" si="648"/>
        <v>0</v>
      </c>
      <c r="BN3180" s="39">
        <f t="shared" si="639"/>
        <v>762.69365011280013</v>
      </c>
      <c r="BO3180" s="39">
        <f t="shared" si="640"/>
        <v>1165.7857006740001</v>
      </c>
      <c r="BP3180" s="39">
        <f t="shared" si="649"/>
        <v>403.09205056119993</v>
      </c>
    </row>
    <row r="3181" spans="1:68" s="25" customFormat="1" ht="14.25" x14ac:dyDescent="0.2">
      <c r="A3181" s="14">
        <v>2078</v>
      </c>
      <c r="B3181" s="40"/>
      <c r="C3181" s="15" t="s">
        <v>176</v>
      </c>
      <c r="D3181" s="16">
        <v>16345</v>
      </c>
      <c r="E3181" s="15" t="s">
        <v>24140</v>
      </c>
      <c r="F3181" s="15" t="s">
        <v>24141</v>
      </c>
      <c r="G3181" s="17" t="s">
        <v>24142</v>
      </c>
      <c r="H3181" s="17" t="s">
        <v>24143</v>
      </c>
      <c r="I3181" s="17" t="s">
        <v>86</v>
      </c>
      <c r="J3181" s="15" t="s">
        <v>24144</v>
      </c>
      <c r="K3181" s="15" t="s">
        <v>1618</v>
      </c>
      <c r="L3181" s="18" t="s">
        <v>24145</v>
      </c>
      <c r="M3181" s="15" t="s">
        <v>23626</v>
      </c>
      <c r="N3181" s="15" t="s">
        <v>23627</v>
      </c>
      <c r="O3181" s="16">
        <v>510</v>
      </c>
      <c r="P3181" s="15" t="s">
        <v>118</v>
      </c>
      <c r="Q3181" s="15">
        <v>29700</v>
      </c>
      <c r="R3181" s="15">
        <v>84800</v>
      </c>
      <c r="S3181" s="15">
        <v>114500</v>
      </c>
      <c r="T3181" s="15">
        <v>0.24</v>
      </c>
      <c r="U3181" s="15" t="s">
        <v>18717</v>
      </c>
      <c r="V3181" s="15" t="s">
        <v>76</v>
      </c>
      <c r="W3181" s="16">
        <v>1</v>
      </c>
      <c r="X3181" s="16">
        <v>1</v>
      </c>
      <c r="Y3181" s="15">
        <v>10231</v>
      </c>
      <c r="Z3181" s="15">
        <v>0.23499999999999999</v>
      </c>
      <c r="AA3181" s="15" t="s">
        <v>23628</v>
      </c>
      <c r="AB3181" s="15" t="s">
        <v>23629</v>
      </c>
      <c r="AC3181" s="15">
        <v>122000</v>
      </c>
      <c r="AD3181" s="26">
        <v>40018</v>
      </c>
      <c r="AE3181" s="15" t="s">
        <v>147</v>
      </c>
      <c r="AF3181" s="15" t="s">
        <v>24146</v>
      </c>
      <c r="AG3181" s="16">
        <v>1</v>
      </c>
      <c r="AH3181" s="15" t="s">
        <v>24147</v>
      </c>
      <c r="AI3181" s="15" t="s">
        <v>78</v>
      </c>
      <c r="AJ3181" s="15">
        <v>10231.0905762</v>
      </c>
      <c r="AK3181" s="15">
        <v>415.97431846699999</v>
      </c>
      <c r="AL3181" s="15">
        <v>3107230.03039</v>
      </c>
      <c r="AM3181" s="15">
        <v>1414760.87044</v>
      </c>
      <c r="AN3181" s="19">
        <v>29700</v>
      </c>
      <c r="AO3181" s="19">
        <v>85100</v>
      </c>
      <c r="AP3181" s="19">
        <v>0</v>
      </c>
      <c r="AQ3181" s="19">
        <v>0</v>
      </c>
      <c r="AR3181" s="34">
        <f t="shared" si="641"/>
        <v>114800</v>
      </c>
      <c r="AS3181" s="34">
        <v>45000</v>
      </c>
      <c r="AT3181" s="34">
        <v>3000</v>
      </c>
      <c r="AU3181" s="34">
        <v>24430</v>
      </c>
      <c r="AV3181" s="34">
        <v>0</v>
      </c>
      <c r="AW3181" s="35">
        <f t="shared" si="642"/>
        <v>72430</v>
      </c>
      <c r="AX3181" s="34">
        <f t="shared" si="643"/>
        <v>42370</v>
      </c>
      <c r="AY3181" s="36">
        <v>1.3258000000000001</v>
      </c>
      <c r="AZ3181" s="36">
        <v>2.0265</v>
      </c>
      <c r="BA3181" s="22"/>
      <c r="BB3181" s="19">
        <v>1148</v>
      </c>
      <c r="BC3181" s="34">
        <f t="shared" si="644"/>
        <v>561.74146000000007</v>
      </c>
      <c r="BD3181" s="34">
        <f t="shared" si="645"/>
        <v>858.62804999999992</v>
      </c>
      <c r="BE3181" s="38">
        <v>3.4819999999999997E-2</v>
      </c>
      <c r="BF3181" s="38">
        <f t="shared" si="650"/>
        <v>3.4819999999999997E-2</v>
      </c>
      <c r="BG3181" s="34">
        <v>19.559837637200001</v>
      </c>
      <c r="BH3181" s="34">
        <v>29.897428700999995</v>
      </c>
      <c r="BI3181" s="34">
        <f t="shared" si="646"/>
        <v>542.18162236280011</v>
      </c>
      <c r="BJ3181" s="34">
        <f t="shared" si="647"/>
        <v>828.73062129899995</v>
      </c>
      <c r="BK3181" s="34">
        <v>0</v>
      </c>
      <c r="BL3181" s="34">
        <v>0</v>
      </c>
      <c r="BM3181" s="34">
        <f t="shared" si="648"/>
        <v>0</v>
      </c>
      <c r="BN3181" s="39">
        <f t="shared" ref="BN3181:BN3244" si="651">BI3181-BK3181</f>
        <v>542.18162236280011</v>
      </c>
      <c r="BO3181" s="39">
        <f t="shared" ref="BO3181:BO3244" si="652">BJ3181-BL3181</f>
        <v>828.73062129899995</v>
      </c>
      <c r="BP3181" s="39">
        <f t="shared" si="649"/>
        <v>286.54899893619984</v>
      </c>
    </row>
    <row r="3182" spans="1:68" s="25" customFormat="1" ht="14.25" x14ac:dyDescent="0.2">
      <c r="A3182" s="14">
        <v>2079</v>
      </c>
      <c r="B3182" s="40"/>
      <c r="C3182" s="15" t="s">
        <v>571</v>
      </c>
      <c r="D3182" s="16">
        <v>23601</v>
      </c>
      <c r="E3182" s="15" t="s">
        <v>24148</v>
      </c>
      <c r="F3182" s="15" t="s">
        <v>24149</v>
      </c>
      <c r="G3182" s="17" t="s">
        <v>24150</v>
      </c>
      <c r="H3182" s="17" t="s">
        <v>24151</v>
      </c>
      <c r="I3182" s="17" t="s">
        <v>86</v>
      </c>
      <c r="J3182" s="15" t="s">
        <v>24152</v>
      </c>
      <c r="K3182" s="15" t="s">
        <v>6467</v>
      </c>
      <c r="L3182" s="18" t="s">
        <v>24153</v>
      </c>
      <c r="M3182" s="15" t="s">
        <v>23626</v>
      </c>
      <c r="N3182" s="15" t="s">
        <v>23627</v>
      </c>
      <c r="O3182" s="16">
        <v>510</v>
      </c>
      <c r="P3182" s="15" t="s">
        <v>118</v>
      </c>
      <c r="Q3182" s="15">
        <v>29400</v>
      </c>
      <c r="R3182" s="15">
        <v>85700</v>
      </c>
      <c r="S3182" s="15">
        <v>115100</v>
      </c>
      <c r="T3182" s="15">
        <v>0.23</v>
      </c>
      <c r="U3182" s="15" t="s">
        <v>18717</v>
      </c>
      <c r="V3182" s="15" t="s">
        <v>76</v>
      </c>
      <c r="W3182" s="16">
        <v>1</v>
      </c>
      <c r="X3182" s="16">
        <v>1</v>
      </c>
      <c r="Y3182" s="15">
        <v>10062</v>
      </c>
      <c r="Z3182" s="15">
        <v>0.23100000000000001</v>
      </c>
      <c r="AA3182" s="15" t="s">
        <v>23628</v>
      </c>
      <c r="AB3182" s="15" t="s">
        <v>23629</v>
      </c>
      <c r="AC3182" s="15">
        <v>0</v>
      </c>
      <c r="AD3182" s="26">
        <v>40525</v>
      </c>
      <c r="AE3182" s="15" t="s">
        <v>147</v>
      </c>
      <c r="AF3182" s="15" t="s">
        <v>24154</v>
      </c>
      <c r="AG3182" s="16">
        <v>1</v>
      </c>
      <c r="AH3182" s="15" t="s">
        <v>24155</v>
      </c>
      <c r="AI3182" s="15" t="s">
        <v>78</v>
      </c>
      <c r="AJ3182" s="15">
        <v>10061.5944824</v>
      </c>
      <c r="AK3182" s="15">
        <v>411.55835337500002</v>
      </c>
      <c r="AL3182" s="15">
        <v>3105666.7173199998</v>
      </c>
      <c r="AM3182" s="15">
        <v>1414656.4724000001</v>
      </c>
      <c r="AN3182" s="19">
        <v>0</v>
      </c>
      <c r="AO3182" s="19">
        <v>0</v>
      </c>
      <c r="AP3182" s="19">
        <v>29400</v>
      </c>
      <c r="AQ3182" s="19">
        <v>88700</v>
      </c>
      <c r="AR3182" s="34">
        <f t="shared" si="641"/>
        <v>118100</v>
      </c>
      <c r="AS3182" s="34">
        <v>0</v>
      </c>
      <c r="AT3182" s="34">
        <v>0</v>
      </c>
      <c r="AU3182" s="34">
        <v>0</v>
      </c>
      <c r="AV3182" s="34">
        <v>0</v>
      </c>
      <c r="AW3182" s="35">
        <f t="shared" si="642"/>
        <v>0</v>
      </c>
      <c r="AX3182" s="34">
        <f t="shared" si="643"/>
        <v>118100</v>
      </c>
      <c r="AY3182" s="36">
        <v>1.3258000000000001</v>
      </c>
      <c r="AZ3182" s="36">
        <v>2.0265</v>
      </c>
      <c r="BA3182" s="22"/>
      <c r="BB3182" s="19">
        <v>2362</v>
      </c>
      <c r="BC3182" s="34">
        <f t="shared" si="644"/>
        <v>1565.7698</v>
      </c>
      <c r="BD3182" s="34">
        <f t="shared" si="645"/>
        <v>2393.2964999999999</v>
      </c>
      <c r="BE3182" s="38">
        <v>3.4819999999999997E-2</v>
      </c>
      <c r="BF3182" s="38">
        <f t="shared" si="650"/>
        <v>3.4819999999999997E-2</v>
      </c>
      <c r="BG3182" s="34">
        <v>0</v>
      </c>
      <c r="BH3182" s="34">
        <v>0</v>
      </c>
      <c r="BI3182" s="34">
        <f t="shared" si="646"/>
        <v>1565.7698</v>
      </c>
      <c r="BJ3182" s="34">
        <f t="shared" si="647"/>
        <v>2393.2964999999999</v>
      </c>
      <c r="BK3182" s="34">
        <v>0</v>
      </c>
      <c r="BL3182" s="34">
        <v>31.296499999999924</v>
      </c>
      <c r="BM3182" s="34">
        <f t="shared" si="648"/>
        <v>31.296499999999924</v>
      </c>
      <c r="BN3182" s="39">
        <f t="shared" si="651"/>
        <v>1565.7698</v>
      </c>
      <c r="BO3182" s="39">
        <f t="shared" si="652"/>
        <v>2362</v>
      </c>
      <c r="BP3182" s="39">
        <f t="shared" si="649"/>
        <v>796.23019999999997</v>
      </c>
    </row>
    <row r="3183" spans="1:68" s="25" customFormat="1" ht="14.25" x14ac:dyDescent="0.2">
      <c r="A3183" s="14">
        <v>2080</v>
      </c>
      <c r="B3183" s="40"/>
      <c r="C3183" s="15" t="s">
        <v>24156</v>
      </c>
      <c r="D3183" s="16">
        <v>27967</v>
      </c>
      <c r="E3183" s="15" t="s">
        <v>24157</v>
      </c>
      <c r="F3183" s="15" t="s">
        <v>24156</v>
      </c>
      <c r="G3183" s="17" t="s">
        <v>24158</v>
      </c>
      <c r="H3183" s="17" t="s">
        <v>9772</v>
      </c>
      <c r="I3183" s="17" t="s">
        <v>2934</v>
      </c>
      <c r="J3183" s="15" t="s">
        <v>24159</v>
      </c>
      <c r="K3183" s="15" t="s">
        <v>145</v>
      </c>
      <c r="L3183" s="18" t="s">
        <v>24160</v>
      </c>
      <c r="M3183" s="15" t="s">
        <v>23626</v>
      </c>
      <c r="N3183" s="15" t="s">
        <v>23627</v>
      </c>
      <c r="O3183" s="16">
        <v>510</v>
      </c>
      <c r="P3183" s="15" t="s">
        <v>118</v>
      </c>
      <c r="Q3183" s="15">
        <v>29400</v>
      </c>
      <c r="R3183" s="15">
        <v>70200</v>
      </c>
      <c r="S3183" s="15">
        <v>99600</v>
      </c>
      <c r="T3183" s="15">
        <v>0.23</v>
      </c>
      <c r="U3183" s="15" t="s">
        <v>18717</v>
      </c>
      <c r="V3183" s="15" t="s">
        <v>76</v>
      </c>
      <c r="W3183" s="16">
        <v>1</v>
      </c>
      <c r="X3183" s="16">
        <v>1</v>
      </c>
      <c r="Y3183" s="15">
        <v>10077</v>
      </c>
      <c r="Z3183" s="15">
        <v>0.23100000000000001</v>
      </c>
      <c r="AA3183" s="15" t="s">
        <v>23628</v>
      </c>
      <c r="AB3183" s="15" t="s">
        <v>23629</v>
      </c>
      <c r="AC3183" s="15">
        <v>101000</v>
      </c>
      <c r="AD3183" s="26">
        <v>39902</v>
      </c>
      <c r="AE3183" s="15" t="s">
        <v>119</v>
      </c>
      <c r="AF3183" s="15" t="s">
        <v>119</v>
      </c>
      <c r="AG3183" s="16">
        <v>1</v>
      </c>
      <c r="AH3183" s="15" t="s">
        <v>24161</v>
      </c>
      <c r="AI3183" s="15" t="s">
        <v>78</v>
      </c>
      <c r="AJ3183" s="15">
        <v>10076.5866699</v>
      </c>
      <c r="AK3183" s="15">
        <v>411.52294054499998</v>
      </c>
      <c r="AL3183" s="15">
        <v>3105746.6926500001</v>
      </c>
      <c r="AM3183" s="15">
        <v>1414654.4357</v>
      </c>
      <c r="AN3183" s="19">
        <v>0</v>
      </c>
      <c r="AO3183" s="19">
        <v>0</v>
      </c>
      <c r="AP3183" s="19">
        <v>29400</v>
      </c>
      <c r="AQ3183" s="19">
        <v>70400</v>
      </c>
      <c r="AR3183" s="34">
        <f t="shared" si="641"/>
        <v>99800</v>
      </c>
      <c r="AS3183" s="34">
        <v>0</v>
      </c>
      <c r="AT3183" s="34">
        <v>0</v>
      </c>
      <c r="AU3183" s="34">
        <v>0</v>
      </c>
      <c r="AV3183" s="34">
        <v>0</v>
      </c>
      <c r="AW3183" s="35">
        <f t="shared" si="642"/>
        <v>0</v>
      </c>
      <c r="AX3183" s="34">
        <f t="shared" si="643"/>
        <v>99800</v>
      </c>
      <c r="AY3183" s="36">
        <v>1.3258000000000001</v>
      </c>
      <c r="AZ3183" s="36">
        <v>2.0265</v>
      </c>
      <c r="BA3183" s="22"/>
      <c r="BB3183" s="19">
        <v>1996</v>
      </c>
      <c r="BC3183" s="34">
        <f t="shared" si="644"/>
        <v>1323.1484</v>
      </c>
      <c r="BD3183" s="34">
        <f t="shared" si="645"/>
        <v>2022.4469999999999</v>
      </c>
      <c r="BE3183" s="38">
        <v>3.4819999999999997E-2</v>
      </c>
      <c r="BF3183" s="38">
        <f t="shared" si="650"/>
        <v>3.4819999999999997E-2</v>
      </c>
      <c r="BG3183" s="34">
        <v>0</v>
      </c>
      <c r="BH3183" s="34">
        <v>0</v>
      </c>
      <c r="BI3183" s="34">
        <f t="shared" si="646"/>
        <v>1323.1484</v>
      </c>
      <c r="BJ3183" s="34">
        <f t="shared" si="647"/>
        <v>2022.4469999999999</v>
      </c>
      <c r="BK3183" s="34">
        <v>0</v>
      </c>
      <c r="BL3183" s="34">
        <v>26.446999999999889</v>
      </c>
      <c r="BM3183" s="34">
        <f t="shared" si="648"/>
        <v>26.446999999999889</v>
      </c>
      <c r="BN3183" s="39">
        <f t="shared" si="651"/>
        <v>1323.1484</v>
      </c>
      <c r="BO3183" s="39">
        <f t="shared" si="652"/>
        <v>1996</v>
      </c>
      <c r="BP3183" s="39">
        <f t="shared" si="649"/>
        <v>672.85159999999996</v>
      </c>
    </row>
    <row r="3184" spans="1:68" s="25" customFormat="1" ht="14.25" x14ac:dyDescent="0.2">
      <c r="A3184" s="14">
        <v>2081</v>
      </c>
      <c r="B3184" s="40"/>
      <c r="C3184" s="15"/>
      <c r="D3184" s="16">
        <v>35374</v>
      </c>
      <c r="E3184" s="15" t="s">
        <v>24162</v>
      </c>
      <c r="F3184" s="15" t="s">
        <v>24163</v>
      </c>
      <c r="G3184" s="17" t="s">
        <v>24164</v>
      </c>
      <c r="H3184" s="17" t="s">
        <v>24165</v>
      </c>
      <c r="I3184" s="17" t="s">
        <v>86</v>
      </c>
      <c r="J3184" s="15" t="s">
        <v>24166</v>
      </c>
      <c r="K3184" s="15" t="s">
        <v>86</v>
      </c>
      <c r="L3184" s="18" t="s">
        <v>24167</v>
      </c>
      <c r="M3184" s="15" t="s">
        <v>23626</v>
      </c>
      <c r="N3184" s="15" t="s">
        <v>23627</v>
      </c>
      <c r="O3184" s="16">
        <v>510</v>
      </c>
      <c r="P3184" s="15" t="s">
        <v>118</v>
      </c>
      <c r="Q3184" s="15">
        <v>29400</v>
      </c>
      <c r="R3184" s="15">
        <v>78200</v>
      </c>
      <c r="S3184" s="15">
        <v>107600</v>
      </c>
      <c r="T3184" s="15">
        <v>0.23</v>
      </c>
      <c r="U3184" s="15" t="s">
        <v>18717</v>
      </c>
      <c r="V3184" s="15" t="s">
        <v>76</v>
      </c>
      <c r="W3184" s="16">
        <v>1</v>
      </c>
      <c r="X3184" s="16">
        <v>1</v>
      </c>
      <c r="Y3184" s="15">
        <v>10060</v>
      </c>
      <c r="Z3184" s="15">
        <v>0.23100000000000001</v>
      </c>
      <c r="AA3184" s="15" t="s">
        <v>23628</v>
      </c>
      <c r="AB3184" s="15" t="s">
        <v>23629</v>
      </c>
      <c r="AC3184" s="15">
        <v>117000</v>
      </c>
      <c r="AD3184" s="26">
        <v>42277</v>
      </c>
      <c r="AE3184" s="15" t="s">
        <v>353</v>
      </c>
      <c r="AF3184" s="15" t="s">
        <v>22173</v>
      </c>
      <c r="AG3184" s="16">
        <v>1</v>
      </c>
      <c r="AH3184" s="15" t="s">
        <v>24168</v>
      </c>
      <c r="AI3184" s="15" t="s">
        <v>78</v>
      </c>
      <c r="AJ3184" s="15">
        <v>10060.1186523</v>
      </c>
      <c r="AK3184" s="15">
        <v>411.50566378399998</v>
      </c>
      <c r="AL3184" s="15">
        <v>3105826.6360800001</v>
      </c>
      <c r="AM3184" s="15">
        <v>1414651.38408</v>
      </c>
      <c r="AN3184" s="19">
        <v>29400</v>
      </c>
      <c r="AO3184" s="19">
        <v>78500</v>
      </c>
      <c r="AP3184" s="19">
        <v>0</v>
      </c>
      <c r="AQ3184" s="19">
        <v>0</v>
      </c>
      <c r="AR3184" s="34">
        <f t="shared" si="641"/>
        <v>107900</v>
      </c>
      <c r="AS3184" s="34">
        <v>45000</v>
      </c>
      <c r="AT3184" s="34">
        <v>3000</v>
      </c>
      <c r="AU3184" s="34">
        <v>22015</v>
      </c>
      <c r="AV3184" s="34">
        <v>12480</v>
      </c>
      <c r="AW3184" s="35">
        <f t="shared" si="642"/>
        <v>82495</v>
      </c>
      <c r="AX3184" s="34">
        <f t="shared" si="643"/>
        <v>25405</v>
      </c>
      <c r="AY3184" s="36">
        <v>1.3258000000000001</v>
      </c>
      <c r="AZ3184" s="36">
        <v>2.0265</v>
      </c>
      <c r="BA3184" s="22"/>
      <c r="BB3184" s="19">
        <v>1079</v>
      </c>
      <c r="BC3184" s="34">
        <f t="shared" si="644"/>
        <v>336.81949000000003</v>
      </c>
      <c r="BD3184" s="34">
        <f t="shared" si="645"/>
        <v>514.83232499999997</v>
      </c>
      <c r="BE3184" s="38">
        <v>3.4819999999999997E-2</v>
      </c>
      <c r="BF3184" s="38">
        <f t="shared" si="650"/>
        <v>3.4819999999999997E-2</v>
      </c>
      <c r="BG3184" s="34">
        <v>11.7280546418</v>
      </c>
      <c r="BH3184" s="34">
        <v>17.926461556499998</v>
      </c>
      <c r="BI3184" s="34">
        <f t="shared" si="646"/>
        <v>325.09143535820004</v>
      </c>
      <c r="BJ3184" s="34">
        <f t="shared" si="647"/>
        <v>496.90586344349998</v>
      </c>
      <c r="BK3184" s="34">
        <v>0</v>
      </c>
      <c r="BL3184" s="34">
        <v>0</v>
      </c>
      <c r="BM3184" s="34">
        <f t="shared" si="648"/>
        <v>0</v>
      </c>
      <c r="BN3184" s="39">
        <f t="shared" si="651"/>
        <v>325.09143535820004</v>
      </c>
      <c r="BO3184" s="39">
        <f t="shared" si="652"/>
        <v>496.90586344349998</v>
      </c>
      <c r="BP3184" s="39">
        <f t="shared" si="649"/>
        <v>171.81442808529994</v>
      </c>
    </row>
    <row r="3185" spans="1:68" s="25" customFormat="1" ht="14.25" x14ac:dyDescent="0.2">
      <c r="A3185" s="14">
        <v>2082</v>
      </c>
      <c r="B3185" s="40"/>
      <c r="C3185" s="15" t="s">
        <v>150</v>
      </c>
      <c r="D3185" s="16">
        <v>35609</v>
      </c>
      <c r="E3185" s="15" t="s">
        <v>24169</v>
      </c>
      <c r="F3185" s="15" t="s">
        <v>24170</v>
      </c>
      <c r="G3185" s="17" t="s">
        <v>24171</v>
      </c>
      <c r="H3185" s="17" t="s">
        <v>24172</v>
      </c>
      <c r="I3185" s="17" t="s">
        <v>86</v>
      </c>
      <c r="J3185" s="15" t="s">
        <v>24173</v>
      </c>
      <c r="K3185" s="15" t="s">
        <v>88</v>
      </c>
      <c r="L3185" s="18" t="s">
        <v>24174</v>
      </c>
      <c r="M3185" s="15" t="s">
        <v>23626</v>
      </c>
      <c r="N3185" s="15" t="s">
        <v>23627</v>
      </c>
      <c r="O3185" s="16">
        <v>510</v>
      </c>
      <c r="P3185" s="15" t="s">
        <v>118</v>
      </c>
      <c r="Q3185" s="15">
        <v>29400</v>
      </c>
      <c r="R3185" s="15">
        <v>81900</v>
      </c>
      <c r="S3185" s="15">
        <v>111300</v>
      </c>
      <c r="T3185" s="15">
        <v>0.23</v>
      </c>
      <c r="U3185" s="15" t="s">
        <v>18717</v>
      </c>
      <c r="V3185" s="15" t="s">
        <v>76</v>
      </c>
      <c r="W3185" s="16">
        <v>1</v>
      </c>
      <c r="X3185" s="16">
        <v>0</v>
      </c>
      <c r="Y3185" s="15">
        <v>10059</v>
      </c>
      <c r="Z3185" s="15">
        <v>0.23100000000000001</v>
      </c>
      <c r="AA3185" s="15" t="s">
        <v>23628</v>
      </c>
      <c r="AB3185" s="15" t="s">
        <v>23629</v>
      </c>
      <c r="AC3185" s="15">
        <v>0</v>
      </c>
      <c r="AD3185" s="15"/>
      <c r="AE3185" s="15" t="s">
        <v>956</v>
      </c>
      <c r="AF3185" s="15" t="s">
        <v>24175</v>
      </c>
      <c r="AG3185" s="16">
        <v>1</v>
      </c>
      <c r="AH3185" s="15" t="s">
        <v>24176</v>
      </c>
      <c r="AI3185" s="15" t="s">
        <v>78</v>
      </c>
      <c r="AJ3185" s="15">
        <v>10059.3974609</v>
      </c>
      <c r="AK3185" s="15">
        <v>411.49050213100003</v>
      </c>
      <c r="AL3185" s="15">
        <v>3105906.5663800002</v>
      </c>
      <c r="AM3185" s="15">
        <v>1414648.01091</v>
      </c>
      <c r="AN3185" s="19">
        <v>29400</v>
      </c>
      <c r="AO3185" s="19">
        <v>81100</v>
      </c>
      <c r="AP3185" s="19">
        <v>0</v>
      </c>
      <c r="AQ3185" s="19">
        <v>0</v>
      </c>
      <c r="AR3185" s="34">
        <f t="shared" si="641"/>
        <v>110500</v>
      </c>
      <c r="AS3185" s="34">
        <v>45000</v>
      </c>
      <c r="AT3185" s="34">
        <v>3000</v>
      </c>
      <c r="AU3185" s="34">
        <v>22925</v>
      </c>
      <c r="AV3185" s="34">
        <v>0</v>
      </c>
      <c r="AW3185" s="35">
        <f t="shared" si="642"/>
        <v>70925</v>
      </c>
      <c r="AX3185" s="34">
        <f t="shared" si="643"/>
        <v>39575</v>
      </c>
      <c r="AY3185" s="36">
        <v>1.3258000000000001</v>
      </c>
      <c r="AZ3185" s="36">
        <v>2.0265</v>
      </c>
      <c r="BA3185" s="22"/>
      <c r="BB3185" s="19">
        <v>1105</v>
      </c>
      <c r="BC3185" s="34">
        <f t="shared" si="644"/>
        <v>524.68535000000008</v>
      </c>
      <c r="BD3185" s="34">
        <f t="shared" si="645"/>
        <v>801.98737500000004</v>
      </c>
      <c r="BE3185" s="38">
        <v>3.4819999999999997E-2</v>
      </c>
      <c r="BF3185" s="38">
        <f t="shared" si="650"/>
        <v>3.4819999999999997E-2</v>
      </c>
      <c r="BG3185" s="34">
        <v>18.269543887000001</v>
      </c>
      <c r="BH3185" s="34">
        <v>27.925200397499999</v>
      </c>
      <c r="BI3185" s="34">
        <f t="shared" si="646"/>
        <v>506.41580611300009</v>
      </c>
      <c r="BJ3185" s="34">
        <f t="shared" si="647"/>
        <v>774.06217460250002</v>
      </c>
      <c r="BK3185" s="34">
        <v>0</v>
      </c>
      <c r="BL3185" s="34">
        <v>0</v>
      </c>
      <c r="BM3185" s="34">
        <f t="shared" si="648"/>
        <v>0</v>
      </c>
      <c r="BN3185" s="39">
        <f t="shared" si="651"/>
        <v>506.41580611300009</v>
      </c>
      <c r="BO3185" s="39">
        <f t="shared" si="652"/>
        <v>774.06217460250002</v>
      </c>
      <c r="BP3185" s="39">
        <f t="shared" si="649"/>
        <v>267.64636848949993</v>
      </c>
    </row>
    <row r="3186" spans="1:68" s="25" customFormat="1" ht="14.25" x14ac:dyDescent="0.2">
      <c r="A3186" s="14">
        <v>2083</v>
      </c>
      <c r="B3186" s="40"/>
      <c r="C3186" s="15" t="s">
        <v>176</v>
      </c>
      <c r="D3186" s="16">
        <v>20572</v>
      </c>
      <c r="E3186" s="15" t="s">
        <v>24177</v>
      </c>
      <c r="F3186" s="15" t="s">
        <v>24178</v>
      </c>
      <c r="G3186" s="17" t="s">
        <v>24179</v>
      </c>
      <c r="H3186" s="17" t="s">
        <v>24180</v>
      </c>
      <c r="I3186" s="17" t="s">
        <v>86</v>
      </c>
      <c r="J3186" s="15" t="s">
        <v>24181</v>
      </c>
      <c r="K3186" s="15" t="s">
        <v>86</v>
      </c>
      <c r="L3186" s="18" t="s">
        <v>24182</v>
      </c>
      <c r="M3186" s="15" t="s">
        <v>23626</v>
      </c>
      <c r="N3186" s="15" t="s">
        <v>23627</v>
      </c>
      <c r="O3186" s="16">
        <v>510</v>
      </c>
      <c r="P3186" s="15" t="s">
        <v>118</v>
      </c>
      <c r="Q3186" s="15">
        <v>29400</v>
      </c>
      <c r="R3186" s="15">
        <v>50500</v>
      </c>
      <c r="S3186" s="15">
        <v>79900</v>
      </c>
      <c r="T3186" s="15">
        <v>0.23</v>
      </c>
      <c r="U3186" s="15" t="s">
        <v>18717</v>
      </c>
      <c r="V3186" s="15" t="s">
        <v>76</v>
      </c>
      <c r="W3186" s="16">
        <v>1</v>
      </c>
      <c r="X3186" s="16">
        <v>1</v>
      </c>
      <c r="Y3186" s="15">
        <v>10059</v>
      </c>
      <c r="Z3186" s="15">
        <v>0.23100000000000001</v>
      </c>
      <c r="AA3186" s="15" t="s">
        <v>23628</v>
      </c>
      <c r="AB3186" s="15" t="s">
        <v>23629</v>
      </c>
      <c r="AC3186" s="15">
        <v>0</v>
      </c>
      <c r="AD3186" s="26">
        <v>37790</v>
      </c>
      <c r="AE3186" s="15" t="s">
        <v>147</v>
      </c>
      <c r="AF3186" s="15" t="s">
        <v>24183</v>
      </c>
      <c r="AG3186" s="16">
        <v>1</v>
      </c>
      <c r="AH3186" s="15" t="s">
        <v>24184</v>
      </c>
      <c r="AI3186" s="15" t="s">
        <v>78</v>
      </c>
      <c r="AJ3186" s="15">
        <v>10059.177002</v>
      </c>
      <c r="AK3186" s="15">
        <v>411.48795817400003</v>
      </c>
      <c r="AL3186" s="15">
        <v>3105986.49003</v>
      </c>
      <c r="AM3186" s="15">
        <v>1414644.50027</v>
      </c>
      <c r="AN3186" s="19">
        <v>0</v>
      </c>
      <c r="AO3186" s="19">
        <v>0</v>
      </c>
      <c r="AP3186" s="19">
        <v>29400</v>
      </c>
      <c r="AQ3186" s="19">
        <v>53500</v>
      </c>
      <c r="AR3186" s="34">
        <f t="shared" si="641"/>
        <v>82900</v>
      </c>
      <c r="AS3186" s="34">
        <v>0</v>
      </c>
      <c r="AT3186" s="34">
        <v>0</v>
      </c>
      <c r="AU3186" s="34">
        <v>0</v>
      </c>
      <c r="AV3186" s="34">
        <v>0</v>
      </c>
      <c r="AW3186" s="35">
        <f t="shared" si="642"/>
        <v>0</v>
      </c>
      <c r="AX3186" s="34">
        <f t="shared" si="643"/>
        <v>82900</v>
      </c>
      <c r="AY3186" s="36">
        <v>1.3258000000000001</v>
      </c>
      <c r="AZ3186" s="36">
        <v>2.0265</v>
      </c>
      <c r="BA3186" s="22"/>
      <c r="BB3186" s="19">
        <v>1667</v>
      </c>
      <c r="BC3186" s="34">
        <f t="shared" si="644"/>
        <v>1099.0882000000001</v>
      </c>
      <c r="BD3186" s="34">
        <f t="shared" si="645"/>
        <v>1679.9684999999999</v>
      </c>
      <c r="BE3186" s="38">
        <v>3.4819999999999997E-2</v>
      </c>
      <c r="BF3186" s="38">
        <f t="shared" si="650"/>
        <v>3.4819999999999997E-2</v>
      </c>
      <c r="BG3186" s="34">
        <v>0</v>
      </c>
      <c r="BH3186" s="34">
        <v>0</v>
      </c>
      <c r="BI3186" s="34">
        <f t="shared" si="646"/>
        <v>1099.0882000000001</v>
      </c>
      <c r="BJ3186" s="34">
        <f t="shared" si="647"/>
        <v>1679.9684999999999</v>
      </c>
      <c r="BK3186" s="34">
        <v>0</v>
      </c>
      <c r="BL3186" s="34">
        <v>21.730000000000018</v>
      </c>
      <c r="BM3186" s="34">
        <f t="shared" si="648"/>
        <v>21.730000000000018</v>
      </c>
      <c r="BN3186" s="39">
        <f t="shared" si="651"/>
        <v>1099.0882000000001</v>
      </c>
      <c r="BO3186" s="39">
        <f t="shared" si="652"/>
        <v>1658.2384999999999</v>
      </c>
      <c r="BP3186" s="39">
        <f t="shared" si="649"/>
        <v>559.15029999999979</v>
      </c>
    </row>
    <row r="3187" spans="1:68" s="25" customFormat="1" ht="14.25" x14ac:dyDescent="0.2">
      <c r="A3187" s="14">
        <v>2084</v>
      </c>
      <c r="B3187" s="40"/>
      <c r="C3187" s="15" t="s">
        <v>176</v>
      </c>
      <c r="D3187" s="16">
        <v>15537</v>
      </c>
      <c r="E3187" s="15" t="s">
        <v>24185</v>
      </c>
      <c r="F3187" s="15" t="s">
        <v>24186</v>
      </c>
      <c r="G3187" s="17" t="s">
        <v>24187</v>
      </c>
      <c r="H3187" s="17" t="s">
        <v>24188</v>
      </c>
      <c r="I3187" s="17" t="s">
        <v>86</v>
      </c>
      <c r="J3187" s="15" t="s">
        <v>24189</v>
      </c>
      <c r="K3187" s="15" t="s">
        <v>10922</v>
      </c>
      <c r="L3187" s="18" t="s">
        <v>24190</v>
      </c>
      <c r="M3187" s="15" t="s">
        <v>23626</v>
      </c>
      <c r="N3187" s="15" t="s">
        <v>23627</v>
      </c>
      <c r="O3187" s="16">
        <v>510</v>
      </c>
      <c r="P3187" s="15" t="s">
        <v>118</v>
      </c>
      <c r="Q3187" s="15">
        <v>29400</v>
      </c>
      <c r="R3187" s="15">
        <v>73600</v>
      </c>
      <c r="S3187" s="15">
        <v>103000</v>
      </c>
      <c r="T3187" s="15">
        <v>0.23</v>
      </c>
      <c r="U3187" s="15" t="s">
        <v>18717</v>
      </c>
      <c r="V3187" s="15" t="s">
        <v>76</v>
      </c>
      <c r="W3187" s="16">
        <v>1</v>
      </c>
      <c r="X3187" s="16">
        <v>0</v>
      </c>
      <c r="Y3187" s="15">
        <v>10059</v>
      </c>
      <c r="Z3187" s="15">
        <v>0.23100000000000001</v>
      </c>
      <c r="AA3187" s="15" t="s">
        <v>23628</v>
      </c>
      <c r="AB3187" s="15" t="s">
        <v>23629</v>
      </c>
      <c r="AC3187" s="15">
        <v>0</v>
      </c>
      <c r="AD3187" s="15"/>
      <c r="AE3187" s="15" t="s">
        <v>353</v>
      </c>
      <c r="AF3187" s="15" t="s">
        <v>24191</v>
      </c>
      <c r="AG3187" s="16">
        <v>1</v>
      </c>
      <c r="AH3187" s="15" t="s">
        <v>24192</v>
      </c>
      <c r="AI3187" s="15" t="s">
        <v>78</v>
      </c>
      <c r="AJ3187" s="15">
        <v>10059.3781738</v>
      </c>
      <c r="AK3187" s="15">
        <v>411.49033057600002</v>
      </c>
      <c r="AL3187" s="15">
        <v>3106066.41236</v>
      </c>
      <c r="AM3187" s="15">
        <v>1414640.9287399999</v>
      </c>
      <c r="AN3187" s="19">
        <v>29400</v>
      </c>
      <c r="AO3187" s="19">
        <v>76800</v>
      </c>
      <c r="AP3187" s="19">
        <v>0</v>
      </c>
      <c r="AQ3187" s="19">
        <v>0</v>
      </c>
      <c r="AR3187" s="34">
        <f t="shared" si="641"/>
        <v>106200</v>
      </c>
      <c r="AS3187" s="34">
        <v>45000</v>
      </c>
      <c r="AT3187" s="34">
        <v>3000</v>
      </c>
      <c r="AU3187" s="34">
        <v>21420</v>
      </c>
      <c r="AV3187" s="34">
        <v>0</v>
      </c>
      <c r="AW3187" s="35">
        <f t="shared" si="642"/>
        <v>69420</v>
      </c>
      <c r="AX3187" s="34">
        <f t="shared" si="643"/>
        <v>36780</v>
      </c>
      <c r="AY3187" s="36">
        <v>1.3258000000000001</v>
      </c>
      <c r="AZ3187" s="36">
        <v>2.0265</v>
      </c>
      <c r="BA3187" s="22"/>
      <c r="BB3187" s="19">
        <v>1062</v>
      </c>
      <c r="BC3187" s="34">
        <f t="shared" si="644"/>
        <v>487.62924000000004</v>
      </c>
      <c r="BD3187" s="34">
        <f t="shared" si="645"/>
        <v>745.34670000000006</v>
      </c>
      <c r="BE3187" s="38">
        <v>3.4819999999999997E-2</v>
      </c>
      <c r="BF3187" s="38">
        <f t="shared" si="650"/>
        <v>3.4819999999999997E-2</v>
      </c>
      <c r="BG3187" s="34">
        <v>16.979250136800001</v>
      </c>
      <c r="BH3187" s="34">
        <v>25.952972094</v>
      </c>
      <c r="BI3187" s="34">
        <f t="shared" si="646"/>
        <v>470.64998986320006</v>
      </c>
      <c r="BJ3187" s="34">
        <f t="shared" si="647"/>
        <v>719.39372790600009</v>
      </c>
      <c r="BK3187" s="34">
        <v>0</v>
      </c>
      <c r="BL3187" s="34">
        <v>0</v>
      </c>
      <c r="BM3187" s="34">
        <f t="shared" si="648"/>
        <v>0</v>
      </c>
      <c r="BN3187" s="39">
        <f t="shared" si="651"/>
        <v>470.64998986320006</v>
      </c>
      <c r="BO3187" s="39">
        <f t="shared" si="652"/>
        <v>719.39372790600009</v>
      </c>
      <c r="BP3187" s="39">
        <f t="shared" si="649"/>
        <v>248.74373804280003</v>
      </c>
    </row>
    <row r="3188" spans="1:68" s="25" customFormat="1" ht="14.25" x14ac:dyDescent="0.2">
      <c r="A3188" s="14">
        <v>2085</v>
      </c>
      <c r="B3188" s="40"/>
      <c r="C3188" s="15" t="s">
        <v>176</v>
      </c>
      <c r="D3188" s="16">
        <v>12034</v>
      </c>
      <c r="E3188" s="15" t="s">
        <v>24193</v>
      </c>
      <c r="F3188" s="15" t="s">
        <v>24194</v>
      </c>
      <c r="G3188" s="17" t="s">
        <v>24195</v>
      </c>
      <c r="H3188" s="17" t="s">
        <v>24196</v>
      </c>
      <c r="I3188" s="17" t="s">
        <v>68</v>
      </c>
      <c r="J3188" s="15" t="s">
        <v>24197</v>
      </c>
      <c r="K3188" s="15" t="s">
        <v>86</v>
      </c>
      <c r="L3188" s="18" t="s">
        <v>24198</v>
      </c>
      <c r="M3188" s="15" t="s">
        <v>23626</v>
      </c>
      <c r="N3188" s="15" t="s">
        <v>23627</v>
      </c>
      <c r="O3188" s="16">
        <v>510</v>
      </c>
      <c r="P3188" s="15" t="s">
        <v>118</v>
      </c>
      <c r="Q3188" s="15">
        <v>29400</v>
      </c>
      <c r="R3188" s="15">
        <v>76300</v>
      </c>
      <c r="S3188" s="15">
        <v>105700</v>
      </c>
      <c r="T3188" s="15">
        <v>0.23</v>
      </c>
      <c r="U3188" s="15" t="s">
        <v>18717</v>
      </c>
      <c r="V3188" s="15" t="s">
        <v>76</v>
      </c>
      <c r="W3188" s="16">
        <v>1</v>
      </c>
      <c r="X3188" s="16">
        <v>0</v>
      </c>
      <c r="Y3188" s="15">
        <v>10045</v>
      </c>
      <c r="Z3188" s="15">
        <v>0.23100000000000001</v>
      </c>
      <c r="AA3188" s="15" t="s">
        <v>23628</v>
      </c>
      <c r="AB3188" s="15" t="s">
        <v>23629</v>
      </c>
      <c r="AC3188" s="15">
        <v>0</v>
      </c>
      <c r="AD3188" s="15"/>
      <c r="AE3188" s="15" t="s">
        <v>353</v>
      </c>
      <c r="AF3188" s="15" t="s">
        <v>23917</v>
      </c>
      <c r="AG3188" s="16">
        <v>1</v>
      </c>
      <c r="AH3188" s="15" t="s">
        <v>24199</v>
      </c>
      <c r="AI3188" s="15" t="s">
        <v>78</v>
      </c>
      <c r="AJ3188" s="15">
        <v>10045.4746094</v>
      </c>
      <c r="AK3188" s="15">
        <v>411.47659559200002</v>
      </c>
      <c r="AL3188" s="15">
        <v>3106146.3448700001</v>
      </c>
      <c r="AM3188" s="15">
        <v>1414637.6385600001</v>
      </c>
      <c r="AN3188" s="19">
        <v>0</v>
      </c>
      <c r="AO3188" s="19">
        <v>0</v>
      </c>
      <c r="AP3188" s="19">
        <v>29400</v>
      </c>
      <c r="AQ3188" s="19">
        <v>74500</v>
      </c>
      <c r="AR3188" s="34">
        <f t="shared" ref="AR3188:AR3251" si="653">SUM(AN3188:AQ3188)</f>
        <v>103900</v>
      </c>
      <c r="AS3188" s="34">
        <v>0</v>
      </c>
      <c r="AT3188" s="34">
        <v>0</v>
      </c>
      <c r="AU3188" s="34">
        <v>0</v>
      </c>
      <c r="AV3188" s="34">
        <v>0</v>
      </c>
      <c r="AW3188" s="35">
        <f t="shared" ref="AW3188:AW3251" si="654">SUM(AS3188:AV3188)</f>
        <v>0</v>
      </c>
      <c r="AX3188" s="34">
        <f t="shared" ref="AX3188:AX3251" si="655">AR3188-AW3188</f>
        <v>103900</v>
      </c>
      <c r="AY3188" s="36">
        <v>1.3258000000000001</v>
      </c>
      <c r="AZ3188" s="36">
        <v>2.0265</v>
      </c>
      <c r="BA3188" s="22"/>
      <c r="BB3188" s="19">
        <v>2078</v>
      </c>
      <c r="BC3188" s="34">
        <f t="shared" ref="BC3188:BC3251" si="656">(AX3188/100)*AY3188</f>
        <v>1377.5062</v>
      </c>
      <c r="BD3188" s="34">
        <f t="shared" ref="BD3188:BD3251" si="657">(AX3188/100)*AZ3188</f>
        <v>2105.5335</v>
      </c>
      <c r="BE3188" s="38">
        <v>3.4819999999999997E-2</v>
      </c>
      <c r="BF3188" s="38">
        <f t="shared" si="650"/>
        <v>3.4819999999999997E-2</v>
      </c>
      <c r="BG3188" s="34">
        <v>0</v>
      </c>
      <c r="BH3188" s="34">
        <v>0</v>
      </c>
      <c r="BI3188" s="34">
        <f t="shared" ref="BI3188:BI3251" si="658">BC3188-BG3188</f>
        <v>1377.5062</v>
      </c>
      <c r="BJ3188" s="34">
        <f t="shared" ref="BJ3188:BJ3251" si="659">BD3188-BH3188</f>
        <v>2105.5335</v>
      </c>
      <c r="BK3188" s="34">
        <v>0</v>
      </c>
      <c r="BL3188" s="34">
        <v>27.533500000000004</v>
      </c>
      <c r="BM3188" s="34">
        <f t="shared" ref="BM3188:BM3251" si="660">BL3188-BK3188</f>
        <v>27.533500000000004</v>
      </c>
      <c r="BN3188" s="39">
        <f t="shared" si="651"/>
        <v>1377.5062</v>
      </c>
      <c r="BO3188" s="39">
        <f t="shared" si="652"/>
        <v>2078</v>
      </c>
      <c r="BP3188" s="39">
        <f t="shared" si="649"/>
        <v>700.49379999999996</v>
      </c>
    </row>
    <row r="3189" spans="1:68" s="25" customFormat="1" ht="14.25" x14ac:dyDescent="0.2">
      <c r="A3189" s="14">
        <v>2086</v>
      </c>
      <c r="B3189" s="40"/>
      <c r="C3189" s="15" t="s">
        <v>907</v>
      </c>
      <c r="D3189" s="16">
        <v>28442</v>
      </c>
      <c r="E3189" s="15" t="s">
        <v>24200</v>
      </c>
      <c r="F3189" s="15" t="s">
        <v>24201</v>
      </c>
      <c r="G3189" s="17" t="s">
        <v>24202</v>
      </c>
      <c r="H3189" s="17" t="s">
        <v>24203</v>
      </c>
      <c r="I3189" s="17" t="s">
        <v>86</v>
      </c>
      <c r="J3189" s="15" t="s">
        <v>24204</v>
      </c>
      <c r="K3189" s="15" t="s">
        <v>24205</v>
      </c>
      <c r="L3189" s="18" t="s">
        <v>24206</v>
      </c>
      <c r="M3189" s="15" t="s">
        <v>23626</v>
      </c>
      <c r="N3189" s="15" t="s">
        <v>23627</v>
      </c>
      <c r="O3189" s="16">
        <v>510</v>
      </c>
      <c r="P3189" s="15" t="s">
        <v>118</v>
      </c>
      <c r="Q3189" s="15">
        <v>29400</v>
      </c>
      <c r="R3189" s="15">
        <v>77400</v>
      </c>
      <c r="S3189" s="15">
        <v>106800</v>
      </c>
      <c r="T3189" s="15">
        <v>0.23</v>
      </c>
      <c r="U3189" s="15" t="s">
        <v>18717</v>
      </c>
      <c r="V3189" s="15" t="s">
        <v>76</v>
      </c>
      <c r="W3189" s="16">
        <v>1</v>
      </c>
      <c r="X3189" s="16">
        <v>1</v>
      </c>
      <c r="Y3189" s="15">
        <v>10060</v>
      </c>
      <c r="Z3189" s="15">
        <v>0.23100000000000001</v>
      </c>
      <c r="AA3189" s="15" t="s">
        <v>23628</v>
      </c>
      <c r="AB3189" s="15" t="s">
        <v>23629</v>
      </c>
      <c r="AC3189" s="15">
        <v>0</v>
      </c>
      <c r="AD3189" s="26">
        <v>41486</v>
      </c>
      <c r="AE3189" s="15" t="s">
        <v>147</v>
      </c>
      <c r="AF3189" s="15" t="s">
        <v>24207</v>
      </c>
      <c r="AG3189" s="16">
        <v>1</v>
      </c>
      <c r="AH3189" s="15" t="s">
        <v>24208</v>
      </c>
      <c r="AI3189" s="15" t="s">
        <v>78</v>
      </c>
      <c r="AJ3189" s="15">
        <v>10059.9628906</v>
      </c>
      <c r="AK3189" s="15">
        <v>411.50360992399999</v>
      </c>
      <c r="AL3189" s="15">
        <v>3106226.3047199999</v>
      </c>
      <c r="AM3189" s="15">
        <v>1414635.17781</v>
      </c>
      <c r="AN3189" s="19">
        <v>29400</v>
      </c>
      <c r="AO3189" s="19">
        <v>77400</v>
      </c>
      <c r="AP3189" s="19">
        <v>0</v>
      </c>
      <c r="AQ3189" s="19">
        <v>0</v>
      </c>
      <c r="AR3189" s="34">
        <f t="shared" si="653"/>
        <v>106800</v>
      </c>
      <c r="AS3189" s="34">
        <v>45000</v>
      </c>
      <c r="AT3189" s="34">
        <v>0</v>
      </c>
      <c r="AU3189" s="34">
        <v>21630</v>
      </c>
      <c r="AV3189" s="34">
        <v>0</v>
      </c>
      <c r="AW3189" s="35">
        <f t="shared" si="654"/>
        <v>66630</v>
      </c>
      <c r="AX3189" s="34">
        <f t="shared" si="655"/>
        <v>40170</v>
      </c>
      <c r="AY3189" s="36">
        <v>1.3258000000000001</v>
      </c>
      <c r="AZ3189" s="36">
        <v>2.0265</v>
      </c>
      <c r="BA3189" s="22"/>
      <c r="BB3189" s="19">
        <v>1068</v>
      </c>
      <c r="BC3189" s="34">
        <f t="shared" si="656"/>
        <v>532.57385999999997</v>
      </c>
      <c r="BD3189" s="34">
        <f t="shared" si="657"/>
        <v>814.04504999999995</v>
      </c>
      <c r="BE3189" s="38">
        <v>3.4819999999999997E-2</v>
      </c>
      <c r="BF3189" s="38">
        <f t="shared" si="650"/>
        <v>3.4819999999999997E-2</v>
      </c>
      <c r="BG3189" s="34">
        <v>18.544221805199996</v>
      </c>
      <c r="BH3189" s="34">
        <v>28.345048640999995</v>
      </c>
      <c r="BI3189" s="34">
        <f t="shared" si="658"/>
        <v>514.02963819479999</v>
      </c>
      <c r="BJ3189" s="34">
        <f t="shared" si="659"/>
        <v>785.700001359</v>
      </c>
      <c r="BK3189" s="34">
        <v>0</v>
      </c>
      <c r="BL3189" s="34">
        <v>0</v>
      </c>
      <c r="BM3189" s="34">
        <f t="shared" si="660"/>
        <v>0</v>
      </c>
      <c r="BN3189" s="39">
        <f t="shared" si="651"/>
        <v>514.02963819479999</v>
      </c>
      <c r="BO3189" s="39">
        <f t="shared" si="652"/>
        <v>785.700001359</v>
      </c>
      <c r="BP3189" s="39">
        <f t="shared" si="649"/>
        <v>271.67036316420001</v>
      </c>
    </row>
    <row r="3190" spans="1:68" s="25" customFormat="1" ht="14.25" x14ac:dyDescent="0.2">
      <c r="A3190" s="14">
        <v>2087</v>
      </c>
      <c r="B3190" s="40"/>
      <c r="C3190" s="15" t="s">
        <v>24209</v>
      </c>
      <c r="D3190" s="16">
        <v>2113</v>
      </c>
      <c r="E3190" s="15" t="s">
        <v>24210</v>
      </c>
      <c r="F3190" s="15" t="s">
        <v>24209</v>
      </c>
      <c r="G3190" s="17" t="s">
        <v>24211</v>
      </c>
      <c r="H3190" s="17" t="s">
        <v>24212</v>
      </c>
      <c r="I3190" s="17" t="s">
        <v>86</v>
      </c>
      <c r="J3190" s="15" t="s">
        <v>24213</v>
      </c>
      <c r="K3190" s="15" t="s">
        <v>2552</v>
      </c>
      <c r="L3190" s="18" t="s">
        <v>24214</v>
      </c>
      <c r="M3190" s="15" t="s">
        <v>23626</v>
      </c>
      <c r="N3190" s="15" t="s">
        <v>23627</v>
      </c>
      <c r="O3190" s="16">
        <v>510</v>
      </c>
      <c r="P3190" s="15" t="s">
        <v>118</v>
      </c>
      <c r="Q3190" s="15">
        <v>29400</v>
      </c>
      <c r="R3190" s="15">
        <v>78100</v>
      </c>
      <c r="S3190" s="15">
        <v>107500</v>
      </c>
      <c r="T3190" s="15">
        <v>0.23</v>
      </c>
      <c r="U3190" s="15" t="s">
        <v>18717</v>
      </c>
      <c r="V3190" s="15" t="s">
        <v>76</v>
      </c>
      <c r="W3190" s="16">
        <v>1</v>
      </c>
      <c r="X3190" s="16">
        <v>1</v>
      </c>
      <c r="Y3190" s="15">
        <v>10065</v>
      </c>
      <c r="Z3190" s="15">
        <v>0.23100000000000001</v>
      </c>
      <c r="AA3190" s="15" t="s">
        <v>23628</v>
      </c>
      <c r="AB3190" s="15" t="s">
        <v>23629</v>
      </c>
      <c r="AC3190" s="15">
        <v>106000</v>
      </c>
      <c r="AD3190" s="26">
        <v>41964</v>
      </c>
      <c r="AE3190" s="15" t="s">
        <v>119</v>
      </c>
      <c r="AF3190" s="15" t="s">
        <v>119</v>
      </c>
      <c r="AG3190" s="16">
        <v>1</v>
      </c>
      <c r="AH3190" s="15" t="s">
        <v>24215</v>
      </c>
      <c r="AI3190" s="15" t="s">
        <v>78</v>
      </c>
      <c r="AJ3190" s="15">
        <v>10064.8747559</v>
      </c>
      <c r="AK3190" s="15">
        <v>411.51179486500001</v>
      </c>
      <c r="AL3190" s="15">
        <v>3106306.2763299998</v>
      </c>
      <c r="AM3190" s="15">
        <v>1414632.8963299999</v>
      </c>
      <c r="AN3190" s="19">
        <v>0</v>
      </c>
      <c r="AO3190" s="19">
        <v>0</v>
      </c>
      <c r="AP3190" s="19">
        <v>29400</v>
      </c>
      <c r="AQ3190" s="19">
        <v>74800</v>
      </c>
      <c r="AR3190" s="34">
        <f t="shared" si="653"/>
        <v>104200</v>
      </c>
      <c r="AS3190" s="34">
        <v>0</v>
      </c>
      <c r="AT3190" s="34">
        <v>3000</v>
      </c>
      <c r="AU3190" s="34">
        <v>0</v>
      </c>
      <c r="AV3190" s="34">
        <v>0</v>
      </c>
      <c r="AW3190" s="35">
        <f t="shared" si="654"/>
        <v>3000</v>
      </c>
      <c r="AX3190" s="34">
        <f t="shared" si="655"/>
        <v>101200</v>
      </c>
      <c r="AY3190" s="36">
        <v>1.3258000000000001</v>
      </c>
      <c r="AZ3190" s="36">
        <v>2.0265</v>
      </c>
      <c r="BA3190" s="22"/>
      <c r="BB3190" s="19">
        <v>2102</v>
      </c>
      <c r="BC3190" s="34">
        <f t="shared" si="656"/>
        <v>1341.7096000000001</v>
      </c>
      <c r="BD3190" s="34">
        <f t="shared" si="657"/>
        <v>2050.8179999999998</v>
      </c>
      <c r="BE3190" s="38">
        <v>3.4819999999999997E-2</v>
      </c>
      <c r="BF3190" s="38">
        <f t="shared" si="650"/>
        <v>3.4819999999999997E-2</v>
      </c>
      <c r="BG3190" s="34">
        <v>0</v>
      </c>
      <c r="BH3190" s="34">
        <v>0</v>
      </c>
      <c r="BI3190" s="34">
        <f t="shared" si="658"/>
        <v>1341.7096000000001</v>
      </c>
      <c r="BJ3190" s="34">
        <f t="shared" si="659"/>
        <v>2050.8179999999998</v>
      </c>
      <c r="BK3190" s="34">
        <v>0</v>
      </c>
      <c r="BL3190" s="34">
        <v>27.135999999999967</v>
      </c>
      <c r="BM3190" s="34">
        <f t="shared" si="660"/>
        <v>27.135999999999967</v>
      </c>
      <c r="BN3190" s="39">
        <f t="shared" si="651"/>
        <v>1341.7096000000001</v>
      </c>
      <c r="BO3190" s="39">
        <f t="shared" si="652"/>
        <v>2023.6819999999998</v>
      </c>
      <c r="BP3190" s="39">
        <f t="shared" si="649"/>
        <v>681.97239999999965</v>
      </c>
    </row>
    <row r="3191" spans="1:68" s="25" customFormat="1" ht="14.25" x14ac:dyDescent="0.2">
      <c r="A3191" s="14">
        <v>2088</v>
      </c>
      <c r="B3191" s="40"/>
      <c r="C3191" s="15" t="s">
        <v>24216</v>
      </c>
      <c r="D3191" s="16">
        <v>11617</v>
      </c>
      <c r="E3191" s="15" t="s">
        <v>24217</v>
      </c>
      <c r="F3191" s="15" t="s">
        <v>24216</v>
      </c>
      <c r="G3191" s="17" t="s">
        <v>24218</v>
      </c>
      <c r="H3191" s="17" t="s">
        <v>24219</v>
      </c>
      <c r="I3191" s="17" t="s">
        <v>86</v>
      </c>
      <c r="J3191" s="15" t="s">
        <v>24220</v>
      </c>
      <c r="K3191" s="15" t="s">
        <v>23794</v>
      </c>
      <c r="L3191" s="18" t="s">
        <v>24221</v>
      </c>
      <c r="M3191" s="15" t="s">
        <v>23626</v>
      </c>
      <c r="N3191" s="15" t="s">
        <v>23627</v>
      </c>
      <c r="O3191" s="16">
        <v>510</v>
      </c>
      <c r="P3191" s="15" t="s">
        <v>118</v>
      </c>
      <c r="Q3191" s="15">
        <v>29400</v>
      </c>
      <c r="R3191" s="15">
        <v>88700</v>
      </c>
      <c r="S3191" s="15">
        <v>118100</v>
      </c>
      <c r="T3191" s="15">
        <v>0.23</v>
      </c>
      <c r="U3191" s="15" t="s">
        <v>18717</v>
      </c>
      <c r="V3191" s="15" t="s">
        <v>76</v>
      </c>
      <c r="W3191" s="16">
        <v>1</v>
      </c>
      <c r="X3191" s="16">
        <v>1</v>
      </c>
      <c r="Y3191" s="15">
        <v>10145</v>
      </c>
      <c r="Z3191" s="15">
        <v>0.23300000000000001</v>
      </c>
      <c r="AA3191" s="15" t="s">
        <v>23628</v>
      </c>
      <c r="AB3191" s="15" t="s">
        <v>23629</v>
      </c>
      <c r="AC3191" s="15">
        <v>0</v>
      </c>
      <c r="AD3191" s="26">
        <v>37897</v>
      </c>
      <c r="AE3191" s="15" t="s">
        <v>147</v>
      </c>
      <c r="AF3191" s="15" t="s">
        <v>24222</v>
      </c>
      <c r="AG3191" s="16">
        <v>1</v>
      </c>
      <c r="AH3191" s="15" t="s">
        <v>24223</v>
      </c>
      <c r="AI3191" s="15" t="s">
        <v>78</v>
      </c>
      <c r="AJ3191" s="15">
        <v>10144.8666992</v>
      </c>
      <c r="AK3191" s="15">
        <v>412.85292066300002</v>
      </c>
      <c r="AL3191" s="15">
        <v>3106386.5572299999</v>
      </c>
      <c r="AM3191" s="15">
        <v>1414630.13901</v>
      </c>
      <c r="AN3191" s="19">
        <v>29400</v>
      </c>
      <c r="AO3191" s="19">
        <v>90400</v>
      </c>
      <c r="AP3191" s="19">
        <v>0</v>
      </c>
      <c r="AQ3191" s="19">
        <v>0</v>
      </c>
      <c r="AR3191" s="34">
        <f t="shared" si="653"/>
        <v>119800</v>
      </c>
      <c r="AS3191" s="34">
        <v>45000</v>
      </c>
      <c r="AT3191" s="34">
        <v>0</v>
      </c>
      <c r="AU3191" s="34">
        <v>26180</v>
      </c>
      <c r="AV3191" s="34">
        <v>0</v>
      </c>
      <c r="AW3191" s="35">
        <f t="shared" si="654"/>
        <v>71180</v>
      </c>
      <c r="AX3191" s="34">
        <f t="shared" si="655"/>
        <v>48620</v>
      </c>
      <c r="AY3191" s="36">
        <v>1.3258000000000001</v>
      </c>
      <c r="AZ3191" s="36">
        <v>2.0265</v>
      </c>
      <c r="BA3191" s="22"/>
      <c r="BB3191" s="19">
        <v>1198</v>
      </c>
      <c r="BC3191" s="34">
        <f t="shared" si="656"/>
        <v>644.60396000000003</v>
      </c>
      <c r="BD3191" s="34">
        <f t="shared" si="657"/>
        <v>985.28429999999992</v>
      </c>
      <c r="BE3191" s="38">
        <v>3.4819999999999997E-2</v>
      </c>
      <c r="BF3191" s="38">
        <f t="shared" si="650"/>
        <v>3.4819999999999997E-2</v>
      </c>
      <c r="BG3191" s="34">
        <v>22.445109887199997</v>
      </c>
      <c r="BH3191" s="34">
        <v>34.307599325999995</v>
      </c>
      <c r="BI3191" s="34">
        <f t="shared" si="658"/>
        <v>622.1588501128</v>
      </c>
      <c r="BJ3191" s="34">
        <f t="shared" si="659"/>
        <v>950.97670067399997</v>
      </c>
      <c r="BK3191" s="34">
        <v>0</v>
      </c>
      <c r="BL3191" s="34">
        <v>0</v>
      </c>
      <c r="BM3191" s="34">
        <f t="shared" si="660"/>
        <v>0</v>
      </c>
      <c r="BN3191" s="39">
        <f t="shared" si="651"/>
        <v>622.1588501128</v>
      </c>
      <c r="BO3191" s="39">
        <f t="shared" si="652"/>
        <v>950.97670067399997</v>
      </c>
      <c r="BP3191" s="39">
        <f t="shared" si="649"/>
        <v>328.81785056119998</v>
      </c>
    </row>
    <row r="3192" spans="1:68" s="25" customFormat="1" ht="14.25" x14ac:dyDescent="0.2">
      <c r="A3192" s="14">
        <v>2090</v>
      </c>
      <c r="B3192" s="40"/>
      <c r="C3192" s="15" t="s">
        <v>24224</v>
      </c>
      <c r="D3192" s="16">
        <v>19625</v>
      </c>
      <c r="E3192" s="15" t="s">
        <v>24225</v>
      </c>
      <c r="F3192" s="15" t="s">
        <v>24224</v>
      </c>
      <c r="G3192" s="17" t="s">
        <v>24226</v>
      </c>
      <c r="H3192" s="17" t="s">
        <v>24227</v>
      </c>
      <c r="I3192" s="17" t="s">
        <v>88</v>
      </c>
      <c r="J3192" s="15" t="s">
        <v>24228</v>
      </c>
      <c r="K3192" s="15" t="s">
        <v>6911</v>
      </c>
      <c r="L3192" s="18" t="s">
        <v>24229</v>
      </c>
      <c r="M3192" s="15" t="s">
        <v>23626</v>
      </c>
      <c r="N3192" s="15" t="s">
        <v>23627</v>
      </c>
      <c r="O3192" s="16">
        <v>510</v>
      </c>
      <c r="P3192" s="15" t="s">
        <v>118</v>
      </c>
      <c r="Q3192" s="15">
        <v>28800</v>
      </c>
      <c r="R3192" s="15">
        <v>85800</v>
      </c>
      <c r="S3192" s="15">
        <v>114600</v>
      </c>
      <c r="T3192" s="15">
        <v>0.22</v>
      </c>
      <c r="U3192" s="15" t="s">
        <v>18717</v>
      </c>
      <c r="V3192" s="15" t="s">
        <v>76</v>
      </c>
      <c r="W3192" s="16">
        <v>1</v>
      </c>
      <c r="X3192" s="16">
        <v>1</v>
      </c>
      <c r="Y3192" s="15">
        <v>9607</v>
      </c>
      <c r="Z3192" s="15">
        <v>0.221</v>
      </c>
      <c r="AA3192" s="15" t="s">
        <v>24230</v>
      </c>
      <c r="AB3192" s="15" t="s">
        <v>24231</v>
      </c>
      <c r="AC3192" s="15">
        <v>109900</v>
      </c>
      <c r="AD3192" s="26">
        <v>42167</v>
      </c>
      <c r="AE3192" s="15" t="s">
        <v>119</v>
      </c>
      <c r="AF3192" s="15" t="s">
        <v>119</v>
      </c>
      <c r="AG3192" s="16">
        <v>1</v>
      </c>
      <c r="AH3192" s="15" t="s">
        <v>24232</v>
      </c>
      <c r="AI3192" s="15" t="s">
        <v>78</v>
      </c>
      <c r="AJ3192" s="15">
        <v>9606.5187988300004</v>
      </c>
      <c r="AK3192" s="15">
        <v>400.165174342</v>
      </c>
      <c r="AL3192" s="15">
        <v>3105742.2773600002</v>
      </c>
      <c r="AM3192" s="15">
        <v>1414531.49321</v>
      </c>
      <c r="AN3192" s="19">
        <v>28800</v>
      </c>
      <c r="AO3192" s="19">
        <v>86000</v>
      </c>
      <c r="AP3192" s="19">
        <v>0</v>
      </c>
      <c r="AQ3192" s="19">
        <v>100</v>
      </c>
      <c r="AR3192" s="34">
        <f t="shared" si="653"/>
        <v>114900</v>
      </c>
      <c r="AS3192" s="34">
        <v>45000</v>
      </c>
      <c r="AT3192" s="34">
        <v>3000</v>
      </c>
      <c r="AU3192" s="34">
        <v>24430</v>
      </c>
      <c r="AV3192" s="34">
        <v>0</v>
      </c>
      <c r="AW3192" s="35">
        <f t="shared" si="654"/>
        <v>72430</v>
      </c>
      <c r="AX3192" s="34">
        <f t="shared" si="655"/>
        <v>42470</v>
      </c>
      <c r="AY3192" s="36">
        <v>1.3258000000000001</v>
      </c>
      <c r="AZ3192" s="36">
        <v>2.0265</v>
      </c>
      <c r="BA3192" s="22"/>
      <c r="BB3192" s="19">
        <v>1151</v>
      </c>
      <c r="BC3192" s="34">
        <f t="shared" si="656"/>
        <v>563.06726000000003</v>
      </c>
      <c r="BD3192" s="34">
        <f t="shared" si="657"/>
        <v>860.65454999999997</v>
      </c>
      <c r="BE3192" s="38">
        <v>3.4819999999999997E-2</v>
      </c>
      <c r="BF3192" s="38">
        <f t="shared" si="650"/>
        <v>3.4819999999999997E-2</v>
      </c>
      <c r="BG3192" s="34">
        <v>19.559837637200001</v>
      </c>
      <c r="BH3192" s="34">
        <v>29.897428700999995</v>
      </c>
      <c r="BI3192" s="34">
        <f t="shared" si="658"/>
        <v>543.50742236280007</v>
      </c>
      <c r="BJ3192" s="34">
        <f t="shared" si="659"/>
        <v>830.757121299</v>
      </c>
      <c r="BK3192" s="34">
        <v>0</v>
      </c>
      <c r="BL3192" s="34">
        <v>0</v>
      </c>
      <c r="BM3192" s="34">
        <f t="shared" si="660"/>
        <v>0</v>
      </c>
      <c r="BN3192" s="39">
        <f t="shared" si="651"/>
        <v>543.50742236280007</v>
      </c>
      <c r="BO3192" s="39">
        <f t="shared" si="652"/>
        <v>830.757121299</v>
      </c>
      <c r="BP3192" s="39">
        <f t="shared" si="649"/>
        <v>287.24969893619993</v>
      </c>
    </row>
    <row r="3193" spans="1:68" s="25" customFormat="1" ht="14.25" x14ac:dyDescent="0.2">
      <c r="A3193" s="14">
        <v>2091</v>
      </c>
      <c r="B3193" s="40"/>
      <c r="C3193" s="15"/>
      <c r="D3193" s="16">
        <v>13790</v>
      </c>
      <c r="E3193" s="15" t="s">
        <v>24233</v>
      </c>
      <c r="F3193" s="15" t="s">
        <v>24234</v>
      </c>
      <c r="G3193" s="17" t="s">
        <v>24235</v>
      </c>
      <c r="H3193" s="17" t="s">
        <v>24236</v>
      </c>
      <c r="I3193" s="17" t="s">
        <v>86</v>
      </c>
      <c r="J3193" s="15" t="s">
        <v>24237</v>
      </c>
      <c r="K3193" s="15" t="s">
        <v>2085</v>
      </c>
      <c r="L3193" s="18" t="s">
        <v>24238</v>
      </c>
      <c r="M3193" s="15" t="s">
        <v>23626</v>
      </c>
      <c r="N3193" s="15" t="s">
        <v>23627</v>
      </c>
      <c r="O3193" s="16">
        <v>510</v>
      </c>
      <c r="P3193" s="15" t="s">
        <v>118</v>
      </c>
      <c r="Q3193" s="15">
        <v>28800</v>
      </c>
      <c r="R3193" s="15">
        <v>75900</v>
      </c>
      <c r="S3193" s="15">
        <v>104700</v>
      </c>
      <c r="T3193" s="15">
        <v>0.22</v>
      </c>
      <c r="U3193" s="15" t="s">
        <v>18717</v>
      </c>
      <c r="V3193" s="15" t="s">
        <v>76</v>
      </c>
      <c r="W3193" s="16">
        <v>1</v>
      </c>
      <c r="X3193" s="16">
        <v>0</v>
      </c>
      <c r="Y3193" s="15">
        <v>9614</v>
      </c>
      <c r="Z3193" s="15">
        <v>0.221</v>
      </c>
      <c r="AA3193" s="15" t="s">
        <v>24230</v>
      </c>
      <c r="AB3193" s="15" t="s">
        <v>24231</v>
      </c>
      <c r="AC3193" s="15">
        <v>0</v>
      </c>
      <c r="AD3193" s="15"/>
      <c r="AE3193" s="15" t="s">
        <v>119</v>
      </c>
      <c r="AF3193" s="15" t="s">
        <v>119</v>
      </c>
      <c r="AG3193" s="16">
        <v>1</v>
      </c>
      <c r="AH3193" s="15" t="s">
        <v>24239</v>
      </c>
      <c r="AI3193" s="15" t="s">
        <v>78</v>
      </c>
      <c r="AJ3193" s="15">
        <v>9613.8808593800004</v>
      </c>
      <c r="AK3193" s="15">
        <v>400.34992203600001</v>
      </c>
      <c r="AL3193" s="15">
        <v>3105822.2201999999</v>
      </c>
      <c r="AM3193" s="15">
        <v>1414528.50022</v>
      </c>
      <c r="AN3193" s="19">
        <v>0</v>
      </c>
      <c r="AO3193" s="19">
        <v>0</v>
      </c>
      <c r="AP3193" s="19">
        <v>28800</v>
      </c>
      <c r="AQ3193" s="19">
        <v>76200</v>
      </c>
      <c r="AR3193" s="34">
        <f t="shared" si="653"/>
        <v>105000</v>
      </c>
      <c r="AS3193" s="34">
        <v>0</v>
      </c>
      <c r="AT3193" s="34">
        <v>0</v>
      </c>
      <c r="AU3193" s="34">
        <v>0</v>
      </c>
      <c r="AV3193" s="34">
        <v>0</v>
      </c>
      <c r="AW3193" s="35">
        <f t="shared" si="654"/>
        <v>0</v>
      </c>
      <c r="AX3193" s="34">
        <f t="shared" si="655"/>
        <v>105000</v>
      </c>
      <c r="AY3193" s="36">
        <v>1.3258000000000001</v>
      </c>
      <c r="AZ3193" s="36">
        <v>2.0265</v>
      </c>
      <c r="BA3193" s="22"/>
      <c r="BB3193" s="19">
        <v>2100</v>
      </c>
      <c r="BC3193" s="34">
        <f t="shared" si="656"/>
        <v>1392.0900000000001</v>
      </c>
      <c r="BD3193" s="34">
        <f t="shared" si="657"/>
        <v>2127.8249999999998</v>
      </c>
      <c r="BE3193" s="38">
        <v>3.4819999999999997E-2</v>
      </c>
      <c r="BF3193" s="38">
        <f t="shared" si="650"/>
        <v>3.4819999999999997E-2</v>
      </c>
      <c r="BG3193" s="34">
        <v>0</v>
      </c>
      <c r="BH3193" s="34">
        <v>0</v>
      </c>
      <c r="BI3193" s="34">
        <f t="shared" si="658"/>
        <v>1392.0900000000001</v>
      </c>
      <c r="BJ3193" s="34">
        <f t="shared" si="659"/>
        <v>2127.8249999999998</v>
      </c>
      <c r="BK3193" s="34">
        <v>0</v>
      </c>
      <c r="BL3193" s="34">
        <v>27.824999999999818</v>
      </c>
      <c r="BM3193" s="34">
        <f t="shared" si="660"/>
        <v>27.824999999999818</v>
      </c>
      <c r="BN3193" s="39">
        <f t="shared" si="651"/>
        <v>1392.0900000000001</v>
      </c>
      <c r="BO3193" s="39">
        <f t="shared" si="652"/>
        <v>2100</v>
      </c>
      <c r="BP3193" s="39">
        <f t="shared" si="649"/>
        <v>707.90999999999985</v>
      </c>
    </row>
    <row r="3194" spans="1:68" s="25" customFormat="1" ht="14.25" x14ac:dyDescent="0.2">
      <c r="A3194" s="14">
        <v>2092</v>
      </c>
      <c r="B3194" s="40"/>
      <c r="C3194" s="15" t="s">
        <v>150</v>
      </c>
      <c r="D3194" s="16">
        <v>35132</v>
      </c>
      <c r="E3194" s="15" t="s">
        <v>24240</v>
      </c>
      <c r="F3194" s="15" t="s">
        <v>24241</v>
      </c>
      <c r="G3194" s="17" t="s">
        <v>24242</v>
      </c>
      <c r="H3194" s="17" t="s">
        <v>24243</v>
      </c>
      <c r="I3194" s="17" t="s">
        <v>86</v>
      </c>
      <c r="J3194" s="15" t="s">
        <v>24244</v>
      </c>
      <c r="K3194" s="15" t="s">
        <v>86</v>
      </c>
      <c r="L3194" s="18" t="s">
        <v>24245</v>
      </c>
      <c r="M3194" s="15" t="s">
        <v>23626</v>
      </c>
      <c r="N3194" s="15" t="s">
        <v>23627</v>
      </c>
      <c r="O3194" s="16">
        <v>510</v>
      </c>
      <c r="P3194" s="15" t="s">
        <v>118</v>
      </c>
      <c r="Q3194" s="15">
        <v>28800</v>
      </c>
      <c r="R3194" s="15">
        <v>91700</v>
      </c>
      <c r="S3194" s="15">
        <v>120500</v>
      </c>
      <c r="T3194" s="15">
        <v>0.22</v>
      </c>
      <c r="U3194" s="15" t="s">
        <v>18717</v>
      </c>
      <c r="V3194" s="15" t="s">
        <v>76</v>
      </c>
      <c r="W3194" s="16">
        <v>1</v>
      </c>
      <c r="X3194" s="16">
        <v>0</v>
      </c>
      <c r="Y3194" s="15">
        <v>9615</v>
      </c>
      <c r="Z3194" s="15">
        <v>0.221</v>
      </c>
      <c r="AA3194" s="15" t="s">
        <v>24230</v>
      </c>
      <c r="AB3194" s="15" t="s">
        <v>24231</v>
      </c>
      <c r="AC3194" s="15">
        <v>0</v>
      </c>
      <c r="AD3194" s="15"/>
      <c r="AE3194" s="15" t="s">
        <v>243</v>
      </c>
      <c r="AF3194" s="15" t="s">
        <v>24246</v>
      </c>
      <c r="AG3194" s="16">
        <v>1</v>
      </c>
      <c r="AH3194" s="15" t="s">
        <v>24247</v>
      </c>
      <c r="AI3194" s="15" t="s">
        <v>78</v>
      </c>
      <c r="AJ3194" s="15">
        <v>9615.2150878899993</v>
      </c>
      <c r="AK3194" s="15">
        <v>400.38568056399998</v>
      </c>
      <c r="AL3194" s="15">
        <v>3105902.1418900001</v>
      </c>
      <c r="AM3194" s="15">
        <v>1414525.12215</v>
      </c>
      <c r="AN3194" s="19">
        <v>28800</v>
      </c>
      <c r="AO3194" s="19">
        <v>95800</v>
      </c>
      <c r="AP3194" s="19">
        <v>0</v>
      </c>
      <c r="AQ3194" s="19">
        <v>5300</v>
      </c>
      <c r="AR3194" s="34">
        <f t="shared" si="653"/>
        <v>129900</v>
      </c>
      <c r="AS3194" s="34">
        <v>45000</v>
      </c>
      <c r="AT3194" s="34">
        <v>3000</v>
      </c>
      <c r="AU3194" s="34">
        <v>27860</v>
      </c>
      <c r="AV3194" s="34">
        <v>0</v>
      </c>
      <c r="AW3194" s="35">
        <f t="shared" si="654"/>
        <v>75860</v>
      </c>
      <c r="AX3194" s="34">
        <f t="shared" si="655"/>
        <v>54040</v>
      </c>
      <c r="AY3194" s="36">
        <v>1.3258000000000001</v>
      </c>
      <c r="AZ3194" s="36">
        <v>2.0265</v>
      </c>
      <c r="BA3194" s="22"/>
      <c r="BB3194" s="19">
        <v>1405</v>
      </c>
      <c r="BC3194" s="34">
        <f t="shared" si="656"/>
        <v>716.46231999999998</v>
      </c>
      <c r="BD3194" s="34">
        <f t="shared" si="657"/>
        <v>1095.1206</v>
      </c>
      <c r="BE3194" s="38">
        <v>3.4819999999999997E-2</v>
      </c>
      <c r="BF3194" s="38">
        <f t="shared" si="650"/>
        <v>3.4819999999999997E-2</v>
      </c>
      <c r="BG3194" s="34">
        <v>22.500507114399998</v>
      </c>
      <c r="BH3194" s="34">
        <v>34.392274601999993</v>
      </c>
      <c r="BI3194" s="34">
        <f t="shared" si="658"/>
        <v>693.96181288560001</v>
      </c>
      <c r="BJ3194" s="34">
        <f t="shared" si="659"/>
        <v>1060.7283253979999</v>
      </c>
      <c r="BK3194" s="34">
        <v>0</v>
      </c>
      <c r="BL3194" s="34">
        <v>0</v>
      </c>
      <c r="BM3194" s="34">
        <f t="shared" si="660"/>
        <v>0</v>
      </c>
      <c r="BN3194" s="39">
        <f t="shared" si="651"/>
        <v>693.96181288560001</v>
      </c>
      <c r="BO3194" s="39">
        <f t="shared" si="652"/>
        <v>1060.7283253979999</v>
      </c>
      <c r="BP3194" s="39">
        <f t="shared" si="649"/>
        <v>366.76651251239991</v>
      </c>
    </row>
    <row r="3195" spans="1:68" s="25" customFormat="1" ht="14.25" x14ac:dyDescent="0.2">
      <c r="A3195" s="14">
        <v>2093</v>
      </c>
      <c r="B3195" s="40"/>
      <c r="C3195" s="15"/>
      <c r="D3195" s="16">
        <v>3252</v>
      </c>
      <c r="E3195" s="15" t="s">
        <v>24248</v>
      </c>
      <c r="F3195" s="15" t="s">
        <v>24249</v>
      </c>
      <c r="G3195" s="17" t="s">
        <v>24250</v>
      </c>
      <c r="H3195" s="17" t="s">
        <v>24251</v>
      </c>
      <c r="I3195" s="17" t="s">
        <v>86</v>
      </c>
      <c r="J3195" s="15" t="s">
        <v>24252</v>
      </c>
      <c r="K3195" s="15" t="s">
        <v>19777</v>
      </c>
      <c r="L3195" s="18" t="s">
        <v>24253</v>
      </c>
      <c r="M3195" s="15" t="s">
        <v>23626</v>
      </c>
      <c r="N3195" s="15" t="s">
        <v>23627</v>
      </c>
      <c r="O3195" s="16">
        <v>510</v>
      </c>
      <c r="P3195" s="15" t="s">
        <v>118</v>
      </c>
      <c r="Q3195" s="15">
        <v>28800</v>
      </c>
      <c r="R3195" s="15">
        <v>93300</v>
      </c>
      <c r="S3195" s="15">
        <v>122100</v>
      </c>
      <c r="T3195" s="15">
        <v>0.22</v>
      </c>
      <c r="U3195" s="15" t="s">
        <v>18717</v>
      </c>
      <c r="V3195" s="15" t="s">
        <v>76</v>
      </c>
      <c r="W3195" s="16">
        <v>1</v>
      </c>
      <c r="X3195" s="16">
        <v>0</v>
      </c>
      <c r="Y3195" s="15">
        <v>9606</v>
      </c>
      <c r="Z3195" s="15">
        <v>0.221</v>
      </c>
      <c r="AA3195" s="15" t="s">
        <v>24230</v>
      </c>
      <c r="AB3195" s="15" t="s">
        <v>24231</v>
      </c>
      <c r="AC3195" s="15">
        <v>0</v>
      </c>
      <c r="AD3195" s="15"/>
      <c r="AE3195" s="15" t="s">
        <v>78</v>
      </c>
      <c r="AF3195" s="15" t="s">
        <v>78</v>
      </c>
      <c r="AG3195" s="16">
        <v>1</v>
      </c>
      <c r="AH3195" s="15" t="s">
        <v>24254</v>
      </c>
      <c r="AI3195" s="15" t="s">
        <v>78</v>
      </c>
      <c r="AJ3195" s="15">
        <v>9606.0073242199996</v>
      </c>
      <c r="AK3195" s="15">
        <v>400.15683487299998</v>
      </c>
      <c r="AL3195" s="15">
        <v>3105982.06054</v>
      </c>
      <c r="AM3195" s="15">
        <v>1414521.6695099999</v>
      </c>
      <c r="AN3195" s="19">
        <v>28800</v>
      </c>
      <c r="AO3195" s="19">
        <v>100100</v>
      </c>
      <c r="AP3195" s="19">
        <v>0</v>
      </c>
      <c r="AQ3195" s="19">
        <v>0</v>
      </c>
      <c r="AR3195" s="34">
        <f t="shared" si="653"/>
        <v>128900</v>
      </c>
      <c r="AS3195" s="34">
        <v>45000</v>
      </c>
      <c r="AT3195" s="34">
        <v>3000</v>
      </c>
      <c r="AU3195" s="34">
        <v>29365</v>
      </c>
      <c r="AV3195" s="34">
        <v>12480</v>
      </c>
      <c r="AW3195" s="35">
        <f t="shared" si="654"/>
        <v>89845</v>
      </c>
      <c r="AX3195" s="34">
        <f t="shared" si="655"/>
        <v>39055</v>
      </c>
      <c r="AY3195" s="36">
        <v>1.3258000000000001</v>
      </c>
      <c r="AZ3195" s="36">
        <v>2.0265</v>
      </c>
      <c r="BA3195" s="22"/>
      <c r="BB3195" s="19">
        <v>1289</v>
      </c>
      <c r="BC3195" s="34">
        <f t="shared" si="656"/>
        <v>517.79119000000003</v>
      </c>
      <c r="BD3195" s="34">
        <f t="shared" si="657"/>
        <v>791.44957499999998</v>
      </c>
      <c r="BE3195" s="38">
        <v>3.4819999999999997E-2</v>
      </c>
      <c r="BF3195" s="38">
        <f t="shared" si="650"/>
        <v>3.4819999999999997E-2</v>
      </c>
      <c r="BG3195" s="34">
        <v>18.0294892358</v>
      </c>
      <c r="BH3195" s="34">
        <v>27.558274201499998</v>
      </c>
      <c r="BI3195" s="34">
        <f t="shared" si="658"/>
        <v>499.76170076420004</v>
      </c>
      <c r="BJ3195" s="34">
        <f t="shared" si="659"/>
        <v>763.89130079849997</v>
      </c>
      <c r="BK3195" s="34">
        <v>0</v>
      </c>
      <c r="BL3195" s="34">
        <v>0</v>
      </c>
      <c r="BM3195" s="34">
        <f t="shared" si="660"/>
        <v>0</v>
      </c>
      <c r="BN3195" s="39">
        <f t="shared" si="651"/>
        <v>499.76170076420004</v>
      </c>
      <c r="BO3195" s="39">
        <f t="shared" si="652"/>
        <v>763.89130079849997</v>
      </c>
      <c r="BP3195" s="39">
        <f t="shared" si="649"/>
        <v>264.12960003429993</v>
      </c>
    </row>
    <row r="3196" spans="1:68" s="25" customFormat="1" ht="14.25" x14ac:dyDescent="0.2">
      <c r="A3196" s="14">
        <v>2094</v>
      </c>
      <c r="B3196" s="40"/>
      <c r="C3196" s="15"/>
      <c r="D3196" s="16">
        <v>28541</v>
      </c>
      <c r="E3196" s="15" t="s">
        <v>24255</v>
      </c>
      <c r="F3196" s="15" t="s">
        <v>24256</v>
      </c>
      <c r="G3196" s="17" t="s">
        <v>24257</v>
      </c>
      <c r="H3196" s="17" t="s">
        <v>24258</v>
      </c>
      <c r="I3196" s="17" t="s">
        <v>86</v>
      </c>
      <c r="J3196" s="15" t="s">
        <v>24259</v>
      </c>
      <c r="K3196" s="15" t="s">
        <v>3725</v>
      </c>
      <c r="L3196" s="18" t="s">
        <v>24260</v>
      </c>
      <c r="M3196" s="15" t="s">
        <v>23626</v>
      </c>
      <c r="N3196" s="15" t="s">
        <v>23627</v>
      </c>
      <c r="O3196" s="16">
        <v>510</v>
      </c>
      <c r="P3196" s="15" t="s">
        <v>118</v>
      </c>
      <c r="Q3196" s="15">
        <v>28800</v>
      </c>
      <c r="R3196" s="15">
        <v>110700</v>
      </c>
      <c r="S3196" s="15">
        <v>139500</v>
      </c>
      <c r="T3196" s="15">
        <v>0.22</v>
      </c>
      <c r="U3196" s="15" t="s">
        <v>18717</v>
      </c>
      <c r="V3196" s="15" t="s">
        <v>76</v>
      </c>
      <c r="W3196" s="16">
        <v>1</v>
      </c>
      <c r="X3196" s="16">
        <v>0</v>
      </c>
      <c r="Y3196" s="15">
        <v>9599</v>
      </c>
      <c r="Z3196" s="15">
        <v>0.22</v>
      </c>
      <c r="AA3196" s="15" t="s">
        <v>24230</v>
      </c>
      <c r="AB3196" s="15" t="s">
        <v>24231</v>
      </c>
      <c r="AC3196" s="15">
        <v>0</v>
      </c>
      <c r="AD3196" s="15"/>
      <c r="AE3196" s="15" t="s">
        <v>24261</v>
      </c>
      <c r="AF3196" s="15" t="s">
        <v>24262</v>
      </c>
      <c r="AG3196" s="16">
        <v>1</v>
      </c>
      <c r="AH3196" s="15" t="s">
        <v>24263</v>
      </c>
      <c r="AI3196" s="15" t="s">
        <v>78</v>
      </c>
      <c r="AJ3196" s="15">
        <v>9598.8762207</v>
      </c>
      <c r="AK3196" s="15">
        <v>399.97770338999999</v>
      </c>
      <c r="AL3196" s="15">
        <v>3106061.9941599998</v>
      </c>
      <c r="AM3196" s="15">
        <v>1414518.14454</v>
      </c>
      <c r="AN3196" s="19">
        <v>28800</v>
      </c>
      <c r="AO3196" s="19">
        <v>111100</v>
      </c>
      <c r="AP3196" s="19">
        <v>0</v>
      </c>
      <c r="AQ3196" s="19">
        <v>0</v>
      </c>
      <c r="AR3196" s="34">
        <f t="shared" si="653"/>
        <v>139900</v>
      </c>
      <c r="AS3196" s="34">
        <v>45000</v>
      </c>
      <c r="AT3196" s="34">
        <v>0</v>
      </c>
      <c r="AU3196" s="34">
        <v>33215</v>
      </c>
      <c r="AV3196" s="34">
        <v>0</v>
      </c>
      <c r="AW3196" s="35">
        <f t="shared" si="654"/>
        <v>78215</v>
      </c>
      <c r="AX3196" s="34">
        <f t="shared" si="655"/>
        <v>61685</v>
      </c>
      <c r="AY3196" s="36">
        <v>1.3258000000000001</v>
      </c>
      <c r="AZ3196" s="36">
        <v>2.0265</v>
      </c>
      <c r="BA3196" s="22"/>
      <c r="BB3196" s="19">
        <v>1399</v>
      </c>
      <c r="BC3196" s="34">
        <f t="shared" si="656"/>
        <v>817.81973000000005</v>
      </c>
      <c r="BD3196" s="34">
        <f t="shared" si="657"/>
        <v>1250.046525</v>
      </c>
      <c r="BE3196" s="38">
        <v>3.4819999999999997E-2</v>
      </c>
      <c r="BF3196" s="38">
        <f t="shared" si="650"/>
        <v>3.4819999999999997E-2</v>
      </c>
      <c r="BG3196" s="34">
        <v>28.476482998599998</v>
      </c>
      <c r="BH3196" s="34">
        <v>43.526620000499996</v>
      </c>
      <c r="BI3196" s="34">
        <f t="shared" si="658"/>
        <v>789.34324700140007</v>
      </c>
      <c r="BJ3196" s="34">
        <f t="shared" si="659"/>
        <v>1206.5199049994999</v>
      </c>
      <c r="BK3196" s="34">
        <v>0</v>
      </c>
      <c r="BL3196" s="34">
        <v>0</v>
      </c>
      <c r="BM3196" s="34">
        <f t="shared" si="660"/>
        <v>0</v>
      </c>
      <c r="BN3196" s="39">
        <f t="shared" si="651"/>
        <v>789.34324700140007</v>
      </c>
      <c r="BO3196" s="39">
        <f t="shared" si="652"/>
        <v>1206.5199049994999</v>
      </c>
      <c r="BP3196" s="39">
        <f t="shared" si="649"/>
        <v>417.17665799809981</v>
      </c>
    </row>
    <row r="3197" spans="1:68" s="25" customFormat="1" ht="14.25" x14ac:dyDescent="0.2">
      <c r="A3197" s="14">
        <v>2095</v>
      </c>
      <c r="B3197" s="40"/>
      <c r="C3197" s="15" t="s">
        <v>24264</v>
      </c>
      <c r="D3197" s="16">
        <v>5180</v>
      </c>
      <c r="E3197" s="15" t="s">
        <v>24265</v>
      </c>
      <c r="F3197" s="15" t="s">
        <v>24264</v>
      </c>
      <c r="G3197" s="17" t="s">
        <v>24266</v>
      </c>
      <c r="H3197" s="17" t="s">
        <v>24267</v>
      </c>
      <c r="I3197" s="17" t="s">
        <v>86</v>
      </c>
      <c r="J3197" s="15" t="s">
        <v>24268</v>
      </c>
      <c r="K3197" s="15" t="s">
        <v>9900</v>
      </c>
      <c r="L3197" s="18" t="s">
        <v>24269</v>
      </c>
      <c r="M3197" s="15" t="s">
        <v>23626</v>
      </c>
      <c r="N3197" s="15" t="s">
        <v>23627</v>
      </c>
      <c r="O3197" s="16">
        <v>510</v>
      </c>
      <c r="P3197" s="15" t="s">
        <v>118</v>
      </c>
      <c r="Q3197" s="15">
        <v>28800</v>
      </c>
      <c r="R3197" s="15">
        <v>72500</v>
      </c>
      <c r="S3197" s="15">
        <v>101300</v>
      </c>
      <c r="T3197" s="15">
        <v>0.22</v>
      </c>
      <c r="U3197" s="15" t="s">
        <v>18717</v>
      </c>
      <c r="V3197" s="15" t="s">
        <v>76</v>
      </c>
      <c r="W3197" s="16">
        <v>1</v>
      </c>
      <c r="X3197" s="16">
        <v>0</v>
      </c>
      <c r="Y3197" s="15">
        <v>9598</v>
      </c>
      <c r="Z3197" s="15">
        <v>0.22</v>
      </c>
      <c r="AA3197" s="15" t="s">
        <v>24230</v>
      </c>
      <c r="AB3197" s="15" t="s">
        <v>24231</v>
      </c>
      <c r="AC3197" s="15">
        <v>0</v>
      </c>
      <c r="AD3197" s="15"/>
      <c r="AE3197" s="15" t="s">
        <v>119</v>
      </c>
      <c r="AF3197" s="15" t="s">
        <v>119</v>
      </c>
      <c r="AG3197" s="16">
        <v>1</v>
      </c>
      <c r="AH3197" s="15" t="s">
        <v>24270</v>
      </c>
      <c r="AI3197" s="15" t="s">
        <v>78</v>
      </c>
      <c r="AJ3197" s="15">
        <v>9598.4409179699996</v>
      </c>
      <c r="AK3197" s="15">
        <v>399.96621718400002</v>
      </c>
      <c r="AL3197" s="15">
        <v>3106141.9289500001</v>
      </c>
      <c r="AM3197" s="15">
        <v>1414514.9354000001</v>
      </c>
      <c r="AN3197" s="19">
        <v>0</v>
      </c>
      <c r="AO3197" s="19">
        <v>0</v>
      </c>
      <c r="AP3197" s="19">
        <v>28800</v>
      </c>
      <c r="AQ3197" s="19">
        <v>72800</v>
      </c>
      <c r="AR3197" s="34">
        <f t="shared" si="653"/>
        <v>101600</v>
      </c>
      <c r="AS3197" s="34">
        <v>0</v>
      </c>
      <c r="AT3197" s="34">
        <v>0</v>
      </c>
      <c r="AU3197" s="34">
        <v>0</v>
      </c>
      <c r="AV3197" s="34">
        <v>0</v>
      </c>
      <c r="AW3197" s="35">
        <f t="shared" si="654"/>
        <v>0</v>
      </c>
      <c r="AX3197" s="34">
        <f t="shared" si="655"/>
        <v>101600</v>
      </c>
      <c r="AY3197" s="36">
        <v>1.3258000000000001</v>
      </c>
      <c r="AZ3197" s="36">
        <v>2.0265</v>
      </c>
      <c r="BA3197" s="22"/>
      <c r="BB3197" s="19">
        <v>2032</v>
      </c>
      <c r="BC3197" s="34">
        <f t="shared" si="656"/>
        <v>1347.0128000000002</v>
      </c>
      <c r="BD3197" s="34">
        <f t="shared" si="657"/>
        <v>2058.924</v>
      </c>
      <c r="BE3197" s="38">
        <v>3.4819999999999997E-2</v>
      </c>
      <c r="BF3197" s="38">
        <f t="shared" si="650"/>
        <v>3.4819999999999997E-2</v>
      </c>
      <c r="BG3197" s="34">
        <v>0</v>
      </c>
      <c r="BH3197" s="34">
        <v>0</v>
      </c>
      <c r="BI3197" s="34">
        <f t="shared" si="658"/>
        <v>1347.0128000000002</v>
      </c>
      <c r="BJ3197" s="34">
        <f t="shared" si="659"/>
        <v>2058.924</v>
      </c>
      <c r="BK3197" s="34">
        <v>0</v>
      </c>
      <c r="BL3197" s="34">
        <v>26.923999999999978</v>
      </c>
      <c r="BM3197" s="34">
        <f t="shared" si="660"/>
        <v>26.923999999999978</v>
      </c>
      <c r="BN3197" s="39">
        <f t="shared" si="651"/>
        <v>1347.0128000000002</v>
      </c>
      <c r="BO3197" s="39">
        <f t="shared" si="652"/>
        <v>2032</v>
      </c>
      <c r="BP3197" s="39">
        <f t="shared" si="649"/>
        <v>684.9871999999998</v>
      </c>
    </row>
    <row r="3198" spans="1:68" s="25" customFormat="1" ht="14.25" x14ac:dyDescent="0.2">
      <c r="A3198" s="14">
        <v>2096</v>
      </c>
      <c r="B3198" s="40"/>
      <c r="C3198" s="15" t="s">
        <v>24271</v>
      </c>
      <c r="D3198" s="16">
        <v>24555</v>
      </c>
      <c r="E3198" s="15" t="s">
        <v>24272</v>
      </c>
      <c r="F3198" s="15" t="s">
        <v>24271</v>
      </c>
      <c r="G3198" s="17" t="s">
        <v>24273</v>
      </c>
      <c r="H3198" s="17" t="s">
        <v>24274</v>
      </c>
      <c r="I3198" s="17" t="s">
        <v>86</v>
      </c>
      <c r="J3198" s="15" t="s">
        <v>24275</v>
      </c>
      <c r="K3198" s="15" t="s">
        <v>2392</v>
      </c>
      <c r="L3198" s="18" t="s">
        <v>24276</v>
      </c>
      <c r="M3198" s="15" t="s">
        <v>23626</v>
      </c>
      <c r="N3198" s="15" t="s">
        <v>23627</v>
      </c>
      <c r="O3198" s="16">
        <v>510</v>
      </c>
      <c r="P3198" s="15" t="s">
        <v>118</v>
      </c>
      <c r="Q3198" s="15">
        <v>28800</v>
      </c>
      <c r="R3198" s="15">
        <v>85600</v>
      </c>
      <c r="S3198" s="15">
        <v>114400</v>
      </c>
      <c r="T3198" s="15">
        <v>0.22</v>
      </c>
      <c r="U3198" s="15" t="s">
        <v>18717</v>
      </c>
      <c r="V3198" s="15" t="s">
        <v>76</v>
      </c>
      <c r="W3198" s="16">
        <v>1</v>
      </c>
      <c r="X3198" s="16">
        <v>0</v>
      </c>
      <c r="Y3198" s="15">
        <v>9600</v>
      </c>
      <c r="Z3198" s="15">
        <v>0.22</v>
      </c>
      <c r="AA3198" s="15" t="s">
        <v>24230</v>
      </c>
      <c r="AB3198" s="15" t="s">
        <v>24231</v>
      </c>
      <c r="AC3198" s="15">
        <v>0</v>
      </c>
      <c r="AD3198" s="15"/>
      <c r="AE3198" s="15" t="s">
        <v>243</v>
      </c>
      <c r="AF3198" s="15" t="s">
        <v>24277</v>
      </c>
      <c r="AG3198" s="16">
        <v>1</v>
      </c>
      <c r="AH3198" s="15" t="s">
        <v>24278</v>
      </c>
      <c r="AI3198" s="15" t="s">
        <v>78</v>
      </c>
      <c r="AJ3198" s="15">
        <v>9599.9423828100007</v>
      </c>
      <c r="AK3198" s="15">
        <v>400.00307352700003</v>
      </c>
      <c r="AL3198" s="15">
        <v>3106221.8863599999</v>
      </c>
      <c r="AM3198" s="15">
        <v>1414512.3835</v>
      </c>
      <c r="AN3198" s="19">
        <v>28800</v>
      </c>
      <c r="AO3198" s="19">
        <v>85900</v>
      </c>
      <c r="AP3198" s="19">
        <v>0</v>
      </c>
      <c r="AQ3198" s="19">
        <v>0</v>
      </c>
      <c r="AR3198" s="34">
        <f t="shared" si="653"/>
        <v>114700</v>
      </c>
      <c r="AS3198" s="34">
        <v>45000</v>
      </c>
      <c r="AT3198" s="34">
        <v>3000</v>
      </c>
      <c r="AU3198" s="34">
        <v>24395</v>
      </c>
      <c r="AV3198" s="34">
        <v>12480</v>
      </c>
      <c r="AW3198" s="35">
        <f t="shared" si="654"/>
        <v>84875</v>
      </c>
      <c r="AX3198" s="34">
        <f t="shared" si="655"/>
        <v>29825</v>
      </c>
      <c r="AY3198" s="36">
        <v>1.3258000000000001</v>
      </c>
      <c r="AZ3198" s="36">
        <v>2.0265</v>
      </c>
      <c r="BA3198" s="22"/>
      <c r="BB3198" s="19">
        <v>1147</v>
      </c>
      <c r="BC3198" s="34">
        <f t="shared" si="656"/>
        <v>395.41985000000005</v>
      </c>
      <c r="BD3198" s="34">
        <f t="shared" si="657"/>
        <v>604.40362500000003</v>
      </c>
      <c r="BE3198" s="38">
        <v>3.4819999999999997E-2</v>
      </c>
      <c r="BF3198" s="38">
        <f t="shared" si="650"/>
        <v>3.4819999999999997E-2</v>
      </c>
      <c r="BG3198" s="34">
        <v>13.768519177</v>
      </c>
      <c r="BH3198" s="34">
        <v>21.045334222499999</v>
      </c>
      <c r="BI3198" s="34">
        <f t="shared" si="658"/>
        <v>381.65133082300008</v>
      </c>
      <c r="BJ3198" s="34">
        <f t="shared" si="659"/>
        <v>583.35829077750009</v>
      </c>
      <c r="BK3198" s="34">
        <v>0</v>
      </c>
      <c r="BL3198" s="34">
        <v>0</v>
      </c>
      <c r="BM3198" s="34">
        <f t="shared" si="660"/>
        <v>0</v>
      </c>
      <c r="BN3198" s="39">
        <f t="shared" si="651"/>
        <v>381.65133082300008</v>
      </c>
      <c r="BO3198" s="39">
        <f t="shared" si="652"/>
        <v>583.35829077750009</v>
      </c>
      <c r="BP3198" s="39">
        <f t="shared" si="649"/>
        <v>201.70695995450001</v>
      </c>
    </row>
    <row r="3199" spans="1:68" s="25" customFormat="1" ht="14.25" x14ac:dyDescent="0.2">
      <c r="A3199" s="14">
        <v>2097</v>
      </c>
      <c r="B3199" s="40"/>
      <c r="C3199" s="15" t="s">
        <v>593</v>
      </c>
      <c r="D3199" s="16">
        <v>26487</v>
      </c>
      <c r="E3199" s="15" t="s">
        <v>24279</v>
      </c>
      <c r="F3199" s="15" t="s">
        <v>24280</v>
      </c>
      <c r="G3199" s="17" t="s">
        <v>24281</v>
      </c>
      <c r="H3199" s="17" t="s">
        <v>24282</v>
      </c>
      <c r="I3199" s="17" t="s">
        <v>86</v>
      </c>
      <c r="J3199" s="15" t="s">
        <v>24283</v>
      </c>
      <c r="K3199" s="15" t="s">
        <v>86</v>
      </c>
      <c r="L3199" s="18" t="s">
        <v>24284</v>
      </c>
      <c r="M3199" s="15" t="s">
        <v>23626</v>
      </c>
      <c r="N3199" s="15" t="s">
        <v>23627</v>
      </c>
      <c r="O3199" s="16">
        <v>510</v>
      </c>
      <c r="P3199" s="15" t="s">
        <v>118</v>
      </c>
      <c r="Q3199" s="15">
        <v>28800</v>
      </c>
      <c r="R3199" s="15">
        <v>98200</v>
      </c>
      <c r="S3199" s="15">
        <v>127000</v>
      </c>
      <c r="T3199" s="15">
        <v>0.22</v>
      </c>
      <c r="U3199" s="15" t="s">
        <v>18717</v>
      </c>
      <c r="V3199" s="15" t="s">
        <v>76</v>
      </c>
      <c r="W3199" s="16">
        <v>1</v>
      </c>
      <c r="X3199" s="16">
        <v>1</v>
      </c>
      <c r="Y3199" s="15">
        <v>4800</v>
      </c>
      <c r="Z3199" s="15">
        <v>0.11</v>
      </c>
      <c r="AA3199" s="15" t="s">
        <v>24230</v>
      </c>
      <c r="AB3199" s="15" t="s">
        <v>24231</v>
      </c>
      <c r="AC3199" s="15">
        <v>0</v>
      </c>
      <c r="AD3199" s="26">
        <v>36580</v>
      </c>
      <c r="AE3199" s="15" t="s">
        <v>222</v>
      </c>
      <c r="AF3199" s="15" t="s">
        <v>24285</v>
      </c>
      <c r="AG3199" s="16">
        <v>1</v>
      </c>
      <c r="AH3199" s="15" t="s">
        <v>24286</v>
      </c>
      <c r="AI3199" s="15" t="s">
        <v>78</v>
      </c>
      <c r="AJ3199" s="15">
        <v>4800.0463867199996</v>
      </c>
      <c r="AK3199" s="15">
        <v>320.00660331799997</v>
      </c>
      <c r="AL3199" s="15">
        <v>3106281.8624800001</v>
      </c>
      <c r="AM3199" s="15">
        <v>1414510.6608800001</v>
      </c>
      <c r="AN3199" s="19">
        <v>28800</v>
      </c>
      <c r="AO3199" s="19">
        <v>98600</v>
      </c>
      <c r="AP3199" s="19">
        <v>0</v>
      </c>
      <c r="AQ3199" s="19">
        <v>0</v>
      </c>
      <c r="AR3199" s="34">
        <f t="shared" si="653"/>
        <v>127400</v>
      </c>
      <c r="AS3199" s="34">
        <v>45000</v>
      </c>
      <c r="AT3199" s="34">
        <v>3000</v>
      </c>
      <c r="AU3199" s="34">
        <v>28840</v>
      </c>
      <c r="AV3199" s="34">
        <v>0</v>
      </c>
      <c r="AW3199" s="35">
        <f t="shared" si="654"/>
        <v>76840</v>
      </c>
      <c r="AX3199" s="34">
        <f t="shared" si="655"/>
        <v>50560</v>
      </c>
      <c r="AY3199" s="36">
        <v>1.3258000000000001</v>
      </c>
      <c r="AZ3199" s="36">
        <v>2.0265</v>
      </c>
      <c r="BA3199" s="22"/>
      <c r="BB3199" s="19">
        <v>1274</v>
      </c>
      <c r="BC3199" s="34">
        <f t="shared" si="656"/>
        <v>670.32448000000011</v>
      </c>
      <c r="BD3199" s="34">
        <f t="shared" si="657"/>
        <v>1024.5984000000001</v>
      </c>
      <c r="BE3199" s="38">
        <v>3.4819999999999997E-2</v>
      </c>
      <c r="BF3199" s="38">
        <f t="shared" si="650"/>
        <v>3.4819999999999997E-2</v>
      </c>
      <c r="BG3199" s="34">
        <v>23.3406983936</v>
      </c>
      <c r="BH3199" s="34">
        <v>35.676516288000002</v>
      </c>
      <c r="BI3199" s="34">
        <f t="shared" si="658"/>
        <v>646.98378160640016</v>
      </c>
      <c r="BJ3199" s="34">
        <f t="shared" si="659"/>
        <v>988.92188371200007</v>
      </c>
      <c r="BK3199" s="34">
        <v>0</v>
      </c>
      <c r="BL3199" s="34">
        <v>0</v>
      </c>
      <c r="BM3199" s="34">
        <f t="shared" si="660"/>
        <v>0</v>
      </c>
      <c r="BN3199" s="39">
        <f t="shared" si="651"/>
        <v>646.98378160640016</v>
      </c>
      <c r="BO3199" s="39">
        <f t="shared" si="652"/>
        <v>988.92188371200007</v>
      </c>
      <c r="BP3199" s="39">
        <f t="shared" si="649"/>
        <v>341.93810210559991</v>
      </c>
    </row>
    <row r="3200" spans="1:68" s="25" customFormat="1" ht="14.25" x14ac:dyDescent="0.2">
      <c r="A3200" s="14">
        <v>2098</v>
      </c>
      <c r="B3200" s="40"/>
      <c r="C3200" s="15" t="s">
        <v>907</v>
      </c>
      <c r="D3200" s="16">
        <v>9232</v>
      </c>
      <c r="E3200" s="15" t="s">
        <v>24287</v>
      </c>
      <c r="F3200" s="15" t="s">
        <v>24288</v>
      </c>
      <c r="G3200" s="17" t="s">
        <v>24289</v>
      </c>
      <c r="H3200" s="17" t="s">
        <v>24290</v>
      </c>
      <c r="I3200" s="17" t="s">
        <v>86</v>
      </c>
      <c r="J3200" s="15" t="s">
        <v>24291</v>
      </c>
      <c r="K3200" s="15" t="s">
        <v>5146</v>
      </c>
      <c r="L3200" s="18" t="s">
        <v>78</v>
      </c>
      <c r="M3200" s="15" t="s">
        <v>78</v>
      </c>
      <c r="N3200" s="15" t="s">
        <v>78</v>
      </c>
      <c r="O3200" s="16">
        <v>0</v>
      </c>
      <c r="P3200" s="15" t="s">
        <v>78</v>
      </c>
      <c r="Q3200" s="15">
        <v>0</v>
      </c>
      <c r="R3200" s="15">
        <v>0</v>
      </c>
      <c r="S3200" s="15">
        <v>0</v>
      </c>
      <c r="T3200" s="15">
        <v>0</v>
      </c>
      <c r="U3200" s="15" t="s">
        <v>18717</v>
      </c>
      <c r="V3200" s="15" t="s">
        <v>78</v>
      </c>
      <c r="W3200" s="16">
        <v>0</v>
      </c>
      <c r="X3200" s="16">
        <v>0</v>
      </c>
      <c r="Y3200" s="15">
        <v>4800</v>
      </c>
      <c r="Z3200" s="15">
        <v>0.11</v>
      </c>
      <c r="AA3200" s="15" t="s">
        <v>24230</v>
      </c>
      <c r="AB3200" s="15" t="s">
        <v>24231</v>
      </c>
      <c r="AC3200" s="15">
        <v>0</v>
      </c>
      <c r="AD3200" s="15"/>
      <c r="AE3200" s="15" t="s">
        <v>78</v>
      </c>
      <c r="AF3200" s="15" t="s">
        <v>78</v>
      </c>
      <c r="AG3200" s="16">
        <v>0</v>
      </c>
      <c r="AH3200" s="15" t="s">
        <v>24292</v>
      </c>
      <c r="AI3200" s="15" t="s">
        <v>78</v>
      </c>
      <c r="AJ3200" s="15">
        <v>4799.62890625</v>
      </c>
      <c r="AK3200" s="15">
        <v>319.99901283600002</v>
      </c>
      <c r="AL3200" s="15">
        <v>3106321.84308</v>
      </c>
      <c r="AM3200" s="15">
        <v>1414509.4677200001</v>
      </c>
      <c r="AN3200" s="19">
        <v>0</v>
      </c>
      <c r="AO3200" s="19">
        <v>0</v>
      </c>
      <c r="AP3200" s="19">
        <v>0</v>
      </c>
      <c r="AQ3200" s="19">
        <v>0</v>
      </c>
      <c r="AR3200" s="34">
        <f t="shared" si="653"/>
        <v>0</v>
      </c>
      <c r="AS3200" s="34">
        <v>0</v>
      </c>
      <c r="AT3200" s="34">
        <v>0</v>
      </c>
      <c r="AU3200" s="34">
        <v>0</v>
      </c>
      <c r="AV3200" s="34">
        <v>0</v>
      </c>
      <c r="AW3200" s="35">
        <f t="shared" si="654"/>
        <v>0</v>
      </c>
      <c r="AX3200" s="34">
        <f t="shared" si="655"/>
        <v>0</v>
      </c>
      <c r="AY3200" s="36">
        <v>1.3258000000000001</v>
      </c>
      <c r="AZ3200" s="36">
        <v>2.0265</v>
      </c>
      <c r="BA3200" s="22"/>
      <c r="BB3200" s="19">
        <v>0</v>
      </c>
      <c r="BC3200" s="34">
        <f t="shared" si="656"/>
        <v>0</v>
      </c>
      <c r="BD3200" s="34">
        <f t="shared" si="657"/>
        <v>0</v>
      </c>
      <c r="BE3200" s="38">
        <v>3.4819999999999997E-2</v>
      </c>
      <c r="BF3200" s="38">
        <f t="shared" si="650"/>
        <v>3.4819999999999997E-2</v>
      </c>
      <c r="BG3200" s="34">
        <v>0</v>
      </c>
      <c r="BH3200" s="34">
        <v>0</v>
      </c>
      <c r="BI3200" s="34">
        <f t="shared" si="658"/>
        <v>0</v>
      </c>
      <c r="BJ3200" s="34">
        <f t="shared" si="659"/>
        <v>0</v>
      </c>
      <c r="BK3200" s="34">
        <v>0</v>
      </c>
      <c r="BL3200" s="34">
        <v>0</v>
      </c>
      <c r="BM3200" s="34">
        <f t="shared" si="660"/>
        <v>0</v>
      </c>
      <c r="BN3200" s="39">
        <f t="shared" si="651"/>
        <v>0</v>
      </c>
      <c r="BO3200" s="39">
        <f t="shared" si="652"/>
        <v>0</v>
      </c>
      <c r="BP3200" s="39">
        <f t="shared" si="649"/>
        <v>0</v>
      </c>
    </row>
    <row r="3201" spans="1:68" s="25" customFormat="1" ht="14.25" x14ac:dyDescent="0.2">
      <c r="A3201" s="14">
        <v>2099</v>
      </c>
      <c r="B3201" s="40"/>
      <c r="C3201" s="15" t="s">
        <v>24293</v>
      </c>
      <c r="D3201" s="16">
        <v>35022</v>
      </c>
      <c r="E3201" s="15" t="s">
        <v>24294</v>
      </c>
      <c r="F3201" s="15" t="s">
        <v>24293</v>
      </c>
      <c r="G3201" s="17" t="s">
        <v>24295</v>
      </c>
      <c r="H3201" s="17" t="s">
        <v>24296</v>
      </c>
      <c r="I3201" s="17" t="s">
        <v>86</v>
      </c>
      <c r="J3201" s="15" t="s">
        <v>24297</v>
      </c>
      <c r="K3201" s="15" t="s">
        <v>8606</v>
      </c>
      <c r="L3201" s="18" t="s">
        <v>24298</v>
      </c>
      <c r="M3201" s="15" t="s">
        <v>23626</v>
      </c>
      <c r="N3201" s="15" t="s">
        <v>23627</v>
      </c>
      <c r="O3201" s="16">
        <v>510</v>
      </c>
      <c r="P3201" s="15" t="s">
        <v>118</v>
      </c>
      <c r="Q3201" s="15">
        <v>28800</v>
      </c>
      <c r="R3201" s="15">
        <v>82800</v>
      </c>
      <c r="S3201" s="15">
        <v>111600</v>
      </c>
      <c r="T3201" s="15">
        <v>0.22</v>
      </c>
      <c r="U3201" s="15" t="s">
        <v>18717</v>
      </c>
      <c r="V3201" s="15" t="s">
        <v>76</v>
      </c>
      <c r="W3201" s="16">
        <v>1</v>
      </c>
      <c r="X3201" s="16">
        <v>0</v>
      </c>
      <c r="Y3201" s="15">
        <v>9667</v>
      </c>
      <c r="Z3201" s="15">
        <v>0.222</v>
      </c>
      <c r="AA3201" s="15" t="s">
        <v>24230</v>
      </c>
      <c r="AB3201" s="15" t="s">
        <v>24231</v>
      </c>
      <c r="AC3201" s="15">
        <v>0</v>
      </c>
      <c r="AD3201" s="15"/>
      <c r="AE3201" s="15" t="s">
        <v>78</v>
      </c>
      <c r="AF3201" s="15" t="s">
        <v>78</v>
      </c>
      <c r="AG3201" s="16">
        <v>1</v>
      </c>
      <c r="AH3201" s="15" t="s">
        <v>24299</v>
      </c>
      <c r="AI3201" s="15" t="s">
        <v>78</v>
      </c>
      <c r="AJ3201" s="15">
        <v>9667.29956055</v>
      </c>
      <c r="AK3201" s="15">
        <v>401.47138002499997</v>
      </c>
      <c r="AL3201" s="15">
        <v>3106381.9593799999</v>
      </c>
      <c r="AM3201" s="15">
        <v>1414507.08754</v>
      </c>
      <c r="AN3201" s="19">
        <v>28800</v>
      </c>
      <c r="AO3201" s="19">
        <v>83100</v>
      </c>
      <c r="AP3201" s="19">
        <v>0</v>
      </c>
      <c r="AQ3201" s="19">
        <v>0</v>
      </c>
      <c r="AR3201" s="34">
        <f t="shared" si="653"/>
        <v>111900</v>
      </c>
      <c r="AS3201" s="34">
        <v>45000</v>
      </c>
      <c r="AT3201" s="34">
        <v>0</v>
      </c>
      <c r="AU3201" s="34">
        <v>23415</v>
      </c>
      <c r="AV3201" s="34">
        <v>0</v>
      </c>
      <c r="AW3201" s="35">
        <f t="shared" si="654"/>
        <v>68415</v>
      </c>
      <c r="AX3201" s="34">
        <f t="shared" si="655"/>
        <v>43485</v>
      </c>
      <c r="AY3201" s="36">
        <v>1.3258000000000001</v>
      </c>
      <c r="AZ3201" s="36">
        <v>2.0265</v>
      </c>
      <c r="BA3201" s="22"/>
      <c r="BB3201" s="19">
        <v>1119</v>
      </c>
      <c r="BC3201" s="34">
        <f t="shared" si="656"/>
        <v>576.52413000000001</v>
      </c>
      <c r="BD3201" s="34">
        <f t="shared" si="657"/>
        <v>881.223525</v>
      </c>
      <c r="BE3201" s="38">
        <v>3.4819999999999997E-2</v>
      </c>
      <c r="BF3201" s="38">
        <f t="shared" si="650"/>
        <v>3.4819999999999997E-2</v>
      </c>
      <c r="BG3201" s="34">
        <v>20.074570206599997</v>
      </c>
      <c r="BH3201" s="34">
        <v>30.684203140499996</v>
      </c>
      <c r="BI3201" s="34">
        <f t="shared" si="658"/>
        <v>556.4495597934</v>
      </c>
      <c r="BJ3201" s="34">
        <f t="shared" si="659"/>
        <v>850.53932185949998</v>
      </c>
      <c r="BK3201" s="34">
        <v>0</v>
      </c>
      <c r="BL3201" s="34">
        <v>0</v>
      </c>
      <c r="BM3201" s="34">
        <f t="shared" si="660"/>
        <v>0</v>
      </c>
      <c r="BN3201" s="39">
        <f t="shared" si="651"/>
        <v>556.4495597934</v>
      </c>
      <c r="BO3201" s="39">
        <f t="shared" si="652"/>
        <v>850.53932185949998</v>
      </c>
      <c r="BP3201" s="39">
        <f t="shared" si="649"/>
        <v>294.08976206609998</v>
      </c>
    </row>
    <row r="3202" spans="1:68" s="25" customFormat="1" ht="14.25" x14ac:dyDescent="0.2">
      <c r="A3202" s="14">
        <v>2100</v>
      </c>
      <c r="B3202" s="40"/>
      <c r="C3202" s="15"/>
      <c r="D3202" s="16">
        <v>1056</v>
      </c>
      <c r="E3202" s="15" t="s">
        <v>24300</v>
      </c>
      <c r="F3202" s="15" t="s">
        <v>24301</v>
      </c>
      <c r="G3202" s="17" t="s">
        <v>24302</v>
      </c>
      <c r="H3202" s="17" t="s">
        <v>24303</v>
      </c>
      <c r="I3202" s="17" t="s">
        <v>86</v>
      </c>
      <c r="J3202" s="15" t="s">
        <v>24304</v>
      </c>
      <c r="K3202" s="15" t="s">
        <v>1080</v>
      </c>
      <c r="L3202" s="18" t="s">
        <v>24305</v>
      </c>
      <c r="M3202" s="15" t="s">
        <v>23626</v>
      </c>
      <c r="N3202" s="15" t="s">
        <v>23627</v>
      </c>
      <c r="O3202" s="16">
        <v>510</v>
      </c>
      <c r="P3202" s="15" t="s">
        <v>118</v>
      </c>
      <c r="Q3202" s="15">
        <v>29400</v>
      </c>
      <c r="R3202" s="15">
        <v>79500</v>
      </c>
      <c r="S3202" s="15">
        <v>108900</v>
      </c>
      <c r="T3202" s="15">
        <v>0.23</v>
      </c>
      <c r="U3202" s="15" t="s">
        <v>18717</v>
      </c>
      <c r="V3202" s="15" t="s">
        <v>76</v>
      </c>
      <c r="W3202" s="16">
        <v>1</v>
      </c>
      <c r="X3202" s="16">
        <v>1</v>
      </c>
      <c r="Y3202" s="15">
        <v>10046</v>
      </c>
      <c r="Z3202" s="15">
        <v>0.23100000000000001</v>
      </c>
      <c r="AA3202" s="15" t="s">
        <v>23628</v>
      </c>
      <c r="AB3202" s="15" t="s">
        <v>23629</v>
      </c>
      <c r="AC3202" s="15">
        <v>92000</v>
      </c>
      <c r="AD3202" s="26">
        <v>38551</v>
      </c>
      <c r="AE3202" s="15" t="s">
        <v>119</v>
      </c>
      <c r="AF3202" s="15" t="s">
        <v>119</v>
      </c>
      <c r="AG3202" s="16">
        <v>1</v>
      </c>
      <c r="AH3202" s="15" t="s">
        <v>24306</v>
      </c>
      <c r="AI3202" s="15" t="s">
        <v>78</v>
      </c>
      <c r="AJ3202" s="15">
        <v>10046.3151855</v>
      </c>
      <c r="AK3202" s="15">
        <v>411.28363477200003</v>
      </c>
      <c r="AL3202" s="15">
        <v>3106505.0073299999</v>
      </c>
      <c r="AM3202" s="15">
        <v>1414625.2465900001</v>
      </c>
      <c r="AN3202" s="19">
        <v>29400</v>
      </c>
      <c r="AO3202" s="19">
        <v>78400</v>
      </c>
      <c r="AP3202" s="19">
        <v>0</v>
      </c>
      <c r="AQ3202" s="19">
        <v>0</v>
      </c>
      <c r="AR3202" s="34">
        <f t="shared" si="653"/>
        <v>107800</v>
      </c>
      <c r="AS3202" s="34">
        <v>45000</v>
      </c>
      <c r="AT3202" s="34">
        <v>3000</v>
      </c>
      <c r="AU3202" s="34">
        <v>21980</v>
      </c>
      <c r="AV3202" s="34">
        <v>12480</v>
      </c>
      <c r="AW3202" s="35">
        <f t="shared" si="654"/>
        <v>82460</v>
      </c>
      <c r="AX3202" s="34">
        <f t="shared" si="655"/>
        <v>25340</v>
      </c>
      <c r="AY3202" s="36">
        <v>1.3258000000000001</v>
      </c>
      <c r="AZ3202" s="36">
        <v>2.0265</v>
      </c>
      <c r="BA3202" s="22"/>
      <c r="BB3202" s="19">
        <v>1078</v>
      </c>
      <c r="BC3202" s="34">
        <f t="shared" si="656"/>
        <v>335.95772000000005</v>
      </c>
      <c r="BD3202" s="34">
        <f t="shared" si="657"/>
        <v>513.51509999999996</v>
      </c>
      <c r="BE3202" s="38">
        <v>3.4819999999999997E-2</v>
      </c>
      <c r="BF3202" s="38">
        <f t="shared" si="650"/>
        <v>3.4819999999999997E-2</v>
      </c>
      <c r="BG3202" s="34">
        <v>11.6980478104</v>
      </c>
      <c r="BH3202" s="34">
        <v>17.880595781999997</v>
      </c>
      <c r="BI3202" s="34">
        <f t="shared" si="658"/>
        <v>324.25967218960005</v>
      </c>
      <c r="BJ3202" s="34">
        <f t="shared" si="659"/>
        <v>495.63450421799996</v>
      </c>
      <c r="BK3202" s="34">
        <v>0</v>
      </c>
      <c r="BL3202" s="34">
        <v>0</v>
      </c>
      <c r="BM3202" s="34">
        <f t="shared" si="660"/>
        <v>0</v>
      </c>
      <c r="BN3202" s="39">
        <f t="shared" si="651"/>
        <v>324.25967218960005</v>
      </c>
      <c r="BO3202" s="39">
        <f t="shared" si="652"/>
        <v>495.63450421799996</v>
      </c>
      <c r="BP3202" s="39">
        <f t="shared" si="649"/>
        <v>171.37483202839991</v>
      </c>
    </row>
    <row r="3203" spans="1:68" s="25" customFormat="1" ht="14.25" x14ac:dyDescent="0.2">
      <c r="A3203" s="14">
        <v>2101</v>
      </c>
      <c r="B3203" s="40"/>
      <c r="C3203" s="15" t="s">
        <v>24307</v>
      </c>
      <c r="D3203" s="16">
        <v>20084</v>
      </c>
      <c r="E3203" s="15" t="s">
        <v>24308</v>
      </c>
      <c r="F3203" s="15" t="s">
        <v>24307</v>
      </c>
      <c r="G3203" s="17" t="s">
        <v>24309</v>
      </c>
      <c r="H3203" s="17" t="s">
        <v>24310</v>
      </c>
      <c r="I3203" s="17" t="s">
        <v>86</v>
      </c>
      <c r="J3203" s="15" t="s">
        <v>24311</v>
      </c>
      <c r="K3203" s="15" t="s">
        <v>24312</v>
      </c>
      <c r="L3203" s="18" t="s">
        <v>24313</v>
      </c>
      <c r="M3203" s="15" t="s">
        <v>23626</v>
      </c>
      <c r="N3203" s="15" t="s">
        <v>23627</v>
      </c>
      <c r="O3203" s="16">
        <v>510</v>
      </c>
      <c r="P3203" s="15" t="s">
        <v>118</v>
      </c>
      <c r="Q3203" s="15">
        <v>29400</v>
      </c>
      <c r="R3203" s="15">
        <v>96100</v>
      </c>
      <c r="S3203" s="15">
        <v>125500</v>
      </c>
      <c r="T3203" s="15">
        <v>0.23</v>
      </c>
      <c r="U3203" s="15" t="s">
        <v>18717</v>
      </c>
      <c r="V3203" s="15" t="s">
        <v>76</v>
      </c>
      <c r="W3203" s="16">
        <v>1</v>
      </c>
      <c r="X3203" s="16">
        <v>1</v>
      </c>
      <c r="Y3203" s="15">
        <v>10060</v>
      </c>
      <c r="Z3203" s="15">
        <v>0.23100000000000001</v>
      </c>
      <c r="AA3203" s="15" t="s">
        <v>23628</v>
      </c>
      <c r="AB3203" s="15" t="s">
        <v>23629</v>
      </c>
      <c r="AC3203" s="15">
        <v>126000</v>
      </c>
      <c r="AD3203" s="26">
        <v>40359</v>
      </c>
      <c r="AE3203" s="15" t="s">
        <v>119</v>
      </c>
      <c r="AF3203" s="15" t="s">
        <v>119</v>
      </c>
      <c r="AG3203" s="16">
        <v>1</v>
      </c>
      <c r="AH3203" s="15" t="s">
        <v>24314</v>
      </c>
      <c r="AI3203" s="15" t="s">
        <v>78</v>
      </c>
      <c r="AJ3203" s="15">
        <v>10060.1650391</v>
      </c>
      <c r="AK3203" s="15">
        <v>411.50472004</v>
      </c>
      <c r="AL3203" s="15">
        <v>3106584.9005100001</v>
      </c>
      <c r="AM3203" s="15">
        <v>1414622.3309299999</v>
      </c>
      <c r="AN3203" s="19">
        <v>29400</v>
      </c>
      <c r="AO3203" s="19">
        <v>86200</v>
      </c>
      <c r="AP3203" s="19">
        <v>0</v>
      </c>
      <c r="AQ3203" s="19">
        <v>10700</v>
      </c>
      <c r="AR3203" s="34">
        <f t="shared" si="653"/>
        <v>126300</v>
      </c>
      <c r="AS3203" s="34">
        <v>45000</v>
      </c>
      <c r="AT3203" s="34">
        <v>3000</v>
      </c>
      <c r="AU3203" s="34">
        <v>24710</v>
      </c>
      <c r="AV3203" s="34">
        <v>0</v>
      </c>
      <c r="AW3203" s="35">
        <f t="shared" si="654"/>
        <v>72710</v>
      </c>
      <c r="AX3203" s="34">
        <f t="shared" si="655"/>
        <v>53590</v>
      </c>
      <c r="AY3203" s="36">
        <v>1.3258000000000001</v>
      </c>
      <c r="AZ3203" s="36">
        <v>2.0265</v>
      </c>
      <c r="BA3203" s="22"/>
      <c r="BB3203" s="19">
        <v>1477</v>
      </c>
      <c r="BC3203" s="34">
        <f t="shared" si="656"/>
        <v>710.49621999999999</v>
      </c>
      <c r="BD3203" s="34">
        <f t="shared" si="657"/>
        <v>1086.00135</v>
      </c>
      <c r="BE3203" s="38">
        <v>3.4819999999999997E-2</v>
      </c>
      <c r="BF3203" s="38">
        <f t="shared" si="650"/>
        <v>3.4819999999999997E-2</v>
      </c>
      <c r="BG3203" s="34">
        <v>19.799892288399999</v>
      </c>
      <c r="BH3203" s="34">
        <v>30.264354896999997</v>
      </c>
      <c r="BI3203" s="34">
        <f t="shared" si="658"/>
        <v>690.69632771160002</v>
      </c>
      <c r="BJ3203" s="34">
        <f t="shared" si="659"/>
        <v>1055.736995103</v>
      </c>
      <c r="BK3203" s="34">
        <v>0</v>
      </c>
      <c r="BL3203" s="34">
        <v>0</v>
      </c>
      <c r="BM3203" s="34">
        <f t="shared" si="660"/>
        <v>0</v>
      </c>
      <c r="BN3203" s="39">
        <f t="shared" si="651"/>
        <v>690.69632771160002</v>
      </c>
      <c r="BO3203" s="39">
        <f t="shared" si="652"/>
        <v>1055.736995103</v>
      </c>
      <c r="BP3203" s="39">
        <f t="shared" si="649"/>
        <v>365.04066739140001</v>
      </c>
    </row>
    <row r="3204" spans="1:68" s="25" customFormat="1" ht="14.25" x14ac:dyDescent="0.2">
      <c r="A3204" s="14">
        <v>2102</v>
      </c>
      <c r="B3204" s="40"/>
      <c r="C3204" s="15"/>
      <c r="D3204" s="16">
        <v>32277</v>
      </c>
      <c r="E3204" s="15" t="s">
        <v>24315</v>
      </c>
      <c r="F3204" s="15" t="s">
        <v>24316</v>
      </c>
      <c r="G3204" s="17" t="s">
        <v>24317</v>
      </c>
      <c r="H3204" s="17" t="s">
        <v>24318</v>
      </c>
      <c r="I3204" s="17" t="s">
        <v>86</v>
      </c>
      <c r="J3204" s="15" t="s">
        <v>24318</v>
      </c>
      <c r="K3204" s="15" t="s">
        <v>1330</v>
      </c>
      <c r="L3204" s="18" t="s">
        <v>24319</v>
      </c>
      <c r="M3204" s="15" t="s">
        <v>23626</v>
      </c>
      <c r="N3204" s="15" t="s">
        <v>23627</v>
      </c>
      <c r="O3204" s="16">
        <v>510</v>
      </c>
      <c r="P3204" s="15" t="s">
        <v>118</v>
      </c>
      <c r="Q3204" s="15">
        <v>29400</v>
      </c>
      <c r="R3204" s="15">
        <v>93300</v>
      </c>
      <c r="S3204" s="15">
        <v>122700</v>
      </c>
      <c r="T3204" s="15">
        <v>0.23</v>
      </c>
      <c r="U3204" s="15" t="s">
        <v>18717</v>
      </c>
      <c r="V3204" s="15" t="s">
        <v>76</v>
      </c>
      <c r="W3204" s="16">
        <v>1</v>
      </c>
      <c r="X3204" s="16">
        <v>0</v>
      </c>
      <c r="Y3204" s="15">
        <v>10060</v>
      </c>
      <c r="Z3204" s="15">
        <v>0.23100000000000001</v>
      </c>
      <c r="AA3204" s="15" t="s">
        <v>23628</v>
      </c>
      <c r="AB3204" s="15" t="s">
        <v>23629</v>
      </c>
      <c r="AC3204" s="15">
        <v>0</v>
      </c>
      <c r="AD3204" s="15"/>
      <c r="AE3204" s="15" t="s">
        <v>2449</v>
      </c>
      <c r="AF3204" s="15" t="s">
        <v>24320</v>
      </c>
      <c r="AG3204" s="16">
        <v>1</v>
      </c>
      <c r="AH3204" s="15" t="s">
        <v>24321</v>
      </c>
      <c r="AI3204" s="15" t="s">
        <v>78</v>
      </c>
      <c r="AJ3204" s="15">
        <v>10060.1083984</v>
      </c>
      <c r="AK3204" s="15">
        <v>411.50370085399999</v>
      </c>
      <c r="AL3204" s="15">
        <v>3106664.8490200001</v>
      </c>
      <c r="AM3204" s="15">
        <v>1414619.4428900001</v>
      </c>
      <c r="AN3204" s="19">
        <v>29400</v>
      </c>
      <c r="AO3204" s="19">
        <v>96800</v>
      </c>
      <c r="AP3204" s="19">
        <v>0</v>
      </c>
      <c r="AQ3204" s="19">
        <v>0</v>
      </c>
      <c r="AR3204" s="34">
        <f t="shared" si="653"/>
        <v>126200</v>
      </c>
      <c r="AS3204" s="34">
        <v>45000</v>
      </c>
      <c r="AT3204" s="34">
        <v>0</v>
      </c>
      <c r="AU3204" s="34">
        <v>28420</v>
      </c>
      <c r="AV3204" s="34">
        <v>0</v>
      </c>
      <c r="AW3204" s="35">
        <f t="shared" si="654"/>
        <v>73420</v>
      </c>
      <c r="AX3204" s="34">
        <f t="shared" si="655"/>
        <v>52780</v>
      </c>
      <c r="AY3204" s="36">
        <v>1.3258000000000001</v>
      </c>
      <c r="AZ3204" s="36">
        <v>2.0265</v>
      </c>
      <c r="BA3204" s="22"/>
      <c r="BB3204" s="19">
        <v>1262</v>
      </c>
      <c r="BC3204" s="34">
        <f t="shared" si="656"/>
        <v>699.75724000000002</v>
      </c>
      <c r="BD3204" s="34">
        <f t="shared" si="657"/>
        <v>1069.5866999999998</v>
      </c>
      <c r="BE3204" s="38">
        <v>3.4819999999999997E-2</v>
      </c>
      <c r="BF3204" s="38">
        <f t="shared" si="650"/>
        <v>3.4819999999999997E-2</v>
      </c>
      <c r="BG3204" s="34">
        <v>24.3655470968</v>
      </c>
      <c r="BH3204" s="34">
        <v>37.243008893999992</v>
      </c>
      <c r="BI3204" s="34">
        <f t="shared" si="658"/>
        <v>675.39169290320001</v>
      </c>
      <c r="BJ3204" s="34">
        <f t="shared" si="659"/>
        <v>1032.3436911059998</v>
      </c>
      <c r="BK3204" s="34">
        <v>0</v>
      </c>
      <c r="BL3204" s="34">
        <v>0</v>
      </c>
      <c r="BM3204" s="34">
        <f t="shared" si="660"/>
        <v>0</v>
      </c>
      <c r="BN3204" s="39">
        <f t="shared" si="651"/>
        <v>675.39169290320001</v>
      </c>
      <c r="BO3204" s="39">
        <f t="shared" si="652"/>
        <v>1032.3436911059998</v>
      </c>
      <c r="BP3204" s="39">
        <f t="shared" ref="BP3204:BP3267" si="661">BO3204-BN3204</f>
        <v>356.95199820279981</v>
      </c>
    </row>
    <row r="3205" spans="1:68" s="25" customFormat="1" ht="14.25" x14ac:dyDescent="0.2">
      <c r="A3205" s="14">
        <v>2103</v>
      </c>
      <c r="B3205" s="40"/>
      <c r="C3205" s="15" t="s">
        <v>376</v>
      </c>
      <c r="D3205" s="16">
        <v>29743</v>
      </c>
      <c r="E3205" s="15" t="s">
        <v>24322</v>
      </c>
      <c r="F3205" s="15" t="s">
        <v>24323</v>
      </c>
      <c r="G3205" s="17" t="s">
        <v>24324</v>
      </c>
      <c r="H3205" s="17" t="s">
        <v>24325</v>
      </c>
      <c r="I3205" s="17" t="s">
        <v>86</v>
      </c>
      <c r="J3205" s="15" t="s">
        <v>24326</v>
      </c>
      <c r="K3205" s="15" t="s">
        <v>1843</v>
      </c>
      <c r="L3205" s="18" t="s">
        <v>24327</v>
      </c>
      <c r="M3205" s="15" t="s">
        <v>23626</v>
      </c>
      <c r="N3205" s="15" t="s">
        <v>23627</v>
      </c>
      <c r="O3205" s="16">
        <v>510</v>
      </c>
      <c r="P3205" s="15" t="s">
        <v>118</v>
      </c>
      <c r="Q3205" s="15">
        <v>29400</v>
      </c>
      <c r="R3205" s="15">
        <v>58200</v>
      </c>
      <c r="S3205" s="15">
        <v>87600</v>
      </c>
      <c r="T3205" s="15">
        <v>0.23</v>
      </c>
      <c r="U3205" s="15" t="s">
        <v>18717</v>
      </c>
      <c r="V3205" s="15" t="s">
        <v>76</v>
      </c>
      <c r="W3205" s="16">
        <v>1</v>
      </c>
      <c r="X3205" s="16">
        <v>0</v>
      </c>
      <c r="Y3205" s="15">
        <v>10060</v>
      </c>
      <c r="Z3205" s="15">
        <v>0.23100000000000001</v>
      </c>
      <c r="AA3205" s="15" t="s">
        <v>23628</v>
      </c>
      <c r="AB3205" s="15" t="s">
        <v>23629</v>
      </c>
      <c r="AC3205" s="15">
        <v>0</v>
      </c>
      <c r="AD3205" s="15"/>
      <c r="AE3205" s="15" t="s">
        <v>617</v>
      </c>
      <c r="AF3205" s="15" t="s">
        <v>24328</v>
      </c>
      <c r="AG3205" s="16">
        <v>1</v>
      </c>
      <c r="AH3205" s="15" t="s">
        <v>24329</v>
      </c>
      <c r="AI3205" s="15" t="s">
        <v>78</v>
      </c>
      <c r="AJ3205" s="15">
        <v>10060.0952148</v>
      </c>
      <c r="AK3205" s="15">
        <v>411.50409548499999</v>
      </c>
      <c r="AL3205" s="15">
        <v>3106744.7960399999</v>
      </c>
      <c r="AM3205" s="15">
        <v>1414616.5165500001</v>
      </c>
      <c r="AN3205" s="19">
        <v>29400</v>
      </c>
      <c r="AO3205" s="19">
        <v>57900</v>
      </c>
      <c r="AP3205" s="19">
        <v>0</v>
      </c>
      <c r="AQ3205" s="19">
        <v>1400</v>
      </c>
      <c r="AR3205" s="34">
        <f t="shared" si="653"/>
        <v>88700</v>
      </c>
      <c r="AS3205" s="34">
        <v>45000</v>
      </c>
      <c r="AT3205" s="34">
        <v>0</v>
      </c>
      <c r="AU3205" s="34">
        <v>14805</v>
      </c>
      <c r="AV3205" s="34">
        <v>0</v>
      </c>
      <c r="AW3205" s="35">
        <f t="shared" si="654"/>
        <v>59805</v>
      </c>
      <c r="AX3205" s="34">
        <f t="shared" si="655"/>
        <v>28895</v>
      </c>
      <c r="AY3205" s="36">
        <v>1.3258000000000001</v>
      </c>
      <c r="AZ3205" s="36">
        <v>2.0265</v>
      </c>
      <c r="BA3205" s="22"/>
      <c r="BB3205" s="19">
        <v>915</v>
      </c>
      <c r="BC3205" s="34">
        <f t="shared" si="656"/>
        <v>383.08991000000003</v>
      </c>
      <c r="BD3205" s="34">
        <f t="shared" si="657"/>
        <v>585.55717499999992</v>
      </c>
      <c r="BE3205" s="38">
        <v>3.4819999999999997E-2</v>
      </c>
      <c r="BF3205" s="38">
        <f t="shared" si="650"/>
        <v>3.4819999999999997E-2</v>
      </c>
      <c r="BG3205" s="34">
        <v>12.692889682199999</v>
      </c>
      <c r="BH3205" s="34">
        <v>19.401222613499996</v>
      </c>
      <c r="BI3205" s="34">
        <f t="shared" si="658"/>
        <v>370.39702031780001</v>
      </c>
      <c r="BJ3205" s="34">
        <f t="shared" si="659"/>
        <v>566.15595238649996</v>
      </c>
      <c r="BK3205" s="34">
        <v>0</v>
      </c>
      <c r="BL3205" s="34">
        <v>0</v>
      </c>
      <c r="BM3205" s="34">
        <f t="shared" si="660"/>
        <v>0</v>
      </c>
      <c r="BN3205" s="39">
        <f t="shared" si="651"/>
        <v>370.39702031780001</v>
      </c>
      <c r="BO3205" s="39">
        <f t="shared" si="652"/>
        <v>566.15595238649996</v>
      </c>
      <c r="BP3205" s="39">
        <f t="shared" si="661"/>
        <v>195.75893206869995</v>
      </c>
    </row>
    <row r="3206" spans="1:68" s="25" customFormat="1" ht="14.25" x14ac:dyDescent="0.2">
      <c r="A3206" s="14">
        <v>2104</v>
      </c>
      <c r="B3206" s="40"/>
      <c r="C3206" s="15"/>
      <c r="D3206" s="16">
        <v>10938</v>
      </c>
      <c r="E3206" s="15" t="s">
        <v>24330</v>
      </c>
      <c r="F3206" s="15" t="s">
        <v>24331</v>
      </c>
      <c r="G3206" s="17" t="s">
        <v>24332</v>
      </c>
      <c r="H3206" s="17" t="s">
        <v>24333</v>
      </c>
      <c r="I3206" s="17" t="s">
        <v>17488</v>
      </c>
      <c r="J3206" s="15" t="s">
        <v>24334</v>
      </c>
      <c r="K3206" s="15" t="s">
        <v>1925</v>
      </c>
      <c r="L3206" s="18" t="s">
        <v>24335</v>
      </c>
      <c r="M3206" s="15" t="s">
        <v>23626</v>
      </c>
      <c r="N3206" s="15" t="s">
        <v>23627</v>
      </c>
      <c r="O3206" s="16">
        <v>510</v>
      </c>
      <c r="P3206" s="15" t="s">
        <v>118</v>
      </c>
      <c r="Q3206" s="15">
        <v>29400</v>
      </c>
      <c r="R3206" s="15">
        <v>89500</v>
      </c>
      <c r="S3206" s="15">
        <v>118900</v>
      </c>
      <c r="T3206" s="15">
        <v>0.23</v>
      </c>
      <c r="U3206" s="15" t="s">
        <v>18717</v>
      </c>
      <c r="V3206" s="15" t="s">
        <v>76</v>
      </c>
      <c r="W3206" s="16">
        <v>1</v>
      </c>
      <c r="X3206" s="16">
        <v>1</v>
      </c>
      <c r="Y3206" s="15">
        <v>10060</v>
      </c>
      <c r="Z3206" s="15">
        <v>0.23100000000000001</v>
      </c>
      <c r="AA3206" s="15" t="s">
        <v>23628</v>
      </c>
      <c r="AB3206" s="15" t="s">
        <v>23629</v>
      </c>
      <c r="AC3206" s="15">
        <v>99500</v>
      </c>
      <c r="AD3206" s="26">
        <v>38162</v>
      </c>
      <c r="AE3206" s="15" t="s">
        <v>298</v>
      </c>
      <c r="AF3206" s="15" t="s">
        <v>24336</v>
      </c>
      <c r="AG3206" s="16">
        <v>1</v>
      </c>
      <c r="AH3206" s="15" t="s">
        <v>24337</v>
      </c>
      <c r="AI3206" s="15" t="s">
        <v>78</v>
      </c>
      <c r="AJ3206" s="15">
        <v>10059.8310547</v>
      </c>
      <c r="AK3206" s="15">
        <v>411.503654789</v>
      </c>
      <c r="AL3206" s="15">
        <v>3106824.7358400002</v>
      </c>
      <c r="AM3206" s="15">
        <v>1414613.40288</v>
      </c>
      <c r="AN3206" s="19">
        <v>29400</v>
      </c>
      <c r="AO3206" s="19">
        <v>90400</v>
      </c>
      <c r="AP3206" s="19">
        <v>0</v>
      </c>
      <c r="AQ3206" s="19">
        <v>1100</v>
      </c>
      <c r="AR3206" s="34">
        <f t="shared" si="653"/>
        <v>120900</v>
      </c>
      <c r="AS3206" s="34">
        <v>45000</v>
      </c>
      <c r="AT3206" s="34">
        <v>3000</v>
      </c>
      <c r="AU3206" s="34">
        <v>26180</v>
      </c>
      <c r="AV3206" s="34">
        <v>0</v>
      </c>
      <c r="AW3206" s="35">
        <f t="shared" si="654"/>
        <v>74180</v>
      </c>
      <c r="AX3206" s="34">
        <f t="shared" si="655"/>
        <v>46720</v>
      </c>
      <c r="AY3206" s="36">
        <v>1.3258000000000001</v>
      </c>
      <c r="AZ3206" s="36">
        <v>2.0265</v>
      </c>
      <c r="BA3206" s="22"/>
      <c r="BB3206" s="19">
        <v>1231</v>
      </c>
      <c r="BC3206" s="34">
        <f t="shared" si="656"/>
        <v>619.41376000000002</v>
      </c>
      <c r="BD3206" s="34">
        <f t="shared" si="657"/>
        <v>946.7808</v>
      </c>
      <c r="BE3206" s="38">
        <v>3.4819999999999997E-2</v>
      </c>
      <c r="BF3206" s="38">
        <f t="shared" si="650"/>
        <v>3.4819999999999997E-2</v>
      </c>
      <c r="BG3206" s="34">
        <v>21.060179207199997</v>
      </c>
      <c r="BH3206" s="34">
        <v>32.190717425999999</v>
      </c>
      <c r="BI3206" s="34">
        <f t="shared" si="658"/>
        <v>598.35358079280002</v>
      </c>
      <c r="BJ3206" s="34">
        <f t="shared" si="659"/>
        <v>914.59008257400001</v>
      </c>
      <c r="BK3206" s="34">
        <v>0</v>
      </c>
      <c r="BL3206" s="34">
        <v>0</v>
      </c>
      <c r="BM3206" s="34">
        <f t="shared" si="660"/>
        <v>0</v>
      </c>
      <c r="BN3206" s="39">
        <f t="shared" si="651"/>
        <v>598.35358079280002</v>
      </c>
      <c r="BO3206" s="39">
        <f t="shared" si="652"/>
        <v>914.59008257400001</v>
      </c>
      <c r="BP3206" s="39">
        <f t="shared" si="661"/>
        <v>316.23650178119999</v>
      </c>
    </row>
    <row r="3207" spans="1:68" s="25" customFormat="1" ht="14.25" x14ac:dyDescent="0.2">
      <c r="A3207" s="14">
        <v>2105</v>
      </c>
      <c r="B3207" s="40"/>
      <c r="C3207" s="15" t="s">
        <v>24338</v>
      </c>
      <c r="D3207" s="16">
        <v>1677</v>
      </c>
      <c r="E3207" s="15" t="s">
        <v>24339</v>
      </c>
      <c r="F3207" s="15" t="s">
        <v>24338</v>
      </c>
      <c r="G3207" s="17" t="s">
        <v>24340</v>
      </c>
      <c r="H3207" s="17" t="s">
        <v>24341</v>
      </c>
      <c r="I3207" s="17" t="s">
        <v>86</v>
      </c>
      <c r="J3207" s="15" t="s">
        <v>24342</v>
      </c>
      <c r="K3207" s="15" t="s">
        <v>1028</v>
      </c>
      <c r="L3207" s="18" t="s">
        <v>24343</v>
      </c>
      <c r="M3207" s="15" t="s">
        <v>23626</v>
      </c>
      <c r="N3207" s="15" t="s">
        <v>23627</v>
      </c>
      <c r="O3207" s="16">
        <v>510</v>
      </c>
      <c r="P3207" s="15" t="s">
        <v>118</v>
      </c>
      <c r="Q3207" s="15">
        <v>29400</v>
      </c>
      <c r="R3207" s="15">
        <v>86900</v>
      </c>
      <c r="S3207" s="15">
        <v>116300</v>
      </c>
      <c r="T3207" s="15">
        <v>0.23</v>
      </c>
      <c r="U3207" s="15" t="s">
        <v>18717</v>
      </c>
      <c r="V3207" s="15" t="s">
        <v>76</v>
      </c>
      <c r="W3207" s="16">
        <v>1</v>
      </c>
      <c r="X3207" s="16">
        <v>1</v>
      </c>
      <c r="Y3207" s="15">
        <v>10060</v>
      </c>
      <c r="Z3207" s="15">
        <v>0.23100000000000001</v>
      </c>
      <c r="AA3207" s="15" t="s">
        <v>23628</v>
      </c>
      <c r="AB3207" s="15" t="s">
        <v>23629</v>
      </c>
      <c r="AC3207" s="15">
        <v>0</v>
      </c>
      <c r="AD3207" s="26">
        <v>36614</v>
      </c>
      <c r="AE3207" s="15" t="s">
        <v>222</v>
      </c>
      <c r="AF3207" s="15" t="s">
        <v>24344</v>
      </c>
      <c r="AG3207" s="16">
        <v>1</v>
      </c>
      <c r="AH3207" s="15" t="s">
        <v>24345</v>
      </c>
      <c r="AI3207" s="15" t="s">
        <v>78</v>
      </c>
      <c r="AJ3207" s="15">
        <v>10059.8310547</v>
      </c>
      <c r="AK3207" s="15">
        <v>411.50365479300001</v>
      </c>
      <c r="AL3207" s="15">
        <v>3106904.6697300002</v>
      </c>
      <c r="AM3207" s="15">
        <v>1414610.14041</v>
      </c>
      <c r="AN3207" s="19">
        <v>29400</v>
      </c>
      <c r="AO3207" s="19">
        <v>87200</v>
      </c>
      <c r="AP3207" s="19">
        <v>0</v>
      </c>
      <c r="AQ3207" s="19">
        <v>0</v>
      </c>
      <c r="AR3207" s="34">
        <f t="shared" si="653"/>
        <v>116600</v>
      </c>
      <c r="AS3207" s="34">
        <v>45000</v>
      </c>
      <c r="AT3207" s="34">
        <v>0</v>
      </c>
      <c r="AU3207" s="34">
        <v>25060</v>
      </c>
      <c r="AV3207" s="34">
        <v>12480</v>
      </c>
      <c r="AW3207" s="35">
        <f t="shared" si="654"/>
        <v>82540</v>
      </c>
      <c r="AX3207" s="34">
        <f t="shared" si="655"/>
        <v>34060</v>
      </c>
      <c r="AY3207" s="36">
        <v>1.3258000000000001</v>
      </c>
      <c r="AZ3207" s="36">
        <v>2.0265</v>
      </c>
      <c r="BA3207" s="22"/>
      <c r="BB3207" s="19">
        <v>1166</v>
      </c>
      <c r="BC3207" s="34">
        <f t="shared" si="656"/>
        <v>451.56748000000005</v>
      </c>
      <c r="BD3207" s="34">
        <f t="shared" si="657"/>
        <v>690.22590000000002</v>
      </c>
      <c r="BE3207" s="38">
        <v>3.4819999999999997E-2</v>
      </c>
      <c r="BF3207" s="38">
        <f t="shared" si="650"/>
        <v>3.4819999999999997E-2</v>
      </c>
      <c r="BG3207" s="34">
        <v>15.7235796536</v>
      </c>
      <c r="BH3207" s="34">
        <v>24.033665837999997</v>
      </c>
      <c r="BI3207" s="34">
        <f t="shared" si="658"/>
        <v>435.84390034640006</v>
      </c>
      <c r="BJ3207" s="34">
        <f t="shared" si="659"/>
        <v>666.19223416199998</v>
      </c>
      <c r="BK3207" s="34">
        <v>0</v>
      </c>
      <c r="BL3207" s="34">
        <v>0</v>
      </c>
      <c r="BM3207" s="34">
        <f t="shared" si="660"/>
        <v>0</v>
      </c>
      <c r="BN3207" s="39">
        <f t="shared" si="651"/>
        <v>435.84390034640006</v>
      </c>
      <c r="BO3207" s="39">
        <f t="shared" si="652"/>
        <v>666.19223416199998</v>
      </c>
      <c r="BP3207" s="39">
        <f t="shared" si="661"/>
        <v>230.34833381559991</v>
      </c>
    </row>
    <row r="3208" spans="1:68" s="25" customFormat="1" ht="14.25" x14ac:dyDescent="0.2">
      <c r="A3208" s="14">
        <v>2106</v>
      </c>
      <c r="B3208" s="40"/>
      <c r="C3208" s="15" t="s">
        <v>24346</v>
      </c>
      <c r="D3208" s="16">
        <v>8688</v>
      </c>
      <c r="E3208" s="15" t="s">
        <v>24347</v>
      </c>
      <c r="F3208" s="15" t="s">
        <v>24346</v>
      </c>
      <c r="G3208" s="17" t="s">
        <v>24348</v>
      </c>
      <c r="H3208" s="17" t="s">
        <v>24349</v>
      </c>
      <c r="I3208" s="17" t="s">
        <v>86</v>
      </c>
      <c r="J3208" s="15" t="s">
        <v>24350</v>
      </c>
      <c r="K3208" s="15" t="s">
        <v>1421</v>
      </c>
      <c r="L3208" s="18" t="s">
        <v>24351</v>
      </c>
      <c r="M3208" s="15" t="s">
        <v>23626</v>
      </c>
      <c r="N3208" s="15" t="s">
        <v>23627</v>
      </c>
      <c r="O3208" s="16">
        <v>510</v>
      </c>
      <c r="P3208" s="15" t="s">
        <v>118</v>
      </c>
      <c r="Q3208" s="15">
        <v>29400</v>
      </c>
      <c r="R3208" s="15">
        <v>101100</v>
      </c>
      <c r="S3208" s="15">
        <v>130500</v>
      </c>
      <c r="T3208" s="15">
        <v>0.23</v>
      </c>
      <c r="U3208" s="15" t="s">
        <v>18717</v>
      </c>
      <c r="V3208" s="15" t="s">
        <v>76</v>
      </c>
      <c r="W3208" s="16">
        <v>1</v>
      </c>
      <c r="X3208" s="16">
        <v>0</v>
      </c>
      <c r="Y3208" s="15">
        <v>10056</v>
      </c>
      <c r="Z3208" s="15">
        <v>0.23100000000000001</v>
      </c>
      <c r="AA3208" s="15" t="s">
        <v>23628</v>
      </c>
      <c r="AB3208" s="15" t="s">
        <v>23629</v>
      </c>
      <c r="AC3208" s="15">
        <v>0</v>
      </c>
      <c r="AD3208" s="15"/>
      <c r="AE3208" s="15" t="s">
        <v>243</v>
      </c>
      <c r="AF3208" s="15" t="s">
        <v>24352</v>
      </c>
      <c r="AG3208" s="16">
        <v>1</v>
      </c>
      <c r="AH3208" s="15" t="s">
        <v>24353</v>
      </c>
      <c r="AI3208" s="15" t="s">
        <v>78</v>
      </c>
      <c r="AJ3208" s="15">
        <v>10055.8032227</v>
      </c>
      <c r="AK3208" s="15">
        <v>411.50475463399999</v>
      </c>
      <c r="AL3208" s="15">
        <v>3106984.6136599998</v>
      </c>
      <c r="AM3208" s="15">
        <v>1414607.0608999999</v>
      </c>
      <c r="AN3208" s="19">
        <v>29400</v>
      </c>
      <c r="AO3208" s="19">
        <v>101400</v>
      </c>
      <c r="AP3208" s="19">
        <v>0</v>
      </c>
      <c r="AQ3208" s="19">
        <v>0</v>
      </c>
      <c r="AR3208" s="34">
        <f t="shared" si="653"/>
        <v>130800</v>
      </c>
      <c r="AS3208" s="34">
        <v>45000</v>
      </c>
      <c r="AT3208" s="34">
        <v>3000</v>
      </c>
      <c r="AU3208" s="34">
        <v>30030</v>
      </c>
      <c r="AV3208" s="34">
        <v>0</v>
      </c>
      <c r="AW3208" s="35">
        <f t="shared" si="654"/>
        <v>78030</v>
      </c>
      <c r="AX3208" s="34">
        <f t="shared" si="655"/>
        <v>52770</v>
      </c>
      <c r="AY3208" s="36">
        <v>1.3258000000000001</v>
      </c>
      <c r="AZ3208" s="36">
        <v>2.0265</v>
      </c>
      <c r="BA3208" s="22"/>
      <c r="BB3208" s="19">
        <v>1308</v>
      </c>
      <c r="BC3208" s="34">
        <f t="shared" si="656"/>
        <v>699.62466000000006</v>
      </c>
      <c r="BD3208" s="34">
        <f t="shared" si="657"/>
        <v>1069.3840500000001</v>
      </c>
      <c r="BE3208" s="38">
        <v>3.4819999999999997E-2</v>
      </c>
      <c r="BF3208" s="38">
        <f t="shared" si="650"/>
        <v>3.4819999999999997E-2</v>
      </c>
      <c r="BG3208" s="34">
        <v>24.360930661200001</v>
      </c>
      <c r="BH3208" s="34">
        <v>37.235952621000003</v>
      </c>
      <c r="BI3208" s="34">
        <f t="shared" si="658"/>
        <v>675.26372933880009</v>
      </c>
      <c r="BJ3208" s="34">
        <f t="shared" si="659"/>
        <v>1032.1480973790001</v>
      </c>
      <c r="BK3208" s="34">
        <v>0</v>
      </c>
      <c r="BL3208" s="34">
        <v>0</v>
      </c>
      <c r="BM3208" s="34">
        <f t="shared" si="660"/>
        <v>0</v>
      </c>
      <c r="BN3208" s="39">
        <f t="shared" si="651"/>
        <v>675.26372933880009</v>
      </c>
      <c r="BO3208" s="39">
        <f t="shared" si="652"/>
        <v>1032.1480973790001</v>
      </c>
      <c r="BP3208" s="39">
        <f t="shared" si="661"/>
        <v>356.8843680402</v>
      </c>
    </row>
    <row r="3209" spans="1:68" s="25" customFormat="1" ht="14.25" x14ac:dyDescent="0.2">
      <c r="A3209" s="14">
        <v>2107</v>
      </c>
      <c r="B3209" s="40"/>
      <c r="C3209" s="15" t="s">
        <v>24354</v>
      </c>
      <c r="D3209" s="16">
        <v>12238</v>
      </c>
      <c r="E3209" s="15" t="s">
        <v>24355</v>
      </c>
      <c r="F3209" s="15" t="s">
        <v>24354</v>
      </c>
      <c r="G3209" s="17" t="s">
        <v>24356</v>
      </c>
      <c r="H3209" s="17" t="s">
        <v>24357</v>
      </c>
      <c r="I3209" s="17" t="s">
        <v>86</v>
      </c>
      <c r="J3209" s="15" t="s">
        <v>24358</v>
      </c>
      <c r="K3209" s="15" t="s">
        <v>86</v>
      </c>
      <c r="L3209" s="18" t="s">
        <v>24359</v>
      </c>
      <c r="M3209" s="15" t="s">
        <v>23626</v>
      </c>
      <c r="N3209" s="15" t="s">
        <v>23627</v>
      </c>
      <c r="O3209" s="16">
        <v>510</v>
      </c>
      <c r="P3209" s="15" t="s">
        <v>118</v>
      </c>
      <c r="Q3209" s="15">
        <v>29400</v>
      </c>
      <c r="R3209" s="15">
        <v>98100</v>
      </c>
      <c r="S3209" s="15">
        <v>127500</v>
      </c>
      <c r="T3209" s="15">
        <v>0.23</v>
      </c>
      <c r="U3209" s="15" t="s">
        <v>18717</v>
      </c>
      <c r="V3209" s="15" t="s">
        <v>76</v>
      </c>
      <c r="W3209" s="16">
        <v>1</v>
      </c>
      <c r="X3209" s="16">
        <v>1</v>
      </c>
      <c r="Y3209" s="15">
        <v>10060</v>
      </c>
      <c r="Z3209" s="15">
        <v>0.23100000000000001</v>
      </c>
      <c r="AA3209" s="15" t="s">
        <v>23628</v>
      </c>
      <c r="AB3209" s="15" t="s">
        <v>23629</v>
      </c>
      <c r="AC3209" s="15">
        <v>135000</v>
      </c>
      <c r="AD3209" s="26">
        <v>40087</v>
      </c>
      <c r="AE3209" s="15" t="s">
        <v>353</v>
      </c>
      <c r="AF3209" s="15" t="s">
        <v>24360</v>
      </c>
      <c r="AG3209" s="16">
        <v>1</v>
      </c>
      <c r="AH3209" s="15" t="s">
        <v>24361</v>
      </c>
      <c r="AI3209" s="15" t="s">
        <v>78</v>
      </c>
      <c r="AJ3209" s="15">
        <v>10060.197998</v>
      </c>
      <c r="AK3209" s="15">
        <v>411.50437030699999</v>
      </c>
      <c r="AL3209" s="15">
        <v>3107064.5644100001</v>
      </c>
      <c r="AM3209" s="15">
        <v>1414604.3196399999</v>
      </c>
      <c r="AN3209" s="19">
        <v>29400</v>
      </c>
      <c r="AO3209" s="19">
        <v>106000</v>
      </c>
      <c r="AP3209" s="19">
        <v>0</v>
      </c>
      <c r="AQ3209" s="19">
        <v>0</v>
      </c>
      <c r="AR3209" s="34">
        <f t="shared" si="653"/>
        <v>135400</v>
      </c>
      <c r="AS3209" s="34">
        <v>45000</v>
      </c>
      <c r="AT3209" s="34">
        <v>3000</v>
      </c>
      <c r="AU3209" s="34">
        <v>31640</v>
      </c>
      <c r="AV3209" s="34">
        <v>0</v>
      </c>
      <c r="AW3209" s="35">
        <f t="shared" si="654"/>
        <v>79640</v>
      </c>
      <c r="AX3209" s="34">
        <f t="shared" si="655"/>
        <v>55760</v>
      </c>
      <c r="AY3209" s="36">
        <v>1.3258000000000001</v>
      </c>
      <c r="AZ3209" s="36">
        <v>2.0265</v>
      </c>
      <c r="BA3209" s="22"/>
      <c r="BB3209" s="19">
        <v>1354</v>
      </c>
      <c r="BC3209" s="34">
        <f t="shared" si="656"/>
        <v>739.2660800000001</v>
      </c>
      <c r="BD3209" s="34">
        <f t="shared" si="657"/>
        <v>1129.9764</v>
      </c>
      <c r="BE3209" s="38">
        <v>3.4819999999999997E-2</v>
      </c>
      <c r="BF3209" s="38">
        <f t="shared" si="650"/>
        <v>3.4819999999999997E-2</v>
      </c>
      <c r="BG3209" s="34">
        <v>25.741244905600002</v>
      </c>
      <c r="BH3209" s="34">
        <v>39.345778247999995</v>
      </c>
      <c r="BI3209" s="34">
        <f t="shared" si="658"/>
        <v>713.52483509440015</v>
      </c>
      <c r="BJ3209" s="34">
        <f t="shared" si="659"/>
        <v>1090.630621752</v>
      </c>
      <c r="BK3209" s="34">
        <v>0</v>
      </c>
      <c r="BL3209" s="34">
        <v>0</v>
      </c>
      <c r="BM3209" s="34">
        <f t="shared" si="660"/>
        <v>0</v>
      </c>
      <c r="BN3209" s="39">
        <f t="shared" si="651"/>
        <v>713.52483509440015</v>
      </c>
      <c r="BO3209" s="39">
        <f t="shared" si="652"/>
        <v>1090.630621752</v>
      </c>
      <c r="BP3209" s="39">
        <f t="shared" si="661"/>
        <v>377.10578665759988</v>
      </c>
    </row>
    <row r="3210" spans="1:68" s="25" customFormat="1" ht="14.25" x14ac:dyDescent="0.2">
      <c r="A3210" s="14">
        <v>2108</v>
      </c>
      <c r="B3210" s="40"/>
      <c r="C3210" s="15"/>
      <c r="D3210" s="16">
        <v>12422</v>
      </c>
      <c r="E3210" s="15" t="s">
        <v>24362</v>
      </c>
      <c r="F3210" s="15" t="s">
        <v>24363</v>
      </c>
      <c r="G3210" s="17" t="s">
        <v>24364</v>
      </c>
      <c r="H3210" s="17" t="s">
        <v>24365</v>
      </c>
      <c r="I3210" s="17" t="s">
        <v>1050</v>
      </c>
      <c r="J3210" s="15" t="s">
        <v>24366</v>
      </c>
      <c r="K3210" s="15" t="s">
        <v>5234</v>
      </c>
      <c r="L3210" s="18" t="s">
        <v>24367</v>
      </c>
      <c r="M3210" s="15" t="s">
        <v>23626</v>
      </c>
      <c r="N3210" s="15" t="s">
        <v>23627</v>
      </c>
      <c r="O3210" s="16">
        <v>510</v>
      </c>
      <c r="P3210" s="15" t="s">
        <v>118</v>
      </c>
      <c r="Q3210" s="15">
        <v>29400</v>
      </c>
      <c r="R3210" s="15">
        <v>87600</v>
      </c>
      <c r="S3210" s="15">
        <v>117000</v>
      </c>
      <c r="T3210" s="15">
        <v>0.23</v>
      </c>
      <c r="U3210" s="15" t="s">
        <v>18717</v>
      </c>
      <c r="V3210" s="15" t="s">
        <v>76</v>
      </c>
      <c r="W3210" s="16">
        <v>1</v>
      </c>
      <c r="X3210" s="16">
        <v>1</v>
      </c>
      <c r="Y3210" s="15">
        <v>10060</v>
      </c>
      <c r="Z3210" s="15">
        <v>0.23100000000000001</v>
      </c>
      <c r="AA3210" s="15" t="s">
        <v>23628</v>
      </c>
      <c r="AB3210" s="15" t="s">
        <v>23629</v>
      </c>
      <c r="AC3210" s="15">
        <v>101000</v>
      </c>
      <c r="AD3210" s="26">
        <v>37435</v>
      </c>
      <c r="AE3210" s="15" t="s">
        <v>183</v>
      </c>
      <c r="AF3210" s="15" t="s">
        <v>24368</v>
      </c>
      <c r="AG3210" s="16">
        <v>1</v>
      </c>
      <c r="AH3210" s="15" t="s">
        <v>24369</v>
      </c>
      <c r="AI3210" s="15" t="s">
        <v>78</v>
      </c>
      <c r="AJ3210" s="15">
        <v>10060.1853027</v>
      </c>
      <c r="AK3210" s="15">
        <v>411.50405344400002</v>
      </c>
      <c r="AL3210" s="15">
        <v>3107144.5196500001</v>
      </c>
      <c r="AM3210" s="15">
        <v>1414601.6245200001</v>
      </c>
      <c r="AN3210" s="19">
        <v>29400</v>
      </c>
      <c r="AO3210" s="19">
        <v>90900</v>
      </c>
      <c r="AP3210" s="19">
        <v>0</v>
      </c>
      <c r="AQ3210" s="19">
        <v>0</v>
      </c>
      <c r="AR3210" s="34">
        <f t="shared" si="653"/>
        <v>120300</v>
      </c>
      <c r="AS3210" s="34">
        <v>45000</v>
      </c>
      <c r="AT3210" s="34">
        <v>0</v>
      </c>
      <c r="AU3210" s="34">
        <v>26355</v>
      </c>
      <c r="AV3210" s="34">
        <v>0</v>
      </c>
      <c r="AW3210" s="35">
        <f t="shared" si="654"/>
        <v>71355</v>
      </c>
      <c r="AX3210" s="34">
        <f t="shared" si="655"/>
        <v>48945</v>
      </c>
      <c r="AY3210" s="36">
        <v>1.3258000000000001</v>
      </c>
      <c r="AZ3210" s="36">
        <v>2.0265</v>
      </c>
      <c r="BA3210" s="22"/>
      <c r="BB3210" s="19">
        <v>1203</v>
      </c>
      <c r="BC3210" s="34">
        <f t="shared" si="656"/>
        <v>648.91281000000004</v>
      </c>
      <c r="BD3210" s="34">
        <f t="shared" si="657"/>
        <v>991.87042499999995</v>
      </c>
      <c r="BE3210" s="38">
        <v>3.4819999999999997E-2</v>
      </c>
      <c r="BF3210" s="38">
        <f t="shared" si="650"/>
        <v>3.4819999999999997E-2</v>
      </c>
      <c r="BG3210" s="34">
        <v>22.595144044199998</v>
      </c>
      <c r="BH3210" s="34">
        <v>34.536928198499993</v>
      </c>
      <c r="BI3210" s="34">
        <f t="shared" si="658"/>
        <v>626.31766595580007</v>
      </c>
      <c r="BJ3210" s="34">
        <f t="shared" si="659"/>
        <v>957.3334968014999</v>
      </c>
      <c r="BK3210" s="34">
        <v>0</v>
      </c>
      <c r="BL3210" s="34">
        <v>0</v>
      </c>
      <c r="BM3210" s="34">
        <f t="shared" si="660"/>
        <v>0</v>
      </c>
      <c r="BN3210" s="39">
        <f t="shared" si="651"/>
        <v>626.31766595580007</v>
      </c>
      <c r="BO3210" s="39">
        <f t="shared" si="652"/>
        <v>957.3334968014999</v>
      </c>
      <c r="BP3210" s="39">
        <f t="shared" si="661"/>
        <v>331.01583084569984</v>
      </c>
    </row>
    <row r="3211" spans="1:68" s="25" customFormat="1" ht="14.25" x14ac:dyDescent="0.2">
      <c r="A3211" s="14">
        <v>2109</v>
      </c>
      <c r="B3211" s="40"/>
      <c r="C3211" s="15"/>
      <c r="D3211" s="16">
        <v>2574</v>
      </c>
      <c r="E3211" s="15" t="s">
        <v>24370</v>
      </c>
      <c r="F3211" s="15" t="s">
        <v>24371</v>
      </c>
      <c r="G3211" s="17" t="s">
        <v>24372</v>
      </c>
      <c r="H3211" s="17" t="s">
        <v>24373</v>
      </c>
      <c r="I3211" s="17" t="s">
        <v>86</v>
      </c>
      <c r="J3211" s="15" t="s">
        <v>24374</v>
      </c>
      <c r="K3211" s="15" t="s">
        <v>1080</v>
      </c>
      <c r="L3211" s="18" t="s">
        <v>24375</v>
      </c>
      <c r="M3211" s="15" t="s">
        <v>23626</v>
      </c>
      <c r="N3211" s="15" t="s">
        <v>23627</v>
      </c>
      <c r="O3211" s="16">
        <v>510</v>
      </c>
      <c r="P3211" s="15" t="s">
        <v>118</v>
      </c>
      <c r="Q3211" s="15">
        <v>29400</v>
      </c>
      <c r="R3211" s="15">
        <v>167100</v>
      </c>
      <c r="S3211" s="15">
        <v>196500</v>
      </c>
      <c r="T3211" s="15">
        <v>0.23</v>
      </c>
      <c r="U3211" s="15" t="s">
        <v>18717</v>
      </c>
      <c r="V3211" s="15" t="s">
        <v>76</v>
      </c>
      <c r="W3211" s="16">
        <v>1</v>
      </c>
      <c r="X3211" s="16">
        <v>0</v>
      </c>
      <c r="Y3211" s="15">
        <v>10071</v>
      </c>
      <c r="Z3211" s="15">
        <v>0.23100000000000001</v>
      </c>
      <c r="AA3211" s="15" t="s">
        <v>23628</v>
      </c>
      <c r="AB3211" s="15" t="s">
        <v>23629</v>
      </c>
      <c r="AC3211" s="15">
        <v>0</v>
      </c>
      <c r="AD3211" s="15"/>
      <c r="AE3211" s="15" t="s">
        <v>363</v>
      </c>
      <c r="AF3211" s="15" t="s">
        <v>21320</v>
      </c>
      <c r="AG3211" s="16">
        <v>1</v>
      </c>
      <c r="AH3211" s="15" t="s">
        <v>24376</v>
      </c>
      <c r="AI3211" s="15" t="s">
        <v>78</v>
      </c>
      <c r="AJ3211" s="15">
        <v>10070.935791</v>
      </c>
      <c r="AK3211" s="15">
        <v>411.50712179999999</v>
      </c>
      <c r="AL3211" s="15">
        <v>3107224.4424700001</v>
      </c>
      <c r="AM3211" s="15">
        <v>1414598.3707699999</v>
      </c>
      <c r="AN3211" s="19">
        <v>29400</v>
      </c>
      <c r="AO3211" s="19">
        <v>167700</v>
      </c>
      <c r="AP3211" s="19">
        <v>0</v>
      </c>
      <c r="AQ3211" s="19">
        <v>0</v>
      </c>
      <c r="AR3211" s="34">
        <f t="shared" si="653"/>
        <v>197100</v>
      </c>
      <c r="AS3211" s="34">
        <v>45000</v>
      </c>
      <c r="AT3211" s="34">
        <v>3000</v>
      </c>
      <c r="AU3211" s="34">
        <v>53235</v>
      </c>
      <c r="AV3211" s="34">
        <v>0</v>
      </c>
      <c r="AW3211" s="35">
        <f t="shared" si="654"/>
        <v>101235</v>
      </c>
      <c r="AX3211" s="34">
        <f t="shared" si="655"/>
        <v>95865</v>
      </c>
      <c r="AY3211" s="36">
        <v>1.3258000000000001</v>
      </c>
      <c r="AZ3211" s="36">
        <v>2.0265</v>
      </c>
      <c r="BA3211" s="22"/>
      <c r="BB3211" s="19">
        <v>1971</v>
      </c>
      <c r="BC3211" s="34">
        <f t="shared" si="656"/>
        <v>1270.9781700000001</v>
      </c>
      <c r="BD3211" s="34">
        <f t="shared" si="657"/>
        <v>1942.704225</v>
      </c>
      <c r="BE3211" s="38">
        <v>3.4819999999999997E-2</v>
      </c>
      <c r="BF3211" s="38">
        <f t="shared" si="650"/>
        <v>3.4819999999999997E-2</v>
      </c>
      <c r="BG3211" s="34">
        <v>44.2554598794</v>
      </c>
      <c r="BH3211" s="34">
        <v>67.644961114499992</v>
      </c>
      <c r="BI3211" s="34">
        <f t="shared" si="658"/>
        <v>1226.7227101206001</v>
      </c>
      <c r="BJ3211" s="34">
        <f t="shared" si="659"/>
        <v>1875.0592638855001</v>
      </c>
      <c r="BK3211" s="34">
        <v>0</v>
      </c>
      <c r="BL3211" s="34">
        <v>0</v>
      </c>
      <c r="BM3211" s="34">
        <f t="shared" si="660"/>
        <v>0</v>
      </c>
      <c r="BN3211" s="39">
        <f t="shared" si="651"/>
        <v>1226.7227101206001</v>
      </c>
      <c r="BO3211" s="39">
        <f t="shared" si="652"/>
        <v>1875.0592638855001</v>
      </c>
      <c r="BP3211" s="39">
        <f t="shared" si="661"/>
        <v>648.33655376489992</v>
      </c>
    </row>
    <row r="3212" spans="1:68" s="25" customFormat="1" ht="14.25" x14ac:dyDescent="0.2">
      <c r="A3212" s="14">
        <v>2110</v>
      </c>
      <c r="B3212" s="40"/>
      <c r="C3212" s="15" t="s">
        <v>24377</v>
      </c>
      <c r="D3212" s="16">
        <v>4616</v>
      </c>
      <c r="E3212" s="15" t="s">
        <v>24378</v>
      </c>
      <c r="F3212" s="15" t="s">
        <v>24377</v>
      </c>
      <c r="G3212" s="17" t="s">
        <v>24379</v>
      </c>
      <c r="H3212" s="17" t="s">
        <v>24380</v>
      </c>
      <c r="I3212" s="17" t="s">
        <v>86</v>
      </c>
      <c r="J3212" s="15" t="s">
        <v>24381</v>
      </c>
      <c r="K3212" s="15" t="s">
        <v>9900</v>
      </c>
      <c r="L3212" s="18" t="s">
        <v>24382</v>
      </c>
      <c r="M3212" s="15" t="s">
        <v>24383</v>
      </c>
      <c r="N3212" s="15" t="s">
        <v>24384</v>
      </c>
      <c r="O3212" s="16">
        <v>510</v>
      </c>
      <c r="P3212" s="15" t="s">
        <v>118</v>
      </c>
      <c r="Q3212" s="15">
        <v>26600</v>
      </c>
      <c r="R3212" s="15">
        <v>101000</v>
      </c>
      <c r="S3212" s="15">
        <v>127600</v>
      </c>
      <c r="T3212" s="15">
        <v>0.25</v>
      </c>
      <c r="U3212" s="15" t="s">
        <v>18717</v>
      </c>
      <c r="V3212" s="15" t="s">
        <v>76</v>
      </c>
      <c r="W3212" s="16">
        <v>1</v>
      </c>
      <c r="X3212" s="16">
        <v>1</v>
      </c>
      <c r="Y3212" s="15">
        <v>10727</v>
      </c>
      <c r="Z3212" s="15">
        <v>0.246</v>
      </c>
      <c r="AA3212" s="15" t="s">
        <v>24385</v>
      </c>
      <c r="AB3212" s="15" t="s">
        <v>24386</v>
      </c>
      <c r="AC3212" s="15">
        <v>123000</v>
      </c>
      <c r="AD3212" s="26">
        <v>40613</v>
      </c>
      <c r="AE3212" s="15" t="s">
        <v>137</v>
      </c>
      <c r="AF3212" s="15" t="s">
        <v>24387</v>
      </c>
      <c r="AG3212" s="16">
        <v>1</v>
      </c>
      <c r="AH3212" s="15" t="s">
        <v>24388</v>
      </c>
      <c r="AI3212" s="15" t="s">
        <v>78</v>
      </c>
      <c r="AJ3212" s="15">
        <v>10726.8190918</v>
      </c>
      <c r="AK3212" s="15">
        <v>410.31739616200002</v>
      </c>
      <c r="AL3212" s="15">
        <v>3106514.2475399999</v>
      </c>
      <c r="AM3212" s="15">
        <v>1414502.18569</v>
      </c>
      <c r="AN3212" s="19">
        <v>26600</v>
      </c>
      <c r="AO3212" s="19">
        <v>98600</v>
      </c>
      <c r="AP3212" s="19">
        <v>0</v>
      </c>
      <c r="AQ3212" s="19">
        <v>1700</v>
      </c>
      <c r="AR3212" s="34">
        <f t="shared" si="653"/>
        <v>126900</v>
      </c>
      <c r="AS3212" s="34">
        <v>45000</v>
      </c>
      <c r="AT3212" s="34">
        <v>3000</v>
      </c>
      <c r="AU3212" s="34">
        <v>28070</v>
      </c>
      <c r="AV3212" s="34">
        <v>0</v>
      </c>
      <c r="AW3212" s="35">
        <f t="shared" si="654"/>
        <v>76070</v>
      </c>
      <c r="AX3212" s="34">
        <f t="shared" si="655"/>
        <v>50830</v>
      </c>
      <c r="AY3212" s="36">
        <v>1.3258000000000001</v>
      </c>
      <c r="AZ3212" s="36">
        <v>2.0265</v>
      </c>
      <c r="BA3212" s="22"/>
      <c r="BB3212" s="19">
        <v>1303</v>
      </c>
      <c r="BC3212" s="34">
        <f t="shared" si="656"/>
        <v>673.9041400000001</v>
      </c>
      <c r="BD3212" s="34">
        <f t="shared" si="657"/>
        <v>1030.0699500000001</v>
      </c>
      <c r="BE3212" s="38">
        <v>3.4819999999999997E-2</v>
      </c>
      <c r="BF3212" s="38">
        <f t="shared" si="650"/>
        <v>3.4819999999999997E-2</v>
      </c>
      <c r="BG3212" s="34">
        <v>22.6805481028</v>
      </c>
      <c r="BH3212" s="34">
        <v>34.667469249</v>
      </c>
      <c r="BI3212" s="34">
        <f t="shared" si="658"/>
        <v>651.22359189720009</v>
      </c>
      <c r="BJ3212" s="34">
        <f t="shared" si="659"/>
        <v>995.4024807510001</v>
      </c>
      <c r="BK3212" s="34">
        <v>0</v>
      </c>
      <c r="BL3212" s="34">
        <v>0</v>
      </c>
      <c r="BM3212" s="34">
        <f t="shared" si="660"/>
        <v>0</v>
      </c>
      <c r="BN3212" s="39">
        <f t="shared" si="651"/>
        <v>651.22359189720009</v>
      </c>
      <c r="BO3212" s="39">
        <f t="shared" si="652"/>
        <v>995.4024807510001</v>
      </c>
      <c r="BP3212" s="39">
        <f t="shared" si="661"/>
        <v>344.1788888538</v>
      </c>
    </row>
    <row r="3213" spans="1:68" s="25" customFormat="1" ht="14.25" x14ac:dyDescent="0.2">
      <c r="A3213" s="14">
        <v>2111</v>
      </c>
      <c r="B3213" s="40"/>
      <c r="C3213" s="15"/>
      <c r="D3213" s="16">
        <v>15907</v>
      </c>
      <c r="E3213" s="15" t="s">
        <v>24389</v>
      </c>
      <c r="F3213" s="15" t="s">
        <v>24390</v>
      </c>
      <c r="G3213" s="17" t="s">
        <v>24391</v>
      </c>
      <c r="H3213" s="17" t="s">
        <v>24392</v>
      </c>
      <c r="I3213" s="17" t="s">
        <v>86</v>
      </c>
      <c r="J3213" s="15" t="s">
        <v>24392</v>
      </c>
      <c r="K3213" s="15" t="s">
        <v>1356</v>
      </c>
      <c r="L3213" s="18" t="s">
        <v>24393</v>
      </c>
      <c r="M3213" s="15" t="s">
        <v>24383</v>
      </c>
      <c r="N3213" s="15" t="s">
        <v>24384</v>
      </c>
      <c r="O3213" s="16">
        <v>510</v>
      </c>
      <c r="P3213" s="15" t="s">
        <v>118</v>
      </c>
      <c r="Q3213" s="15">
        <v>25700</v>
      </c>
      <c r="R3213" s="15">
        <v>89400</v>
      </c>
      <c r="S3213" s="15">
        <v>115100</v>
      </c>
      <c r="T3213" s="15">
        <v>0.24</v>
      </c>
      <c r="U3213" s="15" t="s">
        <v>18717</v>
      </c>
      <c r="V3213" s="15" t="s">
        <v>76</v>
      </c>
      <c r="W3213" s="16">
        <v>1</v>
      </c>
      <c r="X3213" s="16">
        <v>1</v>
      </c>
      <c r="Y3213" s="15">
        <v>10290</v>
      </c>
      <c r="Z3213" s="15">
        <v>0.23599999999999999</v>
      </c>
      <c r="AA3213" s="15" t="s">
        <v>24385</v>
      </c>
      <c r="AB3213" s="15" t="s">
        <v>24386</v>
      </c>
      <c r="AC3213" s="15">
        <v>0</v>
      </c>
      <c r="AD3213" s="26">
        <v>42352</v>
      </c>
      <c r="AE3213" s="15" t="s">
        <v>183</v>
      </c>
      <c r="AF3213" s="15" t="s">
        <v>24394</v>
      </c>
      <c r="AG3213" s="16">
        <v>1</v>
      </c>
      <c r="AH3213" s="15" t="s">
        <v>24395</v>
      </c>
      <c r="AI3213" s="15" t="s">
        <v>78</v>
      </c>
      <c r="AJ3213" s="15">
        <v>10290.1696777</v>
      </c>
      <c r="AK3213" s="15">
        <v>408.61344927499999</v>
      </c>
      <c r="AL3213" s="15">
        <v>3106603.8925000001</v>
      </c>
      <c r="AM3213" s="15">
        <v>1414501.9340600001</v>
      </c>
      <c r="AN3213" s="19">
        <v>25700</v>
      </c>
      <c r="AO3213" s="19">
        <v>87100</v>
      </c>
      <c r="AP3213" s="19">
        <v>0</v>
      </c>
      <c r="AQ3213" s="19">
        <v>0</v>
      </c>
      <c r="AR3213" s="34">
        <f t="shared" si="653"/>
        <v>112800</v>
      </c>
      <c r="AS3213" s="34">
        <v>45000</v>
      </c>
      <c r="AT3213" s="34">
        <v>0</v>
      </c>
      <c r="AU3213" s="34">
        <v>23730</v>
      </c>
      <c r="AV3213" s="34">
        <v>0</v>
      </c>
      <c r="AW3213" s="35">
        <f t="shared" si="654"/>
        <v>68730</v>
      </c>
      <c r="AX3213" s="34">
        <f t="shared" si="655"/>
        <v>44070</v>
      </c>
      <c r="AY3213" s="36">
        <v>1.3258000000000001</v>
      </c>
      <c r="AZ3213" s="36">
        <v>2.0265</v>
      </c>
      <c r="BA3213" s="22"/>
      <c r="BB3213" s="19">
        <v>1128</v>
      </c>
      <c r="BC3213" s="34">
        <f t="shared" si="656"/>
        <v>584.28006000000005</v>
      </c>
      <c r="BD3213" s="34">
        <f t="shared" si="657"/>
        <v>893.07854999999995</v>
      </c>
      <c r="BE3213" s="38">
        <v>3.4819999999999997E-2</v>
      </c>
      <c r="BF3213" s="38">
        <f t="shared" si="650"/>
        <v>3.4819999999999997E-2</v>
      </c>
      <c r="BG3213" s="34">
        <v>20.3446316892</v>
      </c>
      <c r="BH3213" s="34">
        <v>31.096995110999995</v>
      </c>
      <c r="BI3213" s="34">
        <f t="shared" si="658"/>
        <v>563.93542831080003</v>
      </c>
      <c r="BJ3213" s="34">
        <f t="shared" si="659"/>
        <v>861.98155488899999</v>
      </c>
      <c r="BK3213" s="34">
        <v>0</v>
      </c>
      <c r="BL3213" s="34">
        <v>0</v>
      </c>
      <c r="BM3213" s="34">
        <f t="shared" si="660"/>
        <v>0</v>
      </c>
      <c r="BN3213" s="39">
        <f t="shared" si="651"/>
        <v>563.93542831080003</v>
      </c>
      <c r="BO3213" s="39">
        <f t="shared" si="652"/>
        <v>861.98155488899999</v>
      </c>
      <c r="BP3213" s="39">
        <f t="shared" si="661"/>
        <v>298.04612657819996</v>
      </c>
    </row>
    <row r="3214" spans="1:68" s="25" customFormat="1" ht="14.25" x14ac:dyDescent="0.2">
      <c r="A3214" s="14">
        <v>2112</v>
      </c>
      <c r="B3214" s="40"/>
      <c r="C3214" s="15" t="s">
        <v>176</v>
      </c>
      <c r="D3214" s="16">
        <v>20593</v>
      </c>
      <c r="E3214" s="15" t="s">
        <v>24396</v>
      </c>
      <c r="F3214" s="15" t="s">
        <v>24397</v>
      </c>
      <c r="G3214" s="17" t="s">
        <v>24398</v>
      </c>
      <c r="H3214" s="17" t="s">
        <v>24399</v>
      </c>
      <c r="I3214" s="17" t="s">
        <v>86</v>
      </c>
      <c r="J3214" s="15" t="s">
        <v>24400</v>
      </c>
      <c r="K3214" s="15" t="s">
        <v>10922</v>
      </c>
      <c r="L3214" s="18" t="s">
        <v>24401</v>
      </c>
      <c r="M3214" s="15" t="s">
        <v>24383</v>
      </c>
      <c r="N3214" s="15" t="s">
        <v>24384</v>
      </c>
      <c r="O3214" s="16">
        <v>510</v>
      </c>
      <c r="P3214" s="15" t="s">
        <v>118</v>
      </c>
      <c r="Q3214" s="15">
        <v>24900</v>
      </c>
      <c r="R3214" s="15">
        <v>108000</v>
      </c>
      <c r="S3214" s="15">
        <v>132900</v>
      </c>
      <c r="T3214" s="15">
        <v>0.22</v>
      </c>
      <c r="U3214" s="15" t="s">
        <v>18717</v>
      </c>
      <c r="V3214" s="15" t="s">
        <v>76</v>
      </c>
      <c r="W3214" s="16">
        <v>1</v>
      </c>
      <c r="X3214" s="16">
        <v>1</v>
      </c>
      <c r="Y3214" s="15">
        <v>9595</v>
      </c>
      <c r="Z3214" s="15">
        <v>0.22</v>
      </c>
      <c r="AA3214" s="15" t="s">
        <v>24385</v>
      </c>
      <c r="AB3214" s="15" t="s">
        <v>24386</v>
      </c>
      <c r="AC3214" s="15">
        <v>135000</v>
      </c>
      <c r="AD3214" s="26">
        <v>42201</v>
      </c>
      <c r="AE3214" s="15" t="s">
        <v>956</v>
      </c>
      <c r="AF3214" s="15" t="s">
        <v>13936</v>
      </c>
      <c r="AG3214" s="16">
        <v>1</v>
      </c>
      <c r="AH3214" s="15" t="s">
        <v>24402</v>
      </c>
      <c r="AI3214" s="15" t="s">
        <v>78</v>
      </c>
      <c r="AJ3214" s="15">
        <v>9595.4365234399993</v>
      </c>
      <c r="AK3214" s="15">
        <v>394.66756683800003</v>
      </c>
      <c r="AL3214" s="15">
        <v>3106694.9254200002</v>
      </c>
      <c r="AM3214" s="15">
        <v>1414502.1458099999</v>
      </c>
      <c r="AN3214" s="19">
        <v>0</v>
      </c>
      <c r="AO3214" s="19">
        <v>0</v>
      </c>
      <c r="AP3214" s="19">
        <v>24900</v>
      </c>
      <c r="AQ3214" s="19">
        <v>98600</v>
      </c>
      <c r="AR3214" s="34">
        <f t="shared" si="653"/>
        <v>123500</v>
      </c>
      <c r="AS3214" s="34">
        <v>0</v>
      </c>
      <c r="AT3214" s="34">
        <v>3000</v>
      </c>
      <c r="AU3214" s="34">
        <v>0</v>
      </c>
      <c r="AV3214" s="34">
        <v>0</v>
      </c>
      <c r="AW3214" s="35">
        <f t="shared" si="654"/>
        <v>3000</v>
      </c>
      <c r="AX3214" s="34">
        <f t="shared" si="655"/>
        <v>120500</v>
      </c>
      <c r="AY3214" s="36">
        <v>1.3258000000000001</v>
      </c>
      <c r="AZ3214" s="36">
        <v>2.0265</v>
      </c>
      <c r="BA3214" s="22"/>
      <c r="BB3214" s="19">
        <v>2470</v>
      </c>
      <c r="BC3214" s="34">
        <f t="shared" si="656"/>
        <v>1597.5890000000002</v>
      </c>
      <c r="BD3214" s="34">
        <f t="shared" si="657"/>
        <v>2441.9324999999999</v>
      </c>
      <c r="BE3214" s="38">
        <v>3.4819999999999997E-2</v>
      </c>
      <c r="BF3214" s="38">
        <f t="shared" si="650"/>
        <v>3.4819999999999997E-2</v>
      </c>
      <c r="BG3214" s="34">
        <v>0</v>
      </c>
      <c r="BH3214" s="34">
        <v>0</v>
      </c>
      <c r="BI3214" s="34">
        <f t="shared" si="658"/>
        <v>1597.5890000000002</v>
      </c>
      <c r="BJ3214" s="34">
        <f t="shared" si="659"/>
        <v>2441.9324999999999</v>
      </c>
      <c r="BK3214" s="34">
        <v>0</v>
      </c>
      <c r="BL3214" s="34">
        <v>32.727499999999964</v>
      </c>
      <c r="BM3214" s="34">
        <f t="shared" si="660"/>
        <v>32.727499999999964</v>
      </c>
      <c r="BN3214" s="39">
        <f t="shared" si="651"/>
        <v>1597.5890000000002</v>
      </c>
      <c r="BO3214" s="39">
        <f t="shared" si="652"/>
        <v>2409.2049999999999</v>
      </c>
      <c r="BP3214" s="39">
        <f t="shared" si="661"/>
        <v>811.61599999999976</v>
      </c>
    </row>
    <row r="3215" spans="1:68" s="25" customFormat="1" ht="14.25" x14ac:dyDescent="0.2">
      <c r="A3215" s="14">
        <v>2113</v>
      </c>
      <c r="B3215" s="40"/>
      <c r="C3215" s="15"/>
      <c r="D3215" s="16">
        <v>19042</v>
      </c>
      <c r="E3215" s="15" t="s">
        <v>24403</v>
      </c>
      <c r="F3215" s="15" t="s">
        <v>24404</v>
      </c>
      <c r="G3215" s="17" t="s">
        <v>24405</v>
      </c>
      <c r="H3215" s="17" t="s">
        <v>24406</v>
      </c>
      <c r="I3215" s="17" t="s">
        <v>88</v>
      </c>
      <c r="J3215" s="15" t="s">
        <v>24407</v>
      </c>
      <c r="K3215" s="15" t="s">
        <v>7592</v>
      </c>
      <c r="L3215" s="18" t="s">
        <v>24408</v>
      </c>
      <c r="M3215" s="15" t="s">
        <v>24383</v>
      </c>
      <c r="N3215" s="15" t="s">
        <v>24384</v>
      </c>
      <c r="O3215" s="16">
        <v>510</v>
      </c>
      <c r="P3215" s="15" t="s">
        <v>118</v>
      </c>
      <c r="Q3215" s="15">
        <v>24700</v>
      </c>
      <c r="R3215" s="15">
        <v>149100</v>
      </c>
      <c r="S3215" s="15">
        <v>173800</v>
      </c>
      <c r="T3215" s="15">
        <v>0.22</v>
      </c>
      <c r="U3215" s="15" t="s">
        <v>18717</v>
      </c>
      <c r="V3215" s="15" t="s">
        <v>76</v>
      </c>
      <c r="W3215" s="16">
        <v>1</v>
      </c>
      <c r="X3215" s="16">
        <v>0</v>
      </c>
      <c r="Y3215" s="15">
        <v>9438</v>
      </c>
      <c r="Z3215" s="15">
        <v>0.217</v>
      </c>
      <c r="AA3215" s="15" t="s">
        <v>24385</v>
      </c>
      <c r="AB3215" s="15" t="s">
        <v>24386</v>
      </c>
      <c r="AC3215" s="15">
        <v>0</v>
      </c>
      <c r="AD3215" s="15"/>
      <c r="AE3215" s="15" t="s">
        <v>298</v>
      </c>
      <c r="AF3215" s="15" t="s">
        <v>24409</v>
      </c>
      <c r="AG3215" s="16">
        <v>1</v>
      </c>
      <c r="AH3215" s="15" t="s">
        <v>24410</v>
      </c>
      <c r="AI3215" s="15" t="s">
        <v>78</v>
      </c>
      <c r="AJ3215" s="15">
        <v>9438.34106445</v>
      </c>
      <c r="AK3215" s="15">
        <v>389.60483700700001</v>
      </c>
      <c r="AL3215" s="15">
        <v>3106784.6571300002</v>
      </c>
      <c r="AM3215" s="15">
        <v>1414499.3304900001</v>
      </c>
      <c r="AN3215" s="19">
        <v>24700</v>
      </c>
      <c r="AO3215" s="19">
        <v>145000</v>
      </c>
      <c r="AP3215" s="19">
        <v>0</v>
      </c>
      <c r="AQ3215" s="19">
        <v>1400</v>
      </c>
      <c r="AR3215" s="34">
        <f t="shared" si="653"/>
        <v>171100</v>
      </c>
      <c r="AS3215" s="34">
        <v>45000</v>
      </c>
      <c r="AT3215" s="34">
        <v>3000</v>
      </c>
      <c r="AU3215" s="34">
        <v>43645</v>
      </c>
      <c r="AV3215" s="34">
        <v>0</v>
      </c>
      <c r="AW3215" s="35">
        <f t="shared" si="654"/>
        <v>91645</v>
      </c>
      <c r="AX3215" s="34">
        <f t="shared" si="655"/>
        <v>79455</v>
      </c>
      <c r="AY3215" s="36">
        <v>1.3258000000000001</v>
      </c>
      <c r="AZ3215" s="36">
        <v>2.0265</v>
      </c>
      <c r="BA3215" s="22"/>
      <c r="BB3215" s="19">
        <v>1739</v>
      </c>
      <c r="BC3215" s="34">
        <f t="shared" si="656"/>
        <v>1053.4143899999999</v>
      </c>
      <c r="BD3215" s="34">
        <f t="shared" si="657"/>
        <v>1610.1555749999998</v>
      </c>
      <c r="BE3215" s="38">
        <v>3.4819999999999997E-2</v>
      </c>
      <c r="BF3215" s="38">
        <f t="shared" si="650"/>
        <v>3.4819999999999997E-2</v>
      </c>
      <c r="BG3215" s="34">
        <v>36.033588075799997</v>
      </c>
      <c r="BH3215" s="34">
        <v>55.077738901499991</v>
      </c>
      <c r="BI3215" s="34">
        <f t="shared" si="658"/>
        <v>1017.3808019241999</v>
      </c>
      <c r="BJ3215" s="34">
        <f t="shared" si="659"/>
        <v>1555.0778360984998</v>
      </c>
      <c r="BK3215" s="34">
        <v>0</v>
      </c>
      <c r="BL3215" s="34">
        <v>0</v>
      </c>
      <c r="BM3215" s="34">
        <f t="shared" si="660"/>
        <v>0</v>
      </c>
      <c r="BN3215" s="39">
        <f t="shared" si="651"/>
        <v>1017.3808019241999</v>
      </c>
      <c r="BO3215" s="39">
        <f t="shared" si="652"/>
        <v>1555.0778360984998</v>
      </c>
      <c r="BP3215" s="39">
        <f t="shared" si="661"/>
        <v>537.69703417429992</v>
      </c>
    </row>
    <row r="3216" spans="1:68" s="25" customFormat="1" ht="14.25" x14ac:dyDescent="0.2">
      <c r="A3216" s="14">
        <v>2114</v>
      </c>
      <c r="B3216" s="40"/>
      <c r="C3216" s="15"/>
      <c r="D3216" s="16">
        <v>10243</v>
      </c>
      <c r="E3216" s="15" t="s">
        <v>24411</v>
      </c>
      <c r="F3216" s="15" t="s">
        <v>24412</v>
      </c>
      <c r="G3216" s="17" t="s">
        <v>24413</v>
      </c>
      <c r="H3216" s="17" t="s">
        <v>24414</v>
      </c>
      <c r="I3216" s="17" t="s">
        <v>86</v>
      </c>
      <c r="J3216" s="15" t="s">
        <v>24415</v>
      </c>
      <c r="K3216" s="15" t="s">
        <v>10361</v>
      </c>
      <c r="L3216" s="18" t="s">
        <v>24416</v>
      </c>
      <c r="M3216" s="15" t="s">
        <v>24383</v>
      </c>
      <c r="N3216" s="15" t="s">
        <v>24384</v>
      </c>
      <c r="O3216" s="16">
        <v>510</v>
      </c>
      <c r="P3216" s="15" t="s">
        <v>118</v>
      </c>
      <c r="Q3216" s="15">
        <v>20400</v>
      </c>
      <c r="R3216" s="15">
        <v>86600</v>
      </c>
      <c r="S3216" s="15">
        <v>107000</v>
      </c>
      <c r="T3216" s="15">
        <v>0.16</v>
      </c>
      <c r="U3216" s="15" t="s">
        <v>18717</v>
      </c>
      <c r="V3216" s="15" t="s">
        <v>76</v>
      </c>
      <c r="W3216" s="16">
        <v>1</v>
      </c>
      <c r="X3216" s="16">
        <v>1</v>
      </c>
      <c r="Y3216" s="15">
        <v>6849</v>
      </c>
      <c r="Z3216" s="15">
        <v>0.157</v>
      </c>
      <c r="AA3216" s="15" t="s">
        <v>24385</v>
      </c>
      <c r="AB3216" s="15" t="s">
        <v>24386</v>
      </c>
      <c r="AC3216" s="15">
        <v>93000</v>
      </c>
      <c r="AD3216" s="26">
        <v>38308</v>
      </c>
      <c r="AE3216" s="15" t="s">
        <v>119</v>
      </c>
      <c r="AF3216" s="15" t="s">
        <v>119</v>
      </c>
      <c r="AG3216" s="16">
        <v>1</v>
      </c>
      <c r="AH3216" s="15" t="s">
        <v>24417</v>
      </c>
      <c r="AI3216" s="15" t="s">
        <v>78</v>
      </c>
      <c r="AJ3216" s="15">
        <v>6849.2614746099998</v>
      </c>
      <c r="AK3216" s="15">
        <v>354.83538160000001</v>
      </c>
      <c r="AL3216" s="15">
        <v>3106866.88698</v>
      </c>
      <c r="AM3216" s="15">
        <v>1414506.22254</v>
      </c>
      <c r="AN3216" s="19">
        <v>20400</v>
      </c>
      <c r="AO3216" s="19">
        <v>93900</v>
      </c>
      <c r="AP3216" s="19">
        <v>0</v>
      </c>
      <c r="AQ3216" s="19">
        <v>0</v>
      </c>
      <c r="AR3216" s="34">
        <f t="shared" si="653"/>
        <v>114300</v>
      </c>
      <c r="AS3216" s="34">
        <v>45000</v>
      </c>
      <c r="AT3216" s="34">
        <v>3000</v>
      </c>
      <c r="AU3216" s="34">
        <v>24255</v>
      </c>
      <c r="AV3216" s="34">
        <v>0</v>
      </c>
      <c r="AW3216" s="35">
        <f t="shared" si="654"/>
        <v>72255</v>
      </c>
      <c r="AX3216" s="34">
        <f t="shared" si="655"/>
        <v>42045</v>
      </c>
      <c r="AY3216" s="36">
        <v>1.3258000000000001</v>
      </c>
      <c r="AZ3216" s="36">
        <v>2.0265</v>
      </c>
      <c r="BA3216" s="22"/>
      <c r="BB3216" s="19">
        <v>1143</v>
      </c>
      <c r="BC3216" s="34">
        <f t="shared" si="656"/>
        <v>557.43261000000007</v>
      </c>
      <c r="BD3216" s="34">
        <f t="shared" si="657"/>
        <v>852.04192499999999</v>
      </c>
      <c r="BE3216" s="38">
        <v>3.4819999999999997E-2</v>
      </c>
      <c r="BF3216" s="38">
        <f t="shared" si="650"/>
        <v>3.4819999999999997E-2</v>
      </c>
      <c r="BG3216" s="34">
        <v>19.409803480200001</v>
      </c>
      <c r="BH3216" s="34">
        <v>29.668099828499997</v>
      </c>
      <c r="BI3216" s="34">
        <f t="shared" si="658"/>
        <v>538.02280651980004</v>
      </c>
      <c r="BJ3216" s="34">
        <f t="shared" si="659"/>
        <v>822.37382517150002</v>
      </c>
      <c r="BK3216" s="34">
        <v>0</v>
      </c>
      <c r="BL3216" s="34">
        <v>0</v>
      </c>
      <c r="BM3216" s="34">
        <f t="shared" si="660"/>
        <v>0</v>
      </c>
      <c r="BN3216" s="39">
        <f t="shared" si="651"/>
        <v>538.02280651980004</v>
      </c>
      <c r="BO3216" s="39">
        <f t="shared" si="652"/>
        <v>822.37382517150002</v>
      </c>
      <c r="BP3216" s="39">
        <f t="shared" si="661"/>
        <v>284.35101865169997</v>
      </c>
    </row>
    <row r="3217" spans="1:68" s="25" customFormat="1" ht="14.25" x14ac:dyDescent="0.2">
      <c r="A3217" s="14">
        <v>2115</v>
      </c>
      <c r="B3217" s="40"/>
      <c r="C3217" s="15" t="s">
        <v>24418</v>
      </c>
      <c r="D3217" s="16">
        <v>34998</v>
      </c>
      <c r="E3217" s="15" t="s">
        <v>24419</v>
      </c>
      <c r="F3217" s="15" t="s">
        <v>24418</v>
      </c>
      <c r="G3217" s="17" t="s">
        <v>24420</v>
      </c>
      <c r="H3217" s="17" t="s">
        <v>24421</v>
      </c>
      <c r="I3217" s="17" t="s">
        <v>86</v>
      </c>
      <c r="J3217" s="15" t="s">
        <v>24422</v>
      </c>
      <c r="K3217" s="15" t="s">
        <v>1718</v>
      </c>
      <c r="L3217" s="18" t="s">
        <v>24423</v>
      </c>
      <c r="M3217" s="15" t="s">
        <v>24383</v>
      </c>
      <c r="N3217" s="15" t="s">
        <v>24384</v>
      </c>
      <c r="O3217" s="16">
        <v>510</v>
      </c>
      <c r="P3217" s="15" t="s">
        <v>118</v>
      </c>
      <c r="Q3217" s="15">
        <v>17900</v>
      </c>
      <c r="R3217" s="15">
        <v>107500</v>
      </c>
      <c r="S3217" s="15">
        <v>125400</v>
      </c>
      <c r="T3217" s="15">
        <v>0.17</v>
      </c>
      <c r="U3217" s="15" t="s">
        <v>18717</v>
      </c>
      <c r="V3217" s="15" t="s">
        <v>76</v>
      </c>
      <c r="W3217" s="16">
        <v>1</v>
      </c>
      <c r="X3217" s="16">
        <v>1</v>
      </c>
      <c r="Y3217" s="15">
        <v>9613</v>
      </c>
      <c r="Z3217" s="15">
        <v>0.221</v>
      </c>
      <c r="AA3217" s="15" t="s">
        <v>78</v>
      </c>
      <c r="AB3217" s="15" t="s">
        <v>78</v>
      </c>
      <c r="AC3217" s="15">
        <v>88000</v>
      </c>
      <c r="AD3217" s="26">
        <v>37701</v>
      </c>
      <c r="AE3217" s="15" t="s">
        <v>147</v>
      </c>
      <c r="AF3217" s="15" t="s">
        <v>24424</v>
      </c>
      <c r="AG3217" s="16">
        <v>1</v>
      </c>
      <c r="AH3217" s="15" t="s">
        <v>24425</v>
      </c>
      <c r="AI3217" s="15" t="s">
        <v>78</v>
      </c>
      <c r="AJ3217" s="15">
        <v>9613.0493164100008</v>
      </c>
      <c r="AK3217" s="15">
        <v>389.02473802999998</v>
      </c>
      <c r="AL3217" s="15">
        <v>3106949.9400399998</v>
      </c>
      <c r="AM3217" s="15">
        <v>1414493.9245</v>
      </c>
      <c r="AN3217" s="19">
        <v>17900</v>
      </c>
      <c r="AO3217" s="19">
        <v>112200</v>
      </c>
      <c r="AP3217" s="19">
        <v>0</v>
      </c>
      <c r="AQ3217" s="19">
        <v>0</v>
      </c>
      <c r="AR3217" s="34">
        <f t="shared" si="653"/>
        <v>130100</v>
      </c>
      <c r="AS3217" s="34">
        <v>45000</v>
      </c>
      <c r="AT3217" s="34">
        <v>3000</v>
      </c>
      <c r="AU3217" s="34">
        <v>29785</v>
      </c>
      <c r="AV3217" s="34">
        <v>0</v>
      </c>
      <c r="AW3217" s="35">
        <f t="shared" si="654"/>
        <v>77785</v>
      </c>
      <c r="AX3217" s="34">
        <f t="shared" si="655"/>
        <v>52315</v>
      </c>
      <c r="AY3217" s="36">
        <v>1.3258000000000001</v>
      </c>
      <c r="AZ3217" s="36">
        <v>2.0265</v>
      </c>
      <c r="BA3217" s="22"/>
      <c r="BB3217" s="19">
        <v>1301</v>
      </c>
      <c r="BC3217" s="34">
        <f t="shared" si="656"/>
        <v>693.59226999999998</v>
      </c>
      <c r="BD3217" s="34">
        <f t="shared" si="657"/>
        <v>1060.1634749999998</v>
      </c>
      <c r="BE3217" s="38">
        <v>3.4819999999999997E-2</v>
      </c>
      <c r="BF3217" s="38">
        <f t="shared" si="650"/>
        <v>3.4819999999999997E-2</v>
      </c>
      <c r="BG3217" s="34">
        <v>24.150882841399998</v>
      </c>
      <c r="BH3217" s="34">
        <v>36.914892199499988</v>
      </c>
      <c r="BI3217" s="34">
        <f t="shared" si="658"/>
        <v>669.44138715860004</v>
      </c>
      <c r="BJ3217" s="34">
        <f t="shared" si="659"/>
        <v>1023.2485828004999</v>
      </c>
      <c r="BK3217" s="34">
        <v>0</v>
      </c>
      <c r="BL3217" s="34">
        <v>0</v>
      </c>
      <c r="BM3217" s="34">
        <f t="shared" si="660"/>
        <v>0</v>
      </c>
      <c r="BN3217" s="39">
        <f t="shared" si="651"/>
        <v>669.44138715860004</v>
      </c>
      <c r="BO3217" s="39">
        <f t="shared" si="652"/>
        <v>1023.2485828004999</v>
      </c>
      <c r="BP3217" s="39">
        <f t="shared" si="661"/>
        <v>353.80719564189985</v>
      </c>
    </row>
    <row r="3218" spans="1:68" s="25" customFormat="1" ht="14.25" x14ac:dyDescent="0.2">
      <c r="A3218" s="14">
        <v>2116</v>
      </c>
      <c r="B3218" s="40"/>
      <c r="C3218" s="15"/>
      <c r="D3218" s="16">
        <v>36620</v>
      </c>
      <c r="E3218" s="15" t="s">
        <v>24426</v>
      </c>
      <c r="F3218" s="15" t="s">
        <v>24427</v>
      </c>
      <c r="G3218" s="17" t="s">
        <v>24428</v>
      </c>
      <c r="H3218" s="17" t="s">
        <v>24429</v>
      </c>
      <c r="I3218" s="17" t="s">
        <v>2934</v>
      </c>
      <c r="J3218" s="15" t="s">
        <v>24430</v>
      </c>
      <c r="K3218" s="15" t="s">
        <v>86</v>
      </c>
      <c r="L3218" s="18" t="s">
        <v>24431</v>
      </c>
      <c r="M3218" s="15" t="s">
        <v>24383</v>
      </c>
      <c r="N3218" s="15" t="s">
        <v>24384</v>
      </c>
      <c r="O3218" s="16">
        <v>510</v>
      </c>
      <c r="P3218" s="15" t="s">
        <v>118</v>
      </c>
      <c r="Q3218" s="15">
        <v>22900</v>
      </c>
      <c r="R3218" s="15">
        <v>91100</v>
      </c>
      <c r="S3218" s="15">
        <v>114000</v>
      </c>
      <c r="T3218" s="15">
        <v>0.19</v>
      </c>
      <c r="U3218" s="15" t="s">
        <v>18717</v>
      </c>
      <c r="V3218" s="15" t="s">
        <v>76</v>
      </c>
      <c r="W3218" s="16">
        <v>1</v>
      </c>
      <c r="X3218" s="16">
        <v>0</v>
      </c>
      <c r="Y3218" s="15">
        <v>7935</v>
      </c>
      <c r="Z3218" s="15">
        <v>0.182</v>
      </c>
      <c r="AA3218" s="15" t="s">
        <v>78</v>
      </c>
      <c r="AB3218" s="15" t="s">
        <v>78</v>
      </c>
      <c r="AC3218" s="15">
        <v>0</v>
      </c>
      <c r="AD3218" s="15"/>
      <c r="AE3218" s="15" t="s">
        <v>1813</v>
      </c>
      <c r="AF3218" s="15" t="s">
        <v>24432</v>
      </c>
      <c r="AG3218" s="16">
        <v>1</v>
      </c>
      <c r="AH3218" s="15" t="s">
        <v>24433</v>
      </c>
      <c r="AI3218" s="15" t="s">
        <v>78</v>
      </c>
      <c r="AJ3218" s="15">
        <v>7934.9462890599998</v>
      </c>
      <c r="AK3218" s="15">
        <v>384.191200047</v>
      </c>
      <c r="AL3218" s="15">
        <v>3106971.7154299999</v>
      </c>
      <c r="AM3218" s="15">
        <v>1414412.3347199999</v>
      </c>
      <c r="AN3218" s="19">
        <v>22900</v>
      </c>
      <c r="AO3218" s="19">
        <v>89500</v>
      </c>
      <c r="AP3218" s="19">
        <v>0</v>
      </c>
      <c r="AQ3218" s="19">
        <v>0</v>
      </c>
      <c r="AR3218" s="34">
        <f t="shared" si="653"/>
        <v>112400</v>
      </c>
      <c r="AS3218" s="34">
        <v>45000</v>
      </c>
      <c r="AT3218" s="34">
        <v>3000</v>
      </c>
      <c r="AU3218" s="34">
        <v>23590</v>
      </c>
      <c r="AV3218" s="34">
        <v>0</v>
      </c>
      <c r="AW3218" s="35">
        <f t="shared" si="654"/>
        <v>71590</v>
      </c>
      <c r="AX3218" s="34">
        <f t="shared" si="655"/>
        <v>40810</v>
      </c>
      <c r="AY3218" s="36">
        <v>1.3258000000000001</v>
      </c>
      <c r="AZ3218" s="36">
        <v>2.0265</v>
      </c>
      <c r="BA3218" s="22"/>
      <c r="BB3218" s="19">
        <v>1124</v>
      </c>
      <c r="BC3218" s="34">
        <f t="shared" si="656"/>
        <v>541.05898000000002</v>
      </c>
      <c r="BD3218" s="34">
        <f t="shared" si="657"/>
        <v>827.01465000000007</v>
      </c>
      <c r="BE3218" s="38">
        <v>3.4819999999999997E-2</v>
      </c>
      <c r="BF3218" s="38">
        <f t="shared" si="650"/>
        <v>3.4819999999999997E-2</v>
      </c>
      <c r="BG3218" s="34">
        <v>18.839673683599997</v>
      </c>
      <c r="BH3218" s="34">
        <v>28.796650112999998</v>
      </c>
      <c r="BI3218" s="34">
        <f t="shared" si="658"/>
        <v>522.21930631639998</v>
      </c>
      <c r="BJ3218" s="34">
        <f t="shared" si="659"/>
        <v>798.21799988700013</v>
      </c>
      <c r="BK3218" s="34">
        <v>0</v>
      </c>
      <c r="BL3218" s="34">
        <v>0</v>
      </c>
      <c r="BM3218" s="34">
        <f t="shared" si="660"/>
        <v>0</v>
      </c>
      <c r="BN3218" s="39">
        <f t="shared" si="651"/>
        <v>522.21930631639998</v>
      </c>
      <c r="BO3218" s="39">
        <f t="shared" si="652"/>
        <v>798.21799988700013</v>
      </c>
      <c r="BP3218" s="39">
        <f t="shared" si="661"/>
        <v>275.99869357060015</v>
      </c>
    </row>
    <row r="3219" spans="1:68" s="25" customFormat="1" ht="14.25" x14ac:dyDescent="0.2">
      <c r="A3219" s="14">
        <v>2117</v>
      </c>
      <c r="B3219" s="40"/>
      <c r="C3219" s="15"/>
      <c r="D3219" s="16">
        <v>8317</v>
      </c>
      <c r="E3219" s="15" t="s">
        <v>24434</v>
      </c>
      <c r="F3219" s="15" t="s">
        <v>24435</v>
      </c>
      <c r="G3219" s="17" t="s">
        <v>24436</v>
      </c>
      <c r="H3219" s="17" t="s">
        <v>24437</v>
      </c>
      <c r="I3219" s="17" t="s">
        <v>88</v>
      </c>
      <c r="J3219" s="15" t="s">
        <v>24438</v>
      </c>
      <c r="K3219" s="15" t="s">
        <v>1727</v>
      </c>
      <c r="L3219" s="18" t="s">
        <v>24439</v>
      </c>
      <c r="M3219" s="15" t="s">
        <v>24440</v>
      </c>
      <c r="N3219" s="15" t="s">
        <v>24441</v>
      </c>
      <c r="O3219" s="16">
        <v>511</v>
      </c>
      <c r="P3219" s="15" t="s">
        <v>569</v>
      </c>
      <c r="Q3219" s="15">
        <v>47500</v>
      </c>
      <c r="R3219" s="15">
        <v>114300</v>
      </c>
      <c r="S3219" s="15">
        <v>161800</v>
      </c>
      <c r="T3219" s="15">
        <v>1.55</v>
      </c>
      <c r="U3219" s="15" t="s">
        <v>18717</v>
      </c>
      <c r="V3219" s="15" t="s">
        <v>76</v>
      </c>
      <c r="W3219" s="16">
        <v>1</v>
      </c>
      <c r="X3219" s="16">
        <v>1</v>
      </c>
      <c r="Y3219" s="15">
        <v>64034</v>
      </c>
      <c r="Z3219" s="15">
        <v>1.47</v>
      </c>
      <c r="AA3219" s="15" t="s">
        <v>78</v>
      </c>
      <c r="AB3219" s="15" t="s">
        <v>78</v>
      </c>
      <c r="AC3219" s="15">
        <v>175000</v>
      </c>
      <c r="AD3219" s="26">
        <v>37803</v>
      </c>
      <c r="AE3219" s="15" t="s">
        <v>119</v>
      </c>
      <c r="AF3219" s="15" t="s">
        <v>119</v>
      </c>
      <c r="AG3219" s="16">
        <v>1</v>
      </c>
      <c r="AH3219" s="15" t="s">
        <v>24442</v>
      </c>
      <c r="AI3219" s="15" t="s">
        <v>78</v>
      </c>
      <c r="AJ3219" s="15">
        <v>64034.1640625</v>
      </c>
      <c r="AK3219" s="15">
        <v>1012.66832823</v>
      </c>
      <c r="AL3219" s="15">
        <v>3107135.0428200001</v>
      </c>
      <c r="AM3219" s="15">
        <v>1414411.01782</v>
      </c>
      <c r="AN3219" s="19">
        <v>45000</v>
      </c>
      <c r="AO3219" s="19">
        <v>124400</v>
      </c>
      <c r="AP3219" s="19">
        <v>2500</v>
      </c>
      <c r="AQ3219" s="19">
        <v>300</v>
      </c>
      <c r="AR3219" s="34">
        <f t="shared" si="653"/>
        <v>172200</v>
      </c>
      <c r="AS3219" s="34">
        <v>45000</v>
      </c>
      <c r="AT3219" s="34">
        <v>3000</v>
      </c>
      <c r="AU3219" s="34">
        <v>43540</v>
      </c>
      <c r="AV3219" s="34">
        <v>0</v>
      </c>
      <c r="AW3219" s="35">
        <f t="shared" si="654"/>
        <v>91540</v>
      </c>
      <c r="AX3219" s="34">
        <f t="shared" si="655"/>
        <v>80660</v>
      </c>
      <c r="AY3219" s="36">
        <v>1.3258000000000001</v>
      </c>
      <c r="AZ3219" s="36">
        <v>2.0265</v>
      </c>
      <c r="BA3219" s="22"/>
      <c r="BB3219" s="19">
        <v>1778</v>
      </c>
      <c r="BC3219" s="34">
        <f t="shared" si="656"/>
        <v>1069.3902800000001</v>
      </c>
      <c r="BD3219" s="34">
        <f t="shared" si="657"/>
        <v>1634.5749000000001</v>
      </c>
      <c r="BE3219" s="38">
        <v>3.4819999999999997E-2</v>
      </c>
      <c r="BF3219" s="38">
        <f t="shared" si="650"/>
        <v>3.4819999999999997E-2</v>
      </c>
      <c r="BG3219" s="34">
        <v>35.9435675816</v>
      </c>
      <c r="BH3219" s="34">
        <v>54.940141578000002</v>
      </c>
      <c r="BI3219" s="34">
        <f t="shared" si="658"/>
        <v>1033.4467124184</v>
      </c>
      <c r="BJ3219" s="34">
        <f t="shared" si="659"/>
        <v>1579.634758422</v>
      </c>
      <c r="BK3219" s="34">
        <v>0</v>
      </c>
      <c r="BL3219" s="34">
        <v>0</v>
      </c>
      <c r="BM3219" s="34">
        <f t="shared" si="660"/>
        <v>0</v>
      </c>
      <c r="BN3219" s="39">
        <f t="shared" si="651"/>
        <v>1033.4467124184</v>
      </c>
      <c r="BO3219" s="39">
        <f t="shared" si="652"/>
        <v>1579.634758422</v>
      </c>
      <c r="BP3219" s="39">
        <f t="shared" si="661"/>
        <v>546.18804600359999</v>
      </c>
    </row>
    <row r="3220" spans="1:68" s="25" customFormat="1" ht="14.25" x14ac:dyDescent="0.2">
      <c r="A3220" s="14">
        <v>2118</v>
      </c>
      <c r="B3220" s="40"/>
      <c r="C3220" s="15"/>
      <c r="D3220" s="16">
        <v>8983</v>
      </c>
      <c r="E3220" s="15" t="s">
        <v>24443</v>
      </c>
      <c r="F3220" s="15" t="s">
        <v>24444</v>
      </c>
      <c r="G3220" s="17" t="s">
        <v>24445</v>
      </c>
      <c r="H3220" s="17" t="s">
        <v>24446</v>
      </c>
      <c r="I3220" s="17" t="s">
        <v>86</v>
      </c>
      <c r="J3220" s="15" t="s">
        <v>24447</v>
      </c>
      <c r="K3220" s="15" t="s">
        <v>321</v>
      </c>
      <c r="L3220" s="18" t="s">
        <v>24448</v>
      </c>
      <c r="M3220" s="15" t="s">
        <v>24383</v>
      </c>
      <c r="N3220" s="15" t="s">
        <v>24384</v>
      </c>
      <c r="O3220" s="16">
        <v>510</v>
      </c>
      <c r="P3220" s="15" t="s">
        <v>118</v>
      </c>
      <c r="Q3220" s="15">
        <v>26100</v>
      </c>
      <c r="R3220" s="15">
        <v>91100</v>
      </c>
      <c r="S3220" s="15">
        <v>117200</v>
      </c>
      <c r="T3220" s="15">
        <v>0.24</v>
      </c>
      <c r="U3220" s="15" t="s">
        <v>18717</v>
      </c>
      <c r="V3220" s="15" t="s">
        <v>76</v>
      </c>
      <c r="W3220" s="16">
        <v>1</v>
      </c>
      <c r="X3220" s="16">
        <v>0</v>
      </c>
      <c r="Y3220" s="15">
        <v>11462</v>
      </c>
      <c r="Z3220" s="15">
        <v>0.26300000000000001</v>
      </c>
      <c r="AA3220" s="15" t="s">
        <v>24385</v>
      </c>
      <c r="AB3220" s="15" t="s">
        <v>24386</v>
      </c>
      <c r="AC3220" s="15">
        <v>0</v>
      </c>
      <c r="AD3220" s="15"/>
      <c r="AE3220" s="15" t="s">
        <v>1555</v>
      </c>
      <c r="AF3220" s="15" t="s">
        <v>24449</v>
      </c>
      <c r="AG3220" s="16">
        <v>1</v>
      </c>
      <c r="AH3220" s="15" t="s">
        <v>24450</v>
      </c>
      <c r="AI3220" s="15" t="s">
        <v>78</v>
      </c>
      <c r="AJ3220" s="15">
        <v>11461.5336914</v>
      </c>
      <c r="AK3220" s="15">
        <v>436.31700177900001</v>
      </c>
      <c r="AL3220" s="15">
        <v>3106954.46894</v>
      </c>
      <c r="AM3220" s="15">
        <v>1414332.9462299999</v>
      </c>
      <c r="AN3220" s="19">
        <v>26100</v>
      </c>
      <c r="AO3220" s="19">
        <v>87300</v>
      </c>
      <c r="AP3220" s="19">
        <v>0</v>
      </c>
      <c r="AQ3220" s="19">
        <v>1200</v>
      </c>
      <c r="AR3220" s="34">
        <f t="shared" si="653"/>
        <v>114600</v>
      </c>
      <c r="AS3220" s="34">
        <v>45000</v>
      </c>
      <c r="AT3220" s="34">
        <v>3000</v>
      </c>
      <c r="AU3220" s="34">
        <v>23940</v>
      </c>
      <c r="AV3220" s="34">
        <v>0</v>
      </c>
      <c r="AW3220" s="35">
        <f t="shared" si="654"/>
        <v>71940</v>
      </c>
      <c r="AX3220" s="34">
        <f t="shared" si="655"/>
        <v>42660</v>
      </c>
      <c r="AY3220" s="36">
        <v>1.3258000000000001</v>
      </c>
      <c r="AZ3220" s="36">
        <v>2.0265</v>
      </c>
      <c r="BA3220" s="22"/>
      <c r="BB3220" s="19">
        <v>1170</v>
      </c>
      <c r="BC3220" s="34">
        <f t="shared" si="656"/>
        <v>565.5862800000001</v>
      </c>
      <c r="BD3220" s="34">
        <f t="shared" si="657"/>
        <v>864.50490000000002</v>
      </c>
      <c r="BE3220" s="38">
        <v>3.4819999999999997E-2</v>
      </c>
      <c r="BF3220" s="38">
        <f t="shared" si="650"/>
        <v>3.4819999999999997E-2</v>
      </c>
      <c r="BG3220" s="34">
        <v>19.139741997599998</v>
      </c>
      <c r="BH3220" s="34">
        <v>29.255307857999998</v>
      </c>
      <c r="BI3220" s="34">
        <f t="shared" si="658"/>
        <v>546.44653800240008</v>
      </c>
      <c r="BJ3220" s="34">
        <f t="shared" si="659"/>
        <v>835.24959214199998</v>
      </c>
      <c r="BK3220" s="34">
        <v>0</v>
      </c>
      <c r="BL3220" s="34">
        <v>0</v>
      </c>
      <c r="BM3220" s="34">
        <f t="shared" si="660"/>
        <v>0</v>
      </c>
      <c r="BN3220" s="39">
        <f t="shared" si="651"/>
        <v>546.44653800240008</v>
      </c>
      <c r="BO3220" s="39">
        <f t="shared" si="652"/>
        <v>835.24959214199998</v>
      </c>
      <c r="BP3220" s="39">
        <f t="shared" si="661"/>
        <v>288.80305413959991</v>
      </c>
    </row>
    <row r="3221" spans="1:68" s="25" customFormat="1" ht="14.25" x14ac:dyDescent="0.2">
      <c r="A3221" s="14">
        <v>2119</v>
      </c>
      <c r="B3221" s="40"/>
      <c r="C3221" s="15"/>
      <c r="D3221" s="16">
        <v>10517</v>
      </c>
      <c r="E3221" s="15" t="s">
        <v>24451</v>
      </c>
      <c r="F3221" s="15" t="s">
        <v>24452</v>
      </c>
      <c r="G3221" s="17" t="s">
        <v>24453</v>
      </c>
      <c r="H3221" s="17" t="s">
        <v>24454</v>
      </c>
      <c r="I3221" s="17" t="s">
        <v>88</v>
      </c>
      <c r="J3221" s="15" t="s">
        <v>24455</v>
      </c>
      <c r="K3221" s="15" t="s">
        <v>70</v>
      </c>
      <c r="L3221" s="18" t="s">
        <v>24456</v>
      </c>
      <c r="M3221" s="15" t="s">
        <v>24383</v>
      </c>
      <c r="N3221" s="15" t="s">
        <v>24384</v>
      </c>
      <c r="O3221" s="16">
        <v>510</v>
      </c>
      <c r="P3221" s="15" t="s">
        <v>118</v>
      </c>
      <c r="Q3221" s="15">
        <v>19900</v>
      </c>
      <c r="R3221" s="15">
        <v>93500</v>
      </c>
      <c r="S3221" s="15">
        <v>113400</v>
      </c>
      <c r="T3221" s="15">
        <v>0.16</v>
      </c>
      <c r="U3221" s="15" t="s">
        <v>18717</v>
      </c>
      <c r="V3221" s="15" t="s">
        <v>76</v>
      </c>
      <c r="W3221" s="16">
        <v>1</v>
      </c>
      <c r="X3221" s="16">
        <v>1</v>
      </c>
      <c r="Y3221" s="15">
        <v>7247</v>
      </c>
      <c r="Z3221" s="15">
        <v>0.16600000000000001</v>
      </c>
      <c r="AA3221" s="15" t="s">
        <v>24385</v>
      </c>
      <c r="AB3221" s="15" t="s">
        <v>24386</v>
      </c>
      <c r="AC3221" s="15">
        <v>72000</v>
      </c>
      <c r="AD3221" s="26">
        <v>41677</v>
      </c>
      <c r="AE3221" s="15" t="s">
        <v>2449</v>
      </c>
      <c r="AF3221" s="15" t="s">
        <v>24457</v>
      </c>
      <c r="AG3221" s="16">
        <v>1</v>
      </c>
      <c r="AH3221" s="15" t="s">
        <v>24458</v>
      </c>
      <c r="AI3221" s="15" t="s">
        <v>78</v>
      </c>
      <c r="AJ3221" s="15">
        <v>7246.9599609400002</v>
      </c>
      <c r="AK3221" s="15">
        <v>365.94172073499999</v>
      </c>
      <c r="AL3221" s="15">
        <v>3106862.0381800001</v>
      </c>
      <c r="AM3221" s="15">
        <v>1414332.6068299999</v>
      </c>
      <c r="AN3221" s="19">
        <v>19900</v>
      </c>
      <c r="AO3221" s="19">
        <v>91000</v>
      </c>
      <c r="AP3221" s="19">
        <v>0</v>
      </c>
      <c r="AQ3221" s="19">
        <v>0</v>
      </c>
      <c r="AR3221" s="34">
        <f t="shared" si="653"/>
        <v>110900</v>
      </c>
      <c r="AS3221" s="34">
        <v>45000</v>
      </c>
      <c r="AT3221" s="34">
        <v>0</v>
      </c>
      <c r="AU3221" s="34">
        <v>23065</v>
      </c>
      <c r="AV3221" s="34">
        <v>0</v>
      </c>
      <c r="AW3221" s="35">
        <f t="shared" si="654"/>
        <v>68065</v>
      </c>
      <c r="AX3221" s="34">
        <f t="shared" si="655"/>
        <v>42835</v>
      </c>
      <c r="AY3221" s="36">
        <v>1.3258000000000001</v>
      </c>
      <c r="AZ3221" s="36">
        <v>2.0265</v>
      </c>
      <c r="BA3221" s="22"/>
      <c r="BB3221" s="19">
        <v>1109</v>
      </c>
      <c r="BC3221" s="34">
        <f t="shared" si="656"/>
        <v>567.90643000000011</v>
      </c>
      <c r="BD3221" s="34">
        <f t="shared" si="657"/>
        <v>868.05127500000003</v>
      </c>
      <c r="BE3221" s="38">
        <v>3.4819999999999997E-2</v>
      </c>
      <c r="BF3221" s="38">
        <f t="shared" si="650"/>
        <v>3.4819999999999997E-2</v>
      </c>
      <c r="BG3221" s="34">
        <v>19.774501892600004</v>
      </c>
      <c r="BH3221" s="34">
        <v>30.225545395499999</v>
      </c>
      <c r="BI3221" s="34">
        <f t="shared" si="658"/>
        <v>548.13192810740009</v>
      </c>
      <c r="BJ3221" s="34">
        <f t="shared" si="659"/>
        <v>837.8257296045</v>
      </c>
      <c r="BK3221" s="34">
        <v>0</v>
      </c>
      <c r="BL3221" s="34">
        <v>0</v>
      </c>
      <c r="BM3221" s="34">
        <f t="shared" si="660"/>
        <v>0</v>
      </c>
      <c r="BN3221" s="39">
        <f t="shared" si="651"/>
        <v>548.13192810740009</v>
      </c>
      <c r="BO3221" s="39">
        <f t="shared" si="652"/>
        <v>837.8257296045</v>
      </c>
      <c r="BP3221" s="39">
        <f t="shared" si="661"/>
        <v>289.69380149709991</v>
      </c>
    </row>
    <row r="3222" spans="1:68" s="25" customFormat="1" ht="14.25" x14ac:dyDescent="0.2">
      <c r="A3222" s="14">
        <v>2120</v>
      </c>
      <c r="B3222" s="40"/>
      <c r="C3222" s="15"/>
      <c r="D3222" s="16">
        <v>17938</v>
      </c>
      <c r="E3222" s="15" t="s">
        <v>24459</v>
      </c>
      <c r="F3222" s="15" t="s">
        <v>24460</v>
      </c>
      <c r="G3222" s="17" t="s">
        <v>24461</v>
      </c>
      <c r="H3222" s="17" t="s">
        <v>24462</v>
      </c>
      <c r="I3222" s="17" t="s">
        <v>86</v>
      </c>
      <c r="J3222" s="15" t="s">
        <v>24463</v>
      </c>
      <c r="K3222" s="15" t="s">
        <v>3213</v>
      </c>
      <c r="L3222" s="18" t="s">
        <v>24464</v>
      </c>
      <c r="M3222" s="15" t="s">
        <v>24383</v>
      </c>
      <c r="N3222" s="15" t="s">
        <v>24384</v>
      </c>
      <c r="O3222" s="16">
        <v>510</v>
      </c>
      <c r="P3222" s="15" t="s">
        <v>118</v>
      </c>
      <c r="Q3222" s="15">
        <v>24900</v>
      </c>
      <c r="R3222" s="15">
        <v>95600</v>
      </c>
      <c r="S3222" s="15">
        <v>120500</v>
      </c>
      <c r="T3222" s="15">
        <v>0.22</v>
      </c>
      <c r="U3222" s="15" t="s">
        <v>18717</v>
      </c>
      <c r="V3222" s="15" t="s">
        <v>76</v>
      </c>
      <c r="W3222" s="16">
        <v>1</v>
      </c>
      <c r="X3222" s="16">
        <v>1</v>
      </c>
      <c r="Y3222" s="15">
        <v>9883</v>
      </c>
      <c r="Z3222" s="15">
        <v>0.22700000000000001</v>
      </c>
      <c r="AA3222" s="15" t="s">
        <v>24385</v>
      </c>
      <c r="AB3222" s="15" t="s">
        <v>24386</v>
      </c>
      <c r="AC3222" s="15">
        <v>129900</v>
      </c>
      <c r="AD3222" s="26">
        <v>42460</v>
      </c>
      <c r="AE3222" s="15" t="s">
        <v>137</v>
      </c>
      <c r="AF3222" s="15" t="s">
        <v>23706</v>
      </c>
      <c r="AG3222" s="16">
        <v>1</v>
      </c>
      <c r="AH3222" s="15" t="s">
        <v>24465</v>
      </c>
      <c r="AI3222" s="15" t="s">
        <v>78</v>
      </c>
      <c r="AJ3222" s="15">
        <v>9882.77612305</v>
      </c>
      <c r="AK3222" s="15">
        <v>398.77281751999999</v>
      </c>
      <c r="AL3222" s="15">
        <v>3106779.15442</v>
      </c>
      <c r="AM3222" s="15">
        <v>1414346.4930499999</v>
      </c>
      <c r="AN3222" s="19">
        <v>24900</v>
      </c>
      <c r="AO3222" s="19">
        <v>98000</v>
      </c>
      <c r="AP3222" s="19">
        <v>0</v>
      </c>
      <c r="AQ3222" s="19">
        <v>0</v>
      </c>
      <c r="AR3222" s="34">
        <f t="shared" si="653"/>
        <v>122900</v>
      </c>
      <c r="AS3222" s="34">
        <v>45000</v>
      </c>
      <c r="AT3222" s="34">
        <v>3000</v>
      </c>
      <c r="AU3222" s="34">
        <v>27265</v>
      </c>
      <c r="AV3222" s="34">
        <v>0</v>
      </c>
      <c r="AW3222" s="35">
        <f t="shared" si="654"/>
        <v>75265</v>
      </c>
      <c r="AX3222" s="34">
        <f t="shared" si="655"/>
        <v>47635</v>
      </c>
      <c r="AY3222" s="36">
        <v>1.3258000000000001</v>
      </c>
      <c r="AZ3222" s="36">
        <v>2.0265</v>
      </c>
      <c r="BA3222" s="22"/>
      <c r="BB3222" s="19">
        <v>1229</v>
      </c>
      <c r="BC3222" s="34">
        <f t="shared" si="656"/>
        <v>631.54483000000005</v>
      </c>
      <c r="BD3222" s="34">
        <f t="shared" si="657"/>
        <v>965.32327500000008</v>
      </c>
      <c r="BE3222" s="38">
        <v>3.4819999999999997E-2</v>
      </c>
      <c r="BF3222" s="38">
        <f t="shared" si="650"/>
        <v>3.4819999999999997E-2</v>
      </c>
      <c r="BG3222" s="34">
        <v>21.990390980600001</v>
      </c>
      <c r="BH3222" s="34">
        <v>33.612556435499997</v>
      </c>
      <c r="BI3222" s="34">
        <f t="shared" si="658"/>
        <v>609.55443901940009</v>
      </c>
      <c r="BJ3222" s="34">
        <f t="shared" si="659"/>
        <v>931.7107185645001</v>
      </c>
      <c r="BK3222" s="34">
        <v>0</v>
      </c>
      <c r="BL3222" s="34">
        <v>0</v>
      </c>
      <c r="BM3222" s="34">
        <f t="shared" si="660"/>
        <v>0</v>
      </c>
      <c r="BN3222" s="39">
        <f t="shared" si="651"/>
        <v>609.55443901940009</v>
      </c>
      <c r="BO3222" s="39">
        <f t="shared" si="652"/>
        <v>931.7107185645001</v>
      </c>
      <c r="BP3222" s="39">
        <f t="shared" si="661"/>
        <v>322.15627954510001</v>
      </c>
    </row>
    <row r="3223" spans="1:68" s="25" customFormat="1" ht="14.25" x14ac:dyDescent="0.2">
      <c r="A3223" s="14">
        <v>2121</v>
      </c>
      <c r="B3223" s="40"/>
      <c r="C3223" s="15"/>
      <c r="D3223" s="16">
        <v>13859</v>
      </c>
      <c r="E3223" s="15" t="s">
        <v>24466</v>
      </c>
      <c r="F3223" s="15" t="s">
        <v>24467</v>
      </c>
      <c r="G3223" s="17" t="s">
        <v>24468</v>
      </c>
      <c r="H3223" s="17" t="s">
        <v>24469</v>
      </c>
      <c r="I3223" s="17" t="s">
        <v>86</v>
      </c>
      <c r="J3223" s="15" t="s">
        <v>24470</v>
      </c>
      <c r="K3223" s="15" t="s">
        <v>7759</v>
      </c>
      <c r="L3223" s="18" t="s">
        <v>24471</v>
      </c>
      <c r="M3223" s="15" t="s">
        <v>24383</v>
      </c>
      <c r="N3223" s="15" t="s">
        <v>24384</v>
      </c>
      <c r="O3223" s="16">
        <v>510</v>
      </c>
      <c r="P3223" s="15" t="s">
        <v>118</v>
      </c>
      <c r="Q3223" s="15">
        <v>25800</v>
      </c>
      <c r="R3223" s="15">
        <v>90200</v>
      </c>
      <c r="S3223" s="15">
        <v>116000</v>
      </c>
      <c r="T3223" s="15">
        <v>0.23</v>
      </c>
      <c r="U3223" s="15" t="s">
        <v>18717</v>
      </c>
      <c r="V3223" s="15" t="s">
        <v>76</v>
      </c>
      <c r="W3223" s="16">
        <v>1</v>
      </c>
      <c r="X3223" s="16">
        <v>1</v>
      </c>
      <c r="Y3223" s="15">
        <v>9941</v>
      </c>
      <c r="Z3223" s="15">
        <v>0.22800000000000001</v>
      </c>
      <c r="AA3223" s="15" t="s">
        <v>24385</v>
      </c>
      <c r="AB3223" s="15" t="s">
        <v>24386</v>
      </c>
      <c r="AC3223" s="15">
        <v>107000</v>
      </c>
      <c r="AD3223" s="26">
        <v>41425</v>
      </c>
      <c r="AE3223" s="15" t="s">
        <v>298</v>
      </c>
      <c r="AF3223" s="15" t="s">
        <v>24472</v>
      </c>
      <c r="AG3223" s="16">
        <v>1</v>
      </c>
      <c r="AH3223" s="15" t="s">
        <v>24473</v>
      </c>
      <c r="AI3223" s="15" t="s">
        <v>78</v>
      </c>
      <c r="AJ3223" s="15">
        <v>9941.2980957</v>
      </c>
      <c r="AK3223" s="15">
        <v>448.96981474400002</v>
      </c>
      <c r="AL3223" s="15">
        <v>3106687.3870799998</v>
      </c>
      <c r="AM3223" s="15">
        <v>1414347.31709</v>
      </c>
      <c r="AN3223" s="19">
        <v>25800</v>
      </c>
      <c r="AO3223" s="19">
        <v>87800</v>
      </c>
      <c r="AP3223" s="19">
        <v>0</v>
      </c>
      <c r="AQ3223" s="19">
        <v>0</v>
      </c>
      <c r="AR3223" s="34">
        <f t="shared" si="653"/>
        <v>113600</v>
      </c>
      <c r="AS3223" s="34">
        <v>45000</v>
      </c>
      <c r="AT3223" s="34">
        <v>3000</v>
      </c>
      <c r="AU3223" s="34">
        <v>24010</v>
      </c>
      <c r="AV3223" s="34">
        <v>0</v>
      </c>
      <c r="AW3223" s="35">
        <f t="shared" si="654"/>
        <v>72010</v>
      </c>
      <c r="AX3223" s="34">
        <f t="shared" si="655"/>
        <v>41590</v>
      </c>
      <c r="AY3223" s="36">
        <v>1.3258000000000001</v>
      </c>
      <c r="AZ3223" s="36">
        <v>2.0265</v>
      </c>
      <c r="BA3223" s="22"/>
      <c r="BB3223" s="19">
        <v>1136</v>
      </c>
      <c r="BC3223" s="34">
        <f t="shared" si="656"/>
        <v>551.40021999999999</v>
      </c>
      <c r="BD3223" s="34">
        <f t="shared" si="657"/>
        <v>842.82134999999994</v>
      </c>
      <c r="BE3223" s="38">
        <v>3.4819999999999997E-2</v>
      </c>
      <c r="BF3223" s="38">
        <f t="shared" si="650"/>
        <v>3.4819999999999997E-2</v>
      </c>
      <c r="BG3223" s="34">
        <v>19.199755660399997</v>
      </c>
      <c r="BH3223" s="34">
        <v>29.347039406999997</v>
      </c>
      <c r="BI3223" s="34">
        <f t="shared" si="658"/>
        <v>532.20046433959999</v>
      </c>
      <c r="BJ3223" s="34">
        <f t="shared" si="659"/>
        <v>813.47431059299993</v>
      </c>
      <c r="BK3223" s="34">
        <v>0</v>
      </c>
      <c r="BL3223" s="34">
        <v>0</v>
      </c>
      <c r="BM3223" s="34">
        <f t="shared" si="660"/>
        <v>0</v>
      </c>
      <c r="BN3223" s="39">
        <f t="shared" si="651"/>
        <v>532.20046433959999</v>
      </c>
      <c r="BO3223" s="39">
        <f t="shared" si="652"/>
        <v>813.47431059299993</v>
      </c>
      <c r="BP3223" s="39">
        <f t="shared" si="661"/>
        <v>281.27384625339994</v>
      </c>
    </row>
    <row r="3224" spans="1:68" s="25" customFormat="1" ht="14.25" x14ac:dyDescent="0.2">
      <c r="A3224" s="14">
        <v>2122</v>
      </c>
      <c r="B3224" s="40"/>
      <c r="C3224" s="15" t="s">
        <v>24474</v>
      </c>
      <c r="D3224" s="16">
        <v>222</v>
      </c>
      <c r="E3224" s="15" t="s">
        <v>24475</v>
      </c>
      <c r="F3224" s="15" t="s">
        <v>24474</v>
      </c>
      <c r="G3224" s="17" t="s">
        <v>24476</v>
      </c>
      <c r="H3224" s="17" t="s">
        <v>24477</v>
      </c>
      <c r="I3224" s="17" t="s">
        <v>86</v>
      </c>
      <c r="J3224" s="15" t="s">
        <v>24478</v>
      </c>
      <c r="K3224" s="15" t="s">
        <v>2681</v>
      </c>
      <c r="L3224" s="18" t="s">
        <v>24479</v>
      </c>
      <c r="M3224" s="15" t="s">
        <v>24383</v>
      </c>
      <c r="N3224" s="15" t="s">
        <v>24384</v>
      </c>
      <c r="O3224" s="16">
        <v>510</v>
      </c>
      <c r="P3224" s="15" t="s">
        <v>118</v>
      </c>
      <c r="Q3224" s="15">
        <v>27400</v>
      </c>
      <c r="R3224" s="15">
        <v>111700</v>
      </c>
      <c r="S3224" s="15">
        <v>139100</v>
      </c>
      <c r="T3224" s="15">
        <v>0.26</v>
      </c>
      <c r="U3224" s="15" t="s">
        <v>18717</v>
      </c>
      <c r="V3224" s="15" t="s">
        <v>76</v>
      </c>
      <c r="W3224" s="16">
        <v>1</v>
      </c>
      <c r="X3224" s="16">
        <v>1</v>
      </c>
      <c r="Y3224" s="15">
        <v>11731</v>
      </c>
      <c r="Z3224" s="15">
        <v>0.26900000000000002</v>
      </c>
      <c r="AA3224" s="15" t="s">
        <v>24385</v>
      </c>
      <c r="AB3224" s="15" t="s">
        <v>24386</v>
      </c>
      <c r="AC3224" s="15">
        <v>135000</v>
      </c>
      <c r="AD3224" s="26">
        <v>41010</v>
      </c>
      <c r="AE3224" s="15" t="s">
        <v>119</v>
      </c>
      <c r="AF3224" s="15" t="s">
        <v>119</v>
      </c>
      <c r="AG3224" s="16">
        <v>1</v>
      </c>
      <c r="AH3224" s="15" t="s">
        <v>24480</v>
      </c>
      <c r="AI3224" s="15" t="s">
        <v>78</v>
      </c>
      <c r="AJ3224" s="15">
        <v>11730.8566895</v>
      </c>
      <c r="AK3224" s="15">
        <v>440.85403038099997</v>
      </c>
      <c r="AL3224" s="15">
        <v>3106599.9922000002</v>
      </c>
      <c r="AM3224" s="15">
        <v>1414335.08922</v>
      </c>
      <c r="AN3224" s="19">
        <v>27400</v>
      </c>
      <c r="AO3224" s="19">
        <v>110300</v>
      </c>
      <c r="AP3224" s="19">
        <v>0</v>
      </c>
      <c r="AQ3224" s="19">
        <v>0</v>
      </c>
      <c r="AR3224" s="34">
        <f t="shared" si="653"/>
        <v>137700</v>
      </c>
      <c r="AS3224" s="34">
        <v>45000</v>
      </c>
      <c r="AT3224" s="34">
        <v>3000</v>
      </c>
      <c r="AU3224" s="34">
        <v>32445</v>
      </c>
      <c r="AV3224" s="34">
        <v>0</v>
      </c>
      <c r="AW3224" s="35">
        <f t="shared" si="654"/>
        <v>80445</v>
      </c>
      <c r="AX3224" s="34">
        <f t="shared" si="655"/>
        <v>57255</v>
      </c>
      <c r="AY3224" s="36">
        <v>1.3258000000000001</v>
      </c>
      <c r="AZ3224" s="36">
        <v>2.0265</v>
      </c>
      <c r="BA3224" s="22"/>
      <c r="BB3224" s="19">
        <v>1377</v>
      </c>
      <c r="BC3224" s="34">
        <f t="shared" si="656"/>
        <v>759.08678999999995</v>
      </c>
      <c r="BD3224" s="34">
        <f t="shared" si="657"/>
        <v>1160.272575</v>
      </c>
      <c r="BE3224" s="38">
        <v>3.4819999999999997E-2</v>
      </c>
      <c r="BF3224" s="38">
        <f t="shared" si="650"/>
        <v>3.4819999999999997E-2</v>
      </c>
      <c r="BG3224" s="34">
        <v>26.431402027799997</v>
      </c>
      <c r="BH3224" s="34">
        <v>40.400691061499998</v>
      </c>
      <c r="BI3224" s="34">
        <f t="shared" si="658"/>
        <v>732.65538797219995</v>
      </c>
      <c r="BJ3224" s="34">
        <f t="shared" si="659"/>
        <v>1119.8718839384999</v>
      </c>
      <c r="BK3224" s="34">
        <v>0</v>
      </c>
      <c r="BL3224" s="34">
        <v>0</v>
      </c>
      <c r="BM3224" s="34">
        <f t="shared" si="660"/>
        <v>0</v>
      </c>
      <c r="BN3224" s="39">
        <f t="shared" si="651"/>
        <v>732.65538797219995</v>
      </c>
      <c r="BO3224" s="39">
        <f t="shared" si="652"/>
        <v>1119.8718839384999</v>
      </c>
      <c r="BP3224" s="39">
        <f t="shared" si="661"/>
        <v>387.21649596629993</v>
      </c>
    </row>
    <row r="3225" spans="1:68" s="25" customFormat="1" ht="14.25" x14ac:dyDescent="0.2">
      <c r="A3225" s="14">
        <v>2123</v>
      </c>
      <c r="B3225" s="40"/>
      <c r="C3225" s="15" t="s">
        <v>24481</v>
      </c>
      <c r="D3225" s="16">
        <v>9447</v>
      </c>
      <c r="E3225" s="15" t="s">
        <v>24482</v>
      </c>
      <c r="F3225" s="15" t="s">
        <v>24481</v>
      </c>
      <c r="G3225" s="17" t="s">
        <v>24483</v>
      </c>
      <c r="H3225" s="17" t="s">
        <v>24484</v>
      </c>
      <c r="I3225" s="17" t="s">
        <v>86</v>
      </c>
      <c r="J3225" s="15" t="s">
        <v>24485</v>
      </c>
      <c r="K3225" s="15" t="s">
        <v>1820</v>
      </c>
      <c r="L3225" s="18" t="s">
        <v>24486</v>
      </c>
      <c r="M3225" s="15" t="s">
        <v>24383</v>
      </c>
      <c r="N3225" s="15" t="s">
        <v>24384</v>
      </c>
      <c r="O3225" s="16">
        <v>510</v>
      </c>
      <c r="P3225" s="15" t="s">
        <v>118</v>
      </c>
      <c r="Q3225" s="15">
        <v>26800</v>
      </c>
      <c r="R3225" s="15">
        <v>129200</v>
      </c>
      <c r="S3225" s="15">
        <v>156000</v>
      </c>
      <c r="T3225" s="15">
        <v>0.25</v>
      </c>
      <c r="U3225" s="15" t="s">
        <v>18717</v>
      </c>
      <c r="V3225" s="15" t="s">
        <v>76</v>
      </c>
      <c r="W3225" s="16">
        <v>1</v>
      </c>
      <c r="X3225" s="16">
        <v>1</v>
      </c>
      <c r="Y3225" s="15">
        <v>11265</v>
      </c>
      <c r="Z3225" s="15">
        <v>0.25900000000000001</v>
      </c>
      <c r="AA3225" s="15" t="s">
        <v>24385</v>
      </c>
      <c r="AB3225" s="15" t="s">
        <v>24386</v>
      </c>
      <c r="AC3225" s="15">
        <v>130000</v>
      </c>
      <c r="AD3225" s="26">
        <v>42384</v>
      </c>
      <c r="AE3225" s="15" t="s">
        <v>119</v>
      </c>
      <c r="AF3225" s="15" t="s">
        <v>119</v>
      </c>
      <c r="AG3225" s="16">
        <v>1</v>
      </c>
      <c r="AH3225" s="15" t="s">
        <v>24487</v>
      </c>
      <c r="AI3225" s="15" t="s">
        <v>78</v>
      </c>
      <c r="AJ3225" s="15">
        <v>11265.3261719</v>
      </c>
      <c r="AK3225" s="15">
        <v>424.67308720400001</v>
      </c>
      <c r="AL3225" s="15">
        <v>3106509.0394600001</v>
      </c>
      <c r="AM3225" s="15">
        <v>1414334.08014</v>
      </c>
      <c r="AN3225" s="19">
        <v>0</v>
      </c>
      <c r="AO3225" s="19">
        <v>0</v>
      </c>
      <c r="AP3225" s="19">
        <v>26800</v>
      </c>
      <c r="AQ3225" s="19">
        <v>125800</v>
      </c>
      <c r="AR3225" s="34">
        <f t="shared" si="653"/>
        <v>152600</v>
      </c>
      <c r="AS3225" s="34">
        <v>0</v>
      </c>
      <c r="AT3225" s="34">
        <v>3000</v>
      </c>
      <c r="AU3225" s="34">
        <v>0</v>
      </c>
      <c r="AV3225" s="34">
        <v>0</v>
      </c>
      <c r="AW3225" s="35">
        <f t="shared" si="654"/>
        <v>3000</v>
      </c>
      <c r="AX3225" s="34">
        <f t="shared" si="655"/>
        <v>149600</v>
      </c>
      <c r="AY3225" s="36">
        <v>1.3258000000000001</v>
      </c>
      <c r="AZ3225" s="36">
        <v>2.0265</v>
      </c>
      <c r="BA3225" s="22"/>
      <c r="BB3225" s="19">
        <v>3052</v>
      </c>
      <c r="BC3225" s="34">
        <f t="shared" si="656"/>
        <v>1983.3968000000002</v>
      </c>
      <c r="BD3225" s="34">
        <f t="shared" si="657"/>
        <v>3031.6439999999998</v>
      </c>
      <c r="BE3225" s="38">
        <v>3.4819999999999997E-2</v>
      </c>
      <c r="BF3225" s="38">
        <f t="shared" si="650"/>
        <v>3.4819999999999997E-2</v>
      </c>
      <c r="BG3225" s="34">
        <v>0</v>
      </c>
      <c r="BH3225" s="34">
        <v>0</v>
      </c>
      <c r="BI3225" s="34">
        <f t="shared" si="658"/>
        <v>1983.3968000000002</v>
      </c>
      <c r="BJ3225" s="34">
        <f t="shared" si="659"/>
        <v>3031.6439999999998</v>
      </c>
      <c r="BK3225" s="34">
        <v>0</v>
      </c>
      <c r="BL3225" s="34">
        <v>40.438999999999851</v>
      </c>
      <c r="BM3225" s="34">
        <f t="shared" si="660"/>
        <v>40.438999999999851</v>
      </c>
      <c r="BN3225" s="39">
        <f t="shared" si="651"/>
        <v>1983.3968000000002</v>
      </c>
      <c r="BO3225" s="39">
        <f t="shared" si="652"/>
        <v>2991.2049999999999</v>
      </c>
      <c r="BP3225" s="39">
        <f t="shared" si="661"/>
        <v>1007.8081999999997</v>
      </c>
    </row>
    <row r="3226" spans="1:68" s="25" customFormat="1" ht="14.25" x14ac:dyDescent="0.2">
      <c r="A3226" s="14">
        <v>2124</v>
      </c>
      <c r="B3226" s="40"/>
      <c r="C3226" s="15"/>
      <c r="D3226" s="16">
        <v>16753</v>
      </c>
      <c r="E3226" s="15" t="s">
        <v>24488</v>
      </c>
      <c r="F3226" s="15" t="s">
        <v>24489</v>
      </c>
      <c r="G3226" s="17" t="s">
        <v>24490</v>
      </c>
      <c r="H3226" s="17" t="s">
        <v>24491</v>
      </c>
      <c r="I3226" s="17" t="s">
        <v>86</v>
      </c>
      <c r="J3226" s="15" t="s">
        <v>24492</v>
      </c>
      <c r="K3226" s="15" t="s">
        <v>1563</v>
      </c>
      <c r="L3226" s="18" t="s">
        <v>24493</v>
      </c>
      <c r="M3226" s="15" t="s">
        <v>24383</v>
      </c>
      <c r="N3226" s="15" t="s">
        <v>24384</v>
      </c>
      <c r="O3226" s="16">
        <v>510</v>
      </c>
      <c r="P3226" s="15" t="s">
        <v>118</v>
      </c>
      <c r="Q3226" s="15">
        <v>21000</v>
      </c>
      <c r="R3226" s="15">
        <v>103600</v>
      </c>
      <c r="S3226" s="15">
        <v>124600</v>
      </c>
      <c r="T3226" s="15">
        <v>0.19</v>
      </c>
      <c r="U3226" s="15" t="s">
        <v>18717</v>
      </c>
      <c r="V3226" s="15" t="s">
        <v>76</v>
      </c>
      <c r="W3226" s="16">
        <v>1</v>
      </c>
      <c r="X3226" s="16">
        <v>0</v>
      </c>
      <c r="Y3226" s="15">
        <v>8967</v>
      </c>
      <c r="Z3226" s="15">
        <v>0.20599999999999999</v>
      </c>
      <c r="AA3226" s="15" t="s">
        <v>24494</v>
      </c>
      <c r="AB3226" s="15" t="s">
        <v>24495</v>
      </c>
      <c r="AC3226" s="15">
        <v>0</v>
      </c>
      <c r="AD3226" s="15"/>
      <c r="AE3226" s="15" t="s">
        <v>119</v>
      </c>
      <c r="AF3226" s="15" t="s">
        <v>119</v>
      </c>
      <c r="AG3226" s="16">
        <v>1</v>
      </c>
      <c r="AH3226" s="15" t="s">
        <v>24496</v>
      </c>
      <c r="AI3226" s="15" t="s">
        <v>78</v>
      </c>
      <c r="AJ3226" s="15">
        <v>8967.3725585899992</v>
      </c>
      <c r="AK3226" s="15">
        <v>384.80778306399998</v>
      </c>
      <c r="AL3226" s="15">
        <v>3106494.0084000002</v>
      </c>
      <c r="AM3226" s="15">
        <v>1414214.47523</v>
      </c>
      <c r="AN3226" s="19">
        <v>21000</v>
      </c>
      <c r="AO3226" s="19">
        <v>100100</v>
      </c>
      <c r="AP3226" s="19">
        <v>0</v>
      </c>
      <c r="AQ3226" s="19">
        <v>300</v>
      </c>
      <c r="AR3226" s="34">
        <f t="shared" si="653"/>
        <v>121400</v>
      </c>
      <c r="AS3226" s="34">
        <v>45000</v>
      </c>
      <c r="AT3226" s="34">
        <v>3000</v>
      </c>
      <c r="AU3226" s="34">
        <v>26635</v>
      </c>
      <c r="AV3226" s="34">
        <v>0</v>
      </c>
      <c r="AW3226" s="35">
        <f t="shared" si="654"/>
        <v>74635</v>
      </c>
      <c r="AX3226" s="34">
        <f t="shared" si="655"/>
        <v>46765</v>
      </c>
      <c r="AY3226" s="36">
        <v>1.3258000000000001</v>
      </c>
      <c r="AZ3226" s="36">
        <v>2.0265</v>
      </c>
      <c r="BA3226" s="22"/>
      <c r="BB3226" s="19">
        <v>1220</v>
      </c>
      <c r="BC3226" s="34">
        <f t="shared" si="656"/>
        <v>620.01036999999997</v>
      </c>
      <c r="BD3226" s="34">
        <f t="shared" si="657"/>
        <v>947.69272499999988</v>
      </c>
      <c r="BE3226" s="38">
        <v>3.4819999999999997E-2</v>
      </c>
      <c r="BF3226" s="38">
        <f t="shared" si="650"/>
        <v>3.4819999999999997E-2</v>
      </c>
      <c r="BG3226" s="34">
        <v>21.450268015399999</v>
      </c>
      <c r="BH3226" s="34">
        <v>32.786972494499992</v>
      </c>
      <c r="BI3226" s="34">
        <f t="shared" si="658"/>
        <v>598.56010198460001</v>
      </c>
      <c r="BJ3226" s="34">
        <f t="shared" si="659"/>
        <v>914.90575250549989</v>
      </c>
      <c r="BK3226" s="34">
        <v>0</v>
      </c>
      <c r="BL3226" s="34">
        <v>0</v>
      </c>
      <c r="BM3226" s="34">
        <f t="shared" si="660"/>
        <v>0</v>
      </c>
      <c r="BN3226" s="39">
        <f t="shared" si="651"/>
        <v>598.56010198460001</v>
      </c>
      <c r="BO3226" s="39">
        <f t="shared" si="652"/>
        <v>914.90575250549989</v>
      </c>
      <c r="BP3226" s="39">
        <f t="shared" si="661"/>
        <v>316.34565052089988</v>
      </c>
    </row>
    <row r="3227" spans="1:68" s="25" customFormat="1" ht="14.25" x14ac:dyDescent="0.2">
      <c r="A3227" s="14">
        <v>2125</v>
      </c>
      <c r="B3227" s="40"/>
      <c r="C3227" s="15" t="s">
        <v>24497</v>
      </c>
      <c r="D3227" s="16">
        <v>35035</v>
      </c>
      <c r="E3227" s="15" t="s">
        <v>24498</v>
      </c>
      <c r="F3227" s="15" t="s">
        <v>24497</v>
      </c>
      <c r="G3227" s="17" t="s">
        <v>24499</v>
      </c>
      <c r="H3227" s="17" t="s">
        <v>24500</v>
      </c>
      <c r="I3227" s="17" t="s">
        <v>86</v>
      </c>
      <c r="J3227" s="15" t="s">
        <v>24501</v>
      </c>
      <c r="K3227" s="15" t="s">
        <v>772</v>
      </c>
      <c r="L3227" s="18" t="s">
        <v>24502</v>
      </c>
      <c r="M3227" s="15" t="s">
        <v>24383</v>
      </c>
      <c r="N3227" s="15" t="s">
        <v>24384</v>
      </c>
      <c r="O3227" s="16">
        <v>510</v>
      </c>
      <c r="P3227" s="15" t="s">
        <v>118</v>
      </c>
      <c r="Q3227" s="15">
        <v>19300</v>
      </c>
      <c r="R3227" s="15">
        <v>103000</v>
      </c>
      <c r="S3227" s="15">
        <v>122300</v>
      </c>
      <c r="T3227" s="15">
        <v>0.18</v>
      </c>
      <c r="U3227" s="15" t="s">
        <v>18717</v>
      </c>
      <c r="V3227" s="15" t="s">
        <v>76</v>
      </c>
      <c r="W3227" s="16">
        <v>1</v>
      </c>
      <c r="X3227" s="16">
        <v>1</v>
      </c>
      <c r="Y3227" s="15">
        <v>7311</v>
      </c>
      <c r="Z3227" s="15">
        <v>0.16800000000000001</v>
      </c>
      <c r="AA3227" s="15" t="s">
        <v>24494</v>
      </c>
      <c r="AB3227" s="15" t="s">
        <v>24495</v>
      </c>
      <c r="AC3227" s="15">
        <v>116000</v>
      </c>
      <c r="AD3227" s="26">
        <v>38393</v>
      </c>
      <c r="AE3227" s="15" t="s">
        <v>119</v>
      </c>
      <c r="AF3227" s="15" t="s">
        <v>119</v>
      </c>
      <c r="AG3227" s="16">
        <v>1</v>
      </c>
      <c r="AH3227" s="15" t="s">
        <v>24503</v>
      </c>
      <c r="AI3227" s="15" t="s">
        <v>78</v>
      </c>
      <c r="AJ3227" s="15">
        <v>7311.1252441400002</v>
      </c>
      <c r="AK3227" s="15">
        <v>359.875585376</v>
      </c>
      <c r="AL3227" s="15">
        <v>3106562.9815600002</v>
      </c>
      <c r="AM3227" s="15">
        <v>1414212.1730200001</v>
      </c>
      <c r="AN3227" s="19">
        <v>19300</v>
      </c>
      <c r="AO3227" s="19">
        <v>94200</v>
      </c>
      <c r="AP3227" s="19">
        <v>0</v>
      </c>
      <c r="AQ3227" s="19">
        <v>6700</v>
      </c>
      <c r="AR3227" s="34">
        <f t="shared" si="653"/>
        <v>120200</v>
      </c>
      <c r="AS3227" s="34">
        <v>45000</v>
      </c>
      <c r="AT3227" s="34">
        <v>3000</v>
      </c>
      <c r="AU3227" s="34">
        <v>23975</v>
      </c>
      <c r="AV3227" s="34">
        <v>0</v>
      </c>
      <c r="AW3227" s="35">
        <f t="shared" si="654"/>
        <v>71975</v>
      </c>
      <c r="AX3227" s="34">
        <f t="shared" si="655"/>
        <v>48225</v>
      </c>
      <c r="AY3227" s="36">
        <v>1.3258000000000001</v>
      </c>
      <c r="AZ3227" s="36">
        <v>2.0265</v>
      </c>
      <c r="BA3227" s="22"/>
      <c r="BB3227" s="19">
        <v>1336</v>
      </c>
      <c r="BC3227" s="34">
        <f t="shared" si="656"/>
        <v>639.36705000000006</v>
      </c>
      <c r="BD3227" s="34">
        <f t="shared" si="657"/>
        <v>977.27962500000001</v>
      </c>
      <c r="BE3227" s="38">
        <v>3.4819999999999997E-2</v>
      </c>
      <c r="BF3227" s="38">
        <f t="shared" si="650"/>
        <v>3.4819999999999997E-2</v>
      </c>
      <c r="BG3227" s="34">
        <v>19.169748829</v>
      </c>
      <c r="BH3227" s="34">
        <v>29.301173632499996</v>
      </c>
      <c r="BI3227" s="34">
        <f t="shared" si="658"/>
        <v>620.19730117100005</v>
      </c>
      <c r="BJ3227" s="34">
        <f t="shared" si="659"/>
        <v>947.97845136750004</v>
      </c>
      <c r="BK3227" s="34">
        <v>0</v>
      </c>
      <c r="BL3227" s="34">
        <v>0</v>
      </c>
      <c r="BM3227" s="34">
        <f t="shared" si="660"/>
        <v>0</v>
      </c>
      <c r="BN3227" s="39">
        <f t="shared" si="651"/>
        <v>620.19730117100005</v>
      </c>
      <c r="BO3227" s="39">
        <f t="shared" si="652"/>
        <v>947.97845136750004</v>
      </c>
      <c r="BP3227" s="39">
        <f t="shared" si="661"/>
        <v>327.78115019649999</v>
      </c>
    </row>
    <row r="3228" spans="1:68" s="25" customFormat="1" ht="14.25" x14ac:dyDescent="0.2">
      <c r="A3228" s="14">
        <v>2126</v>
      </c>
      <c r="B3228" s="40"/>
      <c r="C3228" s="15"/>
      <c r="D3228" s="16">
        <v>25807</v>
      </c>
      <c r="E3228" s="15" t="s">
        <v>24504</v>
      </c>
      <c r="F3228" s="15" t="s">
        <v>24505</v>
      </c>
      <c r="G3228" s="17" t="s">
        <v>24506</v>
      </c>
      <c r="H3228" s="17" t="s">
        <v>20505</v>
      </c>
      <c r="I3228" s="17" t="s">
        <v>86</v>
      </c>
      <c r="J3228" s="15" t="s">
        <v>24507</v>
      </c>
      <c r="K3228" s="15" t="s">
        <v>24508</v>
      </c>
      <c r="L3228" s="18" t="s">
        <v>24509</v>
      </c>
      <c r="M3228" s="15" t="s">
        <v>24383</v>
      </c>
      <c r="N3228" s="15" t="s">
        <v>24384</v>
      </c>
      <c r="O3228" s="16">
        <v>510</v>
      </c>
      <c r="P3228" s="15" t="s">
        <v>118</v>
      </c>
      <c r="Q3228" s="15">
        <v>18400</v>
      </c>
      <c r="R3228" s="15">
        <v>133600</v>
      </c>
      <c r="S3228" s="15">
        <v>152000</v>
      </c>
      <c r="T3228" s="15">
        <v>0.17</v>
      </c>
      <c r="U3228" s="15" t="s">
        <v>18717</v>
      </c>
      <c r="V3228" s="15" t="s">
        <v>76</v>
      </c>
      <c r="W3228" s="16">
        <v>1</v>
      </c>
      <c r="X3228" s="16">
        <v>1</v>
      </c>
      <c r="Y3228" s="15">
        <v>7118</v>
      </c>
      <c r="Z3228" s="15">
        <v>0.16300000000000001</v>
      </c>
      <c r="AA3228" s="15" t="s">
        <v>24494</v>
      </c>
      <c r="AB3228" s="15" t="s">
        <v>24495</v>
      </c>
      <c r="AC3228" s="15">
        <v>148000</v>
      </c>
      <c r="AD3228" s="26">
        <v>41747</v>
      </c>
      <c r="AE3228" s="15" t="s">
        <v>119</v>
      </c>
      <c r="AF3228" s="15" t="s">
        <v>119</v>
      </c>
      <c r="AG3228" s="16">
        <v>1</v>
      </c>
      <c r="AH3228" s="15" t="s">
        <v>24510</v>
      </c>
      <c r="AI3228" s="15" t="s">
        <v>78</v>
      </c>
      <c r="AJ3228" s="15">
        <v>7117.5139160199997</v>
      </c>
      <c r="AK3228" s="15">
        <v>353.688611541</v>
      </c>
      <c r="AL3228" s="15">
        <v>3106624.84216</v>
      </c>
      <c r="AM3228" s="15">
        <v>1414212.6709799999</v>
      </c>
      <c r="AN3228" s="19">
        <v>18400</v>
      </c>
      <c r="AO3228" s="19">
        <v>125000</v>
      </c>
      <c r="AP3228" s="19">
        <v>0</v>
      </c>
      <c r="AQ3228" s="19">
        <v>0</v>
      </c>
      <c r="AR3228" s="34">
        <f t="shared" si="653"/>
        <v>143400</v>
      </c>
      <c r="AS3228" s="34">
        <v>45000</v>
      </c>
      <c r="AT3228" s="34">
        <v>3000</v>
      </c>
      <c r="AU3228" s="34">
        <v>34440</v>
      </c>
      <c r="AV3228" s="34">
        <v>0</v>
      </c>
      <c r="AW3228" s="35">
        <f t="shared" si="654"/>
        <v>82440</v>
      </c>
      <c r="AX3228" s="34">
        <f t="shared" si="655"/>
        <v>60960</v>
      </c>
      <c r="AY3228" s="36">
        <v>1.3258000000000001</v>
      </c>
      <c r="AZ3228" s="36">
        <v>2.0265</v>
      </c>
      <c r="BA3228" s="22"/>
      <c r="BB3228" s="19">
        <v>1434</v>
      </c>
      <c r="BC3228" s="34">
        <f t="shared" si="656"/>
        <v>808.2076800000001</v>
      </c>
      <c r="BD3228" s="34">
        <f t="shared" si="657"/>
        <v>1235.3543999999999</v>
      </c>
      <c r="BE3228" s="38">
        <v>3.4819999999999997E-2</v>
      </c>
      <c r="BF3228" s="38">
        <f t="shared" ref="BF3228:BF3288" si="662">BE3228</f>
        <v>3.4819999999999997E-2</v>
      </c>
      <c r="BG3228" s="34">
        <v>28.1417914176</v>
      </c>
      <c r="BH3228" s="34">
        <v>43.015040207999995</v>
      </c>
      <c r="BI3228" s="34">
        <f t="shared" si="658"/>
        <v>780.06588858240013</v>
      </c>
      <c r="BJ3228" s="34">
        <f t="shared" si="659"/>
        <v>1192.3393597919999</v>
      </c>
      <c r="BK3228" s="34">
        <v>0</v>
      </c>
      <c r="BL3228" s="34">
        <v>0</v>
      </c>
      <c r="BM3228" s="34">
        <f t="shared" si="660"/>
        <v>0</v>
      </c>
      <c r="BN3228" s="39">
        <f t="shared" si="651"/>
        <v>780.06588858240013</v>
      </c>
      <c r="BO3228" s="39">
        <f t="shared" si="652"/>
        <v>1192.3393597919999</v>
      </c>
      <c r="BP3228" s="39">
        <f t="shared" si="661"/>
        <v>412.27347120959973</v>
      </c>
    </row>
    <row r="3229" spans="1:68" s="25" customFormat="1" ht="14.25" x14ac:dyDescent="0.2">
      <c r="A3229" s="14">
        <v>2127</v>
      </c>
      <c r="B3229" s="40"/>
      <c r="C3229" s="15"/>
      <c r="D3229" s="16">
        <v>14438</v>
      </c>
      <c r="E3229" s="15" t="s">
        <v>24511</v>
      </c>
      <c r="F3229" s="15" t="s">
        <v>24512</v>
      </c>
      <c r="G3229" s="17" t="s">
        <v>24506</v>
      </c>
      <c r="H3229" s="17" t="s">
        <v>20505</v>
      </c>
      <c r="I3229" s="17" t="s">
        <v>86</v>
      </c>
      <c r="J3229" s="15" t="s">
        <v>24513</v>
      </c>
      <c r="K3229" s="15" t="s">
        <v>24514</v>
      </c>
      <c r="L3229" s="18" t="s">
        <v>24515</v>
      </c>
      <c r="M3229" s="15" t="s">
        <v>24383</v>
      </c>
      <c r="N3229" s="15" t="s">
        <v>24384</v>
      </c>
      <c r="O3229" s="16">
        <v>510</v>
      </c>
      <c r="P3229" s="15" t="s">
        <v>118</v>
      </c>
      <c r="Q3229" s="15">
        <v>28100</v>
      </c>
      <c r="R3229" s="15">
        <v>101300</v>
      </c>
      <c r="S3229" s="15">
        <v>129400</v>
      </c>
      <c r="T3229" s="15">
        <v>0.3</v>
      </c>
      <c r="U3229" s="15" t="s">
        <v>18717</v>
      </c>
      <c r="V3229" s="15" t="s">
        <v>76</v>
      </c>
      <c r="W3229" s="16">
        <v>1</v>
      </c>
      <c r="X3229" s="16">
        <v>0</v>
      </c>
      <c r="Y3229" s="15">
        <v>12838</v>
      </c>
      <c r="Z3229" s="15">
        <v>0.29499999999999998</v>
      </c>
      <c r="AA3229" s="15" t="s">
        <v>24516</v>
      </c>
      <c r="AB3229" s="15" t="s">
        <v>24517</v>
      </c>
      <c r="AC3229" s="15">
        <v>0</v>
      </c>
      <c r="AD3229" s="15"/>
      <c r="AE3229" s="15" t="s">
        <v>78</v>
      </c>
      <c r="AF3229" s="15" t="s">
        <v>78</v>
      </c>
      <c r="AG3229" s="16">
        <v>1</v>
      </c>
      <c r="AH3229" s="15" t="s">
        <v>24518</v>
      </c>
      <c r="AI3229" s="15" t="s">
        <v>78</v>
      </c>
      <c r="AJ3229" s="15">
        <v>12838.1616211</v>
      </c>
      <c r="AK3229" s="15">
        <v>468.98013618599998</v>
      </c>
      <c r="AL3229" s="15">
        <v>3106700.6834100001</v>
      </c>
      <c r="AM3229" s="15">
        <v>1414222.30048</v>
      </c>
      <c r="AN3229" s="19">
        <v>28100</v>
      </c>
      <c r="AO3229" s="19">
        <v>86200</v>
      </c>
      <c r="AP3229" s="19">
        <v>0</v>
      </c>
      <c r="AQ3229" s="19">
        <v>17900</v>
      </c>
      <c r="AR3229" s="34">
        <f t="shared" si="653"/>
        <v>132200</v>
      </c>
      <c r="AS3229" s="34">
        <v>45000</v>
      </c>
      <c r="AT3229" s="34">
        <v>0</v>
      </c>
      <c r="AU3229" s="34">
        <v>24255</v>
      </c>
      <c r="AV3229" s="34">
        <v>12480</v>
      </c>
      <c r="AW3229" s="35">
        <f t="shared" si="654"/>
        <v>81735</v>
      </c>
      <c r="AX3229" s="34">
        <f t="shared" si="655"/>
        <v>50465</v>
      </c>
      <c r="AY3229" s="36">
        <v>1.3258000000000001</v>
      </c>
      <c r="AZ3229" s="36">
        <v>2.0265</v>
      </c>
      <c r="BA3229" s="22"/>
      <c r="BB3229" s="19">
        <v>1680</v>
      </c>
      <c r="BC3229" s="34">
        <f t="shared" si="656"/>
        <v>669.06497000000002</v>
      </c>
      <c r="BD3229" s="34">
        <f t="shared" si="657"/>
        <v>1022.6732249999999</v>
      </c>
      <c r="BE3229" s="38">
        <v>3.4819999999999997E-2</v>
      </c>
      <c r="BF3229" s="38">
        <f t="shared" si="662"/>
        <v>3.4819999999999997E-2</v>
      </c>
      <c r="BG3229" s="34">
        <v>15.033422531399999</v>
      </c>
      <c r="BH3229" s="34">
        <v>22.978753024499998</v>
      </c>
      <c r="BI3229" s="34">
        <f t="shared" si="658"/>
        <v>654.03154746860002</v>
      </c>
      <c r="BJ3229" s="34">
        <f t="shared" si="659"/>
        <v>999.69447197549994</v>
      </c>
      <c r="BK3229" s="34">
        <v>0</v>
      </c>
      <c r="BL3229" s="34">
        <v>0</v>
      </c>
      <c r="BM3229" s="34">
        <f t="shared" si="660"/>
        <v>0</v>
      </c>
      <c r="BN3229" s="39">
        <f t="shared" si="651"/>
        <v>654.03154746860002</v>
      </c>
      <c r="BO3229" s="39">
        <f t="shared" si="652"/>
        <v>999.69447197549994</v>
      </c>
      <c r="BP3229" s="39">
        <f t="shared" si="661"/>
        <v>345.66292450689991</v>
      </c>
    </row>
    <row r="3230" spans="1:68" s="25" customFormat="1" ht="25.5" x14ac:dyDescent="0.2">
      <c r="A3230" s="14">
        <v>2128</v>
      </c>
      <c r="B3230" s="40"/>
      <c r="C3230" s="15" t="s">
        <v>24519</v>
      </c>
      <c r="D3230" s="16">
        <v>15573</v>
      </c>
      <c r="E3230" s="15" t="s">
        <v>24520</v>
      </c>
      <c r="F3230" s="15" t="s">
        <v>24519</v>
      </c>
      <c r="G3230" s="17" t="s">
        <v>24521</v>
      </c>
      <c r="H3230" s="17" t="s">
        <v>24522</v>
      </c>
      <c r="I3230" s="17" t="s">
        <v>86</v>
      </c>
      <c r="J3230" s="15" t="s">
        <v>24523</v>
      </c>
      <c r="K3230" s="15" t="s">
        <v>361</v>
      </c>
      <c r="L3230" s="18" t="s">
        <v>24524</v>
      </c>
      <c r="M3230" s="15" t="s">
        <v>24383</v>
      </c>
      <c r="N3230" s="15" t="s">
        <v>24384</v>
      </c>
      <c r="O3230" s="16">
        <v>510</v>
      </c>
      <c r="P3230" s="15" t="s">
        <v>118</v>
      </c>
      <c r="Q3230" s="15">
        <v>29400</v>
      </c>
      <c r="R3230" s="15">
        <v>71600</v>
      </c>
      <c r="S3230" s="15">
        <v>101000</v>
      </c>
      <c r="T3230" s="15">
        <v>0.31</v>
      </c>
      <c r="U3230" s="15" t="s">
        <v>18717</v>
      </c>
      <c r="V3230" s="15" t="s">
        <v>76</v>
      </c>
      <c r="W3230" s="16">
        <v>1</v>
      </c>
      <c r="X3230" s="16">
        <v>0</v>
      </c>
      <c r="Y3230" s="15">
        <v>13473</v>
      </c>
      <c r="Z3230" s="15">
        <v>0.309</v>
      </c>
      <c r="AA3230" s="15" t="s">
        <v>24516</v>
      </c>
      <c r="AB3230" s="15" t="s">
        <v>24517</v>
      </c>
      <c r="AC3230" s="15">
        <v>0</v>
      </c>
      <c r="AD3230" s="15"/>
      <c r="AE3230" s="15" t="s">
        <v>222</v>
      </c>
      <c r="AF3230" s="15" t="s">
        <v>24525</v>
      </c>
      <c r="AG3230" s="16">
        <v>1</v>
      </c>
      <c r="AH3230" s="15" t="s">
        <v>24526</v>
      </c>
      <c r="AI3230" s="15" t="s">
        <v>78</v>
      </c>
      <c r="AJ3230" s="15">
        <v>13472.842041</v>
      </c>
      <c r="AK3230" s="15">
        <v>480.20859503600002</v>
      </c>
      <c r="AL3230" s="15">
        <v>3106789.18542</v>
      </c>
      <c r="AM3230" s="15">
        <v>1414216.7193</v>
      </c>
      <c r="AN3230" s="19">
        <v>29400</v>
      </c>
      <c r="AO3230" s="19">
        <v>73400</v>
      </c>
      <c r="AP3230" s="19">
        <v>0</v>
      </c>
      <c r="AQ3230" s="19">
        <v>0</v>
      </c>
      <c r="AR3230" s="34">
        <f t="shared" si="653"/>
        <v>102800</v>
      </c>
      <c r="AS3230" s="34">
        <v>45000</v>
      </c>
      <c r="AT3230" s="34">
        <v>0</v>
      </c>
      <c r="AU3230" s="34">
        <v>20230</v>
      </c>
      <c r="AV3230" s="34">
        <v>12480</v>
      </c>
      <c r="AW3230" s="35">
        <f t="shared" si="654"/>
        <v>77710</v>
      </c>
      <c r="AX3230" s="34">
        <f t="shared" si="655"/>
        <v>25090</v>
      </c>
      <c r="AY3230" s="36">
        <v>1.3258000000000001</v>
      </c>
      <c r="AZ3230" s="36">
        <v>2.0265</v>
      </c>
      <c r="BA3230" s="22"/>
      <c r="BB3230" s="19">
        <v>1028</v>
      </c>
      <c r="BC3230" s="34">
        <f t="shared" si="656"/>
        <v>332.64322000000004</v>
      </c>
      <c r="BD3230" s="34">
        <f t="shared" si="657"/>
        <v>508.44884999999999</v>
      </c>
      <c r="BE3230" s="38">
        <v>3.4819999999999997E-2</v>
      </c>
      <c r="BF3230" s="38">
        <f t="shared" si="662"/>
        <v>3.4819999999999997E-2</v>
      </c>
      <c r="BG3230" s="34">
        <v>11.582636920400001</v>
      </c>
      <c r="BH3230" s="34">
        <v>17.704188957</v>
      </c>
      <c r="BI3230" s="34">
        <f t="shared" si="658"/>
        <v>321.06058307960006</v>
      </c>
      <c r="BJ3230" s="34">
        <f t="shared" si="659"/>
        <v>490.74466104300001</v>
      </c>
      <c r="BK3230" s="34">
        <v>0</v>
      </c>
      <c r="BL3230" s="34">
        <v>0</v>
      </c>
      <c r="BM3230" s="34">
        <f t="shared" si="660"/>
        <v>0</v>
      </c>
      <c r="BN3230" s="39">
        <f t="shared" si="651"/>
        <v>321.06058307960006</v>
      </c>
      <c r="BO3230" s="39">
        <f t="shared" si="652"/>
        <v>490.74466104300001</v>
      </c>
      <c r="BP3230" s="39">
        <f t="shared" si="661"/>
        <v>169.68407796339994</v>
      </c>
    </row>
    <row r="3231" spans="1:68" s="25" customFormat="1" ht="14.25" x14ac:dyDescent="0.2">
      <c r="A3231" s="14">
        <v>2129</v>
      </c>
      <c r="B3231" s="40"/>
      <c r="C3231" s="15"/>
      <c r="D3231" s="16">
        <v>22431</v>
      </c>
      <c r="E3231" s="15" t="s">
        <v>24527</v>
      </c>
      <c r="F3231" s="15" t="s">
        <v>24528</v>
      </c>
      <c r="G3231" s="17" t="s">
        <v>24529</v>
      </c>
      <c r="H3231" s="17" t="s">
        <v>24530</v>
      </c>
      <c r="I3231" s="17" t="s">
        <v>86</v>
      </c>
      <c r="J3231" s="15" t="s">
        <v>24531</v>
      </c>
      <c r="K3231" s="15" t="s">
        <v>9470</v>
      </c>
      <c r="L3231" s="18" t="s">
        <v>24532</v>
      </c>
      <c r="M3231" s="15" t="s">
        <v>24383</v>
      </c>
      <c r="N3231" s="15" t="s">
        <v>24384</v>
      </c>
      <c r="O3231" s="16">
        <v>510</v>
      </c>
      <c r="P3231" s="15" t="s">
        <v>118</v>
      </c>
      <c r="Q3231" s="15">
        <v>29400</v>
      </c>
      <c r="R3231" s="15">
        <v>134100</v>
      </c>
      <c r="S3231" s="15">
        <v>163500</v>
      </c>
      <c r="T3231" s="15">
        <v>0.31</v>
      </c>
      <c r="U3231" s="15" t="s">
        <v>18717</v>
      </c>
      <c r="V3231" s="15" t="s">
        <v>76</v>
      </c>
      <c r="W3231" s="16">
        <v>1</v>
      </c>
      <c r="X3231" s="16">
        <v>1</v>
      </c>
      <c r="Y3231" s="15">
        <v>13639</v>
      </c>
      <c r="Z3231" s="15">
        <v>0.313</v>
      </c>
      <c r="AA3231" s="15" t="s">
        <v>24516</v>
      </c>
      <c r="AB3231" s="15" t="s">
        <v>24517</v>
      </c>
      <c r="AC3231" s="15">
        <v>150000</v>
      </c>
      <c r="AD3231" s="26">
        <v>37214</v>
      </c>
      <c r="AE3231" s="15" t="s">
        <v>211</v>
      </c>
      <c r="AF3231" s="15" t="s">
        <v>24533</v>
      </c>
      <c r="AG3231" s="16">
        <v>1</v>
      </c>
      <c r="AH3231" s="15" t="s">
        <v>24534</v>
      </c>
      <c r="AI3231" s="15" t="s">
        <v>78</v>
      </c>
      <c r="AJ3231" s="15">
        <v>13638.9355469</v>
      </c>
      <c r="AK3231" s="15">
        <v>483.79492348600002</v>
      </c>
      <c r="AL3231" s="15">
        <v>3106878.3781599998</v>
      </c>
      <c r="AM3231" s="15">
        <v>1414210.8029799999</v>
      </c>
      <c r="AN3231" s="19">
        <v>29400</v>
      </c>
      <c r="AO3231" s="19">
        <v>114200</v>
      </c>
      <c r="AP3231" s="19">
        <v>0</v>
      </c>
      <c r="AQ3231" s="19">
        <v>16400</v>
      </c>
      <c r="AR3231" s="34">
        <f t="shared" si="653"/>
        <v>160000</v>
      </c>
      <c r="AS3231" s="34">
        <v>45000</v>
      </c>
      <c r="AT3231" s="34">
        <v>3000</v>
      </c>
      <c r="AU3231" s="34">
        <v>34510</v>
      </c>
      <c r="AV3231" s="34">
        <v>0</v>
      </c>
      <c r="AW3231" s="35">
        <f t="shared" si="654"/>
        <v>82510</v>
      </c>
      <c r="AX3231" s="34">
        <f t="shared" si="655"/>
        <v>77490</v>
      </c>
      <c r="AY3231" s="36">
        <v>1.3258000000000001</v>
      </c>
      <c r="AZ3231" s="36">
        <v>2.0265</v>
      </c>
      <c r="BA3231" s="22"/>
      <c r="BB3231" s="19">
        <v>1928</v>
      </c>
      <c r="BC3231" s="34">
        <f t="shared" si="656"/>
        <v>1027.3624199999999</v>
      </c>
      <c r="BD3231" s="34">
        <f t="shared" si="657"/>
        <v>1570.33485</v>
      </c>
      <c r="BE3231" s="38">
        <v>3.4819999999999997E-2</v>
      </c>
      <c r="BF3231" s="38">
        <f t="shared" si="662"/>
        <v>3.4819999999999997E-2</v>
      </c>
      <c r="BG3231" s="34">
        <v>28.2018050804</v>
      </c>
      <c r="BH3231" s="34">
        <v>43.106771756999997</v>
      </c>
      <c r="BI3231" s="34">
        <f t="shared" si="658"/>
        <v>999.16061491959988</v>
      </c>
      <c r="BJ3231" s="34">
        <f t="shared" si="659"/>
        <v>1527.228078243</v>
      </c>
      <c r="BK3231" s="34">
        <v>0</v>
      </c>
      <c r="BL3231" s="34">
        <v>0</v>
      </c>
      <c r="BM3231" s="34">
        <f t="shared" si="660"/>
        <v>0</v>
      </c>
      <c r="BN3231" s="39">
        <f t="shared" si="651"/>
        <v>999.16061491959988</v>
      </c>
      <c r="BO3231" s="39">
        <f t="shared" si="652"/>
        <v>1527.228078243</v>
      </c>
      <c r="BP3231" s="39">
        <f t="shared" si="661"/>
        <v>528.06746332340015</v>
      </c>
    </row>
    <row r="3232" spans="1:68" s="25" customFormat="1" ht="14.25" x14ac:dyDescent="0.2">
      <c r="A3232" s="14">
        <v>2130</v>
      </c>
      <c r="B3232" s="40"/>
      <c r="C3232" s="15" t="s">
        <v>23446</v>
      </c>
      <c r="D3232" s="16">
        <v>24296</v>
      </c>
      <c r="E3232" s="15" t="s">
        <v>24535</v>
      </c>
      <c r="F3232" s="15" t="s">
        <v>24536</v>
      </c>
      <c r="G3232" s="17" t="s">
        <v>24537</v>
      </c>
      <c r="H3232" s="17" t="s">
        <v>24538</v>
      </c>
      <c r="I3232" s="17" t="s">
        <v>2689</v>
      </c>
      <c r="J3232" s="15" t="s">
        <v>24539</v>
      </c>
      <c r="K3232" s="15" t="s">
        <v>205</v>
      </c>
      <c r="L3232" s="18" t="s">
        <v>24540</v>
      </c>
      <c r="M3232" s="15" t="s">
        <v>24383</v>
      </c>
      <c r="N3232" s="15" t="s">
        <v>24384</v>
      </c>
      <c r="O3232" s="16">
        <v>510</v>
      </c>
      <c r="P3232" s="15" t="s">
        <v>118</v>
      </c>
      <c r="Q3232" s="15">
        <v>29400</v>
      </c>
      <c r="R3232" s="15">
        <v>79100</v>
      </c>
      <c r="S3232" s="15">
        <v>108500</v>
      </c>
      <c r="T3232" s="15">
        <v>0.31</v>
      </c>
      <c r="U3232" s="15" t="s">
        <v>18717</v>
      </c>
      <c r="V3232" s="15" t="s">
        <v>76</v>
      </c>
      <c r="W3232" s="16">
        <v>1</v>
      </c>
      <c r="X3232" s="16">
        <v>0</v>
      </c>
      <c r="Y3232" s="15">
        <v>13323</v>
      </c>
      <c r="Z3232" s="15">
        <v>0.30599999999999999</v>
      </c>
      <c r="AA3232" s="15" t="s">
        <v>24516</v>
      </c>
      <c r="AB3232" s="15" t="s">
        <v>24517</v>
      </c>
      <c r="AC3232" s="15">
        <v>0</v>
      </c>
      <c r="AD3232" s="15"/>
      <c r="AE3232" s="15" t="s">
        <v>956</v>
      </c>
      <c r="AF3232" s="15" t="s">
        <v>24541</v>
      </c>
      <c r="AG3232" s="16">
        <v>1</v>
      </c>
      <c r="AH3232" s="15" t="s">
        <v>24542</v>
      </c>
      <c r="AI3232" s="15" t="s">
        <v>78</v>
      </c>
      <c r="AJ3232" s="15">
        <v>13323.128418</v>
      </c>
      <c r="AK3232" s="15">
        <v>478.151169262</v>
      </c>
      <c r="AL3232" s="15">
        <v>3106967.2196200001</v>
      </c>
      <c r="AM3232" s="15">
        <v>1414207.08772</v>
      </c>
      <c r="AN3232" s="19">
        <v>29400</v>
      </c>
      <c r="AO3232" s="19">
        <v>77100</v>
      </c>
      <c r="AP3232" s="19">
        <v>0</v>
      </c>
      <c r="AQ3232" s="19">
        <v>0</v>
      </c>
      <c r="AR3232" s="34">
        <f t="shared" si="653"/>
        <v>106500</v>
      </c>
      <c r="AS3232" s="34">
        <v>45000</v>
      </c>
      <c r="AT3232" s="34">
        <v>3000</v>
      </c>
      <c r="AU3232" s="34">
        <v>21525</v>
      </c>
      <c r="AV3232" s="34">
        <v>0</v>
      </c>
      <c r="AW3232" s="35">
        <f t="shared" si="654"/>
        <v>69525</v>
      </c>
      <c r="AX3232" s="34">
        <f t="shared" si="655"/>
        <v>36975</v>
      </c>
      <c r="AY3232" s="36">
        <v>1.3258000000000001</v>
      </c>
      <c r="AZ3232" s="36">
        <v>2.0265</v>
      </c>
      <c r="BA3232" s="22"/>
      <c r="BB3232" s="19">
        <v>1065</v>
      </c>
      <c r="BC3232" s="34">
        <f t="shared" si="656"/>
        <v>490.21455000000003</v>
      </c>
      <c r="BD3232" s="34">
        <f t="shared" si="657"/>
        <v>749.29837499999996</v>
      </c>
      <c r="BE3232" s="38">
        <v>3.4819999999999997E-2</v>
      </c>
      <c r="BF3232" s="38">
        <f t="shared" si="662"/>
        <v>3.4819999999999997E-2</v>
      </c>
      <c r="BG3232" s="34">
        <v>17.069270630999998</v>
      </c>
      <c r="BH3232" s="34">
        <v>26.090569417499996</v>
      </c>
      <c r="BI3232" s="34">
        <f t="shared" si="658"/>
        <v>473.14527936900004</v>
      </c>
      <c r="BJ3232" s="34">
        <f t="shared" si="659"/>
        <v>723.20780558249999</v>
      </c>
      <c r="BK3232" s="34">
        <v>0</v>
      </c>
      <c r="BL3232" s="34">
        <v>0</v>
      </c>
      <c r="BM3232" s="34">
        <f t="shared" si="660"/>
        <v>0</v>
      </c>
      <c r="BN3232" s="39">
        <f t="shared" si="651"/>
        <v>473.14527936900004</v>
      </c>
      <c r="BO3232" s="39">
        <f t="shared" si="652"/>
        <v>723.20780558249999</v>
      </c>
      <c r="BP3232" s="39">
        <f t="shared" si="661"/>
        <v>250.06252621349995</v>
      </c>
    </row>
    <row r="3233" spans="1:68" s="25" customFormat="1" ht="14.25" x14ac:dyDescent="0.2">
      <c r="A3233" s="14">
        <v>2131</v>
      </c>
      <c r="B3233" s="40"/>
      <c r="C3233" s="15"/>
      <c r="D3233" s="16">
        <v>8921</v>
      </c>
      <c r="E3233" s="15" t="s">
        <v>24543</v>
      </c>
      <c r="F3233" s="15" t="s">
        <v>24544</v>
      </c>
      <c r="G3233" s="17" t="s">
        <v>24545</v>
      </c>
      <c r="H3233" s="17" t="s">
        <v>24546</v>
      </c>
      <c r="I3233" s="17" t="s">
        <v>250</v>
      </c>
      <c r="J3233" s="15" t="s">
        <v>24547</v>
      </c>
      <c r="K3233" s="15" t="s">
        <v>24548</v>
      </c>
      <c r="L3233" s="18" t="s">
        <v>24549</v>
      </c>
      <c r="M3233" s="15" t="s">
        <v>24383</v>
      </c>
      <c r="N3233" s="15" t="s">
        <v>24384</v>
      </c>
      <c r="O3233" s="16">
        <v>510</v>
      </c>
      <c r="P3233" s="15" t="s">
        <v>118</v>
      </c>
      <c r="Q3233" s="15">
        <v>30100</v>
      </c>
      <c r="R3233" s="15">
        <v>95900</v>
      </c>
      <c r="S3233" s="15">
        <v>126000</v>
      </c>
      <c r="T3233" s="15">
        <v>0.28000000000000003</v>
      </c>
      <c r="U3233" s="15" t="s">
        <v>18717</v>
      </c>
      <c r="V3233" s="15" t="s">
        <v>76</v>
      </c>
      <c r="W3233" s="16">
        <v>1</v>
      </c>
      <c r="X3233" s="16">
        <v>1</v>
      </c>
      <c r="Y3233" s="15">
        <v>11316</v>
      </c>
      <c r="Z3233" s="15">
        <v>0.26</v>
      </c>
      <c r="AA3233" s="15" t="s">
        <v>24516</v>
      </c>
      <c r="AB3233" s="15" t="s">
        <v>24517</v>
      </c>
      <c r="AC3233" s="15">
        <v>112000</v>
      </c>
      <c r="AD3233" s="26">
        <v>38625</v>
      </c>
      <c r="AE3233" s="15" t="s">
        <v>119</v>
      </c>
      <c r="AF3233" s="15" t="s">
        <v>119</v>
      </c>
      <c r="AG3233" s="16">
        <v>1</v>
      </c>
      <c r="AH3233" s="15" t="s">
        <v>24550</v>
      </c>
      <c r="AI3233" s="15" t="s">
        <v>78</v>
      </c>
      <c r="AJ3233" s="15">
        <v>11316.0944824</v>
      </c>
      <c r="AK3233" s="15">
        <v>439.73037695400001</v>
      </c>
      <c r="AL3233" s="15">
        <v>3107052.4490200002</v>
      </c>
      <c r="AM3233" s="15">
        <v>1414212.99767</v>
      </c>
      <c r="AN3233" s="19">
        <v>0</v>
      </c>
      <c r="AO3233" s="19">
        <v>0</v>
      </c>
      <c r="AP3233" s="19">
        <v>30100</v>
      </c>
      <c r="AQ3233" s="19">
        <v>96000</v>
      </c>
      <c r="AR3233" s="34">
        <f t="shared" si="653"/>
        <v>126100</v>
      </c>
      <c r="AS3233" s="34">
        <v>0</v>
      </c>
      <c r="AT3233" s="34">
        <v>0</v>
      </c>
      <c r="AU3233" s="34">
        <v>0</v>
      </c>
      <c r="AV3233" s="34">
        <v>0</v>
      </c>
      <c r="AW3233" s="35">
        <f t="shared" si="654"/>
        <v>0</v>
      </c>
      <c r="AX3233" s="34">
        <f t="shared" si="655"/>
        <v>126100</v>
      </c>
      <c r="AY3233" s="36">
        <v>1.3258000000000001</v>
      </c>
      <c r="AZ3233" s="36">
        <v>2.0265</v>
      </c>
      <c r="BA3233" s="22"/>
      <c r="BB3233" s="19">
        <v>2522</v>
      </c>
      <c r="BC3233" s="34">
        <f t="shared" si="656"/>
        <v>1671.8338000000001</v>
      </c>
      <c r="BD3233" s="34">
        <f t="shared" si="657"/>
        <v>2555.4164999999998</v>
      </c>
      <c r="BE3233" s="38">
        <v>3.4819999999999997E-2</v>
      </c>
      <c r="BF3233" s="38">
        <f t="shared" si="662"/>
        <v>3.4819999999999997E-2</v>
      </c>
      <c r="BG3233" s="34">
        <v>0</v>
      </c>
      <c r="BH3233" s="34">
        <v>0</v>
      </c>
      <c r="BI3233" s="34">
        <f t="shared" si="658"/>
        <v>1671.8338000000001</v>
      </c>
      <c r="BJ3233" s="34">
        <f t="shared" si="659"/>
        <v>2555.4164999999998</v>
      </c>
      <c r="BK3233" s="34">
        <v>0</v>
      </c>
      <c r="BL3233" s="34">
        <v>33.416499999999814</v>
      </c>
      <c r="BM3233" s="34">
        <f t="shared" si="660"/>
        <v>33.416499999999814</v>
      </c>
      <c r="BN3233" s="39">
        <f t="shared" si="651"/>
        <v>1671.8338000000001</v>
      </c>
      <c r="BO3233" s="39">
        <f t="shared" si="652"/>
        <v>2522</v>
      </c>
      <c r="BP3233" s="39">
        <f t="shared" si="661"/>
        <v>850.16619999999989</v>
      </c>
    </row>
    <row r="3234" spans="1:68" s="25" customFormat="1" ht="14.25" x14ac:dyDescent="0.2">
      <c r="A3234" s="14">
        <v>2132</v>
      </c>
      <c r="B3234" s="40"/>
      <c r="C3234" s="15"/>
      <c r="D3234" s="16">
        <v>12535</v>
      </c>
      <c r="E3234" s="15" t="s">
        <v>24551</v>
      </c>
      <c r="F3234" s="15" t="s">
        <v>24552</v>
      </c>
      <c r="G3234" s="17" t="s">
        <v>24553</v>
      </c>
      <c r="H3234" s="17" t="s">
        <v>24554</v>
      </c>
      <c r="I3234" s="17" t="s">
        <v>88</v>
      </c>
      <c r="J3234" s="15" t="s">
        <v>24555</v>
      </c>
      <c r="K3234" s="15" t="s">
        <v>24556</v>
      </c>
      <c r="L3234" s="18" t="s">
        <v>24557</v>
      </c>
      <c r="M3234" s="15" t="s">
        <v>24383</v>
      </c>
      <c r="N3234" s="15" t="s">
        <v>24384</v>
      </c>
      <c r="O3234" s="16">
        <v>510</v>
      </c>
      <c r="P3234" s="15" t="s">
        <v>118</v>
      </c>
      <c r="Q3234" s="15">
        <v>29800</v>
      </c>
      <c r="R3234" s="15">
        <v>89900</v>
      </c>
      <c r="S3234" s="15">
        <v>119700</v>
      </c>
      <c r="T3234" s="15">
        <v>0.31</v>
      </c>
      <c r="U3234" s="15" t="s">
        <v>18717</v>
      </c>
      <c r="V3234" s="15" t="s">
        <v>76</v>
      </c>
      <c r="W3234" s="16">
        <v>1</v>
      </c>
      <c r="X3234" s="16">
        <v>0</v>
      </c>
      <c r="Y3234" s="15">
        <v>13620</v>
      </c>
      <c r="Z3234" s="15">
        <v>0.313</v>
      </c>
      <c r="AA3234" s="15" t="s">
        <v>24516</v>
      </c>
      <c r="AB3234" s="15" t="s">
        <v>24517</v>
      </c>
      <c r="AC3234" s="15">
        <v>0</v>
      </c>
      <c r="AD3234" s="15"/>
      <c r="AE3234" s="15" t="s">
        <v>243</v>
      </c>
      <c r="AF3234" s="15" t="s">
        <v>24558</v>
      </c>
      <c r="AG3234" s="16">
        <v>1</v>
      </c>
      <c r="AH3234" s="15" t="s">
        <v>24559</v>
      </c>
      <c r="AI3234" s="15" t="s">
        <v>78</v>
      </c>
      <c r="AJ3234" s="15">
        <v>13619.5708008</v>
      </c>
      <c r="AK3234" s="15">
        <v>481.519437659</v>
      </c>
      <c r="AL3234" s="15">
        <v>3107175.93218</v>
      </c>
      <c r="AM3234" s="15">
        <v>1414231.5968299999</v>
      </c>
      <c r="AN3234" s="19">
        <v>29800</v>
      </c>
      <c r="AO3234" s="19">
        <v>90600</v>
      </c>
      <c r="AP3234" s="19">
        <v>0</v>
      </c>
      <c r="AQ3234" s="19">
        <v>0</v>
      </c>
      <c r="AR3234" s="34">
        <f t="shared" si="653"/>
        <v>120400</v>
      </c>
      <c r="AS3234" s="34">
        <v>45000</v>
      </c>
      <c r="AT3234" s="34">
        <v>0</v>
      </c>
      <c r="AU3234" s="34">
        <v>26390</v>
      </c>
      <c r="AV3234" s="34">
        <v>0</v>
      </c>
      <c r="AW3234" s="35">
        <f t="shared" si="654"/>
        <v>71390</v>
      </c>
      <c r="AX3234" s="34">
        <f t="shared" si="655"/>
        <v>49010</v>
      </c>
      <c r="AY3234" s="36">
        <v>1.3258000000000001</v>
      </c>
      <c r="AZ3234" s="36">
        <v>2.0265</v>
      </c>
      <c r="BA3234" s="22"/>
      <c r="BB3234" s="19">
        <v>1204</v>
      </c>
      <c r="BC3234" s="34">
        <f t="shared" si="656"/>
        <v>649.77458000000013</v>
      </c>
      <c r="BD3234" s="34">
        <f t="shared" si="657"/>
        <v>993.18765000000008</v>
      </c>
      <c r="BE3234" s="38">
        <v>3.4819999999999997E-2</v>
      </c>
      <c r="BF3234" s="38">
        <f t="shared" si="662"/>
        <v>3.4819999999999997E-2</v>
      </c>
      <c r="BG3234" s="34">
        <v>22.625150875600003</v>
      </c>
      <c r="BH3234" s="34">
        <v>34.582793973000001</v>
      </c>
      <c r="BI3234" s="34">
        <f t="shared" si="658"/>
        <v>627.14942912440017</v>
      </c>
      <c r="BJ3234" s="34">
        <f t="shared" si="659"/>
        <v>958.6048560270001</v>
      </c>
      <c r="BK3234" s="34">
        <v>0</v>
      </c>
      <c r="BL3234" s="34">
        <v>0</v>
      </c>
      <c r="BM3234" s="34">
        <f t="shared" si="660"/>
        <v>0</v>
      </c>
      <c r="BN3234" s="39">
        <f t="shared" si="651"/>
        <v>627.14942912440017</v>
      </c>
      <c r="BO3234" s="39">
        <f t="shared" si="652"/>
        <v>958.6048560270001</v>
      </c>
      <c r="BP3234" s="39">
        <f t="shared" si="661"/>
        <v>331.45542690259992</v>
      </c>
    </row>
    <row r="3235" spans="1:68" s="25" customFormat="1" ht="14.25" x14ac:dyDescent="0.2">
      <c r="A3235" s="14">
        <v>2133</v>
      </c>
      <c r="B3235" s="40"/>
      <c r="C3235" s="15" t="s">
        <v>24560</v>
      </c>
      <c r="D3235" s="16">
        <v>35048</v>
      </c>
      <c r="E3235" s="15" t="s">
        <v>24561</v>
      </c>
      <c r="F3235" s="15" t="s">
        <v>24560</v>
      </c>
      <c r="G3235" s="17" t="s">
        <v>24562</v>
      </c>
      <c r="H3235" s="17" t="s">
        <v>24563</v>
      </c>
      <c r="I3235" s="17" t="s">
        <v>86</v>
      </c>
      <c r="J3235" s="15" t="s">
        <v>24564</v>
      </c>
      <c r="K3235" s="15" t="s">
        <v>306</v>
      </c>
      <c r="L3235" s="18" t="s">
        <v>24565</v>
      </c>
      <c r="M3235" s="15" t="s">
        <v>23626</v>
      </c>
      <c r="N3235" s="15" t="s">
        <v>23627</v>
      </c>
      <c r="O3235" s="16">
        <v>510</v>
      </c>
      <c r="P3235" s="15" t="s">
        <v>118</v>
      </c>
      <c r="Q3235" s="15">
        <v>28800</v>
      </c>
      <c r="R3235" s="15">
        <v>90500</v>
      </c>
      <c r="S3235" s="15">
        <v>119300</v>
      </c>
      <c r="T3235" s="15">
        <v>0.22</v>
      </c>
      <c r="U3235" s="15" t="s">
        <v>18717</v>
      </c>
      <c r="V3235" s="15" t="s">
        <v>76</v>
      </c>
      <c r="W3235" s="16">
        <v>1</v>
      </c>
      <c r="X3235" s="16">
        <v>1</v>
      </c>
      <c r="Y3235" s="15">
        <v>9506</v>
      </c>
      <c r="Z3235" s="15">
        <v>0.218</v>
      </c>
      <c r="AA3235" s="15" t="s">
        <v>24230</v>
      </c>
      <c r="AB3235" s="15" t="s">
        <v>24231</v>
      </c>
      <c r="AC3235" s="15">
        <v>114900</v>
      </c>
      <c r="AD3235" s="26">
        <v>42279</v>
      </c>
      <c r="AE3235" s="15" t="s">
        <v>78</v>
      </c>
      <c r="AF3235" s="15" t="s">
        <v>78</v>
      </c>
      <c r="AG3235" s="16">
        <v>1</v>
      </c>
      <c r="AH3235" s="15" t="s">
        <v>24566</v>
      </c>
      <c r="AI3235" s="15" t="s">
        <v>78</v>
      </c>
      <c r="AJ3235" s="15">
        <v>9505.9965820300004</v>
      </c>
      <c r="AK3235" s="15">
        <v>398.28819577899998</v>
      </c>
      <c r="AL3235" s="15">
        <v>3106376.20627</v>
      </c>
      <c r="AM3235" s="15">
        <v>1414336.17604</v>
      </c>
      <c r="AN3235" s="19">
        <v>0</v>
      </c>
      <c r="AO3235" s="19">
        <v>0</v>
      </c>
      <c r="AP3235" s="19">
        <v>28800</v>
      </c>
      <c r="AQ3235" s="19">
        <v>90800</v>
      </c>
      <c r="AR3235" s="34">
        <f t="shared" si="653"/>
        <v>119600</v>
      </c>
      <c r="AS3235" s="34">
        <v>0</v>
      </c>
      <c r="AT3235" s="34">
        <v>0</v>
      </c>
      <c r="AU3235" s="34">
        <v>0</v>
      </c>
      <c r="AV3235" s="34">
        <v>0</v>
      </c>
      <c r="AW3235" s="35">
        <f t="shared" si="654"/>
        <v>0</v>
      </c>
      <c r="AX3235" s="34">
        <f t="shared" si="655"/>
        <v>119600</v>
      </c>
      <c r="AY3235" s="36">
        <v>1.3258000000000001</v>
      </c>
      <c r="AZ3235" s="36">
        <v>2.0265</v>
      </c>
      <c r="BA3235" s="22"/>
      <c r="BB3235" s="19">
        <v>2392</v>
      </c>
      <c r="BC3235" s="34">
        <f t="shared" si="656"/>
        <v>1585.6568000000002</v>
      </c>
      <c r="BD3235" s="34">
        <f t="shared" si="657"/>
        <v>2423.694</v>
      </c>
      <c r="BE3235" s="38">
        <v>3.4819999999999997E-2</v>
      </c>
      <c r="BF3235" s="38">
        <f t="shared" si="662"/>
        <v>3.4819999999999997E-2</v>
      </c>
      <c r="BG3235" s="34">
        <v>0</v>
      </c>
      <c r="BH3235" s="34">
        <v>0</v>
      </c>
      <c r="BI3235" s="34">
        <f t="shared" si="658"/>
        <v>1585.6568000000002</v>
      </c>
      <c r="BJ3235" s="34">
        <f t="shared" si="659"/>
        <v>2423.694</v>
      </c>
      <c r="BK3235" s="34">
        <v>0</v>
      </c>
      <c r="BL3235" s="34">
        <v>31.69399999999996</v>
      </c>
      <c r="BM3235" s="34">
        <f t="shared" si="660"/>
        <v>31.69399999999996</v>
      </c>
      <c r="BN3235" s="39">
        <f t="shared" si="651"/>
        <v>1585.6568000000002</v>
      </c>
      <c r="BO3235" s="39">
        <f t="shared" si="652"/>
        <v>2392</v>
      </c>
      <c r="BP3235" s="39">
        <f t="shared" si="661"/>
        <v>806.3431999999998</v>
      </c>
    </row>
    <row r="3236" spans="1:68" s="25" customFormat="1" ht="14.25" x14ac:dyDescent="0.2">
      <c r="A3236" s="14">
        <v>2134</v>
      </c>
      <c r="B3236" s="40"/>
      <c r="C3236" s="15" t="s">
        <v>726</v>
      </c>
      <c r="D3236" s="16">
        <v>14206</v>
      </c>
      <c r="E3236" s="15" t="s">
        <v>24567</v>
      </c>
      <c r="F3236" s="15" t="s">
        <v>24568</v>
      </c>
      <c r="G3236" s="17" t="s">
        <v>24569</v>
      </c>
      <c r="H3236" s="17" t="s">
        <v>24570</v>
      </c>
      <c r="I3236" s="17" t="s">
        <v>86</v>
      </c>
      <c r="J3236" s="15" t="s">
        <v>24571</v>
      </c>
      <c r="K3236" s="15" t="s">
        <v>4723</v>
      </c>
      <c r="L3236" s="18" t="s">
        <v>24572</v>
      </c>
      <c r="M3236" s="15" t="s">
        <v>23626</v>
      </c>
      <c r="N3236" s="15" t="s">
        <v>23627</v>
      </c>
      <c r="O3236" s="16">
        <v>510</v>
      </c>
      <c r="P3236" s="15" t="s">
        <v>118</v>
      </c>
      <c r="Q3236" s="15">
        <v>28800</v>
      </c>
      <c r="R3236" s="15">
        <v>73700</v>
      </c>
      <c r="S3236" s="15">
        <v>102500</v>
      </c>
      <c r="T3236" s="15">
        <v>0.22</v>
      </c>
      <c r="U3236" s="15" t="s">
        <v>18717</v>
      </c>
      <c r="V3236" s="15" t="s">
        <v>76</v>
      </c>
      <c r="W3236" s="16">
        <v>1</v>
      </c>
      <c r="X3236" s="16">
        <v>1</v>
      </c>
      <c r="Y3236" s="15">
        <v>9599</v>
      </c>
      <c r="Z3236" s="15">
        <v>0.22</v>
      </c>
      <c r="AA3236" s="15" t="s">
        <v>24230</v>
      </c>
      <c r="AB3236" s="15" t="s">
        <v>24231</v>
      </c>
      <c r="AC3236" s="15">
        <v>104000</v>
      </c>
      <c r="AD3236" s="26">
        <v>42053</v>
      </c>
      <c r="AE3236" s="15" t="s">
        <v>119</v>
      </c>
      <c r="AF3236" s="15" t="s">
        <v>119</v>
      </c>
      <c r="AG3236" s="16">
        <v>1</v>
      </c>
      <c r="AH3236" s="15" t="s">
        <v>24573</v>
      </c>
      <c r="AI3236" s="15" t="s">
        <v>78</v>
      </c>
      <c r="AJ3236" s="15">
        <v>9598.6401367199996</v>
      </c>
      <c r="AK3236" s="15">
        <v>399.99904840900001</v>
      </c>
      <c r="AL3236" s="15">
        <v>3106296.7102999999</v>
      </c>
      <c r="AM3236" s="15">
        <v>1414339.4210600001</v>
      </c>
      <c r="AN3236" s="19">
        <v>28800</v>
      </c>
      <c r="AO3236" s="19">
        <v>85000</v>
      </c>
      <c r="AP3236" s="19">
        <v>0</v>
      </c>
      <c r="AQ3236" s="19">
        <v>0</v>
      </c>
      <c r="AR3236" s="34">
        <f t="shared" si="653"/>
        <v>113800</v>
      </c>
      <c r="AS3236" s="34">
        <v>45000</v>
      </c>
      <c r="AT3236" s="34">
        <v>0</v>
      </c>
      <c r="AU3236" s="34">
        <v>24080</v>
      </c>
      <c r="AV3236" s="34">
        <v>0</v>
      </c>
      <c r="AW3236" s="35">
        <f t="shared" si="654"/>
        <v>69080</v>
      </c>
      <c r="AX3236" s="34">
        <f t="shared" si="655"/>
        <v>44720</v>
      </c>
      <c r="AY3236" s="36">
        <v>1.3258000000000001</v>
      </c>
      <c r="AZ3236" s="36">
        <v>2.0265</v>
      </c>
      <c r="BA3236" s="22"/>
      <c r="BB3236" s="19">
        <v>1138</v>
      </c>
      <c r="BC3236" s="34">
        <f t="shared" si="656"/>
        <v>592.89776000000006</v>
      </c>
      <c r="BD3236" s="34">
        <f t="shared" si="657"/>
        <v>906.25079999999991</v>
      </c>
      <c r="BE3236" s="38">
        <v>3.4819999999999997E-2</v>
      </c>
      <c r="BF3236" s="38">
        <f t="shared" si="662"/>
        <v>3.4819999999999997E-2</v>
      </c>
      <c r="BG3236" s="34">
        <v>20.644700003200001</v>
      </c>
      <c r="BH3236" s="34">
        <v>31.555652855999995</v>
      </c>
      <c r="BI3236" s="34">
        <f t="shared" si="658"/>
        <v>572.25305999680006</v>
      </c>
      <c r="BJ3236" s="34">
        <f t="shared" si="659"/>
        <v>874.69514714399998</v>
      </c>
      <c r="BK3236" s="34">
        <v>0</v>
      </c>
      <c r="BL3236" s="34">
        <v>0</v>
      </c>
      <c r="BM3236" s="34">
        <f t="shared" si="660"/>
        <v>0</v>
      </c>
      <c r="BN3236" s="39">
        <f t="shared" si="651"/>
        <v>572.25305999680006</v>
      </c>
      <c r="BO3236" s="39">
        <f t="shared" si="652"/>
        <v>874.69514714399998</v>
      </c>
      <c r="BP3236" s="39">
        <f t="shared" si="661"/>
        <v>302.44208714719991</v>
      </c>
    </row>
    <row r="3237" spans="1:68" s="25" customFormat="1" ht="14.25" x14ac:dyDescent="0.2">
      <c r="A3237" s="14">
        <v>2135</v>
      </c>
      <c r="B3237" s="40"/>
      <c r="C3237" s="15" t="s">
        <v>24574</v>
      </c>
      <c r="D3237" s="16">
        <v>11975</v>
      </c>
      <c r="E3237" s="15" t="s">
        <v>24575</v>
      </c>
      <c r="F3237" s="15" t="s">
        <v>24574</v>
      </c>
      <c r="G3237" s="17" t="s">
        <v>24576</v>
      </c>
      <c r="H3237" s="17" t="s">
        <v>24577</v>
      </c>
      <c r="I3237" s="17" t="s">
        <v>86</v>
      </c>
      <c r="J3237" s="15" t="s">
        <v>24578</v>
      </c>
      <c r="K3237" s="15" t="s">
        <v>1618</v>
      </c>
      <c r="L3237" s="18" t="s">
        <v>24579</v>
      </c>
      <c r="M3237" s="15" t="s">
        <v>23626</v>
      </c>
      <c r="N3237" s="15" t="s">
        <v>23627</v>
      </c>
      <c r="O3237" s="16">
        <v>510</v>
      </c>
      <c r="P3237" s="15" t="s">
        <v>118</v>
      </c>
      <c r="Q3237" s="15">
        <v>28800</v>
      </c>
      <c r="R3237" s="15">
        <v>122100</v>
      </c>
      <c r="S3237" s="15">
        <v>150900</v>
      </c>
      <c r="T3237" s="15">
        <v>0.22</v>
      </c>
      <c r="U3237" s="15" t="s">
        <v>18717</v>
      </c>
      <c r="V3237" s="15" t="s">
        <v>76</v>
      </c>
      <c r="W3237" s="16">
        <v>1</v>
      </c>
      <c r="X3237" s="16">
        <v>1</v>
      </c>
      <c r="Y3237" s="15">
        <v>9652</v>
      </c>
      <c r="Z3237" s="15">
        <v>0.222</v>
      </c>
      <c r="AA3237" s="15" t="s">
        <v>24230</v>
      </c>
      <c r="AB3237" s="15" t="s">
        <v>24231</v>
      </c>
      <c r="AC3237" s="15">
        <v>145000</v>
      </c>
      <c r="AD3237" s="26">
        <v>42426</v>
      </c>
      <c r="AE3237" s="15" t="s">
        <v>78</v>
      </c>
      <c r="AF3237" s="15" t="s">
        <v>78</v>
      </c>
      <c r="AG3237" s="16">
        <v>1</v>
      </c>
      <c r="AH3237" s="15" t="s">
        <v>24580</v>
      </c>
      <c r="AI3237" s="15" t="s">
        <v>78</v>
      </c>
      <c r="AJ3237" s="15">
        <v>9651.69262695</v>
      </c>
      <c r="AK3237" s="15">
        <v>400.981981195</v>
      </c>
      <c r="AL3237" s="15">
        <v>3106216.5287799998</v>
      </c>
      <c r="AM3237" s="15">
        <v>1414342.9110399999</v>
      </c>
      <c r="AN3237" s="19">
        <v>28800</v>
      </c>
      <c r="AO3237" s="19">
        <v>125300</v>
      </c>
      <c r="AP3237" s="19">
        <v>0</v>
      </c>
      <c r="AQ3237" s="19">
        <v>0</v>
      </c>
      <c r="AR3237" s="34">
        <f t="shared" si="653"/>
        <v>154100</v>
      </c>
      <c r="AS3237" s="34">
        <v>45000</v>
      </c>
      <c r="AT3237" s="34">
        <v>0</v>
      </c>
      <c r="AU3237" s="34">
        <v>38185</v>
      </c>
      <c r="AV3237" s="34">
        <v>0</v>
      </c>
      <c r="AW3237" s="35">
        <f t="shared" si="654"/>
        <v>83185</v>
      </c>
      <c r="AX3237" s="34">
        <f t="shared" si="655"/>
        <v>70915</v>
      </c>
      <c r="AY3237" s="36">
        <v>1.3258000000000001</v>
      </c>
      <c r="AZ3237" s="36">
        <v>2.0265</v>
      </c>
      <c r="BA3237" s="22"/>
      <c r="BB3237" s="19">
        <v>1541</v>
      </c>
      <c r="BC3237" s="34">
        <f t="shared" si="656"/>
        <v>940.19107000000008</v>
      </c>
      <c r="BD3237" s="34">
        <f t="shared" si="657"/>
        <v>1437.0924749999999</v>
      </c>
      <c r="BE3237" s="38">
        <v>3.4819999999999997E-2</v>
      </c>
      <c r="BF3237" s="38">
        <f t="shared" si="662"/>
        <v>3.4819999999999997E-2</v>
      </c>
      <c r="BG3237" s="34">
        <v>32.737453057400003</v>
      </c>
      <c r="BH3237" s="34">
        <v>50.039559979499991</v>
      </c>
      <c r="BI3237" s="34">
        <f t="shared" si="658"/>
        <v>907.45361694260009</v>
      </c>
      <c r="BJ3237" s="34">
        <f t="shared" si="659"/>
        <v>1387.0529150205</v>
      </c>
      <c r="BK3237" s="34">
        <v>0</v>
      </c>
      <c r="BL3237" s="34">
        <v>0</v>
      </c>
      <c r="BM3237" s="34">
        <f t="shared" si="660"/>
        <v>0</v>
      </c>
      <c r="BN3237" s="39">
        <f t="shared" si="651"/>
        <v>907.45361694260009</v>
      </c>
      <c r="BO3237" s="39">
        <f t="shared" si="652"/>
        <v>1387.0529150205</v>
      </c>
      <c r="BP3237" s="39">
        <f t="shared" si="661"/>
        <v>479.5992980778999</v>
      </c>
    </row>
    <row r="3238" spans="1:68" s="25" customFormat="1" ht="14.25" x14ac:dyDescent="0.2">
      <c r="A3238" s="14">
        <v>2136</v>
      </c>
      <c r="B3238" s="40"/>
      <c r="C3238" s="15" t="s">
        <v>176</v>
      </c>
      <c r="D3238" s="16">
        <v>4520</v>
      </c>
      <c r="E3238" s="15" t="s">
        <v>24581</v>
      </c>
      <c r="F3238" s="15" t="s">
        <v>24582</v>
      </c>
      <c r="G3238" s="17" t="s">
        <v>24583</v>
      </c>
      <c r="H3238" s="17" t="s">
        <v>24584</v>
      </c>
      <c r="I3238" s="17" t="s">
        <v>86</v>
      </c>
      <c r="J3238" s="15" t="s">
        <v>24585</v>
      </c>
      <c r="K3238" s="15" t="s">
        <v>86</v>
      </c>
      <c r="L3238" s="18" t="s">
        <v>24586</v>
      </c>
      <c r="M3238" s="15" t="s">
        <v>23626</v>
      </c>
      <c r="N3238" s="15" t="s">
        <v>23627</v>
      </c>
      <c r="O3238" s="16">
        <v>510</v>
      </c>
      <c r="P3238" s="15" t="s">
        <v>118</v>
      </c>
      <c r="Q3238" s="15">
        <v>28800</v>
      </c>
      <c r="R3238" s="15">
        <v>97900</v>
      </c>
      <c r="S3238" s="15">
        <v>126700</v>
      </c>
      <c r="T3238" s="15">
        <v>0.22</v>
      </c>
      <c r="U3238" s="15" t="s">
        <v>18717</v>
      </c>
      <c r="V3238" s="15" t="s">
        <v>76</v>
      </c>
      <c r="W3238" s="16">
        <v>1</v>
      </c>
      <c r="X3238" s="16">
        <v>1</v>
      </c>
      <c r="Y3238" s="15">
        <v>9696</v>
      </c>
      <c r="Z3238" s="15">
        <v>0.223</v>
      </c>
      <c r="AA3238" s="15" t="s">
        <v>24230</v>
      </c>
      <c r="AB3238" s="15" t="s">
        <v>24231</v>
      </c>
      <c r="AC3238" s="15">
        <v>125000</v>
      </c>
      <c r="AD3238" s="26">
        <v>42062</v>
      </c>
      <c r="AE3238" s="15" t="s">
        <v>1813</v>
      </c>
      <c r="AF3238" s="15" t="s">
        <v>24587</v>
      </c>
      <c r="AG3238" s="16">
        <v>1</v>
      </c>
      <c r="AH3238" s="15" t="s">
        <v>24588</v>
      </c>
      <c r="AI3238" s="15" t="s">
        <v>78</v>
      </c>
      <c r="AJ3238" s="15">
        <v>9696.4069824199996</v>
      </c>
      <c r="AK3238" s="15">
        <v>402.22634267500001</v>
      </c>
      <c r="AL3238" s="15">
        <v>3106136.05375</v>
      </c>
      <c r="AM3238" s="15">
        <v>1414346.79682</v>
      </c>
      <c r="AN3238" s="19">
        <v>28800</v>
      </c>
      <c r="AO3238" s="19">
        <v>96100</v>
      </c>
      <c r="AP3238" s="19">
        <v>0</v>
      </c>
      <c r="AQ3238" s="19">
        <v>8100</v>
      </c>
      <c r="AR3238" s="34">
        <f t="shared" si="653"/>
        <v>133000</v>
      </c>
      <c r="AS3238" s="34">
        <v>45000</v>
      </c>
      <c r="AT3238" s="34">
        <v>3000</v>
      </c>
      <c r="AU3238" s="34">
        <v>27965</v>
      </c>
      <c r="AV3238" s="34">
        <v>0</v>
      </c>
      <c r="AW3238" s="35">
        <f t="shared" si="654"/>
        <v>75965</v>
      </c>
      <c r="AX3238" s="34">
        <f t="shared" si="655"/>
        <v>57035</v>
      </c>
      <c r="AY3238" s="36">
        <v>1.3258000000000001</v>
      </c>
      <c r="AZ3238" s="36">
        <v>2.0265</v>
      </c>
      <c r="BA3238" s="22"/>
      <c r="BB3238" s="19">
        <v>1492</v>
      </c>
      <c r="BC3238" s="34">
        <f t="shared" si="656"/>
        <v>756.17003000000011</v>
      </c>
      <c r="BD3238" s="34">
        <f t="shared" si="657"/>
        <v>1155.814275</v>
      </c>
      <c r="BE3238" s="38">
        <v>3.4819999999999997E-2</v>
      </c>
      <c r="BF3238" s="38">
        <f t="shared" si="662"/>
        <v>3.4819999999999997E-2</v>
      </c>
      <c r="BG3238" s="34">
        <v>22.590527608600002</v>
      </c>
      <c r="BH3238" s="34">
        <v>34.529871925499997</v>
      </c>
      <c r="BI3238" s="34">
        <f t="shared" si="658"/>
        <v>733.57950239140007</v>
      </c>
      <c r="BJ3238" s="34">
        <f t="shared" si="659"/>
        <v>1121.2844030745</v>
      </c>
      <c r="BK3238" s="34">
        <v>0</v>
      </c>
      <c r="BL3238" s="34">
        <v>0</v>
      </c>
      <c r="BM3238" s="34">
        <f t="shared" si="660"/>
        <v>0</v>
      </c>
      <c r="BN3238" s="39">
        <f t="shared" si="651"/>
        <v>733.57950239140007</v>
      </c>
      <c r="BO3238" s="39">
        <f t="shared" si="652"/>
        <v>1121.2844030745</v>
      </c>
      <c r="BP3238" s="39">
        <f t="shared" si="661"/>
        <v>387.70490068309994</v>
      </c>
    </row>
    <row r="3239" spans="1:68" s="25" customFormat="1" ht="14.25" x14ac:dyDescent="0.2">
      <c r="A3239" s="14">
        <v>2137</v>
      </c>
      <c r="B3239" s="40"/>
      <c r="C3239" s="15"/>
      <c r="D3239" s="16">
        <v>3136</v>
      </c>
      <c r="E3239" s="15" t="s">
        <v>24589</v>
      </c>
      <c r="F3239" s="15" t="s">
        <v>24590</v>
      </c>
      <c r="G3239" s="17" t="s">
        <v>24591</v>
      </c>
      <c r="H3239" s="17" t="s">
        <v>24592</v>
      </c>
      <c r="I3239" s="17" t="s">
        <v>86</v>
      </c>
      <c r="J3239" s="15" t="s">
        <v>24593</v>
      </c>
      <c r="K3239" s="15" t="s">
        <v>6216</v>
      </c>
      <c r="L3239" s="18" t="s">
        <v>24594</v>
      </c>
      <c r="M3239" s="15" t="s">
        <v>23626</v>
      </c>
      <c r="N3239" s="15" t="s">
        <v>23627</v>
      </c>
      <c r="O3239" s="16">
        <v>510</v>
      </c>
      <c r="P3239" s="15" t="s">
        <v>118</v>
      </c>
      <c r="Q3239" s="15">
        <v>28800</v>
      </c>
      <c r="R3239" s="15">
        <v>91400</v>
      </c>
      <c r="S3239" s="15">
        <v>120200</v>
      </c>
      <c r="T3239" s="15">
        <v>0.22</v>
      </c>
      <c r="U3239" s="15" t="s">
        <v>18717</v>
      </c>
      <c r="V3239" s="15" t="s">
        <v>76</v>
      </c>
      <c r="W3239" s="16">
        <v>1</v>
      </c>
      <c r="X3239" s="16">
        <v>1</v>
      </c>
      <c r="Y3239" s="15">
        <v>9686</v>
      </c>
      <c r="Z3239" s="15">
        <v>0.222</v>
      </c>
      <c r="AA3239" s="15" t="s">
        <v>24230</v>
      </c>
      <c r="AB3239" s="15" t="s">
        <v>24231</v>
      </c>
      <c r="AC3239" s="15">
        <v>97000</v>
      </c>
      <c r="AD3239" s="26">
        <v>37708</v>
      </c>
      <c r="AE3239" s="15" t="s">
        <v>147</v>
      </c>
      <c r="AF3239" s="15" t="s">
        <v>24595</v>
      </c>
      <c r="AG3239" s="16">
        <v>1</v>
      </c>
      <c r="AH3239" s="15" t="s">
        <v>24596</v>
      </c>
      <c r="AI3239" s="15" t="s">
        <v>78</v>
      </c>
      <c r="AJ3239" s="15">
        <v>9686.1633300800004</v>
      </c>
      <c r="AK3239" s="15">
        <v>401.35633851099999</v>
      </c>
      <c r="AL3239" s="15">
        <v>3106056.0017900001</v>
      </c>
      <c r="AM3239" s="15">
        <v>1414350.3617700001</v>
      </c>
      <c r="AN3239" s="19">
        <v>28800</v>
      </c>
      <c r="AO3239" s="19">
        <v>91700</v>
      </c>
      <c r="AP3239" s="19">
        <v>0</v>
      </c>
      <c r="AQ3239" s="19">
        <v>0</v>
      </c>
      <c r="AR3239" s="34">
        <f t="shared" si="653"/>
        <v>120500</v>
      </c>
      <c r="AS3239" s="34">
        <v>45000</v>
      </c>
      <c r="AT3239" s="34">
        <v>3000</v>
      </c>
      <c r="AU3239" s="34">
        <v>26425</v>
      </c>
      <c r="AV3239" s="34">
        <v>0</v>
      </c>
      <c r="AW3239" s="35">
        <f t="shared" si="654"/>
        <v>74425</v>
      </c>
      <c r="AX3239" s="34">
        <f t="shared" si="655"/>
        <v>46075</v>
      </c>
      <c r="AY3239" s="36">
        <v>1.3258000000000001</v>
      </c>
      <c r="AZ3239" s="36">
        <v>2.0265</v>
      </c>
      <c r="BA3239" s="22"/>
      <c r="BB3239" s="19">
        <v>1205</v>
      </c>
      <c r="BC3239" s="34">
        <f t="shared" si="656"/>
        <v>610.86234999999999</v>
      </c>
      <c r="BD3239" s="34">
        <f t="shared" si="657"/>
        <v>933.70987500000001</v>
      </c>
      <c r="BE3239" s="38">
        <v>3.4819999999999997E-2</v>
      </c>
      <c r="BF3239" s="38">
        <f t="shared" si="662"/>
        <v>3.4819999999999997E-2</v>
      </c>
      <c r="BG3239" s="34">
        <v>21.270227026999997</v>
      </c>
      <c r="BH3239" s="34">
        <v>32.511777847499999</v>
      </c>
      <c r="BI3239" s="34">
        <f t="shared" si="658"/>
        <v>589.59212297299996</v>
      </c>
      <c r="BJ3239" s="34">
        <f t="shared" si="659"/>
        <v>901.19809715250005</v>
      </c>
      <c r="BK3239" s="34">
        <v>0</v>
      </c>
      <c r="BL3239" s="34">
        <v>0</v>
      </c>
      <c r="BM3239" s="34">
        <f t="shared" si="660"/>
        <v>0</v>
      </c>
      <c r="BN3239" s="39">
        <f t="shared" si="651"/>
        <v>589.59212297299996</v>
      </c>
      <c r="BO3239" s="39">
        <f t="shared" si="652"/>
        <v>901.19809715250005</v>
      </c>
      <c r="BP3239" s="39">
        <f t="shared" si="661"/>
        <v>311.60597417950009</v>
      </c>
    </row>
    <row r="3240" spans="1:68" s="25" customFormat="1" ht="14.25" x14ac:dyDescent="0.2">
      <c r="A3240" s="14">
        <v>2138</v>
      </c>
      <c r="B3240" s="40"/>
      <c r="C3240" s="15" t="s">
        <v>1173</v>
      </c>
      <c r="D3240" s="16">
        <v>36177</v>
      </c>
      <c r="E3240" s="15" t="s">
        <v>24597</v>
      </c>
      <c r="F3240" s="15" t="s">
        <v>24598</v>
      </c>
      <c r="G3240" s="17" t="s">
        <v>24599</v>
      </c>
      <c r="H3240" s="17" t="s">
        <v>24600</v>
      </c>
      <c r="I3240" s="17" t="s">
        <v>88</v>
      </c>
      <c r="J3240" s="15" t="s">
        <v>24601</v>
      </c>
      <c r="K3240" s="15" t="s">
        <v>88</v>
      </c>
      <c r="L3240" s="18" t="s">
        <v>24602</v>
      </c>
      <c r="M3240" s="15" t="s">
        <v>23626</v>
      </c>
      <c r="N3240" s="15" t="s">
        <v>23627</v>
      </c>
      <c r="O3240" s="16">
        <v>510</v>
      </c>
      <c r="P3240" s="15" t="s">
        <v>118</v>
      </c>
      <c r="Q3240" s="15">
        <v>28800</v>
      </c>
      <c r="R3240" s="15">
        <v>96100</v>
      </c>
      <c r="S3240" s="15">
        <v>124900</v>
      </c>
      <c r="T3240" s="15">
        <v>0.22</v>
      </c>
      <c r="U3240" s="15" t="s">
        <v>18717</v>
      </c>
      <c r="V3240" s="15" t="s">
        <v>76</v>
      </c>
      <c r="W3240" s="16">
        <v>1</v>
      </c>
      <c r="X3240" s="16">
        <v>1</v>
      </c>
      <c r="Y3240" s="15">
        <v>9570</v>
      </c>
      <c r="Z3240" s="15">
        <v>0.22</v>
      </c>
      <c r="AA3240" s="15" t="s">
        <v>24230</v>
      </c>
      <c r="AB3240" s="15" t="s">
        <v>24231</v>
      </c>
      <c r="AC3240" s="15">
        <v>0</v>
      </c>
      <c r="AD3240" s="26">
        <v>36935</v>
      </c>
      <c r="AE3240" s="15" t="s">
        <v>119</v>
      </c>
      <c r="AF3240" s="15" t="s">
        <v>119</v>
      </c>
      <c r="AG3240" s="16">
        <v>1</v>
      </c>
      <c r="AH3240" s="15" t="s">
        <v>24603</v>
      </c>
      <c r="AI3240" s="15" t="s">
        <v>78</v>
      </c>
      <c r="AJ3240" s="15">
        <v>9569.8356933600007</v>
      </c>
      <c r="AK3240" s="15">
        <v>400.13071699099999</v>
      </c>
      <c r="AL3240" s="15">
        <v>3105976.0061300001</v>
      </c>
      <c r="AM3240" s="15">
        <v>1414352.4732299999</v>
      </c>
      <c r="AN3240" s="19">
        <v>28800</v>
      </c>
      <c r="AO3240" s="19">
        <v>90400</v>
      </c>
      <c r="AP3240" s="19">
        <v>0</v>
      </c>
      <c r="AQ3240" s="19">
        <v>900</v>
      </c>
      <c r="AR3240" s="34">
        <f t="shared" si="653"/>
        <v>120100</v>
      </c>
      <c r="AS3240" s="34">
        <v>45000</v>
      </c>
      <c r="AT3240" s="34">
        <v>3000</v>
      </c>
      <c r="AU3240" s="34">
        <v>25970</v>
      </c>
      <c r="AV3240" s="34">
        <v>0</v>
      </c>
      <c r="AW3240" s="35">
        <f t="shared" si="654"/>
        <v>73970</v>
      </c>
      <c r="AX3240" s="34">
        <f t="shared" si="655"/>
        <v>46130</v>
      </c>
      <c r="AY3240" s="36">
        <v>1.3258000000000001</v>
      </c>
      <c r="AZ3240" s="36">
        <v>2.0265</v>
      </c>
      <c r="BA3240" s="22"/>
      <c r="BB3240" s="19">
        <v>1219</v>
      </c>
      <c r="BC3240" s="34">
        <f t="shared" si="656"/>
        <v>611.59154000000001</v>
      </c>
      <c r="BD3240" s="34">
        <f t="shared" si="657"/>
        <v>934.82444999999996</v>
      </c>
      <c r="BE3240" s="38">
        <v>3.4819999999999997E-2</v>
      </c>
      <c r="BF3240" s="38">
        <f t="shared" si="662"/>
        <v>3.4819999999999997E-2</v>
      </c>
      <c r="BG3240" s="34">
        <v>20.880138218799999</v>
      </c>
      <c r="BH3240" s="34">
        <v>31.915522778999996</v>
      </c>
      <c r="BI3240" s="34">
        <f t="shared" si="658"/>
        <v>590.71140178120004</v>
      </c>
      <c r="BJ3240" s="34">
        <f t="shared" si="659"/>
        <v>902.908927221</v>
      </c>
      <c r="BK3240" s="34">
        <v>0</v>
      </c>
      <c r="BL3240" s="34">
        <v>0</v>
      </c>
      <c r="BM3240" s="34">
        <f t="shared" si="660"/>
        <v>0</v>
      </c>
      <c r="BN3240" s="39">
        <f t="shared" si="651"/>
        <v>590.71140178120004</v>
      </c>
      <c r="BO3240" s="39">
        <f t="shared" si="652"/>
        <v>902.908927221</v>
      </c>
      <c r="BP3240" s="39">
        <f t="shared" si="661"/>
        <v>312.19752543979996</v>
      </c>
    </row>
    <row r="3241" spans="1:68" s="25" customFormat="1" ht="14.25" x14ac:dyDescent="0.2">
      <c r="A3241" s="14">
        <v>2139</v>
      </c>
      <c r="B3241" s="40"/>
      <c r="C3241" s="15"/>
      <c r="D3241" s="16">
        <v>20568</v>
      </c>
      <c r="E3241" s="15" t="s">
        <v>24604</v>
      </c>
      <c r="F3241" s="15" t="s">
        <v>24605</v>
      </c>
      <c r="G3241" s="17" t="s">
        <v>24606</v>
      </c>
      <c r="H3241" s="17" t="s">
        <v>24607</v>
      </c>
      <c r="I3241" s="17" t="s">
        <v>86</v>
      </c>
      <c r="J3241" s="15" t="s">
        <v>24608</v>
      </c>
      <c r="K3241" s="15" t="s">
        <v>8230</v>
      </c>
      <c r="L3241" s="18" t="s">
        <v>24609</v>
      </c>
      <c r="M3241" s="15" t="s">
        <v>23626</v>
      </c>
      <c r="N3241" s="15" t="s">
        <v>23627</v>
      </c>
      <c r="O3241" s="16">
        <v>510</v>
      </c>
      <c r="P3241" s="15" t="s">
        <v>118</v>
      </c>
      <c r="Q3241" s="15">
        <v>28800</v>
      </c>
      <c r="R3241" s="15">
        <v>96800</v>
      </c>
      <c r="S3241" s="15">
        <v>125600</v>
      </c>
      <c r="T3241" s="15">
        <v>0.22</v>
      </c>
      <c r="U3241" s="15" t="s">
        <v>18717</v>
      </c>
      <c r="V3241" s="15" t="s">
        <v>76</v>
      </c>
      <c r="W3241" s="16">
        <v>1</v>
      </c>
      <c r="X3241" s="16">
        <v>1</v>
      </c>
      <c r="Y3241" s="15">
        <v>9600</v>
      </c>
      <c r="Z3241" s="15">
        <v>0.22</v>
      </c>
      <c r="AA3241" s="15" t="s">
        <v>24230</v>
      </c>
      <c r="AB3241" s="15" t="s">
        <v>24231</v>
      </c>
      <c r="AC3241" s="15">
        <v>136000</v>
      </c>
      <c r="AD3241" s="26">
        <v>41859</v>
      </c>
      <c r="AE3241" s="15" t="s">
        <v>183</v>
      </c>
      <c r="AF3241" s="15" t="s">
        <v>24610</v>
      </c>
      <c r="AG3241" s="16">
        <v>1</v>
      </c>
      <c r="AH3241" s="15" t="s">
        <v>24611</v>
      </c>
      <c r="AI3241" s="15" t="s">
        <v>78</v>
      </c>
      <c r="AJ3241" s="15">
        <v>9600.4331054699996</v>
      </c>
      <c r="AK3241" s="15">
        <v>400.01589284800002</v>
      </c>
      <c r="AL3241" s="15">
        <v>3105896.0435299999</v>
      </c>
      <c r="AM3241" s="15">
        <v>1414355.1301500001</v>
      </c>
      <c r="AN3241" s="19">
        <v>28800</v>
      </c>
      <c r="AO3241" s="19">
        <v>93900</v>
      </c>
      <c r="AP3241" s="19">
        <v>0</v>
      </c>
      <c r="AQ3241" s="19">
        <v>4600</v>
      </c>
      <c r="AR3241" s="34">
        <f t="shared" si="653"/>
        <v>127300</v>
      </c>
      <c r="AS3241" s="34">
        <v>45000</v>
      </c>
      <c r="AT3241" s="34">
        <v>3000</v>
      </c>
      <c r="AU3241" s="34">
        <v>27195</v>
      </c>
      <c r="AV3241" s="34">
        <v>0</v>
      </c>
      <c r="AW3241" s="35">
        <f t="shared" si="654"/>
        <v>75195</v>
      </c>
      <c r="AX3241" s="34">
        <f t="shared" si="655"/>
        <v>52105</v>
      </c>
      <c r="AY3241" s="36">
        <v>1.3258000000000001</v>
      </c>
      <c r="AZ3241" s="36">
        <v>2.0265</v>
      </c>
      <c r="BA3241" s="22"/>
      <c r="BB3241" s="19">
        <v>1365</v>
      </c>
      <c r="BC3241" s="34">
        <f t="shared" si="656"/>
        <v>690.80808999999999</v>
      </c>
      <c r="BD3241" s="34">
        <f t="shared" si="657"/>
        <v>1055.907825</v>
      </c>
      <c r="BE3241" s="38">
        <v>3.4819999999999997E-2</v>
      </c>
      <c r="BF3241" s="38">
        <f t="shared" si="662"/>
        <v>3.4819999999999997E-2</v>
      </c>
      <c r="BG3241" s="34">
        <v>21.930377317800001</v>
      </c>
      <c r="BH3241" s="34">
        <v>33.520824886499994</v>
      </c>
      <c r="BI3241" s="34">
        <f t="shared" si="658"/>
        <v>668.87771268220001</v>
      </c>
      <c r="BJ3241" s="34">
        <f t="shared" si="659"/>
        <v>1022.3870001135</v>
      </c>
      <c r="BK3241" s="34">
        <v>0</v>
      </c>
      <c r="BL3241" s="34">
        <v>0</v>
      </c>
      <c r="BM3241" s="34">
        <f t="shared" si="660"/>
        <v>0</v>
      </c>
      <c r="BN3241" s="39">
        <f t="shared" si="651"/>
        <v>668.87771268220001</v>
      </c>
      <c r="BO3241" s="39">
        <f t="shared" si="652"/>
        <v>1022.3870001135</v>
      </c>
      <c r="BP3241" s="39">
        <f t="shared" si="661"/>
        <v>353.50928743129998</v>
      </c>
    </row>
    <row r="3242" spans="1:68" s="25" customFormat="1" ht="14.25" x14ac:dyDescent="0.2">
      <c r="A3242" s="14">
        <v>2140</v>
      </c>
      <c r="B3242" s="40"/>
      <c r="C3242" s="15"/>
      <c r="D3242" s="16">
        <v>25393</v>
      </c>
      <c r="E3242" s="15" t="s">
        <v>24612</v>
      </c>
      <c r="F3242" s="15" t="s">
        <v>24613</v>
      </c>
      <c r="G3242" s="17" t="s">
        <v>24614</v>
      </c>
      <c r="H3242" s="17" t="s">
        <v>24615</v>
      </c>
      <c r="I3242" s="17" t="s">
        <v>86</v>
      </c>
      <c r="J3242" s="15" t="s">
        <v>24616</v>
      </c>
      <c r="K3242" s="15" t="s">
        <v>15597</v>
      </c>
      <c r="L3242" s="18" t="s">
        <v>24617</v>
      </c>
      <c r="M3242" s="15" t="s">
        <v>23626</v>
      </c>
      <c r="N3242" s="15" t="s">
        <v>23627</v>
      </c>
      <c r="O3242" s="16">
        <v>510</v>
      </c>
      <c r="P3242" s="15" t="s">
        <v>118</v>
      </c>
      <c r="Q3242" s="15">
        <v>28800</v>
      </c>
      <c r="R3242" s="15">
        <v>95800</v>
      </c>
      <c r="S3242" s="15">
        <v>124600</v>
      </c>
      <c r="T3242" s="15">
        <v>0.22</v>
      </c>
      <c r="U3242" s="15" t="s">
        <v>18717</v>
      </c>
      <c r="V3242" s="15" t="s">
        <v>76</v>
      </c>
      <c r="W3242" s="16">
        <v>1</v>
      </c>
      <c r="X3242" s="16">
        <v>0</v>
      </c>
      <c r="Y3242" s="15">
        <v>9601</v>
      </c>
      <c r="Z3242" s="15">
        <v>0.22</v>
      </c>
      <c r="AA3242" s="15" t="s">
        <v>24230</v>
      </c>
      <c r="AB3242" s="15" t="s">
        <v>24231</v>
      </c>
      <c r="AC3242" s="15">
        <v>0</v>
      </c>
      <c r="AD3242" s="15"/>
      <c r="AE3242" s="15" t="s">
        <v>78</v>
      </c>
      <c r="AF3242" s="15" t="s">
        <v>78</v>
      </c>
      <c r="AG3242" s="16">
        <v>1</v>
      </c>
      <c r="AH3242" s="15" t="s">
        <v>24618</v>
      </c>
      <c r="AI3242" s="15" t="s">
        <v>78</v>
      </c>
      <c r="AJ3242" s="15">
        <v>9601.0319824199996</v>
      </c>
      <c r="AK3242" s="15">
        <v>400.03102427699997</v>
      </c>
      <c r="AL3242" s="15">
        <v>3105816.1156299999</v>
      </c>
      <c r="AM3242" s="15">
        <v>1414358.5270799999</v>
      </c>
      <c r="AN3242" s="19">
        <v>28800</v>
      </c>
      <c r="AO3242" s="19">
        <v>99400</v>
      </c>
      <c r="AP3242" s="19">
        <v>0</v>
      </c>
      <c r="AQ3242" s="19">
        <v>0</v>
      </c>
      <c r="AR3242" s="34">
        <f t="shared" si="653"/>
        <v>128200</v>
      </c>
      <c r="AS3242" s="34">
        <v>45000</v>
      </c>
      <c r="AT3242" s="34">
        <v>3000</v>
      </c>
      <c r="AU3242" s="34">
        <v>29120</v>
      </c>
      <c r="AV3242" s="34">
        <v>0</v>
      </c>
      <c r="AW3242" s="35">
        <f t="shared" si="654"/>
        <v>77120</v>
      </c>
      <c r="AX3242" s="34">
        <f t="shared" si="655"/>
        <v>51080</v>
      </c>
      <c r="AY3242" s="36">
        <v>1.3258000000000001</v>
      </c>
      <c r="AZ3242" s="36">
        <v>2.0265</v>
      </c>
      <c r="BA3242" s="22"/>
      <c r="BB3242" s="19">
        <v>1282</v>
      </c>
      <c r="BC3242" s="34">
        <f t="shared" si="656"/>
        <v>677.21864000000005</v>
      </c>
      <c r="BD3242" s="34">
        <f t="shared" si="657"/>
        <v>1035.1361999999999</v>
      </c>
      <c r="BE3242" s="38">
        <v>3.4819999999999997E-2</v>
      </c>
      <c r="BF3242" s="38">
        <f t="shared" si="662"/>
        <v>3.4819999999999997E-2</v>
      </c>
      <c r="BG3242" s="34">
        <v>23.580753044799998</v>
      </c>
      <c r="BH3242" s="34">
        <v>36.043442483999996</v>
      </c>
      <c r="BI3242" s="34">
        <f t="shared" si="658"/>
        <v>653.63788695520009</v>
      </c>
      <c r="BJ3242" s="34">
        <f t="shared" si="659"/>
        <v>999.09275751599989</v>
      </c>
      <c r="BK3242" s="34">
        <v>0</v>
      </c>
      <c r="BL3242" s="34">
        <v>0</v>
      </c>
      <c r="BM3242" s="34">
        <f t="shared" si="660"/>
        <v>0</v>
      </c>
      <c r="BN3242" s="39">
        <f t="shared" si="651"/>
        <v>653.63788695520009</v>
      </c>
      <c r="BO3242" s="39">
        <f t="shared" si="652"/>
        <v>999.09275751599989</v>
      </c>
      <c r="BP3242" s="39">
        <f t="shared" si="661"/>
        <v>345.4548705607998</v>
      </c>
    </row>
    <row r="3243" spans="1:68" s="25" customFormat="1" ht="14.25" x14ac:dyDescent="0.2">
      <c r="A3243" s="14">
        <v>2141</v>
      </c>
      <c r="B3243" s="40"/>
      <c r="C3243" s="15"/>
      <c r="D3243" s="16">
        <v>23596</v>
      </c>
      <c r="E3243" s="15" t="s">
        <v>24619</v>
      </c>
      <c r="F3243" s="15" t="s">
        <v>24620</v>
      </c>
      <c r="G3243" s="17" t="s">
        <v>24621</v>
      </c>
      <c r="H3243" s="17" t="s">
        <v>24615</v>
      </c>
      <c r="I3243" s="17" t="s">
        <v>86</v>
      </c>
      <c r="J3243" s="15" t="s">
        <v>15590</v>
      </c>
      <c r="K3243" s="15" t="s">
        <v>86</v>
      </c>
      <c r="L3243" s="18" t="s">
        <v>24622</v>
      </c>
      <c r="M3243" s="15" t="s">
        <v>23626</v>
      </c>
      <c r="N3243" s="15" t="s">
        <v>23627</v>
      </c>
      <c r="O3243" s="16">
        <v>510</v>
      </c>
      <c r="P3243" s="15" t="s">
        <v>118</v>
      </c>
      <c r="Q3243" s="15">
        <v>28800</v>
      </c>
      <c r="R3243" s="15">
        <v>70500</v>
      </c>
      <c r="S3243" s="15">
        <v>99300</v>
      </c>
      <c r="T3243" s="15">
        <v>0.22</v>
      </c>
      <c r="U3243" s="15" t="s">
        <v>18717</v>
      </c>
      <c r="V3243" s="15" t="s">
        <v>76</v>
      </c>
      <c r="W3243" s="16">
        <v>1</v>
      </c>
      <c r="X3243" s="16">
        <v>1</v>
      </c>
      <c r="Y3243" s="15">
        <v>9615</v>
      </c>
      <c r="Z3243" s="15">
        <v>0.221</v>
      </c>
      <c r="AA3243" s="15" t="s">
        <v>24230</v>
      </c>
      <c r="AB3243" s="15" t="s">
        <v>24231</v>
      </c>
      <c r="AC3243" s="15">
        <v>52400</v>
      </c>
      <c r="AD3243" s="26">
        <v>37361</v>
      </c>
      <c r="AE3243" s="15" t="s">
        <v>183</v>
      </c>
      <c r="AF3243" s="15" t="s">
        <v>24623</v>
      </c>
      <c r="AG3243" s="16">
        <v>1</v>
      </c>
      <c r="AH3243" s="15" t="s">
        <v>24624</v>
      </c>
      <c r="AI3243" s="15" t="s">
        <v>78</v>
      </c>
      <c r="AJ3243" s="15">
        <v>9614.7353515600007</v>
      </c>
      <c r="AK3243" s="15">
        <v>399.96863205</v>
      </c>
      <c r="AL3243" s="15">
        <v>3105736.1756199999</v>
      </c>
      <c r="AM3243" s="15">
        <v>1414361.76908</v>
      </c>
      <c r="AN3243" s="19">
        <v>0</v>
      </c>
      <c r="AO3243" s="19">
        <v>0</v>
      </c>
      <c r="AP3243" s="19">
        <v>28800</v>
      </c>
      <c r="AQ3243" s="19">
        <v>73500</v>
      </c>
      <c r="AR3243" s="34">
        <f t="shared" si="653"/>
        <v>102300</v>
      </c>
      <c r="AS3243" s="34">
        <v>0</v>
      </c>
      <c r="AT3243" s="34">
        <v>0</v>
      </c>
      <c r="AU3243" s="34">
        <v>0</v>
      </c>
      <c r="AV3243" s="34">
        <v>0</v>
      </c>
      <c r="AW3243" s="35">
        <f t="shared" si="654"/>
        <v>0</v>
      </c>
      <c r="AX3243" s="34">
        <f t="shared" si="655"/>
        <v>102300</v>
      </c>
      <c r="AY3243" s="36">
        <v>1.3258000000000001</v>
      </c>
      <c r="AZ3243" s="36">
        <v>2.0265</v>
      </c>
      <c r="BA3243" s="22"/>
      <c r="BB3243" s="19">
        <v>2046</v>
      </c>
      <c r="BC3243" s="34">
        <f t="shared" si="656"/>
        <v>1356.2934</v>
      </c>
      <c r="BD3243" s="34">
        <f t="shared" si="657"/>
        <v>2073.1095</v>
      </c>
      <c r="BE3243" s="38">
        <v>3.4819999999999997E-2</v>
      </c>
      <c r="BF3243" s="38">
        <f t="shared" si="662"/>
        <v>3.4819999999999997E-2</v>
      </c>
      <c r="BG3243" s="34">
        <v>0</v>
      </c>
      <c r="BH3243" s="34">
        <v>0</v>
      </c>
      <c r="BI3243" s="34">
        <f t="shared" si="658"/>
        <v>1356.2934</v>
      </c>
      <c r="BJ3243" s="34">
        <f t="shared" si="659"/>
        <v>2073.1095</v>
      </c>
      <c r="BK3243" s="34">
        <v>0</v>
      </c>
      <c r="BL3243" s="34">
        <v>27.109500000000025</v>
      </c>
      <c r="BM3243" s="34">
        <f t="shared" si="660"/>
        <v>27.109500000000025</v>
      </c>
      <c r="BN3243" s="39">
        <f t="shared" si="651"/>
        <v>1356.2934</v>
      </c>
      <c r="BO3243" s="39">
        <f t="shared" si="652"/>
        <v>2046</v>
      </c>
      <c r="BP3243" s="39">
        <f t="shared" si="661"/>
        <v>689.70659999999998</v>
      </c>
    </row>
    <row r="3244" spans="1:68" s="25" customFormat="1" ht="14.25" x14ac:dyDescent="0.2">
      <c r="A3244" s="14">
        <v>2142</v>
      </c>
      <c r="B3244" s="40"/>
      <c r="C3244" s="15"/>
      <c r="D3244" s="16">
        <v>10805</v>
      </c>
      <c r="E3244" s="15" t="s">
        <v>24625</v>
      </c>
      <c r="F3244" s="15" t="s">
        <v>24626</v>
      </c>
      <c r="G3244" s="17" t="s">
        <v>24621</v>
      </c>
      <c r="H3244" s="17" t="s">
        <v>24615</v>
      </c>
      <c r="I3244" s="17" t="s">
        <v>86</v>
      </c>
      <c r="J3244" s="15" t="s">
        <v>15590</v>
      </c>
      <c r="K3244" s="15" t="s">
        <v>86</v>
      </c>
      <c r="L3244" s="18" t="s">
        <v>24627</v>
      </c>
      <c r="M3244" s="15" t="s">
        <v>23626</v>
      </c>
      <c r="N3244" s="15" t="s">
        <v>23627</v>
      </c>
      <c r="O3244" s="16">
        <v>510</v>
      </c>
      <c r="P3244" s="15" t="s">
        <v>118</v>
      </c>
      <c r="Q3244" s="15">
        <v>28800</v>
      </c>
      <c r="R3244" s="15">
        <v>72100</v>
      </c>
      <c r="S3244" s="15">
        <v>100900</v>
      </c>
      <c r="T3244" s="15">
        <v>0.22</v>
      </c>
      <c r="U3244" s="15" t="s">
        <v>18717</v>
      </c>
      <c r="V3244" s="15" t="s">
        <v>76</v>
      </c>
      <c r="W3244" s="16">
        <v>1</v>
      </c>
      <c r="X3244" s="16">
        <v>1</v>
      </c>
      <c r="Y3244" s="15">
        <v>9595</v>
      </c>
      <c r="Z3244" s="15">
        <v>0.22</v>
      </c>
      <c r="AA3244" s="15" t="s">
        <v>24230</v>
      </c>
      <c r="AB3244" s="15" t="s">
        <v>24231</v>
      </c>
      <c r="AC3244" s="15">
        <v>96700</v>
      </c>
      <c r="AD3244" s="26">
        <v>41164</v>
      </c>
      <c r="AE3244" s="15" t="s">
        <v>147</v>
      </c>
      <c r="AF3244" s="15" t="s">
        <v>24628</v>
      </c>
      <c r="AG3244" s="16">
        <v>1</v>
      </c>
      <c r="AH3244" s="15" t="s">
        <v>24629</v>
      </c>
      <c r="AI3244" s="15" t="s">
        <v>78</v>
      </c>
      <c r="AJ3244" s="15">
        <v>9594.8315429699996</v>
      </c>
      <c r="AK3244" s="15">
        <v>399.88327949199999</v>
      </c>
      <c r="AL3244" s="15">
        <v>3105656.2315699998</v>
      </c>
      <c r="AM3244" s="15">
        <v>1414364.45771</v>
      </c>
      <c r="AN3244" s="19">
        <v>28800</v>
      </c>
      <c r="AO3244" s="19">
        <v>72400</v>
      </c>
      <c r="AP3244" s="19">
        <v>0</v>
      </c>
      <c r="AQ3244" s="19">
        <v>0</v>
      </c>
      <c r="AR3244" s="34">
        <f t="shared" si="653"/>
        <v>101200</v>
      </c>
      <c r="AS3244" s="34">
        <v>45000</v>
      </c>
      <c r="AT3244" s="34">
        <v>3000</v>
      </c>
      <c r="AU3244" s="34">
        <v>19670</v>
      </c>
      <c r="AV3244" s="34">
        <v>0</v>
      </c>
      <c r="AW3244" s="35">
        <f t="shared" si="654"/>
        <v>67670</v>
      </c>
      <c r="AX3244" s="34">
        <f t="shared" si="655"/>
        <v>33530</v>
      </c>
      <c r="AY3244" s="36">
        <v>1.3258000000000001</v>
      </c>
      <c r="AZ3244" s="36">
        <v>2.0265</v>
      </c>
      <c r="BA3244" s="22"/>
      <c r="BB3244" s="19">
        <v>1012</v>
      </c>
      <c r="BC3244" s="34">
        <f t="shared" si="656"/>
        <v>444.54074000000003</v>
      </c>
      <c r="BD3244" s="34">
        <f t="shared" si="657"/>
        <v>679.48545000000001</v>
      </c>
      <c r="BE3244" s="38">
        <v>3.4819999999999997E-2</v>
      </c>
      <c r="BF3244" s="38">
        <f t="shared" si="662"/>
        <v>3.4819999999999997E-2</v>
      </c>
      <c r="BG3244" s="34">
        <v>15.478908566799999</v>
      </c>
      <c r="BH3244" s="34">
        <v>23.659683369</v>
      </c>
      <c r="BI3244" s="34">
        <f t="shared" si="658"/>
        <v>429.06183143320004</v>
      </c>
      <c r="BJ3244" s="34">
        <f t="shared" si="659"/>
        <v>655.82576663099996</v>
      </c>
      <c r="BK3244" s="34">
        <v>0</v>
      </c>
      <c r="BL3244" s="34">
        <v>0</v>
      </c>
      <c r="BM3244" s="34">
        <f t="shared" si="660"/>
        <v>0</v>
      </c>
      <c r="BN3244" s="39">
        <f t="shared" si="651"/>
        <v>429.06183143320004</v>
      </c>
      <c r="BO3244" s="39">
        <f t="shared" si="652"/>
        <v>655.82576663099996</v>
      </c>
      <c r="BP3244" s="39">
        <f t="shared" si="661"/>
        <v>226.76393519779992</v>
      </c>
    </row>
    <row r="3245" spans="1:68" s="25" customFormat="1" ht="14.25" x14ac:dyDescent="0.2">
      <c r="A3245" s="14">
        <v>2143</v>
      </c>
      <c r="B3245" s="40"/>
      <c r="C3245" s="15"/>
      <c r="D3245" s="16">
        <v>4018</v>
      </c>
      <c r="E3245" s="15" t="s">
        <v>24630</v>
      </c>
      <c r="F3245" s="15" t="s">
        <v>24631</v>
      </c>
      <c r="G3245" s="17" t="s">
        <v>24621</v>
      </c>
      <c r="H3245" s="17" t="s">
        <v>24615</v>
      </c>
      <c r="I3245" s="17" t="s">
        <v>86</v>
      </c>
      <c r="J3245" s="15" t="s">
        <v>15590</v>
      </c>
      <c r="K3245" s="15" t="s">
        <v>86</v>
      </c>
      <c r="L3245" s="18" t="s">
        <v>24632</v>
      </c>
      <c r="M3245" s="15" t="s">
        <v>24383</v>
      </c>
      <c r="N3245" s="15" t="s">
        <v>24384</v>
      </c>
      <c r="O3245" s="16">
        <v>510</v>
      </c>
      <c r="P3245" s="15" t="s">
        <v>118</v>
      </c>
      <c r="Q3245" s="15">
        <v>18000</v>
      </c>
      <c r="R3245" s="15">
        <v>113800</v>
      </c>
      <c r="S3245" s="15">
        <v>131800</v>
      </c>
      <c r="T3245" s="15">
        <v>0.17</v>
      </c>
      <c r="U3245" s="15" t="s">
        <v>18717</v>
      </c>
      <c r="V3245" s="15" t="s">
        <v>76</v>
      </c>
      <c r="W3245" s="16">
        <v>1</v>
      </c>
      <c r="X3245" s="16">
        <v>0</v>
      </c>
      <c r="Y3245" s="15">
        <v>7209</v>
      </c>
      <c r="Z3245" s="15">
        <v>0.16600000000000001</v>
      </c>
      <c r="AA3245" s="15" t="s">
        <v>24494</v>
      </c>
      <c r="AB3245" s="15" t="s">
        <v>24495</v>
      </c>
      <c r="AC3245" s="15">
        <v>0</v>
      </c>
      <c r="AD3245" s="15"/>
      <c r="AE3245" s="15" t="s">
        <v>137</v>
      </c>
      <c r="AF3245" s="15" t="s">
        <v>24633</v>
      </c>
      <c r="AG3245" s="16">
        <v>1</v>
      </c>
      <c r="AH3245" s="15" t="s">
        <v>24634</v>
      </c>
      <c r="AI3245" s="15" t="s">
        <v>78</v>
      </c>
      <c r="AJ3245" s="15">
        <v>7209.2792968800004</v>
      </c>
      <c r="AK3245" s="15">
        <v>357.072548348</v>
      </c>
      <c r="AL3245" s="15">
        <v>3106349.43028</v>
      </c>
      <c r="AM3245" s="15">
        <v>1414246.55064</v>
      </c>
      <c r="AN3245" s="19">
        <v>18000</v>
      </c>
      <c r="AO3245" s="19">
        <v>111300</v>
      </c>
      <c r="AP3245" s="19">
        <v>0</v>
      </c>
      <c r="AQ3245" s="19">
        <v>1700</v>
      </c>
      <c r="AR3245" s="34">
        <f t="shared" si="653"/>
        <v>131000</v>
      </c>
      <c r="AS3245" s="34">
        <v>45000</v>
      </c>
      <c r="AT3245" s="34">
        <v>3000</v>
      </c>
      <c r="AU3245" s="34">
        <v>29505</v>
      </c>
      <c r="AV3245" s="34">
        <v>0</v>
      </c>
      <c r="AW3245" s="35">
        <f t="shared" si="654"/>
        <v>77505</v>
      </c>
      <c r="AX3245" s="34">
        <f t="shared" si="655"/>
        <v>53495</v>
      </c>
      <c r="AY3245" s="36">
        <v>1.3258000000000001</v>
      </c>
      <c r="AZ3245" s="36">
        <v>2.0265</v>
      </c>
      <c r="BA3245" s="22"/>
      <c r="BB3245" s="19">
        <v>1344</v>
      </c>
      <c r="BC3245" s="34">
        <f t="shared" si="656"/>
        <v>709.23671000000013</v>
      </c>
      <c r="BD3245" s="34">
        <f t="shared" si="657"/>
        <v>1084.0761750000001</v>
      </c>
      <c r="BE3245" s="38">
        <v>3.4819999999999997E-2</v>
      </c>
      <c r="BF3245" s="38">
        <f t="shared" si="662"/>
        <v>3.4819999999999997E-2</v>
      </c>
      <c r="BG3245" s="34">
        <v>23.910828190200004</v>
      </c>
      <c r="BH3245" s="34">
        <v>36.547966003499994</v>
      </c>
      <c r="BI3245" s="34">
        <f t="shared" si="658"/>
        <v>685.32588180980008</v>
      </c>
      <c r="BJ3245" s="34">
        <f t="shared" si="659"/>
        <v>1047.5282089965001</v>
      </c>
      <c r="BK3245" s="34">
        <v>0</v>
      </c>
      <c r="BL3245" s="34">
        <v>0</v>
      </c>
      <c r="BM3245" s="34">
        <f t="shared" si="660"/>
        <v>0</v>
      </c>
      <c r="BN3245" s="39">
        <f t="shared" ref="BN3245:BN3291" si="663">BI3245-BK3245</f>
        <v>685.32588180980008</v>
      </c>
      <c r="BO3245" s="39">
        <f t="shared" ref="BO3245:BO3291" si="664">BJ3245-BL3245</f>
        <v>1047.5282089965001</v>
      </c>
      <c r="BP3245" s="39">
        <f t="shared" si="661"/>
        <v>362.20232718670002</v>
      </c>
    </row>
    <row r="3246" spans="1:68" s="25" customFormat="1" ht="14.25" x14ac:dyDescent="0.2">
      <c r="A3246" s="14">
        <v>2144</v>
      </c>
      <c r="B3246" s="40"/>
      <c r="C3246" s="15"/>
      <c r="D3246" s="16">
        <v>23373</v>
      </c>
      <c r="E3246" s="15" t="s">
        <v>24635</v>
      </c>
      <c r="F3246" s="15" t="s">
        <v>24636</v>
      </c>
      <c r="G3246" s="17" t="s">
        <v>24637</v>
      </c>
      <c r="H3246" s="17" t="s">
        <v>24638</v>
      </c>
      <c r="I3246" s="17" t="s">
        <v>86</v>
      </c>
      <c r="J3246" s="15" t="s">
        <v>24639</v>
      </c>
      <c r="K3246" s="15" t="s">
        <v>24640</v>
      </c>
      <c r="L3246" s="18" t="s">
        <v>24641</v>
      </c>
      <c r="M3246" s="15" t="s">
        <v>24383</v>
      </c>
      <c r="N3246" s="15" t="s">
        <v>24384</v>
      </c>
      <c r="O3246" s="16">
        <v>510</v>
      </c>
      <c r="P3246" s="15" t="s">
        <v>118</v>
      </c>
      <c r="Q3246" s="15">
        <v>18000</v>
      </c>
      <c r="R3246" s="15">
        <v>96100</v>
      </c>
      <c r="S3246" s="15">
        <v>114100</v>
      </c>
      <c r="T3246" s="15">
        <v>0.17</v>
      </c>
      <c r="U3246" s="15" t="s">
        <v>18717</v>
      </c>
      <c r="V3246" s="15" t="s">
        <v>76</v>
      </c>
      <c r="W3246" s="16">
        <v>1</v>
      </c>
      <c r="X3246" s="16">
        <v>0</v>
      </c>
      <c r="Y3246" s="15">
        <v>7064</v>
      </c>
      <c r="Z3246" s="15">
        <v>0.16200000000000001</v>
      </c>
      <c r="AA3246" s="15" t="s">
        <v>24494</v>
      </c>
      <c r="AB3246" s="15" t="s">
        <v>24495</v>
      </c>
      <c r="AC3246" s="15">
        <v>0</v>
      </c>
      <c r="AD3246" s="15"/>
      <c r="AE3246" s="15" t="s">
        <v>79</v>
      </c>
      <c r="AF3246" s="15" t="s">
        <v>17846</v>
      </c>
      <c r="AG3246" s="16">
        <v>1</v>
      </c>
      <c r="AH3246" s="15" t="s">
        <v>24642</v>
      </c>
      <c r="AI3246" s="15" t="s">
        <v>78</v>
      </c>
      <c r="AJ3246" s="15">
        <v>7064.0109863300004</v>
      </c>
      <c r="AK3246" s="15">
        <v>354.26542678800001</v>
      </c>
      <c r="AL3246" s="15">
        <v>3106347.1608099998</v>
      </c>
      <c r="AM3246" s="15">
        <v>1414185.45551</v>
      </c>
      <c r="AN3246" s="19">
        <v>18000</v>
      </c>
      <c r="AO3246" s="19">
        <v>93600</v>
      </c>
      <c r="AP3246" s="19">
        <v>0</v>
      </c>
      <c r="AQ3246" s="19">
        <v>0</v>
      </c>
      <c r="AR3246" s="34">
        <f t="shared" si="653"/>
        <v>111600</v>
      </c>
      <c r="AS3246" s="34">
        <v>45000</v>
      </c>
      <c r="AT3246" s="34">
        <v>3000</v>
      </c>
      <c r="AU3246" s="34">
        <v>23310</v>
      </c>
      <c r="AV3246" s="34">
        <v>0</v>
      </c>
      <c r="AW3246" s="35">
        <f t="shared" si="654"/>
        <v>71310</v>
      </c>
      <c r="AX3246" s="34">
        <f t="shared" si="655"/>
        <v>40290</v>
      </c>
      <c r="AY3246" s="36">
        <v>1.3258000000000001</v>
      </c>
      <c r="AZ3246" s="36">
        <v>2.0265</v>
      </c>
      <c r="BA3246" s="22"/>
      <c r="BB3246" s="19">
        <v>1116</v>
      </c>
      <c r="BC3246" s="34">
        <f t="shared" si="656"/>
        <v>534.16481999999996</v>
      </c>
      <c r="BD3246" s="34">
        <f t="shared" si="657"/>
        <v>816.4768499999999</v>
      </c>
      <c r="BE3246" s="38">
        <v>3.4819999999999997E-2</v>
      </c>
      <c r="BF3246" s="38">
        <f t="shared" si="662"/>
        <v>3.4819999999999997E-2</v>
      </c>
      <c r="BG3246" s="34">
        <v>18.599619032399996</v>
      </c>
      <c r="BH3246" s="34">
        <v>28.429723916999993</v>
      </c>
      <c r="BI3246" s="34">
        <f t="shared" si="658"/>
        <v>515.56520096759994</v>
      </c>
      <c r="BJ3246" s="34">
        <f t="shared" si="659"/>
        <v>788.04712608299985</v>
      </c>
      <c r="BK3246" s="34">
        <v>0</v>
      </c>
      <c r="BL3246" s="34">
        <v>0</v>
      </c>
      <c r="BM3246" s="34">
        <f t="shared" si="660"/>
        <v>0</v>
      </c>
      <c r="BN3246" s="39">
        <f t="shared" si="663"/>
        <v>515.56520096759994</v>
      </c>
      <c r="BO3246" s="39">
        <f t="shared" si="664"/>
        <v>788.04712608299985</v>
      </c>
      <c r="BP3246" s="39">
        <f t="shared" si="661"/>
        <v>272.48192511539992</v>
      </c>
    </row>
    <row r="3247" spans="1:68" s="25" customFormat="1" ht="14.25" x14ac:dyDescent="0.2">
      <c r="A3247" s="14">
        <v>2145</v>
      </c>
      <c r="B3247" s="40"/>
      <c r="C3247" s="15"/>
      <c r="D3247" s="16">
        <v>27094</v>
      </c>
      <c r="E3247" s="15" t="s">
        <v>24643</v>
      </c>
      <c r="F3247" s="15" t="s">
        <v>24644</v>
      </c>
      <c r="G3247" s="17" t="s">
        <v>24645</v>
      </c>
      <c r="H3247" s="17" t="s">
        <v>24646</v>
      </c>
      <c r="I3247" s="17" t="s">
        <v>86</v>
      </c>
      <c r="J3247" s="15" t="s">
        <v>24647</v>
      </c>
      <c r="K3247" s="15" t="s">
        <v>9140</v>
      </c>
      <c r="L3247" s="18" t="s">
        <v>24648</v>
      </c>
      <c r="M3247" s="15" t="s">
        <v>24383</v>
      </c>
      <c r="N3247" s="15" t="s">
        <v>24384</v>
      </c>
      <c r="O3247" s="16">
        <v>510</v>
      </c>
      <c r="P3247" s="15" t="s">
        <v>118</v>
      </c>
      <c r="Q3247" s="15">
        <v>18000</v>
      </c>
      <c r="R3247" s="15">
        <v>99600</v>
      </c>
      <c r="S3247" s="15">
        <v>117600</v>
      </c>
      <c r="T3247" s="15">
        <v>0.17</v>
      </c>
      <c r="U3247" s="15" t="s">
        <v>18717</v>
      </c>
      <c r="V3247" s="15" t="s">
        <v>76</v>
      </c>
      <c r="W3247" s="16">
        <v>1</v>
      </c>
      <c r="X3247" s="16">
        <v>1</v>
      </c>
      <c r="Y3247" s="15">
        <v>7076</v>
      </c>
      <c r="Z3247" s="15">
        <v>0.16200000000000001</v>
      </c>
      <c r="AA3247" s="15" t="s">
        <v>24494</v>
      </c>
      <c r="AB3247" s="15" t="s">
        <v>24495</v>
      </c>
      <c r="AC3247" s="15">
        <v>0</v>
      </c>
      <c r="AD3247" s="26">
        <v>38009</v>
      </c>
      <c r="AE3247" s="15" t="s">
        <v>468</v>
      </c>
      <c r="AF3247" s="15" t="s">
        <v>24649</v>
      </c>
      <c r="AG3247" s="16">
        <v>1</v>
      </c>
      <c r="AH3247" s="15" t="s">
        <v>24650</v>
      </c>
      <c r="AI3247" s="15" t="s">
        <v>78</v>
      </c>
      <c r="AJ3247" s="15">
        <v>7075.6235351599998</v>
      </c>
      <c r="AK3247" s="15">
        <v>354.00884217700002</v>
      </c>
      <c r="AL3247" s="15">
        <v>3106345.1757299998</v>
      </c>
      <c r="AM3247" s="15">
        <v>1414124.6732300001</v>
      </c>
      <c r="AN3247" s="19">
        <v>18000</v>
      </c>
      <c r="AO3247" s="19">
        <v>97000</v>
      </c>
      <c r="AP3247" s="19">
        <v>0</v>
      </c>
      <c r="AQ3247" s="19">
        <v>0</v>
      </c>
      <c r="AR3247" s="34">
        <f t="shared" si="653"/>
        <v>115000</v>
      </c>
      <c r="AS3247" s="34">
        <v>45000</v>
      </c>
      <c r="AT3247" s="34">
        <v>3000</v>
      </c>
      <c r="AU3247" s="34">
        <v>24500</v>
      </c>
      <c r="AV3247" s="34">
        <v>0</v>
      </c>
      <c r="AW3247" s="35">
        <f t="shared" si="654"/>
        <v>72500</v>
      </c>
      <c r="AX3247" s="34">
        <f t="shared" si="655"/>
        <v>42500</v>
      </c>
      <c r="AY3247" s="36">
        <v>1.3258000000000001</v>
      </c>
      <c r="AZ3247" s="36">
        <v>2.0265</v>
      </c>
      <c r="BA3247" s="22"/>
      <c r="BB3247" s="19">
        <v>1150</v>
      </c>
      <c r="BC3247" s="34">
        <f t="shared" si="656"/>
        <v>563.46500000000003</v>
      </c>
      <c r="BD3247" s="34">
        <f t="shared" si="657"/>
        <v>861.26249999999993</v>
      </c>
      <c r="BE3247" s="38">
        <v>3.4819999999999997E-2</v>
      </c>
      <c r="BF3247" s="38">
        <f t="shared" si="662"/>
        <v>3.4819999999999997E-2</v>
      </c>
      <c r="BG3247" s="34">
        <v>19.619851300000001</v>
      </c>
      <c r="BH3247" s="34">
        <v>29.989160249999994</v>
      </c>
      <c r="BI3247" s="34">
        <f t="shared" si="658"/>
        <v>543.84514869999998</v>
      </c>
      <c r="BJ3247" s="34">
        <f t="shared" si="659"/>
        <v>831.27333974999999</v>
      </c>
      <c r="BK3247" s="34">
        <v>0</v>
      </c>
      <c r="BL3247" s="34">
        <v>0</v>
      </c>
      <c r="BM3247" s="34">
        <f t="shared" si="660"/>
        <v>0</v>
      </c>
      <c r="BN3247" s="39">
        <f t="shared" si="663"/>
        <v>543.84514869999998</v>
      </c>
      <c r="BO3247" s="39">
        <f t="shared" si="664"/>
        <v>831.27333974999999</v>
      </c>
      <c r="BP3247" s="39">
        <f t="shared" si="661"/>
        <v>287.42819105000001</v>
      </c>
    </row>
    <row r="3248" spans="1:68" s="25" customFormat="1" ht="14.25" x14ac:dyDescent="0.2">
      <c r="A3248" s="14">
        <v>2146</v>
      </c>
      <c r="B3248" s="40"/>
      <c r="C3248" s="15" t="s">
        <v>24651</v>
      </c>
      <c r="D3248" s="16">
        <v>12182</v>
      </c>
      <c r="E3248" s="15" t="s">
        <v>24652</v>
      </c>
      <c r="F3248" s="15" t="s">
        <v>24651</v>
      </c>
      <c r="G3248" s="17" t="s">
        <v>24653</v>
      </c>
      <c r="H3248" s="17" t="s">
        <v>24654</v>
      </c>
      <c r="I3248" s="17" t="s">
        <v>86</v>
      </c>
      <c r="J3248" s="15" t="s">
        <v>24655</v>
      </c>
      <c r="K3248" s="15" t="s">
        <v>24640</v>
      </c>
      <c r="L3248" s="18" t="s">
        <v>24656</v>
      </c>
      <c r="M3248" s="15" t="s">
        <v>24383</v>
      </c>
      <c r="N3248" s="15" t="s">
        <v>24384</v>
      </c>
      <c r="O3248" s="16">
        <v>510</v>
      </c>
      <c r="P3248" s="15" t="s">
        <v>118</v>
      </c>
      <c r="Q3248" s="15">
        <v>23900</v>
      </c>
      <c r="R3248" s="15">
        <v>94000</v>
      </c>
      <c r="S3248" s="15">
        <v>117900</v>
      </c>
      <c r="T3248" s="15">
        <v>0.22</v>
      </c>
      <c r="U3248" s="15" t="s">
        <v>18717</v>
      </c>
      <c r="V3248" s="15" t="s">
        <v>76</v>
      </c>
      <c r="W3248" s="16">
        <v>1</v>
      </c>
      <c r="X3248" s="16">
        <v>1</v>
      </c>
      <c r="Y3248" s="15">
        <v>9273</v>
      </c>
      <c r="Z3248" s="15">
        <v>0.21299999999999999</v>
      </c>
      <c r="AA3248" s="15" t="s">
        <v>24494</v>
      </c>
      <c r="AB3248" s="15" t="s">
        <v>24495</v>
      </c>
      <c r="AC3248" s="15">
        <v>116000</v>
      </c>
      <c r="AD3248" s="26">
        <v>41264</v>
      </c>
      <c r="AE3248" s="15" t="s">
        <v>119</v>
      </c>
      <c r="AF3248" s="15" t="s">
        <v>119</v>
      </c>
      <c r="AG3248" s="16">
        <v>1</v>
      </c>
      <c r="AH3248" s="15" t="s">
        <v>24657</v>
      </c>
      <c r="AI3248" s="15" t="s">
        <v>78</v>
      </c>
      <c r="AJ3248" s="15">
        <v>9272.6333007800004</v>
      </c>
      <c r="AK3248" s="15">
        <v>391.54740614999997</v>
      </c>
      <c r="AL3248" s="15">
        <v>3106342.8342499998</v>
      </c>
      <c r="AM3248" s="15">
        <v>1414054.0784199999</v>
      </c>
      <c r="AN3248" s="19">
        <v>23900</v>
      </c>
      <c r="AO3248" s="19">
        <v>89900</v>
      </c>
      <c r="AP3248" s="19">
        <v>0</v>
      </c>
      <c r="AQ3248" s="19">
        <v>0</v>
      </c>
      <c r="AR3248" s="34">
        <f t="shared" si="653"/>
        <v>113800</v>
      </c>
      <c r="AS3248" s="34">
        <v>45000</v>
      </c>
      <c r="AT3248" s="34">
        <v>3000</v>
      </c>
      <c r="AU3248" s="34">
        <v>24080</v>
      </c>
      <c r="AV3248" s="34">
        <v>0</v>
      </c>
      <c r="AW3248" s="35">
        <f t="shared" si="654"/>
        <v>72080</v>
      </c>
      <c r="AX3248" s="34">
        <f t="shared" si="655"/>
        <v>41720</v>
      </c>
      <c r="AY3248" s="36">
        <v>1.3258000000000001</v>
      </c>
      <c r="AZ3248" s="36">
        <v>2.0265</v>
      </c>
      <c r="BA3248" s="22"/>
      <c r="BB3248" s="19">
        <v>1138</v>
      </c>
      <c r="BC3248" s="34">
        <f t="shared" si="656"/>
        <v>553.12376000000006</v>
      </c>
      <c r="BD3248" s="34">
        <f t="shared" si="657"/>
        <v>845.45579999999995</v>
      </c>
      <c r="BE3248" s="38">
        <v>3.4819999999999997E-2</v>
      </c>
      <c r="BF3248" s="38">
        <f t="shared" si="662"/>
        <v>3.4819999999999997E-2</v>
      </c>
      <c r="BG3248" s="34">
        <v>19.2597693232</v>
      </c>
      <c r="BH3248" s="34">
        <v>29.438770955999995</v>
      </c>
      <c r="BI3248" s="34">
        <f t="shared" si="658"/>
        <v>533.86399067680009</v>
      </c>
      <c r="BJ3248" s="34">
        <f t="shared" si="659"/>
        <v>816.01702904399997</v>
      </c>
      <c r="BK3248" s="34">
        <v>0</v>
      </c>
      <c r="BL3248" s="34">
        <v>0</v>
      </c>
      <c r="BM3248" s="34">
        <f t="shared" si="660"/>
        <v>0</v>
      </c>
      <c r="BN3248" s="39">
        <f t="shared" si="663"/>
        <v>533.86399067680009</v>
      </c>
      <c r="BO3248" s="39">
        <f t="shared" si="664"/>
        <v>816.01702904399997</v>
      </c>
      <c r="BP3248" s="39">
        <f t="shared" si="661"/>
        <v>282.15303836719988</v>
      </c>
    </row>
    <row r="3249" spans="1:68" s="25" customFormat="1" ht="14.25" x14ac:dyDescent="0.2">
      <c r="A3249" s="14">
        <v>2147</v>
      </c>
      <c r="B3249" s="40"/>
      <c r="C3249" s="15"/>
      <c r="D3249" s="16">
        <v>25596</v>
      </c>
      <c r="E3249" s="15" t="s">
        <v>24658</v>
      </c>
      <c r="F3249" s="15" t="s">
        <v>24659</v>
      </c>
      <c r="G3249" s="17" t="s">
        <v>24660</v>
      </c>
      <c r="H3249" s="17" t="s">
        <v>24646</v>
      </c>
      <c r="I3249" s="17" t="s">
        <v>86</v>
      </c>
      <c r="J3249" s="15" t="s">
        <v>24661</v>
      </c>
      <c r="K3249" s="15" t="s">
        <v>86</v>
      </c>
      <c r="L3249" s="18" t="s">
        <v>24662</v>
      </c>
      <c r="M3249" s="15" t="s">
        <v>24383</v>
      </c>
      <c r="N3249" s="15" t="s">
        <v>24384</v>
      </c>
      <c r="O3249" s="16">
        <v>510</v>
      </c>
      <c r="P3249" s="15" t="s">
        <v>118</v>
      </c>
      <c r="Q3249" s="15">
        <v>22300</v>
      </c>
      <c r="R3249" s="15">
        <v>96800</v>
      </c>
      <c r="S3249" s="15">
        <v>119100</v>
      </c>
      <c r="T3249" s="15">
        <v>0.2</v>
      </c>
      <c r="U3249" s="15" t="s">
        <v>18717</v>
      </c>
      <c r="V3249" s="15" t="s">
        <v>76</v>
      </c>
      <c r="W3249" s="16">
        <v>1</v>
      </c>
      <c r="X3249" s="16">
        <v>1</v>
      </c>
      <c r="Y3249" s="15">
        <v>8765</v>
      </c>
      <c r="Z3249" s="15">
        <v>0.20100000000000001</v>
      </c>
      <c r="AA3249" s="15" t="s">
        <v>24663</v>
      </c>
      <c r="AB3249" s="15" t="s">
        <v>24664</v>
      </c>
      <c r="AC3249" s="15">
        <v>125000</v>
      </c>
      <c r="AD3249" s="26">
        <v>41037</v>
      </c>
      <c r="AE3249" s="15" t="s">
        <v>147</v>
      </c>
      <c r="AF3249" s="15" t="s">
        <v>24665</v>
      </c>
      <c r="AG3249" s="16">
        <v>1</v>
      </c>
      <c r="AH3249" s="15" t="s">
        <v>24666</v>
      </c>
      <c r="AI3249" s="15" t="s">
        <v>78</v>
      </c>
      <c r="AJ3249" s="15">
        <v>8764.9213867199996</v>
      </c>
      <c r="AK3249" s="15">
        <v>380.85332540500002</v>
      </c>
      <c r="AL3249" s="15">
        <v>3106228.8056399999</v>
      </c>
      <c r="AM3249" s="15">
        <v>1414057.6633200001</v>
      </c>
      <c r="AN3249" s="19">
        <v>22300</v>
      </c>
      <c r="AO3249" s="19">
        <v>89500</v>
      </c>
      <c r="AP3249" s="19">
        <v>0</v>
      </c>
      <c r="AQ3249" s="19">
        <v>0</v>
      </c>
      <c r="AR3249" s="34">
        <f t="shared" si="653"/>
        <v>111800</v>
      </c>
      <c r="AS3249" s="34">
        <v>45000</v>
      </c>
      <c r="AT3249" s="34">
        <v>3000</v>
      </c>
      <c r="AU3249" s="34">
        <v>23380</v>
      </c>
      <c r="AV3249" s="34">
        <v>0</v>
      </c>
      <c r="AW3249" s="35">
        <f t="shared" si="654"/>
        <v>71380</v>
      </c>
      <c r="AX3249" s="34">
        <f t="shared" si="655"/>
        <v>40420</v>
      </c>
      <c r="AY3249" s="36">
        <v>1.3258000000000001</v>
      </c>
      <c r="AZ3249" s="36">
        <v>2.0265</v>
      </c>
      <c r="BA3249" s="22"/>
      <c r="BB3249" s="19">
        <v>1118</v>
      </c>
      <c r="BC3249" s="34">
        <f t="shared" si="656"/>
        <v>535.88836000000003</v>
      </c>
      <c r="BD3249" s="34">
        <f t="shared" si="657"/>
        <v>819.11129999999991</v>
      </c>
      <c r="BE3249" s="38">
        <v>3.4819999999999997E-2</v>
      </c>
      <c r="BF3249" s="38">
        <f t="shared" si="662"/>
        <v>3.4819999999999997E-2</v>
      </c>
      <c r="BG3249" s="34">
        <v>18.659632695199999</v>
      </c>
      <c r="BH3249" s="34">
        <v>28.521455465999995</v>
      </c>
      <c r="BI3249" s="34">
        <f t="shared" si="658"/>
        <v>517.22872730480003</v>
      </c>
      <c r="BJ3249" s="34">
        <f t="shared" si="659"/>
        <v>790.58984453399989</v>
      </c>
      <c r="BK3249" s="34">
        <v>0</v>
      </c>
      <c r="BL3249" s="34">
        <v>0</v>
      </c>
      <c r="BM3249" s="34">
        <f t="shared" si="660"/>
        <v>0</v>
      </c>
      <c r="BN3249" s="39">
        <f t="shared" si="663"/>
        <v>517.22872730480003</v>
      </c>
      <c r="BO3249" s="39">
        <f t="shared" si="664"/>
        <v>790.58984453399989</v>
      </c>
      <c r="BP3249" s="39">
        <f t="shared" si="661"/>
        <v>273.36111722919986</v>
      </c>
    </row>
    <row r="3250" spans="1:68" s="25" customFormat="1" ht="14.25" x14ac:dyDescent="0.2">
      <c r="A3250" s="14">
        <v>2148</v>
      </c>
      <c r="B3250" s="40"/>
      <c r="C3250" s="15"/>
      <c r="D3250" s="16">
        <v>17616</v>
      </c>
      <c r="E3250" s="15" t="s">
        <v>24667</v>
      </c>
      <c r="F3250" s="15" t="s">
        <v>24668</v>
      </c>
      <c r="G3250" s="17" t="s">
        <v>24660</v>
      </c>
      <c r="H3250" s="17" t="s">
        <v>24646</v>
      </c>
      <c r="I3250" s="17" t="s">
        <v>86</v>
      </c>
      <c r="J3250" s="15" t="s">
        <v>24669</v>
      </c>
      <c r="K3250" s="15" t="s">
        <v>86</v>
      </c>
      <c r="L3250" s="18" t="s">
        <v>24670</v>
      </c>
      <c r="M3250" s="15" t="s">
        <v>24383</v>
      </c>
      <c r="N3250" s="15" t="s">
        <v>24384</v>
      </c>
      <c r="O3250" s="16">
        <v>510</v>
      </c>
      <c r="P3250" s="15" t="s">
        <v>118</v>
      </c>
      <c r="Q3250" s="15">
        <v>14300</v>
      </c>
      <c r="R3250" s="15">
        <v>97200</v>
      </c>
      <c r="S3250" s="15">
        <v>111500</v>
      </c>
      <c r="T3250" s="15">
        <v>0.1</v>
      </c>
      <c r="U3250" s="15" t="s">
        <v>18717</v>
      </c>
      <c r="V3250" s="15" t="s">
        <v>76</v>
      </c>
      <c r="W3250" s="16">
        <v>1</v>
      </c>
      <c r="X3250" s="16">
        <v>1</v>
      </c>
      <c r="Y3250" s="15">
        <v>7395</v>
      </c>
      <c r="Z3250" s="15">
        <v>0.17</v>
      </c>
      <c r="AA3250" s="15" t="s">
        <v>24663</v>
      </c>
      <c r="AB3250" s="15" t="s">
        <v>24664</v>
      </c>
      <c r="AC3250" s="15">
        <v>116000</v>
      </c>
      <c r="AD3250" s="26">
        <v>42160</v>
      </c>
      <c r="AE3250" s="15" t="s">
        <v>79</v>
      </c>
      <c r="AF3250" s="15" t="s">
        <v>12886</v>
      </c>
      <c r="AG3250" s="16">
        <v>1</v>
      </c>
      <c r="AH3250" s="15" t="s">
        <v>24671</v>
      </c>
      <c r="AI3250" s="15" t="s">
        <v>78</v>
      </c>
      <c r="AJ3250" s="15">
        <v>7394.8037109400002</v>
      </c>
      <c r="AK3250" s="15">
        <v>352.85971054800001</v>
      </c>
      <c r="AL3250" s="15">
        <v>3106233.46105</v>
      </c>
      <c r="AM3250" s="15">
        <v>1414129.8129400001</v>
      </c>
      <c r="AN3250" s="19">
        <v>14300</v>
      </c>
      <c r="AO3250" s="19">
        <v>86900</v>
      </c>
      <c r="AP3250" s="19">
        <v>0</v>
      </c>
      <c r="AQ3250" s="19">
        <v>0</v>
      </c>
      <c r="AR3250" s="34">
        <f t="shared" si="653"/>
        <v>101200</v>
      </c>
      <c r="AS3250" s="34">
        <v>45000</v>
      </c>
      <c r="AT3250" s="34">
        <v>3000</v>
      </c>
      <c r="AU3250" s="34">
        <v>19670</v>
      </c>
      <c r="AV3250" s="34">
        <v>0</v>
      </c>
      <c r="AW3250" s="35">
        <f t="shared" si="654"/>
        <v>67670</v>
      </c>
      <c r="AX3250" s="34">
        <f t="shared" si="655"/>
        <v>33530</v>
      </c>
      <c r="AY3250" s="36">
        <v>1.3258000000000001</v>
      </c>
      <c r="AZ3250" s="36">
        <v>2.0265</v>
      </c>
      <c r="BA3250" s="22"/>
      <c r="BB3250" s="19">
        <v>1012</v>
      </c>
      <c r="BC3250" s="34">
        <f t="shared" si="656"/>
        <v>444.54074000000003</v>
      </c>
      <c r="BD3250" s="34">
        <f t="shared" si="657"/>
        <v>679.48545000000001</v>
      </c>
      <c r="BE3250" s="38">
        <v>3.4819999999999997E-2</v>
      </c>
      <c r="BF3250" s="38">
        <f t="shared" si="662"/>
        <v>3.4819999999999997E-2</v>
      </c>
      <c r="BG3250" s="34">
        <v>15.478908566799999</v>
      </c>
      <c r="BH3250" s="34">
        <v>23.659683369</v>
      </c>
      <c r="BI3250" s="34">
        <f t="shared" si="658"/>
        <v>429.06183143320004</v>
      </c>
      <c r="BJ3250" s="34">
        <f t="shared" si="659"/>
        <v>655.82576663099996</v>
      </c>
      <c r="BK3250" s="34">
        <v>0</v>
      </c>
      <c r="BL3250" s="34">
        <v>0</v>
      </c>
      <c r="BM3250" s="34">
        <f t="shared" si="660"/>
        <v>0</v>
      </c>
      <c r="BN3250" s="39">
        <f t="shared" si="663"/>
        <v>429.06183143320004</v>
      </c>
      <c r="BO3250" s="39">
        <f t="shared" si="664"/>
        <v>655.82576663099996</v>
      </c>
      <c r="BP3250" s="39">
        <f t="shared" si="661"/>
        <v>226.76393519779992</v>
      </c>
    </row>
    <row r="3251" spans="1:68" s="25" customFormat="1" ht="14.25" x14ac:dyDescent="0.2">
      <c r="A3251" s="14">
        <v>2149</v>
      </c>
      <c r="B3251" s="40"/>
      <c r="C3251" s="15"/>
      <c r="D3251" s="16">
        <v>15202</v>
      </c>
      <c r="E3251" s="15" t="s">
        <v>24672</v>
      </c>
      <c r="F3251" s="15" t="s">
        <v>24673</v>
      </c>
      <c r="G3251" s="17" t="s">
        <v>24674</v>
      </c>
      <c r="H3251" s="17" t="s">
        <v>24675</v>
      </c>
      <c r="I3251" s="17" t="s">
        <v>86</v>
      </c>
      <c r="J3251" s="15" t="s">
        <v>24676</v>
      </c>
      <c r="K3251" s="15" t="s">
        <v>2457</v>
      </c>
      <c r="L3251" s="18" t="s">
        <v>24677</v>
      </c>
      <c r="M3251" s="15" t="s">
        <v>24383</v>
      </c>
      <c r="N3251" s="15" t="s">
        <v>24384</v>
      </c>
      <c r="O3251" s="16">
        <v>510</v>
      </c>
      <c r="P3251" s="15" t="s">
        <v>118</v>
      </c>
      <c r="Q3251" s="15">
        <v>28300</v>
      </c>
      <c r="R3251" s="15">
        <v>115800</v>
      </c>
      <c r="S3251" s="15">
        <v>144100</v>
      </c>
      <c r="T3251" s="15">
        <v>0.26</v>
      </c>
      <c r="U3251" s="15" t="s">
        <v>18717</v>
      </c>
      <c r="V3251" s="15" t="s">
        <v>76</v>
      </c>
      <c r="W3251" s="16">
        <v>1</v>
      </c>
      <c r="X3251" s="16">
        <v>0</v>
      </c>
      <c r="Y3251" s="15">
        <v>7471</v>
      </c>
      <c r="Z3251" s="15">
        <v>0.17199999999999999</v>
      </c>
      <c r="AA3251" s="15" t="s">
        <v>24663</v>
      </c>
      <c r="AB3251" s="15" t="s">
        <v>24664</v>
      </c>
      <c r="AC3251" s="15">
        <v>0</v>
      </c>
      <c r="AD3251" s="15"/>
      <c r="AE3251" s="15" t="s">
        <v>956</v>
      </c>
      <c r="AF3251" s="15" t="s">
        <v>24678</v>
      </c>
      <c r="AG3251" s="16">
        <v>1</v>
      </c>
      <c r="AH3251" s="15" t="s">
        <v>24679</v>
      </c>
      <c r="AI3251" s="15" t="s">
        <v>78</v>
      </c>
      <c r="AJ3251" s="15">
        <v>7471.4013671900002</v>
      </c>
      <c r="AK3251" s="15">
        <v>390.82634499300002</v>
      </c>
      <c r="AL3251" s="15">
        <v>3106247.2965600002</v>
      </c>
      <c r="AM3251" s="15">
        <v>1414203.9301100001</v>
      </c>
      <c r="AN3251" s="19">
        <v>28300</v>
      </c>
      <c r="AO3251" s="19">
        <v>110900</v>
      </c>
      <c r="AP3251" s="19">
        <v>0</v>
      </c>
      <c r="AQ3251" s="19">
        <v>0</v>
      </c>
      <c r="AR3251" s="34">
        <f t="shared" si="653"/>
        <v>139200</v>
      </c>
      <c r="AS3251" s="34">
        <v>45000</v>
      </c>
      <c r="AT3251" s="34">
        <v>3000</v>
      </c>
      <c r="AU3251" s="34">
        <v>32970</v>
      </c>
      <c r="AV3251" s="34">
        <v>0</v>
      </c>
      <c r="AW3251" s="35">
        <f t="shared" si="654"/>
        <v>80970</v>
      </c>
      <c r="AX3251" s="34">
        <f t="shared" si="655"/>
        <v>58230</v>
      </c>
      <c r="AY3251" s="36">
        <v>1.3258000000000001</v>
      </c>
      <c r="AZ3251" s="36">
        <v>2.0265</v>
      </c>
      <c r="BA3251" s="22"/>
      <c r="BB3251" s="19">
        <v>1392</v>
      </c>
      <c r="BC3251" s="34">
        <f t="shared" si="656"/>
        <v>772.01333999999997</v>
      </c>
      <c r="BD3251" s="34">
        <f t="shared" si="657"/>
        <v>1180.0309499999998</v>
      </c>
      <c r="BE3251" s="38">
        <v>3.4819999999999997E-2</v>
      </c>
      <c r="BF3251" s="38">
        <f t="shared" si="662"/>
        <v>3.4819999999999997E-2</v>
      </c>
      <c r="BG3251" s="34">
        <v>26.881504498799998</v>
      </c>
      <c r="BH3251" s="34">
        <v>41.088677678999993</v>
      </c>
      <c r="BI3251" s="34">
        <f t="shared" si="658"/>
        <v>745.13183550119993</v>
      </c>
      <c r="BJ3251" s="34">
        <f t="shared" si="659"/>
        <v>1138.9422723209998</v>
      </c>
      <c r="BK3251" s="34">
        <v>0</v>
      </c>
      <c r="BL3251" s="34">
        <v>0</v>
      </c>
      <c r="BM3251" s="34">
        <f t="shared" si="660"/>
        <v>0</v>
      </c>
      <c r="BN3251" s="39">
        <f t="shared" si="663"/>
        <v>745.13183550119993</v>
      </c>
      <c r="BO3251" s="39">
        <f t="shared" si="664"/>
        <v>1138.9422723209998</v>
      </c>
      <c r="BP3251" s="39">
        <f t="shared" si="661"/>
        <v>393.81043681979986</v>
      </c>
    </row>
    <row r="3252" spans="1:68" s="25" customFormat="1" ht="25.5" x14ac:dyDescent="0.2">
      <c r="A3252" s="14">
        <v>2150</v>
      </c>
      <c r="B3252" s="40"/>
      <c r="C3252" s="15"/>
      <c r="D3252" s="16">
        <v>8246</v>
      </c>
      <c r="E3252" s="15" t="s">
        <v>24680</v>
      </c>
      <c r="F3252" s="15" t="s">
        <v>24681</v>
      </c>
      <c r="G3252" s="17" t="s">
        <v>24682</v>
      </c>
      <c r="H3252" s="17" t="s">
        <v>24683</v>
      </c>
      <c r="I3252" s="17" t="s">
        <v>88</v>
      </c>
      <c r="J3252" s="15" t="s">
        <v>24684</v>
      </c>
      <c r="K3252" s="15" t="s">
        <v>1119</v>
      </c>
      <c r="L3252" s="18" t="s">
        <v>24685</v>
      </c>
      <c r="M3252" s="15" t="s">
        <v>24383</v>
      </c>
      <c r="N3252" s="15" t="s">
        <v>24384</v>
      </c>
      <c r="O3252" s="16">
        <v>510</v>
      </c>
      <c r="P3252" s="15" t="s">
        <v>118</v>
      </c>
      <c r="Q3252" s="15">
        <v>28900</v>
      </c>
      <c r="R3252" s="15">
        <v>125800</v>
      </c>
      <c r="S3252" s="15">
        <v>154700</v>
      </c>
      <c r="T3252" s="15">
        <v>0.27</v>
      </c>
      <c r="U3252" s="15" t="s">
        <v>18717</v>
      </c>
      <c r="V3252" s="15" t="s">
        <v>76</v>
      </c>
      <c r="W3252" s="16">
        <v>1</v>
      </c>
      <c r="X3252" s="16">
        <v>1</v>
      </c>
      <c r="Y3252" s="15">
        <v>7971</v>
      </c>
      <c r="Z3252" s="15">
        <v>0.183</v>
      </c>
      <c r="AA3252" s="15" t="s">
        <v>24663</v>
      </c>
      <c r="AB3252" s="15" t="s">
        <v>24664</v>
      </c>
      <c r="AC3252" s="15">
        <v>144000</v>
      </c>
      <c r="AD3252" s="26">
        <v>42039</v>
      </c>
      <c r="AE3252" s="15" t="s">
        <v>956</v>
      </c>
      <c r="AF3252" s="15" t="s">
        <v>24686</v>
      </c>
      <c r="AG3252" s="16">
        <v>1</v>
      </c>
      <c r="AH3252" s="15" t="s">
        <v>24687</v>
      </c>
      <c r="AI3252" s="15" t="s">
        <v>78</v>
      </c>
      <c r="AJ3252" s="15">
        <v>7970.9133300800004</v>
      </c>
      <c r="AK3252" s="15">
        <v>405.37241229199998</v>
      </c>
      <c r="AL3252" s="15">
        <v>3106201.57797</v>
      </c>
      <c r="AM3252" s="15">
        <v>1414246.2664900001</v>
      </c>
      <c r="AN3252" s="19">
        <v>28900</v>
      </c>
      <c r="AO3252" s="19">
        <v>126100</v>
      </c>
      <c r="AP3252" s="19">
        <v>0</v>
      </c>
      <c r="AQ3252" s="19">
        <v>400</v>
      </c>
      <c r="AR3252" s="34">
        <f t="shared" ref="AR3252:AR3293" si="665">SUM(AN3252:AQ3252)</f>
        <v>155400</v>
      </c>
      <c r="AS3252" s="34">
        <v>45000</v>
      </c>
      <c r="AT3252" s="34">
        <v>3000</v>
      </c>
      <c r="AU3252" s="34">
        <v>38500</v>
      </c>
      <c r="AV3252" s="34">
        <v>0</v>
      </c>
      <c r="AW3252" s="35">
        <f t="shared" ref="AW3252:AW3293" si="666">SUM(AS3252:AV3252)</f>
        <v>86500</v>
      </c>
      <c r="AX3252" s="34">
        <f t="shared" ref="AX3252:AX3293" si="667">AR3252-AW3252</f>
        <v>68900</v>
      </c>
      <c r="AY3252" s="36">
        <v>1.3258000000000001</v>
      </c>
      <c r="AZ3252" s="36">
        <v>2.0265</v>
      </c>
      <c r="BA3252" s="22"/>
      <c r="BB3252" s="19">
        <v>1562</v>
      </c>
      <c r="BC3252" s="34">
        <f t="shared" ref="BC3252:BC3293" si="668">(AX3252/100)*AY3252</f>
        <v>913.47620000000006</v>
      </c>
      <c r="BD3252" s="34">
        <f t="shared" ref="BD3252:BD3293" si="669">(AX3252/100)*AZ3252</f>
        <v>1396.2584999999999</v>
      </c>
      <c r="BE3252" s="38">
        <v>3.4819999999999997E-2</v>
      </c>
      <c r="BF3252" s="38">
        <f t="shared" si="662"/>
        <v>3.4819999999999997E-2</v>
      </c>
      <c r="BG3252" s="34">
        <v>31.622583860000002</v>
      </c>
      <c r="BH3252" s="34">
        <v>48.335470049999991</v>
      </c>
      <c r="BI3252" s="34">
        <f t="shared" ref="BI3252:BI3293" si="670">BC3252-BG3252</f>
        <v>881.8536161400001</v>
      </c>
      <c r="BJ3252" s="34">
        <f t="shared" ref="BJ3252:BJ3293" si="671">BD3252-BH3252</f>
        <v>1347.92302995</v>
      </c>
      <c r="BK3252" s="34">
        <v>0</v>
      </c>
      <c r="BL3252" s="34">
        <v>0</v>
      </c>
      <c r="BM3252" s="34">
        <f t="shared" ref="BM3252:BM3293" si="672">BL3252-BK3252</f>
        <v>0</v>
      </c>
      <c r="BN3252" s="39">
        <f t="shared" si="663"/>
        <v>881.8536161400001</v>
      </c>
      <c r="BO3252" s="39">
        <f t="shared" si="664"/>
        <v>1347.92302995</v>
      </c>
      <c r="BP3252" s="39">
        <f t="shared" si="661"/>
        <v>466.0694138099999</v>
      </c>
    </row>
    <row r="3253" spans="1:68" s="25" customFormat="1" ht="14.25" x14ac:dyDescent="0.2">
      <c r="A3253" s="14">
        <v>2151</v>
      </c>
      <c r="B3253" s="40"/>
      <c r="C3253" s="15"/>
      <c r="D3253" s="16">
        <v>25132</v>
      </c>
      <c r="E3253" s="15" t="s">
        <v>24688</v>
      </c>
      <c r="F3253" s="15" t="s">
        <v>24689</v>
      </c>
      <c r="G3253" s="17" t="s">
        <v>24690</v>
      </c>
      <c r="H3253" s="17" t="s">
        <v>24691</v>
      </c>
      <c r="I3253" s="17" t="s">
        <v>86</v>
      </c>
      <c r="J3253" s="15" t="s">
        <v>1640</v>
      </c>
      <c r="K3253" s="15" t="s">
        <v>86</v>
      </c>
      <c r="L3253" s="18" t="s">
        <v>24692</v>
      </c>
      <c r="M3253" s="15" t="s">
        <v>24383</v>
      </c>
      <c r="N3253" s="15" t="s">
        <v>24384</v>
      </c>
      <c r="O3253" s="16">
        <v>510</v>
      </c>
      <c r="P3253" s="15" t="s">
        <v>118</v>
      </c>
      <c r="Q3253" s="15">
        <v>29200</v>
      </c>
      <c r="R3253" s="15">
        <v>109100</v>
      </c>
      <c r="S3253" s="15">
        <v>138300</v>
      </c>
      <c r="T3253" s="15">
        <v>0.27</v>
      </c>
      <c r="U3253" s="15" t="s">
        <v>18717</v>
      </c>
      <c r="V3253" s="15" t="s">
        <v>76</v>
      </c>
      <c r="W3253" s="16">
        <v>1</v>
      </c>
      <c r="X3253" s="16">
        <v>1</v>
      </c>
      <c r="Y3253" s="15">
        <v>8137</v>
      </c>
      <c r="Z3253" s="15">
        <v>0.187</v>
      </c>
      <c r="AA3253" s="15" t="s">
        <v>24663</v>
      </c>
      <c r="AB3253" s="15" t="s">
        <v>24664</v>
      </c>
      <c r="AC3253" s="15">
        <v>129500</v>
      </c>
      <c r="AD3253" s="26">
        <v>41452</v>
      </c>
      <c r="AE3253" s="15" t="s">
        <v>119</v>
      </c>
      <c r="AF3253" s="15" t="s">
        <v>119</v>
      </c>
      <c r="AG3253" s="16">
        <v>1</v>
      </c>
      <c r="AH3253" s="15" t="s">
        <v>24693</v>
      </c>
      <c r="AI3253" s="15" t="s">
        <v>78</v>
      </c>
      <c r="AJ3253" s="15">
        <v>8136.5209960900002</v>
      </c>
      <c r="AK3253" s="15">
        <v>413.94610038399998</v>
      </c>
      <c r="AL3253" s="15">
        <v>3106104.8148699999</v>
      </c>
      <c r="AM3253" s="15">
        <v>1414250.21475</v>
      </c>
      <c r="AN3253" s="19">
        <v>29200</v>
      </c>
      <c r="AO3253" s="19">
        <v>104300</v>
      </c>
      <c r="AP3253" s="19">
        <v>0</v>
      </c>
      <c r="AQ3253" s="19">
        <v>0</v>
      </c>
      <c r="AR3253" s="34">
        <f t="shared" si="665"/>
        <v>133500</v>
      </c>
      <c r="AS3253" s="34">
        <v>45000</v>
      </c>
      <c r="AT3253" s="34">
        <v>0</v>
      </c>
      <c r="AU3253" s="34">
        <v>30975</v>
      </c>
      <c r="AV3253" s="34">
        <v>0</v>
      </c>
      <c r="AW3253" s="35">
        <f t="shared" si="666"/>
        <v>75975</v>
      </c>
      <c r="AX3253" s="34">
        <f t="shared" si="667"/>
        <v>57525</v>
      </c>
      <c r="AY3253" s="36">
        <v>1.3258000000000001</v>
      </c>
      <c r="AZ3253" s="36">
        <v>2.0265</v>
      </c>
      <c r="BA3253" s="22"/>
      <c r="BB3253" s="19">
        <v>1335</v>
      </c>
      <c r="BC3253" s="34">
        <f t="shared" si="668"/>
        <v>762.66645000000005</v>
      </c>
      <c r="BD3253" s="34">
        <f t="shared" si="669"/>
        <v>1165.7441249999999</v>
      </c>
      <c r="BE3253" s="38">
        <v>3.4819999999999997E-2</v>
      </c>
      <c r="BF3253" s="38">
        <f t="shared" si="662"/>
        <v>3.4819999999999997E-2</v>
      </c>
      <c r="BG3253" s="34">
        <v>26.556045788999999</v>
      </c>
      <c r="BH3253" s="34">
        <v>40.591210432499992</v>
      </c>
      <c r="BI3253" s="34">
        <f t="shared" si="670"/>
        <v>736.11040421100006</v>
      </c>
      <c r="BJ3253" s="34">
        <f t="shared" si="671"/>
        <v>1125.1529145674999</v>
      </c>
      <c r="BK3253" s="34">
        <v>0</v>
      </c>
      <c r="BL3253" s="34">
        <v>0</v>
      </c>
      <c r="BM3253" s="34">
        <f t="shared" si="672"/>
        <v>0</v>
      </c>
      <c r="BN3253" s="39">
        <f t="shared" si="663"/>
        <v>736.11040421100006</v>
      </c>
      <c r="BO3253" s="39">
        <f t="shared" si="664"/>
        <v>1125.1529145674999</v>
      </c>
      <c r="BP3253" s="39">
        <f t="shared" si="661"/>
        <v>389.04251035649986</v>
      </c>
    </row>
    <row r="3254" spans="1:68" s="25" customFormat="1" ht="14.25" x14ac:dyDescent="0.2">
      <c r="A3254" s="14">
        <v>2152</v>
      </c>
      <c r="B3254" s="40"/>
      <c r="C3254" s="15"/>
      <c r="D3254" s="16">
        <v>6751</v>
      </c>
      <c r="E3254" s="15" t="s">
        <v>24694</v>
      </c>
      <c r="F3254" s="15" t="s">
        <v>24695</v>
      </c>
      <c r="G3254" s="17" t="s">
        <v>24690</v>
      </c>
      <c r="H3254" s="17" t="s">
        <v>24691</v>
      </c>
      <c r="I3254" s="17" t="s">
        <v>86</v>
      </c>
      <c r="J3254" s="15" t="s">
        <v>24696</v>
      </c>
      <c r="K3254" s="15" t="s">
        <v>86</v>
      </c>
      <c r="L3254" s="18" t="s">
        <v>24697</v>
      </c>
      <c r="M3254" s="15" t="s">
        <v>24383</v>
      </c>
      <c r="N3254" s="15" t="s">
        <v>24384</v>
      </c>
      <c r="O3254" s="16">
        <v>510</v>
      </c>
      <c r="P3254" s="15" t="s">
        <v>118</v>
      </c>
      <c r="Q3254" s="15">
        <v>22100</v>
      </c>
      <c r="R3254" s="15">
        <v>118000</v>
      </c>
      <c r="S3254" s="15">
        <v>140100</v>
      </c>
      <c r="T3254" s="15">
        <v>0.18</v>
      </c>
      <c r="U3254" s="15" t="s">
        <v>18717</v>
      </c>
      <c r="V3254" s="15" t="s">
        <v>76</v>
      </c>
      <c r="W3254" s="16">
        <v>1</v>
      </c>
      <c r="X3254" s="16">
        <v>1</v>
      </c>
      <c r="Y3254" s="15">
        <v>7916</v>
      </c>
      <c r="Z3254" s="15">
        <v>0.182</v>
      </c>
      <c r="AA3254" s="15" t="s">
        <v>24663</v>
      </c>
      <c r="AB3254" s="15" t="s">
        <v>24664</v>
      </c>
      <c r="AC3254" s="15">
        <v>128000</v>
      </c>
      <c r="AD3254" s="26">
        <v>41781</v>
      </c>
      <c r="AE3254" s="15" t="s">
        <v>1480</v>
      </c>
      <c r="AF3254" s="15" t="s">
        <v>24698</v>
      </c>
      <c r="AG3254" s="16">
        <v>1</v>
      </c>
      <c r="AH3254" s="15" t="s">
        <v>24699</v>
      </c>
      <c r="AI3254" s="15" t="s">
        <v>78</v>
      </c>
      <c r="AJ3254" s="15">
        <v>7916.0400390599998</v>
      </c>
      <c r="AK3254" s="15">
        <v>401.69339333400001</v>
      </c>
      <c r="AL3254" s="15">
        <v>3106055.7015200001</v>
      </c>
      <c r="AM3254" s="15">
        <v>1414211.58097</v>
      </c>
      <c r="AN3254" s="19">
        <v>0</v>
      </c>
      <c r="AO3254" s="19">
        <v>0</v>
      </c>
      <c r="AP3254" s="19">
        <v>22100</v>
      </c>
      <c r="AQ3254" s="19">
        <v>122600</v>
      </c>
      <c r="AR3254" s="34">
        <f t="shared" si="665"/>
        <v>144700</v>
      </c>
      <c r="AS3254" s="34">
        <v>0</v>
      </c>
      <c r="AT3254" s="34">
        <v>0</v>
      </c>
      <c r="AU3254" s="34">
        <v>0</v>
      </c>
      <c r="AV3254" s="34">
        <v>0</v>
      </c>
      <c r="AW3254" s="35">
        <f t="shared" si="666"/>
        <v>0</v>
      </c>
      <c r="AX3254" s="34">
        <f t="shared" si="667"/>
        <v>144700</v>
      </c>
      <c r="AY3254" s="36">
        <v>1.3258000000000001</v>
      </c>
      <c r="AZ3254" s="36">
        <v>2.0265</v>
      </c>
      <c r="BA3254" s="22"/>
      <c r="BB3254" s="19">
        <v>2894</v>
      </c>
      <c r="BC3254" s="34">
        <f t="shared" si="668"/>
        <v>1918.4326000000001</v>
      </c>
      <c r="BD3254" s="34">
        <f t="shared" si="669"/>
        <v>2932.3454999999999</v>
      </c>
      <c r="BE3254" s="38">
        <v>3.4819999999999997E-2</v>
      </c>
      <c r="BF3254" s="38">
        <f t="shared" si="662"/>
        <v>3.4819999999999997E-2</v>
      </c>
      <c r="BG3254" s="34">
        <v>0</v>
      </c>
      <c r="BH3254" s="34">
        <v>0</v>
      </c>
      <c r="BI3254" s="34">
        <f t="shared" si="670"/>
        <v>1918.4326000000001</v>
      </c>
      <c r="BJ3254" s="34">
        <f t="shared" si="671"/>
        <v>2932.3454999999999</v>
      </c>
      <c r="BK3254" s="34">
        <v>0</v>
      </c>
      <c r="BL3254" s="34">
        <v>38.345499999999902</v>
      </c>
      <c r="BM3254" s="34">
        <f t="shared" si="672"/>
        <v>38.345499999999902</v>
      </c>
      <c r="BN3254" s="39">
        <f t="shared" si="663"/>
        <v>1918.4326000000001</v>
      </c>
      <c r="BO3254" s="39">
        <f t="shared" si="664"/>
        <v>2894</v>
      </c>
      <c r="BP3254" s="39">
        <f t="shared" si="661"/>
        <v>975.56739999999991</v>
      </c>
    </row>
    <row r="3255" spans="1:68" s="25" customFormat="1" ht="14.25" x14ac:dyDescent="0.2">
      <c r="A3255" s="14">
        <v>2153</v>
      </c>
      <c r="B3255" s="40"/>
      <c r="C3255" s="15"/>
      <c r="D3255" s="16">
        <v>33478</v>
      </c>
      <c r="E3255" s="15" t="s">
        <v>24700</v>
      </c>
      <c r="F3255" s="15" t="s">
        <v>24701</v>
      </c>
      <c r="G3255" s="17" t="s">
        <v>24690</v>
      </c>
      <c r="H3255" s="17" t="s">
        <v>24691</v>
      </c>
      <c r="I3255" s="17" t="s">
        <v>86</v>
      </c>
      <c r="J3255" s="15" t="s">
        <v>24702</v>
      </c>
      <c r="K3255" s="15" t="s">
        <v>1062</v>
      </c>
      <c r="L3255" s="18" t="s">
        <v>24703</v>
      </c>
      <c r="M3255" s="15" t="s">
        <v>24383</v>
      </c>
      <c r="N3255" s="15" t="s">
        <v>24384</v>
      </c>
      <c r="O3255" s="16">
        <v>510</v>
      </c>
      <c r="P3255" s="15" t="s">
        <v>118</v>
      </c>
      <c r="Q3255" s="15">
        <v>20200</v>
      </c>
      <c r="R3255" s="15">
        <v>105900</v>
      </c>
      <c r="S3255" s="15">
        <v>126100</v>
      </c>
      <c r="T3255" s="15">
        <v>0.18</v>
      </c>
      <c r="U3255" s="15" t="s">
        <v>18717</v>
      </c>
      <c r="V3255" s="15" t="s">
        <v>76</v>
      </c>
      <c r="W3255" s="16">
        <v>1</v>
      </c>
      <c r="X3255" s="16">
        <v>0</v>
      </c>
      <c r="Y3255" s="15">
        <v>7367</v>
      </c>
      <c r="Z3255" s="15">
        <v>0.16900000000000001</v>
      </c>
      <c r="AA3255" s="15" t="s">
        <v>24663</v>
      </c>
      <c r="AB3255" s="15" t="s">
        <v>24664</v>
      </c>
      <c r="AC3255" s="15">
        <v>0</v>
      </c>
      <c r="AD3255" s="15"/>
      <c r="AE3255" s="15" t="s">
        <v>874</v>
      </c>
      <c r="AF3255" s="15" t="s">
        <v>24704</v>
      </c>
      <c r="AG3255" s="16">
        <v>1</v>
      </c>
      <c r="AH3255" s="15" t="s">
        <v>24705</v>
      </c>
      <c r="AI3255" s="15" t="s">
        <v>78</v>
      </c>
      <c r="AJ3255" s="15">
        <v>7367.2463378900002</v>
      </c>
      <c r="AK3255" s="15">
        <v>355.48932857599999</v>
      </c>
      <c r="AL3255" s="15">
        <v>3106064.7529199999</v>
      </c>
      <c r="AM3255" s="15">
        <v>1414136.14175</v>
      </c>
      <c r="AN3255" s="19">
        <v>20200</v>
      </c>
      <c r="AO3255" s="19">
        <v>101100</v>
      </c>
      <c r="AP3255" s="19">
        <v>0</v>
      </c>
      <c r="AQ3255" s="19">
        <v>0</v>
      </c>
      <c r="AR3255" s="34">
        <f t="shared" si="665"/>
        <v>121300</v>
      </c>
      <c r="AS3255" s="34">
        <v>45000</v>
      </c>
      <c r="AT3255" s="34">
        <v>3000</v>
      </c>
      <c r="AU3255" s="34">
        <v>26705</v>
      </c>
      <c r="AV3255" s="34">
        <v>0</v>
      </c>
      <c r="AW3255" s="35">
        <f t="shared" si="666"/>
        <v>74705</v>
      </c>
      <c r="AX3255" s="34">
        <f t="shared" si="667"/>
        <v>46595</v>
      </c>
      <c r="AY3255" s="36">
        <v>1.3258000000000001</v>
      </c>
      <c r="AZ3255" s="36">
        <v>2.0265</v>
      </c>
      <c r="BA3255" s="22"/>
      <c r="BB3255" s="19">
        <v>1213</v>
      </c>
      <c r="BC3255" s="34">
        <f t="shared" si="668"/>
        <v>617.75651000000005</v>
      </c>
      <c r="BD3255" s="34">
        <f t="shared" si="669"/>
        <v>944.24767499999996</v>
      </c>
      <c r="BE3255" s="38">
        <v>3.4819999999999997E-2</v>
      </c>
      <c r="BF3255" s="38">
        <f t="shared" si="662"/>
        <v>3.4819999999999997E-2</v>
      </c>
      <c r="BG3255" s="34">
        <v>21.510281678199998</v>
      </c>
      <c r="BH3255" s="34">
        <v>32.878704043499994</v>
      </c>
      <c r="BI3255" s="34">
        <f t="shared" si="670"/>
        <v>596.2462283218</v>
      </c>
      <c r="BJ3255" s="34">
        <f t="shared" si="671"/>
        <v>911.36897095649999</v>
      </c>
      <c r="BK3255" s="34">
        <v>0</v>
      </c>
      <c r="BL3255" s="34">
        <v>0</v>
      </c>
      <c r="BM3255" s="34">
        <f t="shared" si="672"/>
        <v>0</v>
      </c>
      <c r="BN3255" s="39">
        <f t="shared" si="663"/>
        <v>596.2462283218</v>
      </c>
      <c r="BO3255" s="39">
        <f t="shared" si="664"/>
        <v>911.36897095649999</v>
      </c>
      <c r="BP3255" s="39">
        <f t="shared" si="661"/>
        <v>315.12274263469999</v>
      </c>
    </row>
    <row r="3256" spans="1:68" s="25" customFormat="1" ht="14.25" x14ac:dyDescent="0.2">
      <c r="A3256" s="14">
        <v>2154</v>
      </c>
      <c r="B3256" s="40"/>
      <c r="C3256" s="15" t="s">
        <v>24706</v>
      </c>
      <c r="D3256" s="16">
        <v>10429</v>
      </c>
      <c r="E3256" s="15" t="s">
        <v>24707</v>
      </c>
      <c r="F3256" s="15" t="s">
        <v>24706</v>
      </c>
      <c r="G3256" s="17" t="s">
        <v>24708</v>
      </c>
      <c r="H3256" s="17" t="s">
        <v>24709</v>
      </c>
      <c r="I3256" s="17" t="s">
        <v>86</v>
      </c>
      <c r="J3256" s="15" t="s">
        <v>24710</v>
      </c>
      <c r="K3256" s="15" t="s">
        <v>86</v>
      </c>
      <c r="L3256" s="18" t="s">
        <v>24711</v>
      </c>
      <c r="M3256" s="15" t="s">
        <v>24383</v>
      </c>
      <c r="N3256" s="15" t="s">
        <v>24384</v>
      </c>
      <c r="O3256" s="16">
        <v>510</v>
      </c>
      <c r="P3256" s="15" t="s">
        <v>118</v>
      </c>
      <c r="Q3256" s="15">
        <v>22500</v>
      </c>
      <c r="R3256" s="15">
        <v>118300</v>
      </c>
      <c r="S3256" s="15">
        <v>140800</v>
      </c>
      <c r="T3256" s="15">
        <v>0.21</v>
      </c>
      <c r="U3256" s="15" t="s">
        <v>18717</v>
      </c>
      <c r="V3256" s="15" t="s">
        <v>76</v>
      </c>
      <c r="W3256" s="16">
        <v>1</v>
      </c>
      <c r="X3256" s="16">
        <v>1</v>
      </c>
      <c r="Y3256" s="15">
        <v>8987</v>
      </c>
      <c r="Z3256" s="15">
        <v>0.20599999999999999</v>
      </c>
      <c r="AA3256" s="15" t="s">
        <v>24663</v>
      </c>
      <c r="AB3256" s="15" t="s">
        <v>24664</v>
      </c>
      <c r="AC3256" s="15">
        <v>135000</v>
      </c>
      <c r="AD3256" s="26">
        <v>41362</v>
      </c>
      <c r="AE3256" s="15" t="s">
        <v>1056</v>
      </c>
      <c r="AF3256" s="15" t="s">
        <v>24698</v>
      </c>
      <c r="AG3256" s="16">
        <v>1</v>
      </c>
      <c r="AH3256" s="15" t="s">
        <v>24712</v>
      </c>
      <c r="AI3256" s="15" t="s">
        <v>78</v>
      </c>
      <c r="AJ3256" s="15">
        <v>8987.0627441399993</v>
      </c>
      <c r="AK3256" s="15">
        <v>386.48083786699999</v>
      </c>
      <c r="AL3256" s="15">
        <v>3106066.2687599999</v>
      </c>
      <c r="AM3256" s="15">
        <v>1414064.6078000001</v>
      </c>
      <c r="AN3256" s="19">
        <v>22500</v>
      </c>
      <c r="AO3256" s="19">
        <v>101600</v>
      </c>
      <c r="AP3256" s="19">
        <v>0</v>
      </c>
      <c r="AQ3256" s="19">
        <v>0</v>
      </c>
      <c r="AR3256" s="34">
        <f t="shared" si="665"/>
        <v>124100</v>
      </c>
      <c r="AS3256" s="34">
        <v>45000</v>
      </c>
      <c r="AT3256" s="34">
        <v>3000</v>
      </c>
      <c r="AU3256" s="34">
        <v>27685</v>
      </c>
      <c r="AV3256" s="34">
        <v>0</v>
      </c>
      <c r="AW3256" s="35">
        <f t="shared" si="666"/>
        <v>75685</v>
      </c>
      <c r="AX3256" s="34">
        <f t="shared" si="667"/>
        <v>48415</v>
      </c>
      <c r="AY3256" s="36">
        <v>1.3258000000000001</v>
      </c>
      <c r="AZ3256" s="36">
        <v>2.0265</v>
      </c>
      <c r="BA3256" s="22"/>
      <c r="BB3256" s="19">
        <v>1241</v>
      </c>
      <c r="BC3256" s="34">
        <f t="shared" si="668"/>
        <v>641.88607000000002</v>
      </c>
      <c r="BD3256" s="34">
        <f t="shared" si="669"/>
        <v>981.12997499999994</v>
      </c>
      <c r="BE3256" s="38">
        <v>3.4819999999999997E-2</v>
      </c>
      <c r="BF3256" s="38">
        <f t="shared" si="662"/>
        <v>3.4819999999999997E-2</v>
      </c>
      <c r="BG3256" s="34">
        <v>22.350472957399997</v>
      </c>
      <c r="BH3256" s="34">
        <v>34.162945729499995</v>
      </c>
      <c r="BI3256" s="34">
        <f t="shared" si="670"/>
        <v>619.53559704259999</v>
      </c>
      <c r="BJ3256" s="34">
        <f t="shared" si="671"/>
        <v>946.96702927050001</v>
      </c>
      <c r="BK3256" s="34">
        <v>0</v>
      </c>
      <c r="BL3256" s="34">
        <v>0</v>
      </c>
      <c r="BM3256" s="34">
        <f t="shared" si="672"/>
        <v>0</v>
      </c>
      <c r="BN3256" s="39">
        <f t="shared" si="663"/>
        <v>619.53559704259999</v>
      </c>
      <c r="BO3256" s="39">
        <f t="shared" si="664"/>
        <v>946.96702927050001</v>
      </c>
      <c r="BP3256" s="39">
        <f t="shared" si="661"/>
        <v>327.43143222790002</v>
      </c>
    </row>
    <row r="3257" spans="1:68" s="25" customFormat="1" ht="14.25" x14ac:dyDescent="0.2">
      <c r="A3257" s="14">
        <v>2155</v>
      </c>
      <c r="B3257" s="40"/>
      <c r="C3257" s="15"/>
      <c r="D3257" s="16">
        <v>13093</v>
      </c>
      <c r="E3257" s="15" t="s">
        <v>24713</v>
      </c>
      <c r="F3257" s="15" t="s">
        <v>24714</v>
      </c>
      <c r="G3257" s="17" t="s">
        <v>24715</v>
      </c>
      <c r="H3257" s="17" t="s">
        <v>24716</v>
      </c>
      <c r="I3257" s="17" t="s">
        <v>86</v>
      </c>
      <c r="J3257" s="15" t="s">
        <v>24717</v>
      </c>
      <c r="K3257" s="15" t="s">
        <v>19336</v>
      </c>
      <c r="L3257" s="18" t="s">
        <v>24718</v>
      </c>
      <c r="M3257" s="15" t="s">
        <v>24383</v>
      </c>
      <c r="N3257" s="15" t="s">
        <v>24384</v>
      </c>
      <c r="O3257" s="16">
        <v>510</v>
      </c>
      <c r="P3257" s="15" t="s">
        <v>118</v>
      </c>
      <c r="Q3257" s="15">
        <v>22500</v>
      </c>
      <c r="R3257" s="15">
        <v>109000</v>
      </c>
      <c r="S3257" s="15">
        <v>131500</v>
      </c>
      <c r="T3257" s="15">
        <v>0.21</v>
      </c>
      <c r="U3257" s="15" t="s">
        <v>18717</v>
      </c>
      <c r="V3257" s="15" t="s">
        <v>76</v>
      </c>
      <c r="W3257" s="16">
        <v>1</v>
      </c>
      <c r="X3257" s="16">
        <v>1</v>
      </c>
      <c r="Y3257" s="15">
        <v>8996</v>
      </c>
      <c r="Z3257" s="15">
        <v>0.20699999999999999</v>
      </c>
      <c r="AA3257" s="15" t="s">
        <v>24385</v>
      </c>
      <c r="AB3257" s="15" t="s">
        <v>24386</v>
      </c>
      <c r="AC3257" s="15">
        <v>116000</v>
      </c>
      <c r="AD3257" s="26">
        <v>41173</v>
      </c>
      <c r="AE3257" s="15" t="s">
        <v>147</v>
      </c>
      <c r="AF3257" s="15" t="s">
        <v>24719</v>
      </c>
      <c r="AG3257" s="16">
        <v>1</v>
      </c>
      <c r="AH3257" s="15" t="s">
        <v>24720</v>
      </c>
      <c r="AI3257" s="15" t="s">
        <v>78</v>
      </c>
      <c r="AJ3257" s="15">
        <v>8995.7124023399992</v>
      </c>
      <c r="AK3257" s="15">
        <v>386.694071065</v>
      </c>
      <c r="AL3257" s="15">
        <v>3105951.0698799998</v>
      </c>
      <c r="AM3257" s="15">
        <v>1414069.2929400001</v>
      </c>
      <c r="AN3257" s="19">
        <v>22500</v>
      </c>
      <c r="AO3257" s="19">
        <v>107700</v>
      </c>
      <c r="AP3257" s="19">
        <v>0</v>
      </c>
      <c r="AQ3257" s="19">
        <v>0</v>
      </c>
      <c r="AR3257" s="34">
        <f t="shared" si="665"/>
        <v>130200</v>
      </c>
      <c r="AS3257" s="34">
        <v>45000</v>
      </c>
      <c r="AT3257" s="34">
        <v>3000</v>
      </c>
      <c r="AU3257" s="34">
        <v>29820</v>
      </c>
      <c r="AV3257" s="34">
        <v>0</v>
      </c>
      <c r="AW3257" s="35">
        <f t="shared" si="666"/>
        <v>77820</v>
      </c>
      <c r="AX3257" s="34">
        <f t="shared" si="667"/>
        <v>52380</v>
      </c>
      <c r="AY3257" s="36">
        <v>1.3258000000000001</v>
      </c>
      <c r="AZ3257" s="36">
        <v>2.0265</v>
      </c>
      <c r="BA3257" s="22"/>
      <c r="BB3257" s="19">
        <v>1302</v>
      </c>
      <c r="BC3257" s="34">
        <f t="shared" si="668"/>
        <v>694.45403999999996</v>
      </c>
      <c r="BD3257" s="34">
        <f t="shared" si="669"/>
        <v>1061.4806999999998</v>
      </c>
      <c r="BE3257" s="38">
        <v>3.4819999999999997E-2</v>
      </c>
      <c r="BF3257" s="38">
        <f t="shared" si="662"/>
        <v>3.4819999999999997E-2</v>
      </c>
      <c r="BG3257" s="34">
        <v>24.180889672799996</v>
      </c>
      <c r="BH3257" s="34">
        <v>36.960757973999989</v>
      </c>
      <c r="BI3257" s="34">
        <f t="shared" si="670"/>
        <v>670.27315032719991</v>
      </c>
      <c r="BJ3257" s="34">
        <f t="shared" si="671"/>
        <v>1024.5199420259999</v>
      </c>
      <c r="BK3257" s="34">
        <v>0</v>
      </c>
      <c r="BL3257" s="34">
        <v>0</v>
      </c>
      <c r="BM3257" s="34">
        <f t="shared" si="672"/>
        <v>0</v>
      </c>
      <c r="BN3257" s="39">
        <f t="shared" si="663"/>
        <v>670.27315032719991</v>
      </c>
      <c r="BO3257" s="39">
        <f t="shared" si="664"/>
        <v>1024.5199420259999</v>
      </c>
      <c r="BP3257" s="39">
        <f t="shared" si="661"/>
        <v>354.24679169879994</v>
      </c>
    </row>
    <row r="3258" spans="1:68" s="25" customFormat="1" ht="14.25" x14ac:dyDescent="0.2">
      <c r="A3258" s="14">
        <v>2156</v>
      </c>
      <c r="B3258" s="40"/>
      <c r="C3258" s="15" t="s">
        <v>24721</v>
      </c>
      <c r="D3258" s="16">
        <v>13458</v>
      </c>
      <c r="E3258" s="15" t="s">
        <v>24722</v>
      </c>
      <c r="F3258" s="15" t="s">
        <v>24721</v>
      </c>
      <c r="G3258" s="17" t="s">
        <v>24723</v>
      </c>
      <c r="H3258" s="17" t="s">
        <v>24724</v>
      </c>
      <c r="I3258" s="17" t="s">
        <v>86</v>
      </c>
      <c r="J3258" s="15" t="s">
        <v>24725</v>
      </c>
      <c r="K3258" s="15" t="s">
        <v>1080</v>
      </c>
      <c r="L3258" s="18" t="s">
        <v>24726</v>
      </c>
      <c r="M3258" s="15" t="s">
        <v>24383</v>
      </c>
      <c r="N3258" s="15" t="s">
        <v>24384</v>
      </c>
      <c r="O3258" s="16">
        <v>510</v>
      </c>
      <c r="P3258" s="15" t="s">
        <v>118</v>
      </c>
      <c r="Q3258" s="15">
        <v>20400</v>
      </c>
      <c r="R3258" s="15">
        <v>114200</v>
      </c>
      <c r="S3258" s="15">
        <v>134600</v>
      </c>
      <c r="T3258" s="15">
        <v>0.16</v>
      </c>
      <c r="U3258" s="15" t="s">
        <v>18717</v>
      </c>
      <c r="V3258" s="15" t="s">
        <v>76</v>
      </c>
      <c r="W3258" s="16">
        <v>1</v>
      </c>
      <c r="X3258" s="16">
        <v>1</v>
      </c>
      <c r="Y3258" s="15">
        <v>7218</v>
      </c>
      <c r="Z3258" s="15">
        <v>0.16600000000000001</v>
      </c>
      <c r="AA3258" s="15" t="s">
        <v>24385</v>
      </c>
      <c r="AB3258" s="15" t="s">
        <v>24386</v>
      </c>
      <c r="AC3258" s="15">
        <v>150000</v>
      </c>
      <c r="AD3258" s="26">
        <v>42279</v>
      </c>
      <c r="AE3258" s="15" t="s">
        <v>119</v>
      </c>
      <c r="AF3258" s="15" t="s">
        <v>119</v>
      </c>
      <c r="AG3258" s="16">
        <v>1</v>
      </c>
      <c r="AH3258" s="15" t="s">
        <v>24727</v>
      </c>
      <c r="AI3258" s="15" t="s">
        <v>78</v>
      </c>
      <c r="AJ3258" s="15">
        <v>7218.2741699199996</v>
      </c>
      <c r="AK3258" s="15">
        <v>351.83349393999998</v>
      </c>
      <c r="AL3258" s="15">
        <v>3105956.1576200002</v>
      </c>
      <c r="AM3258" s="15">
        <v>1414140.00887</v>
      </c>
      <c r="AN3258" s="19">
        <v>20400</v>
      </c>
      <c r="AO3258" s="19">
        <v>111200</v>
      </c>
      <c r="AP3258" s="19">
        <v>0</v>
      </c>
      <c r="AQ3258" s="19">
        <v>0</v>
      </c>
      <c r="AR3258" s="34">
        <f t="shared" si="665"/>
        <v>131600</v>
      </c>
      <c r="AS3258" s="34">
        <v>45000</v>
      </c>
      <c r="AT3258" s="34">
        <v>3000</v>
      </c>
      <c r="AU3258" s="34">
        <v>30310</v>
      </c>
      <c r="AV3258" s="34">
        <v>0</v>
      </c>
      <c r="AW3258" s="35">
        <f t="shared" si="666"/>
        <v>78310</v>
      </c>
      <c r="AX3258" s="34">
        <f t="shared" si="667"/>
        <v>53290</v>
      </c>
      <c r="AY3258" s="36">
        <v>1.3258000000000001</v>
      </c>
      <c r="AZ3258" s="36">
        <v>2.0265</v>
      </c>
      <c r="BA3258" s="22"/>
      <c r="BB3258" s="19">
        <v>1316</v>
      </c>
      <c r="BC3258" s="34">
        <f t="shared" si="668"/>
        <v>706.51882000000001</v>
      </c>
      <c r="BD3258" s="34">
        <f t="shared" si="669"/>
        <v>1079.9218499999999</v>
      </c>
      <c r="BE3258" s="38">
        <v>3.4819999999999997E-2</v>
      </c>
      <c r="BF3258" s="38">
        <f t="shared" si="662"/>
        <v>3.4819999999999997E-2</v>
      </c>
      <c r="BG3258" s="34">
        <v>24.600985312399999</v>
      </c>
      <c r="BH3258" s="34">
        <v>37.602878816999997</v>
      </c>
      <c r="BI3258" s="34">
        <f t="shared" si="670"/>
        <v>681.91783468760002</v>
      </c>
      <c r="BJ3258" s="34">
        <f t="shared" si="671"/>
        <v>1042.318971183</v>
      </c>
      <c r="BK3258" s="34">
        <v>0</v>
      </c>
      <c r="BL3258" s="34">
        <v>0</v>
      </c>
      <c r="BM3258" s="34">
        <f t="shared" si="672"/>
        <v>0</v>
      </c>
      <c r="BN3258" s="39">
        <f t="shared" si="663"/>
        <v>681.91783468760002</v>
      </c>
      <c r="BO3258" s="39">
        <f t="shared" si="664"/>
        <v>1042.318971183</v>
      </c>
      <c r="BP3258" s="39">
        <f t="shared" si="661"/>
        <v>360.40113649540001</v>
      </c>
    </row>
    <row r="3259" spans="1:68" s="25" customFormat="1" ht="14.25" x14ac:dyDescent="0.2">
      <c r="A3259" s="14">
        <v>2157</v>
      </c>
      <c r="B3259" s="40"/>
      <c r="C3259" s="15" t="s">
        <v>24728</v>
      </c>
      <c r="D3259" s="16">
        <v>10300</v>
      </c>
      <c r="E3259" s="15" t="s">
        <v>24729</v>
      </c>
      <c r="F3259" s="15" t="s">
        <v>24728</v>
      </c>
      <c r="G3259" s="17" t="s">
        <v>24730</v>
      </c>
      <c r="H3259" s="17" t="s">
        <v>24731</v>
      </c>
      <c r="I3259" s="17" t="s">
        <v>86</v>
      </c>
      <c r="J3259" s="15" t="s">
        <v>24732</v>
      </c>
      <c r="K3259" s="15" t="s">
        <v>852</v>
      </c>
      <c r="L3259" s="18" t="s">
        <v>24733</v>
      </c>
      <c r="M3259" s="15" t="s">
        <v>24383</v>
      </c>
      <c r="N3259" s="15" t="s">
        <v>24384</v>
      </c>
      <c r="O3259" s="16">
        <v>510</v>
      </c>
      <c r="P3259" s="15" t="s">
        <v>118</v>
      </c>
      <c r="Q3259" s="15">
        <v>21000</v>
      </c>
      <c r="R3259" s="15">
        <v>117100</v>
      </c>
      <c r="S3259" s="15">
        <v>138100</v>
      </c>
      <c r="T3259" s="15">
        <v>0.17</v>
      </c>
      <c r="U3259" s="15" t="s">
        <v>18717</v>
      </c>
      <c r="V3259" s="15" t="s">
        <v>76</v>
      </c>
      <c r="W3259" s="16">
        <v>1</v>
      </c>
      <c r="X3259" s="16">
        <v>1</v>
      </c>
      <c r="Y3259" s="15">
        <v>7930</v>
      </c>
      <c r="Z3259" s="15">
        <v>0.182</v>
      </c>
      <c r="AA3259" s="15" t="s">
        <v>24385</v>
      </c>
      <c r="AB3259" s="15" t="s">
        <v>24386</v>
      </c>
      <c r="AC3259" s="15">
        <v>139000</v>
      </c>
      <c r="AD3259" s="26">
        <v>40333</v>
      </c>
      <c r="AE3259" s="15" t="s">
        <v>874</v>
      </c>
      <c r="AF3259" s="15" t="s">
        <v>24734</v>
      </c>
      <c r="AG3259" s="16">
        <v>1</v>
      </c>
      <c r="AH3259" s="15" t="s">
        <v>24735</v>
      </c>
      <c r="AI3259" s="15" t="s">
        <v>78</v>
      </c>
      <c r="AJ3259" s="15">
        <v>7930.1462402300003</v>
      </c>
      <c r="AK3259" s="15">
        <v>399.099539144</v>
      </c>
      <c r="AL3259" s="15">
        <v>3105968.0822700001</v>
      </c>
      <c r="AM3259" s="15">
        <v>1414214.69667</v>
      </c>
      <c r="AN3259" s="19">
        <v>21000</v>
      </c>
      <c r="AO3259" s="19">
        <v>114100</v>
      </c>
      <c r="AP3259" s="19">
        <v>0</v>
      </c>
      <c r="AQ3259" s="19">
        <v>0</v>
      </c>
      <c r="AR3259" s="34">
        <f t="shared" si="665"/>
        <v>135100</v>
      </c>
      <c r="AS3259" s="34">
        <v>45000</v>
      </c>
      <c r="AT3259" s="34">
        <v>3000</v>
      </c>
      <c r="AU3259" s="34">
        <v>31535</v>
      </c>
      <c r="AV3259" s="34">
        <v>0</v>
      </c>
      <c r="AW3259" s="35">
        <f t="shared" si="666"/>
        <v>79535</v>
      </c>
      <c r="AX3259" s="34">
        <f t="shared" si="667"/>
        <v>55565</v>
      </c>
      <c r="AY3259" s="36">
        <v>1.3258000000000001</v>
      </c>
      <c r="AZ3259" s="36">
        <v>2.0265</v>
      </c>
      <c r="BA3259" s="22"/>
      <c r="BB3259" s="19">
        <v>1351</v>
      </c>
      <c r="BC3259" s="34">
        <f t="shared" si="668"/>
        <v>736.68077000000005</v>
      </c>
      <c r="BD3259" s="34">
        <f t="shared" si="669"/>
        <v>1126.024725</v>
      </c>
      <c r="BE3259" s="38">
        <v>3.4819999999999997E-2</v>
      </c>
      <c r="BF3259" s="38">
        <f t="shared" si="662"/>
        <v>3.4819999999999997E-2</v>
      </c>
      <c r="BG3259" s="34">
        <v>25.651224411400001</v>
      </c>
      <c r="BH3259" s="34">
        <v>39.208180924499999</v>
      </c>
      <c r="BI3259" s="34">
        <f t="shared" si="670"/>
        <v>711.02954558860006</v>
      </c>
      <c r="BJ3259" s="34">
        <f t="shared" si="671"/>
        <v>1086.8165440754999</v>
      </c>
      <c r="BK3259" s="34">
        <v>0</v>
      </c>
      <c r="BL3259" s="34">
        <v>0</v>
      </c>
      <c r="BM3259" s="34">
        <f t="shared" si="672"/>
        <v>0</v>
      </c>
      <c r="BN3259" s="39">
        <f t="shared" si="663"/>
        <v>711.02954558860006</v>
      </c>
      <c r="BO3259" s="39">
        <f t="shared" si="664"/>
        <v>1086.8165440754999</v>
      </c>
      <c r="BP3259" s="39">
        <f t="shared" si="661"/>
        <v>375.78699848689985</v>
      </c>
    </row>
    <row r="3260" spans="1:68" s="25" customFormat="1" ht="14.25" x14ac:dyDescent="0.2">
      <c r="A3260" s="14">
        <v>2158</v>
      </c>
      <c r="B3260" s="40"/>
      <c r="C3260" s="15" t="s">
        <v>24736</v>
      </c>
      <c r="D3260" s="16">
        <v>4389</v>
      </c>
      <c r="E3260" s="15" t="s">
        <v>24737</v>
      </c>
      <c r="F3260" s="15" t="s">
        <v>24736</v>
      </c>
      <c r="G3260" s="17" t="s">
        <v>24738</v>
      </c>
      <c r="H3260" s="17" t="s">
        <v>24739</v>
      </c>
      <c r="I3260" s="17" t="s">
        <v>86</v>
      </c>
      <c r="J3260" s="15" t="s">
        <v>24740</v>
      </c>
      <c r="K3260" s="15" t="s">
        <v>5973</v>
      </c>
      <c r="L3260" s="18" t="s">
        <v>24741</v>
      </c>
      <c r="M3260" s="15" t="s">
        <v>24383</v>
      </c>
      <c r="N3260" s="15" t="s">
        <v>24384</v>
      </c>
      <c r="O3260" s="16">
        <v>510</v>
      </c>
      <c r="P3260" s="15" t="s">
        <v>118</v>
      </c>
      <c r="Q3260" s="15">
        <v>15300</v>
      </c>
      <c r="R3260" s="15">
        <v>121300</v>
      </c>
      <c r="S3260" s="15">
        <v>136600</v>
      </c>
      <c r="T3260" s="15">
        <v>0.14000000000000001</v>
      </c>
      <c r="U3260" s="15" t="s">
        <v>18717</v>
      </c>
      <c r="V3260" s="15" t="s">
        <v>76</v>
      </c>
      <c r="W3260" s="16">
        <v>1</v>
      </c>
      <c r="X3260" s="16">
        <v>1</v>
      </c>
      <c r="Y3260" s="15">
        <v>7951</v>
      </c>
      <c r="Z3260" s="15">
        <v>0.183</v>
      </c>
      <c r="AA3260" s="15" t="s">
        <v>24385</v>
      </c>
      <c r="AB3260" s="15" t="s">
        <v>24386</v>
      </c>
      <c r="AC3260" s="15">
        <v>130400</v>
      </c>
      <c r="AD3260" s="26">
        <v>41044</v>
      </c>
      <c r="AE3260" s="15" t="s">
        <v>298</v>
      </c>
      <c r="AF3260" s="15" t="s">
        <v>24742</v>
      </c>
      <c r="AG3260" s="16">
        <v>1</v>
      </c>
      <c r="AH3260" s="15" t="s">
        <v>24743</v>
      </c>
      <c r="AI3260" s="15" t="s">
        <v>78</v>
      </c>
      <c r="AJ3260" s="15">
        <v>7950.7111816400002</v>
      </c>
      <c r="AK3260" s="15">
        <v>408.24820626100001</v>
      </c>
      <c r="AL3260" s="15">
        <v>3105921.7871099999</v>
      </c>
      <c r="AM3260" s="15">
        <v>1414257.47863</v>
      </c>
      <c r="AN3260" s="19">
        <v>15300</v>
      </c>
      <c r="AO3260" s="19">
        <v>108600</v>
      </c>
      <c r="AP3260" s="19">
        <v>0</v>
      </c>
      <c r="AQ3260" s="19">
        <v>0</v>
      </c>
      <c r="AR3260" s="34">
        <f t="shared" si="665"/>
        <v>123900</v>
      </c>
      <c r="AS3260" s="34">
        <v>45000</v>
      </c>
      <c r="AT3260" s="34">
        <v>3000</v>
      </c>
      <c r="AU3260" s="34">
        <v>27615</v>
      </c>
      <c r="AV3260" s="34">
        <v>0</v>
      </c>
      <c r="AW3260" s="35">
        <f t="shared" si="666"/>
        <v>75615</v>
      </c>
      <c r="AX3260" s="34">
        <f t="shared" si="667"/>
        <v>48285</v>
      </c>
      <c r="AY3260" s="36">
        <v>1.3258000000000001</v>
      </c>
      <c r="AZ3260" s="36">
        <v>2.0265</v>
      </c>
      <c r="BA3260" s="22"/>
      <c r="BB3260" s="19">
        <v>1239</v>
      </c>
      <c r="BC3260" s="34">
        <f t="shared" si="668"/>
        <v>640.16253000000006</v>
      </c>
      <c r="BD3260" s="34">
        <f t="shared" si="669"/>
        <v>978.49552500000004</v>
      </c>
      <c r="BE3260" s="38">
        <v>3.4819999999999997E-2</v>
      </c>
      <c r="BF3260" s="38">
        <f t="shared" si="662"/>
        <v>3.4819999999999997E-2</v>
      </c>
      <c r="BG3260" s="34">
        <v>22.290459294600002</v>
      </c>
      <c r="BH3260" s="34">
        <v>34.0712141805</v>
      </c>
      <c r="BI3260" s="34">
        <f t="shared" si="670"/>
        <v>617.87207070540001</v>
      </c>
      <c r="BJ3260" s="34">
        <f t="shared" si="671"/>
        <v>944.42431081950008</v>
      </c>
      <c r="BK3260" s="34">
        <v>0</v>
      </c>
      <c r="BL3260" s="34">
        <v>0</v>
      </c>
      <c r="BM3260" s="34">
        <f t="shared" si="672"/>
        <v>0</v>
      </c>
      <c r="BN3260" s="39">
        <f t="shared" si="663"/>
        <v>617.87207070540001</v>
      </c>
      <c r="BO3260" s="39">
        <f t="shared" si="664"/>
        <v>944.42431081950008</v>
      </c>
      <c r="BP3260" s="39">
        <f t="shared" si="661"/>
        <v>326.55224011410007</v>
      </c>
    </row>
    <row r="3261" spans="1:68" s="25" customFormat="1" ht="14.25" x14ac:dyDescent="0.2">
      <c r="A3261" s="14">
        <v>2159</v>
      </c>
      <c r="B3261" s="40"/>
      <c r="C3261" s="15"/>
      <c r="D3261" s="16">
        <v>29253</v>
      </c>
      <c r="E3261" s="15" t="s">
        <v>24744</v>
      </c>
      <c r="F3261" s="15" t="s">
        <v>24745</v>
      </c>
      <c r="G3261" s="17" t="s">
        <v>24746</v>
      </c>
      <c r="H3261" s="17" t="s">
        <v>24747</v>
      </c>
      <c r="I3261" s="17" t="s">
        <v>86</v>
      </c>
      <c r="J3261" s="15" t="s">
        <v>24748</v>
      </c>
      <c r="K3261" s="15" t="s">
        <v>2876</v>
      </c>
      <c r="L3261" s="18" t="s">
        <v>24749</v>
      </c>
      <c r="M3261" s="15" t="s">
        <v>24383</v>
      </c>
      <c r="N3261" s="15" t="s">
        <v>24384</v>
      </c>
      <c r="O3261" s="16">
        <v>510</v>
      </c>
      <c r="P3261" s="15" t="s">
        <v>118</v>
      </c>
      <c r="Q3261" s="15">
        <v>21800</v>
      </c>
      <c r="R3261" s="15">
        <v>119000</v>
      </c>
      <c r="S3261" s="15">
        <v>140800</v>
      </c>
      <c r="T3261" s="15">
        <v>0.18</v>
      </c>
      <c r="U3261" s="15" t="s">
        <v>18717</v>
      </c>
      <c r="V3261" s="15" t="s">
        <v>76</v>
      </c>
      <c r="W3261" s="16">
        <v>1</v>
      </c>
      <c r="X3261" s="16">
        <v>1</v>
      </c>
      <c r="Y3261" s="15">
        <v>8077</v>
      </c>
      <c r="Z3261" s="15">
        <v>0.185</v>
      </c>
      <c r="AA3261" s="15" t="s">
        <v>24385</v>
      </c>
      <c r="AB3261" s="15" t="s">
        <v>24386</v>
      </c>
      <c r="AC3261" s="15">
        <v>134900</v>
      </c>
      <c r="AD3261" s="26">
        <v>40830</v>
      </c>
      <c r="AE3261" s="15" t="s">
        <v>211</v>
      </c>
      <c r="AF3261" s="15" t="s">
        <v>24387</v>
      </c>
      <c r="AG3261" s="16">
        <v>1</v>
      </c>
      <c r="AH3261" s="15" t="s">
        <v>24750</v>
      </c>
      <c r="AI3261" s="15" t="s">
        <v>78</v>
      </c>
      <c r="AJ3261" s="15">
        <v>8076.7658691400002</v>
      </c>
      <c r="AK3261" s="15">
        <v>411.946949136</v>
      </c>
      <c r="AL3261" s="15">
        <v>3105824.6500200001</v>
      </c>
      <c r="AM3261" s="15">
        <v>1414260.86781</v>
      </c>
      <c r="AN3261" s="19">
        <v>21800</v>
      </c>
      <c r="AO3261" s="19">
        <v>116200</v>
      </c>
      <c r="AP3261" s="19">
        <v>0</v>
      </c>
      <c r="AQ3261" s="19">
        <v>0</v>
      </c>
      <c r="AR3261" s="34">
        <f t="shared" si="665"/>
        <v>138000</v>
      </c>
      <c r="AS3261" s="34">
        <v>45000</v>
      </c>
      <c r="AT3261" s="34">
        <v>3000</v>
      </c>
      <c r="AU3261" s="34">
        <v>32550</v>
      </c>
      <c r="AV3261" s="34">
        <v>0</v>
      </c>
      <c r="AW3261" s="35">
        <f t="shared" si="666"/>
        <v>80550</v>
      </c>
      <c r="AX3261" s="34">
        <f t="shared" si="667"/>
        <v>57450</v>
      </c>
      <c r="AY3261" s="36">
        <v>1.3258000000000001</v>
      </c>
      <c r="AZ3261" s="36">
        <v>2.0265</v>
      </c>
      <c r="BA3261" s="22"/>
      <c r="BB3261" s="19">
        <v>1380</v>
      </c>
      <c r="BC3261" s="34">
        <f t="shared" si="668"/>
        <v>761.6721</v>
      </c>
      <c r="BD3261" s="34">
        <f t="shared" si="669"/>
        <v>1164.22425</v>
      </c>
      <c r="BE3261" s="38">
        <v>3.4819999999999997E-2</v>
      </c>
      <c r="BF3261" s="38">
        <f t="shared" si="662"/>
        <v>3.4819999999999997E-2</v>
      </c>
      <c r="BG3261" s="34">
        <v>26.521422521999998</v>
      </c>
      <c r="BH3261" s="34">
        <v>40.538288384999994</v>
      </c>
      <c r="BI3261" s="34">
        <f t="shared" si="670"/>
        <v>735.15067747800003</v>
      </c>
      <c r="BJ3261" s="34">
        <f t="shared" si="671"/>
        <v>1123.685961615</v>
      </c>
      <c r="BK3261" s="34">
        <v>0</v>
      </c>
      <c r="BL3261" s="34">
        <v>0</v>
      </c>
      <c r="BM3261" s="34">
        <f t="shared" si="672"/>
        <v>0</v>
      </c>
      <c r="BN3261" s="39">
        <f t="shared" si="663"/>
        <v>735.15067747800003</v>
      </c>
      <c r="BO3261" s="39">
        <f t="shared" si="664"/>
        <v>1123.685961615</v>
      </c>
      <c r="BP3261" s="39">
        <f t="shared" si="661"/>
        <v>388.53528413699996</v>
      </c>
    </row>
    <row r="3262" spans="1:68" s="25" customFormat="1" ht="14.25" x14ac:dyDescent="0.2">
      <c r="A3262" s="14">
        <v>2160</v>
      </c>
      <c r="B3262" s="40"/>
      <c r="C3262" s="15"/>
      <c r="D3262" s="16">
        <v>29368</v>
      </c>
      <c r="E3262" s="15" t="s">
        <v>24751</v>
      </c>
      <c r="F3262" s="15" t="s">
        <v>24752</v>
      </c>
      <c r="G3262" s="17" t="s">
        <v>24746</v>
      </c>
      <c r="H3262" s="17" t="s">
        <v>24747</v>
      </c>
      <c r="I3262" s="17" t="s">
        <v>86</v>
      </c>
      <c r="J3262" s="15" t="s">
        <v>24753</v>
      </c>
      <c r="K3262" s="15" t="s">
        <v>86</v>
      </c>
      <c r="L3262" s="18" t="s">
        <v>24754</v>
      </c>
      <c r="M3262" s="15" t="s">
        <v>24383</v>
      </c>
      <c r="N3262" s="15" t="s">
        <v>24384</v>
      </c>
      <c r="O3262" s="16">
        <v>510</v>
      </c>
      <c r="P3262" s="15" t="s">
        <v>118</v>
      </c>
      <c r="Q3262" s="15">
        <v>22100</v>
      </c>
      <c r="R3262" s="15">
        <v>112700</v>
      </c>
      <c r="S3262" s="15">
        <v>134800</v>
      </c>
      <c r="T3262" s="15">
        <v>0.18</v>
      </c>
      <c r="U3262" s="15" t="s">
        <v>18717</v>
      </c>
      <c r="V3262" s="15" t="s">
        <v>76</v>
      </c>
      <c r="W3262" s="16">
        <v>1</v>
      </c>
      <c r="X3262" s="16">
        <v>0</v>
      </c>
      <c r="Y3262" s="15">
        <v>7804</v>
      </c>
      <c r="Z3262" s="15">
        <v>0.17899999999999999</v>
      </c>
      <c r="AA3262" s="15" t="s">
        <v>24385</v>
      </c>
      <c r="AB3262" s="15" t="s">
        <v>24386</v>
      </c>
      <c r="AC3262" s="15">
        <v>0</v>
      </c>
      <c r="AD3262" s="15"/>
      <c r="AE3262" s="15" t="s">
        <v>147</v>
      </c>
      <c r="AF3262" s="15" t="s">
        <v>23764</v>
      </c>
      <c r="AG3262" s="16">
        <v>1</v>
      </c>
      <c r="AH3262" s="15" t="s">
        <v>24755</v>
      </c>
      <c r="AI3262" s="15" t="s">
        <v>78</v>
      </c>
      <c r="AJ3262" s="15">
        <v>7803.5861816400002</v>
      </c>
      <c r="AK3262" s="15">
        <v>400.56413871799998</v>
      </c>
      <c r="AL3262" s="15">
        <v>3105775.1407300001</v>
      </c>
      <c r="AM3262" s="15">
        <v>1414223.00287</v>
      </c>
      <c r="AN3262" s="19">
        <v>22100</v>
      </c>
      <c r="AO3262" s="19">
        <v>109400</v>
      </c>
      <c r="AP3262" s="19">
        <v>0</v>
      </c>
      <c r="AQ3262" s="19">
        <v>0</v>
      </c>
      <c r="AR3262" s="34">
        <f t="shared" si="665"/>
        <v>131500</v>
      </c>
      <c r="AS3262" s="34">
        <v>45000</v>
      </c>
      <c r="AT3262" s="34">
        <v>3000</v>
      </c>
      <c r="AU3262" s="34">
        <v>30275</v>
      </c>
      <c r="AV3262" s="34">
        <v>0</v>
      </c>
      <c r="AW3262" s="35">
        <f t="shared" si="666"/>
        <v>78275</v>
      </c>
      <c r="AX3262" s="34">
        <f t="shared" si="667"/>
        <v>53225</v>
      </c>
      <c r="AY3262" s="36">
        <v>1.3258000000000001</v>
      </c>
      <c r="AZ3262" s="36">
        <v>2.0265</v>
      </c>
      <c r="BA3262" s="22"/>
      <c r="BB3262" s="19">
        <v>1315</v>
      </c>
      <c r="BC3262" s="34">
        <f t="shared" si="668"/>
        <v>705.65705000000003</v>
      </c>
      <c r="BD3262" s="34">
        <f t="shared" si="669"/>
        <v>1078.6046249999999</v>
      </c>
      <c r="BE3262" s="38">
        <v>3.4819999999999997E-2</v>
      </c>
      <c r="BF3262" s="38">
        <f t="shared" si="662"/>
        <v>3.4819999999999997E-2</v>
      </c>
      <c r="BG3262" s="34">
        <v>24.570978480999997</v>
      </c>
      <c r="BH3262" s="34">
        <v>37.557013042499996</v>
      </c>
      <c r="BI3262" s="34">
        <f t="shared" si="670"/>
        <v>681.08607151900003</v>
      </c>
      <c r="BJ3262" s="34">
        <f t="shared" si="671"/>
        <v>1041.0476119574998</v>
      </c>
      <c r="BK3262" s="34">
        <v>0</v>
      </c>
      <c r="BL3262" s="34">
        <v>0</v>
      </c>
      <c r="BM3262" s="34">
        <f t="shared" si="672"/>
        <v>0</v>
      </c>
      <c r="BN3262" s="39">
        <f t="shared" si="663"/>
        <v>681.08607151900003</v>
      </c>
      <c r="BO3262" s="39">
        <f t="shared" si="664"/>
        <v>1041.0476119574998</v>
      </c>
      <c r="BP3262" s="39">
        <f t="shared" si="661"/>
        <v>359.96154043849981</v>
      </c>
    </row>
    <row r="3263" spans="1:68" s="25" customFormat="1" ht="14.25" x14ac:dyDescent="0.2">
      <c r="A3263" s="14">
        <v>2161</v>
      </c>
      <c r="B3263" s="40"/>
      <c r="C3263" s="15"/>
      <c r="D3263" s="16">
        <v>16102</v>
      </c>
      <c r="E3263" s="15" t="s">
        <v>24756</v>
      </c>
      <c r="F3263" s="15" t="s">
        <v>24757</v>
      </c>
      <c r="G3263" s="17" t="s">
        <v>24758</v>
      </c>
      <c r="H3263" s="17" t="s">
        <v>24759</v>
      </c>
      <c r="I3263" s="17" t="s">
        <v>205</v>
      </c>
      <c r="J3263" s="15" t="s">
        <v>24760</v>
      </c>
      <c r="K3263" s="15" t="s">
        <v>24761</v>
      </c>
      <c r="L3263" s="18" t="s">
        <v>24762</v>
      </c>
      <c r="M3263" s="15" t="s">
        <v>24383</v>
      </c>
      <c r="N3263" s="15" t="s">
        <v>24384</v>
      </c>
      <c r="O3263" s="16">
        <v>510</v>
      </c>
      <c r="P3263" s="15" t="s">
        <v>118</v>
      </c>
      <c r="Q3263" s="15">
        <v>21700</v>
      </c>
      <c r="R3263" s="15">
        <v>115800</v>
      </c>
      <c r="S3263" s="15">
        <v>137500</v>
      </c>
      <c r="T3263" s="15">
        <v>0.18</v>
      </c>
      <c r="U3263" s="15" t="s">
        <v>18717</v>
      </c>
      <c r="V3263" s="15" t="s">
        <v>76</v>
      </c>
      <c r="W3263" s="16">
        <v>1</v>
      </c>
      <c r="X3263" s="16">
        <v>1</v>
      </c>
      <c r="Y3263" s="15">
        <v>7812</v>
      </c>
      <c r="Z3263" s="15">
        <v>0.17899999999999999</v>
      </c>
      <c r="AA3263" s="15" t="s">
        <v>24385</v>
      </c>
      <c r="AB3263" s="15" t="s">
        <v>24386</v>
      </c>
      <c r="AC3263" s="15">
        <v>134900</v>
      </c>
      <c r="AD3263" s="26">
        <v>42135</v>
      </c>
      <c r="AE3263" s="15" t="s">
        <v>119</v>
      </c>
      <c r="AF3263" s="15" t="s">
        <v>119</v>
      </c>
      <c r="AG3263" s="16">
        <v>1</v>
      </c>
      <c r="AH3263" s="15" t="s">
        <v>24763</v>
      </c>
      <c r="AI3263" s="15" t="s">
        <v>78</v>
      </c>
      <c r="AJ3263" s="15">
        <v>7812.2768554699996</v>
      </c>
      <c r="AK3263" s="15">
        <v>363.64593627900001</v>
      </c>
      <c r="AL3263" s="15">
        <v>3105784.77305</v>
      </c>
      <c r="AM3263" s="15">
        <v>1414147.6010100001</v>
      </c>
      <c r="AN3263" s="19">
        <v>21700</v>
      </c>
      <c r="AO3263" s="19">
        <v>108400</v>
      </c>
      <c r="AP3263" s="19">
        <v>0</v>
      </c>
      <c r="AQ3263" s="19">
        <v>0</v>
      </c>
      <c r="AR3263" s="34">
        <f t="shared" si="665"/>
        <v>130100</v>
      </c>
      <c r="AS3263" s="34">
        <v>45000</v>
      </c>
      <c r="AT3263" s="34">
        <v>3000</v>
      </c>
      <c r="AU3263" s="34">
        <v>29785</v>
      </c>
      <c r="AV3263" s="34">
        <v>0</v>
      </c>
      <c r="AW3263" s="35">
        <f t="shared" si="666"/>
        <v>77785</v>
      </c>
      <c r="AX3263" s="34">
        <f t="shared" si="667"/>
        <v>52315</v>
      </c>
      <c r="AY3263" s="36">
        <v>1.3258000000000001</v>
      </c>
      <c r="AZ3263" s="36">
        <v>2.0265</v>
      </c>
      <c r="BA3263" s="22"/>
      <c r="BB3263" s="19">
        <v>1301</v>
      </c>
      <c r="BC3263" s="34">
        <f t="shared" si="668"/>
        <v>693.59226999999998</v>
      </c>
      <c r="BD3263" s="34">
        <f t="shared" si="669"/>
        <v>1060.1634749999998</v>
      </c>
      <c r="BE3263" s="38">
        <v>3.4819999999999997E-2</v>
      </c>
      <c r="BF3263" s="38">
        <f t="shared" si="662"/>
        <v>3.4819999999999997E-2</v>
      </c>
      <c r="BG3263" s="34">
        <v>24.150882841399998</v>
      </c>
      <c r="BH3263" s="34">
        <v>36.914892199499988</v>
      </c>
      <c r="BI3263" s="34">
        <f t="shared" si="670"/>
        <v>669.44138715860004</v>
      </c>
      <c r="BJ3263" s="34">
        <f t="shared" si="671"/>
        <v>1023.2485828004999</v>
      </c>
      <c r="BK3263" s="34">
        <v>0</v>
      </c>
      <c r="BL3263" s="34">
        <v>0</v>
      </c>
      <c r="BM3263" s="34">
        <f t="shared" si="672"/>
        <v>0</v>
      </c>
      <c r="BN3263" s="39">
        <f t="shared" si="663"/>
        <v>669.44138715860004</v>
      </c>
      <c r="BO3263" s="39">
        <f t="shared" si="664"/>
        <v>1023.2485828004999</v>
      </c>
      <c r="BP3263" s="39">
        <f t="shared" si="661"/>
        <v>353.80719564189985</v>
      </c>
    </row>
    <row r="3264" spans="1:68" s="25" customFormat="1" ht="14.25" x14ac:dyDescent="0.2">
      <c r="A3264" s="14">
        <v>2162</v>
      </c>
      <c r="B3264" s="40"/>
      <c r="C3264" s="15"/>
      <c r="D3264" s="16">
        <v>6951</v>
      </c>
      <c r="E3264" s="15" t="s">
        <v>24764</v>
      </c>
      <c r="F3264" s="15" t="s">
        <v>24765</v>
      </c>
      <c r="G3264" s="17" t="s">
        <v>24766</v>
      </c>
      <c r="H3264" s="17" t="s">
        <v>24767</v>
      </c>
      <c r="I3264" s="17" t="s">
        <v>88</v>
      </c>
      <c r="J3264" s="15" t="s">
        <v>24768</v>
      </c>
      <c r="K3264" s="15" t="s">
        <v>2003</v>
      </c>
      <c r="L3264" s="18" t="s">
        <v>24769</v>
      </c>
      <c r="M3264" s="15" t="s">
        <v>24383</v>
      </c>
      <c r="N3264" s="15" t="s">
        <v>24384</v>
      </c>
      <c r="O3264" s="16">
        <v>510</v>
      </c>
      <c r="P3264" s="15" t="s">
        <v>118</v>
      </c>
      <c r="Q3264" s="15">
        <v>22500</v>
      </c>
      <c r="R3264" s="15">
        <v>119900</v>
      </c>
      <c r="S3264" s="15">
        <v>142400</v>
      </c>
      <c r="T3264" s="15">
        <v>0.21</v>
      </c>
      <c r="U3264" s="15" t="s">
        <v>18717</v>
      </c>
      <c r="V3264" s="15" t="s">
        <v>76</v>
      </c>
      <c r="W3264" s="16">
        <v>1</v>
      </c>
      <c r="X3264" s="16">
        <v>1</v>
      </c>
      <c r="Y3264" s="15">
        <v>8992</v>
      </c>
      <c r="Z3264" s="15">
        <v>0.20599999999999999</v>
      </c>
      <c r="AA3264" s="15" t="s">
        <v>24385</v>
      </c>
      <c r="AB3264" s="15" t="s">
        <v>24386</v>
      </c>
      <c r="AC3264" s="15">
        <v>127500</v>
      </c>
      <c r="AD3264" s="26">
        <v>40821</v>
      </c>
      <c r="AE3264" s="15" t="s">
        <v>119</v>
      </c>
      <c r="AF3264" s="15" t="s">
        <v>119</v>
      </c>
      <c r="AG3264" s="16">
        <v>1</v>
      </c>
      <c r="AH3264" s="15" t="s">
        <v>24770</v>
      </c>
      <c r="AI3264" s="15" t="s">
        <v>78</v>
      </c>
      <c r="AJ3264" s="15">
        <v>8992.328125</v>
      </c>
      <c r="AK3264" s="15">
        <v>386.577851861</v>
      </c>
      <c r="AL3264" s="15">
        <v>3105783.5083499998</v>
      </c>
      <c r="AM3264" s="15">
        <v>1414074.7390699999</v>
      </c>
      <c r="AN3264" s="19">
        <v>22500</v>
      </c>
      <c r="AO3264" s="19">
        <v>116800</v>
      </c>
      <c r="AP3264" s="19">
        <v>0</v>
      </c>
      <c r="AQ3264" s="19">
        <v>0</v>
      </c>
      <c r="AR3264" s="34">
        <f t="shared" si="665"/>
        <v>139300</v>
      </c>
      <c r="AS3264" s="34">
        <v>45000</v>
      </c>
      <c r="AT3264" s="34">
        <v>3000</v>
      </c>
      <c r="AU3264" s="34">
        <v>33005</v>
      </c>
      <c r="AV3264" s="34">
        <v>0</v>
      </c>
      <c r="AW3264" s="35">
        <f t="shared" si="666"/>
        <v>81005</v>
      </c>
      <c r="AX3264" s="34">
        <f t="shared" si="667"/>
        <v>58295</v>
      </c>
      <c r="AY3264" s="36">
        <v>1.3258000000000001</v>
      </c>
      <c r="AZ3264" s="36">
        <v>2.0265</v>
      </c>
      <c r="BA3264" s="22"/>
      <c r="BB3264" s="19">
        <v>1393</v>
      </c>
      <c r="BC3264" s="34">
        <f t="shared" si="668"/>
        <v>772.87511000000006</v>
      </c>
      <c r="BD3264" s="34">
        <f t="shared" si="669"/>
        <v>1181.3481750000001</v>
      </c>
      <c r="BE3264" s="38">
        <v>3.4819999999999997E-2</v>
      </c>
      <c r="BF3264" s="38">
        <f t="shared" si="662"/>
        <v>3.4819999999999997E-2</v>
      </c>
      <c r="BG3264" s="34">
        <v>26.9115113302</v>
      </c>
      <c r="BH3264" s="34">
        <v>41.134543453500001</v>
      </c>
      <c r="BI3264" s="34">
        <f t="shared" si="670"/>
        <v>745.96359866980004</v>
      </c>
      <c r="BJ3264" s="34">
        <f t="shared" si="671"/>
        <v>1140.2136315465</v>
      </c>
      <c r="BK3264" s="34">
        <v>0</v>
      </c>
      <c r="BL3264" s="34">
        <v>0</v>
      </c>
      <c r="BM3264" s="34">
        <f t="shared" si="672"/>
        <v>0</v>
      </c>
      <c r="BN3264" s="39">
        <f t="shared" si="663"/>
        <v>745.96359866980004</v>
      </c>
      <c r="BO3264" s="39">
        <f t="shared" si="664"/>
        <v>1140.2136315465</v>
      </c>
      <c r="BP3264" s="39">
        <f t="shared" si="661"/>
        <v>394.25003287669995</v>
      </c>
    </row>
    <row r="3265" spans="1:68" s="25" customFormat="1" ht="14.25" x14ac:dyDescent="0.2">
      <c r="A3265" s="14">
        <v>2163</v>
      </c>
      <c r="B3265" s="40"/>
      <c r="C3265" s="15"/>
      <c r="D3265" s="16">
        <v>19155</v>
      </c>
      <c r="E3265" s="15" t="s">
        <v>24771</v>
      </c>
      <c r="F3265" s="15" t="s">
        <v>24772</v>
      </c>
      <c r="G3265" s="17" t="s">
        <v>24773</v>
      </c>
      <c r="H3265" s="17" t="s">
        <v>24774</v>
      </c>
      <c r="I3265" s="17" t="s">
        <v>86</v>
      </c>
      <c r="J3265" s="15" t="s">
        <v>24775</v>
      </c>
      <c r="K3265" s="15" t="s">
        <v>3254</v>
      </c>
      <c r="L3265" s="18" t="s">
        <v>24776</v>
      </c>
      <c r="M3265" s="15" t="s">
        <v>24383</v>
      </c>
      <c r="N3265" s="15" t="s">
        <v>24384</v>
      </c>
      <c r="O3265" s="16">
        <v>510</v>
      </c>
      <c r="P3265" s="15" t="s">
        <v>118</v>
      </c>
      <c r="Q3265" s="15">
        <v>23900</v>
      </c>
      <c r="R3265" s="15">
        <v>130100</v>
      </c>
      <c r="S3265" s="15">
        <v>154000</v>
      </c>
      <c r="T3265" s="15">
        <v>0.22</v>
      </c>
      <c r="U3265" s="15" t="s">
        <v>18717</v>
      </c>
      <c r="V3265" s="15" t="s">
        <v>76</v>
      </c>
      <c r="W3265" s="16">
        <v>1</v>
      </c>
      <c r="X3265" s="16">
        <v>1</v>
      </c>
      <c r="Y3265" s="15">
        <v>9684</v>
      </c>
      <c r="Z3265" s="15">
        <v>0.222</v>
      </c>
      <c r="AA3265" s="15" t="s">
        <v>24385</v>
      </c>
      <c r="AB3265" s="15" t="s">
        <v>24386</v>
      </c>
      <c r="AC3265" s="15">
        <v>112000</v>
      </c>
      <c r="AD3265" s="26">
        <v>36742</v>
      </c>
      <c r="AE3265" s="15" t="s">
        <v>222</v>
      </c>
      <c r="AF3265" s="15" t="s">
        <v>24777</v>
      </c>
      <c r="AG3265" s="16">
        <v>1</v>
      </c>
      <c r="AH3265" s="15" t="s">
        <v>24778</v>
      </c>
      <c r="AI3265" s="15" t="s">
        <v>78</v>
      </c>
      <c r="AJ3265" s="15">
        <v>9683.6059570300004</v>
      </c>
      <c r="AK3265" s="15">
        <v>401.40931820899999</v>
      </c>
      <c r="AL3265" s="15">
        <v>3105665.91512</v>
      </c>
      <c r="AM3265" s="15">
        <v>1414079.3806499999</v>
      </c>
      <c r="AN3265" s="19">
        <v>23900</v>
      </c>
      <c r="AO3265" s="19">
        <v>120600</v>
      </c>
      <c r="AP3265" s="19">
        <v>0</v>
      </c>
      <c r="AQ3265" s="19">
        <v>6900</v>
      </c>
      <c r="AR3265" s="34">
        <f t="shared" si="665"/>
        <v>151400</v>
      </c>
      <c r="AS3265" s="34">
        <v>45000</v>
      </c>
      <c r="AT3265" s="34">
        <v>3000</v>
      </c>
      <c r="AU3265" s="34">
        <v>34825</v>
      </c>
      <c r="AV3265" s="34">
        <v>0</v>
      </c>
      <c r="AW3265" s="35">
        <f t="shared" si="666"/>
        <v>82825</v>
      </c>
      <c r="AX3265" s="34">
        <f t="shared" si="667"/>
        <v>68575</v>
      </c>
      <c r="AY3265" s="36">
        <v>1.3258000000000001</v>
      </c>
      <c r="AZ3265" s="36">
        <v>2.0265</v>
      </c>
      <c r="BA3265" s="22"/>
      <c r="BB3265" s="19">
        <v>1652</v>
      </c>
      <c r="BC3265" s="34">
        <f t="shared" si="668"/>
        <v>909.16735000000006</v>
      </c>
      <c r="BD3265" s="34">
        <f t="shared" si="669"/>
        <v>1389.6723749999999</v>
      </c>
      <c r="BE3265" s="38">
        <v>3.4819999999999997E-2</v>
      </c>
      <c r="BF3265" s="38">
        <f t="shared" si="662"/>
        <v>3.4819999999999997E-2</v>
      </c>
      <c r="BG3265" s="34">
        <v>28.471866562999999</v>
      </c>
      <c r="BH3265" s="34">
        <v>43.5195637275</v>
      </c>
      <c r="BI3265" s="34">
        <f t="shared" si="670"/>
        <v>880.69548343700001</v>
      </c>
      <c r="BJ3265" s="34">
        <f t="shared" si="671"/>
        <v>1346.1528112724998</v>
      </c>
      <c r="BK3265" s="34">
        <v>0</v>
      </c>
      <c r="BL3265" s="34">
        <v>0</v>
      </c>
      <c r="BM3265" s="34">
        <f t="shared" si="672"/>
        <v>0</v>
      </c>
      <c r="BN3265" s="39">
        <f t="shared" si="663"/>
        <v>880.69548343700001</v>
      </c>
      <c r="BO3265" s="39">
        <f t="shared" si="664"/>
        <v>1346.1528112724998</v>
      </c>
      <c r="BP3265" s="39">
        <f t="shared" si="661"/>
        <v>465.45732783549977</v>
      </c>
    </row>
    <row r="3266" spans="1:68" s="25" customFormat="1" ht="14.25" x14ac:dyDescent="0.2">
      <c r="A3266" s="14">
        <v>2164</v>
      </c>
      <c r="B3266" s="40"/>
      <c r="C3266" s="15"/>
      <c r="D3266" s="16">
        <v>14761</v>
      </c>
      <c r="E3266" s="15" t="s">
        <v>24779</v>
      </c>
      <c r="F3266" s="15" t="s">
        <v>24780</v>
      </c>
      <c r="G3266" s="17" t="s">
        <v>24781</v>
      </c>
      <c r="H3266" s="17" t="s">
        <v>24782</v>
      </c>
      <c r="I3266" s="17" t="s">
        <v>250</v>
      </c>
      <c r="J3266" s="15" t="s">
        <v>24783</v>
      </c>
      <c r="K3266" s="15" t="s">
        <v>13935</v>
      </c>
      <c r="L3266" s="18" t="s">
        <v>24784</v>
      </c>
      <c r="M3266" s="15" t="s">
        <v>24383</v>
      </c>
      <c r="N3266" s="15" t="s">
        <v>24384</v>
      </c>
      <c r="O3266" s="16">
        <v>419</v>
      </c>
      <c r="P3266" s="15" t="s">
        <v>895</v>
      </c>
      <c r="Q3266" s="15">
        <v>18000</v>
      </c>
      <c r="R3266" s="15">
        <v>106300</v>
      </c>
      <c r="S3266" s="15">
        <v>124300</v>
      </c>
      <c r="T3266" s="15">
        <v>0.16800000000000001</v>
      </c>
      <c r="U3266" s="15" t="s">
        <v>18717</v>
      </c>
      <c r="V3266" s="15" t="s">
        <v>76</v>
      </c>
      <c r="W3266" s="16">
        <v>1</v>
      </c>
      <c r="X3266" s="16">
        <v>1</v>
      </c>
      <c r="Y3266" s="15">
        <v>7311</v>
      </c>
      <c r="Z3266" s="15">
        <v>0.16800000000000001</v>
      </c>
      <c r="AA3266" s="15" t="s">
        <v>24385</v>
      </c>
      <c r="AB3266" s="15" t="s">
        <v>24386</v>
      </c>
      <c r="AC3266" s="15">
        <v>0</v>
      </c>
      <c r="AD3266" s="26">
        <v>38265</v>
      </c>
      <c r="AE3266" s="15" t="s">
        <v>119</v>
      </c>
      <c r="AF3266" s="15" t="s">
        <v>119</v>
      </c>
      <c r="AG3266" s="16">
        <v>1</v>
      </c>
      <c r="AH3266" s="15" t="s">
        <v>24785</v>
      </c>
      <c r="AI3266" s="15" t="s">
        <v>78</v>
      </c>
      <c r="AJ3266" s="15">
        <v>7310.8754882800004</v>
      </c>
      <c r="AK3266" s="15">
        <v>361.85378668499999</v>
      </c>
      <c r="AL3266" s="15">
        <v>3105668.51009</v>
      </c>
      <c r="AM3266" s="15">
        <v>1414150.1488399999</v>
      </c>
      <c r="AN3266" s="19">
        <v>0</v>
      </c>
      <c r="AO3266" s="19">
        <v>0</v>
      </c>
      <c r="AP3266" s="19">
        <v>18000</v>
      </c>
      <c r="AQ3266" s="19">
        <v>104500</v>
      </c>
      <c r="AR3266" s="34">
        <f t="shared" si="665"/>
        <v>122500</v>
      </c>
      <c r="AS3266" s="34">
        <v>0</v>
      </c>
      <c r="AT3266" s="34">
        <v>0</v>
      </c>
      <c r="AU3266" s="34">
        <v>0</v>
      </c>
      <c r="AV3266" s="34">
        <v>0</v>
      </c>
      <c r="AW3266" s="35">
        <f t="shared" si="666"/>
        <v>0</v>
      </c>
      <c r="AX3266" s="34">
        <f t="shared" si="667"/>
        <v>122500</v>
      </c>
      <c r="AY3266" s="36">
        <v>1.3258000000000001</v>
      </c>
      <c r="AZ3266" s="36">
        <v>2.0265</v>
      </c>
      <c r="BA3266" s="22"/>
      <c r="BB3266" s="19">
        <v>2450</v>
      </c>
      <c r="BC3266" s="34">
        <f t="shared" si="668"/>
        <v>1624.105</v>
      </c>
      <c r="BD3266" s="34">
        <f t="shared" si="669"/>
        <v>2482.4625000000001</v>
      </c>
      <c r="BE3266" s="38">
        <v>3.4819999999999997E-2</v>
      </c>
      <c r="BF3266" s="38">
        <f t="shared" si="662"/>
        <v>3.4819999999999997E-2</v>
      </c>
      <c r="BG3266" s="34">
        <v>0</v>
      </c>
      <c r="BH3266" s="34">
        <v>0</v>
      </c>
      <c r="BI3266" s="34">
        <f t="shared" si="670"/>
        <v>1624.105</v>
      </c>
      <c r="BJ3266" s="34">
        <f t="shared" si="671"/>
        <v>2482.4625000000001</v>
      </c>
      <c r="BK3266" s="34">
        <v>0</v>
      </c>
      <c r="BL3266" s="34">
        <v>32.462500000000091</v>
      </c>
      <c r="BM3266" s="34">
        <f t="shared" si="672"/>
        <v>32.462500000000091</v>
      </c>
      <c r="BN3266" s="39">
        <f t="shared" si="663"/>
        <v>1624.105</v>
      </c>
      <c r="BO3266" s="39">
        <f t="shared" si="664"/>
        <v>2450</v>
      </c>
      <c r="BP3266" s="39">
        <f t="shared" si="661"/>
        <v>825.89499999999998</v>
      </c>
    </row>
    <row r="3267" spans="1:68" s="25" customFormat="1" ht="14.25" x14ac:dyDescent="0.2">
      <c r="A3267" s="14">
        <v>2165</v>
      </c>
      <c r="B3267" s="40"/>
      <c r="C3267" s="15"/>
      <c r="D3267" s="16">
        <v>24446</v>
      </c>
      <c r="E3267" s="15" t="s">
        <v>24786</v>
      </c>
      <c r="F3267" s="15" t="s">
        <v>24787</v>
      </c>
      <c r="G3267" s="17" t="s">
        <v>24788</v>
      </c>
      <c r="H3267" s="17" t="s">
        <v>24789</v>
      </c>
      <c r="I3267" s="17" t="s">
        <v>86</v>
      </c>
      <c r="J3267" s="15" t="s">
        <v>24790</v>
      </c>
      <c r="K3267" s="15" t="s">
        <v>1130</v>
      </c>
      <c r="L3267" s="18" t="s">
        <v>24791</v>
      </c>
      <c r="M3267" s="15" t="s">
        <v>24383</v>
      </c>
      <c r="N3267" s="15" t="s">
        <v>24384</v>
      </c>
      <c r="O3267" s="16">
        <v>510</v>
      </c>
      <c r="P3267" s="15" t="s">
        <v>118</v>
      </c>
      <c r="Q3267" s="15">
        <v>18000</v>
      </c>
      <c r="R3267" s="15">
        <v>101600</v>
      </c>
      <c r="S3267" s="15">
        <v>119600</v>
      </c>
      <c r="T3267" s="15">
        <v>0.17</v>
      </c>
      <c r="U3267" s="15" t="s">
        <v>18717</v>
      </c>
      <c r="V3267" s="15" t="s">
        <v>76</v>
      </c>
      <c r="W3267" s="16">
        <v>1</v>
      </c>
      <c r="X3267" s="16">
        <v>1</v>
      </c>
      <c r="Y3267" s="15">
        <v>7319</v>
      </c>
      <c r="Z3267" s="15">
        <v>0.16800000000000001</v>
      </c>
      <c r="AA3267" s="15" t="s">
        <v>24385</v>
      </c>
      <c r="AB3267" s="15" t="s">
        <v>24386</v>
      </c>
      <c r="AC3267" s="15">
        <v>0</v>
      </c>
      <c r="AD3267" s="26">
        <v>38351</v>
      </c>
      <c r="AE3267" s="15" t="s">
        <v>147</v>
      </c>
      <c r="AF3267" s="15" t="s">
        <v>24792</v>
      </c>
      <c r="AG3267" s="16">
        <v>1</v>
      </c>
      <c r="AH3267" s="15" t="s">
        <v>24793</v>
      </c>
      <c r="AI3267" s="15" t="s">
        <v>78</v>
      </c>
      <c r="AJ3267" s="15">
        <v>7318.6035156300004</v>
      </c>
      <c r="AK3267" s="15">
        <v>361.97985617199998</v>
      </c>
      <c r="AL3267" s="15">
        <v>3105670.7079500002</v>
      </c>
      <c r="AM3267" s="15">
        <v>1414211.07122</v>
      </c>
      <c r="AN3267" s="19">
        <v>0</v>
      </c>
      <c r="AO3267" s="19">
        <v>0</v>
      </c>
      <c r="AP3267" s="19">
        <v>18000</v>
      </c>
      <c r="AQ3267" s="19">
        <v>99800</v>
      </c>
      <c r="AR3267" s="34">
        <f t="shared" si="665"/>
        <v>117800</v>
      </c>
      <c r="AS3267" s="34">
        <v>0</v>
      </c>
      <c r="AT3267" s="34">
        <v>0</v>
      </c>
      <c r="AU3267" s="34">
        <v>0</v>
      </c>
      <c r="AV3267" s="34">
        <v>0</v>
      </c>
      <c r="AW3267" s="35">
        <f t="shared" si="666"/>
        <v>0</v>
      </c>
      <c r="AX3267" s="34">
        <f t="shared" si="667"/>
        <v>117800</v>
      </c>
      <c r="AY3267" s="36">
        <v>1.3258000000000001</v>
      </c>
      <c r="AZ3267" s="36">
        <v>2.0265</v>
      </c>
      <c r="BA3267" s="22"/>
      <c r="BB3267" s="19">
        <v>2356</v>
      </c>
      <c r="BC3267" s="34">
        <f t="shared" si="668"/>
        <v>1561.7924</v>
      </c>
      <c r="BD3267" s="34">
        <f t="shared" si="669"/>
        <v>2387.2170000000001</v>
      </c>
      <c r="BE3267" s="38">
        <v>3.4819999999999997E-2</v>
      </c>
      <c r="BF3267" s="38">
        <f t="shared" si="662"/>
        <v>3.4819999999999997E-2</v>
      </c>
      <c r="BG3267" s="34">
        <v>0</v>
      </c>
      <c r="BH3267" s="34">
        <v>0</v>
      </c>
      <c r="BI3267" s="34">
        <f t="shared" si="670"/>
        <v>1561.7924</v>
      </c>
      <c r="BJ3267" s="34">
        <f t="shared" si="671"/>
        <v>2387.2170000000001</v>
      </c>
      <c r="BK3267" s="34">
        <v>0</v>
      </c>
      <c r="BL3267" s="34">
        <v>31.217000000000098</v>
      </c>
      <c r="BM3267" s="34">
        <f t="shared" si="672"/>
        <v>31.217000000000098</v>
      </c>
      <c r="BN3267" s="39">
        <f t="shared" si="663"/>
        <v>1561.7924</v>
      </c>
      <c r="BO3267" s="39">
        <f t="shared" si="664"/>
        <v>2356</v>
      </c>
      <c r="BP3267" s="39">
        <f t="shared" si="661"/>
        <v>794.20759999999996</v>
      </c>
    </row>
    <row r="3268" spans="1:68" s="25" customFormat="1" ht="14.25" x14ac:dyDescent="0.2">
      <c r="A3268" s="14">
        <v>2166</v>
      </c>
      <c r="B3268" s="40"/>
      <c r="C3268" s="15"/>
      <c r="D3268" s="16">
        <v>30771</v>
      </c>
      <c r="E3268" s="15" t="s">
        <v>24794</v>
      </c>
      <c r="F3268" s="15" t="s">
        <v>24795</v>
      </c>
      <c r="G3268" s="17" t="s">
        <v>24796</v>
      </c>
      <c r="H3268" s="17" t="s">
        <v>24797</v>
      </c>
      <c r="I3268" s="17" t="s">
        <v>86</v>
      </c>
      <c r="J3268" s="15" t="s">
        <v>24798</v>
      </c>
      <c r="K3268" s="15" t="s">
        <v>12349</v>
      </c>
      <c r="L3268" s="18" t="s">
        <v>24799</v>
      </c>
      <c r="M3268" s="15" t="s">
        <v>24383</v>
      </c>
      <c r="N3268" s="15" t="s">
        <v>24384</v>
      </c>
      <c r="O3268" s="16">
        <v>510</v>
      </c>
      <c r="P3268" s="15" t="s">
        <v>118</v>
      </c>
      <c r="Q3268" s="15">
        <v>18000</v>
      </c>
      <c r="R3268" s="15">
        <v>112000</v>
      </c>
      <c r="S3268" s="15">
        <v>130000</v>
      </c>
      <c r="T3268" s="15">
        <v>0.17</v>
      </c>
      <c r="U3268" s="15" t="s">
        <v>18717</v>
      </c>
      <c r="V3268" s="15" t="s">
        <v>76</v>
      </c>
      <c r="W3268" s="16">
        <v>1</v>
      </c>
      <c r="X3268" s="16">
        <v>0</v>
      </c>
      <c r="Y3268" s="15">
        <v>7478</v>
      </c>
      <c r="Z3268" s="15">
        <v>0.17199999999999999</v>
      </c>
      <c r="AA3268" s="15" t="s">
        <v>24385</v>
      </c>
      <c r="AB3268" s="15" t="s">
        <v>24386</v>
      </c>
      <c r="AC3268" s="15">
        <v>0</v>
      </c>
      <c r="AD3268" s="15"/>
      <c r="AE3268" s="15" t="s">
        <v>298</v>
      </c>
      <c r="AF3268" s="15" t="s">
        <v>24800</v>
      </c>
      <c r="AG3268" s="16">
        <v>1</v>
      </c>
      <c r="AH3268" s="15" t="s">
        <v>24801</v>
      </c>
      <c r="AI3268" s="15" t="s">
        <v>78</v>
      </c>
      <c r="AJ3268" s="15">
        <v>7477.8132324199996</v>
      </c>
      <c r="AK3268" s="15">
        <v>364.54892187899998</v>
      </c>
      <c r="AL3268" s="15">
        <v>3105672.7431800002</v>
      </c>
      <c r="AM3268" s="15">
        <v>1414272.6954000001</v>
      </c>
      <c r="AN3268" s="19">
        <v>0</v>
      </c>
      <c r="AO3268" s="19">
        <v>0</v>
      </c>
      <c r="AP3268" s="19">
        <v>18000</v>
      </c>
      <c r="AQ3268" s="19">
        <v>110000</v>
      </c>
      <c r="AR3268" s="34">
        <f t="shared" si="665"/>
        <v>128000</v>
      </c>
      <c r="AS3268" s="34">
        <v>0</v>
      </c>
      <c r="AT3268" s="34">
        <v>0</v>
      </c>
      <c r="AU3268" s="34">
        <v>0</v>
      </c>
      <c r="AV3268" s="34">
        <v>0</v>
      </c>
      <c r="AW3268" s="35">
        <f t="shared" si="666"/>
        <v>0</v>
      </c>
      <c r="AX3268" s="34">
        <f t="shared" si="667"/>
        <v>128000</v>
      </c>
      <c r="AY3268" s="36">
        <v>1.3258000000000001</v>
      </c>
      <c r="AZ3268" s="36">
        <v>2.0265</v>
      </c>
      <c r="BA3268" s="22"/>
      <c r="BB3268" s="19">
        <v>2560</v>
      </c>
      <c r="BC3268" s="34">
        <f t="shared" si="668"/>
        <v>1697.0240000000001</v>
      </c>
      <c r="BD3268" s="34">
        <f t="shared" si="669"/>
        <v>2593.92</v>
      </c>
      <c r="BE3268" s="38">
        <v>3.4819999999999997E-2</v>
      </c>
      <c r="BF3268" s="38">
        <f t="shared" si="662"/>
        <v>3.4819999999999997E-2</v>
      </c>
      <c r="BG3268" s="34">
        <v>0</v>
      </c>
      <c r="BH3268" s="34">
        <v>0</v>
      </c>
      <c r="BI3268" s="34">
        <f t="shared" si="670"/>
        <v>1697.0240000000001</v>
      </c>
      <c r="BJ3268" s="34">
        <f t="shared" si="671"/>
        <v>2593.92</v>
      </c>
      <c r="BK3268" s="34">
        <v>0</v>
      </c>
      <c r="BL3268" s="34">
        <v>33.920000000000073</v>
      </c>
      <c r="BM3268" s="34">
        <f t="shared" si="672"/>
        <v>33.920000000000073</v>
      </c>
      <c r="BN3268" s="39">
        <f t="shared" si="663"/>
        <v>1697.0240000000001</v>
      </c>
      <c r="BO3268" s="39">
        <f t="shared" si="664"/>
        <v>2560</v>
      </c>
      <c r="BP3268" s="39">
        <f t="shared" ref="BP3268:BP3297" si="673">BO3268-BN3268</f>
        <v>862.97599999999989</v>
      </c>
    </row>
    <row r="3269" spans="1:68" s="25" customFormat="1" ht="14.25" x14ac:dyDescent="0.2">
      <c r="A3269" s="14">
        <v>2167</v>
      </c>
      <c r="B3269" s="40"/>
      <c r="C3269" s="15" t="s">
        <v>24802</v>
      </c>
      <c r="D3269" s="16">
        <v>12855</v>
      </c>
      <c r="E3269" s="15" t="s">
        <v>24803</v>
      </c>
      <c r="F3269" s="15" t="s">
        <v>24802</v>
      </c>
      <c r="G3269" s="17" t="s">
        <v>24804</v>
      </c>
      <c r="H3269" s="17" t="s">
        <v>24805</v>
      </c>
      <c r="I3269" s="17" t="s">
        <v>86</v>
      </c>
      <c r="J3269" s="15" t="s">
        <v>24806</v>
      </c>
      <c r="K3269" s="15" t="s">
        <v>4094</v>
      </c>
      <c r="L3269" s="18" t="s">
        <v>24807</v>
      </c>
      <c r="M3269" s="15" t="s">
        <v>23626</v>
      </c>
      <c r="N3269" s="15" t="s">
        <v>23627</v>
      </c>
      <c r="O3269" s="16">
        <v>510</v>
      </c>
      <c r="P3269" s="15" t="s">
        <v>118</v>
      </c>
      <c r="Q3269" s="15">
        <v>32700</v>
      </c>
      <c r="R3269" s="15">
        <v>103200</v>
      </c>
      <c r="S3269" s="15">
        <v>135900</v>
      </c>
      <c r="T3269" s="15">
        <v>0.33</v>
      </c>
      <c r="U3269" s="15" t="s">
        <v>18717</v>
      </c>
      <c r="V3269" s="15" t="s">
        <v>76</v>
      </c>
      <c r="W3269" s="16">
        <v>1</v>
      </c>
      <c r="X3269" s="16">
        <v>1</v>
      </c>
      <c r="Y3269" s="15">
        <v>14451</v>
      </c>
      <c r="Z3269" s="15">
        <v>0.33200000000000002</v>
      </c>
      <c r="AA3269" s="15" t="s">
        <v>23819</v>
      </c>
      <c r="AB3269" s="15" t="s">
        <v>23820</v>
      </c>
      <c r="AC3269" s="15">
        <v>138900</v>
      </c>
      <c r="AD3269" s="26">
        <v>42216</v>
      </c>
      <c r="AE3269" s="15" t="s">
        <v>119</v>
      </c>
      <c r="AF3269" s="15" t="s">
        <v>119</v>
      </c>
      <c r="AG3269" s="16">
        <v>1</v>
      </c>
      <c r="AH3269" s="15" t="s">
        <v>24808</v>
      </c>
      <c r="AI3269" s="15" t="s">
        <v>78</v>
      </c>
      <c r="AJ3269" s="15">
        <v>14451.2570801</v>
      </c>
      <c r="AK3269" s="15">
        <v>480.85855827500001</v>
      </c>
      <c r="AL3269" s="15">
        <v>3105518.4564399999</v>
      </c>
      <c r="AM3269" s="15">
        <v>1414369.02137</v>
      </c>
      <c r="AN3269" s="19">
        <v>43600</v>
      </c>
      <c r="AO3269" s="19">
        <v>73900</v>
      </c>
      <c r="AP3269" s="19">
        <v>0</v>
      </c>
      <c r="AQ3269" s="19">
        <v>0</v>
      </c>
      <c r="AR3269" s="34">
        <f t="shared" si="665"/>
        <v>117500</v>
      </c>
      <c r="AS3269" s="34">
        <v>45000</v>
      </c>
      <c r="AT3269" s="34">
        <v>3000</v>
      </c>
      <c r="AU3269" s="34">
        <v>25375</v>
      </c>
      <c r="AV3269" s="34">
        <v>0</v>
      </c>
      <c r="AW3269" s="35">
        <f t="shared" si="666"/>
        <v>73375</v>
      </c>
      <c r="AX3269" s="34">
        <f t="shared" si="667"/>
        <v>44125</v>
      </c>
      <c r="AY3269" s="36">
        <v>1.3258000000000001</v>
      </c>
      <c r="AZ3269" s="36">
        <v>2.0265</v>
      </c>
      <c r="BA3269" s="22"/>
      <c r="BB3269" s="19">
        <v>1175</v>
      </c>
      <c r="BC3269" s="34">
        <f t="shared" si="668"/>
        <v>585.00925000000007</v>
      </c>
      <c r="BD3269" s="34">
        <f t="shared" si="669"/>
        <v>894.19312500000001</v>
      </c>
      <c r="BE3269" s="38">
        <v>3.4819999999999997E-2</v>
      </c>
      <c r="BF3269" s="38">
        <f t="shared" si="662"/>
        <v>3.4819999999999997E-2</v>
      </c>
      <c r="BG3269" s="34">
        <v>20.370022084999999</v>
      </c>
      <c r="BH3269" s="34">
        <v>31.135804612499996</v>
      </c>
      <c r="BI3269" s="34">
        <f t="shared" si="670"/>
        <v>564.63922791500011</v>
      </c>
      <c r="BJ3269" s="34">
        <f t="shared" si="671"/>
        <v>863.0573203875</v>
      </c>
      <c r="BK3269" s="34">
        <v>0</v>
      </c>
      <c r="BL3269" s="34">
        <v>0</v>
      </c>
      <c r="BM3269" s="34">
        <f t="shared" si="672"/>
        <v>0</v>
      </c>
      <c r="BN3269" s="39">
        <f t="shared" si="663"/>
        <v>564.63922791500011</v>
      </c>
      <c r="BO3269" s="39">
        <f t="shared" si="664"/>
        <v>863.0573203875</v>
      </c>
      <c r="BP3269" s="39">
        <f t="shared" si="673"/>
        <v>298.41809247249989</v>
      </c>
    </row>
    <row r="3270" spans="1:68" s="25" customFormat="1" ht="14.25" x14ac:dyDescent="0.2">
      <c r="A3270" s="14">
        <v>2168</v>
      </c>
      <c r="B3270" s="40"/>
      <c r="C3270" s="15"/>
      <c r="D3270" s="16">
        <v>33734</v>
      </c>
      <c r="E3270" s="15" t="s">
        <v>24809</v>
      </c>
      <c r="F3270" s="15" t="s">
        <v>24810</v>
      </c>
      <c r="G3270" s="17" t="s">
        <v>24811</v>
      </c>
      <c r="H3270" s="17" t="s">
        <v>24812</v>
      </c>
      <c r="I3270" s="17" t="s">
        <v>86</v>
      </c>
      <c r="J3270" s="15" t="s">
        <v>24813</v>
      </c>
      <c r="K3270" s="15" t="s">
        <v>2505</v>
      </c>
      <c r="L3270" s="18" t="s">
        <v>24814</v>
      </c>
      <c r="M3270" s="15" t="s">
        <v>23626</v>
      </c>
      <c r="N3270" s="15" t="s">
        <v>23627</v>
      </c>
      <c r="O3270" s="16">
        <v>510</v>
      </c>
      <c r="P3270" s="15" t="s">
        <v>118</v>
      </c>
      <c r="Q3270" s="15">
        <v>28800</v>
      </c>
      <c r="R3270" s="15">
        <v>91000</v>
      </c>
      <c r="S3270" s="15">
        <v>119800</v>
      </c>
      <c r="T3270" s="15">
        <v>0.22</v>
      </c>
      <c r="U3270" s="15" t="s">
        <v>18717</v>
      </c>
      <c r="V3270" s="15" t="s">
        <v>76</v>
      </c>
      <c r="W3270" s="16">
        <v>1</v>
      </c>
      <c r="X3270" s="16">
        <v>1</v>
      </c>
      <c r="Y3270" s="15">
        <v>9599</v>
      </c>
      <c r="Z3270" s="15">
        <v>0.22</v>
      </c>
      <c r="AA3270" s="15" t="s">
        <v>23819</v>
      </c>
      <c r="AB3270" s="15" t="s">
        <v>23820</v>
      </c>
      <c r="AC3270" s="15">
        <v>120000</v>
      </c>
      <c r="AD3270" s="26">
        <v>41215</v>
      </c>
      <c r="AE3270" s="15" t="s">
        <v>119</v>
      </c>
      <c r="AF3270" s="15" t="s">
        <v>119</v>
      </c>
      <c r="AG3270" s="16">
        <v>1</v>
      </c>
      <c r="AH3270" s="15" t="s">
        <v>24815</v>
      </c>
      <c r="AI3270" s="15" t="s">
        <v>78</v>
      </c>
      <c r="AJ3270" s="15">
        <v>9598.6342773399992</v>
      </c>
      <c r="AK3270" s="15">
        <v>399.96831003300002</v>
      </c>
      <c r="AL3270" s="15">
        <v>3105418.29421</v>
      </c>
      <c r="AM3270" s="15">
        <v>1414372.4952100001</v>
      </c>
      <c r="AN3270" s="19">
        <v>28800</v>
      </c>
      <c r="AO3270" s="19">
        <v>96400</v>
      </c>
      <c r="AP3270" s="19">
        <v>0</v>
      </c>
      <c r="AQ3270" s="19">
        <v>1400</v>
      </c>
      <c r="AR3270" s="34">
        <f t="shared" si="665"/>
        <v>126600</v>
      </c>
      <c r="AS3270" s="34">
        <v>45000</v>
      </c>
      <c r="AT3270" s="34">
        <v>3000</v>
      </c>
      <c r="AU3270" s="34">
        <v>28070</v>
      </c>
      <c r="AV3270" s="34">
        <v>0</v>
      </c>
      <c r="AW3270" s="35">
        <f t="shared" si="666"/>
        <v>76070</v>
      </c>
      <c r="AX3270" s="34">
        <f t="shared" si="667"/>
        <v>50530</v>
      </c>
      <c r="AY3270" s="36">
        <v>1.3258000000000001</v>
      </c>
      <c r="AZ3270" s="36">
        <v>2.0265</v>
      </c>
      <c r="BA3270" s="22"/>
      <c r="BB3270" s="19">
        <v>1294</v>
      </c>
      <c r="BC3270" s="34">
        <f t="shared" si="668"/>
        <v>669.92674000000011</v>
      </c>
      <c r="BD3270" s="34">
        <f t="shared" si="669"/>
        <v>1023.99045</v>
      </c>
      <c r="BE3270" s="38">
        <v>3.4819999999999997E-2</v>
      </c>
      <c r="BF3270" s="38">
        <f t="shared" si="662"/>
        <v>3.4819999999999997E-2</v>
      </c>
      <c r="BG3270" s="34">
        <v>22.6805481028</v>
      </c>
      <c r="BH3270" s="34">
        <v>34.667469249</v>
      </c>
      <c r="BI3270" s="34">
        <f t="shared" si="670"/>
        <v>647.24619189720011</v>
      </c>
      <c r="BJ3270" s="34">
        <f t="shared" si="671"/>
        <v>989.32298075100005</v>
      </c>
      <c r="BK3270" s="34">
        <v>0</v>
      </c>
      <c r="BL3270" s="34">
        <v>0</v>
      </c>
      <c r="BM3270" s="34">
        <f t="shared" si="672"/>
        <v>0</v>
      </c>
      <c r="BN3270" s="39">
        <f t="shared" si="663"/>
        <v>647.24619189720011</v>
      </c>
      <c r="BO3270" s="39">
        <f t="shared" si="664"/>
        <v>989.32298075100005</v>
      </c>
      <c r="BP3270" s="39">
        <f t="shared" si="673"/>
        <v>342.07678885379994</v>
      </c>
    </row>
    <row r="3271" spans="1:68" s="25" customFormat="1" ht="14.25" x14ac:dyDescent="0.2">
      <c r="A3271" s="14">
        <v>2169</v>
      </c>
      <c r="B3271" s="40"/>
      <c r="C3271" s="15" t="s">
        <v>24816</v>
      </c>
      <c r="D3271" s="16">
        <v>8418</v>
      </c>
      <c r="E3271" s="15" t="s">
        <v>24817</v>
      </c>
      <c r="F3271" s="15" t="s">
        <v>24816</v>
      </c>
      <c r="G3271" s="17" t="s">
        <v>24818</v>
      </c>
      <c r="H3271" s="17" t="s">
        <v>24819</v>
      </c>
      <c r="I3271" s="17" t="s">
        <v>205</v>
      </c>
      <c r="J3271" s="15" t="s">
        <v>24820</v>
      </c>
      <c r="K3271" s="15" t="s">
        <v>2558</v>
      </c>
      <c r="L3271" s="18" t="s">
        <v>24821</v>
      </c>
      <c r="M3271" s="15" t="s">
        <v>23626</v>
      </c>
      <c r="N3271" s="15" t="s">
        <v>23627</v>
      </c>
      <c r="O3271" s="16">
        <v>510</v>
      </c>
      <c r="P3271" s="15" t="s">
        <v>118</v>
      </c>
      <c r="Q3271" s="15">
        <v>28800</v>
      </c>
      <c r="R3271" s="15">
        <v>80500</v>
      </c>
      <c r="S3271" s="15">
        <v>109300</v>
      </c>
      <c r="T3271" s="15">
        <v>0.22</v>
      </c>
      <c r="U3271" s="15" t="s">
        <v>18717</v>
      </c>
      <c r="V3271" s="15" t="s">
        <v>76</v>
      </c>
      <c r="W3271" s="16">
        <v>1</v>
      </c>
      <c r="X3271" s="16">
        <v>1</v>
      </c>
      <c r="Y3271" s="15">
        <v>9600</v>
      </c>
      <c r="Z3271" s="15">
        <v>0.22</v>
      </c>
      <c r="AA3271" s="15" t="s">
        <v>23819</v>
      </c>
      <c r="AB3271" s="15" t="s">
        <v>23820</v>
      </c>
      <c r="AC3271" s="15">
        <v>98900</v>
      </c>
      <c r="AD3271" s="26">
        <v>40626</v>
      </c>
      <c r="AE3271" s="15" t="s">
        <v>183</v>
      </c>
      <c r="AF3271" s="15" t="s">
        <v>24822</v>
      </c>
      <c r="AG3271" s="16">
        <v>1</v>
      </c>
      <c r="AH3271" s="15" t="s">
        <v>24823</v>
      </c>
      <c r="AI3271" s="15" t="s">
        <v>78</v>
      </c>
      <c r="AJ3271" s="15">
        <v>9599.6274414100008</v>
      </c>
      <c r="AK3271" s="15">
        <v>399.98836769100001</v>
      </c>
      <c r="AL3271" s="15">
        <v>3105338.3397300001</v>
      </c>
      <c r="AM3271" s="15">
        <v>1414375.19481</v>
      </c>
      <c r="AN3271" s="19">
        <v>0</v>
      </c>
      <c r="AO3271" s="19">
        <v>0</v>
      </c>
      <c r="AP3271" s="19">
        <v>28800</v>
      </c>
      <c r="AQ3271" s="19">
        <v>82600</v>
      </c>
      <c r="AR3271" s="34">
        <f t="shared" si="665"/>
        <v>111400</v>
      </c>
      <c r="AS3271" s="34">
        <v>0</v>
      </c>
      <c r="AT3271" s="34">
        <v>0</v>
      </c>
      <c r="AU3271" s="34">
        <v>0</v>
      </c>
      <c r="AV3271" s="34">
        <v>0</v>
      </c>
      <c r="AW3271" s="35">
        <f t="shared" si="666"/>
        <v>0</v>
      </c>
      <c r="AX3271" s="34">
        <f t="shared" si="667"/>
        <v>111400</v>
      </c>
      <c r="AY3271" s="36">
        <v>1.3258000000000001</v>
      </c>
      <c r="AZ3271" s="36">
        <v>2.0265</v>
      </c>
      <c r="BA3271" s="22"/>
      <c r="BB3271" s="19">
        <v>2228</v>
      </c>
      <c r="BC3271" s="34">
        <f t="shared" si="668"/>
        <v>1476.9412000000002</v>
      </c>
      <c r="BD3271" s="34">
        <f t="shared" si="669"/>
        <v>2257.5210000000002</v>
      </c>
      <c r="BE3271" s="38">
        <v>3.4819999999999997E-2</v>
      </c>
      <c r="BF3271" s="38">
        <f t="shared" si="662"/>
        <v>3.4819999999999997E-2</v>
      </c>
      <c r="BG3271" s="34">
        <v>0</v>
      </c>
      <c r="BH3271" s="34">
        <v>0</v>
      </c>
      <c r="BI3271" s="34">
        <f t="shared" si="670"/>
        <v>1476.9412000000002</v>
      </c>
      <c r="BJ3271" s="34">
        <f t="shared" si="671"/>
        <v>2257.5210000000002</v>
      </c>
      <c r="BK3271" s="34">
        <v>0</v>
      </c>
      <c r="BL3271" s="34">
        <v>29.521000000000186</v>
      </c>
      <c r="BM3271" s="34">
        <f t="shared" si="672"/>
        <v>29.521000000000186</v>
      </c>
      <c r="BN3271" s="39">
        <f t="shared" si="663"/>
        <v>1476.9412000000002</v>
      </c>
      <c r="BO3271" s="39">
        <f t="shared" si="664"/>
        <v>2228</v>
      </c>
      <c r="BP3271" s="39">
        <f t="shared" si="673"/>
        <v>751.05879999999979</v>
      </c>
    </row>
    <row r="3272" spans="1:68" s="25" customFormat="1" ht="14.25" x14ac:dyDescent="0.2">
      <c r="A3272" s="14">
        <v>2170</v>
      </c>
      <c r="B3272" s="40"/>
      <c r="C3272" s="15"/>
      <c r="D3272" s="16">
        <v>13218</v>
      </c>
      <c r="E3272" s="15" t="s">
        <v>24824</v>
      </c>
      <c r="F3272" s="15" t="s">
        <v>24825</v>
      </c>
      <c r="G3272" s="17" t="s">
        <v>24826</v>
      </c>
      <c r="H3272" s="17" t="s">
        <v>24827</v>
      </c>
      <c r="I3272" s="17" t="s">
        <v>86</v>
      </c>
      <c r="J3272" s="15" t="s">
        <v>24828</v>
      </c>
      <c r="K3272" s="15" t="s">
        <v>3241</v>
      </c>
      <c r="L3272" s="18" t="s">
        <v>24829</v>
      </c>
      <c r="M3272" s="15" t="s">
        <v>23626</v>
      </c>
      <c r="N3272" s="15" t="s">
        <v>23627</v>
      </c>
      <c r="O3272" s="16">
        <v>510</v>
      </c>
      <c r="P3272" s="15" t="s">
        <v>118</v>
      </c>
      <c r="Q3272" s="15">
        <v>28800</v>
      </c>
      <c r="R3272" s="15">
        <v>90400</v>
      </c>
      <c r="S3272" s="15">
        <v>119200</v>
      </c>
      <c r="T3272" s="15">
        <v>0.22</v>
      </c>
      <c r="U3272" s="15" t="s">
        <v>18717</v>
      </c>
      <c r="V3272" s="15" t="s">
        <v>76</v>
      </c>
      <c r="W3272" s="16">
        <v>1</v>
      </c>
      <c r="X3272" s="16">
        <v>1</v>
      </c>
      <c r="Y3272" s="15">
        <v>9615</v>
      </c>
      <c r="Z3272" s="15">
        <v>0.221</v>
      </c>
      <c r="AA3272" s="15" t="s">
        <v>23819</v>
      </c>
      <c r="AB3272" s="15" t="s">
        <v>23820</v>
      </c>
      <c r="AC3272" s="15">
        <v>127000</v>
      </c>
      <c r="AD3272" s="26">
        <v>42208</v>
      </c>
      <c r="AE3272" s="15" t="s">
        <v>119</v>
      </c>
      <c r="AF3272" s="15" t="s">
        <v>119</v>
      </c>
      <c r="AG3272" s="16">
        <v>1</v>
      </c>
      <c r="AH3272" s="15" t="s">
        <v>24830</v>
      </c>
      <c r="AI3272" s="15" t="s">
        <v>78</v>
      </c>
      <c r="AJ3272" s="15">
        <v>9615.17456055</v>
      </c>
      <c r="AK3272" s="15">
        <v>400.25086392999998</v>
      </c>
      <c r="AL3272" s="15">
        <v>3105258.3209099998</v>
      </c>
      <c r="AM3272" s="15">
        <v>1414377.9290400001</v>
      </c>
      <c r="AN3272" s="19">
        <v>28800</v>
      </c>
      <c r="AO3272" s="19">
        <v>90500</v>
      </c>
      <c r="AP3272" s="19">
        <v>0</v>
      </c>
      <c r="AQ3272" s="19">
        <v>0</v>
      </c>
      <c r="AR3272" s="34">
        <f t="shared" si="665"/>
        <v>119300</v>
      </c>
      <c r="AS3272" s="34">
        <v>45000</v>
      </c>
      <c r="AT3272" s="34">
        <v>3000</v>
      </c>
      <c r="AU3272" s="34">
        <v>26005</v>
      </c>
      <c r="AV3272" s="34">
        <v>0</v>
      </c>
      <c r="AW3272" s="35">
        <f t="shared" si="666"/>
        <v>74005</v>
      </c>
      <c r="AX3272" s="34">
        <f t="shared" si="667"/>
        <v>45295</v>
      </c>
      <c r="AY3272" s="36">
        <v>1.3258000000000001</v>
      </c>
      <c r="AZ3272" s="36">
        <v>2.0265</v>
      </c>
      <c r="BA3272" s="22"/>
      <c r="BB3272" s="19">
        <v>1193</v>
      </c>
      <c r="BC3272" s="34">
        <f t="shared" si="668"/>
        <v>600.52111000000002</v>
      </c>
      <c r="BD3272" s="34">
        <f t="shared" si="669"/>
        <v>917.90317499999992</v>
      </c>
      <c r="BE3272" s="38">
        <v>3.4819999999999997E-2</v>
      </c>
      <c r="BF3272" s="38">
        <f t="shared" si="662"/>
        <v>3.4819999999999997E-2</v>
      </c>
      <c r="BG3272" s="34">
        <v>20.910145050200001</v>
      </c>
      <c r="BH3272" s="34">
        <v>31.961388553499994</v>
      </c>
      <c r="BI3272" s="34">
        <f t="shared" si="670"/>
        <v>579.61096494980006</v>
      </c>
      <c r="BJ3272" s="34">
        <f t="shared" si="671"/>
        <v>885.94178644649992</v>
      </c>
      <c r="BK3272" s="34">
        <v>0</v>
      </c>
      <c r="BL3272" s="34">
        <v>0</v>
      </c>
      <c r="BM3272" s="34">
        <f t="shared" si="672"/>
        <v>0</v>
      </c>
      <c r="BN3272" s="39">
        <f t="shared" si="663"/>
        <v>579.61096494980006</v>
      </c>
      <c r="BO3272" s="39">
        <f t="shared" si="664"/>
        <v>885.94178644649992</v>
      </c>
      <c r="BP3272" s="39">
        <f t="shared" si="673"/>
        <v>306.33082149669985</v>
      </c>
    </row>
    <row r="3273" spans="1:68" s="25" customFormat="1" ht="14.25" x14ac:dyDescent="0.2">
      <c r="A3273" s="14">
        <v>2171</v>
      </c>
      <c r="B3273" s="40"/>
      <c r="C3273" s="15"/>
      <c r="D3273" s="16">
        <v>12817</v>
      </c>
      <c r="E3273" s="15" t="s">
        <v>24831</v>
      </c>
      <c r="F3273" s="15" t="s">
        <v>24832</v>
      </c>
      <c r="G3273" s="17" t="s">
        <v>24833</v>
      </c>
      <c r="H3273" s="17" t="s">
        <v>24834</v>
      </c>
      <c r="I3273" s="17" t="s">
        <v>86</v>
      </c>
      <c r="J3273" s="15" t="s">
        <v>24835</v>
      </c>
      <c r="K3273" s="15" t="s">
        <v>11409</v>
      </c>
      <c r="L3273" s="18" t="s">
        <v>24836</v>
      </c>
      <c r="M3273" s="15" t="s">
        <v>24837</v>
      </c>
      <c r="N3273" s="15" t="s">
        <v>24838</v>
      </c>
      <c r="O3273" s="16">
        <v>557</v>
      </c>
      <c r="P3273" s="15" t="s">
        <v>74</v>
      </c>
      <c r="Q3273" s="15">
        <v>0</v>
      </c>
      <c r="R3273" s="15">
        <v>0</v>
      </c>
      <c r="S3273" s="15">
        <v>0</v>
      </c>
      <c r="T3273" s="15">
        <v>0.41</v>
      </c>
      <c r="U3273" s="15" t="s">
        <v>18717</v>
      </c>
      <c r="V3273" s="15" t="s">
        <v>76</v>
      </c>
      <c r="W3273" s="16">
        <v>0</v>
      </c>
      <c r="X3273" s="16">
        <v>0</v>
      </c>
      <c r="Y3273" s="15">
        <v>13931</v>
      </c>
      <c r="Z3273" s="15">
        <v>0.32</v>
      </c>
      <c r="AA3273" s="15" t="s">
        <v>78</v>
      </c>
      <c r="AB3273" s="15" t="s">
        <v>24839</v>
      </c>
      <c r="AC3273" s="15">
        <v>0</v>
      </c>
      <c r="AD3273" s="15"/>
      <c r="AE3273" s="15" t="s">
        <v>874</v>
      </c>
      <c r="AF3273" s="15" t="s">
        <v>24840</v>
      </c>
      <c r="AG3273" s="16">
        <v>1</v>
      </c>
      <c r="AH3273" s="15" t="s">
        <v>24841</v>
      </c>
      <c r="AI3273" s="15" t="s">
        <v>78</v>
      </c>
      <c r="AJ3273" s="15">
        <v>13930.7084961</v>
      </c>
      <c r="AK3273" s="15">
        <v>1016.29930731</v>
      </c>
      <c r="AL3273" s="15">
        <v>3105486.8564200001</v>
      </c>
      <c r="AM3273" s="15">
        <v>1414262.26614</v>
      </c>
      <c r="AN3273" s="19">
        <v>0</v>
      </c>
      <c r="AO3273" s="19">
        <v>0</v>
      </c>
      <c r="AP3273" s="19">
        <v>0</v>
      </c>
      <c r="AQ3273" s="19">
        <v>0</v>
      </c>
      <c r="AR3273" s="34">
        <f t="shared" si="665"/>
        <v>0</v>
      </c>
      <c r="AS3273" s="34">
        <v>0</v>
      </c>
      <c r="AT3273" s="34">
        <v>0</v>
      </c>
      <c r="AU3273" s="34">
        <v>0</v>
      </c>
      <c r="AV3273" s="34">
        <v>0</v>
      </c>
      <c r="AW3273" s="35">
        <f t="shared" si="666"/>
        <v>0</v>
      </c>
      <c r="AX3273" s="34">
        <f t="shared" si="667"/>
        <v>0</v>
      </c>
      <c r="AY3273" s="36">
        <v>1.3258000000000001</v>
      </c>
      <c r="AZ3273" s="36">
        <v>2.0265</v>
      </c>
      <c r="BA3273" s="22"/>
      <c r="BB3273" s="19">
        <v>0</v>
      </c>
      <c r="BC3273" s="34">
        <f t="shared" si="668"/>
        <v>0</v>
      </c>
      <c r="BD3273" s="34">
        <f t="shared" si="669"/>
        <v>0</v>
      </c>
      <c r="BE3273" s="38">
        <v>3.4819999999999997E-2</v>
      </c>
      <c r="BF3273" s="38">
        <f t="shared" si="662"/>
        <v>3.4819999999999997E-2</v>
      </c>
      <c r="BG3273" s="34">
        <v>0</v>
      </c>
      <c r="BH3273" s="34">
        <v>0</v>
      </c>
      <c r="BI3273" s="34">
        <f t="shared" si="670"/>
        <v>0</v>
      </c>
      <c r="BJ3273" s="34">
        <f t="shared" si="671"/>
        <v>0</v>
      </c>
      <c r="BK3273" s="34">
        <v>0</v>
      </c>
      <c r="BL3273" s="34">
        <v>0</v>
      </c>
      <c r="BM3273" s="34">
        <f t="shared" si="672"/>
        <v>0</v>
      </c>
      <c r="BN3273" s="39">
        <f t="shared" si="663"/>
        <v>0</v>
      </c>
      <c r="BO3273" s="39">
        <f t="shared" si="664"/>
        <v>0</v>
      </c>
      <c r="BP3273" s="39">
        <f t="shared" si="673"/>
        <v>0</v>
      </c>
    </row>
    <row r="3274" spans="1:68" s="25" customFormat="1" ht="14.25" x14ac:dyDescent="0.2">
      <c r="A3274" s="14">
        <v>2172</v>
      </c>
      <c r="B3274" s="40"/>
      <c r="C3274" s="15" t="s">
        <v>176</v>
      </c>
      <c r="D3274" s="16">
        <v>34492</v>
      </c>
      <c r="E3274" s="15" t="s">
        <v>24842</v>
      </c>
      <c r="F3274" s="15" t="s">
        <v>24843</v>
      </c>
      <c r="G3274" s="17" t="s">
        <v>24844</v>
      </c>
      <c r="H3274" s="17" t="s">
        <v>24845</v>
      </c>
      <c r="I3274" s="17" t="s">
        <v>86</v>
      </c>
      <c r="J3274" s="15" t="s">
        <v>24846</v>
      </c>
      <c r="K3274" s="15" t="s">
        <v>86</v>
      </c>
      <c r="L3274" s="18" t="s">
        <v>24847</v>
      </c>
      <c r="M3274" s="15" t="s">
        <v>24837</v>
      </c>
      <c r="N3274" s="15" t="s">
        <v>24838</v>
      </c>
      <c r="O3274" s="16">
        <v>556</v>
      </c>
      <c r="P3274" s="15" t="s">
        <v>90</v>
      </c>
      <c r="Q3274" s="15">
        <v>20000</v>
      </c>
      <c r="R3274" s="15">
        <v>127400</v>
      </c>
      <c r="S3274" s="15">
        <v>147400</v>
      </c>
      <c r="T3274" s="15">
        <v>2.5999999999999999E-2</v>
      </c>
      <c r="U3274" s="15" t="s">
        <v>18717</v>
      </c>
      <c r="V3274" s="15" t="s">
        <v>76</v>
      </c>
      <c r="W3274" s="16">
        <v>1</v>
      </c>
      <c r="X3274" s="16">
        <v>1</v>
      </c>
      <c r="Y3274" s="15">
        <v>1149</v>
      </c>
      <c r="Z3274" s="15">
        <v>2.5999999999999999E-2</v>
      </c>
      <c r="AA3274" s="15" t="s">
        <v>24848</v>
      </c>
      <c r="AB3274" s="15" t="s">
        <v>78</v>
      </c>
      <c r="AC3274" s="15">
        <v>147000</v>
      </c>
      <c r="AD3274" s="26">
        <v>41480</v>
      </c>
      <c r="AE3274" s="15" t="s">
        <v>78</v>
      </c>
      <c r="AF3274" s="15" t="s">
        <v>78</v>
      </c>
      <c r="AG3274" s="16">
        <v>1</v>
      </c>
      <c r="AH3274" s="15" t="s">
        <v>24849</v>
      </c>
      <c r="AI3274" s="15" t="s">
        <v>78</v>
      </c>
      <c r="AJ3274" s="15">
        <v>1148.9719238299999</v>
      </c>
      <c r="AK3274" s="15">
        <v>160.37719930099999</v>
      </c>
      <c r="AL3274" s="15">
        <v>3105421.6877299999</v>
      </c>
      <c r="AM3274" s="15">
        <v>1414207.4240000001</v>
      </c>
      <c r="AN3274" s="19">
        <v>20000</v>
      </c>
      <c r="AO3274" s="19">
        <v>127300</v>
      </c>
      <c r="AP3274" s="19">
        <v>0</v>
      </c>
      <c r="AQ3274" s="19">
        <v>0</v>
      </c>
      <c r="AR3274" s="34">
        <f t="shared" si="665"/>
        <v>147300</v>
      </c>
      <c r="AS3274" s="34">
        <v>45000</v>
      </c>
      <c r="AT3274" s="34">
        <v>3000</v>
      </c>
      <c r="AU3274" s="34">
        <v>35805</v>
      </c>
      <c r="AV3274" s="34">
        <v>0</v>
      </c>
      <c r="AW3274" s="35">
        <f t="shared" si="666"/>
        <v>83805</v>
      </c>
      <c r="AX3274" s="34">
        <f t="shared" si="667"/>
        <v>63495</v>
      </c>
      <c r="AY3274" s="36">
        <v>1.3258000000000001</v>
      </c>
      <c r="AZ3274" s="36">
        <v>2.0265</v>
      </c>
      <c r="BA3274" s="22"/>
      <c r="BB3274" s="19">
        <v>1473</v>
      </c>
      <c r="BC3274" s="34">
        <f t="shared" si="668"/>
        <v>841.81671000000017</v>
      </c>
      <c r="BD3274" s="34">
        <f t="shared" si="669"/>
        <v>1286.726175</v>
      </c>
      <c r="BE3274" s="38">
        <v>3.4819999999999997E-2</v>
      </c>
      <c r="BF3274" s="38">
        <f t="shared" si="662"/>
        <v>3.4819999999999997E-2</v>
      </c>
      <c r="BG3274" s="34">
        <v>29.312057842200002</v>
      </c>
      <c r="BH3274" s="34">
        <v>44.803805413499994</v>
      </c>
      <c r="BI3274" s="34">
        <f t="shared" si="670"/>
        <v>812.50465215780014</v>
      </c>
      <c r="BJ3274" s="34">
        <f t="shared" si="671"/>
        <v>1241.9223695865001</v>
      </c>
      <c r="BK3274" s="34">
        <v>0</v>
      </c>
      <c r="BL3274" s="34">
        <v>0</v>
      </c>
      <c r="BM3274" s="34">
        <f t="shared" si="672"/>
        <v>0</v>
      </c>
      <c r="BN3274" s="39">
        <f t="shared" si="663"/>
        <v>812.50465215780014</v>
      </c>
      <c r="BO3274" s="39">
        <f t="shared" si="664"/>
        <v>1241.9223695865001</v>
      </c>
      <c r="BP3274" s="39">
        <f t="shared" si="673"/>
        <v>429.41771742869992</v>
      </c>
    </row>
    <row r="3275" spans="1:68" s="25" customFormat="1" ht="14.25" x14ac:dyDescent="0.2">
      <c r="A3275" s="14">
        <v>2173</v>
      </c>
      <c r="B3275" s="40"/>
      <c r="C3275" s="15"/>
      <c r="D3275" s="16">
        <v>29085</v>
      </c>
      <c r="E3275" s="15" t="s">
        <v>24850</v>
      </c>
      <c r="F3275" s="15" t="s">
        <v>24851</v>
      </c>
      <c r="G3275" s="17" t="s">
        <v>24852</v>
      </c>
      <c r="H3275" s="17" t="s">
        <v>24853</v>
      </c>
      <c r="I3275" s="17" t="s">
        <v>205</v>
      </c>
      <c r="J3275" s="15" t="s">
        <v>24854</v>
      </c>
      <c r="K3275" s="15" t="s">
        <v>5456</v>
      </c>
      <c r="L3275" s="18" t="s">
        <v>24855</v>
      </c>
      <c r="M3275" s="15" t="s">
        <v>24837</v>
      </c>
      <c r="N3275" s="15" t="s">
        <v>24838</v>
      </c>
      <c r="O3275" s="16">
        <v>556</v>
      </c>
      <c r="P3275" s="15" t="s">
        <v>90</v>
      </c>
      <c r="Q3275" s="15">
        <v>20000</v>
      </c>
      <c r="R3275" s="15">
        <v>127400</v>
      </c>
      <c r="S3275" s="15">
        <v>147400</v>
      </c>
      <c r="T3275" s="15">
        <v>2.5999999999999999E-2</v>
      </c>
      <c r="U3275" s="15" t="s">
        <v>18717</v>
      </c>
      <c r="V3275" s="15" t="s">
        <v>76</v>
      </c>
      <c r="W3275" s="16">
        <v>1</v>
      </c>
      <c r="X3275" s="16">
        <v>1</v>
      </c>
      <c r="Y3275" s="15">
        <v>1144</v>
      </c>
      <c r="Z3275" s="15">
        <v>2.5999999999999999E-2</v>
      </c>
      <c r="AA3275" s="15" t="s">
        <v>24848</v>
      </c>
      <c r="AB3275" s="15" t="s">
        <v>78</v>
      </c>
      <c r="AC3275" s="15">
        <v>145000</v>
      </c>
      <c r="AD3275" s="26">
        <v>41264</v>
      </c>
      <c r="AE3275" s="15" t="s">
        <v>78</v>
      </c>
      <c r="AF3275" s="15" t="s">
        <v>78</v>
      </c>
      <c r="AG3275" s="16">
        <v>1</v>
      </c>
      <c r="AH3275" s="15" t="s">
        <v>24856</v>
      </c>
      <c r="AI3275" s="15" t="s">
        <v>78</v>
      </c>
      <c r="AJ3275" s="15">
        <v>1144.1503906299999</v>
      </c>
      <c r="AK3275" s="15">
        <v>159.63084220600001</v>
      </c>
      <c r="AL3275" s="15">
        <v>3105441.8455599998</v>
      </c>
      <c r="AM3275" s="15">
        <v>1414206.9446399999</v>
      </c>
      <c r="AN3275" s="19">
        <v>20000</v>
      </c>
      <c r="AO3275" s="19">
        <v>127300</v>
      </c>
      <c r="AP3275" s="19">
        <v>0</v>
      </c>
      <c r="AQ3275" s="19">
        <v>0</v>
      </c>
      <c r="AR3275" s="34">
        <f t="shared" si="665"/>
        <v>147300</v>
      </c>
      <c r="AS3275" s="34">
        <v>45000</v>
      </c>
      <c r="AT3275" s="34">
        <v>3000</v>
      </c>
      <c r="AU3275" s="34">
        <v>35805</v>
      </c>
      <c r="AV3275" s="34">
        <v>0</v>
      </c>
      <c r="AW3275" s="35">
        <f t="shared" si="666"/>
        <v>83805</v>
      </c>
      <c r="AX3275" s="34">
        <f t="shared" si="667"/>
        <v>63495</v>
      </c>
      <c r="AY3275" s="36">
        <v>1.3258000000000001</v>
      </c>
      <c r="AZ3275" s="36">
        <v>2.0265</v>
      </c>
      <c r="BA3275" s="22"/>
      <c r="BB3275" s="19">
        <v>1473</v>
      </c>
      <c r="BC3275" s="34">
        <f t="shared" si="668"/>
        <v>841.81671000000017</v>
      </c>
      <c r="BD3275" s="34">
        <f t="shared" si="669"/>
        <v>1286.726175</v>
      </c>
      <c r="BE3275" s="38">
        <v>3.4819999999999997E-2</v>
      </c>
      <c r="BF3275" s="38">
        <f t="shared" si="662"/>
        <v>3.4819999999999997E-2</v>
      </c>
      <c r="BG3275" s="34">
        <v>29.312057842200002</v>
      </c>
      <c r="BH3275" s="34">
        <v>44.803805413499994</v>
      </c>
      <c r="BI3275" s="34">
        <f t="shared" si="670"/>
        <v>812.50465215780014</v>
      </c>
      <c r="BJ3275" s="34">
        <f t="shared" si="671"/>
        <v>1241.9223695865001</v>
      </c>
      <c r="BK3275" s="34">
        <v>0</v>
      </c>
      <c r="BL3275" s="34">
        <v>0</v>
      </c>
      <c r="BM3275" s="34">
        <f t="shared" si="672"/>
        <v>0</v>
      </c>
      <c r="BN3275" s="39">
        <f t="shared" si="663"/>
        <v>812.50465215780014</v>
      </c>
      <c r="BO3275" s="39">
        <f t="shared" si="664"/>
        <v>1241.9223695865001</v>
      </c>
      <c r="BP3275" s="39">
        <f t="shared" si="673"/>
        <v>429.41771742869992</v>
      </c>
    </row>
    <row r="3276" spans="1:68" s="25" customFormat="1" ht="14.25" x14ac:dyDescent="0.2">
      <c r="A3276" s="14">
        <v>2174</v>
      </c>
      <c r="B3276" s="40"/>
      <c r="C3276" s="15"/>
      <c r="D3276" s="16">
        <v>16051</v>
      </c>
      <c r="E3276" s="15" t="s">
        <v>24857</v>
      </c>
      <c r="F3276" s="15" t="s">
        <v>24858</v>
      </c>
      <c r="G3276" s="17" t="s">
        <v>24859</v>
      </c>
      <c r="H3276" s="17" t="s">
        <v>24860</v>
      </c>
      <c r="I3276" s="17" t="s">
        <v>86</v>
      </c>
      <c r="J3276" s="15" t="s">
        <v>24861</v>
      </c>
      <c r="K3276" s="15" t="s">
        <v>3254</v>
      </c>
      <c r="L3276" s="18" t="s">
        <v>24862</v>
      </c>
      <c r="M3276" s="15" t="s">
        <v>24837</v>
      </c>
      <c r="N3276" s="15" t="s">
        <v>24838</v>
      </c>
      <c r="O3276" s="16">
        <v>556</v>
      </c>
      <c r="P3276" s="15" t="s">
        <v>90</v>
      </c>
      <c r="Q3276" s="15">
        <v>20000</v>
      </c>
      <c r="R3276" s="15">
        <v>124700</v>
      </c>
      <c r="S3276" s="15">
        <v>144700</v>
      </c>
      <c r="T3276" s="15">
        <v>2.5999999999999999E-2</v>
      </c>
      <c r="U3276" s="15" t="s">
        <v>18717</v>
      </c>
      <c r="V3276" s="15" t="s">
        <v>76</v>
      </c>
      <c r="W3276" s="16">
        <v>1</v>
      </c>
      <c r="X3276" s="16">
        <v>1</v>
      </c>
      <c r="Y3276" s="15">
        <v>1167</v>
      </c>
      <c r="Z3276" s="15">
        <v>2.7E-2</v>
      </c>
      <c r="AA3276" s="15" t="s">
        <v>24848</v>
      </c>
      <c r="AB3276" s="15" t="s">
        <v>78</v>
      </c>
      <c r="AC3276" s="15">
        <v>147000</v>
      </c>
      <c r="AD3276" s="26">
        <v>42202</v>
      </c>
      <c r="AE3276" s="15" t="s">
        <v>78</v>
      </c>
      <c r="AF3276" s="15" t="s">
        <v>78</v>
      </c>
      <c r="AG3276" s="16">
        <v>1</v>
      </c>
      <c r="AH3276" s="15" t="s">
        <v>24863</v>
      </c>
      <c r="AI3276" s="15" t="s">
        <v>78</v>
      </c>
      <c r="AJ3276" s="15">
        <v>1166.5383300799999</v>
      </c>
      <c r="AK3276" s="15">
        <v>161.00832133099999</v>
      </c>
      <c r="AL3276" s="15">
        <v>3105473.1572500002</v>
      </c>
      <c r="AM3276" s="15">
        <v>1414205.9616400001</v>
      </c>
      <c r="AN3276" s="19">
        <v>20000</v>
      </c>
      <c r="AO3276" s="19">
        <v>124700</v>
      </c>
      <c r="AP3276" s="19">
        <v>0</v>
      </c>
      <c r="AQ3276" s="19">
        <v>0</v>
      </c>
      <c r="AR3276" s="34">
        <f t="shared" si="665"/>
        <v>144700</v>
      </c>
      <c r="AS3276" s="34">
        <v>45000</v>
      </c>
      <c r="AT3276" s="34">
        <v>3000</v>
      </c>
      <c r="AU3276" s="34">
        <v>34895</v>
      </c>
      <c r="AV3276" s="34">
        <v>0</v>
      </c>
      <c r="AW3276" s="35">
        <f t="shared" si="666"/>
        <v>82895</v>
      </c>
      <c r="AX3276" s="34">
        <f t="shared" si="667"/>
        <v>61805</v>
      </c>
      <c r="AY3276" s="36">
        <v>1.3258000000000001</v>
      </c>
      <c r="AZ3276" s="36">
        <v>2.0265</v>
      </c>
      <c r="BA3276" s="22"/>
      <c r="BB3276" s="19">
        <v>1447</v>
      </c>
      <c r="BC3276" s="34">
        <f t="shared" si="668"/>
        <v>819.41069000000005</v>
      </c>
      <c r="BD3276" s="34">
        <f t="shared" si="669"/>
        <v>1252.4783249999998</v>
      </c>
      <c r="BE3276" s="38">
        <v>3.4819999999999997E-2</v>
      </c>
      <c r="BF3276" s="38">
        <f t="shared" si="662"/>
        <v>3.4819999999999997E-2</v>
      </c>
      <c r="BG3276" s="34">
        <v>28.531880225799998</v>
      </c>
      <c r="BH3276" s="34">
        <v>43.611295276499987</v>
      </c>
      <c r="BI3276" s="34">
        <f t="shared" si="670"/>
        <v>790.87880977420002</v>
      </c>
      <c r="BJ3276" s="34">
        <f t="shared" si="671"/>
        <v>1208.8670297234999</v>
      </c>
      <c r="BK3276" s="34">
        <v>0</v>
      </c>
      <c r="BL3276" s="34">
        <v>0</v>
      </c>
      <c r="BM3276" s="34">
        <f t="shared" si="672"/>
        <v>0</v>
      </c>
      <c r="BN3276" s="39">
        <f t="shared" si="663"/>
        <v>790.87880977420002</v>
      </c>
      <c r="BO3276" s="39">
        <f t="shared" si="664"/>
        <v>1208.8670297234999</v>
      </c>
      <c r="BP3276" s="39">
        <f t="shared" si="673"/>
        <v>417.98821994929983</v>
      </c>
    </row>
    <row r="3277" spans="1:68" s="25" customFormat="1" ht="14.25" x14ac:dyDescent="0.2">
      <c r="A3277" s="14">
        <v>2175</v>
      </c>
      <c r="B3277" s="40"/>
      <c r="C3277" s="15"/>
      <c r="D3277" s="16">
        <v>1737</v>
      </c>
      <c r="E3277" s="15" t="s">
        <v>24864</v>
      </c>
      <c r="F3277" s="15" t="s">
        <v>24865</v>
      </c>
      <c r="G3277" s="17" t="s">
        <v>24866</v>
      </c>
      <c r="H3277" s="17" t="s">
        <v>24867</v>
      </c>
      <c r="I3277" s="17" t="s">
        <v>86</v>
      </c>
      <c r="J3277" s="15" t="s">
        <v>24868</v>
      </c>
      <c r="K3277" s="15" t="s">
        <v>864</v>
      </c>
      <c r="L3277" s="18" t="s">
        <v>24869</v>
      </c>
      <c r="M3277" s="15" t="s">
        <v>24837</v>
      </c>
      <c r="N3277" s="15" t="s">
        <v>24838</v>
      </c>
      <c r="O3277" s="16">
        <v>556</v>
      </c>
      <c r="P3277" s="15" t="s">
        <v>90</v>
      </c>
      <c r="Q3277" s="15">
        <v>20000</v>
      </c>
      <c r="R3277" s="15">
        <v>124700</v>
      </c>
      <c r="S3277" s="15">
        <v>144700</v>
      </c>
      <c r="T3277" s="15">
        <v>2.5999999999999999E-2</v>
      </c>
      <c r="U3277" s="15" t="s">
        <v>18717</v>
      </c>
      <c r="V3277" s="15" t="s">
        <v>76</v>
      </c>
      <c r="W3277" s="16">
        <v>1</v>
      </c>
      <c r="X3277" s="16">
        <v>1</v>
      </c>
      <c r="Y3277" s="15">
        <v>1154</v>
      </c>
      <c r="Z3277" s="15">
        <v>2.5999999999999999E-2</v>
      </c>
      <c r="AA3277" s="15" t="s">
        <v>24848</v>
      </c>
      <c r="AB3277" s="15" t="s">
        <v>78</v>
      </c>
      <c r="AC3277" s="15">
        <v>0</v>
      </c>
      <c r="AD3277" s="26">
        <v>41920</v>
      </c>
      <c r="AE3277" s="15" t="s">
        <v>78</v>
      </c>
      <c r="AF3277" s="15" t="s">
        <v>78</v>
      </c>
      <c r="AG3277" s="16">
        <v>1</v>
      </c>
      <c r="AH3277" s="15" t="s">
        <v>24870</v>
      </c>
      <c r="AI3277" s="15" t="s">
        <v>78</v>
      </c>
      <c r="AJ3277" s="15">
        <v>1153.7221679700001</v>
      </c>
      <c r="AK3277" s="15">
        <v>161.196991193</v>
      </c>
      <c r="AL3277" s="15">
        <v>3105493.3812199999</v>
      </c>
      <c r="AM3277" s="15">
        <v>1414205.61714</v>
      </c>
      <c r="AN3277" s="19">
        <v>20000</v>
      </c>
      <c r="AO3277" s="19">
        <v>124700</v>
      </c>
      <c r="AP3277" s="19">
        <v>0</v>
      </c>
      <c r="AQ3277" s="19">
        <v>0</v>
      </c>
      <c r="AR3277" s="34">
        <f t="shared" si="665"/>
        <v>144700</v>
      </c>
      <c r="AS3277" s="34">
        <v>45000</v>
      </c>
      <c r="AT3277" s="34">
        <v>3000</v>
      </c>
      <c r="AU3277" s="34">
        <v>34895</v>
      </c>
      <c r="AV3277" s="34">
        <v>0</v>
      </c>
      <c r="AW3277" s="35">
        <f t="shared" si="666"/>
        <v>82895</v>
      </c>
      <c r="AX3277" s="34">
        <f t="shared" si="667"/>
        <v>61805</v>
      </c>
      <c r="AY3277" s="36">
        <v>1.3258000000000001</v>
      </c>
      <c r="AZ3277" s="36">
        <v>2.0265</v>
      </c>
      <c r="BA3277" s="22"/>
      <c r="BB3277" s="19">
        <v>1447</v>
      </c>
      <c r="BC3277" s="34">
        <f t="shared" si="668"/>
        <v>819.41069000000005</v>
      </c>
      <c r="BD3277" s="34">
        <f t="shared" si="669"/>
        <v>1252.4783249999998</v>
      </c>
      <c r="BE3277" s="38">
        <v>3.4819999999999997E-2</v>
      </c>
      <c r="BF3277" s="38">
        <f t="shared" si="662"/>
        <v>3.4819999999999997E-2</v>
      </c>
      <c r="BG3277" s="34">
        <v>28.531880225799998</v>
      </c>
      <c r="BH3277" s="34">
        <v>43.611295276499987</v>
      </c>
      <c r="BI3277" s="34">
        <f t="shared" si="670"/>
        <v>790.87880977420002</v>
      </c>
      <c r="BJ3277" s="34">
        <f t="shared" si="671"/>
        <v>1208.8670297234999</v>
      </c>
      <c r="BK3277" s="34">
        <v>0</v>
      </c>
      <c r="BL3277" s="34">
        <v>0</v>
      </c>
      <c r="BM3277" s="34">
        <f t="shared" si="672"/>
        <v>0</v>
      </c>
      <c r="BN3277" s="39">
        <f t="shared" si="663"/>
        <v>790.87880977420002</v>
      </c>
      <c r="BO3277" s="39">
        <f t="shared" si="664"/>
        <v>1208.8670297234999</v>
      </c>
      <c r="BP3277" s="39">
        <f t="shared" si="673"/>
        <v>417.98821994929983</v>
      </c>
    </row>
    <row r="3278" spans="1:68" s="25" customFormat="1" ht="14.25" x14ac:dyDescent="0.2">
      <c r="A3278" s="14">
        <v>2176</v>
      </c>
      <c r="B3278" s="40"/>
      <c r="C3278" s="15" t="s">
        <v>24871</v>
      </c>
      <c r="D3278" s="16">
        <v>2715</v>
      </c>
      <c r="E3278" s="15" t="s">
        <v>24872</v>
      </c>
      <c r="F3278" s="15" t="s">
        <v>24871</v>
      </c>
      <c r="G3278" s="17" t="s">
        <v>24873</v>
      </c>
      <c r="H3278" s="17" t="s">
        <v>24874</v>
      </c>
      <c r="I3278" s="17" t="s">
        <v>86</v>
      </c>
      <c r="J3278" s="15" t="s">
        <v>24875</v>
      </c>
      <c r="K3278" s="15" t="s">
        <v>1820</v>
      </c>
      <c r="L3278" s="18" t="s">
        <v>24876</v>
      </c>
      <c r="M3278" s="15" t="s">
        <v>24837</v>
      </c>
      <c r="N3278" s="15" t="s">
        <v>24838</v>
      </c>
      <c r="O3278" s="16">
        <v>557</v>
      </c>
      <c r="P3278" s="15" t="s">
        <v>74</v>
      </c>
      <c r="Q3278" s="15">
        <v>0</v>
      </c>
      <c r="R3278" s="15">
        <v>0</v>
      </c>
      <c r="S3278" s="15">
        <v>0</v>
      </c>
      <c r="T3278" s="15">
        <v>0</v>
      </c>
      <c r="U3278" s="15" t="s">
        <v>18717</v>
      </c>
      <c r="V3278" s="15" t="s">
        <v>76</v>
      </c>
      <c r="W3278" s="16">
        <v>0</v>
      </c>
      <c r="X3278" s="16">
        <v>0</v>
      </c>
      <c r="Y3278" s="15">
        <v>37457</v>
      </c>
      <c r="Z3278" s="15">
        <v>0.86</v>
      </c>
      <c r="AA3278" s="15" t="s">
        <v>24877</v>
      </c>
      <c r="AB3278" s="15" t="s">
        <v>78</v>
      </c>
      <c r="AC3278" s="15">
        <v>0</v>
      </c>
      <c r="AD3278" s="15"/>
      <c r="AE3278" s="15" t="s">
        <v>874</v>
      </c>
      <c r="AF3278" s="15" t="s">
        <v>24840</v>
      </c>
      <c r="AG3278" s="16">
        <v>1</v>
      </c>
      <c r="AH3278" s="15" t="s">
        <v>24878</v>
      </c>
      <c r="AI3278" s="15" t="s">
        <v>78</v>
      </c>
      <c r="AJ3278" s="15">
        <v>37457.477294900003</v>
      </c>
      <c r="AK3278" s="15">
        <v>2153.2250625000001</v>
      </c>
      <c r="AL3278" s="15">
        <v>3105316.5606300002</v>
      </c>
      <c r="AM3278" s="15">
        <v>1414188.0083999999</v>
      </c>
      <c r="AN3278" s="19">
        <v>0</v>
      </c>
      <c r="AO3278" s="19">
        <v>0</v>
      </c>
      <c r="AP3278" s="19">
        <v>0</v>
      </c>
      <c r="AQ3278" s="19">
        <v>0</v>
      </c>
      <c r="AR3278" s="34">
        <f t="shared" si="665"/>
        <v>0</v>
      </c>
      <c r="AS3278" s="34">
        <v>0</v>
      </c>
      <c r="AT3278" s="34">
        <v>0</v>
      </c>
      <c r="AU3278" s="34">
        <v>0</v>
      </c>
      <c r="AV3278" s="34">
        <v>0</v>
      </c>
      <c r="AW3278" s="35">
        <f t="shared" si="666"/>
        <v>0</v>
      </c>
      <c r="AX3278" s="34">
        <f t="shared" si="667"/>
        <v>0</v>
      </c>
      <c r="AY3278" s="36">
        <v>1.3258000000000001</v>
      </c>
      <c r="AZ3278" s="36">
        <v>2.0265</v>
      </c>
      <c r="BA3278" s="22"/>
      <c r="BB3278" s="19">
        <v>0</v>
      </c>
      <c r="BC3278" s="34">
        <f t="shared" si="668"/>
        <v>0</v>
      </c>
      <c r="BD3278" s="34">
        <f t="shared" si="669"/>
        <v>0</v>
      </c>
      <c r="BE3278" s="38">
        <v>3.4819999999999997E-2</v>
      </c>
      <c r="BF3278" s="38">
        <f t="shared" si="662"/>
        <v>3.4819999999999997E-2</v>
      </c>
      <c r="BG3278" s="34">
        <v>0</v>
      </c>
      <c r="BH3278" s="34">
        <v>0</v>
      </c>
      <c r="BI3278" s="34">
        <f t="shared" si="670"/>
        <v>0</v>
      </c>
      <c r="BJ3278" s="34">
        <f t="shared" si="671"/>
        <v>0</v>
      </c>
      <c r="BK3278" s="34">
        <v>0</v>
      </c>
      <c r="BL3278" s="34">
        <v>0</v>
      </c>
      <c r="BM3278" s="34">
        <f t="shared" si="672"/>
        <v>0</v>
      </c>
      <c r="BN3278" s="39">
        <f t="shared" si="663"/>
        <v>0</v>
      </c>
      <c r="BO3278" s="39">
        <f t="shared" si="664"/>
        <v>0</v>
      </c>
      <c r="BP3278" s="39">
        <f t="shared" si="673"/>
        <v>0</v>
      </c>
    </row>
    <row r="3279" spans="1:68" s="25" customFormat="1" ht="14.25" x14ac:dyDescent="0.2">
      <c r="A3279" s="14">
        <v>2177</v>
      </c>
      <c r="B3279" s="40"/>
      <c r="C3279" s="15"/>
      <c r="D3279" s="16">
        <v>15332</v>
      </c>
      <c r="E3279" s="15" t="s">
        <v>24879</v>
      </c>
      <c r="F3279" s="15" t="s">
        <v>24880</v>
      </c>
      <c r="G3279" s="17" t="s">
        <v>24881</v>
      </c>
      <c r="H3279" s="17" t="s">
        <v>24882</v>
      </c>
      <c r="I3279" s="17" t="s">
        <v>86</v>
      </c>
      <c r="J3279" s="15" t="s">
        <v>24882</v>
      </c>
      <c r="K3279" s="15" t="s">
        <v>20082</v>
      </c>
      <c r="L3279" s="18" t="s">
        <v>24883</v>
      </c>
      <c r="M3279" s="15" t="s">
        <v>24837</v>
      </c>
      <c r="N3279" s="15" t="s">
        <v>24838</v>
      </c>
      <c r="O3279" s="16">
        <v>500</v>
      </c>
      <c r="P3279" s="15" t="s">
        <v>1055</v>
      </c>
      <c r="Q3279" s="15">
        <v>20000</v>
      </c>
      <c r="R3279" s="15">
        <v>0</v>
      </c>
      <c r="S3279" s="15">
        <v>20000</v>
      </c>
      <c r="T3279" s="15">
        <v>0</v>
      </c>
      <c r="U3279" s="15" t="s">
        <v>18717</v>
      </c>
      <c r="V3279" s="15" t="s">
        <v>76</v>
      </c>
      <c r="W3279" s="16">
        <v>0</v>
      </c>
      <c r="X3279" s="16">
        <v>0</v>
      </c>
      <c r="Y3279" s="15">
        <v>1126</v>
      </c>
      <c r="Z3279" s="15">
        <v>2.5999999999999999E-2</v>
      </c>
      <c r="AA3279" s="15" t="s">
        <v>24877</v>
      </c>
      <c r="AB3279" s="15" t="s">
        <v>78</v>
      </c>
      <c r="AC3279" s="15">
        <v>0</v>
      </c>
      <c r="AD3279" s="15"/>
      <c r="AE3279" s="15" t="s">
        <v>874</v>
      </c>
      <c r="AF3279" s="15" t="s">
        <v>24840</v>
      </c>
      <c r="AG3279" s="16">
        <v>1</v>
      </c>
      <c r="AH3279" s="15" t="s">
        <v>24884</v>
      </c>
      <c r="AI3279" s="15" t="s">
        <v>78</v>
      </c>
      <c r="AJ3279" s="15">
        <v>1126.4899902300001</v>
      </c>
      <c r="AK3279" s="15">
        <v>156.691650256</v>
      </c>
      <c r="AL3279" s="15">
        <v>3105295.46477</v>
      </c>
      <c r="AM3279" s="15">
        <v>1414282.5272299999</v>
      </c>
      <c r="AN3279" s="19">
        <v>0</v>
      </c>
      <c r="AO3279" s="19">
        <v>0</v>
      </c>
      <c r="AP3279" s="19">
        <v>20000</v>
      </c>
      <c r="AQ3279" s="19">
        <v>0</v>
      </c>
      <c r="AR3279" s="34">
        <f t="shared" si="665"/>
        <v>20000</v>
      </c>
      <c r="AS3279" s="34">
        <v>0</v>
      </c>
      <c r="AT3279" s="34">
        <v>0</v>
      </c>
      <c r="AU3279" s="34">
        <v>0</v>
      </c>
      <c r="AV3279" s="34">
        <v>0</v>
      </c>
      <c r="AW3279" s="35">
        <f t="shared" si="666"/>
        <v>0</v>
      </c>
      <c r="AX3279" s="34">
        <f t="shared" si="667"/>
        <v>20000</v>
      </c>
      <c r="AY3279" s="36">
        <v>1.3258000000000001</v>
      </c>
      <c r="AZ3279" s="36">
        <v>2.0265</v>
      </c>
      <c r="BA3279" s="22"/>
      <c r="BB3279" s="19">
        <v>600</v>
      </c>
      <c r="BC3279" s="34">
        <f t="shared" si="668"/>
        <v>265.16000000000003</v>
      </c>
      <c r="BD3279" s="34">
        <f t="shared" si="669"/>
        <v>405.3</v>
      </c>
      <c r="BE3279" s="38">
        <v>3.4819999999999997E-2</v>
      </c>
      <c r="BF3279" s="38">
        <f t="shared" si="662"/>
        <v>3.4819999999999997E-2</v>
      </c>
      <c r="BG3279" s="34">
        <v>0</v>
      </c>
      <c r="BH3279" s="34">
        <v>0</v>
      </c>
      <c r="BI3279" s="34">
        <f t="shared" si="670"/>
        <v>265.16000000000003</v>
      </c>
      <c r="BJ3279" s="34">
        <f t="shared" si="671"/>
        <v>405.3</v>
      </c>
      <c r="BK3279" s="34">
        <v>0</v>
      </c>
      <c r="BL3279" s="34">
        <v>0</v>
      </c>
      <c r="BM3279" s="34">
        <f t="shared" si="672"/>
        <v>0</v>
      </c>
      <c r="BN3279" s="39">
        <f t="shared" si="663"/>
        <v>265.16000000000003</v>
      </c>
      <c r="BO3279" s="39">
        <f t="shared" si="664"/>
        <v>405.3</v>
      </c>
      <c r="BP3279" s="39">
        <f t="shared" si="673"/>
        <v>140.13999999999999</v>
      </c>
    </row>
    <row r="3280" spans="1:68" s="25" customFormat="1" ht="14.25" x14ac:dyDescent="0.2">
      <c r="A3280" s="14">
        <v>2178</v>
      </c>
      <c r="B3280" s="40"/>
      <c r="C3280" s="15"/>
      <c r="D3280" s="16">
        <v>30897</v>
      </c>
      <c r="E3280" s="15" t="s">
        <v>24885</v>
      </c>
      <c r="F3280" s="15" t="s">
        <v>24886</v>
      </c>
      <c r="G3280" s="17" t="s">
        <v>24887</v>
      </c>
      <c r="H3280" s="17" t="s">
        <v>24888</v>
      </c>
      <c r="I3280" s="17" t="s">
        <v>86</v>
      </c>
      <c r="J3280" s="15" t="s">
        <v>261</v>
      </c>
      <c r="K3280" s="15" t="s">
        <v>86</v>
      </c>
      <c r="L3280" s="18" t="s">
        <v>24889</v>
      </c>
      <c r="M3280" s="15" t="s">
        <v>24837</v>
      </c>
      <c r="N3280" s="15" t="s">
        <v>24838</v>
      </c>
      <c r="O3280" s="16">
        <v>500</v>
      </c>
      <c r="P3280" s="15" t="s">
        <v>1055</v>
      </c>
      <c r="Q3280" s="15">
        <v>20000</v>
      </c>
      <c r="R3280" s="15">
        <v>0</v>
      </c>
      <c r="S3280" s="15">
        <v>20000</v>
      </c>
      <c r="T3280" s="15">
        <v>0</v>
      </c>
      <c r="U3280" s="15" t="s">
        <v>18717</v>
      </c>
      <c r="V3280" s="15" t="s">
        <v>76</v>
      </c>
      <c r="W3280" s="16">
        <v>0</v>
      </c>
      <c r="X3280" s="16">
        <v>0</v>
      </c>
      <c r="Y3280" s="15">
        <v>1148</v>
      </c>
      <c r="Z3280" s="15">
        <v>2.5999999999999999E-2</v>
      </c>
      <c r="AA3280" s="15" t="s">
        <v>24877</v>
      </c>
      <c r="AB3280" s="15" t="s">
        <v>78</v>
      </c>
      <c r="AC3280" s="15">
        <v>0</v>
      </c>
      <c r="AD3280" s="15"/>
      <c r="AE3280" s="15" t="s">
        <v>874</v>
      </c>
      <c r="AF3280" s="15" t="s">
        <v>24840</v>
      </c>
      <c r="AG3280" s="16">
        <v>1</v>
      </c>
      <c r="AH3280" s="15" t="s">
        <v>24890</v>
      </c>
      <c r="AI3280" s="15" t="s">
        <v>78</v>
      </c>
      <c r="AJ3280" s="15">
        <v>1147.546875</v>
      </c>
      <c r="AK3280" s="15">
        <v>158.33589848899999</v>
      </c>
      <c r="AL3280" s="15">
        <v>3105288.31085</v>
      </c>
      <c r="AM3280" s="15">
        <v>1414263.43796</v>
      </c>
      <c r="AN3280" s="19">
        <v>0</v>
      </c>
      <c r="AO3280" s="19">
        <v>0</v>
      </c>
      <c r="AP3280" s="19">
        <v>20000</v>
      </c>
      <c r="AQ3280" s="19">
        <v>0</v>
      </c>
      <c r="AR3280" s="34">
        <f t="shared" si="665"/>
        <v>20000</v>
      </c>
      <c r="AS3280" s="34">
        <v>0</v>
      </c>
      <c r="AT3280" s="34">
        <v>0</v>
      </c>
      <c r="AU3280" s="34">
        <v>0</v>
      </c>
      <c r="AV3280" s="34">
        <v>0</v>
      </c>
      <c r="AW3280" s="35">
        <f t="shared" si="666"/>
        <v>0</v>
      </c>
      <c r="AX3280" s="34">
        <f t="shared" si="667"/>
        <v>20000</v>
      </c>
      <c r="AY3280" s="36">
        <v>1.3258000000000001</v>
      </c>
      <c r="AZ3280" s="36">
        <v>2.0265</v>
      </c>
      <c r="BA3280" s="22"/>
      <c r="BB3280" s="19">
        <v>600</v>
      </c>
      <c r="BC3280" s="34">
        <f t="shared" si="668"/>
        <v>265.16000000000003</v>
      </c>
      <c r="BD3280" s="34">
        <f t="shared" si="669"/>
        <v>405.3</v>
      </c>
      <c r="BE3280" s="38">
        <v>3.4819999999999997E-2</v>
      </c>
      <c r="BF3280" s="38">
        <f t="shared" si="662"/>
        <v>3.4819999999999997E-2</v>
      </c>
      <c r="BG3280" s="34">
        <v>0</v>
      </c>
      <c r="BH3280" s="34">
        <v>0</v>
      </c>
      <c r="BI3280" s="34">
        <f t="shared" si="670"/>
        <v>265.16000000000003</v>
      </c>
      <c r="BJ3280" s="34">
        <f t="shared" si="671"/>
        <v>405.3</v>
      </c>
      <c r="BK3280" s="34">
        <v>0</v>
      </c>
      <c r="BL3280" s="34">
        <v>0</v>
      </c>
      <c r="BM3280" s="34">
        <f t="shared" si="672"/>
        <v>0</v>
      </c>
      <c r="BN3280" s="39">
        <f t="shared" si="663"/>
        <v>265.16000000000003</v>
      </c>
      <c r="BO3280" s="39">
        <f t="shared" si="664"/>
        <v>405.3</v>
      </c>
      <c r="BP3280" s="39">
        <f t="shared" si="673"/>
        <v>140.13999999999999</v>
      </c>
    </row>
    <row r="3281" spans="1:68" s="25" customFormat="1" ht="14.25" x14ac:dyDescent="0.2">
      <c r="A3281" s="14">
        <v>2179</v>
      </c>
      <c r="B3281" s="40"/>
      <c r="C3281" s="15"/>
      <c r="D3281" s="16">
        <v>877</v>
      </c>
      <c r="E3281" s="15" t="s">
        <v>24891</v>
      </c>
      <c r="F3281" s="15" t="s">
        <v>24892</v>
      </c>
      <c r="G3281" s="17" t="s">
        <v>24887</v>
      </c>
      <c r="H3281" s="17" t="s">
        <v>24888</v>
      </c>
      <c r="I3281" s="17" t="s">
        <v>86</v>
      </c>
      <c r="J3281" s="15" t="s">
        <v>24893</v>
      </c>
      <c r="K3281" s="15" t="s">
        <v>86</v>
      </c>
      <c r="L3281" s="18" t="s">
        <v>24894</v>
      </c>
      <c r="M3281" s="15" t="s">
        <v>24837</v>
      </c>
      <c r="N3281" s="15" t="s">
        <v>24838</v>
      </c>
      <c r="O3281" s="16">
        <v>556</v>
      </c>
      <c r="P3281" s="15" t="s">
        <v>90</v>
      </c>
      <c r="Q3281" s="15">
        <v>20000</v>
      </c>
      <c r="R3281" s="15">
        <v>0</v>
      </c>
      <c r="S3281" s="15">
        <v>20000</v>
      </c>
      <c r="T3281" s="15">
        <v>0</v>
      </c>
      <c r="U3281" s="15" t="s">
        <v>18717</v>
      </c>
      <c r="V3281" s="15" t="s">
        <v>76</v>
      </c>
      <c r="W3281" s="16">
        <v>1</v>
      </c>
      <c r="X3281" s="16">
        <v>0</v>
      </c>
      <c r="Y3281" s="15">
        <v>1141</v>
      </c>
      <c r="Z3281" s="15">
        <v>2.5999999999999999E-2</v>
      </c>
      <c r="AA3281" s="15" t="s">
        <v>24877</v>
      </c>
      <c r="AB3281" s="15" t="s">
        <v>78</v>
      </c>
      <c r="AC3281" s="15">
        <v>0</v>
      </c>
      <c r="AD3281" s="15"/>
      <c r="AE3281" s="15" t="s">
        <v>874</v>
      </c>
      <c r="AF3281" s="15" t="s">
        <v>24840</v>
      </c>
      <c r="AG3281" s="16">
        <v>1</v>
      </c>
      <c r="AH3281" s="15" t="s">
        <v>24895</v>
      </c>
      <c r="AI3281" s="15" t="s">
        <v>78</v>
      </c>
      <c r="AJ3281" s="15">
        <v>1140.50097656</v>
      </c>
      <c r="AK3281" s="15">
        <v>157.80544265899999</v>
      </c>
      <c r="AL3281" s="15">
        <v>3105277.6182400002</v>
      </c>
      <c r="AM3281" s="15">
        <v>1414233.95111</v>
      </c>
      <c r="AN3281" s="19">
        <v>0</v>
      </c>
      <c r="AO3281" s="19">
        <v>0</v>
      </c>
      <c r="AP3281" s="19">
        <v>20000</v>
      </c>
      <c r="AQ3281" s="19">
        <v>0</v>
      </c>
      <c r="AR3281" s="34">
        <f t="shared" si="665"/>
        <v>20000</v>
      </c>
      <c r="AS3281" s="34">
        <v>0</v>
      </c>
      <c r="AT3281" s="34">
        <v>0</v>
      </c>
      <c r="AU3281" s="34">
        <v>0</v>
      </c>
      <c r="AV3281" s="34">
        <v>0</v>
      </c>
      <c r="AW3281" s="35">
        <f t="shared" si="666"/>
        <v>0</v>
      </c>
      <c r="AX3281" s="34">
        <f t="shared" si="667"/>
        <v>20000</v>
      </c>
      <c r="AY3281" s="36">
        <v>1.3258000000000001</v>
      </c>
      <c r="AZ3281" s="36">
        <v>2.0265</v>
      </c>
      <c r="BA3281" s="22"/>
      <c r="BB3281" s="19">
        <v>600</v>
      </c>
      <c r="BC3281" s="34">
        <f t="shared" si="668"/>
        <v>265.16000000000003</v>
      </c>
      <c r="BD3281" s="34">
        <f t="shared" si="669"/>
        <v>405.3</v>
      </c>
      <c r="BE3281" s="38">
        <v>3.4819999999999997E-2</v>
      </c>
      <c r="BF3281" s="38">
        <f t="shared" si="662"/>
        <v>3.4819999999999997E-2</v>
      </c>
      <c r="BG3281" s="34">
        <v>0</v>
      </c>
      <c r="BH3281" s="34">
        <v>0</v>
      </c>
      <c r="BI3281" s="34">
        <f t="shared" si="670"/>
        <v>265.16000000000003</v>
      </c>
      <c r="BJ3281" s="34">
        <f t="shared" si="671"/>
        <v>405.3</v>
      </c>
      <c r="BK3281" s="34">
        <v>0</v>
      </c>
      <c r="BL3281" s="34">
        <v>0</v>
      </c>
      <c r="BM3281" s="34">
        <f t="shared" si="672"/>
        <v>0</v>
      </c>
      <c r="BN3281" s="39">
        <f t="shared" si="663"/>
        <v>265.16000000000003</v>
      </c>
      <c r="BO3281" s="39">
        <f t="shared" si="664"/>
        <v>405.3</v>
      </c>
      <c r="BP3281" s="39">
        <f t="shared" si="673"/>
        <v>140.13999999999999</v>
      </c>
    </row>
    <row r="3282" spans="1:68" s="25" customFormat="1" ht="14.25" x14ac:dyDescent="0.2">
      <c r="A3282" s="14">
        <v>2180</v>
      </c>
      <c r="B3282" s="40"/>
      <c r="C3282" s="15" t="s">
        <v>24896</v>
      </c>
      <c r="D3282" s="16">
        <v>9425</v>
      </c>
      <c r="E3282" s="15" t="s">
        <v>24897</v>
      </c>
      <c r="F3282" s="15" t="s">
        <v>24896</v>
      </c>
      <c r="G3282" s="17" t="s">
        <v>24898</v>
      </c>
      <c r="H3282" s="17" t="s">
        <v>24899</v>
      </c>
      <c r="I3282" s="17" t="s">
        <v>86</v>
      </c>
      <c r="J3282" s="15" t="s">
        <v>24900</v>
      </c>
      <c r="K3282" s="15" t="s">
        <v>2647</v>
      </c>
      <c r="L3282" s="18" t="s">
        <v>24901</v>
      </c>
      <c r="M3282" s="15" t="s">
        <v>24837</v>
      </c>
      <c r="N3282" s="15" t="s">
        <v>24838</v>
      </c>
      <c r="O3282" s="16">
        <v>556</v>
      </c>
      <c r="P3282" s="15" t="s">
        <v>90</v>
      </c>
      <c r="Q3282" s="15">
        <v>20000</v>
      </c>
      <c r="R3282" s="15">
        <v>0</v>
      </c>
      <c r="S3282" s="15">
        <v>20000</v>
      </c>
      <c r="T3282" s="15">
        <v>0</v>
      </c>
      <c r="U3282" s="15" t="s">
        <v>18717</v>
      </c>
      <c r="V3282" s="15" t="s">
        <v>76</v>
      </c>
      <c r="W3282" s="16">
        <v>1</v>
      </c>
      <c r="X3282" s="16">
        <v>0</v>
      </c>
      <c r="Y3282" s="15">
        <v>1152</v>
      </c>
      <c r="Z3282" s="15">
        <v>2.5999999999999999E-2</v>
      </c>
      <c r="AA3282" s="15" t="s">
        <v>24877</v>
      </c>
      <c r="AB3282" s="15" t="s">
        <v>78</v>
      </c>
      <c r="AC3282" s="15">
        <v>0</v>
      </c>
      <c r="AD3282" s="15"/>
      <c r="AE3282" s="15" t="s">
        <v>874</v>
      </c>
      <c r="AF3282" s="15" t="s">
        <v>24840</v>
      </c>
      <c r="AG3282" s="16">
        <v>1</v>
      </c>
      <c r="AH3282" s="15" t="s">
        <v>24902</v>
      </c>
      <c r="AI3282" s="15" t="s">
        <v>78</v>
      </c>
      <c r="AJ3282" s="15">
        <v>1152.1166992200001</v>
      </c>
      <c r="AK3282" s="15">
        <v>158.323659263</v>
      </c>
      <c r="AL3282" s="15">
        <v>3105270.62017</v>
      </c>
      <c r="AM3282" s="15">
        <v>1414214.6949100001</v>
      </c>
      <c r="AN3282" s="19">
        <v>0</v>
      </c>
      <c r="AO3282" s="19">
        <v>0</v>
      </c>
      <c r="AP3282" s="19">
        <v>20000</v>
      </c>
      <c r="AQ3282" s="19">
        <v>0</v>
      </c>
      <c r="AR3282" s="34">
        <f t="shared" si="665"/>
        <v>20000</v>
      </c>
      <c r="AS3282" s="34">
        <v>0</v>
      </c>
      <c r="AT3282" s="34">
        <v>0</v>
      </c>
      <c r="AU3282" s="34">
        <v>0</v>
      </c>
      <c r="AV3282" s="34">
        <v>0</v>
      </c>
      <c r="AW3282" s="35">
        <f t="shared" si="666"/>
        <v>0</v>
      </c>
      <c r="AX3282" s="34">
        <f t="shared" si="667"/>
        <v>20000</v>
      </c>
      <c r="AY3282" s="36">
        <v>1.3258000000000001</v>
      </c>
      <c r="AZ3282" s="36">
        <v>2.0265</v>
      </c>
      <c r="BA3282" s="22"/>
      <c r="BB3282" s="19">
        <v>600</v>
      </c>
      <c r="BC3282" s="34">
        <f t="shared" si="668"/>
        <v>265.16000000000003</v>
      </c>
      <c r="BD3282" s="34">
        <f t="shared" si="669"/>
        <v>405.3</v>
      </c>
      <c r="BE3282" s="38">
        <v>3.4819999999999997E-2</v>
      </c>
      <c r="BF3282" s="38">
        <f t="shared" si="662"/>
        <v>3.4819999999999997E-2</v>
      </c>
      <c r="BG3282" s="34">
        <v>0</v>
      </c>
      <c r="BH3282" s="34">
        <v>0</v>
      </c>
      <c r="BI3282" s="34">
        <f t="shared" si="670"/>
        <v>265.16000000000003</v>
      </c>
      <c r="BJ3282" s="34">
        <f t="shared" si="671"/>
        <v>405.3</v>
      </c>
      <c r="BK3282" s="34">
        <v>0</v>
      </c>
      <c r="BL3282" s="34">
        <v>0</v>
      </c>
      <c r="BM3282" s="34">
        <f t="shared" si="672"/>
        <v>0</v>
      </c>
      <c r="BN3282" s="39">
        <f t="shared" si="663"/>
        <v>265.16000000000003</v>
      </c>
      <c r="BO3282" s="39">
        <f t="shared" si="664"/>
        <v>405.3</v>
      </c>
      <c r="BP3282" s="39">
        <f t="shared" si="673"/>
        <v>140.13999999999999</v>
      </c>
    </row>
    <row r="3283" spans="1:68" s="25" customFormat="1" ht="14.25" x14ac:dyDescent="0.2">
      <c r="A3283" s="14">
        <v>2181</v>
      </c>
      <c r="B3283" s="40"/>
      <c r="C3283" s="15"/>
      <c r="D3283" s="16">
        <v>24184</v>
      </c>
      <c r="E3283" s="15" t="s">
        <v>24903</v>
      </c>
      <c r="F3283" s="15" t="s">
        <v>24904</v>
      </c>
      <c r="G3283" s="17" t="s">
        <v>24905</v>
      </c>
      <c r="H3283" s="17" t="s">
        <v>24906</v>
      </c>
      <c r="I3283" s="17" t="s">
        <v>86</v>
      </c>
      <c r="J3283" s="15" t="s">
        <v>24907</v>
      </c>
      <c r="K3283" s="15" t="s">
        <v>2799</v>
      </c>
      <c r="L3283" s="18" t="s">
        <v>24908</v>
      </c>
      <c r="M3283" s="15" t="s">
        <v>24837</v>
      </c>
      <c r="N3283" s="15" t="s">
        <v>24838</v>
      </c>
      <c r="O3283" s="16">
        <v>556</v>
      </c>
      <c r="P3283" s="15" t="s">
        <v>90</v>
      </c>
      <c r="Q3283" s="15">
        <v>20000</v>
      </c>
      <c r="R3283" s="15">
        <v>135900</v>
      </c>
      <c r="S3283" s="15">
        <v>155900</v>
      </c>
      <c r="T3283" s="15">
        <v>0</v>
      </c>
      <c r="U3283" s="15" t="s">
        <v>18717</v>
      </c>
      <c r="V3283" s="15" t="s">
        <v>76</v>
      </c>
      <c r="W3283" s="16">
        <v>1</v>
      </c>
      <c r="X3283" s="16">
        <v>1</v>
      </c>
      <c r="Y3283" s="15">
        <v>1187</v>
      </c>
      <c r="Z3283" s="15">
        <v>2.7E-2</v>
      </c>
      <c r="AA3283" s="15" t="s">
        <v>24877</v>
      </c>
      <c r="AB3283" s="15" t="s">
        <v>78</v>
      </c>
      <c r="AC3283" s="15">
        <v>168000</v>
      </c>
      <c r="AD3283" s="26">
        <v>42331</v>
      </c>
      <c r="AE3283" s="15" t="s">
        <v>874</v>
      </c>
      <c r="AF3283" s="15" t="s">
        <v>24840</v>
      </c>
      <c r="AG3283" s="16">
        <v>1</v>
      </c>
      <c r="AH3283" s="15" t="s">
        <v>24909</v>
      </c>
      <c r="AI3283" s="15" t="s">
        <v>78</v>
      </c>
      <c r="AJ3283" s="15">
        <v>1186.796875</v>
      </c>
      <c r="AK3283" s="15">
        <v>162.08810373399999</v>
      </c>
      <c r="AL3283" s="15">
        <v>3105257.5940800002</v>
      </c>
      <c r="AM3283" s="15">
        <v>1414172.47789</v>
      </c>
      <c r="AN3283" s="19">
        <v>0</v>
      </c>
      <c r="AO3283" s="19">
        <v>0</v>
      </c>
      <c r="AP3283" s="19">
        <v>20000</v>
      </c>
      <c r="AQ3283" s="19">
        <v>0</v>
      </c>
      <c r="AR3283" s="34">
        <f t="shared" si="665"/>
        <v>20000</v>
      </c>
      <c r="AS3283" s="34">
        <v>0</v>
      </c>
      <c r="AT3283" s="34">
        <v>3000</v>
      </c>
      <c r="AU3283" s="34">
        <v>0</v>
      </c>
      <c r="AV3283" s="34">
        <v>0</v>
      </c>
      <c r="AW3283" s="35">
        <f t="shared" si="666"/>
        <v>3000</v>
      </c>
      <c r="AX3283" s="34">
        <f t="shared" si="667"/>
        <v>17000</v>
      </c>
      <c r="AY3283" s="36">
        <v>1.3258000000000001</v>
      </c>
      <c r="AZ3283" s="36">
        <v>2.0265</v>
      </c>
      <c r="BA3283" s="22"/>
      <c r="BB3283" s="19">
        <v>600</v>
      </c>
      <c r="BC3283" s="34">
        <f t="shared" si="668"/>
        <v>225.38600000000002</v>
      </c>
      <c r="BD3283" s="34">
        <f t="shared" si="669"/>
        <v>344.505</v>
      </c>
      <c r="BE3283" s="38">
        <v>3.4819999999999997E-2</v>
      </c>
      <c r="BF3283" s="38">
        <f t="shared" si="662"/>
        <v>3.4819999999999997E-2</v>
      </c>
      <c r="BG3283" s="34">
        <v>0</v>
      </c>
      <c r="BH3283" s="34">
        <v>0</v>
      </c>
      <c r="BI3283" s="34">
        <f t="shared" si="670"/>
        <v>225.38600000000002</v>
      </c>
      <c r="BJ3283" s="34">
        <f t="shared" si="671"/>
        <v>344.505</v>
      </c>
      <c r="BK3283" s="34">
        <v>0</v>
      </c>
      <c r="BL3283" s="34">
        <v>0</v>
      </c>
      <c r="BM3283" s="34">
        <f t="shared" si="672"/>
        <v>0</v>
      </c>
      <c r="BN3283" s="39">
        <f t="shared" si="663"/>
        <v>225.38600000000002</v>
      </c>
      <c r="BO3283" s="39">
        <f t="shared" si="664"/>
        <v>344.505</v>
      </c>
      <c r="BP3283" s="39">
        <f t="shared" si="673"/>
        <v>119.11899999999997</v>
      </c>
    </row>
    <row r="3284" spans="1:68" s="25" customFormat="1" ht="14.25" x14ac:dyDescent="0.2">
      <c r="A3284" s="14">
        <v>2182</v>
      </c>
      <c r="B3284" s="40"/>
      <c r="C3284" s="15"/>
      <c r="D3284" s="16">
        <v>10745</v>
      </c>
      <c r="E3284" s="15" t="s">
        <v>24910</v>
      </c>
      <c r="F3284" s="15" t="s">
        <v>24911</v>
      </c>
      <c r="G3284" s="17" t="s">
        <v>24912</v>
      </c>
      <c r="H3284" s="17" t="s">
        <v>24913</v>
      </c>
      <c r="I3284" s="17" t="s">
        <v>86</v>
      </c>
      <c r="J3284" s="15" t="s">
        <v>24913</v>
      </c>
      <c r="K3284" s="15" t="s">
        <v>24914</v>
      </c>
      <c r="L3284" s="18" t="s">
        <v>24915</v>
      </c>
      <c r="M3284" s="15" t="s">
        <v>24837</v>
      </c>
      <c r="N3284" s="15" t="s">
        <v>24838</v>
      </c>
      <c r="O3284" s="16">
        <v>556</v>
      </c>
      <c r="P3284" s="15" t="s">
        <v>90</v>
      </c>
      <c r="Q3284" s="15">
        <v>20000</v>
      </c>
      <c r="R3284" s="15">
        <v>135900</v>
      </c>
      <c r="S3284" s="15">
        <v>155900</v>
      </c>
      <c r="T3284" s="15">
        <v>0</v>
      </c>
      <c r="U3284" s="15" t="s">
        <v>18717</v>
      </c>
      <c r="V3284" s="15" t="s">
        <v>76</v>
      </c>
      <c r="W3284" s="16">
        <v>1</v>
      </c>
      <c r="X3284" s="16">
        <v>1</v>
      </c>
      <c r="Y3284" s="15">
        <v>1196</v>
      </c>
      <c r="Z3284" s="15">
        <v>2.7E-2</v>
      </c>
      <c r="AA3284" s="15" t="s">
        <v>24877</v>
      </c>
      <c r="AB3284" s="15" t="s">
        <v>78</v>
      </c>
      <c r="AC3284" s="15">
        <v>169500</v>
      </c>
      <c r="AD3284" s="26">
        <v>42487</v>
      </c>
      <c r="AE3284" s="15" t="s">
        <v>874</v>
      </c>
      <c r="AF3284" s="15" t="s">
        <v>24840</v>
      </c>
      <c r="AG3284" s="16">
        <v>1</v>
      </c>
      <c r="AH3284" s="15" t="s">
        <v>24916</v>
      </c>
      <c r="AI3284" s="15" t="s">
        <v>78</v>
      </c>
      <c r="AJ3284" s="15">
        <v>1196.1274414100001</v>
      </c>
      <c r="AK3284" s="15">
        <v>162.49263460899999</v>
      </c>
      <c r="AL3284" s="15">
        <v>3105256.8900299999</v>
      </c>
      <c r="AM3284" s="15">
        <v>1414151.9916099999</v>
      </c>
      <c r="AN3284" s="19">
        <v>0</v>
      </c>
      <c r="AO3284" s="19">
        <v>0</v>
      </c>
      <c r="AP3284" s="19">
        <v>20000</v>
      </c>
      <c r="AQ3284" s="19">
        <v>0</v>
      </c>
      <c r="AR3284" s="34">
        <f t="shared" si="665"/>
        <v>20000</v>
      </c>
      <c r="AS3284" s="34">
        <v>0</v>
      </c>
      <c r="AT3284" s="34">
        <v>0</v>
      </c>
      <c r="AU3284" s="34">
        <v>0</v>
      </c>
      <c r="AV3284" s="34">
        <v>0</v>
      </c>
      <c r="AW3284" s="35">
        <f t="shared" si="666"/>
        <v>0</v>
      </c>
      <c r="AX3284" s="34">
        <f t="shared" si="667"/>
        <v>20000</v>
      </c>
      <c r="AY3284" s="36">
        <v>1.3258000000000001</v>
      </c>
      <c r="AZ3284" s="36">
        <v>2.0265</v>
      </c>
      <c r="BA3284" s="22"/>
      <c r="BB3284" s="19">
        <v>600</v>
      </c>
      <c r="BC3284" s="34">
        <f t="shared" si="668"/>
        <v>265.16000000000003</v>
      </c>
      <c r="BD3284" s="34">
        <f t="shared" si="669"/>
        <v>405.3</v>
      </c>
      <c r="BE3284" s="38">
        <v>3.4819999999999997E-2</v>
      </c>
      <c r="BF3284" s="38">
        <f t="shared" si="662"/>
        <v>3.4819999999999997E-2</v>
      </c>
      <c r="BG3284" s="34">
        <v>0</v>
      </c>
      <c r="BH3284" s="34">
        <v>0</v>
      </c>
      <c r="BI3284" s="34">
        <f t="shared" si="670"/>
        <v>265.16000000000003</v>
      </c>
      <c r="BJ3284" s="34">
        <f t="shared" si="671"/>
        <v>405.3</v>
      </c>
      <c r="BK3284" s="34">
        <v>0</v>
      </c>
      <c r="BL3284" s="34">
        <v>0</v>
      </c>
      <c r="BM3284" s="34">
        <f t="shared" si="672"/>
        <v>0</v>
      </c>
      <c r="BN3284" s="39">
        <f t="shared" si="663"/>
        <v>265.16000000000003</v>
      </c>
      <c r="BO3284" s="39">
        <f t="shared" si="664"/>
        <v>405.3</v>
      </c>
      <c r="BP3284" s="39">
        <f t="shared" si="673"/>
        <v>140.13999999999999</v>
      </c>
    </row>
    <row r="3285" spans="1:68" s="25" customFormat="1" ht="14.25" x14ac:dyDescent="0.2">
      <c r="A3285" s="14">
        <v>2183</v>
      </c>
      <c r="B3285" s="40"/>
      <c r="C3285" s="15" t="s">
        <v>24917</v>
      </c>
      <c r="D3285" s="16">
        <v>14492</v>
      </c>
      <c r="E3285" s="15" t="s">
        <v>24918</v>
      </c>
      <c r="F3285" s="15" t="s">
        <v>24917</v>
      </c>
      <c r="G3285" s="17" t="s">
        <v>24919</v>
      </c>
      <c r="H3285" s="17" t="s">
        <v>24920</v>
      </c>
      <c r="I3285" s="17" t="s">
        <v>86</v>
      </c>
      <c r="J3285" s="15" t="s">
        <v>24921</v>
      </c>
      <c r="K3285" s="15" t="s">
        <v>964</v>
      </c>
      <c r="L3285" s="18" t="s">
        <v>24922</v>
      </c>
      <c r="M3285" s="15" t="s">
        <v>24837</v>
      </c>
      <c r="N3285" s="15" t="s">
        <v>24838</v>
      </c>
      <c r="O3285" s="16">
        <v>556</v>
      </c>
      <c r="P3285" s="15" t="s">
        <v>90</v>
      </c>
      <c r="Q3285" s="15">
        <v>20000</v>
      </c>
      <c r="R3285" s="15">
        <v>133300</v>
      </c>
      <c r="S3285" s="15">
        <v>153300</v>
      </c>
      <c r="T3285" s="15">
        <v>0</v>
      </c>
      <c r="U3285" s="15" t="s">
        <v>18717</v>
      </c>
      <c r="V3285" s="15" t="s">
        <v>76</v>
      </c>
      <c r="W3285" s="16">
        <v>1</v>
      </c>
      <c r="X3285" s="16">
        <v>1</v>
      </c>
      <c r="Y3285" s="15">
        <v>1146</v>
      </c>
      <c r="Z3285" s="15">
        <v>2.5999999999999999E-2</v>
      </c>
      <c r="AA3285" s="15" t="s">
        <v>24877</v>
      </c>
      <c r="AB3285" s="15" t="s">
        <v>78</v>
      </c>
      <c r="AC3285" s="15">
        <v>150000</v>
      </c>
      <c r="AD3285" s="26">
        <v>41087</v>
      </c>
      <c r="AE3285" s="15" t="s">
        <v>874</v>
      </c>
      <c r="AF3285" s="15" t="s">
        <v>24840</v>
      </c>
      <c r="AG3285" s="16">
        <v>1</v>
      </c>
      <c r="AH3285" s="15" t="s">
        <v>24923</v>
      </c>
      <c r="AI3285" s="15" t="s">
        <v>78</v>
      </c>
      <c r="AJ3285" s="15">
        <v>1146.1889648399999</v>
      </c>
      <c r="AK3285" s="15">
        <v>157.83965861799999</v>
      </c>
      <c r="AL3285" s="15">
        <v>3105272.7957100002</v>
      </c>
      <c r="AM3285" s="15">
        <v>1414114.8205299999</v>
      </c>
      <c r="AN3285" s="19">
        <v>20000</v>
      </c>
      <c r="AO3285" s="19">
        <v>130700</v>
      </c>
      <c r="AP3285" s="19">
        <v>0</v>
      </c>
      <c r="AQ3285" s="19">
        <v>0</v>
      </c>
      <c r="AR3285" s="34">
        <f t="shared" si="665"/>
        <v>150700</v>
      </c>
      <c r="AS3285" s="34">
        <v>45000</v>
      </c>
      <c r="AT3285" s="34">
        <v>3000</v>
      </c>
      <c r="AU3285" s="34">
        <v>36995</v>
      </c>
      <c r="AV3285" s="34">
        <v>0</v>
      </c>
      <c r="AW3285" s="35">
        <f t="shared" si="666"/>
        <v>84995</v>
      </c>
      <c r="AX3285" s="34">
        <f t="shared" si="667"/>
        <v>65705</v>
      </c>
      <c r="AY3285" s="36">
        <v>1.3258000000000001</v>
      </c>
      <c r="AZ3285" s="36">
        <v>2.0265</v>
      </c>
      <c r="BA3285" s="22"/>
      <c r="BB3285" s="19">
        <v>1507</v>
      </c>
      <c r="BC3285" s="34">
        <f t="shared" si="668"/>
        <v>871.11689000000001</v>
      </c>
      <c r="BD3285" s="34">
        <f t="shared" si="669"/>
        <v>1331.5118249999998</v>
      </c>
      <c r="BE3285" s="38">
        <v>3.4819999999999997E-2</v>
      </c>
      <c r="BF3285" s="38">
        <f t="shared" si="662"/>
        <v>3.4819999999999997E-2</v>
      </c>
      <c r="BG3285" s="34">
        <v>30.332290109799999</v>
      </c>
      <c r="BH3285" s="34">
        <v>46.363241746499988</v>
      </c>
      <c r="BI3285" s="34">
        <f t="shared" si="670"/>
        <v>840.78459989020007</v>
      </c>
      <c r="BJ3285" s="34">
        <f t="shared" si="671"/>
        <v>1285.1485832534997</v>
      </c>
      <c r="BK3285" s="34">
        <v>0</v>
      </c>
      <c r="BL3285" s="34">
        <v>0</v>
      </c>
      <c r="BM3285" s="34">
        <f t="shared" si="672"/>
        <v>0</v>
      </c>
      <c r="BN3285" s="39">
        <f t="shared" si="663"/>
        <v>840.78459989020007</v>
      </c>
      <c r="BO3285" s="39">
        <f t="shared" si="664"/>
        <v>1285.1485832534997</v>
      </c>
      <c r="BP3285" s="39">
        <f t="shared" si="673"/>
        <v>444.36398336329967</v>
      </c>
    </row>
    <row r="3286" spans="1:68" s="25" customFormat="1" ht="14.25" x14ac:dyDescent="0.2">
      <c r="A3286" s="14">
        <v>2184</v>
      </c>
      <c r="B3286" s="40"/>
      <c r="C3286" s="15"/>
      <c r="D3286" s="16">
        <v>35377</v>
      </c>
      <c r="E3286" s="15" t="s">
        <v>24924</v>
      </c>
      <c r="F3286" s="15" t="s">
        <v>24925</v>
      </c>
      <c r="G3286" s="17" t="s">
        <v>24926</v>
      </c>
      <c r="H3286" s="17" t="s">
        <v>24927</v>
      </c>
      <c r="I3286" s="17" t="s">
        <v>86</v>
      </c>
      <c r="J3286" s="15" t="s">
        <v>24928</v>
      </c>
      <c r="K3286" s="15" t="s">
        <v>86</v>
      </c>
      <c r="L3286" s="18" t="s">
        <v>24929</v>
      </c>
      <c r="M3286" s="15" t="s">
        <v>24837</v>
      </c>
      <c r="N3286" s="15" t="s">
        <v>24838</v>
      </c>
      <c r="O3286" s="16">
        <v>556</v>
      </c>
      <c r="P3286" s="15" t="s">
        <v>90</v>
      </c>
      <c r="Q3286" s="15">
        <v>20000</v>
      </c>
      <c r="R3286" s="15">
        <v>134300</v>
      </c>
      <c r="S3286" s="15">
        <v>154300</v>
      </c>
      <c r="T3286" s="15">
        <v>0</v>
      </c>
      <c r="U3286" s="15" t="s">
        <v>18717</v>
      </c>
      <c r="V3286" s="15" t="s">
        <v>76</v>
      </c>
      <c r="W3286" s="16">
        <v>1</v>
      </c>
      <c r="X3286" s="16">
        <v>1</v>
      </c>
      <c r="Y3286" s="15">
        <v>1138</v>
      </c>
      <c r="Z3286" s="15">
        <v>2.5999999999999999E-2</v>
      </c>
      <c r="AA3286" s="15" t="s">
        <v>24877</v>
      </c>
      <c r="AB3286" s="15" t="s">
        <v>78</v>
      </c>
      <c r="AC3286" s="15">
        <v>149500</v>
      </c>
      <c r="AD3286" s="26">
        <v>41104</v>
      </c>
      <c r="AE3286" s="15" t="s">
        <v>874</v>
      </c>
      <c r="AF3286" s="15" t="s">
        <v>24840</v>
      </c>
      <c r="AG3286" s="16">
        <v>1</v>
      </c>
      <c r="AH3286" s="15" t="s">
        <v>24930</v>
      </c>
      <c r="AI3286" s="15" t="s">
        <v>78</v>
      </c>
      <c r="AJ3286" s="15">
        <v>1138.08862305</v>
      </c>
      <c r="AK3286" s="15">
        <v>157.60878806100001</v>
      </c>
      <c r="AL3286" s="15">
        <v>3105276.6850200002</v>
      </c>
      <c r="AM3286" s="15">
        <v>1414094.6858699999</v>
      </c>
      <c r="AN3286" s="19">
        <v>20000</v>
      </c>
      <c r="AO3286" s="19">
        <v>130700</v>
      </c>
      <c r="AP3286" s="19">
        <v>0</v>
      </c>
      <c r="AQ3286" s="19">
        <v>0</v>
      </c>
      <c r="AR3286" s="34">
        <f t="shared" si="665"/>
        <v>150700</v>
      </c>
      <c r="AS3286" s="34">
        <v>45000</v>
      </c>
      <c r="AT3286" s="34">
        <v>3000</v>
      </c>
      <c r="AU3286" s="34">
        <v>36995</v>
      </c>
      <c r="AV3286" s="34">
        <v>0</v>
      </c>
      <c r="AW3286" s="35">
        <f t="shared" si="666"/>
        <v>84995</v>
      </c>
      <c r="AX3286" s="34">
        <f t="shared" si="667"/>
        <v>65705</v>
      </c>
      <c r="AY3286" s="36">
        <v>1.3258000000000001</v>
      </c>
      <c r="AZ3286" s="36">
        <v>2.0265</v>
      </c>
      <c r="BA3286" s="22"/>
      <c r="BB3286" s="19">
        <v>1507</v>
      </c>
      <c r="BC3286" s="34">
        <f t="shared" si="668"/>
        <v>871.11689000000001</v>
      </c>
      <c r="BD3286" s="34">
        <f t="shared" si="669"/>
        <v>1331.5118249999998</v>
      </c>
      <c r="BE3286" s="38">
        <v>3.4819999999999997E-2</v>
      </c>
      <c r="BF3286" s="38">
        <f t="shared" si="662"/>
        <v>3.4819999999999997E-2</v>
      </c>
      <c r="BG3286" s="34">
        <v>30.332290109799999</v>
      </c>
      <c r="BH3286" s="34">
        <v>46.363241746499988</v>
      </c>
      <c r="BI3286" s="34">
        <f t="shared" si="670"/>
        <v>840.78459989020007</v>
      </c>
      <c r="BJ3286" s="34">
        <f t="shared" si="671"/>
        <v>1285.1485832534997</v>
      </c>
      <c r="BK3286" s="34">
        <v>0</v>
      </c>
      <c r="BL3286" s="34">
        <v>0</v>
      </c>
      <c r="BM3286" s="34">
        <f t="shared" si="672"/>
        <v>0</v>
      </c>
      <c r="BN3286" s="39">
        <f t="shared" si="663"/>
        <v>840.78459989020007</v>
      </c>
      <c r="BO3286" s="39">
        <f t="shared" si="664"/>
        <v>1285.1485832534997</v>
      </c>
      <c r="BP3286" s="39">
        <f t="shared" si="673"/>
        <v>444.36398336329967</v>
      </c>
    </row>
    <row r="3287" spans="1:68" s="25" customFormat="1" ht="14.25" x14ac:dyDescent="0.2">
      <c r="A3287" s="14">
        <v>2185</v>
      </c>
      <c r="B3287" s="40"/>
      <c r="C3287" s="15"/>
      <c r="D3287" s="16">
        <v>31340</v>
      </c>
      <c r="E3287" s="15" t="s">
        <v>24931</v>
      </c>
      <c r="F3287" s="15" t="s">
        <v>24932</v>
      </c>
      <c r="G3287" s="17" t="s">
        <v>24933</v>
      </c>
      <c r="H3287" s="17" t="s">
        <v>24934</v>
      </c>
      <c r="I3287" s="17" t="s">
        <v>8023</v>
      </c>
      <c r="J3287" s="15" t="s">
        <v>24935</v>
      </c>
      <c r="K3287" s="15" t="s">
        <v>78</v>
      </c>
      <c r="L3287" s="18" t="s">
        <v>24936</v>
      </c>
      <c r="M3287" s="15" t="s">
        <v>24837</v>
      </c>
      <c r="N3287" s="15" t="s">
        <v>24838</v>
      </c>
      <c r="O3287" s="16">
        <v>556</v>
      </c>
      <c r="P3287" s="15" t="s">
        <v>90</v>
      </c>
      <c r="Q3287" s="15">
        <v>20000</v>
      </c>
      <c r="R3287" s="15">
        <v>131800</v>
      </c>
      <c r="S3287" s="15">
        <v>151800</v>
      </c>
      <c r="T3287" s="15">
        <v>0</v>
      </c>
      <c r="U3287" s="15" t="s">
        <v>18717</v>
      </c>
      <c r="V3287" s="15" t="s">
        <v>76</v>
      </c>
      <c r="W3287" s="16">
        <v>1</v>
      </c>
      <c r="X3287" s="16">
        <v>1</v>
      </c>
      <c r="Y3287" s="15">
        <v>1119</v>
      </c>
      <c r="Z3287" s="15">
        <v>2.5999999999999999E-2</v>
      </c>
      <c r="AA3287" s="15" t="s">
        <v>24877</v>
      </c>
      <c r="AB3287" s="15" t="s">
        <v>78</v>
      </c>
      <c r="AC3287" s="15">
        <v>149175.84</v>
      </c>
      <c r="AD3287" s="26">
        <v>40459</v>
      </c>
      <c r="AE3287" s="15" t="s">
        <v>874</v>
      </c>
      <c r="AF3287" s="15" t="s">
        <v>24840</v>
      </c>
      <c r="AG3287" s="16">
        <v>1</v>
      </c>
      <c r="AH3287" s="15" t="s">
        <v>24937</v>
      </c>
      <c r="AI3287" s="15" t="s">
        <v>78</v>
      </c>
      <c r="AJ3287" s="15">
        <v>1118.70581055</v>
      </c>
      <c r="AK3287" s="15">
        <v>156.021592669</v>
      </c>
      <c r="AL3287" s="15">
        <v>3105398.15068</v>
      </c>
      <c r="AM3287" s="15">
        <v>1414114.7565599999</v>
      </c>
      <c r="AN3287" s="19">
        <v>0</v>
      </c>
      <c r="AO3287" s="19">
        <v>0</v>
      </c>
      <c r="AP3287" s="19">
        <v>20000</v>
      </c>
      <c r="AQ3287" s="19">
        <v>131800</v>
      </c>
      <c r="AR3287" s="34">
        <f t="shared" si="665"/>
        <v>151800</v>
      </c>
      <c r="AS3287" s="34">
        <v>0</v>
      </c>
      <c r="AT3287" s="34">
        <v>0</v>
      </c>
      <c r="AU3287" s="34">
        <v>0</v>
      </c>
      <c r="AV3287" s="34">
        <v>0</v>
      </c>
      <c r="AW3287" s="35">
        <f t="shared" si="666"/>
        <v>0</v>
      </c>
      <c r="AX3287" s="34">
        <f t="shared" si="667"/>
        <v>151800</v>
      </c>
      <c r="AY3287" s="36">
        <v>1.3258000000000001</v>
      </c>
      <c r="AZ3287" s="36">
        <v>2.0265</v>
      </c>
      <c r="BA3287" s="22"/>
      <c r="BB3287" s="19">
        <v>3036</v>
      </c>
      <c r="BC3287" s="34">
        <f t="shared" si="668"/>
        <v>2012.5644000000002</v>
      </c>
      <c r="BD3287" s="34">
        <f t="shared" si="669"/>
        <v>3076.2269999999999</v>
      </c>
      <c r="BE3287" s="38">
        <v>3.4819999999999997E-2</v>
      </c>
      <c r="BF3287" s="38">
        <f t="shared" si="662"/>
        <v>3.4819999999999997E-2</v>
      </c>
      <c r="BG3287" s="34">
        <v>0</v>
      </c>
      <c r="BH3287" s="34">
        <v>0</v>
      </c>
      <c r="BI3287" s="34">
        <f t="shared" si="670"/>
        <v>2012.5644000000002</v>
      </c>
      <c r="BJ3287" s="34">
        <f t="shared" si="671"/>
        <v>3076.2269999999999</v>
      </c>
      <c r="BK3287" s="34">
        <v>0</v>
      </c>
      <c r="BL3287" s="34">
        <v>40.226999999999862</v>
      </c>
      <c r="BM3287" s="34">
        <f t="shared" si="672"/>
        <v>40.226999999999862</v>
      </c>
      <c r="BN3287" s="39">
        <f t="shared" si="663"/>
        <v>2012.5644000000002</v>
      </c>
      <c r="BO3287" s="39">
        <f t="shared" si="664"/>
        <v>3036</v>
      </c>
      <c r="BP3287" s="39">
        <f t="shared" si="673"/>
        <v>1023.4355999999998</v>
      </c>
    </row>
    <row r="3288" spans="1:68" s="25" customFormat="1" ht="14.25" x14ac:dyDescent="0.2">
      <c r="A3288" s="14">
        <v>2186</v>
      </c>
      <c r="B3288" s="40"/>
      <c r="C3288" s="15"/>
      <c r="D3288" s="16">
        <v>20057</v>
      </c>
      <c r="E3288" s="15" t="s">
        <v>24938</v>
      </c>
      <c r="F3288" s="15" t="s">
        <v>24939</v>
      </c>
      <c r="G3288" s="17" t="s">
        <v>24933</v>
      </c>
      <c r="H3288" s="17" t="s">
        <v>24934</v>
      </c>
      <c r="I3288" s="17" t="s">
        <v>8023</v>
      </c>
      <c r="J3288" s="15" t="s">
        <v>24940</v>
      </c>
      <c r="K3288" s="15" t="s">
        <v>78</v>
      </c>
      <c r="L3288" s="18" t="s">
        <v>24941</v>
      </c>
      <c r="M3288" s="15" t="s">
        <v>24837</v>
      </c>
      <c r="N3288" s="15" t="s">
        <v>24838</v>
      </c>
      <c r="O3288" s="16">
        <v>556</v>
      </c>
      <c r="P3288" s="15" t="s">
        <v>90</v>
      </c>
      <c r="Q3288" s="15">
        <v>20000</v>
      </c>
      <c r="R3288" s="15">
        <v>131800</v>
      </c>
      <c r="S3288" s="15">
        <v>151800</v>
      </c>
      <c r="T3288" s="15">
        <v>0</v>
      </c>
      <c r="U3288" s="15" t="s">
        <v>18717</v>
      </c>
      <c r="V3288" s="15" t="s">
        <v>76</v>
      </c>
      <c r="W3288" s="16">
        <v>1</v>
      </c>
      <c r="X3288" s="16">
        <v>1</v>
      </c>
      <c r="Y3288" s="15">
        <v>1104</v>
      </c>
      <c r="Z3288" s="15">
        <v>2.5000000000000001E-2</v>
      </c>
      <c r="AA3288" s="15" t="s">
        <v>24877</v>
      </c>
      <c r="AB3288" s="15" t="s">
        <v>78</v>
      </c>
      <c r="AC3288" s="15">
        <v>148500</v>
      </c>
      <c r="AD3288" s="26">
        <v>42083</v>
      </c>
      <c r="AE3288" s="15" t="s">
        <v>874</v>
      </c>
      <c r="AF3288" s="15" t="s">
        <v>24840</v>
      </c>
      <c r="AG3288" s="16">
        <v>1</v>
      </c>
      <c r="AH3288" s="15" t="s">
        <v>24942</v>
      </c>
      <c r="AI3288" s="15" t="s">
        <v>78</v>
      </c>
      <c r="AJ3288" s="15">
        <v>1104.48730469</v>
      </c>
      <c r="AK3288" s="15">
        <v>155.474747474</v>
      </c>
      <c r="AL3288" s="15">
        <v>3105395.05363</v>
      </c>
      <c r="AM3288" s="15">
        <v>1414134.69945</v>
      </c>
      <c r="AN3288" s="19">
        <v>20000</v>
      </c>
      <c r="AO3288" s="19">
        <v>131800</v>
      </c>
      <c r="AP3288" s="19">
        <v>0</v>
      </c>
      <c r="AQ3288" s="19">
        <v>0</v>
      </c>
      <c r="AR3288" s="34">
        <f t="shared" si="665"/>
        <v>151800</v>
      </c>
      <c r="AS3288" s="34">
        <v>45000</v>
      </c>
      <c r="AT3288" s="34">
        <v>3000</v>
      </c>
      <c r="AU3288" s="34">
        <v>37380</v>
      </c>
      <c r="AV3288" s="34">
        <v>0</v>
      </c>
      <c r="AW3288" s="35">
        <f t="shared" si="666"/>
        <v>85380</v>
      </c>
      <c r="AX3288" s="34">
        <f t="shared" si="667"/>
        <v>66420</v>
      </c>
      <c r="AY3288" s="36">
        <v>1.3258000000000001</v>
      </c>
      <c r="AZ3288" s="36">
        <v>2.0265</v>
      </c>
      <c r="BA3288" s="22"/>
      <c r="BB3288" s="19">
        <v>1518</v>
      </c>
      <c r="BC3288" s="34">
        <f t="shared" si="668"/>
        <v>880.59636000000012</v>
      </c>
      <c r="BD3288" s="34">
        <f t="shared" si="669"/>
        <v>1346.0013000000001</v>
      </c>
      <c r="BE3288" s="38">
        <v>3.4819999999999997E-2</v>
      </c>
      <c r="BF3288" s="38">
        <f t="shared" si="662"/>
        <v>3.4819999999999997E-2</v>
      </c>
      <c r="BG3288" s="34">
        <v>30.662365255200001</v>
      </c>
      <c r="BH3288" s="34">
        <v>46.867765265999999</v>
      </c>
      <c r="BI3288" s="34">
        <f t="shared" si="670"/>
        <v>849.93399474480009</v>
      </c>
      <c r="BJ3288" s="34">
        <f t="shared" si="671"/>
        <v>1299.133534734</v>
      </c>
      <c r="BK3288" s="34">
        <v>0</v>
      </c>
      <c r="BL3288" s="34">
        <v>0</v>
      </c>
      <c r="BM3288" s="34">
        <f t="shared" si="672"/>
        <v>0</v>
      </c>
      <c r="BN3288" s="39">
        <f t="shared" si="663"/>
        <v>849.93399474480009</v>
      </c>
      <c r="BO3288" s="39">
        <f t="shared" si="664"/>
        <v>1299.133534734</v>
      </c>
      <c r="BP3288" s="39">
        <f t="shared" si="673"/>
        <v>449.19953998919993</v>
      </c>
    </row>
    <row r="3289" spans="1:68" s="25" customFormat="1" ht="14.25" x14ac:dyDescent="0.2">
      <c r="A3289" s="14">
        <v>2196</v>
      </c>
      <c r="B3289" s="40"/>
      <c r="C3289" s="15"/>
      <c r="D3289" s="16">
        <v>27013</v>
      </c>
      <c r="E3289" s="15" t="s">
        <v>24948</v>
      </c>
      <c r="F3289" s="15" t="s">
        <v>24949</v>
      </c>
      <c r="G3289" s="17" t="s">
        <v>24933</v>
      </c>
      <c r="H3289" s="17" t="s">
        <v>24934</v>
      </c>
      <c r="I3289" s="17" t="s">
        <v>8023</v>
      </c>
      <c r="J3289" s="15" t="s">
        <v>4869</v>
      </c>
      <c r="K3289" s="15" t="s">
        <v>88</v>
      </c>
      <c r="L3289" s="18" t="s">
        <v>24950</v>
      </c>
      <c r="M3289" s="15" t="s">
        <v>24383</v>
      </c>
      <c r="N3289" s="15" t="s">
        <v>24384</v>
      </c>
      <c r="O3289" s="16">
        <v>510</v>
      </c>
      <c r="P3289" s="15" t="s">
        <v>118</v>
      </c>
      <c r="Q3289" s="15">
        <v>18300</v>
      </c>
      <c r="R3289" s="15">
        <v>108900</v>
      </c>
      <c r="S3289" s="15">
        <v>127200</v>
      </c>
      <c r="T3289" s="15">
        <v>0.17</v>
      </c>
      <c r="U3289" s="15" t="s">
        <v>18717</v>
      </c>
      <c r="V3289" s="15" t="s">
        <v>76</v>
      </c>
      <c r="W3289" s="16">
        <v>1</v>
      </c>
      <c r="X3289" s="16">
        <v>1</v>
      </c>
      <c r="Y3289" s="15">
        <v>7446</v>
      </c>
      <c r="Z3289" s="15">
        <v>0.17100000000000001</v>
      </c>
      <c r="AA3289" s="15" t="s">
        <v>24385</v>
      </c>
      <c r="AB3289" s="15" t="s">
        <v>24386</v>
      </c>
      <c r="AC3289" s="15">
        <v>140000</v>
      </c>
      <c r="AD3289" s="26">
        <v>41099</v>
      </c>
      <c r="AE3289" s="15" t="s">
        <v>183</v>
      </c>
      <c r="AF3289" s="15" t="s">
        <v>24951</v>
      </c>
      <c r="AG3289" s="16">
        <v>1</v>
      </c>
      <c r="AH3289" s="15" t="s">
        <v>24952</v>
      </c>
      <c r="AI3289" s="15" t="s">
        <v>78</v>
      </c>
      <c r="AJ3289" s="15">
        <v>7446.44018555</v>
      </c>
      <c r="AK3289" s="15">
        <v>364.20773184400002</v>
      </c>
      <c r="AL3289" s="15">
        <v>3105771.6889599999</v>
      </c>
      <c r="AM3289" s="15">
        <v>1413931.1607600001</v>
      </c>
      <c r="AN3289" s="19">
        <v>18300</v>
      </c>
      <c r="AO3289" s="19">
        <v>108500</v>
      </c>
      <c r="AP3289" s="19">
        <v>0</v>
      </c>
      <c r="AQ3289" s="19">
        <v>300</v>
      </c>
      <c r="AR3289" s="34">
        <f t="shared" si="665"/>
        <v>127100</v>
      </c>
      <c r="AS3289" s="34">
        <v>45000</v>
      </c>
      <c r="AT3289" s="34">
        <v>3000</v>
      </c>
      <c r="AU3289" s="34">
        <v>28630</v>
      </c>
      <c r="AV3289" s="34">
        <v>0</v>
      </c>
      <c r="AW3289" s="35">
        <f t="shared" si="666"/>
        <v>76630</v>
      </c>
      <c r="AX3289" s="34">
        <f t="shared" si="667"/>
        <v>50470</v>
      </c>
      <c r="AY3289" s="36">
        <v>1.3258000000000001</v>
      </c>
      <c r="AZ3289" s="36">
        <v>2.0265</v>
      </c>
      <c r="BA3289" s="22"/>
      <c r="BB3289" s="19">
        <v>1277</v>
      </c>
      <c r="BC3289" s="34">
        <f t="shared" si="668"/>
        <v>669.13126</v>
      </c>
      <c r="BD3289" s="34">
        <f t="shared" si="669"/>
        <v>1022.77455</v>
      </c>
      <c r="BE3289" s="38">
        <v>3.4819999999999997E-2</v>
      </c>
      <c r="BF3289" s="38">
        <f t="shared" ref="BF3289:BF3297" si="674">BE3289</f>
        <v>3.4819999999999997E-2</v>
      </c>
      <c r="BG3289" s="34">
        <v>23.160657405199998</v>
      </c>
      <c r="BH3289" s="34">
        <v>35.401321640999996</v>
      </c>
      <c r="BI3289" s="34">
        <f t="shared" si="670"/>
        <v>645.97060259479997</v>
      </c>
      <c r="BJ3289" s="34">
        <f t="shared" si="671"/>
        <v>987.373228359</v>
      </c>
      <c r="BK3289" s="34">
        <v>0</v>
      </c>
      <c r="BL3289" s="34">
        <v>0</v>
      </c>
      <c r="BM3289" s="34">
        <f t="shared" si="672"/>
        <v>0</v>
      </c>
      <c r="BN3289" s="39">
        <f t="shared" si="663"/>
        <v>645.97060259479997</v>
      </c>
      <c r="BO3289" s="39">
        <f t="shared" si="664"/>
        <v>987.373228359</v>
      </c>
      <c r="BP3289" s="39">
        <f t="shared" si="673"/>
        <v>341.40262576420002</v>
      </c>
    </row>
    <row r="3290" spans="1:68" s="25" customFormat="1" ht="14.25" x14ac:dyDescent="0.2">
      <c r="A3290" s="14">
        <v>2197</v>
      </c>
      <c r="B3290" s="40"/>
      <c r="C3290" s="15"/>
      <c r="D3290" s="16">
        <v>21269</v>
      </c>
      <c r="E3290" s="15" t="s">
        <v>24953</v>
      </c>
      <c r="F3290" s="15" t="s">
        <v>24954</v>
      </c>
      <c r="G3290" s="17" t="s">
        <v>24933</v>
      </c>
      <c r="H3290" s="17" t="s">
        <v>24934</v>
      </c>
      <c r="I3290" s="17" t="s">
        <v>8023</v>
      </c>
      <c r="J3290" s="15" t="s">
        <v>5264</v>
      </c>
      <c r="K3290" s="15" t="s">
        <v>205</v>
      </c>
      <c r="L3290" s="18" t="s">
        <v>24955</v>
      </c>
      <c r="M3290" s="15" t="s">
        <v>24383</v>
      </c>
      <c r="N3290" s="15" t="s">
        <v>24384</v>
      </c>
      <c r="O3290" s="16">
        <v>510</v>
      </c>
      <c r="P3290" s="15" t="s">
        <v>118</v>
      </c>
      <c r="Q3290" s="15">
        <v>18300</v>
      </c>
      <c r="R3290" s="15">
        <v>104900</v>
      </c>
      <c r="S3290" s="15">
        <v>123200</v>
      </c>
      <c r="T3290" s="15">
        <v>0.17</v>
      </c>
      <c r="U3290" s="15" t="s">
        <v>18717</v>
      </c>
      <c r="V3290" s="15" t="s">
        <v>76</v>
      </c>
      <c r="W3290" s="16">
        <v>1</v>
      </c>
      <c r="X3290" s="16">
        <v>0</v>
      </c>
      <c r="Y3290" s="15">
        <v>7449</v>
      </c>
      <c r="Z3290" s="15">
        <v>0.17100000000000001</v>
      </c>
      <c r="AA3290" s="15" t="s">
        <v>24385</v>
      </c>
      <c r="AB3290" s="15" t="s">
        <v>24386</v>
      </c>
      <c r="AC3290" s="15">
        <v>0</v>
      </c>
      <c r="AD3290" s="15"/>
      <c r="AE3290" s="15" t="s">
        <v>874</v>
      </c>
      <c r="AF3290" s="15" t="s">
        <v>24956</v>
      </c>
      <c r="AG3290" s="16">
        <v>1</v>
      </c>
      <c r="AH3290" s="15" t="s">
        <v>24957</v>
      </c>
      <c r="AI3290" s="15" t="s">
        <v>78</v>
      </c>
      <c r="AJ3290" s="15">
        <v>7448.7702636699996</v>
      </c>
      <c r="AK3290" s="15">
        <v>364.282896575</v>
      </c>
      <c r="AL3290" s="15">
        <v>3105833.64732</v>
      </c>
      <c r="AM3290" s="15">
        <v>1413928.88848</v>
      </c>
      <c r="AN3290" s="19">
        <v>18300</v>
      </c>
      <c r="AO3290" s="19">
        <v>104400</v>
      </c>
      <c r="AP3290" s="19">
        <v>0</v>
      </c>
      <c r="AQ3290" s="19">
        <v>0</v>
      </c>
      <c r="AR3290" s="34">
        <f t="shared" si="665"/>
        <v>122700</v>
      </c>
      <c r="AS3290" s="34">
        <v>45000</v>
      </c>
      <c r="AT3290" s="34">
        <v>0</v>
      </c>
      <c r="AU3290" s="34">
        <v>27195</v>
      </c>
      <c r="AV3290" s="34">
        <v>0</v>
      </c>
      <c r="AW3290" s="35">
        <f t="shared" si="666"/>
        <v>72195</v>
      </c>
      <c r="AX3290" s="34">
        <f t="shared" si="667"/>
        <v>50505</v>
      </c>
      <c r="AY3290" s="36">
        <v>1.3258000000000001</v>
      </c>
      <c r="AZ3290" s="36">
        <v>2.0265</v>
      </c>
      <c r="BA3290" s="22"/>
      <c r="BB3290" s="19">
        <v>1227</v>
      </c>
      <c r="BC3290" s="34">
        <f t="shared" si="668"/>
        <v>669.59529000000009</v>
      </c>
      <c r="BD3290" s="34">
        <f t="shared" si="669"/>
        <v>1023.483825</v>
      </c>
      <c r="BE3290" s="38">
        <v>3.4819999999999997E-2</v>
      </c>
      <c r="BF3290" s="38">
        <f t="shared" si="674"/>
        <v>3.4819999999999997E-2</v>
      </c>
      <c r="BG3290" s="34">
        <v>23.315307997800002</v>
      </c>
      <c r="BH3290" s="34">
        <v>35.637706786499997</v>
      </c>
      <c r="BI3290" s="34">
        <f t="shared" si="670"/>
        <v>646.27998200220009</v>
      </c>
      <c r="BJ3290" s="34">
        <f t="shared" si="671"/>
        <v>987.84611821350006</v>
      </c>
      <c r="BK3290" s="34">
        <v>0</v>
      </c>
      <c r="BL3290" s="34">
        <v>0</v>
      </c>
      <c r="BM3290" s="34">
        <f t="shared" si="672"/>
        <v>0</v>
      </c>
      <c r="BN3290" s="39">
        <f t="shared" si="663"/>
        <v>646.27998200220009</v>
      </c>
      <c r="BO3290" s="39">
        <f t="shared" si="664"/>
        <v>987.84611821350006</v>
      </c>
      <c r="BP3290" s="39">
        <f t="shared" si="673"/>
        <v>341.56613621129998</v>
      </c>
    </row>
    <row r="3291" spans="1:68" s="25" customFormat="1" ht="14.25" x14ac:dyDescent="0.2">
      <c r="A3291" s="14">
        <v>2198</v>
      </c>
      <c r="B3291" s="40"/>
      <c r="C3291" s="15"/>
      <c r="D3291" s="16">
        <v>11012</v>
      </c>
      <c r="E3291" s="15" t="s">
        <v>24958</v>
      </c>
      <c r="F3291" s="15" t="s">
        <v>24959</v>
      </c>
      <c r="G3291" s="17" t="s">
        <v>24933</v>
      </c>
      <c r="H3291" s="17" t="s">
        <v>24934</v>
      </c>
      <c r="I3291" s="17" t="s">
        <v>8023</v>
      </c>
      <c r="J3291" s="15" t="s">
        <v>24960</v>
      </c>
      <c r="K3291" s="15" t="s">
        <v>1050</v>
      </c>
      <c r="L3291" s="18" t="s">
        <v>24961</v>
      </c>
      <c r="M3291" s="15" t="s">
        <v>24383</v>
      </c>
      <c r="N3291" s="15" t="s">
        <v>24384</v>
      </c>
      <c r="O3291" s="16">
        <v>510</v>
      </c>
      <c r="P3291" s="15" t="s">
        <v>118</v>
      </c>
      <c r="Q3291" s="15">
        <v>18300</v>
      </c>
      <c r="R3291" s="15">
        <v>116900</v>
      </c>
      <c r="S3291" s="15">
        <v>135200</v>
      </c>
      <c r="T3291" s="15">
        <v>0.17</v>
      </c>
      <c r="U3291" s="15" t="s">
        <v>18717</v>
      </c>
      <c r="V3291" s="15" t="s">
        <v>76</v>
      </c>
      <c r="W3291" s="16">
        <v>1</v>
      </c>
      <c r="X3291" s="16">
        <v>1</v>
      </c>
      <c r="Y3291" s="15">
        <v>7451</v>
      </c>
      <c r="Z3291" s="15">
        <v>0.17100000000000001</v>
      </c>
      <c r="AA3291" s="15" t="s">
        <v>24385</v>
      </c>
      <c r="AB3291" s="15" t="s">
        <v>24386</v>
      </c>
      <c r="AC3291" s="15">
        <v>118000</v>
      </c>
      <c r="AD3291" s="26">
        <v>37754</v>
      </c>
      <c r="AE3291" s="15" t="s">
        <v>119</v>
      </c>
      <c r="AF3291" s="15" t="s">
        <v>119</v>
      </c>
      <c r="AG3291" s="16">
        <v>1</v>
      </c>
      <c r="AH3291" s="15" t="s">
        <v>24962</v>
      </c>
      <c r="AI3291" s="15" t="s">
        <v>78</v>
      </c>
      <c r="AJ3291" s="15">
        <v>7451.0930175800004</v>
      </c>
      <c r="AK3291" s="15">
        <v>364.357793367</v>
      </c>
      <c r="AL3291" s="15">
        <v>3105895.6056900001</v>
      </c>
      <c r="AM3291" s="15">
        <v>1413926.61601</v>
      </c>
      <c r="AN3291" s="19">
        <v>18300</v>
      </c>
      <c r="AO3291" s="19">
        <v>116800</v>
      </c>
      <c r="AP3291" s="19">
        <v>0</v>
      </c>
      <c r="AQ3291" s="19">
        <v>0</v>
      </c>
      <c r="AR3291" s="34">
        <f t="shared" si="665"/>
        <v>135100</v>
      </c>
      <c r="AS3291" s="34">
        <v>45000</v>
      </c>
      <c r="AT3291" s="34">
        <v>0</v>
      </c>
      <c r="AU3291" s="34">
        <v>31535</v>
      </c>
      <c r="AV3291" s="34">
        <v>0</v>
      </c>
      <c r="AW3291" s="35">
        <f t="shared" si="666"/>
        <v>76535</v>
      </c>
      <c r="AX3291" s="34">
        <f t="shared" si="667"/>
        <v>58565</v>
      </c>
      <c r="AY3291" s="36">
        <v>1.3258000000000001</v>
      </c>
      <c r="AZ3291" s="36">
        <v>2.0265</v>
      </c>
      <c r="BA3291" s="22"/>
      <c r="BB3291" s="19">
        <v>1351</v>
      </c>
      <c r="BC3291" s="34">
        <f t="shared" si="668"/>
        <v>776.45477000000005</v>
      </c>
      <c r="BD3291" s="34">
        <f t="shared" si="669"/>
        <v>1186.8197249999998</v>
      </c>
      <c r="BE3291" s="38">
        <v>3.4819999999999997E-2</v>
      </c>
      <c r="BF3291" s="38">
        <f t="shared" si="674"/>
        <v>3.4819999999999997E-2</v>
      </c>
      <c r="BG3291" s="34">
        <v>27.036155091399998</v>
      </c>
      <c r="BH3291" s="34">
        <v>41.325062824499987</v>
      </c>
      <c r="BI3291" s="34">
        <f t="shared" si="670"/>
        <v>749.41861490860003</v>
      </c>
      <c r="BJ3291" s="34">
        <f t="shared" si="671"/>
        <v>1145.4946621754998</v>
      </c>
      <c r="BK3291" s="34">
        <v>0</v>
      </c>
      <c r="BL3291" s="34">
        <v>0</v>
      </c>
      <c r="BM3291" s="34">
        <f t="shared" si="672"/>
        <v>0</v>
      </c>
      <c r="BN3291" s="39">
        <f t="shared" si="663"/>
        <v>749.41861490860003</v>
      </c>
      <c r="BO3291" s="39">
        <f t="shared" si="664"/>
        <v>1145.4946621754998</v>
      </c>
      <c r="BP3291" s="39">
        <f t="shared" si="673"/>
        <v>396.07604726689976</v>
      </c>
    </row>
    <row r="3292" spans="1:68" s="25" customFormat="1" ht="14.25" x14ac:dyDescent="0.2">
      <c r="A3292" s="14">
        <v>2207</v>
      </c>
      <c r="B3292" s="40"/>
      <c r="C3292" s="15"/>
      <c r="D3292" s="16">
        <v>26355</v>
      </c>
      <c r="E3292" s="15" t="s">
        <v>24970</v>
      </c>
      <c r="F3292" s="15" t="s">
        <v>24971</v>
      </c>
      <c r="G3292" s="17" t="s">
        <v>24933</v>
      </c>
      <c r="H3292" s="17" t="s">
        <v>24963</v>
      </c>
      <c r="I3292" s="17" t="s">
        <v>8023</v>
      </c>
      <c r="J3292" s="15" t="s">
        <v>2814</v>
      </c>
      <c r="K3292" s="15" t="s">
        <v>88</v>
      </c>
      <c r="L3292" s="18" t="s">
        <v>24972</v>
      </c>
      <c r="M3292" s="15" t="s">
        <v>24965</v>
      </c>
      <c r="N3292" s="15" t="s">
        <v>24966</v>
      </c>
      <c r="O3292" s="16">
        <v>510</v>
      </c>
      <c r="P3292" s="15" t="s">
        <v>118</v>
      </c>
      <c r="Q3292" s="15">
        <v>30000</v>
      </c>
      <c r="R3292" s="15">
        <v>133000</v>
      </c>
      <c r="S3292" s="15">
        <v>163000</v>
      </c>
      <c r="T3292" s="15">
        <v>0.2</v>
      </c>
      <c r="U3292" s="15" t="s">
        <v>18717</v>
      </c>
      <c r="V3292" s="15" t="s">
        <v>76</v>
      </c>
      <c r="W3292" s="16">
        <v>1</v>
      </c>
      <c r="X3292" s="16">
        <v>1</v>
      </c>
      <c r="Y3292" s="15">
        <v>9274</v>
      </c>
      <c r="Z3292" s="15">
        <v>0.21299999999999999</v>
      </c>
      <c r="AA3292" s="15" t="s">
        <v>24967</v>
      </c>
      <c r="AB3292" s="15" t="s">
        <v>24968</v>
      </c>
      <c r="AC3292" s="15">
        <v>128500</v>
      </c>
      <c r="AD3292" s="26">
        <v>37427</v>
      </c>
      <c r="AE3292" s="15" t="s">
        <v>119</v>
      </c>
      <c r="AF3292" s="15" t="s">
        <v>119</v>
      </c>
      <c r="AG3292" s="16">
        <v>1</v>
      </c>
      <c r="AH3292" s="15" t="s">
        <v>24973</v>
      </c>
      <c r="AI3292" s="15" t="s">
        <v>78</v>
      </c>
      <c r="AJ3292" s="15">
        <v>9273.7255859399993</v>
      </c>
      <c r="AK3292" s="15">
        <v>394.24612334599999</v>
      </c>
      <c r="AL3292" s="15">
        <v>3106174.9935599999</v>
      </c>
      <c r="AM3292" s="15">
        <v>1413798.1194500001</v>
      </c>
      <c r="AN3292" s="19">
        <v>30000</v>
      </c>
      <c r="AO3292" s="19">
        <v>134900</v>
      </c>
      <c r="AP3292" s="19">
        <v>0</v>
      </c>
      <c r="AQ3292" s="19">
        <v>0</v>
      </c>
      <c r="AR3292" s="34">
        <f t="shared" si="665"/>
        <v>164900</v>
      </c>
      <c r="AS3292" s="34">
        <v>45000</v>
      </c>
      <c r="AT3292" s="34">
        <v>3000</v>
      </c>
      <c r="AU3292" s="34">
        <v>41965</v>
      </c>
      <c r="AV3292" s="34">
        <v>0</v>
      </c>
      <c r="AW3292" s="35">
        <f t="shared" si="666"/>
        <v>89965</v>
      </c>
      <c r="AX3292" s="34">
        <f t="shared" si="667"/>
        <v>74935</v>
      </c>
      <c r="AY3292" s="36">
        <v>1.3258000000000001</v>
      </c>
      <c r="AZ3292" s="36">
        <v>2.0265</v>
      </c>
      <c r="BA3292" s="22"/>
      <c r="BB3292" s="19">
        <v>1649</v>
      </c>
      <c r="BC3292" s="34">
        <f t="shared" si="668"/>
        <v>993.48823000000004</v>
      </c>
      <c r="BD3292" s="34">
        <f t="shared" si="669"/>
        <v>1518.557775</v>
      </c>
      <c r="BE3292" s="38">
        <v>3.4819999999999997E-2</v>
      </c>
      <c r="BF3292" s="38">
        <f t="shared" si="674"/>
        <v>3.4819999999999997E-2</v>
      </c>
      <c r="BG3292" s="34">
        <v>34.593260168599997</v>
      </c>
      <c r="BH3292" s="34">
        <v>52.876181725499997</v>
      </c>
      <c r="BI3292" s="34">
        <f t="shared" si="670"/>
        <v>958.89496983140009</v>
      </c>
      <c r="BJ3292" s="34">
        <f t="shared" si="671"/>
        <v>1465.6815932745001</v>
      </c>
      <c r="BK3292" s="34">
        <v>0</v>
      </c>
      <c r="BL3292" s="34">
        <v>0</v>
      </c>
      <c r="BM3292" s="34">
        <f t="shared" si="672"/>
        <v>0</v>
      </c>
      <c r="BN3292" s="39">
        <f t="shared" ref="BN3292:BN3297" si="675">BI3292-BK3292</f>
        <v>958.89496983140009</v>
      </c>
      <c r="BO3292" s="39">
        <f t="shared" ref="BO3292:BO3297" si="676">BJ3292-BL3292</f>
        <v>1465.6815932745001</v>
      </c>
      <c r="BP3292" s="39">
        <f t="shared" si="673"/>
        <v>506.78662344309998</v>
      </c>
    </row>
    <row r="3293" spans="1:68" s="25" customFormat="1" ht="14.25" x14ac:dyDescent="0.2">
      <c r="A3293" s="14">
        <v>2208</v>
      </c>
      <c r="B3293" s="40"/>
      <c r="C3293" s="15"/>
      <c r="D3293" s="16">
        <v>26007</v>
      </c>
      <c r="E3293" s="15" t="s">
        <v>24974</v>
      </c>
      <c r="F3293" s="15" t="s">
        <v>24975</v>
      </c>
      <c r="G3293" s="17" t="s">
        <v>24933</v>
      </c>
      <c r="H3293" s="17" t="s">
        <v>24963</v>
      </c>
      <c r="I3293" s="17" t="s">
        <v>8023</v>
      </c>
      <c r="J3293" s="15" t="s">
        <v>2814</v>
      </c>
      <c r="K3293" s="15" t="s">
        <v>88</v>
      </c>
      <c r="L3293" s="18" t="s">
        <v>24976</v>
      </c>
      <c r="M3293" s="15" t="s">
        <v>24965</v>
      </c>
      <c r="N3293" s="15" t="s">
        <v>24966</v>
      </c>
      <c r="O3293" s="16">
        <v>510</v>
      </c>
      <c r="P3293" s="15" t="s">
        <v>118</v>
      </c>
      <c r="Q3293" s="15">
        <v>30000</v>
      </c>
      <c r="R3293" s="15">
        <v>137200</v>
      </c>
      <c r="S3293" s="15">
        <v>167200</v>
      </c>
      <c r="T3293" s="15">
        <v>0.21</v>
      </c>
      <c r="U3293" s="15" t="s">
        <v>18717</v>
      </c>
      <c r="V3293" s="15" t="s">
        <v>76</v>
      </c>
      <c r="W3293" s="16">
        <v>1</v>
      </c>
      <c r="X3293" s="16">
        <v>1</v>
      </c>
      <c r="Y3293" s="15">
        <v>9380</v>
      </c>
      <c r="Z3293" s="15">
        <v>0.215</v>
      </c>
      <c r="AA3293" s="15" t="s">
        <v>24967</v>
      </c>
      <c r="AB3293" s="15" t="s">
        <v>24968</v>
      </c>
      <c r="AC3293" s="15">
        <v>140000</v>
      </c>
      <c r="AD3293" s="26">
        <v>38331</v>
      </c>
      <c r="AE3293" s="15" t="s">
        <v>119</v>
      </c>
      <c r="AF3293" s="15" t="s">
        <v>119</v>
      </c>
      <c r="AG3293" s="16">
        <v>1</v>
      </c>
      <c r="AH3293" s="15" t="s">
        <v>24977</v>
      </c>
      <c r="AI3293" s="15" t="s">
        <v>78</v>
      </c>
      <c r="AJ3293" s="15">
        <v>9380.1347656300004</v>
      </c>
      <c r="AK3293" s="15">
        <v>395.742641177</v>
      </c>
      <c r="AL3293" s="15">
        <v>3106094.4380399999</v>
      </c>
      <c r="AM3293" s="15">
        <v>1413800.4294499999</v>
      </c>
      <c r="AN3293" s="19">
        <v>30000</v>
      </c>
      <c r="AO3293" s="19">
        <v>138800</v>
      </c>
      <c r="AP3293" s="19">
        <v>0</v>
      </c>
      <c r="AQ3293" s="19">
        <v>0</v>
      </c>
      <c r="AR3293" s="34">
        <f t="shared" si="665"/>
        <v>168800</v>
      </c>
      <c r="AS3293" s="34">
        <v>45000</v>
      </c>
      <c r="AT3293" s="34">
        <v>3000</v>
      </c>
      <c r="AU3293" s="34">
        <v>43330</v>
      </c>
      <c r="AV3293" s="34">
        <v>0</v>
      </c>
      <c r="AW3293" s="35">
        <f t="shared" si="666"/>
        <v>91330</v>
      </c>
      <c r="AX3293" s="34">
        <f t="shared" si="667"/>
        <v>77470</v>
      </c>
      <c r="AY3293" s="36">
        <v>1.3258000000000001</v>
      </c>
      <c r="AZ3293" s="36">
        <v>2.0265</v>
      </c>
      <c r="BA3293" s="22"/>
      <c r="BB3293" s="19">
        <v>1688</v>
      </c>
      <c r="BC3293" s="34">
        <f t="shared" si="668"/>
        <v>1027.0972600000002</v>
      </c>
      <c r="BD3293" s="34">
        <f t="shared" si="669"/>
        <v>1569.9295500000001</v>
      </c>
      <c r="BE3293" s="38">
        <v>3.4819999999999997E-2</v>
      </c>
      <c r="BF3293" s="38">
        <f t="shared" si="674"/>
        <v>3.4819999999999997E-2</v>
      </c>
      <c r="BG3293" s="34">
        <v>35.763526593200005</v>
      </c>
      <c r="BH3293" s="34">
        <v>54.664946930999996</v>
      </c>
      <c r="BI3293" s="34">
        <f t="shared" si="670"/>
        <v>991.33373340680021</v>
      </c>
      <c r="BJ3293" s="34">
        <f t="shared" si="671"/>
        <v>1515.264603069</v>
      </c>
      <c r="BK3293" s="34">
        <v>0</v>
      </c>
      <c r="BL3293" s="34">
        <v>0</v>
      </c>
      <c r="BM3293" s="34">
        <f t="shared" si="672"/>
        <v>0</v>
      </c>
      <c r="BN3293" s="39">
        <f t="shared" si="675"/>
        <v>991.33373340680021</v>
      </c>
      <c r="BO3293" s="39">
        <f t="shared" si="676"/>
        <v>1515.264603069</v>
      </c>
      <c r="BP3293" s="39">
        <f t="shared" si="673"/>
        <v>523.93086966219983</v>
      </c>
    </row>
    <row r="3294" spans="1:68" s="25" customFormat="1" ht="14.25" x14ac:dyDescent="0.2">
      <c r="A3294" s="14">
        <v>2224</v>
      </c>
      <c r="B3294" s="40"/>
      <c r="C3294" s="15"/>
      <c r="D3294" s="16">
        <v>35</v>
      </c>
      <c r="E3294" s="15" t="s">
        <v>24979</v>
      </c>
      <c r="F3294" s="15" t="s">
        <v>24980</v>
      </c>
      <c r="G3294" s="17" t="s">
        <v>24933</v>
      </c>
      <c r="H3294" s="17" t="s">
        <v>24963</v>
      </c>
      <c r="I3294" s="17" t="s">
        <v>8023</v>
      </c>
      <c r="J3294" s="15" t="s">
        <v>2846</v>
      </c>
      <c r="K3294" s="15" t="s">
        <v>88</v>
      </c>
      <c r="L3294" s="18" t="s">
        <v>24981</v>
      </c>
      <c r="M3294" s="15" t="s">
        <v>24965</v>
      </c>
      <c r="N3294" s="15" t="s">
        <v>24966</v>
      </c>
      <c r="O3294" s="16">
        <v>510</v>
      </c>
      <c r="P3294" s="15" t="s">
        <v>118</v>
      </c>
      <c r="Q3294" s="15">
        <v>30000</v>
      </c>
      <c r="R3294" s="15">
        <v>175700</v>
      </c>
      <c r="S3294" s="15">
        <v>205700</v>
      </c>
      <c r="T3294" s="15">
        <v>0.22</v>
      </c>
      <c r="U3294" s="15" t="s">
        <v>18717</v>
      </c>
      <c r="V3294" s="15" t="s">
        <v>76</v>
      </c>
      <c r="W3294" s="16">
        <v>1</v>
      </c>
      <c r="X3294" s="16">
        <v>1</v>
      </c>
      <c r="Y3294" s="15">
        <v>13783</v>
      </c>
      <c r="Z3294" s="15">
        <v>0.316</v>
      </c>
      <c r="AA3294" s="15" t="s">
        <v>24967</v>
      </c>
      <c r="AB3294" s="15" t="s">
        <v>24968</v>
      </c>
      <c r="AC3294" s="15">
        <v>214000</v>
      </c>
      <c r="AD3294" s="26">
        <v>41750</v>
      </c>
      <c r="AE3294" s="15" t="s">
        <v>183</v>
      </c>
      <c r="AF3294" s="15" t="s">
        <v>23902</v>
      </c>
      <c r="AG3294" s="16">
        <v>1</v>
      </c>
      <c r="AH3294" s="15" t="s">
        <v>24982</v>
      </c>
      <c r="AI3294" s="15" t="s">
        <v>78</v>
      </c>
      <c r="AJ3294" s="15">
        <v>13783.076416</v>
      </c>
      <c r="AK3294" s="15">
        <v>517.50224423999998</v>
      </c>
      <c r="AL3294" s="15">
        <v>3106024.0504899998</v>
      </c>
      <c r="AM3294" s="15">
        <v>1413297.3573700001</v>
      </c>
      <c r="AN3294" s="19">
        <v>30000</v>
      </c>
      <c r="AO3294" s="19">
        <v>158800</v>
      </c>
      <c r="AP3294" s="19">
        <v>0</v>
      </c>
      <c r="AQ3294" s="19">
        <v>0</v>
      </c>
      <c r="AR3294" s="34">
        <f t="shared" ref="AR3294:AR3297" si="677">SUM(AN3294:AQ3294)</f>
        <v>188800</v>
      </c>
      <c r="AS3294" s="34">
        <v>45000</v>
      </c>
      <c r="AT3294" s="34">
        <v>3000</v>
      </c>
      <c r="AU3294" s="34">
        <v>50330</v>
      </c>
      <c r="AV3294" s="34">
        <v>24960</v>
      </c>
      <c r="AW3294" s="35">
        <f t="shared" ref="AW3294:AW3297" si="678">SUM(AS3294:AV3294)</f>
        <v>123290</v>
      </c>
      <c r="AX3294" s="34">
        <f t="shared" ref="AX3294:AX3297" si="679">AR3294-AW3294</f>
        <v>65510</v>
      </c>
      <c r="AY3294" s="36">
        <v>1.3258000000000001</v>
      </c>
      <c r="AZ3294" s="36">
        <v>2.0265</v>
      </c>
      <c r="BA3294" s="22"/>
      <c r="BB3294" s="19">
        <v>1888</v>
      </c>
      <c r="BC3294" s="34">
        <f t="shared" ref="BC3294:BC3297" si="680">(AX3294/100)*AY3294</f>
        <v>868.53158000000008</v>
      </c>
      <c r="BD3294" s="34">
        <f t="shared" ref="BD3294:BD3297" si="681">(AX3294/100)*AZ3294</f>
        <v>1327.56015</v>
      </c>
      <c r="BE3294" s="38">
        <v>3.4819999999999997E-2</v>
      </c>
      <c r="BF3294" s="38">
        <f t="shared" si="674"/>
        <v>3.4819999999999997E-2</v>
      </c>
      <c r="BG3294" s="34">
        <v>30.242269615600001</v>
      </c>
      <c r="BH3294" s="34">
        <v>46.225644422999999</v>
      </c>
      <c r="BI3294" s="34">
        <f t="shared" ref="BI3294:BI3297" si="682">BC3294-BG3294</f>
        <v>838.2893103844001</v>
      </c>
      <c r="BJ3294" s="34">
        <f t="shared" ref="BJ3294:BJ3297" si="683">BD3294-BH3294</f>
        <v>1281.3345055770001</v>
      </c>
      <c r="BK3294" s="34">
        <v>0</v>
      </c>
      <c r="BL3294" s="34">
        <v>0</v>
      </c>
      <c r="BM3294" s="34">
        <f t="shared" ref="BM3294:BM3297" si="684">BL3294-BK3294</f>
        <v>0</v>
      </c>
      <c r="BN3294" s="39">
        <f t="shared" si="675"/>
        <v>838.2893103844001</v>
      </c>
      <c r="BO3294" s="39">
        <f t="shared" si="676"/>
        <v>1281.3345055770001</v>
      </c>
      <c r="BP3294" s="39">
        <f t="shared" si="673"/>
        <v>443.04519519259998</v>
      </c>
    </row>
    <row r="3295" spans="1:68" s="25" customFormat="1" ht="14.25" x14ac:dyDescent="0.2">
      <c r="A3295" s="14">
        <v>2225</v>
      </c>
      <c r="B3295" s="40"/>
      <c r="C3295" s="15"/>
      <c r="D3295" s="16">
        <v>27702</v>
      </c>
      <c r="E3295" s="15" t="s">
        <v>24983</v>
      </c>
      <c r="F3295" s="15" t="s">
        <v>24984</v>
      </c>
      <c r="G3295" s="17" t="s">
        <v>24985</v>
      </c>
      <c r="H3295" s="17" t="s">
        <v>24986</v>
      </c>
      <c r="I3295" s="17" t="s">
        <v>8023</v>
      </c>
      <c r="J3295" s="15" t="s">
        <v>220</v>
      </c>
      <c r="K3295" s="15" t="s">
        <v>88</v>
      </c>
      <c r="L3295" s="18" t="s">
        <v>24987</v>
      </c>
      <c r="M3295" s="15" t="s">
        <v>24965</v>
      </c>
      <c r="N3295" s="15" t="s">
        <v>24966</v>
      </c>
      <c r="O3295" s="16">
        <v>510</v>
      </c>
      <c r="P3295" s="15" t="s">
        <v>118</v>
      </c>
      <c r="Q3295" s="15">
        <v>30000</v>
      </c>
      <c r="R3295" s="15">
        <v>175000</v>
      </c>
      <c r="S3295" s="15">
        <v>205000</v>
      </c>
      <c r="T3295" s="15">
        <v>0.2</v>
      </c>
      <c r="U3295" s="15" t="s">
        <v>18717</v>
      </c>
      <c r="V3295" s="15" t="s">
        <v>76</v>
      </c>
      <c r="W3295" s="16">
        <v>1</v>
      </c>
      <c r="X3295" s="16">
        <v>1</v>
      </c>
      <c r="Y3295" s="15">
        <v>11093</v>
      </c>
      <c r="Z3295" s="15">
        <v>0.255</v>
      </c>
      <c r="AA3295" s="15" t="s">
        <v>24967</v>
      </c>
      <c r="AB3295" s="15" t="s">
        <v>24968</v>
      </c>
      <c r="AC3295" s="15">
        <v>204500</v>
      </c>
      <c r="AD3295" s="26">
        <v>41604</v>
      </c>
      <c r="AE3295" s="15" t="s">
        <v>119</v>
      </c>
      <c r="AF3295" s="15" t="s">
        <v>119</v>
      </c>
      <c r="AG3295" s="16">
        <v>1</v>
      </c>
      <c r="AH3295" s="15" t="s">
        <v>24988</v>
      </c>
      <c r="AI3295" s="15" t="s">
        <v>78</v>
      </c>
      <c r="AJ3295" s="15">
        <v>11092.8015137</v>
      </c>
      <c r="AK3295" s="15">
        <v>461.21824628799999</v>
      </c>
      <c r="AL3295" s="15">
        <v>3106070.1217100001</v>
      </c>
      <c r="AM3295" s="15">
        <v>1413395.24092</v>
      </c>
      <c r="AN3295" s="19">
        <v>30000</v>
      </c>
      <c r="AO3295" s="19">
        <v>177600</v>
      </c>
      <c r="AP3295" s="19">
        <v>0</v>
      </c>
      <c r="AQ3295" s="19">
        <v>0</v>
      </c>
      <c r="AR3295" s="34">
        <f t="shared" si="677"/>
        <v>207600</v>
      </c>
      <c r="AS3295" s="34">
        <v>45000</v>
      </c>
      <c r="AT3295" s="34">
        <v>3000</v>
      </c>
      <c r="AU3295" s="34">
        <v>56910</v>
      </c>
      <c r="AV3295" s="34">
        <v>0</v>
      </c>
      <c r="AW3295" s="35">
        <f t="shared" si="678"/>
        <v>104910</v>
      </c>
      <c r="AX3295" s="34">
        <f t="shared" si="679"/>
        <v>102690</v>
      </c>
      <c r="AY3295" s="36">
        <v>1.3258000000000001</v>
      </c>
      <c r="AZ3295" s="36">
        <v>2.0265</v>
      </c>
      <c r="BA3295" s="22"/>
      <c r="BB3295" s="19">
        <v>2076</v>
      </c>
      <c r="BC3295" s="34">
        <f t="shared" si="680"/>
        <v>1361.4640200000001</v>
      </c>
      <c r="BD3295" s="34">
        <f t="shared" si="681"/>
        <v>2081.0128500000001</v>
      </c>
      <c r="BE3295" s="38">
        <v>3.4819999999999997E-2</v>
      </c>
      <c r="BF3295" s="38">
        <f t="shared" si="674"/>
        <v>3.4819999999999997E-2</v>
      </c>
      <c r="BG3295" s="34">
        <v>47.4061771764</v>
      </c>
      <c r="BH3295" s="34">
        <v>72.46086743699999</v>
      </c>
      <c r="BI3295" s="34">
        <f t="shared" si="682"/>
        <v>1314.0578428236001</v>
      </c>
      <c r="BJ3295" s="34">
        <f t="shared" si="683"/>
        <v>2008.5519825630001</v>
      </c>
      <c r="BK3295" s="34">
        <v>0</v>
      </c>
      <c r="BL3295" s="34">
        <v>0</v>
      </c>
      <c r="BM3295" s="34">
        <f t="shared" si="684"/>
        <v>0</v>
      </c>
      <c r="BN3295" s="39">
        <f t="shared" si="675"/>
        <v>1314.0578428236001</v>
      </c>
      <c r="BO3295" s="39">
        <f t="shared" si="676"/>
        <v>2008.5519825630001</v>
      </c>
      <c r="BP3295" s="39">
        <f t="shared" si="673"/>
        <v>694.4941397394</v>
      </c>
    </row>
    <row r="3296" spans="1:68" s="25" customFormat="1" ht="14.25" x14ac:dyDescent="0.2">
      <c r="A3296" s="14">
        <v>2226</v>
      </c>
      <c r="B3296" s="40"/>
      <c r="C3296" s="15"/>
      <c r="D3296" s="16">
        <v>9823</v>
      </c>
      <c r="E3296" s="15" t="s">
        <v>24989</v>
      </c>
      <c r="F3296" s="15" t="s">
        <v>24990</v>
      </c>
      <c r="G3296" s="17" t="s">
        <v>24985</v>
      </c>
      <c r="H3296" s="17" t="s">
        <v>24986</v>
      </c>
      <c r="I3296" s="17" t="s">
        <v>8023</v>
      </c>
      <c r="J3296" s="15" t="s">
        <v>24991</v>
      </c>
      <c r="K3296" s="15" t="s">
        <v>88</v>
      </c>
      <c r="L3296" s="18" t="s">
        <v>24992</v>
      </c>
      <c r="M3296" s="15" t="s">
        <v>24965</v>
      </c>
      <c r="N3296" s="15" t="s">
        <v>24966</v>
      </c>
      <c r="O3296" s="16">
        <v>510</v>
      </c>
      <c r="P3296" s="15" t="s">
        <v>118</v>
      </c>
      <c r="Q3296" s="15">
        <v>30000</v>
      </c>
      <c r="R3296" s="15">
        <v>191500</v>
      </c>
      <c r="S3296" s="15">
        <v>221500</v>
      </c>
      <c r="T3296" s="15">
        <v>0.24</v>
      </c>
      <c r="U3296" s="15" t="s">
        <v>18717</v>
      </c>
      <c r="V3296" s="15" t="s">
        <v>76</v>
      </c>
      <c r="W3296" s="16">
        <v>1</v>
      </c>
      <c r="X3296" s="16">
        <v>0</v>
      </c>
      <c r="Y3296" s="15">
        <v>15833</v>
      </c>
      <c r="Z3296" s="15">
        <v>0.36299999999999999</v>
      </c>
      <c r="AA3296" s="15" t="s">
        <v>24967</v>
      </c>
      <c r="AB3296" s="15" t="s">
        <v>24968</v>
      </c>
      <c r="AC3296" s="15">
        <v>0</v>
      </c>
      <c r="AD3296" s="15"/>
      <c r="AE3296" s="15" t="s">
        <v>956</v>
      </c>
      <c r="AF3296" s="15" t="s">
        <v>24993</v>
      </c>
      <c r="AG3296" s="16">
        <v>1</v>
      </c>
      <c r="AH3296" s="15" t="s">
        <v>24994</v>
      </c>
      <c r="AI3296" s="15" t="s">
        <v>78</v>
      </c>
      <c r="AJ3296" s="15">
        <v>15833.157959</v>
      </c>
      <c r="AK3296" s="15">
        <v>547.88461703999997</v>
      </c>
      <c r="AL3296" s="15">
        <v>3106109.1862599999</v>
      </c>
      <c r="AM3296" s="15">
        <v>1413510.74826</v>
      </c>
      <c r="AN3296" s="19">
        <v>30000</v>
      </c>
      <c r="AO3296" s="19">
        <v>186500</v>
      </c>
      <c r="AP3296" s="19">
        <v>0</v>
      </c>
      <c r="AQ3296" s="19">
        <v>0</v>
      </c>
      <c r="AR3296" s="34">
        <f t="shared" si="677"/>
        <v>216500</v>
      </c>
      <c r="AS3296" s="34">
        <v>45000</v>
      </c>
      <c r="AT3296" s="34">
        <v>0</v>
      </c>
      <c r="AU3296" s="34">
        <v>60025</v>
      </c>
      <c r="AV3296" s="34">
        <v>0</v>
      </c>
      <c r="AW3296" s="35">
        <f t="shared" si="678"/>
        <v>105025</v>
      </c>
      <c r="AX3296" s="34">
        <f t="shared" si="679"/>
        <v>111475</v>
      </c>
      <c r="AY3296" s="36">
        <v>1.3258000000000001</v>
      </c>
      <c r="AZ3296" s="36">
        <v>2.0265</v>
      </c>
      <c r="BA3296" s="22"/>
      <c r="BB3296" s="19">
        <v>2165</v>
      </c>
      <c r="BC3296" s="34">
        <f t="shared" si="680"/>
        <v>1477.9355500000001</v>
      </c>
      <c r="BD3296" s="34">
        <f t="shared" si="681"/>
        <v>2259.0408750000001</v>
      </c>
      <c r="BE3296" s="38">
        <v>3.4819999999999997E-2</v>
      </c>
      <c r="BF3296" s="38">
        <f t="shared" si="674"/>
        <v>3.4819999999999997E-2</v>
      </c>
      <c r="BG3296" s="34">
        <v>51.461715851000001</v>
      </c>
      <c r="BH3296" s="34">
        <v>78.659803267499996</v>
      </c>
      <c r="BI3296" s="34">
        <f t="shared" si="682"/>
        <v>1426.4738341490001</v>
      </c>
      <c r="BJ3296" s="34">
        <f t="shared" si="683"/>
        <v>2180.3810717325</v>
      </c>
      <c r="BK3296" s="34">
        <v>0</v>
      </c>
      <c r="BL3296" s="34">
        <v>15.381071732500004</v>
      </c>
      <c r="BM3296" s="34">
        <f t="shared" si="684"/>
        <v>15.381071732500004</v>
      </c>
      <c r="BN3296" s="39">
        <f t="shared" si="675"/>
        <v>1426.4738341490001</v>
      </c>
      <c r="BO3296" s="39">
        <f t="shared" si="676"/>
        <v>2165</v>
      </c>
      <c r="BP3296" s="39">
        <f t="shared" si="673"/>
        <v>738.52616585099986</v>
      </c>
    </row>
    <row r="3297" spans="1:69" s="25" customFormat="1" ht="14.25" x14ac:dyDescent="0.2">
      <c r="A3297" s="14">
        <v>2227</v>
      </c>
      <c r="B3297" s="40"/>
      <c r="C3297" s="15"/>
      <c r="D3297" s="16">
        <v>6777</v>
      </c>
      <c r="E3297" s="15" t="s">
        <v>24995</v>
      </c>
      <c r="F3297" s="15" t="s">
        <v>24996</v>
      </c>
      <c r="G3297" s="17" t="s">
        <v>24985</v>
      </c>
      <c r="H3297" s="17" t="s">
        <v>24986</v>
      </c>
      <c r="I3297" s="17" t="s">
        <v>8023</v>
      </c>
      <c r="J3297" s="15" t="s">
        <v>24991</v>
      </c>
      <c r="K3297" s="15" t="s">
        <v>88</v>
      </c>
      <c r="L3297" s="18" t="s">
        <v>24997</v>
      </c>
      <c r="M3297" s="15" t="s">
        <v>24965</v>
      </c>
      <c r="N3297" s="15" t="s">
        <v>24966</v>
      </c>
      <c r="O3297" s="16">
        <v>510</v>
      </c>
      <c r="P3297" s="15" t="s">
        <v>118</v>
      </c>
      <c r="Q3297" s="15">
        <v>30000</v>
      </c>
      <c r="R3297" s="15">
        <v>130000</v>
      </c>
      <c r="S3297" s="15">
        <v>160000</v>
      </c>
      <c r="T3297" s="15">
        <v>0.28999999999999998</v>
      </c>
      <c r="U3297" s="15" t="s">
        <v>18717</v>
      </c>
      <c r="V3297" s="15" t="s">
        <v>76</v>
      </c>
      <c r="W3297" s="16">
        <v>1</v>
      </c>
      <c r="X3297" s="16">
        <v>1</v>
      </c>
      <c r="Y3297" s="15">
        <v>12100</v>
      </c>
      <c r="Z3297" s="15">
        <v>0.27800000000000002</v>
      </c>
      <c r="AA3297" s="15" t="s">
        <v>24967</v>
      </c>
      <c r="AB3297" s="15" t="s">
        <v>24968</v>
      </c>
      <c r="AC3297" s="15">
        <v>134000</v>
      </c>
      <c r="AD3297" s="26">
        <v>37753</v>
      </c>
      <c r="AE3297" s="15" t="s">
        <v>119</v>
      </c>
      <c r="AF3297" s="15" t="s">
        <v>119</v>
      </c>
      <c r="AG3297" s="16">
        <v>1</v>
      </c>
      <c r="AH3297" s="15" t="s">
        <v>24998</v>
      </c>
      <c r="AI3297" s="15" t="s">
        <v>78</v>
      </c>
      <c r="AJ3297" s="15">
        <v>12099.7915039</v>
      </c>
      <c r="AK3297" s="15">
        <v>489.339983727</v>
      </c>
      <c r="AL3297" s="15">
        <v>3106017.17618</v>
      </c>
      <c r="AM3297" s="15">
        <v>1413540.4643000001</v>
      </c>
      <c r="AN3297" s="19">
        <v>30000</v>
      </c>
      <c r="AO3297" s="19">
        <v>131500</v>
      </c>
      <c r="AP3297" s="19">
        <v>0</v>
      </c>
      <c r="AQ3297" s="19">
        <v>0</v>
      </c>
      <c r="AR3297" s="34">
        <f t="shared" si="677"/>
        <v>161500</v>
      </c>
      <c r="AS3297" s="34">
        <v>45000</v>
      </c>
      <c r="AT3297" s="34">
        <v>3000</v>
      </c>
      <c r="AU3297" s="34">
        <v>40775</v>
      </c>
      <c r="AV3297" s="34">
        <v>0</v>
      </c>
      <c r="AW3297" s="35">
        <f t="shared" si="678"/>
        <v>88775</v>
      </c>
      <c r="AX3297" s="34">
        <f t="shared" si="679"/>
        <v>72725</v>
      </c>
      <c r="AY3297" s="36">
        <v>1.3258000000000001</v>
      </c>
      <c r="AZ3297" s="36">
        <v>2.0265</v>
      </c>
      <c r="BA3297" s="22"/>
      <c r="BB3297" s="19">
        <v>1615</v>
      </c>
      <c r="BC3297" s="34">
        <f t="shared" si="680"/>
        <v>964.18805000000009</v>
      </c>
      <c r="BD3297" s="34">
        <f t="shared" si="681"/>
        <v>1473.772125</v>
      </c>
      <c r="BE3297" s="38">
        <v>3.4819999999999997E-2</v>
      </c>
      <c r="BF3297" s="38">
        <f t="shared" si="674"/>
        <v>3.4819999999999997E-2</v>
      </c>
      <c r="BG3297" s="34">
        <v>33.573027901000003</v>
      </c>
      <c r="BH3297" s="34">
        <v>51.316745392499996</v>
      </c>
      <c r="BI3297" s="34">
        <f t="shared" si="682"/>
        <v>930.61502209900004</v>
      </c>
      <c r="BJ3297" s="34">
        <f t="shared" si="683"/>
        <v>1422.4553796074999</v>
      </c>
      <c r="BK3297" s="34">
        <v>0</v>
      </c>
      <c r="BL3297" s="34">
        <v>0</v>
      </c>
      <c r="BM3297" s="34">
        <f t="shared" si="684"/>
        <v>0</v>
      </c>
      <c r="BN3297" s="39">
        <f t="shared" si="675"/>
        <v>930.61502209900004</v>
      </c>
      <c r="BO3297" s="39">
        <f t="shared" si="676"/>
        <v>1422.4553796074999</v>
      </c>
      <c r="BP3297" s="39">
        <f t="shared" si="673"/>
        <v>491.84035750849989</v>
      </c>
    </row>
    <row r="3298" spans="1:69" s="25" customFormat="1" ht="14.25" x14ac:dyDescent="0.2">
      <c r="A3298" s="14">
        <v>2285</v>
      </c>
      <c r="B3298" s="40"/>
      <c r="C3298" s="15"/>
      <c r="D3298" s="16">
        <v>2819</v>
      </c>
      <c r="E3298" s="15" t="s">
        <v>25004</v>
      </c>
      <c r="F3298" s="15" t="s">
        <v>25005</v>
      </c>
      <c r="G3298" s="17" t="s">
        <v>24985</v>
      </c>
      <c r="H3298" s="17" t="s">
        <v>25006</v>
      </c>
      <c r="I3298" s="17" t="s">
        <v>8023</v>
      </c>
      <c r="J3298" s="15" t="s">
        <v>25007</v>
      </c>
      <c r="K3298" s="15" t="s">
        <v>1635</v>
      </c>
      <c r="L3298" s="18" t="s">
        <v>25008</v>
      </c>
      <c r="M3298" s="15" t="s">
        <v>24383</v>
      </c>
      <c r="N3298" s="15" t="s">
        <v>24384</v>
      </c>
      <c r="O3298" s="16">
        <v>510</v>
      </c>
      <c r="P3298" s="15" t="s">
        <v>118</v>
      </c>
      <c r="Q3298" s="15">
        <v>23600</v>
      </c>
      <c r="R3298" s="15">
        <v>119600</v>
      </c>
      <c r="S3298" s="15">
        <v>143200</v>
      </c>
      <c r="T3298" s="15">
        <v>0.24</v>
      </c>
      <c r="U3298" s="15" t="s">
        <v>18717</v>
      </c>
      <c r="V3298" s="15" t="s">
        <v>76</v>
      </c>
      <c r="W3298" s="16">
        <v>1</v>
      </c>
      <c r="X3298" s="16">
        <v>0</v>
      </c>
      <c r="Y3298" s="15">
        <v>10018</v>
      </c>
      <c r="Z3298" s="15">
        <v>0.23</v>
      </c>
      <c r="AA3298" s="15" t="s">
        <v>24494</v>
      </c>
      <c r="AB3298" s="15" t="s">
        <v>24495</v>
      </c>
      <c r="AC3298" s="15">
        <v>0</v>
      </c>
      <c r="AD3298" s="15"/>
      <c r="AE3298" s="15" t="s">
        <v>1555</v>
      </c>
      <c r="AF3298" s="15" t="s">
        <v>25009</v>
      </c>
      <c r="AG3298" s="16">
        <v>1</v>
      </c>
      <c r="AH3298" s="15" t="s">
        <v>25010</v>
      </c>
      <c r="AI3298" s="15" t="s">
        <v>78</v>
      </c>
      <c r="AJ3298" s="15">
        <v>10018.0776367</v>
      </c>
      <c r="AK3298" s="15">
        <v>419.79894087899999</v>
      </c>
      <c r="AL3298" s="15">
        <v>3106487.4660399999</v>
      </c>
      <c r="AM3298" s="15">
        <v>1414036.7028000001</v>
      </c>
      <c r="AN3298" s="19">
        <v>23600</v>
      </c>
      <c r="AO3298" s="19">
        <v>116500</v>
      </c>
      <c r="AP3298" s="19">
        <v>0</v>
      </c>
      <c r="AQ3298" s="19">
        <v>0</v>
      </c>
      <c r="AR3298" s="34">
        <v>140100</v>
      </c>
      <c r="AS3298" s="34">
        <v>45000</v>
      </c>
      <c r="AT3298" s="34">
        <v>3000</v>
      </c>
      <c r="AU3298" s="34">
        <v>33285</v>
      </c>
      <c r="AV3298" s="34">
        <v>0</v>
      </c>
      <c r="AW3298" s="35">
        <v>81285</v>
      </c>
      <c r="AX3298" s="34">
        <v>58815</v>
      </c>
      <c r="AY3298" s="36">
        <v>1.3258000000000001</v>
      </c>
      <c r="AZ3298" s="36">
        <v>2.0265</v>
      </c>
      <c r="BA3298" s="22"/>
      <c r="BB3298" s="19">
        <v>1401</v>
      </c>
      <c r="BC3298" s="34">
        <v>779.76927000000001</v>
      </c>
      <c r="BD3298" s="34">
        <v>1191.8859749999999</v>
      </c>
      <c r="BE3298" s="38">
        <v>3.4819999999999997E-2</v>
      </c>
      <c r="BF3298" s="38">
        <v>3.4819999999999997E-2</v>
      </c>
      <c r="BG3298" s="34">
        <v>27.151565981399997</v>
      </c>
      <c r="BH3298" s="34">
        <v>41.501469649499995</v>
      </c>
      <c r="BI3298" s="34">
        <v>752.61770401859997</v>
      </c>
      <c r="BJ3298" s="34">
        <v>1150.3845053504999</v>
      </c>
      <c r="BK3298" s="34">
        <v>0</v>
      </c>
      <c r="BL3298" s="34">
        <v>0</v>
      </c>
      <c r="BM3298" s="34">
        <v>0</v>
      </c>
      <c r="BN3298" s="39">
        <v>752.61770401859997</v>
      </c>
      <c r="BO3298" s="39">
        <v>1150.3845053504999</v>
      </c>
      <c r="BP3298" s="39">
        <v>397.76680133189996</v>
      </c>
    </row>
    <row r="3299" spans="1:69" s="25" customFormat="1" ht="14.25" x14ac:dyDescent="0.2">
      <c r="A3299" s="14">
        <v>2286</v>
      </c>
      <c r="B3299" s="40"/>
      <c r="C3299" s="15"/>
      <c r="D3299" s="16">
        <v>27445</v>
      </c>
      <c r="E3299" s="15" t="s">
        <v>25011</v>
      </c>
      <c r="F3299" s="15" t="s">
        <v>25012</v>
      </c>
      <c r="G3299" s="17" t="s">
        <v>24985</v>
      </c>
      <c r="H3299" s="17" t="s">
        <v>25006</v>
      </c>
      <c r="I3299" s="17" t="s">
        <v>8023</v>
      </c>
      <c r="J3299" s="15" t="s">
        <v>1640</v>
      </c>
      <c r="K3299" s="15" t="s">
        <v>86</v>
      </c>
      <c r="L3299" s="18" t="s">
        <v>25013</v>
      </c>
      <c r="M3299" s="15" t="s">
        <v>24383</v>
      </c>
      <c r="N3299" s="15" t="s">
        <v>24384</v>
      </c>
      <c r="O3299" s="16">
        <v>510</v>
      </c>
      <c r="P3299" s="15" t="s">
        <v>118</v>
      </c>
      <c r="Q3299" s="15">
        <v>21600</v>
      </c>
      <c r="R3299" s="15">
        <v>84600</v>
      </c>
      <c r="S3299" s="15">
        <v>106200</v>
      </c>
      <c r="T3299" s="15">
        <v>0.22</v>
      </c>
      <c r="U3299" s="15" t="s">
        <v>18717</v>
      </c>
      <c r="V3299" s="15" t="s">
        <v>76</v>
      </c>
      <c r="W3299" s="16">
        <v>1</v>
      </c>
      <c r="X3299" s="16">
        <v>1</v>
      </c>
      <c r="Y3299" s="15">
        <v>9439</v>
      </c>
      <c r="Z3299" s="15">
        <v>0.217</v>
      </c>
      <c r="AA3299" s="15" t="s">
        <v>24494</v>
      </c>
      <c r="AB3299" s="15" t="s">
        <v>24495</v>
      </c>
      <c r="AC3299" s="15">
        <v>96153</v>
      </c>
      <c r="AD3299" s="26">
        <v>38583</v>
      </c>
      <c r="AE3299" s="15" t="s">
        <v>119</v>
      </c>
      <c r="AF3299" s="15" t="s">
        <v>119</v>
      </c>
      <c r="AG3299" s="16">
        <v>1</v>
      </c>
      <c r="AH3299" s="15" t="s">
        <v>25014</v>
      </c>
      <c r="AI3299" s="15" t="s">
        <v>78</v>
      </c>
      <c r="AJ3299" s="15">
        <v>9439.3378906300004</v>
      </c>
      <c r="AK3299" s="15">
        <v>423.48541836700002</v>
      </c>
      <c r="AL3299" s="15">
        <v>3106521.6630099998</v>
      </c>
      <c r="AM3299" s="15">
        <v>1413935.44025</v>
      </c>
      <c r="AN3299" s="19">
        <v>21600</v>
      </c>
      <c r="AO3299" s="19">
        <v>82300</v>
      </c>
      <c r="AP3299" s="19">
        <v>0</v>
      </c>
      <c r="AQ3299" s="19">
        <v>0</v>
      </c>
      <c r="AR3299" s="34">
        <v>103900</v>
      </c>
      <c r="AS3299" s="34">
        <v>45000</v>
      </c>
      <c r="AT3299" s="34">
        <v>3000</v>
      </c>
      <c r="AU3299" s="34">
        <v>20615</v>
      </c>
      <c r="AV3299" s="34">
        <v>0</v>
      </c>
      <c r="AW3299" s="35">
        <v>68615</v>
      </c>
      <c r="AX3299" s="34">
        <v>35285</v>
      </c>
      <c r="AY3299" s="36">
        <v>1.3258000000000001</v>
      </c>
      <c r="AZ3299" s="36">
        <v>2.0265</v>
      </c>
      <c r="BA3299" s="22"/>
      <c r="BB3299" s="19">
        <v>1039</v>
      </c>
      <c r="BC3299" s="34">
        <v>467.80853000000008</v>
      </c>
      <c r="BD3299" s="34">
        <v>715.05052499999999</v>
      </c>
      <c r="BE3299" s="38">
        <v>3.4819999999999997E-2</v>
      </c>
      <c r="BF3299" s="38">
        <v>3.4819999999999997E-2</v>
      </c>
      <c r="BG3299" s="34">
        <v>16.289093014600002</v>
      </c>
      <c r="BH3299" s="34">
        <v>24.898059280499997</v>
      </c>
      <c r="BI3299" s="34">
        <v>451.51943698540009</v>
      </c>
      <c r="BJ3299" s="34">
        <v>690.15246571950001</v>
      </c>
      <c r="BK3299" s="34">
        <v>0</v>
      </c>
      <c r="BL3299" s="34">
        <v>0</v>
      </c>
      <c r="BM3299" s="34">
        <v>0</v>
      </c>
      <c r="BN3299" s="39">
        <v>451.51943698540009</v>
      </c>
      <c r="BO3299" s="39">
        <v>690.15246571950001</v>
      </c>
      <c r="BP3299" s="39">
        <v>238.63302873409992</v>
      </c>
    </row>
    <row r="3300" spans="1:69" s="25" customFormat="1" ht="14.25" x14ac:dyDescent="0.2">
      <c r="A3300" s="14">
        <v>2339</v>
      </c>
      <c r="B3300" s="40"/>
      <c r="C3300" s="15"/>
      <c r="D3300" s="16">
        <v>3567</v>
      </c>
      <c r="E3300" s="15" t="s">
        <v>25015</v>
      </c>
      <c r="F3300" s="15" t="s">
        <v>25016</v>
      </c>
      <c r="G3300" s="17" t="s">
        <v>25017</v>
      </c>
      <c r="H3300" s="17" t="s">
        <v>24934</v>
      </c>
      <c r="I3300" s="17" t="s">
        <v>8023</v>
      </c>
      <c r="J3300" s="15" t="s">
        <v>25018</v>
      </c>
      <c r="K3300" s="15" t="s">
        <v>1050</v>
      </c>
      <c r="L3300" s="18" t="s">
        <v>25019</v>
      </c>
      <c r="M3300" s="15" t="s">
        <v>24440</v>
      </c>
      <c r="N3300" s="15" t="s">
        <v>24441</v>
      </c>
      <c r="O3300" s="16">
        <v>511</v>
      </c>
      <c r="P3300" s="15" t="s">
        <v>569</v>
      </c>
      <c r="Q3300" s="15">
        <v>49500</v>
      </c>
      <c r="R3300" s="15">
        <v>176700</v>
      </c>
      <c r="S3300" s="15">
        <v>226200</v>
      </c>
      <c r="T3300" s="15">
        <v>2</v>
      </c>
      <c r="U3300" s="15" t="s">
        <v>18717</v>
      </c>
      <c r="V3300" s="15" t="s">
        <v>76</v>
      </c>
      <c r="W3300" s="16">
        <v>1</v>
      </c>
      <c r="X3300" s="16">
        <v>0</v>
      </c>
      <c r="Y3300" s="15">
        <v>82338</v>
      </c>
      <c r="Z3300" s="15">
        <v>1.89</v>
      </c>
      <c r="AA3300" s="15" t="s">
        <v>78</v>
      </c>
      <c r="AB3300" s="15" t="s">
        <v>78</v>
      </c>
      <c r="AC3300" s="15">
        <v>0</v>
      </c>
      <c r="AD3300" s="15"/>
      <c r="AE3300" s="15" t="s">
        <v>183</v>
      </c>
      <c r="AF3300" s="15" t="s">
        <v>25020</v>
      </c>
      <c r="AG3300" s="16">
        <v>1</v>
      </c>
      <c r="AH3300" s="15" t="s">
        <v>25021</v>
      </c>
      <c r="AI3300" s="15" t="s">
        <v>78</v>
      </c>
      <c r="AJ3300" s="15">
        <v>82337.771728499996</v>
      </c>
      <c r="AK3300" s="15">
        <v>1537.9315799599999</v>
      </c>
      <c r="AL3300" s="15">
        <v>3106917.0598300002</v>
      </c>
      <c r="AM3300" s="15">
        <v>1413894.0039599999</v>
      </c>
      <c r="AN3300" s="19">
        <v>45000</v>
      </c>
      <c r="AO3300" s="19">
        <v>153800</v>
      </c>
      <c r="AP3300" s="19">
        <v>4500</v>
      </c>
      <c r="AQ3300" s="19">
        <v>27300</v>
      </c>
      <c r="AR3300" s="34">
        <v>230600</v>
      </c>
      <c r="AS3300" s="34">
        <v>45000</v>
      </c>
      <c r="AT3300" s="34">
        <v>3000</v>
      </c>
      <c r="AU3300" s="34">
        <v>53830</v>
      </c>
      <c r="AV3300" s="34">
        <v>0</v>
      </c>
      <c r="AW3300" s="35">
        <v>101830</v>
      </c>
      <c r="AX3300" s="34">
        <v>128770</v>
      </c>
      <c r="AY3300" s="36">
        <v>1.3258000000000001</v>
      </c>
      <c r="AZ3300" s="36">
        <v>2.0265</v>
      </c>
      <c r="BA3300" s="22"/>
      <c r="BB3300" s="19">
        <v>2942</v>
      </c>
      <c r="BC3300" s="34">
        <v>1707.2326600000001</v>
      </c>
      <c r="BD3300" s="34">
        <v>2609.52405</v>
      </c>
      <c r="BE3300" s="38">
        <v>3.4819999999999997E-2</v>
      </c>
      <c r="BF3300" s="38">
        <v>3.4819999999999997E-2</v>
      </c>
      <c r="BG3300" s="34">
        <v>44.765576013200004</v>
      </c>
      <c r="BH3300" s="34">
        <v>68.424679280999996</v>
      </c>
      <c r="BI3300" s="34">
        <v>1662.4670839868002</v>
      </c>
      <c r="BJ3300" s="34">
        <v>2541.099370719</v>
      </c>
      <c r="BK3300" s="34">
        <v>0</v>
      </c>
      <c r="BL3300" s="34">
        <v>0</v>
      </c>
      <c r="BM3300" s="34">
        <v>0</v>
      </c>
      <c r="BN3300" s="39">
        <v>1662.4670839868002</v>
      </c>
      <c r="BO3300" s="39">
        <v>2541.099370719</v>
      </c>
      <c r="BP3300" s="39">
        <v>878.63228673219987</v>
      </c>
    </row>
    <row r="3301" spans="1:69" s="25" customFormat="1" ht="14.25" x14ac:dyDescent="0.2">
      <c r="A3301" s="14">
        <v>2340</v>
      </c>
      <c r="B3301" s="40"/>
      <c r="C3301" s="15"/>
      <c r="D3301" s="16">
        <v>33757</v>
      </c>
      <c r="E3301" s="15" t="s">
        <v>25022</v>
      </c>
      <c r="F3301" s="15" t="s">
        <v>25023</v>
      </c>
      <c r="G3301" s="17" t="s">
        <v>25017</v>
      </c>
      <c r="H3301" s="17" t="s">
        <v>24934</v>
      </c>
      <c r="I3301" s="17" t="s">
        <v>8023</v>
      </c>
      <c r="J3301" s="15" t="s">
        <v>25024</v>
      </c>
      <c r="K3301" s="15" t="s">
        <v>88</v>
      </c>
      <c r="L3301" s="18" t="s">
        <v>25025</v>
      </c>
      <c r="M3301" s="15" t="s">
        <v>25000</v>
      </c>
      <c r="N3301" s="15" t="s">
        <v>25001</v>
      </c>
      <c r="O3301" s="16">
        <v>510</v>
      </c>
      <c r="P3301" s="15" t="s">
        <v>118</v>
      </c>
      <c r="Q3301" s="15">
        <v>30000</v>
      </c>
      <c r="R3301" s="15">
        <v>213400</v>
      </c>
      <c r="S3301" s="15">
        <v>243400</v>
      </c>
      <c r="T3301" s="15">
        <v>0.38</v>
      </c>
      <c r="U3301" s="15" t="s">
        <v>18717</v>
      </c>
      <c r="V3301" s="15" t="s">
        <v>76</v>
      </c>
      <c r="W3301" s="16">
        <v>1</v>
      </c>
      <c r="X3301" s="16">
        <v>0</v>
      </c>
      <c r="Y3301" s="15">
        <v>17410</v>
      </c>
      <c r="Z3301" s="15">
        <v>0.4</v>
      </c>
      <c r="AA3301" s="15" t="s">
        <v>78</v>
      </c>
      <c r="AB3301" s="15" t="s">
        <v>78</v>
      </c>
      <c r="AC3301" s="15">
        <v>0</v>
      </c>
      <c r="AD3301" s="15"/>
      <c r="AE3301" s="15" t="s">
        <v>956</v>
      </c>
      <c r="AF3301" s="15" t="s">
        <v>25026</v>
      </c>
      <c r="AG3301" s="16">
        <v>1</v>
      </c>
      <c r="AH3301" s="15" t="s">
        <v>25027</v>
      </c>
      <c r="AI3301" s="15" t="s">
        <v>78</v>
      </c>
      <c r="AJ3301" s="15">
        <v>17409.9396973</v>
      </c>
      <c r="AK3301" s="15">
        <v>550.03617378000001</v>
      </c>
      <c r="AL3301" s="15">
        <v>3106699.4151499998</v>
      </c>
      <c r="AM3301" s="15">
        <v>1412453.8085099999</v>
      </c>
      <c r="AN3301" s="19">
        <v>30000</v>
      </c>
      <c r="AO3301" s="19">
        <v>195100</v>
      </c>
      <c r="AP3301" s="19">
        <v>0</v>
      </c>
      <c r="AQ3301" s="19">
        <v>0</v>
      </c>
      <c r="AR3301" s="34">
        <v>225100</v>
      </c>
      <c r="AS3301" s="34">
        <v>45000</v>
      </c>
      <c r="AT3301" s="34">
        <v>3000</v>
      </c>
      <c r="AU3301" s="34">
        <v>63035</v>
      </c>
      <c r="AV3301" s="34">
        <v>0</v>
      </c>
      <c r="AW3301" s="35">
        <v>111035</v>
      </c>
      <c r="AX3301" s="34">
        <v>114065</v>
      </c>
      <c r="AY3301" s="36">
        <v>1.3258000000000001</v>
      </c>
      <c r="AZ3301" s="36">
        <v>2.0265</v>
      </c>
      <c r="BA3301" s="22"/>
      <c r="BB3301" s="19">
        <v>2251</v>
      </c>
      <c r="BC3301" s="34">
        <v>1512.2737700000002</v>
      </c>
      <c r="BD3301" s="34">
        <v>2311.5272250000003</v>
      </c>
      <c r="BE3301" s="38">
        <v>3.4819999999999997E-2</v>
      </c>
      <c r="BF3301" s="38">
        <v>3.4819999999999997E-2</v>
      </c>
      <c r="BG3301" s="34">
        <v>52.657372671400005</v>
      </c>
      <c r="BH3301" s="34">
        <v>80.487377974500006</v>
      </c>
      <c r="BI3301" s="34">
        <v>1459.6163973286002</v>
      </c>
      <c r="BJ3301" s="34">
        <v>2231.0398470255004</v>
      </c>
      <c r="BK3301" s="34">
        <v>0</v>
      </c>
      <c r="BL3301" s="34">
        <v>0</v>
      </c>
      <c r="BM3301" s="34">
        <v>0</v>
      </c>
      <c r="BN3301" s="39">
        <v>1459.6163973286002</v>
      </c>
      <c r="BO3301" s="39">
        <v>2231.0398470255004</v>
      </c>
      <c r="BP3301" s="39">
        <v>771.42344969690021</v>
      </c>
    </row>
    <row r="3302" spans="1:69" s="25" customFormat="1" ht="14.25" x14ac:dyDescent="0.2">
      <c r="A3302" s="14">
        <v>2341</v>
      </c>
      <c r="B3302" s="40"/>
      <c r="C3302" s="15"/>
      <c r="D3302" s="16">
        <v>15908</v>
      </c>
      <c r="E3302" s="15" t="s">
        <v>25028</v>
      </c>
      <c r="F3302" s="15" t="s">
        <v>25029</v>
      </c>
      <c r="G3302" s="17" t="s">
        <v>25017</v>
      </c>
      <c r="H3302" s="17" t="s">
        <v>24934</v>
      </c>
      <c r="I3302" s="17" t="s">
        <v>8023</v>
      </c>
      <c r="J3302" s="15" t="s">
        <v>5264</v>
      </c>
      <c r="K3302" s="15" t="s">
        <v>205</v>
      </c>
      <c r="L3302" s="18" t="s">
        <v>25030</v>
      </c>
      <c r="M3302" s="15" t="s">
        <v>25000</v>
      </c>
      <c r="N3302" s="15" t="s">
        <v>25001</v>
      </c>
      <c r="O3302" s="16">
        <v>510</v>
      </c>
      <c r="P3302" s="15" t="s">
        <v>118</v>
      </c>
      <c r="Q3302" s="15">
        <v>30000</v>
      </c>
      <c r="R3302" s="15">
        <v>156000</v>
      </c>
      <c r="S3302" s="15">
        <v>186000</v>
      </c>
      <c r="T3302" s="15">
        <v>0.38</v>
      </c>
      <c r="U3302" s="15" t="s">
        <v>18717</v>
      </c>
      <c r="V3302" s="15" t="s">
        <v>76</v>
      </c>
      <c r="W3302" s="16">
        <v>1</v>
      </c>
      <c r="X3302" s="16">
        <v>1</v>
      </c>
      <c r="Y3302" s="15">
        <v>17438</v>
      </c>
      <c r="Z3302" s="15">
        <v>0.4</v>
      </c>
      <c r="AA3302" s="15" t="s">
        <v>78</v>
      </c>
      <c r="AB3302" s="15" t="s">
        <v>78</v>
      </c>
      <c r="AC3302" s="15">
        <v>149000</v>
      </c>
      <c r="AD3302" s="26">
        <v>37581</v>
      </c>
      <c r="AE3302" s="15" t="s">
        <v>183</v>
      </c>
      <c r="AF3302" s="15" t="s">
        <v>22205</v>
      </c>
      <c r="AG3302" s="16">
        <v>1</v>
      </c>
      <c r="AH3302" s="15" t="s">
        <v>25031</v>
      </c>
      <c r="AI3302" s="15" t="s">
        <v>78</v>
      </c>
      <c r="AJ3302" s="15">
        <v>17438.013916</v>
      </c>
      <c r="AK3302" s="15">
        <v>547.96239877599999</v>
      </c>
      <c r="AL3302" s="15">
        <v>3106798.9932400002</v>
      </c>
      <c r="AM3302" s="15">
        <v>1412447.54051</v>
      </c>
      <c r="AN3302" s="19">
        <v>30000</v>
      </c>
      <c r="AO3302" s="19">
        <v>127800</v>
      </c>
      <c r="AP3302" s="19">
        <v>0</v>
      </c>
      <c r="AQ3302" s="19">
        <v>16000</v>
      </c>
      <c r="AR3302" s="34">
        <v>173800</v>
      </c>
      <c r="AS3302" s="34">
        <v>45000</v>
      </c>
      <c r="AT3302" s="34">
        <v>0</v>
      </c>
      <c r="AU3302" s="34">
        <v>39480</v>
      </c>
      <c r="AV3302" s="34">
        <v>12480</v>
      </c>
      <c r="AW3302" s="35">
        <v>96960</v>
      </c>
      <c r="AX3302" s="34">
        <v>76840</v>
      </c>
      <c r="AY3302" s="36">
        <v>1.3258000000000001</v>
      </c>
      <c r="AZ3302" s="36">
        <v>2.0265</v>
      </c>
      <c r="BA3302" s="22"/>
      <c r="BB3302" s="19">
        <v>2058</v>
      </c>
      <c r="BC3302" s="34">
        <v>1018.74472</v>
      </c>
      <c r="BD3302" s="34">
        <v>1557.1625999999999</v>
      </c>
      <c r="BE3302" s="38">
        <v>3.4819999999999997E-2</v>
      </c>
      <c r="BF3302" s="38">
        <v>3.4819999999999997E-2</v>
      </c>
      <c r="BG3302" s="34">
        <v>28.086394190399997</v>
      </c>
      <c r="BH3302" s="34">
        <v>42.930364931999989</v>
      </c>
      <c r="BI3302" s="34">
        <v>990.6583258096</v>
      </c>
      <c r="BJ3302" s="34">
        <v>1514.2322350679999</v>
      </c>
      <c r="BK3302" s="34">
        <v>0</v>
      </c>
      <c r="BL3302" s="34">
        <v>0</v>
      </c>
      <c r="BM3302" s="34">
        <v>0</v>
      </c>
      <c r="BN3302" s="39">
        <v>990.6583258096</v>
      </c>
      <c r="BO3302" s="39">
        <v>1514.2322350679999</v>
      </c>
      <c r="BP3302" s="39">
        <v>523.57390925839991</v>
      </c>
    </row>
    <row r="3303" spans="1:69" s="25" customFormat="1" ht="14.25" x14ac:dyDescent="0.2">
      <c r="A3303" s="14">
        <v>2342</v>
      </c>
      <c r="B3303" s="40"/>
      <c r="C3303" s="15"/>
      <c r="D3303" s="16">
        <v>19597</v>
      </c>
      <c r="E3303" s="15" t="s">
        <v>25032</v>
      </c>
      <c r="F3303" s="15" t="s">
        <v>25033</v>
      </c>
      <c r="G3303" s="17" t="s">
        <v>25034</v>
      </c>
      <c r="H3303" s="17" t="s">
        <v>25035</v>
      </c>
      <c r="I3303" s="17" t="s">
        <v>25036</v>
      </c>
      <c r="J3303" s="15" t="s">
        <v>25037</v>
      </c>
      <c r="K3303" s="15" t="s">
        <v>403</v>
      </c>
      <c r="L3303" s="18" t="s">
        <v>25038</v>
      </c>
      <c r="M3303" s="15" t="s">
        <v>25000</v>
      </c>
      <c r="N3303" s="15" t="s">
        <v>25001</v>
      </c>
      <c r="O3303" s="16">
        <v>599</v>
      </c>
      <c r="P3303" s="15" t="s">
        <v>1064</v>
      </c>
      <c r="Q3303" s="15">
        <v>30000</v>
      </c>
      <c r="R3303" s="15">
        <v>1300</v>
      </c>
      <c r="S3303" s="15">
        <v>31300</v>
      </c>
      <c r="T3303" s="15">
        <v>0.34</v>
      </c>
      <c r="U3303" s="15" t="s">
        <v>18717</v>
      </c>
      <c r="V3303" s="15" t="s">
        <v>76</v>
      </c>
      <c r="W3303" s="16">
        <v>0</v>
      </c>
      <c r="X3303" s="16">
        <v>0</v>
      </c>
      <c r="Y3303" s="15">
        <v>17148</v>
      </c>
      <c r="Z3303" s="15">
        <v>0.39400000000000002</v>
      </c>
      <c r="AA3303" s="15" t="s">
        <v>78</v>
      </c>
      <c r="AB3303" s="15" t="s">
        <v>78</v>
      </c>
      <c r="AC3303" s="15">
        <v>0</v>
      </c>
      <c r="AD3303" s="15"/>
      <c r="AE3303" s="15" t="s">
        <v>1813</v>
      </c>
      <c r="AF3303" s="15" t="s">
        <v>22402</v>
      </c>
      <c r="AG3303" s="16">
        <v>1</v>
      </c>
      <c r="AH3303" s="15" t="s">
        <v>25039</v>
      </c>
      <c r="AI3303" s="15" t="s">
        <v>78</v>
      </c>
      <c r="AJ3303" s="15">
        <v>17147.5864258</v>
      </c>
      <c r="AK3303" s="15">
        <v>542.73133154599998</v>
      </c>
      <c r="AL3303" s="15">
        <v>3106899.1409999998</v>
      </c>
      <c r="AM3303" s="15">
        <v>1412443.8745200001</v>
      </c>
      <c r="AN3303" s="19">
        <v>0</v>
      </c>
      <c r="AO3303" s="19">
        <v>0</v>
      </c>
      <c r="AP3303" s="19">
        <v>30000</v>
      </c>
      <c r="AQ3303" s="19">
        <v>1000</v>
      </c>
      <c r="AR3303" s="34">
        <v>31000</v>
      </c>
      <c r="AS3303" s="34">
        <v>0</v>
      </c>
      <c r="AT3303" s="34">
        <v>0</v>
      </c>
      <c r="AU3303" s="34">
        <v>0</v>
      </c>
      <c r="AV3303" s="34">
        <v>0</v>
      </c>
      <c r="AW3303" s="35">
        <v>0</v>
      </c>
      <c r="AX3303" s="34">
        <v>31000</v>
      </c>
      <c r="AY3303" s="36">
        <v>1.3258000000000001</v>
      </c>
      <c r="AZ3303" s="36">
        <v>2.0265</v>
      </c>
      <c r="BA3303" s="22"/>
      <c r="BB3303" s="19">
        <v>930</v>
      </c>
      <c r="BC3303" s="34">
        <v>410.99800000000005</v>
      </c>
      <c r="BD3303" s="34">
        <v>628.21500000000003</v>
      </c>
      <c r="BE3303" s="38">
        <v>3.4819999999999997E-2</v>
      </c>
      <c r="BF3303" s="38">
        <v>3.4819999999999997E-2</v>
      </c>
      <c r="BG3303" s="34">
        <v>0</v>
      </c>
      <c r="BH3303" s="34">
        <v>0</v>
      </c>
      <c r="BI3303" s="34">
        <v>410.99800000000005</v>
      </c>
      <c r="BJ3303" s="34">
        <v>628.21500000000003</v>
      </c>
      <c r="BK3303" s="34">
        <v>0</v>
      </c>
      <c r="BL3303" s="34">
        <v>0</v>
      </c>
      <c r="BM3303" s="34">
        <v>0</v>
      </c>
      <c r="BN3303" s="39">
        <v>410.99800000000005</v>
      </c>
      <c r="BO3303" s="39">
        <v>628.21500000000003</v>
      </c>
      <c r="BP3303" s="39">
        <v>217.21699999999998</v>
      </c>
    </row>
    <row r="3304" spans="1:69" s="25" customFormat="1" ht="14.25" x14ac:dyDescent="0.2">
      <c r="A3304" s="14">
        <v>2343</v>
      </c>
      <c r="B3304" s="40"/>
      <c r="C3304" s="15"/>
      <c r="D3304" s="16">
        <v>8679</v>
      </c>
      <c r="E3304" s="15" t="s">
        <v>25040</v>
      </c>
      <c r="F3304" s="15" t="s">
        <v>25041</v>
      </c>
      <c r="G3304" s="17" t="s">
        <v>25042</v>
      </c>
      <c r="H3304" s="17" t="s">
        <v>25043</v>
      </c>
      <c r="I3304" s="17" t="s">
        <v>1050</v>
      </c>
      <c r="J3304" s="15" t="s">
        <v>25044</v>
      </c>
      <c r="K3304" s="15" t="s">
        <v>4638</v>
      </c>
      <c r="L3304" s="18" t="s">
        <v>25045</v>
      </c>
      <c r="M3304" s="15" t="s">
        <v>24440</v>
      </c>
      <c r="N3304" s="15" t="s">
        <v>24441</v>
      </c>
      <c r="O3304" s="16">
        <v>511</v>
      </c>
      <c r="P3304" s="15" t="s">
        <v>569</v>
      </c>
      <c r="Q3304" s="15">
        <v>46300</v>
      </c>
      <c r="R3304" s="15">
        <v>163200</v>
      </c>
      <c r="S3304" s="15">
        <v>209500</v>
      </c>
      <c r="T3304" s="15">
        <v>1.28</v>
      </c>
      <c r="U3304" s="15" t="s">
        <v>18717</v>
      </c>
      <c r="V3304" s="15" t="s">
        <v>76</v>
      </c>
      <c r="W3304" s="16">
        <v>1</v>
      </c>
      <c r="X3304" s="16">
        <v>1</v>
      </c>
      <c r="Y3304" s="15">
        <v>55595</v>
      </c>
      <c r="Z3304" s="15">
        <v>1.276</v>
      </c>
      <c r="AA3304" s="15" t="s">
        <v>78</v>
      </c>
      <c r="AB3304" s="15" t="s">
        <v>78</v>
      </c>
      <c r="AC3304" s="15">
        <v>190000</v>
      </c>
      <c r="AD3304" s="26">
        <v>41571</v>
      </c>
      <c r="AE3304" s="15" t="s">
        <v>137</v>
      </c>
      <c r="AF3304" s="15" t="s">
        <v>21187</v>
      </c>
      <c r="AG3304" s="16">
        <v>1</v>
      </c>
      <c r="AH3304" s="15" t="s">
        <v>25046</v>
      </c>
      <c r="AI3304" s="15" t="s">
        <v>78</v>
      </c>
      <c r="AJ3304" s="15">
        <v>55595.431884799997</v>
      </c>
      <c r="AK3304" s="15">
        <v>943.86308858200005</v>
      </c>
      <c r="AL3304" s="15">
        <v>3107066.5468299999</v>
      </c>
      <c r="AM3304" s="15">
        <v>1412403.8846400001</v>
      </c>
      <c r="AN3304" s="19">
        <v>45000</v>
      </c>
      <c r="AO3304" s="19">
        <v>160800</v>
      </c>
      <c r="AP3304" s="19">
        <v>1300</v>
      </c>
      <c r="AQ3304" s="19">
        <v>0</v>
      </c>
      <c r="AR3304" s="34">
        <v>207100</v>
      </c>
      <c r="AS3304" s="34">
        <v>45000</v>
      </c>
      <c r="AT3304" s="34">
        <v>0</v>
      </c>
      <c r="AU3304" s="34">
        <v>56280</v>
      </c>
      <c r="AV3304" s="34">
        <v>0</v>
      </c>
      <c r="AW3304" s="35">
        <v>101280</v>
      </c>
      <c r="AX3304" s="34">
        <v>105820</v>
      </c>
      <c r="AY3304" s="36">
        <v>1.3258000000000001</v>
      </c>
      <c r="AZ3304" s="36">
        <v>2.0265</v>
      </c>
      <c r="BA3304" s="22"/>
      <c r="BB3304" s="19">
        <v>2097</v>
      </c>
      <c r="BC3304" s="34">
        <v>1402.9615600000002</v>
      </c>
      <c r="BD3304" s="34">
        <v>2144.4423000000002</v>
      </c>
      <c r="BE3304" s="38">
        <v>3.4819999999999997E-2</v>
      </c>
      <c r="BF3304" s="38">
        <v>3.4819999999999997E-2</v>
      </c>
      <c r="BG3304" s="34">
        <v>48.250984891199998</v>
      </c>
      <c r="BH3304" s="34">
        <v>73.752165395999995</v>
      </c>
      <c r="BI3304" s="34">
        <v>1354.7105751088002</v>
      </c>
      <c r="BJ3304" s="34">
        <v>2070.6901346040004</v>
      </c>
      <c r="BK3304" s="34">
        <v>0</v>
      </c>
      <c r="BL3304" s="34">
        <v>0</v>
      </c>
      <c r="BM3304" s="34">
        <v>0</v>
      </c>
      <c r="BN3304" s="39">
        <v>1354.7105751088002</v>
      </c>
      <c r="BO3304" s="39">
        <v>2070.6901346040004</v>
      </c>
      <c r="BP3304" s="39">
        <v>715.97955949520019</v>
      </c>
    </row>
    <row r="3305" spans="1:69" s="25" customFormat="1" ht="14.25" x14ac:dyDescent="0.2">
      <c r="A3305" s="14">
        <v>2344</v>
      </c>
      <c r="B3305" s="40"/>
      <c r="C3305" s="15" t="s">
        <v>150</v>
      </c>
      <c r="D3305" s="16">
        <v>35592</v>
      </c>
      <c r="E3305" s="15" t="s">
        <v>25047</v>
      </c>
      <c r="F3305" s="15" t="s">
        <v>25048</v>
      </c>
      <c r="G3305" s="17" t="s">
        <v>25049</v>
      </c>
      <c r="H3305" s="17" t="s">
        <v>25050</v>
      </c>
      <c r="I3305" s="17" t="s">
        <v>86</v>
      </c>
      <c r="J3305" s="15" t="s">
        <v>25051</v>
      </c>
      <c r="K3305" s="15" t="s">
        <v>88</v>
      </c>
      <c r="L3305" s="18" t="s">
        <v>25052</v>
      </c>
      <c r="M3305" s="15" t="s">
        <v>24440</v>
      </c>
      <c r="N3305" s="15" t="s">
        <v>24441</v>
      </c>
      <c r="O3305" s="16">
        <v>511</v>
      </c>
      <c r="P3305" s="15" t="s">
        <v>569</v>
      </c>
      <c r="Q3305" s="15">
        <v>50500</v>
      </c>
      <c r="R3305" s="15">
        <v>178600</v>
      </c>
      <c r="S3305" s="15">
        <v>229100</v>
      </c>
      <c r="T3305" s="15">
        <v>2.2229999999999999</v>
      </c>
      <c r="U3305" s="15" t="s">
        <v>18717</v>
      </c>
      <c r="V3305" s="15" t="s">
        <v>76</v>
      </c>
      <c r="W3305" s="16">
        <v>1</v>
      </c>
      <c r="X3305" s="16">
        <v>0</v>
      </c>
      <c r="Y3305" s="15">
        <v>86208</v>
      </c>
      <c r="Z3305" s="15">
        <v>1.9790000000000001</v>
      </c>
      <c r="AA3305" s="15" t="s">
        <v>78</v>
      </c>
      <c r="AB3305" s="15" t="s">
        <v>78</v>
      </c>
      <c r="AC3305" s="15">
        <v>0</v>
      </c>
      <c r="AD3305" s="15"/>
      <c r="AE3305" s="15" t="s">
        <v>353</v>
      </c>
      <c r="AF3305" s="15" t="s">
        <v>25053</v>
      </c>
      <c r="AG3305" s="16">
        <v>1</v>
      </c>
      <c r="AH3305" s="15" t="s">
        <v>25054</v>
      </c>
      <c r="AI3305" s="15" t="s">
        <v>78</v>
      </c>
      <c r="AJ3305" s="15">
        <v>86208.151855499993</v>
      </c>
      <c r="AK3305" s="15">
        <v>1360.73431673</v>
      </c>
      <c r="AL3305" s="15">
        <v>3106921.7943099998</v>
      </c>
      <c r="AM3305" s="15">
        <v>1412208.73141</v>
      </c>
      <c r="AN3305" s="19">
        <v>45000</v>
      </c>
      <c r="AO3305" s="19">
        <v>175100</v>
      </c>
      <c r="AP3305" s="19">
        <v>5500</v>
      </c>
      <c r="AQ3305" s="19">
        <v>4900</v>
      </c>
      <c r="AR3305" s="34">
        <v>230500</v>
      </c>
      <c r="AS3305" s="34">
        <v>45000</v>
      </c>
      <c r="AT3305" s="34">
        <v>3000</v>
      </c>
      <c r="AU3305" s="34">
        <v>61285</v>
      </c>
      <c r="AV3305" s="34">
        <v>0</v>
      </c>
      <c r="AW3305" s="35">
        <v>109285</v>
      </c>
      <c r="AX3305" s="34">
        <v>121215</v>
      </c>
      <c r="AY3305" s="36">
        <v>1.3258000000000001</v>
      </c>
      <c r="AZ3305" s="36">
        <v>2.0265</v>
      </c>
      <c r="BA3305" s="22"/>
      <c r="BB3305" s="19">
        <v>2513</v>
      </c>
      <c r="BC3305" s="34">
        <v>1607.0684700000002</v>
      </c>
      <c r="BD3305" s="34">
        <v>2456.4219750000002</v>
      </c>
      <c r="BE3305" s="38">
        <v>3.4819999999999997E-2</v>
      </c>
      <c r="BF3305" s="38">
        <v>3.4819999999999997E-2</v>
      </c>
      <c r="BG3305" s="34">
        <v>51.157031101400001</v>
      </c>
      <c r="BH3305" s="34">
        <v>78.19408924950001</v>
      </c>
      <c r="BI3305" s="34">
        <v>1555.9114388986002</v>
      </c>
      <c r="BJ3305" s="34">
        <v>2378.2278857505003</v>
      </c>
      <c r="BK3305" s="34">
        <v>0</v>
      </c>
      <c r="BL3305" s="34">
        <v>0</v>
      </c>
      <c r="BM3305" s="34">
        <v>0</v>
      </c>
      <c r="BN3305" s="39">
        <v>1555.9114388986002</v>
      </c>
      <c r="BO3305" s="39">
        <v>2378.2278857505003</v>
      </c>
      <c r="BP3305" s="39">
        <v>822.31644685190008</v>
      </c>
    </row>
    <row r="3306" spans="1:69" s="25" customFormat="1" ht="14.25" x14ac:dyDescent="0.2">
      <c r="A3306" s="14">
        <v>2345</v>
      </c>
      <c r="B3306" s="40"/>
      <c r="C3306" s="15" t="s">
        <v>176</v>
      </c>
      <c r="D3306" s="16">
        <v>22089</v>
      </c>
      <c r="E3306" s="15" t="s">
        <v>25055</v>
      </c>
      <c r="F3306" s="15" t="s">
        <v>25056</v>
      </c>
      <c r="G3306" s="17" t="s">
        <v>25057</v>
      </c>
      <c r="H3306" s="17" t="s">
        <v>25058</v>
      </c>
      <c r="I3306" s="17" t="s">
        <v>86</v>
      </c>
      <c r="J3306" s="15" t="s">
        <v>25059</v>
      </c>
      <c r="K3306" s="15" t="s">
        <v>841</v>
      </c>
      <c r="L3306" s="18" t="s">
        <v>25052</v>
      </c>
      <c r="M3306" s="15" t="s">
        <v>24440</v>
      </c>
      <c r="N3306" s="15" t="s">
        <v>24441</v>
      </c>
      <c r="O3306" s="16">
        <v>511</v>
      </c>
      <c r="P3306" s="15" t="s">
        <v>569</v>
      </c>
      <c r="Q3306" s="15">
        <v>50500</v>
      </c>
      <c r="R3306" s="15">
        <v>178600</v>
      </c>
      <c r="S3306" s="15">
        <v>229100</v>
      </c>
      <c r="T3306" s="15">
        <v>2.2229999999999999</v>
      </c>
      <c r="U3306" s="15" t="s">
        <v>18717</v>
      </c>
      <c r="V3306" s="15" t="s">
        <v>76</v>
      </c>
      <c r="W3306" s="16">
        <v>1</v>
      </c>
      <c r="X3306" s="16">
        <v>0</v>
      </c>
      <c r="Y3306" s="15">
        <v>17572</v>
      </c>
      <c r="Z3306" s="15">
        <v>0.40300000000000002</v>
      </c>
      <c r="AA3306" s="15" t="s">
        <v>78</v>
      </c>
      <c r="AB3306" s="15" t="s">
        <v>78</v>
      </c>
      <c r="AC3306" s="15">
        <v>0</v>
      </c>
      <c r="AD3306" s="15"/>
      <c r="AE3306" s="15" t="s">
        <v>353</v>
      </c>
      <c r="AF3306" s="15" t="s">
        <v>25053</v>
      </c>
      <c r="AG3306" s="16">
        <v>1</v>
      </c>
      <c r="AH3306" s="15" t="s">
        <v>25054</v>
      </c>
      <c r="AI3306" s="15" t="s">
        <v>78</v>
      </c>
      <c r="AJ3306" s="15">
        <v>17572.4584961</v>
      </c>
      <c r="AK3306" s="15">
        <v>678.82965195600002</v>
      </c>
      <c r="AL3306" s="15">
        <v>3106804.82541</v>
      </c>
      <c r="AM3306" s="15">
        <v>1412329.1371800001</v>
      </c>
      <c r="AN3306" s="19">
        <v>45000</v>
      </c>
      <c r="AO3306" s="19">
        <v>175100</v>
      </c>
      <c r="AP3306" s="19">
        <v>5500</v>
      </c>
      <c r="AQ3306" s="19">
        <v>4900</v>
      </c>
      <c r="AR3306" s="34">
        <v>230500</v>
      </c>
      <c r="AS3306" s="34">
        <v>45000</v>
      </c>
      <c r="AT3306" s="34">
        <v>3000</v>
      </c>
      <c r="AU3306" s="34">
        <v>61285</v>
      </c>
      <c r="AV3306" s="34">
        <v>0</v>
      </c>
      <c r="AW3306" s="35">
        <v>109285</v>
      </c>
      <c r="AX3306" s="34">
        <v>121215</v>
      </c>
      <c r="AY3306" s="36">
        <v>1.3258000000000001</v>
      </c>
      <c r="AZ3306" s="36">
        <v>2.0265</v>
      </c>
      <c r="BA3306" s="22"/>
      <c r="BB3306" s="19">
        <v>2513</v>
      </c>
      <c r="BC3306" s="34">
        <v>1607.0684700000002</v>
      </c>
      <c r="BD3306" s="34">
        <v>2456.4219750000002</v>
      </c>
      <c r="BE3306" s="38">
        <v>3.4819999999999997E-2</v>
      </c>
      <c r="BF3306" s="38">
        <v>3.4819999999999997E-2</v>
      </c>
      <c r="BG3306" s="34">
        <v>51.157031101400001</v>
      </c>
      <c r="BH3306" s="34">
        <v>78.19408924950001</v>
      </c>
      <c r="BI3306" s="34">
        <v>1555.9114388986002</v>
      </c>
      <c r="BJ3306" s="34">
        <v>2378.2278857505003</v>
      </c>
      <c r="BK3306" s="34">
        <v>0</v>
      </c>
      <c r="BL3306" s="34">
        <v>0</v>
      </c>
      <c r="BM3306" s="34">
        <v>0</v>
      </c>
      <c r="BN3306" s="39">
        <v>1555.9114388986002</v>
      </c>
      <c r="BO3306" s="39">
        <v>2378.2278857505003</v>
      </c>
      <c r="BP3306" s="39">
        <v>822.31644685190008</v>
      </c>
    </row>
    <row r="3307" spans="1:69" s="25" customFormat="1" ht="14.25" x14ac:dyDescent="0.2">
      <c r="A3307" s="14">
        <v>2346</v>
      </c>
      <c r="B3307" s="40"/>
      <c r="C3307" s="15"/>
      <c r="D3307" s="16">
        <v>10428</v>
      </c>
      <c r="E3307" s="15" t="s">
        <v>25060</v>
      </c>
      <c r="F3307" s="15" t="s">
        <v>25061</v>
      </c>
      <c r="G3307" s="17" t="s">
        <v>25062</v>
      </c>
      <c r="H3307" s="17" t="s">
        <v>25063</v>
      </c>
      <c r="I3307" s="17" t="s">
        <v>86</v>
      </c>
      <c r="J3307" s="15" t="s">
        <v>25064</v>
      </c>
      <c r="K3307" s="15" t="s">
        <v>17355</v>
      </c>
      <c r="L3307" s="18" t="s">
        <v>25065</v>
      </c>
      <c r="M3307" s="15" t="s">
        <v>18715</v>
      </c>
      <c r="N3307" s="15" t="s">
        <v>18716</v>
      </c>
      <c r="O3307" s="16">
        <v>650</v>
      </c>
      <c r="P3307" s="15" t="s">
        <v>6405</v>
      </c>
      <c r="Q3307" s="15">
        <v>300000</v>
      </c>
      <c r="R3307" s="15">
        <v>0</v>
      </c>
      <c r="S3307" s="15">
        <v>300000</v>
      </c>
      <c r="T3307" s="15">
        <v>3</v>
      </c>
      <c r="U3307" s="15" t="s">
        <v>18717</v>
      </c>
      <c r="V3307" s="15" t="s">
        <v>76</v>
      </c>
      <c r="W3307" s="16">
        <v>0</v>
      </c>
      <c r="X3307" s="16">
        <v>0</v>
      </c>
      <c r="Y3307" s="15">
        <v>92353</v>
      </c>
      <c r="Z3307" s="15">
        <v>2.12</v>
      </c>
      <c r="AA3307" s="15" t="s">
        <v>78</v>
      </c>
      <c r="AB3307" s="15" t="s">
        <v>78</v>
      </c>
      <c r="AC3307" s="15">
        <v>0</v>
      </c>
      <c r="AD3307" s="15"/>
      <c r="AE3307" s="15" t="s">
        <v>243</v>
      </c>
      <c r="AF3307" s="15" t="s">
        <v>25066</v>
      </c>
      <c r="AG3307" s="16">
        <v>1</v>
      </c>
      <c r="AH3307" s="15" t="s">
        <v>25067</v>
      </c>
      <c r="AI3307" s="15" t="s">
        <v>78</v>
      </c>
      <c r="AJ3307" s="15">
        <v>92352.565673799996</v>
      </c>
      <c r="AK3307" s="15">
        <v>2118.48124289</v>
      </c>
      <c r="AL3307" s="15">
        <v>3106829.4894699999</v>
      </c>
      <c r="AM3307" s="15">
        <v>1412122.1010799999</v>
      </c>
      <c r="AN3307" s="19">
        <v>0</v>
      </c>
      <c r="AO3307" s="19">
        <v>0</v>
      </c>
      <c r="AP3307" s="19">
        <v>300000</v>
      </c>
      <c r="AQ3307" s="19">
        <v>0</v>
      </c>
      <c r="AR3307" s="34">
        <v>300000</v>
      </c>
      <c r="AS3307" s="34">
        <v>0</v>
      </c>
      <c r="AT3307" s="34">
        <v>0</v>
      </c>
      <c r="AU3307" s="34">
        <v>0</v>
      </c>
      <c r="AV3307" s="34">
        <v>300000</v>
      </c>
      <c r="AW3307" s="35">
        <v>300000</v>
      </c>
      <c r="AX3307" s="34">
        <v>0</v>
      </c>
      <c r="AY3307" s="36">
        <v>1.3258000000000001</v>
      </c>
      <c r="AZ3307" s="36">
        <v>2.0265</v>
      </c>
      <c r="BA3307" s="22"/>
      <c r="BB3307" s="19">
        <v>9000</v>
      </c>
      <c r="BC3307" s="34">
        <v>0</v>
      </c>
      <c r="BD3307" s="34">
        <v>0</v>
      </c>
      <c r="BE3307" s="38">
        <v>3.4819999999999997E-2</v>
      </c>
      <c r="BF3307" s="38">
        <v>3.4819999999999997E-2</v>
      </c>
      <c r="BG3307" s="34">
        <v>0</v>
      </c>
      <c r="BH3307" s="34">
        <v>0</v>
      </c>
      <c r="BI3307" s="34">
        <v>0</v>
      </c>
      <c r="BJ3307" s="34">
        <v>0</v>
      </c>
      <c r="BK3307" s="34">
        <v>0</v>
      </c>
      <c r="BL3307" s="34">
        <v>0</v>
      </c>
      <c r="BM3307" s="34">
        <v>0</v>
      </c>
      <c r="BN3307" s="39">
        <v>0</v>
      </c>
      <c r="BO3307" s="39">
        <v>0</v>
      </c>
      <c r="BP3307" s="39">
        <v>0</v>
      </c>
      <c r="BQ3307" s="25" t="s">
        <v>292</v>
      </c>
    </row>
    <row r="3308" spans="1:69" s="25" customFormat="1" ht="14.25" x14ac:dyDescent="0.2">
      <c r="A3308" s="14">
        <v>2347</v>
      </c>
      <c r="B3308" s="40"/>
      <c r="C3308" s="15" t="s">
        <v>176</v>
      </c>
      <c r="D3308" s="16">
        <v>37005</v>
      </c>
      <c r="E3308" s="15" t="s">
        <v>25068</v>
      </c>
      <c r="F3308" s="15" t="s">
        <v>25069</v>
      </c>
      <c r="G3308" s="17" t="s">
        <v>25070</v>
      </c>
      <c r="H3308" s="17" t="s">
        <v>25071</v>
      </c>
      <c r="I3308" s="17" t="s">
        <v>86</v>
      </c>
      <c r="J3308" s="15" t="s">
        <v>25072</v>
      </c>
      <c r="K3308" s="15" t="s">
        <v>86</v>
      </c>
      <c r="L3308" s="18" t="s">
        <v>25073</v>
      </c>
      <c r="M3308" s="15" t="s">
        <v>18715</v>
      </c>
      <c r="N3308" s="15" t="s">
        <v>18716</v>
      </c>
      <c r="O3308" s="16">
        <v>650</v>
      </c>
      <c r="P3308" s="15" t="s">
        <v>6405</v>
      </c>
      <c r="Q3308" s="15">
        <v>1414000</v>
      </c>
      <c r="R3308" s="15">
        <v>14982900</v>
      </c>
      <c r="S3308" s="15">
        <v>16396900</v>
      </c>
      <c r="T3308" s="15">
        <v>14.14</v>
      </c>
      <c r="U3308" s="15" t="s">
        <v>18717</v>
      </c>
      <c r="V3308" s="15" t="s">
        <v>76</v>
      </c>
      <c r="W3308" s="16">
        <v>1</v>
      </c>
      <c r="X3308" s="16">
        <v>0</v>
      </c>
      <c r="Y3308" s="15">
        <v>567403</v>
      </c>
      <c r="Z3308" s="15">
        <v>13.026</v>
      </c>
      <c r="AA3308" s="15" t="s">
        <v>78</v>
      </c>
      <c r="AB3308" s="15" t="s">
        <v>78</v>
      </c>
      <c r="AC3308" s="15">
        <v>0</v>
      </c>
      <c r="AD3308" s="15"/>
      <c r="AE3308" s="15" t="s">
        <v>78</v>
      </c>
      <c r="AF3308" s="15" t="s">
        <v>78</v>
      </c>
      <c r="AG3308" s="16">
        <v>1</v>
      </c>
      <c r="AH3308" s="15" t="s">
        <v>25074</v>
      </c>
      <c r="AI3308" s="15" t="s">
        <v>78</v>
      </c>
      <c r="AJ3308" s="15">
        <v>567402.97460900003</v>
      </c>
      <c r="AK3308" s="15">
        <v>3323.74406929</v>
      </c>
      <c r="AL3308" s="15">
        <v>3106028.5221299999</v>
      </c>
      <c r="AM3308" s="15">
        <v>1412274.7446099999</v>
      </c>
      <c r="AN3308" s="19">
        <v>0</v>
      </c>
      <c r="AO3308" s="19">
        <v>0</v>
      </c>
      <c r="AP3308" s="19">
        <v>1414000</v>
      </c>
      <c r="AQ3308" s="19">
        <v>14823600</v>
      </c>
      <c r="AR3308" s="34">
        <v>16237600</v>
      </c>
      <c r="AS3308" s="34">
        <v>0</v>
      </c>
      <c r="AT3308" s="34">
        <v>0</v>
      </c>
      <c r="AU3308" s="34">
        <v>0</v>
      </c>
      <c r="AV3308" s="34">
        <v>16237600</v>
      </c>
      <c r="AW3308" s="35">
        <v>16237600</v>
      </c>
      <c r="AX3308" s="34">
        <v>0</v>
      </c>
      <c r="AY3308" s="36">
        <v>1.3258000000000001</v>
      </c>
      <c r="AZ3308" s="36">
        <v>2.0265</v>
      </c>
      <c r="BA3308" s="22"/>
      <c r="BB3308" s="19">
        <v>42420</v>
      </c>
      <c r="BC3308" s="34">
        <v>0</v>
      </c>
      <c r="BD3308" s="34">
        <v>0</v>
      </c>
      <c r="BE3308" s="38">
        <v>3.4819999999999997E-2</v>
      </c>
      <c r="BF3308" s="38">
        <v>3.4819999999999997E-2</v>
      </c>
      <c r="BG3308" s="34">
        <v>0</v>
      </c>
      <c r="BH3308" s="34">
        <v>0</v>
      </c>
      <c r="BI3308" s="34">
        <v>0</v>
      </c>
      <c r="BJ3308" s="34">
        <v>0</v>
      </c>
      <c r="BK3308" s="34">
        <v>0</v>
      </c>
      <c r="BL3308" s="34">
        <v>0</v>
      </c>
      <c r="BM3308" s="34">
        <v>0</v>
      </c>
      <c r="BN3308" s="39">
        <v>0</v>
      </c>
      <c r="BO3308" s="39">
        <v>0</v>
      </c>
      <c r="BP3308" s="39">
        <v>0</v>
      </c>
      <c r="BQ3308" s="25" t="s">
        <v>292</v>
      </c>
    </row>
    <row r="3309" spans="1:69" s="25" customFormat="1" ht="14.25" x14ac:dyDescent="0.2">
      <c r="A3309" s="14">
        <v>2348</v>
      </c>
      <c r="B3309" s="40"/>
      <c r="C3309" s="15" t="s">
        <v>150</v>
      </c>
      <c r="D3309" s="16">
        <v>35596</v>
      </c>
      <c r="E3309" s="15" t="s">
        <v>25075</v>
      </c>
      <c r="F3309" s="15" t="s">
        <v>25076</v>
      </c>
      <c r="G3309" s="17" t="s">
        <v>25077</v>
      </c>
      <c r="H3309" s="17" t="s">
        <v>25078</v>
      </c>
      <c r="I3309" s="17" t="s">
        <v>86</v>
      </c>
      <c r="J3309" s="15" t="s">
        <v>25079</v>
      </c>
      <c r="K3309" s="15" t="s">
        <v>86</v>
      </c>
      <c r="L3309" s="18" t="s">
        <v>25080</v>
      </c>
      <c r="M3309" s="15" t="s">
        <v>18715</v>
      </c>
      <c r="N3309" s="15" t="s">
        <v>18716</v>
      </c>
      <c r="O3309" s="16">
        <v>650</v>
      </c>
      <c r="P3309" s="15" t="s">
        <v>6405</v>
      </c>
      <c r="Q3309" s="15">
        <v>75000</v>
      </c>
      <c r="R3309" s="15">
        <v>0</v>
      </c>
      <c r="S3309" s="15">
        <v>75000</v>
      </c>
      <c r="T3309" s="15">
        <v>0.75</v>
      </c>
      <c r="U3309" s="15" t="s">
        <v>18717</v>
      </c>
      <c r="V3309" s="15" t="s">
        <v>76</v>
      </c>
      <c r="W3309" s="16">
        <v>0</v>
      </c>
      <c r="X3309" s="16">
        <v>0</v>
      </c>
      <c r="Y3309" s="15">
        <v>60347</v>
      </c>
      <c r="Z3309" s="15">
        <v>1.385</v>
      </c>
      <c r="AA3309" s="15" t="s">
        <v>78</v>
      </c>
      <c r="AB3309" s="15" t="s">
        <v>78</v>
      </c>
      <c r="AC3309" s="15">
        <v>0</v>
      </c>
      <c r="AD3309" s="15"/>
      <c r="AE3309" s="15" t="s">
        <v>78</v>
      </c>
      <c r="AF3309" s="15" t="s">
        <v>78</v>
      </c>
      <c r="AG3309" s="16">
        <v>1</v>
      </c>
      <c r="AH3309" s="15" t="s">
        <v>25081</v>
      </c>
      <c r="AI3309" s="15" t="s">
        <v>78</v>
      </c>
      <c r="AJ3309" s="15">
        <v>60347.398193399997</v>
      </c>
      <c r="AK3309" s="15">
        <v>2414.6469274999999</v>
      </c>
      <c r="AL3309" s="15">
        <v>3106053.9156399998</v>
      </c>
      <c r="AM3309" s="15">
        <v>1411998.8709199999</v>
      </c>
      <c r="AN3309" s="19">
        <v>0</v>
      </c>
      <c r="AO3309" s="19">
        <v>0</v>
      </c>
      <c r="AP3309" s="19">
        <v>75000</v>
      </c>
      <c r="AQ3309" s="19">
        <v>0</v>
      </c>
      <c r="AR3309" s="34">
        <v>75000</v>
      </c>
      <c r="AS3309" s="34">
        <v>0</v>
      </c>
      <c r="AT3309" s="34">
        <v>0</v>
      </c>
      <c r="AU3309" s="34">
        <v>0</v>
      </c>
      <c r="AV3309" s="34">
        <v>75000</v>
      </c>
      <c r="AW3309" s="35">
        <v>75000</v>
      </c>
      <c r="AX3309" s="34">
        <v>0</v>
      </c>
      <c r="AY3309" s="36">
        <v>1.3258000000000001</v>
      </c>
      <c r="AZ3309" s="36">
        <v>2.0265</v>
      </c>
      <c r="BA3309" s="22"/>
      <c r="BB3309" s="19">
        <v>2250</v>
      </c>
      <c r="BC3309" s="34">
        <v>0</v>
      </c>
      <c r="BD3309" s="34">
        <v>0</v>
      </c>
      <c r="BE3309" s="38">
        <v>3.4819999999999997E-2</v>
      </c>
      <c r="BF3309" s="38">
        <v>3.4819999999999997E-2</v>
      </c>
      <c r="BG3309" s="34">
        <v>0</v>
      </c>
      <c r="BH3309" s="34">
        <v>0</v>
      </c>
      <c r="BI3309" s="34">
        <v>0</v>
      </c>
      <c r="BJ3309" s="34">
        <v>0</v>
      </c>
      <c r="BK3309" s="34">
        <v>0</v>
      </c>
      <c r="BL3309" s="34">
        <v>0</v>
      </c>
      <c r="BM3309" s="34">
        <v>0</v>
      </c>
      <c r="BN3309" s="39">
        <v>0</v>
      </c>
      <c r="BO3309" s="39">
        <v>0</v>
      </c>
      <c r="BP3309" s="39">
        <v>0</v>
      </c>
      <c r="BQ3309" s="25" t="s">
        <v>292</v>
      </c>
    </row>
    <row r="3310" spans="1:69" s="25" customFormat="1" ht="14.25" x14ac:dyDescent="0.2">
      <c r="A3310" s="14">
        <v>2349</v>
      </c>
      <c r="B3310" s="40"/>
      <c r="C3310" s="15" t="s">
        <v>150</v>
      </c>
      <c r="D3310" s="16">
        <v>35624</v>
      </c>
      <c r="E3310" s="15" t="s">
        <v>25082</v>
      </c>
      <c r="F3310" s="15" t="s">
        <v>25083</v>
      </c>
      <c r="G3310" s="17" t="s">
        <v>25084</v>
      </c>
      <c r="H3310" s="17" t="s">
        <v>25085</v>
      </c>
      <c r="I3310" s="17" t="s">
        <v>86</v>
      </c>
      <c r="J3310" s="15" t="s">
        <v>25086</v>
      </c>
      <c r="K3310" s="15" t="s">
        <v>88</v>
      </c>
      <c r="L3310" s="18" t="s">
        <v>25087</v>
      </c>
      <c r="M3310" s="15" t="s">
        <v>25088</v>
      </c>
      <c r="N3310" s="15" t="s">
        <v>25089</v>
      </c>
      <c r="O3310" s="16">
        <v>650</v>
      </c>
      <c r="P3310" s="15" t="s">
        <v>6405</v>
      </c>
      <c r="Q3310" s="15">
        <v>0</v>
      </c>
      <c r="R3310" s="15">
        <v>0</v>
      </c>
      <c r="S3310" s="15">
        <v>0</v>
      </c>
      <c r="T3310" s="15">
        <v>0</v>
      </c>
      <c r="U3310" s="15" t="s">
        <v>18717</v>
      </c>
      <c r="V3310" s="15" t="s">
        <v>76</v>
      </c>
      <c r="W3310" s="16">
        <v>0</v>
      </c>
      <c r="X3310" s="16">
        <v>0</v>
      </c>
      <c r="Y3310" s="15">
        <v>30147</v>
      </c>
      <c r="Z3310" s="15">
        <v>0.69199999999999995</v>
      </c>
      <c r="AA3310" s="15" t="s">
        <v>78</v>
      </c>
      <c r="AB3310" s="15" t="s">
        <v>78</v>
      </c>
      <c r="AC3310" s="15">
        <v>0</v>
      </c>
      <c r="AD3310" s="15"/>
      <c r="AE3310" s="15" t="s">
        <v>78</v>
      </c>
      <c r="AF3310" s="15" t="s">
        <v>78</v>
      </c>
      <c r="AG3310" s="16">
        <v>1</v>
      </c>
      <c r="AH3310" s="15" t="s">
        <v>25090</v>
      </c>
      <c r="AI3310" s="15" t="s">
        <v>78</v>
      </c>
      <c r="AJ3310" s="15">
        <v>30146.8747559</v>
      </c>
      <c r="AK3310" s="15">
        <v>1198.7359228299999</v>
      </c>
      <c r="AL3310" s="15">
        <v>3106896.6536599998</v>
      </c>
      <c r="AM3310" s="15">
        <v>1411971.0401399999</v>
      </c>
      <c r="AN3310" s="19">
        <v>0</v>
      </c>
      <c r="AO3310" s="19">
        <v>0</v>
      </c>
      <c r="AP3310" s="19">
        <v>0</v>
      </c>
      <c r="AQ3310" s="19">
        <v>0</v>
      </c>
      <c r="AR3310" s="34">
        <v>0</v>
      </c>
      <c r="AS3310" s="34">
        <v>0</v>
      </c>
      <c r="AT3310" s="34">
        <v>0</v>
      </c>
      <c r="AU3310" s="34">
        <v>0</v>
      </c>
      <c r="AV3310" s="34">
        <v>0</v>
      </c>
      <c r="AW3310" s="35">
        <v>0</v>
      </c>
      <c r="AX3310" s="34">
        <v>0</v>
      </c>
      <c r="AY3310" s="36">
        <v>1.3258000000000001</v>
      </c>
      <c r="AZ3310" s="36">
        <v>2.0265</v>
      </c>
      <c r="BA3310" s="22"/>
      <c r="BB3310" s="19">
        <v>0</v>
      </c>
      <c r="BC3310" s="34">
        <v>0</v>
      </c>
      <c r="BD3310" s="34">
        <v>0</v>
      </c>
      <c r="BE3310" s="38">
        <v>3.4819999999999997E-2</v>
      </c>
      <c r="BF3310" s="38">
        <v>3.4819999999999997E-2</v>
      </c>
      <c r="BG3310" s="34">
        <v>0</v>
      </c>
      <c r="BH3310" s="34">
        <v>0</v>
      </c>
      <c r="BI3310" s="34">
        <v>0</v>
      </c>
      <c r="BJ3310" s="34">
        <v>0</v>
      </c>
      <c r="BK3310" s="34">
        <v>0</v>
      </c>
      <c r="BL3310" s="34">
        <v>0</v>
      </c>
      <c r="BM3310" s="34">
        <v>0</v>
      </c>
      <c r="BN3310" s="39">
        <v>0</v>
      </c>
      <c r="BO3310" s="39">
        <v>0</v>
      </c>
      <c r="BP3310" s="39">
        <v>0</v>
      </c>
      <c r="BQ3310" s="25" t="s">
        <v>292</v>
      </c>
    </row>
    <row r="3311" spans="1:69" s="25" customFormat="1" ht="14.25" x14ac:dyDescent="0.2">
      <c r="A3311" s="14">
        <v>2350</v>
      </c>
      <c r="B3311" s="40"/>
      <c r="C3311" s="15" t="s">
        <v>176</v>
      </c>
      <c r="D3311" s="16">
        <v>14868</v>
      </c>
      <c r="E3311" s="15" t="s">
        <v>25091</v>
      </c>
      <c r="F3311" s="15" t="s">
        <v>25092</v>
      </c>
      <c r="G3311" s="17" t="s">
        <v>25093</v>
      </c>
      <c r="H3311" s="17" t="s">
        <v>25094</v>
      </c>
      <c r="I3311" s="17" t="s">
        <v>86</v>
      </c>
      <c r="J3311" s="15" t="s">
        <v>25095</v>
      </c>
      <c r="K3311" s="15" t="s">
        <v>10922</v>
      </c>
      <c r="L3311" s="18" t="s">
        <v>25096</v>
      </c>
      <c r="M3311" s="15" t="s">
        <v>18715</v>
      </c>
      <c r="N3311" s="15" t="s">
        <v>18716</v>
      </c>
      <c r="O3311" s="16">
        <v>650</v>
      </c>
      <c r="P3311" s="15" t="s">
        <v>6405</v>
      </c>
      <c r="Q3311" s="15">
        <v>702000</v>
      </c>
      <c r="R3311" s="15">
        <v>0</v>
      </c>
      <c r="S3311" s="15">
        <v>702000</v>
      </c>
      <c r="T3311" s="15">
        <v>7.02</v>
      </c>
      <c r="U3311" s="15" t="s">
        <v>18717</v>
      </c>
      <c r="V3311" s="15" t="s">
        <v>76</v>
      </c>
      <c r="W3311" s="16">
        <v>0</v>
      </c>
      <c r="X3311" s="16">
        <v>0</v>
      </c>
      <c r="Y3311" s="15">
        <v>232785</v>
      </c>
      <c r="Z3311" s="15">
        <v>5.3440000000000003</v>
      </c>
      <c r="AA3311" s="15" t="s">
        <v>78</v>
      </c>
      <c r="AB3311" s="15" t="s">
        <v>78</v>
      </c>
      <c r="AC3311" s="15">
        <v>0</v>
      </c>
      <c r="AD3311" s="15"/>
      <c r="AE3311" s="15" t="s">
        <v>78</v>
      </c>
      <c r="AF3311" s="15" t="s">
        <v>78</v>
      </c>
      <c r="AG3311" s="16">
        <v>1</v>
      </c>
      <c r="AH3311" s="15" t="s">
        <v>25097</v>
      </c>
      <c r="AI3311" s="15" t="s">
        <v>78</v>
      </c>
      <c r="AJ3311" s="15">
        <v>232784.982422</v>
      </c>
      <c r="AK3311" s="15">
        <v>4147.5870650200004</v>
      </c>
      <c r="AL3311" s="15">
        <v>3105852.3134099999</v>
      </c>
      <c r="AM3311" s="15">
        <v>1411745.1788999999</v>
      </c>
      <c r="AN3311" s="19">
        <v>0</v>
      </c>
      <c r="AO3311" s="19">
        <v>0</v>
      </c>
      <c r="AP3311" s="19">
        <v>702000</v>
      </c>
      <c r="AQ3311" s="19">
        <v>0</v>
      </c>
      <c r="AR3311" s="34">
        <v>702000</v>
      </c>
      <c r="AS3311" s="34">
        <v>0</v>
      </c>
      <c r="AT3311" s="34">
        <v>0</v>
      </c>
      <c r="AU3311" s="34">
        <v>0</v>
      </c>
      <c r="AV3311" s="34">
        <v>702000</v>
      </c>
      <c r="AW3311" s="35">
        <v>702000</v>
      </c>
      <c r="AX3311" s="34">
        <v>0</v>
      </c>
      <c r="AY3311" s="36">
        <v>1.3258000000000001</v>
      </c>
      <c r="AZ3311" s="36">
        <v>2.0265</v>
      </c>
      <c r="BA3311" s="22"/>
      <c r="BB3311" s="19">
        <v>21060</v>
      </c>
      <c r="BC3311" s="34">
        <v>0</v>
      </c>
      <c r="BD3311" s="34">
        <v>0</v>
      </c>
      <c r="BE3311" s="38">
        <v>3.4819999999999997E-2</v>
      </c>
      <c r="BF3311" s="38">
        <v>3.4819999999999997E-2</v>
      </c>
      <c r="BG3311" s="34">
        <v>0</v>
      </c>
      <c r="BH3311" s="34">
        <v>0</v>
      </c>
      <c r="BI3311" s="34">
        <v>0</v>
      </c>
      <c r="BJ3311" s="34">
        <v>0</v>
      </c>
      <c r="BK3311" s="34">
        <v>0</v>
      </c>
      <c r="BL3311" s="34">
        <v>0</v>
      </c>
      <c r="BM3311" s="34">
        <v>0</v>
      </c>
      <c r="BN3311" s="39">
        <v>0</v>
      </c>
      <c r="BO3311" s="39">
        <v>0</v>
      </c>
      <c r="BP3311" s="39">
        <v>0</v>
      </c>
      <c r="BQ3311" s="25" t="s">
        <v>292</v>
      </c>
    </row>
    <row r="3312" spans="1:69" s="25" customFormat="1" ht="14.25" x14ac:dyDescent="0.2">
      <c r="A3312" s="14">
        <v>2351</v>
      </c>
      <c r="B3312" s="40"/>
      <c r="C3312" s="15"/>
      <c r="D3312" s="16">
        <v>17128</v>
      </c>
      <c r="E3312" s="15" t="s">
        <v>25098</v>
      </c>
      <c r="F3312" s="15" t="s">
        <v>25099</v>
      </c>
      <c r="G3312" s="17" t="s">
        <v>25100</v>
      </c>
      <c r="H3312" s="17" t="s">
        <v>25101</v>
      </c>
      <c r="I3312" s="17" t="s">
        <v>86</v>
      </c>
      <c r="J3312" s="15" t="s">
        <v>25102</v>
      </c>
      <c r="K3312" s="15" t="s">
        <v>1925</v>
      </c>
      <c r="L3312" s="18" t="s">
        <v>25103</v>
      </c>
      <c r="M3312" s="15" t="s">
        <v>18715</v>
      </c>
      <c r="N3312" s="15" t="s">
        <v>18716</v>
      </c>
      <c r="O3312" s="16">
        <v>650</v>
      </c>
      <c r="P3312" s="15" t="s">
        <v>6405</v>
      </c>
      <c r="Q3312" s="15">
        <v>22500</v>
      </c>
      <c r="R3312" s="15">
        <v>0</v>
      </c>
      <c r="S3312" s="15">
        <v>22500</v>
      </c>
      <c r="T3312" s="15">
        <v>9</v>
      </c>
      <c r="U3312" s="15" t="s">
        <v>18717</v>
      </c>
      <c r="V3312" s="15" t="s">
        <v>76</v>
      </c>
      <c r="W3312" s="16">
        <v>0</v>
      </c>
      <c r="X3312" s="16">
        <v>0</v>
      </c>
      <c r="Y3312" s="15">
        <v>517998</v>
      </c>
      <c r="Z3312" s="15">
        <v>11.891999999999999</v>
      </c>
      <c r="AA3312" s="15" t="s">
        <v>78</v>
      </c>
      <c r="AB3312" s="15" t="s">
        <v>78</v>
      </c>
      <c r="AC3312" s="15">
        <v>0</v>
      </c>
      <c r="AD3312" s="15"/>
      <c r="AE3312" s="15" t="s">
        <v>78</v>
      </c>
      <c r="AF3312" s="15" t="s">
        <v>78</v>
      </c>
      <c r="AG3312" s="16">
        <v>1</v>
      </c>
      <c r="AH3312" s="15" t="s">
        <v>25104</v>
      </c>
      <c r="AI3312" s="15" t="s">
        <v>78</v>
      </c>
      <c r="AJ3312" s="15">
        <v>517998.49389600003</v>
      </c>
      <c r="AK3312" s="15">
        <v>3845.24873905</v>
      </c>
      <c r="AL3312" s="15">
        <v>3106140.74217</v>
      </c>
      <c r="AM3312" s="15">
        <v>1411640.5141700001</v>
      </c>
      <c r="AN3312" s="19">
        <v>0</v>
      </c>
      <c r="AO3312" s="19">
        <v>0</v>
      </c>
      <c r="AP3312" s="19">
        <v>13500</v>
      </c>
      <c r="AQ3312" s="19">
        <v>0</v>
      </c>
      <c r="AR3312" s="34">
        <v>13500</v>
      </c>
      <c r="AS3312" s="34">
        <v>0</v>
      </c>
      <c r="AT3312" s="34">
        <v>0</v>
      </c>
      <c r="AU3312" s="34">
        <v>0</v>
      </c>
      <c r="AV3312" s="34">
        <v>13500</v>
      </c>
      <c r="AW3312" s="35">
        <v>13500</v>
      </c>
      <c r="AX3312" s="34">
        <v>0</v>
      </c>
      <c r="AY3312" s="36">
        <v>1.3258000000000001</v>
      </c>
      <c r="AZ3312" s="36">
        <v>2.0265</v>
      </c>
      <c r="BA3312" s="22"/>
      <c r="BB3312" s="19">
        <v>405</v>
      </c>
      <c r="BC3312" s="34">
        <v>0</v>
      </c>
      <c r="BD3312" s="34">
        <v>0</v>
      </c>
      <c r="BE3312" s="38">
        <v>3.4819999999999997E-2</v>
      </c>
      <c r="BF3312" s="38">
        <v>3.4819999999999997E-2</v>
      </c>
      <c r="BG3312" s="34">
        <v>0</v>
      </c>
      <c r="BH3312" s="34">
        <v>0</v>
      </c>
      <c r="BI3312" s="34">
        <v>0</v>
      </c>
      <c r="BJ3312" s="34">
        <v>0</v>
      </c>
      <c r="BK3312" s="34">
        <v>0</v>
      </c>
      <c r="BL3312" s="34">
        <v>0</v>
      </c>
      <c r="BM3312" s="34">
        <v>0</v>
      </c>
      <c r="BN3312" s="39">
        <v>0</v>
      </c>
      <c r="BO3312" s="39">
        <v>0</v>
      </c>
      <c r="BP3312" s="39">
        <v>0</v>
      </c>
      <c r="BQ3312" s="25" t="s">
        <v>292</v>
      </c>
    </row>
    <row r="3313" spans="1:69" s="25" customFormat="1" ht="14.25" x14ac:dyDescent="0.2">
      <c r="A3313" s="14">
        <v>2352</v>
      </c>
      <c r="B3313" s="40"/>
      <c r="C3313" s="15"/>
      <c r="D3313" s="16">
        <v>7920</v>
      </c>
      <c r="E3313" s="15" t="s">
        <v>25105</v>
      </c>
      <c r="F3313" s="15" t="s">
        <v>25106</v>
      </c>
      <c r="G3313" s="17" t="s">
        <v>25107</v>
      </c>
      <c r="H3313" s="17" t="s">
        <v>25101</v>
      </c>
      <c r="I3313" s="17" t="s">
        <v>86</v>
      </c>
      <c r="J3313" s="15" t="s">
        <v>25108</v>
      </c>
      <c r="K3313" s="15" t="s">
        <v>1925</v>
      </c>
      <c r="L3313" s="18" t="s">
        <v>25109</v>
      </c>
      <c r="M3313" s="15" t="s">
        <v>18715</v>
      </c>
      <c r="N3313" s="15" t="s">
        <v>18716</v>
      </c>
      <c r="O3313" s="16">
        <v>650</v>
      </c>
      <c r="P3313" s="15" t="s">
        <v>6405</v>
      </c>
      <c r="Q3313" s="15">
        <v>17500</v>
      </c>
      <c r="R3313" s="15">
        <v>0</v>
      </c>
      <c r="S3313" s="15">
        <v>17500</v>
      </c>
      <c r="T3313" s="15">
        <v>7</v>
      </c>
      <c r="U3313" s="15" t="s">
        <v>18717</v>
      </c>
      <c r="V3313" s="15" t="s">
        <v>76</v>
      </c>
      <c r="W3313" s="16">
        <v>0</v>
      </c>
      <c r="X3313" s="16">
        <v>0</v>
      </c>
      <c r="Y3313" s="15">
        <v>271278</v>
      </c>
      <c r="Z3313" s="15">
        <v>6.2279999999999998</v>
      </c>
      <c r="AA3313" s="15" t="s">
        <v>78</v>
      </c>
      <c r="AB3313" s="15" t="s">
        <v>78</v>
      </c>
      <c r="AC3313" s="15">
        <v>0</v>
      </c>
      <c r="AD3313" s="15"/>
      <c r="AE3313" s="15" t="s">
        <v>78</v>
      </c>
      <c r="AF3313" s="15" t="s">
        <v>78</v>
      </c>
      <c r="AG3313" s="16">
        <v>1</v>
      </c>
      <c r="AH3313" s="15" t="s">
        <v>25110</v>
      </c>
      <c r="AI3313" s="15" t="s">
        <v>78</v>
      </c>
      <c r="AJ3313" s="15">
        <v>271277.81323199999</v>
      </c>
      <c r="AK3313" s="15">
        <v>2258.6200649000002</v>
      </c>
      <c r="AL3313" s="15">
        <v>3106479.1439499999</v>
      </c>
      <c r="AM3313" s="15">
        <v>1411395.6571599999</v>
      </c>
      <c r="AN3313" s="19">
        <v>0</v>
      </c>
      <c r="AO3313" s="19">
        <v>0</v>
      </c>
      <c r="AP3313" s="19">
        <v>10500</v>
      </c>
      <c r="AQ3313" s="19">
        <v>0</v>
      </c>
      <c r="AR3313" s="34">
        <v>10500</v>
      </c>
      <c r="AS3313" s="34">
        <v>0</v>
      </c>
      <c r="AT3313" s="34">
        <v>0</v>
      </c>
      <c r="AU3313" s="34">
        <v>0</v>
      </c>
      <c r="AV3313" s="34">
        <v>10500</v>
      </c>
      <c r="AW3313" s="35">
        <v>10500</v>
      </c>
      <c r="AX3313" s="34">
        <v>0</v>
      </c>
      <c r="AY3313" s="36">
        <v>1.3258000000000001</v>
      </c>
      <c r="AZ3313" s="36">
        <v>2.0265</v>
      </c>
      <c r="BA3313" s="22"/>
      <c r="BB3313" s="19">
        <v>315</v>
      </c>
      <c r="BC3313" s="34">
        <v>0</v>
      </c>
      <c r="BD3313" s="34">
        <v>0</v>
      </c>
      <c r="BE3313" s="38">
        <v>3.4819999999999997E-2</v>
      </c>
      <c r="BF3313" s="38">
        <v>3.4819999999999997E-2</v>
      </c>
      <c r="BG3313" s="34">
        <v>0</v>
      </c>
      <c r="BH3313" s="34">
        <v>0</v>
      </c>
      <c r="BI3313" s="34">
        <v>0</v>
      </c>
      <c r="BJ3313" s="34">
        <v>0</v>
      </c>
      <c r="BK3313" s="34">
        <v>0</v>
      </c>
      <c r="BL3313" s="34">
        <v>0</v>
      </c>
      <c r="BM3313" s="34">
        <v>0</v>
      </c>
      <c r="BN3313" s="39">
        <v>0</v>
      </c>
      <c r="BO3313" s="39">
        <v>0</v>
      </c>
      <c r="BP3313" s="39">
        <v>0</v>
      </c>
      <c r="BQ3313" s="25" t="s">
        <v>292</v>
      </c>
    </row>
    <row r="3314" spans="1:69" s="25" customFormat="1" ht="14.25" x14ac:dyDescent="0.2">
      <c r="A3314" s="14">
        <v>2353</v>
      </c>
      <c r="B3314" s="40"/>
      <c r="C3314" s="15"/>
      <c r="D3314" s="16">
        <v>30237</v>
      </c>
      <c r="E3314" s="15" t="s">
        <v>25111</v>
      </c>
      <c r="F3314" s="15" t="s">
        <v>25112</v>
      </c>
      <c r="G3314" s="17" t="s">
        <v>25113</v>
      </c>
      <c r="H3314" s="17" t="s">
        <v>25114</v>
      </c>
      <c r="I3314" s="17" t="s">
        <v>88</v>
      </c>
      <c r="J3314" s="15" t="s">
        <v>25115</v>
      </c>
      <c r="K3314" s="15" t="s">
        <v>206</v>
      </c>
      <c r="L3314" s="18" t="s">
        <v>25116</v>
      </c>
      <c r="M3314" s="15" t="s">
        <v>18715</v>
      </c>
      <c r="N3314" s="15" t="s">
        <v>18716</v>
      </c>
      <c r="O3314" s="16">
        <v>650</v>
      </c>
      <c r="P3314" s="15" t="s">
        <v>6405</v>
      </c>
      <c r="Q3314" s="15">
        <v>21600</v>
      </c>
      <c r="R3314" s="15">
        <v>0</v>
      </c>
      <c r="S3314" s="15">
        <v>21600</v>
      </c>
      <c r="T3314" s="15">
        <v>8.65</v>
      </c>
      <c r="U3314" s="15" t="s">
        <v>18717</v>
      </c>
      <c r="V3314" s="15" t="s">
        <v>76</v>
      </c>
      <c r="W3314" s="16">
        <v>0</v>
      </c>
      <c r="X3314" s="16">
        <v>0</v>
      </c>
      <c r="Y3314" s="15">
        <v>213739</v>
      </c>
      <c r="Z3314" s="15">
        <v>4.907</v>
      </c>
      <c r="AA3314" s="15" t="s">
        <v>78</v>
      </c>
      <c r="AB3314" s="15" t="s">
        <v>78</v>
      </c>
      <c r="AC3314" s="15">
        <v>0</v>
      </c>
      <c r="AD3314" s="15"/>
      <c r="AE3314" s="15" t="s">
        <v>78</v>
      </c>
      <c r="AF3314" s="15" t="s">
        <v>78</v>
      </c>
      <c r="AG3314" s="16">
        <v>1</v>
      </c>
      <c r="AH3314" s="15" t="s">
        <v>25117</v>
      </c>
      <c r="AI3314" s="15" t="s">
        <v>78</v>
      </c>
      <c r="AJ3314" s="15">
        <v>213738.57251</v>
      </c>
      <c r="AK3314" s="15">
        <v>2071.51632991</v>
      </c>
      <c r="AL3314" s="15">
        <v>3107004.3790600002</v>
      </c>
      <c r="AM3314" s="15">
        <v>1411585.90081</v>
      </c>
      <c r="AN3314" s="19">
        <v>0</v>
      </c>
      <c r="AO3314" s="19">
        <v>0</v>
      </c>
      <c r="AP3314" s="19">
        <v>13000</v>
      </c>
      <c r="AQ3314" s="19">
        <v>0</v>
      </c>
      <c r="AR3314" s="34">
        <v>13000</v>
      </c>
      <c r="AS3314" s="34">
        <v>0</v>
      </c>
      <c r="AT3314" s="34">
        <v>0</v>
      </c>
      <c r="AU3314" s="34">
        <v>0</v>
      </c>
      <c r="AV3314" s="34">
        <v>13000</v>
      </c>
      <c r="AW3314" s="35">
        <v>13000</v>
      </c>
      <c r="AX3314" s="34">
        <v>0</v>
      </c>
      <c r="AY3314" s="36">
        <v>1.3258000000000001</v>
      </c>
      <c r="AZ3314" s="36">
        <v>2.0265</v>
      </c>
      <c r="BA3314" s="22"/>
      <c r="BB3314" s="19">
        <v>390</v>
      </c>
      <c r="BC3314" s="34">
        <v>0</v>
      </c>
      <c r="BD3314" s="34">
        <v>0</v>
      </c>
      <c r="BE3314" s="38">
        <v>3.4819999999999997E-2</v>
      </c>
      <c r="BF3314" s="38">
        <v>3.4819999999999997E-2</v>
      </c>
      <c r="BG3314" s="34">
        <v>0</v>
      </c>
      <c r="BH3314" s="34">
        <v>0</v>
      </c>
      <c r="BI3314" s="34">
        <v>0</v>
      </c>
      <c r="BJ3314" s="34">
        <v>0</v>
      </c>
      <c r="BK3314" s="34">
        <v>0</v>
      </c>
      <c r="BL3314" s="34">
        <v>0</v>
      </c>
      <c r="BM3314" s="34">
        <v>0</v>
      </c>
      <c r="BN3314" s="39">
        <v>0</v>
      </c>
      <c r="BO3314" s="39">
        <v>0</v>
      </c>
      <c r="BP3314" s="39">
        <v>0</v>
      </c>
      <c r="BQ3314" s="25" t="s">
        <v>292</v>
      </c>
    </row>
    <row r="3315" spans="1:69" s="25" customFormat="1" ht="14.25" x14ac:dyDescent="0.2">
      <c r="A3315" s="14">
        <v>2354</v>
      </c>
      <c r="B3315" s="40"/>
      <c r="C3315" s="15"/>
      <c r="D3315" s="16">
        <v>13624</v>
      </c>
      <c r="E3315" s="15" t="s">
        <v>25118</v>
      </c>
      <c r="F3315" s="15" t="s">
        <v>25119</v>
      </c>
      <c r="G3315" s="17" t="s">
        <v>25120</v>
      </c>
      <c r="H3315" s="17" t="s">
        <v>25121</v>
      </c>
      <c r="I3315" s="17" t="s">
        <v>88</v>
      </c>
      <c r="J3315" s="15" t="s">
        <v>25121</v>
      </c>
      <c r="K3315" s="15" t="s">
        <v>5779</v>
      </c>
      <c r="L3315" s="18" t="s">
        <v>78</v>
      </c>
      <c r="M3315" s="15" t="s">
        <v>78</v>
      </c>
      <c r="N3315" s="15" t="s">
        <v>78</v>
      </c>
      <c r="O3315" s="16">
        <v>0</v>
      </c>
      <c r="P3315" s="15" t="s">
        <v>78</v>
      </c>
      <c r="Q3315" s="15">
        <v>0</v>
      </c>
      <c r="R3315" s="15">
        <v>0</v>
      </c>
      <c r="S3315" s="15">
        <v>0</v>
      </c>
      <c r="T3315" s="15">
        <v>0</v>
      </c>
      <c r="U3315" s="15" t="s">
        <v>18717</v>
      </c>
      <c r="V3315" s="15" t="s">
        <v>78</v>
      </c>
      <c r="W3315" s="16">
        <v>0</v>
      </c>
      <c r="X3315" s="16">
        <v>0</v>
      </c>
      <c r="Y3315" s="15">
        <v>105007</v>
      </c>
      <c r="Z3315" s="15">
        <v>2.411</v>
      </c>
      <c r="AA3315" s="15" t="s">
        <v>78</v>
      </c>
      <c r="AB3315" s="15" t="s">
        <v>78</v>
      </c>
      <c r="AC3315" s="15">
        <v>0</v>
      </c>
      <c r="AD3315" s="15"/>
      <c r="AE3315" s="15" t="s">
        <v>78</v>
      </c>
      <c r="AF3315" s="15" t="s">
        <v>78</v>
      </c>
      <c r="AG3315" s="16">
        <v>0</v>
      </c>
      <c r="AH3315" s="15" t="s">
        <v>25122</v>
      </c>
      <c r="AI3315" s="15" t="s">
        <v>78</v>
      </c>
      <c r="AJ3315" s="15">
        <v>105007.36962899999</v>
      </c>
      <c r="AK3315" s="15">
        <v>5739.4848980400002</v>
      </c>
      <c r="AL3315" s="15">
        <v>3107311.9594899998</v>
      </c>
      <c r="AM3315" s="15">
        <v>1411902.2709600001</v>
      </c>
      <c r="AN3315" s="19">
        <v>0</v>
      </c>
      <c r="AO3315" s="19">
        <v>0</v>
      </c>
      <c r="AP3315" s="19">
        <v>0</v>
      </c>
      <c r="AQ3315" s="19">
        <v>0</v>
      </c>
      <c r="AR3315" s="34">
        <v>0</v>
      </c>
      <c r="AS3315" s="34">
        <v>0</v>
      </c>
      <c r="AT3315" s="34">
        <v>0</v>
      </c>
      <c r="AU3315" s="34">
        <v>0</v>
      </c>
      <c r="AV3315" s="34">
        <v>0</v>
      </c>
      <c r="AW3315" s="35">
        <v>0</v>
      </c>
      <c r="AX3315" s="34">
        <v>0</v>
      </c>
      <c r="AY3315" s="36">
        <v>1.3258000000000001</v>
      </c>
      <c r="AZ3315" s="36">
        <v>2.0265</v>
      </c>
      <c r="BA3315" s="22"/>
      <c r="BB3315" s="19">
        <v>0</v>
      </c>
      <c r="BC3315" s="34">
        <v>0</v>
      </c>
      <c r="BD3315" s="34">
        <v>0</v>
      </c>
      <c r="BE3315" s="38">
        <v>3.4819999999999997E-2</v>
      </c>
      <c r="BF3315" s="38">
        <v>3.4819999999999997E-2</v>
      </c>
      <c r="BG3315" s="34">
        <v>0</v>
      </c>
      <c r="BH3315" s="34">
        <v>0</v>
      </c>
      <c r="BI3315" s="34">
        <v>0</v>
      </c>
      <c r="BJ3315" s="34">
        <v>0</v>
      </c>
      <c r="BK3315" s="34">
        <v>0</v>
      </c>
      <c r="BL3315" s="34">
        <v>0</v>
      </c>
      <c r="BM3315" s="34">
        <v>0</v>
      </c>
      <c r="BN3315" s="39">
        <v>0</v>
      </c>
      <c r="BO3315" s="39">
        <v>0</v>
      </c>
      <c r="BP3315" s="39">
        <v>0</v>
      </c>
    </row>
    <row r="3316" spans="1:69" s="25" customFormat="1" ht="14.25" x14ac:dyDescent="0.2">
      <c r="A3316" s="14">
        <v>2355</v>
      </c>
      <c r="B3316" s="40"/>
      <c r="C3316" s="15" t="s">
        <v>176</v>
      </c>
      <c r="D3316" s="16">
        <v>867</v>
      </c>
      <c r="E3316" s="15" t="s">
        <v>25123</v>
      </c>
      <c r="F3316" s="15" t="s">
        <v>25124</v>
      </c>
      <c r="G3316" s="17" t="s">
        <v>25125</v>
      </c>
      <c r="H3316" s="17" t="s">
        <v>25126</v>
      </c>
      <c r="I3316" s="17" t="s">
        <v>86</v>
      </c>
      <c r="J3316" s="15" t="s">
        <v>25127</v>
      </c>
      <c r="K3316" s="15" t="s">
        <v>806</v>
      </c>
      <c r="L3316" s="18" t="s">
        <v>25128</v>
      </c>
      <c r="M3316" s="15" t="s">
        <v>25129</v>
      </c>
      <c r="N3316" s="15" t="s">
        <v>25130</v>
      </c>
      <c r="O3316" s="16">
        <v>500</v>
      </c>
      <c r="P3316" s="15" t="s">
        <v>1055</v>
      </c>
      <c r="Q3316" s="15">
        <v>25900</v>
      </c>
      <c r="R3316" s="15">
        <v>0</v>
      </c>
      <c r="S3316" s="15">
        <v>25900</v>
      </c>
      <c r="T3316" s="15">
        <v>0.33</v>
      </c>
      <c r="U3316" s="15" t="s">
        <v>18717</v>
      </c>
      <c r="V3316" s="15" t="s">
        <v>76</v>
      </c>
      <c r="W3316" s="16">
        <v>0</v>
      </c>
      <c r="X3316" s="16">
        <v>0</v>
      </c>
      <c r="Y3316" s="15">
        <v>14064</v>
      </c>
      <c r="Z3316" s="15">
        <v>0.32300000000000001</v>
      </c>
      <c r="AA3316" s="15" t="s">
        <v>78</v>
      </c>
      <c r="AB3316" s="15" t="s">
        <v>78</v>
      </c>
      <c r="AC3316" s="15">
        <v>0</v>
      </c>
      <c r="AD3316" s="15"/>
      <c r="AE3316" s="15" t="s">
        <v>1056</v>
      </c>
      <c r="AF3316" s="15" t="s">
        <v>25131</v>
      </c>
      <c r="AG3316" s="16">
        <v>1</v>
      </c>
      <c r="AH3316" s="15" t="s">
        <v>25132</v>
      </c>
      <c r="AI3316" s="15" t="s">
        <v>78</v>
      </c>
      <c r="AJ3316" s="15">
        <v>14063.6499023</v>
      </c>
      <c r="AK3316" s="15">
        <v>474.93769563000001</v>
      </c>
      <c r="AL3316" s="15">
        <v>3107241.7387000001</v>
      </c>
      <c r="AM3316" s="15">
        <v>1411262.0301300001</v>
      </c>
      <c r="AN3316" s="19">
        <v>0</v>
      </c>
      <c r="AO3316" s="19">
        <v>0</v>
      </c>
      <c r="AP3316" s="19">
        <v>25900</v>
      </c>
      <c r="AQ3316" s="19">
        <v>0</v>
      </c>
      <c r="AR3316" s="34">
        <v>25900</v>
      </c>
      <c r="AS3316" s="34">
        <v>0</v>
      </c>
      <c r="AT3316" s="34">
        <v>0</v>
      </c>
      <c r="AU3316" s="34">
        <v>0</v>
      </c>
      <c r="AV3316" s="34">
        <v>0</v>
      </c>
      <c r="AW3316" s="35">
        <v>0</v>
      </c>
      <c r="AX3316" s="34">
        <v>25900</v>
      </c>
      <c r="AY3316" s="36">
        <v>1.3258000000000001</v>
      </c>
      <c r="AZ3316" s="36">
        <v>2.0265</v>
      </c>
      <c r="BA3316" s="22"/>
      <c r="BB3316" s="19">
        <v>777</v>
      </c>
      <c r="BC3316" s="34">
        <v>343.38220000000001</v>
      </c>
      <c r="BD3316" s="34">
        <v>524.86350000000004</v>
      </c>
      <c r="BE3316" s="38">
        <v>3.4819999999999997E-2</v>
      </c>
      <c r="BF3316" s="38">
        <v>3.4819999999999997E-2</v>
      </c>
      <c r="BG3316" s="34">
        <v>0</v>
      </c>
      <c r="BH3316" s="34">
        <v>0</v>
      </c>
      <c r="BI3316" s="34">
        <v>343.38220000000001</v>
      </c>
      <c r="BJ3316" s="34">
        <v>524.86350000000004</v>
      </c>
      <c r="BK3316" s="34">
        <v>0</v>
      </c>
      <c r="BL3316" s="34">
        <v>0</v>
      </c>
      <c r="BM3316" s="34">
        <v>0</v>
      </c>
      <c r="BN3316" s="39">
        <v>343.38220000000001</v>
      </c>
      <c r="BO3316" s="39">
        <v>524.86350000000004</v>
      </c>
      <c r="BP3316" s="39">
        <v>181.48130000000003</v>
      </c>
    </row>
    <row r="3317" spans="1:69" s="25" customFormat="1" ht="14.25" x14ac:dyDescent="0.2">
      <c r="A3317" s="14">
        <v>2356</v>
      </c>
      <c r="B3317" s="40"/>
      <c r="C3317" s="15"/>
      <c r="D3317" s="16">
        <v>6223</v>
      </c>
      <c r="E3317" s="15" t="s">
        <v>25133</v>
      </c>
      <c r="F3317" s="15" t="s">
        <v>25134</v>
      </c>
      <c r="G3317" s="17" t="s">
        <v>25135</v>
      </c>
      <c r="H3317" s="17" t="s">
        <v>25136</v>
      </c>
      <c r="I3317" s="17" t="s">
        <v>86</v>
      </c>
      <c r="J3317" s="15" t="s">
        <v>25137</v>
      </c>
      <c r="K3317" s="15" t="s">
        <v>2976</v>
      </c>
      <c r="L3317" s="18" t="s">
        <v>25138</v>
      </c>
      <c r="M3317" s="15" t="s">
        <v>25139</v>
      </c>
      <c r="N3317" s="15" t="s">
        <v>25140</v>
      </c>
      <c r="O3317" s="16">
        <v>510</v>
      </c>
      <c r="P3317" s="15" t="s">
        <v>118</v>
      </c>
      <c r="Q3317" s="15">
        <v>15100</v>
      </c>
      <c r="R3317" s="15">
        <v>39300</v>
      </c>
      <c r="S3317" s="15">
        <v>54400</v>
      </c>
      <c r="T3317" s="15">
        <v>0.34</v>
      </c>
      <c r="U3317" s="15" t="s">
        <v>18717</v>
      </c>
      <c r="V3317" s="15" t="s">
        <v>76</v>
      </c>
      <c r="W3317" s="16">
        <v>1</v>
      </c>
      <c r="X3317" s="16">
        <v>1</v>
      </c>
      <c r="Y3317" s="15">
        <v>13808</v>
      </c>
      <c r="Z3317" s="15">
        <v>0.317</v>
      </c>
      <c r="AA3317" s="15" t="s">
        <v>25141</v>
      </c>
      <c r="AB3317" s="15" t="s">
        <v>25142</v>
      </c>
      <c r="AC3317" s="15">
        <v>0</v>
      </c>
      <c r="AD3317" s="26">
        <v>37442</v>
      </c>
      <c r="AE3317" s="15" t="s">
        <v>119</v>
      </c>
      <c r="AF3317" s="15" t="s">
        <v>119</v>
      </c>
      <c r="AG3317" s="16">
        <v>1</v>
      </c>
      <c r="AH3317" s="15" t="s">
        <v>25143</v>
      </c>
      <c r="AI3317" s="15" t="s">
        <v>78</v>
      </c>
      <c r="AJ3317" s="15">
        <v>13808.3637695</v>
      </c>
      <c r="AK3317" s="15">
        <v>474.12156798799998</v>
      </c>
      <c r="AL3317" s="15">
        <v>3107366.34161</v>
      </c>
      <c r="AM3317" s="15">
        <v>1411263.21973</v>
      </c>
      <c r="AN3317" s="19">
        <v>15100</v>
      </c>
      <c r="AO3317" s="19">
        <v>40500</v>
      </c>
      <c r="AP3317" s="19">
        <v>0</v>
      </c>
      <c r="AQ3317" s="19">
        <v>0</v>
      </c>
      <c r="AR3317" s="34">
        <v>55600</v>
      </c>
      <c r="AS3317" s="34">
        <v>33360</v>
      </c>
      <c r="AT3317" s="34">
        <v>3000</v>
      </c>
      <c r="AU3317" s="34">
        <v>7784</v>
      </c>
      <c r="AV3317" s="34">
        <v>11456</v>
      </c>
      <c r="AW3317" s="35">
        <v>55600</v>
      </c>
      <c r="AX3317" s="34">
        <v>0</v>
      </c>
      <c r="AY3317" s="36">
        <v>1.3258000000000001</v>
      </c>
      <c r="AZ3317" s="36">
        <v>2.0265</v>
      </c>
      <c r="BA3317" s="22"/>
      <c r="BB3317" s="19">
        <v>556</v>
      </c>
      <c r="BC3317" s="34">
        <v>0</v>
      </c>
      <c r="BD3317" s="34">
        <v>0</v>
      </c>
      <c r="BE3317" s="38">
        <v>3.4819999999999997E-2</v>
      </c>
      <c r="BF3317" s="38">
        <v>3.4819999999999997E-2</v>
      </c>
      <c r="BG3317" s="34">
        <v>0</v>
      </c>
      <c r="BH3317" s="34">
        <v>0</v>
      </c>
      <c r="BI3317" s="34">
        <v>0</v>
      </c>
      <c r="BJ3317" s="34">
        <v>0</v>
      </c>
      <c r="BK3317" s="34">
        <v>0</v>
      </c>
      <c r="BL3317" s="34">
        <v>0</v>
      </c>
      <c r="BM3317" s="34">
        <v>0</v>
      </c>
      <c r="BN3317" s="39">
        <v>0</v>
      </c>
      <c r="BO3317" s="39">
        <v>0</v>
      </c>
      <c r="BP3317" s="39">
        <v>0</v>
      </c>
    </row>
    <row r="3318" spans="1:69" s="25" customFormat="1" ht="14.25" x14ac:dyDescent="0.2">
      <c r="A3318" s="14">
        <v>2357</v>
      </c>
      <c r="B3318" s="40"/>
      <c r="C3318" s="15"/>
      <c r="D3318" s="16">
        <v>24440</v>
      </c>
      <c r="E3318" s="15" t="s">
        <v>25144</v>
      </c>
      <c r="F3318" s="15" t="s">
        <v>25145</v>
      </c>
      <c r="G3318" s="17" t="s">
        <v>25146</v>
      </c>
      <c r="H3318" s="17" t="s">
        <v>25147</v>
      </c>
      <c r="I3318" s="17" t="s">
        <v>86</v>
      </c>
      <c r="J3318" s="15" t="s">
        <v>25148</v>
      </c>
      <c r="K3318" s="15" t="s">
        <v>86</v>
      </c>
      <c r="L3318" s="18" t="s">
        <v>25149</v>
      </c>
      <c r="M3318" s="15" t="s">
        <v>25129</v>
      </c>
      <c r="N3318" s="15" t="s">
        <v>25130</v>
      </c>
      <c r="O3318" s="16">
        <v>510</v>
      </c>
      <c r="P3318" s="15" t="s">
        <v>118</v>
      </c>
      <c r="Q3318" s="15">
        <v>18600</v>
      </c>
      <c r="R3318" s="15">
        <v>80400</v>
      </c>
      <c r="S3318" s="15">
        <v>99000</v>
      </c>
      <c r="T3318" s="15">
        <v>0.24</v>
      </c>
      <c r="U3318" s="15" t="s">
        <v>18717</v>
      </c>
      <c r="V3318" s="15" t="s">
        <v>76</v>
      </c>
      <c r="W3318" s="16">
        <v>1</v>
      </c>
      <c r="X3318" s="16">
        <v>0</v>
      </c>
      <c r="Y3318" s="15">
        <v>10054</v>
      </c>
      <c r="Z3318" s="15">
        <v>0.23100000000000001</v>
      </c>
      <c r="AA3318" s="15" t="s">
        <v>78</v>
      </c>
      <c r="AB3318" s="15" t="s">
        <v>78</v>
      </c>
      <c r="AC3318" s="15">
        <v>0</v>
      </c>
      <c r="AD3318" s="15"/>
      <c r="AE3318" s="15" t="s">
        <v>78</v>
      </c>
      <c r="AF3318" s="15" t="s">
        <v>78</v>
      </c>
      <c r="AG3318" s="16">
        <v>1</v>
      </c>
      <c r="AH3318" s="15" t="s">
        <v>25150</v>
      </c>
      <c r="AI3318" s="15" t="s">
        <v>78</v>
      </c>
      <c r="AJ3318" s="15">
        <v>10054.0705566</v>
      </c>
      <c r="AK3318" s="15">
        <v>411.41839532300003</v>
      </c>
      <c r="AL3318" s="15">
        <v>3107242.4489899999</v>
      </c>
      <c r="AM3318" s="15">
        <v>1411358.4154399999</v>
      </c>
      <c r="AN3318" s="19">
        <v>18600</v>
      </c>
      <c r="AO3318" s="19">
        <v>64900</v>
      </c>
      <c r="AP3318" s="19">
        <v>0</v>
      </c>
      <c r="AQ3318" s="19">
        <v>17100</v>
      </c>
      <c r="AR3318" s="34">
        <v>100600</v>
      </c>
      <c r="AS3318" s="34">
        <v>0</v>
      </c>
      <c r="AT3318" s="34">
        <v>0</v>
      </c>
      <c r="AU3318" s="34">
        <v>0</v>
      </c>
      <c r="AV3318" s="34">
        <v>0</v>
      </c>
      <c r="AW3318" s="35">
        <v>0</v>
      </c>
      <c r="AX3318" s="34">
        <v>100600</v>
      </c>
      <c r="AY3318" s="36">
        <v>1.3258000000000001</v>
      </c>
      <c r="AZ3318" s="36">
        <v>2.0265</v>
      </c>
      <c r="BA3318" s="22"/>
      <c r="BB3318" s="19">
        <v>2183</v>
      </c>
      <c r="BC3318" s="34">
        <v>1333.7548000000002</v>
      </c>
      <c r="BD3318" s="34">
        <v>2038.6589999999999</v>
      </c>
      <c r="BE3318" s="38">
        <v>3.4819999999999997E-2</v>
      </c>
      <c r="BF3318" s="38">
        <v>3.4819999999999997E-2</v>
      </c>
      <c r="BG3318" s="34">
        <v>0</v>
      </c>
      <c r="BH3318" s="34">
        <v>0</v>
      </c>
      <c r="BI3318" s="34">
        <v>1333.7548000000002</v>
      </c>
      <c r="BJ3318" s="34">
        <v>2038.6589999999999</v>
      </c>
      <c r="BK3318" s="34">
        <v>0</v>
      </c>
      <c r="BL3318" s="34">
        <v>22.127500000000055</v>
      </c>
      <c r="BM3318" s="34">
        <v>22.127500000000055</v>
      </c>
      <c r="BN3318" s="39">
        <v>1333.7548000000002</v>
      </c>
      <c r="BO3318" s="39">
        <v>2016.5314999999998</v>
      </c>
      <c r="BP3318" s="39">
        <v>682.77669999999966</v>
      </c>
    </row>
    <row r="3319" spans="1:69" s="25" customFormat="1" ht="14.25" x14ac:dyDescent="0.2">
      <c r="A3319" s="14">
        <v>2358</v>
      </c>
      <c r="B3319" s="40"/>
      <c r="C3319" s="15" t="s">
        <v>25151</v>
      </c>
      <c r="D3319" s="16">
        <v>7205</v>
      </c>
      <c r="E3319" s="15" t="s">
        <v>25152</v>
      </c>
      <c r="F3319" s="15" t="s">
        <v>25151</v>
      </c>
      <c r="G3319" s="17" t="s">
        <v>25153</v>
      </c>
      <c r="H3319" s="17" t="s">
        <v>25154</v>
      </c>
      <c r="I3319" s="17" t="s">
        <v>86</v>
      </c>
      <c r="J3319" s="15" t="s">
        <v>25155</v>
      </c>
      <c r="K3319" s="15" t="s">
        <v>2392</v>
      </c>
      <c r="L3319" s="18" t="s">
        <v>25156</v>
      </c>
      <c r="M3319" s="15" t="s">
        <v>25129</v>
      </c>
      <c r="N3319" s="15" t="s">
        <v>25130</v>
      </c>
      <c r="O3319" s="16">
        <v>510</v>
      </c>
      <c r="P3319" s="15" t="s">
        <v>118</v>
      </c>
      <c r="Q3319" s="15">
        <v>29500</v>
      </c>
      <c r="R3319" s="15">
        <v>61100</v>
      </c>
      <c r="S3319" s="15">
        <v>90600</v>
      </c>
      <c r="T3319" s="15">
        <v>0.31</v>
      </c>
      <c r="U3319" s="15" t="s">
        <v>18717</v>
      </c>
      <c r="V3319" s="15" t="s">
        <v>76</v>
      </c>
      <c r="W3319" s="16">
        <v>1</v>
      </c>
      <c r="X3319" s="16">
        <v>0</v>
      </c>
      <c r="Y3319" s="15">
        <v>13563</v>
      </c>
      <c r="Z3319" s="15">
        <v>0.311</v>
      </c>
      <c r="AA3319" s="15" t="s">
        <v>25141</v>
      </c>
      <c r="AB3319" s="15" t="s">
        <v>25142</v>
      </c>
      <c r="AC3319" s="15">
        <v>0</v>
      </c>
      <c r="AD3319" s="15"/>
      <c r="AE3319" s="15" t="s">
        <v>243</v>
      </c>
      <c r="AF3319" s="15" t="s">
        <v>25157</v>
      </c>
      <c r="AG3319" s="16">
        <v>1</v>
      </c>
      <c r="AH3319" s="15" t="s">
        <v>25158</v>
      </c>
      <c r="AI3319" s="15" t="s">
        <v>78</v>
      </c>
      <c r="AJ3319" s="15">
        <v>13562.5373535</v>
      </c>
      <c r="AK3319" s="15">
        <v>511.278291411</v>
      </c>
      <c r="AL3319" s="15">
        <v>3107385.5857600002</v>
      </c>
      <c r="AM3319" s="15">
        <v>1411364.23141</v>
      </c>
      <c r="AN3319" s="19">
        <v>29500</v>
      </c>
      <c r="AO3319" s="19">
        <v>63100</v>
      </c>
      <c r="AP3319" s="19">
        <v>0</v>
      </c>
      <c r="AQ3319" s="19">
        <v>0</v>
      </c>
      <c r="AR3319" s="34">
        <v>92600</v>
      </c>
      <c r="AS3319" s="34">
        <v>0</v>
      </c>
      <c r="AT3319" s="34">
        <v>0</v>
      </c>
      <c r="AU3319" s="34">
        <v>0</v>
      </c>
      <c r="AV3319" s="34">
        <v>0</v>
      </c>
      <c r="AW3319" s="35">
        <v>0</v>
      </c>
      <c r="AX3319" s="34">
        <v>92600</v>
      </c>
      <c r="AY3319" s="36">
        <v>1.3258000000000001</v>
      </c>
      <c r="AZ3319" s="36">
        <v>2.0265</v>
      </c>
      <c r="BA3319" s="22"/>
      <c r="BB3319" s="19">
        <v>1852</v>
      </c>
      <c r="BC3319" s="34">
        <v>1227.6908000000001</v>
      </c>
      <c r="BD3319" s="34">
        <v>1876.539</v>
      </c>
      <c r="BE3319" s="38">
        <v>3.4819999999999997E-2</v>
      </c>
      <c r="BF3319" s="38">
        <v>3.4819999999999997E-2</v>
      </c>
      <c r="BG3319" s="34">
        <v>0</v>
      </c>
      <c r="BH3319" s="34">
        <v>0</v>
      </c>
      <c r="BI3319" s="34">
        <v>1227.6908000000001</v>
      </c>
      <c r="BJ3319" s="34">
        <v>1876.539</v>
      </c>
      <c r="BK3319" s="34">
        <v>0</v>
      </c>
      <c r="BL3319" s="34">
        <v>24.538999999999987</v>
      </c>
      <c r="BM3319" s="34">
        <v>24.538999999999987</v>
      </c>
      <c r="BN3319" s="39">
        <v>1227.6908000000001</v>
      </c>
      <c r="BO3319" s="39">
        <v>1852</v>
      </c>
      <c r="BP3319" s="39">
        <v>624.30919999999992</v>
      </c>
    </row>
    <row r="3320" spans="1:69" s="25" customFormat="1" ht="14.25" x14ac:dyDescent="0.2">
      <c r="A3320" s="14">
        <v>2359</v>
      </c>
      <c r="B3320" s="40"/>
      <c r="C3320" s="15"/>
      <c r="D3320" s="16">
        <v>32246</v>
      </c>
      <c r="E3320" s="15" t="s">
        <v>25159</v>
      </c>
      <c r="F3320" s="15" t="s">
        <v>25160</v>
      </c>
      <c r="G3320" s="17" t="s">
        <v>25161</v>
      </c>
      <c r="H3320" s="17" t="s">
        <v>25162</v>
      </c>
      <c r="I3320" s="17" t="s">
        <v>86</v>
      </c>
      <c r="J3320" s="15" t="s">
        <v>25163</v>
      </c>
      <c r="K3320" s="15" t="s">
        <v>4110</v>
      </c>
      <c r="L3320" s="18" t="s">
        <v>25164</v>
      </c>
      <c r="M3320" s="15" t="s">
        <v>25129</v>
      </c>
      <c r="N3320" s="15" t="s">
        <v>25130</v>
      </c>
      <c r="O3320" s="16">
        <v>500</v>
      </c>
      <c r="P3320" s="15" t="s">
        <v>1055</v>
      </c>
      <c r="Q3320" s="15">
        <v>18600</v>
      </c>
      <c r="R3320" s="15">
        <v>0</v>
      </c>
      <c r="S3320" s="15">
        <v>18600</v>
      </c>
      <c r="T3320" s="15">
        <v>0.182</v>
      </c>
      <c r="U3320" s="15" t="s">
        <v>18717</v>
      </c>
      <c r="V3320" s="15" t="s">
        <v>76</v>
      </c>
      <c r="W3320" s="16">
        <v>0</v>
      </c>
      <c r="X3320" s="16">
        <v>1</v>
      </c>
      <c r="Y3320" s="15">
        <v>7887</v>
      </c>
      <c r="Z3320" s="15">
        <v>0.18099999999999999</v>
      </c>
      <c r="AA3320" s="15" t="s">
        <v>25141</v>
      </c>
      <c r="AB3320" s="15" t="s">
        <v>25142</v>
      </c>
      <c r="AC3320" s="15">
        <v>47850</v>
      </c>
      <c r="AD3320" s="26">
        <v>38509</v>
      </c>
      <c r="AE3320" s="15" t="s">
        <v>119</v>
      </c>
      <c r="AF3320" s="15" t="s">
        <v>119</v>
      </c>
      <c r="AG3320" s="16">
        <v>1</v>
      </c>
      <c r="AH3320" s="15" t="s">
        <v>25165</v>
      </c>
      <c r="AI3320" s="15" t="s">
        <v>78</v>
      </c>
      <c r="AJ3320" s="15">
        <v>7886.6904296900002</v>
      </c>
      <c r="AK3320" s="15">
        <v>357.17347002000002</v>
      </c>
      <c r="AL3320" s="15">
        <v>3107228.7606299999</v>
      </c>
      <c r="AM3320" s="15">
        <v>1411474.1674599999</v>
      </c>
      <c r="AN3320" s="19">
        <v>0</v>
      </c>
      <c r="AO3320" s="19">
        <v>0</v>
      </c>
      <c r="AP3320" s="19">
        <v>18600</v>
      </c>
      <c r="AQ3320" s="19">
        <v>0</v>
      </c>
      <c r="AR3320" s="34">
        <v>18600</v>
      </c>
      <c r="AS3320" s="34">
        <v>0</v>
      </c>
      <c r="AT3320" s="34">
        <v>0</v>
      </c>
      <c r="AU3320" s="34">
        <v>0</v>
      </c>
      <c r="AV3320" s="34">
        <v>0</v>
      </c>
      <c r="AW3320" s="35">
        <v>0</v>
      </c>
      <c r="AX3320" s="34">
        <v>18600</v>
      </c>
      <c r="AY3320" s="36">
        <v>1.3258000000000001</v>
      </c>
      <c r="AZ3320" s="36">
        <v>2.0265</v>
      </c>
      <c r="BA3320" s="22"/>
      <c r="BB3320" s="19">
        <v>558</v>
      </c>
      <c r="BC3320" s="34">
        <v>246.59880000000001</v>
      </c>
      <c r="BD3320" s="34">
        <v>376.92899999999997</v>
      </c>
      <c r="BE3320" s="38">
        <v>3.4819999999999997E-2</v>
      </c>
      <c r="BF3320" s="38">
        <v>3.4819999999999997E-2</v>
      </c>
      <c r="BG3320" s="34">
        <v>0</v>
      </c>
      <c r="BH3320" s="34">
        <v>0</v>
      </c>
      <c r="BI3320" s="34">
        <v>246.59880000000001</v>
      </c>
      <c r="BJ3320" s="34">
        <v>376.92899999999997</v>
      </c>
      <c r="BK3320" s="34">
        <v>0</v>
      </c>
      <c r="BL3320" s="34">
        <v>0</v>
      </c>
      <c r="BM3320" s="34">
        <v>0</v>
      </c>
      <c r="BN3320" s="39">
        <v>246.59880000000001</v>
      </c>
      <c r="BO3320" s="39">
        <v>376.92899999999997</v>
      </c>
      <c r="BP3320" s="39">
        <v>130.33019999999996</v>
      </c>
    </row>
    <row r="3321" spans="1:69" s="25" customFormat="1" ht="14.25" x14ac:dyDescent="0.2">
      <c r="A3321" s="14">
        <v>2361</v>
      </c>
      <c r="B3321" s="40"/>
      <c r="C3321" s="15" t="s">
        <v>176</v>
      </c>
      <c r="D3321" s="16">
        <v>24032</v>
      </c>
      <c r="E3321" s="15" t="s">
        <v>25166</v>
      </c>
      <c r="F3321" s="15" t="s">
        <v>25167</v>
      </c>
      <c r="G3321" s="17" t="s">
        <v>25168</v>
      </c>
      <c r="H3321" s="17" t="s">
        <v>25169</v>
      </c>
      <c r="I3321" s="17" t="s">
        <v>86</v>
      </c>
      <c r="J3321" s="15" t="s">
        <v>25170</v>
      </c>
      <c r="K3321" s="15" t="s">
        <v>806</v>
      </c>
      <c r="L3321" s="18" t="s">
        <v>25171</v>
      </c>
      <c r="M3321" s="15" t="s">
        <v>25129</v>
      </c>
      <c r="N3321" s="15" t="s">
        <v>25130</v>
      </c>
      <c r="O3321" s="16">
        <v>510</v>
      </c>
      <c r="P3321" s="15" t="s">
        <v>118</v>
      </c>
      <c r="Q3321" s="15">
        <v>22700</v>
      </c>
      <c r="R3321" s="15">
        <v>97100</v>
      </c>
      <c r="S3321" s="15">
        <v>119800</v>
      </c>
      <c r="T3321" s="15">
        <v>0.39700000000000002</v>
      </c>
      <c r="U3321" s="15" t="s">
        <v>18717</v>
      </c>
      <c r="V3321" s="15" t="s">
        <v>76</v>
      </c>
      <c r="W3321" s="16">
        <v>1</v>
      </c>
      <c r="X3321" s="16">
        <v>0</v>
      </c>
      <c r="Y3321" s="15">
        <v>9120</v>
      </c>
      <c r="Z3321" s="15">
        <v>0.20899999999999999</v>
      </c>
      <c r="AA3321" s="15" t="s">
        <v>25141</v>
      </c>
      <c r="AB3321" s="15" t="s">
        <v>25142</v>
      </c>
      <c r="AC3321" s="15">
        <v>0</v>
      </c>
      <c r="AD3321" s="15"/>
      <c r="AE3321" s="15" t="s">
        <v>2449</v>
      </c>
      <c r="AF3321" s="15" t="s">
        <v>25172</v>
      </c>
      <c r="AG3321" s="16">
        <v>1</v>
      </c>
      <c r="AH3321" s="15" t="s">
        <v>25173</v>
      </c>
      <c r="AI3321" s="15" t="s">
        <v>78</v>
      </c>
      <c r="AJ3321" s="15">
        <v>9119.9753418</v>
      </c>
      <c r="AK3321" s="15">
        <v>387.99967018400002</v>
      </c>
      <c r="AL3321" s="15">
        <v>3107335.0453300001</v>
      </c>
      <c r="AM3321" s="15">
        <v>1411472.8923899999</v>
      </c>
      <c r="AN3321" s="19">
        <v>22700</v>
      </c>
      <c r="AO3321" s="19">
        <v>101300</v>
      </c>
      <c r="AP3321" s="19">
        <v>0</v>
      </c>
      <c r="AQ3321" s="19">
        <v>1000</v>
      </c>
      <c r="AR3321" s="34">
        <v>125000</v>
      </c>
      <c r="AS3321" s="34">
        <v>45000</v>
      </c>
      <c r="AT3321" s="34">
        <v>0</v>
      </c>
      <c r="AU3321" s="34">
        <v>27650</v>
      </c>
      <c r="AV3321" s="34">
        <v>0</v>
      </c>
      <c r="AW3321" s="35">
        <v>72650</v>
      </c>
      <c r="AX3321" s="34">
        <v>52350</v>
      </c>
      <c r="AY3321" s="36">
        <v>1.3258000000000001</v>
      </c>
      <c r="AZ3321" s="36">
        <v>2.0265</v>
      </c>
      <c r="BA3321" s="22"/>
      <c r="BB3321" s="19">
        <v>1270</v>
      </c>
      <c r="BC3321" s="34">
        <v>694.05630000000008</v>
      </c>
      <c r="BD3321" s="34">
        <v>1060.87275</v>
      </c>
      <c r="BE3321" s="38">
        <v>3.4819999999999997E-2</v>
      </c>
      <c r="BF3321" s="38">
        <v>3.4819999999999997E-2</v>
      </c>
      <c r="BG3321" s="34">
        <v>23.705396806</v>
      </c>
      <c r="BH3321" s="34">
        <v>36.23396185499999</v>
      </c>
      <c r="BI3321" s="34">
        <v>670.35090319400013</v>
      </c>
      <c r="BJ3321" s="34">
        <v>1024.638788145</v>
      </c>
      <c r="BK3321" s="34">
        <v>0</v>
      </c>
      <c r="BL3321" s="34">
        <v>0</v>
      </c>
      <c r="BM3321" s="34">
        <v>0</v>
      </c>
      <c r="BN3321" s="39">
        <v>670.35090319400013</v>
      </c>
      <c r="BO3321" s="39">
        <v>1024.638788145</v>
      </c>
      <c r="BP3321" s="39">
        <v>354.28788495099991</v>
      </c>
    </row>
    <row r="3322" spans="1:69" s="25" customFormat="1" ht="14.25" x14ac:dyDescent="0.2">
      <c r="A3322" s="14">
        <v>2362</v>
      </c>
      <c r="B3322" s="40"/>
      <c r="C3322" s="15"/>
      <c r="D3322" s="16">
        <v>6352</v>
      </c>
      <c r="E3322" s="15" t="s">
        <v>25174</v>
      </c>
      <c r="F3322" s="15" t="s">
        <v>25175</v>
      </c>
      <c r="G3322" s="17" t="s">
        <v>25176</v>
      </c>
      <c r="H3322" s="17" t="s">
        <v>25177</v>
      </c>
      <c r="I3322" s="17" t="s">
        <v>86</v>
      </c>
      <c r="J3322" s="15" t="s">
        <v>25178</v>
      </c>
      <c r="K3322" s="15" t="s">
        <v>2976</v>
      </c>
      <c r="L3322" s="18" t="s">
        <v>25179</v>
      </c>
      <c r="M3322" s="15" t="s">
        <v>25129</v>
      </c>
      <c r="N3322" s="15" t="s">
        <v>25130</v>
      </c>
      <c r="O3322" s="16">
        <v>510</v>
      </c>
      <c r="P3322" s="15" t="s">
        <v>118</v>
      </c>
      <c r="Q3322" s="15">
        <v>22100</v>
      </c>
      <c r="R3322" s="15">
        <v>105700</v>
      </c>
      <c r="S3322" s="15">
        <v>127800</v>
      </c>
      <c r="T3322" s="15">
        <v>0.27</v>
      </c>
      <c r="U3322" s="15" t="s">
        <v>18717</v>
      </c>
      <c r="V3322" s="15" t="s">
        <v>76</v>
      </c>
      <c r="W3322" s="16">
        <v>1</v>
      </c>
      <c r="X3322" s="16">
        <v>1</v>
      </c>
      <c r="Y3322" s="15">
        <v>12601</v>
      </c>
      <c r="Z3322" s="15">
        <v>0.28899999999999998</v>
      </c>
      <c r="AA3322" s="15" t="s">
        <v>25141</v>
      </c>
      <c r="AB3322" s="15" t="s">
        <v>25142</v>
      </c>
      <c r="AC3322" s="15">
        <v>115000</v>
      </c>
      <c r="AD3322" s="26">
        <v>38509</v>
      </c>
      <c r="AE3322" s="15" t="s">
        <v>119</v>
      </c>
      <c r="AF3322" s="15" t="s">
        <v>119</v>
      </c>
      <c r="AG3322" s="16">
        <v>1</v>
      </c>
      <c r="AH3322" s="15" t="s">
        <v>25180</v>
      </c>
      <c r="AI3322" s="15" t="s">
        <v>78</v>
      </c>
      <c r="AJ3322" s="15">
        <v>12601.2214355</v>
      </c>
      <c r="AK3322" s="15">
        <v>453.10290903200001</v>
      </c>
      <c r="AL3322" s="15">
        <v>3107229.8768600002</v>
      </c>
      <c r="AM3322" s="15">
        <v>1411578.1226600001</v>
      </c>
      <c r="AN3322" s="19">
        <v>0</v>
      </c>
      <c r="AO3322" s="19">
        <v>0</v>
      </c>
      <c r="AP3322" s="19">
        <v>22100</v>
      </c>
      <c r="AQ3322" s="19">
        <v>104800</v>
      </c>
      <c r="AR3322" s="34">
        <v>126900</v>
      </c>
      <c r="AS3322" s="34">
        <v>0</v>
      </c>
      <c r="AT3322" s="34">
        <v>0</v>
      </c>
      <c r="AU3322" s="34">
        <v>0</v>
      </c>
      <c r="AV3322" s="34">
        <v>0</v>
      </c>
      <c r="AW3322" s="35">
        <v>0</v>
      </c>
      <c r="AX3322" s="34">
        <v>126900</v>
      </c>
      <c r="AY3322" s="36">
        <v>1.3258000000000001</v>
      </c>
      <c r="AZ3322" s="36">
        <v>2.0265</v>
      </c>
      <c r="BA3322" s="22"/>
      <c r="BB3322" s="19">
        <v>2538</v>
      </c>
      <c r="BC3322" s="34">
        <v>1682.4402</v>
      </c>
      <c r="BD3322" s="34">
        <v>2571.6284999999998</v>
      </c>
      <c r="BE3322" s="38">
        <v>3.4819999999999997E-2</v>
      </c>
      <c r="BF3322" s="38">
        <v>3.4819999999999997E-2</v>
      </c>
      <c r="BG3322" s="34">
        <v>0</v>
      </c>
      <c r="BH3322" s="34">
        <v>0</v>
      </c>
      <c r="BI3322" s="34">
        <v>1682.4402</v>
      </c>
      <c r="BJ3322" s="34">
        <v>2571.6284999999998</v>
      </c>
      <c r="BK3322" s="34">
        <v>0</v>
      </c>
      <c r="BL3322" s="34">
        <v>33.628499999999804</v>
      </c>
      <c r="BM3322" s="34">
        <v>33.628499999999804</v>
      </c>
      <c r="BN3322" s="39">
        <v>1682.4402</v>
      </c>
      <c r="BO3322" s="39">
        <v>2538</v>
      </c>
      <c r="BP3322" s="39">
        <v>855.5598</v>
      </c>
    </row>
    <row r="3323" spans="1:69" s="25" customFormat="1" ht="14.25" x14ac:dyDescent="0.2">
      <c r="A3323" s="14">
        <v>2363</v>
      </c>
      <c r="B3323" s="40"/>
      <c r="C3323" s="15"/>
      <c r="D3323" s="16">
        <v>35380</v>
      </c>
      <c r="E3323" s="15" t="s">
        <v>25181</v>
      </c>
      <c r="F3323" s="15" t="s">
        <v>25182</v>
      </c>
      <c r="G3323" s="17" t="s">
        <v>25183</v>
      </c>
      <c r="H3323" s="17" t="s">
        <v>25184</v>
      </c>
      <c r="I3323" s="17" t="s">
        <v>86</v>
      </c>
      <c r="J3323" s="15" t="s">
        <v>25185</v>
      </c>
      <c r="K3323" s="15" t="s">
        <v>86</v>
      </c>
      <c r="L3323" s="18" t="s">
        <v>25186</v>
      </c>
      <c r="M3323" s="15" t="s">
        <v>25129</v>
      </c>
      <c r="N3323" s="15" t="s">
        <v>25130</v>
      </c>
      <c r="O3323" s="16">
        <v>500</v>
      </c>
      <c r="P3323" s="15" t="s">
        <v>1055</v>
      </c>
      <c r="Q3323" s="15">
        <v>14800</v>
      </c>
      <c r="R3323" s="15">
        <v>0</v>
      </c>
      <c r="S3323" s="15">
        <v>14800</v>
      </c>
      <c r="T3323" s="15">
        <v>0.18</v>
      </c>
      <c r="U3323" s="15" t="s">
        <v>18717</v>
      </c>
      <c r="V3323" s="15" t="s">
        <v>76</v>
      </c>
      <c r="W3323" s="16">
        <v>0</v>
      </c>
      <c r="X3323" s="16">
        <v>1</v>
      </c>
      <c r="Y3323" s="15">
        <v>9648</v>
      </c>
      <c r="Z3323" s="15">
        <v>0.221</v>
      </c>
      <c r="AA3323" s="15" t="s">
        <v>25141</v>
      </c>
      <c r="AB3323" s="15" t="s">
        <v>25142</v>
      </c>
      <c r="AC3323" s="15">
        <v>47850</v>
      </c>
      <c r="AD3323" s="26">
        <v>38509</v>
      </c>
      <c r="AE3323" s="15" t="s">
        <v>119</v>
      </c>
      <c r="AF3323" s="15" t="s">
        <v>119</v>
      </c>
      <c r="AG3323" s="16">
        <v>1</v>
      </c>
      <c r="AH3323" s="15" t="s">
        <v>25187</v>
      </c>
      <c r="AI3323" s="15" t="s">
        <v>78</v>
      </c>
      <c r="AJ3323" s="15">
        <v>9647.8347168</v>
      </c>
      <c r="AK3323" s="15">
        <v>415.752374632</v>
      </c>
      <c r="AL3323" s="15">
        <v>3107318.3030099999</v>
      </c>
      <c r="AM3323" s="15">
        <v>1411569.6277099999</v>
      </c>
      <c r="AN3323" s="19">
        <v>0</v>
      </c>
      <c r="AO3323" s="19">
        <v>0</v>
      </c>
      <c r="AP3323" s="19">
        <v>14800</v>
      </c>
      <c r="AQ3323" s="19">
        <v>0</v>
      </c>
      <c r="AR3323" s="34">
        <v>14800</v>
      </c>
      <c r="AS3323" s="34">
        <v>0</v>
      </c>
      <c r="AT3323" s="34">
        <v>0</v>
      </c>
      <c r="AU3323" s="34">
        <v>0</v>
      </c>
      <c r="AV3323" s="34">
        <v>0</v>
      </c>
      <c r="AW3323" s="35">
        <v>0</v>
      </c>
      <c r="AX3323" s="34">
        <v>14800</v>
      </c>
      <c r="AY3323" s="36">
        <v>1.3258000000000001</v>
      </c>
      <c r="AZ3323" s="36">
        <v>2.0265</v>
      </c>
      <c r="BA3323" s="22"/>
      <c r="BB3323" s="19">
        <v>444</v>
      </c>
      <c r="BC3323" s="34">
        <v>196.2184</v>
      </c>
      <c r="BD3323" s="34">
        <v>299.92199999999997</v>
      </c>
      <c r="BE3323" s="38">
        <v>3.4819999999999997E-2</v>
      </c>
      <c r="BF3323" s="38">
        <v>3.4819999999999997E-2</v>
      </c>
      <c r="BG3323" s="34">
        <v>0</v>
      </c>
      <c r="BH3323" s="34">
        <v>0</v>
      </c>
      <c r="BI3323" s="34">
        <v>196.2184</v>
      </c>
      <c r="BJ3323" s="34">
        <v>299.92199999999997</v>
      </c>
      <c r="BK3323" s="34">
        <v>0</v>
      </c>
      <c r="BL3323" s="34">
        <v>0</v>
      </c>
      <c r="BM3323" s="34">
        <v>0</v>
      </c>
      <c r="BN3323" s="39">
        <v>196.2184</v>
      </c>
      <c r="BO3323" s="39">
        <v>299.92199999999997</v>
      </c>
      <c r="BP3323" s="39">
        <v>103.70359999999997</v>
      </c>
    </row>
    <row r="3324" spans="1:69" s="25" customFormat="1" ht="14.25" x14ac:dyDescent="0.2">
      <c r="A3324" s="14">
        <v>2364</v>
      </c>
      <c r="B3324" s="40"/>
      <c r="C3324" s="15" t="s">
        <v>25188</v>
      </c>
      <c r="D3324" s="16">
        <v>8206</v>
      </c>
      <c r="E3324" s="15" t="s">
        <v>25189</v>
      </c>
      <c r="F3324" s="15" t="s">
        <v>25188</v>
      </c>
      <c r="G3324" s="17" t="s">
        <v>25190</v>
      </c>
      <c r="H3324" s="17" t="s">
        <v>25191</v>
      </c>
      <c r="I3324" s="17" t="s">
        <v>86</v>
      </c>
      <c r="J3324" s="15" t="s">
        <v>25192</v>
      </c>
      <c r="K3324" s="15" t="s">
        <v>4031</v>
      </c>
      <c r="L3324" s="18" t="s">
        <v>25193</v>
      </c>
      <c r="M3324" s="15" t="s">
        <v>25129</v>
      </c>
      <c r="N3324" s="15" t="s">
        <v>25130</v>
      </c>
      <c r="O3324" s="16">
        <v>510</v>
      </c>
      <c r="P3324" s="15" t="s">
        <v>118</v>
      </c>
      <c r="Q3324" s="15">
        <v>28800</v>
      </c>
      <c r="R3324" s="15">
        <v>79400</v>
      </c>
      <c r="S3324" s="15">
        <v>108200</v>
      </c>
      <c r="T3324" s="15">
        <v>0.38</v>
      </c>
      <c r="U3324" s="15" t="s">
        <v>18717</v>
      </c>
      <c r="V3324" s="15" t="s">
        <v>76</v>
      </c>
      <c r="W3324" s="16">
        <v>1</v>
      </c>
      <c r="X3324" s="16">
        <v>1</v>
      </c>
      <c r="Y3324" s="15">
        <v>16528</v>
      </c>
      <c r="Z3324" s="15">
        <v>0.379</v>
      </c>
      <c r="AA3324" s="15" t="s">
        <v>25141</v>
      </c>
      <c r="AB3324" s="15" t="s">
        <v>25142</v>
      </c>
      <c r="AC3324" s="15">
        <v>98500</v>
      </c>
      <c r="AD3324" s="26">
        <v>42206</v>
      </c>
      <c r="AE3324" s="15" t="s">
        <v>243</v>
      </c>
      <c r="AF3324" s="15" t="s">
        <v>25194</v>
      </c>
      <c r="AG3324" s="16">
        <v>1</v>
      </c>
      <c r="AH3324" s="15" t="s">
        <v>25195</v>
      </c>
      <c r="AI3324" s="15" t="s">
        <v>78</v>
      </c>
      <c r="AJ3324" s="15">
        <v>16527.534668</v>
      </c>
      <c r="AK3324" s="15">
        <v>522.91342540999995</v>
      </c>
      <c r="AL3324" s="15">
        <v>3107418.2419400001</v>
      </c>
      <c r="AM3324" s="15">
        <v>1411575.76623</v>
      </c>
      <c r="AN3324" s="19">
        <v>28800</v>
      </c>
      <c r="AO3324" s="19">
        <v>80400</v>
      </c>
      <c r="AP3324" s="19">
        <v>0</v>
      </c>
      <c r="AQ3324" s="19">
        <v>0</v>
      </c>
      <c r="AR3324" s="34">
        <v>109200</v>
      </c>
      <c r="AS3324" s="34">
        <v>0</v>
      </c>
      <c r="AT3324" s="34">
        <v>0</v>
      </c>
      <c r="AU3324" s="34">
        <v>0</v>
      </c>
      <c r="AV3324" s="34">
        <v>0</v>
      </c>
      <c r="AW3324" s="35">
        <v>0</v>
      </c>
      <c r="AX3324" s="34">
        <v>109200</v>
      </c>
      <c r="AY3324" s="36">
        <v>1.3258000000000001</v>
      </c>
      <c r="AZ3324" s="36">
        <v>2.0265</v>
      </c>
      <c r="BA3324" s="22"/>
      <c r="BB3324" s="19">
        <v>2184</v>
      </c>
      <c r="BC3324" s="34">
        <v>1447.7736</v>
      </c>
      <c r="BD3324" s="34">
        <v>2212.9380000000001</v>
      </c>
      <c r="BE3324" s="38">
        <v>3.4819999999999997E-2</v>
      </c>
      <c r="BF3324" s="38">
        <v>3.4819999999999997E-2</v>
      </c>
      <c r="BG3324" s="34">
        <v>0</v>
      </c>
      <c r="BH3324" s="34">
        <v>0</v>
      </c>
      <c r="BI3324" s="34">
        <v>1447.7736</v>
      </c>
      <c r="BJ3324" s="34">
        <v>2212.9380000000001</v>
      </c>
      <c r="BK3324" s="34">
        <v>0</v>
      </c>
      <c r="BL3324" s="34">
        <v>28.938000000000102</v>
      </c>
      <c r="BM3324" s="34">
        <v>28.938000000000102</v>
      </c>
      <c r="BN3324" s="39">
        <v>1447.7736</v>
      </c>
      <c r="BO3324" s="39">
        <v>2184</v>
      </c>
      <c r="BP3324" s="39">
        <v>736.22640000000001</v>
      </c>
    </row>
    <row r="3325" spans="1:69" s="25" customFormat="1" ht="14.25" x14ac:dyDescent="0.2">
      <c r="A3325" s="14">
        <v>2365</v>
      </c>
      <c r="B3325" s="40"/>
      <c r="C3325" s="15" t="s">
        <v>571</v>
      </c>
      <c r="D3325" s="16">
        <v>32594</v>
      </c>
      <c r="E3325" s="15" t="s">
        <v>25196</v>
      </c>
      <c r="F3325" s="15" t="s">
        <v>25197</v>
      </c>
      <c r="G3325" s="17" t="s">
        <v>25198</v>
      </c>
      <c r="H3325" s="17" t="s">
        <v>25199</v>
      </c>
      <c r="I3325" s="17" t="s">
        <v>86</v>
      </c>
      <c r="J3325" s="15" t="s">
        <v>25200</v>
      </c>
      <c r="K3325" s="15" t="s">
        <v>126</v>
      </c>
      <c r="L3325" s="18" t="s">
        <v>25201</v>
      </c>
      <c r="M3325" s="15" t="s">
        <v>25129</v>
      </c>
      <c r="N3325" s="15" t="s">
        <v>25130</v>
      </c>
      <c r="O3325" s="16">
        <v>510</v>
      </c>
      <c r="P3325" s="15" t="s">
        <v>118</v>
      </c>
      <c r="Q3325" s="15">
        <v>16100</v>
      </c>
      <c r="R3325" s="15">
        <v>104400</v>
      </c>
      <c r="S3325" s="15">
        <v>120500</v>
      </c>
      <c r="T3325" s="15">
        <v>0.21</v>
      </c>
      <c r="U3325" s="15" t="s">
        <v>18717</v>
      </c>
      <c r="V3325" s="15" t="s">
        <v>76</v>
      </c>
      <c r="W3325" s="16">
        <v>1</v>
      </c>
      <c r="X3325" s="16">
        <v>1</v>
      </c>
      <c r="Y3325" s="15">
        <v>13730</v>
      </c>
      <c r="Z3325" s="15">
        <v>0.315</v>
      </c>
      <c r="AA3325" s="15" t="s">
        <v>25141</v>
      </c>
      <c r="AB3325" s="15" t="s">
        <v>25142</v>
      </c>
      <c r="AC3325" s="15">
        <v>0</v>
      </c>
      <c r="AD3325" s="26">
        <v>41234</v>
      </c>
      <c r="AE3325" s="15" t="s">
        <v>298</v>
      </c>
      <c r="AF3325" s="15" t="s">
        <v>25202</v>
      </c>
      <c r="AG3325" s="16">
        <v>1</v>
      </c>
      <c r="AH3325" s="15" t="s">
        <v>25203</v>
      </c>
      <c r="AI3325" s="15" t="s">
        <v>78</v>
      </c>
      <c r="AJ3325" s="15">
        <v>13730.3085938</v>
      </c>
      <c r="AK3325" s="15">
        <v>483.75329617699998</v>
      </c>
      <c r="AL3325" s="15">
        <v>3107469.1915699998</v>
      </c>
      <c r="AM3325" s="15">
        <v>1411659.2345499999</v>
      </c>
      <c r="AN3325" s="19">
        <v>16100</v>
      </c>
      <c r="AO3325" s="19">
        <v>102900</v>
      </c>
      <c r="AP3325" s="19">
        <v>0</v>
      </c>
      <c r="AQ3325" s="19">
        <v>100</v>
      </c>
      <c r="AR3325" s="34">
        <v>119100</v>
      </c>
      <c r="AS3325" s="34">
        <v>45000</v>
      </c>
      <c r="AT3325" s="34">
        <v>3000</v>
      </c>
      <c r="AU3325" s="34">
        <v>25900</v>
      </c>
      <c r="AV3325" s="34">
        <v>12480</v>
      </c>
      <c r="AW3325" s="35">
        <v>86380</v>
      </c>
      <c r="AX3325" s="34">
        <v>32720</v>
      </c>
      <c r="AY3325" s="36">
        <v>1.3258000000000001</v>
      </c>
      <c r="AZ3325" s="36">
        <v>2.0265</v>
      </c>
      <c r="BA3325" s="22"/>
      <c r="BB3325" s="19">
        <v>1193</v>
      </c>
      <c r="BC3325" s="34">
        <v>433.80176</v>
      </c>
      <c r="BD3325" s="34">
        <v>663.07079999999996</v>
      </c>
      <c r="BE3325" s="38">
        <v>3.4819999999999997E-2</v>
      </c>
      <c r="BF3325" s="38">
        <v>3.4819999999999997E-2</v>
      </c>
      <c r="BG3325" s="34">
        <v>15.058812927199998</v>
      </c>
      <c r="BH3325" s="34">
        <v>23.017562525999999</v>
      </c>
      <c r="BI3325" s="34">
        <v>418.74294707280001</v>
      </c>
      <c r="BJ3325" s="34">
        <v>640.05323747399996</v>
      </c>
      <c r="BK3325" s="34">
        <v>0</v>
      </c>
      <c r="BL3325" s="34">
        <v>0</v>
      </c>
      <c r="BM3325" s="34">
        <v>0</v>
      </c>
      <c r="BN3325" s="39">
        <v>418.74294707280001</v>
      </c>
      <c r="BO3325" s="39">
        <v>640.05323747399996</v>
      </c>
      <c r="BP3325" s="39">
        <v>221.31029040119995</v>
      </c>
    </row>
    <row r="3326" spans="1:69" s="25" customFormat="1" ht="14.25" x14ac:dyDescent="0.2">
      <c r="A3326" s="14">
        <v>2366</v>
      </c>
      <c r="B3326" s="40"/>
      <c r="C3326" s="15"/>
      <c r="D3326" s="16">
        <v>27484</v>
      </c>
      <c r="E3326" s="15" t="s">
        <v>25204</v>
      </c>
      <c r="F3326" s="15" t="s">
        <v>25205</v>
      </c>
      <c r="G3326" s="17" t="s">
        <v>25206</v>
      </c>
      <c r="H3326" s="17" t="s">
        <v>25207</v>
      </c>
      <c r="I3326" s="17" t="s">
        <v>88</v>
      </c>
      <c r="J3326" s="15" t="s">
        <v>25208</v>
      </c>
      <c r="K3326" s="15" t="s">
        <v>7033</v>
      </c>
      <c r="L3326" s="18" t="s">
        <v>25209</v>
      </c>
      <c r="M3326" s="15" t="s">
        <v>25129</v>
      </c>
      <c r="N3326" s="15" t="s">
        <v>25130</v>
      </c>
      <c r="O3326" s="16">
        <v>510</v>
      </c>
      <c r="P3326" s="15" t="s">
        <v>118</v>
      </c>
      <c r="Q3326" s="15">
        <v>18800</v>
      </c>
      <c r="R3326" s="15">
        <v>69000</v>
      </c>
      <c r="S3326" s="15">
        <v>87800</v>
      </c>
      <c r="T3326" s="15">
        <v>0.24</v>
      </c>
      <c r="U3326" s="15" t="s">
        <v>18717</v>
      </c>
      <c r="V3326" s="15" t="s">
        <v>76</v>
      </c>
      <c r="W3326" s="16">
        <v>1</v>
      </c>
      <c r="X3326" s="16">
        <v>0</v>
      </c>
      <c r="Y3326" s="15">
        <v>10586</v>
      </c>
      <c r="Z3326" s="15">
        <v>0.24299999999999999</v>
      </c>
      <c r="AA3326" s="15" t="s">
        <v>25141</v>
      </c>
      <c r="AB3326" s="15" t="s">
        <v>25142</v>
      </c>
      <c r="AC3326" s="15">
        <v>0</v>
      </c>
      <c r="AD3326" s="15"/>
      <c r="AE3326" s="15" t="s">
        <v>79</v>
      </c>
      <c r="AF3326" s="15" t="s">
        <v>25210</v>
      </c>
      <c r="AG3326" s="16">
        <v>1</v>
      </c>
      <c r="AH3326" s="15" t="s">
        <v>25211</v>
      </c>
      <c r="AI3326" s="15" t="s">
        <v>78</v>
      </c>
      <c r="AJ3326" s="15">
        <v>10586.0725098</v>
      </c>
      <c r="AK3326" s="15">
        <v>423.78039163</v>
      </c>
      <c r="AL3326" s="15">
        <v>3107491.4402299998</v>
      </c>
      <c r="AM3326" s="15">
        <v>1411749.4717900001</v>
      </c>
      <c r="AN3326" s="19">
        <v>18800</v>
      </c>
      <c r="AO3326" s="19">
        <v>75700</v>
      </c>
      <c r="AP3326" s="19">
        <v>0</v>
      </c>
      <c r="AQ3326" s="19">
        <v>0</v>
      </c>
      <c r="AR3326" s="34">
        <v>94500</v>
      </c>
      <c r="AS3326" s="34">
        <v>45000</v>
      </c>
      <c r="AT3326" s="34">
        <v>3000</v>
      </c>
      <c r="AU3326" s="34">
        <v>17325</v>
      </c>
      <c r="AV3326" s="34">
        <v>0</v>
      </c>
      <c r="AW3326" s="35">
        <v>65325</v>
      </c>
      <c r="AX3326" s="34">
        <v>29175</v>
      </c>
      <c r="AY3326" s="36">
        <v>1.3258000000000001</v>
      </c>
      <c r="AZ3326" s="36">
        <v>2.0265</v>
      </c>
      <c r="BA3326" s="22"/>
      <c r="BB3326" s="19">
        <v>945</v>
      </c>
      <c r="BC3326" s="34">
        <v>386.80215000000004</v>
      </c>
      <c r="BD3326" s="34">
        <v>591.23137499999996</v>
      </c>
      <c r="BE3326" s="38">
        <v>3.4819999999999997E-2</v>
      </c>
      <c r="BF3326" s="38">
        <v>3.4819999999999997E-2</v>
      </c>
      <c r="BG3326" s="34">
        <v>13.468450862999999</v>
      </c>
      <c r="BH3326" s="34">
        <v>20.586676477499996</v>
      </c>
      <c r="BI3326" s="34">
        <v>373.33369913700005</v>
      </c>
      <c r="BJ3326" s="34">
        <v>570.64469852249999</v>
      </c>
      <c r="BK3326" s="34">
        <v>0</v>
      </c>
      <c r="BL3326" s="34">
        <v>0</v>
      </c>
      <c r="BM3326" s="34">
        <v>0</v>
      </c>
      <c r="BN3326" s="39">
        <v>373.33369913700005</v>
      </c>
      <c r="BO3326" s="39">
        <v>570.64469852249999</v>
      </c>
      <c r="BP3326" s="39">
        <v>197.31099938549994</v>
      </c>
    </row>
    <row r="3327" spans="1:69" s="25" customFormat="1" ht="14.25" x14ac:dyDescent="0.2">
      <c r="A3327" s="14">
        <v>2367</v>
      </c>
      <c r="B3327" s="40"/>
      <c r="C3327" s="15"/>
      <c r="D3327" s="16">
        <v>15794</v>
      </c>
      <c r="E3327" s="15" t="s">
        <v>25212</v>
      </c>
      <c r="F3327" s="15" t="s">
        <v>25213</v>
      </c>
      <c r="G3327" s="17" t="s">
        <v>25214</v>
      </c>
      <c r="H3327" s="17" t="s">
        <v>25215</v>
      </c>
      <c r="I3327" s="17" t="s">
        <v>88</v>
      </c>
      <c r="J3327" s="15" t="s">
        <v>25216</v>
      </c>
      <c r="K3327" s="15" t="s">
        <v>2003</v>
      </c>
      <c r="L3327" s="18" t="s">
        <v>25217</v>
      </c>
      <c r="M3327" s="15" t="s">
        <v>25218</v>
      </c>
      <c r="N3327" s="15" t="s">
        <v>25219</v>
      </c>
      <c r="O3327" s="16">
        <v>510</v>
      </c>
      <c r="P3327" s="15" t="s">
        <v>118</v>
      </c>
      <c r="Q3327" s="15">
        <v>32400</v>
      </c>
      <c r="R3327" s="15">
        <v>60400</v>
      </c>
      <c r="S3327" s="15">
        <v>92800</v>
      </c>
      <c r="T3327" s="15">
        <v>0.24</v>
      </c>
      <c r="U3327" s="15" t="s">
        <v>18717</v>
      </c>
      <c r="V3327" s="15" t="s">
        <v>76</v>
      </c>
      <c r="W3327" s="16">
        <v>1</v>
      </c>
      <c r="X3327" s="16">
        <v>0</v>
      </c>
      <c r="Y3327" s="15">
        <v>8385</v>
      </c>
      <c r="Z3327" s="15">
        <v>0.192</v>
      </c>
      <c r="AA3327" s="15" t="s">
        <v>25141</v>
      </c>
      <c r="AB3327" s="15" t="s">
        <v>25142</v>
      </c>
      <c r="AC3327" s="15">
        <v>0</v>
      </c>
      <c r="AD3327" s="15"/>
      <c r="AE3327" s="15" t="s">
        <v>183</v>
      </c>
      <c r="AF3327" s="15" t="s">
        <v>14966</v>
      </c>
      <c r="AG3327" s="16">
        <v>1</v>
      </c>
      <c r="AH3327" s="15" t="s">
        <v>25220</v>
      </c>
      <c r="AI3327" s="15" t="s">
        <v>78</v>
      </c>
      <c r="AJ3327" s="15">
        <v>8384.57543945</v>
      </c>
      <c r="AK3327" s="15">
        <v>390.110693164</v>
      </c>
      <c r="AL3327" s="15">
        <v>3107533.6129999999</v>
      </c>
      <c r="AM3327" s="15">
        <v>1411900.07525</v>
      </c>
      <c r="AN3327" s="19">
        <v>32400</v>
      </c>
      <c r="AO3327" s="19">
        <v>59700</v>
      </c>
      <c r="AP3327" s="19">
        <v>0</v>
      </c>
      <c r="AQ3327" s="19">
        <v>0</v>
      </c>
      <c r="AR3327" s="34">
        <v>92100</v>
      </c>
      <c r="AS3327" s="34">
        <v>45000</v>
      </c>
      <c r="AT3327" s="34">
        <v>3000</v>
      </c>
      <c r="AU3327" s="34">
        <v>16485</v>
      </c>
      <c r="AV3327" s="34">
        <v>0</v>
      </c>
      <c r="AW3327" s="35">
        <v>64485</v>
      </c>
      <c r="AX3327" s="34">
        <v>27615</v>
      </c>
      <c r="AY3327" s="36">
        <v>1.3258000000000001</v>
      </c>
      <c r="AZ3327" s="36">
        <v>2.0265</v>
      </c>
      <c r="BA3327" s="22"/>
      <c r="BB3327" s="19">
        <v>921</v>
      </c>
      <c r="BC3327" s="34">
        <v>366.11966999999999</v>
      </c>
      <c r="BD3327" s="34">
        <v>559.617975</v>
      </c>
      <c r="BE3327" s="38">
        <v>3.4819999999999997E-2</v>
      </c>
      <c r="BF3327" s="38">
        <v>3.4819999999999997E-2</v>
      </c>
      <c r="BG3327" s="34">
        <v>12.748286909399999</v>
      </c>
      <c r="BH3327" s="34">
        <v>19.485897889499999</v>
      </c>
      <c r="BI3327" s="34">
        <v>353.37138309059998</v>
      </c>
      <c r="BJ3327" s="34">
        <v>540.13207711049995</v>
      </c>
      <c r="BK3327" s="34">
        <v>0</v>
      </c>
      <c r="BL3327" s="34">
        <v>0</v>
      </c>
      <c r="BM3327" s="34">
        <v>0</v>
      </c>
      <c r="BN3327" s="39">
        <v>353.37138309059998</v>
      </c>
      <c r="BO3327" s="39">
        <v>540.13207711049995</v>
      </c>
      <c r="BP3327" s="39">
        <v>186.76069401989997</v>
      </c>
    </row>
    <row r="3328" spans="1:69" s="25" customFormat="1" ht="14.25" x14ac:dyDescent="0.2">
      <c r="A3328" s="14">
        <v>2368</v>
      </c>
      <c r="B3328" s="40"/>
      <c r="C3328" s="15" t="s">
        <v>25221</v>
      </c>
      <c r="D3328" s="16">
        <v>20512</v>
      </c>
      <c r="E3328" s="15" t="s">
        <v>25222</v>
      </c>
      <c r="F3328" s="15" t="s">
        <v>25221</v>
      </c>
      <c r="G3328" s="17" t="s">
        <v>25223</v>
      </c>
      <c r="H3328" s="17" t="s">
        <v>25224</v>
      </c>
      <c r="I3328" s="17" t="s">
        <v>86</v>
      </c>
      <c r="J3328" s="15" t="s">
        <v>25225</v>
      </c>
      <c r="K3328" s="15" t="s">
        <v>763</v>
      </c>
      <c r="L3328" s="18" t="s">
        <v>25217</v>
      </c>
      <c r="M3328" s="15" t="s">
        <v>25218</v>
      </c>
      <c r="N3328" s="15" t="s">
        <v>25219</v>
      </c>
      <c r="O3328" s="16">
        <v>510</v>
      </c>
      <c r="P3328" s="15" t="s">
        <v>118</v>
      </c>
      <c r="Q3328" s="15">
        <v>32400</v>
      </c>
      <c r="R3328" s="15">
        <v>60400</v>
      </c>
      <c r="S3328" s="15">
        <v>92800</v>
      </c>
      <c r="T3328" s="15">
        <v>0.24</v>
      </c>
      <c r="U3328" s="15" t="s">
        <v>18717</v>
      </c>
      <c r="V3328" s="15" t="s">
        <v>76</v>
      </c>
      <c r="W3328" s="16">
        <v>1</v>
      </c>
      <c r="X3328" s="16">
        <v>0</v>
      </c>
      <c r="Y3328" s="15">
        <v>10966</v>
      </c>
      <c r="Z3328" s="15">
        <v>0.252</v>
      </c>
      <c r="AA3328" s="15" t="s">
        <v>25141</v>
      </c>
      <c r="AB3328" s="15" t="s">
        <v>25142</v>
      </c>
      <c r="AC3328" s="15">
        <v>0</v>
      </c>
      <c r="AD3328" s="15"/>
      <c r="AE3328" s="15" t="s">
        <v>183</v>
      </c>
      <c r="AF3328" s="15" t="s">
        <v>14966</v>
      </c>
      <c r="AG3328" s="16">
        <v>1</v>
      </c>
      <c r="AH3328" s="15" t="s">
        <v>25220</v>
      </c>
      <c r="AI3328" s="15" t="s">
        <v>78</v>
      </c>
      <c r="AJ3328" s="15">
        <v>10965.9814453</v>
      </c>
      <c r="AK3328" s="15">
        <v>429.57459834500003</v>
      </c>
      <c r="AL3328" s="15">
        <v>3107515.2212999999</v>
      </c>
      <c r="AM3328" s="15">
        <v>1411828.42286</v>
      </c>
      <c r="AN3328" s="19">
        <v>32400</v>
      </c>
      <c r="AO3328" s="19">
        <v>59700</v>
      </c>
      <c r="AP3328" s="19">
        <v>0</v>
      </c>
      <c r="AQ3328" s="19">
        <v>0</v>
      </c>
      <c r="AR3328" s="34">
        <v>92100</v>
      </c>
      <c r="AS3328" s="34">
        <v>45000</v>
      </c>
      <c r="AT3328" s="34">
        <v>3000</v>
      </c>
      <c r="AU3328" s="34">
        <v>16485</v>
      </c>
      <c r="AV3328" s="34">
        <v>0</v>
      </c>
      <c r="AW3328" s="35">
        <v>64485</v>
      </c>
      <c r="AX3328" s="34">
        <v>27615</v>
      </c>
      <c r="AY3328" s="36">
        <v>1.3258000000000001</v>
      </c>
      <c r="AZ3328" s="36">
        <v>2.0265</v>
      </c>
      <c r="BA3328" s="22"/>
      <c r="BB3328" s="19">
        <v>921</v>
      </c>
      <c r="BC3328" s="34">
        <v>366.11966999999999</v>
      </c>
      <c r="BD3328" s="34">
        <v>559.617975</v>
      </c>
      <c r="BE3328" s="38">
        <v>3.4819999999999997E-2</v>
      </c>
      <c r="BF3328" s="38">
        <v>3.4819999999999997E-2</v>
      </c>
      <c r="BG3328" s="34">
        <v>12.748286909399999</v>
      </c>
      <c r="BH3328" s="34">
        <v>19.485897889499999</v>
      </c>
      <c r="BI3328" s="34">
        <v>353.37138309059998</v>
      </c>
      <c r="BJ3328" s="34">
        <v>540.13207711049995</v>
      </c>
      <c r="BK3328" s="34">
        <v>0</v>
      </c>
      <c r="BL3328" s="34">
        <v>0</v>
      </c>
      <c r="BM3328" s="34">
        <v>0</v>
      </c>
      <c r="BN3328" s="39">
        <v>353.37138309059998</v>
      </c>
      <c r="BO3328" s="39">
        <v>540.13207711049995</v>
      </c>
      <c r="BP3328" s="39">
        <v>186.76069401989997</v>
      </c>
    </row>
    <row r="3329" spans="1:68" s="25" customFormat="1" ht="14.25" x14ac:dyDescent="0.2">
      <c r="A3329" s="14">
        <v>2369</v>
      </c>
      <c r="B3329" s="40"/>
      <c r="C3329" s="15"/>
      <c r="D3329" s="16">
        <v>11649</v>
      </c>
      <c r="E3329" s="15" t="s">
        <v>25226</v>
      </c>
      <c r="F3329" s="15" t="s">
        <v>25227</v>
      </c>
      <c r="G3329" s="17" t="s">
        <v>25228</v>
      </c>
      <c r="H3329" s="17" t="s">
        <v>25229</v>
      </c>
      <c r="I3329" s="17" t="s">
        <v>86</v>
      </c>
      <c r="J3329" s="15" t="s">
        <v>25230</v>
      </c>
      <c r="K3329" s="15" t="s">
        <v>86</v>
      </c>
      <c r="L3329" s="18" t="s">
        <v>25231</v>
      </c>
      <c r="M3329" s="15" t="s">
        <v>25129</v>
      </c>
      <c r="N3329" s="15" t="s">
        <v>25130</v>
      </c>
      <c r="O3329" s="16">
        <v>510</v>
      </c>
      <c r="P3329" s="15" t="s">
        <v>118</v>
      </c>
      <c r="Q3329" s="15">
        <v>22100</v>
      </c>
      <c r="R3329" s="15">
        <v>85500</v>
      </c>
      <c r="S3329" s="15">
        <v>107600</v>
      </c>
      <c r="T3329" s="15">
        <v>0.28299999999999997</v>
      </c>
      <c r="U3329" s="15" t="s">
        <v>18717</v>
      </c>
      <c r="V3329" s="15" t="s">
        <v>76</v>
      </c>
      <c r="W3329" s="16">
        <v>1</v>
      </c>
      <c r="X3329" s="16">
        <v>1</v>
      </c>
      <c r="Y3329" s="15">
        <v>10492</v>
      </c>
      <c r="Z3329" s="15">
        <v>0.24099999999999999</v>
      </c>
      <c r="AA3329" s="15" t="s">
        <v>25141</v>
      </c>
      <c r="AB3329" s="15" t="s">
        <v>25142</v>
      </c>
      <c r="AC3329" s="15">
        <v>113000</v>
      </c>
      <c r="AD3329" s="26">
        <v>39714</v>
      </c>
      <c r="AE3329" s="15" t="s">
        <v>119</v>
      </c>
      <c r="AF3329" s="15" t="s">
        <v>119</v>
      </c>
      <c r="AG3329" s="16">
        <v>1</v>
      </c>
      <c r="AH3329" s="15" t="s">
        <v>25232</v>
      </c>
      <c r="AI3329" s="15" t="s">
        <v>78</v>
      </c>
      <c r="AJ3329" s="15">
        <v>10491.8464355</v>
      </c>
      <c r="AK3329" s="15">
        <v>422.45459887800001</v>
      </c>
      <c r="AL3329" s="15">
        <v>3107557.3342400002</v>
      </c>
      <c r="AM3329" s="15">
        <v>1411984.8008600001</v>
      </c>
      <c r="AN3329" s="19">
        <v>0</v>
      </c>
      <c r="AO3329" s="19">
        <v>0</v>
      </c>
      <c r="AP3329" s="19">
        <v>22100</v>
      </c>
      <c r="AQ3329" s="19">
        <v>83100</v>
      </c>
      <c r="AR3329" s="34">
        <v>105200</v>
      </c>
      <c r="AS3329" s="34">
        <v>0</v>
      </c>
      <c r="AT3329" s="34">
        <v>0</v>
      </c>
      <c r="AU3329" s="34">
        <v>0</v>
      </c>
      <c r="AV3329" s="34">
        <v>0</v>
      </c>
      <c r="AW3329" s="35">
        <v>0</v>
      </c>
      <c r="AX3329" s="34">
        <v>105200</v>
      </c>
      <c r="AY3329" s="36">
        <v>1.3258000000000001</v>
      </c>
      <c r="AZ3329" s="36">
        <v>2.0265</v>
      </c>
      <c r="BA3329" s="22"/>
      <c r="BB3329" s="19">
        <v>2104</v>
      </c>
      <c r="BC3329" s="34">
        <v>1394.7416000000001</v>
      </c>
      <c r="BD3329" s="34">
        <v>2131.8780000000002</v>
      </c>
      <c r="BE3329" s="38">
        <v>3.4819999999999997E-2</v>
      </c>
      <c r="BF3329" s="38">
        <v>3.4819999999999997E-2</v>
      </c>
      <c r="BG3329" s="34">
        <v>0</v>
      </c>
      <c r="BH3329" s="34">
        <v>0</v>
      </c>
      <c r="BI3329" s="34">
        <v>1394.7416000000001</v>
      </c>
      <c r="BJ3329" s="34">
        <v>2131.8780000000002</v>
      </c>
      <c r="BK3329" s="34">
        <v>0</v>
      </c>
      <c r="BL3329" s="34">
        <v>27.878000000000156</v>
      </c>
      <c r="BM3329" s="34">
        <v>27.878000000000156</v>
      </c>
      <c r="BN3329" s="39">
        <v>1394.7416000000001</v>
      </c>
      <c r="BO3329" s="39">
        <v>2104</v>
      </c>
      <c r="BP3329" s="39">
        <v>709.25839999999994</v>
      </c>
    </row>
    <row r="3330" spans="1:68" s="25" customFormat="1" ht="14.25" x14ac:dyDescent="0.2">
      <c r="A3330" s="14">
        <v>2370</v>
      </c>
      <c r="B3330" s="40"/>
      <c r="C3330" s="15" t="s">
        <v>176</v>
      </c>
      <c r="D3330" s="16">
        <v>15052</v>
      </c>
      <c r="E3330" s="15" t="s">
        <v>25233</v>
      </c>
      <c r="F3330" s="15" t="s">
        <v>25234</v>
      </c>
      <c r="G3330" s="17" t="s">
        <v>25235</v>
      </c>
      <c r="H3330" s="17" t="s">
        <v>25236</v>
      </c>
      <c r="I3330" s="17" t="s">
        <v>86</v>
      </c>
      <c r="J3330" s="15" t="s">
        <v>25237</v>
      </c>
      <c r="K3330" s="15" t="s">
        <v>86</v>
      </c>
      <c r="L3330" s="18" t="s">
        <v>25231</v>
      </c>
      <c r="M3330" s="15" t="s">
        <v>25129</v>
      </c>
      <c r="N3330" s="15" t="s">
        <v>25130</v>
      </c>
      <c r="O3330" s="16">
        <v>510</v>
      </c>
      <c r="P3330" s="15" t="s">
        <v>118</v>
      </c>
      <c r="Q3330" s="15">
        <v>22100</v>
      </c>
      <c r="R3330" s="15">
        <v>85500</v>
      </c>
      <c r="S3330" s="15">
        <v>107600</v>
      </c>
      <c r="T3330" s="15">
        <v>0.28299999999999997</v>
      </c>
      <c r="U3330" s="15" t="s">
        <v>18717</v>
      </c>
      <c r="V3330" s="15" t="s">
        <v>76</v>
      </c>
      <c r="W3330" s="16">
        <v>1</v>
      </c>
      <c r="X3330" s="16">
        <v>1</v>
      </c>
      <c r="Y3330" s="15">
        <v>2092</v>
      </c>
      <c r="Z3330" s="15">
        <v>4.8000000000000001E-2</v>
      </c>
      <c r="AA3330" s="15" t="s">
        <v>25141</v>
      </c>
      <c r="AB3330" s="15" t="s">
        <v>25142</v>
      </c>
      <c r="AC3330" s="15">
        <v>113000</v>
      </c>
      <c r="AD3330" s="26">
        <v>39714</v>
      </c>
      <c r="AE3330" s="15" t="s">
        <v>119</v>
      </c>
      <c r="AF3330" s="15" t="s">
        <v>119</v>
      </c>
      <c r="AG3330" s="16">
        <v>1</v>
      </c>
      <c r="AH3330" s="15" t="s">
        <v>25232</v>
      </c>
      <c r="AI3330" s="15" t="s">
        <v>78</v>
      </c>
      <c r="AJ3330" s="15">
        <v>2092.3769531299999</v>
      </c>
      <c r="AK3330" s="15">
        <v>294.17249244200002</v>
      </c>
      <c r="AL3330" s="15">
        <v>3107544.3954500002</v>
      </c>
      <c r="AM3330" s="15">
        <v>1411938.58687</v>
      </c>
      <c r="AN3330" s="19">
        <v>0</v>
      </c>
      <c r="AO3330" s="19">
        <v>0</v>
      </c>
      <c r="AP3330" s="19">
        <v>22100</v>
      </c>
      <c r="AQ3330" s="19">
        <v>83100</v>
      </c>
      <c r="AR3330" s="34">
        <v>105200</v>
      </c>
      <c r="AS3330" s="34">
        <v>0</v>
      </c>
      <c r="AT3330" s="34">
        <v>0</v>
      </c>
      <c r="AU3330" s="34">
        <v>0</v>
      </c>
      <c r="AV3330" s="34">
        <v>0</v>
      </c>
      <c r="AW3330" s="35">
        <v>0</v>
      </c>
      <c r="AX3330" s="34">
        <v>105200</v>
      </c>
      <c r="AY3330" s="36">
        <v>1.3258000000000001</v>
      </c>
      <c r="AZ3330" s="36">
        <v>2.0265</v>
      </c>
      <c r="BA3330" s="22"/>
      <c r="BB3330" s="19">
        <v>2104</v>
      </c>
      <c r="BC3330" s="34">
        <v>1394.7416000000001</v>
      </c>
      <c r="BD3330" s="34">
        <v>2131.8780000000002</v>
      </c>
      <c r="BE3330" s="38">
        <v>3.4819999999999997E-2</v>
      </c>
      <c r="BF3330" s="38">
        <v>3.4819999999999997E-2</v>
      </c>
      <c r="BG3330" s="34">
        <v>0</v>
      </c>
      <c r="BH3330" s="34">
        <v>0</v>
      </c>
      <c r="BI3330" s="34">
        <v>1394.7416000000001</v>
      </c>
      <c r="BJ3330" s="34">
        <v>2131.8780000000002</v>
      </c>
      <c r="BK3330" s="34">
        <v>0</v>
      </c>
      <c r="BL3330" s="34">
        <v>27.878000000000156</v>
      </c>
      <c r="BM3330" s="34">
        <v>27.878000000000156</v>
      </c>
      <c r="BN3330" s="39">
        <v>1394.7416000000001</v>
      </c>
      <c r="BO3330" s="39">
        <v>2104</v>
      </c>
      <c r="BP3330" s="39">
        <v>709.25839999999994</v>
      </c>
    </row>
    <row r="3331" spans="1:68" s="25" customFormat="1" ht="14.25" x14ac:dyDescent="0.2">
      <c r="A3331" s="14">
        <v>2371</v>
      </c>
      <c r="B3331" s="40"/>
      <c r="C3331" s="15"/>
      <c r="D3331" s="16">
        <v>5262</v>
      </c>
      <c r="E3331" s="15" t="s">
        <v>25238</v>
      </c>
      <c r="F3331" s="15" t="s">
        <v>25239</v>
      </c>
      <c r="G3331" s="17" t="s">
        <v>25240</v>
      </c>
      <c r="H3331" s="17" t="s">
        <v>25241</v>
      </c>
      <c r="I3331" s="17" t="s">
        <v>86</v>
      </c>
      <c r="J3331" s="15" t="s">
        <v>25242</v>
      </c>
      <c r="K3331" s="15" t="s">
        <v>1293</v>
      </c>
      <c r="L3331" s="18" t="s">
        <v>25243</v>
      </c>
      <c r="M3331" s="15" t="s">
        <v>25129</v>
      </c>
      <c r="N3331" s="15" t="s">
        <v>25130</v>
      </c>
      <c r="O3331" s="16">
        <v>510</v>
      </c>
      <c r="P3331" s="15" t="s">
        <v>118</v>
      </c>
      <c r="Q3331" s="15">
        <v>16900</v>
      </c>
      <c r="R3331" s="15">
        <v>108300</v>
      </c>
      <c r="S3331" s="15">
        <v>125200</v>
      </c>
      <c r="T3331" s="15">
        <v>0.22</v>
      </c>
      <c r="U3331" s="15" t="s">
        <v>18717</v>
      </c>
      <c r="V3331" s="15" t="s">
        <v>76</v>
      </c>
      <c r="W3331" s="16">
        <v>1</v>
      </c>
      <c r="X3331" s="16">
        <v>1</v>
      </c>
      <c r="Y3331" s="15">
        <v>9066</v>
      </c>
      <c r="Z3331" s="15">
        <v>0.20799999999999999</v>
      </c>
      <c r="AA3331" s="15" t="s">
        <v>25141</v>
      </c>
      <c r="AB3331" s="15" t="s">
        <v>25142</v>
      </c>
      <c r="AC3331" s="15">
        <v>71000</v>
      </c>
      <c r="AD3331" s="26">
        <v>40536</v>
      </c>
      <c r="AE3331" s="15" t="s">
        <v>243</v>
      </c>
      <c r="AF3331" s="15" t="s">
        <v>25244</v>
      </c>
      <c r="AG3331" s="16">
        <v>1</v>
      </c>
      <c r="AH3331" s="15" t="s">
        <v>25245</v>
      </c>
      <c r="AI3331" s="15" t="s">
        <v>78</v>
      </c>
      <c r="AJ3331" s="15">
        <v>9065.8391113300004</v>
      </c>
      <c r="AK3331" s="15">
        <v>400.87314982100003</v>
      </c>
      <c r="AL3331" s="15">
        <v>3107577.4234600002</v>
      </c>
      <c r="AM3331" s="15">
        <v>1412056.55403</v>
      </c>
      <c r="AN3331" s="19">
        <v>16900</v>
      </c>
      <c r="AO3331" s="19">
        <v>115700</v>
      </c>
      <c r="AP3331" s="19">
        <v>0</v>
      </c>
      <c r="AQ3331" s="19">
        <v>0</v>
      </c>
      <c r="AR3331" s="34">
        <v>132600</v>
      </c>
      <c r="AS3331" s="34">
        <v>45000</v>
      </c>
      <c r="AT3331" s="34">
        <v>3000</v>
      </c>
      <c r="AU3331" s="34">
        <v>30660</v>
      </c>
      <c r="AV3331" s="34">
        <v>0</v>
      </c>
      <c r="AW3331" s="35">
        <v>78660</v>
      </c>
      <c r="AX3331" s="34">
        <v>53940</v>
      </c>
      <c r="AY3331" s="36">
        <v>1.3258000000000001</v>
      </c>
      <c r="AZ3331" s="36">
        <v>2.0265</v>
      </c>
      <c r="BA3331" s="22"/>
      <c r="BB3331" s="19">
        <v>1326</v>
      </c>
      <c r="BC3331" s="34">
        <v>715.13652000000002</v>
      </c>
      <c r="BD3331" s="34">
        <v>1093.0941</v>
      </c>
      <c r="BE3331" s="38">
        <v>3.4819999999999997E-2</v>
      </c>
      <c r="BF3331" s="38">
        <v>3.4819999999999997E-2</v>
      </c>
      <c r="BG3331" s="34">
        <v>24.9010536264</v>
      </c>
      <c r="BH3331" s="34">
        <v>38.061536562000001</v>
      </c>
      <c r="BI3331" s="34">
        <v>690.23546637360005</v>
      </c>
      <c r="BJ3331" s="34">
        <v>1055.0325634380001</v>
      </c>
      <c r="BK3331" s="34">
        <v>0</v>
      </c>
      <c r="BL3331" s="34">
        <v>0</v>
      </c>
      <c r="BM3331" s="34">
        <v>0</v>
      </c>
      <c r="BN3331" s="39">
        <v>690.23546637360005</v>
      </c>
      <c r="BO3331" s="39">
        <v>1055.0325634380001</v>
      </c>
      <c r="BP3331" s="39">
        <v>364.79709706440008</v>
      </c>
    </row>
    <row r="3332" spans="1:68" s="25" customFormat="1" ht="14.25" x14ac:dyDescent="0.2">
      <c r="A3332" s="14">
        <v>2372</v>
      </c>
      <c r="B3332" s="40"/>
      <c r="C3332" s="15"/>
      <c r="D3332" s="16">
        <v>356</v>
      </c>
      <c r="E3332" s="15" t="s">
        <v>25246</v>
      </c>
      <c r="F3332" s="15" t="s">
        <v>25247</v>
      </c>
      <c r="G3332" s="17" t="s">
        <v>25248</v>
      </c>
      <c r="H3332" s="17" t="s">
        <v>25249</v>
      </c>
      <c r="I3332" s="17" t="s">
        <v>86</v>
      </c>
      <c r="J3332" s="15" t="s">
        <v>25250</v>
      </c>
      <c r="K3332" s="15" t="s">
        <v>1754</v>
      </c>
      <c r="L3332" s="18" t="s">
        <v>78</v>
      </c>
      <c r="M3332" s="15" t="s">
        <v>78</v>
      </c>
      <c r="N3332" s="15" t="s">
        <v>78</v>
      </c>
      <c r="O3332" s="16">
        <v>0</v>
      </c>
      <c r="P3332" s="15" t="s">
        <v>78</v>
      </c>
      <c r="Q3332" s="15">
        <v>0</v>
      </c>
      <c r="R3332" s="15">
        <v>0</v>
      </c>
      <c r="S3332" s="15">
        <v>0</v>
      </c>
      <c r="T3332" s="15">
        <v>0</v>
      </c>
      <c r="U3332" s="15" t="s">
        <v>18717</v>
      </c>
      <c r="V3332" s="15" t="s">
        <v>78</v>
      </c>
      <c r="W3332" s="16">
        <v>0</v>
      </c>
      <c r="X3332" s="16">
        <v>0</v>
      </c>
      <c r="Y3332" s="15">
        <v>1441</v>
      </c>
      <c r="Z3332" s="15">
        <v>3.3000000000000002E-2</v>
      </c>
      <c r="AA3332" s="15" t="s">
        <v>25141</v>
      </c>
      <c r="AB3332" s="15" t="s">
        <v>25142</v>
      </c>
      <c r="AC3332" s="15">
        <v>0</v>
      </c>
      <c r="AD3332" s="15"/>
      <c r="AE3332" s="15" t="s">
        <v>78</v>
      </c>
      <c r="AF3332" s="15" t="s">
        <v>78</v>
      </c>
      <c r="AG3332" s="16">
        <v>0</v>
      </c>
      <c r="AH3332" s="15" t="s">
        <v>25251</v>
      </c>
      <c r="AI3332" s="15" t="s">
        <v>78</v>
      </c>
      <c r="AJ3332" s="15">
        <v>1440.8937988299999</v>
      </c>
      <c r="AK3332" s="15">
        <v>284.92137130999998</v>
      </c>
      <c r="AL3332" s="15">
        <v>3107588.2056499999</v>
      </c>
      <c r="AM3332" s="15">
        <v>1412095.0647199999</v>
      </c>
      <c r="AN3332" s="19">
        <v>0</v>
      </c>
      <c r="AO3332" s="19">
        <v>0</v>
      </c>
      <c r="AP3332" s="19">
        <v>0</v>
      </c>
      <c r="AQ3332" s="19">
        <v>0</v>
      </c>
      <c r="AR3332" s="34">
        <v>0</v>
      </c>
      <c r="AS3332" s="34">
        <v>0</v>
      </c>
      <c r="AT3332" s="34">
        <v>0</v>
      </c>
      <c r="AU3332" s="34">
        <v>0</v>
      </c>
      <c r="AV3332" s="34">
        <v>0</v>
      </c>
      <c r="AW3332" s="35">
        <v>0</v>
      </c>
      <c r="AX3332" s="34">
        <v>0</v>
      </c>
      <c r="AY3332" s="36">
        <v>1.3258000000000001</v>
      </c>
      <c r="AZ3332" s="36">
        <v>2.0265</v>
      </c>
      <c r="BA3332" s="22"/>
      <c r="BB3332" s="19">
        <v>0</v>
      </c>
      <c r="BC3332" s="34">
        <v>0</v>
      </c>
      <c r="BD3332" s="34">
        <v>0</v>
      </c>
      <c r="BE3332" s="38">
        <v>3.4819999999999997E-2</v>
      </c>
      <c r="BF3332" s="38">
        <v>3.4819999999999997E-2</v>
      </c>
      <c r="BG3332" s="34">
        <v>0</v>
      </c>
      <c r="BH3332" s="34">
        <v>0</v>
      </c>
      <c r="BI3332" s="34">
        <v>0</v>
      </c>
      <c r="BJ3332" s="34">
        <v>0</v>
      </c>
      <c r="BK3332" s="34">
        <v>0</v>
      </c>
      <c r="BL3332" s="34">
        <v>0</v>
      </c>
      <c r="BM3332" s="34">
        <v>0</v>
      </c>
      <c r="BN3332" s="39">
        <v>0</v>
      </c>
      <c r="BO3332" s="39">
        <v>0</v>
      </c>
      <c r="BP3332" s="39">
        <v>0</v>
      </c>
    </row>
    <row r="3333" spans="1:68" s="25" customFormat="1" ht="14.25" x14ac:dyDescent="0.2">
      <c r="A3333" s="14">
        <v>2373</v>
      </c>
      <c r="B3333" s="40"/>
      <c r="C3333" s="15"/>
      <c r="D3333" s="16">
        <v>9308</v>
      </c>
      <c r="E3333" s="15" t="s">
        <v>25252</v>
      </c>
      <c r="F3333" s="15" t="s">
        <v>25253</v>
      </c>
      <c r="G3333" s="17" t="s">
        <v>25254</v>
      </c>
      <c r="H3333" s="17" t="s">
        <v>25255</v>
      </c>
      <c r="I3333" s="17" t="s">
        <v>88</v>
      </c>
      <c r="J3333" s="15" t="s">
        <v>25256</v>
      </c>
      <c r="K3333" s="15" t="s">
        <v>882</v>
      </c>
      <c r="L3333" s="18" t="s">
        <v>25257</v>
      </c>
      <c r="M3333" s="15" t="s">
        <v>25218</v>
      </c>
      <c r="N3333" s="15" t="s">
        <v>25219</v>
      </c>
      <c r="O3333" s="16">
        <v>510</v>
      </c>
      <c r="P3333" s="15" t="s">
        <v>118</v>
      </c>
      <c r="Q3333" s="15">
        <v>18400</v>
      </c>
      <c r="R3333" s="15">
        <v>66700</v>
      </c>
      <c r="S3333" s="15">
        <v>85100</v>
      </c>
      <c r="T3333" s="15">
        <v>0.24</v>
      </c>
      <c r="U3333" s="15" t="s">
        <v>18717</v>
      </c>
      <c r="V3333" s="15" t="s">
        <v>76</v>
      </c>
      <c r="W3333" s="16">
        <v>1</v>
      </c>
      <c r="X3333" s="16">
        <v>1</v>
      </c>
      <c r="Y3333" s="15">
        <v>9079</v>
      </c>
      <c r="Z3333" s="15">
        <v>0.20799999999999999</v>
      </c>
      <c r="AA3333" s="15" t="s">
        <v>25141</v>
      </c>
      <c r="AB3333" s="15" t="s">
        <v>25142</v>
      </c>
      <c r="AC3333" s="15">
        <v>71000</v>
      </c>
      <c r="AD3333" s="26">
        <v>41472</v>
      </c>
      <c r="AE3333" s="15" t="s">
        <v>1056</v>
      </c>
      <c r="AF3333" s="15" t="s">
        <v>25258</v>
      </c>
      <c r="AG3333" s="16">
        <v>1</v>
      </c>
      <c r="AH3333" s="15" t="s">
        <v>25259</v>
      </c>
      <c r="AI3333" s="15" t="s">
        <v>78</v>
      </c>
      <c r="AJ3333" s="15">
        <v>9078.6450195300004</v>
      </c>
      <c r="AK3333" s="15">
        <v>401.24461209399999</v>
      </c>
      <c r="AL3333" s="15">
        <v>3107598.9914699998</v>
      </c>
      <c r="AM3333" s="15">
        <v>1412133.5885600001</v>
      </c>
      <c r="AN3333" s="19">
        <v>18400</v>
      </c>
      <c r="AO3333" s="19">
        <v>58900</v>
      </c>
      <c r="AP3333" s="19">
        <v>0</v>
      </c>
      <c r="AQ3333" s="19">
        <v>0</v>
      </c>
      <c r="AR3333" s="34">
        <v>77300</v>
      </c>
      <c r="AS3333" s="34">
        <v>45000</v>
      </c>
      <c r="AT3333" s="34">
        <v>3000</v>
      </c>
      <c r="AU3333" s="34">
        <v>11305</v>
      </c>
      <c r="AV3333" s="34">
        <v>0</v>
      </c>
      <c r="AW3333" s="35">
        <v>59305</v>
      </c>
      <c r="AX3333" s="34">
        <v>17995</v>
      </c>
      <c r="AY3333" s="36">
        <v>1.3258000000000001</v>
      </c>
      <c r="AZ3333" s="36">
        <v>2.0265</v>
      </c>
      <c r="BA3333" s="22"/>
      <c r="BB3333" s="19">
        <v>773</v>
      </c>
      <c r="BC3333" s="34">
        <v>238.57771</v>
      </c>
      <c r="BD3333" s="34">
        <v>364.66867499999995</v>
      </c>
      <c r="BE3333" s="38">
        <v>3.4819999999999997E-2</v>
      </c>
      <c r="BF3333" s="38">
        <v>3.4819999999999997E-2</v>
      </c>
      <c r="BG3333" s="34">
        <v>8.3072758621999991</v>
      </c>
      <c r="BH3333" s="34">
        <v>12.697763263499997</v>
      </c>
      <c r="BI3333" s="34">
        <v>230.27043413780001</v>
      </c>
      <c r="BJ3333" s="34">
        <v>351.97091173649994</v>
      </c>
      <c r="BK3333" s="34">
        <v>0</v>
      </c>
      <c r="BL3333" s="34">
        <v>0</v>
      </c>
      <c r="BM3333" s="34">
        <v>0</v>
      </c>
      <c r="BN3333" s="39">
        <v>230.27043413780001</v>
      </c>
      <c r="BO3333" s="39">
        <v>351.97091173649994</v>
      </c>
      <c r="BP3333" s="39">
        <v>121.70047759869993</v>
      </c>
    </row>
    <row r="3334" spans="1:68" s="25" customFormat="1" ht="14.25" x14ac:dyDescent="0.2">
      <c r="A3334" s="14">
        <v>2374</v>
      </c>
      <c r="B3334" s="40"/>
      <c r="C3334" s="15"/>
      <c r="D3334" s="16">
        <v>28732</v>
      </c>
      <c r="E3334" s="15" t="s">
        <v>25260</v>
      </c>
      <c r="F3334" s="15" t="s">
        <v>25261</v>
      </c>
      <c r="G3334" s="17" t="s">
        <v>25262</v>
      </c>
      <c r="H3334" s="17" t="s">
        <v>25263</v>
      </c>
      <c r="I3334" s="17" t="s">
        <v>86</v>
      </c>
      <c r="J3334" s="15" t="s">
        <v>25264</v>
      </c>
      <c r="K3334" s="15" t="s">
        <v>86</v>
      </c>
      <c r="L3334" s="18" t="s">
        <v>78</v>
      </c>
      <c r="M3334" s="15" t="s">
        <v>78</v>
      </c>
      <c r="N3334" s="15" t="s">
        <v>78</v>
      </c>
      <c r="O3334" s="16">
        <v>0</v>
      </c>
      <c r="P3334" s="15" t="s">
        <v>78</v>
      </c>
      <c r="Q3334" s="15">
        <v>0</v>
      </c>
      <c r="R3334" s="15">
        <v>0</v>
      </c>
      <c r="S3334" s="15">
        <v>0</v>
      </c>
      <c r="T3334" s="15">
        <v>0</v>
      </c>
      <c r="U3334" s="15" t="s">
        <v>18717</v>
      </c>
      <c r="V3334" s="15" t="s">
        <v>78</v>
      </c>
      <c r="W3334" s="16">
        <v>0</v>
      </c>
      <c r="X3334" s="16">
        <v>0</v>
      </c>
      <c r="Y3334" s="15">
        <v>1511</v>
      </c>
      <c r="Z3334" s="15">
        <v>3.5000000000000003E-2</v>
      </c>
      <c r="AA3334" s="15" t="s">
        <v>25141</v>
      </c>
      <c r="AB3334" s="15" t="s">
        <v>25142</v>
      </c>
      <c r="AC3334" s="15">
        <v>0</v>
      </c>
      <c r="AD3334" s="15"/>
      <c r="AE3334" s="15" t="s">
        <v>78</v>
      </c>
      <c r="AF3334" s="15" t="s">
        <v>78</v>
      </c>
      <c r="AG3334" s="16">
        <v>0</v>
      </c>
      <c r="AH3334" s="15" t="s">
        <v>25265</v>
      </c>
      <c r="AI3334" s="15" t="s">
        <v>78</v>
      </c>
      <c r="AJ3334" s="15">
        <v>1511.0136718799999</v>
      </c>
      <c r="AK3334" s="15">
        <v>286.32915742199998</v>
      </c>
      <c r="AL3334" s="15">
        <v>3107609.8432300002</v>
      </c>
      <c r="AM3334" s="15">
        <v>1412172.3483</v>
      </c>
      <c r="AN3334" s="19">
        <v>0</v>
      </c>
      <c r="AO3334" s="19">
        <v>0</v>
      </c>
      <c r="AP3334" s="19">
        <v>0</v>
      </c>
      <c r="AQ3334" s="19">
        <v>0</v>
      </c>
      <c r="AR3334" s="34">
        <v>0</v>
      </c>
      <c r="AS3334" s="34">
        <v>0</v>
      </c>
      <c r="AT3334" s="34">
        <v>0</v>
      </c>
      <c r="AU3334" s="34">
        <v>0</v>
      </c>
      <c r="AV3334" s="34">
        <v>0</v>
      </c>
      <c r="AW3334" s="35">
        <v>0</v>
      </c>
      <c r="AX3334" s="34">
        <v>0</v>
      </c>
      <c r="AY3334" s="36">
        <v>1.3258000000000001</v>
      </c>
      <c r="AZ3334" s="36">
        <v>2.0265</v>
      </c>
      <c r="BA3334" s="22"/>
      <c r="BB3334" s="19">
        <v>0</v>
      </c>
      <c r="BC3334" s="34">
        <v>0</v>
      </c>
      <c r="BD3334" s="34">
        <v>0</v>
      </c>
      <c r="BE3334" s="38">
        <v>3.4819999999999997E-2</v>
      </c>
      <c r="BF3334" s="38">
        <v>3.4819999999999997E-2</v>
      </c>
      <c r="BG3334" s="34">
        <v>0</v>
      </c>
      <c r="BH3334" s="34">
        <v>0</v>
      </c>
      <c r="BI3334" s="34">
        <v>0</v>
      </c>
      <c r="BJ3334" s="34">
        <v>0</v>
      </c>
      <c r="BK3334" s="34">
        <v>0</v>
      </c>
      <c r="BL3334" s="34">
        <v>0</v>
      </c>
      <c r="BM3334" s="34">
        <v>0</v>
      </c>
      <c r="BN3334" s="39">
        <v>0</v>
      </c>
      <c r="BO3334" s="39">
        <v>0</v>
      </c>
      <c r="BP3334" s="39">
        <v>0</v>
      </c>
    </row>
    <row r="3335" spans="1:68" s="25" customFormat="1" ht="14.25" x14ac:dyDescent="0.2">
      <c r="A3335" s="14">
        <v>2375</v>
      </c>
      <c r="B3335" s="40"/>
      <c r="C3335" s="15"/>
      <c r="D3335" s="16">
        <v>17735</v>
      </c>
      <c r="E3335" s="15" t="s">
        <v>25266</v>
      </c>
      <c r="F3335" s="15" t="s">
        <v>25267</v>
      </c>
      <c r="G3335" s="17" t="s">
        <v>25268</v>
      </c>
      <c r="H3335" s="17" t="s">
        <v>25269</v>
      </c>
      <c r="I3335" s="17" t="s">
        <v>86</v>
      </c>
      <c r="J3335" s="15" t="s">
        <v>25270</v>
      </c>
      <c r="K3335" s="15" t="s">
        <v>7570</v>
      </c>
      <c r="L3335" s="18" t="s">
        <v>25271</v>
      </c>
      <c r="M3335" s="15" t="s">
        <v>25129</v>
      </c>
      <c r="N3335" s="15" t="s">
        <v>25130</v>
      </c>
      <c r="O3335" s="16">
        <v>510</v>
      </c>
      <c r="P3335" s="15" t="s">
        <v>118</v>
      </c>
      <c r="Q3335" s="15">
        <v>20700</v>
      </c>
      <c r="R3335" s="15">
        <v>95100</v>
      </c>
      <c r="S3335" s="15">
        <v>115800</v>
      </c>
      <c r="T3335" s="15">
        <v>0.27</v>
      </c>
      <c r="U3335" s="15" t="s">
        <v>18717</v>
      </c>
      <c r="V3335" s="15" t="s">
        <v>76</v>
      </c>
      <c r="W3335" s="16">
        <v>1</v>
      </c>
      <c r="X3335" s="16">
        <v>0</v>
      </c>
      <c r="Y3335" s="15">
        <v>10433</v>
      </c>
      <c r="Z3335" s="15">
        <v>0.24</v>
      </c>
      <c r="AA3335" s="15" t="s">
        <v>25141</v>
      </c>
      <c r="AB3335" s="15" t="s">
        <v>25142</v>
      </c>
      <c r="AC3335" s="15">
        <v>0</v>
      </c>
      <c r="AD3335" s="15"/>
      <c r="AE3335" s="15" t="s">
        <v>874</v>
      </c>
      <c r="AF3335" s="15" t="s">
        <v>25272</v>
      </c>
      <c r="AG3335" s="16">
        <v>1</v>
      </c>
      <c r="AH3335" s="15" t="s">
        <v>25273</v>
      </c>
      <c r="AI3335" s="15" t="s">
        <v>78</v>
      </c>
      <c r="AJ3335" s="15">
        <v>10432.8283691</v>
      </c>
      <c r="AK3335" s="15">
        <v>416.2677549</v>
      </c>
      <c r="AL3335" s="15">
        <v>3107623.5495699998</v>
      </c>
      <c r="AM3335" s="15">
        <v>1412215.7453099999</v>
      </c>
      <c r="AN3335" s="19">
        <v>20700</v>
      </c>
      <c r="AO3335" s="19">
        <v>96400</v>
      </c>
      <c r="AP3335" s="19">
        <v>0</v>
      </c>
      <c r="AQ3335" s="19">
        <v>0</v>
      </c>
      <c r="AR3335" s="34">
        <v>117100</v>
      </c>
      <c r="AS3335" s="34">
        <v>45000</v>
      </c>
      <c r="AT3335" s="34">
        <v>0</v>
      </c>
      <c r="AU3335" s="34">
        <v>25235</v>
      </c>
      <c r="AV3335" s="34">
        <v>0</v>
      </c>
      <c r="AW3335" s="35">
        <v>70235</v>
      </c>
      <c r="AX3335" s="34">
        <v>46865</v>
      </c>
      <c r="AY3335" s="36">
        <v>1.3258000000000001</v>
      </c>
      <c r="AZ3335" s="36">
        <v>2.0265</v>
      </c>
      <c r="BA3335" s="22"/>
      <c r="BB3335" s="19">
        <v>1171</v>
      </c>
      <c r="BC3335" s="34">
        <v>621.33617000000004</v>
      </c>
      <c r="BD3335" s="34">
        <v>949.71922499999994</v>
      </c>
      <c r="BE3335" s="38">
        <v>3.4819999999999997E-2</v>
      </c>
      <c r="BF3335" s="38">
        <v>3.4819999999999997E-2</v>
      </c>
      <c r="BG3335" s="34">
        <v>21.6349254394</v>
      </c>
      <c r="BH3335" s="34">
        <v>33.069223414499994</v>
      </c>
      <c r="BI3335" s="34">
        <v>599.7012445606</v>
      </c>
      <c r="BJ3335" s="34">
        <v>916.65000158549992</v>
      </c>
      <c r="BK3335" s="34">
        <v>0</v>
      </c>
      <c r="BL3335" s="34">
        <v>0</v>
      </c>
      <c r="BM3335" s="34">
        <v>0</v>
      </c>
      <c r="BN3335" s="39">
        <v>599.7012445606</v>
      </c>
      <c r="BO3335" s="39">
        <v>916.65000158549992</v>
      </c>
      <c r="BP3335" s="39">
        <v>316.94875702489992</v>
      </c>
    </row>
    <row r="3336" spans="1:68" s="25" customFormat="1" ht="14.25" x14ac:dyDescent="0.2">
      <c r="A3336" s="14">
        <v>2376</v>
      </c>
      <c r="B3336" s="40"/>
      <c r="C3336" s="15"/>
      <c r="D3336" s="16">
        <v>20052</v>
      </c>
      <c r="E3336" s="15" t="s">
        <v>25274</v>
      </c>
      <c r="F3336" s="15" t="s">
        <v>25275</v>
      </c>
      <c r="G3336" s="17" t="s">
        <v>25276</v>
      </c>
      <c r="H3336" s="17" t="s">
        <v>25277</v>
      </c>
      <c r="I3336" s="17" t="s">
        <v>88</v>
      </c>
      <c r="J3336" s="15" t="s">
        <v>25277</v>
      </c>
      <c r="K3336" s="15" t="s">
        <v>5779</v>
      </c>
      <c r="L3336" s="18" t="s">
        <v>78</v>
      </c>
      <c r="M3336" s="15" t="s">
        <v>78</v>
      </c>
      <c r="N3336" s="15" t="s">
        <v>78</v>
      </c>
      <c r="O3336" s="16">
        <v>0</v>
      </c>
      <c r="P3336" s="15" t="s">
        <v>78</v>
      </c>
      <c r="Q3336" s="15">
        <v>0</v>
      </c>
      <c r="R3336" s="15">
        <v>0</v>
      </c>
      <c r="S3336" s="15">
        <v>0</v>
      </c>
      <c r="T3336" s="15">
        <v>0</v>
      </c>
      <c r="U3336" s="15" t="s">
        <v>18717</v>
      </c>
      <c r="V3336" s="15" t="s">
        <v>78</v>
      </c>
      <c r="W3336" s="16">
        <v>0</v>
      </c>
      <c r="X3336" s="16">
        <v>0</v>
      </c>
      <c r="Y3336" s="15">
        <v>798</v>
      </c>
      <c r="Z3336" s="15">
        <v>1.7999999999999999E-2</v>
      </c>
      <c r="AA3336" s="15" t="s">
        <v>25141</v>
      </c>
      <c r="AB3336" s="15" t="s">
        <v>25142</v>
      </c>
      <c r="AC3336" s="15">
        <v>0</v>
      </c>
      <c r="AD3336" s="15"/>
      <c r="AE3336" s="15" t="s">
        <v>78</v>
      </c>
      <c r="AF3336" s="15" t="s">
        <v>78</v>
      </c>
      <c r="AG3336" s="16">
        <v>0</v>
      </c>
      <c r="AH3336" s="15" t="s">
        <v>25278</v>
      </c>
      <c r="AI3336" s="15" t="s">
        <v>78</v>
      </c>
      <c r="AJ3336" s="15">
        <v>797.98461914100005</v>
      </c>
      <c r="AK3336" s="15">
        <v>168.08759587899999</v>
      </c>
      <c r="AL3336" s="15">
        <v>3107585.7987600002</v>
      </c>
      <c r="AM3336" s="15">
        <v>1412266.20514</v>
      </c>
      <c r="AN3336" s="19">
        <v>0</v>
      </c>
      <c r="AO3336" s="19">
        <v>0</v>
      </c>
      <c r="AP3336" s="19">
        <v>0</v>
      </c>
      <c r="AQ3336" s="19">
        <v>0</v>
      </c>
      <c r="AR3336" s="34">
        <v>0</v>
      </c>
      <c r="AS3336" s="34">
        <v>0</v>
      </c>
      <c r="AT3336" s="34">
        <v>0</v>
      </c>
      <c r="AU3336" s="34">
        <v>0</v>
      </c>
      <c r="AV3336" s="34">
        <v>0</v>
      </c>
      <c r="AW3336" s="35">
        <v>0</v>
      </c>
      <c r="AX3336" s="34">
        <v>0</v>
      </c>
      <c r="AY3336" s="36">
        <v>1.3258000000000001</v>
      </c>
      <c r="AZ3336" s="36">
        <v>2.0265</v>
      </c>
      <c r="BA3336" s="22"/>
      <c r="BB3336" s="19">
        <v>0</v>
      </c>
      <c r="BC3336" s="34">
        <v>0</v>
      </c>
      <c r="BD3336" s="34">
        <v>0</v>
      </c>
      <c r="BE3336" s="38">
        <v>3.4819999999999997E-2</v>
      </c>
      <c r="BF3336" s="38">
        <v>3.4819999999999997E-2</v>
      </c>
      <c r="BG3336" s="34">
        <v>0</v>
      </c>
      <c r="BH3336" s="34">
        <v>0</v>
      </c>
      <c r="BI3336" s="34">
        <v>0</v>
      </c>
      <c r="BJ3336" s="34">
        <v>0</v>
      </c>
      <c r="BK3336" s="34">
        <v>0</v>
      </c>
      <c r="BL3336" s="34">
        <v>0</v>
      </c>
      <c r="BM3336" s="34">
        <v>0</v>
      </c>
      <c r="BN3336" s="39">
        <v>0</v>
      </c>
      <c r="BO3336" s="39">
        <v>0</v>
      </c>
      <c r="BP3336" s="39">
        <v>0</v>
      </c>
    </row>
    <row r="3337" spans="1:68" s="25" customFormat="1" ht="14.25" x14ac:dyDescent="0.2">
      <c r="A3337" s="14">
        <v>2377</v>
      </c>
      <c r="B3337" s="40"/>
      <c r="C3337" s="15" t="s">
        <v>150</v>
      </c>
      <c r="D3337" s="16">
        <v>35626</v>
      </c>
      <c r="E3337" s="15" t="s">
        <v>25279</v>
      </c>
      <c r="F3337" s="15" t="s">
        <v>25280</v>
      </c>
      <c r="G3337" s="17" t="s">
        <v>25281</v>
      </c>
      <c r="H3337" s="17" t="s">
        <v>25282</v>
      </c>
      <c r="I3337" s="17" t="s">
        <v>86</v>
      </c>
      <c r="J3337" s="15" t="s">
        <v>25283</v>
      </c>
      <c r="K3337" s="15" t="s">
        <v>88</v>
      </c>
      <c r="L3337" s="18" t="s">
        <v>78</v>
      </c>
      <c r="M3337" s="15" t="s">
        <v>78</v>
      </c>
      <c r="N3337" s="15" t="s">
        <v>78</v>
      </c>
      <c r="O3337" s="16">
        <v>0</v>
      </c>
      <c r="P3337" s="15" t="s">
        <v>78</v>
      </c>
      <c r="Q3337" s="15">
        <v>0</v>
      </c>
      <c r="R3337" s="15">
        <v>0</v>
      </c>
      <c r="S3337" s="15">
        <v>0</v>
      </c>
      <c r="T3337" s="15">
        <v>0</v>
      </c>
      <c r="U3337" s="15" t="s">
        <v>18717</v>
      </c>
      <c r="V3337" s="15" t="s">
        <v>78</v>
      </c>
      <c r="W3337" s="16">
        <v>0</v>
      </c>
      <c r="X3337" s="16">
        <v>0</v>
      </c>
      <c r="Y3337" s="15">
        <v>721</v>
      </c>
      <c r="Z3337" s="15">
        <v>1.7000000000000001E-2</v>
      </c>
      <c r="AA3337" s="15" t="s">
        <v>25141</v>
      </c>
      <c r="AB3337" s="15" t="s">
        <v>25142</v>
      </c>
      <c r="AC3337" s="15">
        <v>0</v>
      </c>
      <c r="AD3337" s="15"/>
      <c r="AE3337" s="15" t="s">
        <v>78</v>
      </c>
      <c r="AF3337" s="15" t="s">
        <v>78</v>
      </c>
      <c r="AG3337" s="16">
        <v>0</v>
      </c>
      <c r="AH3337" s="15" t="s">
        <v>25284</v>
      </c>
      <c r="AI3337" s="15" t="s">
        <v>78</v>
      </c>
      <c r="AJ3337" s="15">
        <v>720.65893554700006</v>
      </c>
      <c r="AK3337" s="15">
        <v>158.66364824600001</v>
      </c>
      <c r="AL3337" s="15">
        <v>3107677.5588199999</v>
      </c>
      <c r="AM3337" s="15">
        <v>1412252.79523</v>
      </c>
      <c r="AN3337" s="19">
        <v>0</v>
      </c>
      <c r="AO3337" s="19">
        <v>0</v>
      </c>
      <c r="AP3337" s="19">
        <v>0</v>
      </c>
      <c r="AQ3337" s="19">
        <v>0</v>
      </c>
      <c r="AR3337" s="34">
        <v>0</v>
      </c>
      <c r="AS3337" s="34">
        <v>0</v>
      </c>
      <c r="AT3337" s="34">
        <v>0</v>
      </c>
      <c r="AU3337" s="34">
        <v>0</v>
      </c>
      <c r="AV3337" s="34">
        <v>0</v>
      </c>
      <c r="AW3337" s="35">
        <v>0</v>
      </c>
      <c r="AX3337" s="34">
        <v>0</v>
      </c>
      <c r="AY3337" s="36">
        <v>1.3258000000000001</v>
      </c>
      <c r="AZ3337" s="36">
        <v>2.0265</v>
      </c>
      <c r="BA3337" s="22"/>
      <c r="BB3337" s="19">
        <v>0</v>
      </c>
      <c r="BC3337" s="34">
        <v>0</v>
      </c>
      <c r="BD3337" s="34">
        <v>0</v>
      </c>
      <c r="BE3337" s="38">
        <v>3.4819999999999997E-2</v>
      </c>
      <c r="BF3337" s="38">
        <v>3.4819999999999997E-2</v>
      </c>
      <c r="BG3337" s="34">
        <v>0</v>
      </c>
      <c r="BH3337" s="34">
        <v>0</v>
      </c>
      <c r="BI3337" s="34">
        <v>0</v>
      </c>
      <c r="BJ3337" s="34">
        <v>0</v>
      </c>
      <c r="BK3337" s="34">
        <v>0</v>
      </c>
      <c r="BL3337" s="34">
        <v>0</v>
      </c>
      <c r="BM3337" s="34">
        <v>0</v>
      </c>
      <c r="BN3337" s="39">
        <v>0</v>
      </c>
      <c r="BO3337" s="39">
        <v>0</v>
      </c>
      <c r="BP3337" s="39">
        <v>0</v>
      </c>
    </row>
    <row r="3338" spans="1:68" s="25" customFormat="1" ht="14.25" x14ac:dyDescent="0.2">
      <c r="A3338" s="14">
        <v>2378</v>
      </c>
      <c r="B3338" s="40"/>
      <c r="C3338" s="15" t="s">
        <v>25285</v>
      </c>
      <c r="D3338" s="16">
        <v>17526</v>
      </c>
      <c r="E3338" s="15" t="s">
        <v>25286</v>
      </c>
      <c r="F3338" s="15" t="s">
        <v>25285</v>
      </c>
      <c r="G3338" s="17" t="s">
        <v>25287</v>
      </c>
      <c r="H3338" s="17" t="s">
        <v>25288</v>
      </c>
      <c r="I3338" s="17" t="s">
        <v>86</v>
      </c>
      <c r="J3338" s="15" t="s">
        <v>25289</v>
      </c>
      <c r="K3338" s="15" t="s">
        <v>644</v>
      </c>
      <c r="L3338" s="18" t="s">
        <v>25290</v>
      </c>
      <c r="M3338" s="15" t="s">
        <v>25129</v>
      </c>
      <c r="N3338" s="15" t="s">
        <v>25130</v>
      </c>
      <c r="O3338" s="16">
        <v>510</v>
      </c>
      <c r="P3338" s="15" t="s">
        <v>118</v>
      </c>
      <c r="Q3338" s="15">
        <v>19400</v>
      </c>
      <c r="R3338" s="15">
        <v>99200</v>
      </c>
      <c r="S3338" s="15">
        <v>118600</v>
      </c>
      <c r="T3338" s="15">
        <v>0.27</v>
      </c>
      <c r="U3338" s="15" t="s">
        <v>18717</v>
      </c>
      <c r="V3338" s="15" t="s">
        <v>76</v>
      </c>
      <c r="W3338" s="16">
        <v>1</v>
      </c>
      <c r="X3338" s="16">
        <v>1</v>
      </c>
      <c r="Y3338" s="15">
        <v>14263</v>
      </c>
      <c r="Z3338" s="15">
        <v>0.32700000000000001</v>
      </c>
      <c r="AA3338" s="15" t="s">
        <v>25141</v>
      </c>
      <c r="AB3338" s="15" t="s">
        <v>25142</v>
      </c>
      <c r="AC3338" s="15">
        <v>0</v>
      </c>
      <c r="AD3338" s="26">
        <v>37690</v>
      </c>
      <c r="AE3338" s="15" t="s">
        <v>147</v>
      </c>
      <c r="AF3338" s="15" t="s">
        <v>25291</v>
      </c>
      <c r="AG3338" s="16">
        <v>1</v>
      </c>
      <c r="AH3338" s="15" t="s">
        <v>25292</v>
      </c>
      <c r="AI3338" s="15" t="s">
        <v>78</v>
      </c>
      <c r="AJ3338" s="15">
        <v>14262.9472656</v>
      </c>
      <c r="AK3338" s="15">
        <v>514.12427066199996</v>
      </c>
      <c r="AL3338" s="15">
        <v>3107646.4260100001</v>
      </c>
      <c r="AM3338" s="15">
        <v>1412311.5933099999</v>
      </c>
      <c r="AN3338" s="19">
        <v>19400</v>
      </c>
      <c r="AO3338" s="19">
        <v>83900</v>
      </c>
      <c r="AP3338" s="19">
        <v>0</v>
      </c>
      <c r="AQ3338" s="19">
        <v>21500</v>
      </c>
      <c r="AR3338" s="34">
        <v>124800</v>
      </c>
      <c r="AS3338" s="34">
        <v>45000</v>
      </c>
      <c r="AT3338" s="34">
        <v>0</v>
      </c>
      <c r="AU3338" s="34">
        <v>20405</v>
      </c>
      <c r="AV3338" s="34">
        <v>24960</v>
      </c>
      <c r="AW3338" s="35">
        <v>90365</v>
      </c>
      <c r="AX3338" s="34">
        <v>34435</v>
      </c>
      <c r="AY3338" s="36">
        <v>1.3258000000000001</v>
      </c>
      <c r="AZ3338" s="36">
        <v>2.0265</v>
      </c>
      <c r="BA3338" s="22"/>
      <c r="BB3338" s="19">
        <v>1678</v>
      </c>
      <c r="BC3338" s="34">
        <v>456.53923000000009</v>
      </c>
      <c r="BD3338" s="34">
        <v>697.82527500000003</v>
      </c>
      <c r="BE3338" s="38">
        <v>3.4819999999999997E-2</v>
      </c>
      <c r="BF3338" s="38">
        <v>3.4819999999999997E-2</v>
      </c>
      <c r="BG3338" s="34">
        <v>5.9713594485999995</v>
      </c>
      <c r="BH3338" s="34">
        <v>9.127289125499999</v>
      </c>
      <c r="BI3338" s="34">
        <v>450.56787055140006</v>
      </c>
      <c r="BJ3338" s="34">
        <v>688.69798587450009</v>
      </c>
      <c r="BK3338" s="34">
        <v>0</v>
      </c>
      <c r="BL3338" s="34">
        <v>0</v>
      </c>
      <c r="BM3338" s="34">
        <v>0</v>
      </c>
      <c r="BN3338" s="39">
        <v>450.56787055140006</v>
      </c>
      <c r="BO3338" s="39">
        <v>688.69798587450009</v>
      </c>
      <c r="BP3338" s="39">
        <v>238.13011532310003</v>
      </c>
    </row>
    <row r="3339" spans="1:68" s="25" customFormat="1" ht="14.25" x14ac:dyDescent="0.2">
      <c r="A3339" s="14">
        <v>2379</v>
      </c>
      <c r="B3339" s="40"/>
      <c r="C3339" s="15" t="s">
        <v>150</v>
      </c>
      <c r="D3339" s="16">
        <v>35595</v>
      </c>
      <c r="E3339" s="15" t="s">
        <v>25293</v>
      </c>
      <c r="F3339" s="15" t="s">
        <v>25294</v>
      </c>
      <c r="G3339" s="17" t="s">
        <v>25295</v>
      </c>
      <c r="H3339" s="17" t="s">
        <v>25296</v>
      </c>
      <c r="I3339" s="17" t="s">
        <v>86</v>
      </c>
      <c r="J3339" s="15" t="s">
        <v>25297</v>
      </c>
      <c r="K3339" s="15" t="s">
        <v>86</v>
      </c>
      <c r="L3339" s="18" t="s">
        <v>25298</v>
      </c>
      <c r="M3339" s="15" t="s">
        <v>25129</v>
      </c>
      <c r="N3339" s="15" t="s">
        <v>25130</v>
      </c>
      <c r="O3339" s="16">
        <v>510</v>
      </c>
      <c r="P3339" s="15" t="s">
        <v>118</v>
      </c>
      <c r="Q3339" s="15">
        <v>25300</v>
      </c>
      <c r="R3339" s="15">
        <v>72300</v>
      </c>
      <c r="S3339" s="15">
        <v>97600</v>
      </c>
      <c r="T3339" s="15">
        <v>0.4</v>
      </c>
      <c r="U3339" s="15" t="s">
        <v>18717</v>
      </c>
      <c r="V3339" s="15" t="s">
        <v>76</v>
      </c>
      <c r="W3339" s="16">
        <v>1</v>
      </c>
      <c r="X3339" s="16">
        <v>0</v>
      </c>
      <c r="Y3339" s="15">
        <v>32562</v>
      </c>
      <c r="Z3339" s="15">
        <v>0.748</v>
      </c>
      <c r="AA3339" s="15" t="s">
        <v>25141</v>
      </c>
      <c r="AB3339" s="15" t="s">
        <v>25142</v>
      </c>
      <c r="AC3339" s="15">
        <v>0</v>
      </c>
      <c r="AD3339" s="15"/>
      <c r="AE3339" s="15" t="s">
        <v>78</v>
      </c>
      <c r="AF3339" s="15" t="s">
        <v>78</v>
      </c>
      <c r="AG3339" s="16">
        <v>1</v>
      </c>
      <c r="AH3339" s="15" t="s">
        <v>25299</v>
      </c>
      <c r="AI3339" s="15" t="s">
        <v>78</v>
      </c>
      <c r="AJ3339" s="15">
        <v>32561.7509766</v>
      </c>
      <c r="AK3339" s="15">
        <v>745.10351113499996</v>
      </c>
      <c r="AL3339" s="15">
        <v>3107643.9547799998</v>
      </c>
      <c r="AM3339" s="15">
        <v>1412427.1955299999</v>
      </c>
      <c r="AN3339" s="19">
        <v>25300</v>
      </c>
      <c r="AO3339" s="19">
        <v>75200</v>
      </c>
      <c r="AP3339" s="19">
        <v>0</v>
      </c>
      <c r="AQ3339" s="19">
        <v>900</v>
      </c>
      <c r="AR3339" s="34">
        <v>101400</v>
      </c>
      <c r="AS3339" s="34">
        <v>45000</v>
      </c>
      <c r="AT3339" s="34">
        <v>3000</v>
      </c>
      <c r="AU3339" s="34">
        <v>19425</v>
      </c>
      <c r="AV3339" s="34">
        <v>0</v>
      </c>
      <c r="AW3339" s="35">
        <v>67425</v>
      </c>
      <c r="AX3339" s="34">
        <v>33975</v>
      </c>
      <c r="AY3339" s="36">
        <v>1.3258000000000001</v>
      </c>
      <c r="AZ3339" s="36">
        <v>2.0265</v>
      </c>
      <c r="BA3339" s="22"/>
      <c r="BB3339" s="19">
        <v>1032</v>
      </c>
      <c r="BC3339" s="34">
        <v>450.44055000000003</v>
      </c>
      <c r="BD3339" s="34">
        <v>688.50337500000001</v>
      </c>
      <c r="BE3339" s="38">
        <v>3.4819999999999997E-2</v>
      </c>
      <c r="BF3339" s="38">
        <v>3.4819999999999997E-2</v>
      </c>
      <c r="BG3339" s="34">
        <v>15.268860746999998</v>
      </c>
      <c r="BH3339" s="34">
        <v>23.338622947499996</v>
      </c>
      <c r="BI3339" s="34">
        <v>435.17168925300001</v>
      </c>
      <c r="BJ3339" s="34">
        <v>665.16475205250003</v>
      </c>
      <c r="BK3339" s="34">
        <v>0</v>
      </c>
      <c r="BL3339" s="34">
        <v>0</v>
      </c>
      <c r="BM3339" s="34">
        <v>0</v>
      </c>
      <c r="BN3339" s="39">
        <v>435.17168925300001</v>
      </c>
      <c r="BO3339" s="39">
        <v>665.16475205250003</v>
      </c>
      <c r="BP3339" s="39">
        <v>229.99306279950002</v>
      </c>
    </row>
    <row r="3340" spans="1:68" s="25" customFormat="1" ht="14.25" x14ac:dyDescent="0.2">
      <c r="A3340" s="14">
        <v>2380</v>
      </c>
      <c r="B3340" s="40"/>
      <c r="C3340" s="15" t="s">
        <v>25300</v>
      </c>
      <c r="D3340" s="16">
        <v>894</v>
      </c>
      <c r="E3340" s="15" t="s">
        <v>25301</v>
      </c>
      <c r="F3340" s="15" t="s">
        <v>25300</v>
      </c>
      <c r="G3340" s="17" t="s">
        <v>25302</v>
      </c>
      <c r="H3340" s="17" t="s">
        <v>25303</v>
      </c>
      <c r="I3340" s="17" t="s">
        <v>86</v>
      </c>
      <c r="J3340" s="15" t="s">
        <v>25304</v>
      </c>
      <c r="K3340" s="15" t="s">
        <v>25305</v>
      </c>
      <c r="L3340" s="18" t="s">
        <v>25306</v>
      </c>
      <c r="M3340" s="15" t="s">
        <v>25129</v>
      </c>
      <c r="N3340" s="15" t="s">
        <v>25130</v>
      </c>
      <c r="O3340" s="16">
        <v>419</v>
      </c>
      <c r="P3340" s="15" t="s">
        <v>895</v>
      </c>
      <c r="Q3340" s="15">
        <v>15100</v>
      </c>
      <c r="R3340" s="15">
        <v>88100</v>
      </c>
      <c r="S3340" s="15">
        <v>103200</v>
      </c>
      <c r="T3340" s="15">
        <v>0.22</v>
      </c>
      <c r="U3340" s="15" t="s">
        <v>18717</v>
      </c>
      <c r="V3340" s="15" t="s">
        <v>76</v>
      </c>
      <c r="W3340" s="16">
        <v>1</v>
      </c>
      <c r="X3340" s="16">
        <v>1</v>
      </c>
      <c r="Y3340" s="15">
        <v>19369</v>
      </c>
      <c r="Z3340" s="15">
        <v>0.44500000000000001</v>
      </c>
      <c r="AA3340" s="15" t="s">
        <v>25141</v>
      </c>
      <c r="AB3340" s="15" t="s">
        <v>25142</v>
      </c>
      <c r="AC3340" s="15">
        <v>95000</v>
      </c>
      <c r="AD3340" s="26">
        <v>40136</v>
      </c>
      <c r="AE3340" s="15" t="s">
        <v>78</v>
      </c>
      <c r="AF3340" s="15" t="s">
        <v>78</v>
      </c>
      <c r="AG3340" s="16">
        <v>1</v>
      </c>
      <c r="AH3340" s="15" t="s">
        <v>25307</v>
      </c>
      <c r="AI3340" s="15" t="s">
        <v>78</v>
      </c>
      <c r="AJ3340" s="15">
        <v>19369.192627</v>
      </c>
      <c r="AK3340" s="15">
        <v>594.27442653699995</v>
      </c>
      <c r="AL3340" s="15">
        <v>3107493.0999799999</v>
      </c>
      <c r="AM3340" s="15">
        <v>1412457.79608</v>
      </c>
      <c r="AN3340" s="19">
        <v>0</v>
      </c>
      <c r="AO3340" s="19">
        <v>0</v>
      </c>
      <c r="AP3340" s="19">
        <v>15100</v>
      </c>
      <c r="AQ3340" s="19">
        <v>96200</v>
      </c>
      <c r="AR3340" s="34">
        <v>111300</v>
      </c>
      <c r="AS3340" s="34">
        <v>0</v>
      </c>
      <c r="AT3340" s="34">
        <v>0</v>
      </c>
      <c r="AU3340" s="34">
        <v>0</v>
      </c>
      <c r="AV3340" s="34">
        <v>0</v>
      </c>
      <c r="AW3340" s="35">
        <v>0</v>
      </c>
      <c r="AX3340" s="34">
        <v>111300</v>
      </c>
      <c r="AY3340" s="36">
        <v>1.3258000000000001</v>
      </c>
      <c r="AZ3340" s="36">
        <v>2.0265</v>
      </c>
      <c r="BA3340" s="22"/>
      <c r="BB3340" s="19">
        <v>2226</v>
      </c>
      <c r="BC3340" s="34">
        <v>1475.6154000000001</v>
      </c>
      <c r="BD3340" s="34">
        <v>2255.4944999999998</v>
      </c>
      <c r="BE3340" s="38">
        <v>3.4819999999999997E-2</v>
      </c>
      <c r="BF3340" s="38">
        <v>3.4819999999999997E-2</v>
      </c>
      <c r="BG3340" s="34">
        <v>0</v>
      </c>
      <c r="BH3340" s="34">
        <v>0</v>
      </c>
      <c r="BI3340" s="34">
        <v>1475.6154000000001</v>
      </c>
      <c r="BJ3340" s="34">
        <v>2255.4944999999998</v>
      </c>
      <c r="BK3340" s="34">
        <v>0</v>
      </c>
      <c r="BL3340" s="34">
        <v>29.494499999999789</v>
      </c>
      <c r="BM3340" s="34">
        <v>29.494499999999789</v>
      </c>
      <c r="BN3340" s="39">
        <v>1475.6154000000001</v>
      </c>
      <c r="BO3340" s="39">
        <v>2226</v>
      </c>
      <c r="BP3340" s="39">
        <v>750.38459999999986</v>
      </c>
    </row>
    <row r="3341" spans="1:68" s="25" customFormat="1" ht="14.25" x14ac:dyDescent="0.2">
      <c r="A3341" s="14">
        <v>2381</v>
      </c>
      <c r="B3341" s="40"/>
      <c r="C3341" s="15"/>
      <c r="D3341" s="16">
        <v>3756</v>
      </c>
      <c r="E3341" s="15" t="s">
        <v>25308</v>
      </c>
      <c r="F3341" s="15" t="s">
        <v>25309</v>
      </c>
      <c r="G3341" s="17" t="s">
        <v>25310</v>
      </c>
      <c r="H3341" s="17" t="s">
        <v>25311</v>
      </c>
      <c r="I3341" s="17" t="s">
        <v>86</v>
      </c>
      <c r="J3341" s="15" t="s">
        <v>25312</v>
      </c>
      <c r="K3341" s="15" t="s">
        <v>6839</v>
      </c>
      <c r="L3341" s="18" t="s">
        <v>25313</v>
      </c>
      <c r="M3341" s="15" t="s">
        <v>25129</v>
      </c>
      <c r="N3341" s="15" t="s">
        <v>25130</v>
      </c>
      <c r="O3341" s="16">
        <v>510</v>
      </c>
      <c r="P3341" s="15" t="s">
        <v>118</v>
      </c>
      <c r="Q3341" s="15">
        <v>23900</v>
      </c>
      <c r="R3341" s="15">
        <v>81300</v>
      </c>
      <c r="S3341" s="15">
        <v>105200</v>
      </c>
      <c r="T3341" s="15">
        <v>0.3</v>
      </c>
      <c r="U3341" s="15" t="s">
        <v>18717</v>
      </c>
      <c r="V3341" s="15" t="s">
        <v>76</v>
      </c>
      <c r="W3341" s="16">
        <v>1</v>
      </c>
      <c r="X3341" s="16">
        <v>0</v>
      </c>
      <c r="Y3341" s="15">
        <v>12245</v>
      </c>
      <c r="Z3341" s="15">
        <v>0.28100000000000003</v>
      </c>
      <c r="AA3341" s="15" t="s">
        <v>25141</v>
      </c>
      <c r="AB3341" s="15" t="s">
        <v>25142</v>
      </c>
      <c r="AC3341" s="15">
        <v>0</v>
      </c>
      <c r="AD3341" s="15"/>
      <c r="AE3341" s="15" t="s">
        <v>353</v>
      </c>
      <c r="AF3341" s="15" t="s">
        <v>25314</v>
      </c>
      <c r="AG3341" s="16">
        <v>1</v>
      </c>
      <c r="AH3341" s="15" t="s">
        <v>25315</v>
      </c>
      <c r="AI3341" s="15" t="s">
        <v>78</v>
      </c>
      <c r="AJ3341" s="15">
        <v>12244.6552734</v>
      </c>
      <c r="AK3341" s="15">
        <v>445.86288152899999</v>
      </c>
      <c r="AL3341" s="15">
        <v>3107367.03418</v>
      </c>
      <c r="AM3341" s="15">
        <v>1412457.6733500001</v>
      </c>
      <c r="AN3341" s="19">
        <v>23900</v>
      </c>
      <c r="AO3341" s="19">
        <v>83600</v>
      </c>
      <c r="AP3341" s="19">
        <v>0</v>
      </c>
      <c r="AQ3341" s="19">
        <v>0</v>
      </c>
      <c r="AR3341" s="34">
        <v>107500</v>
      </c>
      <c r="AS3341" s="34">
        <v>45000</v>
      </c>
      <c r="AT3341" s="34">
        <v>0</v>
      </c>
      <c r="AU3341" s="34">
        <v>21875</v>
      </c>
      <c r="AV3341" s="34">
        <v>0</v>
      </c>
      <c r="AW3341" s="35">
        <v>66875</v>
      </c>
      <c r="AX3341" s="34">
        <v>40625</v>
      </c>
      <c r="AY3341" s="36">
        <v>1.3258000000000001</v>
      </c>
      <c r="AZ3341" s="36">
        <v>2.0265</v>
      </c>
      <c r="BA3341" s="22"/>
      <c r="BB3341" s="19">
        <v>1075</v>
      </c>
      <c r="BC3341" s="34">
        <v>538.60625000000005</v>
      </c>
      <c r="BD3341" s="34">
        <v>823.265625</v>
      </c>
      <c r="BE3341" s="38">
        <v>3.4819999999999997E-2</v>
      </c>
      <c r="BF3341" s="38">
        <v>3.4819999999999997E-2</v>
      </c>
      <c r="BG3341" s="34">
        <v>18.754269624999999</v>
      </c>
      <c r="BH3341" s="34">
        <v>28.666109062499999</v>
      </c>
      <c r="BI3341" s="34">
        <v>519.85198037500004</v>
      </c>
      <c r="BJ3341" s="34">
        <v>794.59951593749997</v>
      </c>
      <c r="BK3341" s="34">
        <v>0</v>
      </c>
      <c r="BL3341" s="34">
        <v>0</v>
      </c>
      <c r="BM3341" s="34">
        <v>0</v>
      </c>
      <c r="BN3341" s="39">
        <v>519.85198037500004</v>
      </c>
      <c r="BO3341" s="39">
        <v>794.59951593749997</v>
      </c>
      <c r="BP3341" s="39">
        <v>274.74753556249993</v>
      </c>
    </row>
    <row r="3342" spans="1:68" s="25" customFormat="1" ht="14.25" x14ac:dyDescent="0.2">
      <c r="A3342" s="14">
        <v>2382</v>
      </c>
      <c r="B3342" s="40"/>
      <c r="C3342" s="15"/>
      <c r="D3342" s="16">
        <v>31112</v>
      </c>
      <c r="E3342" s="15" t="s">
        <v>25316</v>
      </c>
      <c r="F3342" s="15" t="s">
        <v>25317</v>
      </c>
      <c r="G3342" s="17" t="s">
        <v>25318</v>
      </c>
      <c r="H3342" s="17" t="s">
        <v>25319</v>
      </c>
      <c r="I3342" s="17" t="s">
        <v>86</v>
      </c>
      <c r="J3342" s="15" t="s">
        <v>25319</v>
      </c>
      <c r="K3342" s="15" t="s">
        <v>1462</v>
      </c>
      <c r="L3342" s="18" t="s">
        <v>25320</v>
      </c>
      <c r="M3342" s="15" t="s">
        <v>25129</v>
      </c>
      <c r="N3342" s="15" t="s">
        <v>25130</v>
      </c>
      <c r="O3342" s="16">
        <v>510</v>
      </c>
      <c r="P3342" s="15" t="s">
        <v>118</v>
      </c>
      <c r="Q3342" s="15">
        <v>23500</v>
      </c>
      <c r="R3342" s="15">
        <v>76500</v>
      </c>
      <c r="S3342" s="15">
        <v>100000</v>
      </c>
      <c r="T3342" s="15">
        <v>0.28999999999999998</v>
      </c>
      <c r="U3342" s="15" t="s">
        <v>18717</v>
      </c>
      <c r="V3342" s="15" t="s">
        <v>76</v>
      </c>
      <c r="W3342" s="16">
        <v>1</v>
      </c>
      <c r="X3342" s="16">
        <v>1</v>
      </c>
      <c r="Y3342" s="15">
        <v>12187</v>
      </c>
      <c r="Z3342" s="15">
        <v>0.28000000000000003</v>
      </c>
      <c r="AA3342" s="15" t="s">
        <v>25141</v>
      </c>
      <c r="AB3342" s="15" t="s">
        <v>25142</v>
      </c>
      <c r="AC3342" s="15">
        <v>0</v>
      </c>
      <c r="AD3342" s="26">
        <v>41661</v>
      </c>
      <c r="AE3342" s="15" t="s">
        <v>298</v>
      </c>
      <c r="AF3342" s="15" t="s">
        <v>25321</v>
      </c>
      <c r="AG3342" s="16">
        <v>1</v>
      </c>
      <c r="AH3342" s="15" t="s">
        <v>25322</v>
      </c>
      <c r="AI3342" s="15" t="s">
        <v>78</v>
      </c>
      <c r="AJ3342" s="15">
        <v>12187.0922852</v>
      </c>
      <c r="AK3342" s="15">
        <v>442.680051875</v>
      </c>
      <c r="AL3342" s="15">
        <v>3107265.5035000001</v>
      </c>
      <c r="AM3342" s="15">
        <v>1412461.3195700001</v>
      </c>
      <c r="AN3342" s="19">
        <v>0</v>
      </c>
      <c r="AO3342" s="19">
        <v>0</v>
      </c>
      <c r="AP3342" s="19">
        <v>23500</v>
      </c>
      <c r="AQ3342" s="19">
        <v>79200</v>
      </c>
      <c r="AR3342" s="34">
        <v>102700</v>
      </c>
      <c r="AS3342" s="34">
        <v>0</v>
      </c>
      <c r="AT3342" s="34">
        <v>0</v>
      </c>
      <c r="AU3342" s="34">
        <v>0</v>
      </c>
      <c r="AV3342" s="34">
        <v>0</v>
      </c>
      <c r="AW3342" s="35">
        <v>0</v>
      </c>
      <c r="AX3342" s="34">
        <v>102700</v>
      </c>
      <c r="AY3342" s="36">
        <v>1.3258000000000001</v>
      </c>
      <c r="AZ3342" s="36">
        <v>2.0265</v>
      </c>
      <c r="BA3342" s="22"/>
      <c r="BB3342" s="19">
        <v>2075</v>
      </c>
      <c r="BC3342" s="34">
        <v>1361.5966000000001</v>
      </c>
      <c r="BD3342" s="34">
        <v>2081.2154999999998</v>
      </c>
      <c r="BE3342" s="38">
        <v>3.4819999999999997E-2</v>
      </c>
      <c r="BF3342" s="38">
        <v>3.4819999999999997E-2</v>
      </c>
      <c r="BG3342" s="34">
        <v>0</v>
      </c>
      <c r="BH3342" s="34">
        <v>0</v>
      </c>
      <c r="BI3342" s="34">
        <v>1361.5966000000001</v>
      </c>
      <c r="BJ3342" s="34">
        <v>2081.2154999999998</v>
      </c>
      <c r="BK3342" s="34">
        <v>0</v>
      </c>
      <c r="BL3342" s="34">
        <v>26.658999999999878</v>
      </c>
      <c r="BM3342" s="34">
        <v>26.658999999999878</v>
      </c>
      <c r="BN3342" s="39">
        <v>1361.5966000000001</v>
      </c>
      <c r="BO3342" s="39">
        <v>2054.5564999999997</v>
      </c>
      <c r="BP3342" s="39">
        <v>692.95989999999961</v>
      </c>
    </row>
    <row r="3343" spans="1:68" s="25" customFormat="1" ht="14.25" x14ac:dyDescent="0.2">
      <c r="A3343" s="14">
        <v>2383</v>
      </c>
      <c r="B3343" s="40"/>
      <c r="C3343" s="15"/>
      <c r="D3343" s="16">
        <v>832</v>
      </c>
      <c r="E3343" s="15" t="s">
        <v>25323</v>
      </c>
      <c r="F3343" s="15" t="s">
        <v>25324</v>
      </c>
      <c r="G3343" s="17" t="s">
        <v>25325</v>
      </c>
      <c r="H3343" s="17" t="s">
        <v>25326</v>
      </c>
      <c r="I3343" s="17" t="s">
        <v>88</v>
      </c>
      <c r="J3343" s="15" t="s">
        <v>25327</v>
      </c>
      <c r="K3343" s="15" t="s">
        <v>710</v>
      </c>
      <c r="L3343" s="18" t="s">
        <v>78</v>
      </c>
      <c r="M3343" s="15" t="s">
        <v>78</v>
      </c>
      <c r="N3343" s="15" t="s">
        <v>78</v>
      </c>
      <c r="O3343" s="16">
        <v>0</v>
      </c>
      <c r="P3343" s="15" t="s">
        <v>78</v>
      </c>
      <c r="Q3343" s="15">
        <v>0</v>
      </c>
      <c r="R3343" s="15">
        <v>0</v>
      </c>
      <c r="S3343" s="15">
        <v>0</v>
      </c>
      <c r="T3343" s="15">
        <v>0</v>
      </c>
      <c r="U3343" s="15" t="s">
        <v>18717</v>
      </c>
      <c r="V3343" s="15" t="s">
        <v>78</v>
      </c>
      <c r="W3343" s="16">
        <v>0</v>
      </c>
      <c r="X3343" s="16">
        <v>0</v>
      </c>
      <c r="Y3343" s="15">
        <v>160846</v>
      </c>
      <c r="Z3343" s="15">
        <v>3.6930000000000001</v>
      </c>
      <c r="AA3343" s="15" t="s">
        <v>78</v>
      </c>
      <c r="AB3343" s="15" t="s">
        <v>78</v>
      </c>
      <c r="AC3343" s="15">
        <v>0</v>
      </c>
      <c r="AD3343" s="15"/>
      <c r="AE3343" s="15" t="s">
        <v>78</v>
      </c>
      <c r="AF3343" s="15" t="s">
        <v>78</v>
      </c>
      <c r="AG3343" s="16">
        <v>0</v>
      </c>
      <c r="AH3343" s="15" t="s">
        <v>25328</v>
      </c>
      <c r="AI3343" s="15" t="s">
        <v>78</v>
      </c>
      <c r="AJ3343" s="15">
        <v>160845.620605</v>
      </c>
      <c r="AK3343" s="15">
        <v>5447.0129163600004</v>
      </c>
      <c r="AL3343" s="15">
        <v>3107785.3612000002</v>
      </c>
      <c r="AM3343" s="15">
        <v>1412482.54712</v>
      </c>
      <c r="AN3343" s="19">
        <v>0</v>
      </c>
      <c r="AO3343" s="19">
        <v>0</v>
      </c>
      <c r="AP3343" s="19">
        <v>0</v>
      </c>
      <c r="AQ3343" s="19">
        <v>0</v>
      </c>
      <c r="AR3343" s="34">
        <v>0</v>
      </c>
      <c r="AS3343" s="34">
        <v>0</v>
      </c>
      <c r="AT3343" s="34">
        <v>0</v>
      </c>
      <c r="AU3343" s="34">
        <v>0</v>
      </c>
      <c r="AV3343" s="34">
        <v>0</v>
      </c>
      <c r="AW3343" s="35">
        <v>0</v>
      </c>
      <c r="AX3343" s="34">
        <v>0</v>
      </c>
      <c r="AY3343" s="36">
        <v>1.3258000000000001</v>
      </c>
      <c r="AZ3343" s="36">
        <v>2.0265</v>
      </c>
      <c r="BA3343" s="22"/>
      <c r="BB3343" s="19">
        <v>0</v>
      </c>
      <c r="BC3343" s="34">
        <v>0</v>
      </c>
      <c r="BD3343" s="34">
        <v>0</v>
      </c>
      <c r="BE3343" s="38">
        <v>3.4819999999999997E-2</v>
      </c>
      <c r="BF3343" s="38">
        <v>3.4819999999999997E-2</v>
      </c>
      <c r="BG3343" s="34">
        <v>0</v>
      </c>
      <c r="BH3343" s="34">
        <v>0</v>
      </c>
      <c r="BI3343" s="34">
        <v>0</v>
      </c>
      <c r="BJ3343" s="34">
        <v>0</v>
      </c>
      <c r="BK3343" s="34">
        <v>0</v>
      </c>
      <c r="BL3343" s="34">
        <v>0</v>
      </c>
      <c r="BM3343" s="34">
        <v>0</v>
      </c>
      <c r="BN3343" s="39">
        <v>0</v>
      </c>
      <c r="BO3343" s="39">
        <v>0</v>
      </c>
      <c r="BP3343" s="39">
        <v>0</v>
      </c>
    </row>
    <row r="3344" spans="1:68" s="25" customFormat="1" ht="14.25" x14ac:dyDescent="0.2">
      <c r="A3344" s="14">
        <v>2384</v>
      </c>
      <c r="B3344" s="40"/>
      <c r="C3344" s="15" t="s">
        <v>1250</v>
      </c>
      <c r="D3344" s="16">
        <v>26803</v>
      </c>
      <c r="E3344" s="15" t="s">
        <v>25329</v>
      </c>
      <c r="F3344" s="15" t="s">
        <v>25330</v>
      </c>
      <c r="G3344" s="17" t="s">
        <v>25331</v>
      </c>
      <c r="H3344" s="17" t="s">
        <v>25332</v>
      </c>
      <c r="I3344" s="17" t="s">
        <v>86</v>
      </c>
      <c r="J3344" s="15" t="s">
        <v>25333</v>
      </c>
      <c r="K3344" s="15" t="s">
        <v>382</v>
      </c>
      <c r="L3344" s="18" t="s">
        <v>25334</v>
      </c>
      <c r="M3344" s="15" t="s">
        <v>25088</v>
      </c>
      <c r="N3344" s="15" t="s">
        <v>25089</v>
      </c>
      <c r="O3344" s="16">
        <v>640</v>
      </c>
      <c r="P3344" s="15" t="s">
        <v>1042</v>
      </c>
      <c r="Q3344" s="15">
        <v>0</v>
      </c>
      <c r="R3344" s="15">
        <v>0</v>
      </c>
      <c r="S3344" s="15">
        <v>0</v>
      </c>
      <c r="T3344" s="15">
        <v>0</v>
      </c>
      <c r="U3344" s="15" t="s">
        <v>18717</v>
      </c>
      <c r="V3344" s="15" t="s">
        <v>76</v>
      </c>
      <c r="W3344" s="16">
        <v>1</v>
      </c>
      <c r="X3344" s="16">
        <v>1</v>
      </c>
      <c r="Y3344" s="15">
        <v>232844</v>
      </c>
      <c r="Z3344" s="15">
        <v>5.3449999999999998</v>
      </c>
      <c r="AA3344" s="15" t="s">
        <v>78</v>
      </c>
      <c r="AB3344" s="15" t="s">
        <v>78</v>
      </c>
      <c r="AC3344" s="15">
        <v>0</v>
      </c>
      <c r="AD3344" s="26">
        <v>41498</v>
      </c>
      <c r="AE3344" s="15" t="s">
        <v>78</v>
      </c>
      <c r="AF3344" s="15" t="s">
        <v>78</v>
      </c>
      <c r="AG3344" s="16">
        <v>1</v>
      </c>
      <c r="AH3344" s="15" t="s">
        <v>25335</v>
      </c>
      <c r="AI3344" s="15" t="s">
        <v>78</v>
      </c>
      <c r="AJ3344" s="15">
        <v>232843.96582000001</v>
      </c>
      <c r="AK3344" s="15">
        <v>4753.3068990100001</v>
      </c>
      <c r="AL3344" s="15">
        <v>3107794.8928100001</v>
      </c>
      <c r="AM3344" s="15">
        <v>1412154.6482500001</v>
      </c>
      <c r="AN3344" s="19">
        <v>0</v>
      </c>
      <c r="AO3344" s="19">
        <v>0</v>
      </c>
      <c r="AP3344" s="19">
        <v>0</v>
      </c>
      <c r="AQ3344" s="19">
        <v>0</v>
      </c>
      <c r="AR3344" s="34">
        <v>0</v>
      </c>
      <c r="AS3344" s="34">
        <v>0</v>
      </c>
      <c r="AT3344" s="34">
        <v>0</v>
      </c>
      <c r="AU3344" s="34">
        <v>0</v>
      </c>
      <c r="AV3344" s="34">
        <v>0</v>
      </c>
      <c r="AW3344" s="35">
        <v>0</v>
      </c>
      <c r="AX3344" s="34">
        <v>0</v>
      </c>
      <c r="AY3344" s="36">
        <v>1.3258000000000001</v>
      </c>
      <c r="AZ3344" s="36">
        <v>2.0265</v>
      </c>
      <c r="BA3344" s="22"/>
      <c r="BB3344" s="19">
        <v>0</v>
      </c>
      <c r="BC3344" s="34">
        <v>0</v>
      </c>
      <c r="BD3344" s="34">
        <v>0</v>
      </c>
      <c r="BE3344" s="38">
        <v>3.4819999999999997E-2</v>
      </c>
      <c r="BF3344" s="38">
        <v>3.4819999999999997E-2</v>
      </c>
      <c r="BG3344" s="34">
        <v>0</v>
      </c>
      <c r="BH3344" s="34">
        <v>0</v>
      </c>
      <c r="BI3344" s="34">
        <v>0</v>
      </c>
      <c r="BJ3344" s="34">
        <v>0</v>
      </c>
      <c r="BK3344" s="34">
        <v>0</v>
      </c>
      <c r="BL3344" s="34">
        <v>0</v>
      </c>
      <c r="BM3344" s="34">
        <v>0</v>
      </c>
      <c r="BN3344" s="39">
        <v>0</v>
      </c>
      <c r="BO3344" s="39">
        <v>0</v>
      </c>
      <c r="BP3344" s="39">
        <v>0</v>
      </c>
    </row>
    <row r="3345" spans="1:68" s="25" customFormat="1" ht="14.25" x14ac:dyDescent="0.2">
      <c r="A3345" s="14">
        <v>2385</v>
      </c>
      <c r="B3345" s="40"/>
      <c r="C3345" s="15" t="s">
        <v>376</v>
      </c>
      <c r="D3345" s="16">
        <v>26542</v>
      </c>
      <c r="E3345" s="15" t="s">
        <v>25336</v>
      </c>
      <c r="F3345" s="15" t="s">
        <v>25337</v>
      </c>
      <c r="G3345" s="17" t="s">
        <v>25338</v>
      </c>
      <c r="H3345" s="17" t="s">
        <v>25339</v>
      </c>
      <c r="I3345" s="17" t="s">
        <v>86</v>
      </c>
      <c r="J3345" s="15" t="s">
        <v>25340</v>
      </c>
      <c r="K3345" s="15" t="s">
        <v>1843</v>
      </c>
      <c r="L3345" s="18" t="s">
        <v>25341</v>
      </c>
      <c r="M3345" s="15" t="s">
        <v>25129</v>
      </c>
      <c r="N3345" s="15" t="s">
        <v>25130</v>
      </c>
      <c r="O3345" s="16">
        <v>510</v>
      </c>
      <c r="P3345" s="15" t="s">
        <v>118</v>
      </c>
      <c r="Q3345" s="15">
        <v>13500</v>
      </c>
      <c r="R3345" s="15">
        <v>62800</v>
      </c>
      <c r="S3345" s="15">
        <v>76300</v>
      </c>
      <c r="T3345" s="15">
        <v>0.15</v>
      </c>
      <c r="U3345" s="15" t="s">
        <v>18717</v>
      </c>
      <c r="V3345" s="15" t="s">
        <v>76</v>
      </c>
      <c r="W3345" s="16">
        <v>1</v>
      </c>
      <c r="X3345" s="16">
        <v>1</v>
      </c>
      <c r="Y3345" s="15">
        <v>6437</v>
      </c>
      <c r="Z3345" s="15">
        <v>0.14799999999999999</v>
      </c>
      <c r="AA3345" s="15" t="s">
        <v>25141</v>
      </c>
      <c r="AB3345" s="15" t="s">
        <v>25142</v>
      </c>
      <c r="AC3345" s="15">
        <v>89900</v>
      </c>
      <c r="AD3345" s="26">
        <v>37930</v>
      </c>
      <c r="AE3345" s="15" t="s">
        <v>147</v>
      </c>
      <c r="AF3345" s="15" t="s">
        <v>25342</v>
      </c>
      <c r="AG3345" s="16">
        <v>1</v>
      </c>
      <c r="AH3345" s="15" t="s">
        <v>25343</v>
      </c>
      <c r="AI3345" s="15" t="s">
        <v>78</v>
      </c>
      <c r="AJ3345" s="15">
        <v>6437.4436035199997</v>
      </c>
      <c r="AK3345" s="15">
        <v>341.01496426400001</v>
      </c>
      <c r="AL3345" s="15">
        <v>3107340.7845600001</v>
      </c>
      <c r="AM3345" s="15">
        <v>1412294.9561999999</v>
      </c>
      <c r="AN3345" s="19">
        <v>0</v>
      </c>
      <c r="AO3345" s="19">
        <v>0</v>
      </c>
      <c r="AP3345" s="19">
        <v>13500</v>
      </c>
      <c r="AQ3345" s="19">
        <v>63700</v>
      </c>
      <c r="AR3345" s="34">
        <v>77200</v>
      </c>
      <c r="AS3345" s="34">
        <v>0</v>
      </c>
      <c r="AT3345" s="34">
        <v>0</v>
      </c>
      <c r="AU3345" s="34">
        <v>0</v>
      </c>
      <c r="AV3345" s="34">
        <v>0</v>
      </c>
      <c r="AW3345" s="35">
        <v>0</v>
      </c>
      <c r="AX3345" s="34">
        <v>77200</v>
      </c>
      <c r="AY3345" s="36">
        <v>1.3258000000000001</v>
      </c>
      <c r="AZ3345" s="36">
        <v>2.0265</v>
      </c>
      <c r="BA3345" s="22"/>
      <c r="BB3345" s="19">
        <v>1544</v>
      </c>
      <c r="BC3345" s="34">
        <v>1023.5176</v>
      </c>
      <c r="BD3345" s="34">
        <v>1564.4580000000001</v>
      </c>
      <c r="BE3345" s="38">
        <v>3.4819999999999997E-2</v>
      </c>
      <c r="BF3345" s="38">
        <v>3.4819999999999997E-2</v>
      </c>
      <c r="BG3345" s="34">
        <v>0</v>
      </c>
      <c r="BH3345" s="34">
        <v>0</v>
      </c>
      <c r="BI3345" s="34">
        <v>1023.5176</v>
      </c>
      <c r="BJ3345" s="34">
        <v>1564.4580000000001</v>
      </c>
      <c r="BK3345" s="34">
        <v>0</v>
      </c>
      <c r="BL3345" s="34">
        <v>20.458000000000084</v>
      </c>
      <c r="BM3345" s="34">
        <v>20.458000000000084</v>
      </c>
      <c r="BN3345" s="39">
        <v>1023.5176</v>
      </c>
      <c r="BO3345" s="39">
        <v>1544</v>
      </c>
      <c r="BP3345" s="39">
        <v>520.48239999999998</v>
      </c>
    </row>
    <row r="3346" spans="1:68" s="25" customFormat="1" ht="25.5" x14ac:dyDescent="0.2">
      <c r="A3346" s="14">
        <v>2386</v>
      </c>
      <c r="B3346" s="40"/>
      <c r="C3346" s="15"/>
      <c r="D3346" s="16">
        <v>8872</v>
      </c>
      <c r="E3346" s="15" t="s">
        <v>25344</v>
      </c>
      <c r="F3346" s="15" t="s">
        <v>25345</v>
      </c>
      <c r="G3346" s="17" t="s">
        <v>25346</v>
      </c>
      <c r="H3346" s="17" t="s">
        <v>25347</v>
      </c>
      <c r="I3346" s="17" t="s">
        <v>88</v>
      </c>
      <c r="J3346" s="15" t="s">
        <v>25348</v>
      </c>
      <c r="K3346" s="15" t="s">
        <v>1119</v>
      </c>
      <c r="L3346" s="18" t="s">
        <v>25349</v>
      </c>
      <c r="M3346" s="15" t="s">
        <v>25129</v>
      </c>
      <c r="N3346" s="15" t="s">
        <v>25130</v>
      </c>
      <c r="O3346" s="16">
        <v>510</v>
      </c>
      <c r="P3346" s="15" t="s">
        <v>118</v>
      </c>
      <c r="Q3346" s="15">
        <v>22000</v>
      </c>
      <c r="R3346" s="15">
        <v>78800</v>
      </c>
      <c r="S3346" s="15">
        <v>100800</v>
      </c>
      <c r="T3346" s="15">
        <v>0.25</v>
      </c>
      <c r="U3346" s="15" t="s">
        <v>18717</v>
      </c>
      <c r="V3346" s="15" t="s">
        <v>76</v>
      </c>
      <c r="W3346" s="16">
        <v>1</v>
      </c>
      <c r="X3346" s="16">
        <v>0</v>
      </c>
      <c r="Y3346" s="15">
        <v>11412</v>
      </c>
      <c r="Z3346" s="15">
        <v>0.26200000000000001</v>
      </c>
      <c r="AA3346" s="15" t="s">
        <v>25141</v>
      </c>
      <c r="AB3346" s="15" t="s">
        <v>25142</v>
      </c>
      <c r="AC3346" s="15">
        <v>0</v>
      </c>
      <c r="AD3346" s="15"/>
      <c r="AE3346" s="15" t="s">
        <v>243</v>
      </c>
      <c r="AF3346" s="15" t="s">
        <v>25350</v>
      </c>
      <c r="AG3346" s="16">
        <v>1</v>
      </c>
      <c r="AH3346" s="15" t="s">
        <v>25351</v>
      </c>
      <c r="AI3346" s="15" t="s">
        <v>78</v>
      </c>
      <c r="AJ3346" s="15">
        <v>11412.3349609</v>
      </c>
      <c r="AK3346" s="15">
        <v>428.02501703500002</v>
      </c>
      <c r="AL3346" s="15">
        <v>3107260.2387799998</v>
      </c>
      <c r="AM3346" s="15">
        <v>1412296.92383</v>
      </c>
      <c r="AN3346" s="19">
        <v>22000</v>
      </c>
      <c r="AO3346" s="19">
        <v>79900</v>
      </c>
      <c r="AP3346" s="19">
        <v>0</v>
      </c>
      <c r="AQ3346" s="19">
        <v>0</v>
      </c>
      <c r="AR3346" s="34">
        <v>101900</v>
      </c>
      <c r="AS3346" s="34">
        <v>45000</v>
      </c>
      <c r="AT3346" s="34">
        <v>0</v>
      </c>
      <c r="AU3346" s="34">
        <v>19915</v>
      </c>
      <c r="AV3346" s="34">
        <v>0</v>
      </c>
      <c r="AW3346" s="35">
        <v>64915</v>
      </c>
      <c r="AX3346" s="34">
        <v>36985</v>
      </c>
      <c r="AY3346" s="36">
        <v>1.3258000000000001</v>
      </c>
      <c r="AZ3346" s="36">
        <v>2.0265</v>
      </c>
      <c r="BA3346" s="22"/>
      <c r="BB3346" s="19">
        <v>1019</v>
      </c>
      <c r="BC3346" s="34">
        <v>490.34713000000005</v>
      </c>
      <c r="BD3346" s="34">
        <v>749.50102500000003</v>
      </c>
      <c r="BE3346" s="38">
        <v>3.4819999999999997E-2</v>
      </c>
      <c r="BF3346" s="38">
        <v>3.4819999999999997E-2</v>
      </c>
      <c r="BG3346" s="34">
        <v>17.073887066600001</v>
      </c>
      <c r="BH3346" s="34">
        <v>26.097625690499999</v>
      </c>
      <c r="BI3346" s="34">
        <v>473.27324293340007</v>
      </c>
      <c r="BJ3346" s="34">
        <v>723.40339930950006</v>
      </c>
      <c r="BK3346" s="34">
        <v>0</v>
      </c>
      <c r="BL3346" s="34">
        <v>0</v>
      </c>
      <c r="BM3346" s="34">
        <v>0</v>
      </c>
      <c r="BN3346" s="39">
        <v>473.27324293340007</v>
      </c>
      <c r="BO3346" s="39">
        <v>723.40339930950006</v>
      </c>
      <c r="BP3346" s="39">
        <v>250.13015637609999</v>
      </c>
    </row>
    <row r="3347" spans="1:68" s="25" customFormat="1" ht="14.25" x14ac:dyDescent="0.2">
      <c r="A3347" s="14">
        <v>2387</v>
      </c>
      <c r="B3347" s="40"/>
      <c r="C3347" s="15"/>
      <c r="D3347" s="16">
        <v>10280</v>
      </c>
      <c r="E3347" s="15" t="s">
        <v>25352</v>
      </c>
      <c r="F3347" s="15" t="s">
        <v>25353</v>
      </c>
      <c r="G3347" s="17" t="s">
        <v>25354</v>
      </c>
      <c r="H3347" s="17" t="s">
        <v>22671</v>
      </c>
      <c r="I3347" s="17" t="s">
        <v>22672</v>
      </c>
      <c r="J3347" s="15" t="s">
        <v>24940</v>
      </c>
      <c r="K3347" s="15" t="s">
        <v>1050</v>
      </c>
      <c r="L3347" s="18" t="s">
        <v>25355</v>
      </c>
      <c r="M3347" s="15" t="s">
        <v>25129</v>
      </c>
      <c r="N3347" s="15" t="s">
        <v>25130</v>
      </c>
      <c r="O3347" s="16">
        <v>510</v>
      </c>
      <c r="P3347" s="15" t="s">
        <v>118</v>
      </c>
      <c r="Q3347" s="15">
        <v>19700</v>
      </c>
      <c r="R3347" s="15">
        <v>95400</v>
      </c>
      <c r="S3347" s="15">
        <v>115100</v>
      </c>
      <c r="T3347" s="15">
        <v>0.28000000000000003</v>
      </c>
      <c r="U3347" s="15" t="s">
        <v>18717</v>
      </c>
      <c r="V3347" s="15" t="s">
        <v>76</v>
      </c>
      <c r="W3347" s="16">
        <v>1</v>
      </c>
      <c r="X3347" s="16">
        <v>1</v>
      </c>
      <c r="Y3347" s="15">
        <v>12026</v>
      </c>
      <c r="Z3347" s="15">
        <v>0.27600000000000002</v>
      </c>
      <c r="AA3347" s="15" t="s">
        <v>25141</v>
      </c>
      <c r="AB3347" s="15" t="s">
        <v>25142</v>
      </c>
      <c r="AC3347" s="15">
        <v>117000</v>
      </c>
      <c r="AD3347" s="26">
        <v>41520</v>
      </c>
      <c r="AE3347" s="15" t="s">
        <v>78</v>
      </c>
      <c r="AF3347" s="15" t="s">
        <v>78</v>
      </c>
      <c r="AG3347" s="16">
        <v>1</v>
      </c>
      <c r="AH3347" s="15" t="s">
        <v>25356</v>
      </c>
      <c r="AI3347" s="15" t="s">
        <v>78</v>
      </c>
      <c r="AJ3347" s="15">
        <v>12025.7856445</v>
      </c>
      <c r="AK3347" s="15">
        <v>460.488994435</v>
      </c>
      <c r="AL3347" s="15">
        <v>3107279.24113</v>
      </c>
      <c r="AM3347" s="15">
        <v>1412201.0030799999</v>
      </c>
      <c r="AN3347" s="19">
        <v>19700</v>
      </c>
      <c r="AO3347" s="19">
        <v>96700</v>
      </c>
      <c r="AP3347" s="19">
        <v>0</v>
      </c>
      <c r="AQ3347" s="19">
        <v>0</v>
      </c>
      <c r="AR3347" s="34">
        <v>116400</v>
      </c>
      <c r="AS3347" s="34">
        <v>45000</v>
      </c>
      <c r="AT3347" s="34">
        <v>3000</v>
      </c>
      <c r="AU3347" s="34">
        <v>24990</v>
      </c>
      <c r="AV3347" s="34">
        <v>0</v>
      </c>
      <c r="AW3347" s="35">
        <v>72990</v>
      </c>
      <c r="AX3347" s="34">
        <v>43410</v>
      </c>
      <c r="AY3347" s="36">
        <v>1.3258000000000001</v>
      </c>
      <c r="AZ3347" s="36">
        <v>2.0265</v>
      </c>
      <c r="BA3347" s="22"/>
      <c r="BB3347" s="19">
        <v>1164</v>
      </c>
      <c r="BC3347" s="34">
        <v>575.52978000000007</v>
      </c>
      <c r="BD3347" s="34">
        <v>879.70365000000004</v>
      </c>
      <c r="BE3347" s="38">
        <v>3.4819999999999997E-2</v>
      </c>
      <c r="BF3347" s="38">
        <v>3.4819999999999997E-2</v>
      </c>
      <c r="BG3347" s="34">
        <v>20.0399469396</v>
      </c>
      <c r="BH3347" s="34">
        <v>30.631281092999998</v>
      </c>
      <c r="BI3347" s="34">
        <v>555.48983306040009</v>
      </c>
      <c r="BJ3347" s="34">
        <v>849.07236890700005</v>
      </c>
      <c r="BK3347" s="34">
        <v>0</v>
      </c>
      <c r="BL3347" s="34">
        <v>0</v>
      </c>
      <c r="BM3347" s="34">
        <v>0</v>
      </c>
      <c r="BN3347" s="39">
        <v>555.48983306040009</v>
      </c>
      <c r="BO3347" s="39">
        <v>849.07236890700005</v>
      </c>
      <c r="BP3347" s="39">
        <v>293.58253584659997</v>
      </c>
    </row>
    <row r="3348" spans="1:68" s="25" customFormat="1" ht="14.25" x14ac:dyDescent="0.2">
      <c r="A3348" s="14">
        <v>2388</v>
      </c>
      <c r="B3348" s="40"/>
      <c r="C3348" s="15"/>
      <c r="D3348" s="16">
        <v>22624</v>
      </c>
      <c r="E3348" s="15" t="s">
        <v>25357</v>
      </c>
      <c r="F3348" s="15" t="s">
        <v>25358</v>
      </c>
      <c r="G3348" s="17" t="s">
        <v>25354</v>
      </c>
      <c r="H3348" s="17" t="s">
        <v>22671</v>
      </c>
      <c r="I3348" s="17" t="s">
        <v>22672</v>
      </c>
      <c r="J3348" s="15" t="s">
        <v>25359</v>
      </c>
      <c r="K3348" s="15" t="s">
        <v>88</v>
      </c>
      <c r="L3348" s="18" t="s">
        <v>25360</v>
      </c>
      <c r="M3348" s="15" t="s">
        <v>25129</v>
      </c>
      <c r="N3348" s="15" t="s">
        <v>25130</v>
      </c>
      <c r="O3348" s="16">
        <v>510</v>
      </c>
      <c r="P3348" s="15" t="s">
        <v>118</v>
      </c>
      <c r="Q3348" s="15">
        <v>19500</v>
      </c>
      <c r="R3348" s="15">
        <v>69400</v>
      </c>
      <c r="S3348" s="15">
        <v>88900</v>
      </c>
      <c r="T3348" s="15">
        <v>0.26</v>
      </c>
      <c r="U3348" s="15" t="s">
        <v>18717</v>
      </c>
      <c r="V3348" s="15" t="s">
        <v>76</v>
      </c>
      <c r="W3348" s="16">
        <v>1</v>
      </c>
      <c r="X3348" s="16">
        <v>0</v>
      </c>
      <c r="Y3348" s="15">
        <v>11007</v>
      </c>
      <c r="Z3348" s="15">
        <v>0.253</v>
      </c>
      <c r="AA3348" s="15" t="s">
        <v>25141</v>
      </c>
      <c r="AB3348" s="15" t="s">
        <v>25142</v>
      </c>
      <c r="AC3348" s="15">
        <v>0</v>
      </c>
      <c r="AD3348" s="15"/>
      <c r="AE3348" s="15" t="s">
        <v>137</v>
      </c>
      <c r="AF3348" s="15" t="s">
        <v>25361</v>
      </c>
      <c r="AG3348" s="16">
        <v>1</v>
      </c>
      <c r="AH3348" s="15" t="s">
        <v>25362</v>
      </c>
      <c r="AI3348" s="15" t="s">
        <v>78</v>
      </c>
      <c r="AJ3348" s="15">
        <v>11007.3720703</v>
      </c>
      <c r="AK3348" s="15">
        <v>440.24206087699997</v>
      </c>
      <c r="AL3348" s="15">
        <v>3107270.9231400001</v>
      </c>
      <c r="AM3348" s="15">
        <v>1412123.23753</v>
      </c>
      <c r="AN3348" s="19">
        <v>19500</v>
      </c>
      <c r="AO3348" s="19">
        <v>70400</v>
      </c>
      <c r="AP3348" s="19">
        <v>0</v>
      </c>
      <c r="AQ3348" s="19">
        <v>0</v>
      </c>
      <c r="AR3348" s="34">
        <v>89900</v>
      </c>
      <c r="AS3348" s="34">
        <v>45000</v>
      </c>
      <c r="AT3348" s="34">
        <v>3000</v>
      </c>
      <c r="AU3348" s="34">
        <v>15715</v>
      </c>
      <c r="AV3348" s="34">
        <v>0</v>
      </c>
      <c r="AW3348" s="35">
        <v>63715</v>
      </c>
      <c r="AX3348" s="34">
        <v>26185</v>
      </c>
      <c r="AY3348" s="36">
        <v>1.3258000000000001</v>
      </c>
      <c r="AZ3348" s="36">
        <v>2.0265</v>
      </c>
      <c r="BA3348" s="22"/>
      <c r="BB3348" s="19">
        <v>899</v>
      </c>
      <c r="BC3348" s="34">
        <v>347.16073000000006</v>
      </c>
      <c r="BD3348" s="34">
        <v>530.63902500000006</v>
      </c>
      <c r="BE3348" s="38">
        <v>3.4819999999999997E-2</v>
      </c>
      <c r="BF3348" s="38">
        <v>3.4819999999999997E-2</v>
      </c>
      <c r="BG3348" s="34">
        <v>12.0881366186</v>
      </c>
      <c r="BH3348" s="34">
        <v>18.4768508505</v>
      </c>
      <c r="BI3348" s="34">
        <v>335.07259338140005</v>
      </c>
      <c r="BJ3348" s="34">
        <v>512.16217414950006</v>
      </c>
      <c r="BK3348" s="34">
        <v>0</v>
      </c>
      <c r="BL3348" s="34">
        <v>0</v>
      </c>
      <c r="BM3348" s="34">
        <v>0</v>
      </c>
      <c r="BN3348" s="39">
        <v>335.07259338140005</v>
      </c>
      <c r="BO3348" s="39">
        <v>512.16217414950006</v>
      </c>
      <c r="BP3348" s="39">
        <v>177.08958076810001</v>
      </c>
    </row>
    <row r="3349" spans="1:68" s="25" customFormat="1" ht="14.25" x14ac:dyDescent="0.2">
      <c r="A3349" s="14">
        <v>2389</v>
      </c>
      <c r="B3349" s="40"/>
      <c r="C3349" s="15" t="s">
        <v>25363</v>
      </c>
      <c r="D3349" s="16">
        <v>2175</v>
      </c>
      <c r="E3349" s="15" t="s">
        <v>25364</v>
      </c>
      <c r="F3349" s="15" t="s">
        <v>25363</v>
      </c>
      <c r="G3349" s="17" t="s">
        <v>25365</v>
      </c>
      <c r="H3349" s="17" t="s">
        <v>25366</v>
      </c>
      <c r="I3349" s="17" t="s">
        <v>86</v>
      </c>
      <c r="J3349" s="15" t="s">
        <v>25367</v>
      </c>
      <c r="K3349" s="15" t="s">
        <v>12295</v>
      </c>
      <c r="L3349" s="18" t="s">
        <v>25368</v>
      </c>
      <c r="M3349" s="15" t="s">
        <v>25129</v>
      </c>
      <c r="N3349" s="15" t="s">
        <v>25130</v>
      </c>
      <c r="O3349" s="16">
        <v>510</v>
      </c>
      <c r="P3349" s="15" t="s">
        <v>118</v>
      </c>
      <c r="Q3349" s="15">
        <v>18800</v>
      </c>
      <c r="R3349" s="15">
        <v>60100</v>
      </c>
      <c r="S3349" s="15">
        <v>78900</v>
      </c>
      <c r="T3349" s="15">
        <v>0.24</v>
      </c>
      <c r="U3349" s="15" t="s">
        <v>18717</v>
      </c>
      <c r="V3349" s="15" t="s">
        <v>76</v>
      </c>
      <c r="W3349" s="16">
        <v>1</v>
      </c>
      <c r="X3349" s="16">
        <v>1</v>
      </c>
      <c r="Y3349" s="15">
        <v>10627</v>
      </c>
      <c r="Z3349" s="15">
        <v>0.24399999999999999</v>
      </c>
      <c r="AA3349" s="15" t="s">
        <v>25141</v>
      </c>
      <c r="AB3349" s="15" t="s">
        <v>25142</v>
      </c>
      <c r="AC3349" s="15">
        <v>75000</v>
      </c>
      <c r="AD3349" s="26">
        <v>41362</v>
      </c>
      <c r="AE3349" s="15" t="s">
        <v>222</v>
      </c>
      <c r="AF3349" s="15" t="s">
        <v>25369</v>
      </c>
      <c r="AG3349" s="16">
        <v>1</v>
      </c>
      <c r="AH3349" s="15" t="s">
        <v>25370</v>
      </c>
      <c r="AI3349" s="15" t="s">
        <v>78</v>
      </c>
      <c r="AJ3349" s="15">
        <v>10626.7902832</v>
      </c>
      <c r="AK3349" s="15">
        <v>425.78206689899997</v>
      </c>
      <c r="AL3349" s="15">
        <v>3107262.9951900002</v>
      </c>
      <c r="AM3349" s="15">
        <v>1412044.8892099999</v>
      </c>
      <c r="AN3349" s="19">
        <v>18800</v>
      </c>
      <c r="AO3349" s="19">
        <v>48300</v>
      </c>
      <c r="AP3349" s="19">
        <v>0</v>
      </c>
      <c r="AQ3349" s="19">
        <v>15300</v>
      </c>
      <c r="AR3349" s="34">
        <v>82400</v>
      </c>
      <c r="AS3349" s="34">
        <v>0</v>
      </c>
      <c r="AT3349" s="34">
        <v>0</v>
      </c>
      <c r="AU3349" s="34">
        <v>0</v>
      </c>
      <c r="AV3349" s="34">
        <v>0</v>
      </c>
      <c r="AW3349" s="35">
        <v>0</v>
      </c>
      <c r="AX3349" s="34">
        <v>82400</v>
      </c>
      <c r="AY3349" s="36">
        <v>1.3258000000000001</v>
      </c>
      <c r="AZ3349" s="36">
        <v>2.0265</v>
      </c>
      <c r="BA3349" s="22"/>
      <c r="BB3349" s="19">
        <v>1801</v>
      </c>
      <c r="BC3349" s="34">
        <v>1092.4592</v>
      </c>
      <c r="BD3349" s="34">
        <v>1669.836</v>
      </c>
      <c r="BE3349" s="38">
        <v>3.4819999999999997E-2</v>
      </c>
      <c r="BF3349" s="38">
        <v>3.4819999999999997E-2</v>
      </c>
      <c r="BG3349" s="34">
        <v>0</v>
      </c>
      <c r="BH3349" s="34">
        <v>0</v>
      </c>
      <c r="BI3349" s="34">
        <v>1092.4592</v>
      </c>
      <c r="BJ3349" s="34">
        <v>1669.836</v>
      </c>
      <c r="BK3349" s="34">
        <v>0</v>
      </c>
      <c r="BL3349" s="34">
        <v>17.781500000000051</v>
      </c>
      <c r="BM3349" s="34">
        <v>17.781500000000051</v>
      </c>
      <c r="BN3349" s="39">
        <v>1092.4592</v>
      </c>
      <c r="BO3349" s="39">
        <v>1652.0545</v>
      </c>
      <c r="BP3349" s="39">
        <v>559.59529999999995</v>
      </c>
    </row>
    <row r="3350" spans="1:68" s="25" customFormat="1" ht="14.25" x14ac:dyDescent="0.2">
      <c r="A3350" s="14">
        <v>2390</v>
      </c>
      <c r="B3350" s="40"/>
      <c r="C3350" s="15"/>
      <c r="D3350" s="16">
        <v>15055</v>
      </c>
      <c r="E3350" s="15" t="s">
        <v>25371</v>
      </c>
      <c r="F3350" s="15" t="s">
        <v>25372</v>
      </c>
      <c r="G3350" s="17" t="s">
        <v>25373</v>
      </c>
      <c r="H3350" s="17" t="s">
        <v>25374</v>
      </c>
      <c r="I3350" s="17" t="s">
        <v>86</v>
      </c>
      <c r="J3350" s="15" t="s">
        <v>25375</v>
      </c>
      <c r="K3350" s="15" t="s">
        <v>86</v>
      </c>
      <c r="L3350" s="18" t="s">
        <v>25376</v>
      </c>
      <c r="M3350" s="15" t="s">
        <v>25129</v>
      </c>
      <c r="N3350" s="15" t="s">
        <v>25130</v>
      </c>
      <c r="O3350" s="16">
        <v>510</v>
      </c>
      <c r="P3350" s="15" t="s">
        <v>118</v>
      </c>
      <c r="Q3350" s="15">
        <v>18200</v>
      </c>
      <c r="R3350" s="15">
        <v>66400</v>
      </c>
      <c r="S3350" s="15">
        <v>84600</v>
      </c>
      <c r="T3350" s="15">
        <v>0.22</v>
      </c>
      <c r="U3350" s="15" t="s">
        <v>18717</v>
      </c>
      <c r="V3350" s="15" t="s">
        <v>76</v>
      </c>
      <c r="W3350" s="16">
        <v>1</v>
      </c>
      <c r="X3350" s="16">
        <v>0</v>
      </c>
      <c r="Y3350" s="15">
        <v>9432</v>
      </c>
      <c r="Z3350" s="15">
        <v>0.217</v>
      </c>
      <c r="AA3350" s="15" t="s">
        <v>25141</v>
      </c>
      <c r="AB3350" s="15" t="s">
        <v>25142</v>
      </c>
      <c r="AC3350" s="15">
        <v>0</v>
      </c>
      <c r="AD3350" s="15"/>
      <c r="AE3350" s="15" t="s">
        <v>1555</v>
      </c>
      <c r="AF3350" s="15" t="s">
        <v>25377</v>
      </c>
      <c r="AG3350" s="16">
        <v>1</v>
      </c>
      <c r="AH3350" s="15" t="s">
        <v>25378</v>
      </c>
      <c r="AI3350" s="15" t="s">
        <v>78</v>
      </c>
      <c r="AJ3350" s="15">
        <v>9432.1828613300004</v>
      </c>
      <c r="AK3350" s="15">
        <v>399.19849994700002</v>
      </c>
      <c r="AL3350" s="15">
        <v>3107253.5186299998</v>
      </c>
      <c r="AM3350" s="15">
        <v>1411966.38466</v>
      </c>
      <c r="AN3350" s="19">
        <v>18200</v>
      </c>
      <c r="AO3350" s="19">
        <v>66900</v>
      </c>
      <c r="AP3350" s="19">
        <v>0</v>
      </c>
      <c r="AQ3350" s="19">
        <v>0</v>
      </c>
      <c r="AR3350" s="34">
        <v>85100</v>
      </c>
      <c r="AS3350" s="34">
        <v>0</v>
      </c>
      <c r="AT3350" s="34">
        <v>0</v>
      </c>
      <c r="AU3350" s="34">
        <v>0</v>
      </c>
      <c r="AV3350" s="34">
        <v>0</v>
      </c>
      <c r="AW3350" s="35">
        <v>0</v>
      </c>
      <c r="AX3350" s="34">
        <v>85100</v>
      </c>
      <c r="AY3350" s="36">
        <v>1.3258000000000001</v>
      </c>
      <c r="AZ3350" s="36">
        <v>2.0265</v>
      </c>
      <c r="BA3350" s="22"/>
      <c r="BB3350" s="19">
        <v>1702</v>
      </c>
      <c r="BC3350" s="34">
        <v>1128.2558000000001</v>
      </c>
      <c r="BD3350" s="34">
        <v>1724.5515</v>
      </c>
      <c r="BE3350" s="38">
        <v>3.4819999999999997E-2</v>
      </c>
      <c r="BF3350" s="38">
        <v>3.4819999999999997E-2</v>
      </c>
      <c r="BG3350" s="34">
        <v>0</v>
      </c>
      <c r="BH3350" s="34">
        <v>0</v>
      </c>
      <c r="BI3350" s="34">
        <v>1128.2558000000001</v>
      </c>
      <c r="BJ3350" s="34">
        <v>1724.5515</v>
      </c>
      <c r="BK3350" s="34">
        <v>0</v>
      </c>
      <c r="BL3350" s="34">
        <v>22.551500000000033</v>
      </c>
      <c r="BM3350" s="34">
        <v>22.551500000000033</v>
      </c>
      <c r="BN3350" s="39">
        <v>1128.2558000000001</v>
      </c>
      <c r="BO3350" s="39">
        <v>1702</v>
      </c>
      <c r="BP3350" s="39">
        <v>573.74419999999986</v>
      </c>
    </row>
    <row r="3351" spans="1:68" s="25" customFormat="1" ht="14.25" x14ac:dyDescent="0.2">
      <c r="A3351" s="14">
        <v>2391</v>
      </c>
      <c r="B3351" s="40"/>
      <c r="C3351" s="15"/>
      <c r="D3351" s="16">
        <v>2672</v>
      </c>
      <c r="E3351" s="15" t="s">
        <v>25379</v>
      </c>
      <c r="F3351" s="15" t="s">
        <v>25380</v>
      </c>
      <c r="G3351" s="17" t="s">
        <v>25381</v>
      </c>
      <c r="H3351" s="17" t="s">
        <v>25382</v>
      </c>
      <c r="I3351" s="17" t="s">
        <v>1050</v>
      </c>
      <c r="J3351" s="15" t="s">
        <v>25383</v>
      </c>
      <c r="K3351" s="15" t="s">
        <v>14867</v>
      </c>
      <c r="L3351" s="18" t="s">
        <v>25384</v>
      </c>
      <c r="M3351" s="15" t="s">
        <v>25129</v>
      </c>
      <c r="N3351" s="15" t="s">
        <v>25130</v>
      </c>
      <c r="O3351" s="16">
        <v>510</v>
      </c>
      <c r="P3351" s="15" t="s">
        <v>118</v>
      </c>
      <c r="Q3351" s="15">
        <v>17500</v>
      </c>
      <c r="R3351" s="15">
        <v>55400</v>
      </c>
      <c r="S3351" s="15">
        <v>72900</v>
      </c>
      <c r="T3351" s="15">
        <v>0.2</v>
      </c>
      <c r="U3351" s="15" t="s">
        <v>18717</v>
      </c>
      <c r="V3351" s="15" t="s">
        <v>76</v>
      </c>
      <c r="W3351" s="16">
        <v>1</v>
      </c>
      <c r="X3351" s="16">
        <v>1</v>
      </c>
      <c r="Y3351" s="15">
        <v>9023</v>
      </c>
      <c r="Z3351" s="15">
        <v>0.20699999999999999</v>
      </c>
      <c r="AA3351" s="15" t="s">
        <v>25141</v>
      </c>
      <c r="AB3351" s="15" t="s">
        <v>25142</v>
      </c>
      <c r="AC3351" s="15">
        <v>0</v>
      </c>
      <c r="AD3351" s="26">
        <v>36592</v>
      </c>
      <c r="AE3351" s="15" t="s">
        <v>119</v>
      </c>
      <c r="AF3351" s="15" t="s">
        <v>119</v>
      </c>
      <c r="AG3351" s="16">
        <v>1</v>
      </c>
      <c r="AH3351" s="15" t="s">
        <v>25385</v>
      </c>
      <c r="AI3351" s="15" t="s">
        <v>78</v>
      </c>
      <c r="AJ3351" s="15">
        <v>9022.7563476600008</v>
      </c>
      <c r="AK3351" s="15">
        <v>385.49284895300002</v>
      </c>
      <c r="AL3351" s="15">
        <v>3107245.8841499998</v>
      </c>
      <c r="AM3351" s="15">
        <v>1411887.36497</v>
      </c>
      <c r="AN3351" s="19">
        <v>0</v>
      </c>
      <c r="AO3351" s="19">
        <v>0</v>
      </c>
      <c r="AP3351" s="19">
        <v>17500</v>
      </c>
      <c r="AQ3351" s="19">
        <v>60900</v>
      </c>
      <c r="AR3351" s="34">
        <v>78400</v>
      </c>
      <c r="AS3351" s="34">
        <v>0</v>
      </c>
      <c r="AT3351" s="34">
        <v>0</v>
      </c>
      <c r="AU3351" s="34">
        <v>0</v>
      </c>
      <c r="AV3351" s="34">
        <v>0</v>
      </c>
      <c r="AW3351" s="35">
        <v>0</v>
      </c>
      <c r="AX3351" s="34">
        <v>78400</v>
      </c>
      <c r="AY3351" s="36">
        <v>1.3258000000000001</v>
      </c>
      <c r="AZ3351" s="36">
        <v>2.0265</v>
      </c>
      <c r="BA3351" s="22"/>
      <c r="BB3351" s="19">
        <v>1568</v>
      </c>
      <c r="BC3351" s="34">
        <v>1039.4272000000001</v>
      </c>
      <c r="BD3351" s="34">
        <v>1588.7760000000001</v>
      </c>
      <c r="BE3351" s="38">
        <v>3.4819999999999997E-2</v>
      </c>
      <c r="BF3351" s="38">
        <v>3.4819999999999997E-2</v>
      </c>
      <c r="BG3351" s="34">
        <v>0</v>
      </c>
      <c r="BH3351" s="34">
        <v>0</v>
      </c>
      <c r="BI3351" s="34">
        <v>1039.4272000000001</v>
      </c>
      <c r="BJ3351" s="34">
        <v>1588.7760000000001</v>
      </c>
      <c r="BK3351" s="34">
        <v>0</v>
      </c>
      <c r="BL3351" s="34">
        <v>20.776000000000067</v>
      </c>
      <c r="BM3351" s="34">
        <v>20.776000000000067</v>
      </c>
      <c r="BN3351" s="39">
        <v>1039.4272000000001</v>
      </c>
      <c r="BO3351" s="39">
        <v>1568</v>
      </c>
      <c r="BP3351" s="39">
        <v>528.57279999999992</v>
      </c>
    </row>
    <row r="3352" spans="1:68" s="25" customFormat="1" ht="14.25" x14ac:dyDescent="0.2">
      <c r="A3352" s="14">
        <v>2392</v>
      </c>
      <c r="B3352" s="40"/>
      <c r="C3352" s="15"/>
      <c r="D3352" s="16">
        <v>16404</v>
      </c>
      <c r="E3352" s="15" t="s">
        <v>25386</v>
      </c>
      <c r="F3352" s="15" t="s">
        <v>25387</v>
      </c>
      <c r="G3352" s="17" t="s">
        <v>25381</v>
      </c>
      <c r="H3352" s="17" t="s">
        <v>25382</v>
      </c>
      <c r="I3352" s="17" t="s">
        <v>1050</v>
      </c>
      <c r="J3352" s="15" t="s">
        <v>25388</v>
      </c>
      <c r="K3352" s="15" t="s">
        <v>86</v>
      </c>
      <c r="L3352" s="18" t="s">
        <v>25389</v>
      </c>
      <c r="M3352" s="15" t="s">
        <v>25129</v>
      </c>
      <c r="N3352" s="15" t="s">
        <v>25130</v>
      </c>
      <c r="O3352" s="16">
        <v>510</v>
      </c>
      <c r="P3352" s="15" t="s">
        <v>118</v>
      </c>
      <c r="Q3352" s="15">
        <v>17000</v>
      </c>
      <c r="R3352" s="15">
        <v>69300</v>
      </c>
      <c r="S3352" s="15">
        <v>86300</v>
      </c>
      <c r="T3352" s="15">
        <v>0.19</v>
      </c>
      <c r="U3352" s="15" t="s">
        <v>18717</v>
      </c>
      <c r="V3352" s="15" t="s">
        <v>76</v>
      </c>
      <c r="W3352" s="16">
        <v>1</v>
      </c>
      <c r="X3352" s="16">
        <v>1</v>
      </c>
      <c r="Y3352" s="15">
        <v>8310</v>
      </c>
      <c r="Z3352" s="15">
        <v>0.191</v>
      </c>
      <c r="AA3352" s="15" t="s">
        <v>25141</v>
      </c>
      <c r="AB3352" s="15" t="s">
        <v>25142</v>
      </c>
      <c r="AC3352" s="15">
        <v>105000</v>
      </c>
      <c r="AD3352" s="26">
        <v>38126</v>
      </c>
      <c r="AE3352" s="15" t="s">
        <v>183</v>
      </c>
      <c r="AF3352" s="15" t="s">
        <v>25390</v>
      </c>
      <c r="AG3352" s="16">
        <v>1</v>
      </c>
      <c r="AH3352" s="15" t="s">
        <v>25391</v>
      </c>
      <c r="AI3352" s="15" t="s">
        <v>78</v>
      </c>
      <c r="AJ3352" s="15">
        <v>8310.3366699199996</v>
      </c>
      <c r="AK3352" s="15">
        <v>369.157924498</v>
      </c>
      <c r="AL3352" s="15">
        <v>3107237.5830700002</v>
      </c>
      <c r="AM3352" s="15">
        <v>1411806.0059700001</v>
      </c>
      <c r="AN3352" s="19">
        <v>17000</v>
      </c>
      <c r="AO3352" s="19">
        <v>68300</v>
      </c>
      <c r="AP3352" s="19">
        <v>0</v>
      </c>
      <c r="AQ3352" s="19">
        <v>2000</v>
      </c>
      <c r="AR3352" s="34">
        <v>87300</v>
      </c>
      <c r="AS3352" s="34">
        <v>45000</v>
      </c>
      <c r="AT3352" s="34">
        <v>0</v>
      </c>
      <c r="AU3352" s="34">
        <v>14105</v>
      </c>
      <c r="AV3352" s="34">
        <v>0</v>
      </c>
      <c r="AW3352" s="35">
        <v>59105</v>
      </c>
      <c r="AX3352" s="34">
        <v>28195</v>
      </c>
      <c r="AY3352" s="36">
        <v>1.3258000000000001</v>
      </c>
      <c r="AZ3352" s="36">
        <v>2.0265</v>
      </c>
      <c r="BA3352" s="22"/>
      <c r="BB3352" s="19">
        <v>913</v>
      </c>
      <c r="BC3352" s="34">
        <v>373.80930999999998</v>
      </c>
      <c r="BD3352" s="34">
        <v>571.37167499999998</v>
      </c>
      <c r="BE3352" s="38">
        <v>3.4819999999999997E-2</v>
      </c>
      <c r="BF3352" s="38">
        <v>3.4819999999999997E-2</v>
      </c>
      <c r="BG3352" s="34">
        <v>12.092753054199999</v>
      </c>
      <c r="BH3352" s="34">
        <v>18.4839071235</v>
      </c>
      <c r="BI3352" s="34">
        <v>361.71655694579999</v>
      </c>
      <c r="BJ3352" s="34">
        <v>552.88776787649999</v>
      </c>
      <c r="BK3352" s="34">
        <v>0</v>
      </c>
      <c r="BL3352" s="34">
        <v>0</v>
      </c>
      <c r="BM3352" s="34">
        <v>0</v>
      </c>
      <c r="BN3352" s="39">
        <v>361.71655694579999</v>
      </c>
      <c r="BO3352" s="39">
        <v>552.88776787649999</v>
      </c>
      <c r="BP3352" s="39">
        <v>191.1712109307</v>
      </c>
    </row>
    <row r="3353" spans="1:68" s="25" customFormat="1" ht="14.25" x14ac:dyDescent="0.2">
      <c r="A3353" s="14">
        <v>2409</v>
      </c>
      <c r="B3353" s="40"/>
      <c r="C3353" s="15" t="s">
        <v>150</v>
      </c>
      <c r="D3353" s="16">
        <v>35176</v>
      </c>
      <c r="E3353" s="15" t="s">
        <v>25400</v>
      </c>
      <c r="F3353" s="15" t="s">
        <v>25401</v>
      </c>
      <c r="G3353" s="17" t="s">
        <v>25392</v>
      </c>
      <c r="H3353" s="17" t="s">
        <v>25393</v>
      </c>
      <c r="I3353" s="17" t="s">
        <v>88</v>
      </c>
      <c r="J3353" s="15" t="s">
        <v>25394</v>
      </c>
      <c r="K3353" s="15" t="s">
        <v>86</v>
      </c>
      <c r="L3353" s="18" t="s">
        <v>25402</v>
      </c>
      <c r="M3353" s="15" t="s">
        <v>25396</v>
      </c>
      <c r="N3353" s="15" t="s">
        <v>25397</v>
      </c>
      <c r="O3353" s="16">
        <v>419</v>
      </c>
      <c r="P3353" s="15" t="s">
        <v>895</v>
      </c>
      <c r="Q3353" s="15">
        <v>20000</v>
      </c>
      <c r="R3353" s="15">
        <v>82700</v>
      </c>
      <c r="S3353" s="15">
        <v>102700</v>
      </c>
      <c r="T3353" s="15">
        <v>0.11</v>
      </c>
      <c r="U3353" s="15" t="s">
        <v>18717</v>
      </c>
      <c r="V3353" s="15" t="s">
        <v>76</v>
      </c>
      <c r="W3353" s="16">
        <v>1</v>
      </c>
      <c r="X3353" s="16">
        <v>1</v>
      </c>
      <c r="Y3353" s="15">
        <v>3818</v>
      </c>
      <c r="Z3353" s="15">
        <v>8.7999999999999995E-2</v>
      </c>
      <c r="AA3353" s="15" t="s">
        <v>25398</v>
      </c>
      <c r="AB3353" s="15" t="s">
        <v>25399</v>
      </c>
      <c r="AC3353" s="15">
        <v>87051</v>
      </c>
      <c r="AD3353" s="26">
        <v>40511</v>
      </c>
      <c r="AE3353" s="15" t="s">
        <v>147</v>
      </c>
      <c r="AF3353" s="15" t="s">
        <v>25403</v>
      </c>
      <c r="AG3353" s="16">
        <v>1</v>
      </c>
      <c r="AH3353" s="15" t="s">
        <v>25404</v>
      </c>
      <c r="AI3353" s="15" t="s">
        <v>78</v>
      </c>
      <c r="AJ3353" s="15">
        <v>3818.4567871099998</v>
      </c>
      <c r="AK3353" s="15">
        <v>297.19653718299998</v>
      </c>
      <c r="AL3353" s="15">
        <v>3107553.8293099999</v>
      </c>
      <c r="AM3353" s="15">
        <v>1412700.98933</v>
      </c>
      <c r="AN3353" s="19">
        <v>0</v>
      </c>
      <c r="AO3353" s="19">
        <v>0</v>
      </c>
      <c r="AP3353" s="19">
        <v>20000</v>
      </c>
      <c r="AQ3353" s="19">
        <v>83900</v>
      </c>
      <c r="AR3353" s="34">
        <v>103900</v>
      </c>
      <c r="AS3353" s="34">
        <v>0</v>
      </c>
      <c r="AT3353" s="34">
        <v>0</v>
      </c>
      <c r="AU3353" s="34">
        <v>0</v>
      </c>
      <c r="AV3353" s="34">
        <v>0</v>
      </c>
      <c r="AW3353" s="35">
        <v>0</v>
      </c>
      <c r="AX3353" s="34">
        <v>103900</v>
      </c>
      <c r="AY3353" s="36">
        <v>1.3258000000000001</v>
      </c>
      <c r="AZ3353" s="36">
        <v>2.0265</v>
      </c>
      <c r="BA3353" s="22"/>
      <c r="BB3353" s="19">
        <v>2078</v>
      </c>
      <c r="BC3353" s="34">
        <v>1377.5062</v>
      </c>
      <c r="BD3353" s="34">
        <v>2105.5335</v>
      </c>
      <c r="BE3353" s="38">
        <v>3.4819999999999997E-2</v>
      </c>
      <c r="BF3353" s="38">
        <v>3.4819999999999997E-2</v>
      </c>
      <c r="BG3353" s="34">
        <v>0</v>
      </c>
      <c r="BH3353" s="34">
        <v>0</v>
      </c>
      <c r="BI3353" s="34">
        <v>1377.5062</v>
      </c>
      <c r="BJ3353" s="34">
        <v>2105.5335</v>
      </c>
      <c r="BK3353" s="34">
        <v>0</v>
      </c>
      <c r="BL3353" s="34">
        <v>27.533500000000004</v>
      </c>
      <c r="BM3353" s="34">
        <v>27.533500000000004</v>
      </c>
      <c r="BN3353" s="39">
        <v>1377.5062</v>
      </c>
      <c r="BO3353" s="39">
        <v>2078</v>
      </c>
      <c r="BP3353" s="39">
        <v>700.49379999999996</v>
      </c>
    </row>
    <row r="3354" spans="1:68" s="25" customFormat="1" ht="14.25" x14ac:dyDescent="0.2">
      <c r="A3354" s="14">
        <v>2410</v>
      </c>
      <c r="B3354" s="40"/>
      <c r="C3354" s="15" t="s">
        <v>150</v>
      </c>
      <c r="D3354" s="16">
        <v>28764</v>
      </c>
      <c r="E3354" s="15" t="s">
        <v>25405</v>
      </c>
      <c r="F3354" s="15" t="s">
        <v>25406</v>
      </c>
      <c r="G3354" s="17" t="s">
        <v>25392</v>
      </c>
      <c r="H3354" s="17" t="s">
        <v>25393</v>
      </c>
      <c r="I3354" s="17" t="s">
        <v>88</v>
      </c>
      <c r="J3354" s="15" t="s">
        <v>25395</v>
      </c>
      <c r="K3354" s="15" t="s">
        <v>88</v>
      </c>
      <c r="L3354" s="18" t="s">
        <v>25407</v>
      </c>
      <c r="M3354" s="15" t="s">
        <v>25396</v>
      </c>
      <c r="N3354" s="15" t="s">
        <v>25397</v>
      </c>
      <c r="O3354" s="16">
        <v>510</v>
      </c>
      <c r="P3354" s="15" t="s">
        <v>118</v>
      </c>
      <c r="Q3354" s="15">
        <v>20000</v>
      </c>
      <c r="R3354" s="15">
        <v>106100</v>
      </c>
      <c r="S3354" s="15">
        <v>126100</v>
      </c>
      <c r="T3354" s="15">
        <v>0.13</v>
      </c>
      <c r="U3354" s="15" t="s">
        <v>18717</v>
      </c>
      <c r="V3354" s="15" t="s">
        <v>76</v>
      </c>
      <c r="W3354" s="16">
        <v>1</v>
      </c>
      <c r="X3354" s="16">
        <v>1</v>
      </c>
      <c r="Y3354" s="15">
        <v>4992</v>
      </c>
      <c r="Z3354" s="15">
        <v>0.115</v>
      </c>
      <c r="AA3354" s="15" t="s">
        <v>25398</v>
      </c>
      <c r="AB3354" s="15" t="s">
        <v>25399</v>
      </c>
      <c r="AC3354" s="15">
        <v>120000</v>
      </c>
      <c r="AD3354" s="26">
        <v>42244</v>
      </c>
      <c r="AE3354" s="15" t="s">
        <v>363</v>
      </c>
      <c r="AF3354" s="15" t="s">
        <v>25408</v>
      </c>
      <c r="AG3354" s="16">
        <v>1</v>
      </c>
      <c r="AH3354" s="15" t="s">
        <v>25409</v>
      </c>
      <c r="AI3354" s="15" t="s">
        <v>78</v>
      </c>
      <c r="AJ3354" s="15">
        <v>4992.1286621099998</v>
      </c>
      <c r="AK3354" s="15">
        <v>356.09850645900002</v>
      </c>
      <c r="AL3354" s="15">
        <v>3107589.49553</v>
      </c>
      <c r="AM3354" s="15">
        <v>1412692.8754100001</v>
      </c>
      <c r="AN3354" s="19">
        <v>20000</v>
      </c>
      <c r="AO3354" s="19">
        <v>107600</v>
      </c>
      <c r="AP3354" s="19">
        <v>0</v>
      </c>
      <c r="AQ3354" s="19">
        <v>0</v>
      </c>
      <c r="AR3354" s="34">
        <v>127600</v>
      </c>
      <c r="AS3354" s="34">
        <v>45000</v>
      </c>
      <c r="AT3354" s="34">
        <v>0</v>
      </c>
      <c r="AU3354" s="34">
        <v>28910</v>
      </c>
      <c r="AV3354" s="34">
        <v>0</v>
      </c>
      <c r="AW3354" s="35">
        <v>73910</v>
      </c>
      <c r="AX3354" s="34">
        <v>53690</v>
      </c>
      <c r="AY3354" s="36">
        <v>1.3258000000000001</v>
      </c>
      <c r="AZ3354" s="36">
        <v>2.0265</v>
      </c>
      <c r="BA3354" s="22"/>
      <c r="BB3354" s="19">
        <v>1276</v>
      </c>
      <c r="BC3354" s="34">
        <v>711.82202000000007</v>
      </c>
      <c r="BD3354" s="34">
        <v>1088.0278499999999</v>
      </c>
      <c r="BE3354" s="38">
        <v>3.4819999999999997E-2</v>
      </c>
      <c r="BF3354" s="38">
        <v>3.4819999999999997E-2</v>
      </c>
      <c r="BG3354" s="34">
        <v>24.7856427364</v>
      </c>
      <c r="BH3354" s="34">
        <v>37.885129736999993</v>
      </c>
      <c r="BI3354" s="34">
        <v>687.03637726360012</v>
      </c>
      <c r="BJ3354" s="34">
        <v>1050.142720263</v>
      </c>
      <c r="BK3354" s="34">
        <v>0</v>
      </c>
      <c r="BL3354" s="34">
        <v>0</v>
      </c>
      <c r="BM3354" s="34">
        <v>0</v>
      </c>
      <c r="BN3354" s="39">
        <v>687.03637726360012</v>
      </c>
      <c r="BO3354" s="39">
        <v>1050.142720263</v>
      </c>
      <c r="BP3354" s="39">
        <v>363.10634299939989</v>
      </c>
    </row>
    <row r="3355" spans="1:68" s="25" customFormat="1" ht="14.25" x14ac:dyDescent="0.2">
      <c r="A3355" s="14">
        <v>2411</v>
      </c>
      <c r="B3355" s="40"/>
      <c r="C3355" s="15" t="s">
        <v>150</v>
      </c>
      <c r="D3355" s="16">
        <v>35623</v>
      </c>
      <c r="E3355" s="15" t="s">
        <v>25410</v>
      </c>
      <c r="F3355" s="15" t="s">
        <v>25411</v>
      </c>
      <c r="G3355" s="17" t="s">
        <v>25392</v>
      </c>
      <c r="H3355" s="17" t="s">
        <v>25393</v>
      </c>
      <c r="I3355" s="17" t="s">
        <v>88</v>
      </c>
      <c r="J3355" s="15" t="s">
        <v>25395</v>
      </c>
      <c r="K3355" s="15" t="s">
        <v>88</v>
      </c>
      <c r="L3355" s="18" t="s">
        <v>25412</v>
      </c>
      <c r="M3355" s="15" t="s">
        <v>25396</v>
      </c>
      <c r="N3355" s="15" t="s">
        <v>25397</v>
      </c>
      <c r="O3355" s="16">
        <v>510</v>
      </c>
      <c r="P3355" s="15" t="s">
        <v>118</v>
      </c>
      <c r="Q3355" s="15">
        <v>20000</v>
      </c>
      <c r="R3355" s="15">
        <v>115600</v>
      </c>
      <c r="S3355" s="15">
        <v>135600</v>
      </c>
      <c r="T3355" s="15">
        <v>0.14000000000000001</v>
      </c>
      <c r="U3355" s="15" t="s">
        <v>18717</v>
      </c>
      <c r="V3355" s="15" t="s">
        <v>76</v>
      </c>
      <c r="W3355" s="16">
        <v>1</v>
      </c>
      <c r="X3355" s="16">
        <v>1</v>
      </c>
      <c r="Y3355" s="15">
        <v>6266</v>
      </c>
      <c r="Z3355" s="15">
        <v>0.14399999999999999</v>
      </c>
      <c r="AA3355" s="15" t="s">
        <v>25398</v>
      </c>
      <c r="AB3355" s="15" t="s">
        <v>25399</v>
      </c>
      <c r="AC3355" s="15">
        <v>140000</v>
      </c>
      <c r="AD3355" s="26">
        <v>41500</v>
      </c>
      <c r="AE3355" s="15" t="s">
        <v>119</v>
      </c>
      <c r="AF3355" s="15" t="s">
        <v>119</v>
      </c>
      <c r="AG3355" s="16">
        <v>1</v>
      </c>
      <c r="AH3355" s="15" t="s">
        <v>25413</v>
      </c>
      <c r="AI3355" s="15" t="s">
        <v>78</v>
      </c>
      <c r="AJ3355" s="15">
        <v>6265.6699218800004</v>
      </c>
      <c r="AK3355" s="15">
        <v>401.80556854700001</v>
      </c>
      <c r="AL3355" s="15">
        <v>3107637.3894699998</v>
      </c>
      <c r="AM3355" s="15">
        <v>1412657.80097</v>
      </c>
      <c r="AN3355" s="19">
        <v>20000</v>
      </c>
      <c r="AO3355" s="19">
        <v>114300</v>
      </c>
      <c r="AP3355" s="19">
        <v>0</v>
      </c>
      <c r="AQ3355" s="19">
        <v>0</v>
      </c>
      <c r="AR3355" s="34">
        <v>134300</v>
      </c>
      <c r="AS3355" s="34">
        <v>45000</v>
      </c>
      <c r="AT3355" s="34">
        <v>3000</v>
      </c>
      <c r="AU3355" s="34">
        <v>31255</v>
      </c>
      <c r="AV3355" s="34">
        <v>0</v>
      </c>
      <c r="AW3355" s="35">
        <v>79255</v>
      </c>
      <c r="AX3355" s="34">
        <v>55045</v>
      </c>
      <c r="AY3355" s="36">
        <v>1.3258000000000001</v>
      </c>
      <c r="AZ3355" s="36">
        <v>2.0265</v>
      </c>
      <c r="BA3355" s="22"/>
      <c r="BB3355" s="19">
        <v>1343</v>
      </c>
      <c r="BC3355" s="34">
        <v>729.78661000000011</v>
      </c>
      <c r="BD3355" s="34">
        <v>1115.4869250000002</v>
      </c>
      <c r="BE3355" s="38">
        <v>3.4819999999999997E-2</v>
      </c>
      <c r="BF3355" s="38">
        <v>3.4819999999999997E-2</v>
      </c>
      <c r="BG3355" s="34">
        <v>25.4111697602</v>
      </c>
      <c r="BH3355" s="34">
        <v>38.841254728500004</v>
      </c>
      <c r="BI3355" s="34">
        <v>704.37544023980013</v>
      </c>
      <c r="BJ3355" s="34">
        <v>1076.6456702715002</v>
      </c>
      <c r="BK3355" s="34">
        <v>0</v>
      </c>
      <c r="BL3355" s="34">
        <v>0</v>
      </c>
      <c r="BM3355" s="34">
        <v>0</v>
      </c>
      <c r="BN3355" s="39">
        <v>704.37544023980013</v>
      </c>
      <c r="BO3355" s="39">
        <v>1076.6456702715002</v>
      </c>
      <c r="BP3355" s="39">
        <v>372.27023003170007</v>
      </c>
    </row>
    <row r="3356" spans="1:68" s="25" customFormat="1" ht="14.25" x14ac:dyDescent="0.2">
      <c r="A3356" s="14">
        <v>2412</v>
      </c>
      <c r="B3356" s="40"/>
      <c r="C3356" s="15"/>
      <c r="D3356" s="16">
        <v>29357</v>
      </c>
      <c r="E3356" s="15" t="s">
        <v>25414</v>
      </c>
      <c r="F3356" s="15" t="s">
        <v>25415</v>
      </c>
      <c r="G3356" s="17" t="s">
        <v>25416</v>
      </c>
      <c r="H3356" s="17" t="s">
        <v>25417</v>
      </c>
      <c r="I3356" s="17" t="s">
        <v>25418</v>
      </c>
      <c r="J3356" s="15" t="s">
        <v>25419</v>
      </c>
      <c r="K3356" s="15" t="s">
        <v>11569</v>
      </c>
      <c r="L3356" s="18" t="s">
        <v>25420</v>
      </c>
      <c r="M3356" s="15" t="s">
        <v>25396</v>
      </c>
      <c r="N3356" s="15" t="s">
        <v>25397</v>
      </c>
      <c r="O3356" s="16">
        <v>510</v>
      </c>
      <c r="P3356" s="15" t="s">
        <v>118</v>
      </c>
      <c r="Q3356" s="15">
        <v>20000</v>
      </c>
      <c r="R3356" s="15">
        <v>100500</v>
      </c>
      <c r="S3356" s="15">
        <v>120500</v>
      </c>
      <c r="T3356" s="15">
        <v>0.1</v>
      </c>
      <c r="U3356" s="15" t="s">
        <v>18717</v>
      </c>
      <c r="V3356" s="15" t="s">
        <v>76</v>
      </c>
      <c r="W3356" s="16">
        <v>1</v>
      </c>
      <c r="X3356" s="16">
        <v>1</v>
      </c>
      <c r="Y3356" s="15">
        <v>3961</v>
      </c>
      <c r="Z3356" s="15">
        <v>9.0999999999999998E-2</v>
      </c>
      <c r="AA3356" s="15" t="s">
        <v>25398</v>
      </c>
      <c r="AB3356" s="15" t="s">
        <v>25399</v>
      </c>
      <c r="AC3356" s="15">
        <v>128000</v>
      </c>
      <c r="AD3356" s="26">
        <v>40410</v>
      </c>
      <c r="AE3356" s="15" t="s">
        <v>119</v>
      </c>
      <c r="AF3356" s="15" t="s">
        <v>119</v>
      </c>
      <c r="AG3356" s="16">
        <v>1</v>
      </c>
      <c r="AH3356" s="15" t="s">
        <v>25421</v>
      </c>
      <c r="AI3356" s="15" t="s">
        <v>78</v>
      </c>
      <c r="AJ3356" s="15">
        <v>3961.3376464799999</v>
      </c>
      <c r="AK3356" s="15">
        <v>321.56513179299998</v>
      </c>
      <c r="AL3356" s="15">
        <v>3107683.01333</v>
      </c>
      <c r="AM3356" s="15">
        <v>1412645.4458999999</v>
      </c>
      <c r="AN3356" s="19">
        <v>20000</v>
      </c>
      <c r="AO3356" s="19">
        <v>101900</v>
      </c>
      <c r="AP3356" s="19">
        <v>0</v>
      </c>
      <c r="AQ3356" s="19">
        <v>0</v>
      </c>
      <c r="AR3356" s="34">
        <v>121900</v>
      </c>
      <c r="AS3356" s="34">
        <v>45000</v>
      </c>
      <c r="AT3356" s="34">
        <v>0</v>
      </c>
      <c r="AU3356" s="34">
        <v>26915</v>
      </c>
      <c r="AV3356" s="34">
        <v>0</v>
      </c>
      <c r="AW3356" s="35">
        <v>71915</v>
      </c>
      <c r="AX3356" s="34">
        <v>49985</v>
      </c>
      <c r="AY3356" s="36">
        <v>1.3258000000000001</v>
      </c>
      <c r="AZ3356" s="36">
        <v>2.0265</v>
      </c>
      <c r="BA3356" s="22"/>
      <c r="BB3356" s="19">
        <v>1219</v>
      </c>
      <c r="BC3356" s="34">
        <v>662.70113000000003</v>
      </c>
      <c r="BD3356" s="34">
        <v>1012.9460250000001</v>
      </c>
      <c r="BE3356" s="38">
        <v>3.4819999999999997E-2</v>
      </c>
      <c r="BF3356" s="38">
        <v>3.4819999999999997E-2</v>
      </c>
      <c r="BG3356" s="34">
        <v>23.0752533466</v>
      </c>
      <c r="BH3356" s="34">
        <v>35.270780590500003</v>
      </c>
      <c r="BI3356" s="34">
        <v>639.62587665340004</v>
      </c>
      <c r="BJ3356" s="34">
        <v>977.67524440950012</v>
      </c>
      <c r="BK3356" s="34">
        <v>0</v>
      </c>
      <c r="BL3356" s="34">
        <v>0</v>
      </c>
      <c r="BM3356" s="34">
        <v>0</v>
      </c>
      <c r="BN3356" s="39">
        <v>639.62587665340004</v>
      </c>
      <c r="BO3356" s="39">
        <v>977.67524440950012</v>
      </c>
      <c r="BP3356" s="39">
        <v>338.04936775610008</v>
      </c>
    </row>
    <row r="3357" spans="1:68" s="25" customFormat="1" ht="14.25" x14ac:dyDescent="0.2">
      <c r="A3357" s="14">
        <v>2414</v>
      </c>
      <c r="B3357" s="40"/>
      <c r="C3357" s="15" t="s">
        <v>25422</v>
      </c>
      <c r="D3357" s="16">
        <v>18133</v>
      </c>
      <c r="E3357" s="15" t="s">
        <v>25423</v>
      </c>
      <c r="F3357" s="15" t="s">
        <v>15067</v>
      </c>
      <c r="G3357" s="17" t="s">
        <v>25424</v>
      </c>
      <c r="H3357" s="17" t="s">
        <v>22671</v>
      </c>
      <c r="I3357" s="17" t="s">
        <v>22672</v>
      </c>
      <c r="J3357" s="15" t="s">
        <v>25425</v>
      </c>
      <c r="K3357" s="15" t="s">
        <v>205</v>
      </c>
      <c r="L3357" s="18" t="s">
        <v>25426</v>
      </c>
      <c r="M3357" s="15" t="s">
        <v>25396</v>
      </c>
      <c r="N3357" s="15" t="s">
        <v>25397</v>
      </c>
      <c r="O3357" s="16">
        <v>510</v>
      </c>
      <c r="P3357" s="15" t="s">
        <v>118</v>
      </c>
      <c r="Q3357" s="15">
        <v>20000</v>
      </c>
      <c r="R3357" s="15">
        <v>117800</v>
      </c>
      <c r="S3357" s="15">
        <v>137800</v>
      </c>
      <c r="T3357" s="15">
        <v>0.11</v>
      </c>
      <c r="U3357" s="15" t="s">
        <v>18717</v>
      </c>
      <c r="V3357" s="15" t="s">
        <v>76</v>
      </c>
      <c r="W3357" s="16">
        <v>1</v>
      </c>
      <c r="X3357" s="16">
        <v>1</v>
      </c>
      <c r="Y3357" s="15">
        <v>4690</v>
      </c>
      <c r="Z3357" s="15">
        <v>0.108</v>
      </c>
      <c r="AA3357" s="15" t="s">
        <v>25398</v>
      </c>
      <c r="AB3357" s="15" t="s">
        <v>25399</v>
      </c>
      <c r="AC3357" s="15">
        <v>117500</v>
      </c>
      <c r="AD3357" s="26">
        <v>37998</v>
      </c>
      <c r="AE3357" s="15" t="s">
        <v>468</v>
      </c>
      <c r="AF3357" s="15" t="s">
        <v>25427</v>
      </c>
      <c r="AG3357" s="16">
        <v>1</v>
      </c>
      <c r="AH3357" s="15" t="s">
        <v>25428</v>
      </c>
      <c r="AI3357" s="15" t="s">
        <v>78</v>
      </c>
      <c r="AJ3357" s="15">
        <v>4689.8066406300004</v>
      </c>
      <c r="AK3357" s="15">
        <v>337.83676915199999</v>
      </c>
      <c r="AL3357" s="15">
        <v>3107754.5016600001</v>
      </c>
      <c r="AM3357" s="15">
        <v>1412658.46324</v>
      </c>
      <c r="AN3357" s="19">
        <v>20000</v>
      </c>
      <c r="AO3357" s="19">
        <v>116600</v>
      </c>
      <c r="AP3357" s="19">
        <v>0</v>
      </c>
      <c r="AQ3357" s="19">
        <v>0</v>
      </c>
      <c r="AR3357" s="34">
        <v>136600</v>
      </c>
      <c r="AS3357" s="34">
        <v>45000</v>
      </c>
      <c r="AT3357" s="34">
        <v>3000</v>
      </c>
      <c r="AU3357" s="34">
        <v>32060</v>
      </c>
      <c r="AV3357" s="34">
        <v>0</v>
      </c>
      <c r="AW3357" s="35">
        <v>80060</v>
      </c>
      <c r="AX3357" s="34">
        <v>56540</v>
      </c>
      <c r="AY3357" s="36">
        <v>1.3258000000000001</v>
      </c>
      <c r="AZ3357" s="36">
        <v>2.0265</v>
      </c>
      <c r="BA3357" s="22"/>
      <c r="BB3357" s="19">
        <v>1366</v>
      </c>
      <c r="BC3357" s="34">
        <v>749.60732000000007</v>
      </c>
      <c r="BD3357" s="34">
        <v>1145.7830999999999</v>
      </c>
      <c r="BE3357" s="38">
        <v>3.4819999999999997E-2</v>
      </c>
      <c r="BF3357" s="38">
        <v>3.4819999999999997E-2</v>
      </c>
      <c r="BG3357" s="34">
        <v>26.101326882399999</v>
      </c>
      <c r="BH3357" s="34">
        <v>39.896167541999993</v>
      </c>
      <c r="BI3357" s="34">
        <v>723.50599311760004</v>
      </c>
      <c r="BJ3357" s="34">
        <v>1105.8869324579998</v>
      </c>
      <c r="BK3357" s="34">
        <v>0</v>
      </c>
      <c r="BL3357" s="34">
        <v>0</v>
      </c>
      <c r="BM3357" s="34">
        <v>0</v>
      </c>
      <c r="BN3357" s="39">
        <v>723.50599311760004</v>
      </c>
      <c r="BO3357" s="39">
        <v>1105.8869324579998</v>
      </c>
      <c r="BP3357" s="39">
        <v>382.38093934039978</v>
      </c>
    </row>
    <row r="3358" spans="1:68" s="25" customFormat="1" ht="14.25" x14ac:dyDescent="0.2">
      <c r="A3358" s="14">
        <v>2415</v>
      </c>
      <c r="B3358" s="40"/>
      <c r="C3358" s="15" t="s">
        <v>25429</v>
      </c>
      <c r="D3358" s="16">
        <v>18605</v>
      </c>
      <c r="E3358" s="15" t="s">
        <v>25430</v>
      </c>
      <c r="F3358" s="15" t="s">
        <v>1173</v>
      </c>
      <c r="G3358" s="17" t="s">
        <v>25424</v>
      </c>
      <c r="H3358" s="17" t="s">
        <v>23590</v>
      </c>
      <c r="I3358" s="17" t="s">
        <v>86</v>
      </c>
      <c r="J3358" s="15" t="s">
        <v>6668</v>
      </c>
      <c r="K3358" s="15" t="s">
        <v>88</v>
      </c>
      <c r="L3358" s="18" t="s">
        <v>25431</v>
      </c>
      <c r="M3358" s="15" t="s">
        <v>25396</v>
      </c>
      <c r="N3358" s="15" t="s">
        <v>25397</v>
      </c>
      <c r="O3358" s="16">
        <v>510</v>
      </c>
      <c r="P3358" s="15" t="s">
        <v>118</v>
      </c>
      <c r="Q3358" s="15">
        <v>20000</v>
      </c>
      <c r="R3358" s="15">
        <v>90700</v>
      </c>
      <c r="S3358" s="15">
        <v>110700</v>
      </c>
      <c r="T3358" s="15">
        <v>0.11</v>
      </c>
      <c r="U3358" s="15" t="s">
        <v>18717</v>
      </c>
      <c r="V3358" s="15" t="s">
        <v>76</v>
      </c>
      <c r="W3358" s="16">
        <v>1</v>
      </c>
      <c r="X3358" s="16">
        <v>1</v>
      </c>
      <c r="Y3358" s="15">
        <v>4925</v>
      </c>
      <c r="Z3358" s="15">
        <v>0.113</v>
      </c>
      <c r="AA3358" s="15" t="s">
        <v>25398</v>
      </c>
      <c r="AB3358" s="15" t="s">
        <v>25399</v>
      </c>
      <c r="AC3358" s="15">
        <v>112500</v>
      </c>
      <c r="AD3358" s="26">
        <v>38230</v>
      </c>
      <c r="AE3358" s="15" t="s">
        <v>119</v>
      </c>
      <c r="AF3358" s="15" t="s">
        <v>119</v>
      </c>
      <c r="AG3358" s="16">
        <v>1</v>
      </c>
      <c r="AH3358" s="15" t="s">
        <v>25432</v>
      </c>
      <c r="AI3358" s="15" t="s">
        <v>78</v>
      </c>
      <c r="AJ3358" s="15">
        <v>4924.7287597699997</v>
      </c>
      <c r="AK3358" s="15">
        <v>393.261433517</v>
      </c>
      <c r="AL3358" s="15">
        <v>3107763.9241399998</v>
      </c>
      <c r="AM3358" s="15">
        <v>1412704.1218999999</v>
      </c>
      <c r="AN3358" s="19">
        <v>20000</v>
      </c>
      <c r="AO3358" s="19">
        <v>94000</v>
      </c>
      <c r="AP3358" s="19">
        <v>0</v>
      </c>
      <c r="AQ3358" s="19">
        <v>0</v>
      </c>
      <c r="AR3358" s="34">
        <v>114000</v>
      </c>
      <c r="AS3358" s="34">
        <v>45000</v>
      </c>
      <c r="AT3358" s="34">
        <v>0</v>
      </c>
      <c r="AU3358" s="34">
        <v>24150</v>
      </c>
      <c r="AV3358" s="34">
        <v>0</v>
      </c>
      <c r="AW3358" s="35">
        <v>69150</v>
      </c>
      <c r="AX3358" s="34">
        <v>44850</v>
      </c>
      <c r="AY3358" s="36">
        <v>1.3258000000000001</v>
      </c>
      <c r="AZ3358" s="36">
        <v>2.0265</v>
      </c>
      <c r="BA3358" s="22"/>
      <c r="BB3358" s="19">
        <v>1140</v>
      </c>
      <c r="BC3358" s="34">
        <v>594.62130000000002</v>
      </c>
      <c r="BD3358" s="34">
        <v>908.88525000000004</v>
      </c>
      <c r="BE3358" s="38">
        <v>3.4819999999999997E-2</v>
      </c>
      <c r="BF3358" s="38">
        <v>3.4819999999999997E-2</v>
      </c>
      <c r="BG3358" s="34">
        <v>20.704713666</v>
      </c>
      <c r="BH3358" s="34">
        <v>31.647384404999997</v>
      </c>
      <c r="BI3358" s="34">
        <v>573.91658633400004</v>
      </c>
      <c r="BJ3358" s="34">
        <v>877.23786559500002</v>
      </c>
      <c r="BK3358" s="34">
        <v>0</v>
      </c>
      <c r="BL3358" s="34">
        <v>0</v>
      </c>
      <c r="BM3358" s="34">
        <v>0</v>
      </c>
      <c r="BN3358" s="39">
        <v>573.91658633400004</v>
      </c>
      <c r="BO3358" s="39">
        <v>877.23786559500002</v>
      </c>
      <c r="BP3358" s="39">
        <v>303.32127926099997</v>
      </c>
    </row>
    <row r="3359" spans="1:68" s="25" customFormat="1" ht="14.25" x14ac:dyDescent="0.2">
      <c r="A3359" s="14">
        <v>2416</v>
      </c>
      <c r="B3359" s="40"/>
      <c r="C3359" s="15" t="s">
        <v>25429</v>
      </c>
      <c r="D3359" s="16">
        <v>34660</v>
      </c>
      <c r="E3359" s="15" t="s">
        <v>25433</v>
      </c>
      <c r="F3359" s="15" t="s">
        <v>25429</v>
      </c>
      <c r="G3359" s="17" t="s">
        <v>25424</v>
      </c>
      <c r="H3359" s="17" t="s">
        <v>3351</v>
      </c>
      <c r="I3359" s="17" t="s">
        <v>205</v>
      </c>
      <c r="J3359" s="15" t="s">
        <v>25434</v>
      </c>
      <c r="K3359" s="15" t="s">
        <v>88</v>
      </c>
      <c r="L3359" s="18" t="s">
        <v>25435</v>
      </c>
      <c r="M3359" s="15" t="s">
        <v>25396</v>
      </c>
      <c r="N3359" s="15" t="s">
        <v>25397</v>
      </c>
      <c r="O3359" s="16">
        <v>510</v>
      </c>
      <c r="P3359" s="15" t="s">
        <v>118</v>
      </c>
      <c r="Q3359" s="15">
        <v>20000</v>
      </c>
      <c r="R3359" s="15">
        <v>124800</v>
      </c>
      <c r="S3359" s="15">
        <v>144800</v>
      </c>
      <c r="T3359" s="15">
        <v>0.13</v>
      </c>
      <c r="U3359" s="15" t="s">
        <v>18717</v>
      </c>
      <c r="V3359" s="15" t="s">
        <v>76</v>
      </c>
      <c r="W3359" s="16">
        <v>1</v>
      </c>
      <c r="X3359" s="16">
        <v>1</v>
      </c>
      <c r="Y3359" s="15">
        <v>5529</v>
      </c>
      <c r="Z3359" s="15">
        <v>0.127</v>
      </c>
      <c r="AA3359" s="15" t="s">
        <v>25398</v>
      </c>
      <c r="AB3359" s="15" t="s">
        <v>25399</v>
      </c>
      <c r="AC3359" s="15">
        <v>122000</v>
      </c>
      <c r="AD3359" s="26">
        <v>37788</v>
      </c>
      <c r="AE3359" s="15" t="s">
        <v>119</v>
      </c>
      <c r="AF3359" s="15" t="s">
        <v>119</v>
      </c>
      <c r="AG3359" s="16">
        <v>1</v>
      </c>
      <c r="AH3359" s="15" t="s">
        <v>25436</v>
      </c>
      <c r="AI3359" s="15" t="s">
        <v>78</v>
      </c>
      <c r="AJ3359" s="15">
        <v>5528.93481445</v>
      </c>
      <c r="AK3359" s="15">
        <v>392.45279089299999</v>
      </c>
      <c r="AL3359" s="15">
        <v>3107769.3910300001</v>
      </c>
      <c r="AM3359" s="15">
        <v>1412750.6667899999</v>
      </c>
      <c r="AN3359" s="19">
        <v>20000</v>
      </c>
      <c r="AO3359" s="19">
        <v>118300</v>
      </c>
      <c r="AP3359" s="19">
        <v>0</v>
      </c>
      <c r="AQ3359" s="19">
        <v>0</v>
      </c>
      <c r="AR3359" s="34">
        <v>138300</v>
      </c>
      <c r="AS3359" s="34">
        <v>45000</v>
      </c>
      <c r="AT3359" s="34">
        <v>0</v>
      </c>
      <c r="AU3359" s="34">
        <v>32655</v>
      </c>
      <c r="AV3359" s="34">
        <v>0</v>
      </c>
      <c r="AW3359" s="35">
        <v>77655</v>
      </c>
      <c r="AX3359" s="34">
        <v>60645</v>
      </c>
      <c r="AY3359" s="36">
        <v>1.3258000000000001</v>
      </c>
      <c r="AZ3359" s="36">
        <v>2.0265</v>
      </c>
      <c r="BA3359" s="22"/>
      <c r="BB3359" s="19">
        <v>1383</v>
      </c>
      <c r="BC3359" s="34">
        <v>804.03141000000016</v>
      </c>
      <c r="BD3359" s="34">
        <v>1228.9709250000001</v>
      </c>
      <c r="BE3359" s="38">
        <v>3.4819999999999997E-2</v>
      </c>
      <c r="BF3359" s="38">
        <v>3.4819999999999997E-2</v>
      </c>
      <c r="BG3359" s="34">
        <v>27.996373696200003</v>
      </c>
      <c r="BH3359" s="34">
        <v>42.7927676085</v>
      </c>
      <c r="BI3359" s="34">
        <v>776.03503630380021</v>
      </c>
      <c r="BJ3359" s="34">
        <v>1186.1781573915</v>
      </c>
      <c r="BK3359" s="34">
        <v>0</v>
      </c>
      <c r="BL3359" s="34">
        <v>0</v>
      </c>
      <c r="BM3359" s="34">
        <v>0</v>
      </c>
      <c r="BN3359" s="39">
        <v>776.03503630380021</v>
      </c>
      <c r="BO3359" s="39">
        <v>1186.1781573915</v>
      </c>
      <c r="BP3359" s="39">
        <v>410.1431210876998</v>
      </c>
    </row>
    <row r="3360" spans="1:68" s="25" customFormat="1" ht="14.25" x14ac:dyDescent="0.2">
      <c r="A3360" s="14">
        <v>2417</v>
      </c>
      <c r="B3360" s="40"/>
      <c r="C3360" s="15" t="s">
        <v>25437</v>
      </c>
      <c r="D3360" s="16">
        <v>34659</v>
      </c>
      <c r="E3360" s="15" t="s">
        <v>25438</v>
      </c>
      <c r="F3360" s="15" t="s">
        <v>25439</v>
      </c>
      <c r="G3360" s="17" t="s">
        <v>25424</v>
      </c>
      <c r="H3360" s="17" t="s">
        <v>3351</v>
      </c>
      <c r="I3360" s="17" t="s">
        <v>205</v>
      </c>
      <c r="J3360" s="15" t="s">
        <v>25434</v>
      </c>
      <c r="K3360" s="15" t="s">
        <v>205</v>
      </c>
      <c r="L3360" s="18" t="s">
        <v>25440</v>
      </c>
      <c r="M3360" s="15" t="s">
        <v>25396</v>
      </c>
      <c r="N3360" s="15" t="s">
        <v>25397</v>
      </c>
      <c r="O3360" s="16">
        <v>510</v>
      </c>
      <c r="P3360" s="15" t="s">
        <v>118</v>
      </c>
      <c r="Q3360" s="15">
        <v>20000</v>
      </c>
      <c r="R3360" s="15">
        <v>82600</v>
      </c>
      <c r="S3360" s="15">
        <v>102600</v>
      </c>
      <c r="T3360" s="15">
        <v>0.11</v>
      </c>
      <c r="U3360" s="15" t="s">
        <v>18717</v>
      </c>
      <c r="V3360" s="15" t="s">
        <v>76</v>
      </c>
      <c r="W3360" s="16">
        <v>1</v>
      </c>
      <c r="X3360" s="16">
        <v>1</v>
      </c>
      <c r="Y3360" s="15">
        <v>4308</v>
      </c>
      <c r="Z3360" s="15">
        <v>9.9000000000000005E-2</v>
      </c>
      <c r="AA3360" s="15" t="s">
        <v>25398</v>
      </c>
      <c r="AB3360" s="15" t="s">
        <v>25399</v>
      </c>
      <c r="AC3360" s="15">
        <v>104000</v>
      </c>
      <c r="AD3360" s="26">
        <v>38553</v>
      </c>
      <c r="AE3360" s="15" t="s">
        <v>119</v>
      </c>
      <c r="AF3360" s="15" t="s">
        <v>119</v>
      </c>
      <c r="AG3360" s="16">
        <v>1</v>
      </c>
      <c r="AH3360" s="15" t="s">
        <v>25441</v>
      </c>
      <c r="AI3360" s="15" t="s">
        <v>78</v>
      </c>
      <c r="AJ3360" s="15">
        <v>4307.5388183599998</v>
      </c>
      <c r="AK3360" s="15">
        <v>345.323894709</v>
      </c>
      <c r="AL3360" s="15">
        <v>3107789.07033</v>
      </c>
      <c r="AM3360" s="15">
        <v>1412781.42209</v>
      </c>
      <c r="AN3360" s="19">
        <v>20000</v>
      </c>
      <c r="AO3360" s="19">
        <v>83800</v>
      </c>
      <c r="AP3360" s="19">
        <v>0</v>
      </c>
      <c r="AQ3360" s="19">
        <v>0</v>
      </c>
      <c r="AR3360" s="34">
        <v>103800</v>
      </c>
      <c r="AS3360" s="34">
        <v>45000</v>
      </c>
      <c r="AT3360" s="34">
        <v>3000</v>
      </c>
      <c r="AU3360" s="34">
        <v>20580</v>
      </c>
      <c r="AV3360" s="34">
        <v>0</v>
      </c>
      <c r="AW3360" s="35">
        <v>68580</v>
      </c>
      <c r="AX3360" s="34">
        <v>35220</v>
      </c>
      <c r="AY3360" s="36">
        <v>1.3258000000000001</v>
      </c>
      <c r="AZ3360" s="36">
        <v>2.0265</v>
      </c>
      <c r="BA3360" s="22"/>
      <c r="BB3360" s="19">
        <v>1038</v>
      </c>
      <c r="BC3360" s="34">
        <v>466.94676000000004</v>
      </c>
      <c r="BD3360" s="34">
        <v>713.73329999999999</v>
      </c>
      <c r="BE3360" s="38">
        <v>3.4819999999999997E-2</v>
      </c>
      <c r="BF3360" s="38">
        <v>3.4819999999999997E-2</v>
      </c>
      <c r="BG3360" s="34">
        <v>16.259086183200001</v>
      </c>
      <c r="BH3360" s="34">
        <v>24.852193505999995</v>
      </c>
      <c r="BI3360" s="34">
        <v>450.68767381680004</v>
      </c>
      <c r="BJ3360" s="34">
        <v>688.88110649399994</v>
      </c>
      <c r="BK3360" s="34">
        <v>0</v>
      </c>
      <c r="BL3360" s="34">
        <v>0</v>
      </c>
      <c r="BM3360" s="34">
        <v>0</v>
      </c>
      <c r="BN3360" s="39">
        <v>450.68767381680004</v>
      </c>
      <c r="BO3360" s="39">
        <v>688.88110649399994</v>
      </c>
      <c r="BP3360" s="39">
        <v>238.19343267719989</v>
      </c>
    </row>
    <row r="3361" spans="1:68" s="25" customFormat="1" ht="14.25" x14ac:dyDescent="0.2">
      <c r="A3361" s="14">
        <v>2418</v>
      </c>
      <c r="B3361" s="40"/>
      <c r="C3361" s="15"/>
      <c r="D3361" s="16">
        <v>34637</v>
      </c>
      <c r="E3361" s="15" t="s">
        <v>25442</v>
      </c>
      <c r="F3361" s="15" t="s">
        <v>25443</v>
      </c>
      <c r="G3361" s="17" t="s">
        <v>25424</v>
      </c>
      <c r="H3361" s="17" t="s">
        <v>3351</v>
      </c>
      <c r="I3361" s="17" t="s">
        <v>205</v>
      </c>
      <c r="J3361" s="15" t="s">
        <v>25434</v>
      </c>
      <c r="K3361" s="15" t="s">
        <v>88</v>
      </c>
      <c r="L3361" s="18" t="s">
        <v>25444</v>
      </c>
      <c r="M3361" s="15" t="s">
        <v>25396</v>
      </c>
      <c r="N3361" s="15" t="s">
        <v>25397</v>
      </c>
      <c r="O3361" s="16">
        <v>510</v>
      </c>
      <c r="P3361" s="15" t="s">
        <v>118</v>
      </c>
      <c r="Q3361" s="15">
        <v>20000</v>
      </c>
      <c r="R3361" s="15">
        <v>96100</v>
      </c>
      <c r="S3361" s="15">
        <v>116100</v>
      </c>
      <c r="T3361" s="15">
        <v>0.11</v>
      </c>
      <c r="U3361" s="15" t="s">
        <v>18717</v>
      </c>
      <c r="V3361" s="15" t="s">
        <v>76</v>
      </c>
      <c r="W3361" s="16">
        <v>1</v>
      </c>
      <c r="X3361" s="16">
        <v>1</v>
      </c>
      <c r="Y3361" s="15">
        <v>4457</v>
      </c>
      <c r="Z3361" s="15">
        <v>0.10199999999999999</v>
      </c>
      <c r="AA3361" s="15" t="s">
        <v>25398</v>
      </c>
      <c r="AB3361" s="15" t="s">
        <v>25399</v>
      </c>
      <c r="AC3361" s="15">
        <v>125000</v>
      </c>
      <c r="AD3361" s="26">
        <v>40662</v>
      </c>
      <c r="AE3361" s="15" t="s">
        <v>119</v>
      </c>
      <c r="AF3361" s="15" t="s">
        <v>119</v>
      </c>
      <c r="AG3361" s="16">
        <v>1</v>
      </c>
      <c r="AH3361" s="15" t="s">
        <v>25445</v>
      </c>
      <c r="AI3361" s="15" t="s">
        <v>78</v>
      </c>
      <c r="AJ3361" s="15">
        <v>4456.9211425800004</v>
      </c>
      <c r="AK3361" s="15">
        <v>311.78391635399998</v>
      </c>
      <c r="AL3361" s="15">
        <v>3107805.5540800001</v>
      </c>
      <c r="AM3361" s="15">
        <v>1412816.83366</v>
      </c>
      <c r="AN3361" s="19">
        <v>20000</v>
      </c>
      <c r="AO3361" s="19">
        <v>97500</v>
      </c>
      <c r="AP3361" s="19">
        <v>0</v>
      </c>
      <c r="AQ3361" s="19">
        <v>0</v>
      </c>
      <c r="AR3361" s="34">
        <v>117500</v>
      </c>
      <c r="AS3361" s="34">
        <v>45000</v>
      </c>
      <c r="AT3361" s="34">
        <v>3000</v>
      </c>
      <c r="AU3361" s="34">
        <v>25375</v>
      </c>
      <c r="AV3361" s="34">
        <v>0</v>
      </c>
      <c r="AW3361" s="35">
        <v>73375</v>
      </c>
      <c r="AX3361" s="34">
        <v>44125</v>
      </c>
      <c r="AY3361" s="36">
        <v>1.3258000000000001</v>
      </c>
      <c r="AZ3361" s="36">
        <v>2.0265</v>
      </c>
      <c r="BA3361" s="22"/>
      <c r="BB3361" s="19">
        <v>1175</v>
      </c>
      <c r="BC3361" s="34">
        <v>585.00925000000007</v>
      </c>
      <c r="BD3361" s="34">
        <v>894.19312500000001</v>
      </c>
      <c r="BE3361" s="38">
        <v>3.4819999999999997E-2</v>
      </c>
      <c r="BF3361" s="38">
        <v>3.4819999999999997E-2</v>
      </c>
      <c r="BG3361" s="34">
        <v>20.370022084999999</v>
      </c>
      <c r="BH3361" s="34">
        <v>31.135804612499996</v>
      </c>
      <c r="BI3361" s="34">
        <v>564.63922791500011</v>
      </c>
      <c r="BJ3361" s="34">
        <v>863.0573203875</v>
      </c>
      <c r="BK3361" s="34">
        <v>0</v>
      </c>
      <c r="BL3361" s="34">
        <v>0</v>
      </c>
      <c r="BM3361" s="34">
        <v>0</v>
      </c>
      <c r="BN3361" s="39">
        <v>564.63922791500011</v>
      </c>
      <c r="BO3361" s="39">
        <v>863.0573203875</v>
      </c>
      <c r="BP3361" s="39">
        <v>298.41809247249989</v>
      </c>
    </row>
    <row r="3362" spans="1:68" s="25" customFormat="1" ht="14.25" x14ac:dyDescent="0.2">
      <c r="A3362" s="14">
        <v>2419</v>
      </c>
      <c r="B3362" s="40"/>
      <c r="C3362" s="15"/>
      <c r="D3362" s="16">
        <v>19633</v>
      </c>
      <c r="E3362" s="15" t="s">
        <v>25446</v>
      </c>
      <c r="F3362" s="15" t="s">
        <v>25447</v>
      </c>
      <c r="G3362" s="17" t="s">
        <v>25424</v>
      </c>
      <c r="H3362" s="17" t="s">
        <v>3351</v>
      </c>
      <c r="I3362" s="17" t="s">
        <v>205</v>
      </c>
      <c r="J3362" s="15" t="s">
        <v>6354</v>
      </c>
      <c r="K3362" s="15" t="s">
        <v>205</v>
      </c>
      <c r="L3362" s="18" t="s">
        <v>25448</v>
      </c>
      <c r="M3362" s="15" t="s">
        <v>25396</v>
      </c>
      <c r="N3362" s="15" t="s">
        <v>25397</v>
      </c>
      <c r="O3362" s="16">
        <v>510</v>
      </c>
      <c r="P3362" s="15" t="s">
        <v>118</v>
      </c>
      <c r="Q3362" s="15">
        <v>20000</v>
      </c>
      <c r="R3362" s="15">
        <v>117400</v>
      </c>
      <c r="S3362" s="15">
        <v>137400</v>
      </c>
      <c r="T3362" s="15">
        <v>0.08</v>
      </c>
      <c r="U3362" s="15" t="s">
        <v>18717</v>
      </c>
      <c r="V3362" s="15" t="s">
        <v>76</v>
      </c>
      <c r="W3362" s="16">
        <v>1</v>
      </c>
      <c r="X3362" s="16">
        <v>1</v>
      </c>
      <c r="Y3362" s="15">
        <v>3572</v>
      </c>
      <c r="Z3362" s="15">
        <v>8.2000000000000003E-2</v>
      </c>
      <c r="AA3362" s="15" t="s">
        <v>78</v>
      </c>
      <c r="AB3362" s="15" t="s">
        <v>78</v>
      </c>
      <c r="AC3362" s="15">
        <v>142000</v>
      </c>
      <c r="AD3362" s="26">
        <v>41528</v>
      </c>
      <c r="AE3362" s="15" t="s">
        <v>353</v>
      </c>
      <c r="AF3362" s="15" t="s">
        <v>25449</v>
      </c>
      <c r="AG3362" s="16">
        <v>1</v>
      </c>
      <c r="AH3362" s="15" t="s">
        <v>25450</v>
      </c>
      <c r="AI3362" s="15" t="s">
        <v>78</v>
      </c>
      <c r="AJ3362" s="15">
        <v>3571.54956055</v>
      </c>
      <c r="AK3362" s="15">
        <v>286.82574579499999</v>
      </c>
      <c r="AL3362" s="15">
        <v>3107826.3481399999</v>
      </c>
      <c r="AM3362" s="15">
        <v>1412888.8956899999</v>
      </c>
      <c r="AN3362" s="19">
        <v>20000</v>
      </c>
      <c r="AO3362" s="19">
        <v>119300</v>
      </c>
      <c r="AP3362" s="19">
        <v>0</v>
      </c>
      <c r="AQ3362" s="19">
        <v>0</v>
      </c>
      <c r="AR3362" s="34">
        <v>139300</v>
      </c>
      <c r="AS3362" s="34">
        <v>45000</v>
      </c>
      <c r="AT3362" s="34">
        <v>3000</v>
      </c>
      <c r="AU3362" s="34">
        <v>33005</v>
      </c>
      <c r="AV3362" s="34">
        <v>0</v>
      </c>
      <c r="AW3362" s="35">
        <v>81005</v>
      </c>
      <c r="AX3362" s="34">
        <v>58295</v>
      </c>
      <c r="AY3362" s="36">
        <v>1.3258000000000001</v>
      </c>
      <c r="AZ3362" s="36">
        <v>2.0265</v>
      </c>
      <c r="BA3362" s="22"/>
      <c r="BB3362" s="19">
        <v>1393</v>
      </c>
      <c r="BC3362" s="34">
        <v>772.87511000000006</v>
      </c>
      <c r="BD3362" s="34">
        <v>1181.3481750000001</v>
      </c>
      <c r="BE3362" s="38">
        <v>3.4819999999999997E-2</v>
      </c>
      <c r="BF3362" s="38">
        <v>3.4819999999999997E-2</v>
      </c>
      <c r="BG3362" s="34">
        <v>26.9115113302</v>
      </c>
      <c r="BH3362" s="34">
        <v>41.134543453500001</v>
      </c>
      <c r="BI3362" s="34">
        <v>745.96359866980004</v>
      </c>
      <c r="BJ3362" s="34">
        <v>1140.2136315465</v>
      </c>
      <c r="BK3362" s="34">
        <v>0</v>
      </c>
      <c r="BL3362" s="34">
        <v>0</v>
      </c>
      <c r="BM3362" s="34">
        <v>0</v>
      </c>
      <c r="BN3362" s="39">
        <v>745.96359866980004</v>
      </c>
      <c r="BO3362" s="39">
        <v>1140.2136315465</v>
      </c>
      <c r="BP3362" s="39">
        <v>394.25003287669995</v>
      </c>
    </row>
    <row r="3363" spans="1:68" s="25" customFormat="1" ht="14.25" x14ac:dyDescent="0.2">
      <c r="A3363" s="14">
        <v>2420</v>
      </c>
      <c r="B3363" s="40"/>
      <c r="C3363" s="15"/>
      <c r="D3363" s="16">
        <v>2810</v>
      </c>
      <c r="E3363" s="15" t="s">
        <v>25451</v>
      </c>
      <c r="F3363" s="15" t="s">
        <v>10527</v>
      </c>
      <c r="G3363" s="17" t="s">
        <v>25424</v>
      </c>
      <c r="H3363" s="17" t="s">
        <v>23590</v>
      </c>
      <c r="I3363" s="17" t="s">
        <v>86</v>
      </c>
      <c r="J3363" s="15" t="s">
        <v>6668</v>
      </c>
      <c r="K3363" s="15" t="s">
        <v>88</v>
      </c>
      <c r="L3363" s="18" t="s">
        <v>25452</v>
      </c>
      <c r="M3363" s="15" t="s">
        <v>25396</v>
      </c>
      <c r="N3363" s="15" t="s">
        <v>25397</v>
      </c>
      <c r="O3363" s="16">
        <v>510</v>
      </c>
      <c r="P3363" s="15" t="s">
        <v>118</v>
      </c>
      <c r="Q3363" s="15">
        <v>20000</v>
      </c>
      <c r="R3363" s="15">
        <v>121700</v>
      </c>
      <c r="S3363" s="15">
        <v>141700</v>
      </c>
      <c r="T3363" s="15">
        <v>0.09</v>
      </c>
      <c r="U3363" s="15" t="s">
        <v>18717</v>
      </c>
      <c r="V3363" s="15" t="s">
        <v>76</v>
      </c>
      <c r="W3363" s="16">
        <v>1</v>
      </c>
      <c r="X3363" s="16">
        <v>1</v>
      </c>
      <c r="Y3363" s="15">
        <v>3951</v>
      </c>
      <c r="Z3363" s="15">
        <v>9.0999999999999998E-2</v>
      </c>
      <c r="AA3363" s="15" t="s">
        <v>78</v>
      </c>
      <c r="AB3363" s="15" t="s">
        <v>78</v>
      </c>
      <c r="AC3363" s="15">
        <v>149000</v>
      </c>
      <c r="AD3363" s="26">
        <v>41729</v>
      </c>
      <c r="AE3363" s="15" t="s">
        <v>147</v>
      </c>
      <c r="AF3363" s="15" t="s">
        <v>25453</v>
      </c>
      <c r="AG3363" s="16">
        <v>1</v>
      </c>
      <c r="AH3363" s="15" t="s">
        <v>25454</v>
      </c>
      <c r="AI3363" s="15" t="s">
        <v>78</v>
      </c>
      <c r="AJ3363" s="15">
        <v>3951.20703125</v>
      </c>
      <c r="AK3363" s="15">
        <v>318.40764390599998</v>
      </c>
      <c r="AL3363" s="15">
        <v>3107832.0404699999</v>
      </c>
      <c r="AM3363" s="15">
        <v>1412926.7069600001</v>
      </c>
      <c r="AN3363" s="19">
        <v>20000</v>
      </c>
      <c r="AO3363" s="19">
        <v>123400</v>
      </c>
      <c r="AP3363" s="19">
        <v>0</v>
      </c>
      <c r="AQ3363" s="19">
        <v>0</v>
      </c>
      <c r="AR3363" s="34">
        <v>143400</v>
      </c>
      <c r="AS3363" s="34">
        <v>45000</v>
      </c>
      <c r="AT3363" s="34">
        <v>0</v>
      </c>
      <c r="AU3363" s="34">
        <v>34440</v>
      </c>
      <c r="AV3363" s="34">
        <v>0</v>
      </c>
      <c r="AW3363" s="35">
        <v>79440</v>
      </c>
      <c r="AX3363" s="34">
        <v>63960</v>
      </c>
      <c r="AY3363" s="36">
        <v>1.3258000000000001</v>
      </c>
      <c r="AZ3363" s="36">
        <v>2.0265</v>
      </c>
      <c r="BA3363" s="22"/>
      <c r="BB3363" s="19">
        <v>1434</v>
      </c>
      <c r="BC3363" s="34">
        <v>847.9816800000001</v>
      </c>
      <c r="BD3363" s="34">
        <v>1296.1494</v>
      </c>
      <c r="BE3363" s="38">
        <v>3.4819999999999997E-2</v>
      </c>
      <c r="BF3363" s="38">
        <v>3.4819999999999997E-2</v>
      </c>
      <c r="BG3363" s="34">
        <v>29.5267220976</v>
      </c>
      <c r="BH3363" s="34">
        <v>45.131922107999998</v>
      </c>
      <c r="BI3363" s="34">
        <v>818.45495790240011</v>
      </c>
      <c r="BJ3363" s="34">
        <v>1251.017477892</v>
      </c>
      <c r="BK3363" s="34">
        <v>0</v>
      </c>
      <c r="BL3363" s="34">
        <v>0</v>
      </c>
      <c r="BM3363" s="34">
        <v>0</v>
      </c>
      <c r="BN3363" s="39">
        <v>818.45495790240011</v>
      </c>
      <c r="BO3363" s="39">
        <v>1251.017477892</v>
      </c>
      <c r="BP3363" s="39">
        <v>432.56251998959988</v>
      </c>
    </row>
    <row r="3364" spans="1:68" s="25" customFormat="1" ht="14.25" x14ac:dyDescent="0.2">
      <c r="A3364" s="14">
        <v>2421</v>
      </c>
      <c r="B3364" s="40"/>
      <c r="C3364" s="15" t="s">
        <v>1173</v>
      </c>
      <c r="D3364" s="16">
        <v>36183</v>
      </c>
      <c r="E3364" s="15" t="s">
        <v>25455</v>
      </c>
      <c r="F3364" s="15" t="s">
        <v>25456</v>
      </c>
      <c r="G3364" s="17" t="s">
        <v>25457</v>
      </c>
      <c r="H3364" s="17" t="s">
        <v>16162</v>
      </c>
      <c r="I3364" s="17" t="s">
        <v>86</v>
      </c>
      <c r="J3364" s="15" t="s">
        <v>25458</v>
      </c>
      <c r="K3364" s="15" t="s">
        <v>88</v>
      </c>
      <c r="L3364" s="18" t="s">
        <v>25459</v>
      </c>
      <c r="M3364" s="15" t="s">
        <v>25396</v>
      </c>
      <c r="N3364" s="15" t="s">
        <v>25397</v>
      </c>
      <c r="O3364" s="16">
        <v>510</v>
      </c>
      <c r="P3364" s="15" t="s">
        <v>118</v>
      </c>
      <c r="Q3364" s="15">
        <v>20000</v>
      </c>
      <c r="R3364" s="15">
        <v>126800</v>
      </c>
      <c r="S3364" s="15">
        <v>146800</v>
      </c>
      <c r="T3364" s="15">
        <v>0.09</v>
      </c>
      <c r="U3364" s="15" t="s">
        <v>18717</v>
      </c>
      <c r="V3364" s="15" t="s">
        <v>76</v>
      </c>
      <c r="W3364" s="16">
        <v>1</v>
      </c>
      <c r="X3364" s="16">
        <v>1</v>
      </c>
      <c r="Y3364" s="15">
        <v>3954</v>
      </c>
      <c r="Z3364" s="15">
        <v>9.0999999999999998E-2</v>
      </c>
      <c r="AA3364" s="15" t="s">
        <v>78</v>
      </c>
      <c r="AB3364" s="15" t="s">
        <v>78</v>
      </c>
      <c r="AC3364" s="15">
        <v>137900</v>
      </c>
      <c r="AD3364" s="26">
        <v>38360</v>
      </c>
      <c r="AE3364" s="15" t="s">
        <v>119</v>
      </c>
      <c r="AF3364" s="15" t="s">
        <v>119</v>
      </c>
      <c r="AG3364" s="16">
        <v>1</v>
      </c>
      <c r="AH3364" s="15" t="s">
        <v>25460</v>
      </c>
      <c r="AI3364" s="15" t="s">
        <v>78</v>
      </c>
      <c r="AJ3364" s="15">
        <v>3954.4641113299999</v>
      </c>
      <c r="AK3364" s="15">
        <v>315.67816809999999</v>
      </c>
      <c r="AL3364" s="15">
        <v>3107841.9460200001</v>
      </c>
      <c r="AM3364" s="15">
        <v>1412967.67771</v>
      </c>
      <c r="AN3364" s="19">
        <v>20000</v>
      </c>
      <c r="AO3364" s="19">
        <v>131100</v>
      </c>
      <c r="AP3364" s="19">
        <v>0</v>
      </c>
      <c r="AQ3364" s="19">
        <v>0</v>
      </c>
      <c r="AR3364" s="34">
        <v>151100</v>
      </c>
      <c r="AS3364" s="34">
        <v>45000</v>
      </c>
      <c r="AT3364" s="34">
        <v>3000</v>
      </c>
      <c r="AU3364" s="34">
        <v>37135</v>
      </c>
      <c r="AV3364" s="34">
        <v>0</v>
      </c>
      <c r="AW3364" s="35">
        <v>85135</v>
      </c>
      <c r="AX3364" s="34">
        <v>65965</v>
      </c>
      <c r="AY3364" s="36">
        <v>1.3258000000000001</v>
      </c>
      <c r="AZ3364" s="36">
        <v>2.0265</v>
      </c>
      <c r="BA3364" s="22"/>
      <c r="BB3364" s="19">
        <v>1511</v>
      </c>
      <c r="BC3364" s="34">
        <v>874.56397000000004</v>
      </c>
      <c r="BD3364" s="34">
        <v>1336.7807249999998</v>
      </c>
      <c r="BE3364" s="38">
        <v>3.4819999999999997E-2</v>
      </c>
      <c r="BF3364" s="38">
        <v>3.4819999999999997E-2</v>
      </c>
      <c r="BG3364" s="34">
        <v>30.452317435399998</v>
      </c>
      <c r="BH3364" s="34">
        <v>46.546704844499992</v>
      </c>
      <c r="BI3364" s="34">
        <v>844.11165256460004</v>
      </c>
      <c r="BJ3364" s="34">
        <v>1290.2340201554998</v>
      </c>
      <c r="BK3364" s="34">
        <v>0</v>
      </c>
      <c r="BL3364" s="34">
        <v>0</v>
      </c>
      <c r="BM3364" s="34">
        <v>0</v>
      </c>
      <c r="BN3364" s="39">
        <v>844.11165256460004</v>
      </c>
      <c r="BO3364" s="39">
        <v>1290.2340201554998</v>
      </c>
      <c r="BP3364" s="39">
        <v>446.12236759089978</v>
      </c>
    </row>
    <row r="3365" spans="1:68" s="25" customFormat="1" ht="14.25" x14ac:dyDescent="0.2">
      <c r="A3365" s="14">
        <v>2422</v>
      </c>
      <c r="B3365" s="40"/>
      <c r="C3365" s="15" t="s">
        <v>1173</v>
      </c>
      <c r="D3365" s="16">
        <v>36182</v>
      </c>
      <c r="E3365" s="15" t="s">
        <v>25461</v>
      </c>
      <c r="F3365" s="15" t="s">
        <v>25462</v>
      </c>
      <c r="G3365" s="17" t="s">
        <v>25457</v>
      </c>
      <c r="H3365" s="17" t="s">
        <v>16162</v>
      </c>
      <c r="I3365" s="17" t="s">
        <v>86</v>
      </c>
      <c r="J3365" s="15" t="s">
        <v>25463</v>
      </c>
      <c r="K3365" s="15" t="s">
        <v>88</v>
      </c>
      <c r="L3365" s="18" t="s">
        <v>25464</v>
      </c>
      <c r="M3365" s="15" t="s">
        <v>25396</v>
      </c>
      <c r="N3365" s="15" t="s">
        <v>25397</v>
      </c>
      <c r="O3365" s="16">
        <v>510</v>
      </c>
      <c r="P3365" s="15" t="s">
        <v>118</v>
      </c>
      <c r="Q3365" s="15">
        <v>20000</v>
      </c>
      <c r="R3365" s="15">
        <v>127300</v>
      </c>
      <c r="S3365" s="15">
        <v>147300</v>
      </c>
      <c r="T3365" s="15">
        <v>0.09</v>
      </c>
      <c r="U3365" s="15" t="s">
        <v>18717</v>
      </c>
      <c r="V3365" s="15" t="s">
        <v>76</v>
      </c>
      <c r="W3365" s="16">
        <v>1</v>
      </c>
      <c r="X3365" s="16">
        <v>1</v>
      </c>
      <c r="Y3365" s="15">
        <v>4046</v>
      </c>
      <c r="Z3365" s="15">
        <v>9.2999999999999999E-2</v>
      </c>
      <c r="AA3365" s="15" t="s">
        <v>78</v>
      </c>
      <c r="AB3365" s="15" t="s">
        <v>78</v>
      </c>
      <c r="AC3365" s="15">
        <v>125000</v>
      </c>
      <c r="AD3365" s="26">
        <v>38194</v>
      </c>
      <c r="AE3365" s="15" t="s">
        <v>78</v>
      </c>
      <c r="AF3365" s="15" t="s">
        <v>78</v>
      </c>
      <c r="AG3365" s="16">
        <v>1</v>
      </c>
      <c r="AH3365" s="15" t="s">
        <v>25465</v>
      </c>
      <c r="AI3365" s="15" t="s">
        <v>78</v>
      </c>
      <c r="AJ3365" s="15">
        <v>4046.4243164099998</v>
      </c>
      <c r="AK3365" s="15">
        <v>320.19488330399997</v>
      </c>
      <c r="AL3365" s="15">
        <v>3107850.8467600001</v>
      </c>
      <c r="AM3365" s="15">
        <v>1413008.0589600001</v>
      </c>
      <c r="AN3365" s="19">
        <v>20000</v>
      </c>
      <c r="AO3365" s="19">
        <v>129100</v>
      </c>
      <c r="AP3365" s="19">
        <v>0</v>
      </c>
      <c r="AQ3365" s="19">
        <v>0</v>
      </c>
      <c r="AR3365" s="34">
        <v>149100</v>
      </c>
      <c r="AS3365" s="34">
        <v>45000</v>
      </c>
      <c r="AT3365" s="34">
        <v>3000</v>
      </c>
      <c r="AU3365" s="34">
        <v>36435</v>
      </c>
      <c r="AV3365" s="34">
        <v>0</v>
      </c>
      <c r="AW3365" s="35">
        <v>84435</v>
      </c>
      <c r="AX3365" s="34">
        <v>64665</v>
      </c>
      <c r="AY3365" s="36">
        <v>1.3258000000000001</v>
      </c>
      <c r="AZ3365" s="36">
        <v>2.0265</v>
      </c>
      <c r="BA3365" s="22"/>
      <c r="BB3365" s="19">
        <v>1491</v>
      </c>
      <c r="BC3365" s="34">
        <v>857.32857000000001</v>
      </c>
      <c r="BD3365" s="34">
        <v>1310.4362249999999</v>
      </c>
      <c r="BE3365" s="38">
        <v>3.4819999999999997E-2</v>
      </c>
      <c r="BF3365" s="38">
        <v>3.4819999999999997E-2</v>
      </c>
      <c r="BG3365" s="34">
        <v>29.852180807399996</v>
      </c>
      <c r="BH3365" s="34">
        <v>45.629389354499992</v>
      </c>
      <c r="BI3365" s="34">
        <v>827.47638919259998</v>
      </c>
      <c r="BJ3365" s="34">
        <v>1264.8068356454999</v>
      </c>
      <c r="BK3365" s="34">
        <v>0</v>
      </c>
      <c r="BL3365" s="34">
        <v>0</v>
      </c>
      <c r="BM3365" s="34">
        <v>0</v>
      </c>
      <c r="BN3365" s="39">
        <v>827.47638919259998</v>
      </c>
      <c r="BO3365" s="39">
        <v>1264.8068356454999</v>
      </c>
      <c r="BP3365" s="39">
        <v>437.33044645289988</v>
      </c>
    </row>
    <row r="3366" spans="1:68" s="25" customFormat="1" ht="14.25" x14ac:dyDescent="0.2">
      <c r="A3366" s="14">
        <v>2423</v>
      </c>
      <c r="B3366" s="40"/>
      <c r="C3366" s="15" t="s">
        <v>1173</v>
      </c>
      <c r="D3366" s="16">
        <v>36180</v>
      </c>
      <c r="E3366" s="15" t="s">
        <v>25466</v>
      </c>
      <c r="F3366" s="15" t="s">
        <v>25467</v>
      </c>
      <c r="G3366" s="17" t="s">
        <v>25457</v>
      </c>
      <c r="H3366" s="17" t="s">
        <v>16162</v>
      </c>
      <c r="I3366" s="17" t="s">
        <v>86</v>
      </c>
      <c r="J3366" s="15" t="s">
        <v>25468</v>
      </c>
      <c r="K3366" s="15" t="s">
        <v>88</v>
      </c>
      <c r="L3366" s="18" t="s">
        <v>25469</v>
      </c>
      <c r="M3366" s="15" t="s">
        <v>25396</v>
      </c>
      <c r="N3366" s="15" t="s">
        <v>25397</v>
      </c>
      <c r="O3366" s="16">
        <v>510</v>
      </c>
      <c r="P3366" s="15" t="s">
        <v>118</v>
      </c>
      <c r="Q3366" s="15">
        <v>20000</v>
      </c>
      <c r="R3366" s="15">
        <v>101200</v>
      </c>
      <c r="S3366" s="15">
        <v>121200</v>
      </c>
      <c r="T3366" s="15">
        <v>0.1</v>
      </c>
      <c r="U3366" s="15" t="s">
        <v>18717</v>
      </c>
      <c r="V3366" s="15" t="s">
        <v>76</v>
      </c>
      <c r="W3366" s="16">
        <v>1</v>
      </c>
      <c r="X3366" s="16">
        <v>1</v>
      </c>
      <c r="Y3366" s="15">
        <v>4148</v>
      </c>
      <c r="Z3366" s="15">
        <v>9.5000000000000001E-2</v>
      </c>
      <c r="AA3366" s="15" t="s">
        <v>78</v>
      </c>
      <c r="AB3366" s="15" t="s">
        <v>78</v>
      </c>
      <c r="AC3366" s="15">
        <v>128000</v>
      </c>
      <c r="AD3366" s="26">
        <v>39986</v>
      </c>
      <c r="AE3366" s="15" t="s">
        <v>147</v>
      </c>
      <c r="AF3366" s="15" t="s">
        <v>25470</v>
      </c>
      <c r="AG3366" s="16">
        <v>1</v>
      </c>
      <c r="AH3366" s="15" t="s">
        <v>25471</v>
      </c>
      <c r="AI3366" s="15" t="s">
        <v>78</v>
      </c>
      <c r="AJ3366" s="15">
        <v>4147.5673828099998</v>
      </c>
      <c r="AK3366" s="15">
        <v>326.91011176400002</v>
      </c>
      <c r="AL3366" s="15">
        <v>3107859.6120099998</v>
      </c>
      <c r="AM3366" s="15">
        <v>1413048.3372899999</v>
      </c>
      <c r="AN3366" s="19">
        <v>20000</v>
      </c>
      <c r="AO3366" s="19">
        <v>102400</v>
      </c>
      <c r="AP3366" s="19">
        <v>0</v>
      </c>
      <c r="AQ3366" s="19">
        <v>0</v>
      </c>
      <c r="AR3366" s="34">
        <v>122400</v>
      </c>
      <c r="AS3366" s="34">
        <v>45000</v>
      </c>
      <c r="AT3366" s="34">
        <v>3000</v>
      </c>
      <c r="AU3366" s="34">
        <v>27090</v>
      </c>
      <c r="AV3366" s="34">
        <v>0</v>
      </c>
      <c r="AW3366" s="35">
        <v>75090</v>
      </c>
      <c r="AX3366" s="34">
        <v>47310</v>
      </c>
      <c r="AY3366" s="36">
        <v>1.3258000000000001</v>
      </c>
      <c r="AZ3366" s="36">
        <v>2.0265</v>
      </c>
      <c r="BA3366" s="22"/>
      <c r="BB3366" s="19">
        <v>1224</v>
      </c>
      <c r="BC3366" s="34">
        <v>627.23598000000004</v>
      </c>
      <c r="BD3366" s="34">
        <v>958.73715000000004</v>
      </c>
      <c r="BE3366" s="38">
        <v>3.4819999999999997E-2</v>
      </c>
      <c r="BF3366" s="38">
        <v>3.4819999999999997E-2</v>
      </c>
      <c r="BG3366" s="34">
        <v>21.840356823600001</v>
      </c>
      <c r="BH3366" s="34">
        <v>33.383227562999998</v>
      </c>
      <c r="BI3366" s="34">
        <v>605.39562317640002</v>
      </c>
      <c r="BJ3366" s="34">
        <v>925.35392243700005</v>
      </c>
      <c r="BK3366" s="34">
        <v>0</v>
      </c>
      <c r="BL3366" s="34">
        <v>0</v>
      </c>
      <c r="BM3366" s="34">
        <v>0</v>
      </c>
      <c r="BN3366" s="39">
        <v>605.39562317640002</v>
      </c>
      <c r="BO3366" s="39">
        <v>925.35392243700005</v>
      </c>
      <c r="BP3366" s="39">
        <v>319.95829926060003</v>
      </c>
    </row>
    <row r="3367" spans="1:68" s="25" customFormat="1" ht="14.25" x14ac:dyDescent="0.2">
      <c r="A3367" s="14">
        <v>2424</v>
      </c>
      <c r="B3367" s="40"/>
      <c r="C3367" s="15" t="s">
        <v>25472</v>
      </c>
      <c r="D3367" s="16">
        <v>30938</v>
      </c>
      <c r="E3367" s="15" t="s">
        <v>25473</v>
      </c>
      <c r="F3367" s="15" t="s">
        <v>25472</v>
      </c>
      <c r="G3367" s="17" t="s">
        <v>25474</v>
      </c>
      <c r="H3367" s="17" t="s">
        <v>25475</v>
      </c>
      <c r="I3367" s="17" t="s">
        <v>88</v>
      </c>
      <c r="J3367" s="15" t="s">
        <v>25476</v>
      </c>
      <c r="K3367" s="15" t="s">
        <v>16687</v>
      </c>
      <c r="L3367" s="18" t="s">
        <v>25477</v>
      </c>
      <c r="M3367" s="15" t="s">
        <v>25396</v>
      </c>
      <c r="N3367" s="15" t="s">
        <v>25397</v>
      </c>
      <c r="O3367" s="16">
        <v>510</v>
      </c>
      <c r="P3367" s="15" t="s">
        <v>118</v>
      </c>
      <c r="Q3367" s="15">
        <v>20000</v>
      </c>
      <c r="R3367" s="15">
        <v>82400</v>
      </c>
      <c r="S3367" s="15">
        <v>102400</v>
      </c>
      <c r="T3367" s="15">
        <v>0.09</v>
      </c>
      <c r="U3367" s="15" t="s">
        <v>18717</v>
      </c>
      <c r="V3367" s="15" t="s">
        <v>76</v>
      </c>
      <c r="W3367" s="16">
        <v>1</v>
      </c>
      <c r="X3367" s="16">
        <v>1</v>
      </c>
      <c r="Y3367" s="15">
        <v>4233</v>
      </c>
      <c r="Z3367" s="15">
        <v>9.7000000000000003E-2</v>
      </c>
      <c r="AA3367" s="15" t="s">
        <v>78</v>
      </c>
      <c r="AB3367" s="15" t="s">
        <v>78</v>
      </c>
      <c r="AC3367" s="15">
        <v>94000</v>
      </c>
      <c r="AD3367" s="26">
        <v>41443</v>
      </c>
      <c r="AE3367" s="15" t="s">
        <v>119</v>
      </c>
      <c r="AF3367" s="15" t="s">
        <v>119</v>
      </c>
      <c r="AG3367" s="16">
        <v>1</v>
      </c>
      <c r="AH3367" s="15" t="s">
        <v>25478</v>
      </c>
      <c r="AI3367" s="15" t="s">
        <v>78</v>
      </c>
      <c r="AJ3367" s="15">
        <v>4232.8583984400002</v>
      </c>
      <c r="AK3367" s="15">
        <v>345.09884116900002</v>
      </c>
      <c r="AL3367" s="15">
        <v>3107875.3575800001</v>
      </c>
      <c r="AM3367" s="15">
        <v>1413092.2574100001</v>
      </c>
      <c r="AN3367" s="19">
        <v>20000</v>
      </c>
      <c r="AO3367" s="19">
        <v>83600</v>
      </c>
      <c r="AP3367" s="19">
        <v>0</v>
      </c>
      <c r="AQ3367" s="19">
        <v>0</v>
      </c>
      <c r="AR3367" s="34">
        <v>103600</v>
      </c>
      <c r="AS3367" s="34">
        <v>45000</v>
      </c>
      <c r="AT3367" s="34">
        <v>3000</v>
      </c>
      <c r="AU3367" s="34">
        <v>20510</v>
      </c>
      <c r="AV3367" s="34">
        <v>0</v>
      </c>
      <c r="AW3367" s="35">
        <v>68510</v>
      </c>
      <c r="AX3367" s="34">
        <v>35090</v>
      </c>
      <c r="AY3367" s="36">
        <v>1.3258000000000001</v>
      </c>
      <c r="AZ3367" s="36">
        <v>2.0265</v>
      </c>
      <c r="BA3367" s="22"/>
      <c r="BB3367" s="19">
        <v>1036</v>
      </c>
      <c r="BC3367" s="34">
        <v>465.22322000000003</v>
      </c>
      <c r="BD3367" s="34">
        <v>711.09884999999997</v>
      </c>
      <c r="BE3367" s="38">
        <v>3.4819999999999997E-2</v>
      </c>
      <c r="BF3367" s="38">
        <v>3.4819999999999997E-2</v>
      </c>
      <c r="BG3367" s="34">
        <v>16.199072520399998</v>
      </c>
      <c r="BH3367" s="34">
        <v>24.760461956999997</v>
      </c>
      <c r="BI3367" s="34">
        <v>449.0241474796</v>
      </c>
      <c r="BJ3367" s="34">
        <v>686.33838804300001</v>
      </c>
      <c r="BK3367" s="34">
        <v>0</v>
      </c>
      <c r="BL3367" s="34">
        <v>0</v>
      </c>
      <c r="BM3367" s="34">
        <v>0</v>
      </c>
      <c r="BN3367" s="39">
        <v>449.0241474796</v>
      </c>
      <c r="BO3367" s="39">
        <v>686.33838804300001</v>
      </c>
      <c r="BP3367" s="39">
        <v>237.31424056340001</v>
      </c>
    </row>
    <row r="3368" spans="1:68" s="25" customFormat="1" ht="14.25" x14ac:dyDescent="0.2">
      <c r="A3368" s="14">
        <v>2425</v>
      </c>
      <c r="B3368" s="40"/>
      <c r="C3368" s="15" t="s">
        <v>25479</v>
      </c>
      <c r="D3368" s="16">
        <v>3562</v>
      </c>
      <c r="E3368" s="15" t="s">
        <v>25480</v>
      </c>
      <c r="F3368" s="15" t="s">
        <v>25479</v>
      </c>
      <c r="G3368" s="17" t="s">
        <v>25481</v>
      </c>
      <c r="H3368" s="17" t="s">
        <v>25482</v>
      </c>
      <c r="I3368" s="17" t="s">
        <v>86</v>
      </c>
      <c r="J3368" s="15" t="s">
        <v>25483</v>
      </c>
      <c r="K3368" s="15" t="s">
        <v>25484</v>
      </c>
      <c r="L3368" s="18" t="s">
        <v>25485</v>
      </c>
      <c r="M3368" s="15" t="s">
        <v>25396</v>
      </c>
      <c r="N3368" s="15" t="s">
        <v>25397</v>
      </c>
      <c r="O3368" s="16">
        <v>510</v>
      </c>
      <c r="P3368" s="15" t="s">
        <v>118</v>
      </c>
      <c r="Q3368" s="15">
        <v>20000</v>
      </c>
      <c r="R3368" s="15">
        <v>92100</v>
      </c>
      <c r="S3368" s="15">
        <v>112100</v>
      </c>
      <c r="T3368" s="15">
        <v>0.15</v>
      </c>
      <c r="U3368" s="15" t="s">
        <v>18717</v>
      </c>
      <c r="V3368" s="15" t="s">
        <v>76</v>
      </c>
      <c r="W3368" s="16">
        <v>1</v>
      </c>
      <c r="X3368" s="16">
        <v>1</v>
      </c>
      <c r="Y3368" s="15">
        <v>6431</v>
      </c>
      <c r="Z3368" s="15">
        <v>0.14799999999999999</v>
      </c>
      <c r="AA3368" s="15" t="s">
        <v>78</v>
      </c>
      <c r="AB3368" s="15" t="s">
        <v>78</v>
      </c>
      <c r="AC3368" s="15">
        <v>120000</v>
      </c>
      <c r="AD3368" s="26">
        <v>40522</v>
      </c>
      <c r="AE3368" s="15" t="s">
        <v>298</v>
      </c>
      <c r="AF3368" s="15" t="s">
        <v>25486</v>
      </c>
      <c r="AG3368" s="16">
        <v>1</v>
      </c>
      <c r="AH3368" s="15" t="s">
        <v>25487</v>
      </c>
      <c r="AI3368" s="15" t="s">
        <v>78</v>
      </c>
      <c r="AJ3368" s="15">
        <v>6431.1394043</v>
      </c>
      <c r="AK3368" s="15">
        <v>419.97656379699998</v>
      </c>
      <c r="AL3368" s="15">
        <v>3107887.5766799999</v>
      </c>
      <c r="AM3368" s="15">
        <v>1413145.0917</v>
      </c>
      <c r="AN3368" s="19">
        <v>0</v>
      </c>
      <c r="AO3368" s="19">
        <v>0</v>
      </c>
      <c r="AP3368" s="19">
        <v>20000</v>
      </c>
      <c r="AQ3368" s="19">
        <v>93400</v>
      </c>
      <c r="AR3368" s="34">
        <v>113400</v>
      </c>
      <c r="AS3368" s="34">
        <v>0</v>
      </c>
      <c r="AT3368" s="34">
        <v>0</v>
      </c>
      <c r="AU3368" s="34">
        <v>0</v>
      </c>
      <c r="AV3368" s="34">
        <v>0</v>
      </c>
      <c r="AW3368" s="35">
        <v>0</v>
      </c>
      <c r="AX3368" s="34">
        <v>113400</v>
      </c>
      <c r="AY3368" s="36">
        <v>1.3258000000000001</v>
      </c>
      <c r="AZ3368" s="36">
        <v>2.0265</v>
      </c>
      <c r="BA3368" s="22"/>
      <c r="BB3368" s="19">
        <v>2268</v>
      </c>
      <c r="BC3368" s="34">
        <v>1503.4572000000001</v>
      </c>
      <c r="BD3368" s="34">
        <v>2298.0509999999999</v>
      </c>
      <c r="BE3368" s="38">
        <v>3.4819999999999997E-2</v>
      </c>
      <c r="BF3368" s="38">
        <v>3.4819999999999997E-2</v>
      </c>
      <c r="BG3368" s="34">
        <v>0</v>
      </c>
      <c r="BH3368" s="34">
        <v>0</v>
      </c>
      <c r="BI3368" s="34">
        <v>1503.4572000000001</v>
      </c>
      <c r="BJ3368" s="34">
        <v>2298.0509999999999</v>
      </c>
      <c r="BK3368" s="34">
        <v>0</v>
      </c>
      <c r="BL3368" s="34">
        <v>30.050999999999931</v>
      </c>
      <c r="BM3368" s="34">
        <v>30.050999999999931</v>
      </c>
      <c r="BN3368" s="39">
        <v>1503.4572000000001</v>
      </c>
      <c r="BO3368" s="39">
        <v>2268</v>
      </c>
      <c r="BP3368" s="39">
        <v>764.54279999999994</v>
      </c>
    </row>
    <row r="3369" spans="1:68" s="25" customFormat="1" ht="14.25" x14ac:dyDescent="0.2">
      <c r="A3369" s="14">
        <v>2427</v>
      </c>
      <c r="B3369" s="40"/>
      <c r="C3369" s="15"/>
      <c r="D3369" s="16">
        <v>13746</v>
      </c>
      <c r="E3369" s="15" t="s">
        <v>25488</v>
      </c>
      <c r="F3369" s="15" t="s">
        <v>25489</v>
      </c>
      <c r="G3369" s="17" t="s">
        <v>25490</v>
      </c>
      <c r="H3369" s="17" t="s">
        <v>25491</v>
      </c>
      <c r="I3369" s="17" t="s">
        <v>88</v>
      </c>
      <c r="J3369" s="15" t="s">
        <v>25492</v>
      </c>
      <c r="K3369" s="15" t="s">
        <v>3846</v>
      </c>
      <c r="L3369" s="18" t="s">
        <v>25493</v>
      </c>
      <c r="M3369" s="15" t="s">
        <v>25396</v>
      </c>
      <c r="N3369" s="15" t="s">
        <v>25397</v>
      </c>
      <c r="O3369" s="16">
        <v>510</v>
      </c>
      <c r="P3369" s="15" t="s">
        <v>118</v>
      </c>
      <c r="Q3369" s="15">
        <v>20000</v>
      </c>
      <c r="R3369" s="15">
        <v>81000</v>
      </c>
      <c r="S3369" s="15">
        <v>101000</v>
      </c>
      <c r="T3369" s="15">
        <v>0.09</v>
      </c>
      <c r="U3369" s="15" t="s">
        <v>18717</v>
      </c>
      <c r="V3369" s="15" t="s">
        <v>76</v>
      </c>
      <c r="W3369" s="16">
        <v>1</v>
      </c>
      <c r="X3369" s="16">
        <v>1</v>
      </c>
      <c r="Y3369" s="15">
        <v>4210</v>
      </c>
      <c r="Z3369" s="15">
        <v>9.7000000000000003E-2</v>
      </c>
      <c r="AA3369" s="15" t="s">
        <v>25398</v>
      </c>
      <c r="AB3369" s="15" t="s">
        <v>25399</v>
      </c>
      <c r="AC3369" s="15">
        <v>102000</v>
      </c>
      <c r="AD3369" s="26">
        <v>41439</v>
      </c>
      <c r="AE3369" s="15" t="s">
        <v>363</v>
      </c>
      <c r="AF3369" s="15" t="s">
        <v>25494</v>
      </c>
      <c r="AG3369" s="16">
        <v>1</v>
      </c>
      <c r="AH3369" s="15" t="s">
        <v>25495</v>
      </c>
      <c r="AI3369" s="15" t="s">
        <v>78</v>
      </c>
      <c r="AJ3369" s="15">
        <v>4209.74609375</v>
      </c>
      <c r="AK3369" s="15">
        <v>301.97088902000002</v>
      </c>
      <c r="AL3369" s="15">
        <v>3107790.55406</v>
      </c>
      <c r="AM3369" s="15">
        <v>1413158.7644199999</v>
      </c>
      <c r="AN3369" s="19">
        <v>20000</v>
      </c>
      <c r="AO3369" s="19">
        <v>82200</v>
      </c>
      <c r="AP3369" s="19">
        <v>0</v>
      </c>
      <c r="AQ3369" s="19">
        <v>0</v>
      </c>
      <c r="AR3369" s="34">
        <v>102200</v>
      </c>
      <c r="AS3369" s="34">
        <v>0</v>
      </c>
      <c r="AT3369" s="34">
        <v>0</v>
      </c>
      <c r="AU3369" s="34">
        <v>0</v>
      </c>
      <c r="AV3369" s="34">
        <v>0</v>
      </c>
      <c r="AW3369" s="35">
        <v>0</v>
      </c>
      <c r="AX3369" s="34">
        <v>102200</v>
      </c>
      <c r="AY3369" s="36">
        <v>1.3258000000000001</v>
      </c>
      <c r="AZ3369" s="36">
        <v>2.0265</v>
      </c>
      <c r="BA3369" s="22"/>
      <c r="BB3369" s="19">
        <v>2044</v>
      </c>
      <c r="BC3369" s="34">
        <v>1354.9676000000002</v>
      </c>
      <c r="BD3369" s="34">
        <v>2071.0830000000001</v>
      </c>
      <c r="BE3369" s="38">
        <v>3.4819999999999997E-2</v>
      </c>
      <c r="BF3369" s="38">
        <v>3.4819999999999997E-2</v>
      </c>
      <c r="BG3369" s="34">
        <v>0</v>
      </c>
      <c r="BH3369" s="34">
        <v>0</v>
      </c>
      <c r="BI3369" s="34">
        <v>1354.9676000000002</v>
      </c>
      <c r="BJ3369" s="34">
        <v>2071.0830000000001</v>
      </c>
      <c r="BK3369" s="34">
        <v>0</v>
      </c>
      <c r="BL3369" s="34">
        <v>27.083000000000084</v>
      </c>
      <c r="BM3369" s="34">
        <v>27.083000000000084</v>
      </c>
      <c r="BN3369" s="39">
        <v>1354.9676000000002</v>
      </c>
      <c r="BO3369" s="39">
        <v>2044</v>
      </c>
      <c r="BP3369" s="39">
        <v>689.03239999999983</v>
      </c>
    </row>
    <row r="3370" spans="1:68" s="25" customFormat="1" ht="14.25" x14ac:dyDescent="0.2">
      <c r="A3370" s="14">
        <v>2428</v>
      </c>
      <c r="B3370" s="40"/>
      <c r="C3370" s="15"/>
      <c r="D3370" s="16">
        <v>12489</v>
      </c>
      <c r="E3370" s="15" t="s">
        <v>25496</v>
      </c>
      <c r="F3370" s="15" t="s">
        <v>25497</v>
      </c>
      <c r="G3370" s="17" t="s">
        <v>25498</v>
      </c>
      <c r="H3370" s="17" t="s">
        <v>25499</v>
      </c>
      <c r="I3370" s="17" t="s">
        <v>86</v>
      </c>
      <c r="J3370" s="15" t="s">
        <v>25500</v>
      </c>
      <c r="K3370" s="15" t="s">
        <v>1925</v>
      </c>
      <c r="L3370" s="18" t="s">
        <v>25501</v>
      </c>
      <c r="M3370" s="15" t="s">
        <v>25396</v>
      </c>
      <c r="N3370" s="15" t="s">
        <v>25397</v>
      </c>
      <c r="O3370" s="16">
        <v>510</v>
      </c>
      <c r="P3370" s="15" t="s">
        <v>118</v>
      </c>
      <c r="Q3370" s="15">
        <v>20000</v>
      </c>
      <c r="R3370" s="15">
        <v>95800</v>
      </c>
      <c r="S3370" s="15">
        <v>115800</v>
      </c>
      <c r="T3370" s="15">
        <v>7.0000000000000007E-2</v>
      </c>
      <c r="U3370" s="15" t="s">
        <v>18717</v>
      </c>
      <c r="V3370" s="15" t="s">
        <v>76</v>
      </c>
      <c r="W3370" s="16">
        <v>1</v>
      </c>
      <c r="X3370" s="16">
        <v>1</v>
      </c>
      <c r="Y3370" s="15">
        <v>3497</v>
      </c>
      <c r="Z3370" s="15">
        <v>0.08</v>
      </c>
      <c r="AA3370" s="15" t="s">
        <v>25398</v>
      </c>
      <c r="AB3370" s="15" t="s">
        <v>25399</v>
      </c>
      <c r="AC3370" s="15">
        <v>99000</v>
      </c>
      <c r="AD3370" s="26">
        <v>40707</v>
      </c>
      <c r="AE3370" s="15" t="s">
        <v>353</v>
      </c>
      <c r="AF3370" s="15" t="s">
        <v>25502</v>
      </c>
      <c r="AG3370" s="16">
        <v>1</v>
      </c>
      <c r="AH3370" s="15" t="s">
        <v>25503</v>
      </c>
      <c r="AI3370" s="15" t="s">
        <v>78</v>
      </c>
      <c r="AJ3370" s="15">
        <v>3497.0439453099998</v>
      </c>
      <c r="AK3370" s="15">
        <v>285.10558195200002</v>
      </c>
      <c r="AL3370" s="15">
        <v>3107754.7889200002</v>
      </c>
      <c r="AM3370" s="15">
        <v>1413157.3893299999</v>
      </c>
      <c r="AN3370" s="19">
        <v>20000</v>
      </c>
      <c r="AO3370" s="19">
        <v>97100</v>
      </c>
      <c r="AP3370" s="19">
        <v>0</v>
      </c>
      <c r="AQ3370" s="19">
        <v>0</v>
      </c>
      <c r="AR3370" s="34">
        <v>117100</v>
      </c>
      <c r="AS3370" s="34">
        <v>0</v>
      </c>
      <c r="AT3370" s="34">
        <v>0</v>
      </c>
      <c r="AU3370" s="34">
        <v>0</v>
      </c>
      <c r="AV3370" s="34">
        <v>0</v>
      </c>
      <c r="AW3370" s="35">
        <v>0</v>
      </c>
      <c r="AX3370" s="34">
        <v>117100</v>
      </c>
      <c r="AY3370" s="36">
        <v>1.3258000000000001</v>
      </c>
      <c r="AZ3370" s="36">
        <v>2.0265</v>
      </c>
      <c r="BA3370" s="22"/>
      <c r="BB3370" s="19">
        <v>2342</v>
      </c>
      <c r="BC3370" s="34">
        <v>1552.5118</v>
      </c>
      <c r="BD3370" s="34">
        <v>2373.0315000000001</v>
      </c>
      <c r="BE3370" s="38">
        <v>3.4819999999999997E-2</v>
      </c>
      <c r="BF3370" s="38">
        <v>3.4819999999999997E-2</v>
      </c>
      <c r="BG3370" s="34">
        <v>0</v>
      </c>
      <c r="BH3370" s="34">
        <v>0</v>
      </c>
      <c r="BI3370" s="34">
        <v>1552.5118</v>
      </c>
      <c r="BJ3370" s="34">
        <v>2373.0315000000001</v>
      </c>
      <c r="BK3370" s="34">
        <v>0</v>
      </c>
      <c r="BL3370" s="34">
        <v>31.031500000000051</v>
      </c>
      <c r="BM3370" s="34">
        <v>31.031500000000051</v>
      </c>
      <c r="BN3370" s="39">
        <v>1552.5118</v>
      </c>
      <c r="BO3370" s="39">
        <v>2342</v>
      </c>
      <c r="BP3370" s="39">
        <v>789.48820000000001</v>
      </c>
    </row>
    <row r="3371" spans="1:68" s="25" customFormat="1" ht="14.25" x14ac:dyDescent="0.2">
      <c r="A3371" s="14">
        <v>2429</v>
      </c>
      <c r="B3371" s="40"/>
      <c r="C3371" s="15"/>
      <c r="D3371" s="16">
        <v>10365</v>
      </c>
      <c r="E3371" s="15" t="s">
        <v>25504</v>
      </c>
      <c r="F3371" s="15" t="s">
        <v>25505</v>
      </c>
      <c r="G3371" s="17" t="s">
        <v>25506</v>
      </c>
      <c r="H3371" s="17" t="s">
        <v>25507</v>
      </c>
      <c r="I3371" s="17" t="s">
        <v>86</v>
      </c>
      <c r="J3371" s="15" t="s">
        <v>25508</v>
      </c>
      <c r="K3371" s="15" t="s">
        <v>86</v>
      </c>
      <c r="L3371" s="18" t="s">
        <v>25509</v>
      </c>
      <c r="M3371" s="15" t="s">
        <v>25396</v>
      </c>
      <c r="N3371" s="15" t="s">
        <v>25397</v>
      </c>
      <c r="O3371" s="16">
        <v>510</v>
      </c>
      <c r="P3371" s="15" t="s">
        <v>118</v>
      </c>
      <c r="Q3371" s="15">
        <v>20000</v>
      </c>
      <c r="R3371" s="15">
        <v>121300</v>
      </c>
      <c r="S3371" s="15">
        <v>141300</v>
      </c>
      <c r="T3371" s="15">
        <v>0.1</v>
      </c>
      <c r="U3371" s="15" t="s">
        <v>18717</v>
      </c>
      <c r="V3371" s="15" t="s">
        <v>76</v>
      </c>
      <c r="W3371" s="16">
        <v>1</v>
      </c>
      <c r="X3371" s="16">
        <v>1</v>
      </c>
      <c r="Y3371" s="15">
        <v>4605</v>
      </c>
      <c r="Z3371" s="15">
        <v>0.106</v>
      </c>
      <c r="AA3371" s="15" t="s">
        <v>25398</v>
      </c>
      <c r="AB3371" s="15" t="s">
        <v>25399</v>
      </c>
      <c r="AC3371" s="15">
        <v>100000</v>
      </c>
      <c r="AD3371" s="26">
        <v>39847</v>
      </c>
      <c r="AE3371" s="15" t="s">
        <v>183</v>
      </c>
      <c r="AF3371" s="15" t="s">
        <v>25510</v>
      </c>
      <c r="AG3371" s="16">
        <v>1</v>
      </c>
      <c r="AH3371" s="15" t="s">
        <v>25511</v>
      </c>
      <c r="AI3371" s="15" t="s">
        <v>78</v>
      </c>
      <c r="AJ3371" s="15">
        <v>4605.1970214800003</v>
      </c>
      <c r="AK3371" s="15">
        <v>359.25070294800003</v>
      </c>
      <c r="AL3371" s="15">
        <v>3107723.3575300002</v>
      </c>
      <c r="AM3371" s="15">
        <v>1413144.3050500001</v>
      </c>
      <c r="AN3371" s="19">
        <v>0</v>
      </c>
      <c r="AO3371" s="19">
        <v>0</v>
      </c>
      <c r="AP3371" s="19">
        <v>20000</v>
      </c>
      <c r="AQ3371" s="19">
        <v>123000</v>
      </c>
      <c r="AR3371" s="34">
        <v>143000</v>
      </c>
      <c r="AS3371" s="34">
        <v>0</v>
      </c>
      <c r="AT3371" s="34">
        <v>0</v>
      </c>
      <c r="AU3371" s="34">
        <v>0</v>
      </c>
      <c r="AV3371" s="34">
        <v>3000</v>
      </c>
      <c r="AW3371" s="35">
        <v>3000</v>
      </c>
      <c r="AX3371" s="34">
        <v>140000</v>
      </c>
      <c r="AY3371" s="36">
        <v>1.3258000000000001</v>
      </c>
      <c r="AZ3371" s="36">
        <v>2.0265</v>
      </c>
      <c r="BA3371" s="22"/>
      <c r="BB3371" s="19">
        <v>2860</v>
      </c>
      <c r="BC3371" s="34">
        <v>1856.12</v>
      </c>
      <c r="BD3371" s="34">
        <v>2837.1</v>
      </c>
      <c r="BE3371" s="38">
        <v>3.4819999999999997E-2</v>
      </c>
      <c r="BF3371" s="38">
        <v>3.4819999999999997E-2</v>
      </c>
      <c r="BG3371" s="34">
        <v>0</v>
      </c>
      <c r="BH3371" s="34">
        <v>0</v>
      </c>
      <c r="BI3371" s="34">
        <v>1856.12</v>
      </c>
      <c r="BJ3371" s="34">
        <v>2837.1</v>
      </c>
      <c r="BK3371" s="34">
        <v>0</v>
      </c>
      <c r="BL3371" s="34">
        <v>37.894999999999982</v>
      </c>
      <c r="BM3371" s="34">
        <v>37.894999999999982</v>
      </c>
      <c r="BN3371" s="39">
        <v>1856.12</v>
      </c>
      <c r="BO3371" s="39">
        <v>2799.2049999999999</v>
      </c>
      <c r="BP3371" s="39">
        <v>943.08499999999981</v>
      </c>
    </row>
    <row r="3372" spans="1:68" s="25" customFormat="1" ht="14.25" x14ac:dyDescent="0.2">
      <c r="A3372" s="14">
        <v>2430</v>
      </c>
      <c r="B3372" s="40"/>
      <c r="C3372" s="15" t="s">
        <v>159</v>
      </c>
      <c r="D3372" s="16">
        <v>27394</v>
      </c>
      <c r="E3372" s="15" t="s">
        <v>25512</v>
      </c>
      <c r="F3372" s="15" t="s">
        <v>25513</v>
      </c>
      <c r="G3372" s="17" t="s">
        <v>25514</v>
      </c>
      <c r="H3372" s="17" t="s">
        <v>25515</v>
      </c>
      <c r="I3372" s="17" t="s">
        <v>86</v>
      </c>
      <c r="J3372" s="15" t="s">
        <v>25516</v>
      </c>
      <c r="K3372" s="15" t="s">
        <v>7455</v>
      </c>
      <c r="L3372" s="18" t="s">
        <v>25517</v>
      </c>
      <c r="M3372" s="15" t="s">
        <v>25396</v>
      </c>
      <c r="N3372" s="15" t="s">
        <v>25397</v>
      </c>
      <c r="O3372" s="16">
        <v>510</v>
      </c>
      <c r="P3372" s="15" t="s">
        <v>118</v>
      </c>
      <c r="Q3372" s="15">
        <v>20000</v>
      </c>
      <c r="R3372" s="15">
        <v>97600</v>
      </c>
      <c r="S3372" s="15">
        <v>117600</v>
      </c>
      <c r="T3372" s="15">
        <v>0.12</v>
      </c>
      <c r="U3372" s="15" t="s">
        <v>18717</v>
      </c>
      <c r="V3372" s="15" t="s">
        <v>76</v>
      </c>
      <c r="W3372" s="16">
        <v>1</v>
      </c>
      <c r="X3372" s="16">
        <v>1</v>
      </c>
      <c r="Y3372" s="15">
        <v>5863</v>
      </c>
      <c r="Z3372" s="15">
        <v>0.13500000000000001</v>
      </c>
      <c r="AA3372" s="15" t="s">
        <v>25398</v>
      </c>
      <c r="AB3372" s="15" t="s">
        <v>25399</v>
      </c>
      <c r="AC3372" s="15">
        <v>99500</v>
      </c>
      <c r="AD3372" s="26">
        <v>37778</v>
      </c>
      <c r="AE3372" s="15" t="s">
        <v>147</v>
      </c>
      <c r="AF3372" s="15" t="s">
        <v>25518</v>
      </c>
      <c r="AG3372" s="16">
        <v>1</v>
      </c>
      <c r="AH3372" s="15" t="s">
        <v>25519</v>
      </c>
      <c r="AI3372" s="15" t="s">
        <v>78</v>
      </c>
      <c r="AJ3372" s="15">
        <v>5862.6464843800004</v>
      </c>
      <c r="AK3372" s="15">
        <v>393.86773403799998</v>
      </c>
      <c r="AL3372" s="15">
        <v>3107691.7304699998</v>
      </c>
      <c r="AM3372" s="15">
        <v>1413129.3723200001</v>
      </c>
      <c r="AN3372" s="19">
        <v>20000</v>
      </c>
      <c r="AO3372" s="19">
        <v>99000</v>
      </c>
      <c r="AP3372" s="19">
        <v>0</v>
      </c>
      <c r="AQ3372" s="19">
        <v>0</v>
      </c>
      <c r="AR3372" s="34">
        <v>119000</v>
      </c>
      <c r="AS3372" s="34">
        <v>45000</v>
      </c>
      <c r="AT3372" s="34">
        <v>3000</v>
      </c>
      <c r="AU3372" s="34">
        <v>25900</v>
      </c>
      <c r="AV3372" s="34">
        <v>0</v>
      </c>
      <c r="AW3372" s="35">
        <v>73900</v>
      </c>
      <c r="AX3372" s="34">
        <v>45100</v>
      </c>
      <c r="AY3372" s="36">
        <v>1.3258000000000001</v>
      </c>
      <c r="AZ3372" s="36">
        <v>2.0265</v>
      </c>
      <c r="BA3372" s="22"/>
      <c r="BB3372" s="19">
        <v>1190</v>
      </c>
      <c r="BC3372" s="34">
        <v>597.93580000000009</v>
      </c>
      <c r="BD3372" s="34">
        <v>913.95150000000001</v>
      </c>
      <c r="BE3372" s="38">
        <v>3.4819999999999997E-2</v>
      </c>
      <c r="BF3372" s="38">
        <v>3.4819999999999997E-2</v>
      </c>
      <c r="BG3372" s="34">
        <v>20.820124556</v>
      </c>
      <c r="BH3372" s="34">
        <v>31.823791229999998</v>
      </c>
      <c r="BI3372" s="34">
        <v>577.11567544400009</v>
      </c>
      <c r="BJ3372" s="34">
        <v>882.12770877000003</v>
      </c>
      <c r="BK3372" s="34">
        <v>0</v>
      </c>
      <c r="BL3372" s="34">
        <v>0</v>
      </c>
      <c r="BM3372" s="34">
        <v>0</v>
      </c>
      <c r="BN3372" s="39">
        <v>577.11567544400009</v>
      </c>
      <c r="BO3372" s="39">
        <v>882.12770877000003</v>
      </c>
      <c r="BP3372" s="39">
        <v>305.01203332599994</v>
      </c>
    </row>
    <row r="3373" spans="1:68" s="25" customFormat="1" ht="14.25" x14ac:dyDescent="0.2">
      <c r="A3373" s="14">
        <v>2431</v>
      </c>
      <c r="B3373" s="40"/>
      <c r="C3373" s="15"/>
      <c r="D3373" s="16">
        <v>19139</v>
      </c>
      <c r="E3373" s="15" t="s">
        <v>25520</v>
      </c>
      <c r="F3373" s="15" t="s">
        <v>25521</v>
      </c>
      <c r="G3373" s="17" t="s">
        <v>25522</v>
      </c>
      <c r="H3373" s="17" t="s">
        <v>25523</v>
      </c>
      <c r="I3373" s="17" t="s">
        <v>86</v>
      </c>
      <c r="J3373" s="15" t="s">
        <v>25524</v>
      </c>
      <c r="K3373" s="15" t="s">
        <v>13688</v>
      </c>
      <c r="L3373" s="18" t="s">
        <v>25525</v>
      </c>
      <c r="M3373" s="15" t="s">
        <v>25396</v>
      </c>
      <c r="N3373" s="15" t="s">
        <v>25397</v>
      </c>
      <c r="O3373" s="16">
        <v>510</v>
      </c>
      <c r="P3373" s="15" t="s">
        <v>118</v>
      </c>
      <c r="Q3373" s="15">
        <v>20000</v>
      </c>
      <c r="R3373" s="15">
        <v>104700</v>
      </c>
      <c r="S3373" s="15">
        <v>124700</v>
      </c>
      <c r="T3373" s="15">
        <v>0.1</v>
      </c>
      <c r="U3373" s="15" t="s">
        <v>18717</v>
      </c>
      <c r="V3373" s="15" t="s">
        <v>76</v>
      </c>
      <c r="W3373" s="16">
        <v>1</v>
      </c>
      <c r="X3373" s="16">
        <v>1</v>
      </c>
      <c r="Y3373" s="15">
        <v>4188</v>
      </c>
      <c r="Z3373" s="15">
        <v>9.6000000000000002E-2</v>
      </c>
      <c r="AA3373" s="15" t="s">
        <v>25398</v>
      </c>
      <c r="AB3373" s="15" t="s">
        <v>25399</v>
      </c>
      <c r="AC3373" s="15">
        <v>114000</v>
      </c>
      <c r="AD3373" s="26">
        <v>38168</v>
      </c>
      <c r="AE3373" s="15" t="s">
        <v>298</v>
      </c>
      <c r="AF3373" s="15" t="s">
        <v>25526</v>
      </c>
      <c r="AG3373" s="16">
        <v>1</v>
      </c>
      <c r="AH3373" s="15" t="s">
        <v>25527</v>
      </c>
      <c r="AI3373" s="15" t="s">
        <v>78</v>
      </c>
      <c r="AJ3373" s="15">
        <v>4187.5534668</v>
      </c>
      <c r="AK3373" s="15">
        <v>356.38241317299997</v>
      </c>
      <c r="AL3373" s="15">
        <v>3107650.81635</v>
      </c>
      <c r="AM3373" s="15">
        <v>1413150.43071</v>
      </c>
      <c r="AN3373" s="19">
        <v>20000</v>
      </c>
      <c r="AO3373" s="19">
        <v>104800</v>
      </c>
      <c r="AP3373" s="19">
        <v>0</v>
      </c>
      <c r="AQ3373" s="19">
        <v>0</v>
      </c>
      <c r="AR3373" s="34">
        <v>124800</v>
      </c>
      <c r="AS3373" s="34">
        <v>45000</v>
      </c>
      <c r="AT3373" s="34">
        <v>3000</v>
      </c>
      <c r="AU3373" s="34">
        <v>27930</v>
      </c>
      <c r="AV3373" s="34">
        <v>0</v>
      </c>
      <c r="AW3373" s="35">
        <v>75930</v>
      </c>
      <c r="AX3373" s="34">
        <v>48870</v>
      </c>
      <c r="AY3373" s="36">
        <v>1.3258000000000001</v>
      </c>
      <c r="AZ3373" s="36">
        <v>2.0265</v>
      </c>
      <c r="BA3373" s="22"/>
      <c r="BB3373" s="19">
        <v>1248</v>
      </c>
      <c r="BC3373" s="34">
        <v>647.91845999999998</v>
      </c>
      <c r="BD3373" s="34">
        <v>990.35055</v>
      </c>
      <c r="BE3373" s="38">
        <v>3.4819999999999997E-2</v>
      </c>
      <c r="BF3373" s="38">
        <v>3.4819999999999997E-2</v>
      </c>
      <c r="BG3373" s="34">
        <v>22.560520777199997</v>
      </c>
      <c r="BH3373" s="34">
        <v>34.484006150999996</v>
      </c>
      <c r="BI3373" s="34">
        <v>625.35793922280004</v>
      </c>
      <c r="BJ3373" s="34">
        <v>955.86654384899998</v>
      </c>
      <c r="BK3373" s="34">
        <v>0</v>
      </c>
      <c r="BL3373" s="34">
        <v>0</v>
      </c>
      <c r="BM3373" s="34">
        <v>0</v>
      </c>
      <c r="BN3373" s="39">
        <v>625.35793922280004</v>
      </c>
      <c r="BO3373" s="39">
        <v>955.86654384899998</v>
      </c>
      <c r="BP3373" s="39">
        <v>330.50860462619994</v>
      </c>
    </row>
    <row r="3374" spans="1:68" s="25" customFormat="1" ht="25.5" x14ac:dyDescent="0.2">
      <c r="A3374" s="14">
        <v>2432</v>
      </c>
      <c r="B3374" s="40"/>
      <c r="C3374" s="15"/>
      <c r="D3374" s="16">
        <v>8519</v>
      </c>
      <c r="E3374" s="15" t="s">
        <v>25528</v>
      </c>
      <c r="F3374" s="15" t="s">
        <v>25529</v>
      </c>
      <c r="G3374" s="17" t="s">
        <v>25530</v>
      </c>
      <c r="H3374" s="17" t="s">
        <v>25531</v>
      </c>
      <c r="I3374" s="17" t="s">
        <v>88</v>
      </c>
      <c r="J3374" s="15" t="s">
        <v>25532</v>
      </c>
      <c r="K3374" s="15" t="s">
        <v>4547</v>
      </c>
      <c r="L3374" s="18" t="s">
        <v>25533</v>
      </c>
      <c r="M3374" s="15" t="s">
        <v>25396</v>
      </c>
      <c r="N3374" s="15" t="s">
        <v>25397</v>
      </c>
      <c r="O3374" s="16">
        <v>510</v>
      </c>
      <c r="P3374" s="15" t="s">
        <v>118</v>
      </c>
      <c r="Q3374" s="15">
        <v>20000</v>
      </c>
      <c r="R3374" s="15">
        <v>84800</v>
      </c>
      <c r="S3374" s="15">
        <v>104800</v>
      </c>
      <c r="T3374" s="15">
        <v>0.09</v>
      </c>
      <c r="U3374" s="15" t="s">
        <v>18717</v>
      </c>
      <c r="V3374" s="15" t="s">
        <v>76</v>
      </c>
      <c r="W3374" s="16">
        <v>1</v>
      </c>
      <c r="X3374" s="16">
        <v>1</v>
      </c>
      <c r="Y3374" s="15">
        <v>4270</v>
      </c>
      <c r="Z3374" s="15">
        <v>9.8000000000000004E-2</v>
      </c>
      <c r="AA3374" s="15" t="s">
        <v>25398</v>
      </c>
      <c r="AB3374" s="15" t="s">
        <v>25399</v>
      </c>
      <c r="AC3374" s="15">
        <v>88000</v>
      </c>
      <c r="AD3374" s="26">
        <v>38162</v>
      </c>
      <c r="AE3374" s="15" t="s">
        <v>353</v>
      </c>
      <c r="AF3374" s="15" t="s">
        <v>25534</v>
      </c>
      <c r="AG3374" s="16">
        <v>1</v>
      </c>
      <c r="AH3374" s="15" t="s">
        <v>25535</v>
      </c>
      <c r="AI3374" s="15" t="s">
        <v>78</v>
      </c>
      <c r="AJ3374" s="15">
        <v>4269.6838378900002</v>
      </c>
      <c r="AK3374" s="15">
        <v>311.768443574</v>
      </c>
      <c r="AL3374" s="15">
        <v>3107613.4341199999</v>
      </c>
      <c r="AM3374" s="15">
        <v>1413154.3127900001</v>
      </c>
      <c r="AN3374" s="19">
        <v>20000</v>
      </c>
      <c r="AO3374" s="19">
        <v>84900</v>
      </c>
      <c r="AP3374" s="19">
        <v>0</v>
      </c>
      <c r="AQ3374" s="19">
        <v>0</v>
      </c>
      <c r="AR3374" s="34">
        <v>104900</v>
      </c>
      <c r="AS3374" s="34">
        <v>0</v>
      </c>
      <c r="AT3374" s="34">
        <v>3000</v>
      </c>
      <c r="AU3374" s="34">
        <v>0</v>
      </c>
      <c r="AV3374" s="34">
        <v>0</v>
      </c>
      <c r="AW3374" s="35">
        <v>3000</v>
      </c>
      <c r="AX3374" s="34">
        <v>101900</v>
      </c>
      <c r="AY3374" s="36">
        <v>1.3258000000000001</v>
      </c>
      <c r="AZ3374" s="36">
        <v>2.0265</v>
      </c>
      <c r="BA3374" s="22"/>
      <c r="BB3374" s="19">
        <v>2098</v>
      </c>
      <c r="BC3374" s="34">
        <v>1350.9902000000002</v>
      </c>
      <c r="BD3374" s="34">
        <v>2065.0034999999998</v>
      </c>
      <c r="BE3374" s="38">
        <v>3.4819999999999997E-2</v>
      </c>
      <c r="BF3374" s="38">
        <v>3.4819999999999997E-2</v>
      </c>
      <c r="BG3374" s="34">
        <v>0</v>
      </c>
      <c r="BH3374" s="34">
        <v>0</v>
      </c>
      <c r="BI3374" s="34">
        <v>1350.9902000000002</v>
      </c>
      <c r="BJ3374" s="34">
        <v>2065.0034999999998</v>
      </c>
      <c r="BK3374" s="34">
        <v>0</v>
      </c>
      <c r="BL3374" s="34">
        <v>27.798499999999876</v>
      </c>
      <c r="BM3374" s="34">
        <v>27.798499999999876</v>
      </c>
      <c r="BN3374" s="39">
        <v>1350.9902000000002</v>
      </c>
      <c r="BO3374" s="39">
        <v>2037.2049999999999</v>
      </c>
      <c r="BP3374" s="39">
        <v>686.21479999999974</v>
      </c>
    </row>
    <row r="3375" spans="1:68" s="25" customFormat="1" ht="14.25" x14ac:dyDescent="0.2">
      <c r="A3375" s="14">
        <v>2433</v>
      </c>
      <c r="B3375" s="40"/>
      <c r="C3375" s="15" t="s">
        <v>25536</v>
      </c>
      <c r="D3375" s="16">
        <v>2608</v>
      </c>
      <c r="E3375" s="15" t="s">
        <v>25537</v>
      </c>
      <c r="F3375" s="15" t="s">
        <v>25536</v>
      </c>
      <c r="G3375" s="17" t="s">
        <v>25538</v>
      </c>
      <c r="H3375" s="17" t="s">
        <v>25539</v>
      </c>
      <c r="I3375" s="17" t="s">
        <v>86</v>
      </c>
      <c r="J3375" s="15" t="s">
        <v>25540</v>
      </c>
      <c r="K3375" s="15" t="s">
        <v>15558</v>
      </c>
      <c r="L3375" s="18" t="s">
        <v>25541</v>
      </c>
      <c r="M3375" s="15" t="s">
        <v>25396</v>
      </c>
      <c r="N3375" s="15" t="s">
        <v>25397</v>
      </c>
      <c r="O3375" s="16">
        <v>510</v>
      </c>
      <c r="P3375" s="15" t="s">
        <v>118</v>
      </c>
      <c r="Q3375" s="15">
        <v>20000</v>
      </c>
      <c r="R3375" s="15">
        <v>96600</v>
      </c>
      <c r="S3375" s="15">
        <v>116600</v>
      </c>
      <c r="T3375" s="15">
        <v>0.1</v>
      </c>
      <c r="U3375" s="15" t="s">
        <v>18717</v>
      </c>
      <c r="V3375" s="15" t="s">
        <v>76</v>
      </c>
      <c r="W3375" s="16">
        <v>1</v>
      </c>
      <c r="X3375" s="16">
        <v>1</v>
      </c>
      <c r="Y3375" s="15">
        <v>4267</v>
      </c>
      <c r="Z3375" s="15">
        <v>9.8000000000000004E-2</v>
      </c>
      <c r="AA3375" s="15" t="s">
        <v>25398</v>
      </c>
      <c r="AB3375" s="15" t="s">
        <v>25399</v>
      </c>
      <c r="AC3375" s="15">
        <v>97000</v>
      </c>
      <c r="AD3375" s="26">
        <v>37907</v>
      </c>
      <c r="AE3375" s="15" t="s">
        <v>147</v>
      </c>
      <c r="AF3375" s="15" t="s">
        <v>25202</v>
      </c>
      <c r="AG3375" s="16">
        <v>1</v>
      </c>
      <c r="AH3375" s="15" t="s">
        <v>25542</v>
      </c>
      <c r="AI3375" s="15" t="s">
        <v>78</v>
      </c>
      <c r="AJ3375" s="15">
        <v>4267.4362793</v>
      </c>
      <c r="AK3375" s="15">
        <v>347.64486164700003</v>
      </c>
      <c r="AL3375" s="15">
        <v>3107580.5615300001</v>
      </c>
      <c r="AM3375" s="15">
        <v>1413149.6207600001</v>
      </c>
      <c r="AN3375" s="19">
        <v>20000</v>
      </c>
      <c r="AO3375" s="19">
        <v>98000</v>
      </c>
      <c r="AP3375" s="19">
        <v>0</v>
      </c>
      <c r="AQ3375" s="19">
        <v>0</v>
      </c>
      <c r="AR3375" s="34">
        <v>118000</v>
      </c>
      <c r="AS3375" s="34">
        <v>45000</v>
      </c>
      <c r="AT3375" s="34">
        <v>3000</v>
      </c>
      <c r="AU3375" s="34">
        <v>25550</v>
      </c>
      <c r="AV3375" s="34">
        <v>0</v>
      </c>
      <c r="AW3375" s="35">
        <v>73550</v>
      </c>
      <c r="AX3375" s="34">
        <v>44450</v>
      </c>
      <c r="AY3375" s="36">
        <v>1.3258000000000001</v>
      </c>
      <c r="AZ3375" s="36">
        <v>2.0265</v>
      </c>
      <c r="BA3375" s="22"/>
      <c r="BB3375" s="19">
        <v>1180</v>
      </c>
      <c r="BC3375" s="34">
        <v>589.31810000000007</v>
      </c>
      <c r="BD3375" s="34">
        <v>900.77924999999993</v>
      </c>
      <c r="BE3375" s="38">
        <v>3.4819999999999997E-2</v>
      </c>
      <c r="BF3375" s="38">
        <v>3.4819999999999997E-2</v>
      </c>
      <c r="BG3375" s="34">
        <v>20.520056241999999</v>
      </c>
      <c r="BH3375" s="34">
        <v>31.365133484999994</v>
      </c>
      <c r="BI3375" s="34">
        <v>568.79804375800006</v>
      </c>
      <c r="BJ3375" s="34">
        <v>869.41411651499993</v>
      </c>
      <c r="BK3375" s="34">
        <v>0</v>
      </c>
      <c r="BL3375" s="34">
        <v>0</v>
      </c>
      <c r="BM3375" s="34">
        <v>0</v>
      </c>
      <c r="BN3375" s="39">
        <v>568.79804375800006</v>
      </c>
      <c r="BO3375" s="39">
        <v>869.41411651499993</v>
      </c>
      <c r="BP3375" s="39">
        <v>300.61607275699987</v>
      </c>
    </row>
    <row r="3376" spans="1:68" s="25" customFormat="1" ht="14.25" x14ac:dyDescent="0.2">
      <c r="A3376" s="14">
        <v>2434</v>
      </c>
      <c r="B3376" s="40"/>
      <c r="C3376" s="15" t="s">
        <v>176</v>
      </c>
      <c r="D3376" s="16">
        <v>27842</v>
      </c>
      <c r="E3376" s="15" t="s">
        <v>25543</v>
      </c>
      <c r="F3376" s="15" t="s">
        <v>25544</v>
      </c>
      <c r="G3376" s="17" t="s">
        <v>25545</v>
      </c>
      <c r="H3376" s="17" t="s">
        <v>25546</v>
      </c>
      <c r="I3376" s="17" t="s">
        <v>86</v>
      </c>
      <c r="J3376" s="15" t="s">
        <v>25547</v>
      </c>
      <c r="K3376" s="15" t="s">
        <v>86</v>
      </c>
      <c r="L3376" s="18" t="s">
        <v>25548</v>
      </c>
      <c r="M3376" s="15" t="s">
        <v>25396</v>
      </c>
      <c r="N3376" s="15" t="s">
        <v>25397</v>
      </c>
      <c r="O3376" s="16">
        <v>510</v>
      </c>
      <c r="P3376" s="15" t="s">
        <v>118</v>
      </c>
      <c r="Q3376" s="15">
        <v>20000</v>
      </c>
      <c r="R3376" s="15">
        <v>113700</v>
      </c>
      <c r="S3376" s="15">
        <v>133700</v>
      </c>
      <c r="T3376" s="15">
        <v>0.11</v>
      </c>
      <c r="U3376" s="15" t="s">
        <v>18717</v>
      </c>
      <c r="V3376" s="15" t="s">
        <v>76</v>
      </c>
      <c r="W3376" s="16">
        <v>1</v>
      </c>
      <c r="X3376" s="16">
        <v>1</v>
      </c>
      <c r="Y3376" s="15">
        <v>4881</v>
      </c>
      <c r="Z3376" s="15">
        <v>0.112</v>
      </c>
      <c r="AA3376" s="15" t="s">
        <v>25398</v>
      </c>
      <c r="AB3376" s="15" t="s">
        <v>25399</v>
      </c>
      <c r="AC3376" s="15">
        <v>119950</v>
      </c>
      <c r="AD3376" s="26">
        <v>38338</v>
      </c>
      <c r="AE3376" s="15" t="s">
        <v>119</v>
      </c>
      <c r="AF3376" s="15" t="s">
        <v>119</v>
      </c>
      <c r="AG3376" s="16">
        <v>1</v>
      </c>
      <c r="AH3376" s="15" t="s">
        <v>25549</v>
      </c>
      <c r="AI3376" s="15" t="s">
        <v>78</v>
      </c>
      <c r="AJ3376" s="15">
        <v>4881.1931152300003</v>
      </c>
      <c r="AK3376" s="15">
        <v>406.22467211499998</v>
      </c>
      <c r="AL3376" s="15">
        <v>3107549.29244</v>
      </c>
      <c r="AM3376" s="15">
        <v>1413144.1978</v>
      </c>
      <c r="AN3376" s="19">
        <v>20000</v>
      </c>
      <c r="AO3376" s="19">
        <v>113800</v>
      </c>
      <c r="AP3376" s="19">
        <v>0</v>
      </c>
      <c r="AQ3376" s="19">
        <v>0</v>
      </c>
      <c r="AR3376" s="34">
        <v>133800</v>
      </c>
      <c r="AS3376" s="34">
        <v>0</v>
      </c>
      <c r="AT3376" s="34">
        <v>3000</v>
      </c>
      <c r="AU3376" s="34">
        <v>0</v>
      </c>
      <c r="AV3376" s="34">
        <v>0</v>
      </c>
      <c r="AW3376" s="35">
        <v>3000</v>
      </c>
      <c r="AX3376" s="34">
        <v>130800</v>
      </c>
      <c r="AY3376" s="36">
        <v>1.3258000000000001</v>
      </c>
      <c r="AZ3376" s="36">
        <v>2.0265</v>
      </c>
      <c r="BA3376" s="22"/>
      <c r="BB3376" s="19">
        <v>2676</v>
      </c>
      <c r="BC3376" s="34">
        <v>1734.1464000000001</v>
      </c>
      <c r="BD3376" s="34">
        <v>2650.6619999999998</v>
      </c>
      <c r="BE3376" s="38">
        <v>3.4819999999999997E-2</v>
      </c>
      <c r="BF3376" s="38">
        <v>3.4819999999999997E-2</v>
      </c>
      <c r="BG3376" s="34">
        <v>0</v>
      </c>
      <c r="BH3376" s="34">
        <v>0</v>
      </c>
      <c r="BI3376" s="34">
        <v>1734.1464000000001</v>
      </c>
      <c r="BJ3376" s="34">
        <v>2650.6619999999998</v>
      </c>
      <c r="BK3376" s="34">
        <v>0</v>
      </c>
      <c r="BL3376" s="34">
        <v>35.45699999999988</v>
      </c>
      <c r="BM3376" s="34">
        <v>35.45699999999988</v>
      </c>
      <c r="BN3376" s="39">
        <v>1734.1464000000001</v>
      </c>
      <c r="BO3376" s="39">
        <v>2615.2049999999999</v>
      </c>
      <c r="BP3376" s="39">
        <v>881.05859999999984</v>
      </c>
    </row>
    <row r="3377" spans="1:68" s="25" customFormat="1" ht="14.25" x14ac:dyDescent="0.2">
      <c r="A3377" s="14">
        <v>2435</v>
      </c>
      <c r="B3377" s="40"/>
      <c r="C3377" s="15"/>
      <c r="D3377" s="16">
        <v>611</v>
      </c>
      <c r="E3377" s="15" t="s">
        <v>25550</v>
      </c>
      <c r="F3377" s="15" t="s">
        <v>25551</v>
      </c>
      <c r="G3377" s="17" t="s">
        <v>25552</v>
      </c>
      <c r="H3377" s="17" t="s">
        <v>25553</v>
      </c>
      <c r="I3377" s="17" t="s">
        <v>86</v>
      </c>
      <c r="J3377" s="15" t="s">
        <v>25554</v>
      </c>
      <c r="K3377" s="15" t="s">
        <v>8515</v>
      </c>
      <c r="L3377" s="18" t="s">
        <v>25555</v>
      </c>
      <c r="M3377" s="15" t="s">
        <v>25396</v>
      </c>
      <c r="N3377" s="15" t="s">
        <v>25397</v>
      </c>
      <c r="O3377" s="16">
        <v>510</v>
      </c>
      <c r="P3377" s="15" t="s">
        <v>118</v>
      </c>
      <c r="Q3377" s="15">
        <v>20000</v>
      </c>
      <c r="R3377" s="15">
        <v>85200</v>
      </c>
      <c r="S3377" s="15">
        <v>105200</v>
      </c>
      <c r="T3377" s="15">
        <v>0.08</v>
      </c>
      <c r="U3377" s="15" t="s">
        <v>18717</v>
      </c>
      <c r="V3377" s="15" t="s">
        <v>76</v>
      </c>
      <c r="W3377" s="16">
        <v>1</v>
      </c>
      <c r="X3377" s="16">
        <v>0</v>
      </c>
      <c r="Y3377" s="15">
        <v>3932</v>
      </c>
      <c r="Z3377" s="15">
        <v>0.09</v>
      </c>
      <c r="AA3377" s="15" t="s">
        <v>25398</v>
      </c>
      <c r="AB3377" s="15" t="s">
        <v>25399</v>
      </c>
      <c r="AC3377" s="15">
        <v>0</v>
      </c>
      <c r="AD3377" s="15"/>
      <c r="AE3377" s="15" t="s">
        <v>353</v>
      </c>
      <c r="AF3377" s="15" t="s">
        <v>25556</v>
      </c>
      <c r="AG3377" s="16">
        <v>1</v>
      </c>
      <c r="AH3377" s="15" t="s">
        <v>25557</v>
      </c>
      <c r="AI3377" s="15" t="s">
        <v>78</v>
      </c>
      <c r="AJ3377" s="15">
        <v>3932.2192382799999</v>
      </c>
      <c r="AK3377" s="15">
        <v>286.47718929899997</v>
      </c>
      <c r="AL3377" s="15">
        <v>3107548.63209</v>
      </c>
      <c r="AM3377" s="15">
        <v>1413070.77764</v>
      </c>
      <c r="AN3377" s="19">
        <v>20000</v>
      </c>
      <c r="AO3377" s="19">
        <v>85300</v>
      </c>
      <c r="AP3377" s="19">
        <v>0</v>
      </c>
      <c r="AQ3377" s="19">
        <v>0</v>
      </c>
      <c r="AR3377" s="34">
        <v>105300</v>
      </c>
      <c r="AS3377" s="34">
        <v>45000</v>
      </c>
      <c r="AT3377" s="34">
        <v>0</v>
      </c>
      <c r="AU3377" s="34">
        <v>21105</v>
      </c>
      <c r="AV3377" s="34">
        <v>0</v>
      </c>
      <c r="AW3377" s="35">
        <v>66105</v>
      </c>
      <c r="AX3377" s="34">
        <v>39195</v>
      </c>
      <c r="AY3377" s="36">
        <v>1.3258000000000001</v>
      </c>
      <c r="AZ3377" s="36">
        <v>2.0265</v>
      </c>
      <c r="BA3377" s="22"/>
      <c r="BB3377" s="19">
        <v>1053</v>
      </c>
      <c r="BC3377" s="34">
        <v>519.64731000000006</v>
      </c>
      <c r="BD3377" s="34">
        <v>794.28667499999995</v>
      </c>
      <c r="BE3377" s="38">
        <v>3.4819999999999997E-2</v>
      </c>
      <c r="BF3377" s="38">
        <v>3.4819999999999997E-2</v>
      </c>
      <c r="BG3377" s="34">
        <v>18.094119334200002</v>
      </c>
      <c r="BH3377" s="34">
        <v>27.657062023499996</v>
      </c>
      <c r="BI3377" s="34">
        <v>501.55319066580006</v>
      </c>
      <c r="BJ3377" s="34">
        <v>766.62961297649997</v>
      </c>
      <c r="BK3377" s="34">
        <v>0</v>
      </c>
      <c r="BL3377" s="34">
        <v>0</v>
      </c>
      <c r="BM3377" s="34">
        <v>0</v>
      </c>
      <c r="BN3377" s="39">
        <v>501.55319066580006</v>
      </c>
      <c r="BO3377" s="39">
        <v>766.62961297649997</v>
      </c>
      <c r="BP3377" s="39">
        <v>265.07642231069991</v>
      </c>
    </row>
    <row r="3378" spans="1:68" s="25" customFormat="1" ht="14.25" x14ac:dyDescent="0.2">
      <c r="A3378" s="14">
        <v>2436</v>
      </c>
      <c r="B3378" s="40"/>
      <c r="C3378" s="15"/>
      <c r="D3378" s="16">
        <v>30622</v>
      </c>
      <c r="E3378" s="15" t="s">
        <v>25558</v>
      </c>
      <c r="F3378" s="15" t="s">
        <v>25559</v>
      </c>
      <c r="G3378" s="17" t="s">
        <v>25560</v>
      </c>
      <c r="H3378" s="17" t="s">
        <v>25561</v>
      </c>
      <c r="I3378" s="17" t="s">
        <v>88</v>
      </c>
      <c r="J3378" s="15" t="s">
        <v>25562</v>
      </c>
      <c r="K3378" s="15" t="s">
        <v>1169</v>
      </c>
      <c r="L3378" s="18" t="s">
        <v>25563</v>
      </c>
      <c r="M3378" s="15" t="s">
        <v>25396</v>
      </c>
      <c r="N3378" s="15" t="s">
        <v>25397</v>
      </c>
      <c r="O3378" s="16">
        <v>510</v>
      </c>
      <c r="P3378" s="15" t="s">
        <v>118</v>
      </c>
      <c r="Q3378" s="15">
        <v>20000</v>
      </c>
      <c r="R3378" s="15">
        <v>124900</v>
      </c>
      <c r="S3378" s="15">
        <v>144900</v>
      </c>
      <c r="T3378" s="15">
        <v>0.08</v>
      </c>
      <c r="U3378" s="15" t="s">
        <v>18717</v>
      </c>
      <c r="V3378" s="15" t="s">
        <v>76</v>
      </c>
      <c r="W3378" s="16">
        <v>1</v>
      </c>
      <c r="X3378" s="16">
        <v>1</v>
      </c>
      <c r="Y3378" s="15">
        <v>3684</v>
      </c>
      <c r="Z3378" s="15">
        <v>8.5000000000000006E-2</v>
      </c>
      <c r="AA3378" s="15" t="s">
        <v>25398</v>
      </c>
      <c r="AB3378" s="15" t="s">
        <v>25399</v>
      </c>
      <c r="AC3378" s="15">
        <v>120500</v>
      </c>
      <c r="AD3378" s="26">
        <v>38134</v>
      </c>
      <c r="AE3378" s="15" t="s">
        <v>119</v>
      </c>
      <c r="AF3378" s="15" t="s">
        <v>119</v>
      </c>
      <c r="AG3378" s="16">
        <v>1</v>
      </c>
      <c r="AH3378" s="15" t="s">
        <v>25564</v>
      </c>
      <c r="AI3378" s="15" t="s">
        <v>78</v>
      </c>
      <c r="AJ3378" s="15">
        <v>3683.9641113299999</v>
      </c>
      <c r="AK3378" s="15">
        <v>284.56378058000001</v>
      </c>
      <c r="AL3378" s="15">
        <v>3107550.8374200002</v>
      </c>
      <c r="AM3378" s="15">
        <v>1413035.9670500001</v>
      </c>
      <c r="AN3378" s="19">
        <v>20000</v>
      </c>
      <c r="AO3378" s="19">
        <v>125100</v>
      </c>
      <c r="AP3378" s="19">
        <v>0</v>
      </c>
      <c r="AQ3378" s="19">
        <v>0</v>
      </c>
      <c r="AR3378" s="34">
        <v>145100</v>
      </c>
      <c r="AS3378" s="34">
        <v>45000</v>
      </c>
      <c r="AT3378" s="34">
        <v>3000</v>
      </c>
      <c r="AU3378" s="34">
        <v>35035</v>
      </c>
      <c r="AV3378" s="34">
        <v>0</v>
      </c>
      <c r="AW3378" s="35">
        <v>83035</v>
      </c>
      <c r="AX3378" s="34">
        <v>62065</v>
      </c>
      <c r="AY3378" s="36">
        <v>1.3258000000000001</v>
      </c>
      <c r="AZ3378" s="36">
        <v>2.0265</v>
      </c>
      <c r="BA3378" s="22"/>
      <c r="BB3378" s="19">
        <v>1451</v>
      </c>
      <c r="BC3378" s="34">
        <v>822.85777000000007</v>
      </c>
      <c r="BD3378" s="34">
        <v>1257.7472249999998</v>
      </c>
      <c r="BE3378" s="38">
        <v>3.4819999999999997E-2</v>
      </c>
      <c r="BF3378" s="38">
        <v>3.4819999999999997E-2</v>
      </c>
      <c r="BG3378" s="34">
        <v>28.651907551400001</v>
      </c>
      <c r="BH3378" s="34">
        <v>43.794758374499992</v>
      </c>
      <c r="BI3378" s="34">
        <v>794.2058624486001</v>
      </c>
      <c r="BJ3378" s="34">
        <v>1213.9524666254999</v>
      </c>
      <c r="BK3378" s="34">
        <v>0</v>
      </c>
      <c r="BL3378" s="34">
        <v>0</v>
      </c>
      <c r="BM3378" s="34">
        <v>0</v>
      </c>
      <c r="BN3378" s="39">
        <v>794.2058624486001</v>
      </c>
      <c r="BO3378" s="39">
        <v>1213.9524666254999</v>
      </c>
      <c r="BP3378" s="39">
        <v>419.74660417689984</v>
      </c>
    </row>
    <row r="3379" spans="1:68" s="25" customFormat="1" ht="14.25" x14ac:dyDescent="0.2">
      <c r="A3379" s="14">
        <v>2437</v>
      </c>
      <c r="B3379" s="40"/>
      <c r="C3379" s="15" t="s">
        <v>907</v>
      </c>
      <c r="D3379" s="16">
        <v>21189</v>
      </c>
      <c r="E3379" s="15" t="s">
        <v>25565</v>
      </c>
      <c r="F3379" s="15" t="s">
        <v>25566</v>
      </c>
      <c r="G3379" s="17" t="s">
        <v>25567</v>
      </c>
      <c r="H3379" s="17" t="s">
        <v>25568</v>
      </c>
      <c r="I3379" s="17" t="s">
        <v>86</v>
      </c>
      <c r="J3379" s="15" t="s">
        <v>25569</v>
      </c>
      <c r="K3379" s="15" t="s">
        <v>350</v>
      </c>
      <c r="L3379" s="18" t="s">
        <v>25570</v>
      </c>
      <c r="M3379" s="15" t="s">
        <v>25396</v>
      </c>
      <c r="N3379" s="15" t="s">
        <v>25397</v>
      </c>
      <c r="O3379" s="16">
        <v>510</v>
      </c>
      <c r="P3379" s="15" t="s">
        <v>118</v>
      </c>
      <c r="Q3379" s="15">
        <v>20000</v>
      </c>
      <c r="R3379" s="15">
        <v>125400</v>
      </c>
      <c r="S3379" s="15">
        <v>145400</v>
      </c>
      <c r="T3379" s="15">
        <v>0.09</v>
      </c>
      <c r="U3379" s="15" t="s">
        <v>18717</v>
      </c>
      <c r="V3379" s="15" t="s">
        <v>76</v>
      </c>
      <c r="W3379" s="16">
        <v>1</v>
      </c>
      <c r="X3379" s="16">
        <v>1</v>
      </c>
      <c r="Y3379" s="15">
        <v>3939</v>
      </c>
      <c r="Z3379" s="15">
        <v>0.09</v>
      </c>
      <c r="AA3379" s="15" t="s">
        <v>25398</v>
      </c>
      <c r="AB3379" s="15" t="s">
        <v>25399</v>
      </c>
      <c r="AC3379" s="15">
        <v>133500</v>
      </c>
      <c r="AD3379" s="26">
        <v>41969</v>
      </c>
      <c r="AE3379" s="15" t="s">
        <v>353</v>
      </c>
      <c r="AF3379" s="15" t="s">
        <v>25571</v>
      </c>
      <c r="AG3379" s="16">
        <v>1</v>
      </c>
      <c r="AH3379" s="15" t="s">
        <v>25572</v>
      </c>
      <c r="AI3379" s="15" t="s">
        <v>78</v>
      </c>
      <c r="AJ3379" s="15">
        <v>3939.0871582</v>
      </c>
      <c r="AK3379" s="15">
        <v>313.36392943800001</v>
      </c>
      <c r="AL3379" s="15">
        <v>3107553.4571000002</v>
      </c>
      <c r="AM3379" s="15">
        <v>1413003.8613499999</v>
      </c>
      <c r="AN3379" s="19">
        <v>20000</v>
      </c>
      <c r="AO3379" s="19">
        <v>123300</v>
      </c>
      <c r="AP3379" s="19">
        <v>0</v>
      </c>
      <c r="AQ3379" s="19">
        <v>0</v>
      </c>
      <c r="AR3379" s="34">
        <v>143300</v>
      </c>
      <c r="AS3379" s="34">
        <v>0</v>
      </c>
      <c r="AT3379" s="34">
        <v>0</v>
      </c>
      <c r="AU3379" s="34">
        <v>0</v>
      </c>
      <c r="AV3379" s="34">
        <v>0</v>
      </c>
      <c r="AW3379" s="35">
        <v>0</v>
      </c>
      <c r="AX3379" s="34">
        <v>143300</v>
      </c>
      <c r="AY3379" s="36">
        <v>1.3258000000000001</v>
      </c>
      <c r="AZ3379" s="36">
        <v>2.0265</v>
      </c>
      <c r="BA3379" s="22"/>
      <c r="BB3379" s="19">
        <v>2866</v>
      </c>
      <c r="BC3379" s="34">
        <v>1899.8714000000002</v>
      </c>
      <c r="BD3379" s="34">
        <v>2903.9744999999998</v>
      </c>
      <c r="BE3379" s="38">
        <v>3.4819999999999997E-2</v>
      </c>
      <c r="BF3379" s="38">
        <v>3.4819999999999997E-2</v>
      </c>
      <c r="BG3379" s="34">
        <v>0</v>
      </c>
      <c r="BH3379" s="34">
        <v>0</v>
      </c>
      <c r="BI3379" s="34">
        <v>1899.8714000000002</v>
      </c>
      <c r="BJ3379" s="34">
        <v>2903.9744999999998</v>
      </c>
      <c r="BK3379" s="34">
        <v>0</v>
      </c>
      <c r="BL3379" s="34">
        <v>37.974499999999807</v>
      </c>
      <c r="BM3379" s="34">
        <v>37.974499999999807</v>
      </c>
      <c r="BN3379" s="39">
        <v>1899.8714000000002</v>
      </c>
      <c r="BO3379" s="39">
        <v>2866</v>
      </c>
      <c r="BP3379" s="39">
        <v>966.12859999999978</v>
      </c>
    </row>
    <row r="3380" spans="1:68" s="25" customFormat="1" ht="14.25" x14ac:dyDescent="0.2">
      <c r="A3380" s="14">
        <v>2438</v>
      </c>
      <c r="B3380" s="40"/>
      <c r="C3380" s="15" t="s">
        <v>150</v>
      </c>
      <c r="D3380" s="16">
        <v>35205</v>
      </c>
      <c r="E3380" s="15" t="s">
        <v>25573</v>
      </c>
      <c r="F3380" s="15" t="s">
        <v>25574</v>
      </c>
      <c r="G3380" s="17" t="s">
        <v>25575</v>
      </c>
      <c r="H3380" s="17" t="s">
        <v>25576</v>
      </c>
      <c r="I3380" s="17" t="s">
        <v>86</v>
      </c>
      <c r="J3380" s="15" t="s">
        <v>25577</v>
      </c>
      <c r="K3380" s="15" t="s">
        <v>86</v>
      </c>
      <c r="L3380" s="18" t="s">
        <v>25578</v>
      </c>
      <c r="M3380" s="15" t="s">
        <v>25396</v>
      </c>
      <c r="N3380" s="15" t="s">
        <v>25397</v>
      </c>
      <c r="O3380" s="16">
        <v>510</v>
      </c>
      <c r="P3380" s="15" t="s">
        <v>118</v>
      </c>
      <c r="Q3380" s="15">
        <v>20000</v>
      </c>
      <c r="R3380" s="15">
        <v>122300</v>
      </c>
      <c r="S3380" s="15">
        <v>142300</v>
      </c>
      <c r="T3380" s="15">
        <v>0.11</v>
      </c>
      <c r="U3380" s="15" t="s">
        <v>18717</v>
      </c>
      <c r="V3380" s="15" t="s">
        <v>76</v>
      </c>
      <c r="W3380" s="16">
        <v>1</v>
      </c>
      <c r="X3380" s="16">
        <v>1</v>
      </c>
      <c r="Y3380" s="15">
        <v>4376</v>
      </c>
      <c r="Z3380" s="15">
        <v>0.1</v>
      </c>
      <c r="AA3380" s="15" t="s">
        <v>25398</v>
      </c>
      <c r="AB3380" s="15" t="s">
        <v>25399</v>
      </c>
      <c r="AC3380" s="15">
        <v>150000</v>
      </c>
      <c r="AD3380" s="26">
        <v>42384</v>
      </c>
      <c r="AE3380" s="15" t="s">
        <v>298</v>
      </c>
      <c r="AF3380" s="15" t="s">
        <v>25579</v>
      </c>
      <c r="AG3380" s="16">
        <v>1</v>
      </c>
      <c r="AH3380" s="15" t="s">
        <v>25580</v>
      </c>
      <c r="AI3380" s="15" t="s">
        <v>78</v>
      </c>
      <c r="AJ3380" s="15">
        <v>4375.7534179699996</v>
      </c>
      <c r="AK3380" s="15">
        <v>354.83029098200001</v>
      </c>
      <c r="AL3380" s="15">
        <v>3107561.2209899998</v>
      </c>
      <c r="AM3380" s="15">
        <v>1412970.6442499999</v>
      </c>
      <c r="AN3380" s="19">
        <v>20000</v>
      </c>
      <c r="AO3380" s="19">
        <v>124100</v>
      </c>
      <c r="AP3380" s="19">
        <v>0</v>
      </c>
      <c r="AQ3380" s="19">
        <v>0</v>
      </c>
      <c r="AR3380" s="34">
        <v>144100</v>
      </c>
      <c r="AS3380" s="34">
        <v>45000</v>
      </c>
      <c r="AT3380" s="34">
        <v>3000</v>
      </c>
      <c r="AU3380" s="34">
        <v>34685</v>
      </c>
      <c r="AV3380" s="34">
        <v>0</v>
      </c>
      <c r="AW3380" s="35">
        <v>82685</v>
      </c>
      <c r="AX3380" s="34">
        <v>61415</v>
      </c>
      <c r="AY3380" s="36">
        <v>1.3258000000000001</v>
      </c>
      <c r="AZ3380" s="36">
        <v>2.0265</v>
      </c>
      <c r="BA3380" s="22"/>
      <c r="BB3380" s="19">
        <v>1441</v>
      </c>
      <c r="BC3380" s="34">
        <v>814.24007000000006</v>
      </c>
      <c r="BD3380" s="34">
        <v>1244.574975</v>
      </c>
      <c r="BE3380" s="38">
        <v>3.4819999999999997E-2</v>
      </c>
      <c r="BF3380" s="38">
        <v>3.4819999999999997E-2</v>
      </c>
      <c r="BG3380" s="34">
        <v>28.3518392374</v>
      </c>
      <c r="BH3380" s="34">
        <v>43.336100629499995</v>
      </c>
      <c r="BI3380" s="34">
        <v>785.88823076260007</v>
      </c>
      <c r="BJ3380" s="34">
        <v>1201.2388743705001</v>
      </c>
      <c r="BK3380" s="34">
        <v>0</v>
      </c>
      <c r="BL3380" s="34">
        <v>0</v>
      </c>
      <c r="BM3380" s="34">
        <v>0</v>
      </c>
      <c r="BN3380" s="39">
        <v>785.88823076260007</v>
      </c>
      <c r="BO3380" s="39">
        <v>1201.2388743705001</v>
      </c>
      <c r="BP3380" s="39">
        <v>415.3506436079</v>
      </c>
    </row>
    <row r="3381" spans="1:68" s="25" customFormat="1" ht="14.25" x14ac:dyDescent="0.2">
      <c r="A3381" s="14">
        <v>2439</v>
      </c>
      <c r="B3381" s="40"/>
      <c r="C3381" s="15"/>
      <c r="D3381" s="16">
        <v>10909</v>
      </c>
      <c r="E3381" s="15" t="s">
        <v>25581</v>
      </c>
      <c r="F3381" s="15" t="s">
        <v>25582</v>
      </c>
      <c r="G3381" s="17" t="s">
        <v>25583</v>
      </c>
      <c r="H3381" s="17" t="s">
        <v>25584</v>
      </c>
      <c r="I3381" s="17" t="s">
        <v>86</v>
      </c>
      <c r="J3381" s="15" t="s">
        <v>25585</v>
      </c>
      <c r="K3381" s="15" t="s">
        <v>3547</v>
      </c>
      <c r="L3381" s="18" t="s">
        <v>25586</v>
      </c>
      <c r="M3381" s="15" t="s">
        <v>25396</v>
      </c>
      <c r="N3381" s="15" t="s">
        <v>25397</v>
      </c>
      <c r="O3381" s="16">
        <v>510</v>
      </c>
      <c r="P3381" s="15" t="s">
        <v>118</v>
      </c>
      <c r="Q3381" s="15">
        <v>20000</v>
      </c>
      <c r="R3381" s="15">
        <v>95700</v>
      </c>
      <c r="S3381" s="15">
        <v>115700</v>
      </c>
      <c r="T3381" s="15">
        <v>0.08</v>
      </c>
      <c r="U3381" s="15" t="s">
        <v>18717</v>
      </c>
      <c r="V3381" s="15" t="s">
        <v>76</v>
      </c>
      <c r="W3381" s="16">
        <v>1</v>
      </c>
      <c r="X3381" s="16">
        <v>1</v>
      </c>
      <c r="Y3381" s="15">
        <v>3722</v>
      </c>
      <c r="Z3381" s="15">
        <v>8.5000000000000006E-2</v>
      </c>
      <c r="AA3381" s="15" t="s">
        <v>25398</v>
      </c>
      <c r="AB3381" s="15" t="s">
        <v>25399</v>
      </c>
      <c r="AC3381" s="15">
        <v>117000</v>
      </c>
      <c r="AD3381" s="26">
        <v>39974</v>
      </c>
      <c r="AE3381" s="15" t="s">
        <v>183</v>
      </c>
      <c r="AF3381" s="15" t="s">
        <v>24082</v>
      </c>
      <c r="AG3381" s="16">
        <v>1</v>
      </c>
      <c r="AH3381" s="15" t="s">
        <v>25587</v>
      </c>
      <c r="AI3381" s="15" t="s">
        <v>78</v>
      </c>
      <c r="AJ3381" s="15">
        <v>3722.08203125</v>
      </c>
      <c r="AK3381" s="15">
        <v>302.38382210999998</v>
      </c>
      <c r="AL3381" s="15">
        <v>3107629.2252199999</v>
      </c>
      <c r="AM3381" s="15">
        <v>1412975.4798399999</v>
      </c>
      <c r="AN3381" s="19">
        <v>20000</v>
      </c>
      <c r="AO3381" s="19">
        <v>97000</v>
      </c>
      <c r="AP3381" s="19">
        <v>0</v>
      </c>
      <c r="AQ3381" s="19">
        <v>0</v>
      </c>
      <c r="AR3381" s="34">
        <v>117000</v>
      </c>
      <c r="AS3381" s="34">
        <v>45000</v>
      </c>
      <c r="AT3381" s="34">
        <v>0</v>
      </c>
      <c r="AU3381" s="34">
        <v>25200</v>
      </c>
      <c r="AV3381" s="34">
        <v>0</v>
      </c>
      <c r="AW3381" s="35">
        <v>70200</v>
      </c>
      <c r="AX3381" s="34">
        <v>46800</v>
      </c>
      <c r="AY3381" s="36">
        <v>1.3258000000000001</v>
      </c>
      <c r="AZ3381" s="36">
        <v>2.0265</v>
      </c>
      <c r="BA3381" s="22"/>
      <c r="BB3381" s="19">
        <v>1170</v>
      </c>
      <c r="BC3381" s="34">
        <v>620.47440000000006</v>
      </c>
      <c r="BD3381" s="34">
        <v>948.40199999999993</v>
      </c>
      <c r="BE3381" s="38">
        <v>3.4819999999999997E-2</v>
      </c>
      <c r="BF3381" s="38">
        <v>3.4819999999999997E-2</v>
      </c>
      <c r="BG3381" s="34">
        <v>21.604918607999998</v>
      </c>
      <c r="BH3381" s="34">
        <v>33.023357639999993</v>
      </c>
      <c r="BI3381" s="34">
        <v>598.86948139200001</v>
      </c>
      <c r="BJ3381" s="34">
        <v>915.37864235999996</v>
      </c>
      <c r="BK3381" s="34">
        <v>0</v>
      </c>
      <c r="BL3381" s="34">
        <v>0</v>
      </c>
      <c r="BM3381" s="34">
        <v>0</v>
      </c>
      <c r="BN3381" s="39">
        <v>598.86948139200001</v>
      </c>
      <c r="BO3381" s="39">
        <v>915.37864235999996</v>
      </c>
      <c r="BP3381" s="39">
        <v>316.50916096799995</v>
      </c>
    </row>
    <row r="3382" spans="1:68" s="25" customFormat="1" ht="14.25" x14ac:dyDescent="0.2">
      <c r="A3382" s="14">
        <v>2440</v>
      </c>
      <c r="B3382" s="40"/>
      <c r="C3382" s="15"/>
      <c r="D3382" s="16">
        <v>5975</v>
      </c>
      <c r="E3382" s="15" t="s">
        <v>25588</v>
      </c>
      <c r="F3382" s="15" t="s">
        <v>25589</v>
      </c>
      <c r="G3382" s="17" t="s">
        <v>25590</v>
      </c>
      <c r="H3382" s="17" t="s">
        <v>25591</v>
      </c>
      <c r="I3382" s="17" t="s">
        <v>86</v>
      </c>
      <c r="J3382" s="15" t="s">
        <v>25592</v>
      </c>
      <c r="K3382" s="15" t="s">
        <v>6362</v>
      </c>
      <c r="L3382" s="18" t="s">
        <v>25593</v>
      </c>
      <c r="M3382" s="15" t="s">
        <v>25396</v>
      </c>
      <c r="N3382" s="15" t="s">
        <v>25397</v>
      </c>
      <c r="O3382" s="16">
        <v>510</v>
      </c>
      <c r="P3382" s="15" t="s">
        <v>118</v>
      </c>
      <c r="Q3382" s="15">
        <v>20000</v>
      </c>
      <c r="R3382" s="15">
        <v>129200</v>
      </c>
      <c r="S3382" s="15">
        <v>149200</v>
      </c>
      <c r="T3382" s="15">
        <v>0.12</v>
      </c>
      <c r="U3382" s="15" t="s">
        <v>18717</v>
      </c>
      <c r="V3382" s="15" t="s">
        <v>76</v>
      </c>
      <c r="W3382" s="16">
        <v>1</v>
      </c>
      <c r="X3382" s="16">
        <v>1</v>
      </c>
      <c r="Y3382" s="15">
        <v>4951</v>
      </c>
      <c r="Z3382" s="15">
        <v>0.114</v>
      </c>
      <c r="AA3382" s="15" t="s">
        <v>25398</v>
      </c>
      <c r="AB3382" s="15" t="s">
        <v>25399</v>
      </c>
      <c r="AC3382" s="15">
        <v>115250</v>
      </c>
      <c r="AD3382" s="26">
        <v>37985</v>
      </c>
      <c r="AE3382" s="15" t="s">
        <v>119</v>
      </c>
      <c r="AF3382" s="15" t="s">
        <v>119</v>
      </c>
      <c r="AG3382" s="16">
        <v>1</v>
      </c>
      <c r="AH3382" s="15" t="s">
        <v>25594</v>
      </c>
      <c r="AI3382" s="15" t="s">
        <v>78</v>
      </c>
      <c r="AJ3382" s="15">
        <v>4950.6206054699996</v>
      </c>
      <c r="AK3382" s="15">
        <v>313.77832069599998</v>
      </c>
      <c r="AL3382" s="15">
        <v>3107689.4723200002</v>
      </c>
      <c r="AM3382" s="15">
        <v>1412971.2447200001</v>
      </c>
      <c r="AN3382" s="19">
        <v>20000</v>
      </c>
      <c r="AO3382" s="19">
        <v>127200</v>
      </c>
      <c r="AP3382" s="19">
        <v>0</v>
      </c>
      <c r="AQ3382" s="19">
        <v>0</v>
      </c>
      <c r="AR3382" s="34">
        <v>147200</v>
      </c>
      <c r="AS3382" s="34">
        <v>45000</v>
      </c>
      <c r="AT3382" s="34">
        <v>3000</v>
      </c>
      <c r="AU3382" s="34">
        <v>35770</v>
      </c>
      <c r="AV3382" s="34">
        <v>0</v>
      </c>
      <c r="AW3382" s="35">
        <v>83770</v>
      </c>
      <c r="AX3382" s="34">
        <v>63430</v>
      </c>
      <c r="AY3382" s="36">
        <v>1.3258000000000001</v>
      </c>
      <c r="AZ3382" s="36">
        <v>2.0265</v>
      </c>
      <c r="BA3382" s="22"/>
      <c r="BB3382" s="19">
        <v>1472</v>
      </c>
      <c r="BC3382" s="34">
        <v>840.95493999999997</v>
      </c>
      <c r="BD3382" s="34">
        <v>1285.4089499999998</v>
      </c>
      <c r="BE3382" s="38">
        <v>3.4819999999999997E-2</v>
      </c>
      <c r="BF3382" s="38">
        <v>3.4819999999999997E-2</v>
      </c>
      <c r="BG3382" s="34">
        <v>29.282051010799997</v>
      </c>
      <c r="BH3382" s="34">
        <v>44.757939638999986</v>
      </c>
      <c r="BI3382" s="34">
        <v>811.67288898919992</v>
      </c>
      <c r="BJ3382" s="34">
        <v>1240.6510103609999</v>
      </c>
      <c r="BK3382" s="34">
        <v>0</v>
      </c>
      <c r="BL3382" s="34">
        <v>0</v>
      </c>
      <c r="BM3382" s="34">
        <v>0</v>
      </c>
      <c r="BN3382" s="39">
        <v>811.67288898919992</v>
      </c>
      <c r="BO3382" s="39">
        <v>1240.6510103609999</v>
      </c>
      <c r="BP3382" s="39">
        <v>428.97812137179994</v>
      </c>
    </row>
    <row r="3383" spans="1:68" s="25" customFormat="1" ht="14.25" x14ac:dyDescent="0.2">
      <c r="A3383" s="14">
        <v>2441</v>
      </c>
      <c r="B3383" s="40"/>
      <c r="C3383" s="15"/>
      <c r="D3383" s="16">
        <v>8496</v>
      </c>
      <c r="E3383" s="15" t="s">
        <v>25595</v>
      </c>
      <c r="F3383" s="15" t="s">
        <v>25596</v>
      </c>
      <c r="G3383" s="17" t="s">
        <v>25597</v>
      </c>
      <c r="H3383" s="17" t="s">
        <v>25598</v>
      </c>
      <c r="I3383" s="17" t="s">
        <v>88</v>
      </c>
      <c r="J3383" s="15" t="s">
        <v>25599</v>
      </c>
      <c r="K3383" s="15" t="s">
        <v>7033</v>
      </c>
      <c r="L3383" s="18" t="s">
        <v>78</v>
      </c>
      <c r="M3383" s="15" t="s">
        <v>78</v>
      </c>
      <c r="N3383" s="15" t="s">
        <v>78</v>
      </c>
      <c r="O3383" s="16">
        <v>0</v>
      </c>
      <c r="P3383" s="15" t="s">
        <v>78</v>
      </c>
      <c r="Q3383" s="15">
        <v>0</v>
      </c>
      <c r="R3383" s="15">
        <v>0</v>
      </c>
      <c r="S3383" s="15">
        <v>0</v>
      </c>
      <c r="T3383" s="15">
        <v>0</v>
      </c>
      <c r="U3383" s="15" t="s">
        <v>18717</v>
      </c>
      <c r="V3383" s="15" t="s">
        <v>78</v>
      </c>
      <c r="W3383" s="16">
        <v>0</v>
      </c>
      <c r="X3383" s="16">
        <v>0</v>
      </c>
      <c r="Y3383" s="15">
        <v>1756</v>
      </c>
      <c r="Z3383" s="15">
        <v>0.04</v>
      </c>
      <c r="AA3383" s="15" t="s">
        <v>25398</v>
      </c>
      <c r="AB3383" s="15" t="s">
        <v>25399</v>
      </c>
      <c r="AC3383" s="15">
        <v>0</v>
      </c>
      <c r="AD3383" s="15"/>
      <c r="AE3383" s="15" t="s">
        <v>78</v>
      </c>
      <c r="AF3383" s="15" t="s">
        <v>78</v>
      </c>
      <c r="AG3383" s="16">
        <v>0</v>
      </c>
      <c r="AH3383" s="15" t="s">
        <v>25600</v>
      </c>
      <c r="AI3383" s="15" t="s">
        <v>78</v>
      </c>
      <c r="AJ3383" s="15">
        <v>1756.2644043</v>
      </c>
      <c r="AK3383" s="15">
        <v>210.54375309599999</v>
      </c>
      <c r="AL3383" s="15">
        <v>3107708.7943699998</v>
      </c>
      <c r="AM3383" s="15">
        <v>1412938.56033</v>
      </c>
      <c r="AN3383" s="19">
        <v>0</v>
      </c>
      <c r="AO3383" s="19">
        <v>0</v>
      </c>
      <c r="AP3383" s="19">
        <v>0</v>
      </c>
      <c r="AQ3383" s="19">
        <v>0</v>
      </c>
      <c r="AR3383" s="34">
        <v>0</v>
      </c>
      <c r="AS3383" s="34">
        <v>0</v>
      </c>
      <c r="AT3383" s="34">
        <v>0</v>
      </c>
      <c r="AU3383" s="34">
        <v>0</v>
      </c>
      <c r="AV3383" s="34">
        <v>0</v>
      </c>
      <c r="AW3383" s="35">
        <v>0</v>
      </c>
      <c r="AX3383" s="34">
        <v>0</v>
      </c>
      <c r="AY3383" s="36">
        <v>1.3258000000000001</v>
      </c>
      <c r="AZ3383" s="36">
        <v>2.0265</v>
      </c>
      <c r="BA3383" s="22"/>
      <c r="BB3383" s="19">
        <v>0</v>
      </c>
      <c r="BC3383" s="34">
        <v>0</v>
      </c>
      <c r="BD3383" s="34">
        <v>0</v>
      </c>
      <c r="BE3383" s="38">
        <v>3.4819999999999997E-2</v>
      </c>
      <c r="BF3383" s="38">
        <v>3.4819999999999997E-2</v>
      </c>
      <c r="BG3383" s="34">
        <v>0</v>
      </c>
      <c r="BH3383" s="34">
        <v>0</v>
      </c>
      <c r="BI3383" s="34">
        <v>0</v>
      </c>
      <c r="BJ3383" s="34">
        <v>0</v>
      </c>
      <c r="BK3383" s="34">
        <v>0</v>
      </c>
      <c r="BL3383" s="34">
        <v>0</v>
      </c>
      <c r="BM3383" s="34">
        <v>0</v>
      </c>
      <c r="BN3383" s="39">
        <v>0</v>
      </c>
      <c r="BO3383" s="39">
        <v>0</v>
      </c>
      <c r="BP3383" s="39">
        <v>0</v>
      </c>
    </row>
    <row r="3384" spans="1:68" s="25" customFormat="1" ht="14.25" x14ac:dyDescent="0.2">
      <c r="A3384" s="14">
        <v>2442</v>
      </c>
      <c r="B3384" s="40"/>
      <c r="C3384" s="15" t="s">
        <v>25601</v>
      </c>
      <c r="D3384" s="16">
        <v>10503</v>
      </c>
      <c r="E3384" s="15" t="s">
        <v>25602</v>
      </c>
      <c r="F3384" s="15" t="s">
        <v>25601</v>
      </c>
      <c r="G3384" s="17" t="s">
        <v>25603</v>
      </c>
      <c r="H3384" s="17" t="s">
        <v>25604</v>
      </c>
      <c r="I3384" s="17" t="s">
        <v>86</v>
      </c>
      <c r="J3384" s="15" t="s">
        <v>25605</v>
      </c>
      <c r="K3384" s="15" t="s">
        <v>12843</v>
      </c>
      <c r="L3384" s="18" t="s">
        <v>25606</v>
      </c>
      <c r="M3384" s="15" t="s">
        <v>25396</v>
      </c>
      <c r="N3384" s="15" t="s">
        <v>25397</v>
      </c>
      <c r="O3384" s="16">
        <v>510</v>
      </c>
      <c r="P3384" s="15" t="s">
        <v>118</v>
      </c>
      <c r="Q3384" s="15">
        <v>20000</v>
      </c>
      <c r="R3384" s="15">
        <v>121300</v>
      </c>
      <c r="S3384" s="15">
        <v>141300</v>
      </c>
      <c r="T3384" s="15">
        <v>0.1</v>
      </c>
      <c r="U3384" s="15" t="s">
        <v>18717</v>
      </c>
      <c r="V3384" s="15" t="s">
        <v>76</v>
      </c>
      <c r="W3384" s="16">
        <v>1</v>
      </c>
      <c r="X3384" s="16">
        <v>1</v>
      </c>
      <c r="Y3384" s="15">
        <v>4421</v>
      </c>
      <c r="Z3384" s="15">
        <v>0.10100000000000001</v>
      </c>
      <c r="AA3384" s="15" t="s">
        <v>25398</v>
      </c>
      <c r="AB3384" s="15" t="s">
        <v>25399</v>
      </c>
      <c r="AC3384" s="15">
        <v>122950</v>
      </c>
      <c r="AD3384" s="26">
        <v>38411</v>
      </c>
      <c r="AE3384" s="15" t="s">
        <v>119</v>
      </c>
      <c r="AF3384" s="15" t="s">
        <v>119</v>
      </c>
      <c r="AG3384" s="16">
        <v>1</v>
      </c>
      <c r="AH3384" s="15" t="s">
        <v>25607</v>
      </c>
      <c r="AI3384" s="15" t="s">
        <v>78</v>
      </c>
      <c r="AJ3384" s="15">
        <v>4420.5324707</v>
      </c>
      <c r="AK3384" s="15">
        <v>338.52866041999999</v>
      </c>
      <c r="AL3384" s="15">
        <v>3107662.20493</v>
      </c>
      <c r="AM3384" s="15">
        <v>1412916.5983299999</v>
      </c>
      <c r="AN3384" s="19">
        <v>20000</v>
      </c>
      <c r="AO3384" s="19">
        <v>123000</v>
      </c>
      <c r="AP3384" s="19">
        <v>0</v>
      </c>
      <c r="AQ3384" s="19">
        <v>0</v>
      </c>
      <c r="AR3384" s="34">
        <v>143000</v>
      </c>
      <c r="AS3384" s="34">
        <v>45000</v>
      </c>
      <c r="AT3384" s="34">
        <v>3000</v>
      </c>
      <c r="AU3384" s="34">
        <v>34300</v>
      </c>
      <c r="AV3384" s="34">
        <v>0</v>
      </c>
      <c r="AW3384" s="35">
        <v>82300</v>
      </c>
      <c r="AX3384" s="34">
        <v>60700</v>
      </c>
      <c r="AY3384" s="36">
        <v>1.3258000000000001</v>
      </c>
      <c r="AZ3384" s="36">
        <v>2.0265</v>
      </c>
      <c r="BA3384" s="22"/>
      <c r="BB3384" s="19">
        <v>1430</v>
      </c>
      <c r="BC3384" s="34">
        <v>804.76060000000007</v>
      </c>
      <c r="BD3384" s="34">
        <v>1230.0854999999999</v>
      </c>
      <c r="BE3384" s="38">
        <v>3.4819999999999997E-2</v>
      </c>
      <c r="BF3384" s="38">
        <v>3.4819999999999997E-2</v>
      </c>
      <c r="BG3384" s="34">
        <v>28.021764092000002</v>
      </c>
      <c r="BH3384" s="34">
        <v>42.831577109999991</v>
      </c>
      <c r="BI3384" s="34">
        <v>776.73883590800006</v>
      </c>
      <c r="BJ3384" s="34">
        <v>1187.25392289</v>
      </c>
      <c r="BK3384" s="34">
        <v>0</v>
      </c>
      <c r="BL3384" s="34">
        <v>0</v>
      </c>
      <c r="BM3384" s="34">
        <v>0</v>
      </c>
      <c r="BN3384" s="39">
        <v>776.73883590800006</v>
      </c>
      <c r="BO3384" s="39">
        <v>1187.25392289</v>
      </c>
      <c r="BP3384" s="39">
        <v>410.51508698199996</v>
      </c>
    </row>
    <row r="3385" spans="1:68" s="25" customFormat="1" ht="14.25" x14ac:dyDescent="0.2">
      <c r="A3385" s="14">
        <v>2443</v>
      </c>
      <c r="B3385" s="40"/>
      <c r="C3385" s="15"/>
      <c r="D3385" s="16">
        <v>21453</v>
      </c>
      <c r="E3385" s="15" t="s">
        <v>25608</v>
      </c>
      <c r="F3385" s="15" t="s">
        <v>25609</v>
      </c>
      <c r="G3385" s="17" t="s">
        <v>25610</v>
      </c>
      <c r="H3385" s="17" t="s">
        <v>25611</v>
      </c>
      <c r="I3385" s="17" t="s">
        <v>86</v>
      </c>
      <c r="J3385" s="15" t="s">
        <v>25612</v>
      </c>
      <c r="K3385" s="15" t="s">
        <v>1429</v>
      </c>
      <c r="L3385" s="18" t="s">
        <v>25613</v>
      </c>
      <c r="M3385" s="15" t="s">
        <v>25396</v>
      </c>
      <c r="N3385" s="15" t="s">
        <v>25397</v>
      </c>
      <c r="O3385" s="16">
        <v>510</v>
      </c>
      <c r="P3385" s="15" t="s">
        <v>118</v>
      </c>
      <c r="Q3385" s="15">
        <v>20000</v>
      </c>
      <c r="R3385" s="15">
        <v>102100</v>
      </c>
      <c r="S3385" s="15">
        <v>122100</v>
      </c>
      <c r="T3385" s="15">
        <v>0.1</v>
      </c>
      <c r="U3385" s="15" t="s">
        <v>18717</v>
      </c>
      <c r="V3385" s="15" t="s">
        <v>76</v>
      </c>
      <c r="W3385" s="16">
        <v>1</v>
      </c>
      <c r="X3385" s="16">
        <v>1</v>
      </c>
      <c r="Y3385" s="15">
        <v>4344</v>
      </c>
      <c r="Z3385" s="15">
        <v>0.1</v>
      </c>
      <c r="AA3385" s="15" t="s">
        <v>25398</v>
      </c>
      <c r="AB3385" s="15" t="s">
        <v>25399</v>
      </c>
      <c r="AC3385" s="15">
        <v>0</v>
      </c>
      <c r="AD3385" s="26">
        <v>42094</v>
      </c>
      <c r="AE3385" s="15" t="s">
        <v>119</v>
      </c>
      <c r="AF3385" s="15" t="s">
        <v>119</v>
      </c>
      <c r="AG3385" s="16">
        <v>1</v>
      </c>
      <c r="AH3385" s="15" t="s">
        <v>25614</v>
      </c>
      <c r="AI3385" s="15" t="s">
        <v>78</v>
      </c>
      <c r="AJ3385" s="15">
        <v>4343.74609375</v>
      </c>
      <c r="AK3385" s="15">
        <v>327.22908030500002</v>
      </c>
      <c r="AL3385" s="15">
        <v>3107646.82803</v>
      </c>
      <c r="AM3385" s="15">
        <v>1412887.17075</v>
      </c>
      <c r="AN3385" s="19">
        <v>20000</v>
      </c>
      <c r="AO3385" s="19">
        <v>103500</v>
      </c>
      <c r="AP3385" s="19">
        <v>0</v>
      </c>
      <c r="AQ3385" s="19">
        <v>0</v>
      </c>
      <c r="AR3385" s="34">
        <v>123500</v>
      </c>
      <c r="AS3385" s="34">
        <v>45000</v>
      </c>
      <c r="AT3385" s="34">
        <v>0</v>
      </c>
      <c r="AU3385" s="34">
        <v>27475</v>
      </c>
      <c r="AV3385" s="34">
        <v>0</v>
      </c>
      <c r="AW3385" s="35">
        <v>72475</v>
      </c>
      <c r="AX3385" s="34">
        <v>51025</v>
      </c>
      <c r="AY3385" s="36">
        <v>1.3258000000000001</v>
      </c>
      <c r="AZ3385" s="36">
        <v>2.0265</v>
      </c>
      <c r="BA3385" s="22"/>
      <c r="BB3385" s="19">
        <v>1235</v>
      </c>
      <c r="BC3385" s="34">
        <v>676.48945000000003</v>
      </c>
      <c r="BD3385" s="34">
        <v>1034.0216250000001</v>
      </c>
      <c r="BE3385" s="38">
        <v>3.4819999999999997E-2</v>
      </c>
      <c r="BF3385" s="38">
        <v>3.4819999999999997E-2</v>
      </c>
      <c r="BG3385" s="34">
        <v>23.555362648999999</v>
      </c>
      <c r="BH3385" s="34">
        <v>36.004632982499999</v>
      </c>
      <c r="BI3385" s="34">
        <v>652.93408735100002</v>
      </c>
      <c r="BJ3385" s="34">
        <v>998.01699201750012</v>
      </c>
      <c r="BK3385" s="34">
        <v>0</v>
      </c>
      <c r="BL3385" s="34">
        <v>0</v>
      </c>
      <c r="BM3385" s="34">
        <v>0</v>
      </c>
      <c r="BN3385" s="39">
        <v>652.93408735100002</v>
      </c>
      <c r="BO3385" s="39">
        <v>998.01699201750012</v>
      </c>
      <c r="BP3385" s="39">
        <v>345.0829046665001</v>
      </c>
    </row>
    <row r="3386" spans="1:68" s="25" customFormat="1" ht="14.25" x14ac:dyDescent="0.2">
      <c r="A3386" s="14">
        <v>2444</v>
      </c>
      <c r="B3386" s="40"/>
      <c r="C3386" s="15" t="s">
        <v>25615</v>
      </c>
      <c r="D3386" s="16">
        <v>21485</v>
      </c>
      <c r="E3386" s="15" t="s">
        <v>25616</v>
      </c>
      <c r="F3386" s="15" t="s">
        <v>25615</v>
      </c>
      <c r="G3386" s="17" t="s">
        <v>25617</v>
      </c>
      <c r="H3386" s="17" t="s">
        <v>25618</v>
      </c>
      <c r="I3386" s="17" t="s">
        <v>86</v>
      </c>
      <c r="J3386" s="15" t="s">
        <v>25619</v>
      </c>
      <c r="K3386" s="15" t="s">
        <v>25620</v>
      </c>
      <c r="L3386" s="18" t="s">
        <v>25621</v>
      </c>
      <c r="M3386" s="15" t="s">
        <v>25396</v>
      </c>
      <c r="N3386" s="15" t="s">
        <v>25397</v>
      </c>
      <c r="O3386" s="16">
        <v>510</v>
      </c>
      <c r="P3386" s="15" t="s">
        <v>118</v>
      </c>
      <c r="Q3386" s="15">
        <v>20000</v>
      </c>
      <c r="R3386" s="15">
        <v>107500</v>
      </c>
      <c r="S3386" s="15">
        <v>127500</v>
      </c>
      <c r="T3386" s="15">
        <v>0.08</v>
      </c>
      <c r="U3386" s="15" t="s">
        <v>18717</v>
      </c>
      <c r="V3386" s="15" t="s">
        <v>76</v>
      </c>
      <c r="W3386" s="16">
        <v>1</v>
      </c>
      <c r="X3386" s="16">
        <v>1</v>
      </c>
      <c r="Y3386" s="15">
        <v>3426</v>
      </c>
      <c r="Z3386" s="15">
        <v>7.9000000000000001E-2</v>
      </c>
      <c r="AA3386" s="15" t="s">
        <v>25398</v>
      </c>
      <c r="AB3386" s="15" t="s">
        <v>25399</v>
      </c>
      <c r="AC3386" s="15">
        <v>129900</v>
      </c>
      <c r="AD3386" s="26">
        <v>40694</v>
      </c>
      <c r="AE3386" s="15" t="s">
        <v>119</v>
      </c>
      <c r="AF3386" s="15" t="s">
        <v>119</v>
      </c>
      <c r="AG3386" s="16">
        <v>1</v>
      </c>
      <c r="AH3386" s="15" t="s">
        <v>25622</v>
      </c>
      <c r="AI3386" s="15" t="s">
        <v>78</v>
      </c>
      <c r="AJ3386" s="15">
        <v>3426.0639648400002</v>
      </c>
      <c r="AK3386" s="15">
        <v>281.60598621299999</v>
      </c>
      <c r="AL3386" s="15">
        <v>3107634.5104499999</v>
      </c>
      <c r="AM3386" s="15">
        <v>1412856.63197</v>
      </c>
      <c r="AN3386" s="19">
        <v>20000</v>
      </c>
      <c r="AO3386" s="19">
        <v>109000</v>
      </c>
      <c r="AP3386" s="19">
        <v>0</v>
      </c>
      <c r="AQ3386" s="19">
        <v>0</v>
      </c>
      <c r="AR3386" s="34">
        <v>129000</v>
      </c>
      <c r="AS3386" s="34">
        <v>45000</v>
      </c>
      <c r="AT3386" s="34">
        <v>0</v>
      </c>
      <c r="AU3386" s="34">
        <v>29400</v>
      </c>
      <c r="AV3386" s="34">
        <v>0</v>
      </c>
      <c r="AW3386" s="35">
        <v>74400</v>
      </c>
      <c r="AX3386" s="34">
        <v>54600</v>
      </c>
      <c r="AY3386" s="36">
        <v>1.3258000000000001</v>
      </c>
      <c r="AZ3386" s="36">
        <v>2.0265</v>
      </c>
      <c r="BA3386" s="22"/>
      <c r="BB3386" s="19">
        <v>1290</v>
      </c>
      <c r="BC3386" s="34">
        <v>723.88679999999999</v>
      </c>
      <c r="BD3386" s="34">
        <v>1106.4690000000001</v>
      </c>
      <c r="BE3386" s="38">
        <v>3.4819999999999997E-2</v>
      </c>
      <c r="BF3386" s="38">
        <v>3.4819999999999997E-2</v>
      </c>
      <c r="BG3386" s="34">
        <v>25.205738375999996</v>
      </c>
      <c r="BH3386" s="34">
        <v>38.52725058</v>
      </c>
      <c r="BI3386" s="34">
        <v>698.68106162399999</v>
      </c>
      <c r="BJ3386" s="34">
        <v>1067.94174942</v>
      </c>
      <c r="BK3386" s="34">
        <v>0</v>
      </c>
      <c r="BL3386" s="34">
        <v>0</v>
      </c>
      <c r="BM3386" s="34">
        <v>0</v>
      </c>
      <c r="BN3386" s="39">
        <v>698.68106162399999</v>
      </c>
      <c r="BO3386" s="39">
        <v>1067.94174942</v>
      </c>
      <c r="BP3386" s="39">
        <v>369.26068779599996</v>
      </c>
    </row>
    <row r="3387" spans="1:68" s="25" customFormat="1" ht="14.25" x14ac:dyDescent="0.2">
      <c r="A3387" s="14">
        <v>2445</v>
      </c>
      <c r="B3387" s="40"/>
      <c r="C3387" s="15"/>
      <c r="D3387" s="16">
        <v>17457</v>
      </c>
      <c r="E3387" s="15" t="s">
        <v>25623</v>
      </c>
      <c r="F3387" s="15" t="s">
        <v>25624</v>
      </c>
      <c r="G3387" s="17" t="s">
        <v>25625</v>
      </c>
      <c r="H3387" s="17" t="s">
        <v>25626</v>
      </c>
      <c r="I3387" s="17" t="s">
        <v>86</v>
      </c>
      <c r="J3387" s="15" t="s">
        <v>25627</v>
      </c>
      <c r="K3387" s="15" t="s">
        <v>10873</v>
      </c>
      <c r="L3387" s="18" t="s">
        <v>78</v>
      </c>
      <c r="M3387" s="15" t="s">
        <v>78</v>
      </c>
      <c r="N3387" s="15" t="s">
        <v>78</v>
      </c>
      <c r="O3387" s="16">
        <v>0</v>
      </c>
      <c r="P3387" s="15" t="s">
        <v>78</v>
      </c>
      <c r="Q3387" s="15">
        <v>0</v>
      </c>
      <c r="R3387" s="15">
        <v>0</v>
      </c>
      <c r="S3387" s="15">
        <v>0</v>
      </c>
      <c r="T3387" s="15">
        <v>0</v>
      </c>
      <c r="U3387" s="15" t="s">
        <v>18717</v>
      </c>
      <c r="V3387" s="15" t="s">
        <v>78</v>
      </c>
      <c r="W3387" s="16">
        <v>0</v>
      </c>
      <c r="X3387" s="16">
        <v>0</v>
      </c>
      <c r="Y3387" s="15">
        <v>35999</v>
      </c>
      <c r="Z3387" s="15">
        <v>0.82599999999999996</v>
      </c>
      <c r="AA3387" s="15" t="s">
        <v>25398</v>
      </c>
      <c r="AB3387" s="15" t="s">
        <v>25399</v>
      </c>
      <c r="AC3387" s="15">
        <v>0</v>
      </c>
      <c r="AD3387" s="15"/>
      <c r="AE3387" s="15" t="s">
        <v>78</v>
      </c>
      <c r="AF3387" s="15" t="s">
        <v>78</v>
      </c>
      <c r="AG3387" s="16">
        <v>0</v>
      </c>
      <c r="AH3387" s="15" t="s">
        <v>25628</v>
      </c>
      <c r="AI3387" s="15" t="s">
        <v>78</v>
      </c>
      <c r="AJ3387" s="15">
        <v>35998.6523438</v>
      </c>
      <c r="AK3387" s="15">
        <v>1910.4987721699999</v>
      </c>
      <c r="AL3387" s="15">
        <v>3107443.9072699999</v>
      </c>
      <c r="AM3387" s="15">
        <v>1413059.9030899999</v>
      </c>
      <c r="AN3387" s="19">
        <v>0</v>
      </c>
      <c r="AO3387" s="19">
        <v>0</v>
      </c>
      <c r="AP3387" s="19">
        <v>0</v>
      </c>
      <c r="AQ3387" s="19">
        <v>0</v>
      </c>
      <c r="AR3387" s="34">
        <v>0</v>
      </c>
      <c r="AS3387" s="34">
        <v>0</v>
      </c>
      <c r="AT3387" s="34">
        <v>0</v>
      </c>
      <c r="AU3387" s="34">
        <v>0</v>
      </c>
      <c r="AV3387" s="34">
        <v>0</v>
      </c>
      <c r="AW3387" s="35">
        <v>0</v>
      </c>
      <c r="AX3387" s="34">
        <v>0</v>
      </c>
      <c r="AY3387" s="36">
        <v>1.3258000000000001</v>
      </c>
      <c r="AZ3387" s="36">
        <v>2.0265</v>
      </c>
      <c r="BA3387" s="22"/>
      <c r="BB3387" s="19">
        <v>0</v>
      </c>
      <c r="BC3387" s="34">
        <v>0</v>
      </c>
      <c r="BD3387" s="34">
        <v>0</v>
      </c>
      <c r="BE3387" s="38">
        <v>3.4819999999999997E-2</v>
      </c>
      <c r="BF3387" s="38">
        <v>3.4819999999999997E-2</v>
      </c>
      <c r="BG3387" s="34">
        <v>0</v>
      </c>
      <c r="BH3387" s="34">
        <v>0</v>
      </c>
      <c r="BI3387" s="34">
        <v>0</v>
      </c>
      <c r="BJ3387" s="34">
        <v>0</v>
      </c>
      <c r="BK3387" s="34">
        <v>0</v>
      </c>
      <c r="BL3387" s="34">
        <v>0</v>
      </c>
      <c r="BM3387" s="34">
        <v>0</v>
      </c>
      <c r="BN3387" s="39">
        <v>0</v>
      </c>
      <c r="BO3387" s="39">
        <v>0</v>
      </c>
      <c r="BP3387" s="39">
        <v>0</v>
      </c>
    </row>
    <row r="3388" spans="1:68" s="25" customFormat="1" ht="14.25" x14ac:dyDescent="0.2">
      <c r="A3388" s="14">
        <v>2446</v>
      </c>
      <c r="B3388" s="40"/>
      <c r="C3388" s="15" t="s">
        <v>25629</v>
      </c>
      <c r="D3388" s="16">
        <v>15876</v>
      </c>
      <c r="E3388" s="15" t="s">
        <v>25630</v>
      </c>
      <c r="F3388" s="15" t="s">
        <v>25629</v>
      </c>
      <c r="G3388" s="17" t="s">
        <v>25631</v>
      </c>
      <c r="H3388" s="17" t="s">
        <v>25632</v>
      </c>
      <c r="I3388" s="17" t="s">
        <v>86</v>
      </c>
      <c r="J3388" s="15" t="s">
        <v>25633</v>
      </c>
      <c r="K3388" s="15" t="s">
        <v>2421</v>
      </c>
      <c r="L3388" s="18" t="s">
        <v>25634</v>
      </c>
      <c r="M3388" s="15" t="s">
        <v>24440</v>
      </c>
      <c r="N3388" s="15" t="s">
        <v>24441</v>
      </c>
      <c r="O3388" s="16">
        <v>510</v>
      </c>
      <c r="P3388" s="15" t="s">
        <v>118</v>
      </c>
      <c r="Q3388" s="15">
        <v>45000</v>
      </c>
      <c r="R3388" s="15">
        <v>273100</v>
      </c>
      <c r="S3388" s="15">
        <v>318100</v>
      </c>
      <c r="T3388" s="15">
        <v>1.006</v>
      </c>
      <c r="U3388" s="15" t="s">
        <v>18717</v>
      </c>
      <c r="V3388" s="15" t="s">
        <v>76</v>
      </c>
      <c r="W3388" s="16">
        <v>1</v>
      </c>
      <c r="X3388" s="16">
        <v>1</v>
      </c>
      <c r="Y3388" s="15">
        <v>6660</v>
      </c>
      <c r="Z3388" s="15">
        <v>0.153</v>
      </c>
      <c r="AA3388" s="15" t="s">
        <v>78</v>
      </c>
      <c r="AB3388" s="15" t="s">
        <v>78</v>
      </c>
      <c r="AC3388" s="15">
        <v>320000</v>
      </c>
      <c r="AD3388" s="26">
        <v>41921</v>
      </c>
      <c r="AE3388" s="15" t="s">
        <v>363</v>
      </c>
      <c r="AF3388" s="15" t="s">
        <v>22496</v>
      </c>
      <c r="AG3388" s="16">
        <v>1</v>
      </c>
      <c r="AH3388" s="15" t="s">
        <v>25635</v>
      </c>
      <c r="AI3388" s="15" t="s">
        <v>78</v>
      </c>
      <c r="AJ3388" s="15">
        <v>6659.6655273400002</v>
      </c>
      <c r="AK3388" s="15">
        <v>352.24303454800003</v>
      </c>
      <c r="AL3388" s="15">
        <v>3107543.43866</v>
      </c>
      <c r="AM3388" s="15">
        <v>1412858.5697300001</v>
      </c>
      <c r="AN3388" s="19">
        <v>45000</v>
      </c>
      <c r="AO3388" s="19">
        <v>273300</v>
      </c>
      <c r="AP3388" s="19">
        <v>0</v>
      </c>
      <c r="AQ3388" s="19">
        <v>1000</v>
      </c>
      <c r="AR3388" s="34">
        <v>319300</v>
      </c>
      <c r="AS3388" s="34">
        <v>45000</v>
      </c>
      <c r="AT3388" s="34">
        <v>3000</v>
      </c>
      <c r="AU3388" s="34">
        <v>95655</v>
      </c>
      <c r="AV3388" s="34">
        <v>0</v>
      </c>
      <c r="AW3388" s="35">
        <v>143655</v>
      </c>
      <c r="AX3388" s="34">
        <v>175645</v>
      </c>
      <c r="AY3388" s="36">
        <v>1.3258000000000001</v>
      </c>
      <c r="AZ3388" s="36">
        <v>2.0265</v>
      </c>
      <c r="BA3388" s="22"/>
      <c r="BB3388" s="19">
        <v>3213</v>
      </c>
      <c r="BC3388" s="34">
        <v>2328.7014100000001</v>
      </c>
      <c r="BD3388" s="34">
        <v>3559.445925</v>
      </c>
      <c r="BE3388" s="38">
        <v>3.4819999999999997E-2</v>
      </c>
      <c r="BF3388" s="38">
        <v>3.4819999999999997E-2</v>
      </c>
      <c r="BG3388" s="34">
        <v>80.623739536200006</v>
      </c>
      <c r="BH3388" s="34">
        <v>123.23427980849999</v>
      </c>
      <c r="BI3388" s="34">
        <v>2248.0776704638001</v>
      </c>
      <c r="BJ3388" s="34">
        <v>3436.2116451914999</v>
      </c>
      <c r="BK3388" s="34">
        <v>0</v>
      </c>
      <c r="BL3388" s="34">
        <v>232.94664519150001</v>
      </c>
      <c r="BM3388" s="34">
        <v>232.94664519150001</v>
      </c>
      <c r="BN3388" s="39">
        <v>2248.0776704638001</v>
      </c>
      <c r="BO3388" s="39">
        <v>3203.2649999999999</v>
      </c>
      <c r="BP3388" s="39">
        <v>955.18732953619974</v>
      </c>
    </row>
    <row r="3389" spans="1:68" s="25" customFormat="1" ht="14.25" x14ac:dyDescent="0.2">
      <c r="A3389" s="14">
        <v>2447</v>
      </c>
      <c r="B3389" s="40"/>
      <c r="C3389" s="15" t="s">
        <v>376</v>
      </c>
      <c r="D3389" s="16">
        <v>27159</v>
      </c>
      <c r="E3389" s="15" t="s">
        <v>25636</v>
      </c>
      <c r="F3389" s="15" t="s">
        <v>25637</v>
      </c>
      <c r="G3389" s="17" t="s">
        <v>25638</v>
      </c>
      <c r="H3389" s="17" t="s">
        <v>25639</v>
      </c>
      <c r="I3389" s="17" t="s">
        <v>86</v>
      </c>
      <c r="J3389" s="15" t="s">
        <v>25640</v>
      </c>
      <c r="K3389" s="15" t="s">
        <v>382</v>
      </c>
      <c r="L3389" s="18" t="s">
        <v>25634</v>
      </c>
      <c r="M3389" s="15" t="s">
        <v>24440</v>
      </c>
      <c r="N3389" s="15" t="s">
        <v>24441</v>
      </c>
      <c r="O3389" s="16">
        <v>510</v>
      </c>
      <c r="P3389" s="15" t="s">
        <v>118</v>
      </c>
      <c r="Q3389" s="15">
        <v>45000</v>
      </c>
      <c r="R3389" s="15">
        <v>273100</v>
      </c>
      <c r="S3389" s="15">
        <v>318100</v>
      </c>
      <c r="T3389" s="15">
        <v>1.006</v>
      </c>
      <c r="U3389" s="15" t="s">
        <v>18717</v>
      </c>
      <c r="V3389" s="15" t="s">
        <v>76</v>
      </c>
      <c r="W3389" s="16">
        <v>1</v>
      </c>
      <c r="X3389" s="16">
        <v>1</v>
      </c>
      <c r="Y3389" s="15">
        <v>29818</v>
      </c>
      <c r="Z3389" s="15">
        <v>0.68500000000000005</v>
      </c>
      <c r="AA3389" s="15" t="s">
        <v>78</v>
      </c>
      <c r="AB3389" s="15" t="s">
        <v>78</v>
      </c>
      <c r="AC3389" s="15">
        <v>320000</v>
      </c>
      <c r="AD3389" s="26">
        <v>41921</v>
      </c>
      <c r="AE3389" s="15" t="s">
        <v>363</v>
      </c>
      <c r="AF3389" s="15" t="s">
        <v>22496</v>
      </c>
      <c r="AG3389" s="16">
        <v>1</v>
      </c>
      <c r="AH3389" s="15" t="s">
        <v>25635</v>
      </c>
      <c r="AI3389" s="15" t="s">
        <v>78</v>
      </c>
      <c r="AJ3389" s="15">
        <v>29817.6547852</v>
      </c>
      <c r="AK3389" s="15">
        <v>730.06966795599999</v>
      </c>
      <c r="AL3389" s="15">
        <v>3107329.8995400001</v>
      </c>
      <c r="AM3389" s="15">
        <v>1412862.3908500001</v>
      </c>
      <c r="AN3389" s="19">
        <v>45000</v>
      </c>
      <c r="AO3389" s="19">
        <v>273300</v>
      </c>
      <c r="AP3389" s="19">
        <v>0</v>
      </c>
      <c r="AQ3389" s="19">
        <v>1000</v>
      </c>
      <c r="AR3389" s="34">
        <v>319300</v>
      </c>
      <c r="AS3389" s="34">
        <v>45000</v>
      </c>
      <c r="AT3389" s="34">
        <v>3000</v>
      </c>
      <c r="AU3389" s="34">
        <v>95655</v>
      </c>
      <c r="AV3389" s="34">
        <v>0</v>
      </c>
      <c r="AW3389" s="35">
        <v>143655</v>
      </c>
      <c r="AX3389" s="34">
        <v>175645</v>
      </c>
      <c r="AY3389" s="36">
        <v>1.3258000000000001</v>
      </c>
      <c r="AZ3389" s="36">
        <v>2.0265</v>
      </c>
      <c r="BA3389" s="22"/>
      <c r="BB3389" s="19">
        <v>3213</v>
      </c>
      <c r="BC3389" s="34">
        <v>2328.7014100000001</v>
      </c>
      <c r="BD3389" s="34">
        <v>3559.445925</v>
      </c>
      <c r="BE3389" s="38">
        <v>3.4819999999999997E-2</v>
      </c>
      <c r="BF3389" s="38">
        <v>3.4819999999999997E-2</v>
      </c>
      <c r="BG3389" s="34">
        <v>80.623739536200006</v>
      </c>
      <c r="BH3389" s="34">
        <v>123.23427980849999</v>
      </c>
      <c r="BI3389" s="34">
        <v>2248.0776704638001</v>
      </c>
      <c r="BJ3389" s="34">
        <v>3436.2116451914999</v>
      </c>
      <c r="BK3389" s="34">
        <v>0</v>
      </c>
      <c r="BL3389" s="34">
        <v>232.94664519150001</v>
      </c>
      <c r="BM3389" s="34">
        <v>232.94664519150001</v>
      </c>
      <c r="BN3389" s="39">
        <v>2248.0776704638001</v>
      </c>
      <c r="BO3389" s="39">
        <v>3203.2649999999999</v>
      </c>
      <c r="BP3389" s="39">
        <v>955.18732953619974</v>
      </c>
    </row>
    <row r="3390" spans="1:68" s="25" customFormat="1" ht="14.25" x14ac:dyDescent="0.2">
      <c r="A3390" s="14">
        <v>2448</v>
      </c>
      <c r="B3390" s="40"/>
      <c r="C3390" s="15" t="s">
        <v>176</v>
      </c>
      <c r="D3390" s="16">
        <v>6594</v>
      </c>
      <c r="E3390" s="15" t="s">
        <v>25641</v>
      </c>
      <c r="F3390" s="15" t="s">
        <v>25642</v>
      </c>
      <c r="G3390" s="17" t="s">
        <v>25643</v>
      </c>
      <c r="H3390" s="17" t="s">
        <v>25644</v>
      </c>
      <c r="I3390" s="17" t="s">
        <v>86</v>
      </c>
      <c r="J3390" s="15" t="s">
        <v>25645</v>
      </c>
      <c r="K3390" s="15" t="s">
        <v>86</v>
      </c>
      <c r="L3390" s="18" t="s">
        <v>78</v>
      </c>
      <c r="M3390" s="15" t="s">
        <v>78</v>
      </c>
      <c r="N3390" s="15" t="s">
        <v>78</v>
      </c>
      <c r="O3390" s="16">
        <v>0</v>
      </c>
      <c r="P3390" s="15" t="s">
        <v>78</v>
      </c>
      <c r="Q3390" s="15">
        <v>0</v>
      </c>
      <c r="R3390" s="15">
        <v>0</v>
      </c>
      <c r="S3390" s="15">
        <v>0</v>
      </c>
      <c r="T3390" s="15">
        <v>0</v>
      </c>
      <c r="U3390" s="15" t="s">
        <v>18717</v>
      </c>
      <c r="V3390" s="15" t="s">
        <v>78</v>
      </c>
      <c r="W3390" s="16">
        <v>0</v>
      </c>
      <c r="X3390" s="16">
        <v>0</v>
      </c>
      <c r="Y3390" s="15">
        <v>7578</v>
      </c>
      <c r="Z3390" s="15">
        <v>0.17399999999999999</v>
      </c>
      <c r="AA3390" s="15" t="s">
        <v>78</v>
      </c>
      <c r="AB3390" s="15" t="s">
        <v>78</v>
      </c>
      <c r="AC3390" s="15">
        <v>0</v>
      </c>
      <c r="AD3390" s="15"/>
      <c r="AE3390" s="15" t="s">
        <v>78</v>
      </c>
      <c r="AF3390" s="15" t="s">
        <v>78</v>
      </c>
      <c r="AG3390" s="16">
        <v>0</v>
      </c>
      <c r="AH3390" s="15" t="s">
        <v>25646</v>
      </c>
      <c r="AI3390" s="15" t="s">
        <v>78</v>
      </c>
      <c r="AJ3390" s="15">
        <v>7578.3925781300004</v>
      </c>
      <c r="AK3390" s="15">
        <v>544.59450145699998</v>
      </c>
      <c r="AL3390" s="15">
        <v>3107286.5887600002</v>
      </c>
      <c r="AM3390" s="15">
        <v>1412780.20209</v>
      </c>
      <c r="AN3390" s="19">
        <v>0</v>
      </c>
      <c r="AO3390" s="19">
        <v>0</v>
      </c>
      <c r="AP3390" s="19">
        <v>0</v>
      </c>
      <c r="AQ3390" s="19">
        <v>0</v>
      </c>
      <c r="AR3390" s="34">
        <v>0</v>
      </c>
      <c r="AS3390" s="34">
        <v>0</v>
      </c>
      <c r="AT3390" s="34">
        <v>0</v>
      </c>
      <c r="AU3390" s="34">
        <v>0</v>
      </c>
      <c r="AV3390" s="34">
        <v>0</v>
      </c>
      <c r="AW3390" s="35">
        <v>0</v>
      </c>
      <c r="AX3390" s="34">
        <v>0</v>
      </c>
      <c r="AY3390" s="36">
        <v>1.3258000000000001</v>
      </c>
      <c r="AZ3390" s="36">
        <v>2.0265</v>
      </c>
      <c r="BA3390" s="22"/>
      <c r="BB3390" s="19">
        <v>0</v>
      </c>
      <c r="BC3390" s="34">
        <v>0</v>
      </c>
      <c r="BD3390" s="34">
        <v>0</v>
      </c>
      <c r="BE3390" s="38">
        <v>3.4819999999999997E-2</v>
      </c>
      <c r="BF3390" s="38">
        <v>3.4819999999999997E-2</v>
      </c>
      <c r="BG3390" s="34">
        <v>0</v>
      </c>
      <c r="BH3390" s="34">
        <v>0</v>
      </c>
      <c r="BI3390" s="34">
        <v>0</v>
      </c>
      <c r="BJ3390" s="34">
        <v>0</v>
      </c>
      <c r="BK3390" s="34">
        <v>0</v>
      </c>
      <c r="BL3390" s="34">
        <v>0</v>
      </c>
      <c r="BM3390" s="34">
        <v>0</v>
      </c>
      <c r="BN3390" s="39">
        <v>0</v>
      </c>
      <c r="BO3390" s="39">
        <v>0</v>
      </c>
      <c r="BP3390" s="39">
        <v>0</v>
      </c>
    </row>
    <row r="3391" spans="1:68" s="25" customFormat="1" ht="14.25" x14ac:dyDescent="0.2">
      <c r="A3391" s="14">
        <v>2449</v>
      </c>
      <c r="B3391" s="40"/>
      <c r="C3391" s="15"/>
      <c r="D3391" s="16">
        <v>25425</v>
      </c>
      <c r="E3391" s="15" t="s">
        <v>25647</v>
      </c>
      <c r="F3391" s="15" t="s">
        <v>25648</v>
      </c>
      <c r="G3391" s="17" t="s">
        <v>25649</v>
      </c>
      <c r="H3391" s="17" t="s">
        <v>25650</v>
      </c>
      <c r="I3391" s="17" t="s">
        <v>86</v>
      </c>
      <c r="J3391" s="15" t="s">
        <v>25651</v>
      </c>
      <c r="K3391" s="15" t="s">
        <v>8001</v>
      </c>
      <c r="L3391" s="18" t="s">
        <v>25634</v>
      </c>
      <c r="M3391" s="15" t="s">
        <v>24440</v>
      </c>
      <c r="N3391" s="15" t="s">
        <v>24441</v>
      </c>
      <c r="O3391" s="16">
        <v>510</v>
      </c>
      <c r="P3391" s="15" t="s">
        <v>118</v>
      </c>
      <c r="Q3391" s="15">
        <v>45000</v>
      </c>
      <c r="R3391" s="15">
        <v>273100</v>
      </c>
      <c r="S3391" s="15">
        <v>318100</v>
      </c>
      <c r="T3391" s="15">
        <v>1.006</v>
      </c>
      <c r="U3391" s="15" t="s">
        <v>18717</v>
      </c>
      <c r="V3391" s="15" t="s">
        <v>76</v>
      </c>
      <c r="W3391" s="16">
        <v>1</v>
      </c>
      <c r="X3391" s="16">
        <v>1</v>
      </c>
      <c r="Y3391" s="15">
        <v>7916</v>
      </c>
      <c r="Z3391" s="15">
        <v>0.182</v>
      </c>
      <c r="AA3391" s="15" t="s">
        <v>78</v>
      </c>
      <c r="AB3391" s="15" t="s">
        <v>78</v>
      </c>
      <c r="AC3391" s="15">
        <v>320000</v>
      </c>
      <c r="AD3391" s="26">
        <v>41921</v>
      </c>
      <c r="AE3391" s="15" t="s">
        <v>363</v>
      </c>
      <c r="AF3391" s="15" t="s">
        <v>22496</v>
      </c>
      <c r="AG3391" s="16">
        <v>1</v>
      </c>
      <c r="AH3391" s="15" t="s">
        <v>25635</v>
      </c>
      <c r="AI3391" s="15" t="s">
        <v>78</v>
      </c>
      <c r="AJ3391" s="15">
        <v>7916.1872558599998</v>
      </c>
      <c r="AK3391" s="15">
        <v>373.64802246800002</v>
      </c>
      <c r="AL3391" s="15">
        <v>3107483.4400300002</v>
      </c>
      <c r="AM3391" s="15">
        <v>1412859.65701</v>
      </c>
      <c r="AN3391" s="19">
        <v>45000</v>
      </c>
      <c r="AO3391" s="19">
        <v>273300</v>
      </c>
      <c r="AP3391" s="19">
        <v>0</v>
      </c>
      <c r="AQ3391" s="19">
        <v>1000</v>
      </c>
      <c r="AR3391" s="34">
        <v>319300</v>
      </c>
      <c r="AS3391" s="34">
        <v>45000</v>
      </c>
      <c r="AT3391" s="34">
        <v>3000</v>
      </c>
      <c r="AU3391" s="34">
        <v>95655</v>
      </c>
      <c r="AV3391" s="34">
        <v>0</v>
      </c>
      <c r="AW3391" s="35">
        <v>143655</v>
      </c>
      <c r="AX3391" s="34">
        <v>175645</v>
      </c>
      <c r="AY3391" s="36">
        <v>1.3258000000000001</v>
      </c>
      <c r="AZ3391" s="36">
        <v>2.0265</v>
      </c>
      <c r="BA3391" s="22"/>
      <c r="BB3391" s="19">
        <v>3213</v>
      </c>
      <c r="BC3391" s="34">
        <v>2328.7014100000001</v>
      </c>
      <c r="BD3391" s="34">
        <v>3559.445925</v>
      </c>
      <c r="BE3391" s="38">
        <v>3.4819999999999997E-2</v>
      </c>
      <c r="BF3391" s="38">
        <v>3.4819999999999997E-2</v>
      </c>
      <c r="BG3391" s="34">
        <v>80.623739536200006</v>
      </c>
      <c r="BH3391" s="34">
        <v>123.23427980849999</v>
      </c>
      <c r="BI3391" s="34">
        <v>2248.0776704638001</v>
      </c>
      <c r="BJ3391" s="34">
        <v>3436.2116451914999</v>
      </c>
      <c r="BK3391" s="34">
        <v>0</v>
      </c>
      <c r="BL3391" s="34">
        <v>232.94664519150001</v>
      </c>
      <c r="BM3391" s="34">
        <v>232.94664519150001</v>
      </c>
      <c r="BN3391" s="39">
        <v>2248.0776704638001</v>
      </c>
      <c r="BO3391" s="39">
        <v>3203.2649999999999</v>
      </c>
      <c r="BP3391" s="39">
        <v>955.18732953619974</v>
      </c>
    </row>
    <row r="3392" spans="1:68" s="25" customFormat="1" ht="14.25" x14ac:dyDescent="0.2">
      <c r="A3392" s="14">
        <v>2450</v>
      </c>
      <c r="B3392" s="40"/>
      <c r="C3392" s="15"/>
      <c r="D3392" s="16">
        <v>6209</v>
      </c>
      <c r="E3392" s="15" t="s">
        <v>25652</v>
      </c>
      <c r="F3392" s="15" t="s">
        <v>25653</v>
      </c>
      <c r="G3392" s="17" t="s">
        <v>25654</v>
      </c>
      <c r="H3392" s="17" t="s">
        <v>25655</v>
      </c>
      <c r="I3392" s="17" t="s">
        <v>88</v>
      </c>
      <c r="J3392" s="15" t="s">
        <v>25656</v>
      </c>
      <c r="K3392" s="15" t="s">
        <v>25657</v>
      </c>
      <c r="L3392" s="18" t="s">
        <v>25658</v>
      </c>
      <c r="M3392" s="15" t="s">
        <v>24440</v>
      </c>
      <c r="N3392" s="15" t="s">
        <v>24441</v>
      </c>
      <c r="O3392" s="16">
        <v>511</v>
      </c>
      <c r="P3392" s="15" t="s">
        <v>569</v>
      </c>
      <c r="Q3392" s="15">
        <v>29300</v>
      </c>
      <c r="R3392" s="15">
        <v>69200</v>
      </c>
      <c r="S3392" s="15">
        <v>98500</v>
      </c>
      <c r="T3392" s="15">
        <v>0.39</v>
      </c>
      <c r="U3392" s="15" t="s">
        <v>18717</v>
      </c>
      <c r="V3392" s="15" t="s">
        <v>76</v>
      </c>
      <c r="W3392" s="16">
        <v>1</v>
      </c>
      <c r="X3392" s="16">
        <v>0</v>
      </c>
      <c r="Y3392" s="15">
        <v>19184</v>
      </c>
      <c r="Z3392" s="15">
        <v>0.44</v>
      </c>
      <c r="AA3392" s="15" t="s">
        <v>78</v>
      </c>
      <c r="AB3392" s="15" t="s">
        <v>78</v>
      </c>
      <c r="AC3392" s="15">
        <v>0</v>
      </c>
      <c r="AD3392" s="15"/>
      <c r="AE3392" s="15" t="s">
        <v>119</v>
      </c>
      <c r="AF3392" s="15" t="s">
        <v>119</v>
      </c>
      <c r="AG3392" s="16">
        <v>1</v>
      </c>
      <c r="AH3392" s="15" t="s">
        <v>25659</v>
      </c>
      <c r="AI3392" s="15" t="s">
        <v>78</v>
      </c>
      <c r="AJ3392" s="15">
        <v>19184.4226074</v>
      </c>
      <c r="AK3392" s="15">
        <v>574.73061507399996</v>
      </c>
      <c r="AL3392" s="15">
        <v>3107306.0387800001</v>
      </c>
      <c r="AM3392" s="15">
        <v>1412977.52507</v>
      </c>
      <c r="AN3392" s="19">
        <v>0</v>
      </c>
      <c r="AO3392" s="19">
        <v>0</v>
      </c>
      <c r="AP3392" s="19">
        <v>29300</v>
      </c>
      <c r="AQ3392" s="19">
        <v>68500</v>
      </c>
      <c r="AR3392" s="34">
        <v>97800</v>
      </c>
      <c r="AS3392" s="34">
        <v>0</v>
      </c>
      <c r="AT3392" s="34">
        <v>0</v>
      </c>
      <c r="AU3392" s="34">
        <v>0</v>
      </c>
      <c r="AV3392" s="34">
        <v>0</v>
      </c>
      <c r="AW3392" s="35">
        <v>0</v>
      </c>
      <c r="AX3392" s="34">
        <v>97800</v>
      </c>
      <c r="AY3392" s="36">
        <v>1.3258000000000001</v>
      </c>
      <c r="AZ3392" s="36">
        <v>2.0265</v>
      </c>
      <c r="BA3392" s="22"/>
      <c r="BB3392" s="19">
        <v>1956</v>
      </c>
      <c r="BC3392" s="34">
        <v>1296.6324000000002</v>
      </c>
      <c r="BD3392" s="34">
        <v>1981.9169999999999</v>
      </c>
      <c r="BE3392" s="38">
        <v>3.4819999999999997E-2</v>
      </c>
      <c r="BF3392" s="38">
        <v>3.4819999999999997E-2</v>
      </c>
      <c r="BG3392" s="34">
        <v>0</v>
      </c>
      <c r="BH3392" s="34">
        <v>0</v>
      </c>
      <c r="BI3392" s="34">
        <v>1296.6324000000002</v>
      </c>
      <c r="BJ3392" s="34">
        <v>1981.9169999999999</v>
      </c>
      <c r="BK3392" s="34">
        <v>0</v>
      </c>
      <c r="BL3392" s="34">
        <v>25.916999999999916</v>
      </c>
      <c r="BM3392" s="34">
        <v>25.916999999999916</v>
      </c>
      <c r="BN3392" s="39">
        <v>1296.6324000000002</v>
      </c>
      <c r="BO3392" s="39">
        <v>1956</v>
      </c>
      <c r="BP3392" s="39">
        <v>659.36759999999981</v>
      </c>
    </row>
    <row r="3393" spans="1:68" s="25" customFormat="1" ht="14.25" x14ac:dyDescent="0.2">
      <c r="A3393" s="14">
        <v>2451</v>
      </c>
      <c r="B3393" s="40"/>
      <c r="C3393" s="15"/>
      <c r="D3393" s="16">
        <v>20929</v>
      </c>
      <c r="E3393" s="15" t="s">
        <v>25660</v>
      </c>
      <c r="F3393" s="15" t="s">
        <v>25661</v>
      </c>
      <c r="G3393" s="17" t="s">
        <v>25654</v>
      </c>
      <c r="H3393" s="17" t="s">
        <v>25655</v>
      </c>
      <c r="I3393" s="17" t="s">
        <v>88</v>
      </c>
      <c r="J3393" s="15" t="s">
        <v>25662</v>
      </c>
      <c r="K3393" s="15" t="s">
        <v>25657</v>
      </c>
      <c r="L3393" s="18" t="s">
        <v>25663</v>
      </c>
      <c r="M3393" s="15" t="s">
        <v>24440</v>
      </c>
      <c r="N3393" s="15" t="s">
        <v>24441</v>
      </c>
      <c r="O3393" s="16">
        <v>510</v>
      </c>
      <c r="P3393" s="15" t="s">
        <v>118</v>
      </c>
      <c r="Q3393" s="15">
        <v>43800</v>
      </c>
      <c r="R3393" s="15">
        <v>173100</v>
      </c>
      <c r="S3393" s="15">
        <v>216900</v>
      </c>
      <c r="T3393" s="15">
        <v>0.91</v>
      </c>
      <c r="U3393" s="15" t="s">
        <v>18717</v>
      </c>
      <c r="V3393" s="15" t="s">
        <v>76</v>
      </c>
      <c r="W3393" s="16">
        <v>1</v>
      </c>
      <c r="X3393" s="16">
        <v>1</v>
      </c>
      <c r="Y3393" s="15">
        <v>35757</v>
      </c>
      <c r="Z3393" s="15">
        <v>0.82099999999999995</v>
      </c>
      <c r="AA3393" s="15" t="s">
        <v>78</v>
      </c>
      <c r="AB3393" s="15" t="s">
        <v>78</v>
      </c>
      <c r="AC3393" s="15">
        <v>190400</v>
      </c>
      <c r="AD3393" s="26">
        <v>38077</v>
      </c>
      <c r="AE3393" s="15" t="s">
        <v>243</v>
      </c>
      <c r="AF3393" s="15" t="s">
        <v>25664</v>
      </c>
      <c r="AG3393" s="16">
        <v>1</v>
      </c>
      <c r="AH3393" s="15" t="s">
        <v>25665</v>
      </c>
      <c r="AI3393" s="15" t="s">
        <v>78</v>
      </c>
      <c r="AJ3393" s="15">
        <v>35756.825927700003</v>
      </c>
      <c r="AK3393" s="15">
        <v>804.98565522599995</v>
      </c>
      <c r="AL3393" s="15">
        <v>3107356.4095700001</v>
      </c>
      <c r="AM3393" s="15">
        <v>1413094.9788500001</v>
      </c>
      <c r="AN3393" s="19">
        <v>43800</v>
      </c>
      <c r="AO3393" s="19">
        <v>168800</v>
      </c>
      <c r="AP3393" s="19">
        <v>0</v>
      </c>
      <c r="AQ3393" s="19">
        <v>2400</v>
      </c>
      <c r="AR3393" s="34">
        <v>215000</v>
      </c>
      <c r="AS3393" s="34">
        <v>45000</v>
      </c>
      <c r="AT3393" s="34">
        <v>0</v>
      </c>
      <c r="AU3393" s="34">
        <v>58660</v>
      </c>
      <c r="AV3393" s="34">
        <v>0</v>
      </c>
      <c r="AW3393" s="35">
        <v>103660</v>
      </c>
      <c r="AX3393" s="34">
        <v>111340</v>
      </c>
      <c r="AY3393" s="36">
        <v>1.3258000000000001</v>
      </c>
      <c r="AZ3393" s="36">
        <v>2.0265</v>
      </c>
      <c r="BA3393" s="22"/>
      <c r="BB3393" s="19">
        <v>2198</v>
      </c>
      <c r="BC3393" s="34">
        <v>1476.1457200000002</v>
      </c>
      <c r="BD3393" s="34">
        <v>2256.3051</v>
      </c>
      <c r="BE3393" s="38">
        <v>3.4819999999999997E-2</v>
      </c>
      <c r="BF3393" s="38">
        <v>3.4819999999999997E-2</v>
      </c>
      <c r="BG3393" s="34">
        <v>50.291449426400007</v>
      </c>
      <c r="BH3393" s="34">
        <v>76.871038061999997</v>
      </c>
      <c r="BI3393" s="34">
        <v>1425.8542705736002</v>
      </c>
      <c r="BJ3393" s="34">
        <v>2179.434061938</v>
      </c>
      <c r="BK3393" s="34">
        <v>0</v>
      </c>
      <c r="BL3393" s="34">
        <v>4.7980619380000462</v>
      </c>
      <c r="BM3393" s="34">
        <v>4.7980619380000462</v>
      </c>
      <c r="BN3393" s="39">
        <v>1425.8542705736002</v>
      </c>
      <c r="BO3393" s="39">
        <v>2174.636</v>
      </c>
      <c r="BP3393" s="39">
        <v>748.78172942639981</v>
      </c>
    </row>
    <row r="3394" spans="1:68" s="25" customFormat="1" ht="14.25" x14ac:dyDescent="0.2">
      <c r="A3394" s="14">
        <v>2452</v>
      </c>
      <c r="B3394" s="40"/>
      <c r="C3394" s="15" t="s">
        <v>25666</v>
      </c>
      <c r="D3394" s="16">
        <v>32919</v>
      </c>
      <c r="E3394" s="15" t="s">
        <v>25667</v>
      </c>
      <c r="F3394" s="15" t="s">
        <v>25666</v>
      </c>
      <c r="G3394" s="17" t="s">
        <v>25668</v>
      </c>
      <c r="H3394" s="17" t="s">
        <v>25669</v>
      </c>
      <c r="I3394" s="17" t="s">
        <v>88</v>
      </c>
      <c r="J3394" s="15" t="s">
        <v>25670</v>
      </c>
      <c r="K3394" s="15" t="s">
        <v>88</v>
      </c>
      <c r="L3394" s="18" t="s">
        <v>78</v>
      </c>
      <c r="M3394" s="15" t="s">
        <v>78</v>
      </c>
      <c r="N3394" s="15" t="s">
        <v>78</v>
      </c>
      <c r="O3394" s="16">
        <v>0</v>
      </c>
      <c r="P3394" s="15" t="s">
        <v>78</v>
      </c>
      <c r="Q3394" s="15">
        <v>0</v>
      </c>
      <c r="R3394" s="15">
        <v>0</v>
      </c>
      <c r="S3394" s="15">
        <v>0</v>
      </c>
      <c r="T3394" s="15">
        <v>0</v>
      </c>
      <c r="U3394" s="15" t="s">
        <v>18717</v>
      </c>
      <c r="V3394" s="15" t="s">
        <v>78</v>
      </c>
      <c r="W3394" s="16">
        <v>0</v>
      </c>
      <c r="X3394" s="16">
        <v>0</v>
      </c>
      <c r="Y3394" s="15">
        <v>55479</v>
      </c>
      <c r="Z3394" s="15">
        <v>1.274</v>
      </c>
      <c r="AA3394" s="15" t="s">
        <v>78</v>
      </c>
      <c r="AB3394" s="15" t="s">
        <v>78</v>
      </c>
      <c r="AC3394" s="15">
        <v>0</v>
      </c>
      <c r="AD3394" s="15"/>
      <c r="AE3394" s="15" t="s">
        <v>78</v>
      </c>
      <c r="AF3394" s="15" t="s">
        <v>78</v>
      </c>
      <c r="AG3394" s="16">
        <v>0</v>
      </c>
      <c r="AH3394" s="15" t="s">
        <v>25671</v>
      </c>
      <c r="AI3394" s="15" t="s">
        <v>78</v>
      </c>
      <c r="AJ3394" s="15">
        <v>55478.7099609</v>
      </c>
      <c r="AK3394" s="15">
        <v>2104.7781719499999</v>
      </c>
      <c r="AL3394" s="15">
        <v>3107597.0555400001</v>
      </c>
      <c r="AM3394" s="15">
        <v>1412862.84457</v>
      </c>
      <c r="AN3394" s="19">
        <v>0</v>
      </c>
      <c r="AO3394" s="19">
        <v>0</v>
      </c>
      <c r="AP3394" s="19">
        <v>0</v>
      </c>
      <c r="AQ3394" s="19">
        <v>0</v>
      </c>
      <c r="AR3394" s="34">
        <v>0</v>
      </c>
      <c r="AS3394" s="34">
        <v>0</v>
      </c>
      <c r="AT3394" s="34">
        <v>0</v>
      </c>
      <c r="AU3394" s="34">
        <v>0</v>
      </c>
      <c r="AV3394" s="34">
        <v>0</v>
      </c>
      <c r="AW3394" s="35">
        <v>0</v>
      </c>
      <c r="AX3394" s="34">
        <v>0</v>
      </c>
      <c r="AY3394" s="36">
        <v>1.3258000000000001</v>
      </c>
      <c r="AZ3394" s="36">
        <v>2.0265</v>
      </c>
      <c r="BA3394" s="22"/>
      <c r="BB3394" s="19">
        <v>0</v>
      </c>
      <c r="BC3394" s="34">
        <v>0</v>
      </c>
      <c r="BD3394" s="34">
        <v>0</v>
      </c>
      <c r="BE3394" s="38">
        <v>3.4819999999999997E-2</v>
      </c>
      <c r="BF3394" s="38">
        <v>3.4819999999999997E-2</v>
      </c>
      <c r="BG3394" s="34">
        <v>0</v>
      </c>
      <c r="BH3394" s="34">
        <v>0</v>
      </c>
      <c r="BI3394" s="34">
        <v>0</v>
      </c>
      <c r="BJ3394" s="34">
        <v>0</v>
      </c>
      <c r="BK3394" s="34">
        <v>0</v>
      </c>
      <c r="BL3394" s="34">
        <v>0</v>
      </c>
      <c r="BM3394" s="34">
        <v>0</v>
      </c>
      <c r="BN3394" s="39">
        <v>0</v>
      </c>
      <c r="BO3394" s="39">
        <v>0</v>
      </c>
      <c r="BP3394" s="39">
        <v>0</v>
      </c>
    </row>
    <row r="3395" spans="1:68" s="25" customFormat="1" ht="14.25" x14ac:dyDescent="0.2">
      <c r="A3395" s="14">
        <v>2453</v>
      </c>
      <c r="B3395" s="40"/>
      <c r="C3395" s="15" t="s">
        <v>25666</v>
      </c>
      <c r="D3395" s="16">
        <v>15567</v>
      </c>
      <c r="E3395" s="15" t="s">
        <v>25672</v>
      </c>
      <c r="F3395" s="15" t="s">
        <v>25673</v>
      </c>
      <c r="G3395" s="17" t="s">
        <v>25668</v>
      </c>
      <c r="H3395" s="17" t="s">
        <v>25674</v>
      </c>
      <c r="I3395" s="17" t="s">
        <v>88</v>
      </c>
      <c r="J3395" s="15" t="s">
        <v>220</v>
      </c>
      <c r="K3395" s="15" t="s">
        <v>88</v>
      </c>
      <c r="L3395" s="18" t="s">
        <v>25675</v>
      </c>
      <c r="M3395" s="15" t="s">
        <v>24440</v>
      </c>
      <c r="N3395" s="15" t="s">
        <v>24441</v>
      </c>
      <c r="O3395" s="16">
        <v>511</v>
      </c>
      <c r="P3395" s="15" t="s">
        <v>569</v>
      </c>
      <c r="Q3395" s="15">
        <v>41000</v>
      </c>
      <c r="R3395" s="15">
        <v>94900</v>
      </c>
      <c r="S3395" s="15">
        <v>135900</v>
      </c>
      <c r="T3395" s="15">
        <v>0.65</v>
      </c>
      <c r="U3395" s="15" t="s">
        <v>18717</v>
      </c>
      <c r="V3395" s="15" t="s">
        <v>76</v>
      </c>
      <c r="W3395" s="16">
        <v>1</v>
      </c>
      <c r="X3395" s="16">
        <v>0</v>
      </c>
      <c r="Y3395" s="15">
        <v>12408</v>
      </c>
      <c r="Z3395" s="15">
        <v>0.28499999999999998</v>
      </c>
      <c r="AA3395" s="15" t="s">
        <v>78</v>
      </c>
      <c r="AB3395" s="15" t="s">
        <v>78</v>
      </c>
      <c r="AC3395" s="15">
        <v>0</v>
      </c>
      <c r="AD3395" s="15"/>
      <c r="AE3395" s="15" t="s">
        <v>1583</v>
      </c>
      <c r="AF3395" s="15" t="s">
        <v>290</v>
      </c>
      <c r="AG3395" s="16">
        <v>1</v>
      </c>
      <c r="AH3395" s="15" t="s">
        <v>25676</v>
      </c>
      <c r="AI3395" s="15" t="s">
        <v>78</v>
      </c>
      <c r="AJ3395" s="15">
        <v>12408.2495117</v>
      </c>
      <c r="AK3395" s="15">
        <v>448.298628941</v>
      </c>
      <c r="AL3395" s="15">
        <v>3107446.8451999999</v>
      </c>
      <c r="AM3395" s="15">
        <v>1413275.70529</v>
      </c>
      <c r="AN3395" s="19">
        <v>28500</v>
      </c>
      <c r="AO3395" s="19">
        <v>96900</v>
      </c>
      <c r="AP3395" s="19">
        <v>0</v>
      </c>
      <c r="AQ3395" s="19">
        <v>1300</v>
      </c>
      <c r="AR3395" s="34">
        <v>126700</v>
      </c>
      <c r="AS3395" s="34">
        <v>45000</v>
      </c>
      <c r="AT3395" s="34">
        <v>3000</v>
      </c>
      <c r="AU3395" s="34">
        <v>28140</v>
      </c>
      <c r="AV3395" s="34">
        <v>0</v>
      </c>
      <c r="AW3395" s="35">
        <v>76140</v>
      </c>
      <c r="AX3395" s="34">
        <v>50560</v>
      </c>
      <c r="AY3395" s="36">
        <v>1.3258000000000001</v>
      </c>
      <c r="AZ3395" s="36">
        <v>2.0265</v>
      </c>
      <c r="BA3395" s="22"/>
      <c r="BB3395" s="19">
        <v>1293</v>
      </c>
      <c r="BC3395" s="34">
        <v>670.32448000000011</v>
      </c>
      <c r="BD3395" s="34">
        <v>1024.5984000000001</v>
      </c>
      <c r="BE3395" s="38">
        <v>3.4819999999999997E-2</v>
      </c>
      <c r="BF3395" s="38">
        <v>3.4819999999999997E-2</v>
      </c>
      <c r="BG3395" s="34">
        <v>22.740561765599999</v>
      </c>
      <c r="BH3395" s="34">
        <v>34.759200797999995</v>
      </c>
      <c r="BI3395" s="34">
        <v>647.58391823440013</v>
      </c>
      <c r="BJ3395" s="34">
        <v>989.83919920200015</v>
      </c>
      <c r="BK3395" s="34">
        <v>0</v>
      </c>
      <c r="BL3395" s="34">
        <v>0</v>
      </c>
      <c r="BM3395" s="34">
        <v>0</v>
      </c>
      <c r="BN3395" s="39">
        <v>647.58391823440013</v>
      </c>
      <c r="BO3395" s="39">
        <v>989.83919920200015</v>
      </c>
      <c r="BP3395" s="39">
        <v>342.25528096760002</v>
      </c>
    </row>
    <row r="3396" spans="1:68" s="25" customFormat="1" ht="14.25" x14ac:dyDescent="0.2">
      <c r="A3396" s="14">
        <v>2454</v>
      </c>
      <c r="B3396" s="40"/>
      <c r="C3396" s="15"/>
      <c r="D3396" s="16">
        <v>17495</v>
      </c>
      <c r="E3396" s="15" t="s">
        <v>25677</v>
      </c>
      <c r="F3396" s="15" t="s">
        <v>25678</v>
      </c>
      <c r="G3396" s="17" t="s">
        <v>25679</v>
      </c>
      <c r="H3396" s="17" t="s">
        <v>25680</v>
      </c>
      <c r="I3396" s="17" t="s">
        <v>86</v>
      </c>
      <c r="J3396" s="15" t="s">
        <v>25681</v>
      </c>
      <c r="K3396" s="15" t="s">
        <v>1675</v>
      </c>
      <c r="L3396" s="18" t="s">
        <v>25675</v>
      </c>
      <c r="M3396" s="15" t="s">
        <v>24440</v>
      </c>
      <c r="N3396" s="15" t="s">
        <v>24441</v>
      </c>
      <c r="O3396" s="16">
        <v>511</v>
      </c>
      <c r="P3396" s="15" t="s">
        <v>569</v>
      </c>
      <c r="Q3396" s="15">
        <v>41000</v>
      </c>
      <c r="R3396" s="15">
        <v>94900</v>
      </c>
      <c r="S3396" s="15">
        <v>135900</v>
      </c>
      <c r="T3396" s="15">
        <v>0.65</v>
      </c>
      <c r="U3396" s="15" t="s">
        <v>18717</v>
      </c>
      <c r="V3396" s="15" t="s">
        <v>76</v>
      </c>
      <c r="W3396" s="16">
        <v>1</v>
      </c>
      <c r="X3396" s="16">
        <v>0</v>
      </c>
      <c r="Y3396" s="15">
        <v>16323</v>
      </c>
      <c r="Z3396" s="15">
        <v>0.375</v>
      </c>
      <c r="AA3396" s="15" t="s">
        <v>78</v>
      </c>
      <c r="AB3396" s="15" t="s">
        <v>78</v>
      </c>
      <c r="AC3396" s="15">
        <v>0</v>
      </c>
      <c r="AD3396" s="15"/>
      <c r="AE3396" s="15" t="s">
        <v>1583</v>
      </c>
      <c r="AF3396" s="15" t="s">
        <v>290</v>
      </c>
      <c r="AG3396" s="16">
        <v>1</v>
      </c>
      <c r="AH3396" s="15" t="s">
        <v>25676</v>
      </c>
      <c r="AI3396" s="15" t="s">
        <v>78</v>
      </c>
      <c r="AJ3396" s="15">
        <v>16322.8105469</v>
      </c>
      <c r="AK3396" s="15">
        <v>511.419869705</v>
      </c>
      <c r="AL3396" s="15">
        <v>3107331.0167700001</v>
      </c>
      <c r="AM3396" s="15">
        <v>1413277.9183700001</v>
      </c>
      <c r="AN3396" s="19">
        <v>28500</v>
      </c>
      <c r="AO3396" s="19">
        <v>96900</v>
      </c>
      <c r="AP3396" s="19">
        <v>0</v>
      </c>
      <c r="AQ3396" s="19">
        <v>1300</v>
      </c>
      <c r="AR3396" s="34">
        <v>126700</v>
      </c>
      <c r="AS3396" s="34">
        <v>45000</v>
      </c>
      <c r="AT3396" s="34">
        <v>3000</v>
      </c>
      <c r="AU3396" s="34">
        <v>28140</v>
      </c>
      <c r="AV3396" s="34">
        <v>0</v>
      </c>
      <c r="AW3396" s="35">
        <v>76140</v>
      </c>
      <c r="AX3396" s="34">
        <v>50560</v>
      </c>
      <c r="AY3396" s="36">
        <v>1.3258000000000001</v>
      </c>
      <c r="AZ3396" s="36">
        <v>2.0265</v>
      </c>
      <c r="BA3396" s="22"/>
      <c r="BB3396" s="19">
        <v>1293</v>
      </c>
      <c r="BC3396" s="34">
        <v>670.32448000000011</v>
      </c>
      <c r="BD3396" s="34">
        <v>1024.5984000000001</v>
      </c>
      <c r="BE3396" s="38">
        <v>3.4819999999999997E-2</v>
      </c>
      <c r="BF3396" s="38">
        <v>3.4819999999999997E-2</v>
      </c>
      <c r="BG3396" s="34">
        <v>22.740561765599999</v>
      </c>
      <c r="BH3396" s="34">
        <v>34.759200797999995</v>
      </c>
      <c r="BI3396" s="34">
        <v>647.58391823440013</v>
      </c>
      <c r="BJ3396" s="34">
        <v>989.83919920200015</v>
      </c>
      <c r="BK3396" s="34">
        <v>0</v>
      </c>
      <c r="BL3396" s="34">
        <v>0</v>
      </c>
      <c r="BM3396" s="34">
        <v>0</v>
      </c>
      <c r="BN3396" s="39">
        <v>647.58391823440013</v>
      </c>
      <c r="BO3396" s="39">
        <v>989.83919920200015</v>
      </c>
      <c r="BP3396" s="39">
        <v>342.25528096760002</v>
      </c>
    </row>
    <row r="3397" spans="1:68" s="25" customFormat="1" ht="14.25" x14ac:dyDescent="0.2">
      <c r="A3397" s="14">
        <v>2455</v>
      </c>
      <c r="B3397" s="40"/>
      <c r="C3397" s="15" t="s">
        <v>25682</v>
      </c>
      <c r="D3397" s="16">
        <v>25</v>
      </c>
      <c r="E3397" s="15" t="s">
        <v>25683</v>
      </c>
      <c r="F3397" s="15" t="s">
        <v>25682</v>
      </c>
      <c r="G3397" s="17" t="s">
        <v>25684</v>
      </c>
      <c r="H3397" s="17" t="s">
        <v>25685</v>
      </c>
      <c r="I3397" s="17" t="s">
        <v>88</v>
      </c>
      <c r="J3397" s="15" t="s">
        <v>25686</v>
      </c>
      <c r="K3397" s="15" t="s">
        <v>88</v>
      </c>
      <c r="L3397" s="18" t="s">
        <v>25687</v>
      </c>
      <c r="M3397" s="15" t="s">
        <v>25688</v>
      </c>
      <c r="N3397" s="15" t="s">
        <v>25689</v>
      </c>
      <c r="O3397" s="16">
        <v>510</v>
      </c>
      <c r="P3397" s="15" t="s">
        <v>118</v>
      </c>
      <c r="Q3397" s="15">
        <v>6000</v>
      </c>
      <c r="R3397" s="15">
        <v>29600</v>
      </c>
      <c r="S3397" s="15">
        <v>35600</v>
      </c>
      <c r="T3397" s="15">
        <v>0.14000000000000001</v>
      </c>
      <c r="U3397" s="15" t="s">
        <v>18717</v>
      </c>
      <c r="V3397" s="15" t="s">
        <v>76</v>
      </c>
      <c r="W3397" s="16">
        <v>1</v>
      </c>
      <c r="X3397" s="16">
        <v>1</v>
      </c>
      <c r="Y3397" s="15">
        <v>6204</v>
      </c>
      <c r="Z3397" s="15">
        <v>0.14199999999999999</v>
      </c>
      <c r="AA3397" s="15" t="s">
        <v>78</v>
      </c>
      <c r="AB3397" s="15" t="s">
        <v>78</v>
      </c>
      <c r="AC3397" s="15">
        <v>0</v>
      </c>
      <c r="AD3397" s="26">
        <v>40231</v>
      </c>
      <c r="AE3397" s="15" t="s">
        <v>183</v>
      </c>
      <c r="AF3397" s="15" t="s">
        <v>25690</v>
      </c>
      <c r="AG3397" s="16">
        <v>1</v>
      </c>
      <c r="AH3397" s="15" t="s">
        <v>25691</v>
      </c>
      <c r="AI3397" s="15" t="s">
        <v>78</v>
      </c>
      <c r="AJ3397" s="15">
        <v>6204.1186523400002</v>
      </c>
      <c r="AK3397" s="15">
        <v>348.23167186000001</v>
      </c>
      <c r="AL3397" s="15">
        <v>3107521.8819200001</v>
      </c>
      <c r="AM3397" s="15">
        <v>1413274.2963</v>
      </c>
      <c r="AN3397" s="19">
        <v>0</v>
      </c>
      <c r="AO3397" s="19">
        <v>0</v>
      </c>
      <c r="AP3397" s="19">
        <v>6000</v>
      </c>
      <c r="AQ3397" s="19">
        <v>29400</v>
      </c>
      <c r="AR3397" s="34">
        <v>35400</v>
      </c>
      <c r="AS3397" s="34">
        <v>0</v>
      </c>
      <c r="AT3397" s="34">
        <v>0</v>
      </c>
      <c r="AU3397" s="34">
        <v>0</v>
      </c>
      <c r="AV3397" s="34">
        <v>0</v>
      </c>
      <c r="AW3397" s="35">
        <v>0</v>
      </c>
      <c r="AX3397" s="34">
        <v>35400</v>
      </c>
      <c r="AY3397" s="36">
        <v>1.3258000000000001</v>
      </c>
      <c r="AZ3397" s="36">
        <v>2.0265</v>
      </c>
      <c r="BA3397" s="22"/>
      <c r="BB3397" s="19">
        <v>708</v>
      </c>
      <c r="BC3397" s="34">
        <v>469.33320000000003</v>
      </c>
      <c r="BD3397" s="34">
        <v>717.38099999999997</v>
      </c>
      <c r="BE3397" s="38">
        <v>3.4819999999999997E-2</v>
      </c>
      <c r="BF3397" s="38">
        <v>3.4819999999999997E-2</v>
      </c>
      <c r="BG3397" s="34">
        <v>0</v>
      </c>
      <c r="BH3397" s="34">
        <v>0</v>
      </c>
      <c r="BI3397" s="34">
        <v>469.33320000000003</v>
      </c>
      <c r="BJ3397" s="34">
        <v>717.38099999999997</v>
      </c>
      <c r="BK3397" s="34">
        <v>0</v>
      </c>
      <c r="BL3397" s="34">
        <v>9.3809999999999718</v>
      </c>
      <c r="BM3397" s="34">
        <v>9.3809999999999718</v>
      </c>
      <c r="BN3397" s="39">
        <v>469.33320000000003</v>
      </c>
      <c r="BO3397" s="39">
        <v>708</v>
      </c>
      <c r="BP3397" s="39">
        <v>238.66679999999997</v>
      </c>
    </row>
    <row r="3398" spans="1:68" s="25" customFormat="1" ht="14.25" x14ac:dyDescent="0.2">
      <c r="A3398" s="14">
        <v>2456</v>
      </c>
      <c r="B3398" s="40"/>
      <c r="C3398" s="15" t="s">
        <v>907</v>
      </c>
      <c r="D3398" s="16">
        <v>5312</v>
      </c>
      <c r="E3398" s="15" t="s">
        <v>25692</v>
      </c>
      <c r="F3398" s="15" t="s">
        <v>25693</v>
      </c>
      <c r="G3398" s="17" t="s">
        <v>25694</v>
      </c>
      <c r="H3398" s="17" t="s">
        <v>25695</v>
      </c>
      <c r="I3398" s="17" t="s">
        <v>86</v>
      </c>
      <c r="J3398" s="15" t="s">
        <v>25696</v>
      </c>
      <c r="K3398" s="15" t="s">
        <v>913</v>
      </c>
      <c r="L3398" s="18" t="s">
        <v>25697</v>
      </c>
      <c r="M3398" s="15" t="s">
        <v>25218</v>
      </c>
      <c r="N3398" s="15" t="s">
        <v>25219</v>
      </c>
      <c r="O3398" s="16">
        <v>511</v>
      </c>
      <c r="P3398" s="15" t="s">
        <v>569</v>
      </c>
      <c r="Q3398" s="15">
        <v>17000</v>
      </c>
      <c r="R3398" s="15">
        <v>68200</v>
      </c>
      <c r="S3398" s="15">
        <v>85200</v>
      </c>
      <c r="T3398" s="15">
        <v>0.42</v>
      </c>
      <c r="U3398" s="15" t="s">
        <v>18717</v>
      </c>
      <c r="V3398" s="15" t="s">
        <v>76</v>
      </c>
      <c r="W3398" s="16">
        <v>1</v>
      </c>
      <c r="X3398" s="16">
        <v>0</v>
      </c>
      <c r="Y3398" s="15">
        <v>12408</v>
      </c>
      <c r="Z3398" s="15">
        <v>0.28499999999999998</v>
      </c>
      <c r="AA3398" s="15" t="s">
        <v>78</v>
      </c>
      <c r="AB3398" s="15" t="s">
        <v>78</v>
      </c>
      <c r="AC3398" s="15">
        <v>0</v>
      </c>
      <c r="AD3398" s="15"/>
      <c r="AE3398" s="15" t="s">
        <v>119</v>
      </c>
      <c r="AF3398" s="15" t="s">
        <v>119</v>
      </c>
      <c r="AG3398" s="16">
        <v>1</v>
      </c>
      <c r="AH3398" s="15" t="s">
        <v>25698</v>
      </c>
      <c r="AI3398" s="15" t="s">
        <v>78</v>
      </c>
      <c r="AJ3398" s="15">
        <v>12408.2619629</v>
      </c>
      <c r="AK3398" s="15">
        <v>448.29861741600001</v>
      </c>
      <c r="AL3398" s="15">
        <v>3107646.94337</v>
      </c>
      <c r="AM3398" s="15">
        <v>1413271.9479199999</v>
      </c>
      <c r="AN3398" s="19">
        <v>17000</v>
      </c>
      <c r="AO3398" s="19">
        <v>68100</v>
      </c>
      <c r="AP3398" s="19">
        <v>0</v>
      </c>
      <c r="AQ3398" s="19">
        <v>3600</v>
      </c>
      <c r="AR3398" s="34">
        <v>88700</v>
      </c>
      <c r="AS3398" s="34">
        <v>45000</v>
      </c>
      <c r="AT3398" s="34">
        <v>3000</v>
      </c>
      <c r="AU3398" s="34">
        <v>14035</v>
      </c>
      <c r="AV3398" s="34">
        <v>12480</v>
      </c>
      <c r="AW3398" s="35">
        <v>74515</v>
      </c>
      <c r="AX3398" s="34">
        <v>14185</v>
      </c>
      <c r="AY3398" s="36">
        <v>1.3258000000000001</v>
      </c>
      <c r="AZ3398" s="36">
        <v>2.0265</v>
      </c>
      <c r="BA3398" s="22"/>
      <c r="BB3398" s="19">
        <v>959</v>
      </c>
      <c r="BC3398" s="34">
        <v>188.06473</v>
      </c>
      <c r="BD3398" s="34">
        <v>287.459025</v>
      </c>
      <c r="BE3398" s="38">
        <v>3.4819999999999997E-2</v>
      </c>
      <c r="BF3398" s="38">
        <v>3.4819999999999997E-2</v>
      </c>
      <c r="BG3398" s="34">
        <v>4.8864970825999992</v>
      </c>
      <c r="BH3398" s="34">
        <v>7.469064970499999</v>
      </c>
      <c r="BI3398" s="34">
        <v>183.17823291740001</v>
      </c>
      <c r="BJ3398" s="34">
        <v>279.98996002950003</v>
      </c>
      <c r="BK3398" s="34">
        <v>0</v>
      </c>
      <c r="BL3398" s="34">
        <v>0</v>
      </c>
      <c r="BM3398" s="34">
        <v>0</v>
      </c>
      <c r="BN3398" s="39">
        <v>183.17823291740001</v>
      </c>
      <c r="BO3398" s="39">
        <v>279.98996002950003</v>
      </c>
      <c r="BP3398" s="39">
        <v>96.811727112100016</v>
      </c>
    </row>
    <row r="3399" spans="1:68" s="25" customFormat="1" ht="14.25" x14ac:dyDescent="0.2">
      <c r="A3399" s="14">
        <v>2457</v>
      </c>
      <c r="B3399" s="40"/>
      <c r="C3399" s="15"/>
      <c r="D3399" s="16">
        <v>10257</v>
      </c>
      <c r="E3399" s="15" t="s">
        <v>25699</v>
      </c>
      <c r="F3399" s="15" t="s">
        <v>25700</v>
      </c>
      <c r="G3399" s="17" t="s">
        <v>25701</v>
      </c>
      <c r="H3399" s="17" t="s">
        <v>25702</v>
      </c>
      <c r="I3399" s="17" t="s">
        <v>86</v>
      </c>
      <c r="J3399" s="15" t="s">
        <v>25703</v>
      </c>
      <c r="K3399" s="15" t="s">
        <v>8355</v>
      </c>
      <c r="L3399" s="18" t="s">
        <v>25697</v>
      </c>
      <c r="M3399" s="15" t="s">
        <v>25218</v>
      </c>
      <c r="N3399" s="15" t="s">
        <v>25219</v>
      </c>
      <c r="O3399" s="16">
        <v>511</v>
      </c>
      <c r="P3399" s="15" t="s">
        <v>569</v>
      </c>
      <c r="Q3399" s="15">
        <v>17000</v>
      </c>
      <c r="R3399" s="15">
        <v>68200</v>
      </c>
      <c r="S3399" s="15">
        <v>85200</v>
      </c>
      <c r="T3399" s="15">
        <v>0.42</v>
      </c>
      <c r="U3399" s="15" t="s">
        <v>18717</v>
      </c>
      <c r="V3399" s="15" t="s">
        <v>76</v>
      </c>
      <c r="W3399" s="16">
        <v>1</v>
      </c>
      <c r="X3399" s="16">
        <v>0</v>
      </c>
      <c r="Y3399" s="15">
        <v>6204</v>
      </c>
      <c r="Z3399" s="15">
        <v>0.14199999999999999</v>
      </c>
      <c r="AA3399" s="15" t="s">
        <v>78</v>
      </c>
      <c r="AB3399" s="15" t="s">
        <v>78</v>
      </c>
      <c r="AC3399" s="15">
        <v>0</v>
      </c>
      <c r="AD3399" s="15"/>
      <c r="AE3399" s="15" t="s">
        <v>119</v>
      </c>
      <c r="AF3399" s="15" t="s">
        <v>119</v>
      </c>
      <c r="AG3399" s="16">
        <v>1</v>
      </c>
      <c r="AH3399" s="15" t="s">
        <v>25698</v>
      </c>
      <c r="AI3399" s="15" t="s">
        <v>78</v>
      </c>
      <c r="AJ3399" s="15">
        <v>6204.1386718800004</v>
      </c>
      <c r="AK3399" s="15">
        <v>348.23198174599997</v>
      </c>
      <c r="AL3399" s="15">
        <v>3107571.9065</v>
      </c>
      <c r="AM3399" s="15">
        <v>1413273.35693</v>
      </c>
      <c r="AN3399" s="19">
        <v>17000</v>
      </c>
      <c r="AO3399" s="19">
        <v>68100</v>
      </c>
      <c r="AP3399" s="19">
        <v>0</v>
      </c>
      <c r="AQ3399" s="19">
        <v>3600</v>
      </c>
      <c r="AR3399" s="34">
        <v>88700</v>
      </c>
      <c r="AS3399" s="34">
        <v>45000</v>
      </c>
      <c r="AT3399" s="34">
        <v>3000</v>
      </c>
      <c r="AU3399" s="34">
        <v>14035</v>
      </c>
      <c r="AV3399" s="34">
        <v>12480</v>
      </c>
      <c r="AW3399" s="35">
        <v>74515</v>
      </c>
      <c r="AX3399" s="34">
        <v>14185</v>
      </c>
      <c r="AY3399" s="36">
        <v>1.3258000000000001</v>
      </c>
      <c r="AZ3399" s="36">
        <v>2.0265</v>
      </c>
      <c r="BA3399" s="22"/>
      <c r="BB3399" s="19">
        <v>959</v>
      </c>
      <c r="BC3399" s="34">
        <v>188.06473</v>
      </c>
      <c r="BD3399" s="34">
        <v>287.459025</v>
      </c>
      <c r="BE3399" s="38">
        <v>3.4819999999999997E-2</v>
      </c>
      <c r="BF3399" s="38">
        <v>3.4819999999999997E-2</v>
      </c>
      <c r="BG3399" s="34">
        <v>4.8864970825999992</v>
      </c>
      <c r="BH3399" s="34">
        <v>7.469064970499999</v>
      </c>
      <c r="BI3399" s="34">
        <v>183.17823291740001</v>
      </c>
      <c r="BJ3399" s="34">
        <v>279.98996002950003</v>
      </c>
      <c r="BK3399" s="34">
        <v>0</v>
      </c>
      <c r="BL3399" s="34">
        <v>0</v>
      </c>
      <c r="BM3399" s="34">
        <v>0</v>
      </c>
      <c r="BN3399" s="39">
        <v>183.17823291740001</v>
      </c>
      <c r="BO3399" s="39">
        <v>279.98996002950003</v>
      </c>
      <c r="BP3399" s="39">
        <v>96.811727112100016</v>
      </c>
    </row>
    <row r="3400" spans="1:68" s="25" customFormat="1" ht="14.25" x14ac:dyDescent="0.2">
      <c r="A3400" s="14">
        <v>2458</v>
      </c>
      <c r="B3400" s="40"/>
      <c r="C3400" s="15"/>
      <c r="D3400" s="16">
        <v>14102</v>
      </c>
      <c r="E3400" s="15" t="s">
        <v>25704</v>
      </c>
      <c r="F3400" s="15" t="s">
        <v>25705</v>
      </c>
      <c r="G3400" s="17" t="s">
        <v>25706</v>
      </c>
      <c r="H3400" s="17" t="s">
        <v>25707</v>
      </c>
      <c r="I3400" s="17" t="s">
        <v>88</v>
      </c>
      <c r="J3400" s="15" t="s">
        <v>25708</v>
      </c>
      <c r="K3400" s="15" t="s">
        <v>11531</v>
      </c>
      <c r="L3400" s="18" t="s">
        <v>25709</v>
      </c>
      <c r="M3400" s="15" t="s">
        <v>25218</v>
      </c>
      <c r="N3400" s="15" t="s">
        <v>25219</v>
      </c>
      <c r="O3400" s="16">
        <v>511</v>
      </c>
      <c r="P3400" s="15" t="s">
        <v>569</v>
      </c>
      <c r="Q3400" s="15">
        <v>13400</v>
      </c>
      <c r="R3400" s="15">
        <v>81900</v>
      </c>
      <c r="S3400" s="15">
        <v>95300</v>
      </c>
      <c r="T3400" s="15">
        <v>0.28000000000000003</v>
      </c>
      <c r="U3400" s="15" t="s">
        <v>18717</v>
      </c>
      <c r="V3400" s="15" t="s">
        <v>76</v>
      </c>
      <c r="W3400" s="16">
        <v>1</v>
      </c>
      <c r="X3400" s="16">
        <v>1</v>
      </c>
      <c r="Y3400" s="15">
        <v>12408</v>
      </c>
      <c r="Z3400" s="15">
        <v>0.28499999999999998</v>
      </c>
      <c r="AA3400" s="15" t="s">
        <v>78</v>
      </c>
      <c r="AB3400" s="15" t="s">
        <v>78</v>
      </c>
      <c r="AC3400" s="15">
        <v>20000</v>
      </c>
      <c r="AD3400" s="26">
        <v>38517</v>
      </c>
      <c r="AE3400" s="15" t="s">
        <v>119</v>
      </c>
      <c r="AF3400" s="15" t="s">
        <v>119</v>
      </c>
      <c r="AG3400" s="16">
        <v>1</v>
      </c>
      <c r="AH3400" s="15" t="s">
        <v>25710</v>
      </c>
      <c r="AI3400" s="15" t="s">
        <v>78</v>
      </c>
      <c r="AJ3400" s="15">
        <v>12408.2519531</v>
      </c>
      <c r="AK3400" s="15">
        <v>448.29860510499998</v>
      </c>
      <c r="AL3400" s="15">
        <v>3107746.9923399999</v>
      </c>
      <c r="AM3400" s="15">
        <v>1413270.0693600001</v>
      </c>
      <c r="AN3400" s="19">
        <v>0</v>
      </c>
      <c r="AO3400" s="19">
        <v>0</v>
      </c>
      <c r="AP3400" s="19">
        <v>13400</v>
      </c>
      <c r="AQ3400" s="19">
        <v>81900</v>
      </c>
      <c r="AR3400" s="34">
        <v>95300</v>
      </c>
      <c r="AS3400" s="34">
        <v>0</v>
      </c>
      <c r="AT3400" s="34">
        <v>0</v>
      </c>
      <c r="AU3400" s="34">
        <v>0</v>
      </c>
      <c r="AV3400" s="34">
        <v>0</v>
      </c>
      <c r="AW3400" s="35">
        <v>0</v>
      </c>
      <c r="AX3400" s="34">
        <v>95300</v>
      </c>
      <c r="AY3400" s="36">
        <v>1.3258000000000001</v>
      </c>
      <c r="AZ3400" s="36">
        <v>2.0265</v>
      </c>
      <c r="BA3400" s="22"/>
      <c r="BB3400" s="19">
        <v>1906</v>
      </c>
      <c r="BC3400" s="34">
        <v>1263.4874</v>
      </c>
      <c r="BD3400" s="34">
        <v>1931.2545</v>
      </c>
      <c r="BE3400" s="38">
        <v>3.4819999999999997E-2</v>
      </c>
      <c r="BF3400" s="38">
        <v>3.4819999999999997E-2</v>
      </c>
      <c r="BG3400" s="34">
        <v>0</v>
      </c>
      <c r="BH3400" s="34">
        <v>0</v>
      </c>
      <c r="BI3400" s="34">
        <v>1263.4874</v>
      </c>
      <c r="BJ3400" s="34">
        <v>1931.2545</v>
      </c>
      <c r="BK3400" s="34">
        <v>0</v>
      </c>
      <c r="BL3400" s="34">
        <v>25.254500000000007</v>
      </c>
      <c r="BM3400" s="34">
        <v>25.254500000000007</v>
      </c>
      <c r="BN3400" s="39">
        <v>1263.4874</v>
      </c>
      <c r="BO3400" s="39">
        <v>1906</v>
      </c>
      <c r="BP3400" s="39">
        <v>642.51260000000002</v>
      </c>
    </row>
    <row r="3401" spans="1:68" s="25" customFormat="1" ht="14.25" x14ac:dyDescent="0.2">
      <c r="A3401" s="14">
        <v>2459</v>
      </c>
      <c r="B3401" s="40"/>
      <c r="C3401" s="15" t="s">
        <v>150</v>
      </c>
      <c r="D3401" s="16">
        <v>35647</v>
      </c>
      <c r="E3401" s="15" t="s">
        <v>25711</v>
      </c>
      <c r="F3401" s="15" t="s">
        <v>25712</v>
      </c>
      <c r="G3401" s="17" t="s">
        <v>25713</v>
      </c>
      <c r="H3401" s="17" t="s">
        <v>25714</v>
      </c>
      <c r="I3401" s="17" t="s">
        <v>86</v>
      </c>
      <c r="J3401" s="15" t="s">
        <v>25715</v>
      </c>
      <c r="K3401" s="15" t="s">
        <v>88</v>
      </c>
      <c r="L3401" s="18" t="s">
        <v>25716</v>
      </c>
      <c r="M3401" s="15" t="s">
        <v>25688</v>
      </c>
      <c r="N3401" s="15" t="s">
        <v>25689</v>
      </c>
      <c r="O3401" s="16">
        <v>501</v>
      </c>
      <c r="P3401" s="15" t="s">
        <v>405</v>
      </c>
      <c r="Q3401" s="15">
        <v>9200</v>
      </c>
      <c r="R3401" s="15">
        <v>0</v>
      </c>
      <c r="S3401" s="15">
        <v>9200</v>
      </c>
      <c r="T3401" s="15">
        <v>0.27</v>
      </c>
      <c r="U3401" s="15" t="s">
        <v>18717</v>
      </c>
      <c r="V3401" s="15" t="s">
        <v>76</v>
      </c>
      <c r="W3401" s="16">
        <v>1</v>
      </c>
      <c r="X3401" s="16">
        <v>1</v>
      </c>
      <c r="Y3401" s="15">
        <v>12037</v>
      </c>
      <c r="Z3401" s="15">
        <v>0.27600000000000002</v>
      </c>
      <c r="AA3401" s="15" t="s">
        <v>78</v>
      </c>
      <c r="AB3401" s="15" t="s">
        <v>78</v>
      </c>
      <c r="AC3401" s="15">
        <v>56650</v>
      </c>
      <c r="AD3401" s="26">
        <v>38260</v>
      </c>
      <c r="AE3401" s="15" t="s">
        <v>119</v>
      </c>
      <c r="AF3401" s="15" t="s">
        <v>119</v>
      </c>
      <c r="AG3401" s="16">
        <v>1</v>
      </c>
      <c r="AH3401" s="15" t="s">
        <v>25717</v>
      </c>
      <c r="AI3401" s="15" t="s">
        <v>78</v>
      </c>
      <c r="AJ3401" s="15">
        <v>12036.8134766</v>
      </c>
      <c r="AK3401" s="15">
        <v>440.33142442500002</v>
      </c>
      <c r="AL3401" s="15">
        <v>3107906.65803</v>
      </c>
      <c r="AM3401" s="15">
        <v>1413255.6946700001</v>
      </c>
      <c r="AN3401" s="19">
        <v>0</v>
      </c>
      <c r="AO3401" s="19">
        <v>0</v>
      </c>
      <c r="AP3401" s="19">
        <v>9200</v>
      </c>
      <c r="AQ3401" s="19">
        <v>0</v>
      </c>
      <c r="AR3401" s="34">
        <v>9200</v>
      </c>
      <c r="AS3401" s="34">
        <v>0</v>
      </c>
      <c r="AT3401" s="34">
        <v>0</v>
      </c>
      <c r="AU3401" s="34">
        <v>0</v>
      </c>
      <c r="AV3401" s="34">
        <v>0</v>
      </c>
      <c r="AW3401" s="35">
        <v>0</v>
      </c>
      <c r="AX3401" s="34">
        <v>9200</v>
      </c>
      <c r="AY3401" s="36">
        <v>1.3258000000000001</v>
      </c>
      <c r="AZ3401" s="36">
        <v>2.0265</v>
      </c>
      <c r="BA3401" s="22"/>
      <c r="BB3401" s="19">
        <v>276</v>
      </c>
      <c r="BC3401" s="34">
        <v>121.9736</v>
      </c>
      <c r="BD3401" s="34">
        <v>186.43799999999999</v>
      </c>
      <c r="BE3401" s="38">
        <v>3.4819999999999997E-2</v>
      </c>
      <c r="BF3401" s="38">
        <v>3.4819999999999997E-2</v>
      </c>
      <c r="BG3401" s="34">
        <v>0</v>
      </c>
      <c r="BH3401" s="34">
        <v>0</v>
      </c>
      <c r="BI3401" s="34">
        <v>121.9736</v>
      </c>
      <c r="BJ3401" s="34">
        <v>186.43799999999999</v>
      </c>
      <c r="BK3401" s="34">
        <v>0</v>
      </c>
      <c r="BL3401" s="34">
        <v>0</v>
      </c>
      <c r="BM3401" s="34">
        <v>0</v>
      </c>
      <c r="BN3401" s="39">
        <v>121.9736</v>
      </c>
      <c r="BO3401" s="39">
        <v>186.43799999999999</v>
      </c>
      <c r="BP3401" s="39">
        <v>64.464399999999983</v>
      </c>
    </row>
    <row r="3402" spans="1:68" s="25" customFormat="1" ht="14.25" x14ac:dyDescent="0.2">
      <c r="A3402" s="14">
        <v>2460</v>
      </c>
      <c r="B3402" s="40"/>
      <c r="C3402" s="15" t="s">
        <v>25718</v>
      </c>
      <c r="D3402" s="16">
        <v>21219</v>
      </c>
      <c r="E3402" s="15" t="s">
        <v>25719</v>
      </c>
      <c r="F3402" s="15" t="s">
        <v>25718</v>
      </c>
      <c r="G3402" s="17" t="s">
        <v>25720</v>
      </c>
      <c r="H3402" s="17" t="s">
        <v>25721</v>
      </c>
      <c r="I3402" s="17" t="s">
        <v>86</v>
      </c>
      <c r="J3402" s="15" t="s">
        <v>25722</v>
      </c>
      <c r="K3402" s="15" t="s">
        <v>3898</v>
      </c>
      <c r="L3402" s="18" t="s">
        <v>25723</v>
      </c>
      <c r="M3402" s="15" t="s">
        <v>25688</v>
      </c>
      <c r="N3402" s="15" t="s">
        <v>25689</v>
      </c>
      <c r="O3402" s="16">
        <v>511</v>
      </c>
      <c r="P3402" s="15" t="s">
        <v>569</v>
      </c>
      <c r="Q3402" s="15">
        <v>6000</v>
      </c>
      <c r="R3402" s="15">
        <v>36200</v>
      </c>
      <c r="S3402" s="15">
        <v>42200</v>
      </c>
      <c r="T3402" s="15">
        <v>0.14000000000000001</v>
      </c>
      <c r="U3402" s="15" t="s">
        <v>18717</v>
      </c>
      <c r="V3402" s="15" t="s">
        <v>76</v>
      </c>
      <c r="W3402" s="16">
        <v>1</v>
      </c>
      <c r="X3402" s="16">
        <v>1</v>
      </c>
      <c r="Y3402" s="15">
        <v>6322</v>
      </c>
      <c r="Z3402" s="15">
        <v>0.14499999999999999</v>
      </c>
      <c r="AA3402" s="15" t="s">
        <v>78</v>
      </c>
      <c r="AB3402" s="15" t="s">
        <v>78</v>
      </c>
      <c r="AC3402" s="15">
        <v>35139</v>
      </c>
      <c r="AD3402" s="26">
        <v>37064</v>
      </c>
      <c r="AE3402" s="15" t="s">
        <v>147</v>
      </c>
      <c r="AF3402" s="15" t="s">
        <v>10883</v>
      </c>
      <c r="AG3402" s="16">
        <v>1</v>
      </c>
      <c r="AH3402" s="15" t="s">
        <v>25724</v>
      </c>
      <c r="AI3402" s="15" t="s">
        <v>78</v>
      </c>
      <c r="AJ3402" s="15">
        <v>6322.0444335900002</v>
      </c>
      <c r="AK3402" s="15">
        <v>353.35913866999999</v>
      </c>
      <c r="AL3402" s="15">
        <v>3107913.7857400002</v>
      </c>
      <c r="AM3402" s="15">
        <v>1413329.9977899999</v>
      </c>
      <c r="AN3402" s="19">
        <v>0</v>
      </c>
      <c r="AO3402" s="19">
        <v>0</v>
      </c>
      <c r="AP3402" s="19">
        <v>6000</v>
      </c>
      <c r="AQ3402" s="19">
        <v>36900</v>
      </c>
      <c r="AR3402" s="34">
        <v>42900</v>
      </c>
      <c r="AS3402" s="34">
        <v>0</v>
      </c>
      <c r="AT3402" s="34">
        <v>0</v>
      </c>
      <c r="AU3402" s="34">
        <v>0</v>
      </c>
      <c r="AV3402" s="34">
        <v>0</v>
      </c>
      <c r="AW3402" s="35">
        <v>0</v>
      </c>
      <c r="AX3402" s="34">
        <v>42900</v>
      </c>
      <c r="AY3402" s="36">
        <v>1.3258000000000001</v>
      </c>
      <c r="AZ3402" s="36">
        <v>2.0265</v>
      </c>
      <c r="BA3402" s="22"/>
      <c r="BB3402" s="19">
        <v>868</v>
      </c>
      <c r="BC3402" s="34">
        <v>568.76820000000009</v>
      </c>
      <c r="BD3402" s="34">
        <v>869.36850000000004</v>
      </c>
      <c r="BE3402" s="38">
        <v>3.4819999999999997E-2</v>
      </c>
      <c r="BF3402" s="38">
        <v>3.4819999999999997E-2</v>
      </c>
      <c r="BG3402" s="34">
        <v>0</v>
      </c>
      <c r="BH3402" s="34">
        <v>0</v>
      </c>
      <c r="BI3402" s="34">
        <v>568.76820000000009</v>
      </c>
      <c r="BJ3402" s="34">
        <v>869.36850000000004</v>
      </c>
      <c r="BK3402" s="34">
        <v>0</v>
      </c>
      <c r="BL3402" s="34">
        <v>11.10349999999994</v>
      </c>
      <c r="BM3402" s="34">
        <v>11.10349999999994</v>
      </c>
      <c r="BN3402" s="39">
        <v>568.76820000000009</v>
      </c>
      <c r="BO3402" s="39">
        <v>858.2650000000001</v>
      </c>
      <c r="BP3402" s="39">
        <v>289.49680000000001</v>
      </c>
    </row>
    <row r="3403" spans="1:68" s="25" customFormat="1" ht="14.25" x14ac:dyDescent="0.2">
      <c r="A3403" s="14">
        <v>2461</v>
      </c>
      <c r="B3403" s="40"/>
      <c r="C3403" s="15"/>
      <c r="D3403" s="16">
        <v>18046</v>
      </c>
      <c r="E3403" s="15" t="s">
        <v>25725</v>
      </c>
      <c r="F3403" s="15" t="s">
        <v>25726</v>
      </c>
      <c r="G3403" s="17" t="s">
        <v>25727</v>
      </c>
      <c r="H3403" s="17" t="s">
        <v>25728</v>
      </c>
      <c r="I3403" s="17" t="s">
        <v>86</v>
      </c>
      <c r="J3403" s="15" t="s">
        <v>25728</v>
      </c>
      <c r="K3403" s="15" t="s">
        <v>2464</v>
      </c>
      <c r="L3403" s="18" t="s">
        <v>25729</v>
      </c>
      <c r="M3403" s="15" t="s">
        <v>19055</v>
      </c>
      <c r="N3403" s="15" t="s">
        <v>19056</v>
      </c>
      <c r="O3403" s="16">
        <v>415</v>
      </c>
      <c r="P3403" s="15" t="s">
        <v>2712</v>
      </c>
      <c r="Q3403" s="15">
        <v>378000</v>
      </c>
      <c r="R3403" s="15">
        <v>158100</v>
      </c>
      <c r="S3403" s="15">
        <v>536100</v>
      </c>
      <c r="T3403" s="15">
        <v>6.3</v>
      </c>
      <c r="U3403" s="15" t="s">
        <v>18717</v>
      </c>
      <c r="V3403" s="15" t="s">
        <v>76</v>
      </c>
      <c r="W3403" s="16">
        <v>0</v>
      </c>
      <c r="X3403" s="16">
        <v>0</v>
      </c>
      <c r="Y3403" s="15">
        <v>59764</v>
      </c>
      <c r="Z3403" s="15">
        <v>1.3720000000000001</v>
      </c>
      <c r="AA3403" s="15" t="s">
        <v>78</v>
      </c>
      <c r="AB3403" s="15" t="s">
        <v>78</v>
      </c>
      <c r="AC3403" s="15">
        <v>0</v>
      </c>
      <c r="AD3403" s="15"/>
      <c r="AE3403" s="15" t="s">
        <v>298</v>
      </c>
      <c r="AF3403" s="15" t="s">
        <v>25730</v>
      </c>
      <c r="AG3403" s="16">
        <v>1</v>
      </c>
      <c r="AH3403" s="15" t="s">
        <v>25731</v>
      </c>
      <c r="AI3403" s="15" t="s">
        <v>78</v>
      </c>
      <c r="AJ3403" s="15">
        <v>59764.173095700004</v>
      </c>
      <c r="AK3403" s="15">
        <v>1155.77258772</v>
      </c>
      <c r="AL3403" s="15">
        <v>3107930.82761</v>
      </c>
      <c r="AM3403" s="15">
        <v>1413578.5672200001</v>
      </c>
      <c r="AN3403" s="19">
        <v>0</v>
      </c>
      <c r="AO3403" s="19">
        <v>0</v>
      </c>
      <c r="AP3403" s="19">
        <v>378000</v>
      </c>
      <c r="AQ3403" s="19">
        <v>226000</v>
      </c>
      <c r="AR3403" s="34">
        <v>604000</v>
      </c>
      <c r="AS3403" s="34">
        <v>0</v>
      </c>
      <c r="AT3403" s="34">
        <v>0</v>
      </c>
      <c r="AU3403" s="34">
        <v>0</v>
      </c>
      <c r="AV3403" s="34">
        <v>0</v>
      </c>
      <c r="AW3403" s="35">
        <v>0</v>
      </c>
      <c r="AX3403" s="34">
        <v>604000</v>
      </c>
      <c r="AY3403" s="36">
        <v>1.3258000000000001</v>
      </c>
      <c r="AZ3403" s="36">
        <v>2.0265</v>
      </c>
      <c r="BA3403" s="22"/>
      <c r="BB3403" s="19">
        <v>12080</v>
      </c>
      <c r="BC3403" s="34">
        <v>8007.8320000000003</v>
      </c>
      <c r="BD3403" s="34">
        <v>12240.06</v>
      </c>
      <c r="BE3403" s="38">
        <v>3.4819999999999997E-2</v>
      </c>
      <c r="BF3403" s="38">
        <v>3.4819999999999997E-2</v>
      </c>
      <c r="BG3403" s="34">
        <v>0</v>
      </c>
      <c r="BH3403" s="34">
        <v>0</v>
      </c>
      <c r="BI3403" s="34">
        <v>8007.8320000000003</v>
      </c>
      <c r="BJ3403" s="34">
        <v>12240.06</v>
      </c>
      <c r="BK3403" s="34">
        <v>0</v>
      </c>
      <c r="BL3403" s="34">
        <v>160.05999999999949</v>
      </c>
      <c r="BM3403" s="34">
        <v>160.05999999999949</v>
      </c>
      <c r="BN3403" s="39">
        <v>8007.8320000000003</v>
      </c>
      <c r="BO3403" s="39">
        <v>12080</v>
      </c>
      <c r="BP3403" s="39">
        <v>4072.1679999999997</v>
      </c>
    </row>
    <row r="3404" spans="1:68" s="25" customFormat="1" ht="14.25" x14ac:dyDescent="0.2">
      <c r="A3404" s="14">
        <v>2462</v>
      </c>
      <c r="B3404" s="40"/>
      <c r="C3404" s="15"/>
      <c r="D3404" s="16">
        <v>10951</v>
      </c>
      <c r="E3404" s="15" t="s">
        <v>25732</v>
      </c>
      <c r="F3404" s="15" t="s">
        <v>25733</v>
      </c>
      <c r="G3404" s="17" t="s">
        <v>25734</v>
      </c>
      <c r="H3404" s="17" t="s">
        <v>25735</v>
      </c>
      <c r="I3404" s="17" t="s">
        <v>86</v>
      </c>
      <c r="J3404" s="15" t="s">
        <v>25736</v>
      </c>
      <c r="K3404" s="15" t="s">
        <v>3432</v>
      </c>
      <c r="L3404" s="18" t="s">
        <v>25729</v>
      </c>
      <c r="M3404" s="15" t="s">
        <v>19055</v>
      </c>
      <c r="N3404" s="15" t="s">
        <v>19056</v>
      </c>
      <c r="O3404" s="16">
        <v>415</v>
      </c>
      <c r="P3404" s="15" t="s">
        <v>2712</v>
      </c>
      <c r="Q3404" s="15">
        <v>378000</v>
      </c>
      <c r="R3404" s="15">
        <v>158100</v>
      </c>
      <c r="S3404" s="15">
        <v>536100</v>
      </c>
      <c r="T3404" s="15">
        <v>6.3</v>
      </c>
      <c r="U3404" s="15" t="s">
        <v>18717</v>
      </c>
      <c r="V3404" s="15" t="s">
        <v>76</v>
      </c>
      <c r="W3404" s="16">
        <v>0</v>
      </c>
      <c r="X3404" s="16">
        <v>0</v>
      </c>
      <c r="Y3404" s="15">
        <v>93315</v>
      </c>
      <c r="Z3404" s="15">
        <v>2.1419999999999999</v>
      </c>
      <c r="AA3404" s="15" t="s">
        <v>78</v>
      </c>
      <c r="AB3404" s="15" t="s">
        <v>78</v>
      </c>
      <c r="AC3404" s="15">
        <v>0</v>
      </c>
      <c r="AD3404" s="15"/>
      <c r="AE3404" s="15" t="s">
        <v>298</v>
      </c>
      <c r="AF3404" s="15" t="s">
        <v>25730</v>
      </c>
      <c r="AG3404" s="16">
        <v>1</v>
      </c>
      <c r="AH3404" s="15" t="s">
        <v>25731</v>
      </c>
      <c r="AI3404" s="15" t="s">
        <v>78</v>
      </c>
      <c r="AJ3404" s="15">
        <v>93314.592285199993</v>
      </c>
      <c r="AK3404" s="15">
        <v>1342.1334922799999</v>
      </c>
      <c r="AL3404" s="15">
        <v>3107586.90123</v>
      </c>
      <c r="AM3404" s="15">
        <v>1413530.1382299999</v>
      </c>
      <c r="AN3404" s="19">
        <v>0</v>
      </c>
      <c r="AO3404" s="19">
        <v>0</v>
      </c>
      <c r="AP3404" s="19">
        <v>378000</v>
      </c>
      <c r="AQ3404" s="19">
        <v>226000</v>
      </c>
      <c r="AR3404" s="34">
        <v>604000</v>
      </c>
      <c r="AS3404" s="34">
        <v>0</v>
      </c>
      <c r="AT3404" s="34">
        <v>0</v>
      </c>
      <c r="AU3404" s="34">
        <v>0</v>
      </c>
      <c r="AV3404" s="34">
        <v>0</v>
      </c>
      <c r="AW3404" s="35">
        <v>0</v>
      </c>
      <c r="AX3404" s="34">
        <v>604000</v>
      </c>
      <c r="AY3404" s="36">
        <v>1.3258000000000001</v>
      </c>
      <c r="AZ3404" s="36">
        <v>2.0265</v>
      </c>
      <c r="BA3404" s="22"/>
      <c r="BB3404" s="19">
        <v>12080</v>
      </c>
      <c r="BC3404" s="34">
        <v>8007.8320000000003</v>
      </c>
      <c r="BD3404" s="34">
        <v>12240.06</v>
      </c>
      <c r="BE3404" s="38">
        <v>3.4819999999999997E-2</v>
      </c>
      <c r="BF3404" s="38">
        <v>3.4819999999999997E-2</v>
      </c>
      <c r="BG3404" s="34">
        <v>0</v>
      </c>
      <c r="BH3404" s="34">
        <v>0</v>
      </c>
      <c r="BI3404" s="34">
        <v>8007.8320000000003</v>
      </c>
      <c r="BJ3404" s="34">
        <v>12240.06</v>
      </c>
      <c r="BK3404" s="34">
        <v>0</v>
      </c>
      <c r="BL3404" s="34">
        <v>160.05999999999949</v>
      </c>
      <c r="BM3404" s="34">
        <v>160.05999999999949</v>
      </c>
      <c r="BN3404" s="39">
        <v>8007.8320000000003</v>
      </c>
      <c r="BO3404" s="39">
        <v>12080</v>
      </c>
      <c r="BP3404" s="39">
        <v>4072.1679999999997</v>
      </c>
    </row>
    <row r="3405" spans="1:68" s="25" customFormat="1" ht="25.5" x14ac:dyDescent="0.2">
      <c r="A3405" s="14">
        <v>2463</v>
      </c>
      <c r="B3405" s="40"/>
      <c r="C3405" s="15"/>
      <c r="D3405" s="16">
        <v>24883</v>
      </c>
      <c r="E3405" s="15" t="s">
        <v>25737</v>
      </c>
      <c r="F3405" s="15" t="s">
        <v>25738</v>
      </c>
      <c r="G3405" s="17" t="s">
        <v>25739</v>
      </c>
      <c r="H3405" s="17" t="s">
        <v>25740</v>
      </c>
      <c r="I3405" s="17" t="s">
        <v>25741</v>
      </c>
      <c r="J3405" s="15" t="s">
        <v>25742</v>
      </c>
      <c r="K3405" s="15" t="s">
        <v>2369</v>
      </c>
      <c r="L3405" s="18" t="s">
        <v>25743</v>
      </c>
      <c r="M3405" s="15" t="s">
        <v>24440</v>
      </c>
      <c r="N3405" s="15" t="s">
        <v>24441</v>
      </c>
      <c r="O3405" s="16">
        <v>511</v>
      </c>
      <c r="P3405" s="15" t="s">
        <v>569</v>
      </c>
      <c r="Q3405" s="15">
        <v>28500</v>
      </c>
      <c r="R3405" s="15">
        <v>120200</v>
      </c>
      <c r="S3405" s="15">
        <v>148700</v>
      </c>
      <c r="T3405" s="15">
        <v>0.37</v>
      </c>
      <c r="U3405" s="15" t="s">
        <v>18717</v>
      </c>
      <c r="V3405" s="15" t="s">
        <v>76</v>
      </c>
      <c r="W3405" s="16">
        <v>1</v>
      </c>
      <c r="X3405" s="16">
        <v>0</v>
      </c>
      <c r="Y3405" s="15">
        <v>21715</v>
      </c>
      <c r="Z3405" s="15">
        <v>0.499</v>
      </c>
      <c r="AA3405" s="15" t="s">
        <v>78</v>
      </c>
      <c r="AB3405" s="15" t="s">
        <v>78</v>
      </c>
      <c r="AC3405" s="15">
        <v>0</v>
      </c>
      <c r="AD3405" s="15"/>
      <c r="AE3405" s="15" t="s">
        <v>298</v>
      </c>
      <c r="AF3405" s="15" t="s">
        <v>7813</v>
      </c>
      <c r="AG3405" s="16">
        <v>1</v>
      </c>
      <c r="AH3405" s="15" t="s">
        <v>25744</v>
      </c>
      <c r="AI3405" s="15" t="s">
        <v>78</v>
      </c>
      <c r="AJ3405" s="15">
        <v>21714.8657227</v>
      </c>
      <c r="AK3405" s="15">
        <v>592.53052949400001</v>
      </c>
      <c r="AL3405" s="15">
        <v>3107355.3790899999</v>
      </c>
      <c r="AM3405" s="15">
        <v>1413734.1879</v>
      </c>
      <c r="AN3405" s="19">
        <v>28500</v>
      </c>
      <c r="AO3405" s="19">
        <v>119400</v>
      </c>
      <c r="AP3405" s="19">
        <v>0</v>
      </c>
      <c r="AQ3405" s="19">
        <v>10500</v>
      </c>
      <c r="AR3405" s="34">
        <v>158400</v>
      </c>
      <c r="AS3405" s="34">
        <v>45000</v>
      </c>
      <c r="AT3405" s="34">
        <v>3000</v>
      </c>
      <c r="AU3405" s="34">
        <v>36015</v>
      </c>
      <c r="AV3405" s="34">
        <v>0</v>
      </c>
      <c r="AW3405" s="35">
        <v>84015</v>
      </c>
      <c r="AX3405" s="34">
        <v>74385</v>
      </c>
      <c r="AY3405" s="36">
        <v>1.3258000000000001</v>
      </c>
      <c r="AZ3405" s="36">
        <v>2.0265</v>
      </c>
      <c r="BA3405" s="22"/>
      <c r="BB3405" s="19">
        <v>1794</v>
      </c>
      <c r="BC3405" s="34">
        <v>986.1963300000001</v>
      </c>
      <c r="BD3405" s="34">
        <v>1507.4120250000001</v>
      </c>
      <c r="BE3405" s="38">
        <v>3.4819999999999997E-2</v>
      </c>
      <c r="BF3405" s="38">
        <v>3.4819999999999997E-2</v>
      </c>
      <c r="BG3405" s="34">
        <v>29.4920988306</v>
      </c>
      <c r="BH3405" s="34">
        <v>45.0790000605</v>
      </c>
      <c r="BI3405" s="34">
        <v>956.70423116940015</v>
      </c>
      <c r="BJ3405" s="34">
        <v>1462.3330249395001</v>
      </c>
      <c r="BK3405" s="34">
        <v>0</v>
      </c>
      <c r="BL3405" s="34">
        <v>0</v>
      </c>
      <c r="BM3405" s="34">
        <v>0</v>
      </c>
      <c r="BN3405" s="39">
        <v>956.70423116940015</v>
      </c>
      <c r="BO3405" s="39">
        <v>1462.3330249395001</v>
      </c>
      <c r="BP3405" s="39">
        <v>505.62879377009995</v>
      </c>
    </row>
    <row r="3406" spans="1:68" s="25" customFormat="1" ht="14.25" x14ac:dyDescent="0.2">
      <c r="A3406" s="14">
        <v>2464</v>
      </c>
      <c r="B3406" s="40"/>
      <c r="C3406" s="15"/>
      <c r="D3406" s="16">
        <v>12936</v>
      </c>
      <c r="E3406" s="15" t="s">
        <v>25745</v>
      </c>
      <c r="F3406" s="15" t="s">
        <v>25746</v>
      </c>
      <c r="G3406" s="17" t="s">
        <v>25747</v>
      </c>
      <c r="H3406" s="17" t="s">
        <v>25748</v>
      </c>
      <c r="I3406" s="17" t="s">
        <v>205</v>
      </c>
      <c r="J3406" s="15" t="s">
        <v>25749</v>
      </c>
      <c r="K3406" s="15" t="s">
        <v>86</v>
      </c>
      <c r="L3406" s="18" t="s">
        <v>25750</v>
      </c>
      <c r="M3406" s="15" t="s">
        <v>19055</v>
      </c>
      <c r="N3406" s="15" t="s">
        <v>19056</v>
      </c>
      <c r="O3406" s="16">
        <v>599</v>
      </c>
      <c r="P3406" s="15" t="s">
        <v>1064</v>
      </c>
      <c r="Q3406" s="15">
        <v>23200</v>
      </c>
      <c r="R3406" s="15">
        <v>500</v>
      </c>
      <c r="S3406" s="15">
        <v>23700</v>
      </c>
      <c r="T3406" s="15">
        <v>0.32</v>
      </c>
      <c r="U3406" s="15" t="s">
        <v>18717</v>
      </c>
      <c r="V3406" s="15" t="s">
        <v>76</v>
      </c>
      <c r="W3406" s="16">
        <v>0</v>
      </c>
      <c r="X3406" s="16">
        <v>0</v>
      </c>
      <c r="Y3406" s="15">
        <v>12770</v>
      </c>
      <c r="Z3406" s="15">
        <v>0.29299999999999998</v>
      </c>
      <c r="AA3406" s="15" t="s">
        <v>78</v>
      </c>
      <c r="AB3406" s="15" t="s">
        <v>78</v>
      </c>
      <c r="AC3406" s="15">
        <v>0</v>
      </c>
      <c r="AD3406" s="15"/>
      <c r="AE3406" s="15" t="s">
        <v>298</v>
      </c>
      <c r="AF3406" s="15" t="s">
        <v>25751</v>
      </c>
      <c r="AG3406" s="16">
        <v>1</v>
      </c>
      <c r="AH3406" s="15" t="s">
        <v>25752</v>
      </c>
      <c r="AI3406" s="15" t="s">
        <v>78</v>
      </c>
      <c r="AJ3406" s="15">
        <v>12769.5893555</v>
      </c>
      <c r="AK3406" s="15">
        <v>458.09994381899998</v>
      </c>
      <c r="AL3406" s="15">
        <v>3107348.4065299998</v>
      </c>
      <c r="AM3406" s="15">
        <v>1413604.8427299999</v>
      </c>
      <c r="AN3406" s="19">
        <v>0</v>
      </c>
      <c r="AO3406" s="19">
        <v>0</v>
      </c>
      <c r="AP3406" s="19">
        <v>23200</v>
      </c>
      <c r="AQ3406" s="19">
        <v>0</v>
      </c>
      <c r="AR3406" s="34">
        <v>23200</v>
      </c>
      <c r="AS3406" s="34">
        <v>0</v>
      </c>
      <c r="AT3406" s="34">
        <v>0</v>
      </c>
      <c r="AU3406" s="34">
        <v>0</v>
      </c>
      <c r="AV3406" s="34">
        <v>0</v>
      </c>
      <c r="AW3406" s="35">
        <v>0</v>
      </c>
      <c r="AX3406" s="34">
        <v>23200</v>
      </c>
      <c r="AY3406" s="36">
        <v>1.3258000000000001</v>
      </c>
      <c r="AZ3406" s="36">
        <v>2.0265</v>
      </c>
      <c r="BA3406" s="22"/>
      <c r="BB3406" s="19">
        <v>696</v>
      </c>
      <c r="BC3406" s="34">
        <v>307.5856</v>
      </c>
      <c r="BD3406" s="34">
        <v>470.14799999999997</v>
      </c>
      <c r="BE3406" s="38">
        <v>3.4819999999999997E-2</v>
      </c>
      <c r="BF3406" s="38">
        <v>3.4819999999999997E-2</v>
      </c>
      <c r="BG3406" s="34">
        <v>0</v>
      </c>
      <c r="BH3406" s="34">
        <v>0</v>
      </c>
      <c r="BI3406" s="34">
        <v>307.5856</v>
      </c>
      <c r="BJ3406" s="34">
        <v>470.14799999999997</v>
      </c>
      <c r="BK3406" s="34">
        <v>0</v>
      </c>
      <c r="BL3406" s="34">
        <v>0</v>
      </c>
      <c r="BM3406" s="34">
        <v>0</v>
      </c>
      <c r="BN3406" s="39">
        <v>307.5856</v>
      </c>
      <c r="BO3406" s="39">
        <v>470.14799999999997</v>
      </c>
      <c r="BP3406" s="39">
        <v>162.56239999999997</v>
      </c>
    </row>
    <row r="3407" spans="1:68" s="25" customFormat="1" ht="14.25" x14ac:dyDescent="0.2">
      <c r="A3407" s="14">
        <v>2465</v>
      </c>
      <c r="B3407" s="40"/>
      <c r="C3407" s="15"/>
      <c r="D3407" s="16">
        <v>31249</v>
      </c>
      <c r="E3407" s="15" t="s">
        <v>25753</v>
      </c>
      <c r="F3407" s="15" t="s">
        <v>25754</v>
      </c>
      <c r="G3407" s="17" t="s">
        <v>25755</v>
      </c>
      <c r="H3407" s="17" t="s">
        <v>25756</v>
      </c>
      <c r="I3407" s="17" t="s">
        <v>86</v>
      </c>
      <c r="J3407" s="15" t="s">
        <v>25756</v>
      </c>
      <c r="K3407" s="15" t="s">
        <v>490</v>
      </c>
      <c r="L3407" s="18" t="s">
        <v>25757</v>
      </c>
      <c r="M3407" s="15" t="s">
        <v>24440</v>
      </c>
      <c r="N3407" s="15" t="s">
        <v>24441</v>
      </c>
      <c r="O3407" s="16">
        <v>511</v>
      </c>
      <c r="P3407" s="15" t="s">
        <v>569</v>
      </c>
      <c r="Q3407" s="15">
        <v>30600</v>
      </c>
      <c r="R3407" s="15">
        <v>81900</v>
      </c>
      <c r="S3407" s="15">
        <v>112500</v>
      </c>
      <c r="T3407" s="15">
        <v>0.42</v>
      </c>
      <c r="U3407" s="15" t="s">
        <v>18717</v>
      </c>
      <c r="V3407" s="15" t="s">
        <v>76</v>
      </c>
      <c r="W3407" s="16">
        <v>1</v>
      </c>
      <c r="X3407" s="16">
        <v>0</v>
      </c>
      <c r="Y3407" s="15">
        <v>22134</v>
      </c>
      <c r="Z3407" s="15">
        <v>0.50800000000000001</v>
      </c>
      <c r="AA3407" s="15" t="s">
        <v>78</v>
      </c>
      <c r="AB3407" s="15" t="s">
        <v>78</v>
      </c>
      <c r="AC3407" s="15">
        <v>0</v>
      </c>
      <c r="AD3407" s="15"/>
      <c r="AE3407" s="15" t="s">
        <v>79</v>
      </c>
      <c r="AF3407" s="15" t="s">
        <v>25758</v>
      </c>
      <c r="AG3407" s="16">
        <v>1</v>
      </c>
      <c r="AH3407" s="15" t="s">
        <v>25759</v>
      </c>
      <c r="AI3407" s="15" t="s">
        <v>78</v>
      </c>
      <c r="AJ3407" s="15">
        <v>22133.9155273</v>
      </c>
      <c r="AK3407" s="15">
        <v>599.36261525299994</v>
      </c>
      <c r="AL3407" s="15">
        <v>3107341.4786299998</v>
      </c>
      <c r="AM3407" s="15">
        <v>1413473.37369</v>
      </c>
      <c r="AN3407" s="19">
        <v>30600</v>
      </c>
      <c r="AO3407" s="19">
        <v>70000</v>
      </c>
      <c r="AP3407" s="19">
        <v>0</v>
      </c>
      <c r="AQ3407" s="19">
        <v>0</v>
      </c>
      <c r="AR3407" s="34">
        <v>100600</v>
      </c>
      <c r="AS3407" s="34">
        <v>45000</v>
      </c>
      <c r="AT3407" s="34">
        <v>0</v>
      </c>
      <c r="AU3407" s="34">
        <v>19460</v>
      </c>
      <c r="AV3407" s="34">
        <v>0</v>
      </c>
      <c r="AW3407" s="35">
        <v>64460</v>
      </c>
      <c r="AX3407" s="34">
        <v>36140</v>
      </c>
      <c r="AY3407" s="36">
        <v>1.3258000000000001</v>
      </c>
      <c r="AZ3407" s="36">
        <v>2.0265</v>
      </c>
      <c r="BA3407" s="22"/>
      <c r="BB3407" s="19">
        <v>1006</v>
      </c>
      <c r="BC3407" s="34">
        <v>479.14411999999999</v>
      </c>
      <c r="BD3407" s="34">
        <v>732.37709999999993</v>
      </c>
      <c r="BE3407" s="38">
        <v>3.4819999999999997E-2</v>
      </c>
      <c r="BF3407" s="38">
        <v>3.4819999999999997E-2</v>
      </c>
      <c r="BG3407" s="34">
        <v>16.6837982584</v>
      </c>
      <c r="BH3407" s="34">
        <v>25.501370621999996</v>
      </c>
      <c r="BI3407" s="34">
        <v>462.46032174160001</v>
      </c>
      <c r="BJ3407" s="34">
        <v>706.87572937799996</v>
      </c>
      <c r="BK3407" s="34">
        <v>0</v>
      </c>
      <c r="BL3407" s="34">
        <v>0</v>
      </c>
      <c r="BM3407" s="34">
        <v>0</v>
      </c>
      <c r="BN3407" s="39">
        <v>462.46032174160001</v>
      </c>
      <c r="BO3407" s="39">
        <v>706.87572937799996</v>
      </c>
      <c r="BP3407" s="39">
        <v>244.41540763639995</v>
      </c>
    </row>
    <row r="3408" spans="1:68" s="25" customFormat="1" ht="14.25" x14ac:dyDescent="0.2">
      <c r="A3408" s="14">
        <v>2466</v>
      </c>
      <c r="B3408" s="40"/>
      <c r="C3408" s="15"/>
      <c r="D3408" s="16">
        <v>25989</v>
      </c>
      <c r="E3408" s="15" t="s">
        <v>25760</v>
      </c>
      <c r="F3408" s="15" t="s">
        <v>25761</v>
      </c>
      <c r="G3408" s="17" t="s">
        <v>25762</v>
      </c>
      <c r="H3408" s="17" t="s">
        <v>25763</v>
      </c>
      <c r="I3408" s="17" t="s">
        <v>86</v>
      </c>
      <c r="J3408" s="15" t="s">
        <v>25764</v>
      </c>
      <c r="K3408" s="15" t="s">
        <v>3241</v>
      </c>
      <c r="L3408" s="18" t="s">
        <v>25729</v>
      </c>
      <c r="M3408" s="15" t="s">
        <v>19055</v>
      </c>
      <c r="N3408" s="15" t="s">
        <v>19056</v>
      </c>
      <c r="O3408" s="16">
        <v>415</v>
      </c>
      <c r="P3408" s="15" t="s">
        <v>2712</v>
      </c>
      <c r="Q3408" s="15">
        <v>378000</v>
      </c>
      <c r="R3408" s="15">
        <v>158100</v>
      </c>
      <c r="S3408" s="15">
        <v>536100</v>
      </c>
      <c r="T3408" s="15">
        <v>6.3</v>
      </c>
      <c r="U3408" s="15" t="s">
        <v>18717</v>
      </c>
      <c r="V3408" s="15" t="s">
        <v>76</v>
      </c>
      <c r="W3408" s="16">
        <v>0</v>
      </c>
      <c r="X3408" s="16">
        <v>0</v>
      </c>
      <c r="Y3408" s="15">
        <v>15010</v>
      </c>
      <c r="Z3408" s="15">
        <v>0.34499999999999997</v>
      </c>
      <c r="AA3408" s="15" t="s">
        <v>78</v>
      </c>
      <c r="AB3408" s="15" t="s">
        <v>78</v>
      </c>
      <c r="AC3408" s="15">
        <v>0</v>
      </c>
      <c r="AD3408" s="15"/>
      <c r="AE3408" s="15" t="s">
        <v>298</v>
      </c>
      <c r="AF3408" s="15" t="s">
        <v>25730</v>
      </c>
      <c r="AG3408" s="16">
        <v>1</v>
      </c>
      <c r="AH3408" s="15" t="s">
        <v>25731</v>
      </c>
      <c r="AI3408" s="15" t="s">
        <v>78</v>
      </c>
      <c r="AJ3408" s="15">
        <v>15010.0175781</v>
      </c>
      <c r="AK3408" s="15">
        <v>500.33377910399997</v>
      </c>
      <c r="AL3408" s="15">
        <v>3107757.3358999998</v>
      </c>
      <c r="AM3408" s="15">
        <v>1413456.90802</v>
      </c>
      <c r="AN3408" s="19">
        <v>0</v>
      </c>
      <c r="AO3408" s="19">
        <v>0</v>
      </c>
      <c r="AP3408" s="19">
        <v>378000</v>
      </c>
      <c r="AQ3408" s="19">
        <v>226000</v>
      </c>
      <c r="AR3408" s="34">
        <v>604000</v>
      </c>
      <c r="AS3408" s="34">
        <v>0</v>
      </c>
      <c r="AT3408" s="34">
        <v>0</v>
      </c>
      <c r="AU3408" s="34">
        <v>0</v>
      </c>
      <c r="AV3408" s="34">
        <v>0</v>
      </c>
      <c r="AW3408" s="35">
        <v>0</v>
      </c>
      <c r="AX3408" s="34">
        <v>604000</v>
      </c>
      <c r="AY3408" s="36">
        <v>1.3258000000000001</v>
      </c>
      <c r="AZ3408" s="36">
        <v>2.0265</v>
      </c>
      <c r="BA3408" s="22"/>
      <c r="BB3408" s="19">
        <v>12080</v>
      </c>
      <c r="BC3408" s="34">
        <v>8007.8320000000003</v>
      </c>
      <c r="BD3408" s="34">
        <v>12240.06</v>
      </c>
      <c r="BE3408" s="38">
        <v>3.4819999999999997E-2</v>
      </c>
      <c r="BF3408" s="38">
        <v>3.4819999999999997E-2</v>
      </c>
      <c r="BG3408" s="34">
        <v>0</v>
      </c>
      <c r="BH3408" s="34">
        <v>0</v>
      </c>
      <c r="BI3408" s="34">
        <v>8007.8320000000003</v>
      </c>
      <c r="BJ3408" s="34">
        <v>12240.06</v>
      </c>
      <c r="BK3408" s="34">
        <v>0</v>
      </c>
      <c r="BL3408" s="34">
        <v>160.05999999999949</v>
      </c>
      <c r="BM3408" s="34">
        <v>160.05999999999949</v>
      </c>
      <c r="BN3408" s="39">
        <v>8007.8320000000003</v>
      </c>
      <c r="BO3408" s="39">
        <v>12080</v>
      </c>
      <c r="BP3408" s="39">
        <v>4072.1679999999997</v>
      </c>
    </row>
    <row r="3409" spans="1:69" s="25" customFormat="1" ht="14.25" x14ac:dyDescent="0.2">
      <c r="A3409" s="14">
        <v>2467</v>
      </c>
      <c r="B3409" s="40"/>
      <c r="C3409" s="15" t="s">
        <v>25765</v>
      </c>
      <c r="D3409" s="16">
        <v>11081</v>
      </c>
      <c r="E3409" s="15" t="s">
        <v>25766</v>
      </c>
      <c r="F3409" s="15" t="s">
        <v>25765</v>
      </c>
      <c r="G3409" s="17" t="s">
        <v>25767</v>
      </c>
      <c r="H3409" s="17" t="s">
        <v>25768</v>
      </c>
      <c r="I3409" s="17" t="s">
        <v>86</v>
      </c>
      <c r="J3409" s="15" t="s">
        <v>25769</v>
      </c>
      <c r="K3409" s="15" t="s">
        <v>6839</v>
      </c>
      <c r="L3409" s="18" t="s">
        <v>25729</v>
      </c>
      <c r="M3409" s="15" t="s">
        <v>19055</v>
      </c>
      <c r="N3409" s="15" t="s">
        <v>19056</v>
      </c>
      <c r="O3409" s="16">
        <v>415</v>
      </c>
      <c r="P3409" s="15" t="s">
        <v>2712</v>
      </c>
      <c r="Q3409" s="15">
        <v>378000</v>
      </c>
      <c r="R3409" s="15">
        <v>158100</v>
      </c>
      <c r="S3409" s="15">
        <v>536100</v>
      </c>
      <c r="T3409" s="15">
        <v>6.3</v>
      </c>
      <c r="U3409" s="15" t="s">
        <v>18717</v>
      </c>
      <c r="V3409" s="15" t="s">
        <v>76</v>
      </c>
      <c r="W3409" s="16">
        <v>0</v>
      </c>
      <c r="X3409" s="16">
        <v>0</v>
      </c>
      <c r="Y3409" s="15">
        <v>44001</v>
      </c>
      <c r="Z3409" s="15">
        <v>1.01</v>
      </c>
      <c r="AA3409" s="15" t="s">
        <v>78</v>
      </c>
      <c r="AB3409" s="15" t="s">
        <v>78</v>
      </c>
      <c r="AC3409" s="15">
        <v>0</v>
      </c>
      <c r="AD3409" s="15"/>
      <c r="AE3409" s="15" t="s">
        <v>298</v>
      </c>
      <c r="AF3409" s="15" t="s">
        <v>25730</v>
      </c>
      <c r="AG3409" s="16">
        <v>1</v>
      </c>
      <c r="AH3409" s="15" t="s">
        <v>25731</v>
      </c>
      <c r="AI3409" s="15" t="s">
        <v>78</v>
      </c>
      <c r="AJ3409" s="15">
        <v>44001.2236328</v>
      </c>
      <c r="AK3409" s="15">
        <v>1020.49286975</v>
      </c>
      <c r="AL3409" s="15">
        <v>3107623.6119300001</v>
      </c>
      <c r="AM3409" s="15">
        <v>1413755.0641399999</v>
      </c>
      <c r="AN3409" s="19">
        <v>0</v>
      </c>
      <c r="AO3409" s="19">
        <v>0</v>
      </c>
      <c r="AP3409" s="19">
        <v>378000</v>
      </c>
      <c r="AQ3409" s="19">
        <v>226000</v>
      </c>
      <c r="AR3409" s="34">
        <v>604000</v>
      </c>
      <c r="AS3409" s="34">
        <v>0</v>
      </c>
      <c r="AT3409" s="34">
        <v>0</v>
      </c>
      <c r="AU3409" s="34">
        <v>0</v>
      </c>
      <c r="AV3409" s="34">
        <v>0</v>
      </c>
      <c r="AW3409" s="35">
        <v>0</v>
      </c>
      <c r="AX3409" s="34">
        <v>604000</v>
      </c>
      <c r="AY3409" s="36">
        <v>1.3258000000000001</v>
      </c>
      <c r="AZ3409" s="36">
        <v>2.0265</v>
      </c>
      <c r="BA3409" s="22"/>
      <c r="BB3409" s="19">
        <v>12080</v>
      </c>
      <c r="BC3409" s="34">
        <v>8007.8320000000003</v>
      </c>
      <c r="BD3409" s="34">
        <v>12240.06</v>
      </c>
      <c r="BE3409" s="38">
        <v>3.4819999999999997E-2</v>
      </c>
      <c r="BF3409" s="38">
        <v>3.4819999999999997E-2</v>
      </c>
      <c r="BG3409" s="34">
        <v>0</v>
      </c>
      <c r="BH3409" s="34">
        <v>0</v>
      </c>
      <c r="BI3409" s="34">
        <v>8007.8320000000003</v>
      </c>
      <c r="BJ3409" s="34">
        <v>12240.06</v>
      </c>
      <c r="BK3409" s="34">
        <v>0</v>
      </c>
      <c r="BL3409" s="34">
        <v>160.05999999999949</v>
      </c>
      <c r="BM3409" s="34">
        <v>160.05999999999949</v>
      </c>
      <c r="BN3409" s="39">
        <v>8007.8320000000003</v>
      </c>
      <c r="BO3409" s="39">
        <v>12080</v>
      </c>
      <c r="BP3409" s="39">
        <v>4072.1679999999997</v>
      </c>
    </row>
    <row r="3410" spans="1:69" s="25" customFormat="1" ht="14.25" x14ac:dyDescent="0.2">
      <c r="A3410" s="14">
        <v>2468</v>
      </c>
      <c r="B3410" s="40"/>
      <c r="C3410" s="15" t="s">
        <v>25770</v>
      </c>
      <c r="D3410" s="16">
        <v>33088</v>
      </c>
      <c r="E3410" s="15" t="s">
        <v>25771</v>
      </c>
      <c r="F3410" s="15" t="s">
        <v>25770</v>
      </c>
      <c r="G3410" s="17" t="s">
        <v>25772</v>
      </c>
      <c r="H3410" s="17" t="s">
        <v>25773</v>
      </c>
      <c r="I3410" s="17" t="s">
        <v>86</v>
      </c>
      <c r="J3410" s="15" t="s">
        <v>25774</v>
      </c>
      <c r="K3410" s="15" t="s">
        <v>2125</v>
      </c>
      <c r="L3410" s="18"/>
      <c r="M3410" s="15"/>
      <c r="N3410" s="15"/>
      <c r="O3410" s="16"/>
      <c r="P3410" s="15"/>
      <c r="Q3410" s="15"/>
      <c r="R3410" s="15"/>
      <c r="S3410" s="15"/>
      <c r="T3410" s="15"/>
      <c r="U3410" s="15"/>
      <c r="V3410" s="15"/>
      <c r="W3410" s="16"/>
      <c r="X3410" s="16"/>
      <c r="Y3410" s="15"/>
      <c r="Z3410" s="15"/>
      <c r="AA3410" s="15"/>
      <c r="AB3410" s="15"/>
      <c r="AC3410" s="15"/>
      <c r="AD3410" s="15"/>
      <c r="AE3410" s="15"/>
      <c r="AF3410" s="15"/>
      <c r="AG3410" s="16"/>
      <c r="AH3410" s="15"/>
      <c r="AI3410" s="15"/>
      <c r="AJ3410" s="15"/>
      <c r="AK3410" s="15"/>
      <c r="AL3410" s="15"/>
      <c r="AM3410" s="15"/>
      <c r="AN3410" s="19">
        <v>0</v>
      </c>
      <c r="AO3410" s="19">
        <v>0</v>
      </c>
      <c r="AP3410" s="19">
        <v>8046300</v>
      </c>
      <c r="AQ3410" s="19">
        <v>225200</v>
      </c>
      <c r="AR3410" s="34">
        <v>8271500</v>
      </c>
      <c r="AS3410" s="34">
        <v>0</v>
      </c>
      <c r="AT3410" s="34">
        <v>0</v>
      </c>
      <c r="AU3410" s="34">
        <v>0</v>
      </c>
      <c r="AV3410" s="34">
        <v>8271500</v>
      </c>
      <c r="AW3410" s="35">
        <v>8271500</v>
      </c>
      <c r="AX3410" s="34">
        <v>0</v>
      </c>
      <c r="AY3410" s="36">
        <v>2.0651000000000002</v>
      </c>
      <c r="AZ3410" s="36">
        <v>2.0651000000000002</v>
      </c>
      <c r="BA3410" s="22"/>
      <c r="BB3410" s="19">
        <v>248145</v>
      </c>
      <c r="BC3410" s="34">
        <v>0</v>
      </c>
      <c r="BD3410" s="34">
        <v>0</v>
      </c>
      <c r="BE3410" s="38">
        <v>3.4819999999999997E-2</v>
      </c>
      <c r="BF3410" s="38">
        <v>3.4819999999999997E-2</v>
      </c>
      <c r="BG3410" s="34">
        <v>0</v>
      </c>
      <c r="BH3410" s="34">
        <v>0</v>
      </c>
      <c r="BI3410" s="34">
        <v>0</v>
      </c>
      <c r="BJ3410" s="34">
        <v>0</v>
      </c>
      <c r="BK3410" s="34">
        <v>0</v>
      </c>
      <c r="BL3410" s="34">
        <v>0</v>
      </c>
      <c r="BM3410" s="34">
        <v>0</v>
      </c>
      <c r="BN3410" s="39">
        <v>0</v>
      </c>
      <c r="BO3410" s="39">
        <v>0</v>
      </c>
      <c r="BP3410" s="39">
        <v>0</v>
      </c>
      <c r="BQ3410" s="25" t="s">
        <v>292</v>
      </c>
    </row>
    <row r="3411" spans="1:69" s="25" customFormat="1" ht="14.25" x14ac:dyDescent="0.2">
      <c r="A3411" s="14">
        <v>2469</v>
      </c>
      <c r="B3411" s="40"/>
      <c r="C3411" s="15"/>
      <c r="D3411" s="16">
        <v>31251</v>
      </c>
      <c r="E3411" s="15" t="s">
        <v>25775</v>
      </c>
      <c r="F3411" s="15" t="s">
        <v>25776</v>
      </c>
      <c r="G3411" s="17" t="s">
        <v>25777</v>
      </c>
      <c r="H3411" s="17" t="s">
        <v>25778</v>
      </c>
      <c r="I3411" s="17" t="s">
        <v>205</v>
      </c>
      <c r="J3411" s="15" t="s">
        <v>25779</v>
      </c>
      <c r="K3411" s="15" t="s">
        <v>9180</v>
      </c>
      <c r="L3411" s="18" t="s">
        <v>25780</v>
      </c>
      <c r="M3411" s="15" t="s">
        <v>24440</v>
      </c>
      <c r="N3411" s="15" t="s">
        <v>24441</v>
      </c>
      <c r="O3411" s="16">
        <v>501</v>
      </c>
      <c r="P3411" s="15" t="s">
        <v>405</v>
      </c>
      <c r="Q3411" s="15">
        <v>14700</v>
      </c>
      <c r="R3411" s="15">
        <v>0</v>
      </c>
      <c r="S3411" s="15">
        <v>14700</v>
      </c>
      <c r="T3411" s="15">
        <v>7</v>
      </c>
      <c r="U3411" s="15" t="s">
        <v>18717</v>
      </c>
      <c r="V3411" s="15" t="s">
        <v>76</v>
      </c>
      <c r="W3411" s="16">
        <v>0</v>
      </c>
      <c r="X3411" s="16">
        <v>0</v>
      </c>
      <c r="Y3411" s="15">
        <v>344405</v>
      </c>
      <c r="Z3411" s="15">
        <v>7.9059999999999997</v>
      </c>
      <c r="AA3411" s="15" t="s">
        <v>78</v>
      </c>
      <c r="AB3411" s="15" t="s">
        <v>78</v>
      </c>
      <c r="AC3411" s="15">
        <v>0</v>
      </c>
      <c r="AD3411" s="15"/>
      <c r="AE3411" s="15" t="s">
        <v>78</v>
      </c>
      <c r="AF3411" s="15" t="s">
        <v>78</v>
      </c>
      <c r="AG3411" s="16">
        <v>1</v>
      </c>
      <c r="AH3411" s="15" t="s">
        <v>25781</v>
      </c>
      <c r="AI3411" s="15" t="s">
        <v>78</v>
      </c>
      <c r="AJ3411" s="15">
        <v>344404.95556600002</v>
      </c>
      <c r="AK3411" s="15">
        <v>2443.95796913</v>
      </c>
      <c r="AL3411" s="15">
        <v>3107823.6801999998</v>
      </c>
      <c r="AM3411" s="15">
        <v>1414189.01611</v>
      </c>
      <c r="AN3411" s="19">
        <v>0</v>
      </c>
      <c r="AO3411" s="19">
        <v>0</v>
      </c>
      <c r="AP3411" s="19">
        <v>11400</v>
      </c>
      <c r="AQ3411" s="19">
        <v>0</v>
      </c>
      <c r="AR3411" s="34">
        <v>11400</v>
      </c>
      <c r="AS3411" s="34">
        <v>0</v>
      </c>
      <c r="AT3411" s="34">
        <v>0</v>
      </c>
      <c r="AU3411" s="34">
        <v>0</v>
      </c>
      <c r="AV3411" s="34">
        <v>0</v>
      </c>
      <c r="AW3411" s="35">
        <v>0</v>
      </c>
      <c r="AX3411" s="34">
        <v>11400</v>
      </c>
      <c r="AY3411" s="36">
        <v>1.3258000000000001</v>
      </c>
      <c r="AZ3411" s="36">
        <v>2.0265</v>
      </c>
      <c r="BA3411" s="22"/>
      <c r="BB3411" s="19">
        <v>342</v>
      </c>
      <c r="BC3411" s="34">
        <v>151.1412</v>
      </c>
      <c r="BD3411" s="34">
        <v>231.02099999999999</v>
      </c>
      <c r="BE3411" s="38">
        <v>3.4819999999999997E-2</v>
      </c>
      <c r="BF3411" s="38">
        <v>3.4819999999999997E-2</v>
      </c>
      <c r="BG3411" s="34">
        <v>0</v>
      </c>
      <c r="BH3411" s="34">
        <v>0</v>
      </c>
      <c r="BI3411" s="34">
        <v>151.1412</v>
      </c>
      <c r="BJ3411" s="34">
        <v>231.02099999999999</v>
      </c>
      <c r="BK3411" s="34">
        <v>0</v>
      </c>
      <c r="BL3411" s="34">
        <v>0</v>
      </c>
      <c r="BM3411" s="34">
        <v>0</v>
      </c>
      <c r="BN3411" s="39">
        <v>151.1412</v>
      </c>
      <c r="BO3411" s="39">
        <v>231.02099999999999</v>
      </c>
      <c r="BP3411" s="39">
        <v>79.879799999999989</v>
      </c>
    </row>
    <row r="3412" spans="1:69" s="25" customFormat="1" ht="14.25" x14ac:dyDescent="0.2">
      <c r="A3412" s="14">
        <v>2470</v>
      </c>
      <c r="B3412" s="40"/>
      <c r="C3412" s="15"/>
      <c r="D3412" s="16">
        <v>649</v>
      </c>
      <c r="E3412" s="15" t="s">
        <v>25782</v>
      </c>
      <c r="F3412" s="15" t="s">
        <v>25783</v>
      </c>
      <c r="G3412" s="17" t="s">
        <v>25784</v>
      </c>
      <c r="H3412" s="17" t="s">
        <v>25785</v>
      </c>
      <c r="I3412" s="17" t="s">
        <v>86</v>
      </c>
      <c r="J3412" s="15" t="s">
        <v>25786</v>
      </c>
      <c r="K3412" s="15" t="s">
        <v>10974</v>
      </c>
      <c r="L3412" s="18" t="s">
        <v>25787</v>
      </c>
      <c r="M3412" s="15" t="s">
        <v>24440</v>
      </c>
      <c r="N3412" s="15" t="s">
        <v>24441</v>
      </c>
      <c r="O3412" s="16">
        <v>511</v>
      </c>
      <c r="P3412" s="15" t="s">
        <v>569</v>
      </c>
      <c r="Q3412" s="15">
        <v>45000</v>
      </c>
      <c r="R3412" s="15">
        <v>84200</v>
      </c>
      <c r="S3412" s="15">
        <v>129200</v>
      </c>
      <c r="T3412" s="15">
        <v>1</v>
      </c>
      <c r="U3412" s="15" t="s">
        <v>18717</v>
      </c>
      <c r="V3412" s="15" t="s">
        <v>76</v>
      </c>
      <c r="W3412" s="16">
        <v>1</v>
      </c>
      <c r="X3412" s="16">
        <v>0</v>
      </c>
      <c r="Y3412" s="15">
        <v>43294</v>
      </c>
      <c r="Z3412" s="15">
        <v>0.99399999999999999</v>
      </c>
      <c r="AA3412" s="15" t="s">
        <v>78</v>
      </c>
      <c r="AB3412" s="15" t="s">
        <v>78</v>
      </c>
      <c r="AC3412" s="15">
        <v>0</v>
      </c>
      <c r="AD3412" s="15"/>
      <c r="AE3412" s="15" t="s">
        <v>119</v>
      </c>
      <c r="AF3412" s="15" t="s">
        <v>119</v>
      </c>
      <c r="AG3412" s="16">
        <v>1</v>
      </c>
      <c r="AH3412" s="15" t="s">
        <v>25788</v>
      </c>
      <c r="AI3412" s="15" t="s">
        <v>78</v>
      </c>
      <c r="AJ3412" s="15">
        <v>43294.000244100003</v>
      </c>
      <c r="AK3412" s="15">
        <v>919.79714673800004</v>
      </c>
      <c r="AL3412" s="15">
        <v>3107425.0492699998</v>
      </c>
      <c r="AM3412" s="15">
        <v>1413880.0767099999</v>
      </c>
      <c r="AN3412" s="19">
        <v>45000</v>
      </c>
      <c r="AO3412" s="19">
        <v>78400</v>
      </c>
      <c r="AP3412" s="19">
        <v>0</v>
      </c>
      <c r="AQ3412" s="19">
        <v>0</v>
      </c>
      <c r="AR3412" s="34">
        <v>123400</v>
      </c>
      <c r="AS3412" s="34">
        <v>45000</v>
      </c>
      <c r="AT3412" s="34">
        <v>3000</v>
      </c>
      <c r="AU3412" s="34">
        <v>27440</v>
      </c>
      <c r="AV3412" s="34">
        <v>0</v>
      </c>
      <c r="AW3412" s="35">
        <v>75440</v>
      </c>
      <c r="AX3412" s="34">
        <v>47960</v>
      </c>
      <c r="AY3412" s="36">
        <v>1.3258000000000001</v>
      </c>
      <c r="AZ3412" s="36">
        <v>2.0265</v>
      </c>
      <c r="BA3412" s="22"/>
      <c r="BB3412" s="19">
        <v>1234</v>
      </c>
      <c r="BC3412" s="34">
        <v>635.85368000000005</v>
      </c>
      <c r="BD3412" s="34">
        <v>971.90940000000001</v>
      </c>
      <c r="BE3412" s="38">
        <v>3.4819999999999997E-2</v>
      </c>
      <c r="BF3412" s="38">
        <v>3.4819999999999997E-2</v>
      </c>
      <c r="BG3412" s="34">
        <v>34.486492647200002</v>
      </c>
      <c r="BH3412" s="34">
        <v>34.486492647200002</v>
      </c>
      <c r="BI3412" s="34">
        <v>601.3671873528001</v>
      </c>
      <c r="BJ3412" s="34">
        <v>937.42290735280005</v>
      </c>
      <c r="BK3412" s="34">
        <v>0</v>
      </c>
      <c r="BL3412" s="34">
        <v>0</v>
      </c>
      <c r="BM3412" s="34">
        <v>0</v>
      </c>
      <c r="BN3412" s="39">
        <v>601.3671873528001</v>
      </c>
      <c r="BO3412" s="39">
        <v>937.42290735280005</v>
      </c>
      <c r="BP3412" s="39">
        <v>336.05571999999995</v>
      </c>
    </row>
    <row r="3413" spans="1:69" s="25" customFormat="1" ht="14.25" x14ac:dyDescent="0.2">
      <c r="A3413" s="14">
        <v>2471</v>
      </c>
      <c r="B3413" s="40"/>
      <c r="C3413" s="15"/>
      <c r="D3413" s="16">
        <v>34007</v>
      </c>
      <c r="E3413" s="15" t="s">
        <v>25789</v>
      </c>
      <c r="F3413" s="15" t="s">
        <v>25790</v>
      </c>
      <c r="G3413" s="17" t="s">
        <v>25791</v>
      </c>
      <c r="H3413" s="17" t="s">
        <v>25785</v>
      </c>
      <c r="I3413" s="17" t="s">
        <v>86</v>
      </c>
      <c r="J3413" s="15" t="s">
        <v>25792</v>
      </c>
      <c r="K3413" s="15" t="s">
        <v>864</v>
      </c>
      <c r="L3413" s="18" t="s">
        <v>25793</v>
      </c>
      <c r="M3413" s="15" t="s">
        <v>24440</v>
      </c>
      <c r="N3413" s="15" t="s">
        <v>24441</v>
      </c>
      <c r="O3413" s="16">
        <v>511</v>
      </c>
      <c r="P3413" s="15" t="s">
        <v>569</v>
      </c>
      <c r="Q3413" s="15">
        <v>45000</v>
      </c>
      <c r="R3413" s="15">
        <v>133300</v>
      </c>
      <c r="S3413" s="15">
        <v>178300</v>
      </c>
      <c r="T3413" s="15">
        <v>1</v>
      </c>
      <c r="U3413" s="15" t="s">
        <v>18717</v>
      </c>
      <c r="V3413" s="15" t="s">
        <v>76</v>
      </c>
      <c r="W3413" s="16">
        <v>1</v>
      </c>
      <c r="X3413" s="16">
        <v>0</v>
      </c>
      <c r="Y3413" s="15">
        <v>43251</v>
      </c>
      <c r="Z3413" s="15">
        <v>0.99299999999999999</v>
      </c>
      <c r="AA3413" s="15" t="s">
        <v>78</v>
      </c>
      <c r="AB3413" s="15" t="s">
        <v>78</v>
      </c>
      <c r="AC3413" s="15">
        <v>0</v>
      </c>
      <c r="AD3413" s="15"/>
      <c r="AE3413" s="15" t="s">
        <v>353</v>
      </c>
      <c r="AF3413" s="15" t="s">
        <v>25794</v>
      </c>
      <c r="AG3413" s="16">
        <v>1</v>
      </c>
      <c r="AH3413" s="15" t="s">
        <v>25795</v>
      </c>
      <c r="AI3413" s="15" t="s">
        <v>78</v>
      </c>
      <c r="AJ3413" s="15">
        <v>43251.1557617</v>
      </c>
      <c r="AK3413" s="15">
        <v>919.81577344000004</v>
      </c>
      <c r="AL3413" s="15">
        <v>3107430.9913400002</v>
      </c>
      <c r="AM3413" s="15">
        <v>1414011.96951</v>
      </c>
      <c r="AN3413" s="19">
        <v>45000</v>
      </c>
      <c r="AO3413" s="19">
        <v>131400</v>
      </c>
      <c r="AP3413" s="19">
        <v>0</v>
      </c>
      <c r="AQ3413" s="19">
        <v>1500</v>
      </c>
      <c r="AR3413" s="34">
        <v>177900</v>
      </c>
      <c r="AS3413" s="34">
        <v>45000</v>
      </c>
      <c r="AT3413" s="34">
        <v>3000</v>
      </c>
      <c r="AU3413" s="34">
        <v>45990</v>
      </c>
      <c r="AV3413" s="34">
        <v>0</v>
      </c>
      <c r="AW3413" s="35">
        <v>93990</v>
      </c>
      <c r="AX3413" s="34">
        <v>83910</v>
      </c>
      <c r="AY3413" s="36">
        <v>1.3258000000000001</v>
      </c>
      <c r="AZ3413" s="36">
        <v>2.0265</v>
      </c>
      <c r="BA3413" s="22"/>
      <c r="BB3413" s="19">
        <v>1809</v>
      </c>
      <c r="BC3413" s="34">
        <v>1112.4787800000001</v>
      </c>
      <c r="BD3413" s="34">
        <v>1700.43615</v>
      </c>
      <c r="BE3413" s="38">
        <v>3.4819999999999997E-2</v>
      </c>
      <c r="BF3413" s="38">
        <v>3.4819999999999997E-2</v>
      </c>
      <c r="BG3413" s="34">
        <v>38.044045779600005</v>
      </c>
      <c r="BH3413" s="34">
        <v>58.150745792999992</v>
      </c>
      <c r="BI3413" s="34">
        <v>1074.4347342204001</v>
      </c>
      <c r="BJ3413" s="34">
        <v>1642.2854042070001</v>
      </c>
      <c r="BK3413" s="34">
        <v>0</v>
      </c>
      <c r="BL3413" s="34">
        <v>0</v>
      </c>
      <c r="BM3413" s="34">
        <v>0</v>
      </c>
      <c r="BN3413" s="39">
        <v>1074.4347342204001</v>
      </c>
      <c r="BO3413" s="39">
        <v>1642.2854042070001</v>
      </c>
      <c r="BP3413" s="39">
        <v>567.8506699866</v>
      </c>
    </row>
    <row r="3414" spans="1:69" s="25" customFormat="1" ht="25.5" x14ac:dyDescent="0.2">
      <c r="A3414" s="14">
        <v>2472</v>
      </c>
      <c r="B3414" s="40"/>
      <c r="C3414" s="15"/>
      <c r="D3414" s="16">
        <v>31940</v>
      </c>
      <c r="E3414" s="15" t="s">
        <v>25796</v>
      </c>
      <c r="F3414" s="15" t="s">
        <v>25797</v>
      </c>
      <c r="G3414" s="17" t="s">
        <v>25798</v>
      </c>
      <c r="H3414" s="17" t="s">
        <v>25799</v>
      </c>
      <c r="I3414" s="17" t="s">
        <v>86</v>
      </c>
      <c r="J3414" s="15" t="s">
        <v>25800</v>
      </c>
      <c r="K3414" s="15" t="s">
        <v>13935</v>
      </c>
      <c r="L3414" s="18" t="s">
        <v>25801</v>
      </c>
      <c r="M3414" s="15" t="s">
        <v>24440</v>
      </c>
      <c r="N3414" s="15" t="s">
        <v>24441</v>
      </c>
      <c r="O3414" s="16">
        <v>511</v>
      </c>
      <c r="P3414" s="15" t="s">
        <v>569</v>
      </c>
      <c r="Q3414" s="15">
        <v>45000</v>
      </c>
      <c r="R3414" s="15">
        <v>99600</v>
      </c>
      <c r="S3414" s="15">
        <v>144600</v>
      </c>
      <c r="T3414" s="15">
        <v>1</v>
      </c>
      <c r="U3414" s="15" t="s">
        <v>18717</v>
      </c>
      <c r="V3414" s="15" t="s">
        <v>76</v>
      </c>
      <c r="W3414" s="16">
        <v>1</v>
      </c>
      <c r="X3414" s="16">
        <v>0</v>
      </c>
      <c r="Y3414" s="15">
        <v>43419</v>
      </c>
      <c r="Z3414" s="15">
        <v>0.997</v>
      </c>
      <c r="AA3414" s="15" t="s">
        <v>78</v>
      </c>
      <c r="AB3414" s="15" t="s">
        <v>78</v>
      </c>
      <c r="AC3414" s="15">
        <v>0</v>
      </c>
      <c r="AD3414" s="15"/>
      <c r="AE3414" s="15" t="s">
        <v>78</v>
      </c>
      <c r="AF3414" s="15" t="s">
        <v>78</v>
      </c>
      <c r="AG3414" s="16">
        <v>1</v>
      </c>
      <c r="AH3414" s="15" t="s">
        <v>25802</v>
      </c>
      <c r="AI3414" s="15" t="s">
        <v>78</v>
      </c>
      <c r="AJ3414" s="15">
        <v>43419.1489258</v>
      </c>
      <c r="AK3414" s="15">
        <v>921.92348706200005</v>
      </c>
      <c r="AL3414" s="15">
        <v>3107436.8466099999</v>
      </c>
      <c r="AM3414" s="15">
        <v>1414143.8922300001</v>
      </c>
      <c r="AN3414" s="19">
        <v>0</v>
      </c>
      <c r="AO3414" s="19">
        <v>0</v>
      </c>
      <c r="AP3414" s="19">
        <v>45000</v>
      </c>
      <c r="AQ3414" s="19">
        <v>98500</v>
      </c>
      <c r="AR3414" s="34">
        <v>143500</v>
      </c>
      <c r="AS3414" s="34">
        <v>0</v>
      </c>
      <c r="AT3414" s="34">
        <v>0</v>
      </c>
      <c r="AU3414" s="34">
        <v>0</v>
      </c>
      <c r="AV3414" s="34">
        <v>0</v>
      </c>
      <c r="AW3414" s="35">
        <v>0</v>
      </c>
      <c r="AX3414" s="34">
        <v>143500</v>
      </c>
      <c r="AY3414" s="36">
        <v>1.3258000000000001</v>
      </c>
      <c r="AZ3414" s="36">
        <v>2.0265</v>
      </c>
      <c r="BA3414" s="22"/>
      <c r="BB3414" s="19">
        <v>2870</v>
      </c>
      <c r="BC3414" s="34">
        <v>1902.5230000000001</v>
      </c>
      <c r="BD3414" s="34">
        <v>2908.0275000000001</v>
      </c>
      <c r="BE3414" s="38">
        <v>3.4819999999999997E-2</v>
      </c>
      <c r="BF3414" s="38">
        <v>3.4819999999999997E-2</v>
      </c>
      <c r="BG3414" s="34">
        <v>0</v>
      </c>
      <c r="BH3414" s="34">
        <v>0</v>
      </c>
      <c r="BI3414" s="34">
        <v>1902.5230000000001</v>
      </c>
      <c r="BJ3414" s="34">
        <v>2908.0275000000001</v>
      </c>
      <c r="BK3414" s="34">
        <v>0</v>
      </c>
      <c r="BL3414" s="34">
        <v>93.418500000000222</v>
      </c>
      <c r="BM3414" s="34">
        <v>93.418500000000222</v>
      </c>
      <c r="BN3414" s="39">
        <v>1902.5230000000001</v>
      </c>
      <c r="BO3414" s="39">
        <v>2814.6089999999999</v>
      </c>
      <c r="BP3414" s="39">
        <v>912.08599999999979</v>
      </c>
    </row>
    <row r="3415" spans="1:69" s="25" customFormat="1" ht="14.25" x14ac:dyDescent="0.2">
      <c r="A3415" s="14">
        <v>2473</v>
      </c>
      <c r="B3415" s="40"/>
      <c r="C3415" s="15"/>
      <c r="D3415" s="16">
        <v>16606</v>
      </c>
      <c r="E3415" s="15" t="s">
        <v>25803</v>
      </c>
      <c r="F3415" s="15" t="s">
        <v>25804</v>
      </c>
      <c r="G3415" s="17" t="s">
        <v>25805</v>
      </c>
      <c r="H3415" s="17" t="s">
        <v>25806</v>
      </c>
      <c r="I3415" s="17" t="s">
        <v>86</v>
      </c>
      <c r="J3415" s="15" t="s">
        <v>25807</v>
      </c>
      <c r="K3415" s="15" t="s">
        <v>3254</v>
      </c>
      <c r="L3415" s="18" t="s">
        <v>25808</v>
      </c>
      <c r="M3415" s="15" t="s">
        <v>24440</v>
      </c>
      <c r="N3415" s="15" t="s">
        <v>24441</v>
      </c>
      <c r="O3415" s="16">
        <v>511</v>
      </c>
      <c r="P3415" s="15" t="s">
        <v>569</v>
      </c>
      <c r="Q3415" s="15">
        <v>45000</v>
      </c>
      <c r="R3415" s="15">
        <v>68700</v>
      </c>
      <c r="S3415" s="15">
        <v>113700</v>
      </c>
      <c r="T3415" s="15">
        <v>1</v>
      </c>
      <c r="U3415" s="15" t="s">
        <v>18717</v>
      </c>
      <c r="V3415" s="15" t="s">
        <v>76</v>
      </c>
      <c r="W3415" s="16">
        <v>1</v>
      </c>
      <c r="X3415" s="16">
        <v>0</v>
      </c>
      <c r="Y3415" s="15">
        <v>43289</v>
      </c>
      <c r="Z3415" s="15">
        <v>0.99399999999999999</v>
      </c>
      <c r="AA3415" s="15" t="s">
        <v>78</v>
      </c>
      <c r="AB3415" s="15" t="s">
        <v>78</v>
      </c>
      <c r="AC3415" s="15">
        <v>0</v>
      </c>
      <c r="AD3415" s="15"/>
      <c r="AE3415" s="15" t="s">
        <v>137</v>
      </c>
      <c r="AF3415" s="15" t="s">
        <v>25809</v>
      </c>
      <c r="AG3415" s="16">
        <v>1</v>
      </c>
      <c r="AH3415" s="15" t="s">
        <v>25810</v>
      </c>
      <c r="AI3415" s="15" t="s">
        <v>78</v>
      </c>
      <c r="AJ3415" s="15">
        <v>43288.586181600003</v>
      </c>
      <c r="AK3415" s="15">
        <v>920.38007549199995</v>
      </c>
      <c r="AL3415" s="15">
        <v>3107442.4068499999</v>
      </c>
      <c r="AM3415" s="15">
        <v>1414275.5316399999</v>
      </c>
      <c r="AN3415" s="19">
        <v>45000</v>
      </c>
      <c r="AO3415" s="19">
        <v>74300</v>
      </c>
      <c r="AP3415" s="19">
        <v>0</v>
      </c>
      <c r="AQ3415" s="19">
        <v>0</v>
      </c>
      <c r="AR3415" s="34">
        <v>119300</v>
      </c>
      <c r="AS3415" s="34">
        <v>0</v>
      </c>
      <c r="AT3415" s="34">
        <v>0</v>
      </c>
      <c r="AU3415" s="34">
        <v>0</v>
      </c>
      <c r="AV3415" s="34">
        <v>0</v>
      </c>
      <c r="AW3415" s="35">
        <v>0</v>
      </c>
      <c r="AX3415" s="34">
        <v>119300</v>
      </c>
      <c r="AY3415" s="36">
        <v>1.3258000000000001</v>
      </c>
      <c r="AZ3415" s="36">
        <v>2.0265</v>
      </c>
      <c r="BA3415" s="22"/>
      <c r="BB3415" s="19">
        <v>2386</v>
      </c>
      <c r="BC3415" s="34">
        <v>1581.6794000000002</v>
      </c>
      <c r="BD3415" s="34">
        <v>2417.6145000000001</v>
      </c>
      <c r="BE3415" s="38">
        <v>3.4819999999999997E-2</v>
      </c>
      <c r="BF3415" s="38">
        <v>3.4819999999999997E-2</v>
      </c>
      <c r="BG3415" s="34">
        <v>0</v>
      </c>
      <c r="BH3415" s="34">
        <v>0</v>
      </c>
      <c r="BI3415" s="34">
        <v>1581.6794000000002</v>
      </c>
      <c r="BJ3415" s="34">
        <v>2417.6145000000001</v>
      </c>
      <c r="BK3415" s="34">
        <v>0</v>
      </c>
      <c r="BL3415" s="34">
        <v>31.614500000000135</v>
      </c>
      <c r="BM3415" s="34">
        <v>31.614500000000135</v>
      </c>
      <c r="BN3415" s="39">
        <v>1581.6794000000002</v>
      </c>
      <c r="BO3415" s="39">
        <v>2386</v>
      </c>
      <c r="BP3415" s="39">
        <v>804.32059999999979</v>
      </c>
    </row>
    <row r="3416" spans="1:69" s="25" customFormat="1" ht="14.25" x14ac:dyDescent="0.2">
      <c r="A3416" s="14">
        <v>2474</v>
      </c>
      <c r="B3416" s="40"/>
      <c r="C3416" s="15"/>
      <c r="D3416" s="16">
        <v>24588</v>
      </c>
      <c r="E3416" s="15" t="s">
        <v>25811</v>
      </c>
      <c r="F3416" s="15" t="s">
        <v>25812</v>
      </c>
      <c r="G3416" s="17" t="s">
        <v>25813</v>
      </c>
      <c r="H3416" s="17" t="s">
        <v>25814</v>
      </c>
      <c r="I3416" s="17" t="s">
        <v>86</v>
      </c>
      <c r="J3416" s="15" t="s">
        <v>25815</v>
      </c>
      <c r="K3416" s="15" t="s">
        <v>9140</v>
      </c>
      <c r="L3416" s="18" t="s">
        <v>25816</v>
      </c>
      <c r="M3416" s="15" t="s">
        <v>24440</v>
      </c>
      <c r="N3416" s="15" t="s">
        <v>24441</v>
      </c>
      <c r="O3416" s="16">
        <v>511</v>
      </c>
      <c r="P3416" s="15" t="s">
        <v>569</v>
      </c>
      <c r="Q3416" s="15">
        <v>35600</v>
      </c>
      <c r="R3416" s="15">
        <v>124300</v>
      </c>
      <c r="S3416" s="15">
        <v>159900</v>
      </c>
      <c r="T3416" s="15">
        <v>0.55000000000000004</v>
      </c>
      <c r="U3416" s="15" t="s">
        <v>18717</v>
      </c>
      <c r="V3416" s="15" t="s">
        <v>76</v>
      </c>
      <c r="W3416" s="16">
        <v>1</v>
      </c>
      <c r="X3416" s="16">
        <v>0</v>
      </c>
      <c r="Y3416" s="15">
        <v>3665</v>
      </c>
      <c r="Z3416" s="15">
        <v>8.4000000000000005E-2</v>
      </c>
      <c r="AA3416" s="15" t="s">
        <v>78</v>
      </c>
      <c r="AB3416" s="15" t="s">
        <v>78</v>
      </c>
      <c r="AC3416" s="15">
        <v>0</v>
      </c>
      <c r="AD3416" s="15"/>
      <c r="AE3416" s="15" t="s">
        <v>353</v>
      </c>
      <c r="AF3416" s="15" t="s">
        <v>25817</v>
      </c>
      <c r="AG3416" s="16">
        <v>1</v>
      </c>
      <c r="AH3416" s="15" t="s">
        <v>25818</v>
      </c>
      <c r="AI3416" s="15" t="s">
        <v>78</v>
      </c>
      <c r="AJ3416" s="15">
        <v>3665.0322265599998</v>
      </c>
      <c r="AK3416" s="15">
        <v>674.56529059900004</v>
      </c>
      <c r="AL3416" s="15">
        <v>3107447.0945199998</v>
      </c>
      <c r="AM3416" s="15">
        <v>1414423.77584</v>
      </c>
      <c r="AN3416" s="19">
        <v>35600</v>
      </c>
      <c r="AO3416" s="19">
        <v>121200</v>
      </c>
      <c r="AP3416" s="19">
        <v>0</v>
      </c>
      <c r="AQ3416" s="19">
        <v>3800</v>
      </c>
      <c r="AR3416" s="34">
        <v>160600</v>
      </c>
      <c r="AS3416" s="34">
        <v>45000</v>
      </c>
      <c r="AT3416" s="34">
        <v>0</v>
      </c>
      <c r="AU3416" s="34">
        <v>39130</v>
      </c>
      <c r="AV3416" s="34">
        <v>0</v>
      </c>
      <c r="AW3416" s="35">
        <v>84130</v>
      </c>
      <c r="AX3416" s="34">
        <v>76470</v>
      </c>
      <c r="AY3416" s="36">
        <v>1.3258000000000001</v>
      </c>
      <c r="AZ3416" s="36">
        <v>2.0265</v>
      </c>
      <c r="BA3416" s="22"/>
      <c r="BB3416" s="19">
        <v>1682</v>
      </c>
      <c r="BC3416" s="34">
        <v>1013.8392600000001</v>
      </c>
      <c r="BD3416" s="34">
        <v>1549.66455</v>
      </c>
      <c r="BE3416" s="38">
        <v>3.4819999999999997E-2</v>
      </c>
      <c r="BF3416" s="38">
        <v>3.4819999999999997E-2</v>
      </c>
      <c r="BG3416" s="34">
        <v>52.2546584794</v>
      </c>
      <c r="BH3416" s="34">
        <v>52.2546584794</v>
      </c>
      <c r="BI3416" s="34">
        <v>961.58460152060013</v>
      </c>
      <c r="BJ3416" s="34">
        <v>1497.4098915206</v>
      </c>
      <c r="BK3416" s="34">
        <v>0</v>
      </c>
      <c r="BL3416" s="34">
        <v>0</v>
      </c>
      <c r="BM3416" s="34">
        <v>0</v>
      </c>
      <c r="BN3416" s="39">
        <v>961.58460152060013</v>
      </c>
      <c r="BO3416" s="39">
        <v>1497.4098915206</v>
      </c>
      <c r="BP3416" s="39">
        <v>535.82528999999988</v>
      </c>
    </row>
    <row r="3417" spans="1:69" s="25" customFormat="1" ht="14.25" x14ac:dyDescent="0.2">
      <c r="A3417" s="14">
        <v>2475</v>
      </c>
      <c r="B3417" s="40"/>
      <c r="C3417" s="15"/>
      <c r="D3417" s="16">
        <v>646</v>
      </c>
      <c r="E3417" s="15" t="s">
        <v>25819</v>
      </c>
      <c r="F3417" s="15" t="s">
        <v>25820</v>
      </c>
      <c r="G3417" s="17" t="s">
        <v>25821</v>
      </c>
      <c r="H3417" s="17" t="s">
        <v>25822</v>
      </c>
      <c r="I3417" s="17" t="s">
        <v>86</v>
      </c>
      <c r="J3417" s="15" t="s">
        <v>25823</v>
      </c>
      <c r="K3417" s="15" t="s">
        <v>3122</v>
      </c>
      <c r="L3417" s="18" t="s">
        <v>25816</v>
      </c>
      <c r="M3417" s="15" t="s">
        <v>24440</v>
      </c>
      <c r="N3417" s="15" t="s">
        <v>24441</v>
      </c>
      <c r="O3417" s="16">
        <v>511</v>
      </c>
      <c r="P3417" s="15" t="s">
        <v>569</v>
      </c>
      <c r="Q3417" s="15">
        <v>35600</v>
      </c>
      <c r="R3417" s="15">
        <v>124300</v>
      </c>
      <c r="S3417" s="15">
        <v>159900</v>
      </c>
      <c r="T3417" s="15">
        <v>0.55000000000000004</v>
      </c>
      <c r="U3417" s="15" t="s">
        <v>18717</v>
      </c>
      <c r="V3417" s="15" t="s">
        <v>76</v>
      </c>
      <c r="W3417" s="16">
        <v>1</v>
      </c>
      <c r="X3417" s="16">
        <v>0</v>
      </c>
      <c r="Y3417" s="15">
        <v>25016</v>
      </c>
      <c r="Z3417" s="15">
        <v>0.57399999999999995</v>
      </c>
      <c r="AA3417" s="15" t="s">
        <v>78</v>
      </c>
      <c r="AB3417" s="15" t="s">
        <v>78</v>
      </c>
      <c r="AC3417" s="15">
        <v>0</v>
      </c>
      <c r="AD3417" s="15"/>
      <c r="AE3417" s="15" t="s">
        <v>353</v>
      </c>
      <c r="AF3417" s="15" t="s">
        <v>25817</v>
      </c>
      <c r="AG3417" s="16">
        <v>1</v>
      </c>
      <c r="AH3417" s="15" t="s">
        <v>25818</v>
      </c>
      <c r="AI3417" s="15" t="s">
        <v>78</v>
      </c>
      <c r="AJ3417" s="15">
        <v>25016.1364746</v>
      </c>
      <c r="AK3417" s="15">
        <v>806.00729759299998</v>
      </c>
      <c r="AL3417" s="15">
        <v>3107445.8112499998</v>
      </c>
      <c r="AM3417" s="15">
        <v>1414379.83021</v>
      </c>
      <c r="AN3417" s="19">
        <v>35600</v>
      </c>
      <c r="AO3417" s="19">
        <v>121200</v>
      </c>
      <c r="AP3417" s="19">
        <v>0</v>
      </c>
      <c r="AQ3417" s="19">
        <v>3800</v>
      </c>
      <c r="AR3417" s="34">
        <v>160600</v>
      </c>
      <c r="AS3417" s="34">
        <v>45000</v>
      </c>
      <c r="AT3417" s="34">
        <v>0</v>
      </c>
      <c r="AU3417" s="34">
        <v>39130</v>
      </c>
      <c r="AV3417" s="34">
        <v>0</v>
      </c>
      <c r="AW3417" s="35">
        <v>84130</v>
      </c>
      <c r="AX3417" s="34">
        <v>76470</v>
      </c>
      <c r="AY3417" s="36">
        <v>1.3258000000000001</v>
      </c>
      <c r="AZ3417" s="36">
        <v>2.0265</v>
      </c>
      <c r="BA3417" s="22"/>
      <c r="BB3417" s="19">
        <v>1682</v>
      </c>
      <c r="BC3417" s="34">
        <v>1013.8392600000001</v>
      </c>
      <c r="BD3417" s="34">
        <v>1549.66455</v>
      </c>
      <c r="BE3417" s="38">
        <v>3.4819999999999997E-2</v>
      </c>
      <c r="BF3417" s="38">
        <v>3.4819999999999997E-2</v>
      </c>
      <c r="BG3417" s="34">
        <v>33.547637505200001</v>
      </c>
      <c r="BH3417" s="34">
        <v>51.277935890999998</v>
      </c>
      <c r="BI3417" s="34">
        <v>980.29162249480009</v>
      </c>
      <c r="BJ3417" s="34">
        <v>1498.386614109</v>
      </c>
      <c r="BK3417" s="34">
        <v>0</v>
      </c>
      <c r="BL3417" s="34">
        <v>0</v>
      </c>
      <c r="BM3417" s="34">
        <v>0</v>
      </c>
      <c r="BN3417" s="39">
        <v>980.29162249480009</v>
      </c>
      <c r="BO3417" s="39">
        <v>1498.386614109</v>
      </c>
      <c r="BP3417" s="39">
        <v>518.0949916141999</v>
      </c>
    </row>
    <row r="3418" spans="1:69" s="25" customFormat="1" ht="14.25" x14ac:dyDescent="0.2">
      <c r="A3418" s="14">
        <v>2476</v>
      </c>
      <c r="B3418" s="40"/>
      <c r="C3418" s="15"/>
      <c r="D3418" s="16">
        <v>23346</v>
      </c>
      <c r="E3418" s="15" t="s">
        <v>25824</v>
      </c>
      <c r="F3418" s="15" t="s">
        <v>25825</v>
      </c>
      <c r="G3418" s="17" t="s">
        <v>25826</v>
      </c>
      <c r="H3418" s="17" t="s">
        <v>25827</v>
      </c>
      <c r="I3418" s="17" t="s">
        <v>86</v>
      </c>
      <c r="J3418" s="15" t="s">
        <v>25828</v>
      </c>
      <c r="K3418" s="15" t="s">
        <v>25829</v>
      </c>
      <c r="L3418" s="18" t="s">
        <v>25830</v>
      </c>
      <c r="M3418" s="15" t="s">
        <v>24440</v>
      </c>
      <c r="N3418" s="15" t="s">
        <v>24441</v>
      </c>
      <c r="O3418" s="16">
        <v>511</v>
      </c>
      <c r="P3418" s="15" t="s">
        <v>569</v>
      </c>
      <c r="Q3418" s="15">
        <v>36300</v>
      </c>
      <c r="R3418" s="15">
        <v>87900</v>
      </c>
      <c r="S3418" s="15">
        <v>124200</v>
      </c>
      <c r="T3418" s="15">
        <v>0.56000000000000005</v>
      </c>
      <c r="U3418" s="15" t="s">
        <v>18717</v>
      </c>
      <c r="V3418" s="15" t="s">
        <v>76</v>
      </c>
      <c r="W3418" s="16">
        <v>1</v>
      </c>
      <c r="X3418" s="16">
        <v>0</v>
      </c>
      <c r="Y3418" s="15">
        <v>26604</v>
      </c>
      <c r="Z3418" s="15">
        <v>0.61099999999999999</v>
      </c>
      <c r="AA3418" s="15" t="s">
        <v>78</v>
      </c>
      <c r="AB3418" s="15" t="s">
        <v>78</v>
      </c>
      <c r="AC3418" s="15">
        <v>0</v>
      </c>
      <c r="AD3418" s="15"/>
      <c r="AE3418" s="15" t="s">
        <v>78</v>
      </c>
      <c r="AF3418" s="15" t="s">
        <v>78</v>
      </c>
      <c r="AG3418" s="16">
        <v>1</v>
      </c>
      <c r="AH3418" s="15" t="s">
        <v>25831</v>
      </c>
      <c r="AI3418" s="15" t="s">
        <v>78</v>
      </c>
      <c r="AJ3418" s="15">
        <v>26604.3122559</v>
      </c>
      <c r="AK3418" s="15">
        <v>816.00219235099996</v>
      </c>
      <c r="AL3418" s="15">
        <v>3107448.8389499998</v>
      </c>
      <c r="AM3418" s="15">
        <v>1414470.1279</v>
      </c>
      <c r="AN3418" s="19">
        <v>36300</v>
      </c>
      <c r="AO3418" s="19">
        <v>88000</v>
      </c>
      <c r="AP3418" s="19">
        <v>0</v>
      </c>
      <c r="AQ3418" s="19">
        <v>0</v>
      </c>
      <c r="AR3418" s="34">
        <v>124300</v>
      </c>
      <c r="AS3418" s="34">
        <v>0</v>
      </c>
      <c r="AT3418" s="34">
        <v>3000</v>
      </c>
      <c r="AU3418" s="34">
        <v>0</v>
      </c>
      <c r="AV3418" s="34">
        <v>0</v>
      </c>
      <c r="AW3418" s="35">
        <v>3000</v>
      </c>
      <c r="AX3418" s="34">
        <v>121300</v>
      </c>
      <c r="AY3418" s="36">
        <v>1.3258000000000001</v>
      </c>
      <c r="AZ3418" s="36">
        <v>2.0265</v>
      </c>
      <c r="BA3418" s="22"/>
      <c r="BB3418" s="19">
        <v>2486</v>
      </c>
      <c r="BC3418" s="34">
        <v>1608.1954000000001</v>
      </c>
      <c r="BD3418" s="34">
        <v>2458.1444999999999</v>
      </c>
      <c r="BE3418" s="38">
        <v>3.4819999999999997E-2</v>
      </c>
      <c r="BF3418" s="38">
        <v>3.4819999999999997E-2</v>
      </c>
      <c r="BG3418" s="34">
        <v>0</v>
      </c>
      <c r="BH3418" s="34">
        <v>0</v>
      </c>
      <c r="BI3418" s="34">
        <v>1608.1954000000001</v>
      </c>
      <c r="BJ3418" s="34">
        <v>2458.1444999999999</v>
      </c>
      <c r="BK3418" s="34">
        <v>0</v>
      </c>
      <c r="BL3418" s="34">
        <v>80.919300000000021</v>
      </c>
      <c r="BM3418" s="34">
        <v>80.919300000000021</v>
      </c>
      <c r="BN3418" s="39">
        <v>1608.1954000000001</v>
      </c>
      <c r="BO3418" s="39">
        <v>2377.2251999999999</v>
      </c>
      <c r="BP3418" s="39">
        <v>769.0297999999998</v>
      </c>
    </row>
    <row r="3419" spans="1:69" s="25" customFormat="1" ht="14.25" x14ac:dyDescent="0.2">
      <c r="A3419" s="14">
        <v>2477</v>
      </c>
      <c r="B3419" s="40"/>
      <c r="C3419" s="15"/>
      <c r="D3419" s="16">
        <v>29114</v>
      </c>
      <c r="E3419" s="15" t="s">
        <v>25832</v>
      </c>
      <c r="F3419" s="15" t="s">
        <v>25833</v>
      </c>
      <c r="G3419" s="17" t="s">
        <v>25834</v>
      </c>
      <c r="H3419" s="17" t="s">
        <v>25835</v>
      </c>
      <c r="I3419" s="17" t="s">
        <v>86</v>
      </c>
      <c r="J3419" s="15" t="s">
        <v>25835</v>
      </c>
      <c r="K3419" s="15" t="s">
        <v>3644</v>
      </c>
      <c r="L3419" s="18" t="s">
        <v>25836</v>
      </c>
      <c r="M3419" s="15" t="s">
        <v>24440</v>
      </c>
      <c r="N3419" s="15" t="s">
        <v>24441</v>
      </c>
      <c r="O3419" s="16">
        <v>511</v>
      </c>
      <c r="P3419" s="15" t="s">
        <v>569</v>
      </c>
      <c r="Q3419" s="15">
        <v>41100</v>
      </c>
      <c r="R3419" s="15">
        <v>137000</v>
      </c>
      <c r="S3419" s="15">
        <v>178100</v>
      </c>
      <c r="T3419" s="15">
        <v>0.68</v>
      </c>
      <c r="U3419" s="15" t="s">
        <v>18717</v>
      </c>
      <c r="V3419" s="15" t="s">
        <v>76</v>
      </c>
      <c r="W3419" s="16">
        <v>1</v>
      </c>
      <c r="X3419" s="16">
        <v>0</v>
      </c>
      <c r="Y3419" s="15">
        <v>26239</v>
      </c>
      <c r="Z3419" s="15">
        <v>0.60199999999999998</v>
      </c>
      <c r="AA3419" s="15" t="s">
        <v>78</v>
      </c>
      <c r="AB3419" s="15" t="s">
        <v>78</v>
      </c>
      <c r="AC3419" s="15">
        <v>0</v>
      </c>
      <c r="AD3419" s="15"/>
      <c r="AE3419" s="15" t="s">
        <v>1480</v>
      </c>
      <c r="AF3419" s="15" t="s">
        <v>25837</v>
      </c>
      <c r="AG3419" s="16">
        <v>1</v>
      </c>
      <c r="AH3419" s="15" t="s">
        <v>25838</v>
      </c>
      <c r="AI3419" s="15" t="s">
        <v>78</v>
      </c>
      <c r="AJ3419" s="15">
        <v>26238.6835938</v>
      </c>
      <c r="AK3419" s="15">
        <v>815.00919623899995</v>
      </c>
      <c r="AL3419" s="15">
        <v>3107452.23361</v>
      </c>
      <c r="AM3419" s="15">
        <v>1414550.8970600001</v>
      </c>
      <c r="AN3419" s="19">
        <v>41100</v>
      </c>
      <c r="AO3419" s="19">
        <v>144700</v>
      </c>
      <c r="AP3419" s="19">
        <v>0</v>
      </c>
      <c r="AQ3419" s="19">
        <v>1300</v>
      </c>
      <c r="AR3419" s="34">
        <v>187100</v>
      </c>
      <c r="AS3419" s="34">
        <v>45000</v>
      </c>
      <c r="AT3419" s="34">
        <v>0</v>
      </c>
      <c r="AU3419" s="34">
        <v>49280</v>
      </c>
      <c r="AV3419" s="34">
        <v>0</v>
      </c>
      <c r="AW3419" s="35">
        <v>94280</v>
      </c>
      <c r="AX3419" s="34">
        <v>92820</v>
      </c>
      <c r="AY3419" s="36">
        <v>1.3258000000000001</v>
      </c>
      <c r="AZ3419" s="36">
        <v>2.0265</v>
      </c>
      <c r="BA3419" s="22"/>
      <c r="BB3419" s="19">
        <v>1897</v>
      </c>
      <c r="BC3419" s="34">
        <v>1230.6075600000001</v>
      </c>
      <c r="BD3419" s="34">
        <v>1880.9973</v>
      </c>
      <c r="BE3419" s="38">
        <v>3.4819999999999997E-2</v>
      </c>
      <c r="BF3419" s="38">
        <v>3.4819999999999997E-2</v>
      </c>
      <c r="BG3419" s="34">
        <v>42.249618611199999</v>
      </c>
      <c r="BH3419" s="34">
        <v>64.579010495999995</v>
      </c>
      <c r="BI3419" s="34">
        <v>1188.3579413888001</v>
      </c>
      <c r="BJ3419" s="34">
        <v>1816.4182895040001</v>
      </c>
      <c r="BK3419" s="34">
        <v>0</v>
      </c>
      <c r="BL3419" s="34">
        <v>0</v>
      </c>
      <c r="BM3419" s="34">
        <v>0</v>
      </c>
      <c r="BN3419" s="39">
        <v>1188.3579413888001</v>
      </c>
      <c r="BO3419" s="39">
        <v>1816.4182895040001</v>
      </c>
      <c r="BP3419" s="39">
        <v>628.06034811519999</v>
      </c>
    </row>
    <row r="3420" spans="1:69" s="25" customFormat="1" ht="14.25" x14ac:dyDescent="0.2">
      <c r="A3420" s="14">
        <v>2478</v>
      </c>
      <c r="B3420" s="40"/>
      <c r="C3420" s="15"/>
      <c r="D3420" s="16">
        <v>27041</v>
      </c>
      <c r="E3420" s="15" t="s">
        <v>25839</v>
      </c>
      <c r="F3420" s="15" t="s">
        <v>25840</v>
      </c>
      <c r="G3420" s="17" t="s">
        <v>25841</v>
      </c>
      <c r="H3420" s="17" t="s">
        <v>25842</v>
      </c>
      <c r="I3420" s="17" t="s">
        <v>1050</v>
      </c>
      <c r="J3420" s="15" t="s">
        <v>25843</v>
      </c>
      <c r="K3420" s="15" t="s">
        <v>990</v>
      </c>
      <c r="L3420" s="18" t="s">
        <v>25844</v>
      </c>
      <c r="M3420" s="15" t="s">
        <v>24440</v>
      </c>
      <c r="N3420" s="15" t="s">
        <v>24441</v>
      </c>
      <c r="O3420" s="16">
        <v>501</v>
      </c>
      <c r="P3420" s="15" t="s">
        <v>405</v>
      </c>
      <c r="Q3420" s="15">
        <v>9000</v>
      </c>
      <c r="R3420" s="15">
        <v>0</v>
      </c>
      <c r="S3420" s="15">
        <v>9000</v>
      </c>
      <c r="T3420" s="15">
        <v>4.2699999999999996</v>
      </c>
      <c r="U3420" s="15" t="s">
        <v>18717</v>
      </c>
      <c r="V3420" s="15" t="s">
        <v>76</v>
      </c>
      <c r="W3420" s="16">
        <v>0</v>
      </c>
      <c r="X3420" s="16">
        <v>0</v>
      </c>
      <c r="Y3420" s="15">
        <v>202024</v>
      </c>
      <c r="Z3420" s="15">
        <v>4.6379999999999999</v>
      </c>
      <c r="AA3420" s="15" t="s">
        <v>78</v>
      </c>
      <c r="AB3420" s="15" t="s">
        <v>78</v>
      </c>
      <c r="AC3420" s="15">
        <v>0</v>
      </c>
      <c r="AD3420" s="15"/>
      <c r="AE3420" s="15" t="s">
        <v>78</v>
      </c>
      <c r="AF3420" s="15" t="s">
        <v>78</v>
      </c>
      <c r="AG3420" s="16">
        <v>1</v>
      </c>
      <c r="AH3420" s="15" t="s">
        <v>25845</v>
      </c>
      <c r="AI3420" s="15" t="s">
        <v>78</v>
      </c>
      <c r="AJ3420" s="15">
        <v>202023.99169900001</v>
      </c>
      <c r="AK3420" s="15">
        <v>2029.75718076</v>
      </c>
      <c r="AL3420" s="15">
        <v>3107665.4414300001</v>
      </c>
      <c r="AM3420" s="15">
        <v>1414722.8490299999</v>
      </c>
      <c r="AN3420" s="19">
        <v>0</v>
      </c>
      <c r="AO3420" s="19">
        <v>0</v>
      </c>
      <c r="AP3420" s="19">
        <v>7000</v>
      </c>
      <c r="AQ3420" s="19">
        <v>0</v>
      </c>
      <c r="AR3420" s="34">
        <v>7000</v>
      </c>
      <c r="AS3420" s="34">
        <v>0</v>
      </c>
      <c r="AT3420" s="34">
        <v>0</v>
      </c>
      <c r="AU3420" s="34">
        <v>0</v>
      </c>
      <c r="AV3420" s="34">
        <v>0</v>
      </c>
      <c r="AW3420" s="35">
        <v>0</v>
      </c>
      <c r="AX3420" s="34">
        <v>7000</v>
      </c>
      <c r="AY3420" s="36">
        <v>1.3258000000000001</v>
      </c>
      <c r="AZ3420" s="36">
        <v>2.0265</v>
      </c>
      <c r="BA3420" s="22"/>
      <c r="BB3420" s="19">
        <v>210</v>
      </c>
      <c r="BC3420" s="34">
        <v>92.806000000000012</v>
      </c>
      <c r="BD3420" s="34">
        <v>141.85499999999999</v>
      </c>
      <c r="BE3420" s="38">
        <v>3.4819999999999997E-2</v>
      </c>
      <c r="BF3420" s="38">
        <v>3.4819999999999997E-2</v>
      </c>
      <c r="BG3420" s="34">
        <v>0</v>
      </c>
      <c r="BH3420" s="34">
        <v>0</v>
      </c>
      <c r="BI3420" s="34">
        <v>92.806000000000012</v>
      </c>
      <c r="BJ3420" s="34">
        <v>141.85499999999999</v>
      </c>
      <c r="BK3420" s="34">
        <v>0</v>
      </c>
      <c r="BL3420" s="34">
        <v>0</v>
      </c>
      <c r="BM3420" s="34">
        <v>0</v>
      </c>
      <c r="BN3420" s="39">
        <v>92.806000000000012</v>
      </c>
      <c r="BO3420" s="39">
        <v>141.85499999999999</v>
      </c>
      <c r="BP3420" s="39">
        <v>49.048999999999978</v>
      </c>
    </row>
    <row r="3421" spans="1:69" s="25" customFormat="1" ht="14.25" x14ac:dyDescent="0.2">
      <c r="A3421" s="14">
        <v>2479</v>
      </c>
      <c r="B3421" s="40"/>
      <c r="C3421" s="15" t="s">
        <v>593</v>
      </c>
      <c r="D3421" s="16">
        <v>34973</v>
      </c>
      <c r="E3421" s="15" t="s">
        <v>25846</v>
      </c>
      <c r="F3421" s="15" t="s">
        <v>25847</v>
      </c>
      <c r="G3421" s="17" t="s">
        <v>25848</v>
      </c>
      <c r="H3421" s="17" t="s">
        <v>25849</v>
      </c>
      <c r="I3421" s="17" t="s">
        <v>86</v>
      </c>
      <c r="J3421" s="15" t="s">
        <v>25850</v>
      </c>
      <c r="K3421" s="15" t="s">
        <v>86</v>
      </c>
      <c r="L3421" s="18" t="s">
        <v>25851</v>
      </c>
      <c r="M3421" s="15" t="s">
        <v>24440</v>
      </c>
      <c r="N3421" s="15" t="s">
        <v>24441</v>
      </c>
      <c r="O3421" s="16">
        <v>501</v>
      </c>
      <c r="P3421" s="15" t="s">
        <v>405</v>
      </c>
      <c r="Q3421" s="15">
        <v>15800</v>
      </c>
      <c r="R3421" s="15">
        <v>0</v>
      </c>
      <c r="S3421" s="15">
        <v>15800</v>
      </c>
      <c r="T3421" s="15">
        <v>3.5</v>
      </c>
      <c r="U3421" s="15" t="s">
        <v>18717</v>
      </c>
      <c r="V3421" s="15" t="s">
        <v>76</v>
      </c>
      <c r="W3421" s="16">
        <v>0</v>
      </c>
      <c r="X3421" s="16">
        <v>0</v>
      </c>
      <c r="Y3421" s="15">
        <v>199165</v>
      </c>
      <c r="Z3421" s="15">
        <v>4.5720000000000001</v>
      </c>
      <c r="AA3421" s="15" t="s">
        <v>78</v>
      </c>
      <c r="AB3421" s="15" t="s">
        <v>78</v>
      </c>
      <c r="AC3421" s="15">
        <v>0</v>
      </c>
      <c r="AD3421" s="15"/>
      <c r="AE3421" s="15" t="s">
        <v>78</v>
      </c>
      <c r="AF3421" s="15" t="s">
        <v>78</v>
      </c>
      <c r="AG3421" s="16">
        <v>1</v>
      </c>
      <c r="AH3421" s="15" t="s">
        <v>25852</v>
      </c>
      <c r="AI3421" s="15" t="s">
        <v>78</v>
      </c>
      <c r="AJ3421" s="15">
        <v>199165.28125</v>
      </c>
      <c r="AK3421" s="15">
        <v>2004.07721395</v>
      </c>
      <c r="AL3421" s="15">
        <v>3107669.1377599998</v>
      </c>
      <c r="AM3421" s="15">
        <v>1414995.35039</v>
      </c>
      <c r="AN3421" s="19">
        <v>0</v>
      </c>
      <c r="AO3421" s="19">
        <v>0</v>
      </c>
      <c r="AP3421" s="19">
        <v>15800</v>
      </c>
      <c r="AQ3421" s="19">
        <v>0</v>
      </c>
      <c r="AR3421" s="34">
        <v>15800</v>
      </c>
      <c r="AS3421" s="34">
        <v>0</v>
      </c>
      <c r="AT3421" s="34">
        <v>0</v>
      </c>
      <c r="AU3421" s="34">
        <v>0</v>
      </c>
      <c r="AV3421" s="34">
        <v>0</v>
      </c>
      <c r="AW3421" s="35">
        <v>0</v>
      </c>
      <c r="AX3421" s="34">
        <v>15800</v>
      </c>
      <c r="AY3421" s="36">
        <v>1.3258000000000001</v>
      </c>
      <c r="AZ3421" s="36">
        <v>2.0265</v>
      </c>
      <c r="BA3421" s="22"/>
      <c r="BB3421" s="19">
        <v>474</v>
      </c>
      <c r="BC3421" s="34">
        <v>209.47640000000001</v>
      </c>
      <c r="BD3421" s="34">
        <v>320.18700000000001</v>
      </c>
      <c r="BE3421" s="38">
        <v>3.4819999999999997E-2</v>
      </c>
      <c r="BF3421" s="38">
        <v>3.4819999999999997E-2</v>
      </c>
      <c r="BG3421" s="34">
        <v>0</v>
      </c>
      <c r="BH3421" s="34">
        <v>0</v>
      </c>
      <c r="BI3421" s="34">
        <v>209.47640000000001</v>
      </c>
      <c r="BJ3421" s="34">
        <v>320.18700000000001</v>
      </c>
      <c r="BK3421" s="34">
        <v>0</v>
      </c>
      <c r="BL3421" s="34">
        <v>0</v>
      </c>
      <c r="BM3421" s="34">
        <v>0</v>
      </c>
      <c r="BN3421" s="39">
        <v>209.47640000000001</v>
      </c>
      <c r="BO3421" s="39">
        <v>320.18700000000001</v>
      </c>
      <c r="BP3421" s="39">
        <v>110.7106</v>
      </c>
    </row>
    <row r="3422" spans="1:69" s="25" customFormat="1" ht="14.25" x14ac:dyDescent="0.2">
      <c r="A3422" s="14">
        <v>2480</v>
      </c>
      <c r="B3422" s="40"/>
      <c r="C3422" s="15" t="s">
        <v>726</v>
      </c>
      <c r="D3422" s="16">
        <v>10156</v>
      </c>
      <c r="E3422" s="15" t="s">
        <v>25853</v>
      </c>
      <c r="F3422" s="15" t="s">
        <v>25854</v>
      </c>
      <c r="G3422" s="17" t="s">
        <v>25855</v>
      </c>
      <c r="H3422" s="17" t="s">
        <v>25856</v>
      </c>
      <c r="I3422" s="17" t="s">
        <v>86</v>
      </c>
      <c r="J3422" s="15" t="s">
        <v>25857</v>
      </c>
      <c r="K3422" s="15" t="s">
        <v>732</v>
      </c>
      <c r="L3422" s="18" t="s">
        <v>25858</v>
      </c>
      <c r="M3422" s="15" t="s">
        <v>24440</v>
      </c>
      <c r="N3422" s="15" t="s">
        <v>24441</v>
      </c>
      <c r="O3422" s="16">
        <v>511</v>
      </c>
      <c r="P3422" s="15" t="s">
        <v>569</v>
      </c>
      <c r="Q3422" s="15">
        <v>63000</v>
      </c>
      <c r="R3422" s="15">
        <v>154100</v>
      </c>
      <c r="S3422" s="15">
        <v>217100</v>
      </c>
      <c r="T3422" s="15">
        <v>5</v>
      </c>
      <c r="U3422" s="15" t="s">
        <v>18717</v>
      </c>
      <c r="V3422" s="15" t="s">
        <v>76</v>
      </c>
      <c r="W3422" s="16">
        <v>1</v>
      </c>
      <c r="X3422" s="16">
        <v>0</v>
      </c>
      <c r="Y3422" s="15">
        <v>277934</v>
      </c>
      <c r="Z3422" s="15">
        <v>6.38</v>
      </c>
      <c r="AA3422" s="15" t="s">
        <v>78</v>
      </c>
      <c r="AB3422" s="15" t="s">
        <v>78</v>
      </c>
      <c r="AC3422" s="15">
        <v>0</v>
      </c>
      <c r="AD3422" s="15"/>
      <c r="AE3422" s="15" t="s">
        <v>78</v>
      </c>
      <c r="AF3422" s="15" t="s">
        <v>78</v>
      </c>
      <c r="AG3422" s="16">
        <v>1</v>
      </c>
      <c r="AH3422" s="15" t="s">
        <v>25859</v>
      </c>
      <c r="AI3422" s="15" t="s">
        <v>78</v>
      </c>
      <c r="AJ3422" s="15">
        <v>277934.25317400001</v>
      </c>
      <c r="AK3422" s="15">
        <v>2204.3651941500002</v>
      </c>
      <c r="AL3422" s="15">
        <v>3107673.1625199998</v>
      </c>
      <c r="AM3422" s="15">
        <v>1415327.0656399999</v>
      </c>
      <c r="AN3422" s="19">
        <v>45000</v>
      </c>
      <c r="AO3422" s="19">
        <v>148000</v>
      </c>
      <c r="AP3422" s="19">
        <v>18000</v>
      </c>
      <c r="AQ3422" s="19">
        <v>6100</v>
      </c>
      <c r="AR3422" s="34">
        <v>217100</v>
      </c>
      <c r="AS3422" s="34">
        <v>45000</v>
      </c>
      <c r="AT3422" s="34">
        <v>0</v>
      </c>
      <c r="AU3422" s="34">
        <v>51800</v>
      </c>
      <c r="AV3422" s="34">
        <v>0</v>
      </c>
      <c r="AW3422" s="35">
        <v>96800</v>
      </c>
      <c r="AX3422" s="34">
        <v>120300</v>
      </c>
      <c r="AY3422" s="36">
        <v>1.3258000000000001</v>
      </c>
      <c r="AZ3422" s="36">
        <v>2.0265</v>
      </c>
      <c r="BA3422" s="22"/>
      <c r="BB3422" s="19">
        <v>2653</v>
      </c>
      <c r="BC3422" s="34">
        <v>1594.9374</v>
      </c>
      <c r="BD3422" s="34">
        <v>2437.8795</v>
      </c>
      <c r="BE3422" s="38">
        <v>3.4819999999999997E-2</v>
      </c>
      <c r="BF3422" s="38">
        <v>3.4819999999999997E-2</v>
      </c>
      <c r="BG3422" s="34">
        <v>69.174324283999994</v>
      </c>
      <c r="BH3422" s="34">
        <v>69.174324283999994</v>
      </c>
      <c r="BI3422" s="34">
        <v>1525.763075716</v>
      </c>
      <c r="BJ3422" s="34">
        <v>2368.7051757160002</v>
      </c>
      <c r="BK3422" s="34">
        <v>0</v>
      </c>
      <c r="BL3422" s="34">
        <v>0</v>
      </c>
      <c r="BM3422" s="34">
        <v>0</v>
      </c>
      <c r="BN3422" s="39">
        <v>1525.763075716</v>
      </c>
      <c r="BO3422" s="39">
        <v>2368.7051757160002</v>
      </c>
      <c r="BP3422" s="39">
        <v>842.94210000000021</v>
      </c>
    </row>
    <row r="3423" spans="1:69" s="25" customFormat="1" ht="14.25" x14ac:dyDescent="0.2">
      <c r="A3423" s="14">
        <v>2481</v>
      </c>
      <c r="B3423" s="40"/>
      <c r="C3423" s="15"/>
      <c r="D3423" s="16">
        <v>11620</v>
      </c>
      <c r="E3423" s="15" t="s">
        <v>25860</v>
      </c>
      <c r="F3423" s="15" t="s">
        <v>25861</v>
      </c>
      <c r="G3423" s="17" t="s">
        <v>25862</v>
      </c>
      <c r="H3423" s="17" t="s">
        <v>25863</v>
      </c>
      <c r="I3423" s="17" t="s">
        <v>1050</v>
      </c>
      <c r="J3423" s="15" t="s">
        <v>25864</v>
      </c>
      <c r="K3423" s="15" t="s">
        <v>2352</v>
      </c>
      <c r="L3423" s="18" t="s">
        <v>25865</v>
      </c>
      <c r="M3423" s="15" t="s">
        <v>24440</v>
      </c>
      <c r="N3423" s="15" t="s">
        <v>24441</v>
      </c>
      <c r="O3423" s="16">
        <v>501</v>
      </c>
      <c r="P3423" s="15" t="s">
        <v>405</v>
      </c>
      <c r="Q3423" s="15">
        <v>2700</v>
      </c>
      <c r="R3423" s="15">
        <v>0</v>
      </c>
      <c r="S3423" s="15">
        <v>2700</v>
      </c>
      <c r="T3423" s="15">
        <v>1.3</v>
      </c>
      <c r="U3423" s="15" t="s">
        <v>18717</v>
      </c>
      <c r="V3423" s="15" t="s">
        <v>76</v>
      </c>
      <c r="W3423" s="16">
        <v>0</v>
      </c>
      <c r="X3423" s="16">
        <v>0</v>
      </c>
      <c r="Y3423" s="15">
        <v>27400</v>
      </c>
      <c r="Z3423" s="15">
        <v>0.629</v>
      </c>
      <c r="AA3423" s="15" t="s">
        <v>78</v>
      </c>
      <c r="AB3423" s="15" t="s">
        <v>78</v>
      </c>
      <c r="AC3423" s="15">
        <v>0</v>
      </c>
      <c r="AD3423" s="15"/>
      <c r="AE3423" s="15" t="s">
        <v>78</v>
      </c>
      <c r="AF3423" s="15" t="s">
        <v>78</v>
      </c>
      <c r="AG3423" s="16">
        <v>1</v>
      </c>
      <c r="AH3423" s="15" t="s">
        <v>25866</v>
      </c>
      <c r="AI3423" s="15" t="s">
        <v>78</v>
      </c>
      <c r="AJ3423" s="15">
        <v>27399.8242188</v>
      </c>
      <c r="AK3423" s="15">
        <v>1437.07861142</v>
      </c>
      <c r="AL3423" s="15">
        <v>3108052.3534900001</v>
      </c>
      <c r="AM3423" s="15">
        <v>1415267.60546</v>
      </c>
      <c r="AN3423" s="19">
        <v>0</v>
      </c>
      <c r="AO3423" s="19">
        <v>0</v>
      </c>
      <c r="AP3423" s="19">
        <v>2100</v>
      </c>
      <c r="AQ3423" s="19">
        <v>0</v>
      </c>
      <c r="AR3423" s="34">
        <v>2100</v>
      </c>
      <c r="AS3423" s="34">
        <v>0</v>
      </c>
      <c r="AT3423" s="34">
        <v>0</v>
      </c>
      <c r="AU3423" s="34">
        <v>0</v>
      </c>
      <c r="AV3423" s="34">
        <v>0</v>
      </c>
      <c r="AW3423" s="35">
        <v>0</v>
      </c>
      <c r="AX3423" s="34">
        <v>2100</v>
      </c>
      <c r="AY3423" s="36">
        <v>1.3258000000000001</v>
      </c>
      <c r="AZ3423" s="36">
        <v>2.0265</v>
      </c>
      <c r="BA3423" s="22"/>
      <c r="BB3423" s="19">
        <v>63</v>
      </c>
      <c r="BC3423" s="34">
        <v>27.841800000000003</v>
      </c>
      <c r="BD3423" s="34">
        <v>42.5565</v>
      </c>
      <c r="BE3423" s="38">
        <v>3.4819999999999997E-2</v>
      </c>
      <c r="BF3423" s="38">
        <v>3.4819999999999997E-2</v>
      </c>
      <c r="BG3423" s="34">
        <v>0</v>
      </c>
      <c r="BH3423" s="34">
        <v>0</v>
      </c>
      <c r="BI3423" s="34">
        <v>27.841800000000003</v>
      </c>
      <c r="BJ3423" s="34">
        <v>42.5565</v>
      </c>
      <c r="BK3423" s="34">
        <v>0</v>
      </c>
      <c r="BL3423" s="34">
        <v>0</v>
      </c>
      <c r="BM3423" s="34">
        <v>0</v>
      </c>
      <c r="BN3423" s="39">
        <v>27.841800000000003</v>
      </c>
      <c r="BO3423" s="39">
        <v>42.5565</v>
      </c>
      <c r="BP3423" s="39">
        <v>14.714699999999997</v>
      </c>
    </row>
    <row r="3424" spans="1:69" s="25" customFormat="1" ht="14.25" x14ac:dyDescent="0.2">
      <c r="A3424" s="14">
        <v>2482</v>
      </c>
      <c r="B3424" s="40"/>
      <c r="C3424" s="15" t="s">
        <v>25867</v>
      </c>
      <c r="D3424" s="16">
        <v>18989</v>
      </c>
      <c r="E3424" s="15" t="s">
        <v>25868</v>
      </c>
      <c r="F3424" s="15" t="s">
        <v>25867</v>
      </c>
      <c r="G3424" s="17" t="s">
        <v>25869</v>
      </c>
      <c r="H3424" s="17" t="s">
        <v>25870</v>
      </c>
      <c r="I3424" s="17" t="s">
        <v>86</v>
      </c>
      <c r="J3424" s="15" t="s">
        <v>25871</v>
      </c>
      <c r="K3424" s="15" t="s">
        <v>1019</v>
      </c>
      <c r="L3424" s="18" t="s">
        <v>25872</v>
      </c>
      <c r="M3424" s="15" t="s">
        <v>24440</v>
      </c>
      <c r="N3424" s="15" t="s">
        <v>24441</v>
      </c>
      <c r="O3424" s="16">
        <v>511</v>
      </c>
      <c r="P3424" s="15" t="s">
        <v>569</v>
      </c>
      <c r="Q3424" s="15">
        <v>25500</v>
      </c>
      <c r="R3424" s="15">
        <v>103900</v>
      </c>
      <c r="S3424" s="15">
        <v>129400</v>
      </c>
      <c r="T3424" s="15">
        <v>0.31</v>
      </c>
      <c r="U3424" s="15" t="s">
        <v>18717</v>
      </c>
      <c r="V3424" s="15" t="s">
        <v>76</v>
      </c>
      <c r="W3424" s="16">
        <v>1</v>
      </c>
      <c r="X3424" s="16">
        <v>1</v>
      </c>
      <c r="Y3424" s="15">
        <v>13279</v>
      </c>
      <c r="Z3424" s="15">
        <v>0.30499999999999999</v>
      </c>
      <c r="AA3424" s="15" t="s">
        <v>78</v>
      </c>
      <c r="AB3424" s="15" t="s">
        <v>78</v>
      </c>
      <c r="AC3424" s="15">
        <v>0</v>
      </c>
      <c r="AD3424" s="26">
        <v>38237</v>
      </c>
      <c r="AE3424" s="15" t="s">
        <v>78</v>
      </c>
      <c r="AF3424" s="15" t="s">
        <v>78</v>
      </c>
      <c r="AG3424" s="16">
        <v>1</v>
      </c>
      <c r="AH3424" s="15" t="s">
        <v>25873</v>
      </c>
      <c r="AI3424" s="15" t="s">
        <v>78</v>
      </c>
      <c r="AJ3424" s="15">
        <v>13279.0551758</v>
      </c>
      <c r="AK3424" s="15">
        <v>523.20262047400001</v>
      </c>
      <c r="AL3424" s="15">
        <v>3107421.9490100001</v>
      </c>
      <c r="AM3424" s="15">
        <v>1415558.7243300001</v>
      </c>
      <c r="AN3424" s="19">
        <v>25500</v>
      </c>
      <c r="AO3424" s="19">
        <v>89300</v>
      </c>
      <c r="AP3424" s="19">
        <v>0</v>
      </c>
      <c r="AQ3424" s="19">
        <v>15100</v>
      </c>
      <c r="AR3424" s="34">
        <v>129900</v>
      </c>
      <c r="AS3424" s="34">
        <v>45000</v>
      </c>
      <c r="AT3424" s="34">
        <v>0</v>
      </c>
      <c r="AU3424" s="34">
        <v>24430</v>
      </c>
      <c r="AV3424" s="34">
        <v>0</v>
      </c>
      <c r="AW3424" s="35">
        <v>69430</v>
      </c>
      <c r="AX3424" s="34">
        <v>60470</v>
      </c>
      <c r="AY3424" s="36">
        <v>1.3258000000000001</v>
      </c>
      <c r="AZ3424" s="36">
        <v>2.0265</v>
      </c>
      <c r="BA3424" s="22"/>
      <c r="BB3424" s="19">
        <v>1601</v>
      </c>
      <c r="BC3424" s="34">
        <v>801.71126000000015</v>
      </c>
      <c r="BD3424" s="34">
        <v>1225.4245500000002</v>
      </c>
      <c r="BE3424" s="38">
        <v>3.4819999999999997E-2</v>
      </c>
      <c r="BF3424" s="38">
        <v>3.4819999999999997E-2</v>
      </c>
      <c r="BG3424" s="34">
        <v>32.624106993399998</v>
      </c>
      <c r="BH3424" s="34">
        <v>32.624106993399998</v>
      </c>
      <c r="BI3424" s="34">
        <v>769.08715300660015</v>
      </c>
      <c r="BJ3424" s="34">
        <v>1192.8004430066003</v>
      </c>
      <c r="BK3424" s="34">
        <v>0</v>
      </c>
      <c r="BL3424" s="34">
        <v>0</v>
      </c>
      <c r="BM3424" s="34">
        <v>0</v>
      </c>
      <c r="BN3424" s="39">
        <v>769.08715300660015</v>
      </c>
      <c r="BO3424" s="39">
        <v>1192.8004430066003</v>
      </c>
      <c r="BP3424" s="39">
        <v>423.71329000000014</v>
      </c>
    </row>
    <row r="3425" spans="1:68" s="25" customFormat="1" ht="14.25" x14ac:dyDescent="0.2">
      <c r="A3425" s="14">
        <v>2483</v>
      </c>
      <c r="B3425" s="40"/>
      <c r="C3425" s="15"/>
      <c r="D3425" s="16">
        <v>15305</v>
      </c>
      <c r="E3425" s="15" t="s">
        <v>25874</v>
      </c>
      <c r="F3425" s="15" t="s">
        <v>25875</v>
      </c>
      <c r="G3425" s="17" t="s">
        <v>25876</v>
      </c>
      <c r="H3425" s="17" t="s">
        <v>25877</v>
      </c>
      <c r="I3425" s="17" t="s">
        <v>68</v>
      </c>
      <c r="J3425" s="15" t="s">
        <v>25878</v>
      </c>
      <c r="K3425" s="15" t="s">
        <v>88</v>
      </c>
      <c r="L3425" s="18" t="s">
        <v>25879</v>
      </c>
      <c r="M3425" s="15" t="s">
        <v>24440</v>
      </c>
      <c r="N3425" s="15" t="s">
        <v>24441</v>
      </c>
      <c r="O3425" s="16">
        <v>511</v>
      </c>
      <c r="P3425" s="15" t="s">
        <v>569</v>
      </c>
      <c r="Q3425" s="15">
        <v>25500</v>
      </c>
      <c r="R3425" s="15">
        <v>66400</v>
      </c>
      <c r="S3425" s="15">
        <v>91900</v>
      </c>
      <c r="T3425" s="15">
        <v>0.31</v>
      </c>
      <c r="U3425" s="15" t="s">
        <v>18717</v>
      </c>
      <c r="V3425" s="15" t="s">
        <v>76</v>
      </c>
      <c r="W3425" s="16">
        <v>1</v>
      </c>
      <c r="X3425" s="16">
        <v>1</v>
      </c>
      <c r="Y3425" s="15">
        <v>15443</v>
      </c>
      <c r="Z3425" s="15">
        <v>0.35499999999999998</v>
      </c>
      <c r="AA3425" s="15" t="s">
        <v>78</v>
      </c>
      <c r="AB3425" s="15" t="s">
        <v>78</v>
      </c>
      <c r="AC3425" s="15">
        <v>40000</v>
      </c>
      <c r="AD3425" s="26">
        <v>41332</v>
      </c>
      <c r="AE3425" s="15" t="s">
        <v>874</v>
      </c>
      <c r="AF3425" s="15" t="s">
        <v>25880</v>
      </c>
      <c r="AG3425" s="16">
        <v>1</v>
      </c>
      <c r="AH3425" s="15" t="s">
        <v>25881</v>
      </c>
      <c r="AI3425" s="15" t="s">
        <v>78</v>
      </c>
      <c r="AJ3425" s="15">
        <v>15443.1176758</v>
      </c>
      <c r="AK3425" s="15">
        <v>539.16226169699996</v>
      </c>
      <c r="AL3425" s="15">
        <v>3107421.7352800001</v>
      </c>
      <c r="AM3425" s="15">
        <v>1415648.1127800001</v>
      </c>
      <c r="AN3425" s="19">
        <v>25500</v>
      </c>
      <c r="AO3425" s="19">
        <v>67900</v>
      </c>
      <c r="AP3425" s="19">
        <v>0</v>
      </c>
      <c r="AQ3425" s="19">
        <v>0</v>
      </c>
      <c r="AR3425" s="34">
        <v>93400</v>
      </c>
      <c r="AS3425" s="34">
        <v>0</v>
      </c>
      <c r="AT3425" s="34">
        <v>0</v>
      </c>
      <c r="AU3425" s="34">
        <v>0</v>
      </c>
      <c r="AV3425" s="34">
        <v>0</v>
      </c>
      <c r="AW3425" s="35">
        <v>0</v>
      </c>
      <c r="AX3425" s="34">
        <v>93400</v>
      </c>
      <c r="AY3425" s="36">
        <v>1.3258000000000001</v>
      </c>
      <c r="AZ3425" s="36">
        <v>2.0265</v>
      </c>
      <c r="BA3425" s="22"/>
      <c r="BB3425" s="19">
        <v>1868</v>
      </c>
      <c r="BC3425" s="34">
        <v>1238.2972</v>
      </c>
      <c r="BD3425" s="34">
        <v>1892.751</v>
      </c>
      <c r="BE3425" s="38">
        <v>3.4819999999999997E-2</v>
      </c>
      <c r="BF3425" s="38">
        <v>3.4819999999999997E-2</v>
      </c>
      <c r="BG3425" s="34">
        <v>0</v>
      </c>
      <c r="BH3425" s="34">
        <v>0</v>
      </c>
      <c r="BI3425" s="34">
        <v>1238.2972</v>
      </c>
      <c r="BJ3425" s="34">
        <v>1892.751</v>
      </c>
      <c r="BK3425" s="34">
        <v>0</v>
      </c>
      <c r="BL3425" s="34">
        <v>24.750999999999976</v>
      </c>
      <c r="BM3425" s="34">
        <v>24.750999999999976</v>
      </c>
      <c r="BN3425" s="39">
        <v>1238.2972</v>
      </c>
      <c r="BO3425" s="39">
        <v>1868</v>
      </c>
      <c r="BP3425" s="39">
        <v>629.70280000000002</v>
      </c>
    </row>
    <row r="3426" spans="1:68" s="25" customFormat="1" ht="14.25" x14ac:dyDescent="0.2">
      <c r="A3426" s="14">
        <v>2484</v>
      </c>
      <c r="B3426" s="40"/>
      <c r="C3426" s="15"/>
      <c r="D3426" s="16">
        <v>32547</v>
      </c>
      <c r="E3426" s="15" t="s">
        <v>25882</v>
      </c>
      <c r="F3426" s="15" t="s">
        <v>25883</v>
      </c>
      <c r="G3426" s="17" t="s">
        <v>25884</v>
      </c>
      <c r="H3426" s="17" t="s">
        <v>25885</v>
      </c>
      <c r="I3426" s="17" t="s">
        <v>205</v>
      </c>
      <c r="J3426" s="15" t="s">
        <v>25886</v>
      </c>
      <c r="K3426" s="15" t="s">
        <v>6940</v>
      </c>
      <c r="L3426" s="18" t="s">
        <v>25887</v>
      </c>
      <c r="M3426" s="15" t="s">
        <v>24440</v>
      </c>
      <c r="N3426" s="15" t="s">
        <v>24441</v>
      </c>
      <c r="O3426" s="16">
        <v>511</v>
      </c>
      <c r="P3426" s="15" t="s">
        <v>569</v>
      </c>
      <c r="Q3426" s="15">
        <v>46800</v>
      </c>
      <c r="R3426" s="15">
        <v>126900</v>
      </c>
      <c r="S3426" s="15">
        <v>173700</v>
      </c>
      <c r="T3426" s="15">
        <v>1.39</v>
      </c>
      <c r="U3426" s="15" t="s">
        <v>18717</v>
      </c>
      <c r="V3426" s="15" t="s">
        <v>76</v>
      </c>
      <c r="W3426" s="16">
        <v>1</v>
      </c>
      <c r="X3426" s="16">
        <v>1</v>
      </c>
      <c r="Y3426" s="15">
        <v>59241</v>
      </c>
      <c r="Z3426" s="15">
        <v>1.36</v>
      </c>
      <c r="AA3426" s="15" t="s">
        <v>78</v>
      </c>
      <c r="AB3426" s="15" t="s">
        <v>78</v>
      </c>
      <c r="AC3426" s="15">
        <v>0</v>
      </c>
      <c r="AD3426" s="26">
        <v>38209</v>
      </c>
      <c r="AE3426" s="15" t="s">
        <v>211</v>
      </c>
      <c r="AF3426" s="15" t="s">
        <v>25888</v>
      </c>
      <c r="AG3426" s="16">
        <v>1</v>
      </c>
      <c r="AH3426" s="15" t="s">
        <v>25889</v>
      </c>
      <c r="AI3426" s="15" t="s">
        <v>78</v>
      </c>
      <c r="AJ3426" s="15">
        <v>59240.6337891</v>
      </c>
      <c r="AK3426" s="15">
        <v>1397.96241399</v>
      </c>
      <c r="AL3426" s="15">
        <v>3107676.15607</v>
      </c>
      <c r="AM3426" s="15">
        <v>1415606.36463</v>
      </c>
      <c r="AN3426" s="19">
        <v>45000</v>
      </c>
      <c r="AO3426" s="19">
        <v>112000</v>
      </c>
      <c r="AP3426" s="19">
        <v>1800</v>
      </c>
      <c r="AQ3426" s="19">
        <v>17900</v>
      </c>
      <c r="AR3426" s="34">
        <v>176700</v>
      </c>
      <c r="AS3426" s="34">
        <v>45000</v>
      </c>
      <c r="AT3426" s="34">
        <v>3000</v>
      </c>
      <c r="AU3426" s="34">
        <v>39200</v>
      </c>
      <c r="AV3426" s="34">
        <v>37440</v>
      </c>
      <c r="AW3426" s="35">
        <v>124640</v>
      </c>
      <c r="AX3426" s="34">
        <v>52060</v>
      </c>
      <c r="AY3426" s="36">
        <v>1.3258000000000001</v>
      </c>
      <c r="AZ3426" s="36">
        <v>2.0265</v>
      </c>
      <c r="BA3426" s="22"/>
      <c r="BB3426" s="19">
        <v>2161</v>
      </c>
      <c r="BC3426" s="34">
        <v>690.21148000000005</v>
      </c>
      <c r="BD3426" s="34">
        <v>1054.9959000000001</v>
      </c>
      <c r="BE3426" s="38">
        <v>3.4819999999999997E-2</v>
      </c>
      <c r="BF3426" s="38">
        <v>3.4819999999999997E-2</v>
      </c>
      <c r="BG3426" s="34">
        <v>23.269034655200002</v>
      </c>
      <c r="BH3426" s="34">
        <v>23.269034655200002</v>
      </c>
      <c r="BI3426" s="34">
        <v>666.94244534480003</v>
      </c>
      <c r="BJ3426" s="34">
        <v>1031.7268653448002</v>
      </c>
      <c r="BK3426" s="34">
        <v>0</v>
      </c>
      <c r="BL3426" s="34">
        <v>0</v>
      </c>
      <c r="BM3426" s="34">
        <v>0</v>
      </c>
      <c r="BN3426" s="39">
        <v>666.94244534480003</v>
      </c>
      <c r="BO3426" s="39">
        <v>1031.7268653448002</v>
      </c>
      <c r="BP3426" s="39">
        <v>364.78442000000018</v>
      </c>
    </row>
    <row r="3427" spans="1:68" s="25" customFormat="1" ht="14.25" x14ac:dyDescent="0.2">
      <c r="A3427" s="14">
        <v>2485</v>
      </c>
      <c r="B3427" s="40"/>
      <c r="C3427" s="15" t="s">
        <v>25890</v>
      </c>
      <c r="D3427" s="16">
        <v>2052</v>
      </c>
      <c r="E3427" s="15" t="s">
        <v>25891</v>
      </c>
      <c r="F3427" s="15" t="s">
        <v>25890</v>
      </c>
      <c r="G3427" s="17" t="s">
        <v>25892</v>
      </c>
      <c r="H3427" s="17" t="s">
        <v>25893</v>
      </c>
      <c r="I3427" s="17" t="s">
        <v>86</v>
      </c>
      <c r="J3427" s="15" t="s">
        <v>25894</v>
      </c>
      <c r="K3427" s="15" t="s">
        <v>698</v>
      </c>
      <c r="L3427" s="18" t="s">
        <v>25895</v>
      </c>
      <c r="M3427" s="15" t="s">
        <v>24440</v>
      </c>
      <c r="N3427" s="15" t="s">
        <v>24441</v>
      </c>
      <c r="O3427" s="16">
        <v>419</v>
      </c>
      <c r="P3427" s="15" t="s">
        <v>895</v>
      </c>
      <c r="Q3427" s="15">
        <v>29700</v>
      </c>
      <c r="R3427" s="15">
        <v>70000</v>
      </c>
      <c r="S3427" s="15">
        <v>99700</v>
      </c>
      <c r="T3427" s="15">
        <v>0.4</v>
      </c>
      <c r="U3427" s="15" t="s">
        <v>18717</v>
      </c>
      <c r="V3427" s="15" t="s">
        <v>76</v>
      </c>
      <c r="W3427" s="16">
        <v>1</v>
      </c>
      <c r="X3427" s="16">
        <v>1</v>
      </c>
      <c r="Y3427" s="15">
        <v>17767</v>
      </c>
      <c r="Z3427" s="15">
        <v>0.40799999999999997</v>
      </c>
      <c r="AA3427" s="15" t="s">
        <v>78</v>
      </c>
      <c r="AB3427" s="15" t="s">
        <v>78</v>
      </c>
      <c r="AC3427" s="15">
        <v>71000</v>
      </c>
      <c r="AD3427" s="26">
        <v>37315</v>
      </c>
      <c r="AE3427" s="15" t="s">
        <v>183</v>
      </c>
      <c r="AF3427" s="15" t="s">
        <v>25896</v>
      </c>
      <c r="AG3427" s="16">
        <v>1</v>
      </c>
      <c r="AH3427" s="15" t="s">
        <v>25897</v>
      </c>
      <c r="AI3427" s="15" t="s">
        <v>78</v>
      </c>
      <c r="AJ3427" s="15">
        <v>17767.3569336</v>
      </c>
      <c r="AK3427" s="15">
        <v>604.49416526799996</v>
      </c>
      <c r="AL3427" s="15">
        <v>3107438.0471299998</v>
      </c>
      <c r="AM3427" s="15">
        <v>1415730.11515</v>
      </c>
      <c r="AN3427" s="19">
        <v>0</v>
      </c>
      <c r="AO3427" s="19">
        <v>0</v>
      </c>
      <c r="AP3427" s="19">
        <v>29700</v>
      </c>
      <c r="AQ3427" s="19">
        <v>77100</v>
      </c>
      <c r="AR3427" s="34">
        <v>106800</v>
      </c>
      <c r="AS3427" s="34">
        <v>0</v>
      </c>
      <c r="AT3427" s="34">
        <v>0</v>
      </c>
      <c r="AU3427" s="34">
        <v>0</v>
      </c>
      <c r="AV3427" s="34">
        <v>0</v>
      </c>
      <c r="AW3427" s="35">
        <v>0</v>
      </c>
      <c r="AX3427" s="34">
        <v>106800</v>
      </c>
      <c r="AY3427" s="36">
        <v>1.3258000000000001</v>
      </c>
      <c r="AZ3427" s="36">
        <v>2.0265</v>
      </c>
      <c r="BA3427" s="22"/>
      <c r="BB3427" s="19">
        <v>2332</v>
      </c>
      <c r="BC3427" s="34">
        <v>1415.9544000000001</v>
      </c>
      <c r="BD3427" s="34">
        <v>2164.3020000000001</v>
      </c>
      <c r="BE3427" s="38">
        <v>3.4819999999999997E-2</v>
      </c>
      <c r="BF3427" s="38">
        <v>3.4819999999999997E-2</v>
      </c>
      <c r="BG3427" s="34">
        <v>0</v>
      </c>
      <c r="BH3427" s="34">
        <v>0</v>
      </c>
      <c r="BI3427" s="34">
        <v>1415.9544000000001</v>
      </c>
      <c r="BJ3427" s="34">
        <v>2164.3020000000001</v>
      </c>
      <c r="BK3427" s="34">
        <v>0</v>
      </c>
      <c r="BL3427" s="34">
        <v>56.76720000000023</v>
      </c>
      <c r="BM3427" s="34">
        <v>56.76720000000023</v>
      </c>
      <c r="BN3427" s="39">
        <v>1415.9544000000001</v>
      </c>
      <c r="BO3427" s="39">
        <v>2107.5347999999999</v>
      </c>
      <c r="BP3427" s="39">
        <v>691.58039999999983</v>
      </c>
    </row>
    <row r="3428" spans="1:68" s="25" customFormat="1" ht="14.25" x14ac:dyDescent="0.2">
      <c r="A3428" s="14">
        <v>2486</v>
      </c>
      <c r="B3428" s="40"/>
      <c r="C3428" s="15" t="s">
        <v>25898</v>
      </c>
      <c r="D3428" s="16">
        <v>24025</v>
      </c>
      <c r="E3428" s="15" t="s">
        <v>25899</v>
      </c>
      <c r="F3428" s="15" t="s">
        <v>25898</v>
      </c>
      <c r="G3428" s="17" t="s">
        <v>25900</v>
      </c>
      <c r="H3428" s="17" t="s">
        <v>25901</v>
      </c>
      <c r="I3428" s="17" t="s">
        <v>86</v>
      </c>
      <c r="J3428" s="15" t="s">
        <v>25902</v>
      </c>
      <c r="K3428" s="15" t="s">
        <v>391</v>
      </c>
      <c r="L3428" s="18" t="s">
        <v>25903</v>
      </c>
      <c r="M3428" s="15" t="s">
        <v>24440</v>
      </c>
      <c r="N3428" s="15" t="s">
        <v>24441</v>
      </c>
      <c r="O3428" s="16">
        <v>511</v>
      </c>
      <c r="P3428" s="15" t="s">
        <v>569</v>
      </c>
      <c r="Q3428" s="15">
        <v>24100</v>
      </c>
      <c r="R3428" s="15">
        <v>121800</v>
      </c>
      <c r="S3428" s="15">
        <v>145900</v>
      </c>
      <c r="T3428" s="15">
        <v>0.28000000000000003</v>
      </c>
      <c r="U3428" s="15" t="s">
        <v>18717</v>
      </c>
      <c r="V3428" s="15" t="s">
        <v>76</v>
      </c>
      <c r="W3428" s="16">
        <v>1</v>
      </c>
      <c r="X3428" s="16">
        <v>1</v>
      </c>
      <c r="Y3428" s="15">
        <v>11221</v>
      </c>
      <c r="Z3428" s="15">
        <v>0.25800000000000001</v>
      </c>
      <c r="AA3428" s="15" t="s">
        <v>78</v>
      </c>
      <c r="AB3428" s="15" t="s">
        <v>78</v>
      </c>
      <c r="AC3428" s="15">
        <v>4000</v>
      </c>
      <c r="AD3428" s="26">
        <v>38407</v>
      </c>
      <c r="AE3428" s="15" t="s">
        <v>78</v>
      </c>
      <c r="AF3428" s="15" t="s">
        <v>78</v>
      </c>
      <c r="AG3428" s="16">
        <v>1</v>
      </c>
      <c r="AH3428" s="15" t="s">
        <v>25904</v>
      </c>
      <c r="AI3428" s="15" t="s">
        <v>78</v>
      </c>
      <c r="AJ3428" s="15">
        <v>11220.9438477</v>
      </c>
      <c r="AK3428" s="15">
        <v>494.03552551000001</v>
      </c>
      <c r="AL3428" s="15">
        <v>3107609.8635200001</v>
      </c>
      <c r="AM3428" s="15">
        <v>1415732.7383999999</v>
      </c>
      <c r="AN3428" s="19">
        <v>24100</v>
      </c>
      <c r="AO3428" s="19">
        <v>120500</v>
      </c>
      <c r="AP3428" s="19">
        <v>0</v>
      </c>
      <c r="AQ3428" s="19">
        <v>0</v>
      </c>
      <c r="AR3428" s="34">
        <v>144600</v>
      </c>
      <c r="AS3428" s="34">
        <v>45000</v>
      </c>
      <c r="AT3428" s="34">
        <v>0</v>
      </c>
      <c r="AU3428" s="34">
        <v>34860</v>
      </c>
      <c r="AV3428" s="34">
        <v>12480</v>
      </c>
      <c r="AW3428" s="35">
        <v>92340</v>
      </c>
      <c r="AX3428" s="34">
        <v>52260</v>
      </c>
      <c r="AY3428" s="36">
        <v>1.3258000000000001</v>
      </c>
      <c r="AZ3428" s="36">
        <v>2.0265</v>
      </c>
      <c r="BA3428" s="22"/>
      <c r="BB3428" s="19">
        <v>1446</v>
      </c>
      <c r="BC3428" s="34">
        <v>692.86308000000008</v>
      </c>
      <c r="BD3428" s="34">
        <v>1059.0489</v>
      </c>
      <c r="BE3428" s="38">
        <v>3.4819999999999997E-2</v>
      </c>
      <c r="BF3428" s="38">
        <v>3.4819999999999997E-2</v>
      </c>
      <c r="BG3428" s="34">
        <v>37.578484273199997</v>
      </c>
      <c r="BH3428" s="34">
        <v>37.578484273199997</v>
      </c>
      <c r="BI3428" s="34">
        <v>655.28459572680003</v>
      </c>
      <c r="BJ3428" s="34">
        <v>1021.4704157268</v>
      </c>
      <c r="BK3428" s="34">
        <v>0</v>
      </c>
      <c r="BL3428" s="34">
        <v>0</v>
      </c>
      <c r="BM3428" s="34">
        <v>0</v>
      </c>
      <c r="BN3428" s="39">
        <v>655.28459572680003</v>
      </c>
      <c r="BO3428" s="39">
        <v>1021.4704157268</v>
      </c>
      <c r="BP3428" s="39">
        <v>366.18581999999992</v>
      </c>
    </row>
    <row r="3429" spans="1:68" s="25" customFormat="1" ht="14.25" x14ac:dyDescent="0.2">
      <c r="A3429" s="14">
        <v>2487</v>
      </c>
      <c r="B3429" s="40"/>
      <c r="C3429" s="15" t="s">
        <v>376</v>
      </c>
      <c r="D3429" s="16">
        <v>28939</v>
      </c>
      <c r="E3429" s="15" t="s">
        <v>25905</v>
      </c>
      <c r="F3429" s="15" t="s">
        <v>25906</v>
      </c>
      <c r="G3429" s="17" t="s">
        <v>25907</v>
      </c>
      <c r="H3429" s="17" t="s">
        <v>25908</v>
      </c>
      <c r="I3429" s="17" t="s">
        <v>86</v>
      </c>
      <c r="J3429" s="15" t="s">
        <v>25909</v>
      </c>
      <c r="K3429" s="15" t="s">
        <v>1843</v>
      </c>
      <c r="L3429" s="18" t="s">
        <v>25910</v>
      </c>
      <c r="M3429" s="15" t="s">
        <v>24440</v>
      </c>
      <c r="N3429" s="15" t="s">
        <v>24441</v>
      </c>
      <c r="O3429" s="16">
        <v>511</v>
      </c>
      <c r="P3429" s="15" t="s">
        <v>569</v>
      </c>
      <c r="Q3429" s="15">
        <v>26600</v>
      </c>
      <c r="R3429" s="15">
        <v>121800</v>
      </c>
      <c r="S3429" s="15">
        <v>148400</v>
      </c>
      <c r="T3429" s="15">
        <v>0.33</v>
      </c>
      <c r="U3429" s="15" t="s">
        <v>18717</v>
      </c>
      <c r="V3429" s="15" t="s">
        <v>76</v>
      </c>
      <c r="W3429" s="16">
        <v>1</v>
      </c>
      <c r="X3429" s="16">
        <v>1</v>
      </c>
      <c r="Y3429" s="15">
        <v>16004</v>
      </c>
      <c r="Z3429" s="15">
        <v>0.36699999999999999</v>
      </c>
      <c r="AA3429" s="15" t="s">
        <v>78</v>
      </c>
      <c r="AB3429" s="15" t="s">
        <v>78</v>
      </c>
      <c r="AC3429" s="15">
        <v>0</v>
      </c>
      <c r="AD3429" s="26">
        <v>38407</v>
      </c>
      <c r="AE3429" s="15" t="s">
        <v>874</v>
      </c>
      <c r="AF3429" s="15" t="s">
        <v>25911</v>
      </c>
      <c r="AG3429" s="16">
        <v>1</v>
      </c>
      <c r="AH3429" s="15" t="s">
        <v>25912</v>
      </c>
      <c r="AI3429" s="15" t="s">
        <v>78</v>
      </c>
      <c r="AJ3429" s="15">
        <v>16003.7807617</v>
      </c>
      <c r="AK3429" s="15">
        <v>546.05452519000005</v>
      </c>
      <c r="AL3429" s="15">
        <v>3107770.99443</v>
      </c>
      <c r="AM3429" s="15">
        <v>1415731.35825</v>
      </c>
      <c r="AN3429" s="19">
        <v>26600</v>
      </c>
      <c r="AO3429" s="19">
        <v>120500</v>
      </c>
      <c r="AP3429" s="19">
        <v>0</v>
      </c>
      <c r="AQ3429" s="19">
        <v>1500</v>
      </c>
      <c r="AR3429" s="34">
        <v>148600</v>
      </c>
      <c r="AS3429" s="34">
        <v>0</v>
      </c>
      <c r="AT3429" s="34">
        <v>0</v>
      </c>
      <c r="AU3429" s="34">
        <v>0</v>
      </c>
      <c r="AV3429" s="34">
        <v>0</v>
      </c>
      <c r="AW3429" s="35">
        <v>0</v>
      </c>
      <c r="AX3429" s="34">
        <v>148600</v>
      </c>
      <c r="AY3429" s="36">
        <v>1.3258000000000001</v>
      </c>
      <c r="AZ3429" s="36">
        <v>2.0265</v>
      </c>
      <c r="BA3429" s="22"/>
      <c r="BB3429" s="19">
        <v>2987</v>
      </c>
      <c r="BC3429" s="34">
        <v>1970.1388000000002</v>
      </c>
      <c r="BD3429" s="34">
        <v>3011.3789999999999</v>
      </c>
      <c r="BE3429" s="38">
        <v>3.4819999999999997E-2</v>
      </c>
      <c r="BF3429" s="38">
        <v>3.4819999999999997E-2</v>
      </c>
      <c r="BG3429" s="34">
        <v>0</v>
      </c>
      <c r="BH3429" s="34">
        <v>0</v>
      </c>
      <c r="BI3429" s="34">
        <v>1970.1388000000002</v>
      </c>
      <c r="BJ3429" s="34">
        <v>3011.3789999999999</v>
      </c>
      <c r="BK3429" s="34">
        <v>0</v>
      </c>
      <c r="BL3429" s="34">
        <v>95.762100000000373</v>
      </c>
      <c r="BM3429" s="34">
        <v>95.762100000000373</v>
      </c>
      <c r="BN3429" s="39">
        <v>1970.1388000000002</v>
      </c>
      <c r="BO3429" s="39">
        <v>2915.6168999999995</v>
      </c>
      <c r="BP3429" s="39">
        <v>945.47809999999936</v>
      </c>
    </row>
    <row r="3430" spans="1:68" s="25" customFormat="1" ht="25.5" x14ac:dyDescent="0.2">
      <c r="A3430" s="14">
        <v>2488</v>
      </c>
      <c r="B3430" s="40"/>
      <c r="C3430" s="15" t="s">
        <v>16491</v>
      </c>
      <c r="D3430" s="16">
        <v>27376</v>
      </c>
      <c r="E3430" s="15" t="s">
        <v>25913</v>
      </c>
      <c r="F3430" s="15" t="s">
        <v>25914</v>
      </c>
      <c r="G3430" s="17" t="s">
        <v>25915</v>
      </c>
      <c r="H3430" s="17" t="s">
        <v>25916</v>
      </c>
      <c r="I3430" s="17" t="s">
        <v>25917</v>
      </c>
      <c r="J3430" s="15" t="s">
        <v>25918</v>
      </c>
      <c r="K3430" s="15" t="s">
        <v>86</v>
      </c>
      <c r="L3430" s="18" t="s">
        <v>25919</v>
      </c>
      <c r="M3430" s="15" t="s">
        <v>24440</v>
      </c>
      <c r="N3430" s="15" t="s">
        <v>24441</v>
      </c>
      <c r="O3430" s="16">
        <v>511</v>
      </c>
      <c r="P3430" s="15" t="s">
        <v>569</v>
      </c>
      <c r="Q3430" s="15">
        <v>45000</v>
      </c>
      <c r="R3430" s="15">
        <v>97600</v>
      </c>
      <c r="S3430" s="15">
        <v>142600</v>
      </c>
      <c r="T3430" s="15">
        <v>1</v>
      </c>
      <c r="U3430" s="15" t="s">
        <v>18717</v>
      </c>
      <c r="V3430" s="15" t="s">
        <v>76</v>
      </c>
      <c r="W3430" s="16">
        <v>1</v>
      </c>
      <c r="X3430" s="16">
        <v>0</v>
      </c>
      <c r="Y3430" s="15">
        <v>21229</v>
      </c>
      <c r="Z3430" s="15">
        <v>0.48699999999999999</v>
      </c>
      <c r="AA3430" s="15" t="s">
        <v>78</v>
      </c>
      <c r="AB3430" s="15" t="s">
        <v>78</v>
      </c>
      <c r="AC3430" s="15">
        <v>0</v>
      </c>
      <c r="AD3430" s="15"/>
      <c r="AE3430" s="15" t="s">
        <v>78</v>
      </c>
      <c r="AF3430" s="15" t="s">
        <v>78</v>
      </c>
      <c r="AG3430" s="16">
        <v>1</v>
      </c>
      <c r="AH3430" s="15" t="s">
        <v>25920</v>
      </c>
      <c r="AI3430" s="15" t="s">
        <v>78</v>
      </c>
      <c r="AJ3430" s="15">
        <v>21228.6777344</v>
      </c>
      <c r="AK3430" s="15">
        <v>643.57356759599998</v>
      </c>
      <c r="AL3430" s="15">
        <v>3108069.4624299998</v>
      </c>
      <c r="AM3430" s="15">
        <v>1415643.12638</v>
      </c>
      <c r="AN3430" s="19">
        <v>45000</v>
      </c>
      <c r="AO3430" s="19">
        <v>95600</v>
      </c>
      <c r="AP3430" s="19">
        <v>0</v>
      </c>
      <c r="AQ3430" s="19">
        <v>1600</v>
      </c>
      <c r="AR3430" s="34">
        <v>142200</v>
      </c>
      <c r="AS3430" s="34">
        <v>45000</v>
      </c>
      <c r="AT3430" s="34">
        <v>0</v>
      </c>
      <c r="AU3430" s="34">
        <v>33460</v>
      </c>
      <c r="AV3430" s="34">
        <v>12480</v>
      </c>
      <c r="AW3430" s="35">
        <v>90940</v>
      </c>
      <c r="AX3430" s="34">
        <v>51260</v>
      </c>
      <c r="AY3430" s="36">
        <v>1.3258000000000001</v>
      </c>
      <c r="AZ3430" s="36">
        <v>2.0265</v>
      </c>
      <c r="BA3430" s="22"/>
      <c r="BB3430" s="19">
        <v>1454</v>
      </c>
      <c r="BC3430" s="34">
        <v>679.60508000000004</v>
      </c>
      <c r="BD3430" s="34">
        <v>1038.7839000000001</v>
      </c>
      <c r="BE3430" s="38">
        <v>3.4819999999999997E-2</v>
      </c>
      <c r="BF3430" s="38">
        <v>3.4819999999999997E-2</v>
      </c>
      <c r="BG3430" s="34">
        <v>35.708907941200003</v>
      </c>
      <c r="BH3430" s="34">
        <v>35.708907941200003</v>
      </c>
      <c r="BI3430" s="34">
        <v>643.89617205880006</v>
      </c>
      <c r="BJ3430" s="34">
        <v>1003.0749920588001</v>
      </c>
      <c r="BK3430" s="34">
        <v>0</v>
      </c>
      <c r="BL3430" s="34">
        <v>0</v>
      </c>
      <c r="BM3430" s="34">
        <v>0</v>
      </c>
      <c r="BN3430" s="39">
        <v>643.89617205880006</v>
      </c>
      <c r="BO3430" s="39">
        <v>1003.0749920588001</v>
      </c>
      <c r="BP3430" s="39">
        <v>359.17882000000009</v>
      </c>
    </row>
    <row r="3431" spans="1:68" s="25" customFormat="1" ht="14.25" x14ac:dyDescent="0.2">
      <c r="A3431" s="14">
        <v>2489</v>
      </c>
      <c r="B3431" s="40"/>
      <c r="C3431" s="15" t="s">
        <v>16491</v>
      </c>
      <c r="D3431" s="16">
        <v>15867</v>
      </c>
      <c r="E3431" s="15" t="s">
        <v>25921</v>
      </c>
      <c r="F3431" s="15" t="s">
        <v>25922</v>
      </c>
      <c r="G3431" s="17" t="s">
        <v>25923</v>
      </c>
      <c r="H3431" s="17" t="s">
        <v>25924</v>
      </c>
      <c r="I3431" s="17" t="s">
        <v>25925</v>
      </c>
      <c r="J3431" s="15" t="s">
        <v>25926</v>
      </c>
      <c r="K3431" s="15" t="s">
        <v>86</v>
      </c>
      <c r="L3431" s="18" t="s">
        <v>25919</v>
      </c>
      <c r="M3431" s="15" t="s">
        <v>24440</v>
      </c>
      <c r="N3431" s="15" t="s">
        <v>24441</v>
      </c>
      <c r="O3431" s="16">
        <v>511</v>
      </c>
      <c r="P3431" s="15" t="s">
        <v>569</v>
      </c>
      <c r="Q3431" s="15">
        <v>45000</v>
      </c>
      <c r="R3431" s="15">
        <v>97600</v>
      </c>
      <c r="S3431" s="15">
        <v>142600</v>
      </c>
      <c r="T3431" s="15">
        <v>1</v>
      </c>
      <c r="U3431" s="15" t="s">
        <v>18717</v>
      </c>
      <c r="V3431" s="15" t="s">
        <v>76</v>
      </c>
      <c r="W3431" s="16">
        <v>1</v>
      </c>
      <c r="X3431" s="16">
        <v>0</v>
      </c>
      <c r="Y3431" s="15">
        <v>37981</v>
      </c>
      <c r="Z3431" s="15">
        <v>0.872</v>
      </c>
      <c r="AA3431" s="15" t="s">
        <v>78</v>
      </c>
      <c r="AB3431" s="15" t="s">
        <v>78</v>
      </c>
      <c r="AC3431" s="15">
        <v>0</v>
      </c>
      <c r="AD3431" s="15"/>
      <c r="AE3431" s="15" t="s">
        <v>78</v>
      </c>
      <c r="AF3431" s="15" t="s">
        <v>78</v>
      </c>
      <c r="AG3431" s="16">
        <v>1</v>
      </c>
      <c r="AH3431" s="15" t="s">
        <v>25920</v>
      </c>
      <c r="AI3431" s="15" t="s">
        <v>78</v>
      </c>
      <c r="AJ3431" s="15">
        <v>37981.2392578</v>
      </c>
      <c r="AK3431" s="15">
        <v>791.576911344</v>
      </c>
      <c r="AL3431" s="15">
        <v>3107941.5914599998</v>
      </c>
      <c r="AM3431" s="15">
        <v>1415638.7088500001</v>
      </c>
      <c r="AN3431" s="19">
        <v>45000</v>
      </c>
      <c r="AO3431" s="19">
        <v>95600</v>
      </c>
      <c r="AP3431" s="19">
        <v>0</v>
      </c>
      <c r="AQ3431" s="19">
        <v>1600</v>
      </c>
      <c r="AR3431" s="34">
        <v>142200</v>
      </c>
      <c r="AS3431" s="34">
        <v>45000</v>
      </c>
      <c r="AT3431" s="34">
        <v>0</v>
      </c>
      <c r="AU3431" s="34">
        <v>33460</v>
      </c>
      <c r="AV3431" s="34">
        <v>12480</v>
      </c>
      <c r="AW3431" s="35">
        <v>90940</v>
      </c>
      <c r="AX3431" s="34">
        <v>51260</v>
      </c>
      <c r="AY3431" s="36">
        <v>1.3258000000000001</v>
      </c>
      <c r="AZ3431" s="36">
        <v>2.0265</v>
      </c>
      <c r="BA3431" s="22"/>
      <c r="BB3431" s="19">
        <v>1454</v>
      </c>
      <c r="BC3431" s="34">
        <v>679.60508000000004</v>
      </c>
      <c r="BD3431" s="34">
        <v>1038.7839000000001</v>
      </c>
      <c r="BE3431" s="38">
        <v>3.4819999999999997E-2</v>
      </c>
      <c r="BF3431" s="38">
        <v>3.4819999999999997E-2</v>
      </c>
      <c r="BG3431" s="34">
        <v>35.708907941200003</v>
      </c>
      <c r="BH3431" s="34">
        <v>35.708907941200003</v>
      </c>
      <c r="BI3431" s="34">
        <v>643.89617205880006</v>
      </c>
      <c r="BJ3431" s="34">
        <v>1003.0749920588001</v>
      </c>
      <c r="BK3431" s="34">
        <v>0</v>
      </c>
      <c r="BL3431" s="34">
        <v>0</v>
      </c>
      <c r="BM3431" s="34">
        <v>0</v>
      </c>
      <c r="BN3431" s="39">
        <v>643.89617205880006</v>
      </c>
      <c r="BO3431" s="39">
        <v>1003.0749920588001</v>
      </c>
      <c r="BP3431" s="39">
        <v>359.17882000000009</v>
      </c>
    </row>
    <row r="3432" spans="1:68" s="25" customFormat="1" ht="25.5" x14ac:dyDescent="0.2">
      <c r="A3432" s="14">
        <v>2490</v>
      </c>
      <c r="B3432" s="40"/>
      <c r="C3432" s="15"/>
      <c r="D3432" s="16">
        <v>30623</v>
      </c>
      <c r="E3432" s="15" t="s">
        <v>25927</v>
      </c>
      <c r="F3432" s="15" t="s">
        <v>25928</v>
      </c>
      <c r="G3432" s="17" t="s">
        <v>25929</v>
      </c>
      <c r="H3432" s="17" t="s">
        <v>25930</v>
      </c>
      <c r="I3432" s="17" t="s">
        <v>86</v>
      </c>
      <c r="J3432" s="15" t="s">
        <v>25931</v>
      </c>
      <c r="K3432" s="15" t="s">
        <v>2457</v>
      </c>
      <c r="L3432" s="18" t="s">
        <v>25932</v>
      </c>
      <c r="M3432" s="15" t="s">
        <v>24440</v>
      </c>
      <c r="N3432" s="15" t="s">
        <v>24441</v>
      </c>
      <c r="O3432" s="16">
        <v>511</v>
      </c>
      <c r="P3432" s="15" t="s">
        <v>569</v>
      </c>
      <c r="Q3432" s="15">
        <v>19800</v>
      </c>
      <c r="R3432" s="15">
        <v>83100</v>
      </c>
      <c r="S3432" s="15">
        <v>102900</v>
      </c>
      <c r="T3432" s="15">
        <v>0.2</v>
      </c>
      <c r="U3432" s="15" t="s">
        <v>18717</v>
      </c>
      <c r="V3432" s="15" t="s">
        <v>76</v>
      </c>
      <c r="W3432" s="16">
        <v>1</v>
      </c>
      <c r="X3432" s="16">
        <v>1</v>
      </c>
      <c r="Y3432" s="15">
        <v>2845</v>
      </c>
      <c r="Z3432" s="15">
        <v>6.5000000000000002E-2</v>
      </c>
      <c r="AA3432" s="15" t="s">
        <v>78</v>
      </c>
      <c r="AB3432" s="15" t="s">
        <v>78</v>
      </c>
      <c r="AC3432" s="15">
        <v>96000</v>
      </c>
      <c r="AD3432" s="26">
        <v>40424</v>
      </c>
      <c r="AE3432" s="15" t="s">
        <v>1813</v>
      </c>
      <c r="AF3432" s="15" t="s">
        <v>25933</v>
      </c>
      <c r="AG3432" s="16">
        <v>1</v>
      </c>
      <c r="AH3432" s="15" t="s">
        <v>25934</v>
      </c>
      <c r="AI3432" s="15" t="s">
        <v>78</v>
      </c>
      <c r="AJ3432" s="15">
        <v>2844.7373046900002</v>
      </c>
      <c r="AK3432" s="15">
        <v>242.35355844200001</v>
      </c>
      <c r="AL3432" s="15">
        <v>3108004.1723099998</v>
      </c>
      <c r="AM3432" s="15">
        <v>1415799.24438</v>
      </c>
      <c r="AN3432" s="19">
        <v>19800</v>
      </c>
      <c r="AO3432" s="19">
        <v>80600</v>
      </c>
      <c r="AP3432" s="19">
        <v>0</v>
      </c>
      <c r="AQ3432" s="19">
        <v>0</v>
      </c>
      <c r="AR3432" s="34">
        <v>100400</v>
      </c>
      <c r="AS3432" s="34">
        <v>0</v>
      </c>
      <c r="AT3432" s="34">
        <v>0</v>
      </c>
      <c r="AU3432" s="34">
        <v>0</v>
      </c>
      <c r="AV3432" s="34">
        <v>0</v>
      </c>
      <c r="AW3432" s="35">
        <v>0</v>
      </c>
      <c r="AX3432" s="34">
        <v>100400</v>
      </c>
      <c r="AY3432" s="36">
        <v>1.3258000000000001</v>
      </c>
      <c r="AZ3432" s="36">
        <v>2.0265</v>
      </c>
      <c r="BA3432" s="22"/>
      <c r="BB3432" s="19">
        <v>2008</v>
      </c>
      <c r="BC3432" s="34">
        <v>1331.1032</v>
      </c>
      <c r="BD3432" s="34">
        <v>2034.606</v>
      </c>
      <c r="BE3432" s="38">
        <v>3.4819999999999997E-2</v>
      </c>
      <c r="BF3432" s="38">
        <v>3.4819999999999997E-2</v>
      </c>
      <c r="BG3432" s="34">
        <v>0</v>
      </c>
      <c r="BH3432" s="34">
        <v>0</v>
      </c>
      <c r="BI3432" s="34">
        <v>1331.1032</v>
      </c>
      <c r="BJ3432" s="34">
        <v>2034.606</v>
      </c>
      <c r="BK3432" s="34">
        <v>0</v>
      </c>
      <c r="BL3432" s="34">
        <v>65.360400000000027</v>
      </c>
      <c r="BM3432" s="34">
        <v>65.360400000000027</v>
      </c>
      <c r="BN3432" s="39">
        <v>1331.1032</v>
      </c>
      <c r="BO3432" s="39">
        <v>1969.2456</v>
      </c>
      <c r="BP3432" s="39">
        <v>638.14239999999995</v>
      </c>
    </row>
    <row r="3433" spans="1:68" s="25" customFormat="1" ht="14.25" x14ac:dyDescent="0.2">
      <c r="A3433" s="14">
        <v>2491</v>
      </c>
      <c r="B3433" s="40"/>
      <c r="C3433" s="15"/>
      <c r="D3433" s="16">
        <v>23120</v>
      </c>
      <c r="E3433" s="15" t="s">
        <v>25935</v>
      </c>
      <c r="F3433" s="15" t="s">
        <v>25936</v>
      </c>
      <c r="G3433" s="17" t="s">
        <v>25937</v>
      </c>
      <c r="H3433" s="17" t="s">
        <v>25938</v>
      </c>
      <c r="I3433" s="17" t="s">
        <v>86</v>
      </c>
      <c r="J3433" s="15" t="s">
        <v>25938</v>
      </c>
      <c r="K3433" s="15" t="s">
        <v>10028</v>
      </c>
      <c r="L3433" s="18" t="s">
        <v>25932</v>
      </c>
      <c r="M3433" s="15" t="s">
        <v>24440</v>
      </c>
      <c r="N3433" s="15" t="s">
        <v>24441</v>
      </c>
      <c r="O3433" s="16">
        <v>511</v>
      </c>
      <c r="P3433" s="15" t="s">
        <v>569</v>
      </c>
      <c r="Q3433" s="15">
        <v>19800</v>
      </c>
      <c r="R3433" s="15">
        <v>83100</v>
      </c>
      <c r="S3433" s="15">
        <v>102900</v>
      </c>
      <c r="T3433" s="15">
        <v>0.2</v>
      </c>
      <c r="U3433" s="15" t="s">
        <v>18717</v>
      </c>
      <c r="V3433" s="15" t="s">
        <v>76</v>
      </c>
      <c r="W3433" s="16">
        <v>1</v>
      </c>
      <c r="X3433" s="16">
        <v>1</v>
      </c>
      <c r="Y3433" s="15">
        <v>10844</v>
      </c>
      <c r="Z3433" s="15">
        <v>0.249</v>
      </c>
      <c r="AA3433" s="15" t="s">
        <v>78</v>
      </c>
      <c r="AB3433" s="15" t="s">
        <v>78</v>
      </c>
      <c r="AC3433" s="15">
        <v>96000</v>
      </c>
      <c r="AD3433" s="26">
        <v>40424</v>
      </c>
      <c r="AE3433" s="15" t="s">
        <v>1813</v>
      </c>
      <c r="AF3433" s="15" t="s">
        <v>25933</v>
      </c>
      <c r="AG3433" s="16">
        <v>1</v>
      </c>
      <c r="AH3433" s="15" t="s">
        <v>25934</v>
      </c>
      <c r="AI3433" s="15" t="s">
        <v>78</v>
      </c>
      <c r="AJ3433" s="15">
        <v>10843.8730469</v>
      </c>
      <c r="AK3433" s="15">
        <v>421.231348583</v>
      </c>
      <c r="AL3433" s="15">
        <v>3108080.36142</v>
      </c>
      <c r="AM3433" s="15">
        <v>1415794.6142</v>
      </c>
      <c r="AN3433" s="19">
        <v>19800</v>
      </c>
      <c r="AO3433" s="19">
        <v>80600</v>
      </c>
      <c r="AP3433" s="19">
        <v>0</v>
      </c>
      <c r="AQ3433" s="19">
        <v>0</v>
      </c>
      <c r="AR3433" s="34">
        <v>100400</v>
      </c>
      <c r="AS3433" s="34">
        <v>0</v>
      </c>
      <c r="AT3433" s="34">
        <v>0</v>
      </c>
      <c r="AU3433" s="34">
        <v>0</v>
      </c>
      <c r="AV3433" s="34">
        <v>0</v>
      </c>
      <c r="AW3433" s="35">
        <v>0</v>
      </c>
      <c r="AX3433" s="34">
        <v>100400</v>
      </c>
      <c r="AY3433" s="36">
        <v>1.3258000000000001</v>
      </c>
      <c r="AZ3433" s="36">
        <v>2.0265</v>
      </c>
      <c r="BA3433" s="22"/>
      <c r="BB3433" s="19">
        <v>2008</v>
      </c>
      <c r="BC3433" s="34">
        <v>1331.1032</v>
      </c>
      <c r="BD3433" s="34">
        <v>2034.606</v>
      </c>
      <c r="BE3433" s="38">
        <v>3.4819999999999997E-2</v>
      </c>
      <c r="BF3433" s="38">
        <v>3.4819999999999997E-2</v>
      </c>
      <c r="BG3433" s="34">
        <v>0</v>
      </c>
      <c r="BH3433" s="34">
        <v>0</v>
      </c>
      <c r="BI3433" s="34">
        <v>1331.1032</v>
      </c>
      <c r="BJ3433" s="34">
        <v>2034.606</v>
      </c>
      <c r="BK3433" s="34">
        <v>0</v>
      </c>
      <c r="BL3433" s="34">
        <v>65.360400000000027</v>
      </c>
      <c r="BM3433" s="34">
        <v>65.360400000000027</v>
      </c>
      <c r="BN3433" s="39">
        <v>1331.1032</v>
      </c>
      <c r="BO3433" s="39">
        <v>1969.2456</v>
      </c>
      <c r="BP3433" s="39">
        <v>638.14239999999995</v>
      </c>
    </row>
    <row r="3434" spans="1:68" s="25" customFormat="1" ht="14.25" x14ac:dyDescent="0.2">
      <c r="A3434" s="14">
        <v>2492</v>
      </c>
      <c r="B3434" s="40"/>
      <c r="C3434" s="15"/>
      <c r="D3434" s="16">
        <v>19884</v>
      </c>
      <c r="E3434" s="15" t="s">
        <v>25939</v>
      </c>
      <c r="F3434" s="15" t="s">
        <v>25940</v>
      </c>
      <c r="G3434" s="17" t="s">
        <v>25941</v>
      </c>
      <c r="H3434" s="17" t="s">
        <v>25942</v>
      </c>
      <c r="I3434" s="17" t="s">
        <v>86</v>
      </c>
      <c r="J3434" s="15" t="s">
        <v>25943</v>
      </c>
      <c r="K3434" s="15" t="s">
        <v>2177</v>
      </c>
      <c r="L3434" s="18" t="s">
        <v>25944</v>
      </c>
      <c r="M3434" s="15" t="s">
        <v>24440</v>
      </c>
      <c r="N3434" s="15" t="s">
        <v>24441</v>
      </c>
      <c r="O3434" s="16">
        <v>511</v>
      </c>
      <c r="P3434" s="15" t="s">
        <v>569</v>
      </c>
      <c r="Q3434" s="15">
        <v>21000</v>
      </c>
      <c r="R3434" s="15">
        <v>83500</v>
      </c>
      <c r="S3434" s="15">
        <v>104500</v>
      </c>
      <c r="T3434" s="15">
        <v>0.22</v>
      </c>
      <c r="U3434" s="15" t="s">
        <v>18717</v>
      </c>
      <c r="V3434" s="15" t="s">
        <v>76</v>
      </c>
      <c r="W3434" s="16">
        <v>1</v>
      </c>
      <c r="X3434" s="16">
        <v>1</v>
      </c>
      <c r="Y3434" s="15">
        <v>2436</v>
      </c>
      <c r="Z3434" s="15">
        <v>5.6000000000000001E-2</v>
      </c>
      <c r="AA3434" s="15" t="s">
        <v>78</v>
      </c>
      <c r="AB3434" s="15" t="s">
        <v>78</v>
      </c>
      <c r="AC3434" s="15">
        <v>76800</v>
      </c>
      <c r="AD3434" s="26">
        <v>36656</v>
      </c>
      <c r="AE3434" s="15" t="s">
        <v>222</v>
      </c>
      <c r="AF3434" s="15" t="s">
        <v>23656</v>
      </c>
      <c r="AG3434" s="16">
        <v>1</v>
      </c>
      <c r="AH3434" s="15" t="s">
        <v>25945</v>
      </c>
      <c r="AI3434" s="15" t="s">
        <v>78</v>
      </c>
      <c r="AJ3434" s="15">
        <v>2436.0605468799999</v>
      </c>
      <c r="AK3434" s="15">
        <v>252.74539544300001</v>
      </c>
      <c r="AL3434" s="15">
        <v>3108006.6978699998</v>
      </c>
      <c r="AM3434" s="15">
        <v>1415893.6808</v>
      </c>
      <c r="AN3434" s="19">
        <v>21000</v>
      </c>
      <c r="AO3434" s="19">
        <v>82200</v>
      </c>
      <c r="AP3434" s="19">
        <v>0</v>
      </c>
      <c r="AQ3434" s="19">
        <v>3500</v>
      </c>
      <c r="AR3434" s="34">
        <v>106700</v>
      </c>
      <c r="AS3434" s="34">
        <v>45000</v>
      </c>
      <c r="AT3434" s="34">
        <v>0</v>
      </c>
      <c r="AU3434" s="34">
        <v>20370</v>
      </c>
      <c r="AV3434" s="34">
        <v>0</v>
      </c>
      <c r="AW3434" s="35">
        <v>65370</v>
      </c>
      <c r="AX3434" s="34">
        <v>41330</v>
      </c>
      <c r="AY3434" s="36">
        <v>1.3258000000000001</v>
      </c>
      <c r="AZ3434" s="36">
        <v>2.0265</v>
      </c>
      <c r="BA3434" s="22"/>
      <c r="BB3434" s="19">
        <v>1137</v>
      </c>
      <c r="BC3434" s="34">
        <v>547.95314000000008</v>
      </c>
      <c r="BD3434" s="34">
        <v>837.55245000000002</v>
      </c>
      <c r="BE3434" s="38">
        <v>3.4819999999999997E-2</v>
      </c>
      <c r="BF3434" s="38">
        <v>3.4819999999999997E-2</v>
      </c>
      <c r="BG3434" s="34">
        <v>27.2023356306</v>
      </c>
      <c r="BH3434" s="34">
        <v>27.2023356306</v>
      </c>
      <c r="BI3434" s="34">
        <v>520.75080436940004</v>
      </c>
      <c r="BJ3434" s="34">
        <v>810.35011436939999</v>
      </c>
      <c r="BK3434" s="34">
        <v>0</v>
      </c>
      <c r="BL3434" s="34">
        <v>0</v>
      </c>
      <c r="BM3434" s="34">
        <v>0</v>
      </c>
      <c r="BN3434" s="39">
        <v>520.75080436940004</v>
      </c>
      <c r="BO3434" s="39">
        <v>810.35011436939999</v>
      </c>
      <c r="BP3434" s="39">
        <v>289.59930999999995</v>
      </c>
    </row>
    <row r="3435" spans="1:68" s="25" customFormat="1" ht="14.25" x14ac:dyDescent="0.2">
      <c r="A3435" s="14">
        <v>2493</v>
      </c>
      <c r="B3435" s="40"/>
      <c r="C3435" s="15" t="s">
        <v>25946</v>
      </c>
      <c r="D3435" s="16">
        <v>24544</v>
      </c>
      <c r="E3435" s="15" t="s">
        <v>25947</v>
      </c>
      <c r="F3435" s="15" t="s">
        <v>25946</v>
      </c>
      <c r="G3435" s="17" t="s">
        <v>25948</v>
      </c>
      <c r="H3435" s="17" t="s">
        <v>25949</v>
      </c>
      <c r="I3435" s="17" t="s">
        <v>86</v>
      </c>
      <c r="J3435" s="15" t="s">
        <v>25950</v>
      </c>
      <c r="K3435" s="15" t="s">
        <v>3629</v>
      </c>
      <c r="L3435" s="18" t="s">
        <v>25944</v>
      </c>
      <c r="M3435" s="15" t="s">
        <v>24440</v>
      </c>
      <c r="N3435" s="15" t="s">
        <v>24441</v>
      </c>
      <c r="O3435" s="16">
        <v>511</v>
      </c>
      <c r="P3435" s="15" t="s">
        <v>569</v>
      </c>
      <c r="Q3435" s="15">
        <v>21000</v>
      </c>
      <c r="R3435" s="15">
        <v>83500</v>
      </c>
      <c r="S3435" s="15">
        <v>104500</v>
      </c>
      <c r="T3435" s="15">
        <v>0.22</v>
      </c>
      <c r="U3435" s="15" t="s">
        <v>18717</v>
      </c>
      <c r="V3435" s="15" t="s">
        <v>76</v>
      </c>
      <c r="W3435" s="16">
        <v>1</v>
      </c>
      <c r="X3435" s="16">
        <v>1</v>
      </c>
      <c r="Y3435" s="15">
        <v>14557</v>
      </c>
      <c r="Z3435" s="15">
        <v>0.33400000000000002</v>
      </c>
      <c r="AA3435" s="15" t="s">
        <v>78</v>
      </c>
      <c r="AB3435" s="15" t="s">
        <v>78</v>
      </c>
      <c r="AC3435" s="15">
        <v>76800</v>
      </c>
      <c r="AD3435" s="26">
        <v>36656</v>
      </c>
      <c r="AE3435" s="15" t="s">
        <v>222</v>
      </c>
      <c r="AF3435" s="15" t="s">
        <v>23656</v>
      </c>
      <c r="AG3435" s="16">
        <v>1</v>
      </c>
      <c r="AH3435" s="15" t="s">
        <v>25945</v>
      </c>
      <c r="AI3435" s="15" t="s">
        <v>78</v>
      </c>
      <c r="AJ3435" s="15">
        <v>14557.0996094</v>
      </c>
      <c r="AK3435" s="15">
        <v>489.09970482599999</v>
      </c>
      <c r="AL3435" s="15">
        <v>3108088.3722100002</v>
      </c>
      <c r="AM3435" s="15">
        <v>1415892.1133099999</v>
      </c>
      <c r="AN3435" s="19">
        <v>21000</v>
      </c>
      <c r="AO3435" s="19">
        <v>82200</v>
      </c>
      <c r="AP3435" s="19">
        <v>0</v>
      </c>
      <c r="AQ3435" s="19">
        <v>3500</v>
      </c>
      <c r="AR3435" s="34">
        <v>106700</v>
      </c>
      <c r="AS3435" s="34">
        <v>45000</v>
      </c>
      <c r="AT3435" s="34">
        <v>0</v>
      </c>
      <c r="AU3435" s="34">
        <v>20370</v>
      </c>
      <c r="AV3435" s="34">
        <v>0</v>
      </c>
      <c r="AW3435" s="35">
        <v>65370</v>
      </c>
      <c r="AX3435" s="34">
        <v>41330</v>
      </c>
      <c r="AY3435" s="36">
        <v>1.3258000000000001</v>
      </c>
      <c r="AZ3435" s="36">
        <v>2.0265</v>
      </c>
      <c r="BA3435" s="22"/>
      <c r="BB3435" s="19">
        <v>1137</v>
      </c>
      <c r="BC3435" s="34">
        <v>547.95314000000008</v>
      </c>
      <c r="BD3435" s="34">
        <v>837.55245000000002</v>
      </c>
      <c r="BE3435" s="38">
        <v>3.4819999999999997E-2</v>
      </c>
      <c r="BF3435" s="38">
        <v>3.4819999999999997E-2</v>
      </c>
      <c r="BG3435" s="34">
        <v>27.2023356306</v>
      </c>
      <c r="BH3435" s="34">
        <v>27.2023356306</v>
      </c>
      <c r="BI3435" s="34">
        <v>520.75080436940004</v>
      </c>
      <c r="BJ3435" s="34">
        <v>810.35011436939999</v>
      </c>
      <c r="BK3435" s="34">
        <v>0</v>
      </c>
      <c r="BL3435" s="34">
        <v>0</v>
      </c>
      <c r="BM3435" s="34">
        <v>0</v>
      </c>
      <c r="BN3435" s="39">
        <v>520.75080436940004</v>
      </c>
      <c r="BO3435" s="39">
        <v>810.35011436939999</v>
      </c>
      <c r="BP3435" s="39">
        <v>289.59930999999995</v>
      </c>
    </row>
    <row r="3436" spans="1:68" s="25" customFormat="1" ht="14.25" x14ac:dyDescent="0.2">
      <c r="A3436" s="14">
        <v>2494</v>
      </c>
      <c r="B3436" s="40"/>
      <c r="C3436" s="15"/>
      <c r="D3436" s="16">
        <v>34411</v>
      </c>
      <c r="E3436" s="15" t="s">
        <v>25951</v>
      </c>
      <c r="F3436" s="15" t="s">
        <v>25952</v>
      </c>
      <c r="G3436" s="17" t="s">
        <v>25953</v>
      </c>
      <c r="H3436" s="17" t="s">
        <v>25954</v>
      </c>
      <c r="I3436" s="17" t="s">
        <v>4986</v>
      </c>
      <c r="J3436" s="15" t="s">
        <v>25955</v>
      </c>
      <c r="K3436" s="15" t="s">
        <v>88</v>
      </c>
      <c r="L3436" s="18" t="s">
        <v>25956</v>
      </c>
      <c r="M3436" s="15" t="s">
        <v>24440</v>
      </c>
      <c r="N3436" s="15" t="s">
        <v>24441</v>
      </c>
      <c r="O3436" s="16">
        <v>511</v>
      </c>
      <c r="P3436" s="15" t="s">
        <v>569</v>
      </c>
      <c r="Q3436" s="15">
        <v>20400</v>
      </c>
      <c r="R3436" s="15">
        <v>97800</v>
      </c>
      <c r="S3436" s="15">
        <v>118200</v>
      </c>
      <c r="T3436" s="15">
        <v>0.21</v>
      </c>
      <c r="U3436" s="15" t="s">
        <v>18717</v>
      </c>
      <c r="V3436" s="15" t="s">
        <v>76</v>
      </c>
      <c r="W3436" s="16">
        <v>1</v>
      </c>
      <c r="X3436" s="16">
        <v>0</v>
      </c>
      <c r="Y3436" s="15">
        <v>1362</v>
      </c>
      <c r="Z3436" s="15">
        <v>3.1E-2</v>
      </c>
      <c r="AA3436" s="15" t="s">
        <v>78</v>
      </c>
      <c r="AB3436" s="15" t="s">
        <v>78</v>
      </c>
      <c r="AC3436" s="15">
        <v>0</v>
      </c>
      <c r="AD3436" s="15"/>
      <c r="AE3436" s="15" t="s">
        <v>298</v>
      </c>
      <c r="AF3436" s="15" t="s">
        <v>25957</v>
      </c>
      <c r="AG3436" s="16">
        <v>1</v>
      </c>
      <c r="AH3436" s="15" t="s">
        <v>25958</v>
      </c>
      <c r="AI3436" s="15" t="s">
        <v>78</v>
      </c>
      <c r="AJ3436" s="15">
        <v>1361.5786132799999</v>
      </c>
      <c r="AK3436" s="15">
        <v>204.65115196599999</v>
      </c>
      <c r="AL3436" s="15">
        <v>3108009.2455699998</v>
      </c>
      <c r="AM3436" s="15">
        <v>1415987.91276</v>
      </c>
      <c r="AN3436" s="19">
        <v>20400</v>
      </c>
      <c r="AO3436" s="19">
        <v>81600</v>
      </c>
      <c r="AP3436" s="19">
        <v>0</v>
      </c>
      <c r="AQ3436" s="19">
        <v>16700</v>
      </c>
      <c r="AR3436" s="34">
        <v>118700</v>
      </c>
      <c r="AS3436" s="34">
        <v>45000</v>
      </c>
      <c r="AT3436" s="34">
        <v>0</v>
      </c>
      <c r="AU3436" s="34">
        <v>19950</v>
      </c>
      <c r="AV3436" s="34">
        <v>12480</v>
      </c>
      <c r="AW3436" s="35">
        <v>77430</v>
      </c>
      <c r="AX3436" s="34">
        <v>41270</v>
      </c>
      <c r="AY3436" s="36">
        <v>1.3258000000000001</v>
      </c>
      <c r="AZ3436" s="36">
        <v>2.0265</v>
      </c>
      <c r="BA3436" s="22"/>
      <c r="BB3436" s="19">
        <v>1521</v>
      </c>
      <c r="BC3436" s="34">
        <v>547.15766000000008</v>
      </c>
      <c r="BD3436" s="34">
        <v>836.33654999999999</v>
      </c>
      <c r="BE3436" s="38">
        <v>3.4819999999999997E-2</v>
      </c>
      <c r="BF3436" s="38">
        <v>3.4819999999999997E-2</v>
      </c>
      <c r="BG3436" s="34">
        <v>17.667496337399999</v>
      </c>
      <c r="BH3436" s="34">
        <v>17.667496337399999</v>
      </c>
      <c r="BI3436" s="34">
        <v>529.49016366260003</v>
      </c>
      <c r="BJ3436" s="34">
        <v>818.66905366259994</v>
      </c>
      <c r="BK3436" s="34">
        <v>0</v>
      </c>
      <c r="BL3436" s="34">
        <v>0</v>
      </c>
      <c r="BM3436" s="34">
        <v>0</v>
      </c>
      <c r="BN3436" s="39">
        <v>529.49016366260003</v>
      </c>
      <c r="BO3436" s="39">
        <v>818.66905366259994</v>
      </c>
      <c r="BP3436" s="39">
        <v>289.17888999999991</v>
      </c>
    </row>
    <row r="3437" spans="1:68" s="25" customFormat="1" ht="25.5" x14ac:dyDescent="0.2">
      <c r="A3437" s="14">
        <v>2495</v>
      </c>
      <c r="B3437" s="40"/>
      <c r="C3437" s="15" t="s">
        <v>25959</v>
      </c>
      <c r="D3437" s="16">
        <v>7297</v>
      </c>
      <c r="E3437" s="15" t="s">
        <v>25960</v>
      </c>
      <c r="F3437" s="15" t="s">
        <v>25959</v>
      </c>
      <c r="G3437" s="17" t="s">
        <v>25953</v>
      </c>
      <c r="H3437" s="17" t="s">
        <v>25961</v>
      </c>
      <c r="I3437" s="17" t="s">
        <v>4986</v>
      </c>
      <c r="J3437" s="15" t="s">
        <v>25962</v>
      </c>
      <c r="K3437" s="15" t="s">
        <v>88</v>
      </c>
      <c r="L3437" s="18" t="s">
        <v>25956</v>
      </c>
      <c r="M3437" s="15" t="s">
        <v>24440</v>
      </c>
      <c r="N3437" s="15" t="s">
        <v>24441</v>
      </c>
      <c r="O3437" s="16">
        <v>511</v>
      </c>
      <c r="P3437" s="15" t="s">
        <v>569</v>
      </c>
      <c r="Q3437" s="15">
        <v>20400</v>
      </c>
      <c r="R3437" s="15">
        <v>97800</v>
      </c>
      <c r="S3437" s="15">
        <v>118200</v>
      </c>
      <c r="T3437" s="15">
        <v>0.21</v>
      </c>
      <c r="U3437" s="15" t="s">
        <v>18717</v>
      </c>
      <c r="V3437" s="15" t="s">
        <v>76</v>
      </c>
      <c r="W3437" s="16">
        <v>1</v>
      </c>
      <c r="X3437" s="16">
        <v>0</v>
      </c>
      <c r="Y3437" s="15">
        <v>13568</v>
      </c>
      <c r="Z3437" s="15">
        <v>0.311</v>
      </c>
      <c r="AA3437" s="15" t="s">
        <v>78</v>
      </c>
      <c r="AB3437" s="15" t="s">
        <v>78</v>
      </c>
      <c r="AC3437" s="15">
        <v>0</v>
      </c>
      <c r="AD3437" s="15"/>
      <c r="AE3437" s="15" t="s">
        <v>298</v>
      </c>
      <c r="AF3437" s="15" t="s">
        <v>25957</v>
      </c>
      <c r="AG3437" s="16">
        <v>1</v>
      </c>
      <c r="AH3437" s="15" t="s">
        <v>25958</v>
      </c>
      <c r="AI3437" s="15" t="s">
        <v>78</v>
      </c>
      <c r="AJ3437" s="15">
        <v>13568.3608398</v>
      </c>
      <c r="AK3437" s="15">
        <v>487.17304871599998</v>
      </c>
      <c r="AL3437" s="15">
        <v>3108095.4262299999</v>
      </c>
      <c r="AM3437" s="15">
        <v>1415987.4109199999</v>
      </c>
      <c r="AN3437" s="19">
        <v>20400</v>
      </c>
      <c r="AO3437" s="19">
        <v>81600</v>
      </c>
      <c r="AP3437" s="19">
        <v>0</v>
      </c>
      <c r="AQ3437" s="19">
        <v>16700</v>
      </c>
      <c r="AR3437" s="34">
        <v>118700</v>
      </c>
      <c r="AS3437" s="34">
        <v>45000</v>
      </c>
      <c r="AT3437" s="34">
        <v>0</v>
      </c>
      <c r="AU3437" s="34">
        <v>19950</v>
      </c>
      <c r="AV3437" s="34">
        <v>12480</v>
      </c>
      <c r="AW3437" s="35">
        <v>77430</v>
      </c>
      <c r="AX3437" s="34">
        <v>41270</v>
      </c>
      <c r="AY3437" s="36">
        <v>1.3258000000000001</v>
      </c>
      <c r="AZ3437" s="36">
        <v>2.0265</v>
      </c>
      <c r="BA3437" s="22"/>
      <c r="BB3437" s="19">
        <v>1521</v>
      </c>
      <c r="BC3437" s="34">
        <v>547.15766000000008</v>
      </c>
      <c r="BD3437" s="34">
        <v>836.33654999999999</v>
      </c>
      <c r="BE3437" s="38">
        <v>3.4819999999999997E-2</v>
      </c>
      <c r="BF3437" s="38">
        <v>3.4819999999999997E-2</v>
      </c>
      <c r="BG3437" s="34">
        <v>11.342582269199999</v>
      </c>
      <c r="BH3437" s="34">
        <v>17.337262760999998</v>
      </c>
      <c r="BI3437" s="34">
        <v>535.81507773080011</v>
      </c>
      <c r="BJ3437" s="34">
        <v>818.99928723899995</v>
      </c>
      <c r="BK3437" s="34">
        <v>0</v>
      </c>
      <c r="BL3437" s="34">
        <v>0</v>
      </c>
      <c r="BM3437" s="34">
        <v>0</v>
      </c>
      <c r="BN3437" s="39">
        <v>535.81507773080011</v>
      </c>
      <c r="BO3437" s="39">
        <v>818.99928723899995</v>
      </c>
      <c r="BP3437" s="39">
        <v>283.18420950819984</v>
      </c>
    </row>
    <row r="3438" spans="1:68" s="25" customFormat="1" ht="14.25" x14ac:dyDescent="0.2">
      <c r="A3438" s="14">
        <v>2496</v>
      </c>
      <c r="B3438" s="40"/>
      <c r="C3438" s="15"/>
      <c r="D3438" s="16">
        <v>31593</v>
      </c>
      <c r="E3438" s="15" t="s">
        <v>25963</v>
      </c>
      <c r="F3438" s="15" t="s">
        <v>25964</v>
      </c>
      <c r="G3438" s="17" t="s">
        <v>25965</v>
      </c>
      <c r="H3438" s="17" t="s">
        <v>25966</v>
      </c>
      <c r="I3438" s="17" t="s">
        <v>88</v>
      </c>
      <c r="J3438" s="15" t="s">
        <v>25966</v>
      </c>
      <c r="K3438" s="15" t="s">
        <v>25967</v>
      </c>
      <c r="L3438" s="18" t="s">
        <v>25968</v>
      </c>
      <c r="M3438" s="15" t="s">
        <v>24440</v>
      </c>
      <c r="N3438" s="15" t="s">
        <v>24441</v>
      </c>
      <c r="O3438" s="16">
        <v>511</v>
      </c>
      <c r="P3438" s="15" t="s">
        <v>569</v>
      </c>
      <c r="Q3438" s="15">
        <v>22000</v>
      </c>
      <c r="R3438" s="15">
        <v>82200</v>
      </c>
      <c r="S3438" s="15">
        <v>104200</v>
      </c>
      <c r="T3438" s="15">
        <v>0.24</v>
      </c>
      <c r="U3438" s="15" t="s">
        <v>18717</v>
      </c>
      <c r="V3438" s="15" t="s">
        <v>76</v>
      </c>
      <c r="W3438" s="16">
        <v>1</v>
      </c>
      <c r="X3438" s="16">
        <v>0</v>
      </c>
      <c r="Y3438" s="15">
        <v>14453</v>
      </c>
      <c r="Z3438" s="15">
        <v>0.33200000000000002</v>
      </c>
      <c r="AA3438" s="15" t="s">
        <v>78</v>
      </c>
      <c r="AB3438" s="15" t="s">
        <v>78</v>
      </c>
      <c r="AC3438" s="15">
        <v>0</v>
      </c>
      <c r="AD3438" s="15"/>
      <c r="AE3438" s="15" t="s">
        <v>1583</v>
      </c>
      <c r="AF3438" s="15" t="s">
        <v>25969</v>
      </c>
      <c r="AG3438" s="16">
        <v>1</v>
      </c>
      <c r="AH3438" s="15" t="s">
        <v>25970</v>
      </c>
      <c r="AI3438" s="15" t="s">
        <v>78</v>
      </c>
      <c r="AJ3438" s="15">
        <v>14453.0390625</v>
      </c>
      <c r="AK3438" s="15">
        <v>593.18353464999996</v>
      </c>
      <c r="AL3438" s="15">
        <v>3108103.7857900001</v>
      </c>
      <c r="AM3438" s="15">
        <v>1416072.60788</v>
      </c>
      <c r="AN3438" s="19">
        <v>22000</v>
      </c>
      <c r="AO3438" s="19">
        <v>81300</v>
      </c>
      <c r="AP3438" s="19">
        <v>0</v>
      </c>
      <c r="AQ3438" s="19">
        <v>0</v>
      </c>
      <c r="AR3438" s="34">
        <v>103300</v>
      </c>
      <c r="AS3438" s="34">
        <v>45000</v>
      </c>
      <c r="AT3438" s="34">
        <v>3000</v>
      </c>
      <c r="AU3438" s="34">
        <v>20405</v>
      </c>
      <c r="AV3438" s="34">
        <v>0</v>
      </c>
      <c r="AW3438" s="35">
        <v>68405</v>
      </c>
      <c r="AX3438" s="34">
        <v>34895</v>
      </c>
      <c r="AY3438" s="36">
        <v>1.3258000000000001</v>
      </c>
      <c r="AZ3438" s="36">
        <v>2.0265</v>
      </c>
      <c r="BA3438" s="22"/>
      <c r="BB3438" s="19">
        <v>1033</v>
      </c>
      <c r="BC3438" s="34">
        <v>462.63791000000003</v>
      </c>
      <c r="BD3438" s="34">
        <v>707.14717499999995</v>
      </c>
      <c r="BE3438" s="38">
        <v>3.4819999999999997E-2</v>
      </c>
      <c r="BF3438" s="38">
        <v>3.4819999999999997E-2</v>
      </c>
      <c r="BG3438" s="34">
        <v>16.109052026200001</v>
      </c>
      <c r="BH3438" s="34">
        <v>24.622864633499997</v>
      </c>
      <c r="BI3438" s="34">
        <v>446.52885797380003</v>
      </c>
      <c r="BJ3438" s="34">
        <v>682.5243103665</v>
      </c>
      <c r="BK3438" s="34">
        <v>0</v>
      </c>
      <c r="BL3438" s="34">
        <v>0</v>
      </c>
      <c r="BM3438" s="34">
        <v>0</v>
      </c>
      <c r="BN3438" s="39">
        <v>446.52885797380003</v>
      </c>
      <c r="BO3438" s="39">
        <v>682.5243103665</v>
      </c>
      <c r="BP3438" s="39">
        <v>235.99545239269997</v>
      </c>
    </row>
    <row r="3439" spans="1:68" s="25" customFormat="1" ht="14.25" x14ac:dyDescent="0.2">
      <c r="A3439" s="14">
        <v>2497</v>
      </c>
      <c r="B3439" s="40"/>
      <c r="C3439" s="15" t="s">
        <v>25971</v>
      </c>
      <c r="D3439" s="16">
        <v>21681</v>
      </c>
      <c r="E3439" s="15" t="s">
        <v>25972</v>
      </c>
      <c r="F3439" s="15" t="s">
        <v>25971</v>
      </c>
      <c r="G3439" s="17" t="s">
        <v>25973</v>
      </c>
      <c r="H3439" s="17" t="s">
        <v>25974</v>
      </c>
      <c r="I3439" s="17" t="s">
        <v>86</v>
      </c>
      <c r="J3439" s="15" t="s">
        <v>25975</v>
      </c>
      <c r="K3439" s="15" t="s">
        <v>86</v>
      </c>
      <c r="L3439" s="18" t="s">
        <v>25976</v>
      </c>
      <c r="M3439" s="15" t="s">
        <v>24440</v>
      </c>
      <c r="N3439" s="15" t="s">
        <v>24441</v>
      </c>
      <c r="O3439" s="16">
        <v>511</v>
      </c>
      <c r="P3439" s="15" t="s">
        <v>569</v>
      </c>
      <c r="Q3439" s="15">
        <v>21500</v>
      </c>
      <c r="R3439" s="15">
        <v>81500</v>
      </c>
      <c r="S3439" s="15">
        <v>103000</v>
      </c>
      <c r="T3439" s="15">
        <v>0.23</v>
      </c>
      <c r="U3439" s="15" t="s">
        <v>18717</v>
      </c>
      <c r="V3439" s="15" t="s">
        <v>76</v>
      </c>
      <c r="W3439" s="16">
        <v>1</v>
      </c>
      <c r="X3439" s="16">
        <v>0</v>
      </c>
      <c r="Y3439" s="15">
        <v>161</v>
      </c>
      <c r="Z3439" s="15">
        <v>4.0000000000000001E-3</v>
      </c>
      <c r="AA3439" s="15" t="s">
        <v>78</v>
      </c>
      <c r="AB3439" s="15" t="s">
        <v>78</v>
      </c>
      <c r="AC3439" s="15">
        <v>0</v>
      </c>
      <c r="AD3439" s="15"/>
      <c r="AE3439" s="15" t="s">
        <v>1555</v>
      </c>
      <c r="AF3439" s="15" t="s">
        <v>354</v>
      </c>
      <c r="AG3439" s="16">
        <v>1</v>
      </c>
      <c r="AH3439" s="15" t="s">
        <v>25977</v>
      </c>
      <c r="AI3439" s="15" t="s">
        <v>78</v>
      </c>
      <c r="AJ3439" s="15">
        <v>160.639160156</v>
      </c>
      <c r="AK3439" s="15">
        <v>128.356916493</v>
      </c>
      <c r="AL3439" s="15">
        <v>3108013.2372900001</v>
      </c>
      <c r="AM3439" s="15">
        <v>1416135.6479199999</v>
      </c>
      <c r="AN3439" s="19">
        <v>21500</v>
      </c>
      <c r="AO3439" s="19">
        <v>80600</v>
      </c>
      <c r="AP3439" s="19">
        <v>0</v>
      </c>
      <c r="AQ3439" s="19">
        <v>0</v>
      </c>
      <c r="AR3439" s="34">
        <v>102100</v>
      </c>
      <c r="AS3439" s="34">
        <v>45000</v>
      </c>
      <c r="AT3439" s="34">
        <v>3000</v>
      </c>
      <c r="AU3439" s="34">
        <v>19985</v>
      </c>
      <c r="AV3439" s="34">
        <v>0</v>
      </c>
      <c r="AW3439" s="35">
        <v>67985</v>
      </c>
      <c r="AX3439" s="34">
        <v>34115</v>
      </c>
      <c r="AY3439" s="36">
        <v>1.3258000000000001</v>
      </c>
      <c r="AZ3439" s="36">
        <v>2.0265</v>
      </c>
      <c r="BA3439" s="22"/>
      <c r="BB3439" s="19">
        <v>1021</v>
      </c>
      <c r="BC3439" s="34">
        <v>452.29667000000001</v>
      </c>
      <c r="BD3439" s="34">
        <v>691.34047499999997</v>
      </c>
      <c r="BE3439" s="38">
        <v>3.4819999999999997E-2</v>
      </c>
      <c r="BF3439" s="38">
        <v>3.4819999999999997E-2</v>
      </c>
      <c r="BG3439" s="34">
        <v>24.530998679299998</v>
      </c>
      <c r="BH3439" s="34">
        <v>24.530998679299998</v>
      </c>
      <c r="BI3439" s="34">
        <v>427.76567132069999</v>
      </c>
      <c r="BJ3439" s="34">
        <v>666.80947632070001</v>
      </c>
      <c r="BK3439" s="34">
        <v>0</v>
      </c>
      <c r="BL3439" s="34">
        <v>0</v>
      </c>
      <c r="BM3439" s="34">
        <v>0</v>
      </c>
      <c r="BN3439" s="39">
        <v>427.76567132069999</v>
      </c>
      <c r="BO3439" s="39">
        <v>666.80947632070001</v>
      </c>
      <c r="BP3439" s="39">
        <v>239.04380500000002</v>
      </c>
    </row>
    <row r="3440" spans="1:68" s="25" customFormat="1" ht="14.25" x14ac:dyDescent="0.2">
      <c r="A3440" s="14">
        <v>2498</v>
      </c>
      <c r="B3440" s="40"/>
      <c r="C3440" s="15" t="s">
        <v>25978</v>
      </c>
      <c r="D3440" s="16">
        <v>14799</v>
      </c>
      <c r="E3440" s="15" t="s">
        <v>25979</v>
      </c>
      <c r="F3440" s="15" t="s">
        <v>25978</v>
      </c>
      <c r="G3440" s="17" t="s">
        <v>25980</v>
      </c>
      <c r="H3440" s="17" t="s">
        <v>25981</v>
      </c>
      <c r="I3440" s="17" t="s">
        <v>86</v>
      </c>
      <c r="J3440" s="15" t="s">
        <v>25982</v>
      </c>
      <c r="K3440" s="15" t="s">
        <v>16271</v>
      </c>
      <c r="L3440" s="18" t="s">
        <v>25983</v>
      </c>
      <c r="M3440" s="15" t="s">
        <v>25984</v>
      </c>
      <c r="N3440" s="15" t="s">
        <v>25985</v>
      </c>
      <c r="O3440" s="16">
        <v>620</v>
      </c>
      <c r="P3440" s="15" t="s">
        <v>452</v>
      </c>
      <c r="Q3440" s="15">
        <v>1500</v>
      </c>
      <c r="R3440" s="15">
        <v>0</v>
      </c>
      <c r="S3440" s="15">
        <v>1500</v>
      </c>
      <c r="T3440" s="15">
        <v>0.61</v>
      </c>
      <c r="U3440" s="15" t="s">
        <v>18717</v>
      </c>
      <c r="V3440" s="15" t="s">
        <v>76</v>
      </c>
      <c r="W3440" s="16">
        <v>0</v>
      </c>
      <c r="X3440" s="16">
        <v>0</v>
      </c>
      <c r="Y3440" s="15">
        <v>760</v>
      </c>
      <c r="Z3440" s="15">
        <v>1.7000000000000001E-2</v>
      </c>
      <c r="AA3440" s="15" t="s">
        <v>78</v>
      </c>
      <c r="AB3440" s="15" t="s">
        <v>78</v>
      </c>
      <c r="AC3440" s="15">
        <v>0</v>
      </c>
      <c r="AD3440" s="15"/>
      <c r="AE3440" s="15" t="s">
        <v>243</v>
      </c>
      <c r="AF3440" s="15" t="s">
        <v>25986</v>
      </c>
      <c r="AG3440" s="16">
        <v>1</v>
      </c>
      <c r="AH3440" s="15" t="s">
        <v>25987</v>
      </c>
      <c r="AI3440" s="15" t="s">
        <v>78</v>
      </c>
      <c r="AJ3440" s="15">
        <v>760.469238281</v>
      </c>
      <c r="AK3440" s="15">
        <v>256.54414527699998</v>
      </c>
      <c r="AL3440" s="15">
        <v>3108018.07436</v>
      </c>
      <c r="AM3440" s="15">
        <v>1416143.5514</v>
      </c>
      <c r="AN3440" s="19">
        <v>0</v>
      </c>
      <c r="AO3440" s="19">
        <v>0</v>
      </c>
      <c r="AP3440" s="19">
        <v>1500</v>
      </c>
      <c r="AQ3440" s="19">
        <v>0</v>
      </c>
      <c r="AR3440" s="34">
        <v>1500</v>
      </c>
      <c r="AS3440" s="34">
        <v>0</v>
      </c>
      <c r="AT3440" s="34">
        <v>0</v>
      </c>
      <c r="AU3440" s="34">
        <v>0</v>
      </c>
      <c r="AV3440" s="34">
        <v>1500</v>
      </c>
      <c r="AW3440" s="35">
        <v>1500</v>
      </c>
      <c r="AX3440" s="34">
        <v>0</v>
      </c>
      <c r="AY3440" s="36">
        <v>2.0651000000000002</v>
      </c>
      <c r="AZ3440" s="36">
        <v>2.0651000000000002</v>
      </c>
      <c r="BA3440" s="22"/>
      <c r="BB3440" s="19">
        <v>45</v>
      </c>
      <c r="BC3440" s="34">
        <v>0</v>
      </c>
      <c r="BD3440" s="34">
        <v>0</v>
      </c>
      <c r="BE3440" s="38">
        <v>3.4819999999999997E-2</v>
      </c>
      <c r="BF3440" s="38">
        <v>3.4819999999999997E-2</v>
      </c>
      <c r="BG3440" s="34">
        <v>0</v>
      </c>
      <c r="BH3440" s="34">
        <v>0</v>
      </c>
      <c r="BI3440" s="34">
        <v>0</v>
      </c>
      <c r="BJ3440" s="34">
        <v>0</v>
      </c>
      <c r="BK3440" s="34">
        <v>0</v>
      </c>
      <c r="BL3440" s="34">
        <v>0</v>
      </c>
      <c r="BM3440" s="34">
        <v>0</v>
      </c>
      <c r="BN3440" s="39">
        <v>0</v>
      </c>
      <c r="BO3440" s="39">
        <v>0</v>
      </c>
      <c r="BP3440" s="39">
        <v>0</v>
      </c>
    </row>
    <row r="3441" spans="1:68" s="25" customFormat="1" ht="14.25" x14ac:dyDescent="0.2">
      <c r="A3441" s="14">
        <v>2499</v>
      </c>
      <c r="B3441" s="40"/>
      <c r="C3441" s="15" t="s">
        <v>25988</v>
      </c>
      <c r="D3441" s="16">
        <v>15767</v>
      </c>
      <c r="E3441" s="15" t="s">
        <v>25989</v>
      </c>
      <c r="F3441" s="15" t="s">
        <v>25988</v>
      </c>
      <c r="G3441" s="17" t="s">
        <v>25990</v>
      </c>
      <c r="H3441" s="17" t="s">
        <v>25991</v>
      </c>
      <c r="I3441" s="17" t="s">
        <v>86</v>
      </c>
      <c r="J3441" s="15" t="s">
        <v>25992</v>
      </c>
      <c r="K3441" s="15" t="s">
        <v>2133</v>
      </c>
      <c r="L3441" s="18" t="s">
        <v>25976</v>
      </c>
      <c r="M3441" s="15" t="s">
        <v>24440</v>
      </c>
      <c r="N3441" s="15" t="s">
        <v>24441</v>
      </c>
      <c r="O3441" s="16">
        <v>511</v>
      </c>
      <c r="P3441" s="15" t="s">
        <v>569</v>
      </c>
      <c r="Q3441" s="15">
        <v>21500</v>
      </c>
      <c r="R3441" s="15">
        <v>81500</v>
      </c>
      <c r="S3441" s="15">
        <v>103000</v>
      </c>
      <c r="T3441" s="15">
        <v>0.23</v>
      </c>
      <c r="U3441" s="15" t="s">
        <v>18717</v>
      </c>
      <c r="V3441" s="15" t="s">
        <v>76</v>
      </c>
      <c r="W3441" s="16">
        <v>1</v>
      </c>
      <c r="X3441" s="16">
        <v>0</v>
      </c>
      <c r="Y3441" s="15">
        <v>12645</v>
      </c>
      <c r="Z3441" s="15">
        <v>0.28999999999999998</v>
      </c>
      <c r="AA3441" s="15" t="s">
        <v>78</v>
      </c>
      <c r="AB3441" s="15" t="s">
        <v>78</v>
      </c>
      <c r="AC3441" s="15">
        <v>0</v>
      </c>
      <c r="AD3441" s="15"/>
      <c r="AE3441" s="15" t="s">
        <v>1555</v>
      </c>
      <c r="AF3441" s="15" t="s">
        <v>354</v>
      </c>
      <c r="AG3441" s="16">
        <v>1</v>
      </c>
      <c r="AH3441" s="15" t="s">
        <v>25977</v>
      </c>
      <c r="AI3441" s="15" t="s">
        <v>78</v>
      </c>
      <c r="AJ3441" s="15">
        <v>12644.9018555</v>
      </c>
      <c r="AK3441" s="15">
        <v>500.07573839899999</v>
      </c>
      <c r="AL3441" s="15">
        <v>3108106.9540499998</v>
      </c>
      <c r="AM3441" s="15">
        <v>1416150.49021</v>
      </c>
      <c r="AN3441" s="19">
        <v>21500</v>
      </c>
      <c r="AO3441" s="19">
        <v>80600</v>
      </c>
      <c r="AP3441" s="19">
        <v>0</v>
      </c>
      <c r="AQ3441" s="19">
        <v>0</v>
      </c>
      <c r="AR3441" s="34">
        <v>102100</v>
      </c>
      <c r="AS3441" s="34">
        <v>45000</v>
      </c>
      <c r="AT3441" s="34">
        <v>3000</v>
      </c>
      <c r="AU3441" s="34">
        <v>19985</v>
      </c>
      <c r="AV3441" s="34">
        <v>0</v>
      </c>
      <c r="AW3441" s="35">
        <v>67985</v>
      </c>
      <c r="AX3441" s="34">
        <v>34115</v>
      </c>
      <c r="AY3441" s="36">
        <v>1.3258000000000001</v>
      </c>
      <c r="AZ3441" s="36">
        <v>2.0265</v>
      </c>
      <c r="BA3441" s="22"/>
      <c r="BB3441" s="19">
        <v>1021</v>
      </c>
      <c r="BC3441" s="34">
        <v>452.29667000000001</v>
      </c>
      <c r="BD3441" s="34">
        <v>691.34047499999997</v>
      </c>
      <c r="BE3441" s="38">
        <v>3.4819999999999997E-2</v>
      </c>
      <c r="BF3441" s="38">
        <v>3.4819999999999997E-2</v>
      </c>
      <c r="BG3441" s="34">
        <v>24.530998679299998</v>
      </c>
      <c r="BH3441" s="34">
        <v>24.530998679299998</v>
      </c>
      <c r="BI3441" s="34">
        <v>427.76567132069999</v>
      </c>
      <c r="BJ3441" s="34">
        <v>666.80947632070001</v>
      </c>
      <c r="BK3441" s="34">
        <v>0</v>
      </c>
      <c r="BL3441" s="34">
        <v>0</v>
      </c>
      <c r="BM3441" s="34">
        <v>0</v>
      </c>
      <c r="BN3441" s="39">
        <v>427.76567132069999</v>
      </c>
      <c r="BO3441" s="39">
        <v>666.80947632070001</v>
      </c>
      <c r="BP3441" s="39">
        <v>239.04380500000002</v>
      </c>
    </row>
    <row r="3442" spans="1:68" s="25" customFormat="1" ht="14.25" x14ac:dyDescent="0.2">
      <c r="A3442" s="14">
        <v>2500</v>
      </c>
      <c r="B3442" s="40"/>
      <c r="C3442" s="15"/>
      <c r="D3442" s="16">
        <v>4368</v>
      </c>
      <c r="E3442" s="15" t="s">
        <v>25993</v>
      </c>
      <c r="F3442" s="15" t="s">
        <v>25994</v>
      </c>
      <c r="G3442" s="17" t="s">
        <v>25995</v>
      </c>
      <c r="H3442" s="17" t="s">
        <v>25996</v>
      </c>
      <c r="I3442" s="17" t="s">
        <v>250</v>
      </c>
      <c r="J3442" s="15" t="s">
        <v>25997</v>
      </c>
      <c r="K3442" s="15" t="s">
        <v>25998</v>
      </c>
      <c r="L3442" s="18" t="s">
        <v>25999</v>
      </c>
      <c r="M3442" s="15" t="s">
        <v>26000</v>
      </c>
      <c r="N3442" s="15" t="s">
        <v>26001</v>
      </c>
      <c r="O3442" s="16">
        <v>640</v>
      </c>
      <c r="P3442" s="15" t="s">
        <v>1042</v>
      </c>
      <c r="Q3442" s="15">
        <v>0</v>
      </c>
      <c r="R3442" s="15">
        <v>0</v>
      </c>
      <c r="S3442" s="15">
        <v>0</v>
      </c>
      <c r="T3442" s="15">
        <v>0</v>
      </c>
      <c r="U3442" s="15" t="s">
        <v>18717</v>
      </c>
      <c r="V3442" s="15" t="s">
        <v>76</v>
      </c>
      <c r="W3442" s="16">
        <v>1</v>
      </c>
      <c r="X3442" s="16">
        <v>1</v>
      </c>
      <c r="Y3442" s="15">
        <v>311479</v>
      </c>
      <c r="Z3442" s="15">
        <v>7.1509999999999998</v>
      </c>
      <c r="AA3442" s="15" t="s">
        <v>78</v>
      </c>
      <c r="AB3442" s="15" t="s">
        <v>78</v>
      </c>
      <c r="AC3442" s="15">
        <v>0</v>
      </c>
      <c r="AD3442" s="26">
        <v>41498</v>
      </c>
      <c r="AE3442" s="15" t="s">
        <v>78</v>
      </c>
      <c r="AF3442" s="15" t="s">
        <v>78</v>
      </c>
      <c r="AG3442" s="16">
        <v>1</v>
      </c>
      <c r="AH3442" s="15" t="s">
        <v>26002</v>
      </c>
      <c r="AI3442" s="15" t="s">
        <v>78</v>
      </c>
      <c r="AJ3442" s="15">
        <v>311478.55688500003</v>
      </c>
      <c r="AK3442" s="15">
        <v>5573.9294939000001</v>
      </c>
      <c r="AL3442" s="15">
        <v>3108156.8782100002</v>
      </c>
      <c r="AM3442" s="15">
        <v>1415107.9310000001</v>
      </c>
      <c r="AN3442" s="19">
        <v>0</v>
      </c>
      <c r="AO3442" s="19">
        <v>0</v>
      </c>
      <c r="AP3442" s="19">
        <v>0</v>
      </c>
      <c r="AQ3442" s="19">
        <v>0</v>
      </c>
      <c r="AR3442" s="34">
        <v>0</v>
      </c>
      <c r="AS3442" s="34">
        <v>0</v>
      </c>
      <c r="AT3442" s="34">
        <v>0</v>
      </c>
      <c r="AU3442" s="34">
        <v>0</v>
      </c>
      <c r="AV3442" s="34">
        <v>0</v>
      </c>
      <c r="AW3442" s="35">
        <v>0</v>
      </c>
      <c r="AX3442" s="34">
        <v>0</v>
      </c>
      <c r="AY3442" s="36">
        <v>2.0651000000000002</v>
      </c>
      <c r="AZ3442" s="36">
        <v>2.0651000000000002</v>
      </c>
      <c r="BA3442" s="22"/>
      <c r="BB3442" s="19">
        <v>0</v>
      </c>
      <c r="BC3442" s="34">
        <v>0</v>
      </c>
      <c r="BD3442" s="34">
        <v>0</v>
      </c>
      <c r="BE3442" s="38">
        <v>3.4819999999999997E-2</v>
      </c>
      <c r="BF3442" s="38">
        <v>3.4819999999999997E-2</v>
      </c>
      <c r="BG3442" s="34">
        <v>0</v>
      </c>
      <c r="BH3442" s="34">
        <v>0</v>
      </c>
      <c r="BI3442" s="34">
        <v>0</v>
      </c>
      <c r="BJ3442" s="34">
        <v>0</v>
      </c>
      <c r="BK3442" s="34">
        <v>0</v>
      </c>
      <c r="BL3442" s="34">
        <v>0</v>
      </c>
      <c r="BM3442" s="34">
        <v>0</v>
      </c>
      <c r="BN3442" s="39">
        <v>0</v>
      </c>
      <c r="BO3442" s="39">
        <v>0</v>
      </c>
      <c r="BP3442" s="39">
        <v>0</v>
      </c>
    </row>
    <row r="3443" spans="1:68" s="25" customFormat="1" ht="14.25" x14ac:dyDescent="0.2">
      <c r="A3443" s="14">
        <v>2501</v>
      </c>
      <c r="B3443" s="40"/>
      <c r="C3443" s="15"/>
      <c r="D3443" s="16">
        <v>32931</v>
      </c>
      <c r="E3443" s="15" t="s">
        <v>26003</v>
      </c>
      <c r="F3443" s="15" t="s">
        <v>26004</v>
      </c>
      <c r="G3443" s="17" t="s">
        <v>26005</v>
      </c>
      <c r="H3443" s="17" t="s">
        <v>26006</v>
      </c>
      <c r="I3443" s="17" t="s">
        <v>88</v>
      </c>
      <c r="J3443" s="15" t="s">
        <v>26006</v>
      </c>
      <c r="K3443" s="15" t="s">
        <v>6947</v>
      </c>
      <c r="L3443" s="18" t="s">
        <v>26007</v>
      </c>
      <c r="M3443" s="15" t="s">
        <v>24440</v>
      </c>
      <c r="N3443" s="15" t="s">
        <v>24441</v>
      </c>
      <c r="O3443" s="16">
        <v>501</v>
      </c>
      <c r="P3443" s="15" t="s">
        <v>405</v>
      </c>
      <c r="Q3443" s="15">
        <v>2300</v>
      </c>
      <c r="R3443" s="15">
        <v>0</v>
      </c>
      <c r="S3443" s="15">
        <v>2300</v>
      </c>
      <c r="T3443" s="15">
        <v>0.5</v>
      </c>
      <c r="U3443" s="15" t="s">
        <v>18717</v>
      </c>
      <c r="V3443" s="15" t="s">
        <v>76</v>
      </c>
      <c r="W3443" s="16">
        <v>0</v>
      </c>
      <c r="X3443" s="16">
        <v>0</v>
      </c>
      <c r="Y3443" s="15">
        <v>16559</v>
      </c>
      <c r="Z3443" s="15">
        <v>0.38</v>
      </c>
      <c r="AA3443" s="15" t="s">
        <v>78</v>
      </c>
      <c r="AB3443" s="15" t="s">
        <v>78</v>
      </c>
      <c r="AC3443" s="15">
        <v>0</v>
      </c>
      <c r="AD3443" s="15"/>
      <c r="AE3443" s="15" t="s">
        <v>78</v>
      </c>
      <c r="AF3443" s="15" t="s">
        <v>78</v>
      </c>
      <c r="AG3443" s="16">
        <v>1</v>
      </c>
      <c r="AH3443" s="15" t="s">
        <v>26008</v>
      </c>
      <c r="AI3443" s="15" t="s">
        <v>78</v>
      </c>
      <c r="AJ3443" s="15">
        <v>16558.5029297</v>
      </c>
      <c r="AK3443" s="15">
        <v>520.98326054100005</v>
      </c>
      <c r="AL3443" s="15">
        <v>3108088.73526</v>
      </c>
      <c r="AM3443" s="15">
        <v>1416246.2648400001</v>
      </c>
      <c r="AN3443" s="19">
        <v>0</v>
      </c>
      <c r="AO3443" s="19">
        <v>0</v>
      </c>
      <c r="AP3443" s="19">
        <v>2300</v>
      </c>
      <c r="AQ3443" s="19">
        <v>0</v>
      </c>
      <c r="AR3443" s="34">
        <v>2300</v>
      </c>
      <c r="AS3443" s="34">
        <v>0</v>
      </c>
      <c r="AT3443" s="34">
        <v>0</v>
      </c>
      <c r="AU3443" s="34">
        <v>0</v>
      </c>
      <c r="AV3443" s="34">
        <v>0</v>
      </c>
      <c r="AW3443" s="35">
        <v>0</v>
      </c>
      <c r="AX3443" s="34">
        <v>2300</v>
      </c>
      <c r="AY3443" s="36">
        <v>1.3258000000000001</v>
      </c>
      <c r="AZ3443" s="36">
        <v>2.0265</v>
      </c>
      <c r="BA3443" s="22"/>
      <c r="BB3443" s="19">
        <v>69</v>
      </c>
      <c r="BC3443" s="34">
        <v>30.493400000000001</v>
      </c>
      <c r="BD3443" s="34">
        <v>46.609499999999997</v>
      </c>
      <c r="BE3443" s="38">
        <v>3.4819999999999997E-2</v>
      </c>
      <c r="BF3443" s="38">
        <v>3.4819999999999997E-2</v>
      </c>
      <c r="BG3443" s="34">
        <v>0</v>
      </c>
      <c r="BH3443" s="34">
        <v>0</v>
      </c>
      <c r="BI3443" s="34">
        <v>30.493400000000001</v>
      </c>
      <c r="BJ3443" s="34">
        <v>46.609499999999997</v>
      </c>
      <c r="BK3443" s="34">
        <v>0</v>
      </c>
      <c r="BL3443" s="34">
        <v>0</v>
      </c>
      <c r="BM3443" s="34">
        <v>0</v>
      </c>
      <c r="BN3443" s="39">
        <v>30.493400000000001</v>
      </c>
      <c r="BO3443" s="39">
        <v>46.609499999999997</v>
      </c>
      <c r="BP3443" s="39">
        <v>16.116099999999996</v>
      </c>
    </row>
    <row r="3444" spans="1:68" s="25" customFormat="1" ht="14.25" x14ac:dyDescent="0.2">
      <c r="A3444" s="14">
        <v>2502</v>
      </c>
      <c r="B3444" s="40"/>
      <c r="C3444" s="15"/>
      <c r="D3444" s="16">
        <v>4953</v>
      </c>
      <c r="E3444" s="15" t="s">
        <v>26009</v>
      </c>
      <c r="F3444" s="15" t="s">
        <v>26010</v>
      </c>
      <c r="G3444" s="17" t="s">
        <v>26011</v>
      </c>
      <c r="H3444" s="17" t="s">
        <v>26012</v>
      </c>
      <c r="I3444" s="17" t="s">
        <v>86</v>
      </c>
      <c r="J3444" s="15" t="s">
        <v>26013</v>
      </c>
      <c r="K3444" s="15" t="s">
        <v>5542</v>
      </c>
      <c r="L3444" s="18" t="s">
        <v>26007</v>
      </c>
      <c r="M3444" s="15" t="s">
        <v>24440</v>
      </c>
      <c r="N3444" s="15" t="s">
        <v>24441</v>
      </c>
      <c r="O3444" s="16">
        <v>501</v>
      </c>
      <c r="P3444" s="15" t="s">
        <v>405</v>
      </c>
      <c r="Q3444" s="15">
        <v>2300</v>
      </c>
      <c r="R3444" s="15">
        <v>0</v>
      </c>
      <c r="S3444" s="15">
        <v>2300</v>
      </c>
      <c r="T3444" s="15">
        <v>0.5</v>
      </c>
      <c r="U3444" s="15" t="s">
        <v>18717</v>
      </c>
      <c r="V3444" s="15" t="s">
        <v>76</v>
      </c>
      <c r="W3444" s="16">
        <v>0</v>
      </c>
      <c r="X3444" s="16">
        <v>0</v>
      </c>
      <c r="Y3444" s="15">
        <v>11590</v>
      </c>
      <c r="Z3444" s="15">
        <v>0.26600000000000001</v>
      </c>
      <c r="AA3444" s="15" t="s">
        <v>78</v>
      </c>
      <c r="AB3444" s="15" t="s">
        <v>78</v>
      </c>
      <c r="AC3444" s="15">
        <v>0</v>
      </c>
      <c r="AD3444" s="15"/>
      <c r="AE3444" s="15" t="s">
        <v>78</v>
      </c>
      <c r="AF3444" s="15" t="s">
        <v>78</v>
      </c>
      <c r="AG3444" s="16">
        <v>1</v>
      </c>
      <c r="AH3444" s="15" t="s">
        <v>26008</v>
      </c>
      <c r="AI3444" s="15" t="s">
        <v>78</v>
      </c>
      <c r="AJ3444" s="15">
        <v>11590.0761719</v>
      </c>
      <c r="AK3444" s="15">
        <v>445.72789876399997</v>
      </c>
      <c r="AL3444" s="15">
        <v>3107954.21245</v>
      </c>
      <c r="AM3444" s="15">
        <v>1416252.23373</v>
      </c>
      <c r="AN3444" s="19">
        <v>0</v>
      </c>
      <c r="AO3444" s="19">
        <v>0</v>
      </c>
      <c r="AP3444" s="19">
        <v>2300</v>
      </c>
      <c r="AQ3444" s="19">
        <v>0</v>
      </c>
      <c r="AR3444" s="34">
        <v>2300</v>
      </c>
      <c r="AS3444" s="34">
        <v>0</v>
      </c>
      <c r="AT3444" s="34">
        <v>0</v>
      </c>
      <c r="AU3444" s="34">
        <v>0</v>
      </c>
      <c r="AV3444" s="34">
        <v>0</v>
      </c>
      <c r="AW3444" s="35">
        <v>0</v>
      </c>
      <c r="AX3444" s="34">
        <v>2300</v>
      </c>
      <c r="AY3444" s="36">
        <v>1.3258000000000001</v>
      </c>
      <c r="AZ3444" s="36">
        <v>2.0265</v>
      </c>
      <c r="BA3444" s="22"/>
      <c r="BB3444" s="19">
        <v>47.497300000000003</v>
      </c>
      <c r="BC3444" s="34">
        <v>30.493400000000001</v>
      </c>
      <c r="BD3444" s="34">
        <v>46.609499999999997</v>
      </c>
      <c r="BE3444" s="38">
        <v>3.4819999999999997E-2</v>
      </c>
      <c r="BF3444" s="38">
        <v>3.4819999999999997E-2</v>
      </c>
      <c r="BG3444" s="34">
        <v>0</v>
      </c>
      <c r="BH3444" s="34">
        <v>0</v>
      </c>
      <c r="BI3444" s="34">
        <v>30.493400000000001</v>
      </c>
      <c r="BJ3444" s="34">
        <v>46.609499999999997</v>
      </c>
      <c r="BK3444" s="34">
        <v>0</v>
      </c>
      <c r="BL3444" s="34">
        <v>0</v>
      </c>
      <c r="BM3444" s="34">
        <v>0</v>
      </c>
      <c r="BN3444" s="39">
        <v>30.493400000000001</v>
      </c>
      <c r="BO3444" s="39">
        <v>46.609499999999997</v>
      </c>
      <c r="BP3444" s="39">
        <v>16.116099999999996</v>
      </c>
    </row>
    <row r="3445" spans="1:68" s="25" customFormat="1" ht="14.25" x14ac:dyDescent="0.2">
      <c r="A3445" s="14">
        <v>2503</v>
      </c>
      <c r="B3445" s="40"/>
      <c r="C3445" s="15" t="s">
        <v>417</v>
      </c>
      <c r="D3445" s="16">
        <v>24638</v>
      </c>
      <c r="E3445" s="15" t="s">
        <v>26014</v>
      </c>
      <c r="F3445" s="15" t="s">
        <v>26015</v>
      </c>
      <c r="G3445" s="17" t="s">
        <v>26016</v>
      </c>
      <c r="H3445" s="17" t="s">
        <v>26017</v>
      </c>
      <c r="I3445" s="17" t="s">
        <v>86</v>
      </c>
      <c r="J3445" s="15" t="s">
        <v>26018</v>
      </c>
      <c r="K3445" s="15" t="s">
        <v>86</v>
      </c>
      <c r="L3445" s="18" t="s">
        <v>26019</v>
      </c>
      <c r="M3445" s="15" t="s">
        <v>24440</v>
      </c>
      <c r="N3445" s="15" t="s">
        <v>24441</v>
      </c>
      <c r="O3445" s="16">
        <v>599</v>
      </c>
      <c r="P3445" s="15" t="s">
        <v>1064</v>
      </c>
      <c r="Q3445" s="15">
        <v>1200</v>
      </c>
      <c r="R3445" s="15">
        <v>17500</v>
      </c>
      <c r="S3445" s="15">
        <v>18700</v>
      </c>
      <c r="T3445" s="15">
        <v>0.27</v>
      </c>
      <c r="U3445" s="15" t="s">
        <v>18717</v>
      </c>
      <c r="V3445" s="15" t="s">
        <v>76</v>
      </c>
      <c r="W3445" s="16">
        <v>1</v>
      </c>
      <c r="X3445" s="16">
        <v>1</v>
      </c>
      <c r="Y3445" s="15">
        <v>10938</v>
      </c>
      <c r="Z3445" s="15">
        <v>0.251</v>
      </c>
      <c r="AA3445" s="15" t="s">
        <v>78</v>
      </c>
      <c r="AB3445" s="15" t="s">
        <v>78</v>
      </c>
      <c r="AC3445" s="15">
        <v>105000</v>
      </c>
      <c r="AD3445" s="26">
        <v>42536</v>
      </c>
      <c r="AE3445" s="15" t="s">
        <v>78</v>
      </c>
      <c r="AF3445" s="15" t="s">
        <v>78</v>
      </c>
      <c r="AG3445" s="16">
        <v>1</v>
      </c>
      <c r="AH3445" s="15" t="s">
        <v>26020</v>
      </c>
      <c r="AI3445" s="15" t="s">
        <v>78</v>
      </c>
      <c r="AJ3445" s="15">
        <v>10937.5556641</v>
      </c>
      <c r="AK3445" s="15">
        <v>558.96260216200005</v>
      </c>
      <c r="AL3445" s="15">
        <v>3107775.5599600002</v>
      </c>
      <c r="AM3445" s="15">
        <v>1416245.41023</v>
      </c>
      <c r="AN3445" s="19">
        <v>0</v>
      </c>
      <c r="AO3445" s="19">
        <v>0</v>
      </c>
      <c r="AP3445" s="19">
        <v>1200</v>
      </c>
      <c r="AQ3445" s="19">
        <v>19300</v>
      </c>
      <c r="AR3445" s="34">
        <v>20500</v>
      </c>
      <c r="AS3445" s="34">
        <v>0</v>
      </c>
      <c r="AT3445" s="34">
        <v>0</v>
      </c>
      <c r="AU3445" s="34">
        <v>0</v>
      </c>
      <c r="AV3445" s="34">
        <v>0</v>
      </c>
      <c r="AW3445" s="35">
        <v>0</v>
      </c>
      <c r="AX3445" s="34">
        <v>20500</v>
      </c>
      <c r="AY3445" s="36">
        <v>1.3258000000000001</v>
      </c>
      <c r="AZ3445" s="36">
        <v>2.0265</v>
      </c>
      <c r="BA3445" s="22"/>
      <c r="BB3445" s="19">
        <v>615</v>
      </c>
      <c r="BC3445" s="34">
        <v>271.78900000000004</v>
      </c>
      <c r="BD3445" s="34">
        <v>415.4325</v>
      </c>
      <c r="BE3445" s="38">
        <v>3.4819999999999997E-2</v>
      </c>
      <c r="BF3445" s="38">
        <v>3.4819999999999997E-2</v>
      </c>
      <c r="BG3445" s="34">
        <v>0</v>
      </c>
      <c r="BH3445" s="34">
        <v>0</v>
      </c>
      <c r="BI3445" s="34">
        <v>271.78900000000004</v>
      </c>
      <c r="BJ3445" s="34">
        <v>415.4325</v>
      </c>
      <c r="BK3445" s="34">
        <v>0</v>
      </c>
      <c r="BL3445" s="34">
        <v>0</v>
      </c>
      <c r="BM3445" s="34">
        <v>0</v>
      </c>
      <c r="BN3445" s="39">
        <v>271.78900000000004</v>
      </c>
      <c r="BO3445" s="39">
        <v>415.4325</v>
      </c>
      <c r="BP3445" s="39">
        <v>143.64349999999996</v>
      </c>
    </row>
    <row r="3446" spans="1:68" s="25" customFormat="1" ht="14.25" x14ac:dyDescent="0.2">
      <c r="A3446" s="14">
        <v>2504</v>
      </c>
      <c r="B3446" s="40"/>
      <c r="C3446" s="15"/>
      <c r="D3446" s="16">
        <v>8861</v>
      </c>
      <c r="E3446" s="15" t="s">
        <v>26021</v>
      </c>
      <c r="F3446" s="15" t="s">
        <v>26022</v>
      </c>
      <c r="G3446" s="17" t="s">
        <v>26023</v>
      </c>
      <c r="H3446" s="17" t="s">
        <v>26024</v>
      </c>
      <c r="I3446" s="17" t="s">
        <v>205</v>
      </c>
      <c r="J3446" s="15" t="s">
        <v>26025</v>
      </c>
      <c r="K3446" s="15" t="s">
        <v>5456</v>
      </c>
      <c r="L3446" s="18" t="s">
        <v>26026</v>
      </c>
      <c r="M3446" s="15" t="s">
        <v>24440</v>
      </c>
      <c r="N3446" s="15" t="s">
        <v>24441</v>
      </c>
      <c r="O3446" s="16">
        <v>511</v>
      </c>
      <c r="P3446" s="15" t="s">
        <v>569</v>
      </c>
      <c r="Q3446" s="15">
        <v>31800</v>
      </c>
      <c r="R3446" s="15">
        <v>73800</v>
      </c>
      <c r="S3446" s="15">
        <v>105600</v>
      </c>
      <c r="T3446" s="15">
        <v>0.45</v>
      </c>
      <c r="U3446" s="15" t="s">
        <v>18717</v>
      </c>
      <c r="V3446" s="15" t="s">
        <v>76</v>
      </c>
      <c r="W3446" s="16">
        <v>1</v>
      </c>
      <c r="X3446" s="16">
        <v>1</v>
      </c>
      <c r="Y3446" s="15">
        <v>18098</v>
      </c>
      <c r="Z3446" s="15">
        <v>0.41499999999999998</v>
      </c>
      <c r="AA3446" s="15" t="s">
        <v>78</v>
      </c>
      <c r="AB3446" s="15" t="s">
        <v>78</v>
      </c>
      <c r="AC3446" s="15">
        <v>0</v>
      </c>
      <c r="AD3446" s="26">
        <v>41684</v>
      </c>
      <c r="AE3446" s="15" t="s">
        <v>147</v>
      </c>
      <c r="AF3446" s="15" t="s">
        <v>26027</v>
      </c>
      <c r="AG3446" s="16">
        <v>1</v>
      </c>
      <c r="AH3446" s="15" t="s">
        <v>26028</v>
      </c>
      <c r="AI3446" s="15" t="s">
        <v>78</v>
      </c>
      <c r="AJ3446" s="15">
        <v>18097.9790039</v>
      </c>
      <c r="AK3446" s="15">
        <v>687.93619868999997</v>
      </c>
      <c r="AL3446" s="15">
        <v>3107507.2203000002</v>
      </c>
      <c r="AM3446" s="15">
        <v>1416266.91481</v>
      </c>
      <c r="AN3446" s="19">
        <v>31800</v>
      </c>
      <c r="AO3446" s="19">
        <v>74400</v>
      </c>
      <c r="AP3446" s="19">
        <v>0</v>
      </c>
      <c r="AQ3446" s="19">
        <v>0</v>
      </c>
      <c r="AR3446" s="34">
        <v>106200</v>
      </c>
      <c r="AS3446" s="34">
        <v>0</v>
      </c>
      <c r="AT3446" s="34">
        <v>0</v>
      </c>
      <c r="AU3446" s="34">
        <v>0</v>
      </c>
      <c r="AV3446" s="34">
        <v>0</v>
      </c>
      <c r="AW3446" s="35">
        <v>0</v>
      </c>
      <c r="AX3446" s="34">
        <v>106200</v>
      </c>
      <c r="AY3446" s="36">
        <v>1.3258000000000001</v>
      </c>
      <c r="AZ3446" s="36">
        <v>2.0265</v>
      </c>
      <c r="BA3446" s="22"/>
      <c r="BB3446" s="19">
        <v>2124</v>
      </c>
      <c r="BC3446" s="34">
        <v>1407.9996000000001</v>
      </c>
      <c r="BD3446" s="34">
        <v>2152.143</v>
      </c>
      <c r="BE3446" s="38">
        <v>3.4819999999999997E-2</v>
      </c>
      <c r="BF3446" s="38">
        <v>3.4819999999999997E-2</v>
      </c>
      <c r="BG3446" s="34">
        <v>0</v>
      </c>
      <c r="BH3446" s="34">
        <v>0</v>
      </c>
      <c r="BI3446" s="34">
        <v>1407.9996000000001</v>
      </c>
      <c r="BJ3446" s="34">
        <v>2152.143</v>
      </c>
      <c r="BK3446" s="34">
        <v>0</v>
      </c>
      <c r="BL3446" s="34">
        <v>69.136200000000372</v>
      </c>
      <c r="BM3446" s="34">
        <v>69.136200000000372</v>
      </c>
      <c r="BN3446" s="39">
        <v>1407.9996000000001</v>
      </c>
      <c r="BO3446" s="39">
        <v>2083.0067999999997</v>
      </c>
      <c r="BP3446" s="39">
        <v>675.00719999999956</v>
      </c>
    </row>
    <row r="3447" spans="1:68" s="25" customFormat="1" ht="14.25" x14ac:dyDescent="0.2">
      <c r="A3447" s="14">
        <v>2505</v>
      </c>
      <c r="B3447" s="40"/>
      <c r="C3447" s="15" t="s">
        <v>593</v>
      </c>
      <c r="D3447" s="16">
        <v>34967</v>
      </c>
      <c r="E3447" s="15" t="s">
        <v>26029</v>
      </c>
      <c r="F3447" s="15" t="s">
        <v>26030</v>
      </c>
      <c r="G3447" s="17" t="s">
        <v>26031</v>
      </c>
      <c r="H3447" s="17" t="s">
        <v>26032</v>
      </c>
      <c r="I3447" s="17" t="s">
        <v>86</v>
      </c>
      <c r="J3447" s="15" t="s">
        <v>26033</v>
      </c>
      <c r="K3447" s="15" t="s">
        <v>86</v>
      </c>
      <c r="L3447" s="18" t="s">
        <v>26034</v>
      </c>
      <c r="M3447" s="15" t="s">
        <v>18715</v>
      </c>
      <c r="N3447" s="15" t="s">
        <v>18716</v>
      </c>
      <c r="O3447" s="16">
        <v>499</v>
      </c>
      <c r="P3447" s="15" t="s">
        <v>2823</v>
      </c>
      <c r="Q3447" s="15">
        <v>36200</v>
      </c>
      <c r="R3447" s="15">
        <v>16500</v>
      </c>
      <c r="S3447" s="15">
        <v>52700</v>
      </c>
      <c r="T3447" s="15">
        <v>0.36199999999999999</v>
      </c>
      <c r="U3447" s="15" t="s">
        <v>18717</v>
      </c>
      <c r="V3447" s="15" t="s">
        <v>76</v>
      </c>
      <c r="W3447" s="16">
        <v>1</v>
      </c>
      <c r="X3447" s="16">
        <v>0</v>
      </c>
      <c r="Y3447" s="15">
        <v>10815</v>
      </c>
      <c r="Z3447" s="15">
        <v>0.248</v>
      </c>
      <c r="AA3447" s="15" t="s">
        <v>78</v>
      </c>
      <c r="AB3447" s="15" t="s">
        <v>78</v>
      </c>
      <c r="AC3447" s="15">
        <v>0</v>
      </c>
      <c r="AD3447" s="15"/>
      <c r="AE3447" s="15" t="s">
        <v>79</v>
      </c>
      <c r="AF3447" s="15" t="s">
        <v>26035</v>
      </c>
      <c r="AG3447" s="16">
        <v>1</v>
      </c>
      <c r="AH3447" s="15" t="s">
        <v>26036</v>
      </c>
      <c r="AI3447" s="15" t="s">
        <v>78</v>
      </c>
      <c r="AJ3447" s="15">
        <v>10814.6826172</v>
      </c>
      <c r="AK3447" s="15">
        <v>416.09694875299999</v>
      </c>
      <c r="AL3447" s="15">
        <v>3107441.3917800002</v>
      </c>
      <c r="AM3447" s="15">
        <v>1416373.4236999999</v>
      </c>
      <c r="AN3447" s="19">
        <v>0</v>
      </c>
      <c r="AO3447" s="19">
        <v>0</v>
      </c>
      <c r="AP3447" s="19">
        <v>36200</v>
      </c>
      <c r="AQ3447" s="19">
        <v>19800</v>
      </c>
      <c r="AR3447" s="34">
        <v>56000</v>
      </c>
      <c r="AS3447" s="34">
        <v>0</v>
      </c>
      <c r="AT3447" s="34">
        <v>0</v>
      </c>
      <c r="AU3447" s="34">
        <v>0</v>
      </c>
      <c r="AV3447" s="34">
        <v>0</v>
      </c>
      <c r="AW3447" s="35">
        <v>0</v>
      </c>
      <c r="AX3447" s="34">
        <v>56000</v>
      </c>
      <c r="AY3447" s="36">
        <v>1.3258000000000001</v>
      </c>
      <c r="AZ3447" s="36">
        <v>2.0265</v>
      </c>
      <c r="BA3447" s="22"/>
      <c r="BB3447" s="19">
        <v>1680</v>
      </c>
      <c r="BC3447" s="34">
        <v>742.44800000000009</v>
      </c>
      <c r="BD3447" s="34">
        <v>1134.8399999999999</v>
      </c>
      <c r="BE3447" s="38">
        <v>3.4819999999999997E-2</v>
      </c>
      <c r="BF3447" s="38">
        <v>3.4819999999999997E-2</v>
      </c>
      <c r="BG3447" s="34">
        <v>0</v>
      </c>
      <c r="BH3447" s="34">
        <v>0</v>
      </c>
      <c r="BI3447" s="34">
        <v>742.44800000000009</v>
      </c>
      <c r="BJ3447" s="34">
        <v>1134.8399999999999</v>
      </c>
      <c r="BK3447" s="34">
        <v>0</v>
      </c>
      <c r="BL3447" s="34">
        <v>0</v>
      </c>
      <c r="BM3447" s="34">
        <v>0</v>
      </c>
      <c r="BN3447" s="39">
        <v>742.44800000000009</v>
      </c>
      <c r="BO3447" s="39">
        <v>1134.8399999999999</v>
      </c>
      <c r="BP3447" s="39">
        <v>392.39199999999983</v>
      </c>
    </row>
    <row r="3448" spans="1:68" s="25" customFormat="1" ht="14.25" x14ac:dyDescent="0.2">
      <c r="A3448" s="14">
        <v>2506</v>
      </c>
      <c r="B3448" s="40"/>
      <c r="C3448" s="15" t="s">
        <v>26037</v>
      </c>
      <c r="D3448" s="16">
        <v>22305</v>
      </c>
      <c r="E3448" s="15" t="s">
        <v>26038</v>
      </c>
      <c r="F3448" s="15" t="s">
        <v>26037</v>
      </c>
      <c r="G3448" s="17" t="s">
        <v>26039</v>
      </c>
      <c r="H3448" s="17" t="s">
        <v>26040</v>
      </c>
      <c r="I3448" s="17" t="s">
        <v>86</v>
      </c>
      <c r="J3448" s="15" t="s">
        <v>26041</v>
      </c>
      <c r="K3448" s="15" t="s">
        <v>172</v>
      </c>
      <c r="L3448" s="18" t="s">
        <v>78</v>
      </c>
      <c r="M3448" s="15" t="s">
        <v>78</v>
      </c>
      <c r="N3448" s="15" t="s">
        <v>78</v>
      </c>
      <c r="O3448" s="16">
        <v>0</v>
      </c>
      <c r="P3448" s="15" t="s">
        <v>78</v>
      </c>
      <c r="Q3448" s="15">
        <v>0</v>
      </c>
      <c r="R3448" s="15">
        <v>0</v>
      </c>
      <c r="S3448" s="15">
        <v>0</v>
      </c>
      <c r="T3448" s="15">
        <v>0</v>
      </c>
      <c r="U3448" s="15" t="s">
        <v>18717</v>
      </c>
      <c r="V3448" s="15" t="s">
        <v>78</v>
      </c>
      <c r="W3448" s="16">
        <v>0</v>
      </c>
      <c r="X3448" s="16">
        <v>0</v>
      </c>
      <c r="Y3448" s="15">
        <v>95324</v>
      </c>
      <c r="Z3448" s="15">
        <v>2.1880000000000002</v>
      </c>
      <c r="AA3448" s="15" t="s">
        <v>78</v>
      </c>
      <c r="AB3448" s="15" t="s">
        <v>78</v>
      </c>
      <c r="AC3448" s="15">
        <v>0</v>
      </c>
      <c r="AD3448" s="15"/>
      <c r="AE3448" s="15" t="s">
        <v>78</v>
      </c>
      <c r="AF3448" s="15" t="s">
        <v>78</v>
      </c>
      <c r="AG3448" s="16">
        <v>0</v>
      </c>
      <c r="AH3448" s="15" t="s">
        <v>26042</v>
      </c>
      <c r="AI3448" s="15" t="s">
        <v>78</v>
      </c>
      <c r="AJ3448" s="15">
        <v>95323.834228499996</v>
      </c>
      <c r="AK3448" s="15">
        <v>4239.1758466600004</v>
      </c>
      <c r="AL3448" s="15">
        <v>3107221.22108</v>
      </c>
      <c r="AM3448" s="15">
        <v>1416148.1906600001</v>
      </c>
      <c r="AN3448" s="19">
        <v>0</v>
      </c>
      <c r="AO3448" s="19">
        <v>0</v>
      </c>
      <c r="AP3448" s="19">
        <v>0</v>
      </c>
      <c r="AQ3448" s="19">
        <v>0</v>
      </c>
      <c r="AR3448" s="34">
        <v>0</v>
      </c>
      <c r="AS3448" s="34">
        <v>0</v>
      </c>
      <c r="AT3448" s="34">
        <v>0</v>
      </c>
      <c r="AU3448" s="34">
        <v>0</v>
      </c>
      <c r="AV3448" s="34">
        <v>0</v>
      </c>
      <c r="AW3448" s="35">
        <v>0</v>
      </c>
      <c r="AX3448" s="34">
        <v>0</v>
      </c>
      <c r="AY3448" s="36">
        <v>1.3258000000000001</v>
      </c>
      <c r="AZ3448" s="36">
        <v>2.0265</v>
      </c>
      <c r="BA3448" s="22"/>
      <c r="BB3448" s="19">
        <v>0</v>
      </c>
      <c r="BC3448" s="34">
        <v>0</v>
      </c>
      <c r="BD3448" s="34">
        <v>0</v>
      </c>
      <c r="BE3448" s="38">
        <v>3.4819999999999997E-2</v>
      </c>
      <c r="BF3448" s="38">
        <v>3.4819999999999997E-2</v>
      </c>
      <c r="BG3448" s="34">
        <v>0</v>
      </c>
      <c r="BH3448" s="34">
        <v>0</v>
      </c>
      <c r="BI3448" s="34">
        <v>0</v>
      </c>
      <c r="BJ3448" s="34">
        <v>0</v>
      </c>
      <c r="BK3448" s="34">
        <v>0</v>
      </c>
      <c r="BL3448" s="34">
        <v>0</v>
      </c>
      <c r="BM3448" s="34">
        <v>0</v>
      </c>
      <c r="BN3448" s="39">
        <v>0</v>
      </c>
      <c r="BO3448" s="39">
        <v>0</v>
      </c>
      <c r="BP3448" s="39">
        <v>0</v>
      </c>
    </row>
    <row r="3449" spans="1:68" s="25" customFormat="1" ht="14.25" x14ac:dyDescent="0.2">
      <c r="A3449" s="14">
        <v>2507</v>
      </c>
      <c r="B3449" s="40"/>
      <c r="C3449" s="15" t="s">
        <v>26043</v>
      </c>
      <c r="D3449" s="16">
        <v>19818</v>
      </c>
      <c r="E3449" s="15" t="s">
        <v>26044</v>
      </c>
      <c r="F3449" s="15" t="s">
        <v>26043</v>
      </c>
      <c r="G3449" s="17" t="s">
        <v>26045</v>
      </c>
      <c r="H3449" s="17" t="s">
        <v>26046</v>
      </c>
      <c r="I3449" s="17" t="s">
        <v>86</v>
      </c>
      <c r="J3449" s="15" t="s">
        <v>26047</v>
      </c>
      <c r="K3449" s="15" t="s">
        <v>15714</v>
      </c>
      <c r="L3449" s="18" t="s">
        <v>26048</v>
      </c>
      <c r="M3449" s="15" t="s">
        <v>24440</v>
      </c>
      <c r="N3449" s="15" t="s">
        <v>24441</v>
      </c>
      <c r="O3449" s="16">
        <v>511</v>
      </c>
      <c r="P3449" s="15" t="s">
        <v>569</v>
      </c>
      <c r="Q3449" s="15">
        <v>44500</v>
      </c>
      <c r="R3449" s="15">
        <v>73100</v>
      </c>
      <c r="S3449" s="15">
        <v>117600</v>
      </c>
      <c r="T3449" s="15">
        <v>0.97</v>
      </c>
      <c r="U3449" s="15" t="s">
        <v>18717</v>
      </c>
      <c r="V3449" s="15" t="s">
        <v>76</v>
      </c>
      <c r="W3449" s="16">
        <v>1</v>
      </c>
      <c r="X3449" s="16">
        <v>1</v>
      </c>
      <c r="Y3449" s="15">
        <v>33053</v>
      </c>
      <c r="Z3449" s="15">
        <v>0.75900000000000001</v>
      </c>
      <c r="AA3449" s="15" t="s">
        <v>78</v>
      </c>
      <c r="AB3449" s="15" t="s">
        <v>78</v>
      </c>
      <c r="AC3449" s="15">
        <v>99500</v>
      </c>
      <c r="AD3449" s="26">
        <v>38541</v>
      </c>
      <c r="AE3449" s="15" t="s">
        <v>119</v>
      </c>
      <c r="AF3449" s="15" t="s">
        <v>119</v>
      </c>
      <c r="AG3449" s="16">
        <v>1</v>
      </c>
      <c r="AH3449" s="15" t="s">
        <v>26049</v>
      </c>
      <c r="AI3449" s="15" t="s">
        <v>78</v>
      </c>
      <c r="AJ3449" s="15">
        <v>33053.0708008</v>
      </c>
      <c r="AK3449" s="15">
        <v>769.70165884999994</v>
      </c>
      <c r="AL3449" s="15">
        <v>3107518.0720099998</v>
      </c>
      <c r="AM3449" s="15">
        <v>1416166.58718</v>
      </c>
      <c r="AN3449" s="19">
        <v>44500</v>
      </c>
      <c r="AO3449" s="19">
        <v>72400</v>
      </c>
      <c r="AP3449" s="19">
        <v>0</v>
      </c>
      <c r="AQ3449" s="19">
        <v>0</v>
      </c>
      <c r="AR3449" s="34">
        <v>116900</v>
      </c>
      <c r="AS3449" s="34">
        <v>45000</v>
      </c>
      <c r="AT3449" s="34">
        <v>0</v>
      </c>
      <c r="AU3449" s="34">
        <v>25165</v>
      </c>
      <c r="AV3449" s="34">
        <v>0</v>
      </c>
      <c r="AW3449" s="35">
        <v>70165</v>
      </c>
      <c r="AX3449" s="34">
        <v>46735</v>
      </c>
      <c r="AY3449" s="36">
        <v>1.3258000000000001</v>
      </c>
      <c r="AZ3449" s="36">
        <v>2.0265</v>
      </c>
      <c r="BA3449" s="22"/>
      <c r="BB3449" s="19">
        <v>1169</v>
      </c>
      <c r="BC3449" s="34">
        <v>619.61263000000008</v>
      </c>
      <c r="BD3449" s="34">
        <v>947.08477500000004</v>
      </c>
      <c r="BE3449" s="38">
        <v>3.4819999999999997E-2</v>
      </c>
      <c r="BF3449" s="38">
        <v>3.4819999999999997E-2</v>
      </c>
      <c r="BG3449" s="34">
        <v>33.605634567700001</v>
      </c>
      <c r="BH3449" s="34">
        <v>33.605634567700001</v>
      </c>
      <c r="BI3449" s="34">
        <v>586.00699543230007</v>
      </c>
      <c r="BJ3449" s="34">
        <v>913.47914043230003</v>
      </c>
      <c r="BK3449" s="34">
        <v>0</v>
      </c>
      <c r="BL3449" s="34">
        <v>0</v>
      </c>
      <c r="BM3449" s="34">
        <v>0</v>
      </c>
      <c r="BN3449" s="39">
        <v>586.00699543230007</v>
      </c>
      <c r="BO3449" s="39">
        <v>913.47914043230003</v>
      </c>
      <c r="BP3449" s="39">
        <v>327.47214499999995</v>
      </c>
    </row>
    <row r="3450" spans="1:68" s="25" customFormat="1" ht="14.25" x14ac:dyDescent="0.2">
      <c r="A3450" s="14">
        <v>2508</v>
      </c>
      <c r="B3450" s="40"/>
      <c r="C3450" s="15"/>
      <c r="D3450" s="16">
        <v>6106</v>
      </c>
      <c r="E3450" s="15" t="s">
        <v>26050</v>
      </c>
      <c r="F3450" s="15" t="s">
        <v>26051</v>
      </c>
      <c r="G3450" s="17" t="s">
        <v>26052</v>
      </c>
      <c r="H3450" s="17" t="s">
        <v>26053</v>
      </c>
      <c r="I3450" s="17" t="s">
        <v>86</v>
      </c>
      <c r="J3450" s="15" t="s">
        <v>1640</v>
      </c>
      <c r="K3450" s="15" t="s">
        <v>86</v>
      </c>
      <c r="L3450" s="18" t="s">
        <v>26054</v>
      </c>
      <c r="M3450" s="15" t="s">
        <v>24440</v>
      </c>
      <c r="N3450" s="15" t="s">
        <v>24441</v>
      </c>
      <c r="O3450" s="16">
        <v>511</v>
      </c>
      <c r="P3450" s="15" t="s">
        <v>569</v>
      </c>
      <c r="Q3450" s="15">
        <v>41800</v>
      </c>
      <c r="R3450" s="15">
        <v>51700</v>
      </c>
      <c r="S3450" s="15">
        <v>93500</v>
      </c>
      <c r="T3450" s="15">
        <v>0.72</v>
      </c>
      <c r="U3450" s="15" t="s">
        <v>18717</v>
      </c>
      <c r="V3450" s="15" t="s">
        <v>76</v>
      </c>
      <c r="W3450" s="16">
        <v>1</v>
      </c>
      <c r="X3450" s="16">
        <v>1</v>
      </c>
      <c r="Y3450" s="15">
        <v>13797</v>
      </c>
      <c r="Z3450" s="15">
        <v>0.317</v>
      </c>
      <c r="AA3450" s="15" t="s">
        <v>78</v>
      </c>
      <c r="AB3450" s="15" t="s">
        <v>78</v>
      </c>
      <c r="AC3450" s="15">
        <v>105000</v>
      </c>
      <c r="AD3450" s="26">
        <v>42536</v>
      </c>
      <c r="AE3450" s="15" t="s">
        <v>78</v>
      </c>
      <c r="AF3450" s="15" t="s">
        <v>78</v>
      </c>
      <c r="AG3450" s="16">
        <v>1</v>
      </c>
      <c r="AH3450" s="15" t="s">
        <v>26055</v>
      </c>
      <c r="AI3450" s="15" t="s">
        <v>78</v>
      </c>
      <c r="AJ3450" s="15">
        <v>13796.5390625</v>
      </c>
      <c r="AK3450" s="15">
        <v>470.38171653299997</v>
      </c>
      <c r="AL3450" s="15">
        <v>3107821.2598999999</v>
      </c>
      <c r="AM3450" s="15">
        <v>1416162.22055</v>
      </c>
      <c r="AN3450" s="19">
        <v>41800</v>
      </c>
      <c r="AO3450" s="19">
        <v>51200</v>
      </c>
      <c r="AP3450" s="19">
        <v>0</v>
      </c>
      <c r="AQ3450" s="19">
        <v>0</v>
      </c>
      <c r="AR3450" s="34">
        <v>93000</v>
      </c>
      <c r="AS3450" s="34">
        <v>0</v>
      </c>
      <c r="AT3450" s="34">
        <v>0</v>
      </c>
      <c r="AU3450" s="34">
        <v>0</v>
      </c>
      <c r="AV3450" s="34">
        <v>0</v>
      </c>
      <c r="AW3450" s="35">
        <v>0</v>
      </c>
      <c r="AX3450" s="34">
        <v>93000</v>
      </c>
      <c r="AY3450" s="36">
        <v>1.3258000000000001</v>
      </c>
      <c r="AZ3450" s="36">
        <v>2.0265</v>
      </c>
      <c r="BA3450" s="22"/>
      <c r="BB3450" s="19">
        <v>1860</v>
      </c>
      <c r="BC3450" s="34">
        <v>1232.9940000000001</v>
      </c>
      <c r="BD3450" s="34">
        <v>1884.645</v>
      </c>
      <c r="BE3450" s="38">
        <v>3.4819999999999997E-2</v>
      </c>
      <c r="BF3450" s="38">
        <v>3.4819999999999997E-2</v>
      </c>
      <c r="BG3450" s="34">
        <v>0</v>
      </c>
      <c r="BH3450" s="34">
        <v>0</v>
      </c>
      <c r="BI3450" s="34">
        <v>1232.9940000000001</v>
      </c>
      <c r="BJ3450" s="34">
        <v>1884.645</v>
      </c>
      <c r="BK3450" s="34">
        <v>0</v>
      </c>
      <c r="BL3450" s="34">
        <v>60.54300000000012</v>
      </c>
      <c r="BM3450" s="34">
        <v>60.54300000000012</v>
      </c>
      <c r="BN3450" s="39">
        <v>1232.9940000000001</v>
      </c>
      <c r="BO3450" s="39">
        <v>1824.1019999999999</v>
      </c>
      <c r="BP3450" s="39">
        <v>591.10799999999972</v>
      </c>
    </row>
    <row r="3451" spans="1:68" s="25" customFormat="1" ht="14.25" x14ac:dyDescent="0.2">
      <c r="A3451" s="14">
        <v>2509</v>
      </c>
      <c r="B3451" s="40"/>
      <c r="C3451" s="15"/>
      <c r="D3451" s="16">
        <v>1193</v>
      </c>
      <c r="E3451" s="15" t="s">
        <v>26056</v>
      </c>
      <c r="F3451" s="15" t="s">
        <v>26057</v>
      </c>
      <c r="G3451" s="17" t="s">
        <v>26052</v>
      </c>
      <c r="H3451" s="17" t="s">
        <v>26053</v>
      </c>
      <c r="I3451" s="17" t="s">
        <v>86</v>
      </c>
      <c r="J3451" s="15" t="s">
        <v>26058</v>
      </c>
      <c r="K3451" s="15" t="s">
        <v>1635</v>
      </c>
      <c r="L3451" s="18" t="s">
        <v>26054</v>
      </c>
      <c r="M3451" s="15" t="s">
        <v>24440</v>
      </c>
      <c r="N3451" s="15" t="s">
        <v>24441</v>
      </c>
      <c r="O3451" s="16">
        <v>511</v>
      </c>
      <c r="P3451" s="15" t="s">
        <v>569</v>
      </c>
      <c r="Q3451" s="15">
        <v>41800</v>
      </c>
      <c r="R3451" s="15">
        <v>51700</v>
      </c>
      <c r="S3451" s="15">
        <v>93500</v>
      </c>
      <c r="T3451" s="15">
        <v>0.72</v>
      </c>
      <c r="U3451" s="15" t="s">
        <v>18717</v>
      </c>
      <c r="V3451" s="15" t="s">
        <v>76</v>
      </c>
      <c r="W3451" s="16">
        <v>1</v>
      </c>
      <c r="X3451" s="16">
        <v>1</v>
      </c>
      <c r="Y3451" s="15">
        <v>13865</v>
      </c>
      <c r="Z3451" s="15">
        <v>0.318</v>
      </c>
      <c r="AA3451" s="15" t="s">
        <v>78</v>
      </c>
      <c r="AB3451" s="15" t="s">
        <v>78</v>
      </c>
      <c r="AC3451" s="15">
        <v>105000</v>
      </c>
      <c r="AD3451" s="26">
        <v>42536</v>
      </c>
      <c r="AE3451" s="15" t="s">
        <v>78</v>
      </c>
      <c r="AF3451" s="15" t="s">
        <v>78</v>
      </c>
      <c r="AG3451" s="16">
        <v>1</v>
      </c>
      <c r="AH3451" s="15" t="s">
        <v>26055</v>
      </c>
      <c r="AI3451" s="15" t="s">
        <v>78</v>
      </c>
      <c r="AJ3451" s="15">
        <v>13865.3383789</v>
      </c>
      <c r="AK3451" s="15">
        <v>471.46777304199998</v>
      </c>
      <c r="AL3451" s="15">
        <v>3107704.0585099999</v>
      </c>
      <c r="AM3451" s="15">
        <v>1416164.9657600001</v>
      </c>
      <c r="AN3451" s="19">
        <v>41800</v>
      </c>
      <c r="AO3451" s="19">
        <v>51200</v>
      </c>
      <c r="AP3451" s="19">
        <v>0</v>
      </c>
      <c r="AQ3451" s="19">
        <v>0</v>
      </c>
      <c r="AR3451" s="34">
        <v>93000</v>
      </c>
      <c r="AS3451" s="34">
        <v>0</v>
      </c>
      <c r="AT3451" s="34">
        <v>0</v>
      </c>
      <c r="AU3451" s="34">
        <v>0</v>
      </c>
      <c r="AV3451" s="34">
        <v>0</v>
      </c>
      <c r="AW3451" s="35">
        <v>0</v>
      </c>
      <c r="AX3451" s="34">
        <v>93000</v>
      </c>
      <c r="AY3451" s="36">
        <v>1.3258000000000001</v>
      </c>
      <c r="AZ3451" s="36">
        <v>2.0265</v>
      </c>
      <c r="BA3451" s="22"/>
      <c r="BB3451" s="19">
        <v>1860</v>
      </c>
      <c r="BC3451" s="34">
        <v>1232.9940000000001</v>
      </c>
      <c r="BD3451" s="34">
        <v>1884.645</v>
      </c>
      <c r="BE3451" s="38">
        <v>3.4819999999999997E-2</v>
      </c>
      <c r="BF3451" s="38">
        <v>3.4819999999999997E-2</v>
      </c>
      <c r="BG3451" s="34">
        <v>0</v>
      </c>
      <c r="BH3451" s="34">
        <v>0</v>
      </c>
      <c r="BI3451" s="34">
        <v>1232.9940000000001</v>
      </c>
      <c r="BJ3451" s="34">
        <v>1884.645</v>
      </c>
      <c r="BK3451" s="34">
        <v>0</v>
      </c>
      <c r="BL3451" s="34">
        <v>60.54300000000012</v>
      </c>
      <c r="BM3451" s="34">
        <v>60.54300000000012</v>
      </c>
      <c r="BN3451" s="39">
        <v>1232.9940000000001</v>
      </c>
      <c r="BO3451" s="39">
        <v>1824.1019999999999</v>
      </c>
      <c r="BP3451" s="39">
        <v>591.10799999999972</v>
      </c>
    </row>
    <row r="3452" spans="1:68" s="25" customFormat="1" ht="14.25" x14ac:dyDescent="0.2">
      <c r="A3452" s="14">
        <v>2510</v>
      </c>
      <c r="B3452" s="40"/>
      <c r="C3452" s="15" t="s">
        <v>159</v>
      </c>
      <c r="D3452" s="16">
        <v>15220</v>
      </c>
      <c r="E3452" s="15" t="s">
        <v>26059</v>
      </c>
      <c r="F3452" s="15" t="s">
        <v>26060</v>
      </c>
      <c r="G3452" s="17" t="s">
        <v>26061</v>
      </c>
      <c r="H3452" s="17" t="s">
        <v>26062</v>
      </c>
      <c r="I3452" s="17" t="s">
        <v>86</v>
      </c>
      <c r="J3452" s="15" t="s">
        <v>26063</v>
      </c>
      <c r="K3452" s="15" t="s">
        <v>1313</v>
      </c>
      <c r="L3452" s="18" t="s">
        <v>26064</v>
      </c>
      <c r="M3452" s="15" t="s">
        <v>24440</v>
      </c>
      <c r="N3452" s="15" t="s">
        <v>24441</v>
      </c>
      <c r="O3452" s="16">
        <v>511</v>
      </c>
      <c r="P3452" s="15" t="s">
        <v>569</v>
      </c>
      <c r="Q3452" s="15">
        <v>24500</v>
      </c>
      <c r="R3452" s="15">
        <v>105700</v>
      </c>
      <c r="S3452" s="15">
        <v>130200</v>
      </c>
      <c r="T3452" s="15">
        <v>0.28999999999999998</v>
      </c>
      <c r="U3452" s="15" t="s">
        <v>18717</v>
      </c>
      <c r="V3452" s="15" t="s">
        <v>76</v>
      </c>
      <c r="W3452" s="16">
        <v>1</v>
      </c>
      <c r="X3452" s="16">
        <v>1</v>
      </c>
      <c r="Y3452" s="15">
        <v>13047</v>
      </c>
      <c r="Z3452" s="15">
        <v>0.3</v>
      </c>
      <c r="AA3452" s="15" t="s">
        <v>78</v>
      </c>
      <c r="AB3452" s="15" t="s">
        <v>78</v>
      </c>
      <c r="AC3452" s="15">
        <v>0</v>
      </c>
      <c r="AD3452" s="26">
        <v>40905</v>
      </c>
      <c r="AE3452" s="15" t="s">
        <v>137</v>
      </c>
      <c r="AF3452" s="15" t="s">
        <v>22777</v>
      </c>
      <c r="AG3452" s="16">
        <v>1</v>
      </c>
      <c r="AH3452" s="15" t="s">
        <v>26065</v>
      </c>
      <c r="AI3452" s="15" t="s">
        <v>78</v>
      </c>
      <c r="AJ3452" s="15">
        <v>13046.7607422</v>
      </c>
      <c r="AK3452" s="15">
        <v>465.48887474399999</v>
      </c>
      <c r="AL3452" s="15">
        <v>3107928.68114</v>
      </c>
      <c r="AM3452" s="15">
        <v>1416139.7513600001</v>
      </c>
      <c r="AN3452" s="19">
        <v>24500</v>
      </c>
      <c r="AO3452" s="19">
        <v>103600</v>
      </c>
      <c r="AP3452" s="19">
        <v>0</v>
      </c>
      <c r="AQ3452" s="19">
        <v>6800</v>
      </c>
      <c r="AR3452" s="34">
        <v>134900</v>
      </c>
      <c r="AS3452" s="34">
        <v>45000</v>
      </c>
      <c r="AT3452" s="34">
        <v>0</v>
      </c>
      <c r="AU3452" s="34">
        <v>29085</v>
      </c>
      <c r="AV3452" s="34">
        <v>0</v>
      </c>
      <c r="AW3452" s="35">
        <v>74085</v>
      </c>
      <c r="AX3452" s="34">
        <v>60815</v>
      </c>
      <c r="AY3452" s="36">
        <v>1.3258000000000001</v>
      </c>
      <c r="AZ3452" s="36">
        <v>2.0265</v>
      </c>
      <c r="BA3452" s="22"/>
      <c r="BB3452" s="19">
        <v>1485</v>
      </c>
      <c r="BC3452" s="34">
        <v>806.28526999999997</v>
      </c>
      <c r="BD3452" s="34">
        <v>1232.4159749999999</v>
      </c>
      <c r="BE3452" s="38">
        <v>3.4819999999999997E-2</v>
      </c>
      <c r="BF3452" s="38">
        <v>3.4819999999999997E-2</v>
      </c>
      <c r="BG3452" s="34">
        <v>38.840448297299993</v>
      </c>
      <c r="BH3452" s="34">
        <v>38.840448297299993</v>
      </c>
      <c r="BI3452" s="34">
        <v>767.44482170269998</v>
      </c>
      <c r="BJ3452" s="34">
        <v>1193.5755267026998</v>
      </c>
      <c r="BK3452" s="34">
        <v>0</v>
      </c>
      <c r="BL3452" s="34">
        <v>0</v>
      </c>
      <c r="BM3452" s="34">
        <v>0</v>
      </c>
      <c r="BN3452" s="39">
        <v>767.44482170269998</v>
      </c>
      <c r="BO3452" s="39">
        <v>1193.5755267026998</v>
      </c>
      <c r="BP3452" s="39">
        <v>426.13070499999981</v>
      </c>
    </row>
    <row r="3453" spans="1:68" s="25" customFormat="1" ht="14.25" x14ac:dyDescent="0.2">
      <c r="A3453" s="14">
        <v>2511</v>
      </c>
      <c r="B3453" s="40"/>
      <c r="C3453" s="15"/>
      <c r="D3453" s="16">
        <v>16938</v>
      </c>
      <c r="E3453" s="15" t="s">
        <v>26066</v>
      </c>
      <c r="F3453" s="15" t="s">
        <v>26067</v>
      </c>
      <c r="G3453" s="17" t="s">
        <v>26068</v>
      </c>
      <c r="H3453" s="17" t="s">
        <v>26069</v>
      </c>
      <c r="I3453" s="17" t="s">
        <v>86</v>
      </c>
      <c r="J3453" s="15" t="s">
        <v>26070</v>
      </c>
      <c r="K3453" s="15" t="s">
        <v>23340</v>
      </c>
      <c r="L3453" s="18" t="s">
        <v>26071</v>
      </c>
      <c r="M3453" s="15" t="s">
        <v>24440</v>
      </c>
      <c r="N3453" s="15" t="s">
        <v>24441</v>
      </c>
      <c r="O3453" s="16">
        <v>511</v>
      </c>
      <c r="P3453" s="15" t="s">
        <v>569</v>
      </c>
      <c r="Q3453" s="15">
        <v>14200</v>
      </c>
      <c r="R3453" s="15">
        <v>72000</v>
      </c>
      <c r="S3453" s="15">
        <v>86200</v>
      </c>
      <c r="T3453" s="15">
        <v>0.13</v>
      </c>
      <c r="U3453" s="15" t="s">
        <v>18717</v>
      </c>
      <c r="V3453" s="15" t="s">
        <v>76</v>
      </c>
      <c r="W3453" s="16">
        <v>1</v>
      </c>
      <c r="X3453" s="16">
        <v>0</v>
      </c>
      <c r="Y3453" s="15">
        <v>7299</v>
      </c>
      <c r="Z3453" s="15">
        <v>0.16800000000000001</v>
      </c>
      <c r="AA3453" s="15" t="s">
        <v>78</v>
      </c>
      <c r="AB3453" s="15" t="s">
        <v>78</v>
      </c>
      <c r="AC3453" s="15">
        <v>0</v>
      </c>
      <c r="AD3453" s="15"/>
      <c r="AE3453" s="15" t="s">
        <v>1813</v>
      </c>
      <c r="AF3453" s="15" t="s">
        <v>25408</v>
      </c>
      <c r="AG3453" s="16">
        <v>1</v>
      </c>
      <c r="AH3453" s="15" t="s">
        <v>26072</v>
      </c>
      <c r="AI3453" s="15" t="s">
        <v>78</v>
      </c>
      <c r="AJ3453" s="15">
        <v>7299.1635742199996</v>
      </c>
      <c r="AK3453" s="15">
        <v>342.82247798100002</v>
      </c>
      <c r="AL3453" s="15">
        <v>3107923.2472199998</v>
      </c>
      <c r="AM3453" s="15">
        <v>1416030.68713</v>
      </c>
      <c r="AN3453" s="19">
        <v>14200</v>
      </c>
      <c r="AO3453" s="19">
        <v>76000</v>
      </c>
      <c r="AP3453" s="19">
        <v>0</v>
      </c>
      <c r="AQ3453" s="19">
        <v>0</v>
      </c>
      <c r="AR3453" s="34">
        <v>90200</v>
      </c>
      <c r="AS3453" s="34">
        <v>45000</v>
      </c>
      <c r="AT3453" s="34">
        <v>3000</v>
      </c>
      <c r="AU3453" s="34">
        <v>15820</v>
      </c>
      <c r="AV3453" s="34">
        <v>0</v>
      </c>
      <c r="AW3453" s="35">
        <v>63820</v>
      </c>
      <c r="AX3453" s="34">
        <v>26380</v>
      </c>
      <c r="AY3453" s="36">
        <v>1.3258000000000001</v>
      </c>
      <c r="AZ3453" s="36">
        <v>2.0265</v>
      </c>
      <c r="BA3453" s="22"/>
      <c r="BB3453" s="19">
        <v>902</v>
      </c>
      <c r="BC3453" s="34">
        <v>349.74604000000005</v>
      </c>
      <c r="BD3453" s="34">
        <v>534.59069999999997</v>
      </c>
      <c r="BE3453" s="38">
        <v>3.4819999999999997E-2</v>
      </c>
      <c r="BF3453" s="38">
        <v>3.4819999999999997E-2</v>
      </c>
      <c r="BG3453" s="34">
        <v>18.9690090916</v>
      </c>
      <c r="BH3453" s="34">
        <v>18.9690090916</v>
      </c>
      <c r="BI3453" s="34">
        <v>330.77703090840004</v>
      </c>
      <c r="BJ3453" s="34">
        <v>515.62169090839996</v>
      </c>
      <c r="BK3453" s="34">
        <v>0</v>
      </c>
      <c r="BL3453" s="34">
        <v>0</v>
      </c>
      <c r="BM3453" s="34">
        <v>0</v>
      </c>
      <c r="BN3453" s="39">
        <v>330.77703090840004</v>
      </c>
      <c r="BO3453" s="39">
        <v>515.62169090839996</v>
      </c>
      <c r="BP3453" s="39">
        <v>184.84465999999992</v>
      </c>
    </row>
    <row r="3454" spans="1:68" s="25" customFormat="1" ht="14.25" x14ac:dyDescent="0.2">
      <c r="A3454" s="14">
        <v>2512</v>
      </c>
      <c r="B3454" s="40"/>
      <c r="C3454" s="15" t="s">
        <v>26073</v>
      </c>
      <c r="D3454" s="16">
        <v>3921</v>
      </c>
      <c r="E3454" s="15" t="s">
        <v>26074</v>
      </c>
      <c r="F3454" s="15" t="s">
        <v>26073</v>
      </c>
      <c r="G3454" s="17" t="s">
        <v>26075</v>
      </c>
      <c r="H3454" s="17" t="s">
        <v>26076</v>
      </c>
      <c r="I3454" s="17" t="s">
        <v>86</v>
      </c>
      <c r="J3454" s="15" t="s">
        <v>26077</v>
      </c>
      <c r="K3454" s="15" t="s">
        <v>1861</v>
      </c>
      <c r="L3454" s="18" t="s">
        <v>26078</v>
      </c>
      <c r="M3454" s="15" t="s">
        <v>24440</v>
      </c>
      <c r="N3454" s="15" t="s">
        <v>24441</v>
      </c>
      <c r="O3454" s="16">
        <v>511</v>
      </c>
      <c r="P3454" s="15" t="s">
        <v>569</v>
      </c>
      <c r="Q3454" s="15">
        <v>14200</v>
      </c>
      <c r="R3454" s="15">
        <v>86700</v>
      </c>
      <c r="S3454" s="15">
        <v>100900</v>
      </c>
      <c r="T3454" s="15">
        <v>0.13</v>
      </c>
      <c r="U3454" s="15" t="s">
        <v>18717</v>
      </c>
      <c r="V3454" s="15" t="s">
        <v>76</v>
      </c>
      <c r="W3454" s="16">
        <v>1</v>
      </c>
      <c r="X3454" s="16">
        <v>1</v>
      </c>
      <c r="Y3454" s="15">
        <v>7185</v>
      </c>
      <c r="Z3454" s="15">
        <v>0.16500000000000001</v>
      </c>
      <c r="AA3454" s="15" t="s">
        <v>78</v>
      </c>
      <c r="AB3454" s="15" t="s">
        <v>78</v>
      </c>
      <c r="AC3454" s="15">
        <v>110000</v>
      </c>
      <c r="AD3454" s="26">
        <v>41830</v>
      </c>
      <c r="AE3454" s="15" t="s">
        <v>183</v>
      </c>
      <c r="AF3454" s="15" t="s">
        <v>18947</v>
      </c>
      <c r="AG3454" s="16">
        <v>1</v>
      </c>
      <c r="AH3454" s="15" t="s">
        <v>26079</v>
      </c>
      <c r="AI3454" s="15" t="s">
        <v>78</v>
      </c>
      <c r="AJ3454" s="15">
        <v>7185.3105468800004</v>
      </c>
      <c r="AK3454" s="15">
        <v>339.75411485299998</v>
      </c>
      <c r="AL3454" s="15">
        <v>3107918.8617699998</v>
      </c>
      <c r="AM3454" s="15">
        <v>1415950.7655199999</v>
      </c>
      <c r="AN3454" s="19">
        <v>14200</v>
      </c>
      <c r="AO3454" s="19">
        <v>85700</v>
      </c>
      <c r="AP3454" s="19">
        <v>0</v>
      </c>
      <c r="AQ3454" s="19">
        <v>0</v>
      </c>
      <c r="AR3454" s="34">
        <v>99900</v>
      </c>
      <c r="AS3454" s="34">
        <v>0</v>
      </c>
      <c r="AT3454" s="34">
        <v>0</v>
      </c>
      <c r="AU3454" s="34">
        <v>0</v>
      </c>
      <c r="AV3454" s="34">
        <v>0</v>
      </c>
      <c r="AW3454" s="35">
        <v>0</v>
      </c>
      <c r="AX3454" s="34">
        <v>99900</v>
      </c>
      <c r="AY3454" s="36">
        <v>1.3258000000000001</v>
      </c>
      <c r="AZ3454" s="36">
        <v>2.0265</v>
      </c>
      <c r="BA3454" s="22"/>
      <c r="BB3454" s="19">
        <v>1998</v>
      </c>
      <c r="BC3454" s="34">
        <v>1324.4742000000001</v>
      </c>
      <c r="BD3454" s="34">
        <v>2024.4735000000001</v>
      </c>
      <c r="BE3454" s="38">
        <v>3.4819999999999997E-2</v>
      </c>
      <c r="BF3454" s="38">
        <v>3.4819999999999997E-2</v>
      </c>
      <c r="BG3454" s="34">
        <v>0</v>
      </c>
      <c r="BH3454" s="34">
        <v>0</v>
      </c>
      <c r="BI3454" s="34">
        <v>1324.4742000000001</v>
      </c>
      <c r="BJ3454" s="34">
        <v>2024.4735000000001</v>
      </c>
      <c r="BK3454" s="34">
        <v>0</v>
      </c>
      <c r="BL3454" s="34">
        <v>65.034900000000107</v>
      </c>
      <c r="BM3454" s="34">
        <v>65.034900000000107</v>
      </c>
      <c r="BN3454" s="39">
        <v>1324.4742000000001</v>
      </c>
      <c r="BO3454" s="39">
        <v>1959.4386</v>
      </c>
      <c r="BP3454" s="39">
        <v>634.96439999999984</v>
      </c>
    </row>
    <row r="3455" spans="1:68" s="25" customFormat="1" ht="14.25" x14ac:dyDescent="0.2">
      <c r="A3455" s="14">
        <v>2513</v>
      </c>
      <c r="B3455" s="40"/>
      <c r="C3455" s="15"/>
      <c r="D3455" s="16">
        <v>25195</v>
      </c>
      <c r="E3455" s="15" t="s">
        <v>26080</v>
      </c>
      <c r="F3455" s="15" t="s">
        <v>26081</v>
      </c>
      <c r="G3455" s="17" t="s">
        <v>26082</v>
      </c>
      <c r="H3455" s="17" t="s">
        <v>26083</v>
      </c>
      <c r="I3455" s="17" t="s">
        <v>86</v>
      </c>
      <c r="J3455" s="15" t="s">
        <v>26084</v>
      </c>
      <c r="K3455" s="15" t="s">
        <v>6803</v>
      </c>
      <c r="L3455" s="18" t="s">
        <v>26085</v>
      </c>
      <c r="M3455" s="15" t="s">
        <v>24440</v>
      </c>
      <c r="N3455" s="15" t="s">
        <v>24441</v>
      </c>
      <c r="O3455" s="16">
        <v>511</v>
      </c>
      <c r="P3455" s="15" t="s">
        <v>569</v>
      </c>
      <c r="Q3455" s="15">
        <v>22500</v>
      </c>
      <c r="R3455" s="15">
        <v>68300</v>
      </c>
      <c r="S3455" s="15">
        <v>90800</v>
      </c>
      <c r="T3455" s="15">
        <v>0.25</v>
      </c>
      <c r="U3455" s="15" t="s">
        <v>18717</v>
      </c>
      <c r="V3455" s="15" t="s">
        <v>76</v>
      </c>
      <c r="W3455" s="16">
        <v>1</v>
      </c>
      <c r="X3455" s="16">
        <v>1</v>
      </c>
      <c r="Y3455" s="15">
        <v>10118</v>
      </c>
      <c r="Z3455" s="15">
        <v>0.23200000000000001</v>
      </c>
      <c r="AA3455" s="15" t="s">
        <v>78</v>
      </c>
      <c r="AB3455" s="15" t="s">
        <v>78</v>
      </c>
      <c r="AC3455" s="15">
        <v>72500</v>
      </c>
      <c r="AD3455" s="26">
        <v>37406</v>
      </c>
      <c r="AE3455" s="15" t="s">
        <v>183</v>
      </c>
      <c r="AF3455" s="15" t="s">
        <v>22220</v>
      </c>
      <c r="AG3455" s="16">
        <v>1</v>
      </c>
      <c r="AH3455" s="15" t="s">
        <v>26086</v>
      </c>
      <c r="AI3455" s="15" t="s">
        <v>78</v>
      </c>
      <c r="AJ3455" s="15">
        <v>10117.5825195</v>
      </c>
      <c r="AK3455" s="15">
        <v>411.380500079</v>
      </c>
      <c r="AL3455" s="15">
        <v>3107910.4769100002</v>
      </c>
      <c r="AM3455" s="15">
        <v>1415849.0621400001</v>
      </c>
      <c r="AN3455" s="19">
        <v>22500</v>
      </c>
      <c r="AO3455" s="19">
        <v>68100</v>
      </c>
      <c r="AP3455" s="19">
        <v>0</v>
      </c>
      <c r="AQ3455" s="19">
        <v>0</v>
      </c>
      <c r="AR3455" s="34">
        <v>90600</v>
      </c>
      <c r="AS3455" s="34">
        <v>0</v>
      </c>
      <c r="AT3455" s="34">
        <v>0</v>
      </c>
      <c r="AU3455" s="34">
        <v>0</v>
      </c>
      <c r="AV3455" s="34">
        <v>0</v>
      </c>
      <c r="AW3455" s="35">
        <v>0</v>
      </c>
      <c r="AX3455" s="34">
        <v>90600</v>
      </c>
      <c r="AY3455" s="36">
        <v>1.3258000000000001</v>
      </c>
      <c r="AZ3455" s="36">
        <v>2.0265</v>
      </c>
      <c r="BA3455" s="22"/>
      <c r="BB3455" s="19">
        <v>1812</v>
      </c>
      <c r="BC3455" s="34">
        <v>1201.1748</v>
      </c>
      <c r="BD3455" s="34">
        <v>1836.009</v>
      </c>
      <c r="BE3455" s="38">
        <v>3.4819999999999997E-2</v>
      </c>
      <c r="BF3455" s="38">
        <v>3.4819999999999997E-2</v>
      </c>
      <c r="BG3455" s="34">
        <v>0</v>
      </c>
      <c r="BH3455" s="34">
        <v>0</v>
      </c>
      <c r="BI3455" s="34">
        <v>1201.1748</v>
      </c>
      <c r="BJ3455" s="34">
        <v>1836.009</v>
      </c>
      <c r="BK3455" s="34">
        <v>0</v>
      </c>
      <c r="BL3455" s="34">
        <v>58.980600000000095</v>
      </c>
      <c r="BM3455" s="34">
        <v>58.980600000000095</v>
      </c>
      <c r="BN3455" s="39">
        <v>1201.1748</v>
      </c>
      <c r="BO3455" s="39">
        <v>1777.0283999999999</v>
      </c>
      <c r="BP3455" s="39">
        <v>575.85359999999991</v>
      </c>
    </row>
    <row r="3456" spans="1:68" s="25" customFormat="1" ht="14.25" x14ac:dyDescent="0.2">
      <c r="A3456" s="14">
        <v>2514</v>
      </c>
      <c r="B3456" s="40"/>
      <c r="C3456" s="15"/>
      <c r="D3456" s="16">
        <v>29684</v>
      </c>
      <c r="E3456" s="15" t="s">
        <v>26087</v>
      </c>
      <c r="F3456" s="15" t="s">
        <v>26088</v>
      </c>
      <c r="G3456" s="17" t="s">
        <v>26089</v>
      </c>
      <c r="H3456" s="17" t="s">
        <v>26090</v>
      </c>
      <c r="I3456" s="17" t="s">
        <v>86</v>
      </c>
      <c r="J3456" s="15" t="s">
        <v>26091</v>
      </c>
      <c r="K3456" s="15" t="s">
        <v>23668</v>
      </c>
      <c r="L3456" s="18" t="s">
        <v>26092</v>
      </c>
      <c r="M3456" s="15" t="s">
        <v>24440</v>
      </c>
      <c r="N3456" s="15" t="s">
        <v>24441</v>
      </c>
      <c r="O3456" s="16">
        <v>511</v>
      </c>
      <c r="P3456" s="15" t="s">
        <v>569</v>
      </c>
      <c r="Q3456" s="15">
        <v>45000</v>
      </c>
      <c r="R3456" s="15">
        <v>64400</v>
      </c>
      <c r="S3456" s="15">
        <v>109400</v>
      </c>
      <c r="T3456" s="15">
        <v>1</v>
      </c>
      <c r="U3456" s="15" t="s">
        <v>18717</v>
      </c>
      <c r="V3456" s="15" t="s">
        <v>76</v>
      </c>
      <c r="W3456" s="16">
        <v>1</v>
      </c>
      <c r="X3456" s="16">
        <v>0</v>
      </c>
      <c r="Y3456" s="15">
        <v>21582</v>
      </c>
      <c r="Z3456" s="15">
        <v>0.495</v>
      </c>
      <c r="AA3456" s="15" t="s">
        <v>78</v>
      </c>
      <c r="AB3456" s="15" t="s">
        <v>78</v>
      </c>
      <c r="AC3456" s="15">
        <v>0</v>
      </c>
      <c r="AD3456" s="15"/>
      <c r="AE3456" s="15" t="s">
        <v>119</v>
      </c>
      <c r="AF3456" s="15" t="s">
        <v>119</v>
      </c>
      <c r="AG3456" s="16">
        <v>1</v>
      </c>
      <c r="AH3456" s="15" t="s">
        <v>26093</v>
      </c>
      <c r="AI3456" s="15" t="s">
        <v>78</v>
      </c>
      <c r="AJ3456" s="15">
        <v>21581.840332</v>
      </c>
      <c r="AK3456" s="15">
        <v>673.52331328800005</v>
      </c>
      <c r="AL3456" s="15">
        <v>3107753.4803999998</v>
      </c>
      <c r="AM3456" s="15">
        <v>1416061.45362</v>
      </c>
      <c r="AN3456" s="19">
        <v>0</v>
      </c>
      <c r="AO3456" s="19">
        <v>0</v>
      </c>
      <c r="AP3456" s="19">
        <v>33800</v>
      </c>
      <c r="AQ3456" s="19">
        <v>61300</v>
      </c>
      <c r="AR3456" s="34">
        <v>95100</v>
      </c>
      <c r="AS3456" s="34">
        <v>0</v>
      </c>
      <c r="AT3456" s="34">
        <v>0</v>
      </c>
      <c r="AU3456" s="34">
        <v>0</v>
      </c>
      <c r="AV3456" s="34">
        <v>0</v>
      </c>
      <c r="AW3456" s="35">
        <v>0</v>
      </c>
      <c r="AX3456" s="34">
        <v>95100</v>
      </c>
      <c r="AY3456" s="36">
        <v>1.3258000000000001</v>
      </c>
      <c r="AZ3456" s="36">
        <v>2.0265</v>
      </c>
      <c r="BA3456" s="22"/>
      <c r="BB3456" s="19">
        <v>1902</v>
      </c>
      <c r="BC3456" s="34">
        <v>1260.8358000000001</v>
      </c>
      <c r="BD3456" s="34">
        <v>1927.2014999999999</v>
      </c>
      <c r="BE3456" s="38">
        <v>3.4819999999999997E-2</v>
      </c>
      <c r="BF3456" s="38">
        <v>3.4819999999999997E-2</v>
      </c>
      <c r="BG3456" s="34">
        <v>0</v>
      </c>
      <c r="BH3456" s="34">
        <v>0</v>
      </c>
      <c r="BI3456" s="34">
        <v>1260.8358000000001</v>
      </c>
      <c r="BJ3456" s="34">
        <v>1927.2014999999999</v>
      </c>
      <c r="BK3456" s="34">
        <v>0</v>
      </c>
      <c r="BL3456" s="34">
        <v>61.910100000000057</v>
      </c>
      <c r="BM3456" s="34">
        <v>61.910100000000057</v>
      </c>
      <c r="BN3456" s="39">
        <v>1260.8358000000001</v>
      </c>
      <c r="BO3456" s="39">
        <v>1865.2913999999998</v>
      </c>
      <c r="BP3456" s="39">
        <v>604.45559999999978</v>
      </c>
    </row>
    <row r="3457" spans="1:68" s="25" customFormat="1" ht="14.25" x14ac:dyDescent="0.2">
      <c r="A3457" s="14">
        <v>2515</v>
      </c>
      <c r="B3457" s="40"/>
      <c r="C3457" s="15"/>
      <c r="D3457" s="16">
        <v>12945</v>
      </c>
      <c r="E3457" s="15" t="s">
        <v>26094</v>
      </c>
      <c r="F3457" s="15" t="s">
        <v>26095</v>
      </c>
      <c r="G3457" s="17" t="s">
        <v>26096</v>
      </c>
      <c r="H3457" s="17" t="s">
        <v>26097</v>
      </c>
      <c r="I3457" s="17" t="s">
        <v>86</v>
      </c>
      <c r="J3457" s="15" t="s">
        <v>26098</v>
      </c>
      <c r="K3457" s="15" t="s">
        <v>18378</v>
      </c>
      <c r="L3457" s="18" t="s">
        <v>26092</v>
      </c>
      <c r="M3457" s="15" t="s">
        <v>24440</v>
      </c>
      <c r="N3457" s="15" t="s">
        <v>24441</v>
      </c>
      <c r="O3457" s="16">
        <v>511</v>
      </c>
      <c r="P3457" s="15" t="s">
        <v>569</v>
      </c>
      <c r="Q3457" s="15">
        <v>45000</v>
      </c>
      <c r="R3457" s="15">
        <v>64400</v>
      </c>
      <c r="S3457" s="15">
        <v>109400</v>
      </c>
      <c r="T3457" s="15">
        <v>1</v>
      </c>
      <c r="U3457" s="15" t="s">
        <v>18717</v>
      </c>
      <c r="V3457" s="15" t="s">
        <v>76</v>
      </c>
      <c r="W3457" s="16">
        <v>1</v>
      </c>
      <c r="X3457" s="16">
        <v>0</v>
      </c>
      <c r="Y3457" s="15">
        <v>20626</v>
      </c>
      <c r="Z3457" s="15">
        <v>0.47399999999999998</v>
      </c>
      <c r="AA3457" s="15" t="s">
        <v>78</v>
      </c>
      <c r="AB3457" s="15" t="s">
        <v>78</v>
      </c>
      <c r="AC3457" s="15">
        <v>0</v>
      </c>
      <c r="AD3457" s="15"/>
      <c r="AE3457" s="15" t="s">
        <v>119</v>
      </c>
      <c r="AF3457" s="15" t="s">
        <v>119</v>
      </c>
      <c r="AG3457" s="16">
        <v>1</v>
      </c>
      <c r="AH3457" s="15" t="s">
        <v>26093</v>
      </c>
      <c r="AI3457" s="15" t="s">
        <v>78</v>
      </c>
      <c r="AJ3457" s="15">
        <v>20626.0541992</v>
      </c>
      <c r="AK3457" s="15">
        <v>651.81235804200003</v>
      </c>
      <c r="AL3457" s="15">
        <v>3107508.4647599999</v>
      </c>
      <c r="AM3457" s="15">
        <v>1416058.8566699999</v>
      </c>
      <c r="AN3457" s="19">
        <v>0</v>
      </c>
      <c r="AO3457" s="19">
        <v>0</v>
      </c>
      <c r="AP3457" s="19">
        <v>33800</v>
      </c>
      <c r="AQ3457" s="19">
        <v>61300</v>
      </c>
      <c r="AR3457" s="34">
        <v>95100</v>
      </c>
      <c r="AS3457" s="34">
        <v>0</v>
      </c>
      <c r="AT3457" s="34">
        <v>0</v>
      </c>
      <c r="AU3457" s="34">
        <v>0</v>
      </c>
      <c r="AV3457" s="34">
        <v>0</v>
      </c>
      <c r="AW3457" s="35">
        <v>0</v>
      </c>
      <c r="AX3457" s="34">
        <v>95100</v>
      </c>
      <c r="AY3457" s="36">
        <v>1.3258000000000001</v>
      </c>
      <c r="AZ3457" s="36">
        <v>2.0265</v>
      </c>
      <c r="BA3457" s="22"/>
      <c r="BB3457" s="19">
        <v>1902</v>
      </c>
      <c r="BC3457" s="34">
        <v>1260.8358000000001</v>
      </c>
      <c r="BD3457" s="34">
        <v>1927.2014999999999</v>
      </c>
      <c r="BE3457" s="38">
        <v>3.4819999999999997E-2</v>
      </c>
      <c r="BF3457" s="38">
        <v>3.4819999999999997E-2</v>
      </c>
      <c r="BG3457" s="34">
        <v>0</v>
      </c>
      <c r="BH3457" s="34">
        <v>0</v>
      </c>
      <c r="BI3457" s="34">
        <v>1260.8358000000001</v>
      </c>
      <c r="BJ3457" s="34">
        <v>1927.2014999999999</v>
      </c>
      <c r="BK3457" s="34">
        <v>0</v>
      </c>
      <c r="BL3457" s="34">
        <v>61.910100000000057</v>
      </c>
      <c r="BM3457" s="34">
        <v>61.910100000000057</v>
      </c>
      <c r="BN3457" s="39">
        <v>1260.8358000000001</v>
      </c>
      <c r="BO3457" s="39">
        <v>1865.2913999999998</v>
      </c>
      <c r="BP3457" s="39">
        <v>604.45559999999978</v>
      </c>
    </row>
    <row r="3458" spans="1:68" s="25" customFormat="1" ht="14.25" x14ac:dyDescent="0.2">
      <c r="A3458" s="14">
        <v>2516</v>
      </c>
      <c r="B3458" s="40"/>
      <c r="C3458" s="15" t="s">
        <v>26099</v>
      </c>
      <c r="D3458" s="16">
        <v>5831</v>
      </c>
      <c r="E3458" s="15" t="s">
        <v>26100</v>
      </c>
      <c r="F3458" s="15" t="s">
        <v>26099</v>
      </c>
      <c r="G3458" s="17" t="s">
        <v>26101</v>
      </c>
      <c r="H3458" s="17" t="s">
        <v>26102</v>
      </c>
      <c r="I3458" s="17" t="s">
        <v>86</v>
      </c>
      <c r="J3458" s="15" t="s">
        <v>26103</v>
      </c>
      <c r="K3458" s="15" t="s">
        <v>86</v>
      </c>
      <c r="L3458" s="18" t="s">
        <v>26104</v>
      </c>
      <c r="M3458" s="15" t="s">
        <v>19055</v>
      </c>
      <c r="N3458" s="15" t="s">
        <v>19056</v>
      </c>
      <c r="O3458" s="16">
        <v>401</v>
      </c>
      <c r="P3458" s="15" t="s">
        <v>10935</v>
      </c>
      <c r="Q3458" s="15">
        <v>48000</v>
      </c>
      <c r="R3458" s="15">
        <v>93100</v>
      </c>
      <c r="S3458" s="15">
        <v>141100</v>
      </c>
      <c r="T3458" s="15">
        <v>1</v>
      </c>
      <c r="U3458" s="15" t="s">
        <v>18717</v>
      </c>
      <c r="V3458" s="15" t="s">
        <v>76</v>
      </c>
      <c r="W3458" s="16">
        <v>1</v>
      </c>
      <c r="X3458" s="16">
        <v>0</v>
      </c>
      <c r="Y3458" s="15">
        <v>39314</v>
      </c>
      <c r="Z3458" s="15">
        <v>0.90300000000000002</v>
      </c>
      <c r="AA3458" s="15" t="s">
        <v>78</v>
      </c>
      <c r="AB3458" s="15" t="s">
        <v>78</v>
      </c>
      <c r="AC3458" s="15">
        <v>0</v>
      </c>
      <c r="AD3458" s="15"/>
      <c r="AE3458" s="15" t="s">
        <v>119</v>
      </c>
      <c r="AF3458" s="15" t="s">
        <v>119</v>
      </c>
      <c r="AG3458" s="16">
        <v>1</v>
      </c>
      <c r="AH3458" s="15" t="s">
        <v>26105</v>
      </c>
      <c r="AI3458" s="15" t="s">
        <v>78</v>
      </c>
      <c r="AJ3458" s="15">
        <v>39314.2641602</v>
      </c>
      <c r="AK3458" s="15">
        <v>1150.05493256</v>
      </c>
      <c r="AL3458" s="15">
        <v>3107630.7603000002</v>
      </c>
      <c r="AM3458" s="15">
        <v>1415977.41316</v>
      </c>
      <c r="AN3458" s="19">
        <v>0</v>
      </c>
      <c r="AO3458" s="19">
        <v>0</v>
      </c>
      <c r="AP3458" s="19">
        <v>48000</v>
      </c>
      <c r="AQ3458" s="19">
        <v>92900</v>
      </c>
      <c r="AR3458" s="34">
        <v>140900</v>
      </c>
      <c r="AS3458" s="34">
        <v>0</v>
      </c>
      <c r="AT3458" s="34">
        <v>0</v>
      </c>
      <c r="AU3458" s="34">
        <v>0</v>
      </c>
      <c r="AV3458" s="34">
        <v>0</v>
      </c>
      <c r="AW3458" s="35">
        <v>0</v>
      </c>
      <c r="AX3458" s="34">
        <v>140900</v>
      </c>
      <c r="AY3458" s="36">
        <v>1.3258000000000001</v>
      </c>
      <c r="AZ3458" s="36">
        <v>2.0265</v>
      </c>
      <c r="BA3458" s="22"/>
      <c r="BB3458" s="19">
        <v>2818</v>
      </c>
      <c r="BC3458" s="34">
        <v>1868.0522000000001</v>
      </c>
      <c r="BD3458" s="34">
        <v>2855.3384999999998</v>
      </c>
      <c r="BE3458" s="38">
        <v>3.4819999999999997E-2</v>
      </c>
      <c r="BF3458" s="38">
        <v>3.4819999999999997E-2</v>
      </c>
      <c r="BG3458" s="34">
        <v>0</v>
      </c>
      <c r="BH3458" s="34">
        <v>0</v>
      </c>
      <c r="BI3458" s="34">
        <v>1868.0522000000001</v>
      </c>
      <c r="BJ3458" s="34">
        <v>2855.3384999999998</v>
      </c>
      <c r="BK3458" s="34">
        <v>0</v>
      </c>
      <c r="BL3458" s="34">
        <v>91.725900000000365</v>
      </c>
      <c r="BM3458" s="34">
        <v>91.725900000000365</v>
      </c>
      <c r="BN3458" s="39">
        <v>1868.0522000000001</v>
      </c>
      <c r="BO3458" s="39">
        <v>2763.6125999999995</v>
      </c>
      <c r="BP3458" s="39">
        <v>895.56039999999939</v>
      </c>
    </row>
    <row r="3459" spans="1:68" s="25" customFormat="1" ht="14.25" x14ac:dyDescent="0.2">
      <c r="A3459" s="14">
        <v>2517</v>
      </c>
      <c r="B3459" s="40"/>
      <c r="C3459" s="15" t="s">
        <v>159</v>
      </c>
      <c r="D3459" s="16">
        <v>2653</v>
      </c>
      <c r="E3459" s="15" t="s">
        <v>26106</v>
      </c>
      <c r="F3459" s="15" t="s">
        <v>26107</v>
      </c>
      <c r="G3459" s="17" t="s">
        <v>26108</v>
      </c>
      <c r="H3459" s="17" t="s">
        <v>26109</v>
      </c>
      <c r="I3459" s="17" t="s">
        <v>86</v>
      </c>
      <c r="J3459" s="15" t="s">
        <v>26110</v>
      </c>
      <c r="K3459" s="15" t="s">
        <v>4926</v>
      </c>
      <c r="L3459" s="18" t="s">
        <v>26111</v>
      </c>
      <c r="M3459" s="15" t="s">
        <v>24440</v>
      </c>
      <c r="N3459" s="15" t="s">
        <v>24441</v>
      </c>
      <c r="O3459" s="16">
        <v>511</v>
      </c>
      <c r="P3459" s="15" t="s">
        <v>569</v>
      </c>
      <c r="Q3459" s="15">
        <v>25900</v>
      </c>
      <c r="R3459" s="15">
        <v>69400</v>
      </c>
      <c r="S3459" s="15">
        <v>95300</v>
      </c>
      <c r="T3459" s="15">
        <v>0.32200000000000001</v>
      </c>
      <c r="U3459" s="15" t="s">
        <v>18717</v>
      </c>
      <c r="V3459" s="15" t="s">
        <v>76</v>
      </c>
      <c r="W3459" s="16">
        <v>1</v>
      </c>
      <c r="X3459" s="16">
        <v>1</v>
      </c>
      <c r="Y3459" s="15">
        <v>15736</v>
      </c>
      <c r="Z3459" s="15">
        <v>0.36099999999999999</v>
      </c>
      <c r="AA3459" s="15" t="s">
        <v>78</v>
      </c>
      <c r="AB3459" s="15" t="s">
        <v>78</v>
      </c>
      <c r="AC3459" s="15">
        <v>81000</v>
      </c>
      <c r="AD3459" s="26">
        <v>42459</v>
      </c>
      <c r="AE3459" s="15" t="s">
        <v>119</v>
      </c>
      <c r="AF3459" s="15" t="s">
        <v>119</v>
      </c>
      <c r="AG3459" s="16">
        <v>1</v>
      </c>
      <c r="AH3459" s="15" t="s">
        <v>26112</v>
      </c>
      <c r="AI3459" s="15" t="s">
        <v>78</v>
      </c>
      <c r="AJ3459" s="15">
        <v>15735.9199219</v>
      </c>
      <c r="AK3459" s="15">
        <v>543.99482600700003</v>
      </c>
      <c r="AL3459" s="15">
        <v>3107432.0811299998</v>
      </c>
      <c r="AM3459" s="15">
        <v>1415896.5732499999</v>
      </c>
      <c r="AN3459" s="19">
        <v>0</v>
      </c>
      <c r="AO3459" s="19">
        <v>0</v>
      </c>
      <c r="AP3459" s="19">
        <v>25900</v>
      </c>
      <c r="AQ3459" s="19">
        <v>68600</v>
      </c>
      <c r="AR3459" s="34">
        <v>94500</v>
      </c>
      <c r="AS3459" s="34">
        <v>0</v>
      </c>
      <c r="AT3459" s="34">
        <v>0</v>
      </c>
      <c r="AU3459" s="34">
        <v>0</v>
      </c>
      <c r="AV3459" s="34">
        <v>0</v>
      </c>
      <c r="AW3459" s="35">
        <v>0</v>
      </c>
      <c r="AX3459" s="34">
        <v>94500</v>
      </c>
      <c r="AY3459" s="36">
        <v>1.3258000000000001</v>
      </c>
      <c r="AZ3459" s="36">
        <v>2.0265</v>
      </c>
      <c r="BA3459" s="22"/>
      <c r="BB3459" s="19">
        <v>1890</v>
      </c>
      <c r="BC3459" s="34">
        <v>1252.8810000000001</v>
      </c>
      <c r="BD3459" s="34">
        <v>1915.0425</v>
      </c>
      <c r="BE3459" s="38">
        <v>3.4819999999999997E-2</v>
      </c>
      <c r="BF3459" s="38">
        <v>3.4819999999999997E-2</v>
      </c>
      <c r="BG3459" s="34">
        <v>0</v>
      </c>
      <c r="BH3459" s="34">
        <v>0</v>
      </c>
      <c r="BI3459" s="34">
        <v>1252.8810000000001</v>
      </c>
      <c r="BJ3459" s="34">
        <v>1915.0425</v>
      </c>
      <c r="BK3459" s="34">
        <v>0</v>
      </c>
      <c r="BL3459" s="34">
        <v>61.519500000000107</v>
      </c>
      <c r="BM3459" s="34">
        <v>61.519500000000107</v>
      </c>
      <c r="BN3459" s="39">
        <v>1252.8810000000001</v>
      </c>
      <c r="BO3459" s="39">
        <v>1853.5229999999999</v>
      </c>
      <c r="BP3459" s="39">
        <v>600.64199999999983</v>
      </c>
    </row>
    <row r="3460" spans="1:68" s="25" customFormat="1" ht="14.25" x14ac:dyDescent="0.2">
      <c r="A3460" s="14">
        <v>2518</v>
      </c>
      <c r="B3460" s="40"/>
      <c r="C3460" s="15" t="s">
        <v>26113</v>
      </c>
      <c r="D3460" s="16">
        <v>18723</v>
      </c>
      <c r="E3460" s="15" t="s">
        <v>26114</v>
      </c>
      <c r="F3460" s="15" t="s">
        <v>26113</v>
      </c>
      <c r="G3460" s="17" t="s">
        <v>26115</v>
      </c>
      <c r="H3460" s="17" t="s">
        <v>26116</v>
      </c>
      <c r="I3460" s="17" t="s">
        <v>205</v>
      </c>
      <c r="J3460" s="15" t="s">
        <v>26117</v>
      </c>
      <c r="K3460" s="15" t="s">
        <v>6940</v>
      </c>
      <c r="L3460" s="18" t="s">
        <v>26118</v>
      </c>
      <c r="M3460" s="15" t="s">
        <v>24440</v>
      </c>
      <c r="N3460" s="15" t="s">
        <v>24441</v>
      </c>
      <c r="O3460" s="16">
        <v>501</v>
      </c>
      <c r="P3460" s="15" t="s">
        <v>405</v>
      </c>
      <c r="Q3460" s="15">
        <v>1500</v>
      </c>
      <c r="R3460" s="15">
        <v>0</v>
      </c>
      <c r="S3460" s="15">
        <v>1500</v>
      </c>
      <c r="T3460" s="15">
        <v>0.34</v>
      </c>
      <c r="U3460" s="15" t="s">
        <v>18717</v>
      </c>
      <c r="V3460" s="15" t="s">
        <v>76</v>
      </c>
      <c r="W3460" s="16">
        <v>0</v>
      </c>
      <c r="X3460" s="16">
        <v>0</v>
      </c>
      <c r="Y3460" s="15">
        <v>13754</v>
      </c>
      <c r="Z3460" s="15">
        <v>0.316</v>
      </c>
      <c r="AA3460" s="15" t="s">
        <v>78</v>
      </c>
      <c r="AB3460" s="15" t="s">
        <v>78</v>
      </c>
      <c r="AC3460" s="15">
        <v>0</v>
      </c>
      <c r="AD3460" s="15"/>
      <c r="AE3460" s="15" t="s">
        <v>78</v>
      </c>
      <c r="AF3460" s="15" t="s">
        <v>78</v>
      </c>
      <c r="AG3460" s="16">
        <v>1</v>
      </c>
      <c r="AH3460" s="15" t="s">
        <v>26119</v>
      </c>
      <c r="AI3460" s="15" t="s">
        <v>78</v>
      </c>
      <c r="AJ3460" s="15">
        <v>13754.0107422</v>
      </c>
      <c r="AK3460" s="15">
        <v>497.20156294499998</v>
      </c>
      <c r="AL3460" s="15">
        <v>3107609.06904</v>
      </c>
      <c r="AM3460" s="15">
        <v>1415896.24502</v>
      </c>
      <c r="AN3460" s="19">
        <v>0</v>
      </c>
      <c r="AO3460" s="19">
        <v>0</v>
      </c>
      <c r="AP3460" s="19">
        <v>1500</v>
      </c>
      <c r="AQ3460" s="19">
        <v>0</v>
      </c>
      <c r="AR3460" s="34">
        <v>1500</v>
      </c>
      <c r="AS3460" s="34">
        <v>0</v>
      </c>
      <c r="AT3460" s="34">
        <v>0</v>
      </c>
      <c r="AU3460" s="34">
        <v>0</v>
      </c>
      <c r="AV3460" s="34">
        <v>0</v>
      </c>
      <c r="AW3460" s="35">
        <v>0</v>
      </c>
      <c r="AX3460" s="34">
        <v>1500</v>
      </c>
      <c r="AY3460" s="36">
        <v>1.3258000000000001</v>
      </c>
      <c r="AZ3460" s="36">
        <v>2.0265</v>
      </c>
      <c r="BA3460" s="22"/>
      <c r="BB3460" s="19">
        <v>45</v>
      </c>
      <c r="BC3460" s="34">
        <v>19.887</v>
      </c>
      <c r="BD3460" s="34">
        <v>30.397500000000001</v>
      </c>
      <c r="BE3460" s="38">
        <v>3.4819999999999997E-2</v>
      </c>
      <c r="BF3460" s="38">
        <v>3.4819999999999997E-2</v>
      </c>
      <c r="BG3460" s="34">
        <v>0</v>
      </c>
      <c r="BH3460" s="34">
        <v>0</v>
      </c>
      <c r="BI3460" s="34">
        <v>19.887</v>
      </c>
      <c r="BJ3460" s="34">
        <v>30.397500000000001</v>
      </c>
      <c r="BK3460" s="34">
        <v>0</v>
      </c>
      <c r="BL3460" s="34">
        <v>0</v>
      </c>
      <c r="BM3460" s="34">
        <v>0</v>
      </c>
      <c r="BN3460" s="39">
        <v>19.887</v>
      </c>
      <c r="BO3460" s="39">
        <v>30.397500000000001</v>
      </c>
      <c r="BP3460" s="39">
        <v>10.5105</v>
      </c>
    </row>
    <row r="3461" spans="1:68" s="25" customFormat="1" ht="14.25" x14ac:dyDescent="0.2">
      <c r="A3461" s="14">
        <v>2519</v>
      </c>
      <c r="B3461" s="40"/>
      <c r="C3461" s="15" t="s">
        <v>26120</v>
      </c>
      <c r="D3461" s="16">
        <v>11816</v>
      </c>
      <c r="E3461" s="15" t="s">
        <v>26121</v>
      </c>
      <c r="F3461" s="15" t="s">
        <v>26120</v>
      </c>
      <c r="G3461" s="17" t="s">
        <v>26122</v>
      </c>
      <c r="H3461" s="17" t="s">
        <v>26123</v>
      </c>
      <c r="I3461" s="17" t="s">
        <v>88</v>
      </c>
      <c r="J3461" s="15" t="s">
        <v>26124</v>
      </c>
      <c r="K3461" s="15" t="s">
        <v>372</v>
      </c>
      <c r="L3461" s="18" t="s">
        <v>26125</v>
      </c>
      <c r="M3461" s="15" t="s">
        <v>24440</v>
      </c>
      <c r="N3461" s="15" t="s">
        <v>24441</v>
      </c>
      <c r="O3461" s="16">
        <v>511</v>
      </c>
      <c r="P3461" s="15" t="s">
        <v>569</v>
      </c>
      <c r="Q3461" s="15">
        <v>26600</v>
      </c>
      <c r="R3461" s="15">
        <v>78300</v>
      </c>
      <c r="S3461" s="15">
        <v>104900</v>
      </c>
      <c r="T3461" s="15">
        <v>0.33</v>
      </c>
      <c r="U3461" s="15" t="s">
        <v>18717</v>
      </c>
      <c r="V3461" s="15" t="s">
        <v>76</v>
      </c>
      <c r="W3461" s="16">
        <v>1</v>
      </c>
      <c r="X3461" s="16">
        <v>0</v>
      </c>
      <c r="Y3461" s="15">
        <v>14874</v>
      </c>
      <c r="Z3461" s="15">
        <v>0.34100000000000003</v>
      </c>
      <c r="AA3461" s="15" t="s">
        <v>78</v>
      </c>
      <c r="AB3461" s="15" t="s">
        <v>78</v>
      </c>
      <c r="AC3461" s="15">
        <v>0</v>
      </c>
      <c r="AD3461" s="15"/>
      <c r="AE3461" s="15" t="s">
        <v>78</v>
      </c>
      <c r="AF3461" s="15" t="s">
        <v>78</v>
      </c>
      <c r="AG3461" s="16">
        <v>1</v>
      </c>
      <c r="AH3461" s="15" t="s">
        <v>26126</v>
      </c>
      <c r="AI3461" s="15" t="s">
        <v>78</v>
      </c>
      <c r="AJ3461" s="15">
        <v>14874.2250977</v>
      </c>
      <c r="AK3461" s="15">
        <v>525.107758171</v>
      </c>
      <c r="AL3461" s="15">
        <v>3107781.6979999999</v>
      </c>
      <c r="AM3461" s="15">
        <v>1415896.01578</v>
      </c>
      <c r="AN3461" s="19">
        <v>0</v>
      </c>
      <c r="AO3461" s="19">
        <v>0</v>
      </c>
      <c r="AP3461" s="19">
        <v>26600</v>
      </c>
      <c r="AQ3461" s="19">
        <v>77800</v>
      </c>
      <c r="AR3461" s="34">
        <v>104400</v>
      </c>
      <c r="AS3461" s="34">
        <v>0</v>
      </c>
      <c r="AT3461" s="34">
        <v>0</v>
      </c>
      <c r="AU3461" s="34">
        <v>0</v>
      </c>
      <c r="AV3461" s="34">
        <v>0</v>
      </c>
      <c r="AW3461" s="35">
        <v>0</v>
      </c>
      <c r="AX3461" s="34">
        <v>104400</v>
      </c>
      <c r="AY3461" s="36">
        <v>1.3258000000000001</v>
      </c>
      <c r="AZ3461" s="36">
        <v>2.0265</v>
      </c>
      <c r="BA3461" s="22"/>
      <c r="BB3461" s="19">
        <v>2088</v>
      </c>
      <c r="BC3461" s="34">
        <v>1384.1352000000002</v>
      </c>
      <c r="BD3461" s="34">
        <v>2115.6660000000002</v>
      </c>
      <c r="BE3461" s="38">
        <v>3.4819999999999997E-2</v>
      </c>
      <c r="BF3461" s="38">
        <v>3.4819999999999997E-2</v>
      </c>
      <c r="BG3461" s="34">
        <v>0</v>
      </c>
      <c r="BH3461" s="34">
        <v>0</v>
      </c>
      <c r="BI3461" s="34">
        <v>1384.1352000000002</v>
      </c>
      <c r="BJ3461" s="34">
        <v>2115.6660000000002</v>
      </c>
      <c r="BK3461" s="34">
        <v>0</v>
      </c>
      <c r="BL3461" s="34">
        <v>67.964400000000296</v>
      </c>
      <c r="BM3461" s="34">
        <v>67.964400000000296</v>
      </c>
      <c r="BN3461" s="39">
        <v>1384.1352000000002</v>
      </c>
      <c r="BO3461" s="39">
        <v>2047.7015999999999</v>
      </c>
      <c r="BP3461" s="39">
        <v>663.5663999999997</v>
      </c>
    </row>
    <row r="3462" spans="1:68" s="25" customFormat="1" ht="14.25" x14ac:dyDescent="0.2">
      <c r="A3462" s="14">
        <v>2520</v>
      </c>
      <c r="B3462" s="40"/>
      <c r="C3462" s="15"/>
      <c r="D3462" s="16">
        <v>11950</v>
      </c>
      <c r="E3462" s="15" t="s">
        <v>26127</v>
      </c>
      <c r="F3462" s="15" t="s">
        <v>26128</v>
      </c>
      <c r="G3462" s="17" t="s">
        <v>26129</v>
      </c>
      <c r="H3462" s="17" t="s">
        <v>26130</v>
      </c>
      <c r="I3462" s="17" t="s">
        <v>86</v>
      </c>
      <c r="J3462" s="15" t="s">
        <v>26130</v>
      </c>
      <c r="K3462" s="15" t="s">
        <v>20082</v>
      </c>
      <c r="L3462" s="18" t="s">
        <v>26131</v>
      </c>
      <c r="M3462" s="15" t="s">
        <v>24440</v>
      </c>
      <c r="N3462" s="15" t="s">
        <v>24441</v>
      </c>
      <c r="O3462" s="16">
        <v>511</v>
      </c>
      <c r="P3462" s="15" t="s">
        <v>569</v>
      </c>
      <c r="Q3462" s="15">
        <v>17000</v>
      </c>
      <c r="R3462" s="15">
        <v>78700</v>
      </c>
      <c r="S3462" s="15">
        <v>95700</v>
      </c>
      <c r="T3462" s="15">
        <v>0.16</v>
      </c>
      <c r="U3462" s="15" t="s">
        <v>18717</v>
      </c>
      <c r="V3462" s="15" t="s">
        <v>76</v>
      </c>
      <c r="W3462" s="16">
        <v>1</v>
      </c>
      <c r="X3462" s="16">
        <v>0</v>
      </c>
      <c r="Y3462" s="15">
        <v>6828</v>
      </c>
      <c r="Z3462" s="15">
        <v>0.157</v>
      </c>
      <c r="AA3462" s="15" t="s">
        <v>78</v>
      </c>
      <c r="AB3462" s="15" t="s">
        <v>78</v>
      </c>
      <c r="AC3462" s="15">
        <v>0</v>
      </c>
      <c r="AD3462" s="15"/>
      <c r="AE3462" s="15" t="s">
        <v>137</v>
      </c>
      <c r="AF3462" s="15" t="s">
        <v>26132</v>
      </c>
      <c r="AG3462" s="16">
        <v>1</v>
      </c>
      <c r="AH3462" s="15" t="s">
        <v>26133</v>
      </c>
      <c r="AI3462" s="15" t="s">
        <v>78</v>
      </c>
      <c r="AJ3462" s="15">
        <v>6828.4169921900002</v>
      </c>
      <c r="AK3462" s="15">
        <v>336.92533627500001</v>
      </c>
      <c r="AL3462" s="15">
        <v>3107818.1916700001</v>
      </c>
      <c r="AM3462" s="15">
        <v>1415820.62662</v>
      </c>
      <c r="AN3462" s="19">
        <v>17000</v>
      </c>
      <c r="AO3462" s="19">
        <v>78100</v>
      </c>
      <c r="AP3462" s="19">
        <v>0</v>
      </c>
      <c r="AQ3462" s="19">
        <v>0</v>
      </c>
      <c r="AR3462" s="34">
        <v>95100</v>
      </c>
      <c r="AS3462" s="34">
        <v>45000</v>
      </c>
      <c r="AT3462" s="34">
        <v>3000</v>
      </c>
      <c r="AU3462" s="34">
        <v>17535</v>
      </c>
      <c r="AV3462" s="34">
        <v>12480</v>
      </c>
      <c r="AW3462" s="35">
        <v>78015</v>
      </c>
      <c r="AX3462" s="34">
        <v>17085</v>
      </c>
      <c r="AY3462" s="36">
        <v>1.3258000000000001</v>
      </c>
      <c r="AZ3462" s="36">
        <v>2.0265</v>
      </c>
      <c r="BA3462" s="22"/>
      <c r="BB3462" s="19">
        <v>951</v>
      </c>
      <c r="BC3462" s="34">
        <v>226.51293000000001</v>
      </c>
      <c r="BD3462" s="34">
        <v>346.22752499999996</v>
      </c>
      <c r="BE3462" s="38">
        <v>3.4819999999999997E-2</v>
      </c>
      <c r="BF3462" s="38">
        <v>3.4819999999999997E-2</v>
      </c>
      <c r="BG3462" s="34">
        <v>12.2852737047</v>
      </c>
      <c r="BH3462" s="34">
        <v>12.2852737047</v>
      </c>
      <c r="BI3462" s="34">
        <v>214.22765629530002</v>
      </c>
      <c r="BJ3462" s="34">
        <v>333.94225129529997</v>
      </c>
      <c r="BK3462" s="34">
        <v>0</v>
      </c>
      <c r="BL3462" s="34">
        <v>0</v>
      </c>
      <c r="BM3462" s="34">
        <v>0</v>
      </c>
      <c r="BN3462" s="39">
        <v>214.22765629530002</v>
      </c>
      <c r="BO3462" s="39">
        <v>333.94225129529997</v>
      </c>
      <c r="BP3462" s="39">
        <v>119.71459499999995</v>
      </c>
    </row>
    <row r="3463" spans="1:68" s="25" customFormat="1" ht="14.25" x14ac:dyDescent="0.2">
      <c r="A3463" s="14">
        <v>2521</v>
      </c>
      <c r="B3463" s="40"/>
      <c r="C3463" s="15"/>
      <c r="D3463" s="16">
        <v>32124</v>
      </c>
      <c r="E3463" s="15" t="s">
        <v>26134</v>
      </c>
      <c r="F3463" s="15" t="s">
        <v>26135</v>
      </c>
      <c r="G3463" s="17" t="s">
        <v>26136</v>
      </c>
      <c r="H3463" s="17" t="s">
        <v>26137</v>
      </c>
      <c r="I3463" s="17" t="s">
        <v>88</v>
      </c>
      <c r="J3463" s="15" t="s">
        <v>26138</v>
      </c>
      <c r="K3463" s="15" t="s">
        <v>9454</v>
      </c>
      <c r="L3463" s="18" t="s">
        <v>26139</v>
      </c>
      <c r="M3463" s="15" t="s">
        <v>24440</v>
      </c>
      <c r="N3463" s="15" t="s">
        <v>24441</v>
      </c>
      <c r="O3463" s="16">
        <v>511</v>
      </c>
      <c r="P3463" s="15" t="s">
        <v>569</v>
      </c>
      <c r="Q3463" s="15">
        <v>17800</v>
      </c>
      <c r="R3463" s="15">
        <v>95100</v>
      </c>
      <c r="S3463" s="15">
        <v>112900</v>
      </c>
      <c r="T3463" s="15">
        <v>0.17</v>
      </c>
      <c r="U3463" s="15" t="s">
        <v>18717</v>
      </c>
      <c r="V3463" s="15" t="s">
        <v>76</v>
      </c>
      <c r="W3463" s="16">
        <v>1</v>
      </c>
      <c r="X3463" s="16">
        <v>0</v>
      </c>
      <c r="Y3463" s="15">
        <v>6897</v>
      </c>
      <c r="Z3463" s="15">
        <v>0.158</v>
      </c>
      <c r="AA3463" s="15" t="s">
        <v>78</v>
      </c>
      <c r="AB3463" s="15" t="s">
        <v>78</v>
      </c>
      <c r="AC3463" s="15">
        <v>0</v>
      </c>
      <c r="AD3463" s="15"/>
      <c r="AE3463" s="15" t="s">
        <v>298</v>
      </c>
      <c r="AF3463" s="15" t="s">
        <v>26140</v>
      </c>
      <c r="AG3463" s="16">
        <v>1</v>
      </c>
      <c r="AH3463" s="15" t="s">
        <v>26141</v>
      </c>
      <c r="AI3463" s="15" t="s">
        <v>78</v>
      </c>
      <c r="AJ3463" s="15">
        <v>6897.4873046900002</v>
      </c>
      <c r="AK3463" s="15">
        <v>338.488289576</v>
      </c>
      <c r="AL3463" s="15">
        <v>3107717.5372299999</v>
      </c>
      <c r="AM3463" s="15">
        <v>1415820.38971</v>
      </c>
      <c r="AN3463" s="19">
        <v>17800</v>
      </c>
      <c r="AO3463" s="19">
        <v>93100</v>
      </c>
      <c r="AP3463" s="19">
        <v>0</v>
      </c>
      <c r="AQ3463" s="19">
        <v>0</v>
      </c>
      <c r="AR3463" s="34">
        <v>110900</v>
      </c>
      <c r="AS3463" s="34">
        <v>45000</v>
      </c>
      <c r="AT3463" s="34">
        <v>3000</v>
      </c>
      <c r="AU3463" s="34">
        <v>23065</v>
      </c>
      <c r="AV3463" s="34">
        <v>0</v>
      </c>
      <c r="AW3463" s="35">
        <v>71065</v>
      </c>
      <c r="AX3463" s="34">
        <v>39835</v>
      </c>
      <c r="AY3463" s="36">
        <v>1.3258000000000001</v>
      </c>
      <c r="AZ3463" s="36">
        <v>2.0265</v>
      </c>
      <c r="BA3463" s="22"/>
      <c r="BB3463" s="19">
        <v>1109</v>
      </c>
      <c r="BC3463" s="34">
        <v>528.13243000000011</v>
      </c>
      <c r="BD3463" s="34">
        <v>807.25627500000007</v>
      </c>
      <c r="BE3463" s="38">
        <v>3.4819999999999997E-2</v>
      </c>
      <c r="BF3463" s="38">
        <v>3.4819999999999997E-2</v>
      </c>
      <c r="BG3463" s="34">
        <v>28.644066609700001</v>
      </c>
      <c r="BH3463" s="34">
        <v>28.644066609700001</v>
      </c>
      <c r="BI3463" s="34">
        <v>499.48836339030009</v>
      </c>
      <c r="BJ3463" s="34">
        <v>778.61220839030011</v>
      </c>
      <c r="BK3463" s="34">
        <v>0</v>
      </c>
      <c r="BL3463" s="34">
        <v>0</v>
      </c>
      <c r="BM3463" s="34">
        <v>0</v>
      </c>
      <c r="BN3463" s="39">
        <v>499.48836339030009</v>
      </c>
      <c r="BO3463" s="39">
        <v>778.61220839030011</v>
      </c>
      <c r="BP3463" s="39">
        <v>279.12384500000002</v>
      </c>
    </row>
    <row r="3464" spans="1:68" s="25" customFormat="1" ht="14.25" x14ac:dyDescent="0.2">
      <c r="A3464" s="14">
        <v>2522</v>
      </c>
      <c r="B3464" s="40"/>
      <c r="C3464" s="15"/>
      <c r="D3464" s="16">
        <v>31794</v>
      </c>
      <c r="E3464" s="15" t="s">
        <v>26142</v>
      </c>
      <c r="F3464" s="15" t="s">
        <v>26143</v>
      </c>
      <c r="G3464" s="17" t="s">
        <v>26144</v>
      </c>
      <c r="H3464" s="17" t="s">
        <v>26145</v>
      </c>
      <c r="I3464" s="17" t="s">
        <v>86</v>
      </c>
      <c r="J3464" s="15" t="s">
        <v>26146</v>
      </c>
      <c r="K3464" s="15" t="s">
        <v>12227</v>
      </c>
      <c r="L3464" s="18" t="s">
        <v>26147</v>
      </c>
      <c r="M3464" s="15" t="s">
        <v>24440</v>
      </c>
      <c r="N3464" s="15" t="s">
        <v>24441</v>
      </c>
      <c r="O3464" s="16">
        <v>511</v>
      </c>
      <c r="P3464" s="15" t="s">
        <v>569</v>
      </c>
      <c r="Q3464" s="15">
        <v>22000</v>
      </c>
      <c r="R3464" s="15">
        <v>74300</v>
      </c>
      <c r="S3464" s="15">
        <v>96300</v>
      </c>
      <c r="T3464" s="15">
        <v>0.24</v>
      </c>
      <c r="U3464" s="15" t="s">
        <v>18717</v>
      </c>
      <c r="V3464" s="15" t="s">
        <v>76</v>
      </c>
      <c r="W3464" s="16">
        <v>1</v>
      </c>
      <c r="X3464" s="16">
        <v>1</v>
      </c>
      <c r="Y3464" s="15">
        <v>8859</v>
      </c>
      <c r="Z3464" s="15">
        <v>0.20300000000000001</v>
      </c>
      <c r="AA3464" s="15" t="s">
        <v>78</v>
      </c>
      <c r="AB3464" s="15" t="s">
        <v>78</v>
      </c>
      <c r="AC3464" s="15">
        <v>40000</v>
      </c>
      <c r="AD3464" s="26">
        <v>41409</v>
      </c>
      <c r="AE3464" s="15" t="s">
        <v>147</v>
      </c>
      <c r="AF3464" s="15" t="s">
        <v>19148</v>
      </c>
      <c r="AG3464" s="16">
        <v>1</v>
      </c>
      <c r="AH3464" s="15" t="s">
        <v>26148</v>
      </c>
      <c r="AI3464" s="15" t="s">
        <v>78</v>
      </c>
      <c r="AJ3464" s="15">
        <v>8859.1118164100008</v>
      </c>
      <c r="AK3464" s="15">
        <v>395.00238185000001</v>
      </c>
      <c r="AL3464" s="15">
        <v>3107602.7703999998</v>
      </c>
      <c r="AM3464" s="15">
        <v>1415820.30837</v>
      </c>
      <c r="AN3464" s="19">
        <v>22000</v>
      </c>
      <c r="AO3464" s="19">
        <v>73500</v>
      </c>
      <c r="AP3464" s="19">
        <v>0</v>
      </c>
      <c r="AQ3464" s="19">
        <v>0</v>
      </c>
      <c r="AR3464" s="34">
        <v>95500</v>
      </c>
      <c r="AS3464" s="34">
        <v>45000</v>
      </c>
      <c r="AT3464" s="34">
        <v>0</v>
      </c>
      <c r="AU3464" s="34">
        <v>17675</v>
      </c>
      <c r="AV3464" s="34">
        <v>0</v>
      </c>
      <c r="AW3464" s="35">
        <v>62675</v>
      </c>
      <c r="AX3464" s="34">
        <v>32825</v>
      </c>
      <c r="AY3464" s="36">
        <v>1.3258000000000001</v>
      </c>
      <c r="AZ3464" s="36">
        <v>2.0265</v>
      </c>
      <c r="BA3464" s="22"/>
      <c r="BB3464" s="19">
        <v>955</v>
      </c>
      <c r="BC3464" s="34">
        <v>435.19385000000005</v>
      </c>
      <c r="BD3464" s="34">
        <v>665.19862499999999</v>
      </c>
      <c r="BE3464" s="38">
        <v>3.4819999999999997E-2</v>
      </c>
      <c r="BF3464" s="38">
        <v>3.4819999999999997E-2</v>
      </c>
      <c r="BG3464" s="34">
        <v>23.603401191500001</v>
      </c>
      <c r="BH3464" s="34">
        <v>23.603401191500001</v>
      </c>
      <c r="BI3464" s="34">
        <v>411.59044880850007</v>
      </c>
      <c r="BJ3464" s="34">
        <v>641.59522380850001</v>
      </c>
      <c r="BK3464" s="34">
        <v>0</v>
      </c>
      <c r="BL3464" s="34">
        <v>0</v>
      </c>
      <c r="BM3464" s="34">
        <v>0</v>
      </c>
      <c r="BN3464" s="39">
        <v>411.59044880850007</v>
      </c>
      <c r="BO3464" s="39">
        <v>641.59522380850001</v>
      </c>
      <c r="BP3464" s="39">
        <v>230.00477499999994</v>
      </c>
    </row>
    <row r="3465" spans="1:68" s="25" customFormat="1" ht="14.25" x14ac:dyDescent="0.2">
      <c r="A3465" s="14">
        <v>2523</v>
      </c>
      <c r="B3465" s="40"/>
      <c r="C3465" s="15" t="s">
        <v>176</v>
      </c>
      <c r="D3465" s="16">
        <v>11277</v>
      </c>
      <c r="E3465" s="15" t="s">
        <v>26149</v>
      </c>
      <c r="F3465" s="15" t="s">
        <v>26150</v>
      </c>
      <c r="G3465" s="17" t="s">
        <v>26151</v>
      </c>
      <c r="H3465" s="17" t="s">
        <v>26152</v>
      </c>
      <c r="I3465" s="17" t="s">
        <v>86</v>
      </c>
      <c r="J3465" s="15" t="s">
        <v>26153</v>
      </c>
      <c r="K3465" s="15" t="s">
        <v>806</v>
      </c>
      <c r="L3465" s="18" t="s">
        <v>26154</v>
      </c>
      <c r="M3465" s="15" t="s">
        <v>24440</v>
      </c>
      <c r="N3465" s="15" t="s">
        <v>24441</v>
      </c>
      <c r="O3465" s="16">
        <v>511</v>
      </c>
      <c r="P3465" s="15" t="s">
        <v>569</v>
      </c>
      <c r="Q3465" s="15">
        <v>31000</v>
      </c>
      <c r="R3465" s="15">
        <v>93300</v>
      </c>
      <c r="S3465" s="15">
        <v>124300</v>
      </c>
      <c r="T3465" s="15">
        <v>0.43</v>
      </c>
      <c r="U3465" s="15" t="s">
        <v>18717</v>
      </c>
      <c r="V3465" s="15" t="s">
        <v>76</v>
      </c>
      <c r="W3465" s="16">
        <v>1</v>
      </c>
      <c r="X3465" s="16">
        <v>1</v>
      </c>
      <c r="Y3465" s="15">
        <v>16793</v>
      </c>
      <c r="Z3465" s="15">
        <v>0.38600000000000001</v>
      </c>
      <c r="AA3465" s="15" t="s">
        <v>78</v>
      </c>
      <c r="AB3465" s="15" t="s">
        <v>78</v>
      </c>
      <c r="AC3465" s="15">
        <v>0</v>
      </c>
      <c r="AD3465" s="26">
        <v>41495</v>
      </c>
      <c r="AE3465" s="15" t="s">
        <v>78</v>
      </c>
      <c r="AF3465" s="15" t="s">
        <v>78</v>
      </c>
      <c r="AG3465" s="16">
        <v>1</v>
      </c>
      <c r="AH3465" s="15" t="s">
        <v>26155</v>
      </c>
      <c r="AI3465" s="15" t="s">
        <v>78</v>
      </c>
      <c r="AJ3465" s="15">
        <v>16793.2211914</v>
      </c>
      <c r="AK3465" s="15">
        <v>573.26388760600003</v>
      </c>
      <c r="AL3465" s="15">
        <v>3107436.04391</v>
      </c>
      <c r="AM3465" s="15">
        <v>1415813.77241</v>
      </c>
      <c r="AN3465" s="19">
        <v>31000</v>
      </c>
      <c r="AO3465" s="19">
        <v>92000</v>
      </c>
      <c r="AP3465" s="19">
        <v>0</v>
      </c>
      <c r="AQ3465" s="19">
        <v>700</v>
      </c>
      <c r="AR3465" s="34">
        <v>123700</v>
      </c>
      <c r="AS3465" s="34">
        <v>0</v>
      </c>
      <c r="AT3465" s="34">
        <v>0</v>
      </c>
      <c r="AU3465" s="34">
        <v>0</v>
      </c>
      <c r="AV3465" s="34">
        <v>0</v>
      </c>
      <c r="AW3465" s="35">
        <v>0</v>
      </c>
      <c r="AX3465" s="34">
        <v>123700</v>
      </c>
      <c r="AY3465" s="36">
        <v>1.3258000000000001</v>
      </c>
      <c r="AZ3465" s="36">
        <v>2.0265</v>
      </c>
      <c r="BA3465" s="22"/>
      <c r="BB3465" s="19">
        <v>2481</v>
      </c>
      <c r="BC3465" s="34">
        <v>1640.0146000000002</v>
      </c>
      <c r="BD3465" s="34">
        <v>2506.7804999999998</v>
      </c>
      <c r="BE3465" s="38">
        <v>3.4819999999999997E-2</v>
      </c>
      <c r="BF3465" s="38">
        <v>3.4819999999999997E-2</v>
      </c>
      <c r="BG3465" s="34">
        <v>0</v>
      </c>
      <c r="BH3465" s="34">
        <v>0</v>
      </c>
      <c r="BI3465" s="34">
        <v>1640.0146000000002</v>
      </c>
      <c r="BJ3465" s="34">
        <v>2506.7804999999998</v>
      </c>
      <c r="BK3465" s="34">
        <v>0</v>
      </c>
      <c r="BL3465" s="34">
        <v>80.07300000000032</v>
      </c>
      <c r="BM3465" s="34">
        <v>80.07300000000032</v>
      </c>
      <c r="BN3465" s="39">
        <v>1640.0146000000002</v>
      </c>
      <c r="BO3465" s="39">
        <v>2426.7074999999995</v>
      </c>
      <c r="BP3465" s="39">
        <v>786.69289999999933</v>
      </c>
    </row>
    <row r="3466" spans="1:68" s="25" customFormat="1" ht="14.25" x14ac:dyDescent="0.2">
      <c r="A3466" s="14">
        <v>2524</v>
      </c>
      <c r="B3466" s="40"/>
      <c r="C3466" s="15" t="s">
        <v>159</v>
      </c>
      <c r="D3466" s="16">
        <v>20746</v>
      </c>
      <c r="E3466" s="15" t="s">
        <v>26156</v>
      </c>
      <c r="F3466" s="15" t="s">
        <v>26157</v>
      </c>
      <c r="G3466" s="17" t="s">
        <v>26158</v>
      </c>
      <c r="H3466" s="17" t="s">
        <v>26159</v>
      </c>
      <c r="I3466" s="17" t="s">
        <v>86</v>
      </c>
      <c r="J3466" s="15" t="s">
        <v>26160</v>
      </c>
      <c r="K3466" s="15" t="s">
        <v>86</v>
      </c>
      <c r="L3466" s="18" t="s">
        <v>25999</v>
      </c>
      <c r="M3466" s="15" t="s">
        <v>26000</v>
      </c>
      <c r="N3466" s="15" t="s">
        <v>26001</v>
      </c>
      <c r="O3466" s="16">
        <v>640</v>
      </c>
      <c r="P3466" s="15" t="s">
        <v>1042</v>
      </c>
      <c r="Q3466" s="15">
        <v>0</v>
      </c>
      <c r="R3466" s="15">
        <v>0</v>
      </c>
      <c r="S3466" s="15">
        <v>0</v>
      </c>
      <c r="T3466" s="15">
        <v>0</v>
      </c>
      <c r="U3466" s="15" t="s">
        <v>18717</v>
      </c>
      <c r="V3466" s="15" t="s">
        <v>76</v>
      </c>
      <c r="W3466" s="16">
        <v>1</v>
      </c>
      <c r="X3466" s="16">
        <v>1</v>
      </c>
      <c r="Y3466" s="15">
        <v>7248</v>
      </c>
      <c r="Z3466" s="15">
        <v>0.16600000000000001</v>
      </c>
      <c r="AA3466" s="15" t="s">
        <v>78</v>
      </c>
      <c r="AB3466" s="15" t="s">
        <v>78</v>
      </c>
      <c r="AC3466" s="15">
        <v>0</v>
      </c>
      <c r="AD3466" s="26">
        <v>41498</v>
      </c>
      <c r="AE3466" s="15" t="s">
        <v>78</v>
      </c>
      <c r="AF3466" s="15" t="s">
        <v>78</v>
      </c>
      <c r="AG3466" s="16">
        <v>1</v>
      </c>
      <c r="AH3466" s="15" t="s">
        <v>26002</v>
      </c>
      <c r="AI3466" s="15" t="s">
        <v>78</v>
      </c>
      <c r="AJ3466" s="15">
        <v>7248.2011718800004</v>
      </c>
      <c r="AK3466" s="15">
        <v>368.71555357</v>
      </c>
      <c r="AL3466" s="15">
        <v>3108188.83494</v>
      </c>
      <c r="AM3466" s="15">
        <v>1416239.65714</v>
      </c>
      <c r="AN3466" s="19">
        <v>0</v>
      </c>
      <c r="AO3466" s="19">
        <v>0</v>
      </c>
      <c r="AP3466" s="19">
        <v>0</v>
      </c>
      <c r="AQ3466" s="19">
        <v>0</v>
      </c>
      <c r="AR3466" s="34">
        <v>0</v>
      </c>
      <c r="AS3466" s="34">
        <v>0</v>
      </c>
      <c r="AT3466" s="34">
        <v>0</v>
      </c>
      <c r="AU3466" s="34">
        <v>0</v>
      </c>
      <c r="AV3466" s="34">
        <v>0</v>
      </c>
      <c r="AW3466" s="35">
        <v>0</v>
      </c>
      <c r="AX3466" s="34">
        <v>0</v>
      </c>
      <c r="AY3466" s="36">
        <v>2.0651000000000002</v>
      </c>
      <c r="AZ3466" s="36">
        <v>2.0651000000000002</v>
      </c>
      <c r="BA3466" s="22"/>
      <c r="BB3466" s="19">
        <v>0</v>
      </c>
      <c r="BC3466" s="34">
        <v>0</v>
      </c>
      <c r="BD3466" s="34">
        <v>0</v>
      </c>
      <c r="BE3466" s="38">
        <v>3.4819999999999997E-2</v>
      </c>
      <c r="BF3466" s="38">
        <v>3.4819999999999997E-2</v>
      </c>
      <c r="BG3466" s="34">
        <v>0</v>
      </c>
      <c r="BH3466" s="34">
        <v>0</v>
      </c>
      <c r="BI3466" s="34">
        <v>0</v>
      </c>
      <c r="BJ3466" s="34">
        <v>0</v>
      </c>
      <c r="BK3466" s="34">
        <v>0</v>
      </c>
      <c r="BL3466" s="34">
        <v>0</v>
      </c>
      <c r="BM3466" s="34">
        <v>0</v>
      </c>
      <c r="BN3466" s="39">
        <v>0</v>
      </c>
      <c r="BO3466" s="39">
        <v>0</v>
      </c>
      <c r="BP3466" s="39">
        <v>0</v>
      </c>
    </row>
    <row r="3467" spans="1:68" s="25" customFormat="1" ht="14.25" x14ac:dyDescent="0.2">
      <c r="A3467" s="14">
        <v>2525</v>
      </c>
      <c r="B3467" s="40"/>
      <c r="C3467" s="15"/>
      <c r="D3467" s="16">
        <v>26038</v>
      </c>
      <c r="E3467" s="15" t="s">
        <v>26161</v>
      </c>
      <c r="F3467" s="15" t="s">
        <v>26162</v>
      </c>
      <c r="G3467" s="17" t="s">
        <v>26163</v>
      </c>
      <c r="H3467" s="17" t="s">
        <v>26164</v>
      </c>
      <c r="I3467" s="17" t="s">
        <v>26165</v>
      </c>
      <c r="J3467" s="15" t="s">
        <v>26166</v>
      </c>
      <c r="K3467" s="15" t="s">
        <v>252</v>
      </c>
      <c r="L3467" s="18" t="s">
        <v>26167</v>
      </c>
      <c r="M3467" s="15" t="s">
        <v>18715</v>
      </c>
      <c r="N3467" s="15" t="s">
        <v>18716</v>
      </c>
      <c r="O3467" s="16">
        <v>499</v>
      </c>
      <c r="P3467" s="15" t="s">
        <v>2823</v>
      </c>
      <c r="Q3467" s="15">
        <v>8800</v>
      </c>
      <c r="R3467" s="15">
        <v>23700</v>
      </c>
      <c r="S3467" s="15">
        <v>32500</v>
      </c>
      <c r="T3467" s="15">
        <v>3.5</v>
      </c>
      <c r="U3467" s="15" t="s">
        <v>18717</v>
      </c>
      <c r="V3467" s="15" t="s">
        <v>76</v>
      </c>
      <c r="W3467" s="16">
        <v>1</v>
      </c>
      <c r="X3467" s="16">
        <v>0</v>
      </c>
      <c r="Y3467" s="15">
        <v>205852</v>
      </c>
      <c r="Z3467" s="15">
        <v>4.726</v>
      </c>
      <c r="AA3467" s="15" t="s">
        <v>78</v>
      </c>
      <c r="AB3467" s="15" t="s">
        <v>78</v>
      </c>
      <c r="AC3467" s="15">
        <v>0</v>
      </c>
      <c r="AD3467" s="15"/>
      <c r="AE3467" s="15" t="s">
        <v>78</v>
      </c>
      <c r="AF3467" s="15" t="s">
        <v>78</v>
      </c>
      <c r="AG3467" s="16">
        <v>1</v>
      </c>
      <c r="AH3467" s="15" t="s">
        <v>26168</v>
      </c>
      <c r="AI3467" s="15" t="s">
        <v>78</v>
      </c>
      <c r="AJ3467" s="15">
        <v>205852.32763700001</v>
      </c>
      <c r="AK3467" s="15">
        <v>2344.4068204599998</v>
      </c>
      <c r="AL3467" s="15">
        <v>3108408.7371100001</v>
      </c>
      <c r="AM3467" s="15">
        <v>1416013.28911</v>
      </c>
      <c r="AN3467" s="19">
        <v>0</v>
      </c>
      <c r="AO3467" s="19">
        <v>0</v>
      </c>
      <c r="AP3467" s="19">
        <v>5300</v>
      </c>
      <c r="AQ3467" s="19">
        <v>23600</v>
      </c>
      <c r="AR3467" s="34">
        <v>28900</v>
      </c>
      <c r="AS3467" s="34">
        <v>0</v>
      </c>
      <c r="AT3467" s="34">
        <v>0</v>
      </c>
      <c r="AU3467" s="34">
        <v>0</v>
      </c>
      <c r="AV3467" s="34">
        <v>0</v>
      </c>
      <c r="AW3467" s="35">
        <v>0</v>
      </c>
      <c r="AX3467" s="34">
        <v>28900</v>
      </c>
      <c r="AY3467" s="36">
        <v>1.3258000000000001</v>
      </c>
      <c r="AZ3467" s="36">
        <v>2.0265</v>
      </c>
      <c r="BA3467" s="22"/>
      <c r="BB3467" s="19">
        <v>867</v>
      </c>
      <c r="BC3467" s="34">
        <v>383.15620000000001</v>
      </c>
      <c r="BD3467" s="34">
        <v>585.6585</v>
      </c>
      <c r="BE3467" s="38">
        <v>3.4819999999999997E-2</v>
      </c>
      <c r="BF3467" s="38">
        <v>3.4819999999999997E-2</v>
      </c>
      <c r="BG3467" s="34">
        <v>0</v>
      </c>
      <c r="BH3467" s="34">
        <v>0</v>
      </c>
      <c r="BI3467" s="34">
        <v>383.15620000000001</v>
      </c>
      <c r="BJ3467" s="34">
        <v>585.6585</v>
      </c>
      <c r="BK3467" s="34">
        <v>0</v>
      </c>
      <c r="BL3467" s="34">
        <v>0</v>
      </c>
      <c r="BM3467" s="34">
        <v>0</v>
      </c>
      <c r="BN3467" s="39">
        <v>383.15620000000001</v>
      </c>
      <c r="BO3467" s="39">
        <v>585.6585</v>
      </c>
      <c r="BP3467" s="39">
        <v>202.50229999999999</v>
      </c>
    </row>
    <row r="3468" spans="1:68" s="25" customFormat="1" ht="14.25" x14ac:dyDescent="0.2">
      <c r="A3468" s="14">
        <v>2526</v>
      </c>
      <c r="B3468" s="40"/>
      <c r="C3468" s="15"/>
      <c r="D3468" s="16">
        <v>8560</v>
      </c>
      <c r="E3468" s="15" t="s">
        <v>26169</v>
      </c>
      <c r="F3468" s="15" t="s">
        <v>26170</v>
      </c>
      <c r="G3468" s="17" t="s">
        <v>26163</v>
      </c>
      <c r="H3468" s="17" t="s">
        <v>26171</v>
      </c>
      <c r="I3468" s="17" t="s">
        <v>88</v>
      </c>
      <c r="J3468" s="15" t="s">
        <v>26172</v>
      </c>
      <c r="K3468" s="15" t="s">
        <v>252</v>
      </c>
      <c r="L3468" s="18" t="s">
        <v>26173</v>
      </c>
      <c r="M3468" s="15" t="s">
        <v>18715</v>
      </c>
      <c r="N3468" s="15" t="s">
        <v>18716</v>
      </c>
      <c r="O3468" s="16">
        <v>400</v>
      </c>
      <c r="P3468" s="15" t="s">
        <v>254</v>
      </c>
      <c r="Q3468" s="15">
        <v>33000</v>
      </c>
      <c r="R3468" s="15">
        <v>0</v>
      </c>
      <c r="S3468" s="15">
        <v>33000</v>
      </c>
      <c r="T3468" s="15">
        <v>0.33</v>
      </c>
      <c r="U3468" s="15" t="s">
        <v>18717</v>
      </c>
      <c r="V3468" s="15" t="s">
        <v>76</v>
      </c>
      <c r="W3468" s="16">
        <v>0</v>
      </c>
      <c r="X3468" s="16">
        <v>0</v>
      </c>
      <c r="Y3468" s="15">
        <v>12364</v>
      </c>
      <c r="Z3468" s="15">
        <v>0.28399999999999997</v>
      </c>
      <c r="AA3468" s="15" t="s">
        <v>78</v>
      </c>
      <c r="AB3468" s="15" t="s">
        <v>78</v>
      </c>
      <c r="AC3468" s="15">
        <v>0</v>
      </c>
      <c r="AD3468" s="15"/>
      <c r="AE3468" s="15" t="s">
        <v>78</v>
      </c>
      <c r="AF3468" s="15" t="s">
        <v>78</v>
      </c>
      <c r="AG3468" s="16">
        <v>1</v>
      </c>
      <c r="AH3468" s="15" t="s">
        <v>26174</v>
      </c>
      <c r="AI3468" s="15" t="s">
        <v>78</v>
      </c>
      <c r="AJ3468" s="15">
        <v>12364.4741211</v>
      </c>
      <c r="AK3468" s="15">
        <v>704.39603257099998</v>
      </c>
      <c r="AL3468" s="15">
        <v>3108228.57143</v>
      </c>
      <c r="AM3468" s="15">
        <v>1415381.45034</v>
      </c>
      <c r="AN3468" s="19">
        <v>0</v>
      </c>
      <c r="AO3468" s="19">
        <v>0</v>
      </c>
      <c r="AP3468" s="19">
        <v>33000</v>
      </c>
      <c r="AQ3468" s="19">
        <v>0</v>
      </c>
      <c r="AR3468" s="34">
        <v>33000</v>
      </c>
      <c r="AS3468" s="34">
        <v>0</v>
      </c>
      <c r="AT3468" s="34">
        <v>0</v>
      </c>
      <c r="AU3468" s="34">
        <v>0</v>
      </c>
      <c r="AV3468" s="34">
        <v>0</v>
      </c>
      <c r="AW3468" s="35">
        <v>0</v>
      </c>
      <c r="AX3468" s="34">
        <v>33000</v>
      </c>
      <c r="AY3468" s="36">
        <v>1.3258000000000001</v>
      </c>
      <c r="AZ3468" s="36">
        <v>2.0265</v>
      </c>
      <c r="BA3468" s="22"/>
      <c r="BB3468" s="19">
        <v>990</v>
      </c>
      <c r="BC3468" s="34">
        <v>437.51400000000001</v>
      </c>
      <c r="BD3468" s="34">
        <v>668.745</v>
      </c>
      <c r="BE3468" s="38">
        <v>3.4819999999999997E-2</v>
      </c>
      <c r="BF3468" s="38">
        <v>3.4819999999999997E-2</v>
      </c>
      <c r="BG3468" s="34">
        <v>0</v>
      </c>
      <c r="BH3468" s="34">
        <v>0</v>
      </c>
      <c r="BI3468" s="34">
        <v>437.51400000000001</v>
      </c>
      <c r="BJ3468" s="34">
        <v>668.745</v>
      </c>
      <c r="BK3468" s="34">
        <v>0</v>
      </c>
      <c r="BL3468" s="34">
        <v>0</v>
      </c>
      <c r="BM3468" s="34">
        <v>0</v>
      </c>
      <c r="BN3468" s="39">
        <v>437.51400000000001</v>
      </c>
      <c r="BO3468" s="39">
        <v>668.745</v>
      </c>
      <c r="BP3468" s="39">
        <v>231.23099999999999</v>
      </c>
    </row>
    <row r="3469" spans="1:68" s="25" customFormat="1" ht="25.5" x14ac:dyDescent="0.2">
      <c r="A3469" s="14">
        <v>2527</v>
      </c>
      <c r="B3469" s="40"/>
      <c r="C3469" s="15"/>
      <c r="D3469" s="16">
        <v>527</v>
      </c>
      <c r="E3469" s="15" t="s">
        <v>26175</v>
      </c>
      <c r="F3469" s="15" t="s">
        <v>26176</v>
      </c>
      <c r="G3469" s="17" t="s">
        <v>26177</v>
      </c>
      <c r="H3469" s="17" t="s">
        <v>26178</v>
      </c>
      <c r="I3469" s="17" t="s">
        <v>86</v>
      </c>
      <c r="J3469" s="15" t="s">
        <v>26179</v>
      </c>
      <c r="K3469" s="15" t="s">
        <v>3970</v>
      </c>
      <c r="L3469" s="18" t="s">
        <v>26180</v>
      </c>
      <c r="M3469" s="15" t="s">
        <v>18898</v>
      </c>
      <c r="N3469" s="15" t="s">
        <v>18899</v>
      </c>
      <c r="O3469" s="16">
        <v>100</v>
      </c>
      <c r="P3469" s="15" t="s">
        <v>254</v>
      </c>
      <c r="Q3469" s="15">
        <v>600</v>
      </c>
      <c r="R3469" s="15">
        <v>0</v>
      </c>
      <c r="S3469" s="15">
        <v>600</v>
      </c>
      <c r="T3469" s="15">
        <v>1</v>
      </c>
      <c r="U3469" s="15" t="s">
        <v>18717</v>
      </c>
      <c r="V3469" s="15" t="s">
        <v>76</v>
      </c>
      <c r="W3469" s="16">
        <v>0</v>
      </c>
      <c r="X3469" s="16">
        <v>1</v>
      </c>
      <c r="Y3469" s="15">
        <v>34321</v>
      </c>
      <c r="Z3469" s="15">
        <v>0.78800000000000003</v>
      </c>
      <c r="AA3469" s="15" t="s">
        <v>78</v>
      </c>
      <c r="AB3469" s="15" t="s">
        <v>78</v>
      </c>
      <c r="AC3469" s="15">
        <v>0</v>
      </c>
      <c r="AD3469" s="26">
        <v>42066</v>
      </c>
      <c r="AE3469" s="15" t="s">
        <v>78</v>
      </c>
      <c r="AF3469" s="15" t="s">
        <v>78</v>
      </c>
      <c r="AG3469" s="16">
        <v>1</v>
      </c>
      <c r="AH3469" s="15" t="s">
        <v>26181</v>
      </c>
      <c r="AI3469" s="15" t="s">
        <v>78</v>
      </c>
      <c r="AJ3469" s="15">
        <v>34320.840332</v>
      </c>
      <c r="AK3469" s="15">
        <v>840.59989998900005</v>
      </c>
      <c r="AL3469" s="15">
        <v>3108230.29953</v>
      </c>
      <c r="AM3469" s="15">
        <v>1415035.3114100001</v>
      </c>
      <c r="AN3469" s="19">
        <v>0</v>
      </c>
      <c r="AO3469" s="19">
        <v>0</v>
      </c>
      <c r="AP3469" s="19">
        <v>600</v>
      </c>
      <c r="AQ3469" s="19">
        <v>0</v>
      </c>
      <c r="AR3469" s="34">
        <v>600</v>
      </c>
      <c r="AS3469" s="34">
        <v>0</v>
      </c>
      <c r="AT3469" s="34">
        <v>0</v>
      </c>
      <c r="AU3469" s="34">
        <v>0</v>
      </c>
      <c r="AV3469" s="34">
        <v>0</v>
      </c>
      <c r="AW3469" s="35">
        <v>0</v>
      </c>
      <c r="AX3469" s="34">
        <v>600</v>
      </c>
      <c r="AY3469" s="36">
        <v>1.3258000000000001</v>
      </c>
      <c r="AZ3469" s="36">
        <v>2.0265</v>
      </c>
      <c r="BA3469" s="22"/>
      <c r="BB3469" s="19">
        <v>12</v>
      </c>
      <c r="BC3469" s="34">
        <v>7.9548000000000005</v>
      </c>
      <c r="BD3469" s="34">
        <v>12.158999999999999</v>
      </c>
      <c r="BE3469" s="38">
        <v>3.4819999999999997E-2</v>
      </c>
      <c r="BF3469" s="38">
        <v>3.4819999999999997E-2</v>
      </c>
      <c r="BG3469" s="34">
        <v>0</v>
      </c>
      <c r="BH3469" s="34">
        <v>0</v>
      </c>
      <c r="BI3469" s="34">
        <v>7.9548000000000005</v>
      </c>
      <c r="BJ3469" s="34">
        <v>12.158999999999999</v>
      </c>
      <c r="BK3469" s="34">
        <v>0</v>
      </c>
      <c r="BL3469" s="34">
        <v>0</v>
      </c>
      <c r="BM3469" s="34">
        <v>0</v>
      </c>
      <c r="BN3469" s="39">
        <v>7.9548000000000005</v>
      </c>
      <c r="BO3469" s="39">
        <v>12.158999999999999</v>
      </c>
      <c r="BP3469" s="39">
        <v>4.2041999999999984</v>
      </c>
    </row>
    <row r="3470" spans="1:68" s="25" customFormat="1" ht="14.25" x14ac:dyDescent="0.2">
      <c r="A3470" s="14">
        <v>2528</v>
      </c>
      <c r="B3470" s="40"/>
      <c r="C3470" s="15"/>
      <c r="D3470" s="16">
        <v>17494</v>
      </c>
      <c r="E3470" s="15" t="s">
        <v>26182</v>
      </c>
      <c r="F3470" s="15" t="s">
        <v>26183</v>
      </c>
      <c r="G3470" s="17" t="s">
        <v>26184</v>
      </c>
      <c r="H3470" s="17" t="s">
        <v>26185</v>
      </c>
      <c r="I3470" s="17" t="s">
        <v>86</v>
      </c>
      <c r="J3470" s="15" t="s">
        <v>26185</v>
      </c>
      <c r="K3470" s="15" t="s">
        <v>1011</v>
      </c>
      <c r="L3470" s="18" t="s">
        <v>26186</v>
      </c>
      <c r="M3470" s="15" t="s">
        <v>26187</v>
      </c>
      <c r="N3470" s="15" t="s">
        <v>26188</v>
      </c>
      <c r="O3470" s="16">
        <v>501</v>
      </c>
      <c r="P3470" s="15" t="s">
        <v>405</v>
      </c>
      <c r="Q3470" s="15">
        <v>36200</v>
      </c>
      <c r="R3470" s="15">
        <v>0</v>
      </c>
      <c r="S3470" s="15">
        <v>36200</v>
      </c>
      <c r="T3470" s="15">
        <v>9.06</v>
      </c>
      <c r="U3470" s="15" t="s">
        <v>18717</v>
      </c>
      <c r="V3470" s="15" t="s">
        <v>76</v>
      </c>
      <c r="W3470" s="16">
        <v>0</v>
      </c>
      <c r="X3470" s="16">
        <v>1</v>
      </c>
      <c r="Y3470" s="15">
        <v>388875</v>
      </c>
      <c r="Z3470" s="15">
        <v>8.9269999999999996</v>
      </c>
      <c r="AA3470" s="15" t="s">
        <v>26189</v>
      </c>
      <c r="AB3470" s="15" t="s">
        <v>26190</v>
      </c>
      <c r="AC3470" s="15">
        <v>63500</v>
      </c>
      <c r="AD3470" s="26">
        <v>38606</v>
      </c>
      <c r="AE3470" s="15" t="s">
        <v>147</v>
      </c>
      <c r="AF3470" s="15" t="s">
        <v>26191</v>
      </c>
      <c r="AG3470" s="16">
        <v>1</v>
      </c>
      <c r="AH3470" s="15" t="s">
        <v>26192</v>
      </c>
      <c r="AI3470" s="15" t="s">
        <v>78</v>
      </c>
      <c r="AJ3470" s="15">
        <v>388874.63745099999</v>
      </c>
      <c r="AK3470" s="15">
        <v>2859.6902344700002</v>
      </c>
      <c r="AL3470" s="15">
        <v>3103652.13876</v>
      </c>
      <c r="AM3470" s="15">
        <v>1411068.08133</v>
      </c>
      <c r="AN3470" s="19">
        <v>0</v>
      </c>
      <c r="AO3470" s="19">
        <v>0</v>
      </c>
      <c r="AP3470" s="19">
        <v>36200</v>
      </c>
      <c r="AQ3470" s="19">
        <v>0</v>
      </c>
      <c r="AR3470" s="34">
        <v>36200</v>
      </c>
      <c r="AS3470" s="34">
        <v>0</v>
      </c>
      <c r="AT3470" s="34">
        <v>0</v>
      </c>
      <c r="AU3470" s="34">
        <v>0</v>
      </c>
      <c r="AV3470" s="34">
        <v>0</v>
      </c>
      <c r="AW3470" s="35">
        <v>0</v>
      </c>
      <c r="AX3470" s="34">
        <v>36200</v>
      </c>
      <c r="AY3470" s="36">
        <v>1.3258000000000001</v>
      </c>
      <c r="AZ3470" s="36">
        <v>2.0265</v>
      </c>
      <c r="BA3470" s="22"/>
      <c r="BB3470" s="19">
        <v>1086</v>
      </c>
      <c r="BC3470" s="34">
        <v>479.93960000000004</v>
      </c>
      <c r="BD3470" s="34">
        <v>733.59299999999996</v>
      </c>
      <c r="BE3470" s="38">
        <v>3.4819999999999997E-2</v>
      </c>
      <c r="BF3470" s="38">
        <v>3.4819999999999997E-2</v>
      </c>
      <c r="BG3470" s="34">
        <v>0</v>
      </c>
      <c r="BH3470" s="34">
        <v>0</v>
      </c>
      <c r="BI3470" s="34">
        <v>479.93960000000004</v>
      </c>
      <c r="BJ3470" s="34">
        <v>733.59299999999996</v>
      </c>
      <c r="BK3470" s="34">
        <v>0</v>
      </c>
      <c r="BL3470" s="34">
        <v>0</v>
      </c>
      <c r="BM3470" s="34">
        <v>0</v>
      </c>
      <c r="BN3470" s="39">
        <v>479.93960000000004</v>
      </c>
      <c r="BO3470" s="39">
        <v>733.59299999999996</v>
      </c>
      <c r="BP3470" s="39">
        <v>253.65339999999992</v>
      </c>
    </row>
    <row r="3471" spans="1:68" s="25" customFormat="1" ht="14.25" x14ac:dyDescent="0.2">
      <c r="A3471" s="14">
        <v>2529</v>
      </c>
      <c r="B3471" s="40"/>
      <c r="C3471" s="15" t="s">
        <v>78</v>
      </c>
      <c r="D3471" s="16">
        <v>21624</v>
      </c>
      <c r="E3471" s="15" t="s">
        <v>26193</v>
      </c>
      <c r="F3471" s="15" t="s">
        <v>26194</v>
      </c>
      <c r="G3471" s="17" t="s">
        <v>26195</v>
      </c>
      <c r="H3471" s="17" t="s">
        <v>26196</v>
      </c>
      <c r="I3471" s="17" t="s">
        <v>86</v>
      </c>
      <c r="J3471" s="15" t="s">
        <v>26197</v>
      </c>
      <c r="K3471" s="15" t="s">
        <v>3405</v>
      </c>
      <c r="L3471" s="18" t="s">
        <v>26198</v>
      </c>
      <c r="M3471" s="15" t="s">
        <v>26199</v>
      </c>
      <c r="N3471" s="15" t="s">
        <v>26200</v>
      </c>
      <c r="O3471" s="16">
        <v>510</v>
      </c>
      <c r="P3471" s="15" t="s">
        <v>118</v>
      </c>
      <c r="Q3471" s="15">
        <v>47500</v>
      </c>
      <c r="R3471" s="15">
        <v>322100</v>
      </c>
      <c r="S3471" s="15">
        <v>369600</v>
      </c>
      <c r="T3471" s="15">
        <v>0.35</v>
      </c>
      <c r="U3471" s="15" t="s">
        <v>18717</v>
      </c>
      <c r="V3471" s="15" t="s">
        <v>76</v>
      </c>
      <c r="W3471" s="16">
        <v>1</v>
      </c>
      <c r="X3471" s="16">
        <v>1</v>
      </c>
      <c r="Y3471" s="15">
        <v>15480</v>
      </c>
      <c r="Z3471" s="15">
        <v>0.35499999999999998</v>
      </c>
      <c r="AA3471" s="15" t="s">
        <v>26201</v>
      </c>
      <c r="AB3471" s="15" t="s">
        <v>26190</v>
      </c>
      <c r="AC3471" s="15">
        <v>345900</v>
      </c>
      <c r="AD3471" s="26">
        <v>42125</v>
      </c>
      <c r="AE3471" s="15" t="s">
        <v>119</v>
      </c>
      <c r="AF3471" s="15" t="s">
        <v>119</v>
      </c>
      <c r="AG3471" s="16">
        <v>1</v>
      </c>
      <c r="AH3471" s="15" t="s">
        <v>26202</v>
      </c>
      <c r="AI3471" s="15" t="s">
        <v>78</v>
      </c>
      <c r="AJ3471" s="15">
        <v>15480.2856445</v>
      </c>
      <c r="AK3471" s="15">
        <v>546.99351349400001</v>
      </c>
      <c r="AL3471" s="15">
        <v>3103784.11283</v>
      </c>
      <c r="AM3471" s="15">
        <v>1410874.9425600001</v>
      </c>
      <c r="AN3471" s="19">
        <v>47500</v>
      </c>
      <c r="AO3471" s="19">
        <v>325700</v>
      </c>
      <c r="AP3471" s="19">
        <v>0</v>
      </c>
      <c r="AQ3471" s="19">
        <v>0</v>
      </c>
      <c r="AR3471" s="34">
        <v>373200</v>
      </c>
      <c r="AS3471" s="34">
        <v>45000</v>
      </c>
      <c r="AT3471" s="34">
        <v>3000</v>
      </c>
      <c r="AU3471" s="34">
        <v>114870</v>
      </c>
      <c r="AV3471" s="34">
        <v>0</v>
      </c>
      <c r="AW3471" s="35">
        <v>162870</v>
      </c>
      <c r="AX3471" s="34">
        <v>210330</v>
      </c>
      <c r="AY3471" s="36">
        <v>1.3258000000000001</v>
      </c>
      <c r="AZ3471" s="36">
        <v>2.0265</v>
      </c>
      <c r="BA3471" s="22"/>
      <c r="BB3471" s="19">
        <v>3732</v>
      </c>
      <c r="BC3471" s="34">
        <v>2788.5551400000004</v>
      </c>
      <c r="BD3471" s="34">
        <v>4262.33745</v>
      </c>
      <c r="BE3471" s="38">
        <v>3.4819999999999997E-2</v>
      </c>
      <c r="BF3471" s="38">
        <v>3.4819999999999997E-2</v>
      </c>
      <c r="BG3471" s="34">
        <v>97.097489974799998</v>
      </c>
      <c r="BH3471" s="34">
        <v>148.41459000899999</v>
      </c>
      <c r="BI3471" s="34">
        <v>2691.4576500252006</v>
      </c>
      <c r="BJ3471" s="34">
        <v>4113.9228599910002</v>
      </c>
      <c r="BK3471" s="34">
        <v>0</v>
      </c>
      <c r="BL3471" s="34">
        <v>381.92285999100022</v>
      </c>
      <c r="BM3471" s="34">
        <v>381.92285999100022</v>
      </c>
      <c r="BN3471" s="39">
        <v>2691.4576500252006</v>
      </c>
      <c r="BO3471" s="39">
        <v>3732</v>
      </c>
      <c r="BP3471" s="39">
        <v>1040.5423499747994</v>
      </c>
    </row>
    <row r="3472" spans="1:68" s="25" customFormat="1" ht="14.25" x14ac:dyDescent="0.2">
      <c r="A3472" s="14">
        <v>2530</v>
      </c>
      <c r="B3472" s="40"/>
      <c r="C3472" s="15"/>
      <c r="D3472" s="16">
        <v>32823</v>
      </c>
      <c r="E3472" s="15" t="s">
        <v>26203</v>
      </c>
      <c r="F3472" s="15" t="s">
        <v>26204</v>
      </c>
      <c r="G3472" s="17" t="s">
        <v>26205</v>
      </c>
      <c r="H3472" s="17" t="s">
        <v>26206</v>
      </c>
      <c r="I3472" s="17" t="s">
        <v>26207</v>
      </c>
      <c r="J3472" s="15" t="s">
        <v>26208</v>
      </c>
      <c r="K3472" s="15" t="s">
        <v>1011</v>
      </c>
      <c r="L3472" s="18" t="s">
        <v>26209</v>
      </c>
      <c r="M3472" s="15" t="s">
        <v>26199</v>
      </c>
      <c r="N3472" s="15" t="s">
        <v>26200</v>
      </c>
      <c r="O3472" s="16">
        <v>510</v>
      </c>
      <c r="P3472" s="15" t="s">
        <v>118</v>
      </c>
      <c r="Q3472" s="15">
        <v>47500</v>
      </c>
      <c r="R3472" s="15">
        <v>323200</v>
      </c>
      <c r="S3472" s="15">
        <v>370700</v>
      </c>
      <c r="T3472" s="15">
        <v>0.34</v>
      </c>
      <c r="U3472" s="15" t="s">
        <v>18717</v>
      </c>
      <c r="V3472" s="15" t="s">
        <v>76</v>
      </c>
      <c r="W3472" s="16">
        <v>1</v>
      </c>
      <c r="X3472" s="16">
        <v>1</v>
      </c>
      <c r="Y3472" s="15">
        <v>15027</v>
      </c>
      <c r="Z3472" s="15">
        <v>0.34499999999999997</v>
      </c>
      <c r="AA3472" s="15" t="s">
        <v>26201</v>
      </c>
      <c r="AB3472" s="15" t="s">
        <v>26190</v>
      </c>
      <c r="AC3472" s="15">
        <v>350510</v>
      </c>
      <c r="AD3472" s="26">
        <v>38652</v>
      </c>
      <c r="AE3472" s="15" t="s">
        <v>119</v>
      </c>
      <c r="AF3472" s="15" t="s">
        <v>119</v>
      </c>
      <c r="AG3472" s="16">
        <v>1</v>
      </c>
      <c r="AH3472" s="15" t="s">
        <v>26210</v>
      </c>
      <c r="AI3472" s="15" t="s">
        <v>78</v>
      </c>
      <c r="AJ3472" s="15">
        <v>15027.1577148</v>
      </c>
      <c r="AK3472" s="15">
        <v>537.25023923100002</v>
      </c>
      <c r="AL3472" s="15">
        <v>3103781.12207</v>
      </c>
      <c r="AM3472" s="15">
        <v>1410794.87335</v>
      </c>
      <c r="AN3472" s="19">
        <v>47500</v>
      </c>
      <c r="AO3472" s="19">
        <v>314000</v>
      </c>
      <c r="AP3472" s="19">
        <v>0</v>
      </c>
      <c r="AQ3472" s="19">
        <v>0</v>
      </c>
      <c r="AR3472" s="34">
        <v>361500</v>
      </c>
      <c r="AS3472" s="34">
        <v>45000</v>
      </c>
      <c r="AT3472" s="34">
        <v>3000</v>
      </c>
      <c r="AU3472" s="34">
        <v>110775</v>
      </c>
      <c r="AV3472" s="34">
        <v>0</v>
      </c>
      <c r="AW3472" s="35">
        <v>158775</v>
      </c>
      <c r="AX3472" s="34">
        <v>202725</v>
      </c>
      <c r="AY3472" s="36">
        <v>1.3258000000000001</v>
      </c>
      <c r="AZ3472" s="36">
        <v>2.0265</v>
      </c>
      <c r="BA3472" s="22"/>
      <c r="BB3472" s="19">
        <v>3615</v>
      </c>
      <c r="BC3472" s="34">
        <v>2687.7280500000002</v>
      </c>
      <c r="BD3472" s="34">
        <v>4108.2221250000002</v>
      </c>
      <c r="BE3472" s="38">
        <v>3.4819999999999997E-2</v>
      </c>
      <c r="BF3472" s="38">
        <v>3.4819999999999997E-2</v>
      </c>
      <c r="BG3472" s="34">
        <v>93.586690700999995</v>
      </c>
      <c r="BH3472" s="34">
        <v>143.0482943925</v>
      </c>
      <c r="BI3472" s="34">
        <v>2594.1413592990002</v>
      </c>
      <c r="BJ3472" s="34">
        <v>3965.1738306075003</v>
      </c>
      <c r="BK3472" s="34">
        <v>0</v>
      </c>
      <c r="BL3472" s="34">
        <v>350.17383060750035</v>
      </c>
      <c r="BM3472" s="34">
        <v>350.17383060750035</v>
      </c>
      <c r="BN3472" s="39">
        <v>2594.1413592990002</v>
      </c>
      <c r="BO3472" s="39">
        <v>3615</v>
      </c>
      <c r="BP3472" s="39">
        <v>1020.8586407009998</v>
      </c>
    </row>
    <row r="3473" spans="1:68" s="25" customFormat="1" ht="14.25" x14ac:dyDescent="0.2">
      <c r="A3473" s="14">
        <v>2532</v>
      </c>
      <c r="B3473" s="40"/>
      <c r="C3473" s="15" t="s">
        <v>26211</v>
      </c>
      <c r="D3473" s="16">
        <v>13978</v>
      </c>
      <c r="E3473" s="15" t="s">
        <v>26212</v>
      </c>
      <c r="F3473" s="15" t="s">
        <v>26213</v>
      </c>
      <c r="G3473" s="17" t="s">
        <v>26214</v>
      </c>
      <c r="H3473" s="17" t="s">
        <v>26215</v>
      </c>
      <c r="I3473" s="17" t="s">
        <v>88</v>
      </c>
      <c r="J3473" s="15" t="s">
        <v>26216</v>
      </c>
      <c r="K3473" s="15" t="s">
        <v>7787</v>
      </c>
      <c r="L3473" s="18" t="s">
        <v>26217</v>
      </c>
      <c r="M3473" s="15" t="s">
        <v>26199</v>
      </c>
      <c r="N3473" s="15" t="s">
        <v>26200</v>
      </c>
      <c r="O3473" s="16">
        <v>510</v>
      </c>
      <c r="P3473" s="15" t="s">
        <v>118</v>
      </c>
      <c r="Q3473" s="15">
        <v>95000</v>
      </c>
      <c r="R3473" s="15">
        <v>433300</v>
      </c>
      <c r="S3473" s="15">
        <v>528300</v>
      </c>
      <c r="T3473" s="15">
        <v>0.7</v>
      </c>
      <c r="U3473" s="15" t="s">
        <v>18717</v>
      </c>
      <c r="V3473" s="15" t="s">
        <v>76</v>
      </c>
      <c r="W3473" s="16">
        <v>1</v>
      </c>
      <c r="X3473" s="16">
        <v>1</v>
      </c>
      <c r="Y3473" s="15">
        <v>15331</v>
      </c>
      <c r="Z3473" s="15">
        <v>0.35199999999999998</v>
      </c>
      <c r="AA3473" s="15" t="s">
        <v>26201</v>
      </c>
      <c r="AB3473" s="15" t="s">
        <v>26190</v>
      </c>
      <c r="AC3473" s="15">
        <v>526122</v>
      </c>
      <c r="AD3473" s="26">
        <v>42237</v>
      </c>
      <c r="AE3473" s="15" t="s">
        <v>78</v>
      </c>
      <c r="AF3473" s="15" t="s">
        <v>78</v>
      </c>
      <c r="AG3473" s="16">
        <v>1</v>
      </c>
      <c r="AH3473" s="15" t="s">
        <v>26218</v>
      </c>
      <c r="AI3473" s="15" t="s">
        <v>78</v>
      </c>
      <c r="AJ3473" s="15">
        <v>15331.0205078</v>
      </c>
      <c r="AK3473" s="15">
        <v>538.38820125400002</v>
      </c>
      <c r="AL3473" s="15">
        <v>3103747.8077099998</v>
      </c>
      <c r="AM3473" s="15">
        <v>1410657.78082</v>
      </c>
      <c r="AN3473" s="19">
        <v>0</v>
      </c>
      <c r="AO3473" s="19">
        <v>0</v>
      </c>
      <c r="AP3473" s="19">
        <v>95000</v>
      </c>
      <c r="AQ3473" s="19">
        <v>0</v>
      </c>
      <c r="AR3473" s="34">
        <v>95000</v>
      </c>
      <c r="AS3473" s="34">
        <v>0</v>
      </c>
      <c r="AT3473" s="34">
        <v>3000</v>
      </c>
      <c r="AU3473" s="34">
        <v>0</v>
      </c>
      <c r="AV3473" s="34">
        <v>0</v>
      </c>
      <c r="AW3473" s="35">
        <v>3000</v>
      </c>
      <c r="AX3473" s="34">
        <v>92000</v>
      </c>
      <c r="AY3473" s="36">
        <v>1.3258000000000001</v>
      </c>
      <c r="AZ3473" s="36">
        <v>2.0265</v>
      </c>
      <c r="BA3473" s="22"/>
      <c r="BB3473" s="19">
        <v>0</v>
      </c>
      <c r="BC3473" s="34">
        <v>1219.7360000000001</v>
      </c>
      <c r="BD3473" s="34">
        <v>1864.38</v>
      </c>
      <c r="BE3473" s="38">
        <v>3.4819999999999997E-2</v>
      </c>
      <c r="BF3473" s="38">
        <v>3.4819999999999997E-2</v>
      </c>
      <c r="BG3473" s="34">
        <v>0</v>
      </c>
      <c r="BH3473" s="34">
        <v>0</v>
      </c>
      <c r="BI3473" s="34">
        <v>1219.7360000000001</v>
      </c>
      <c r="BJ3473" s="34">
        <v>1864.38</v>
      </c>
      <c r="BK3473" s="34">
        <v>0</v>
      </c>
      <c r="BL3473" s="34">
        <v>0</v>
      </c>
      <c r="BM3473" s="34">
        <v>0</v>
      </c>
      <c r="BN3473" s="39">
        <v>1219.7360000000001</v>
      </c>
      <c r="BO3473" s="39">
        <v>1864.38</v>
      </c>
      <c r="BP3473" s="39">
        <v>644.64399999999978</v>
      </c>
    </row>
    <row r="3474" spans="1:68" s="25" customFormat="1" ht="14.25" x14ac:dyDescent="0.2">
      <c r="A3474" s="14">
        <v>2533</v>
      </c>
      <c r="B3474" s="40"/>
      <c r="C3474" s="15" t="s">
        <v>26219</v>
      </c>
      <c r="D3474" s="16">
        <v>7024</v>
      </c>
      <c r="E3474" s="15" t="s">
        <v>26220</v>
      </c>
      <c r="F3474" s="15" t="s">
        <v>26219</v>
      </c>
      <c r="G3474" s="17" t="s">
        <v>26221</v>
      </c>
      <c r="H3474" s="17" t="s">
        <v>26222</v>
      </c>
      <c r="I3474" s="17" t="s">
        <v>86</v>
      </c>
      <c r="J3474" s="15" t="s">
        <v>26223</v>
      </c>
      <c r="K3474" s="15" t="s">
        <v>4250</v>
      </c>
      <c r="L3474" s="18" t="s">
        <v>26217</v>
      </c>
      <c r="M3474" s="15" t="s">
        <v>26199</v>
      </c>
      <c r="N3474" s="15" t="s">
        <v>26200</v>
      </c>
      <c r="O3474" s="16">
        <v>510</v>
      </c>
      <c r="P3474" s="15" t="s">
        <v>118</v>
      </c>
      <c r="Q3474" s="15">
        <v>95000</v>
      </c>
      <c r="R3474" s="15">
        <v>433300</v>
      </c>
      <c r="S3474" s="15">
        <v>528300</v>
      </c>
      <c r="T3474" s="15">
        <v>0.7</v>
      </c>
      <c r="U3474" s="15" t="s">
        <v>18717</v>
      </c>
      <c r="V3474" s="15" t="s">
        <v>76</v>
      </c>
      <c r="W3474" s="16">
        <v>1</v>
      </c>
      <c r="X3474" s="16">
        <v>1</v>
      </c>
      <c r="Y3474" s="15">
        <v>15263</v>
      </c>
      <c r="Z3474" s="15">
        <v>0.35</v>
      </c>
      <c r="AA3474" s="15" t="s">
        <v>26201</v>
      </c>
      <c r="AB3474" s="15" t="s">
        <v>26190</v>
      </c>
      <c r="AC3474" s="15">
        <v>526122</v>
      </c>
      <c r="AD3474" s="26">
        <v>42237</v>
      </c>
      <c r="AE3474" s="15" t="s">
        <v>78</v>
      </c>
      <c r="AF3474" s="15" t="s">
        <v>78</v>
      </c>
      <c r="AG3474" s="16">
        <v>1</v>
      </c>
      <c r="AH3474" s="15" t="s">
        <v>26218</v>
      </c>
      <c r="AI3474" s="15" t="s">
        <v>78</v>
      </c>
      <c r="AJ3474" s="15">
        <v>15263.3823242</v>
      </c>
      <c r="AK3474" s="15">
        <v>512.51733381199995</v>
      </c>
      <c r="AL3474" s="15">
        <v>3103662.3614699999</v>
      </c>
      <c r="AM3474" s="15">
        <v>1410679.9887000001</v>
      </c>
      <c r="AN3474" s="19">
        <v>0</v>
      </c>
      <c r="AO3474" s="19">
        <v>0</v>
      </c>
      <c r="AP3474" s="19">
        <v>95000</v>
      </c>
      <c r="AQ3474" s="19">
        <v>0</v>
      </c>
      <c r="AR3474" s="34">
        <v>95000</v>
      </c>
      <c r="AS3474" s="34">
        <v>0</v>
      </c>
      <c r="AT3474" s="34">
        <v>3000</v>
      </c>
      <c r="AU3474" s="34">
        <v>0</v>
      </c>
      <c r="AV3474" s="34">
        <v>0</v>
      </c>
      <c r="AW3474" s="35">
        <v>3000</v>
      </c>
      <c r="AX3474" s="34">
        <v>92000</v>
      </c>
      <c r="AY3474" s="36">
        <v>1.3258000000000001</v>
      </c>
      <c r="AZ3474" s="36">
        <v>2.0265</v>
      </c>
      <c r="BA3474" s="22"/>
      <c r="BB3474" s="19">
        <v>2850</v>
      </c>
      <c r="BC3474" s="34">
        <v>1219.7360000000001</v>
      </c>
      <c r="BD3474" s="34">
        <v>1864.38</v>
      </c>
      <c r="BE3474" s="38">
        <v>3.4819999999999997E-2</v>
      </c>
      <c r="BF3474" s="38">
        <v>3.4819999999999997E-2</v>
      </c>
      <c r="BG3474" s="34">
        <v>0</v>
      </c>
      <c r="BH3474" s="34">
        <v>0</v>
      </c>
      <c r="BI3474" s="34">
        <v>1219.7360000000001</v>
      </c>
      <c r="BJ3474" s="34">
        <v>1864.38</v>
      </c>
      <c r="BK3474" s="34">
        <v>0</v>
      </c>
      <c r="BL3474" s="34">
        <v>0</v>
      </c>
      <c r="BM3474" s="34">
        <v>0</v>
      </c>
      <c r="BN3474" s="39">
        <v>1219.7360000000001</v>
      </c>
      <c r="BO3474" s="39">
        <v>1864.38</v>
      </c>
      <c r="BP3474" s="39">
        <v>644.64399999999978</v>
      </c>
    </row>
    <row r="3475" spans="1:68" s="25" customFormat="1" ht="14.25" x14ac:dyDescent="0.2">
      <c r="A3475" s="14">
        <v>2534</v>
      </c>
      <c r="B3475" s="40"/>
      <c r="C3475" s="15"/>
      <c r="D3475" s="16">
        <v>12608</v>
      </c>
      <c r="E3475" s="15" t="s">
        <v>26224</v>
      </c>
      <c r="F3475" s="15" t="s">
        <v>26225</v>
      </c>
      <c r="G3475" s="17" t="s">
        <v>26226</v>
      </c>
      <c r="H3475" s="17" t="s">
        <v>26227</v>
      </c>
      <c r="I3475" s="17" t="s">
        <v>88</v>
      </c>
      <c r="J3475" s="15" t="s">
        <v>26228</v>
      </c>
      <c r="K3475" s="15" t="s">
        <v>4349</v>
      </c>
      <c r="L3475" s="18" t="s">
        <v>26229</v>
      </c>
      <c r="M3475" s="15" t="s">
        <v>26199</v>
      </c>
      <c r="N3475" s="15" t="s">
        <v>26200</v>
      </c>
      <c r="O3475" s="16">
        <v>510</v>
      </c>
      <c r="P3475" s="15" t="s">
        <v>118</v>
      </c>
      <c r="Q3475" s="15">
        <v>47500</v>
      </c>
      <c r="R3475" s="15">
        <v>319000</v>
      </c>
      <c r="S3475" s="15">
        <v>366500</v>
      </c>
      <c r="T3475" s="15">
        <v>0.35</v>
      </c>
      <c r="U3475" s="15" t="s">
        <v>18717</v>
      </c>
      <c r="V3475" s="15" t="s">
        <v>76</v>
      </c>
      <c r="W3475" s="16">
        <v>1</v>
      </c>
      <c r="X3475" s="16">
        <v>1</v>
      </c>
      <c r="Y3475" s="15">
        <v>15119</v>
      </c>
      <c r="Z3475" s="15">
        <v>0.34699999999999998</v>
      </c>
      <c r="AA3475" s="15" t="s">
        <v>26201</v>
      </c>
      <c r="AB3475" s="15" t="s">
        <v>26190</v>
      </c>
      <c r="AC3475" s="15">
        <v>359387.3</v>
      </c>
      <c r="AD3475" s="26">
        <v>41023</v>
      </c>
      <c r="AE3475" s="15" t="s">
        <v>119</v>
      </c>
      <c r="AF3475" s="15" t="s">
        <v>119</v>
      </c>
      <c r="AG3475" s="16">
        <v>1</v>
      </c>
      <c r="AH3475" s="15" t="s">
        <v>26230</v>
      </c>
      <c r="AI3475" s="15" t="s">
        <v>78</v>
      </c>
      <c r="AJ3475" s="15">
        <v>15118.9460449</v>
      </c>
      <c r="AK3475" s="15">
        <v>549.92808777000005</v>
      </c>
      <c r="AL3475" s="15">
        <v>3103547.6367299999</v>
      </c>
      <c r="AM3475" s="15">
        <v>1410712.1732699999</v>
      </c>
      <c r="AN3475" s="19">
        <v>47500</v>
      </c>
      <c r="AO3475" s="19">
        <v>312700</v>
      </c>
      <c r="AP3475" s="19">
        <v>0</v>
      </c>
      <c r="AQ3475" s="19">
        <v>0</v>
      </c>
      <c r="AR3475" s="34">
        <v>360200</v>
      </c>
      <c r="AS3475" s="34">
        <v>45000</v>
      </c>
      <c r="AT3475" s="34">
        <v>0</v>
      </c>
      <c r="AU3475" s="34">
        <v>110320</v>
      </c>
      <c r="AV3475" s="34">
        <v>0</v>
      </c>
      <c r="AW3475" s="35">
        <v>155320</v>
      </c>
      <c r="AX3475" s="34">
        <v>204880</v>
      </c>
      <c r="AY3475" s="36">
        <v>1.3258000000000001</v>
      </c>
      <c r="AZ3475" s="36">
        <v>2.0265</v>
      </c>
      <c r="BA3475" s="22"/>
      <c r="BB3475" s="19">
        <v>3602</v>
      </c>
      <c r="BC3475" s="34">
        <v>2716.2990400000003</v>
      </c>
      <c r="BD3475" s="34">
        <v>4151.8932000000004</v>
      </c>
      <c r="BE3475" s="38">
        <v>3.4819999999999997E-2</v>
      </c>
      <c r="BF3475" s="38">
        <v>3.4819999999999997E-2</v>
      </c>
      <c r="BG3475" s="34">
        <v>94.5815325728</v>
      </c>
      <c r="BH3475" s="34">
        <v>144.56892122400001</v>
      </c>
      <c r="BI3475" s="34">
        <v>2621.7175074272004</v>
      </c>
      <c r="BJ3475" s="34">
        <v>4007.3242787760005</v>
      </c>
      <c r="BK3475" s="34">
        <v>0</v>
      </c>
      <c r="BL3475" s="34">
        <v>405.32427877600048</v>
      </c>
      <c r="BM3475" s="34">
        <v>405.32427877600048</v>
      </c>
      <c r="BN3475" s="39">
        <v>2621.7175074272004</v>
      </c>
      <c r="BO3475" s="39">
        <v>3602</v>
      </c>
      <c r="BP3475" s="39">
        <v>980.28249257279958</v>
      </c>
    </row>
    <row r="3476" spans="1:68" s="25" customFormat="1" ht="14.25" x14ac:dyDescent="0.2">
      <c r="A3476" s="14">
        <v>2535</v>
      </c>
      <c r="B3476" s="40"/>
      <c r="C3476" s="15"/>
      <c r="D3476" s="16">
        <v>17298</v>
      </c>
      <c r="E3476" s="15" t="s">
        <v>26231</v>
      </c>
      <c r="F3476" s="15" t="s">
        <v>26232</v>
      </c>
      <c r="G3476" s="17" t="s">
        <v>26233</v>
      </c>
      <c r="H3476" s="17" t="s">
        <v>26234</v>
      </c>
      <c r="I3476" s="17" t="s">
        <v>86</v>
      </c>
      <c r="J3476" s="15" t="s">
        <v>26234</v>
      </c>
      <c r="K3476" s="15" t="s">
        <v>10450</v>
      </c>
      <c r="L3476" s="18" t="s">
        <v>26235</v>
      </c>
      <c r="M3476" s="15" t="s">
        <v>26199</v>
      </c>
      <c r="N3476" s="15" t="s">
        <v>26200</v>
      </c>
      <c r="O3476" s="16">
        <v>510</v>
      </c>
      <c r="P3476" s="15" t="s">
        <v>118</v>
      </c>
      <c r="Q3476" s="15">
        <v>47500</v>
      </c>
      <c r="R3476" s="15">
        <v>409700</v>
      </c>
      <c r="S3476" s="15">
        <v>457200</v>
      </c>
      <c r="T3476" s="15">
        <v>0.63</v>
      </c>
      <c r="U3476" s="15" t="s">
        <v>18717</v>
      </c>
      <c r="V3476" s="15" t="s">
        <v>76</v>
      </c>
      <c r="W3476" s="16">
        <v>1</v>
      </c>
      <c r="X3476" s="16">
        <v>1</v>
      </c>
      <c r="Y3476" s="15">
        <v>22059</v>
      </c>
      <c r="Z3476" s="15">
        <v>0.50600000000000001</v>
      </c>
      <c r="AA3476" s="15" t="s">
        <v>26201</v>
      </c>
      <c r="AB3476" s="15" t="s">
        <v>26190</v>
      </c>
      <c r="AC3476" s="15">
        <v>0</v>
      </c>
      <c r="AD3476" s="26">
        <v>42116</v>
      </c>
      <c r="AE3476" s="15" t="s">
        <v>119</v>
      </c>
      <c r="AF3476" s="15" t="s">
        <v>119</v>
      </c>
      <c r="AG3476" s="16">
        <v>1</v>
      </c>
      <c r="AH3476" s="15" t="s">
        <v>26236</v>
      </c>
      <c r="AI3476" s="15" t="s">
        <v>78</v>
      </c>
      <c r="AJ3476" s="15">
        <v>22059.2770996</v>
      </c>
      <c r="AK3476" s="15">
        <v>632.50864714700003</v>
      </c>
      <c r="AL3476" s="15">
        <v>3103444.38001</v>
      </c>
      <c r="AM3476" s="15">
        <v>1410679.2727900001</v>
      </c>
      <c r="AN3476" s="19">
        <v>47500</v>
      </c>
      <c r="AO3476" s="19">
        <v>406600</v>
      </c>
      <c r="AP3476" s="19">
        <v>0</v>
      </c>
      <c r="AQ3476" s="19">
        <v>0</v>
      </c>
      <c r="AR3476" s="34">
        <v>454100</v>
      </c>
      <c r="AS3476" s="34">
        <v>45000</v>
      </c>
      <c r="AT3476" s="34">
        <v>3000</v>
      </c>
      <c r="AU3476" s="34">
        <v>143185</v>
      </c>
      <c r="AV3476" s="34">
        <v>0</v>
      </c>
      <c r="AW3476" s="35">
        <v>191185</v>
      </c>
      <c r="AX3476" s="34">
        <v>262915</v>
      </c>
      <c r="AY3476" s="36">
        <v>1.3258000000000001</v>
      </c>
      <c r="AZ3476" s="36">
        <v>2.0265</v>
      </c>
      <c r="BA3476" s="22"/>
      <c r="BB3476" s="19">
        <v>4541</v>
      </c>
      <c r="BC3476" s="34">
        <v>3485.7270700000004</v>
      </c>
      <c r="BD3476" s="34">
        <v>5327.9724750000005</v>
      </c>
      <c r="BE3476" s="38">
        <v>3.4819999999999997E-2</v>
      </c>
      <c r="BF3476" s="38">
        <v>3.4819999999999997E-2</v>
      </c>
      <c r="BG3476" s="34">
        <v>121.37301657740001</v>
      </c>
      <c r="BH3476" s="34">
        <v>185.52000157949999</v>
      </c>
      <c r="BI3476" s="34">
        <v>3364.3540534226004</v>
      </c>
      <c r="BJ3476" s="34">
        <v>5142.4524734205006</v>
      </c>
      <c r="BK3476" s="34">
        <v>0</v>
      </c>
      <c r="BL3476" s="34">
        <v>601.45247342050061</v>
      </c>
      <c r="BM3476" s="34">
        <v>601.45247342050061</v>
      </c>
      <c r="BN3476" s="39">
        <v>3364.3540534226004</v>
      </c>
      <c r="BO3476" s="39">
        <v>4541</v>
      </c>
      <c r="BP3476" s="39">
        <v>1176.6459465773996</v>
      </c>
    </row>
    <row r="3477" spans="1:68" s="25" customFormat="1" ht="14.25" x14ac:dyDescent="0.2">
      <c r="A3477" s="14">
        <v>2536</v>
      </c>
      <c r="B3477" s="40"/>
      <c r="C3477" s="15" t="s">
        <v>26237</v>
      </c>
      <c r="D3477" s="16">
        <v>9522</v>
      </c>
      <c r="E3477" s="15" t="s">
        <v>26238</v>
      </c>
      <c r="F3477" s="15" t="s">
        <v>26237</v>
      </c>
      <c r="G3477" s="17" t="s">
        <v>26239</v>
      </c>
      <c r="H3477" s="17" t="s">
        <v>26240</v>
      </c>
      <c r="I3477" s="17" t="s">
        <v>2689</v>
      </c>
      <c r="J3477" s="15" t="s">
        <v>26241</v>
      </c>
      <c r="K3477" s="15" t="s">
        <v>5899</v>
      </c>
      <c r="L3477" s="18" t="s">
        <v>26242</v>
      </c>
      <c r="M3477" s="15" t="s">
        <v>26199</v>
      </c>
      <c r="N3477" s="15" t="s">
        <v>26200</v>
      </c>
      <c r="O3477" s="16">
        <v>510</v>
      </c>
      <c r="P3477" s="15" t="s">
        <v>118</v>
      </c>
      <c r="Q3477" s="15">
        <v>47500</v>
      </c>
      <c r="R3477" s="15">
        <v>353200</v>
      </c>
      <c r="S3477" s="15">
        <v>400700</v>
      </c>
      <c r="T3477" s="15">
        <v>0.37</v>
      </c>
      <c r="U3477" s="15" t="s">
        <v>18717</v>
      </c>
      <c r="V3477" s="15" t="s">
        <v>76</v>
      </c>
      <c r="W3477" s="16">
        <v>1</v>
      </c>
      <c r="X3477" s="16">
        <v>1</v>
      </c>
      <c r="Y3477" s="15">
        <v>9607</v>
      </c>
      <c r="Z3477" s="15">
        <v>0.221</v>
      </c>
      <c r="AA3477" s="15" t="s">
        <v>26201</v>
      </c>
      <c r="AB3477" s="15" t="s">
        <v>26190</v>
      </c>
      <c r="AC3477" s="15">
        <v>65000</v>
      </c>
      <c r="AD3477" s="26">
        <v>38121</v>
      </c>
      <c r="AE3477" s="15" t="s">
        <v>119</v>
      </c>
      <c r="AF3477" s="15" t="s">
        <v>119</v>
      </c>
      <c r="AG3477" s="16">
        <v>1</v>
      </c>
      <c r="AH3477" s="15" t="s">
        <v>26243</v>
      </c>
      <c r="AI3477" s="15" t="s">
        <v>78</v>
      </c>
      <c r="AJ3477" s="15">
        <v>9606.6293945300004</v>
      </c>
      <c r="AK3477" s="15">
        <v>427.29209853200001</v>
      </c>
      <c r="AL3477" s="15">
        <v>3103502.09999</v>
      </c>
      <c r="AM3477" s="15">
        <v>1410553.8230099999</v>
      </c>
      <c r="AN3477" s="19">
        <v>47500</v>
      </c>
      <c r="AO3477" s="19">
        <v>332100</v>
      </c>
      <c r="AP3477" s="19">
        <v>0</v>
      </c>
      <c r="AQ3477" s="19">
        <v>22100</v>
      </c>
      <c r="AR3477" s="34">
        <v>401700</v>
      </c>
      <c r="AS3477" s="34">
        <v>45000</v>
      </c>
      <c r="AT3477" s="34">
        <v>3000</v>
      </c>
      <c r="AU3477" s="34">
        <v>117110</v>
      </c>
      <c r="AV3477" s="34">
        <v>0</v>
      </c>
      <c r="AW3477" s="35">
        <v>165110</v>
      </c>
      <c r="AX3477" s="34">
        <v>236590</v>
      </c>
      <c r="AY3477" s="36">
        <v>1.3258000000000001</v>
      </c>
      <c r="AZ3477" s="36">
        <v>2.0265</v>
      </c>
      <c r="BA3477" s="22"/>
      <c r="BB3477" s="19">
        <v>4459</v>
      </c>
      <c r="BC3477" s="34">
        <v>3136.7102200000004</v>
      </c>
      <c r="BD3477" s="34">
        <v>4794.4963500000003</v>
      </c>
      <c r="BE3477" s="38">
        <v>3.4819999999999997E-2</v>
      </c>
      <c r="BF3477" s="38">
        <v>3.4819999999999997E-2</v>
      </c>
      <c r="BG3477" s="34">
        <v>99.017927184400008</v>
      </c>
      <c r="BH3477" s="34">
        <v>151.34999957700001</v>
      </c>
      <c r="BI3477" s="34">
        <v>3037.6922928156005</v>
      </c>
      <c r="BJ3477" s="34">
        <v>4643.1463504230005</v>
      </c>
      <c r="BK3477" s="34">
        <v>0</v>
      </c>
      <c r="BL3477" s="34">
        <v>399.28985042300064</v>
      </c>
      <c r="BM3477" s="34">
        <v>399.28985042300064</v>
      </c>
      <c r="BN3477" s="39">
        <v>3037.6922928156005</v>
      </c>
      <c r="BO3477" s="39">
        <v>4243.8564999999999</v>
      </c>
      <c r="BP3477" s="39">
        <v>1206.1642071843994</v>
      </c>
    </row>
    <row r="3478" spans="1:68" s="25" customFormat="1" ht="14.25" x14ac:dyDescent="0.2">
      <c r="A3478" s="14">
        <v>2537</v>
      </c>
      <c r="B3478" s="40"/>
      <c r="C3478" s="15" t="s">
        <v>176</v>
      </c>
      <c r="D3478" s="16">
        <v>34566</v>
      </c>
      <c r="E3478" s="15" t="s">
        <v>26244</v>
      </c>
      <c r="F3478" s="15" t="s">
        <v>26245</v>
      </c>
      <c r="G3478" s="17" t="s">
        <v>26246</v>
      </c>
      <c r="H3478" s="17" t="s">
        <v>26247</v>
      </c>
      <c r="I3478" s="17" t="s">
        <v>250</v>
      </c>
      <c r="J3478" s="15" t="s">
        <v>26248</v>
      </c>
      <c r="K3478" s="15" t="s">
        <v>4266</v>
      </c>
      <c r="L3478" s="18" t="s">
        <v>26249</v>
      </c>
      <c r="M3478" s="15" t="s">
        <v>26199</v>
      </c>
      <c r="N3478" s="15" t="s">
        <v>26200</v>
      </c>
      <c r="O3478" s="16">
        <v>510</v>
      </c>
      <c r="P3478" s="15" t="s">
        <v>118</v>
      </c>
      <c r="Q3478" s="15">
        <v>47500</v>
      </c>
      <c r="R3478" s="15">
        <v>278400</v>
      </c>
      <c r="S3478" s="15">
        <v>325900</v>
      </c>
      <c r="T3478" s="15">
        <v>0.35</v>
      </c>
      <c r="U3478" s="15" t="s">
        <v>18717</v>
      </c>
      <c r="V3478" s="15" t="s">
        <v>76</v>
      </c>
      <c r="W3478" s="16">
        <v>1</v>
      </c>
      <c r="X3478" s="16">
        <v>1</v>
      </c>
      <c r="Y3478" s="15">
        <v>10834</v>
      </c>
      <c r="Z3478" s="15">
        <v>0.249</v>
      </c>
      <c r="AA3478" s="15" t="s">
        <v>26201</v>
      </c>
      <c r="AB3478" s="15" t="s">
        <v>26190</v>
      </c>
      <c r="AC3478" s="15">
        <v>65000</v>
      </c>
      <c r="AD3478" s="26">
        <v>38639</v>
      </c>
      <c r="AE3478" s="15" t="s">
        <v>119</v>
      </c>
      <c r="AF3478" s="15" t="s">
        <v>119</v>
      </c>
      <c r="AG3478" s="16">
        <v>1</v>
      </c>
      <c r="AH3478" s="15" t="s">
        <v>26250</v>
      </c>
      <c r="AI3478" s="15" t="s">
        <v>78</v>
      </c>
      <c r="AJ3478" s="15">
        <v>10833.6936035</v>
      </c>
      <c r="AK3478" s="15">
        <v>446.76376052000001</v>
      </c>
      <c r="AL3478" s="15">
        <v>3103572.7296500001</v>
      </c>
      <c r="AM3478" s="15">
        <v>1410483.3221700001</v>
      </c>
      <c r="AN3478" s="19">
        <v>47500</v>
      </c>
      <c r="AO3478" s="19">
        <v>278400</v>
      </c>
      <c r="AP3478" s="19">
        <v>0</v>
      </c>
      <c r="AQ3478" s="19">
        <v>0</v>
      </c>
      <c r="AR3478" s="34">
        <v>325900</v>
      </c>
      <c r="AS3478" s="34">
        <v>45000</v>
      </c>
      <c r="AT3478" s="34">
        <v>3000</v>
      </c>
      <c r="AU3478" s="34">
        <v>98315</v>
      </c>
      <c r="AV3478" s="34">
        <v>0</v>
      </c>
      <c r="AW3478" s="35">
        <v>146315</v>
      </c>
      <c r="AX3478" s="34">
        <v>179585</v>
      </c>
      <c r="AY3478" s="36">
        <v>1.3258000000000001</v>
      </c>
      <c r="AZ3478" s="36">
        <v>2.0265</v>
      </c>
      <c r="BA3478" s="22"/>
      <c r="BB3478" s="19">
        <v>3259</v>
      </c>
      <c r="BC3478" s="34">
        <v>2380.9379300000001</v>
      </c>
      <c r="BD3478" s="34">
        <v>3639.2900249999998</v>
      </c>
      <c r="BE3478" s="38">
        <v>3.4819999999999997E-2</v>
      </c>
      <c r="BF3478" s="38">
        <v>3.4819999999999997E-2</v>
      </c>
      <c r="BG3478" s="34">
        <v>82.904258722599991</v>
      </c>
      <c r="BH3478" s="34">
        <v>126.72007867049999</v>
      </c>
      <c r="BI3478" s="34">
        <v>2298.0336712774001</v>
      </c>
      <c r="BJ3478" s="34">
        <v>3512.5699463295</v>
      </c>
      <c r="BK3478" s="34">
        <v>0</v>
      </c>
      <c r="BL3478" s="34">
        <v>253.5699463295</v>
      </c>
      <c r="BM3478" s="34">
        <v>253.5699463295</v>
      </c>
      <c r="BN3478" s="39">
        <v>2298.0336712774001</v>
      </c>
      <c r="BO3478" s="39">
        <v>3259</v>
      </c>
      <c r="BP3478" s="39">
        <v>960.96632872259988</v>
      </c>
    </row>
    <row r="3479" spans="1:68" s="25" customFormat="1" ht="14.25" x14ac:dyDescent="0.2">
      <c r="A3479" s="14">
        <v>2538</v>
      </c>
      <c r="B3479" s="40"/>
      <c r="C3479" s="15" t="s">
        <v>176</v>
      </c>
      <c r="D3479" s="16">
        <v>20745</v>
      </c>
      <c r="E3479" s="15" t="s">
        <v>26251</v>
      </c>
      <c r="F3479" s="15" t="s">
        <v>26252</v>
      </c>
      <c r="G3479" s="17" t="s">
        <v>26246</v>
      </c>
      <c r="H3479" s="17" t="s">
        <v>26247</v>
      </c>
      <c r="I3479" s="17" t="s">
        <v>250</v>
      </c>
      <c r="J3479" s="15" t="s">
        <v>26253</v>
      </c>
      <c r="K3479" s="15" t="s">
        <v>86</v>
      </c>
      <c r="L3479" s="18" t="s">
        <v>26254</v>
      </c>
      <c r="M3479" s="15" t="s">
        <v>26199</v>
      </c>
      <c r="N3479" s="15" t="s">
        <v>26200</v>
      </c>
      <c r="O3479" s="16">
        <v>510</v>
      </c>
      <c r="P3479" s="15" t="s">
        <v>118</v>
      </c>
      <c r="Q3479" s="15">
        <v>47500</v>
      </c>
      <c r="R3479" s="15">
        <v>312200</v>
      </c>
      <c r="S3479" s="15">
        <v>359700</v>
      </c>
      <c r="T3479" s="15">
        <v>0.51</v>
      </c>
      <c r="U3479" s="15" t="s">
        <v>18717</v>
      </c>
      <c r="V3479" s="15" t="s">
        <v>76</v>
      </c>
      <c r="W3479" s="16">
        <v>1</v>
      </c>
      <c r="X3479" s="16">
        <v>1</v>
      </c>
      <c r="Y3479" s="15">
        <v>14934</v>
      </c>
      <c r="Z3479" s="15">
        <v>0.34300000000000003</v>
      </c>
      <c r="AA3479" s="15" t="s">
        <v>26201</v>
      </c>
      <c r="AB3479" s="15" t="s">
        <v>26190</v>
      </c>
      <c r="AC3479" s="15">
        <v>65000</v>
      </c>
      <c r="AD3479" s="26">
        <v>38387</v>
      </c>
      <c r="AE3479" s="15" t="s">
        <v>119</v>
      </c>
      <c r="AF3479" s="15" t="s">
        <v>119</v>
      </c>
      <c r="AG3479" s="16">
        <v>1</v>
      </c>
      <c r="AH3479" s="15" t="s">
        <v>26255</v>
      </c>
      <c r="AI3479" s="15" t="s">
        <v>78</v>
      </c>
      <c r="AJ3479" s="15">
        <v>14934.4372559</v>
      </c>
      <c r="AK3479" s="15">
        <v>560.60760885399998</v>
      </c>
      <c r="AL3479" s="15">
        <v>3103635.53211</v>
      </c>
      <c r="AM3479" s="15">
        <v>1410426.86155</v>
      </c>
      <c r="AN3479" s="19">
        <v>47500</v>
      </c>
      <c r="AO3479" s="19">
        <v>300800</v>
      </c>
      <c r="AP3479" s="19">
        <v>0</v>
      </c>
      <c r="AQ3479" s="19">
        <v>0</v>
      </c>
      <c r="AR3479" s="34">
        <v>348300</v>
      </c>
      <c r="AS3479" s="34">
        <v>45000</v>
      </c>
      <c r="AT3479" s="34">
        <v>0</v>
      </c>
      <c r="AU3479" s="34">
        <v>106155</v>
      </c>
      <c r="AV3479" s="34">
        <v>0</v>
      </c>
      <c r="AW3479" s="35">
        <v>151155</v>
      </c>
      <c r="AX3479" s="34">
        <v>197145</v>
      </c>
      <c r="AY3479" s="36">
        <v>1.3258000000000001</v>
      </c>
      <c r="AZ3479" s="36">
        <v>2.0265</v>
      </c>
      <c r="BA3479" s="22"/>
      <c r="BB3479" s="19">
        <v>3483</v>
      </c>
      <c r="BC3479" s="34">
        <v>2613.7484100000001</v>
      </c>
      <c r="BD3479" s="34">
        <v>3995.1434250000002</v>
      </c>
      <c r="BE3479" s="38">
        <v>3.4819999999999997E-2</v>
      </c>
      <c r="BF3479" s="38">
        <v>3.4819999999999997E-2</v>
      </c>
      <c r="BG3479" s="34">
        <v>91.010719636199994</v>
      </c>
      <c r="BH3479" s="34">
        <v>139.11089405850001</v>
      </c>
      <c r="BI3479" s="34">
        <v>2522.7376903638001</v>
      </c>
      <c r="BJ3479" s="34">
        <v>3856.0325309415002</v>
      </c>
      <c r="BK3479" s="34">
        <v>0</v>
      </c>
      <c r="BL3479" s="34">
        <v>373.03253094150023</v>
      </c>
      <c r="BM3479" s="34">
        <v>373.03253094150023</v>
      </c>
      <c r="BN3479" s="39">
        <v>2522.7376903638001</v>
      </c>
      <c r="BO3479" s="39">
        <v>3483</v>
      </c>
      <c r="BP3479" s="39">
        <v>960.26230963619992</v>
      </c>
    </row>
    <row r="3480" spans="1:68" s="25" customFormat="1" ht="14.25" x14ac:dyDescent="0.2">
      <c r="A3480" s="14">
        <v>2539</v>
      </c>
      <c r="B3480" s="40"/>
      <c r="C3480" s="15" t="s">
        <v>176</v>
      </c>
      <c r="D3480" s="16">
        <v>15060</v>
      </c>
      <c r="E3480" s="15" t="s">
        <v>26256</v>
      </c>
      <c r="F3480" s="15" t="s">
        <v>26257</v>
      </c>
      <c r="G3480" s="17" t="s">
        <v>26246</v>
      </c>
      <c r="H3480" s="17" t="s">
        <v>26247</v>
      </c>
      <c r="I3480" s="17" t="s">
        <v>250</v>
      </c>
      <c r="J3480" s="15" t="s">
        <v>26253</v>
      </c>
      <c r="K3480" s="15" t="s">
        <v>86</v>
      </c>
      <c r="L3480" s="18" t="s">
        <v>26258</v>
      </c>
      <c r="M3480" s="15" t="s">
        <v>26199</v>
      </c>
      <c r="N3480" s="15" t="s">
        <v>26200</v>
      </c>
      <c r="O3480" s="16">
        <v>510</v>
      </c>
      <c r="P3480" s="15" t="s">
        <v>118</v>
      </c>
      <c r="Q3480" s="15">
        <v>47500</v>
      </c>
      <c r="R3480" s="15">
        <v>285300</v>
      </c>
      <c r="S3480" s="15">
        <v>332800</v>
      </c>
      <c r="T3480" s="15">
        <v>0.51</v>
      </c>
      <c r="U3480" s="15" t="s">
        <v>18717</v>
      </c>
      <c r="V3480" s="15" t="s">
        <v>76</v>
      </c>
      <c r="W3480" s="16">
        <v>1</v>
      </c>
      <c r="X3480" s="16">
        <v>1</v>
      </c>
      <c r="Y3480" s="15">
        <v>19568</v>
      </c>
      <c r="Z3480" s="15">
        <v>0.44900000000000001</v>
      </c>
      <c r="AA3480" s="15" t="s">
        <v>26201</v>
      </c>
      <c r="AB3480" s="15" t="s">
        <v>26190</v>
      </c>
      <c r="AC3480" s="15">
        <v>65000</v>
      </c>
      <c r="AD3480" s="26">
        <v>38196</v>
      </c>
      <c r="AE3480" s="15" t="s">
        <v>119</v>
      </c>
      <c r="AF3480" s="15" t="s">
        <v>119</v>
      </c>
      <c r="AG3480" s="16">
        <v>1</v>
      </c>
      <c r="AH3480" s="15" t="s">
        <v>26259</v>
      </c>
      <c r="AI3480" s="15" t="s">
        <v>78</v>
      </c>
      <c r="AJ3480" s="15">
        <v>19567.6411133</v>
      </c>
      <c r="AK3480" s="15">
        <v>669.000183537</v>
      </c>
      <c r="AL3480" s="15">
        <v>3103706.28987</v>
      </c>
      <c r="AM3480" s="15">
        <v>1410388.7194300001</v>
      </c>
      <c r="AN3480" s="19">
        <v>47500</v>
      </c>
      <c r="AO3480" s="19">
        <v>282100</v>
      </c>
      <c r="AP3480" s="19">
        <v>0</v>
      </c>
      <c r="AQ3480" s="19">
        <v>0</v>
      </c>
      <c r="AR3480" s="34">
        <v>329600</v>
      </c>
      <c r="AS3480" s="34">
        <v>45000</v>
      </c>
      <c r="AT3480" s="34">
        <v>3000</v>
      </c>
      <c r="AU3480" s="34">
        <v>99610</v>
      </c>
      <c r="AV3480" s="34">
        <v>24960</v>
      </c>
      <c r="AW3480" s="35">
        <v>172570</v>
      </c>
      <c r="AX3480" s="34">
        <v>157030</v>
      </c>
      <c r="AY3480" s="36">
        <v>1.3258000000000001</v>
      </c>
      <c r="AZ3480" s="36">
        <v>2.0265</v>
      </c>
      <c r="BA3480" s="22"/>
      <c r="BB3480" s="19">
        <v>3296</v>
      </c>
      <c r="BC3480" s="34">
        <v>2081.9037400000002</v>
      </c>
      <c r="BD3480" s="34">
        <v>3182.2129499999996</v>
      </c>
      <c r="BE3480" s="38">
        <v>3.4819999999999997E-2</v>
      </c>
      <c r="BF3480" s="38">
        <v>3.4819999999999997E-2</v>
      </c>
      <c r="BG3480" s="34">
        <v>72.4918882268</v>
      </c>
      <c r="BH3480" s="34">
        <v>110.80465491899997</v>
      </c>
      <c r="BI3480" s="34">
        <v>2009.4118517732002</v>
      </c>
      <c r="BJ3480" s="34">
        <v>3071.4082950809998</v>
      </c>
      <c r="BK3480" s="34">
        <v>0</v>
      </c>
      <c r="BL3480" s="34">
        <v>0</v>
      </c>
      <c r="BM3480" s="34">
        <v>0</v>
      </c>
      <c r="BN3480" s="39">
        <v>2009.4118517732002</v>
      </c>
      <c r="BO3480" s="39">
        <v>3071.4082950809998</v>
      </c>
      <c r="BP3480" s="39">
        <v>1061.9964433077996</v>
      </c>
    </row>
    <row r="3481" spans="1:68" s="25" customFormat="1" ht="14.25" x14ac:dyDescent="0.2">
      <c r="A3481" s="14">
        <v>2540</v>
      </c>
      <c r="B3481" s="40"/>
      <c r="C3481" s="15"/>
      <c r="D3481" s="16">
        <v>5399</v>
      </c>
      <c r="E3481" s="15" t="s">
        <v>26260</v>
      </c>
      <c r="F3481" s="15" t="s">
        <v>26261</v>
      </c>
      <c r="G3481" s="17" t="s">
        <v>26262</v>
      </c>
      <c r="H3481" s="17" t="s">
        <v>26263</v>
      </c>
      <c r="I3481" s="17" t="s">
        <v>88</v>
      </c>
      <c r="J3481" s="15" t="s">
        <v>26264</v>
      </c>
      <c r="K3481" s="15" t="s">
        <v>1169</v>
      </c>
      <c r="L3481" s="18" t="s">
        <v>26265</v>
      </c>
      <c r="M3481" s="15" t="s">
        <v>26199</v>
      </c>
      <c r="N3481" s="15" t="s">
        <v>26200</v>
      </c>
      <c r="O3481" s="16">
        <v>510</v>
      </c>
      <c r="P3481" s="15" t="s">
        <v>118</v>
      </c>
      <c r="Q3481" s="15">
        <v>47500</v>
      </c>
      <c r="R3481" s="15">
        <v>296400</v>
      </c>
      <c r="S3481" s="15">
        <v>343900</v>
      </c>
      <c r="T3481" s="15">
        <v>0.51</v>
      </c>
      <c r="U3481" s="15" t="s">
        <v>18717</v>
      </c>
      <c r="V3481" s="15" t="s">
        <v>76</v>
      </c>
      <c r="W3481" s="16">
        <v>1</v>
      </c>
      <c r="X3481" s="16">
        <v>1</v>
      </c>
      <c r="Y3481" s="15">
        <v>22734</v>
      </c>
      <c r="Z3481" s="15">
        <v>0.52200000000000002</v>
      </c>
      <c r="AA3481" s="15" t="s">
        <v>26201</v>
      </c>
      <c r="AB3481" s="15" t="s">
        <v>26190</v>
      </c>
      <c r="AC3481" s="15">
        <v>420000</v>
      </c>
      <c r="AD3481" s="26">
        <v>42447</v>
      </c>
      <c r="AE3481" s="15" t="s">
        <v>119</v>
      </c>
      <c r="AF3481" s="15" t="s">
        <v>119</v>
      </c>
      <c r="AG3481" s="16">
        <v>1</v>
      </c>
      <c r="AH3481" s="15" t="s">
        <v>26266</v>
      </c>
      <c r="AI3481" s="15" t="s">
        <v>78</v>
      </c>
      <c r="AJ3481" s="15">
        <v>22734.1186523</v>
      </c>
      <c r="AK3481" s="15">
        <v>723.04416414900004</v>
      </c>
      <c r="AL3481" s="15">
        <v>3103779.0478699999</v>
      </c>
      <c r="AM3481" s="15">
        <v>1410354.3045399999</v>
      </c>
      <c r="AN3481" s="19">
        <v>47500</v>
      </c>
      <c r="AO3481" s="19">
        <v>289800</v>
      </c>
      <c r="AP3481" s="19">
        <v>0</v>
      </c>
      <c r="AQ3481" s="19">
        <v>0</v>
      </c>
      <c r="AR3481" s="34">
        <v>337300</v>
      </c>
      <c r="AS3481" s="34">
        <v>45000</v>
      </c>
      <c r="AT3481" s="34">
        <v>3000</v>
      </c>
      <c r="AU3481" s="34">
        <v>102305</v>
      </c>
      <c r="AV3481" s="34">
        <v>0</v>
      </c>
      <c r="AW3481" s="35">
        <v>150305</v>
      </c>
      <c r="AX3481" s="34">
        <v>186995</v>
      </c>
      <c r="AY3481" s="36">
        <v>1.3258000000000001</v>
      </c>
      <c r="AZ3481" s="36">
        <v>2.0265</v>
      </c>
      <c r="BA3481" s="22"/>
      <c r="BB3481" s="19">
        <v>3373</v>
      </c>
      <c r="BC3481" s="34">
        <v>2479.1797100000003</v>
      </c>
      <c r="BD3481" s="34">
        <v>3789.4536750000002</v>
      </c>
      <c r="BE3481" s="38">
        <v>3.4819999999999997E-2</v>
      </c>
      <c r="BF3481" s="38">
        <v>3.4819999999999997E-2</v>
      </c>
      <c r="BG3481" s="34">
        <v>86.325037502200004</v>
      </c>
      <c r="BH3481" s="34">
        <v>131.94877696349999</v>
      </c>
      <c r="BI3481" s="34">
        <v>2392.8546724978005</v>
      </c>
      <c r="BJ3481" s="34">
        <v>3657.5048980365</v>
      </c>
      <c r="BK3481" s="34">
        <v>0</v>
      </c>
      <c r="BL3481" s="34">
        <v>284.50489803649998</v>
      </c>
      <c r="BM3481" s="34">
        <v>284.50489803649998</v>
      </c>
      <c r="BN3481" s="39">
        <v>2392.8546724978005</v>
      </c>
      <c r="BO3481" s="39">
        <v>3373</v>
      </c>
      <c r="BP3481" s="39">
        <v>980.14532750219951</v>
      </c>
    </row>
    <row r="3482" spans="1:68" s="25" customFormat="1" ht="14.25" x14ac:dyDescent="0.2">
      <c r="A3482" s="14">
        <v>2541</v>
      </c>
      <c r="B3482" s="40"/>
      <c r="C3482" s="15" t="s">
        <v>376</v>
      </c>
      <c r="D3482" s="16">
        <v>15340</v>
      </c>
      <c r="E3482" s="15" t="s">
        <v>26267</v>
      </c>
      <c r="F3482" s="15" t="s">
        <v>26268</v>
      </c>
      <c r="G3482" s="17" t="s">
        <v>26269</v>
      </c>
      <c r="H3482" s="17" t="s">
        <v>26270</v>
      </c>
      <c r="I3482" s="17" t="s">
        <v>26271</v>
      </c>
      <c r="J3482" s="15" t="s">
        <v>26272</v>
      </c>
      <c r="K3482" s="15" t="s">
        <v>1843</v>
      </c>
      <c r="L3482" s="18" t="s">
        <v>26273</v>
      </c>
      <c r="M3482" s="15" t="s">
        <v>26199</v>
      </c>
      <c r="N3482" s="15" t="s">
        <v>26200</v>
      </c>
      <c r="O3482" s="16">
        <v>510</v>
      </c>
      <c r="P3482" s="15" t="s">
        <v>118</v>
      </c>
      <c r="Q3482" s="15">
        <v>47500</v>
      </c>
      <c r="R3482" s="15">
        <v>320700</v>
      </c>
      <c r="S3482" s="15">
        <v>368200</v>
      </c>
      <c r="T3482" s="15">
        <v>0.46</v>
      </c>
      <c r="U3482" s="15" t="s">
        <v>18717</v>
      </c>
      <c r="V3482" s="15" t="s">
        <v>76</v>
      </c>
      <c r="W3482" s="16">
        <v>1</v>
      </c>
      <c r="X3482" s="16">
        <v>0</v>
      </c>
      <c r="Y3482" s="15">
        <v>21329</v>
      </c>
      <c r="Z3482" s="15">
        <v>0.49</v>
      </c>
      <c r="AA3482" s="15" t="s">
        <v>26201</v>
      </c>
      <c r="AB3482" s="15" t="s">
        <v>26190</v>
      </c>
      <c r="AC3482" s="15">
        <v>0</v>
      </c>
      <c r="AD3482" s="15"/>
      <c r="AE3482" s="15" t="s">
        <v>119</v>
      </c>
      <c r="AF3482" s="15" t="s">
        <v>119</v>
      </c>
      <c r="AG3482" s="16">
        <v>1</v>
      </c>
      <c r="AH3482" s="15" t="s">
        <v>26274</v>
      </c>
      <c r="AI3482" s="15" t="s">
        <v>78</v>
      </c>
      <c r="AJ3482" s="15">
        <v>21328.8110352</v>
      </c>
      <c r="AK3482" s="15">
        <v>701.76776752900003</v>
      </c>
      <c r="AL3482" s="15">
        <v>3103857.5402500001</v>
      </c>
      <c r="AM3482" s="15">
        <v>1410348.0128200001</v>
      </c>
      <c r="AN3482" s="19">
        <v>47500</v>
      </c>
      <c r="AO3482" s="19">
        <v>306300</v>
      </c>
      <c r="AP3482" s="19">
        <v>0</v>
      </c>
      <c r="AQ3482" s="19">
        <v>0</v>
      </c>
      <c r="AR3482" s="34">
        <v>353800</v>
      </c>
      <c r="AS3482" s="34">
        <v>45000</v>
      </c>
      <c r="AT3482" s="34">
        <v>3000</v>
      </c>
      <c r="AU3482" s="34">
        <v>108080</v>
      </c>
      <c r="AV3482" s="34">
        <v>24960</v>
      </c>
      <c r="AW3482" s="35">
        <v>181040</v>
      </c>
      <c r="AX3482" s="34">
        <v>172760</v>
      </c>
      <c r="AY3482" s="36">
        <v>1.3258000000000001</v>
      </c>
      <c r="AZ3482" s="36">
        <v>2.0265</v>
      </c>
      <c r="BA3482" s="22"/>
      <c r="BB3482" s="19">
        <v>3538</v>
      </c>
      <c r="BC3482" s="34">
        <v>2290.45208</v>
      </c>
      <c r="BD3482" s="34">
        <v>3500.9813999999997</v>
      </c>
      <c r="BE3482" s="38">
        <v>3.4819999999999997E-2</v>
      </c>
      <c r="BF3482" s="38">
        <v>3.4819999999999997E-2</v>
      </c>
      <c r="BG3482" s="34">
        <v>79.753541425599991</v>
      </c>
      <c r="BH3482" s="34">
        <v>121.90417234799997</v>
      </c>
      <c r="BI3482" s="34">
        <v>2210.6985385744001</v>
      </c>
      <c r="BJ3482" s="34">
        <v>3379.0772276519997</v>
      </c>
      <c r="BK3482" s="34">
        <v>0</v>
      </c>
      <c r="BL3482" s="34">
        <v>0</v>
      </c>
      <c r="BM3482" s="34">
        <v>0</v>
      </c>
      <c r="BN3482" s="39">
        <v>2210.6985385744001</v>
      </c>
      <c r="BO3482" s="39">
        <v>3379.0772276519997</v>
      </c>
      <c r="BP3482" s="39">
        <v>1168.3786890775996</v>
      </c>
    </row>
    <row r="3483" spans="1:68" s="25" customFormat="1" ht="14.25" x14ac:dyDescent="0.2">
      <c r="A3483" s="14">
        <v>2542</v>
      </c>
      <c r="B3483" s="40"/>
      <c r="C3483" s="15" t="s">
        <v>150</v>
      </c>
      <c r="D3483" s="16">
        <v>35168</v>
      </c>
      <c r="E3483" s="15" t="s">
        <v>26275</v>
      </c>
      <c r="F3483" s="15" t="s">
        <v>26276</v>
      </c>
      <c r="G3483" s="17" t="s">
        <v>26277</v>
      </c>
      <c r="H3483" s="17" t="s">
        <v>26278</v>
      </c>
      <c r="I3483" s="17" t="s">
        <v>86</v>
      </c>
      <c r="J3483" s="15" t="s">
        <v>26279</v>
      </c>
      <c r="K3483" s="15" t="s">
        <v>86</v>
      </c>
      <c r="L3483" s="18" t="s">
        <v>26280</v>
      </c>
      <c r="M3483" s="15" t="s">
        <v>26199</v>
      </c>
      <c r="N3483" s="15" t="s">
        <v>26200</v>
      </c>
      <c r="O3483" s="16">
        <v>510</v>
      </c>
      <c r="P3483" s="15" t="s">
        <v>118</v>
      </c>
      <c r="Q3483" s="15">
        <v>47500</v>
      </c>
      <c r="R3483" s="15">
        <v>328300</v>
      </c>
      <c r="S3483" s="15">
        <v>375800</v>
      </c>
      <c r="T3483" s="15">
        <v>0.42</v>
      </c>
      <c r="U3483" s="15" t="s">
        <v>18717</v>
      </c>
      <c r="V3483" s="15" t="s">
        <v>76</v>
      </c>
      <c r="W3483" s="16">
        <v>1</v>
      </c>
      <c r="X3483" s="16">
        <v>1</v>
      </c>
      <c r="Y3483" s="15">
        <v>19230</v>
      </c>
      <c r="Z3483" s="15">
        <v>0.441</v>
      </c>
      <c r="AA3483" s="15" t="s">
        <v>26201</v>
      </c>
      <c r="AB3483" s="15" t="s">
        <v>26190</v>
      </c>
      <c r="AC3483" s="15">
        <v>40000</v>
      </c>
      <c r="AD3483" s="26">
        <v>41486</v>
      </c>
      <c r="AE3483" s="15" t="s">
        <v>78</v>
      </c>
      <c r="AF3483" s="15" t="s">
        <v>78</v>
      </c>
      <c r="AG3483" s="16">
        <v>1</v>
      </c>
      <c r="AH3483" s="15" t="s">
        <v>26281</v>
      </c>
      <c r="AI3483" s="15" t="s">
        <v>78</v>
      </c>
      <c r="AJ3483" s="15">
        <v>19230.489502</v>
      </c>
      <c r="AK3483" s="15">
        <v>648.94643802099995</v>
      </c>
      <c r="AL3483" s="15">
        <v>3103937.6570100002</v>
      </c>
      <c r="AM3483" s="15">
        <v>1410345.9037800001</v>
      </c>
      <c r="AN3483" s="19">
        <v>47500</v>
      </c>
      <c r="AO3483" s="19">
        <v>322300</v>
      </c>
      <c r="AP3483" s="19">
        <v>0</v>
      </c>
      <c r="AQ3483" s="19">
        <v>0</v>
      </c>
      <c r="AR3483" s="34">
        <v>369800</v>
      </c>
      <c r="AS3483" s="34">
        <v>45000</v>
      </c>
      <c r="AT3483" s="34">
        <v>3000</v>
      </c>
      <c r="AU3483" s="34">
        <v>113680</v>
      </c>
      <c r="AV3483" s="34">
        <v>0</v>
      </c>
      <c r="AW3483" s="35">
        <v>161680</v>
      </c>
      <c r="AX3483" s="34">
        <v>208120</v>
      </c>
      <c r="AY3483" s="36">
        <v>1.3258000000000001</v>
      </c>
      <c r="AZ3483" s="36">
        <v>2.0265</v>
      </c>
      <c r="BA3483" s="22"/>
      <c r="BB3483" s="19">
        <v>3698</v>
      </c>
      <c r="BC3483" s="34">
        <v>2759.2549599999998</v>
      </c>
      <c r="BD3483" s="34">
        <v>4217.5517999999993</v>
      </c>
      <c r="BE3483" s="38">
        <v>3.4819999999999997E-2</v>
      </c>
      <c r="BF3483" s="38">
        <v>3.4819999999999997E-2</v>
      </c>
      <c r="BG3483" s="34">
        <v>96.077257707199976</v>
      </c>
      <c r="BH3483" s="34">
        <v>146.85515367599996</v>
      </c>
      <c r="BI3483" s="34">
        <v>2663.1777022927999</v>
      </c>
      <c r="BJ3483" s="34">
        <v>4070.6966463239992</v>
      </c>
      <c r="BK3483" s="34">
        <v>0</v>
      </c>
      <c r="BL3483" s="34">
        <v>372.69664632399918</v>
      </c>
      <c r="BM3483" s="34">
        <v>372.69664632399918</v>
      </c>
      <c r="BN3483" s="39">
        <v>2663.1777022927999</v>
      </c>
      <c r="BO3483" s="39">
        <v>3698</v>
      </c>
      <c r="BP3483" s="39">
        <v>1034.8222977072001</v>
      </c>
    </row>
    <row r="3484" spans="1:68" s="25" customFormat="1" ht="14.25" x14ac:dyDescent="0.2">
      <c r="A3484" s="14">
        <v>2543</v>
      </c>
      <c r="B3484" s="40"/>
      <c r="C3484" s="15"/>
      <c r="D3484" s="16">
        <v>33357</v>
      </c>
      <c r="E3484" s="15" t="s">
        <v>26282</v>
      </c>
      <c r="F3484" s="15" t="s">
        <v>26283</v>
      </c>
      <c r="G3484" s="17" t="s">
        <v>26284</v>
      </c>
      <c r="H3484" s="17" t="s">
        <v>26285</v>
      </c>
      <c r="I3484" s="17" t="s">
        <v>86</v>
      </c>
      <c r="J3484" s="15" t="s">
        <v>26286</v>
      </c>
      <c r="K3484" s="15" t="s">
        <v>20424</v>
      </c>
      <c r="L3484" s="18" t="s">
        <v>26287</v>
      </c>
      <c r="M3484" s="15" t="s">
        <v>26199</v>
      </c>
      <c r="N3484" s="15" t="s">
        <v>26200</v>
      </c>
      <c r="O3484" s="16">
        <v>510</v>
      </c>
      <c r="P3484" s="15" t="s">
        <v>118</v>
      </c>
      <c r="Q3484" s="15">
        <v>47500</v>
      </c>
      <c r="R3484" s="15">
        <v>266000</v>
      </c>
      <c r="S3484" s="15">
        <v>313500</v>
      </c>
      <c r="T3484" s="15">
        <v>0.55000000000000004</v>
      </c>
      <c r="U3484" s="15" t="s">
        <v>18717</v>
      </c>
      <c r="V3484" s="15" t="s">
        <v>76</v>
      </c>
      <c r="W3484" s="16">
        <v>1</v>
      </c>
      <c r="X3484" s="16">
        <v>1</v>
      </c>
      <c r="Y3484" s="15">
        <v>23782</v>
      </c>
      <c r="Z3484" s="15">
        <v>0.54600000000000004</v>
      </c>
      <c r="AA3484" s="15" t="s">
        <v>26201</v>
      </c>
      <c r="AB3484" s="15" t="s">
        <v>26190</v>
      </c>
      <c r="AC3484" s="15">
        <v>340000</v>
      </c>
      <c r="AD3484" s="26">
        <v>40197</v>
      </c>
      <c r="AE3484" s="15" t="s">
        <v>119</v>
      </c>
      <c r="AF3484" s="15" t="s">
        <v>119</v>
      </c>
      <c r="AG3484" s="16">
        <v>1</v>
      </c>
      <c r="AH3484" s="15" t="s">
        <v>26288</v>
      </c>
      <c r="AI3484" s="15" t="s">
        <v>78</v>
      </c>
      <c r="AJ3484" s="15">
        <v>23781.6933594</v>
      </c>
      <c r="AK3484" s="15">
        <v>662.81783873899997</v>
      </c>
      <c r="AL3484" s="15">
        <v>3104033.4673100002</v>
      </c>
      <c r="AM3484" s="15">
        <v>1410335.3820199999</v>
      </c>
      <c r="AN3484" s="19">
        <v>0</v>
      </c>
      <c r="AO3484" s="19">
        <v>0</v>
      </c>
      <c r="AP3484" s="19">
        <v>47500</v>
      </c>
      <c r="AQ3484" s="19">
        <v>0</v>
      </c>
      <c r="AR3484" s="34">
        <v>47500</v>
      </c>
      <c r="AS3484" s="34">
        <v>0</v>
      </c>
      <c r="AT3484" s="34">
        <v>0</v>
      </c>
      <c r="AU3484" s="34">
        <v>0</v>
      </c>
      <c r="AV3484" s="34">
        <v>0</v>
      </c>
      <c r="AW3484" s="35">
        <v>0</v>
      </c>
      <c r="AX3484" s="34">
        <v>47500</v>
      </c>
      <c r="AY3484" s="36">
        <v>1.3258000000000001</v>
      </c>
      <c r="AZ3484" s="36">
        <v>2.0265</v>
      </c>
      <c r="BA3484" s="22"/>
      <c r="BB3484" s="19">
        <v>1425</v>
      </c>
      <c r="BC3484" s="34">
        <v>629.755</v>
      </c>
      <c r="BD3484" s="34">
        <v>962.58749999999998</v>
      </c>
      <c r="BE3484" s="38">
        <v>3.4819999999999997E-2</v>
      </c>
      <c r="BF3484" s="38">
        <v>3.4819999999999997E-2</v>
      </c>
      <c r="BG3484" s="34">
        <v>0</v>
      </c>
      <c r="BH3484" s="34">
        <v>0</v>
      </c>
      <c r="BI3484" s="34">
        <v>629.755</v>
      </c>
      <c r="BJ3484" s="34">
        <v>962.58749999999998</v>
      </c>
      <c r="BK3484" s="34">
        <v>0</v>
      </c>
      <c r="BL3484" s="34">
        <v>0</v>
      </c>
      <c r="BM3484" s="34">
        <v>0</v>
      </c>
      <c r="BN3484" s="39">
        <v>629.755</v>
      </c>
      <c r="BO3484" s="39">
        <v>962.58749999999998</v>
      </c>
      <c r="BP3484" s="39">
        <v>332.83249999999998</v>
      </c>
    </row>
    <row r="3485" spans="1:68" s="25" customFormat="1" ht="14.25" x14ac:dyDescent="0.2">
      <c r="A3485" s="14">
        <v>2544</v>
      </c>
      <c r="B3485" s="40"/>
      <c r="C3485" s="15"/>
      <c r="D3485" s="16">
        <v>33616</v>
      </c>
      <c r="E3485" s="15" t="s">
        <v>26289</v>
      </c>
      <c r="F3485" s="15" t="s">
        <v>26290</v>
      </c>
      <c r="G3485" s="17" t="s">
        <v>26291</v>
      </c>
      <c r="H3485" s="17" t="s">
        <v>26292</v>
      </c>
      <c r="I3485" s="17" t="s">
        <v>86</v>
      </c>
      <c r="J3485" s="15" t="s">
        <v>26293</v>
      </c>
      <c r="K3485" s="15" t="s">
        <v>23340</v>
      </c>
      <c r="L3485" s="18" t="s">
        <v>26294</v>
      </c>
      <c r="M3485" s="15" t="s">
        <v>26199</v>
      </c>
      <c r="N3485" s="15" t="s">
        <v>26200</v>
      </c>
      <c r="O3485" s="16">
        <v>510</v>
      </c>
      <c r="P3485" s="15" t="s">
        <v>118</v>
      </c>
      <c r="Q3485" s="15">
        <v>47500</v>
      </c>
      <c r="R3485" s="15">
        <v>367400</v>
      </c>
      <c r="S3485" s="15">
        <v>414900</v>
      </c>
      <c r="T3485" s="15">
        <v>0.43</v>
      </c>
      <c r="U3485" s="15" t="s">
        <v>18717</v>
      </c>
      <c r="V3485" s="15" t="s">
        <v>76</v>
      </c>
      <c r="W3485" s="16">
        <v>1</v>
      </c>
      <c r="X3485" s="16">
        <v>1</v>
      </c>
      <c r="Y3485" s="15">
        <v>18790</v>
      </c>
      <c r="Z3485" s="15">
        <v>0.43099999999999999</v>
      </c>
      <c r="AA3485" s="15" t="s">
        <v>26201</v>
      </c>
      <c r="AB3485" s="15" t="s">
        <v>26190</v>
      </c>
      <c r="AC3485" s="15">
        <v>60000</v>
      </c>
      <c r="AD3485" s="26">
        <v>38588</v>
      </c>
      <c r="AE3485" s="15" t="s">
        <v>119</v>
      </c>
      <c r="AF3485" s="15" t="s">
        <v>119</v>
      </c>
      <c r="AG3485" s="16">
        <v>1</v>
      </c>
      <c r="AH3485" s="15" t="s">
        <v>26295</v>
      </c>
      <c r="AI3485" s="15" t="s">
        <v>78</v>
      </c>
      <c r="AJ3485" s="15">
        <v>18790.0993652</v>
      </c>
      <c r="AK3485" s="15">
        <v>599.20315353700005</v>
      </c>
      <c r="AL3485" s="15">
        <v>3104029.4489600002</v>
      </c>
      <c r="AM3485" s="15">
        <v>1410189.08797</v>
      </c>
      <c r="AN3485" s="19">
        <v>47500</v>
      </c>
      <c r="AO3485" s="19">
        <v>358100</v>
      </c>
      <c r="AP3485" s="19">
        <v>0</v>
      </c>
      <c r="AQ3485" s="19">
        <v>1500</v>
      </c>
      <c r="AR3485" s="34">
        <v>407100</v>
      </c>
      <c r="AS3485" s="34">
        <v>45000</v>
      </c>
      <c r="AT3485" s="34">
        <v>3000</v>
      </c>
      <c r="AU3485" s="34">
        <v>126210</v>
      </c>
      <c r="AV3485" s="34">
        <v>0</v>
      </c>
      <c r="AW3485" s="35">
        <v>174210</v>
      </c>
      <c r="AX3485" s="34">
        <v>232890</v>
      </c>
      <c r="AY3485" s="36">
        <v>1.3258000000000001</v>
      </c>
      <c r="AZ3485" s="36">
        <v>2.0265</v>
      </c>
      <c r="BA3485" s="22"/>
      <c r="BB3485" s="19">
        <v>4101</v>
      </c>
      <c r="BC3485" s="34">
        <v>3087.6556200000005</v>
      </c>
      <c r="BD3485" s="34">
        <v>4719.5158499999998</v>
      </c>
      <c r="BE3485" s="38">
        <v>3.4819999999999997E-2</v>
      </c>
      <c r="BF3485" s="38">
        <v>3.4819999999999997E-2</v>
      </c>
      <c r="BG3485" s="34">
        <v>106.8197033484</v>
      </c>
      <c r="BH3485" s="34">
        <v>163.27510094699997</v>
      </c>
      <c r="BI3485" s="34">
        <v>2980.8359166516007</v>
      </c>
      <c r="BJ3485" s="34">
        <v>4556.2407490529995</v>
      </c>
      <c r="BK3485" s="34">
        <v>0</v>
      </c>
      <c r="BL3485" s="34">
        <v>469.84324905299945</v>
      </c>
      <c r="BM3485" s="34">
        <v>469.84324905299945</v>
      </c>
      <c r="BN3485" s="39">
        <v>2980.8359166516007</v>
      </c>
      <c r="BO3485" s="39">
        <v>4086.3975</v>
      </c>
      <c r="BP3485" s="39">
        <v>1105.5615833483994</v>
      </c>
    </row>
    <row r="3486" spans="1:68" s="25" customFormat="1" ht="14.25" x14ac:dyDescent="0.2">
      <c r="A3486" s="14">
        <v>2545</v>
      </c>
      <c r="B3486" s="40"/>
      <c r="C3486" s="15" t="s">
        <v>26296</v>
      </c>
      <c r="D3486" s="16">
        <v>30704</v>
      </c>
      <c r="E3486" s="15" t="s">
        <v>26297</v>
      </c>
      <c r="F3486" s="15" t="s">
        <v>26296</v>
      </c>
      <c r="G3486" s="17" t="s">
        <v>26298</v>
      </c>
      <c r="H3486" s="17" t="s">
        <v>26299</v>
      </c>
      <c r="I3486" s="17" t="s">
        <v>86</v>
      </c>
      <c r="J3486" s="15" t="s">
        <v>26300</v>
      </c>
      <c r="K3486" s="15" t="s">
        <v>15362</v>
      </c>
      <c r="L3486" s="18" t="s">
        <v>26301</v>
      </c>
      <c r="M3486" s="15" t="s">
        <v>26199</v>
      </c>
      <c r="N3486" s="15" t="s">
        <v>26200</v>
      </c>
      <c r="O3486" s="16">
        <v>510</v>
      </c>
      <c r="P3486" s="15" t="s">
        <v>118</v>
      </c>
      <c r="Q3486" s="15">
        <v>47500</v>
      </c>
      <c r="R3486" s="15">
        <v>245000</v>
      </c>
      <c r="S3486" s="15">
        <v>292500</v>
      </c>
      <c r="T3486" s="15">
        <v>0.79</v>
      </c>
      <c r="U3486" s="15" t="s">
        <v>18717</v>
      </c>
      <c r="V3486" s="15" t="s">
        <v>76</v>
      </c>
      <c r="W3486" s="16">
        <v>1</v>
      </c>
      <c r="X3486" s="16">
        <v>1</v>
      </c>
      <c r="Y3486" s="15">
        <v>27817</v>
      </c>
      <c r="Z3486" s="15">
        <v>0.63900000000000001</v>
      </c>
      <c r="AA3486" s="15" t="s">
        <v>26201</v>
      </c>
      <c r="AB3486" s="15" t="s">
        <v>26190</v>
      </c>
      <c r="AC3486" s="15">
        <v>280000</v>
      </c>
      <c r="AD3486" s="26">
        <v>40773</v>
      </c>
      <c r="AE3486" s="15" t="s">
        <v>78</v>
      </c>
      <c r="AF3486" s="15" t="s">
        <v>78</v>
      </c>
      <c r="AG3486" s="16">
        <v>1</v>
      </c>
      <c r="AH3486" s="15" t="s">
        <v>26302</v>
      </c>
      <c r="AI3486" s="15" t="s">
        <v>78</v>
      </c>
      <c r="AJ3486" s="15">
        <v>27817.081543</v>
      </c>
      <c r="AK3486" s="15">
        <v>723.85852839699999</v>
      </c>
      <c r="AL3486" s="15">
        <v>3103892.12965</v>
      </c>
      <c r="AM3486" s="15">
        <v>1410139.64362</v>
      </c>
      <c r="AN3486" s="19">
        <v>47500</v>
      </c>
      <c r="AO3486" s="19">
        <v>242400</v>
      </c>
      <c r="AP3486" s="19">
        <v>0</v>
      </c>
      <c r="AQ3486" s="19">
        <v>0</v>
      </c>
      <c r="AR3486" s="34">
        <v>289900</v>
      </c>
      <c r="AS3486" s="34">
        <v>45000</v>
      </c>
      <c r="AT3486" s="34">
        <v>3000</v>
      </c>
      <c r="AU3486" s="34">
        <v>85715</v>
      </c>
      <c r="AV3486" s="34">
        <v>0</v>
      </c>
      <c r="AW3486" s="35">
        <v>133715</v>
      </c>
      <c r="AX3486" s="34">
        <v>156185</v>
      </c>
      <c r="AY3486" s="36">
        <v>1.3258000000000001</v>
      </c>
      <c r="AZ3486" s="36">
        <v>2.0265</v>
      </c>
      <c r="BA3486" s="22"/>
      <c r="BB3486" s="19">
        <v>2899</v>
      </c>
      <c r="BC3486" s="34">
        <v>2070.70073</v>
      </c>
      <c r="BD3486" s="34">
        <v>3165.0890249999998</v>
      </c>
      <c r="BE3486" s="38">
        <v>3.4819999999999997E-2</v>
      </c>
      <c r="BF3486" s="38">
        <v>3.4819999999999997E-2</v>
      </c>
      <c r="BG3486" s="34">
        <v>72.101799418599995</v>
      </c>
      <c r="BH3486" s="34">
        <v>110.20839985049999</v>
      </c>
      <c r="BI3486" s="34">
        <v>1998.5989305814001</v>
      </c>
      <c r="BJ3486" s="34">
        <v>3054.8806251494998</v>
      </c>
      <c r="BK3486" s="34">
        <v>0</v>
      </c>
      <c r="BL3486" s="34">
        <v>155.88062514949979</v>
      </c>
      <c r="BM3486" s="34">
        <v>155.88062514949979</v>
      </c>
      <c r="BN3486" s="39">
        <v>1998.5989305814001</v>
      </c>
      <c r="BO3486" s="39">
        <v>2899</v>
      </c>
      <c r="BP3486" s="39">
        <v>900.40106941859995</v>
      </c>
    </row>
    <row r="3487" spans="1:68" s="25" customFormat="1" ht="14.25" x14ac:dyDescent="0.2">
      <c r="A3487" s="14">
        <v>2546</v>
      </c>
      <c r="B3487" s="40"/>
      <c r="C3487" s="15"/>
      <c r="D3487" s="16">
        <v>22250</v>
      </c>
      <c r="E3487" s="15" t="s">
        <v>26303</v>
      </c>
      <c r="F3487" s="15" t="s">
        <v>26304</v>
      </c>
      <c r="G3487" s="17" t="s">
        <v>26305</v>
      </c>
      <c r="H3487" s="17" t="s">
        <v>26306</v>
      </c>
      <c r="I3487" s="17" t="s">
        <v>88</v>
      </c>
      <c r="J3487" s="15" t="s">
        <v>26307</v>
      </c>
      <c r="K3487" s="15" t="s">
        <v>11531</v>
      </c>
      <c r="L3487" s="42" t="s">
        <v>26308</v>
      </c>
      <c r="M3487" s="42" t="s">
        <v>26199</v>
      </c>
      <c r="N3487" s="42" t="s">
        <v>26200</v>
      </c>
      <c r="O3487" s="43">
        <v>510</v>
      </c>
      <c r="P3487" s="42" t="s">
        <v>118</v>
      </c>
      <c r="Q3487" s="42">
        <v>47500</v>
      </c>
      <c r="R3487" s="42">
        <v>480500</v>
      </c>
      <c r="S3487" s="42">
        <v>528000</v>
      </c>
      <c r="T3487" s="42">
        <v>0.86</v>
      </c>
      <c r="U3487" s="42" t="s">
        <v>18717</v>
      </c>
      <c r="V3487" s="42" t="s">
        <v>76</v>
      </c>
      <c r="W3487" s="43">
        <v>1</v>
      </c>
      <c r="X3487" s="43">
        <v>1</v>
      </c>
      <c r="Y3487" s="42">
        <v>17222</v>
      </c>
      <c r="Z3487" s="42">
        <v>0.39500000000000002</v>
      </c>
      <c r="AA3487" s="42" t="s">
        <v>26201</v>
      </c>
      <c r="AB3487" s="42" t="s">
        <v>26190</v>
      </c>
      <c r="AC3487" s="42">
        <v>510000</v>
      </c>
      <c r="AD3487" s="44">
        <v>41341</v>
      </c>
      <c r="AE3487" s="42" t="s">
        <v>119</v>
      </c>
      <c r="AF3487" s="42" t="s">
        <v>119</v>
      </c>
      <c r="AG3487" s="43">
        <v>1</v>
      </c>
      <c r="AH3487" s="42" t="s">
        <v>26309</v>
      </c>
      <c r="AI3487" s="42" t="s">
        <v>78</v>
      </c>
      <c r="AJ3487" s="42">
        <v>17222.0317383</v>
      </c>
      <c r="AK3487" s="42">
        <v>549.68969847899996</v>
      </c>
      <c r="AL3487" s="42">
        <v>3104009.5834400002</v>
      </c>
      <c r="AM3487" s="42">
        <v>1409952.10301</v>
      </c>
      <c r="AN3487" s="19">
        <v>47500</v>
      </c>
      <c r="AO3487" s="19">
        <v>483400</v>
      </c>
      <c r="AP3487" s="19">
        <v>0</v>
      </c>
      <c r="AQ3487" s="19">
        <v>0</v>
      </c>
      <c r="AR3487" s="34">
        <v>530900</v>
      </c>
      <c r="AS3487" s="34">
        <v>45000</v>
      </c>
      <c r="AT3487" s="34">
        <v>3000</v>
      </c>
      <c r="AU3487" s="34">
        <v>170065</v>
      </c>
      <c r="AV3487" s="34">
        <v>0</v>
      </c>
      <c r="AW3487" s="35">
        <v>218065</v>
      </c>
      <c r="AX3487" s="34">
        <v>312835</v>
      </c>
      <c r="AY3487" s="36">
        <v>1.3258000000000001</v>
      </c>
      <c r="AZ3487" s="36">
        <v>2.0265</v>
      </c>
      <c r="BA3487" s="22"/>
      <c r="BB3487" s="19">
        <v>5309</v>
      </c>
      <c r="BC3487" s="34">
        <v>4147.5664299999999</v>
      </c>
      <c r="BD3487" s="34">
        <v>6339.601275</v>
      </c>
      <c r="BE3487" s="38">
        <v>3.4819999999999997E-2</v>
      </c>
      <c r="BF3487" s="38">
        <v>3.4819999999999997E-2</v>
      </c>
      <c r="BG3487" s="34">
        <v>144.41826309259997</v>
      </c>
      <c r="BH3487" s="34">
        <v>220.74491639549998</v>
      </c>
      <c r="BI3487" s="34">
        <v>4003.1481669074001</v>
      </c>
      <c r="BJ3487" s="34">
        <v>6118.8563586045002</v>
      </c>
      <c r="BK3487" s="34">
        <v>0</v>
      </c>
      <c r="BL3487" s="34">
        <v>809.8563586045002</v>
      </c>
      <c r="BM3487" s="34">
        <v>809.8563586045002</v>
      </c>
      <c r="BN3487" s="39">
        <v>4003.1481669074001</v>
      </c>
      <c r="BO3487" s="39">
        <v>5309</v>
      </c>
      <c r="BP3487" s="39">
        <v>1305.8518330925999</v>
      </c>
    </row>
    <row r="3488" spans="1:68" s="25" customFormat="1" ht="14.25" x14ac:dyDescent="0.2">
      <c r="A3488" s="14">
        <v>2547</v>
      </c>
      <c r="B3488" s="40"/>
      <c r="C3488" s="15" t="s">
        <v>26310</v>
      </c>
      <c r="D3488" s="16">
        <v>3288</v>
      </c>
      <c r="E3488" s="15" t="s">
        <v>26311</v>
      </c>
      <c r="F3488" s="15" t="s">
        <v>26310</v>
      </c>
      <c r="G3488" s="17" t="s">
        <v>26312</v>
      </c>
      <c r="H3488" s="17" t="s">
        <v>26313</v>
      </c>
      <c r="I3488" s="17" t="s">
        <v>88</v>
      </c>
      <c r="J3488" s="15" t="s">
        <v>26314</v>
      </c>
      <c r="K3488" s="15" t="s">
        <v>1226</v>
      </c>
      <c r="L3488" s="42" t="s">
        <v>26308</v>
      </c>
      <c r="M3488" s="42" t="s">
        <v>26199</v>
      </c>
      <c r="N3488" s="42" t="s">
        <v>26200</v>
      </c>
      <c r="O3488" s="43">
        <v>510</v>
      </c>
      <c r="P3488" s="42" t="s">
        <v>118</v>
      </c>
      <c r="Q3488" s="42">
        <v>47500</v>
      </c>
      <c r="R3488" s="42">
        <v>480500</v>
      </c>
      <c r="S3488" s="42">
        <v>528000</v>
      </c>
      <c r="T3488" s="42">
        <v>0.86</v>
      </c>
      <c r="U3488" s="42" t="s">
        <v>18717</v>
      </c>
      <c r="V3488" s="42" t="s">
        <v>76</v>
      </c>
      <c r="W3488" s="43">
        <v>1</v>
      </c>
      <c r="X3488" s="43">
        <v>1</v>
      </c>
      <c r="Y3488" s="42">
        <v>16531</v>
      </c>
      <c r="Z3488" s="42">
        <v>0.379</v>
      </c>
      <c r="AA3488" s="42" t="s">
        <v>26201</v>
      </c>
      <c r="AB3488" s="42" t="s">
        <v>26190</v>
      </c>
      <c r="AC3488" s="42">
        <v>510000</v>
      </c>
      <c r="AD3488" s="44">
        <v>41341</v>
      </c>
      <c r="AE3488" s="42" t="s">
        <v>119</v>
      </c>
      <c r="AF3488" s="42" t="s">
        <v>119</v>
      </c>
      <c r="AG3488" s="43">
        <v>1</v>
      </c>
      <c r="AH3488" s="42" t="s">
        <v>26309</v>
      </c>
      <c r="AI3488" s="42" t="s">
        <v>78</v>
      </c>
      <c r="AJ3488" s="42">
        <v>16530.5314941</v>
      </c>
      <c r="AK3488" s="42">
        <v>561.48217437599999</v>
      </c>
      <c r="AL3488" s="42">
        <v>3103926.4481899999</v>
      </c>
      <c r="AM3488" s="42">
        <v>1410019.34721</v>
      </c>
      <c r="AN3488" s="19">
        <v>47500</v>
      </c>
      <c r="AO3488" s="19">
        <v>483400</v>
      </c>
      <c r="AP3488" s="19">
        <v>0</v>
      </c>
      <c r="AQ3488" s="19">
        <v>0</v>
      </c>
      <c r="AR3488" s="34">
        <v>530900</v>
      </c>
      <c r="AS3488" s="34">
        <v>45000</v>
      </c>
      <c r="AT3488" s="34">
        <v>3000</v>
      </c>
      <c r="AU3488" s="34">
        <v>170065</v>
      </c>
      <c r="AV3488" s="34">
        <v>0</v>
      </c>
      <c r="AW3488" s="35">
        <v>218065</v>
      </c>
      <c r="AX3488" s="34">
        <v>312835</v>
      </c>
      <c r="AY3488" s="36">
        <v>1.3258000000000001</v>
      </c>
      <c r="AZ3488" s="36">
        <v>2.0265</v>
      </c>
      <c r="BA3488" s="22"/>
      <c r="BB3488" s="19">
        <v>5309</v>
      </c>
      <c r="BC3488" s="34">
        <v>4147.5664299999999</v>
      </c>
      <c r="BD3488" s="34">
        <v>6339.601275</v>
      </c>
      <c r="BE3488" s="38">
        <v>3.4819999999999997E-2</v>
      </c>
      <c r="BF3488" s="38">
        <v>3.4819999999999997E-2</v>
      </c>
      <c r="BG3488" s="34">
        <v>144.41826309259997</v>
      </c>
      <c r="BH3488" s="34">
        <v>220.74491639549998</v>
      </c>
      <c r="BI3488" s="34">
        <v>4003.1481669074001</v>
      </c>
      <c r="BJ3488" s="34">
        <v>6118.8563586045002</v>
      </c>
      <c r="BK3488" s="34">
        <v>0</v>
      </c>
      <c r="BL3488" s="34">
        <v>809.8563586045002</v>
      </c>
      <c r="BM3488" s="34">
        <v>809.8563586045002</v>
      </c>
      <c r="BN3488" s="39">
        <v>4003.1481669074001</v>
      </c>
      <c r="BO3488" s="39">
        <v>5309</v>
      </c>
      <c r="BP3488" s="39">
        <v>1305.8518330925999</v>
      </c>
    </row>
    <row r="3489" spans="1:68" s="25" customFormat="1" ht="14.25" x14ac:dyDescent="0.2">
      <c r="A3489" s="14">
        <v>2548</v>
      </c>
      <c r="B3489" s="41"/>
      <c r="C3489" s="15" t="s">
        <v>26315</v>
      </c>
      <c r="D3489" s="16">
        <v>32811</v>
      </c>
      <c r="E3489" s="15" t="s">
        <v>26316</v>
      </c>
      <c r="F3489" s="15" t="s">
        <v>26315</v>
      </c>
      <c r="G3489" s="17" t="s">
        <v>26317</v>
      </c>
      <c r="H3489" s="17" t="s">
        <v>26318</v>
      </c>
      <c r="I3489" s="17" t="s">
        <v>205</v>
      </c>
      <c r="J3489" s="15" t="s">
        <v>26319</v>
      </c>
      <c r="K3489" s="15" t="s">
        <v>21210</v>
      </c>
      <c r="L3489" s="42" t="s">
        <v>26320</v>
      </c>
      <c r="M3489" s="42" t="s">
        <v>26199</v>
      </c>
      <c r="N3489" s="42" t="s">
        <v>26200</v>
      </c>
      <c r="O3489" s="43">
        <v>510</v>
      </c>
      <c r="P3489" s="42" t="s">
        <v>118</v>
      </c>
      <c r="Q3489" s="42">
        <v>47500</v>
      </c>
      <c r="R3489" s="42">
        <v>345000</v>
      </c>
      <c r="S3489" s="42">
        <v>392500</v>
      </c>
      <c r="T3489" s="42">
        <v>0.5</v>
      </c>
      <c r="U3489" s="42" t="s">
        <v>18717</v>
      </c>
      <c r="V3489" s="42" t="s">
        <v>76</v>
      </c>
      <c r="W3489" s="43">
        <v>1</v>
      </c>
      <c r="X3489" s="43">
        <v>1</v>
      </c>
      <c r="Y3489" s="42">
        <v>19968</v>
      </c>
      <c r="Z3489" s="42">
        <v>0.45800000000000002</v>
      </c>
      <c r="AA3489" s="42" t="s">
        <v>26201</v>
      </c>
      <c r="AB3489" s="42" t="s">
        <v>26190</v>
      </c>
      <c r="AC3489" s="42">
        <v>350550</v>
      </c>
      <c r="AD3489" s="44">
        <v>38555</v>
      </c>
      <c r="AE3489" s="42" t="s">
        <v>119</v>
      </c>
      <c r="AF3489" s="42" t="s">
        <v>119</v>
      </c>
      <c r="AG3489" s="43">
        <v>1</v>
      </c>
      <c r="AH3489" s="42" t="s">
        <v>26321</v>
      </c>
      <c r="AI3489" s="42" t="s">
        <v>78</v>
      </c>
      <c r="AJ3489" s="42">
        <v>19968.3056641</v>
      </c>
      <c r="AK3489" s="42">
        <v>692.33901145799996</v>
      </c>
      <c r="AL3489" s="42">
        <v>3104159.9944699998</v>
      </c>
      <c r="AM3489" s="42">
        <v>1409961.0903400001</v>
      </c>
      <c r="AN3489" s="19">
        <v>47500</v>
      </c>
      <c r="AO3489" s="19">
        <v>337500</v>
      </c>
      <c r="AP3489" s="19">
        <v>0</v>
      </c>
      <c r="AQ3489" s="19">
        <v>0</v>
      </c>
      <c r="AR3489" s="34">
        <v>385000</v>
      </c>
      <c r="AS3489" s="34">
        <v>45000</v>
      </c>
      <c r="AT3489" s="34">
        <v>0</v>
      </c>
      <c r="AU3489" s="34">
        <v>119000</v>
      </c>
      <c r="AV3489" s="34">
        <v>0</v>
      </c>
      <c r="AW3489" s="35">
        <v>164000</v>
      </c>
      <c r="AX3489" s="34">
        <v>221000</v>
      </c>
      <c r="AY3489" s="36">
        <v>1.3258000000000001</v>
      </c>
      <c r="AZ3489" s="36">
        <v>2.0265</v>
      </c>
      <c r="BA3489" s="22"/>
      <c r="BB3489" s="19">
        <v>3850</v>
      </c>
      <c r="BC3489" s="34">
        <v>2930.018</v>
      </c>
      <c r="BD3489" s="34">
        <v>4478.5649999999996</v>
      </c>
      <c r="BE3489" s="38">
        <v>3.4819999999999997E-2</v>
      </c>
      <c r="BF3489" s="38">
        <v>3.4819999999999997E-2</v>
      </c>
      <c r="BG3489" s="34">
        <v>102.02322675999999</v>
      </c>
      <c r="BH3489" s="34">
        <v>155.94363329999996</v>
      </c>
      <c r="BI3489" s="34">
        <v>2827.9947732400001</v>
      </c>
      <c r="BJ3489" s="34">
        <v>4322.6213666999993</v>
      </c>
      <c r="BK3489" s="34">
        <v>0</v>
      </c>
      <c r="BL3489" s="34">
        <v>472.62136669999927</v>
      </c>
      <c r="BM3489" s="34">
        <v>472.62136669999927</v>
      </c>
      <c r="BN3489" s="39">
        <v>2827.9947732400001</v>
      </c>
      <c r="BO3489" s="39">
        <v>3850</v>
      </c>
      <c r="BP3489" s="39">
        <v>1022.0052267599999</v>
      </c>
    </row>
    <row r="3490" spans="1:68" s="25" customFormat="1" ht="14.25" x14ac:dyDescent="0.2">
      <c r="A3490" s="14">
        <v>2549</v>
      </c>
      <c r="B3490" s="40"/>
      <c r="C3490" s="15"/>
      <c r="D3490" s="16">
        <v>13632</v>
      </c>
      <c r="E3490" s="15" t="s">
        <v>26322</v>
      </c>
      <c r="F3490" s="15" t="s">
        <v>26323</v>
      </c>
      <c r="G3490" s="17" t="s">
        <v>26324</v>
      </c>
      <c r="H3490" s="17" t="s">
        <v>26325</v>
      </c>
      <c r="I3490" s="17" t="s">
        <v>26326</v>
      </c>
      <c r="J3490" s="15" t="s">
        <v>26327</v>
      </c>
      <c r="K3490" s="15" t="s">
        <v>88</v>
      </c>
      <c r="L3490" s="18" t="s">
        <v>26328</v>
      </c>
      <c r="M3490" s="15" t="s">
        <v>26199</v>
      </c>
      <c r="N3490" s="15" t="s">
        <v>26200</v>
      </c>
      <c r="O3490" s="16">
        <v>510</v>
      </c>
      <c r="P3490" s="15" t="s">
        <v>118</v>
      </c>
      <c r="Q3490" s="15">
        <v>47500</v>
      </c>
      <c r="R3490" s="15">
        <v>214400</v>
      </c>
      <c r="S3490" s="15">
        <v>261900</v>
      </c>
      <c r="T3490" s="15">
        <v>0.59</v>
      </c>
      <c r="U3490" s="15" t="s">
        <v>18717</v>
      </c>
      <c r="V3490" s="15" t="s">
        <v>76</v>
      </c>
      <c r="W3490" s="16">
        <v>1</v>
      </c>
      <c r="X3490" s="16">
        <v>1</v>
      </c>
      <c r="Y3490" s="15">
        <v>23774</v>
      </c>
      <c r="Z3490" s="15">
        <v>0.54600000000000004</v>
      </c>
      <c r="AA3490" s="15" t="s">
        <v>26201</v>
      </c>
      <c r="AB3490" s="15" t="s">
        <v>26190</v>
      </c>
      <c r="AC3490" s="15">
        <v>259900</v>
      </c>
      <c r="AD3490" s="26">
        <v>41361</v>
      </c>
      <c r="AE3490" s="15" t="s">
        <v>78</v>
      </c>
      <c r="AF3490" s="15" t="s">
        <v>78</v>
      </c>
      <c r="AG3490" s="16">
        <v>1</v>
      </c>
      <c r="AH3490" s="15" t="s">
        <v>26329</v>
      </c>
      <c r="AI3490" s="15" t="s">
        <v>78</v>
      </c>
      <c r="AJ3490" s="15">
        <v>23773.7736816</v>
      </c>
      <c r="AK3490" s="15">
        <v>711.99074722600005</v>
      </c>
      <c r="AL3490" s="15">
        <v>3104252.8598600002</v>
      </c>
      <c r="AM3490" s="15">
        <v>1410008.75557</v>
      </c>
      <c r="AN3490" s="19">
        <v>47500</v>
      </c>
      <c r="AO3490" s="19">
        <v>206500</v>
      </c>
      <c r="AP3490" s="19">
        <v>0</v>
      </c>
      <c r="AQ3490" s="19">
        <v>0</v>
      </c>
      <c r="AR3490" s="34">
        <v>254000</v>
      </c>
      <c r="AS3490" s="34">
        <v>45000</v>
      </c>
      <c r="AT3490" s="34">
        <v>3000</v>
      </c>
      <c r="AU3490" s="34">
        <v>73150</v>
      </c>
      <c r="AV3490" s="34">
        <v>0</v>
      </c>
      <c r="AW3490" s="35">
        <v>121150</v>
      </c>
      <c r="AX3490" s="34">
        <v>132850</v>
      </c>
      <c r="AY3490" s="36">
        <v>1.3258000000000001</v>
      </c>
      <c r="AZ3490" s="36">
        <v>2.0265</v>
      </c>
      <c r="BA3490" s="22"/>
      <c r="BB3490" s="19">
        <v>2540</v>
      </c>
      <c r="BC3490" s="34">
        <v>1761.3253000000002</v>
      </c>
      <c r="BD3490" s="34">
        <v>2692.20525</v>
      </c>
      <c r="BE3490" s="38">
        <v>3.4819999999999997E-2</v>
      </c>
      <c r="BF3490" s="38">
        <v>3.4819999999999997E-2</v>
      </c>
      <c r="BG3490" s="34">
        <v>61.329346946000001</v>
      </c>
      <c r="BH3490" s="34">
        <v>93.742586804999988</v>
      </c>
      <c r="BI3490" s="34">
        <v>1699.9959530540002</v>
      </c>
      <c r="BJ3490" s="34">
        <v>2598.462663195</v>
      </c>
      <c r="BK3490" s="34">
        <v>0</v>
      </c>
      <c r="BL3490" s="34">
        <v>58.462663195000005</v>
      </c>
      <c r="BM3490" s="34">
        <v>58.462663195000005</v>
      </c>
      <c r="BN3490" s="39">
        <v>1699.9959530540002</v>
      </c>
      <c r="BO3490" s="39">
        <v>2540</v>
      </c>
      <c r="BP3490" s="39">
        <v>840.00404694599979</v>
      </c>
    </row>
    <row r="3491" spans="1:68" s="25" customFormat="1" ht="14.25" x14ac:dyDescent="0.2">
      <c r="A3491" s="14">
        <v>2550</v>
      </c>
      <c r="B3491" s="40"/>
      <c r="C3491" s="15"/>
      <c r="D3491" s="16">
        <v>15700</v>
      </c>
      <c r="E3491" s="15" t="s">
        <v>26330</v>
      </c>
      <c r="F3491" s="15" t="s">
        <v>26331</v>
      </c>
      <c r="G3491" s="17" t="s">
        <v>26324</v>
      </c>
      <c r="H3491" s="17" t="s">
        <v>26325</v>
      </c>
      <c r="I3491" s="17" t="s">
        <v>26326</v>
      </c>
      <c r="J3491" s="15" t="s">
        <v>2854</v>
      </c>
      <c r="K3491" s="15" t="s">
        <v>88</v>
      </c>
      <c r="L3491" s="18" t="s">
        <v>26332</v>
      </c>
      <c r="M3491" s="15" t="s">
        <v>26199</v>
      </c>
      <c r="N3491" s="15" t="s">
        <v>26200</v>
      </c>
      <c r="O3491" s="16">
        <v>510</v>
      </c>
      <c r="P3491" s="15" t="s">
        <v>118</v>
      </c>
      <c r="Q3491" s="15">
        <v>47500</v>
      </c>
      <c r="R3491" s="15">
        <v>275100</v>
      </c>
      <c r="S3491" s="15">
        <v>322600</v>
      </c>
      <c r="T3491" s="15">
        <v>0.54</v>
      </c>
      <c r="U3491" s="15" t="s">
        <v>18717</v>
      </c>
      <c r="V3491" s="15" t="s">
        <v>76</v>
      </c>
      <c r="W3491" s="16">
        <v>1</v>
      </c>
      <c r="X3491" s="16">
        <v>1</v>
      </c>
      <c r="Y3491" s="15">
        <v>23563</v>
      </c>
      <c r="Z3491" s="15">
        <v>0.54100000000000004</v>
      </c>
      <c r="AA3491" s="15" t="s">
        <v>26201</v>
      </c>
      <c r="AB3491" s="15" t="s">
        <v>26190</v>
      </c>
      <c r="AC3491" s="15">
        <v>317000</v>
      </c>
      <c r="AD3491" s="26">
        <v>41485</v>
      </c>
      <c r="AE3491" s="15" t="s">
        <v>119</v>
      </c>
      <c r="AF3491" s="15" t="s">
        <v>119</v>
      </c>
      <c r="AG3491" s="16">
        <v>1</v>
      </c>
      <c r="AH3491" s="15" t="s">
        <v>26333</v>
      </c>
      <c r="AI3491" s="15" t="s">
        <v>78</v>
      </c>
      <c r="AJ3491" s="15">
        <v>23563.1896973</v>
      </c>
      <c r="AK3491" s="15">
        <v>664.04978823700003</v>
      </c>
      <c r="AL3491" s="15">
        <v>3104267.9853300001</v>
      </c>
      <c r="AM3491" s="15">
        <v>1410112.8996600001</v>
      </c>
      <c r="AN3491" s="19">
        <v>47500</v>
      </c>
      <c r="AO3491" s="19">
        <v>265200</v>
      </c>
      <c r="AP3491" s="19">
        <v>0</v>
      </c>
      <c r="AQ3491" s="19">
        <v>0</v>
      </c>
      <c r="AR3491" s="34">
        <v>312700</v>
      </c>
      <c r="AS3491" s="34">
        <v>45000</v>
      </c>
      <c r="AT3491" s="34">
        <v>3000</v>
      </c>
      <c r="AU3491" s="34">
        <v>93695</v>
      </c>
      <c r="AV3491" s="34">
        <v>0</v>
      </c>
      <c r="AW3491" s="35">
        <v>141695</v>
      </c>
      <c r="AX3491" s="34">
        <v>171005</v>
      </c>
      <c r="AY3491" s="36">
        <v>1.3258000000000001</v>
      </c>
      <c r="AZ3491" s="36">
        <v>2.0265</v>
      </c>
      <c r="BA3491" s="22"/>
      <c r="BB3491" s="19">
        <v>3127</v>
      </c>
      <c r="BC3491" s="34">
        <v>2267.1842900000001</v>
      </c>
      <c r="BD3491" s="34">
        <v>3465.4163249999997</v>
      </c>
      <c r="BE3491" s="38">
        <v>3.4819999999999997E-2</v>
      </c>
      <c r="BF3491" s="38">
        <v>3.4819999999999997E-2</v>
      </c>
      <c r="BG3491" s="34">
        <v>78.943356977799994</v>
      </c>
      <c r="BH3491" s="34">
        <v>120.66579643649997</v>
      </c>
      <c r="BI3491" s="34">
        <v>2188.2409330222004</v>
      </c>
      <c r="BJ3491" s="34">
        <v>3344.7505285634998</v>
      </c>
      <c r="BK3491" s="34">
        <v>0</v>
      </c>
      <c r="BL3491" s="34">
        <v>217.75052856349976</v>
      </c>
      <c r="BM3491" s="34">
        <v>217.75052856349976</v>
      </c>
      <c r="BN3491" s="39">
        <v>2188.2409330222004</v>
      </c>
      <c r="BO3491" s="39">
        <v>3127</v>
      </c>
      <c r="BP3491" s="39">
        <v>938.75906697779965</v>
      </c>
    </row>
    <row r="3492" spans="1:68" s="25" customFormat="1" ht="14.25" x14ac:dyDescent="0.2">
      <c r="A3492" s="14">
        <v>2551</v>
      </c>
      <c r="B3492" s="40"/>
      <c r="C3492" s="15" t="s">
        <v>26334</v>
      </c>
      <c r="D3492" s="16">
        <v>15424</v>
      </c>
      <c r="E3492" s="15" t="s">
        <v>26335</v>
      </c>
      <c r="F3492" s="15" t="s">
        <v>26334</v>
      </c>
      <c r="G3492" s="17" t="s">
        <v>26324</v>
      </c>
      <c r="H3492" s="17" t="s">
        <v>26325</v>
      </c>
      <c r="I3492" s="17" t="s">
        <v>26326</v>
      </c>
      <c r="J3492" s="15" t="s">
        <v>26336</v>
      </c>
      <c r="K3492" s="15" t="s">
        <v>26337</v>
      </c>
      <c r="L3492" s="18" t="s">
        <v>26338</v>
      </c>
      <c r="M3492" s="15" t="s">
        <v>26199</v>
      </c>
      <c r="N3492" s="15" t="s">
        <v>26200</v>
      </c>
      <c r="O3492" s="16">
        <v>510</v>
      </c>
      <c r="P3492" s="15" t="s">
        <v>118</v>
      </c>
      <c r="Q3492" s="15">
        <v>47500</v>
      </c>
      <c r="R3492" s="15">
        <v>273900</v>
      </c>
      <c r="S3492" s="15">
        <v>321400</v>
      </c>
      <c r="T3492" s="15">
        <v>0.34</v>
      </c>
      <c r="U3492" s="15" t="s">
        <v>18717</v>
      </c>
      <c r="V3492" s="15" t="s">
        <v>76</v>
      </c>
      <c r="W3492" s="16">
        <v>1</v>
      </c>
      <c r="X3492" s="16">
        <v>1</v>
      </c>
      <c r="Y3492" s="15">
        <v>14774</v>
      </c>
      <c r="Z3492" s="15">
        <v>0.33900000000000002</v>
      </c>
      <c r="AA3492" s="15" t="s">
        <v>26201</v>
      </c>
      <c r="AB3492" s="15" t="s">
        <v>26339</v>
      </c>
      <c r="AC3492" s="15">
        <v>340000</v>
      </c>
      <c r="AD3492" s="26">
        <v>40197</v>
      </c>
      <c r="AE3492" s="15" t="s">
        <v>78</v>
      </c>
      <c r="AF3492" s="15" t="s">
        <v>78</v>
      </c>
      <c r="AG3492" s="16">
        <v>1</v>
      </c>
      <c r="AH3492" s="15" t="s">
        <v>26340</v>
      </c>
      <c r="AI3492" s="15" t="s">
        <v>78</v>
      </c>
      <c r="AJ3492" s="15">
        <v>14773.9316406</v>
      </c>
      <c r="AK3492" s="15">
        <v>547.74626537899996</v>
      </c>
      <c r="AL3492" s="15">
        <v>3104261.2342599998</v>
      </c>
      <c r="AM3492" s="15">
        <v>1410209.2696700001</v>
      </c>
      <c r="AN3492" s="19">
        <v>47500</v>
      </c>
      <c r="AO3492" s="19">
        <v>125000</v>
      </c>
      <c r="AP3492" s="19">
        <v>0</v>
      </c>
      <c r="AQ3492" s="19">
        <v>0</v>
      </c>
      <c r="AR3492" s="34">
        <v>172500</v>
      </c>
      <c r="AS3492" s="34">
        <v>0</v>
      </c>
      <c r="AT3492" s="34">
        <v>0</v>
      </c>
      <c r="AU3492" s="34">
        <v>0</v>
      </c>
      <c r="AV3492" s="34">
        <v>0</v>
      </c>
      <c r="AW3492" s="35">
        <v>0</v>
      </c>
      <c r="AX3492" s="34">
        <v>172500</v>
      </c>
      <c r="AY3492" s="36">
        <v>1.3258000000000001</v>
      </c>
      <c r="AZ3492" s="36">
        <v>2.0265</v>
      </c>
      <c r="BA3492" s="22"/>
      <c r="BB3492" s="19">
        <v>3450</v>
      </c>
      <c r="BC3492" s="34">
        <v>2287.0050000000001</v>
      </c>
      <c r="BD3492" s="34">
        <v>3495.7125000000001</v>
      </c>
      <c r="BE3492" s="38">
        <v>3.4819999999999997E-2</v>
      </c>
      <c r="BF3492" s="38">
        <v>3.4819999999999997E-2</v>
      </c>
      <c r="BG3492" s="34">
        <v>0</v>
      </c>
      <c r="BH3492" s="34">
        <v>0</v>
      </c>
      <c r="BI3492" s="34">
        <v>2287.0050000000001</v>
      </c>
      <c r="BJ3492" s="34">
        <v>3495.7125000000001</v>
      </c>
      <c r="BK3492" s="34">
        <v>0</v>
      </c>
      <c r="BL3492" s="34">
        <v>45.712500000000091</v>
      </c>
      <c r="BM3492" s="34">
        <v>45.712500000000091</v>
      </c>
      <c r="BN3492" s="39">
        <v>2287.0050000000001</v>
      </c>
      <c r="BO3492" s="39">
        <v>3450</v>
      </c>
      <c r="BP3492" s="39">
        <v>1162.9949999999999</v>
      </c>
    </row>
    <row r="3493" spans="1:68" s="25" customFormat="1" ht="14.25" x14ac:dyDescent="0.2">
      <c r="A3493" s="14">
        <v>2552</v>
      </c>
      <c r="B3493" s="40"/>
      <c r="C3493" s="15"/>
      <c r="D3493" s="16">
        <v>22681</v>
      </c>
      <c r="E3493" s="15" t="s">
        <v>26341</v>
      </c>
      <c r="F3493" s="15" t="s">
        <v>26342</v>
      </c>
      <c r="G3493" s="17" t="s">
        <v>26343</v>
      </c>
      <c r="H3493" s="17" t="s">
        <v>26325</v>
      </c>
      <c r="I3493" s="17" t="s">
        <v>26326</v>
      </c>
      <c r="J3493" s="15" t="s">
        <v>26344</v>
      </c>
      <c r="K3493" s="15" t="s">
        <v>4371</v>
      </c>
      <c r="L3493" s="18" t="s">
        <v>26345</v>
      </c>
      <c r="M3493" s="15" t="s">
        <v>26199</v>
      </c>
      <c r="N3493" s="15" t="s">
        <v>26200</v>
      </c>
      <c r="O3493" s="16">
        <v>510</v>
      </c>
      <c r="P3493" s="15" t="s">
        <v>118</v>
      </c>
      <c r="Q3493" s="15">
        <v>47500</v>
      </c>
      <c r="R3493" s="15">
        <v>299100</v>
      </c>
      <c r="S3493" s="15">
        <v>346600</v>
      </c>
      <c r="T3493" s="15">
        <v>0.35899999999999999</v>
      </c>
      <c r="U3493" s="15" t="s">
        <v>18717</v>
      </c>
      <c r="V3493" s="15" t="s">
        <v>76</v>
      </c>
      <c r="W3493" s="16">
        <v>1</v>
      </c>
      <c r="X3493" s="16">
        <v>1</v>
      </c>
      <c r="Y3493" s="15">
        <v>15645</v>
      </c>
      <c r="Z3493" s="15">
        <v>0.35899999999999999</v>
      </c>
      <c r="AA3493" s="15" t="s">
        <v>26201</v>
      </c>
      <c r="AB3493" s="15" t="s">
        <v>26339</v>
      </c>
      <c r="AC3493" s="15">
        <v>327500</v>
      </c>
      <c r="AD3493" s="26">
        <v>41457</v>
      </c>
      <c r="AE3493" s="15" t="s">
        <v>119</v>
      </c>
      <c r="AF3493" s="15" t="s">
        <v>119</v>
      </c>
      <c r="AG3493" s="16">
        <v>1</v>
      </c>
      <c r="AH3493" s="15" t="s">
        <v>26346</v>
      </c>
      <c r="AI3493" s="15" t="s">
        <v>78</v>
      </c>
      <c r="AJ3493" s="15">
        <v>15644.6618652</v>
      </c>
      <c r="AK3493" s="15">
        <v>566.81644945999994</v>
      </c>
      <c r="AL3493" s="15">
        <v>3104257.9775700001</v>
      </c>
      <c r="AM3493" s="15">
        <v>1410285.9874499999</v>
      </c>
      <c r="AN3493" s="19">
        <v>47500</v>
      </c>
      <c r="AO3493" s="19">
        <v>285000</v>
      </c>
      <c r="AP3493" s="19">
        <v>0</v>
      </c>
      <c r="AQ3493" s="19">
        <v>0</v>
      </c>
      <c r="AR3493" s="34">
        <v>332500</v>
      </c>
      <c r="AS3493" s="34">
        <v>45000</v>
      </c>
      <c r="AT3493" s="34">
        <v>3000</v>
      </c>
      <c r="AU3493" s="34">
        <v>100625</v>
      </c>
      <c r="AV3493" s="34">
        <v>0</v>
      </c>
      <c r="AW3493" s="35">
        <v>148625</v>
      </c>
      <c r="AX3493" s="34">
        <v>183875</v>
      </c>
      <c r="AY3493" s="36">
        <v>1.3258000000000001</v>
      </c>
      <c r="AZ3493" s="36">
        <v>2.0265</v>
      </c>
      <c r="BA3493" s="22"/>
      <c r="BB3493" s="19">
        <v>3325</v>
      </c>
      <c r="BC3493" s="34">
        <v>2437.81475</v>
      </c>
      <c r="BD3493" s="34">
        <v>3726.2268749999998</v>
      </c>
      <c r="BE3493" s="38">
        <v>3.4819999999999997E-2</v>
      </c>
      <c r="BF3493" s="38">
        <v>3.4819999999999997E-2</v>
      </c>
      <c r="BG3493" s="34">
        <v>84.88470959499999</v>
      </c>
      <c r="BH3493" s="34">
        <v>129.74721978749997</v>
      </c>
      <c r="BI3493" s="34">
        <v>2352.930040405</v>
      </c>
      <c r="BJ3493" s="34">
        <v>3596.4796552124999</v>
      </c>
      <c r="BK3493" s="34">
        <v>0</v>
      </c>
      <c r="BL3493" s="34">
        <v>271.47965521249989</v>
      </c>
      <c r="BM3493" s="34">
        <v>271.47965521249989</v>
      </c>
      <c r="BN3493" s="39">
        <v>2352.930040405</v>
      </c>
      <c r="BO3493" s="39">
        <v>3325</v>
      </c>
      <c r="BP3493" s="39">
        <v>972.069959595</v>
      </c>
    </row>
    <row r="3494" spans="1:68" s="25" customFormat="1" ht="14.25" x14ac:dyDescent="0.2">
      <c r="A3494" s="14">
        <v>2553</v>
      </c>
      <c r="B3494" s="40"/>
      <c r="C3494" s="15" t="s">
        <v>176</v>
      </c>
      <c r="D3494" s="16">
        <v>15073</v>
      </c>
      <c r="E3494" s="15" t="s">
        <v>26347</v>
      </c>
      <c r="F3494" s="15" t="s">
        <v>26348</v>
      </c>
      <c r="G3494" s="17" t="s">
        <v>26349</v>
      </c>
      <c r="H3494" s="17" t="s">
        <v>26350</v>
      </c>
      <c r="I3494" s="17" t="s">
        <v>86</v>
      </c>
      <c r="J3494" s="15" t="s">
        <v>26351</v>
      </c>
      <c r="K3494" s="15" t="s">
        <v>86</v>
      </c>
      <c r="L3494" s="18" t="s">
        <v>26352</v>
      </c>
      <c r="M3494" s="15" t="s">
        <v>26199</v>
      </c>
      <c r="N3494" s="15" t="s">
        <v>26200</v>
      </c>
      <c r="O3494" s="16">
        <v>510</v>
      </c>
      <c r="P3494" s="15" t="s">
        <v>118</v>
      </c>
      <c r="Q3494" s="15">
        <v>47500</v>
      </c>
      <c r="R3494" s="15">
        <v>284800</v>
      </c>
      <c r="S3494" s="15">
        <v>332300</v>
      </c>
      <c r="T3494" s="15">
        <v>0.36</v>
      </c>
      <c r="U3494" s="15" t="s">
        <v>18717</v>
      </c>
      <c r="V3494" s="15" t="s">
        <v>76</v>
      </c>
      <c r="W3494" s="16">
        <v>1</v>
      </c>
      <c r="X3494" s="16">
        <v>1</v>
      </c>
      <c r="Y3494" s="15">
        <v>15121</v>
      </c>
      <c r="Z3494" s="15">
        <v>0.34699999999999998</v>
      </c>
      <c r="AA3494" s="15" t="s">
        <v>26201</v>
      </c>
      <c r="AB3494" s="15" t="s">
        <v>26190</v>
      </c>
      <c r="AC3494" s="15">
        <v>349000</v>
      </c>
      <c r="AD3494" s="26">
        <v>38629</v>
      </c>
      <c r="AE3494" s="15" t="s">
        <v>119</v>
      </c>
      <c r="AF3494" s="15" t="s">
        <v>119</v>
      </c>
      <c r="AG3494" s="16">
        <v>1</v>
      </c>
      <c r="AH3494" s="15" t="s">
        <v>26353</v>
      </c>
      <c r="AI3494" s="15" t="s">
        <v>78</v>
      </c>
      <c r="AJ3494" s="15">
        <v>15121.220459</v>
      </c>
      <c r="AK3494" s="15">
        <v>486.915369381</v>
      </c>
      <c r="AL3494" s="15">
        <v>3104195.1573999999</v>
      </c>
      <c r="AM3494" s="15">
        <v>1410389.33283</v>
      </c>
      <c r="AN3494" s="19">
        <v>47500</v>
      </c>
      <c r="AO3494" s="19">
        <v>274800</v>
      </c>
      <c r="AP3494" s="19">
        <v>0</v>
      </c>
      <c r="AQ3494" s="19">
        <v>0</v>
      </c>
      <c r="AR3494" s="34">
        <v>322300</v>
      </c>
      <c r="AS3494" s="34">
        <v>45000</v>
      </c>
      <c r="AT3494" s="34">
        <v>3000</v>
      </c>
      <c r="AU3494" s="34">
        <v>97055</v>
      </c>
      <c r="AV3494" s="34">
        <v>0</v>
      </c>
      <c r="AW3494" s="35">
        <v>145055</v>
      </c>
      <c r="AX3494" s="34">
        <v>177245</v>
      </c>
      <c r="AY3494" s="36">
        <v>1.3258000000000001</v>
      </c>
      <c r="AZ3494" s="36">
        <v>2.0265</v>
      </c>
      <c r="BA3494" s="22"/>
      <c r="BB3494" s="19">
        <v>3223</v>
      </c>
      <c r="BC3494" s="34">
        <v>2349.9142100000004</v>
      </c>
      <c r="BD3494" s="34">
        <v>3591.869925</v>
      </c>
      <c r="BE3494" s="38">
        <v>3.4819999999999997E-2</v>
      </c>
      <c r="BF3494" s="38">
        <v>3.4819999999999997E-2</v>
      </c>
      <c r="BG3494" s="34">
        <v>81.824012792200008</v>
      </c>
      <c r="BH3494" s="34">
        <v>125.06891078849999</v>
      </c>
      <c r="BI3494" s="34">
        <v>2268.0901972078004</v>
      </c>
      <c r="BJ3494" s="34">
        <v>3466.8010142114999</v>
      </c>
      <c r="BK3494" s="34">
        <v>0</v>
      </c>
      <c r="BL3494" s="34">
        <v>243.80101421149993</v>
      </c>
      <c r="BM3494" s="34">
        <v>243.80101421149993</v>
      </c>
      <c r="BN3494" s="39">
        <v>2268.0901972078004</v>
      </c>
      <c r="BO3494" s="39">
        <v>3223</v>
      </c>
      <c r="BP3494" s="39">
        <v>954.90980279219957</v>
      </c>
    </row>
    <row r="3495" spans="1:68" s="25" customFormat="1" ht="14.25" x14ac:dyDescent="0.2">
      <c r="A3495" s="14">
        <v>2554</v>
      </c>
      <c r="B3495" s="40"/>
      <c r="C3495" s="15"/>
      <c r="D3495" s="16">
        <v>7687</v>
      </c>
      <c r="E3495" s="15" t="s">
        <v>26354</v>
      </c>
      <c r="F3495" s="15" t="s">
        <v>26355</v>
      </c>
      <c r="G3495" s="17" t="s">
        <v>26356</v>
      </c>
      <c r="H3495" s="17" t="s">
        <v>26357</v>
      </c>
      <c r="I3495" s="17" t="s">
        <v>86</v>
      </c>
      <c r="J3495" s="15" t="s">
        <v>26358</v>
      </c>
      <c r="K3495" s="15" t="s">
        <v>10222</v>
      </c>
      <c r="L3495" s="18" t="s">
        <v>26359</v>
      </c>
      <c r="M3495" s="15" t="s">
        <v>26199</v>
      </c>
      <c r="N3495" s="15" t="s">
        <v>26200</v>
      </c>
      <c r="O3495" s="16">
        <v>510</v>
      </c>
      <c r="P3495" s="15" t="s">
        <v>118</v>
      </c>
      <c r="Q3495" s="15">
        <v>47500</v>
      </c>
      <c r="R3495" s="15">
        <v>219900</v>
      </c>
      <c r="S3495" s="15">
        <v>267400</v>
      </c>
      <c r="T3495" s="15">
        <v>0.42</v>
      </c>
      <c r="U3495" s="15" t="s">
        <v>18717</v>
      </c>
      <c r="V3495" s="15" t="s">
        <v>76</v>
      </c>
      <c r="W3495" s="16">
        <v>1</v>
      </c>
      <c r="X3495" s="16">
        <v>1</v>
      </c>
      <c r="Y3495" s="15">
        <v>18057</v>
      </c>
      <c r="Z3495" s="15">
        <v>0.41499999999999998</v>
      </c>
      <c r="AA3495" s="15" t="s">
        <v>26201</v>
      </c>
      <c r="AB3495" s="15" t="s">
        <v>26339</v>
      </c>
      <c r="AC3495" s="15">
        <v>53527</v>
      </c>
      <c r="AD3495" s="26">
        <v>38168</v>
      </c>
      <c r="AE3495" s="15" t="s">
        <v>119</v>
      </c>
      <c r="AF3495" s="15" t="s">
        <v>119</v>
      </c>
      <c r="AG3495" s="16">
        <v>1</v>
      </c>
      <c r="AH3495" s="15" t="s">
        <v>26360</v>
      </c>
      <c r="AI3495" s="15" t="s">
        <v>78</v>
      </c>
      <c r="AJ3495" s="15">
        <v>18056.6459961</v>
      </c>
      <c r="AK3495" s="15">
        <v>573.256991685</v>
      </c>
      <c r="AL3495" s="15">
        <v>3104309.1915099998</v>
      </c>
      <c r="AM3495" s="15">
        <v>1410409.1486899999</v>
      </c>
      <c r="AN3495" s="19">
        <v>47500</v>
      </c>
      <c r="AO3495" s="19">
        <v>218500</v>
      </c>
      <c r="AP3495" s="19">
        <v>0</v>
      </c>
      <c r="AQ3495" s="19">
        <v>0</v>
      </c>
      <c r="AR3495" s="34">
        <v>266000</v>
      </c>
      <c r="AS3495" s="34">
        <v>45000</v>
      </c>
      <c r="AT3495" s="34">
        <v>3000</v>
      </c>
      <c r="AU3495" s="34">
        <v>77350</v>
      </c>
      <c r="AV3495" s="34">
        <v>0</v>
      </c>
      <c r="AW3495" s="35">
        <v>125350</v>
      </c>
      <c r="AX3495" s="34">
        <v>140650</v>
      </c>
      <c r="AY3495" s="36">
        <v>1.3258000000000001</v>
      </c>
      <c r="AZ3495" s="36">
        <v>2.0265</v>
      </c>
      <c r="BA3495" s="22"/>
      <c r="BB3495" s="19">
        <v>2660</v>
      </c>
      <c r="BC3495" s="34">
        <v>1864.7377000000001</v>
      </c>
      <c r="BD3495" s="34">
        <v>2850.27225</v>
      </c>
      <c r="BE3495" s="38">
        <v>3.4819999999999997E-2</v>
      </c>
      <c r="BF3495" s="38">
        <v>3.4819999999999997E-2</v>
      </c>
      <c r="BG3495" s="34">
        <v>64.930166713999995</v>
      </c>
      <c r="BH3495" s="34">
        <v>99.246479744999988</v>
      </c>
      <c r="BI3495" s="34">
        <v>1799.8075332860001</v>
      </c>
      <c r="BJ3495" s="34">
        <v>2751.0257702549998</v>
      </c>
      <c r="BK3495" s="34">
        <v>0</v>
      </c>
      <c r="BL3495" s="34">
        <v>91.02577025499977</v>
      </c>
      <c r="BM3495" s="34">
        <v>91.02577025499977</v>
      </c>
      <c r="BN3495" s="39">
        <v>1799.8075332860001</v>
      </c>
      <c r="BO3495" s="39">
        <v>2660</v>
      </c>
      <c r="BP3495" s="39">
        <v>860.19246671399992</v>
      </c>
    </row>
    <row r="3496" spans="1:68" s="25" customFormat="1" ht="14.25" x14ac:dyDescent="0.2">
      <c r="A3496" s="14">
        <v>2555</v>
      </c>
      <c r="B3496" s="40"/>
      <c r="C3496" s="15" t="s">
        <v>726</v>
      </c>
      <c r="D3496" s="16">
        <v>12864</v>
      </c>
      <c r="E3496" s="15" t="s">
        <v>26361</v>
      </c>
      <c r="F3496" s="15" t="s">
        <v>26362</v>
      </c>
      <c r="G3496" s="17" t="s">
        <v>26363</v>
      </c>
      <c r="H3496" s="17" t="s">
        <v>26364</v>
      </c>
      <c r="I3496" s="17" t="s">
        <v>86</v>
      </c>
      <c r="J3496" s="15" t="s">
        <v>26365</v>
      </c>
      <c r="K3496" s="15" t="s">
        <v>821</v>
      </c>
      <c r="L3496" s="18" t="s">
        <v>26366</v>
      </c>
      <c r="M3496" s="15" t="s">
        <v>26367</v>
      </c>
      <c r="N3496" s="15" t="s">
        <v>26368</v>
      </c>
      <c r="O3496" s="16">
        <v>510</v>
      </c>
      <c r="P3496" s="15" t="s">
        <v>118</v>
      </c>
      <c r="Q3496" s="15">
        <v>44300</v>
      </c>
      <c r="R3496" s="15">
        <v>288600</v>
      </c>
      <c r="S3496" s="15">
        <v>332900</v>
      </c>
      <c r="T3496" s="15">
        <v>0.39</v>
      </c>
      <c r="U3496" s="15" t="s">
        <v>18717</v>
      </c>
      <c r="V3496" s="15" t="s">
        <v>76</v>
      </c>
      <c r="W3496" s="16">
        <v>1</v>
      </c>
      <c r="X3496" s="16">
        <v>1</v>
      </c>
      <c r="Y3496" s="15">
        <v>25398</v>
      </c>
      <c r="Z3496" s="15">
        <v>0.58299999999999996</v>
      </c>
      <c r="AA3496" s="15" t="s">
        <v>26369</v>
      </c>
      <c r="AB3496" s="15" t="s">
        <v>26339</v>
      </c>
      <c r="AC3496" s="15">
        <v>0</v>
      </c>
      <c r="AD3496" s="26">
        <v>38243</v>
      </c>
      <c r="AE3496" s="15" t="s">
        <v>119</v>
      </c>
      <c r="AF3496" s="15" t="s">
        <v>119</v>
      </c>
      <c r="AG3496" s="16">
        <v>1</v>
      </c>
      <c r="AH3496" s="15" t="s">
        <v>26370</v>
      </c>
      <c r="AI3496" s="15" t="s">
        <v>78</v>
      </c>
      <c r="AJ3496" s="15">
        <v>25398.0395508</v>
      </c>
      <c r="AK3496" s="15">
        <v>645.97075121299997</v>
      </c>
      <c r="AL3496" s="15">
        <v>3104442.4330799999</v>
      </c>
      <c r="AM3496" s="15">
        <v>1410489.8748000001</v>
      </c>
      <c r="AN3496" s="19">
        <v>44300</v>
      </c>
      <c r="AO3496" s="19">
        <v>284500</v>
      </c>
      <c r="AP3496" s="19">
        <v>0</v>
      </c>
      <c r="AQ3496" s="19">
        <v>0</v>
      </c>
      <c r="AR3496" s="34">
        <v>328800</v>
      </c>
      <c r="AS3496" s="34">
        <v>45000</v>
      </c>
      <c r="AT3496" s="34">
        <v>3000</v>
      </c>
      <c r="AU3496" s="34">
        <v>99330</v>
      </c>
      <c r="AV3496" s="34">
        <v>0</v>
      </c>
      <c r="AW3496" s="35">
        <v>147330</v>
      </c>
      <c r="AX3496" s="34">
        <v>181470</v>
      </c>
      <c r="AY3496" s="36">
        <v>1.3258000000000001</v>
      </c>
      <c r="AZ3496" s="36">
        <v>2.0265</v>
      </c>
      <c r="BA3496" s="22"/>
      <c r="BB3496" s="19">
        <v>3288</v>
      </c>
      <c r="BC3496" s="34">
        <v>2405.9292600000003</v>
      </c>
      <c r="BD3496" s="34">
        <v>3677.4895500000002</v>
      </c>
      <c r="BE3496" s="38">
        <v>3.4819999999999997E-2</v>
      </c>
      <c r="BF3496" s="38">
        <v>3.4819999999999997E-2</v>
      </c>
      <c r="BG3496" s="34">
        <v>83.774456833200006</v>
      </c>
      <c r="BH3496" s="34">
        <v>128.050186131</v>
      </c>
      <c r="BI3496" s="34">
        <v>2322.1548031668003</v>
      </c>
      <c r="BJ3496" s="34">
        <v>3549.4393638690003</v>
      </c>
      <c r="BK3496" s="34">
        <v>0</v>
      </c>
      <c r="BL3496" s="34">
        <v>261.43936386900032</v>
      </c>
      <c r="BM3496" s="34">
        <v>261.43936386900032</v>
      </c>
      <c r="BN3496" s="39">
        <v>2322.1548031668003</v>
      </c>
      <c r="BO3496" s="39">
        <v>3288</v>
      </c>
      <c r="BP3496" s="39">
        <v>965.84519683319968</v>
      </c>
    </row>
    <row r="3497" spans="1:68" s="25" customFormat="1" ht="14.25" x14ac:dyDescent="0.2">
      <c r="A3497" s="14">
        <v>2556</v>
      </c>
      <c r="B3497" s="40"/>
      <c r="C3497" s="15" t="s">
        <v>150</v>
      </c>
      <c r="D3497" s="16">
        <v>35138</v>
      </c>
      <c r="E3497" s="15" t="s">
        <v>26371</v>
      </c>
      <c r="F3497" s="15" t="s">
        <v>26372</v>
      </c>
      <c r="G3497" s="17" t="s">
        <v>26373</v>
      </c>
      <c r="H3497" s="17" t="s">
        <v>26374</v>
      </c>
      <c r="I3497" s="17" t="s">
        <v>86</v>
      </c>
      <c r="J3497" s="15" t="s">
        <v>26375</v>
      </c>
      <c r="K3497" s="15" t="s">
        <v>86</v>
      </c>
      <c r="L3497" s="18" t="s">
        <v>26376</v>
      </c>
      <c r="M3497" s="15" t="s">
        <v>26367</v>
      </c>
      <c r="N3497" s="15" t="s">
        <v>26368</v>
      </c>
      <c r="O3497" s="16">
        <v>510</v>
      </c>
      <c r="P3497" s="15" t="s">
        <v>118</v>
      </c>
      <c r="Q3497" s="15">
        <v>46300</v>
      </c>
      <c r="R3497" s="15">
        <v>264000</v>
      </c>
      <c r="S3497" s="15">
        <v>310300</v>
      </c>
      <c r="T3497" s="15">
        <v>0.42</v>
      </c>
      <c r="U3497" s="15" t="s">
        <v>18717</v>
      </c>
      <c r="V3497" s="15" t="s">
        <v>76</v>
      </c>
      <c r="W3497" s="16">
        <v>1</v>
      </c>
      <c r="X3497" s="16">
        <v>1</v>
      </c>
      <c r="Y3497" s="15">
        <v>19839</v>
      </c>
      <c r="Z3497" s="15">
        <v>0.45500000000000002</v>
      </c>
      <c r="AA3497" s="15" t="s">
        <v>26369</v>
      </c>
      <c r="AB3497" s="15" t="s">
        <v>26339</v>
      </c>
      <c r="AC3497" s="15">
        <v>265400</v>
      </c>
      <c r="AD3497" s="26">
        <v>37712</v>
      </c>
      <c r="AE3497" s="15" t="s">
        <v>147</v>
      </c>
      <c r="AF3497" s="15" t="s">
        <v>26377</v>
      </c>
      <c r="AG3497" s="16">
        <v>1</v>
      </c>
      <c r="AH3497" s="15" t="s">
        <v>26378</v>
      </c>
      <c r="AI3497" s="15" t="s">
        <v>78</v>
      </c>
      <c r="AJ3497" s="15">
        <v>19838.7382813</v>
      </c>
      <c r="AK3497" s="15">
        <v>563.64044315900003</v>
      </c>
      <c r="AL3497" s="15">
        <v>3104606.0502200001</v>
      </c>
      <c r="AM3497" s="15">
        <v>1410542.0260099999</v>
      </c>
      <c r="AN3497" s="19">
        <v>46300</v>
      </c>
      <c r="AO3497" s="19">
        <v>262800</v>
      </c>
      <c r="AP3497" s="19">
        <v>0</v>
      </c>
      <c r="AQ3497" s="19">
        <v>0</v>
      </c>
      <c r="AR3497" s="34">
        <v>309100</v>
      </c>
      <c r="AS3497" s="34">
        <v>45000</v>
      </c>
      <c r="AT3497" s="34">
        <v>0</v>
      </c>
      <c r="AU3497" s="34">
        <v>92435</v>
      </c>
      <c r="AV3497" s="34">
        <v>0</v>
      </c>
      <c r="AW3497" s="35">
        <v>137435</v>
      </c>
      <c r="AX3497" s="34">
        <v>171665</v>
      </c>
      <c r="AY3497" s="36">
        <v>1.3258000000000001</v>
      </c>
      <c r="AZ3497" s="36">
        <v>2.0265</v>
      </c>
      <c r="BA3497" s="22"/>
      <c r="BB3497" s="19">
        <v>3091</v>
      </c>
      <c r="BC3497" s="34">
        <v>2275.9345700000003</v>
      </c>
      <c r="BD3497" s="34">
        <v>3478.7912249999999</v>
      </c>
      <c r="BE3497" s="38">
        <v>3.4819999999999997E-2</v>
      </c>
      <c r="BF3497" s="38">
        <v>3.4819999999999997E-2</v>
      </c>
      <c r="BG3497" s="34">
        <v>79.248041727400008</v>
      </c>
      <c r="BH3497" s="34">
        <v>121.13151045449999</v>
      </c>
      <c r="BI3497" s="34">
        <v>2196.6865282726003</v>
      </c>
      <c r="BJ3497" s="34">
        <v>3357.6597145454998</v>
      </c>
      <c r="BK3497" s="34">
        <v>0</v>
      </c>
      <c r="BL3497" s="34">
        <v>266.65971454549981</v>
      </c>
      <c r="BM3497" s="34">
        <v>266.65971454549981</v>
      </c>
      <c r="BN3497" s="39">
        <v>2196.6865282726003</v>
      </c>
      <c r="BO3497" s="39">
        <v>3091</v>
      </c>
      <c r="BP3497" s="39">
        <v>894.3134717273997</v>
      </c>
    </row>
    <row r="3498" spans="1:68" s="25" customFormat="1" ht="14.25" x14ac:dyDescent="0.2">
      <c r="A3498" s="14">
        <v>2557</v>
      </c>
      <c r="B3498" s="40"/>
      <c r="C3498" s="15" t="s">
        <v>26379</v>
      </c>
      <c r="D3498" s="16">
        <v>35059</v>
      </c>
      <c r="E3498" s="15" t="s">
        <v>26380</v>
      </c>
      <c r="F3498" s="15" t="s">
        <v>26379</v>
      </c>
      <c r="G3498" s="17" t="s">
        <v>26381</v>
      </c>
      <c r="H3498" s="17" t="s">
        <v>26382</v>
      </c>
      <c r="I3498" s="17" t="s">
        <v>86</v>
      </c>
      <c r="J3498" s="15" t="s">
        <v>26383</v>
      </c>
      <c r="K3498" s="15" t="s">
        <v>3331</v>
      </c>
      <c r="L3498" s="18" t="s">
        <v>26384</v>
      </c>
      <c r="M3498" s="15" t="s">
        <v>26367</v>
      </c>
      <c r="N3498" s="15" t="s">
        <v>26368</v>
      </c>
      <c r="O3498" s="16">
        <v>510</v>
      </c>
      <c r="P3498" s="15" t="s">
        <v>118</v>
      </c>
      <c r="Q3498" s="15">
        <v>48500</v>
      </c>
      <c r="R3498" s="15">
        <v>243600</v>
      </c>
      <c r="S3498" s="15">
        <v>292100</v>
      </c>
      <c r="T3498" s="15">
        <v>0.46</v>
      </c>
      <c r="U3498" s="15" t="s">
        <v>18717</v>
      </c>
      <c r="V3498" s="15" t="s">
        <v>76</v>
      </c>
      <c r="W3498" s="16">
        <v>1</v>
      </c>
      <c r="X3498" s="16">
        <v>1</v>
      </c>
      <c r="Y3498" s="15">
        <v>20268</v>
      </c>
      <c r="Z3498" s="15">
        <v>0.46500000000000002</v>
      </c>
      <c r="AA3498" s="15" t="s">
        <v>26369</v>
      </c>
      <c r="AB3498" s="15" t="s">
        <v>26339</v>
      </c>
      <c r="AC3498" s="15">
        <v>250000</v>
      </c>
      <c r="AD3498" s="26">
        <v>38205</v>
      </c>
      <c r="AE3498" s="15" t="s">
        <v>119</v>
      </c>
      <c r="AF3498" s="15" t="s">
        <v>119</v>
      </c>
      <c r="AG3498" s="16">
        <v>1</v>
      </c>
      <c r="AH3498" s="15" t="s">
        <v>26385</v>
      </c>
      <c r="AI3498" s="15" t="s">
        <v>78</v>
      </c>
      <c r="AJ3498" s="15">
        <v>20267.6560059</v>
      </c>
      <c r="AK3498" s="15">
        <v>593.61127096899997</v>
      </c>
      <c r="AL3498" s="15">
        <v>3104760.4698700001</v>
      </c>
      <c r="AM3498" s="15">
        <v>1410550.0920200001</v>
      </c>
      <c r="AN3498" s="19">
        <v>48500</v>
      </c>
      <c r="AO3498" s="19">
        <v>245000</v>
      </c>
      <c r="AP3498" s="19">
        <v>0</v>
      </c>
      <c r="AQ3498" s="19">
        <v>0</v>
      </c>
      <c r="AR3498" s="34">
        <v>293500</v>
      </c>
      <c r="AS3498" s="34">
        <v>45000</v>
      </c>
      <c r="AT3498" s="34">
        <v>3000</v>
      </c>
      <c r="AU3498" s="34">
        <v>86975</v>
      </c>
      <c r="AV3498" s="34">
        <v>0</v>
      </c>
      <c r="AW3498" s="35">
        <v>134975</v>
      </c>
      <c r="AX3498" s="34">
        <v>158525</v>
      </c>
      <c r="AY3498" s="36">
        <v>1.3258000000000001</v>
      </c>
      <c r="AZ3498" s="36">
        <v>2.0265</v>
      </c>
      <c r="BA3498" s="22"/>
      <c r="BB3498" s="19">
        <v>0</v>
      </c>
      <c r="BC3498" s="34">
        <v>2101.7244500000002</v>
      </c>
      <c r="BD3498" s="34">
        <v>3212.509125</v>
      </c>
      <c r="BE3498" s="38">
        <v>3.4819999999999997E-2</v>
      </c>
      <c r="BF3498" s="38">
        <v>3.4819999999999997E-2</v>
      </c>
      <c r="BG3498" s="34">
        <v>73.182045348999992</v>
      </c>
      <c r="BH3498" s="34">
        <v>111.8595677325</v>
      </c>
      <c r="BI3498" s="34">
        <v>2028.5424046510002</v>
      </c>
      <c r="BJ3498" s="34">
        <v>3100.6495572674999</v>
      </c>
      <c r="BK3498" s="34">
        <v>0</v>
      </c>
      <c r="BL3498" s="34">
        <v>165.64955726749986</v>
      </c>
      <c r="BM3498" s="34">
        <v>165.64955726749986</v>
      </c>
      <c r="BN3498" s="39">
        <v>2028.5424046510002</v>
      </c>
      <c r="BO3498" s="39">
        <v>2935</v>
      </c>
      <c r="BP3498" s="39">
        <v>906.4575953489998</v>
      </c>
    </row>
    <row r="3499" spans="1:68" s="25" customFormat="1" ht="14.25" x14ac:dyDescent="0.2">
      <c r="A3499" s="14">
        <v>2558</v>
      </c>
      <c r="B3499" s="40"/>
      <c r="C3499" s="15"/>
      <c r="D3499" s="16">
        <v>11377</v>
      </c>
      <c r="E3499" s="15" t="s">
        <v>26386</v>
      </c>
      <c r="F3499" s="15" t="s">
        <v>26387</v>
      </c>
      <c r="G3499" s="17" t="s">
        <v>26388</v>
      </c>
      <c r="H3499" s="17" t="s">
        <v>26389</v>
      </c>
      <c r="I3499" s="17" t="s">
        <v>88</v>
      </c>
      <c r="J3499" s="15" t="s">
        <v>26390</v>
      </c>
      <c r="K3499" s="15" t="s">
        <v>7607</v>
      </c>
      <c r="L3499" s="18" t="s">
        <v>26391</v>
      </c>
      <c r="M3499" s="15" t="s">
        <v>26367</v>
      </c>
      <c r="N3499" s="15" t="s">
        <v>26368</v>
      </c>
      <c r="O3499" s="16">
        <v>510</v>
      </c>
      <c r="P3499" s="15" t="s">
        <v>118</v>
      </c>
      <c r="Q3499" s="15">
        <v>37700</v>
      </c>
      <c r="R3499" s="15">
        <v>206200</v>
      </c>
      <c r="S3499" s="15">
        <v>243900</v>
      </c>
      <c r="T3499" s="15">
        <v>0.3</v>
      </c>
      <c r="U3499" s="15" t="s">
        <v>18717</v>
      </c>
      <c r="V3499" s="15" t="s">
        <v>76</v>
      </c>
      <c r="W3499" s="16">
        <v>1</v>
      </c>
      <c r="X3499" s="16">
        <v>1</v>
      </c>
      <c r="Y3499" s="15">
        <v>12495</v>
      </c>
      <c r="Z3499" s="15">
        <v>0.28699999999999998</v>
      </c>
      <c r="AA3499" s="15" t="s">
        <v>26369</v>
      </c>
      <c r="AB3499" s="15" t="s">
        <v>26339</v>
      </c>
      <c r="AC3499" s="15">
        <v>0</v>
      </c>
      <c r="AD3499" s="26">
        <v>42255</v>
      </c>
      <c r="AE3499" s="15" t="s">
        <v>119</v>
      </c>
      <c r="AF3499" s="15" t="s">
        <v>119</v>
      </c>
      <c r="AG3499" s="16">
        <v>1</v>
      </c>
      <c r="AH3499" s="15" t="s">
        <v>26392</v>
      </c>
      <c r="AI3499" s="15" t="s">
        <v>78</v>
      </c>
      <c r="AJ3499" s="15">
        <v>12494.5852051</v>
      </c>
      <c r="AK3499" s="15">
        <v>453.59574952100002</v>
      </c>
      <c r="AL3499" s="15">
        <v>3104893.1266600001</v>
      </c>
      <c r="AM3499" s="15">
        <v>1410583.99936</v>
      </c>
      <c r="AN3499" s="19">
        <v>37700</v>
      </c>
      <c r="AO3499" s="19">
        <v>206500</v>
      </c>
      <c r="AP3499" s="19">
        <v>0</v>
      </c>
      <c r="AQ3499" s="19">
        <v>0</v>
      </c>
      <c r="AR3499" s="34">
        <v>244200</v>
      </c>
      <c r="AS3499" s="34">
        <v>45000</v>
      </c>
      <c r="AT3499" s="34">
        <v>0</v>
      </c>
      <c r="AU3499" s="34">
        <v>69720</v>
      </c>
      <c r="AV3499" s="34">
        <v>0</v>
      </c>
      <c r="AW3499" s="35">
        <v>114720</v>
      </c>
      <c r="AX3499" s="34">
        <v>129480</v>
      </c>
      <c r="AY3499" s="36">
        <v>1.3258000000000001</v>
      </c>
      <c r="AZ3499" s="36">
        <v>2.0265</v>
      </c>
      <c r="BA3499" s="22"/>
      <c r="BB3499" s="19">
        <v>2442</v>
      </c>
      <c r="BC3499" s="34">
        <v>1716.6458400000001</v>
      </c>
      <c r="BD3499" s="34">
        <v>2623.9121999999998</v>
      </c>
      <c r="BE3499" s="38">
        <v>3.4819999999999997E-2</v>
      </c>
      <c r="BF3499" s="38">
        <v>3.4819999999999997E-2</v>
      </c>
      <c r="BG3499" s="34">
        <v>59.773608148800001</v>
      </c>
      <c r="BH3499" s="34">
        <v>91.364622803999978</v>
      </c>
      <c r="BI3499" s="34">
        <v>1656.8722318512002</v>
      </c>
      <c r="BJ3499" s="34">
        <v>2532.5475771959996</v>
      </c>
      <c r="BK3499" s="34">
        <v>0</v>
      </c>
      <c r="BL3499" s="34">
        <v>90.547577195999565</v>
      </c>
      <c r="BM3499" s="34">
        <v>90.547577195999565</v>
      </c>
      <c r="BN3499" s="39">
        <v>1656.8722318512002</v>
      </c>
      <c r="BO3499" s="39">
        <v>2442</v>
      </c>
      <c r="BP3499" s="39">
        <v>785.12776814879976</v>
      </c>
    </row>
    <row r="3500" spans="1:68" s="25" customFormat="1" ht="14.25" x14ac:dyDescent="0.2">
      <c r="A3500" s="14">
        <v>2559</v>
      </c>
      <c r="B3500" s="40"/>
      <c r="C3500" s="15"/>
      <c r="D3500" s="16">
        <v>17588</v>
      </c>
      <c r="E3500" s="15" t="s">
        <v>26393</v>
      </c>
      <c r="F3500" s="15" t="s">
        <v>26394</v>
      </c>
      <c r="G3500" s="17" t="s">
        <v>26395</v>
      </c>
      <c r="H3500" s="17" t="s">
        <v>26396</v>
      </c>
      <c r="I3500" s="17" t="s">
        <v>86</v>
      </c>
      <c r="J3500" s="15" t="s">
        <v>5358</v>
      </c>
      <c r="K3500" s="15" t="s">
        <v>86</v>
      </c>
      <c r="L3500" s="18" t="s">
        <v>26397</v>
      </c>
      <c r="M3500" s="15" t="s">
        <v>26367</v>
      </c>
      <c r="N3500" s="15" t="s">
        <v>26368</v>
      </c>
      <c r="O3500" s="16">
        <v>510</v>
      </c>
      <c r="P3500" s="15" t="s">
        <v>118</v>
      </c>
      <c r="Q3500" s="15">
        <v>31700</v>
      </c>
      <c r="R3500" s="15">
        <v>193200</v>
      </c>
      <c r="S3500" s="15">
        <v>224900</v>
      </c>
      <c r="T3500" s="15">
        <v>0.22</v>
      </c>
      <c r="U3500" s="15" t="s">
        <v>18717</v>
      </c>
      <c r="V3500" s="15" t="s">
        <v>76</v>
      </c>
      <c r="W3500" s="16">
        <v>1</v>
      </c>
      <c r="X3500" s="16">
        <v>1</v>
      </c>
      <c r="Y3500" s="15">
        <v>9498</v>
      </c>
      <c r="Z3500" s="15">
        <v>0.218</v>
      </c>
      <c r="AA3500" s="15" t="s">
        <v>26398</v>
      </c>
      <c r="AB3500" s="15" t="s">
        <v>26399</v>
      </c>
      <c r="AC3500" s="15">
        <v>233900</v>
      </c>
      <c r="AD3500" s="26">
        <v>42216</v>
      </c>
      <c r="AE3500" s="15" t="s">
        <v>119</v>
      </c>
      <c r="AF3500" s="15" t="s">
        <v>119</v>
      </c>
      <c r="AG3500" s="16">
        <v>1</v>
      </c>
      <c r="AH3500" s="15" t="s">
        <v>26400</v>
      </c>
      <c r="AI3500" s="15" t="s">
        <v>78</v>
      </c>
      <c r="AJ3500" s="15">
        <v>9498.3247070300004</v>
      </c>
      <c r="AK3500" s="15">
        <v>403.641566813</v>
      </c>
      <c r="AL3500" s="15">
        <v>3104918.7469600001</v>
      </c>
      <c r="AM3500" s="15">
        <v>1410499.2696400001</v>
      </c>
      <c r="AN3500" s="19">
        <v>31700</v>
      </c>
      <c r="AO3500" s="19">
        <v>173600</v>
      </c>
      <c r="AP3500" s="19">
        <v>0</v>
      </c>
      <c r="AQ3500" s="19">
        <v>0</v>
      </c>
      <c r="AR3500" s="34">
        <v>205300</v>
      </c>
      <c r="AS3500" s="34">
        <v>45000</v>
      </c>
      <c r="AT3500" s="34">
        <v>3000</v>
      </c>
      <c r="AU3500" s="34">
        <v>56105</v>
      </c>
      <c r="AV3500" s="34">
        <v>0</v>
      </c>
      <c r="AW3500" s="35">
        <v>104105</v>
      </c>
      <c r="AX3500" s="34">
        <v>101195</v>
      </c>
      <c r="AY3500" s="36">
        <v>1.3258000000000001</v>
      </c>
      <c r="AZ3500" s="36">
        <v>2.0265</v>
      </c>
      <c r="BA3500" s="22"/>
      <c r="BB3500" s="19">
        <v>2053</v>
      </c>
      <c r="BC3500" s="34">
        <v>1341.6433100000002</v>
      </c>
      <c r="BD3500" s="34">
        <v>2050.7166750000001</v>
      </c>
      <c r="BE3500" s="38">
        <v>3.4819999999999997E-2</v>
      </c>
      <c r="BF3500" s="38">
        <v>3.4819999999999997E-2</v>
      </c>
      <c r="BG3500" s="34">
        <v>46.716020054200001</v>
      </c>
      <c r="BH3500" s="34">
        <v>71.405954623499994</v>
      </c>
      <c r="BI3500" s="34">
        <v>1294.9272899458001</v>
      </c>
      <c r="BJ3500" s="34">
        <v>1979.3107203765001</v>
      </c>
      <c r="BK3500" s="34">
        <v>0</v>
      </c>
      <c r="BL3500" s="34">
        <v>0</v>
      </c>
      <c r="BM3500" s="34">
        <v>0</v>
      </c>
      <c r="BN3500" s="39">
        <v>1294.9272899458001</v>
      </c>
      <c r="BO3500" s="39">
        <v>1979.3107203765001</v>
      </c>
      <c r="BP3500" s="39">
        <v>684.38343043069995</v>
      </c>
    </row>
    <row r="3501" spans="1:68" s="25" customFormat="1" ht="14.25" x14ac:dyDescent="0.2">
      <c r="A3501" s="14">
        <v>2560</v>
      </c>
      <c r="B3501" s="40"/>
      <c r="C3501" s="15" t="s">
        <v>726</v>
      </c>
      <c r="D3501" s="16">
        <v>36627</v>
      </c>
      <c r="E3501" s="15" t="s">
        <v>26401</v>
      </c>
      <c r="F3501" s="15" t="s">
        <v>26402</v>
      </c>
      <c r="G3501" s="17" t="s">
        <v>26403</v>
      </c>
      <c r="H3501" s="17" t="s">
        <v>26404</v>
      </c>
      <c r="I3501" s="17" t="s">
        <v>86</v>
      </c>
      <c r="J3501" s="15" t="s">
        <v>26405</v>
      </c>
      <c r="K3501" s="15" t="s">
        <v>732</v>
      </c>
      <c r="L3501" s="18" t="s">
        <v>26406</v>
      </c>
      <c r="M3501" s="15" t="s">
        <v>26367</v>
      </c>
      <c r="N3501" s="15" t="s">
        <v>26368</v>
      </c>
      <c r="O3501" s="16">
        <v>510</v>
      </c>
      <c r="P3501" s="15" t="s">
        <v>118</v>
      </c>
      <c r="Q3501" s="15">
        <v>37100</v>
      </c>
      <c r="R3501" s="15">
        <v>201400</v>
      </c>
      <c r="S3501" s="15">
        <v>238500</v>
      </c>
      <c r="T3501" s="15">
        <v>0.28999999999999998</v>
      </c>
      <c r="U3501" s="15" t="s">
        <v>18717</v>
      </c>
      <c r="V3501" s="15" t="s">
        <v>76</v>
      </c>
      <c r="W3501" s="16">
        <v>1</v>
      </c>
      <c r="X3501" s="16">
        <v>0</v>
      </c>
      <c r="Y3501" s="15">
        <v>12927</v>
      </c>
      <c r="Z3501" s="15">
        <v>0.29699999999999999</v>
      </c>
      <c r="AA3501" s="15" t="s">
        <v>26398</v>
      </c>
      <c r="AB3501" s="15" t="s">
        <v>26399</v>
      </c>
      <c r="AC3501" s="15">
        <v>0</v>
      </c>
      <c r="AD3501" s="15"/>
      <c r="AE3501" s="15" t="s">
        <v>119</v>
      </c>
      <c r="AF3501" s="15" t="s">
        <v>119</v>
      </c>
      <c r="AG3501" s="16">
        <v>1</v>
      </c>
      <c r="AH3501" s="15" t="s">
        <v>26407</v>
      </c>
      <c r="AI3501" s="15" t="s">
        <v>78</v>
      </c>
      <c r="AJ3501" s="15">
        <v>12927.3500977</v>
      </c>
      <c r="AK3501" s="15">
        <v>450.50912295299997</v>
      </c>
      <c r="AL3501" s="15">
        <v>3104919.0372100002</v>
      </c>
      <c r="AM3501" s="15">
        <v>1410410.7129200001</v>
      </c>
      <c r="AN3501" s="19">
        <v>37100</v>
      </c>
      <c r="AO3501" s="19">
        <v>195600</v>
      </c>
      <c r="AP3501" s="19">
        <v>0</v>
      </c>
      <c r="AQ3501" s="19">
        <v>0</v>
      </c>
      <c r="AR3501" s="34">
        <v>232700</v>
      </c>
      <c r="AS3501" s="34">
        <v>45000</v>
      </c>
      <c r="AT3501" s="34">
        <v>3000</v>
      </c>
      <c r="AU3501" s="34">
        <v>65695</v>
      </c>
      <c r="AV3501" s="34">
        <v>0</v>
      </c>
      <c r="AW3501" s="35">
        <v>113695</v>
      </c>
      <c r="AX3501" s="34">
        <v>119005</v>
      </c>
      <c r="AY3501" s="36">
        <v>1.3258000000000001</v>
      </c>
      <c r="AZ3501" s="36">
        <v>2.0265</v>
      </c>
      <c r="BA3501" s="22"/>
      <c r="BB3501" s="19">
        <v>2327</v>
      </c>
      <c r="BC3501" s="34">
        <v>1577.76829</v>
      </c>
      <c r="BD3501" s="34">
        <v>2411.6363249999999</v>
      </c>
      <c r="BE3501" s="38">
        <v>3.4819999999999997E-2</v>
      </c>
      <c r="BF3501" s="38">
        <v>3.4819999999999997E-2</v>
      </c>
      <c r="BG3501" s="34">
        <v>54.937891857799997</v>
      </c>
      <c r="BH3501" s="34">
        <v>83.973176836499988</v>
      </c>
      <c r="BI3501" s="34">
        <v>1522.8303981422</v>
      </c>
      <c r="BJ3501" s="34">
        <v>2327.6631481635</v>
      </c>
      <c r="BK3501" s="34">
        <v>0</v>
      </c>
      <c r="BL3501" s="34">
        <v>0.66314816349995453</v>
      </c>
      <c r="BM3501" s="34">
        <v>0.66314816349995453</v>
      </c>
      <c r="BN3501" s="39">
        <v>1522.8303981422</v>
      </c>
      <c r="BO3501" s="39">
        <v>2327</v>
      </c>
      <c r="BP3501" s="39">
        <v>804.16960185779999</v>
      </c>
    </row>
    <row r="3502" spans="1:68" s="25" customFormat="1" ht="14.25" x14ac:dyDescent="0.2">
      <c r="A3502" s="14">
        <v>2561</v>
      </c>
      <c r="B3502" s="40"/>
      <c r="C3502" s="15"/>
      <c r="D3502" s="16">
        <v>13739</v>
      </c>
      <c r="E3502" s="15" t="s">
        <v>26408</v>
      </c>
      <c r="F3502" s="15" t="s">
        <v>26409</v>
      </c>
      <c r="G3502" s="17" t="s">
        <v>26410</v>
      </c>
      <c r="H3502" s="17" t="s">
        <v>26411</v>
      </c>
      <c r="I3502" s="17" t="s">
        <v>86</v>
      </c>
      <c r="J3502" s="15" t="s">
        <v>26412</v>
      </c>
      <c r="K3502" s="15" t="s">
        <v>26413</v>
      </c>
      <c r="L3502" s="18" t="s">
        <v>26414</v>
      </c>
      <c r="M3502" s="15" t="s">
        <v>26367</v>
      </c>
      <c r="N3502" s="15" t="s">
        <v>26368</v>
      </c>
      <c r="O3502" s="16">
        <v>510</v>
      </c>
      <c r="P3502" s="15" t="s">
        <v>118</v>
      </c>
      <c r="Q3502" s="15">
        <v>40200</v>
      </c>
      <c r="R3502" s="15">
        <v>263500</v>
      </c>
      <c r="S3502" s="15">
        <v>303700</v>
      </c>
      <c r="T3502" s="15">
        <v>0.33</v>
      </c>
      <c r="U3502" s="15" t="s">
        <v>18717</v>
      </c>
      <c r="V3502" s="15" t="s">
        <v>76</v>
      </c>
      <c r="W3502" s="16">
        <v>1</v>
      </c>
      <c r="X3502" s="16">
        <v>1</v>
      </c>
      <c r="Y3502" s="15">
        <v>14477</v>
      </c>
      <c r="Z3502" s="15">
        <v>0.33200000000000002</v>
      </c>
      <c r="AA3502" s="15" t="s">
        <v>26369</v>
      </c>
      <c r="AB3502" s="15" t="s">
        <v>26339</v>
      </c>
      <c r="AC3502" s="15">
        <v>39000</v>
      </c>
      <c r="AD3502" s="26">
        <v>37439</v>
      </c>
      <c r="AE3502" s="15" t="s">
        <v>183</v>
      </c>
      <c r="AF3502" s="15" t="s">
        <v>26415</v>
      </c>
      <c r="AG3502" s="16">
        <v>1</v>
      </c>
      <c r="AH3502" s="15" t="s">
        <v>26416</v>
      </c>
      <c r="AI3502" s="15" t="s">
        <v>78</v>
      </c>
      <c r="AJ3502" s="15">
        <v>14477.3664551</v>
      </c>
      <c r="AK3502" s="15">
        <v>493.28319003799999</v>
      </c>
      <c r="AL3502" s="15">
        <v>3104788.9646800002</v>
      </c>
      <c r="AM3502" s="15">
        <v>1410436.31541</v>
      </c>
      <c r="AN3502" s="19">
        <v>40200</v>
      </c>
      <c r="AO3502" s="19">
        <v>261700</v>
      </c>
      <c r="AP3502" s="19">
        <v>0</v>
      </c>
      <c r="AQ3502" s="19">
        <v>0</v>
      </c>
      <c r="AR3502" s="34">
        <v>301900</v>
      </c>
      <c r="AS3502" s="34">
        <v>45000</v>
      </c>
      <c r="AT3502" s="34">
        <v>3000</v>
      </c>
      <c r="AU3502" s="34">
        <v>89915</v>
      </c>
      <c r="AV3502" s="34">
        <v>0</v>
      </c>
      <c r="AW3502" s="35">
        <v>137915</v>
      </c>
      <c r="AX3502" s="34">
        <v>163985</v>
      </c>
      <c r="AY3502" s="36">
        <v>1.3258000000000001</v>
      </c>
      <c r="AZ3502" s="36">
        <v>2.0265</v>
      </c>
      <c r="BA3502" s="22"/>
      <c r="BB3502" s="19">
        <v>3019</v>
      </c>
      <c r="BC3502" s="34">
        <v>2174.1131300000002</v>
      </c>
      <c r="BD3502" s="34">
        <v>3323.1560249999998</v>
      </c>
      <c r="BE3502" s="38">
        <v>3.4819999999999997E-2</v>
      </c>
      <c r="BF3502" s="38">
        <v>3.4819999999999997E-2</v>
      </c>
      <c r="BG3502" s="34">
        <v>75.702619186600003</v>
      </c>
      <c r="BH3502" s="34">
        <v>115.71229279049999</v>
      </c>
      <c r="BI3502" s="34">
        <v>2098.4105108134004</v>
      </c>
      <c r="BJ3502" s="34">
        <v>3207.4437322095</v>
      </c>
      <c r="BK3502" s="34">
        <v>0</v>
      </c>
      <c r="BL3502" s="34">
        <v>188.44373220950001</v>
      </c>
      <c r="BM3502" s="34">
        <v>188.44373220950001</v>
      </c>
      <c r="BN3502" s="39">
        <v>2098.4105108134004</v>
      </c>
      <c r="BO3502" s="39">
        <v>3019</v>
      </c>
      <c r="BP3502" s="39">
        <v>920.58948918659962</v>
      </c>
    </row>
    <row r="3503" spans="1:68" s="25" customFormat="1" ht="14.25" x14ac:dyDescent="0.2">
      <c r="A3503" s="14">
        <v>2562</v>
      </c>
      <c r="B3503" s="40"/>
      <c r="C3503" s="15"/>
      <c r="D3503" s="16">
        <v>9837</v>
      </c>
      <c r="E3503" s="15" t="s">
        <v>26417</v>
      </c>
      <c r="F3503" s="15" t="s">
        <v>26418</v>
      </c>
      <c r="G3503" s="17" t="s">
        <v>26419</v>
      </c>
      <c r="H3503" s="17" t="s">
        <v>26420</v>
      </c>
      <c r="I3503" s="17" t="s">
        <v>86</v>
      </c>
      <c r="J3503" s="15" t="s">
        <v>26421</v>
      </c>
      <c r="K3503" s="15" t="s">
        <v>3652</v>
      </c>
      <c r="L3503" s="18" t="s">
        <v>26422</v>
      </c>
      <c r="M3503" s="15" t="s">
        <v>26367</v>
      </c>
      <c r="N3503" s="15" t="s">
        <v>26368</v>
      </c>
      <c r="O3503" s="16">
        <v>510</v>
      </c>
      <c r="P3503" s="15" t="s">
        <v>118</v>
      </c>
      <c r="Q3503" s="15">
        <v>41700</v>
      </c>
      <c r="R3503" s="15">
        <v>329100</v>
      </c>
      <c r="S3503" s="15">
        <v>370800</v>
      </c>
      <c r="T3503" s="15">
        <v>0.35</v>
      </c>
      <c r="U3503" s="15" t="s">
        <v>18717</v>
      </c>
      <c r="V3503" s="15" t="s">
        <v>76</v>
      </c>
      <c r="W3503" s="16">
        <v>1</v>
      </c>
      <c r="X3503" s="16">
        <v>1</v>
      </c>
      <c r="Y3503" s="15">
        <v>17263</v>
      </c>
      <c r="Z3503" s="15">
        <v>0.39600000000000002</v>
      </c>
      <c r="AA3503" s="15" t="s">
        <v>26369</v>
      </c>
      <c r="AB3503" s="15" t="s">
        <v>26339</v>
      </c>
      <c r="AC3503" s="15">
        <v>278000</v>
      </c>
      <c r="AD3503" s="26">
        <v>37764</v>
      </c>
      <c r="AE3503" s="15" t="s">
        <v>147</v>
      </c>
      <c r="AF3503" s="15" t="s">
        <v>26423</v>
      </c>
      <c r="AG3503" s="16">
        <v>1</v>
      </c>
      <c r="AH3503" s="15" t="s">
        <v>26424</v>
      </c>
      <c r="AI3503" s="15" t="s">
        <v>78</v>
      </c>
      <c r="AJ3503" s="15">
        <v>17263.2109375</v>
      </c>
      <c r="AK3503" s="15">
        <v>549.30881182300004</v>
      </c>
      <c r="AL3503" s="15">
        <v>3104649.4204099998</v>
      </c>
      <c r="AM3503" s="15">
        <v>1410423.7282700001</v>
      </c>
      <c r="AN3503" s="19">
        <v>41700</v>
      </c>
      <c r="AO3503" s="19">
        <v>285900</v>
      </c>
      <c r="AP3503" s="19">
        <v>0</v>
      </c>
      <c r="AQ3503" s="19">
        <v>26800</v>
      </c>
      <c r="AR3503" s="34">
        <v>354400</v>
      </c>
      <c r="AS3503" s="34">
        <v>45000</v>
      </c>
      <c r="AT3503" s="34">
        <v>3000</v>
      </c>
      <c r="AU3503" s="34">
        <v>98910</v>
      </c>
      <c r="AV3503" s="34">
        <v>0</v>
      </c>
      <c r="AW3503" s="35">
        <v>146910</v>
      </c>
      <c r="AX3503" s="34">
        <v>207490</v>
      </c>
      <c r="AY3503" s="36">
        <v>1.3258000000000001</v>
      </c>
      <c r="AZ3503" s="36">
        <v>2.0265</v>
      </c>
      <c r="BA3503" s="22"/>
      <c r="BB3503" s="19">
        <v>4080</v>
      </c>
      <c r="BC3503" s="34">
        <v>2750.9024200000003</v>
      </c>
      <c r="BD3503" s="34">
        <v>4204.78485</v>
      </c>
      <c r="BE3503" s="38">
        <v>3.4819999999999997E-2</v>
      </c>
      <c r="BF3503" s="38">
        <v>3.4819999999999997E-2</v>
      </c>
      <c r="BG3503" s="34">
        <v>83.414374856400002</v>
      </c>
      <c r="BH3503" s="34">
        <v>127.49979683699999</v>
      </c>
      <c r="BI3503" s="34">
        <v>2667.4880451436002</v>
      </c>
      <c r="BJ3503" s="34">
        <v>4077.2850531630002</v>
      </c>
      <c r="BK3503" s="34">
        <v>0</v>
      </c>
      <c r="BL3503" s="34">
        <v>258.1830531630003</v>
      </c>
      <c r="BM3503" s="34">
        <v>258.1830531630003</v>
      </c>
      <c r="BN3503" s="39">
        <v>2667.4880451436002</v>
      </c>
      <c r="BO3503" s="39">
        <v>3819.1019999999999</v>
      </c>
      <c r="BP3503" s="39">
        <v>1151.6139548563997</v>
      </c>
    </row>
    <row r="3504" spans="1:68" s="25" customFormat="1" ht="14.25" x14ac:dyDescent="0.2">
      <c r="A3504" s="14">
        <v>2563</v>
      </c>
      <c r="B3504" s="40"/>
      <c r="C3504" s="15" t="s">
        <v>26425</v>
      </c>
      <c r="D3504" s="16">
        <v>35041</v>
      </c>
      <c r="E3504" s="15" t="s">
        <v>26426</v>
      </c>
      <c r="F3504" s="15" t="s">
        <v>26425</v>
      </c>
      <c r="G3504" s="17" t="s">
        <v>26427</v>
      </c>
      <c r="H3504" s="17" t="s">
        <v>26428</v>
      </c>
      <c r="I3504" s="17" t="s">
        <v>86</v>
      </c>
      <c r="J3504" s="15" t="s">
        <v>26429</v>
      </c>
      <c r="K3504" s="15" t="s">
        <v>3598</v>
      </c>
      <c r="L3504" s="18" t="s">
        <v>26430</v>
      </c>
      <c r="M3504" s="15" t="s">
        <v>26367</v>
      </c>
      <c r="N3504" s="15" t="s">
        <v>26368</v>
      </c>
      <c r="O3504" s="16">
        <v>510</v>
      </c>
      <c r="P3504" s="15" t="s">
        <v>118</v>
      </c>
      <c r="Q3504" s="15">
        <v>48500</v>
      </c>
      <c r="R3504" s="15">
        <v>218600</v>
      </c>
      <c r="S3504" s="15">
        <v>267100</v>
      </c>
      <c r="T3504" s="15">
        <v>0.46</v>
      </c>
      <c r="U3504" s="15" t="s">
        <v>18717</v>
      </c>
      <c r="V3504" s="15" t="s">
        <v>76</v>
      </c>
      <c r="W3504" s="16">
        <v>1</v>
      </c>
      <c r="X3504" s="16">
        <v>1</v>
      </c>
      <c r="Y3504" s="15">
        <v>22111</v>
      </c>
      <c r="Z3504" s="15">
        <v>0.50800000000000001</v>
      </c>
      <c r="AA3504" s="15" t="s">
        <v>26369</v>
      </c>
      <c r="AB3504" s="15" t="s">
        <v>26339</v>
      </c>
      <c r="AC3504" s="15">
        <v>258000</v>
      </c>
      <c r="AD3504" s="26">
        <v>39659</v>
      </c>
      <c r="AE3504" s="15" t="s">
        <v>147</v>
      </c>
      <c r="AF3504" s="15" t="s">
        <v>26431</v>
      </c>
      <c r="AG3504" s="16">
        <v>1</v>
      </c>
      <c r="AH3504" s="15" t="s">
        <v>26432</v>
      </c>
      <c r="AI3504" s="15" t="s">
        <v>78</v>
      </c>
      <c r="AJ3504" s="15">
        <v>22110.8129883</v>
      </c>
      <c r="AK3504" s="15">
        <v>599.56760510799995</v>
      </c>
      <c r="AL3504" s="15">
        <v>3104532.9213299998</v>
      </c>
      <c r="AM3504" s="15">
        <v>1410374.47606</v>
      </c>
      <c r="AN3504" s="19">
        <v>48500</v>
      </c>
      <c r="AO3504" s="19">
        <v>218700</v>
      </c>
      <c r="AP3504" s="19">
        <v>0</v>
      </c>
      <c r="AQ3504" s="19">
        <v>0</v>
      </c>
      <c r="AR3504" s="34">
        <v>267200</v>
      </c>
      <c r="AS3504" s="34">
        <v>45000</v>
      </c>
      <c r="AT3504" s="34">
        <v>3000</v>
      </c>
      <c r="AU3504" s="34">
        <v>77770</v>
      </c>
      <c r="AV3504" s="34">
        <v>24960</v>
      </c>
      <c r="AW3504" s="35">
        <v>150730</v>
      </c>
      <c r="AX3504" s="34">
        <v>116470</v>
      </c>
      <c r="AY3504" s="36">
        <v>1.3258000000000001</v>
      </c>
      <c r="AZ3504" s="36">
        <v>2.0265</v>
      </c>
      <c r="BA3504" s="22"/>
      <c r="BB3504" s="19">
        <v>2672</v>
      </c>
      <c r="BC3504" s="34">
        <v>1544.1592600000001</v>
      </c>
      <c r="BD3504" s="34">
        <v>2360.2645499999999</v>
      </c>
      <c r="BE3504" s="38">
        <v>3.4819999999999997E-2</v>
      </c>
      <c r="BF3504" s="38">
        <v>3.4819999999999997E-2</v>
      </c>
      <c r="BG3504" s="34">
        <v>53.767625433200003</v>
      </c>
      <c r="BH3504" s="34">
        <v>82.184411630999989</v>
      </c>
      <c r="BI3504" s="34">
        <v>1490.3916345668001</v>
      </c>
      <c r="BJ3504" s="34">
        <v>2278.080138369</v>
      </c>
      <c r="BK3504" s="34">
        <v>0</v>
      </c>
      <c r="BL3504" s="34">
        <v>0</v>
      </c>
      <c r="BM3504" s="34">
        <v>0</v>
      </c>
      <c r="BN3504" s="39">
        <v>1490.3916345668001</v>
      </c>
      <c r="BO3504" s="39">
        <v>2278.080138369</v>
      </c>
      <c r="BP3504" s="39">
        <v>787.68850380219988</v>
      </c>
    </row>
    <row r="3505" spans="1:68" s="25" customFormat="1" ht="14.25" x14ac:dyDescent="0.2">
      <c r="A3505" s="14">
        <v>2564</v>
      </c>
      <c r="B3505" s="40"/>
      <c r="C3505" s="15"/>
      <c r="D3505" s="16">
        <v>7854</v>
      </c>
      <c r="E3505" s="15" t="s">
        <v>26433</v>
      </c>
      <c r="F3505" s="15" t="s">
        <v>26434</v>
      </c>
      <c r="G3505" s="17" t="s">
        <v>26435</v>
      </c>
      <c r="H3505" s="17" t="s">
        <v>26436</v>
      </c>
      <c r="I3505" s="17" t="s">
        <v>86</v>
      </c>
      <c r="J3505" s="15" t="s">
        <v>26436</v>
      </c>
      <c r="K3505" s="15" t="s">
        <v>1727</v>
      </c>
      <c r="L3505" s="18" t="s">
        <v>26437</v>
      </c>
      <c r="M3505" s="15" t="s">
        <v>26367</v>
      </c>
      <c r="N3505" s="15" t="s">
        <v>26368</v>
      </c>
      <c r="O3505" s="16">
        <v>510</v>
      </c>
      <c r="P3505" s="15" t="s">
        <v>118</v>
      </c>
      <c r="Q3505" s="15">
        <v>49200</v>
      </c>
      <c r="R3505" s="15">
        <v>314400</v>
      </c>
      <c r="S3505" s="15">
        <v>363600</v>
      </c>
      <c r="T3505" s="15">
        <v>0.47</v>
      </c>
      <c r="U3505" s="15" t="s">
        <v>18717</v>
      </c>
      <c r="V3505" s="15" t="s">
        <v>76</v>
      </c>
      <c r="W3505" s="16">
        <v>1</v>
      </c>
      <c r="X3505" s="16">
        <v>1</v>
      </c>
      <c r="Y3505" s="15">
        <v>25654</v>
      </c>
      <c r="Z3505" s="15">
        <v>0.58899999999999997</v>
      </c>
      <c r="AA3505" s="15" t="s">
        <v>26369</v>
      </c>
      <c r="AB3505" s="15" t="s">
        <v>26339</v>
      </c>
      <c r="AC3505" s="15">
        <v>365000</v>
      </c>
      <c r="AD3505" s="26">
        <v>42247</v>
      </c>
      <c r="AE3505" s="15" t="s">
        <v>147</v>
      </c>
      <c r="AF3505" s="15" t="s">
        <v>26438</v>
      </c>
      <c r="AG3505" s="16">
        <v>1</v>
      </c>
      <c r="AH3505" s="15" t="s">
        <v>26439</v>
      </c>
      <c r="AI3505" s="15" t="s">
        <v>78</v>
      </c>
      <c r="AJ3505" s="15">
        <v>25653.8913574</v>
      </c>
      <c r="AK3505" s="15">
        <v>692.05830967899999</v>
      </c>
      <c r="AL3505" s="15">
        <v>3104445.3619599999</v>
      </c>
      <c r="AM3505" s="15">
        <v>1410288.45242</v>
      </c>
      <c r="AN3505" s="19">
        <v>49200</v>
      </c>
      <c r="AO3505" s="19">
        <v>294100</v>
      </c>
      <c r="AP3505" s="19">
        <v>0</v>
      </c>
      <c r="AQ3505" s="19">
        <v>0</v>
      </c>
      <c r="AR3505" s="34">
        <v>343300</v>
      </c>
      <c r="AS3505" s="34">
        <v>45000</v>
      </c>
      <c r="AT3505" s="34">
        <v>3000</v>
      </c>
      <c r="AU3505" s="34">
        <v>104405</v>
      </c>
      <c r="AV3505" s="34">
        <v>0</v>
      </c>
      <c r="AW3505" s="35">
        <v>152405</v>
      </c>
      <c r="AX3505" s="34">
        <v>190895</v>
      </c>
      <c r="AY3505" s="36">
        <v>1.3258000000000001</v>
      </c>
      <c r="AZ3505" s="36">
        <v>2.0265</v>
      </c>
      <c r="BA3505" s="22"/>
      <c r="BB3505" s="19">
        <v>0</v>
      </c>
      <c r="BC3505" s="34">
        <v>2530.8859100000004</v>
      </c>
      <c r="BD3505" s="34">
        <v>3868.4871750000002</v>
      </c>
      <c r="BE3505" s="38">
        <v>3.4819999999999997E-2</v>
      </c>
      <c r="BF3505" s="38">
        <v>3.4819999999999997E-2</v>
      </c>
      <c r="BG3505" s="34">
        <v>88.125447386200008</v>
      </c>
      <c r="BH3505" s="34">
        <v>134.7007234335</v>
      </c>
      <c r="BI3505" s="34">
        <v>2442.7604626138004</v>
      </c>
      <c r="BJ3505" s="34">
        <v>3733.7864515665001</v>
      </c>
      <c r="BK3505" s="34">
        <v>0</v>
      </c>
      <c r="BL3505" s="34">
        <v>300.78645156650009</v>
      </c>
      <c r="BM3505" s="34">
        <v>300.78645156650009</v>
      </c>
      <c r="BN3505" s="39">
        <v>2442.7604626138004</v>
      </c>
      <c r="BO3505" s="39">
        <v>3433</v>
      </c>
      <c r="BP3505" s="39">
        <v>990.23953738619957</v>
      </c>
    </row>
    <row r="3506" spans="1:68" s="25" customFormat="1" ht="14.25" x14ac:dyDescent="0.2">
      <c r="A3506" s="14">
        <v>2565</v>
      </c>
      <c r="B3506" s="40"/>
      <c r="C3506" s="15" t="s">
        <v>26440</v>
      </c>
      <c r="D3506" s="16">
        <v>34997</v>
      </c>
      <c r="E3506" s="15" t="s">
        <v>26441</v>
      </c>
      <c r="F3506" s="15" t="s">
        <v>26440</v>
      </c>
      <c r="G3506" s="17" t="s">
        <v>26442</v>
      </c>
      <c r="H3506" s="17" t="s">
        <v>26443</v>
      </c>
      <c r="I3506" s="17" t="s">
        <v>86</v>
      </c>
      <c r="J3506" s="15" t="s">
        <v>26444</v>
      </c>
      <c r="K3506" s="15" t="s">
        <v>1718</v>
      </c>
      <c r="L3506" s="18" t="s">
        <v>26445</v>
      </c>
      <c r="M3506" s="15" t="s">
        <v>26367</v>
      </c>
      <c r="N3506" s="15" t="s">
        <v>26368</v>
      </c>
      <c r="O3506" s="16">
        <v>510</v>
      </c>
      <c r="P3506" s="15" t="s">
        <v>118</v>
      </c>
      <c r="Q3506" s="15">
        <v>46800</v>
      </c>
      <c r="R3506" s="15">
        <v>221400</v>
      </c>
      <c r="S3506" s="15">
        <v>268200</v>
      </c>
      <c r="T3506" s="15">
        <v>0.43</v>
      </c>
      <c r="U3506" s="15" t="s">
        <v>18717</v>
      </c>
      <c r="V3506" s="15" t="s">
        <v>76</v>
      </c>
      <c r="W3506" s="16">
        <v>1</v>
      </c>
      <c r="X3506" s="16">
        <v>1</v>
      </c>
      <c r="Y3506" s="15">
        <v>20262</v>
      </c>
      <c r="Z3506" s="15">
        <v>0.46500000000000002</v>
      </c>
      <c r="AA3506" s="15" t="s">
        <v>26369</v>
      </c>
      <c r="AB3506" s="15" t="s">
        <v>26339</v>
      </c>
      <c r="AC3506" s="15">
        <v>267000</v>
      </c>
      <c r="AD3506" s="26">
        <v>40336</v>
      </c>
      <c r="AE3506" s="15" t="s">
        <v>119</v>
      </c>
      <c r="AF3506" s="15" t="s">
        <v>119</v>
      </c>
      <c r="AG3506" s="16">
        <v>1</v>
      </c>
      <c r="AH3506" s="15" t="s">
        <v>26446</v>
      </c>
      <c r="AI3506" s="15" t="s">
        <v>78</v>
      </c>
      <c r="AJ3506" s="15">
        <v>20262.3129883</v>
      </c>
      <c r="AK3506" s="15">
        <v>586.48408093900002</v>
      </c>
      <c r="AL3506" s="15">
        <v>3104435.4878799999</v>
      </c>
      <c r="AM3506" s="15">
        <v>1410157.8707699999</v>
      </c>
      <c r="AN3506" s="19">
        <v>46800</v>
      </c>
      <c r="AO3506" s="19">
        <v>213400</v>
      </c>
      <c r="AP3506" s="19">
        <v>0</v>
      </c>
      <c r="AQ3506" s="19">
        <v>0</v>
      </c>
      <c r="AR3506" s="34">
        <v>260200</v>
      </c>
      <c r="AS3506" s="34">
        <v>45000</v>
      </c>
      <c r="AT3506" s="34">
        <v>0</v>
      </c>
      <c r="AU3506" s="34">
        <v>75320</v>
      </c>
      <c r="AV3506" s="34">
        <v>0</v>
      </c>
      <c r="AW3506" s="35">
        <v>120320</v>
      </c>
      <c r="AX3506" s="34">
        <v>139880</v>
      </c>
      <c r="AY3506" s="36">
        <v>1.3258000000000001</v>
      </c>
      <c r="AZ3506" s="36">
        <v>2.0265</v>
      </c>
      <c r="BA3506" s="22"/>
      <c r="BB3506" s="19">
        <v>2602</v>
      </c>
      <c r="BC3506" s="34">
        <v>1854.5290400000001</v>
      </c>
      <c r="BD3506" s="34">
        <v>2834.6682000000001</v>
      </c>
      <c r="BE3506" s="38">
        <v>3.4819999999999997E-2</v>
      </c>
      <c r="BF3506" s="38">
        <v>3.4819999999999997E-2</v>
      </c>
      <c r="BG3506" s="34">
        <v>64.574701172800005</v>
      </c>
      <c r="BH3506" s="34">
        <v>98.703146723999993</v>
      </c>
      <c r="BI3506" s="34">
        <v>1789.9543388272002</v>
      </c>
      <c r="BJ3506" s="34">
        <v>2735.9650532760002</v>
      </c>
      <c r="BK3506" s="34">
        <v>0</v>
      </c>
      <c r="BL3506" s="34">
        <v>133.96505327600016</v>
      </c>
      <c r="BM3506" s="34">
        <v>133.96505327600016</v>
      </c>
      <c r="BN3506" s="39">
        <v>1789.9543388272002</v>
      </c>
      <c r="BO3506" s="39">
        <v>2602</v>
      </c>
      <c r="BP3506" s="39">
        <v>812.04566117279978</v>
      </c>
    </row>
    <row r="3507" spans="1:68" s="25" customFormat="1" ht="14.25" x14ac:dyDescent="0.2">
      <c r="A3507" s="14">
        <v>2566</v>
      </c>
      <c r="B3507" s="40"/>
      <c r="C3507" s="15"/>
      <c r="D3507" s="16">
        <v>32914</v>
      </c>
      <c r="E3507" s="15" t="s">
        <v>26447</v>
      </c>
      <c r="F3507" s="15" t="s">
        <v>26448</v>
      </c>
      <c r="G3507" s="17" t="s">
        <v>26449</v>
      </c>
      <c r="H3507" s="17" t="s">
        <v>26450</v>
      </c>
      <c r="I3507" s="17" t="s">
        <v>86</v>
      </c>
      <c r="J3507" s="15" t="s">
        <v>26450</v>
      </c>
      <c r="K3507" s="15" t="s">
        <v>1011</v>
      </c>
      <c r="L3507" s="18" t="s">
        <v>26451</v>
      </c>
      <c r="M3507" s="15" t="s">
        <v>26367</v>
      </c>
      <c r="N3507" s="15" t="s">
        <v>26368</v>
      </c>
      <c r="O3507" s="16">
        <v>510</v>
      </c>
      <c r="P3507" s="15" t="s">
        <v>118</v>
      </c>
      <c r="Q3507" s="15">
        <v>44300</v>
      </c>
      <c r="R3507" s="15">
        <v>205700</v>
      </c>
      <c r="S3507" s="15">
        <v>250000</v>
      </c>
      <c r="T3507" s="15">
        <v>0.39</v>
      </c>
      <c r="U3507" s="15" t="s">
        <v>18717</v>
      </c>
      <c r="V3507" s="15" t="s">
        <v>76</v>
      </c>
      <c r="W3507" s="16">
        <v>1</v>
      </c>
      <c r="X3507" s="16">
        <v>1</v>
      </c>
      <c r="Y3507" s="15">
        <v>17459</v>
      </c>
      <c r="Z3507" s="15">
        <v>0.40100000000000002</v>
      </c>
      <c r="AA3507" s="15" t="s">
        <v>26452</v>
      </c>
      <c r="AB3507" s="15" t="s">
        <v>26453</v>
      </c>
      <c r="AC3507" s="15">
        <v>37500</v>
      </c>
      <c r="AD3507" s="26">
        <v>37788</v>
      </c>
      <c r="AE3507" s="15" t="s">
        <v>147</v>
      </c>
      <c r="AF3507" s="15" t="s">
        <v>25020</v>
      </c>
      <c r="AG3507" s="16">
        <v>1</v>
      </c>
      <c r="AH3507" s="15" t="s">
        <v>26454</v>
      </c>
      <c r="AI3507" s="15" t="s">
        <v>78</v>
      </c>
      <c r="AJ3507" s="15">
        <v>17459.0280762</v>
      </c>
      <c r="AK3507" s="15">
        <v>551.87078351399998</v>
      </c>
      <c r="AL3507" s="15">
        <v>3104443.38692</v>
      </c>
      <c r="AM3507" s="15">
        <v>1410043.5164399999</v>
      </c>
      <c r="AN3507" s="19">
        <v>44300</v>
      </c>
      <c r="AO3507" s="19">
        <v>207600</v>
      </c>
      <c r="AP3507" s="19">
        <v>0</v>
      </c>
      <c r="AQ3507" s="19">
        <v>0</v>
      </c>
      <c r="AR3507" s="34">
        <v>251900</v>
      </c>
      <c r="AS3507" s="34">
        <v>45000</v>
      </c>
      <c r="AT3507" s="34">
        <v>3000</v>
      </c>
      <c r="AU3507" s="34">
        <v>72415</v>
      </c>
      <c r="AV3507" s="34">
        <v>12480</v>
      </c>
      <c r="AW3507" s="35">
        <v>132895</v>
      </c>
      <c r="AX3507" s="34">
        <v>119005</v>
      </c>
      <c r="AY3507" s="36">
        <v>1.3258000000000001</v>
      </c>
      <c r="AZ3507" s="36">
        <v>2.0265</v>
      </c>
      <c r="BA3507" s="22"/>
      <c r="BB3507" s="19">
        <v>2519</v>
      </c>
      <c r="BC3507" s="34">
        <v>1577.76829</v>
      </c>
      <c r="BD3507" s="34">
        <v>2411.6363249999999</v>
      </c>
      <c r="BE3507" s="38">
        <v>3.4819999999999997E-2</v>
      </c>
      <c r="BF3507" s="38">
        <v>3.4819999999999997E-2</v>
      </c>
      <c r="BG3507" s="34">
        <v>54.937891857799997</v>
      </c>
      <c r="BH3507" s="34">
        <v>83.973176836499988</v>
      </c>
      <c r="BI3507" s="34">
        <v>1522.8303981422</v>
      </c>
      <c r="BJ3507" s="34">
        <v>2327.6631481635</v>
      </c>
      <c r="BK3507" s="34">
        <v>0</v>
      </c>
      <c r="BL3507" s="34">
        <v>0</v>
      </c>
      <c r="BM3507" s="34">
        <v>0</v>
      </c>
      <c r="BN3507" s="39">
        <v>1522.8303981422</v>
      </c>
      <c r="BO3507" s="39">
        <v>2327.6631481635</v>
      </c>
      <c r="BP3507" s="39">
        <v>804.83275002129994</v>
      </c>
    </row>
    <row r="3508" spans="1:68" s="25" customFormat="1" ht="14.25" x14ac:dyDescent="0.2">
      <c r="A3508" s="14">
        <v>2567</v>
      </c>
      <c r="B3508" s="40"/>
      <c r="C3508" s="15" t="s">
        <v>26455</v>
      </c>
      <c r="D3508" s="16">
        <v>35033</v>
      </c>
      <c r="E3508" s="15" t="s">
        <v>26456</v>
      </c>
      <c r="F3508" s="15" t="s">
        <v>26455</v>
      </c>
      <c r="G3508" s="17" t="s">
        <v>26457</v>
      </c>
      <c r="H3508" s="17" t="s">
        <v>26458</v>
      </c>
      <c r="I3508" s="17" t="s">
        <v>86</v>
      </c>
      <c r="J3508" s="15" t="s">
        <v>26459</v>
      </c>
      <c r="K3508" s="15" t="s">
        <v>4706</v>
      </c>
      <c r="L3508" s="18" t="s">
        <v>26460</v>
      </c>
      <c r="M3508" s="15" t="s">
        <v>26367</v>
      </c>
      <c r="N3508" s="15" t="s">
        <v>26368</v>
      </c>
      <c r="O3508" s="16">
        <v>510</v>
      </c>
      <c r="P3508" s="15" t="s">
        <v>118</v>
      </c>
      <c r="Q3508" s="15">
        <v>44300</v>
      </c>
      <c r="R3508" s="15">
        <v>250200</v>
      </c>
      <c r="S3508" s="15">
        <v>294500</v>
      </c>
      <c r="T3508" s="15">
        <v>0.39</v>
      </c>
      <c r="U3508" s="15" t="s">
        <v>18717</v>
      </c>
      <c r="V3508" s="15" t="s">
        <v>76</v>
      </c>
      <c r="W3508" s="16">
        <v>1</v>
      </c>
      <c r="X3508" s="16">
        <v>1</v>
      </c>
      <c r="Y3508" s="15">
        <v>15733</v>
      </c>
      <c r="Z3508" s="15">
        <v>0.36099999999999999</v>
      </c>
      <c r="AA3508" s="15" t="s">
        <v>26452</v>
      </c>
      <c r="AB3508" s="15" t="s">
        <v>26453</v>
      </c>
      <c r="AC3508" s="15">
        <v>294000</v>
      </c>
      <c r="AD3508" s="26">
        <v>38330</v>
      </c>
      <c r="AE3508" s="15" t="s">
        <v>119</v>
      </c>
      <c r="AF3508" s="15" t="s">
        <v>119</v>
      </c>
      <c r="AG3508" s="16">
        <v>1</v>
      </c>
      <c r="AH3508" s="15" t="s">
        <v>26461</v>
      </c>
      <c r="AI3508" s="15" t="s">
        <v>78</v>
      </c>
      <c r="AJ3508" s="15">
        <v>15733.0175781</v>
      </c>
      <c r="AK3508" s="15">
        <v>549.18994113600002</v>
      </c>
      <c r="AL3508" s="15">
        <v>3104455.6218500002</v>
      </c>
      <c r="AM3508" s="15">
        <v>1409953.4949</v>
      </c>
      <c r="AN3508" s="19">
        <v>44300</v>
      </c>
      <c r="AO3508" s="19">
        <v>247600</v>
      </c>
      <c r="AP3508" s="19">
        <v>0</v>
      </c>
      <c r="AQ3508" s="19">
        <v>0</v>
      </c>
      <c r="AR3508" s="34">
        <v>291900</v>
      </c>
      <c r="AS3508" s="34">
        <v>45000</v>
      </c>
      <c r="AT3508" s="34">
        <v>3000</v>
      </c>
      <c r="AU3508" s="34">
        <v>86415</v>
      </c>
      <c r="AV3508" s="34">
        <v>0</v>
      </c>
      <c r="AW3508" s="35">
        <v>134415</v>
      </c>
      <c r="AX3508" s="34">
        <v>157485</v>
      </c>
      <c r="AY3508" s="36">
        <v>1.3258000000000001</v>
      </c>
      <c r="AZ3508" s="36">
        <v>2.0265</v>
      </c>
      <c r="BA3508" s="22"/>
      <c r="BB3508" s="19">
        <v>2919</v>
      </c>
      <c r="BC3508" s="34">
        <v>2087.93613</v>
      </c>
      <c r="BD3508" s="34">
        <v>3191.4335249999999</v>
      </c>
      <c r="BE3508" s="38">
        <v>3.4819999999999997E-2</v>
      </c>
      <c r="BF3508" s="38">
        <v>3.4819999999999997E-2</v>
      </c>
      <c r="BG3508" s="34">
        <v>72.701936046599997</v>
      </c>
      <c r="BH3508" s="34">
        <v>111.12571534049998</v>
      </c>
      <c r="BI3508" s="34">
        <v>2015.2341939534001</v>
      </c>
      <c r="BJ3508" s="34">
        <v>3080.3078096595</v>
      </c>
      <c r="BK3508" s="34">
        <v>0</v>
      </c>
      <c r="BL3508" s="34">
        <v>161.30780965949998</v>
      </c>
      <c r="BM3508" s="34">
        <v>161.30780965949998</v>
      </c>
      <c r="BN3508" s="39">
        <v>2015.2341939534001</v>
      </c>
      <c r="BO3508" s="39">
        <v>2919</v>
      </c>
      <c r="BP3508" s="39">
        <v>903.76580604659989</v>
      </c>
    </row>
    <row r="3509" spans="1:68" s="25" customFormat="1" ht="14.25" x14ac:dyDescent="0.2">
      <c r="A3509" s="14">
        <v>2568</v>
      </c>
      <c r="B3509" s="40"/>
      <c r="C3509" s="15" t="s">
        <v>159</v>
      </c>
      <c r="D3509" s="16">
        <v>21070</v>
      </c>
      <c r="E3509" s="15" t="s">
        <v>26462</v>
      </c>
      <c r="F3509" s="15" t="s">
        <v>26463</v>
      </c>
      <c r="G3509" s="17" t="s">
        <v>26464</v>
      </c>
      <c r="H3509" s="17" t="s">
        <v>26465</v>
      </c>
      <c r="I3509" s="17" t="s">
        <v>86</v>
      </c>
      <c r="J3509" s="15" t="s">
        <v>26466</v>
      </c>
      <c r="K3509" s="15" t="s">
        <v>86</v>
      </c>
      <c r="L3509" s="18" t="s">
        <v>26467</v>
      </c>
      <c r="M3509" s="15" t="s">
        <v>26367</v>
      </c>
      <c r="N3509" s="15" t="s">
        <v>26368</v>
      </c>
      <c r="O3509" s="16">
        <v>510</v>
      </c>
      <c r="P3509" s="15" t="s">
        <v>118</v>
      </c>
      <c r="Q3509" s="15">
        <v>51700</v>
      </c>
      <c r="R3509" s="15">
        <v>216500</v>
      </c>
      <c r="S3509" s="15">
        <v>268200</v>
      </c>
      <c r="T3509" s="15">
        <v>0.51</v>
      </c>
      <c r="U3509" s="15" t="s">
        <v>18717</v>
      </c>
      <c r="V3509" s="15" t="s">
        <v>76</v>
      </c>
      <c r="W3509" s="16">
        <v>1</v>
      </c>
      <c r="X3509" s="16">
        <v>1</v>
      </c>
      <c r="Y3509" s="15">
        <v>22568</v>
      </c>
      <c r="Z3509" s="15">
        <v>0.51800000000000002</v>
      </c>
      <c r="AA3509" s="15" t="s">
        <v>26452</v>
      </c>
      <c r="AB3509" s="15" t="s">
        <v>26453</v>
      </c>
      <c r="AC3509" s="15">
        <v>5850</v>
      </c>
      <c r="AD3509" s="26">
        <v>37655</v>
      </c>
      <c r="AE3509" s="15" t="s">
        <v>183</v>
      </c>
      <c r="AF3509" s="15" t="s">
        <v>26468</v>
      </c>
      <c r="AG3509" s="16">
        <v>1</v>
      </c>
      <c r="AH3509" s="15" t="s">
        <v>26469</v>
      </c>
      <c r="AI3509" s="15" t="s">
        <v>78</v>
      </c>
      <c r="AJ3509" s="15">
        <v>22567.7497559</v>
      </c>
      <c r="AK3509" s="15">
        <v>626.49947407399998</v>
      </c>
      <c r="AL3509" s="15">
        <v>3104471.1288299998</v>
      </c>
      <c r="AM3509" s="15">
        <v>1409858.0563000001</v>
      </c>
      <c r="AN3509" s="19">
        <v>51700</v>
      </c>
      <c r="AO3509" s="19">
        <v>217400</v>
      </c>
      <c r="AP3509" s="19">
        <v>0</v>
      </c>
      <c r="AQ3509" s="19">
        <v>0</v>
      </c>
      <c r="AR3509" s="34">
        <v>269100</v>
      </c>
      <c r="AS3509" s="34">
        <v>45000</v>
      </c>
      <c r="AT3509" s="34">
        <v>0</v>
      </c>
      <c r="AU3509" s="34">
        <v>78435</v>
      </c>
      <c r="AV3509" s="34">
        <v>0</v>
      </c>
      <c r="AW3509" s="35">
        <v>123435</v>
      </c>
      <c r="AX3509" s="34">
        <v>145665</v>
      </c>
      <c r="AY3509" s="36">
        <v>1.3258000000000001</v>
      </c>
      <c r="AZ3509" s="36">
        <v>2.0265</v>
      </c>
      <c r="BA3509" s="22"/>
      <c r="BB3509" s="19">
        <v>2691</v>
      </c>
      <c r="BC3509" s="34">
        <v>1931.2265700000003</v>
      </c>
      <c r="BD3509" s="34">
        <v>2951.9012250000001</v>
      </c>
      <c r="BE3509" s="38">
        <v>3.4819999999999997E-2</v>
      </c>
      <c r="BF3509" s="38">
        <v>3.4819999999999997E-2</v>
      </c>
      <c r="BG3509" s="34">
        <v>67.245309167400009</v>
      </c>
      <c r="BH3509" s="34">
        <v>102.78520065449999</v>
      </c>
      <c r="BI3509" s="34">
        <v>1863.9812608326004</v>
      </c>
      <c r="BJ3509" s="34">
        <v>2849.1160243455001</v>
      </c>
      <c r="BK3509" s="34">
        <v>0</v>
      </c>
      <c r="BL3509" s="34">
        <v>158.11602434550014</v>
      </c>
      <c r="BM3509" s="34">
        <v>158.11602434550014</v>
      </c>
      <c r="BN3509" s="39">
        <v>1863.9812608326004</v>
      </c>
      <c r="BO3509" s="39">
        <v>2691</v>
      </c>
      <c r="BP3509" s="39">
        <v>827.01873916739964</v>
      </c>
    </row>
    <row r="3510" spans="1:68" s="25" customFormat="1" ht="14.25" x14ac:dyDescent="0.2">
      <c r="A3510" s="14">
        <v>2569</v>
      </c>
      <c r="B3510" s="40"/>
      <c r="C3510" s="15"/>
      <c r="D3510" s="16">
        <v>9928</v>
      </c>
      <c r="E3510" s="15" t="s">
        <v>26470</v>
      </c>
      <c r="F3510" s="15" t="s">
        <v>26471</v>
      </c>
      <c r="G3510" s="17" t="s">
        <v>26472</v>
      </c>
      <c r="H3510" s="17" t="s">
        <v>26473</v>
      </c>
      <c r="I3510" s="17" t="s">
        <v>86</v>
      </c>
      <c r="J3510" s="15" t="s">
        <v>26474</v>
      </c>
      <c r="K3510" s="15" t="s">
        <v>5137</v>
      </c>
      <c r="L3510" s="18" t="s">
        <v>26475</v>
      </c>
      <c r="M3510" s="15" t="s">
        <v>26367</v>
      </c>
      <c r="N3510" s="15" t="s">
        <v>26368</v>
      </c>
      <c r="O3510" s="16">
        <v>510</v>
      </c>
      <c r="P3510" s="15" t="s">
        <v>118</v>
      </c>
      <c r="Q3510" s="15">
        <v>42400</v>
      </c>
      <c r="R3510" s="15">
        <v>185200</v>
      </c>
      <c r="S3510" s="15">
        <v>227600</v>
      </c>
      <c r="T3510" s="15">
        <v>0.36</v>
      </c>
      <c r="U3510" s="15" t="s">
        <v>18717</v>
      </c>
      <c r="V3510" s="15" t="s">
        <v>76</v>
      </c>
      <c r="W3510" s="16">
        <v>1</v>
      </c>
      <c r="X3510" s="16">
        <v>1</v>
      </c>
      <c r="Y3510" s="15">
        <v>18823</v>
      </c>
      <c r="Z3510" s="15">
        <v>0.432</v>
      </c>
      <c r="AA3510" s="15" t="s">
        <v>26476</v>
      </c>
      <c r="AB3510" s="15" t="s">
        <v>26477</v>
      </c>
      <c r="AC3510" s="15">
        <v>179900</v>
      </c>
      <c r="AD3510" s="26">
        <v>37243</v>
      </c>
      <c r="AE3510" s="15" t="s">
        <v>211</v>
      </c>
      <c r="AF3510" s="15" t="s">
        <v>24734</v>
      </c>
      <c r="AG3510" s="16">
        <v>1</v>
      </c>
      <c r="AH3510" s="15" t="s">
        <v>26478</v>
      </c>
      <c r="AI3510" s="15" t="s">
        <v>78</v>
      </c>
      <c r="AJ3510" s="15">
        <v>18822.8527832</v>
      </c>
      <c r="AK3510" s="15">
        <v>585.05010742599995</v>
      </c>
      <c r="AL3510" s="15">
        <v>3104312.1038500001</v>
      </c>
      <c r="AM3510" s="15">
        <v>1409837.0959099999</v>
      </c>
      <c r="AN3510" s="19">
        <v>42400</v>
      </c>
      <c r="AO3510" s="19">
        <v>178500</v>
      </c>
      <c r="AP3510" s="19">
        <v>0</v>
      </c>
      <c r="AQ3510" s="19">
        <v>0</v>
      </c>
      <c r="AR3510" s="34">
        <v>220900</v>
      </c>
      <c r="AS3510" s="34">
        <v>45000</v>
      </c>
      <c r="AT3510" s="34">
        <v>0</v>
      </c>
      <c r="AU3510" s="34">
        <v>61565</v>
      </c>
      <c r="AV3510" s="34">
        <v>0</v>
      </c>
      <c r="AW3510" s="35">
        <v>106565</v>
      </c>
      <c r="AX3510" s="34">
        <v>114335</v>
      </c>
      <c r="AY3510" s="36">
        <v>1.3258000000000001</v>
      </c>
      <c r="AZ3510" s="36">
        <v>2.0265</v>
      </c>
      <c r="BA3510" s="22"/>
      <c r="BB3510" s="19">
        <v>2209</v>
      </c>
      <c r="BC3510" s="34">
        <v>1515.8534299999999</v>
      </c>
      <c r="BD3510" s="34">
        <v>2316.9987749999996</v>
      </c>
      <c r="BE3510" s="38">
        <v>3.4819999999999997E-2</v>
      </c>
      <c r="BF3510" s="38">
        <v>3.4819999999999997E-2</v>
      </c>
      <c r="BG3510" s="34">
        <v>52.782016432599988</v>
      </c>
      <c r="BH3510" s="34">
        <v>80.677897345499971</v>
      </c>
      <c r="BI3510" s="34">
        <v>1463.0714135674</v>
      </c>
      <c r="BJ3510" s="34">
        <v>2236.3208776544998</v>
      </c>
      <c r="BK3510" s="34">
        <v>0</v>
      </c>
      <c r="BL3510" s="34">
        <v>27.320877654499782</v>
      </c>
      <c r="BM3510" s="34">
        <v>27.320877654499782</v>
      </c>
      <c r="BN3510" s="39">
        <v>1463.0714135674</v>
      </c>
      <c r="BO3510" s="39">
        <v>2209</v>
      </c>
      <c r="BP3510" s="39">
        <v>745.92858643260001</v>
      </c>
    </row>
    <row r="3511" spans="1:68" s="25" customFormat="1" ht="14.25" x14ac:dyDescent="0.2">
      <c r="A3511" s="14">
        <v>2571</v>
      </c>
      <c r="B3511" s="40"/>
      <c r="C3511" s="15" t="s">
        <v>176</v>
      </c>
      <c r="D3511" s="16">
        <v>37008</v>
      </c>
      <c r="E3511" s="15" t="s">
        <v>26479</v>
      </c>
      <c r="F3511" s="15" t="s">
        <v>26480</v>
      </c>
      <c r="G3511" s="17" t="s">
        <v>26481</v>
      </c>
      <c r="H3511" s="17" t="s">
        <v>26482</v>
      </c>
      <c r="I3511" s="17" t="s">
        <v>86</v>
      </c>
      <c r="J3511" s="15" t="s">
        <v>26483</v>
      </c>
      <c r="K3511" s="15" t="s">
        <v>8442</v>
      </c>
      <c r="L3511" s="18" t="s">
        <v>26484</v>
      </c>
      <c r="M3511" s="15" t="s">
        <v>26367</v>
      </c>
      <c r="N3511" s="15" t="s">
        <v>26368</v>
      </c>
      <c r="O3511" s="16">
        <v>510</v>
      </c>
      <c r="P3511" s="15" t="s">
        <v>118</v>
      </c>
      <c r="Q3511" s="15">
        <v>48500</v>
      </c>
      <c r="R3511" s="15">
        <v>362800</v>
      </c>
      <c r="S3511" s="15">
        <v>411300</v>
      </c>
      <c r="T3511" s="15">
        <v>0.46</v>
      </c>
      <c r="U3511" s="15" t="s">
        <v>18717</v>
      </c>
      <c r="V3511" s="15" t="s">
        <v>76</v>
      </c>
      <c r="W3511" s="16">
        <v>1</v>
      </c>
      <c r="X3511" s="16">
        <v>1</v>
      </c>
      <c r="Y3511" s="15">
        <v>43136</v>
      </c>
      <c r="Z3511" s="15">
        <v>0.99</v>
      </c>
      <c r="AA3511" s="15" t="s">
        <v>26476</v>
      </c>
      <c r="AB3511" s="15" t="s">
        <v>26477</v>
      </c>
      <c r="AC3511" s="15">
        <v>10000</v>
      </c>
      <c r="AD3511" s="26">
        <v>37211</v>
      </c>
      <c r="AE3511" s="15" t="s">
        <v>211</v>
      </c>
      <c r="AF3511" s="15" t="s">
        <v>24704</v>
      </c>
      <c r="AG3511" s="16">
        <v>1</v>
      </c>
      <c r="AH3511" s="15" t="s">
        <v>26485</v>
      </c>
      <c r="AI3511" s="15" t="s">
        <v>78</v>
      </c>
      <c r="AJ3511" s="15">
        <v>43136.4770508</v>
      </c>
      <c r="AK3511" s="15">
        <v>871.99272763199997</v>
      </c>
      <c r="AL3511" s="15">
        <v>3104112.4907999998</v>
      </c>
      <c r="AM3511" s="15">
        <v>1409693.87374</v>
      </c>
      <c r="AN3511" s="19">
        <v>48500</v>
      </c>
      <c r="AO3511" s="19">
        <v>353800</v>
      </c>
      <c r="AP3511" s="19">
        <v>0</v>
      </c>
      <c r="AQ3511" s="19">
        <v>0</v>
      </c>
      <c r="AR3511" s="34">
        <v>402300</v>
      </c>
      <c r="AS3511" s="34">
        <v>45000</v>
      </c>
      <c r="AT3511" s="34">
        <v>0</v>
      </c>
      <c r="AU3511" s="34">
        <v>125055</v>
      </c>
      <c r="AV3511" s="34">
        <v>0</v>
      </c>
      <c r="AW3511" s="35">
        <v>170055</v>
      </c>
      <c r="AX3511" s="34">
        <v>232245</v>
      </c>
      <c r="AY3511" s="36">
        <v>1.3258000000000001</v>
      </c>
      <c r="AZ3511" s="36">
        <v>2.0265</v>
      </c>
      <c r="BA3511" s="22"/>
      <c r="BB3511" s="19">
        <v>4023</v>
      </c>
      <c r="BC3511" s="34">
        <v>3079.10421</v>
      </c>
      <c r="BD3511" s="34">
        <v>4706.4449249999998</v>
      </c>
      <c r="BE3511" s="38">
        <v>3.4819999999999997E-2</v>
      </c>
      <c r="BF3511" s="38">
        <v>3.4819999999999997E-2</v>
      </c>
      <c r="BG3511" s="34">
        <v>107.21440859219999</v>
      </c>
      <c r="BH3511" s="34">
        <v>163.87841228849999</v>
      </c>
      <c r="BI3511" s="34">
        <v>2971.8898014078</v>
      </c>
      <c r="BJ3511" s="34">
        <v>4542.5665127114999</v>
      </c>
      <c r="BK3511" s="34">
        <v>0</v>
      </c>
      <c r="BL3511" s="34">
        <v>519.56651271149985</v>
      </c>
      <c r="BM3511" s="34">
        <v>519.56651271149985</v>
      </c>
      <c r="BN3511" s="39">
        <v>2971.8898014078</v>
      </c>
      <c r="BO3511" s="39">
        <v>4023</v>
      </c>
      <c r="BP3511" s="39">
        <v>1051.1101985922</v>
      </c>
    </row>
    <row r="3512" spans="1:68" s="25" customFormat="1" ht="14.25" x14ac:dyDescent="0.2">
      <c r="A3512" s="14">
        <v>2572</v>
      </c>
      <c r="B3512" s="40"/>
      <c r="C3512" s="15" t="s">
        <v>159</v>
      </c>
      <c r="D3512" s="16">
        <v>5854</v>
      </c>
      <c r="E3512" s="15" t="s">
        <v>26486</v>
      </c>
      <c r="F3512" s="15" t="s">
        <v>26487</v>
      </c>
      <c r="G3512" s="17" t="s">
        <v>26488</v>
      </c>
      <c r="H3512" s="17" t="s">
        <v>26489</v>
      </c>
      <c r="I3512" s="17" t="s">
        <v>86</v>
      </c>
      <c r="J3512" s="15" t="s">
        <v>26490</v>
      </c>
      <c r="K3512" s="15" t="s">
        <v>86</v>
      </c>
      <c r="L3512" s="18" t="s">
        <v>26484</v>
      </c>
      <c r="M3512" s="15" t="s">
        <v>26367</v>
      </c>
      <c r="N3512" s="15" t="s">
        <v>26368</v>
      </c>
      <c r="O3512" s="16">
        <v>510</v>
      </c>
      <c r="P3512" s="15" t="s">
        <v>118</v>
      </c>
      <c r="Q3512" s="15">
        <v>48500</v>
      </c>
      <c r="R3512" s="15">
        <v>362800</v>
      </c>
      <c r="S3512" s="15">
        <v>411300</v>
      </c>
      <c r="T3512" s="15">
        <v>0.46</v>
      </c>
      <c r="U3512" s="15" t="s">
        <v>18717</v>
      </c>
      <c r="V3512" s="15" t="s">
        <v>76</v>
      </c>
      <c r="W3512" s="16">
        <v>1</v>
      </c>
      <c r="X3512" s="16">
        <v>1</v>
      </c>
      <c r="Y3512" s="15">
        <v>14986</v>
      </c>
      <c r="Z3512" s="15">
        <v>0.34399999999999997</v>
      </c>
      <c r="AA3512" s="15" t="s">
        <v>26476</v>
      </c>
      <c r="AB3512" s="15" t="s">
        <v>26477</v>
      </c>
      <c r="AC3512" s="15">
        <v>10000</v>
      </c>
      <c r="AD3512" s="26">
        <v>37211</v>
      </c>
      <c r="AE3512" s="15" t="s">
        <v>211</v>
      </c>
      <c r="AF3512" s="15" t="s">
        <v>24704</v>
      </c>
      <c r="AG3512" s="16">
        <v>1</v>
      </c>
      <c r="AH3512" s="15" t="s">
        <v>26485</v>
      </c>
      <c r="AI3512" s="15" t="s">
        <v>78</v>
      </c>
      <c r="AJ3512" s="15">
        <v>14986.0895996</v>
      </c>
      <c r="AK3512" s="15">
        <v>588.13455806699994</v>
      </c>
      <c r="AL3512" s="15">
        <v>3104023.1801100001</v>
      </c>
      <c r="AM3512" s="15">
        <v>1409840.51553</v>
      </c>
      <c r="AN3512" s="19">
        <v>48500</v>
      </c>
      <c r="AO3512" s="19">
        <v>353800</v>
      </c>
      <c r="AP3512" s="19">
        <v>0</v>
      </c>
      <c r="AQ3512" s="19">
        <v>0</v>
      </c>
      <c r="AR3512" s="34">
        <v>402300</v>
      </c>
      <c r="AS3512" s="34">
        <v>45000</v>
      </c>
      <c r="AT3512" s="34">
        <v>0</v>
      </c>
      <c r="AU3512" s="34">
        <v>125055</v>
      </c>
      <c r="AV3512" s="34">
        <v>0</v>
      </c>
      <c r="AW3512" s="35">
        <v>170055</v>
      </c>
      <c r="AX3512" s="34">
        <v>232245</v>
      </c>
      <c r="AY3512" s="36">
        <v>1.3258000000000001</v>
      </c>
      <c r="AZ3512" s="36">
        <v>2.0265</v>
      </c>
      <c r="BA3512" s="22"/>
      <c r="BB3512" s="19">
        <v>4023</v>
      </c>
      <c r="BC3512" s="34">
        <v>3079.10421</v>
      </c>
      <c r="BD3512" s="34">
        <v>4706.4449249999998</v>
      </c>
      <c r="BE3512" s="38">
        <v>3.4819999999999997E-2</v>
      </c>
      <c r="BF3512" s="38">
        <v>3.4819999999999997E-2</v>
      </c>
      <c r="BG3512" s="34">
        <v>107.21440859219999</v>
      </c>
      <c r="BH3512" s="34">
        <v>163.87841228849999</v>
      </c>
      <c r="BI3512" s="34">
        <v>2971.8898014078</v>
      </c>
      <c r="BJ3512" s="34">
        <v>4542.5665127114999</v>
      </c>
      <c r="BK3512" s="34">
        <v>0</v>
      </c>
      <c r="BL3512" s="34">
        <v>519.56651271149985</v>
      </c>
      <c r="BM3512" s="34">
        <v>519.56651271149985</v>
      </c>
      <c r="BN3512" s="39">
        <v>2971.8898014078</v>
      </c>
      <c r="BO3512" s="39">
        <v>4023</v>
      </c>
      <c r="BP3512" s="39">
        <v>1051.1101985922</v>
      </c>
    </row>
    <row r="3513" spans="1:68" s="25" customFormat="1" ht="14.25" x14ac:dyDescent="0.2">
      <c r="A3513" s="14">
        <v>2573</v>
      </c>
      <c r="B3513" s="40"/>
      <c r="C3513" s="15" t="s">
        <v>26491</v>
      </c>
      <c r="D3513" s="16">
        <v>30198</v>
      </c>
      <c r="E3513" s="15" t="s">
        <v>26492</v>
      </c>
      <c r="F3513" s="15" t="s">
        <v>26491</v>
      </c>
      <c r="G3513" s="17" t="s">
        <v>26493</v>
      </c>
      <c r="H3513" s="17" t="s">
        <v>26494</v>
      </c>
      <c r="I3513" s="17" t="s">
        <v>86</v>
      </c>
      <c r="J3513" s="15" t="s">
        <v>26495</v>
      </c>
      <c r="K3513" s="15" t="s">
        <v>614</v>
      </c>
      <c r="L3513" s="18" t="s">
        <v>26496</v>
      </c>
      <c r="M3513" s="15" t="s">
        <v>26367</v>
      </c>
      <c r="N3513" s="15" t="s">
        <v>26368</v>
      </c>
      <c r="O3513" s="16">
        <v>510</v>
      </c>
      <c r="P3513" s="15" t="s">
        <v>118</v>
      </c>
      <c r="Q3513" s="15">
        <v>54800</v>
      </c>
      <c r="R3513" s="15">
        <v>150200</v>
      </c>
      <c r="S3513" s="15">
        <v>205000</v>
      </c>
      <c r="T3513" s="15">
        <v>0.56000000000000005</v>
      </c>
      <c r="U3513" s="15" t="s">
        <v>18717</v>
      </c>
      <c r="V3513" s="15" t="s">
        <v>76</v>
      </c>
      <c r="W3513" s="16">
        <v>1</v>
      </c>
      <c r="X3513" s="16">
        <v>1</v>
      </c>
      <c r="Y3513" s="15">
        <v>38990</v>
      </c>
      <c r="Z3513" s="15">
        <v>0.89500000000000002</v>
      </c>
      <c r="AA3513" s="15" t="s">
        <v>26476</v>
      </c>
      <c r="AB3513" s="15" t="s">
        <v>26477</v>
      </c>
      <c r="AC3513" s="15">
        <v>28000</v>
      </c>
      <c r="AD3513" s="26">
        <v>36671</v>
      </c>
      <c r="AE3513" s="15" t="s">
        <v>222</v>
      </c>
      <c r="AF3513" s="15" t="s">
        <v>26497</v>
      </c>
      <c r="AG3513" s="16">
        <v>1</v>
      </c>
      <c r="AH3513" s="15" t="s">
        <v>26498</v>
      </c>
      <c r="AI3513" s="15" t="s">
        <v>78</v>
      </c>
      <c r="AJ3513" s="15">
        <v>38989.8891602</v>
      </c>
      <c r="AK3513" s="15">
        <v>805.99997447800001</v>
      </c>
      <c r="AL3513" s="15">
        <v>3104228.5598399998</v>
      </c>
      <c r="AM3513" s="15">
        <v>1409498.4700800001</v>
      </c>
      <c r="AN3513" s="19">
        <v>54800</v>
      </c>
      <c r="AO3513" s="19">
        <v>150400</v>
      </c>
      <c r="AP3513" s="19">
        <v>0</v>
      </c>
      <c r="AQ3513" s="19">
        <v>0</v>
      </c>
      <c r="AR3513" s="34">
        <v>205200</v>
      </c>
      <c r="AS3513" s="34">
        <v>45000</v>
      </c>
      <c r="AT3513" s="34">
        <v>0</v>
      </c>
      <c r="AU3513" s="34">
        <v>56070</v>
      </c>
      <c r="AV3513" s="34">
        <v>0</v>
      </c>
      <c r="AW3513" s="35">
        <v>101070</v>
      </c>
      <c r="AX3513" s="34">
        <v>104130</v>
      </c>
      <c r="AY3513" s="36">
        <v>1.3258000000000001</v>
      </c>
      <c r="AZ3513" s="36">
        <v>2.0265</v>
      </c>
      <c r="BA3513" s="22"/>
      <c r="BB3513" s="19">
        <v>2052</v>
      </c>
      <c r="BC3513" s="34">
        <v>1380.5555400000001</v>
      </c>
      <c r="BD3513" s="34">
        <v>2110.19445</v>
      </c>
      <c r="BE3513" s="38">
        <v>3.4819999999999997E-2</v>
      </c>
      <c r="BF3513" s="38">
        <v>3.4819999999999997E-2</v>
      </c>
      <c r="BG3513" s="34">
        <v>48.070943902799996</v>
      </c>
      <c r="BH3513" s="34">
        <v>73.476970748999989</v>
      </c>
      <c r="BI3513" s="34">
        <v>1332.4845960972</v>
      </c>
      <c r="BJ3513" s="34">
        <v>2036.717479251</v>
      </c>
      <c r="BK3513" s="34">
        <v>0</v>
      </c>
      <c r="BL3513" s="34">
        <v>0</v>
      </c>
      <c r="BM3513" s="34">
        <v>0</v>
      </c>
      <c r="BN3513" s="39">
        <v>1332.4845960972</v>
      </c>
      <c r="BO3513" s="39">
        <v>2036.717479251</v>
      </c>
      <c r="BP3513" s="39">
        <v>704.2328831538</v>
      </c>
    </row>
    <row r="3514" spans="1:68" s="25" customFormat="1" ht="14.25" x14ac:dyDescent="0.2">
      <c r="A3514" s="14">
        <v>2574</v>
      </c>
      <c r="B3514" s="40"/>
      <c r="C3514" s="15"/>
      <c r="D3514" s="16">
        <v>21036</v>
      </c>
      <c r="E3514" s="15" t="s">
        <v>26499</v>
      </c>
      <c r="F3514" s="15" t="s">
        <v>26500</v>
      </c>
      <c r="G3514" s="17" t="s">
        <v>26501</v>
      </c>
      <c r="H3514" s="17" t="s">
        <v>26502</v>
      </c>
      <c r="I3514" s="17" t="s">
        <v>86</v>
      </c>
      <c r="J3514" s="15" t="s">
        <v>26503</v>
      </c>
      <c r="K3514" s="15" t="s">
        <v>5998</v>
      </c>
      <c r="L3514" s="18" t="s">
        <v>26504</v>
      </c>
      <c r="M3514" s="15" t="s">
        <v>26367</v>
      </c>
      <c r="N3514" s="15" t="s">
        <v>26368</v>
      </c>
      <c r="O3514" s="16">
        <v>510</v>
      </c>
      <c r="P3514" s="15" t="s">
        <v>118</v>
      </c>
      <c r="Q3514" s="15">
        <v>37700</v>
      </c>
      <c r="R3514" s="15">
        <v>209400</v>
      </c>
      <c r="S3514" s="15">
        <v>247100</v>
      </c>
      <c r="T3514" s="15">
        <v>0.3</v>
      </c>
      <c r="U3514" s="15" t="s">
        <v>18717</v>
      </c>
      <c r="V3514" s="15" t="s">
        <v>76</v>
      </c>
      <c r="W3514" s="16">
        <v>1</v>
      </c>
      <c r="X3514" s="16">
        <v>1</v>
      </c>
      <c r="Y3514" s="15">
        <v>28812</v>
      </c>
      <c r="Z3514" s="15">
        <v>0.66100000000000003</v>
      </c>
      <c r="AA3514" s="15" t="s">
        <v>26476</v>
      </c>
      <c r="AB3514" s="15" t="s">
        <v>26477</v>
      </c>
      <c r="AC3514" s="15">
        <v>202311</v>
      </c>
      <c r="AD3514" s="26">
        <v>37785</v>
      </c>
      <c r="AE3514" s="15" t="s">
        <v>147</v>
      </c>
      <c r="AF3514" s="15" t="s">
        <v>26505</v>
      </c>
      <c r="AG3514" s="16">
        <v>1</v>
      </c>
      <c r="AH3514" s="15" t="s">
        <v>26506</v>
      </c>
      <c r="AI3514" s="15" t="s">
        <v>78</v>
      </c>
      <c r="AJ3514" s="15">
        <v>28812.3540039</v>
      </c>
      <c r="AK3514" s="15">
        <v>757.16842633500005</v>
      </c>
      <c r="AL3514" s="15">
        <v>3104373.8583</v>
      </c>
      <c r="AM3514" s="15">
        <v>1409550.55158</v>
      </c>
      <c r="AN3514" s="19">
        <v>37700</v>
      </c>
      <c r="AO3514" s="19">
        <v>197200</v>
      </c>
      <c r="AP3514" s="19">
        <v>0</v>
      </c>
      <c r="AQ3514" s="19">
        <v>0</v>
      </c>
      <c r="AR3514" s="34">
        <v>234900</v>
      </c>
      <c r="AS3514" s="34">
        <v>45000</v>
      </c>
      <c r="AT3514" s="34">
        <v>3000</v>
      </c>
      <c r="AU3514" s="34">
        <v>66465</v>
      </c>
      <c r="AV3514" s="34">
        <v>0</v>
      </c>
      <c r="AW3514" s="35">
        <v>114465</v>
      </c>
      <c r="AX3514" s="34">
        <v>120435</v>
      </c>
      <c r="AY3514" s="36">
        <v>1.3258000000000001</v>
      </c>
      <c r="AZ3514" s="36">
        <v>2.0265</v>
      </c>
      <c r="BA3514" s="22"/>
      <c r="BB3514" s="19">
        <v>2349</v>
      </c>
      <c r="BC3514" s="34">
        <v>1596.72723</v>
      </c>
      <c r="BD3514" s="34">
        <v>2440.6152749999997</v>
      </c>
      <c r="BE3514" s="38">
        <v>3.4819999999999997E-2</v>
      </c>
      <c r="BF3514" s="38">
        <v>3.4819999999999997E-2</v>
      </c>
      <c r="BG3514" s="34">
        <v>55.598042148599994</v>
      </c>
      <c r="BH3514" s="34">
        <v>84.982223875499983</v>
      </c>
      <c r="BI3514" s="34">
        <v>1541.1291878514</v>
      </c>
      <c r="BJ3514" s="34">
        <v>2355.6330511244996</v>
      </c>
      <c r="BK3514" s="34">
        <v>0</v>
      </c>
      <c r="BL3514" s="34">
        <v>6.633051124499616</v>
      </c>
      <c r="BM3514" s="34">
        <v>6.633051124499616</v>
      </c>
      <c r="BN3514" s="39">
        <v>1541.1291878514</v>
      </c>
      <c r="BO3514" s="39">
        <v>2349</v>
      </c>
      <c r="BP3514" s="39">
        <v>807.87081214859995</v>
      </c>
    </row>
    <row r="3515" spans="1:68" s="25" customFormat="1" ht="14.25" x14ac:dyDescent="0.2">
      <c r="A3515" s="14">
        <v>2575</v>
      </c>
      <c r="B3515" s="40"/>
      <c r="C3515" s="15"/>
      <c r="D3515" s="16">
        <v>12791</v>
      </c>
      <c r="E3515" s="15" t="s">
        <v>26507</v>
      </c>
      <c r="F3515" s="15" t="s">
        <v>26508</v>
      </c>
      <c r="G3515" s="17" t="s">
        <v>26509</v>
      </c>
      <c r="H3515" s="17" t="s">
        <v>26510</v>
      </c>
      <c r="I3515" s="17" t="s">
        <v>26511</v>
      </c>
      <c r="J3515" s="15" t="s">
        <v>26512</v>
      </c>
      <c r="K3515" s="15" t="s">
        <v>2626</v>
      </c>
      <c r="L3515" s="18" t="s">
        <v>26513</v>
      </c>
      <c r="M3515" s="15" t="s">
        <v>26367</v>
      </c>
      <c r="N3515" s="15" t="s">
        <v>26368</v>
      </c>
      <c r="O3515" s="16">
        <v>510</v>
      </c>
      <c r="P3515" s="15" t="s">
        <v>118</v>
      </c>
      <c r="Q3515" s="15">
        <v>68400</v>
      </c>
      <c r="R3515" s="15">
        <v>309600</v>
      </c>
      <c r="S3515" s="15">
        <v>378000</v>
      </c>
      <c r="T3515" s="15">
        <v>1.19</v>
      </c>
      <c r="U3515" s="15" t="s">
        <v>18717</v>
      </c>
      <c r="V3515" s="15" t="s">
        <v>76</v>
      </c>
      <c r="W3515" s="16">
        <v>1</v>
      </c>
      <c r="X3515" s="16">
        <v>1</v>
      </c>
      <c r="Y3515" s="15">
        <v>28476</v>
      </c>
      <c r="Z3515" s="15">
        <v>0.65400000000000003</v>
      </c>
      <c r="AA3515" s="15" t="s">
        <v>26452</v>
      </c>
      <c r="AB3515" s="15" t="s">
        <v>26453</v>
      </c>
      <c r="AC3515" s="15">
        <v>0</v>
      </c>
      <c r="AD3515" s="26">
        <v>37655</v>
      </c>
      <c r="AE3515" s="15" t="s">
        <v>222</v>
      </c>
      <c r="AF3515" s="15" t="s">
        <v>26514</v>
      </c>
      <c r="AG3515" s="16">
        <v>1</v>
      </c>
      <c r="AH3515" s="15" t="s">
        <v>26515</v>
      </c>
      <c r="AI3515" s="15" t="s">
        <v>78</v>
      </c>
      <c r="AJ3515" s="15">
        <v>28476.4682617</v>
      </c>
      <c r="AK3515" s="15">
        <v>727.94900047399994</v>
      </c>
      <c r="AL3515" s="15">
        <v>3104484.8310099998</v>
      </c>
      <c r="AM3515" s="15">
        <v>1409645.3965</v>
      </c>
      <c r="AN3515" s="19">
        <v>68000</v>
      </c>
      <c r="AO3515" s="19">
        <v>308200</v>
      </c>
      <c r="AP3515" s="19">
        <v>300</v>
      </c>
      <c r="AQ3515" s="19">
        <v>0</v>
      </c>
      <c r="AR3515" s="34">
        <v>376500</v>
      </c>
      <c r="AS3515" s="34">
        <v>45000</v>
      </c>
      <c r="AT3515" s="34">
        <v>0</v>
      </c>
      <c r="AU3515" s="34">
        <v>115920</v>
      </c>
      <c r="AV3515" s="34">
        <v>0</v>
      </c>
      <c r="AW3515" s="35">
        <v>160920</v>
      </c>
      <c r="AX3515" s="34">
        <v>215580</v>
      </c>
      <c r="AY3515" s="36">
        <v>1.3258000000000001</v>
      </c>
      <c r="AZ3515" s="36">
        <v>2.0265</v>
      </c>
      <c r="BA3515" s="22"/>
      <c r="BB3515" s="19">
        <v>3771</v>
      </c>
      <c r="BC3515" s="34">
        <v>2858.1596400000003</v>
      </c>
      <c r="BD3515" s="34">
        <v>4368.7287000000006</v>
      </c>
      <c r="BE3515" s="38">
        <v>3.4819999999999997E-2</v>
      </c>
      <c r="BF3515" s="38">
        <v>3.4819999999999997E-2</v>
      </c>
      <c r="BG3515" s="34">
        <v>99.382625596800011</v>
      </c>
      <c r="BH3515" s="34">
        <v>151.90744514400001</v>
      </c>
      <c r="BI3515" s="34">
        <v>2758.7770144032002</v>
      </c>
      <c r="BJ3515" s="34">
        <v>4216.8212548560005</v>
      </c>
      <c r="BK3515" s="34">
        <v>0</v>
      </c>
      <c r="BL3515" s="34">
        <v>448.74175485600063</v>
      </c>
      <c r="BM3515" s="34">
        <v>448.74175485600063</v>
      </c>
      <c r="BN3515" s="39">
        <v>2758.7770144032002</v>
      </c>
      <c r="BO3515" s="39">
        <v>3768.0794999999998</v>
      </c>
      <c r="BP3515" s="39">
        <v>1009.3024855967997</v>
      </c>
    </row>
    <row r="3516" spans="1:68" s="25" customFormat="1" ht="14.25" x14ac:dyDescent="0.2">
      <c r="A3516" s="14">
        <v>2576</v>
      </c>
      <c r="B3516" s="40"/>
      <c r="C3516" s="15"/>
      <c r="D3516" s="16">
        <v>9118</v>
      </c>
      <c r="E3516" s="15" t="s">
        <v>26516</v>
      </c>
      <c r="F3516" s="15" t="s">
        <v>26517</v>
      </c>
      <c r="G3516" s="17" t="s">
        <v>26518</v>
      </c>
      <c r="H3516" s="17" t="s">
        <v>26519</v>
      </c>
      <c r="I3516" s="17" t="s">
        <v>86</v>
      </c>
      <c r="J3516" s="15" t="s">
        <v>26520</v>
      </c>
      <c r="K3516" s="15" t="s">
        <v>15949</v>
      </c>
      <c r="L3516" s="18" t="s">
        <v>78</v>
      </c>
      <c r="M3516" s="15" t="s">
        <v>78</v>
      </c>
      <c r="N3516" s="15" t="s">
        <v>78</v>
      </c>
      <c r="O3516" s="16">
        <v>0</v>
      </c>
      <c r="P3516" s="15" t="s">
        <v>78</v>
      </c>
      <c r="Q3516" s="15">
        <v>0</v>
      </c>
      <c r="R3516" s="15">
        <v>0</v>
      </c>
      <c r="S3516" s="15">
        <v>0</v>
      </c>
      <c r="T3516" s="15">
        <v>0</v>
      </c>
      <c r="U3516" s="15" t="s">
        <v>18717</v>
      </c>
      <c r="V3516" s="15" t="s">
        <v>78</v>
      </c>
      <c r="W3516" s="16">
        <v>0</v>
      </c>
      <c r="X3516" s="16">
        <v>0</v>
      </c>
      <c r="Y3516" s="15">
        <v>24343</v>
      </c>
      <c r="Z3516" s="15">
        <v>0.55900000000000005</v>
      </c>
      <c r="AA3516" s="15" t="s">
        <v>26452</v>
      </c>
      <c r="AB3516" s="15" t="s">
        <v>26453</v>
      </c>
      <c r="AC3516" s="15">
        <v>0</v>
      </c>
      <c r="AD3516" s="15"/>
      <c r="AE3516" s="15" t="s">
        <v>78</v>
      </c>
      <c r="AF3516" s="15" t="s">
        <v>78</v>
      </c>
      <c r="AG3516" s="16">
        <v>0</v>
      </c>
      <c r="AH3516" s="15" t="s">
        <v>26521</v>
      </c>
      <c r="AI3516" s="15" t="s">
        <v>78</v>
      </c>
      <c r="AJ3516" s="15">
        <v>24343.1928711</v>
      </c>
      <c r="AK3516" s="15">
        <v>684.59789672099998</v>
      </c>
      <c r="AL3516" s="15">
        <v>3104556.00771</v>
      </c>
      <c r="AM3516" s="15">
        <v>1409545.2717299999</v>
      </c>
      <c r="AN3516" s="19">
        <v>0</v>
      </c>
      <c r="AO3516" s="19">
        <v>0</v>
      </c>
      <c r="AP3516" s="19">
        <v>0</v>
      </c>
      <c r="AQ3516" s="19">
        <v>0</v>
      </c>
      <c r="AR3516" s="34">
        <v>0</v>
      </c>
      <c r="AS3516" s="34">
        <v>0</v>
      </c>
      <c r="AT3516" s="34">
        <v>0</v>
      </c>
      <c r="AU3516" s="34">
        <v>0</v>
      </c>
      <c r="AV3516" s="34">
        <v>0</v>
      </c>
      <c r="AW3516" s="35">
        <v>0</v>
      </c>
      <c r="AX3516" s="34">
        <v>0</v>
      </c>
      <c r="AY3516" s="36">
        <v>1.3258000000000001</v>
      </c>
      <c r="AZ3516" s="36">
        <v>2.0265</v>
      </c>
      <c r="BA3516" s="22"/>
      <c r="BB3516" s="19">
        <v>0</v>
      </c>
      <c r="BC3516" s="34">
        <v>0</v>
      </c>
      <c r="BD3516" s="34">
        <v>0</v>
      </c>
      <c r="BE3516" s="38">
        <v>3.4819999999999997E-2</v>
      </c>
      <c r="BF3516" s="38">
        <v>3.4819999999999997E-2</v>
      </c>
      <c r="BG3516" s="34">
        <v>0</v>
      </c>
      <c r="BH3516" s="34">
        <v>0</v>
      </c>
      <c r="BI3516" s="34">
        <v>0</v>
      </c>
      <c r="BJ3516" s="34">
        <v>0</v>
      </c>
      <c r="BK3516" s="34">
        <v>0</v>
      </c>
      <c r="BL3516" s="34">
        <v>0</v>
      </c>
      <c r="BM3516" s="34">
        <v>0</v>
      </c>
      <c r="BN3516" s="39">
        <v>0</v>
      </c>
      <c r="BO3516" s="39">
        <v>0</v>
      </c>
      <c r="BP3516" s="39">
        <v>0</v>
      </c>
    </row>
    <row r="3517" spans="1:68" s="25" customFormat="1" ht="14.25" x14ac:dyDescent="0.2">
      <c r="A3517" s="14">
        <v>2577</v>
      </c>
      <c r="B3517" s="40"/>
      <c r="C3517" s="15" t="s">
        <v>26522</v>
      </c>
      <c r="D3517" s="16">
        <v>23514</v>
      </c>
      <c r="E3517" s="15" t="s">
        <v>26523</v>
      </c>
      <c r="F3517" s="15" t="s">
        <v>26522</v>
      </c>
      <c r="G3517" s="17" t="s">
        <v>26524</v>
      </c>
      <c r="H3517" s="17" t="s">
        <v>26525</v>
      </c>
      <c r="I3517" s="17" t="s">
        <v>5193</v>
      </c>
      <c r="J3517" s="15" t="s">
        <v>26526</v>
      </c>
      <c r="K3517" s="15" t="s">
        <v>3222</v>
      </c>
      <c r="L3517" s="18" t="s">
        <v>26527</v>
      </c>
      <c r="M3517" s="15" t="s">
        <v>26367</v>
      </c>
      <c r="N3517" s="15" t="s">
        <v>26368</v>
      </c>
      <c r="O3517" s="16">
        <v>510</v>
      </c>
      <c r="P3517" s="15" t="s">
        <v>118</v>
      </c>
      <c r="Q3517" s="15">
        <v>37700</v>
      </c>
      <c r="R3517" s="15">
        <v>178000</v>
      </c>
      <c r="S3517" s="15">
        <v>215700</v>
      </c>
      <c r="T3517" s="15">
        <v>0.3</v>
      </c>
      <c r="U3517" s="15" t="s">
        <v>18717</v>
      </c>
      <c r="V3517" s="15" t="s">
        <v>76</v>
      </c>
      <c r="W3517" s="16">
        <v>1</v>
      </c>
      <c r="X3517" s="16">
        <v>1</v>
      </c>
      <c r="Y3517" s="15">
        <v>18359</v>
      </c>
      <c r="Z3517" s="15">
        <v>0.42099999999999999</v>
      </c>
      <c r="AA3517" s="15" t="s">
        <v>26452</v>
      </c>
      <c r="AB3517" s="15" t="s">
        <v>26453</v>
      </c>
      <c r="AC3517" s="15">
        <v>39000</v>
      </c>
      <c r="AD3517" s="26">
        <v>37498</v>
      </c>
      <c r="AE3517" s="15" t="s">
        <v>183</v>
      </c>
      <c r="AF3517" s="15" t="s">
        <v>26528</v>
      </c>
      <c r="AG3517" s="16">
        <v>1</v>
      </c>
      <c r="AH3517" s="15" t="s">
        <v>26529</v>
      </c>
      <c r="AI3517" s="15" t="s">
        <v>78</v>
      </c>
      <c r="AJ3517" s="15">
        <v>18359.3823242</v>
      </c>
      <c r="AK3517" s="15">
        <v>538.62198726199995</v>
      </c>
      <c r="AL3517" s="15">
        <v>3104711.9402600001</v>
      </c>
      <c r="AM3517" s="15">
        <v>1409602.1155300001</v>
      </c>
      <c r="AN3517" s="19">
        <v>37700</v>
      </c>
      <c r="AO3517" s="19">
        <v>178100</v>
      </c>
      <c r="AP3517" s="19">
        <v>0</v>
      </c>
      <c r="AQ3517" s="19">
        <v>0</v>
      </c>
      <c r="AR3517" s="34">
        <v>215800</v>
      </c>
      <c r="AS3517" s="34">
        <v>45000</v>
      </c>
      <c r="AT3517" s="34">
        <v>0</v>
      </c>
      <c r="AU3517" s="34">
        <v>59780</v>
      </c>
      <c r="AV3517" s="34">
        <v>0</v>
      </c>
      <c r="AW3517" s="35">
        <v>104780</v>
      </c>
      <c r="AX3517" s="34">
        <v>111020</v>
      </c>
      <c r="AY3517" s="36">
        <v>1.3258000000000001</v>
      </c>
      <c r="AZ3517" s="36">
        <v>2.0265</v>
      </c>
      <c r="BA3517" s="22"/>
      <c r="BB3517" s="19">
        <v>2158</v>
      </c>
      <c r="BC3517" s="34">
        <v>1471.9031600000001</v>
      </c>
      <c r="BD3517" s="34">
        <v>2249.8202999999999</v>
      </c>
      <c r="BE3517" s="38">
        <v>3.4819999999999997E-2</v>
      </c>
      <c r="BF3517" s="38">
        <v>3.4819999999999997E-2</v>
      </c>
      <c r="BG3517" s="34">
        <v>51.251668031199998</v>
      </c>
      <c r="BH3517" s="34">
        <v>78.338742845999988</v>
      </c>
      <c r="BI3517" s="34">
        <v>1420.6514919688</v>
      </c>
      <c r="BJ3517" s="34">
        <v>2171.4815571539998</v>
      </c>
      <c r="BK3517" s="34">
        <v>0</v>
      </c>
      <c r="BL3517" s="34">
        <v>13.481557153999802</v>
      </c>
      <c r="BM3517" s="34">
        <v>13.481557153999802</v>
      </c>
      <c r="BN3517" s="39">
        <v>1420.6514919688</v>
      </c>
      <c r="BO3517" s="39">
        <v>2158</v>
      </c>
      <c r="BP3517" s="39">
        <v>737.34850803120003</v>
      </c>
    </row>
    <row r="3518" spans="1:68" s="25" customFormat="1" ht="14.25" x14ac:dyDescent="0.2">
      <c r="A3518" s="14">
        <v>2578</v>
      </c>
      <c r="B3518" s="40"/>
      <c r="C3518" s="15" t="s">
        <v>907</v>
      </c>
      <c r="D3518" s="16">
        <v>21045</v>
      </c>
      <c r="E3518" s="15" t="s">
        <v>26530</v>
      </c>
      <c r="F3518" s="15" t="s">
        <v>26531</v>
      </c>
      <c r="G3518" s="17" t="s">
        <v>26532</v>
      </c>
      <c r="H3518" s="17" t="s">
        <v>26533</v>
      </c>
      <c r="I3518" s="17" t="s">
        <v>86</v>
      </c>
      <c r="J3518" s="15" t="s">
        <v>26534</v>
      </c>
      <c r="K3518" s="15" t="s">
        <v>6233</v>
      </c>
      <c r="L3518" s="18" t="s">
        <v>26535</v>
      </c>
      <c r="M3518" s="15" t="s">
        <v>26367</v>
      </c>
      <c r="N3518" s="15" t="s">
        <v>26368</v>
      </c>
      <c r="O3518" s="16">
        <v>510</v>
      </c>
      <c r="P3518" s="15" t="s">
        <v>118</v>
      </c>
      <c r="Q3518" s="15">
        <v>38600</v>
      </c>
      <c r="R3518" s="15">
        <v>287400</v>
      </c>
      <c r="S3518" s="15">
        <v>326000</v>
      </c>
      <c r="T3518" s="15">
        <v>0.31</v>
      </c>
      <c r="U3518" s="15" t="s">
        <v>18717</v>
      </c>
      <c r="V3518" s="15" t="s">
        <v>76</v>
      </c>
      <c r="W3518" s="16">
        <v>1</v>
      </c>
      <c r="X3518" s="16">
        <v>1</v>
      </c>
      <c r="Y3518" s="15">
        <v>13485</v>
      </c>
      <c r="Z3518" s="15">
        <v>0.31</v>
      </c>
      <c r="AA3518" s="15" t="s">
        <v>26452</v>
      </c>
      <c r="AB3518" s="15" t="s">
        <v>26453</v>
      </c>
      <c r="AC3518" s="15">
        <v>315000</v>
      </c>
      <c r="AD3518" s="26">
        <v>40273</v>
      </c>
      <c r="AE3518" s="15" t="s">
        <v>147</v>
      </c>
      <c r="AF3518" s="15" t="s">
        <v>26536</v>
      </c>
      <c r="AG3518" s="16">
        <v>1</v>
      </c>
      <c r="AH3518" s="15" t="s">
        <v>26537</v>
      </c>
      <c r="AI3518" s="15" t="s">
        <v>78</v>
      </c>
      <c r="AJ3518" s="15">
        <v>13485.1650391</v>
      </c>
      <c r="AK3518" s="15">
        <v>481.15898682699998</v>
      </c>
      <c r="AL3518" s="15">
        <v>3104723.2233600002</v>
      </c>
      <c r="AM3518" s="15">
        <v>1409720.6182200001</v>
      </c>
      <c r="AN3518" s="19">
        <v>38600</v>
      </c>
      <c r="AO3518" s="19">
        <v>281300</v>
      </c>
      <c r="AP3518" s="19">
        <v>0</v>
      </c>
      <c r="AQ3518" s="19">
        <v>0</v>
      </c>
      <c r="AR3518" s="34">
        <v>319900</v>
      </c>
      <c r="AS3518" s="34">
        <v>45000</v>
      </c>
      <c r="AT3518" s="34">
        <v>3000</v>
      </c>
      <c r="AU3518" s="34">
        <v>96215</v>
      </c>
      <c r="AV3518" s="34">
        <v>0</v>
      </c>
      <c r="AW3518" s="35">
        <v>144215</v>
      </c>
      <c r="AX3518" s="34">
        <v>175685</v>
      </c>
      <c r="AY3518" s="36">
        <v>1.3258000000000001</v>
      </c>
      <c r="AZ3518" s="36">
        <v>2.0265</v>
      </c>
      <c r="BA3518" s="22"/>
      <c r="BB3518" s="19">
        <v>3199</v>
      </c>
      <c r="BC3518" s="34">
        <v>2329.23173</v>
      </c>
      <c r="BD3518" s="34">
        <v>3560.2565249999998</v>
      </c>
      <c r="BE3518" s="38">
        <v>3.4819999999999997E-2</v>
      </c>
      <c r="BF3518" s="38">
        <v>3.4819999999999997E-2</v>
      </c>
      <c r="BG3518" s="34">
        <v>81.103848838599987</v>
      </c>
      <c r="BH3518" s="34">
        <v>123.96813220049998</v>
      </c>
      <c r="BI3518" s="34">
        <v>2248.1278811614002</v>
      </c>
      <c r="BJ3518" s="34">
        <v>3436.2883927994999</v>
      </c>
      <c r="BK3518" s="34">
        <v>0</v>
      </c>
      <c r="BL3518" s="34">
        <v>237.28839279949989</v>
      </c>
      <c r="BM3518" s="34">
        <v>237.28839279949989</v>
      </c>
      <c r="BN3518" s="39">
        <v>2248.1278811614002</v>
      </c>
      <c r="BO3518" s="39">
        <v>3199</v>
      </c>
      <c r="BP3518" s="39">
        <v>950.87211883859982</v>
      </c>
    </row>
    <row r="3519" spans="1:68" s="25" customFormat="1" ht="14.25" x14ac:dyDescent="0.2">
      <c r="A3519" s="14">
        <v>2579</v>
      </c>
      <c r="B3519" s="40"/>
      <c r="C3519" s="15" t="s">
        <v>376</v>
      </c>
      <c r="D3519" s="16">
        <v>5522</v>
      </c>
      <c r="E3519" s="15" t="s">
        <v>26538</v>
      </c>
      <c r="F3519" s="15" t="s">
        <v>26539</v>
      </c>
      <c r="G3519" s="17" t="s">
        <v>26540</v>
      </c>
      <c r="H3519" s="17" t="s">
        <v>26541</v>
      </c>
      <c r="I3519" s="17" t="s">
        <v>86</v>
      </c>
      <c r="J3519" s="15" t="s">
        <v>26542</v>
      </c>
      <c r="K3519" s="15" t="s">
        <v>1843</v>
      </c>
      <c r="L3519" s="18" t="s">
        <v>26543</v>
      </c>
      <c r="M3519" s="15" t="s">
        <v>26367</v>
      </c>
      <c r="N3519" s="15" t="s">
        <v>26368</v>
      </c>
      <c r="O3519" s="16">
        <v>510</v>
      </c>
      <c r="P3519" s="15" t="s">
        <v>118</v>
      </c>
      <c r="Q3519" s="15">
        <v>49200</v>
      </c>
      <c r="R3519" s="15">
        <v>221800</v>
      </c>
      <c r="S3519" s="15">
        <v>271000</v>
      </c>
      <c r="T3519" s="15">
        <v>0.47</v>
      </c>
      <c r="U3519" s="15" t="s">
        <v>18717</v>
      </c>
      <c r="V3519" s="15" t="s">
        <v>76</v>
      </c>
      <c r="W3519" s="16">
        <v>1</v>
      </c>
      <c r="X3519" s="16">
        <v>1</v>
      </c>
      <c r="Y3519" s="15">
        <v>24059</v>
      </c>
      <c r="Z3519" s="15">
        <v>0.55200000000000005</v>
      </c>
      <c r="AA3519" s="15" t="s">
        <v>26452</v>
      </c>
      <c r="AB3519" s="15" t="s">
        <v>26453</v>
      </c>
      <c r="AC3519" s="15">
        <v>217000</v>
      </c>
      <c r="AD3519" s="26">
        <v>41557</v>
      </c>
      <c r="AE3519" s="15" t="s">
        <v>211</v>
      </c>
      <c r="AF3519" s="15" t="s">
        <v>26544</v>
      </c>
      <c r="AG3519" s="16">
        <v>1</v>
      </c>
      <c r="AH3519" s="15" t="s">
        <v>26545</v>
      </c>
      <c r="AI3519" s="15" t="s">
        <v>78</v>
      </c>
      <c r="AJ3519" s="15">
        <v>24059.3552246</v>
      </c>
      <c r="AK3519" s="15">
        <v>682.04531562199998</v>
      </c>
      <c r="AL3519" s="15">
        <v>3104830.1025200002</v>
      </c>
      <c r="AM3519" s="15">
        <v>1409684.7257099999</v>
      </c>
      <c r="AN3519" s="19">
        <v>49200</v>
      </c>
      <c r="AO3519" s="19">
        <v>216300</v>
      </c>
      <c r="AP3519" s="19">
        <v>0</v>
      </c>
      <c r="AQ3519" s="19">
        <v>4400</v>
      </c>
      <c r="AR3519" s="34">
        <v>269900</v>
      </c>
      <c r="AS3519" s="34">
        <v>45000</v>
      </c>
      <c r="AT3519" s="34">
        <v>3000</v>
      </c>
      <c r="AU3519" s="34">
        <v>77175</v>
      </c>
      <c r="AV3519" s="34">
        <v>12480</v>
      </c>
      <c r="AW3519" s="35">
        <v>137655</v>
      </c>
      <c r="AX3519" s="34">
        <v>132245</v>
      </c>
      <c r="AY3519" s="36">
        <v>1.3258000000000001</v>
      </c>
      <c r="AZ3519" s="36">
        <v>2.0265</v>
      </c>
      <c r="BA3519" s="22"/>
      <c r="BB3519" s="19">
        <v>2787</v>
      </c>
      <c r="BC3519" s="34">
        <v>1753.3042100000002</v>
      </c>
      <c r="BD3519" s="34">
        <v>2679.9449250000002</v>
      </c>
      <c r="BE3519" s="38">
        <v>3.4819999999999997E-2</v>
      </c>
      <c r="BF3519" s="38">
        <v>3.4819999999999997E-2</v>
      </c>
      <c r="BG3519" s="34">
        <v>59.0188209282</v>
      </c>
      <c r="BH3519" s="34">
        <v>90.210922168499991</v>
      </c>
      <c r="BI3519" s="34">
        <v>1694.2853890718002</v>
      </c>
      <c r="BJ3519" s="34">
        <v>2589.7340028315002</v>
      </c>
      <c r="BK3519" s="34">
        <v>0</v>
      </c>
      <c r="BL3519" s="34">
        <v>0</v>
      </c>
      <c r="BM3519" s="34">
        <v>0</v>
      </c>
      <c r="BN3519" s="39">
        <v>1694.2853890718002</v>
      </c>
      <c r="BO3519" s="39">
        <v>2589.7340028315002</v>
      </c>
      <c r="BP3519" s="39">
        <v>895.44861375970004</v>
      </c>
    </row>
    <row r="3520" spans="1:68" s="25" customFormat="1" ht="14.25" x14ac:dyDescent="0.2">
      <c r="A3520" s="14">
        <v>2580</v>
      </c>
      <c r="B3520" s="40"/>
      <c r="C3520" s="15" t="s">
        <v>26546</v>
      </c>
      <c r="D3520" s="16">
        <v>14739</v>
      </c>
      <c r="E3520" s="15" t="s">
        <v>26547</v>
      </c>
      <c r="F3520" s="15" t="s">
        <v>26546</v>
      </c>
      <c r="G3520" s="17" t="s">
        <v>26548</v>
      </c>
      <c r="H3520" s="17" t="s">
        <v>26549</v>
      </c>
      <c r="I3520" s="17" t="s">
        <v>86</v>
      </c>
      <c r="J3520" s="15" t="s">
        <v>26550</v>
      </c>
      <c r="K3520" s="15" t="s">
        <v>14548</v>
      </c>
      <c r="L3520" s="18" t="s">
        <v>26551</v>
      </c>
      <c r="M3520" s="15" t="s">
        <v>26367</v>
      </c>
      <c r="N3520" s="15" t="s">
        <v>26368</v>
      </c>
      <c r="O3520" s="16">
        <v>510</v>
      </c>
      <c r="P3520" s="15" t="s">
        <v>118</v>
      </c>
      <c r="Q3520" s="15">
        <v>49200</v>
      </c>
      <c r="R3520" s="15">
        <v>166000</v>
      </c>
      <c r="S3520" s="15">
        <v>215200</v>
      </c>
      <c r="T3520" s="15">
        <v>0.47</v>
      </c>
      <c r="U3520" s="15" t="s">
        <v>18717</v>
      </c>
      <c r="V3520" s="15" t="s">
        <v>76</v>
      </c>
      <c r="W3520" s="16">
        <v>1</v>
      </c>
      <c r="X3520" s="16">
        <v>1</v>
      </c>
      <c r="Y3520" s="15">
        <v>12246</v>
      </c>
      <c r="Z3520" s="15">
        <v>0.28100000000000003</v>
      </c>
      <c r="AA3520" s="15" t="s">
        <v>78</v>
      </c>
      <c r="AB3520" s="15" t="s">
        <v>78</v>
      </c>
      <c r="AC3520" s="15">
        <v>225000</v>
      </c>
      <c r="AD3520" s="26">
        <v>41502</v>
      </c>
      <c r="AE3520" s="15" t="s">
        <v>183</v>
      </c>
      <c r="AF3520" s="15" t="s">
        <v>26552</v>
      </c>
      <c r="AG3520" s="16">
        <v>1</v>
      </c>
      <c r="AH3520" s="15" t="s">
        <v>26553</v>
      </c>
      <c r="AI3520" s="15" t="s">
        <v>78</v>
      </c>
      <c r="AJ3520" s="15">
        <v>12245.8278809</v>
      </c>
      <c r="AK3520" s="15">
        <v>581.68943792799996</v>
      </c>
      <c r="AL3520" s="15">
        <v>3104904.2503499999</v>
      </c>
      <c r="AM3520" s="15">
        <v>1409698.5523099999</v>
      </c>
      <c r="AN3520" s="19">
        <v>49200</v>
      </c>
      <c r="AO3520" s="19">
        <v>165000</v>
      </c>
      <c r="AP3520" s="19">
        <v>0</v>
      </c>
      <c r="AQ3520" s="19">
        <v>0</v>
      </c>
      <c r="AR3520" s="34">
        <v>214200</v>
      </c>
      <c r="AS3520" s="34">
        <v>45000</v>
      </c>
      <c r="AT3520" s="34">
        <v>0</v>
      </c>
      <c r="AU3520" s="34">
        <v>59220</v>
      </c>
      <c r="AV3520" s="34">
        <v>0</v>
      </c>
      <c r="AW3520" s="35">
        <v>104220</v>
      </c>
      <c r="AX3520" s="34">
        <v>109980</v>
      </c>
      <c r="AY3520" s="36">
        <v>1.3258000000000001</v>
      </c>
      <c r="AZ3520" s="36">
        <v>2.0265</v>
      </c>
      <c r="BA3520" s="22"/>
      <c r="BB3520" s="19">
        <v>2142</v>
      </c>
      <c r="BC3520" s="34">
        <v>1458.11484</v>
      </c>
      <c r="BD3520" s="34">
        <v>2228.7446999999997</v>
      </c>
      <c r="BE3520" s="38">
        <v>3.4819999999999997E-2</v>
      </c>
      <c r="BF3520" s="38">
        <v>3.4819999999999997E-2</v>
      </c>
      <c r="BG3520" s="34">
        <v>50.771558728799995</v>
      </c>
      <c r="BH3520" s="34">
        <v>77.604890453999985</v>
      </c>
      <c r="BI3520" s="34">
        <v>1407.3432812711999</v>
      </c>
      <c r="BJ3520" s="34">
        <v>2151.1398095459999</v>
      </c>
      <c r="BK3520" s="34">
        <v>0</v>
      </c>
      <c r="BL3520" s="34">
        <v>9.139809545999924</v>
      </c>
      <c r="BM3520" s="34">
        <v>9.139809545999924</v>
      </c>
      <c r="BN3520" s="39">
        <v>1407.3432812711999</v>
      </c>
      <c r="BO3520" s="39">
        <v>2142</v>
      </c>
      <c r="BP3520" s="39">
        <v>734.65671872880012</v>
      </c>
    </row>
    <row r="3521" spans="1:68" s="25" customFormat="1" ht="14.25" x14ac:dyDescent="0.2">
      <c r="A3521" s="14">
        <v>2581</v>
      </c>
      <c r="B3521" s="40"/>
      <c r="C3521" s="15" t="s">
        <v>150</v>
      </c>
      <c r="D3521" s="16">
        <v>35583</v>
      </c>
      <c r="E3521" s="15" t="s">
        <v>26554</v>
      </c>
      <c r="F3521" s="15" t="s">
        <v>26555</v>
      </c>
      <c r="G3521" s="17" t="s">
        <v>26556</v>
      </c>
      <c r="H3521" s="17" t="s">
        <v>26557</v>
      </c>
      <c r="I3521" s="17" t="s">
        <v>86</v>
      </c>
      <c r="J3521" s="15" t="s">
        <v>26558</v>
      </c>
      <c r="K3521" s="15" t="s">
        <v>88</v>
      </c>
      <c r="L3521" s="18" t="s">
        <v>26559</v>
      </c>
      <c r="M3521" s="15" t="s">
        <v>26367</v>
      </c>
      <c r="N3521" s="15" t="s">
        <v>26368</v>
      </c>
      <c r="O3521" s="16">
        <v>510</v>
      </c>
      <c r="P3521" s="15" t="s">
        <v>118</v>
      </c>
      <c r="Q3521" s="15">
        <v>49200</v>
      </c>
      <c r="R3521" s="15">
        <v>176700</v>
      </c>
      <c r="S3521" s="15">
        <v>225900</v>
      </c>
      <c r="T3521" s="15">
        <v>0.47</v>
      </c>
      <c r="U3521" s="15" t="s">
        <v>18717</v>
      </c>
      <c r="V3521" s="15" t="s">
        <v>76</v>
      </c>
      <c r="W3521" s="16">
        <v>1</v>
      </c>
      <c r="X3521" s="16">
        <v>1</v>
      </c>
      <c r="Y3521" s="15">
        <v>23481</v>
      </c>
      <c r="Z3521" s="15">
        <v>0.53900000000000003</v>
      </c>
      <c r="AA3521" s="15" t="s">
        <v>26398</v>
      </c>
      <c r="AB3521" s="15" t="s">
        <v>26399</v>
      </c>
      <c r="AC3521" s="15">
        <v>173500</v>
      </c>
      <c r="AD3521" s="26">
        <v>37005</v>
      </c>
      <c r="AE3521" s="15" t="s">
        <v>211</v>
      </c>
      <c r="AF3521" s="15" t="s">
        <v>25817</v>
      </c>
      <c r="AG3521" s="16">
        <v>1</v>
      </c>
      <c r="AH3521" s="15" t="s">
        <v>26560</v>
      </c>
      <c r="AI3521" s="15" t="s">
        <v>78</v>
      </c>
      <c r="AJ3521" s="15">
        <v>23480.7324219</v>
      </c>
      <c r="AK3521" s="15">
        <v>672.55146229800005</v>
      </c>
      <c r="AL3521" s="15">
        <v>3104978.1557499999</v>
      </c>
      <c r="AM3521" s="15">
        <v>1409711.02884</v>
      </c>
      <c r="AN3521" s="19">
        <v>49200</v>
      </c>
      <c r="AO3521" s="19">
        <v>173500</v>
      </c>
      <c r="AP3521" s="19">
        <v>0</v>
      </c>
      <c r="AQ3521" s="19">
        <v>0</v>
      </c>
      <c r="AR3521" s="34">
        <v>222700</v>
      </c>
      <c r="AS3521" s="34">
        <v>45000</v>
      </c>
      <c r="AT3521" s="34">
        <v>3000</v>
      </c>
      <c r="AU3521" s="34">
        <v>62195</v>
      </c>
      <c r="AV3521" s="34">
        <v>0</v>
      </c>
      <c r="AW3521" s="35">
        <v>110195</v>
      </c>
      <c r="AX3521" s="34">
        <v>112505</v>
      </c>
      <c r="AY3521" s="36">
        <v>1.3258000000000001</v>
      </c>
      <c r="AZ3521" s="36">
        <v>2.0265</v>
      </c>
      <c r="BA3521" s="22"/>
      <c r="BB3521" s="19">
        <v>2227</v>
      </c>
      <c r="BC3521" s="34">
        <v>1491.5912900000001</v>
      </c>
      <c r="BD3521" s="34">
        <v>2279.9138250000001</v>
      </c>
      <c r="BE3521" s="38">
        <v>3.4819999999999997E-2</v>
      </c>
      <c r="BF3521" s="38">
        <v>3.4819999999999997E-2</v>
      </c>
      <c r="BG3521" s="34">
        <v>51.937208717799997</v>
      </c>
      <c r="BH3521" s="34">
        <v>79.386599386499995</v>
      </c>
      <c r="BI3521" s="34">
        <v>1439.6540812822</v>
      </c>
      <c r="BJ3521" s="34">
        <v>2200.5272256134999</v>
      </c>
      <c r="BK3521" s="34">
        <v>0</v>
      </c>
      <c r="BL3521" s="34">
        <v>0</v>
      </c>
      <c r="BM3521" s="34">
        <v>0</v>
      </c>
      <c r="BN3521" s="39">
        <v>1439.6540812822</v>
      </c>
      <c r="BO3521" s="39">
        <v>2200.5272256134999</v>
      </c>
      <c r="BP3521" s="39">
        <v>760.87314433129995</v>
      </c>
    </row>
    <row r="3522" spans="1:68" s="25" customFormat="1" ht="14.25" x14ac:dyDescent="0.2">
      <c r="A3522" s="14">
        <v>2582</v>
      </c>
      <c r="B3522" s="40"/>
      <c r="C3522" s="15" t="s">
        <v>176</v>
      </c>
      <c r="D3522" s="16">
        <v>34575</v>
      </c>
      <c r="E3522" s="15" t="s">
        <v>26561</v>
      </c>
      <c r="F3522" s="15" t="s">
        <v>26562</v>
      </c>
      <c r="G3522" s="17" t="s">
        <v>26563</v>
      </c>
      <c r="H3522" s="17" t="s">
        <v>26564</v>
      </c>
      <c r="I3522" s="17" t="s">
        <v>86</v>
      </c>
      <c r="J3522" s="15" t="s">
        <v>26565</v>
      </c>
      <c r="K3522" s="15" t="s">
        <v>86</v>
      </c>
      <c r="L3522" s="18" t="s">
        <v>26566</v>
      </c>
      <c r="M3522" s="15" t="s">
        <v>26367</v>
      </c>
      <c r="N3522" s="15" t="s">
        <v>26368</v>
      </c>
      <c r="O3522" s="16">
        <v>510</v>
      </c>
      <c r="P3522" s="15" t="s">
        <v>118</v>
      </c>
      <c r="Q3522" s="15">
        <v>62400</v>
      </c>
      <c r="R3522" s="15">
        <v>162400</v>
      </c>
      <c r="S3522" s="15">
        <v>224800</v>
      </c>
      <c r="T3522" s="15">
        <v>0.68</v>
      </c>
      <c r="U3522" s="15" t="s">
        <v>18717</v>
      </c>
      <c r="V3522" s="15" t="s">
        <v>76</v>
      </c>
      <c r="W3522" s="16">
        <v>1</v>
      </c>
      <c r="X3522" s="16">
        <v>1</v>
      </c>
      <c r="Y3522" s="15">
        <v>34457</v>
      </c>
      <c r="Z3522" s="15">
        <v>0.79100000000000004</v>
      </c>
      <c r="AA3522" s="15" t="s">
        <v>26398</v>
      </c>
      <c r="AB3522" s="15" t="s">
        <v>26399</v>
      </c>
      <c r="AC3522" s="15">
        <v>160000</v>
      </c>
      <c r="AD3522" s="26">
        <v>36692</v>
      </c>
      <c r="AE3522" s="15" t="s">
        <v>222</v>
      </c>
      <c r="AF3522" s="15" t="s">
        <v>26567</v>
      </c>
      <c r="AG3522" s="16">
        <v>1</v>
      </c>
      <c r="AH3522" s="15" t="s">
        <v>26568</v>
      </c>
      <c r="AI3522" s="15" t="s">
        <v>78</v>
      </c>
      <c r="AJ3522" s="15">
        <v>34457.3837891</v>
      </c>
      <c r="AK3522" s="15">
        <v>734.91838716500001</v>
      </c>
      <c r="AL3522" s="15">
        <v>3105126.5430000001</v>
      </c>
      <c r="AM3522" s="15">
        <v>1409744.1584000001</v>
      </c>
      <c r="AN3522" s="19">
        <v>62400</v>
      </c>
      <c r="AO3522" s="19">
        <v>167400</v>
      </c>
      <c r="AP3522" s="19">
        <v>0</v>
      </c>
      <c r="AQ3522" s="19">
        <v>0</v>
      </c>
      <c r="AR3522" s="34">
        <v>229800</v>
      </c>
      <c r="AS3522" s="34">
        <v>45000</v>
      </c>
      <c r="AT3522" s="34">
        <v>3000</v>
      </c>
      <c r="AU3522" s="34">
        <v>64680</v>
      </c>
      <c r="AV3522" s="34">
        <v>0</v>
      </c>
      <c r="AW3522" s="35">
        <v>112680</v>
      </c>
      <c r="AX3522" s="34">
        <v>117120</v>
      </c>
      <c r="AY3522" s="36">
        <v>1.3258000000000001</v>
      </c>
      <c r="AZ3522" s="36">
        <v>2.0265</v>
      </c>
      <c r="BA3522" s="22"/>
      <c r="BB3522" s="19">
        <v>2298</v>
      </c>
      <c r="BC3522" s="34">
        <v>1552.7769600000001</v>
      </c>
      <c r="BD3522" s="34">
        <v>2373.4367999999999</v>
      </c>
      <c r="BE3522" s="38">
        <v>3.4819999999999997E-2</v>
      </c>
      <c r="BF3522" s="38">
        <v>3.4819999999999997E-2</v>
      </c>
      <c r="BG3522" s="34">
        <v>54.067693747200003</v>
      </c>
      <c r="BH3522" s="34">
        <v>82.643069375999985</v>
      </c>
      <c r="BI3522" s="34">
        <v>1498.7092662528</v>
      </c>
      <c r="BJ3522" s="34">
        <v>2290.7937306240001</v>
      </c>
      <c r="BK3522" s="34">
        <v>0</v>
      </c>
      <c r="BL3522" s="34">
        <v>0</v>
      </c>
      <c r="BM3522" s="34">
        <v>0</v>
      </c>
      <c r="BN3522" s="39">
        <v>1498.7092662528</v>
      </c>
      <c r="BO3522" s="39">
        <v>2290.7937306240001</v>
      </c>
      <c r="BP3522" s="39">
        <v>792.08446437120006</v>
      </c>
    </row>
    <row r="3523" spans="1:68" s="25" customFormat="1" ht="14.25" x14ac:dyDescent="0.2">
      <c r="A3523" s="14">
        <v>2583</v>
      </c>
      <c r="B3523" s="40"/>
      <c r="C3523" s="15"/>
      <c r="D3523" s="16">
        <v>18138</v>
      </c>
      <c r="E3523" s="15" t="s">
        <v>26569</v>
      </c>
      <c r="F3523" s="15" t="s">
        <v>26570</v>
      </c>
      <c r="G3523" s="17" t="s">
        <v>26571</v>
      </c>
      <c r="H3523" s="17" t="s">
        <v>26572</v>
      </c>
      <c r="I3523" s="17" t="s">
        <v>86</v>
      </c>
      <c r="J3523" s="15" t="s">
        <v>26573</v>
      </c>
      <c r="K3523" s="15" t="s">
        <v>2535</v>
      </c>
      <c r="L3523" s="18" t="s">
        <v>26574</v>
      </c>
      <c r="M3523" s="15" t="s">
        <v>26367</v>
      </c>
      <c r="N3523" s="15" t="s">
        <v>26368</v>
      </c>
      <c r="O3523" s="16">
        <v>510</v>
      </c>
      <c r="P3523" s="15" t="s">
        <v>118</v>
      </c>
      <c r="Q3523" s="15">
        <v>44300</v>
      </c>
      <c r="R3523" s="15">
        <v>168000</v>
      </c>
      <c r="S3523" s="15">
        <v>212300</v>
      </c>
      <c r="T3523" s="15">
        <v>0.39</v>
      </c>
      <c r="U3523" s="15" t="s">
        <v>18717</v>
      </c>
      <c r="V3523" s="15" t="s">
        <v>76</v>
      </c>
      <c r="W3523" s="16">
        <v>1</v>
      </c>
      <c r="X3523" s="16">
        <v>1</v>
      </c>
      <c r="Y3523" s="15">
        <v>16659</v>
      </c>
      <c r="Z3523" s="15">
        <v>0.38200000000000001</v>
      </c>
      <c r="AA3523" s="15" t="s">
        <v>26398</v>
      </c>
      <c r="AB3523" s="15" t="s">
        <v>26399</v>
      </c>
      <c r="AC3523" s="15">
        <v>167500</v>
      </c>
      <c r="AD3523" s="26">
        <v>37435</v>
      </c>
      <c r="AE3523" s="15" t="s">
        <v>183</v>
      </c>
      <c r="AF3523" s="15" t="s">
        <v>26575</v>
      </c>
      <c r="AG3523" s="16">
        <v>1</v>
      </c>
      <c r="AH3523" s="15" t="s">
        <v>26576</v>
      </c>
      <c r="AI3523" s="15" t="s">
        <v>78</v>
      </c>
      <c r="AJ3523" s="15">
        <v>16658.5720215</v>
      </c>
      <c r="AK3523" s="15">
        <v>567.99716263300002</v>
      </c>
      <c r="AL3523" s="15">
        <v>3105135.1201399998</v>
      </c>
      <c r="AM3523" s="15">
        <v>1409619.08975</v>
      </c>
      <c r="AN3523" s="19">
        <v>44300</v>
      </c>
      <c r="AO3523" s="19">
        <v>157200</v>
      </c>
      <c r="AP3523" s="19">
        <v>0</v>
      </c>
      <c r="AQ3523" s="19">
        <v>0</v>
      </c>
      <c r="AR3523" s="34">
        <v>201500</v>
      </c>
      <c r="AS3523" s="34">
        <v>45000</v>
      </c>
      <c r="AT3523" s="34">
        <v>3000</v>
      </c>
      <c r="AU3523" s="34">
        <v>54775</v>
      </c>
      <c r="AV3523" s="34">
        <v>0</v>
      </c>
      <c r="AW3523" s="35">
        <v>102775</v>
      </c>
      <c r="AX3523" s="34">
        <v>98725</v>
      </c>
      <c r="AY3523" s="36">
        <v>1.3258000000000001</v>
      </c>
      <c r="AZ3523" s="36">
        <v>2.0265</v>
      </c>
      <c r="BA3523" s="22"/>
      <c r="BB3523" s="19">
        <v>2015</v>
      </c>
      <c r="BC3523" s="34">
        <v>1308.8960500000001</v>
      </c>
      <c r="BD3523" s="34">
        <v>2000.6621250000001</v>
      </c>
      <c r="BE3523" s="38">
        <v>3.4819999999999997E-2</v>
      </c>
      <c r="BF3523" s="38">
        <v>3.4819999999999997E-2</v>
      </c>
      <c r="BG3523" s="34">
        <v>45.575760460999994</v>
      </c>
      <c r="BH3523" s="34">
        <v>69.663055192499996</v>
      </c>
      <c r="BI3523" s="34">
        <v>1263.320289539</v>
      </c>
      <c r="BJ3523" s="34">
        <v>1930.9990698075001</v>
      </c>
      <c r="BK3523" s="34">
        <v>0</v>
      </c>
      <c r="BL3523" s="34">
        <v>0</v>
      </c>
      <c r="BM3523" s="34">
        <v>0</v>
      </c>
      <c r="BN3523" s="39">
        <v>1263.320289539</v>
      </c>
      <c r="BO3523" s="39">
        <v>1930.9990698075001</v>
      </c>
      <c r="BP3523" s="39">
        <v>667.67878026850008</v>
      </c>
    </row>
    <row r="3524" spans="1:68" s="25" customFormat="1" ht="14.25" x14ac:dyDescent="0.2">
      <c r="A3524" s="14">
        <v>2584</v>
      </c>
      <c r="B3524" s="40"/>
      <c r="C3524" s="15" t="s">
        <v>176</v>
      </c>
      <c r="D3524" s="16">
        <v>22028</v>
      </c>
      <c r="E3524" s="15" t="s">
        <v>26577</v>
      </c>
      <c r="F3524" s="15" t="s">
        <v>26578</v>
      </c>
      <c r="G3524" s="17" t="s">
        <v>26579</v>
      </c>
      <c r="H3524" s="17" t="s">
        <v>26580</v>
      </c>
      <c r="I3524" s="17" t="s">
        <v>86</v>
      </c>
      <c r="J3524" s="15" t="s">
        <v>26581</v>
      </c>
      <c r="K3524" s="15" t="s">
        <v>3464</v>
      </c>
      <c r="L3524" s="18" t="s">
        <v>26582</v>
      </c>
      <c r="M3524" s="15" t="s">
        <v>26367</v>
      </c>
      <c r="N3524" s="15" t="s">
        <v>26368</v>
      </c>
      <c r="O3524" s="16">
        <v>510</v>
      </c>
      <c r="P3524" s="15" t="s">
        <v>118</v>
      </c>
      <c r="Q3524" s="15">
        <v>64100</v>
      </c>
      <c r="R3524" s="15">
        <v>253200</v>
      </c>
      <c r="S3524" s="15">
        <v>317300</v>
      </c>
      <c r="T3524" s="15">
        <v>0.76</v>
      </c>
      <c r="U3524" s="15" t="s">
        <v>18717</v>
      </c>
      <c r="V3524" s="15" t="s">
        <v>76</v>
      </c>
      <c r="W3524" s="16">
        <v>1</v>
      </c>
      <c r="X3524" s="16">
        <v>1</v>
      </c>
      <c r="Y3524" s="15">
        <v>35721</v>
      </c>
      <c r="Z3524" s="15">
        <v>0.82</v>
      </c>
      <c r="AA3524" s="15" t="s">
        <v>26398</v>
      </c>
      <c r="AB3524" s="15" t="s">
        <v>26399</v>
      </c>
      <c r="AC3524" s="15">
        <v>0</v>
      </c>
      <c r="AD3524" s="26">
        <v>42438</v>
      </c>
      <c r="AE3524" s="15" t="s">
        <v>183</v>
      </c>
      <c r="AF3524" s="15" t="s">
        <v>26583</v>
      </c>
      <c r="AG3524" s="16">
        <v>1</v>
      </c>
      <c r="AH3524" s="15" t="s">
        <v>26584</v>
      </c>
      <c r="AI3524" s="15" t="s">
        <v>78</v>
      </c>
      <c r="AJ3524" s="15">
        <v>35721.2109375</v>
      </c>
      <c r="AK3524" s="15">
        <v>751.65968548199999</v>
      </c>
      <c r="AL3524" s="15">
        <v>3105081.7352</v>
      </c>
      <c r="AM3524" s="15">
        <v>1409506.4566599999</v>
      </c>
      <c r="AN3524" s="19">
        <v>64100</v>
      </c>
      <c r="AO3524" s="19">
        <v>230400</v>
      </c>
      <c r="AP3524" s="19">
        <v>0</v>
      </c>
      <c r="AQ3524" s="19">
        <v>0</v>
      </c>
      <c r="AR3524" s="34">
        <v>294500</v>
      </c>
      <c r="AS3524" s="34">
        <v>45000</v>
      </c>
      <c r="AT3524" s="34">
        <v>3000</v>
      </c>
      <c r="AU3524" s="34">
        <v>87325</v>
      </c>
      <c r="AV3524" s="34">
        <v>0</v>
      </c>
      <c r="AW3524" s="35">
        <v>135325</v>
      </c>
      <c r="AX3524" s="34">
        <v>159175</v>
      </c>
      <c r="AY3524" s="36">
        <v>1.3258000000000001</v>
      </c>
      <c r="AZ3524" s="36">
        <v>2.0265</v>
      </c>
      <c r="BA3524" s="22"/>
      <c r="BB3524" s="19">
        <v>2945</v>
      </c>
      <c r="BC3524" s="34">
        <v>2110.3421499999999</v>
      </c>
      <c r="BD3524" s="34">
        <v>3225.6813750000001</v>
      </c>
      <c r="BE3524" s="38">
        <v>3.4819999999999997E-2</v>
      </c>
      <c r="BF3524" s="38">
        <v>3.4819999999999997E-2</v>
      </c>
      <c r="BG3524" s="34">
        <v>73.482113662999993</v>
      </c>
      <c r="BH3524" s="34">
        <v>112.31822547749999</v>
      </c>
      <c r="BI3524" s="34">
        <v>2036.8600363369999</v>
      </c>
      <c r="BJ3524" s="34">
        <v>3113.3631495225</v>
      </c>
      <c r="BK3524" s="34">
        <v>0</v>
      </c>
      <c r="BL3524" s="34">
        <v>168.36314952249995</v>
      </c>
      <c r="BM3524" s="34">
        <v>168.36314952249995</v>
      </c>
      <c r="BN3524" s="39">
        <v>2036.8600363369999</v>
      </c>
      <c r="BO3524" s="39">
        <v>2945</v>
      </c>
      <c r="BP3524" s="39">
        <v>908.13996366300012</v>
      </c>
    </row>
    <row r="3525" spans="1:68" s="25" customFormat="1" ht="14.25" x14ac:dyDescent="0.2">
      <c r="A3525" s="14">
        <v>2585</v>
      </c>
      <c r="B3525" s="40"/>
      <c r="C3525" s="15"/>
      <c r="D3525" s="16">
        <v>26301</v>
      </c>
      <c r="E3525" s="15" t="s">
        <v>26585</v>
      </c>
      <c r="F3525" s="15" t="s">
        <v>26586</v>
      </c>
      <c r="G3525" s="17" t="s">
        <v>26587</v>
      </c>
      <c r="H3525" s="17" t="s">
        <v>26588</v>
      </c>
      <c r="I3525" s="17" t="s">
        <v>86</v>
      </c>
      <c r="J3525" s="15" t="s">
        <v>26589</v>
      </c>
      <c r="K3525" s="15" t="s">
        <v>12696</v>
      </c>
      <c r="L3525" s="18" t="s">
        <v>26590</v>
      </c>
      <c r="M3525" s="15" t="s">
        <v>26367</v>
      </c>
      <c r="N3525" s="15" t="s">
        <v>26368</v>
      </c>
      <c r="O3525" s="16">
        <v>510</v>
      </c>
      <c r="P3525" s="15" t="s">
        <v>118</v>
      </c>
      <c r="Q3525" s="15">
        <v>62400</v>
      </c>
      <c r="R3525" s="15">
        <v>287500</v>
      </c>
      <c r="S3525" s="15">
        <v>349900</v>
      </c>
      <c r="T3525" s="15">
        <v>0.67</v>
      </c>
      <c r="U3525" s="15" t="s">
        <v>18717</v>
      </c>
      <c r="V3525" s="15" t="s">
        <v>76</v>
      </c>
      <c r="W3525" s="16">
        <v>1</v>
      </c>
      <c r="X3525" s="16">
        <v>1</v>
      </c>
      <c r="Y3525" s="15">
        <v>29465</v>
      </c>
      <c r="Z3525" s="15">
        <v>0.67600000000000005</v>
      </c>
      <c r="AA3525" s="15" t="s">
        <v>26398</v>
      </c>
      <c r="AB3525" s="15" t="s">
        <v>26399</v>
      </c>
      <c r="AC3525" s="15">
        <v>330000</v>
      </c>
      <c r="AD3525" s="26">
        <v>41996</v>
      </c>
      <c r="AE3525" s="15" t="s">
        <v>119</v>
      </c>
      <c r="AF3525" s="15" t="s">
        <v>119</v>
      </c>
      <c r="AG3525" s="16">
        <v>1</v>
      </c>
      <c r="AH3525" s="15" t="s">
        <v>26591</v>
      </c>
      <c r="AI3525" s="15" t="s">
        <v>78</v>
      </c>
      <c r="AJ3525" s="15">
        <v>29465.2766113</v>
      </c>
      <c r="AK3525" s="15">
        <v>692.70822398899998</v>
      </c>
      <c r="AL3525" s="15">
        <v>3105056.9982099999</v>
      </c>
      <c r="AM3525" s="15">
        <v>1409349.8115999999</v>
      </c>
      <c r="AN3525" s="19">
        <v>62400</v>
      </c>
      <c r="AO3525" s="19">
        <v>310700</v>
      </c>
      <c r="AP3525" s="19">
        <v>0</v>
      </c>
      <c r="AQ3525" s="19">
        <v>8000</v>
      </c>
      <c r="AR3525" s="34">
        <v>381100</v>
      </c>
      <c r="AS3525" s="34">
        <v>45000</v>
      </c>
      <c r="AT3525" s="34">
        <v>3000</v>
      </c>
      <c r="AU3525" s="34">
        <v>114835</v>
      </c>
      <c r="AV3525" s="34">
        <v>0</v>
      </c>
      <c r="AW3525" s="35">
        <v>162835</v>
      </c>
      <c r="AX3525" s="34">
        <v>218265</v>
      </c>
      <c r="AY3525" s="36">
        <v>1.3258000000000001</v>
      </c>
      <c r="AZ3525" s="36">
        <v>2.0265</v>
      </c>
      <c r="BA3525" s="22"/>
      <c r="BB3525" s="19">
        <v>3971</v>
      </c>
      <c r="BC3525" s="34">
        <v>2893.7573700000003</v>
      </c>
      <c r="BD3525" s="34">
        <v>4423.1402250000001</v>
      </c>
      <c r="BE3525" s="38">
        <v>3.4819999999999997E-2</v>
      </c>
      <c r="BF3525" s="38">
        <v>3.4819999999999997E-2</v>
      </c>
      <c r="BG3525" s="34">
        <v>97.067483143400011</v>
      </c>
      <c r="BH3525" s="34">
        <v>148.36872423450001</v>
      </c>
      <c r="BI3525" s="34">
        <v>2796.6898868566004</v>
      </c>
      <c r="BJ3525" s="34">
        <v>4274.7715007654997</v>
      </c>
      <c r="BK3525" s="34">
        <v>0</v>
      </c>
      <c r="BL3525" s="34">
        <v>381.6515007654998</v>
      </c>
      <c r="BM3525" s="34">
        <v>381.6515007654998</v>
      </c>
      <c r="BN3525" s="39">
        <v>2796.6898868566004</v>
      </c>
      <c r="BO3525" s="39">
        <v>3893.12</v>
      </c>
      <c r="BP3525" s="39">
        <v>1096.4301131433995</v>
      </c>
    </row>
    <row r="3526" spans="1:68" s="25" customFormat="1" ht="14.25" x14ac:dyDescent="0.2">
      <c r="A3526" s="14">
        <v>2586</v>
      </c>
      <c r="B3526" s="40"/>
      <c r="C3526" s="15"/>
      <c r="D3526" s="16">
        <v>18988</v>
      </c>
      <c r="E3526" s="15" t="s">
        <v>26592</v>
      </c>
      <c r="F3526" s="15" t="s">
        <v>26593</v>
      </c>
      <c r="G3526" s="17" t="s">
        <v>26594</v>
      </c>
      <c r="H3526" s="17" t="s">
        <v>26595</v>
      </c>
      <c r="I3526" s="17" t="s">
        <v>205</v>
      </c>
      <c r="J3526" s="15" t="s">
        <v>26596</v>
      </c>
      <c r="K3526" s="15" t="s">
        <v>3780</v>
      </c>
      <c r="L3526" s="18" t="s">
        <v>26597</v>
      </c>
      <c r="M3526" s="15" t="s">
        <v>26367</v>
      </c>
      <c r="N3526" s="15" t="s">
        <v>26368</v>
      </c>
      <c r="O3526" s="16">
        <v>510</v>
      </c>
      <c r="P3526" s="15" t="s">
        <v>118</v>
      </c>
      <c r="Q3526" s="15">
        <v>65300</v>
      </c>
      <c r="R3526" s="15">
        <v>198200</v>
      </c>
      <c r="S3526" s="15">
        <v>263500</v>
      </c>
      <c r="T3526" s="15">
        <v>0.85</v>
      </c>
      <c r="U3526" s="15" t="s">
        <v>18717</v>
      </c>
      <c r="V3526" s="15" t="s">
        <v>76</v>
      </c>
      <c r="W3526" s="16">
        <v>1</v>
      </c>
      <c r="X3526" s="16">
        <v>1</v>
      </c>
      <c r="Y3526" s="15">
        <v>39389</v>
      </c>
      <c r="Z3526" s="15">
        <v>0.90400000000000003</v>
      </c>
      <c r="AA3526" s="15" t="s">
        <v>26452</v>
      </c>
      <c r="AB3526" s="15" t="s">
        <v>26453</v>
      </c>
      <c r="AC3526" s="15">
        <v>204900</v>
      </c>
      <c r="AD3526" s="26">
        <v>36721</v>
      </c>
      <c r="AE3526" s="15" t="s">
        <v>222</v>
      </c>
      <c r="AF3526" s="15" t="s">
        <v>26598</v>
      </c>
      <c r="AG3526" s="16">
        <v>1</v>
      </c>
      <c r="AH3526" s="15" t="s">
        <v>26599</v>
      </c>
      <c r="AI3526" s="15" t="s">
        <v>78</v>
      </c>
      <c r="AJ3526" s="15">
        <v>39388.996337899996</v>
      </c>
      <c r="AK3526" s="15">
        <v>877.98849540799995</v>
      </c>
      <c r="AL3526" s="15">
        <v>3104905.9397200001</v>
      </c>
      <c r="AM3526" s="15">
        <v>1409423.0296400001</v>
      </c>
      <c r="AN3526" s="19">
        <v>65300</v>
      </c>
      <c r="AO3526" s="19">
        <v>198300</v>
      </c>
      <c r="AP3526" s="19">
        <v>0</v>
      </c>
      <c r="AQ3526" s="19">
        <v>0</v>
      </c>
      <c r="AR3526" s="34">
        <v>263600</v>
      </c>
      <c r="AS3526" s="34">
        <v>45000</v>
      </c>
      <c r="AT3526" s="34">
        <v>3000</v>
      </c>
      <c r="AU3526" s="34">
        <v>76510</v>
      </c>
      <c r="AV3526" s="34">
        <v>0</v>
      </c>
      <c r="AW3526" s="35">
        <v>124510</v>
      </c>
      <c r="AX3526" s="34">
        <v>139090</v>
      </c>
      <c r="AY3526" s="36">
        <v>1.3258000000000001</v>
      </c>
      <c r="AZ3526" s="36">
        <v>2.0265</v>
      </c>
      <c r="BA3526" s="22"/>
      <c r="BB3526" s="19">
        <v>2636</v>
      </c>
      <c r="BC3526" s="34">
        <v>1844.0552200000002</v>
      </c>
      <c r="BD3526" s="34">
        <v>2818.6588500000003</v>
      </c>
      <c r="BE3526" s="38">
        <v>3.4819999999999997E-2</v>
      </c>
      <c r="BF3526" s="38">
        <v>3.4819999999999997E-2</v>
      </c>
      <c r="BG3526" s="34">
        <v>64.210002760400002</v>
      </c>
      <c r="BH3526" s="34">
        <v>98.145701157000005</v>
      </c>
      <c r="BI3526" s="34">
        <v>1779.8452172396003</v>
      </c>
      <c r="BJ3526" s="34">
        <v>2720.5131488430002</v>
      </c>
      <c r="BK3526" s="34">
        <v>0</v>
      </c>
      <c r="BL3526" s="34">
        <v>84.513148843000181</v>
      </c>
      <c r="BM3526" s="34">
        <v>84.513148843000181</v>
      </c>
      <c r="BN3526" s="39">
        <v>1779.8452172396003</v>
      </c>
      <c r="BO3526" s="39">
        <v>2636</v>
      </c>
      <c r="BP3526" s="39">
        <v>856.15478276039971</v>
      </c>
    </row>
    <row r="3527" spans="1:68" s="25" customFormat="1" ht="14.25" x14ac:dyDescent="0.2">
      <c r="A3527" s="14">
        <v>2587</v>
      </c>
      <c r="B3527" s="40"/>
      <c r="C3527" s="15" t="s">
        <v>2153</v>
      </c>
      <c r="D3527" s="16">
        <v>9905</v>
      </c>
      <c r="E3527" s="15" t="s">
        <v>26600</v>
      </c>
      <c r="F3527" s="15" t="s">
        <v>26601</v>
      </c>
      <c r="G3527" s="17" t="s">
        <v>26602</v>
      </c>
      <c r="H3527" s="17" t="s">
        <v>26603</v>
      </c>
      <c r="I3527" s="17" t="s">
        <v>86</v>
      </c>
      <c r="J3527" s="15" t="s">
        <v>26604</v>
      </c>
      <c r="K3527" s="15" t="s">
        <v>8492</v>
      </c>
      <c r="L3527" s="18" t="s">
        <v>26605</v>
      </c>
      <c r="M3527" s="15" t="s">
        <v>26367</v>
      </c>
      <c r="N3527" s="15" t="s">
        <v>26368</v>
      </c>
      <c r="O3527" s="16">
        <v>510</v>
      </c>
      <c r="P3527" s="15" t="s">
        <v>118</v>
      </c>
      <c r="Q3527" s="15">
        <v>64700</v>
      </c>
      <c r="R3527" s="15">
        <v>219900</v>
      </c>
      <c r="S3527" s="15">
        <v>284600</v>
      </c>
      <c r="T3527" s="15">
        <v>0.8</v>
      </c>
      <c r="U3527" s="15" t="s">
        <v>18717</v>
      </c>
      <c r="V3527" s="15" t="s">
        <v>76</v>
      </c>
      <c r="W3527" s="16">
        <v>1</v>
      </c>
      <c r="X3527" s="16">
        <v>1</v>
      </c>
      <c r="Y3527" s="15">
        <v>35239</v>
      </c>
      <c r="Z3527" s="15">
        <v>0.80900000000000005</v>
      </c>
      <c r="AA3527" s="15" t="s">
        <v>26452</v>
      </c>
      <c r="AB3527" s="15" t="s">
        <v>26453</v>
      </c>
      <c r="AC3527" s="15">
        <v>210000</v>
      </c>
      <c r="AD3527" s="26">
        <v>37295</v>
      </c>
      <c r="AE3527" s="15" t="s">
        <v>183</v>
      </c>
      <c r="AF3527" s="15" t="s">
        <v>26606</v>
      </c>
      <c r="AG3527" s="16">
        <v>1</v>
      </c>
      <c r="AH3527" s="15" t="s">
        <v>26607</v>
      </c>
      <c r="AI3527" s="15" t="s">
        <v>78</v>
      </c>
      <c r="AJ3527" s="15">
        <v>35239.036376999997</v>
      </c>
      <c r="AK3527" s="15">
        <v>829.18371780300004</v>
      </c>
      <c r="AL3527" s="15">
        <v>3104782.2538600001</v>
      </c>
      <c r="AM3527" s="15">
        <v>1409413.16411</v>
      </c>
      <c r="AN3527" s="19">
        <v>64700</v>
      </c>
      <c r="AO3527" s="19">
        <v>220900</v>
      </c>
      <c r="AP3527" s="19">
        <v>0</v>
      </c>
      <c r="AQ3527" s="19">
        <v>0</v>
      </c>
      <c r="AR3527" s="34">
        <v>285600</v>
      </c>
      <c r="AS3527" s="34">
        <v>45000</v>
      </c>
      <c r="AT3527" s="34">
        <v>0</v>
      </c>
      <c r="AU3527" s="34">
        <v>84210</v>
      </c>
      <c r="AV3527" s="34">
        <v>24960</v>
      </c>
      <c r="AW3527" s="35">
        <v>154170</v>
      </c>
      <c r="AX3527" s="34">
        <v>131430</v>
      </c>
      <c r="AY3527" s="36">
        <v>1.3258000000000001</v>
      </c>
      <c r="AZ3527" s="36">
        <v>2.0265</v>
      </c>
      <c r="BA3527" s="22"/>
      <c r="BB3527" s="19">
        <v>2856</v>
      </c>
      <c r="BC3527" s="34">
        <v>1742.4989399999999</v>
      </c>
      <c r="BD3527" s="34">
        <v>2663.42895</v>
      </c>
      <c r="BE3527" s="38">
        <v>3.4819999999999997E-2</v>
      </c>
      <c r="BF3527" s="38">
        <v>3.4819999999999997E-2</v>
      </c>
      <c r="BG3527" s="34">
        <v>60.673813090799996</v>
      </c>
      <c r="BH3527" s="34">
        <v>92.740596038999996</v>
      </c>
      <c r="BI3527" s="34">
        <v>1681.8251269092</v>
      </c>
      <c r="BJ3527" s="34">
        <v>2570.6883539609998</v>
      </c>
      <c r="BK3527" s="34">
        <v>0</v>
      </c>
      <c r="BL3527" s="34">
        <v>0</v>
      </c>
      <c r="BM3527" s="34">
        <v>0</v>
      </c>
      <c r="BN3527" s="39">
        <v>1681.8251269092</v>
      </c>
      <c r="BO3527" s="39">
        <v>2570.6883539609998</v>
      </c>
      <c r="BP3527" s="39">
        <v>888.86322705179987</v>
      </c>
    </row>
    <row r="3528" spans="1:68" s="25" customFormat="1" ht="14.25" x14ac:dyDescent="0.2">
      <c r="A3528" s="14">
        <v>2588</v>
      </c>
      <c r="B3528" s="40"/>
      <c r="C3528" s="15"/>
      <c r="D3528" s="16">
        <v>17278</v>
      </c>
      <c r="E3528" s="15" t="s">
        <v>26608</v>
      </c>
      <c r="F3528" s="15" t="s">
        <v>26609</v>
      </c>
      <c r="G3528" s="17" t="s">
        <v>26610</v>
      </c>
      <c r="H3528" s="17" t="s">
        <v>26611</v>
      </c>
      <c r="I3528" s="17" t="s">
        <v>2934</v>
      </c>
      <c r="J3528" s="15" t="s">
        <v>223</v>
      </c>
      <c r="K3528" s="15" t="s">
        <v>88</v>
      </c>
      <c r="L3528" s="18" t="s">
        <v>26612</v>
      </c>
      <c r="M3528" s="15" t="s">
        <v>26367</v>
      </c>
      <c r="N3528" s="15" t="s">
        <v>26368</v>
      </c>
      <c r="O3528" s="16">
        <v>510</v>
      </c>
      <c r="P3528" s="15" t="s">
        <v>118</v>
      </c>
      <c r="Q3528" s="15">
        <v>68000</v>
      </c>
      <c r="R3528" s="15">
        <v>305400</v>
      </c>
      <c r="S3528" s="15">
        <v>373400</v>
      </c>
      <c r="T3528" s="15">
        <v>0.99</v>
      </c>
      <c r="U3528" s="15" t="s">
        <v>18717</v>
      </c>
      <c r="V3528" s="15" t="s">
        <v>76</v>
      </c>
      <c r="W3528" s="16">
        <v>1</v>
      </c>
      <c r="X3528" s="16">
        <v>1</v>
      </c>
      <c r="Y3528" s="15">
        <v>47751</v>
      </c>
      <c r="Z3528" s="15">
        <v>1.0960000000000001</v>
      </c>
      <c r="AA3528" s="15" t="s">
        <v>26452</v>
      </c>
      <c r="AB3528" s="15" t="s">
        <v>26453</v>
      </c>
      <c r="AC3528" s="15">
        <v>0</v>
      </c>
      <c r="AD3528" s="26">
        <v>37655</v>
      </c>
      <c r="AE3528" s="15" t="s">
        <v>137</v>
      </c>
      <c r="AF3528" s="15" t="s">
        <v>26613</v>
      </c>
      <c r="AG3528" s="16">
        <v>1</v>
      </c>
      <c r="AH3528" s="15" t="s">
        <v>26614</v>
      </c>
      <c r="AI3528" s="15" t="s">
        <v>78</v>
      </c>
      <c r="AJ3528" s="15">
        <v>47751.442626999997</v>
      </c>
      <c r="AK3528" s="15">
        <v>924.41742246499996</v>
      </c>
      <c r="AL3528" s="15">
        <v>3104622.2318299999</v>
      </c>
      <c r="AM3528" s="15">
        <v>1409394.26119</v>
      </c>
      <c r="AN3528" s="19">
        <v>68000</v>
      </c>
      <c r="AO3528" s="19">
        <v>287900</v>
      </c>
      <c r="AP3528" s="19">
        <v>0</v>
      </c>
      <c r="AQ3528" s="19">
        <v>0</v>
      </c>
      <c r="AR3528" s="34">
        <v>355900</v>
      </c>
      <c r="AS3528" s="34">
        <v>45000</v>
      </c>
      <c r="AT3528" s="34">
        <v>3000</v>
      </c>
      <c r="AU3528" s="34">
        <v>108815</v>
      </c>
      <c r="AV3528" s="34">
        <v>0</v>
      </c>
      <c r="AW3528" s="35">
        <v>156815</v>
      </c>
      <c r="AX3528" s="34">
        <v>199085</v>
      </c>
      <c r="AY3528" s="36">
        <v>1.3258000000000001</v>
      </c>
      <c r="AZ3528" s="36">
        <v>2.0265</v>
      </c>
      <c r="BA3528" s="22"/>
      <c r="BB3528" s="19">
        <v>3559</v>
      </c>
      <c r="BC3528" s="34">
        <v>2639.46893</v>
      </c>
      <c r="BD3528" s="34">
        <v>4034.4575249999998</v>
      </c>
      <c r="BE3528" s="38">
        <v>3.4819999999999997E-2</v>
      </c>
      <c r="BF3528" s="38">
        <v>3.4819999999999997E-2</v>
      </c>
      <c r="BG3528" s="34">
        <v>91.906308142599997</v>
      </c>
      <c r="BH3528" s="34">
        <v>140.47981102049999</v>
      </c>
      <c r="BI3528" s="34">
        <v>2547.5626218573998</v>
      </c>
      <c r="BJ3528" s="34">
        <v>3893.9777139794996</v>
      </c>
      <c r="BK3528" s="34">
        <v>0</v>
      </c>
      <c r="BL3528" s="34">
        <v>334.97771397949964</v>
      </c>
      <c r="BM3528" s="34">
        <v>334.97771397949964</v>
      </c>
      <c r="BN3528" s="39">
        <v>2547.5626218573998</v>
      </c>
      <c r="BO3528" s="39">
        <v>3559</v>
      </c>
      <c r="BP3528" s="39">
        <v>1011.4373781426002</v>
      </c>
    </row>
    <row r="3529" spans="1:68" s="25" customFormat="1" ht="14.25" x14ac:dyDescent="0.2">
      <c r="A3529" s="14">
        <v>2589</v>
      </c>
      <c r="B3529" s="40"/>
      <c r="C3529" s="15"/>
      <c r="D3529" s="16">
        <v>13465</v>
      </c>
      <c r="E3529" s="15" t="s">
        <v>26615</v>
      </c>
      <c r="F3529" s="15" t="s">
        <v>26616</v>
      </c>
      <c r="G3529" s="17" t="s">
        <v>26610</v>
      </c>
      <c r="H3529" s="17" t="s">
        <v>26611</v>
      </c>
      <c r="I3529" s="17" t="s">
        <v>2934</v>
      </c>
      <c r="J3529" s="15" t="s">
        <v>5719</v>
      </c>
      <c r="K3529" s="15" t="s">
        <v>88</v>
      </c>
      <c r="L3529" s="18" t="s">
        <v>26617</v>
      </c>
      <c r="M3529" s="15" t="s">
        <v>26367</v>
      </c>
      <c r="N3529" s="15" t="s">
        <v>26368</v>
      </c>
      <c r="O3529" s="16">
        <v>510</v>
      </c>
      <c r="P3529" s="15" t="s">
        <v>118</v>
      </c>
      <c r="Q3529" s="15">
        <v>61900</v>
      </c>
      <c r="R3529" s="15">
        <v>245300</v>
      </c>
      <c r="S3529" s="15">
        <v>307200</v>
      </c>
      <c r="T3529" s="15">
        <v>0.66</v>
      </c>
      <c r="U3529" s="15" t="s">
        <v>18717</v>
      </c>
      <c r="V3529" s="15" t="s">
        <v>76</v>
      </c>
      <c r="W3529" s="16">
        <v>1</v>
      </c>
      <c r="X3529" s="16">
        <v>1</v>
      </c>
      <c r="Y3529" s="15">
        <v>38465</v>
      </c>
      <c r="Z3529" s="15">
        <v>0.88300000000000001</v>
      </c>
      <c r="AA3529" s="15" t="s">
        <v>26452</v>
      </c>
      <c r="AB3529" s="15" t="s">
        <v>26453</v>
      </c>
      <c r="AC3529" s="15">
        <v>276900</v>
      </c>
      <c r="AD3529" s="26">
        <v>37055</v>
      </c>
      <c r="AE3529" s="15" t="s">
        <v>211</v>
      </c>
      <c r="AF3529" s="15" t="s">
        <v>26618</v>
      </c>
      <c r="AG3529" s="16">
        <v>1</v>
      </c>
      <c r="AH3529" s="15" t="s">
        <v>26619</v>
      </c>
      <c r="AI3529" s="15" t="s">
        <v>78</v>
      </c>
      <c r="AJ3529" s="15">
        <v>38465.119873000003</v>
      </c>
      <c r="AK3529" s="15">
        <v>872.76454474399998</v>
      </c>
      <c r="AL3529" s="15">
        <v>3104570.3534400002</v>
      </c>
      <c r="AM3529" s="15">
        <v>1409237.4517699999</v>
      </c>
      <c r="AN3529" s="19">
        <v>61900</v>
      </c>
      <c r="AO3529" s="19">
        <v>240800</v>
      </c>
      <c r="AP3529" s="19">
        <v>0</v>
      </c>
      <c r="AQ3529" s="19">
        <v>0</v>
      </c>
      <c r="AR3529" s="34">
        <v>302700</v>
      </c>
      <c r="AS3529" s="34">
        <v>45000</v>
      </c>
      <c r="AT3529" s="34">
        <v>0</v>
      </c>
      <c r="AU3529" s="34">
        <v>90195</v>
      </c>
      <c r="AV3529" s="34">
        <v>24960</v>
      </c>
      <c r="AW3529" s="35">
        <v>160155</v>
      </c>
      <c r="AX3529" s="34">
        <v>142545</v>
      </c>
      <c r="AY3529" s="36">
        <v>1.3258000000000001</v>
      </c>
      <c r="AZ3529" s="36">
        <v>2.0265</v>
      </c>
      <c r="BA3529" s="22"/>
      <c r="BB3529" s="19">
        <v>3027</v>
      </c>
      <c r="BC3529" s="34">
        <v>1889.8616100000002</v>
      </c>
      <c r="BD3529" s="34">
        <v>2888.6744250000002</v>
      </c>
      <c r="BE3529" s="38">
        <v>3.4819999999999997E-2</v>
      </c>
      <c r="BF3529" s="38">
        <v>3.4819999999999997E-2</v>
      </c>
      <c r="BG3529" s="34">
        <v>65.804981260199995</v>
      </c>
      <c r="BH3529" s="34">
        <v>100.58364347849999</v>
      </c>
      <c r="BI3529" s="34">
        <v>1824.0566287398001</v>
      </c>
      <c r="BJ3529" s="34">
        <v>2788.0907815215</v>
      </c>
      <c r="BK3529" s="34">
        <v>0</v>
      </c>
      <c r="BL3529" s="34">
        <v>0</v>
      </c>
      <c r="BM3529" s="34">
        <v>0</v>
      </c>
      <c r="BN3529" s="39">
        <v>1824.0566287398001</v>
      </c>
      <c r="BO3529" s="39">
        <v>2788.0907815215</v>
      </c>
      <c r="BP3529" s="39">
        <v>964.03415278169996</v>
      </c>
    </row>
    <row r="3530" spans="1:68" s="25" customFormat="1" ht="14.25" x14ac:dyDescent="0.2">
      <c r="A3530" s="14">
        <v>2590</v>
      </c>
      <c r="B3530" s="40"/>
      <c r="C3530" s="15"/>
      <c r="D3530" s="16">
        <v>8436</v>
      </c>
      <c r="E3530" s="15" t="s">
        <v>26620</v>
      </c>
      <c r="F3530" s="15" t="s">
        <v>26621</v>
      </c>
      <c r="G3530" s="17" t="s">
        <v>26622</v>
      </c>
      <c r="H3530" s="17" t="s">
        <v>26623</v>
      </c>
      <c r="I3530" s="17" t="s">
        <v>86</v>
      </c>
      <c r="J3530" s="15" t="s">
        <v>1640</v>
      </c>
      <c r="K3530" s="15" t="s">
        <v>86</v>
      </c>
      <c r="L3530" s="18" t="s">
        <v>26624</v>
      </c>
      <c r="M3530" s="15" t="s">
        <v>26367</v>
      </c>
      <c r="N3530" s="15" t="s">
        <v>26368</v>
      </c>
      <c r="O3530" s="16">
        <v>510</v>
      </c>
      <c r="P3530" s="15" t="s">
        <v>118</v>
      </c>
      <c r="Q3530" s="15">
        <v>64400</v>
      </c>
      <c r="R3530" s="15">
        <v>255700</v>
      </c>
      <c r="S3530" s="15">
        <v>320100</v>
      </c>
      <c r="T3530" s="15">
        <v>0.77</v>
      </c>
      <c r="U3530" s="15" t="s">
        <v>18717</v>
      </c>
      <c r="V3530" s="15" t="s">
        <v>76</v>
      </c>
      <c r="W3530" s="16">
        <v>1</v>
      </c>
      <c r="X3530" s="16">
        <v>1</v>
      </c>
      <c r="Y3530" s="15">
        <v>39188</v>
      </c>
      <c r="Z3530" s="15">
        <v>0.9</v>
      </c>
      <c r="AA3530" s="15" t="s">
        <v>26452</v>
      </c>
      <c r="AB3530" s="15" t="s">
        <v>26453</v>
      </c>
      <c r="AC3530" s="15">
        <v>329000</v>
      </c>
      <c r="AD3530" s="26">
        <v>38330</v>
      </c>
      <c r="AE3530" s="15" t="s">
        <v>119</v>
      </c>
      <c r="AF3530" s="15" t="s">
        <v>119</v>
      </c>
      <c r="AG3530" s="16">
        <v>1</v>
      </c>
      <c r="AH3530" s="15" t="s">
        <v>26625</v>
      </c>
      <c r="AI3530" s="15" t="s">
        <v>78</v>
      </c>
      <c r="AJ3530" s="15">
        <v>39188.054443399997</v>
      </c>
      <c r="AK3530" s="15">
        <v>798.30464553700006</v>
      </c>
      <c r="AL3530" s="15">
        <v>3104630.22725</v>
      </c>
      <c r="AM3530" s="15">
        <v>1409061.0685699999</v>
      </c>
      <c r="AN3530" s="19">
        <v>64400</v>
      </c>
      <c r="AO3530" s="19">
        <v>251900</v>
      </c>
      <c r="AP3530" s="19">
        <v>0</v>
      </c>
      <c r="AQ3530" s="19">
        <v>0</v>
      </c>
      <c r="AR3530" s="34">
        <v>316300</v>
      </c>
      <c r="AS3530" s="34">
        <v>45000</v>
      </c>
      <c r="AT3530" s="34">
        <v>0</v>
      </c>
      <c r="AU3530" s="34">
        <v>94955</v>
      </c>
      <c r="AV3530" s="34">
        <v>0</v>
      </c>
      <c r="AW3530" s="35">
        <v>139955</v>
      </c>
      <c r="AX3530" s="34">
        <v>176345</v>
      </c>
      <c r="AY3530" s="36">
        <v>1.3258000000000001</v>
      </c>
      <c r="AZ3530" s="36">
        <v>2.0265</v>
      </c>
      <c r="BA3530" s="22"/>
      <c r="BB3530" s="19">
        <v>0</v>
      </c>
      <c r="BC3530" s="34">
        <v>2337.9820100000002</v>
      </c>
      <c r="BD3530" s="34">
        <v>3573.631425</v>
      </c>
      <c r="BE3530" s="38">
        <v>3.4819999999999997E-2</v>
      </c>
      <c r="BF3530" s="38">
        <v>3.4819999999999997E-2</v>
      </c>
      <c r="BG3530" s="34">
        <v>81.408533588200001</v>
      </c>
      <c r="BH3530" s="34">
        <v>124.43384621849999</v>
      </c>
      <c r="BI3530" s="34">
        <v>2256.5734764118001</v>
      </c>
      <c r="BJ3530" s="34">
        <v>3449.1975787814999</v>
      </c>
      <c r="BK3530" s="34">
        <v>0</v>
      </c>
      <c r="BL3530" s="34">
        <v>286.19757878149994</v>
      </c>
      <c r="BM3530" s="34">
        <v>286.19757878149994</v>
      </c>
      <c r="BN3530" s="39">
        <v>2256.5734764118001</v>
      </c>
      <c r="BO3530" s="39">
        <v>3163</v>
      </c>
      <c r="BP3530" s="39">
        <v>906.42652358819987</v>
      </c>
    </row>
    <row r="3531" spans="1:68" s="25" customFormat="1" ht="14.25" x14ac:dyDescent="0.2">
      <c r="A3531" s="14">
        <v>2591</v>
      </c>
      <c r="B3531" s="40"/>
      <c r="C3531" s="15"/>
      <c r="D3531" s="16">
        <v>8217</v>
      </c>
      <c r="E3531" s="15" t="s">
        <v>26626</v>
      </c>
      <c r="F3531" s="15" t="s">
        <v>26627</v>
      </c>
      <c r="G3531" s="17" t="s">
        <v>26622</v>
      </c>
      <c r="H3531" s="17" t="s">
        <v>26623</v>
      </c>
      <c r="I3531" s="17" t="s">
        <v>86</v>
      </c>
      <c r="J3531" s="15" t="s">
        <v>26628</v>
      </c>
      <c r="K3531" s="15" t="s">
        <v>1635</v>
      </c>
      <c r="L3531" s="18" t="s">
        <v>26629</v>
      </c>
      <c r="M3531" s="15" t="s">
        <v>26367</v>
      </c>
      <c r="N3531" s="15" t="s">
        <v>26368</v>
      </c>
      <c r="O3531" s="16">
        <v>510</v>
      </c>
      <c r="P3531" s="15" t="s">
        <v>118</v>
      </c>
      <c r="Q3531" s="15">
        <v>66300</v>
      </c>
      <c r="R3531" s="15">
        <v>294900</v>
      </c>
      <c r="S3531" s="15">
        <v>361200</v>
      </c>
      <c r="T3531" s="15">
        <v>0.92</v>
      </c>
      <c r="U3531" s="15" t="s">
        <v>18717</v>
      </c>
      <c r="V3531" s="15" t="s">
        <v>76</v>
      </c>
      <c r="W3531" s="16">
        <v>1</v>
      </c>
      <c r="X3531" s="16">
        <v>1</v>
      </c>
      <c r="Y3531" s="15">
        <v>41321</v>
      </c>
      <c r="Z3531" s="15">
        <v>0.94899999999999995</v>
      </c>
      <c r="AA3531" s="15" t="s">
        <v>78</v>
      </c>
      <c r="AB3531" s="15" t="s">
        <v>78</v>
      </c>
      <c r="AC3531" s="15">
        <v>39000</v>
      </c>
      <c r="AD3531" s="26">
        <v>37155</v>
      </c>
      <c r="AE3531" s="15" t="s">
        <v>211</v>
      </c>
      <c r="AF3531" s="15" t="s">
        <v>26630</v>
      </c>
      <c r="AG3531" s="16">
        <v>1</v>
      </c>
      <c r="AH3531" s="15" t="s">
        <v>26631</v>
      </c>
      <c r="AI3531" s="15" t="s">
        <v>78</v>
      </c>
      <c r="AJ3531" s="15">
        <v>41321.1337891</v>
      </c>
      <c r="AK3531" s="15">
        <v>849.22561006399997</v>
      </c>
      <c r="AL3531" s="15">
        <v>3104806.9467199999</v>
      </c>
      <c r="AM3531" s="15">
        <v>1409058.4758899999</v>
      </c>
      <c r="AN3531" s="19">
        <v>66300</v>
      </c>
      <c r="AO3531" s="19">
        <v>256400</v>
      </c>
      <c r="AP3531" s="19">
        <v>0</v>
      </c>
      <c r="AQ3531" s="19">
        <v>31300</v>
      </c>
      <c r="AR3531" s="34">
        <v>354000</v>
      </c>
      <c r="AS3531" s="34">
        <v>45000</v>
      </c>
      <c r="AT3531" s="34">
        <v>3000</v>
      </c>
      <c r="AU3531" s="34">
        <v>97195</v>
      </c>
      <c r="AV3531" s="34">
        <v>0</v>
      </c>
      <c r="AW3531" s="35">
        <v>145195</v>
      </c>
      <c r="AX3531" s="34">
        <v>208805</v>
      </c>
      <c r="AY3531" s="36">
        <v>1.3258000000000001</v>
      </c>
      <c r="AZ3531" s="36">
        <v>2.0265</v>
      </c>
      <c r="BA3531" s="22"/>
      <c r="BB3531" s="19">
        <v>4166</v>
      </c>
      <c r="BC3531" s="34">
        <v>2768.3366900000005</v>
      </c>
      <c r="BD3531" s="34">
        <v>4231.433325</v>
      </c>
      <c r="BE3531" s="38">
        <v>3.4819999999999997E-2</v>
      </c>
      <c r="BF3531" s="38">
        <v>3.4819999999999997E-2</v>
      </c>
      <c r="BG3531" s="34">
        <v>81.9440401178</v>
      </c>
      <c r="BH3531" s="34">
        <v>125.25237388649998</v>
      </c>
      <c r="BI3531" s="34">
        <v>2686.3926498822007</v>
      </c>
      <c r="BJ3531" s="34">
        <v>4106.1809511134998</v>
      </c>
      <c r="BK3531" s="34">
        <v>0</v>
      </c>
      <c r="BL3531" s="34">
        <v>244.88645111349979</v>
      </c>
      <c r="BM3531" s="34">
        <v>244.88645111349979</v>
      </c>
      <c r="BN3531" s="39">
        <v>2686.3926498822007</v>
      </c>
      <c r="BO3531" s="39">
        <v>3861.2945</v>
      </c>
      <c r="BP3531" s="39">
        <v>1174.9018501177993</v>
      </c>
    </row>
    <row r="3532" spans="1:68" s="25" customFormat="1" ht="14.25" x14ac:dyDescent="0.2">
      <c r="A3532" s="14">
        <v>2592</v>
      </c>
      <c r="B3532" s="40"/>
      <c r="C3532" s="15"/>
      <c r="D3532" s="16">
        <v>24673</v>
      </c>
      <c r="E3532" s="15" t="s">
        <v>26632</v>
      </c>
      <c r="F3532" s="15" t="s">
        <v>26633</v>
      </c>
      <c r="G3532" s="17" t="s">
        <v>26634</v>
      </c>
      <c r="H3532" s="17" t="s">
        <v>4824</v>
      </c>
      <c r="I3532" s="17" t="s">
        <v>4825</v>
      </c>
      <c r="J3532" s="15" t="s">
        <v>26635</v>
      </c>
      <c r="K3532" s="15" t="s">
        <v>710</v>
      </c>
      <c r="L3532" s="18" t="s">
        <v>26636</v>
      </c>
      <c r="M3532" s="15" t="s">
        <v>26367</v>
      </c>
      <c r="N3532" s="15" t="s">
        <v>26368</v>
      </c>
      <c r="O3532" s="16">
        <v>510</v>
      </c>
      <c r="P3532" s="15" t="s">
        <v>118</v>
      </c>
      <c r="Q3532" s="15">
        <v>63400</v>
      </c>
      <c r="R3532" s="15">
        <v>235600</v>
      </c>
      <c r="S3532" s="15">
        <v>299000</v>
      </c>
      <c r="T3532" s="15">
        <v>0.74</v>
      </c>
      <c r="U3532" s="15" t="s">
        <v>18717</v>
      </c>
      <c r="V3532" s="15" t="s">
        <v>76</v>
      </c>
      <c r="W3532" s="16">
        <v>1</v>
      </c>
      <c r="X3532" s="16">
        <v>1</v>
      </c>
      <c r="Y3532" s="15">
        <v>32513</v>
      </c>
      <c r="Z3532" s="15">
        <v>0.746</v>
      </c>
      <c r="AA3532" s="15" t="s">
        <v>78</v>
      </c>
      <c r="AB3532" s="15" t="s">
        <v>78</v>
      </c>
      <c r="AC3532" s="15">
        <v>247500</v>
      </c>
      <c r="AD3532" s="26">
        <v>36678</v>
      </c>
      <c r="AE3532" s="15" t="s">
        <v>119</v>
      </c>
      <c r="AF3532" s="15" t="s">
        <v>119</v>
      </c>
      <c r="AG3532" s="16">
        <v>1</v>
      </c>
      <c r="AH3532" s="15" t="s">
        <v>26637</v>
      </c>
      <c r="AI3532" s="15" t="s">
        <v>78</v>
      </c>
      <c r="AJ3532" s="15">
        <v>32512.8972168</v>
      </c>
      <c r="AK3532" s="15">
        <v>735.581446615</v>
      </c>
      <c r="AL3532" s="15">
        <v>3105000.02568</v>
      </c>
      <c r="AM3532" s="15">
        <v>1409150.6910300001</v>
      </c>
      <c r="AN3532" s="19">
        <v>63400</v>
      </c>
      <c r="AO3532" s="19">
        <v>249500</v>
      </c>
      <c r="AP3532" s="19">
        <v>0</v>
      </c>
      <c r="AQ3532" s="19">
        <v>0</v>
      </c>
      <c r="AR3532" s="34">
        <v>312900</v>
      </c>
      <c r="AS3532" s="34">
        <v>0</v>
      </c>
      <c r="AT3532" s="34">
        <v>3000</v>
      </c>
      <c r="AU3532" s="34">
        <v>0</v>
      </c>
      <c r="AV3532" s="34">
        <v>0</v>
      </c>
      <c r="AW3532" s="35">
        <v>3000</v>
      </c>
      <c r="AX3532" s="34">
        <v>309900</v>
      </c>
      <c r="AY3532" s="36">
        <v>1.3258000000000001</v>
      </c>
      <c r="AZ3532" s="36">
        <v>2.0265</v>
      </c>
      <c r="BA3532" s="22"/>
      <c r="BB3532" s="19">
        <v>6258</v>
      </c>
      <c r="BC3532" s="34">
        <v>4108.6541999999999</v>
      </c>
      <c r="BD3532" s="34">
        <v>6280.1234999999997</v>
      </c>
      <c r="BE3532" s="38">
        <v>3.4819999999999997E-2</v>
      </c>
      <c r="BF3532" s="38">
        <v>3.4819999999999997E-2</v>
      </c>
      <c r="BG3532" s="34">
        <v>0</v>
      </c>
      <c r="BH3532" s="34">
        <v>0</v>
      </c>
      <c r="BI3532" s="34">
        <v>4108.6541999999999</v>
      </c>
      <c r="BJ3532" s="34">
        <v>6280.1234999999997</v>
      </c>
      <c r="BK3532" s="34">
        <v>0</v>
      </c>
      <c r="BL3532" s="34">
        <v>82.918499999999767</v>
      </c>
      <c r="BM3532" s="34">
        <v>82.918499999999767</v>
      </c>
      <c r="BN3532" s="39">
        <v>4108.6541999999999</v>
      </c>
      <c r="BO3532" s="39">
        <v>6197.2049999999999</v>
      </c>
      <c r="BP3532" s="39">
        <v>2088.5508</v>
      </c>
    </row>
    <row r="3533" spans="1:68" s="25" customFormat="1" ht="14.25" x14ac:dyDescent="0.2">
      <c r="A3533" s="14">
        <v>2593</v>
      </c>
      <c r="B3533" s="40"/>
      <c r="C3533" s="15"/>
      <c r="D3533" s="16">
        <v>22388</v>
      </c>
      <c r="E3533" s="15" t="s">
        <v>26638</v>
      </c>
      <c r="F3533" s="15" t="s">
        <v>26639</v>
      </c>
      <c r="G3533" s="17" t="s">
        <v>26640</v>
      </c>
      <c r="H3533" s="17" t="s">
        <v>26641</v>
      </c>
      <c r="I3533" s="17" t="s">
        <v>86</v>
      </c>
      <c r="J3533" s="15" t="s">
        <v>26641</v>
      </c>
      <c r="K3533" s="15" t="s">
        <v>3644</v>
      </c>
      <c r="L3533" s="18" t="s">
        <v>26642</v>
      </c>
      <c r="M3533" s="15" t="s">
        <v>26367</v>
      </c>
      <c r="N3533" s="15" t="s">
        <v>26368</v>
      </c>
      <c r="O3533" s="16">
        <v>510</v>
      </c>
      <c r="P3533" s="15" t="s">
        <v>118</v>
      </c>
      <c r="Q3533" s="15">
        <v>65200</v>
      </c>
      <c r="R3533" s="15">
        <v>198100</v>
      </c>
      <c r="S3533" s="15">
        <v>263300</v>
      </c>
      <c r="T3533" s="15">
        <v>0.82</v>
      </c>
      <c r="U3533" s="15" t="s">
        <v>18717</v>
      </c>
      <c r="V3533" s="15" t="s">
        <v>76</v>
      </c>
      <c r="W3533" s="16">
        <v>1</v>
      </c>
      <c r="X3533" s="16">
        <v>1</v>
      </c>
      <c r="Y3533" s="15">
        <v>29387</v>
      </c>
      <c r="Z3533" s="15">
        <v>0.67500000000000004</v>
      </c>
      <c r="AA3533" s="15" t="s">
        <v>78</v>
      </c>
      <c r="AB3533" s="15" t="s">
        <v>78</v>
      </c>
      <c r="AC3533" s="15">
        <v>241000</v>
      </c>
      <c r="AD3533" s="26">
        <v>38384</v>
      </c>
      <c r="AE3533" s="15" t="s">
        <v>119</v>
      </c>
      <c r="AF3533" s="15" t="s">
        <v>119</v>
      </c>
      <c r="AG3533" s="16">
        <v>1</v>
      </c>
      <c r="AH3533" s="15" t="s">
        <v>26643</v>
      </c>
      <c r="AI3533" s="15" t="s">
        <v>78</v>
      </c>
      <c r="AJ3533" s="15">
        <v>29387.1455078</v>
      </c>
      <c r="AK3533" s="15">
        <v>706.63222908099999</v>
      </c>
      <c r="AL3533" s="15">
        <v>3105006.96643</v>
      </c>
      <c r="AM3533" s="15">
        <v>1409016.0099299999</v>
      </c>
      <c r="AN3533" s="19">
        <v>65200</v>
      </c>
      <c r="AO3533" s="19">
        <v>203600</v>
      </c>
      <c r="AP3533" s="19">
        <v>0</v>
      </c>
      <c r="AQ3533" s="19">
        <v>1000</v>
      </c>
      <c r="AR3533" s="34">
        <v>269800</v>
      </c>
      <c r="AS3533" s="34">
        <v>0</v>
      </c>
      <c r="AT3533" s="34">
        <v>0</v>
      </c>
      <c r="AU3533" s="34">
        <v>0</v>
      </c>
      <c r="AV3533" s="34">
        <v>0</v>
      </c>
      <c r="AW3533" s="35">
        <v>0</v>
      </c>
      <c r="AX3533" s="34">
        <v>269800</v>
      </c>
      <c r="AY3533" s="36">
        <v>1.3258000000000001</v>
      </c>
      <c r="AZ3533" s="36">
        <v>2.0265</v>
      </c>
      <c r="BA3533" s="22"/>
      <c r="BB3533" s="19">
        <v>5406</v>
      </c>
      <c r="BC3533" s="34">
        <v>3577.0084000000002</v>
      </c>
      <c r="BD3533" s="34">
        <v>5467.4970000000003</v>
      </c>
      <c r="BE3533" s="38">
        <v>3.4819999999999997E-2</v>
      </c>
      <c r="BF3533" s="38">
        <v>3.4819999999999997E-2</v>
      </c>
      <c r="BG3533" s="34">
        <v>0</v>
      </c>
      <c r="BH3533" s="34">
        <v>0</v>
      </c>
      <c r="BI3533" s="34">
        <v>3577.0084000000002</v>
      </c>
      <c r="BJ3533" s="34">
        <v>5467.4970000000003</v>
      </c>
      <c r="BK3533" s="34">
        <v>0</v>
      </c>
      <c r="BL3533" s="34">
        <v>71.231999999999971</v>
      </c>
      <c r="BM3533" s="34">
        <v>71.231999999999971</v>
      </c>
      <c r="BN3533" s="39">
        <v>3577.0084000000002</v>
      </c>
      <c r="BO3533" s="39">
        <v>5396.2650000000003</v>
      </c>
      <c r="BP3533" s="39">
        <v>1819.2566000000002</v>
      </c>
    </row>
    <row r="3534" spans="1:68" s="25" customFormat="1" ht="14.25" x14ac:dyDescent="0.2">
      <c r="A3534" s="14">
        <v>2594</v>
      </c>
      <c r="B3534" s="40"/>
      <c r="C3534" s="15"/>
      <c r="D3534" s="16">
        <v>10532</v>
      </c>
      <c r="E3534" s="15" t="s">
        <v>26644</v>
      </c>
      <c r="F3534" s="15" t="s">
        <v>26645</v>
      </c>
      <c r="G3534" s="17" t="s">
        <v>26646</v>
      </c>
      <c r="H3534" s="17" t="s">
        <v>26647</v>
      </c>
      <c r="I3534" s="17" t="s">
        <v>86</v>
      </c>
      <c r="J3534" s="15" t="s">
        <v>26648</v>
      </c>
      <c r="K3534" s="15" t="s">
        <v>4834</v>
      </c>
      <c r="L3534" s="18" t="s">
        <v>26649</v>
      </c>
      <c r="M3534" s="15" t="s">
        <v>26187</v>
      </c>
      <c r="N3534" s="15" t="s">
        <v>26188</v>
      </c>
      <c r="O3534" s="16">
        <v>511</v>
      </c>
      <c r="P3534" s="15" t="s">
        <v>569</v>
      </c>
      <c r="Q3534" s="15">
        <v>40600</v>
      </c>
      <c r="R3534" s="15">
        <v>132500</v>
      </c>
      <c r="S3534" s="15">
        <v>173100</v>
      </c>
      <c r="T3534" s="15">
        <v>1.1599999999999999</v>
      </c>
      <c r="U3534" s="15" t="s">
        <v>18717</v>
      </c>
      <c r="V3534" s="15" t="s">
        <v>76</v>
      </c>
      <c r="W3534" s="16">
        <v>1</v>
      </c>
      <c r="X3534" s="16">
        <v>1</v>
      </c>
      <c r="Y3534" s="15">
        <v>51193</v>
      </c>
      <c r="Z3534" s="15">
        <v>1.175</v>
      </c>
      <c r="AA3534" s="15" t="s">
        <v>78</v>
      </c>
      <c r="AB3534" s="15" t="s">
        <v>78</v>
      </c>
      <c r="AC3534" s="15">
        <v>161000</v>
      </c>
      <c r="AD3534" s="26">
        <v>41978</v>
      </c>
      <c r="AE3534" s="15" t="s">
        <v>222</v>
      </c>
      <c r="AF3534" s="15" t="s">
        <v>26650</v>
      </c>
      <c r="AG3534" s="16">
        <v>1</v>
      </c>
      <c r="AH3534" s="15" t="s">
        <v>26651</v>
      </c>
      <c r="AI3534" s="15" t="s">
        <v>78</v>
      </c>
      <c r="AJ3534" s="15">
        <v>51193.4848633</v>
      </c>
      <c r="AK3534" s="15">
        <v>941.68599585100003</v>
      </c>
      <c r="AL3534" s="15">
        <v>3105022.4914099998</v>
      </c>
      <c r="AM3534" s="15">
        <v>1408796.0472200001</v>
      </c>
      <c r="AN3534" s="19">
        <v>40000</v>
      </c>
      <c r="AO3534" s="19">
        <v>128800</v>
      </c>
      <c r="AP3534" s="19">
        <v>600</v>
      </c>
      <c r="AQ3534" s="19">
        <v>8700</v>
      </c>
      <c r="AR3534" s="34">
        <v>178100</v>
      </c>
      <c r="AS3534" s="34">
        <v>45000</v>
      </c>
      <c r="AT3534" s="34">
        <v>3000</v>
      </c>
      <c r="AU3534" s="34">
        <v>43330</v>
      </c>
      <c r="AV3534" s="34">
        <v>0</v>
      </c>
      <c r="AW3534" s="35">
        <v>91330</v>
      </c>
      <c r="AX3534" s="34">
        <v>86770</v>
      </c>
      <c r="AY3534" s="36">
        <v>1.3258000000000001</v>
      </c>
      <c r="AZ3534" s="36">
        <v>2.0265</v>
      </c>
      <c r="BA3534" s="22"/>
      <c r="BB3534" s="19">
        <v>1967</v>
      </c>
      <c r="BC3534" s="34">
        <v>1150.3966600000001</v>
      </c>
      <c r="BD3534" s="34">
        <v>1758.3940500000001</v>
      </c>
      <c r="BE3534" s="38">
        <v>3.4819999999999997E-2</v>
      </c>
      <c r="BF3534" s="38">
        <v>3.4819999999999997E-2</v>
      </c>
      <c r="BG3534" s="34">
        <v>35.763526593200005</v>
      </c>
      <c r="BH3534" s="34">
        <v>54.664946930999996</v>
      </c>
      <c r="BI3534" s="34">
        <v>1114.6331334068002</v>
      </c>
      <c r="BJ3534" s="34">
        <v>1703.7291030690001</v>
      </c>
      <c r="BK3534" s="34">
        <v>0</v>
      </c>
      <c r="BL3534" s="34">
        <v>0</v>
      </c>
      <c r="BM3534" s="34">
        <v>0</v>
      </c>
      <c r="BN3534" s="39">
        <v>1114.6331334068002</v>
      </c>
      <c r="BO3534" s="39">
        <v>1703.7291030690001</v>
      </c>
      <c r="BP3534" s="39">
        <v>589.09596966219988</v>
      </c>
    </row>
    <row r="3535" spans="1:68" s="25" customFormat="1" ht="14.25" x14ac:dyDescent="0.2">
      <c r="A3535" s="14">
        <v>2595</v>
      </c>
      <c r="B3535" s="40"/>
      <c r="C3535" s="15" t="s">
        <v>26652</v>
      </c>
      <c r="D3535" s="16">
        <v>12792</v>
      </c>
      <c r="E3535" s="15" t="s">
        <v>26653</v>
      </c>
      <c r="F3535" s="15" t="s">
        <v>26652</v>
      </c>
      <c r="G3535" s="17" t="s">
        <v>26654</v>
      </c>
      <c r="H3535" s="17" t="s">
        <v>26655</v>
      </c>
      <c r="I3535" s="17" t="s">
        <v>86</v>
      </c>
      <c r="J3535" s="15" t="s">
        <v>26656</v>
      </c>
      <c r="K3535" s="15" t="s">
        <v>24640</v>
      </c>
      <c r="L3535" s="18" t="s">
        <v>26657</v>
      </c>
      <c r="M3535" s="15" t="s">
        <v>26658</v>
      </c>
      <c r="N3535" s="15" t="s">
        <v>26659</v>
      </c>
      <c r="O3535" s="16">
        <v>510</v>
      </c>
      <c r="P3535" s="15" t="s">
        <v>118</v>
      </c>
      <c r="Q3535" s="15">
        <v>43900</v>
      </c>
      <c r="R3535" s="15">
        <v>180300</v>
      </c>
      <c r="S3535" s="15">
        <v>224200</v>
      </c>
      <c r="T3535" s="15">
        <v>0.92</v>
      </c>
      <c r="U3535" s="15" t="s">
        <v>18717</v>
      </c>
      <c r="V3535" s="15" t="s">
        <v>76</v>
      </c>
      <c r="W3535" s="16">
        <v>1</v>
      </c>
      <c r="X3535" s="16">
        <v>1</v>
      </c>
      <c r="Y3535" s="15">
        <v>39985</v>
      </c>
      <c r="Z3535" s="15">
        <v>0.91800000000000004</v>
      </c>
      <c r="AA3535" s="15" t="s">
        <v>78</v>
      </c>
      <c r="AB3535" s="15" t="s">
        <v>26660</v>
      </c>
      <c r="AC3535" s="15">
        <v>235000</v>
      </c>
      <c r="AD3535" s="26">
        <v>38471</v>
      </c>
      <c r="AE3535" s="15" t="s">
        <v>119</v>
      </c>
      <c r="AF3535" s="15" t="s">
        <v>119</v>
      </c>
      <c r="AG3535" s="16">
        <v>1</v>
      </c>
      <c r="AH3535" s="15" t="s">
        <v>26661</v>
      </c>
      <c r="AI3535" s="15" t="s">
        <v>78</v>
      </c>
      <c r="AJ3535" s="15">
        <v>39985.2773438</v>
      </c>
      <c r="AK3535" s="15">
        <v>869.241609778</v>
      </c>
      <c r="AL3535" s="15">
        <v>3104871.6640499998</v>
      </c>
      <c r="AM3535" s="15">
        <v>1408797.1856500001</v>
      </c>
      <c r="AN3535" s="19">
        <v>43900</v>
      </c>
      <c r="AO3535" s="19">
        <v>170800</v>
      </c>
      <c r="AP3535" s="19">
        <v>0</v>
      </c>
      <c r="AQ3535" s="19">
        <v>9300</v>
      </c>
      <c r="AR3535" s="34">
        <v>224000</v>
      </c>
      <c r="AS3535" s="34">
        <v>45000</v>
      </c>
      <c r="AT3535" s="34">
        <v>3000</v>
      </c>
      <c r="AU3535" s="34">
        <v>59395</v>
      </c>
      <c r="AV3535" s="34">
        <v>0</v>
      </c>
      <c r="AW3535" s="35">
        <v>107395</v>
      </c>
      <c r="AX3535" s="34">
        <v>116605</v>
      </c>
      <c r="AY3535" s="36">
        <v>1.3258000000000001</v>
      </c>
      <c r="AZ3535" s="36">
        <v>2.0265</v>
      </c>
      <c r="BA3535" s="22"/>
      <c r="BB3535" s="19">
        <v>2426</v>
      </c>
      <c r="BC3535" s="34">
        <v>1545.9490900000001</v>
      </c>
      <c r="BD3535" s="34">
        <v>2363.000325</v>
      </c>
      <c r="BE3535" s="38">
        <v>3.4819999999999997E-2</v>
      </c>
      <c r="BF3535" s="38">
        <v>3.4819999999999997E-2</v>
      </c>
      <c r="BG3535" s="34">
        <v>49.536662205799992</v>
      </c>
      <c r="BH3535" s="34">
        <v>75.717337426499995</v>
      </c>
      <c r="BI3535" s="34">
        <v>1496.4124277942001</v>
      </c>
      <c r="BJ3535" s="34">
        <v>2287.2829875735001</v>
      </c>
      <c r="BK3535" s="34">
        <v>0</v>
      </c>
      <c r="BL3535" s="34">
        <v>0</v>
      </c>
      <c r="BM3535" s="34">
        <v>0</v>
      </c>
      <c r="BN3535" s="39">
        <v>1496.4124277942001</v>
      </c>
      <c r="BO3535" s="39">
        <v>2287.2829875735001</v>
      </c>
      <c r="BP3535" s="39">
        <v>790.87055977930004</v>
      </c>
    </row>
    <row r="3536" spans="1:68" s="25" customFormat="1" ht="14.25" x14ac:dyDescent="0.2">
      <c r="A3536" s="14">
        <v>2596</v>
      </c>
      <c r="B3536" s="40"/>
      <c r="C3536" s="15"/>
      <c r="D3536" s="16">
        <v>21034</v>
      </c>
      <c r="E3536" s="15" t="s">
        <v>26662</v>
      </c>
      <c r="F3536" s="15" t="s">
        <v>26663</v>
      </c>
      <c r="G3536" s="17" t="s">
        <v>26664</v>
      </c>
      <c r="H3536" s="17" t="s">
        <v>26665</v>
      </c>
      <c r="I3536" s="17" t="s">
        <v>26666</v>
      </c>
      <c r="J3536" s="15" t="s">
        <v>26667</v>
      </c>
      <c r="K3536" s="15" t="s">
        <v>26668</v>
      </c>
      <c r="L3536" s="18" t="s">
        <v>26669</v>
      </c>
      <c r="M3536" s="15" t="s">
        <v>26658</v>
      </c>
      <c r="N3536" s="15" t="s">
        <v>26659</v>
      </c>
      <c r="O3536" s="16">
        <v>599</v>
      </c>
      <c r="P3536" s="15" t="s">
        <v>1064</v>
      </c>
      <c r="Q3536" s="15">
        <v>3700</v>
      </c>
      <c r="R3536" s="15">
        <v>19300</v>
      </c>
      <c r="S3536" s="15">
        <v>23000</v>
      </c>
      <c r="T3536" s="15">
        <v>0.92</v>
      </c>
      <c r="U3536" s="15" t="s">
        <v>18717</v>
      </c>
      <c r="V3536" s="15" t="s">
        <v>76</v>
      </c>
      <c r="W3536" s="16">
        <v>1</v>
      </c>
      <c r="X3536" s="16">
        <v>1</v>
      </c>
      <c r="Y3536" s="15">
        <v>41218</v>
      </c>
      <c r="Z3536" s="15">
        <v>0.94599999999999995</v>
      </c>
      <c r="AA3536" s="15" t="s">
        <v>78</v>
      </c>
      <c r="AB3536" s="15" t="s">
        <v>26660</v>
      </c>
      <c r="AC3536" s="15">
        <v>0</v>
      </c>
      <c r="AD3536" s="26">
        <v>37554</v>
      </c>
      <c r="AE3536" s="15" t="s">
        <v>147</v>
      </c>
      <c r="AF3536" s="15" t="s">
        <v>14821</v>
      </c>
      <c r="AG3536" s="16">
        <v>1</v>
      </c>
      <c r="AH3536" s="15" t="s">
        <v>26670</v>
      </c>
      <c r="AI3536" s="15" t="s">
        <v>78</v>
      </c>
      <c r="AJ3536" s="15">
        <v>41217.805908200004</v>
      </c>
      <c r="AK3536" s="15">
        <v>876.49956449199999</v>
      </c>
      <c r="AL3536" s="15">
        <v>3104737.35562</v>
      </c>
      <c r="AM3536" s="15">
        <v>1408798.14279</v>
      </c>
      <c r="AN3536" s="19">
        <v>0</v>
      </c>
      <c r="AO3536" s="19">
        <v>0</v>
      </c>
      <c r="AP3536" s="19">
        <v>3700</v>
      </c>
      <c r="AQ3536" s="19">
        <v>17000</v>
      </c>
      <c r="AR3536" s="34">
        <v>20700</v>
      </c>
      <c r="AS3536" s="34">
        <v>0</v>
      </c>
      <c r="AT3536" s="34">
        <v>0</v>
      </c>
      <c r="AU3536" s="34">
        <v>0</v>
      </c>
      <c r="AV3536" s="34">
        <v>0</v>
      </c>
      <c r="AW3536" s="35">
        <v>0</v>
      </c>
      <c r="AX3536" s="34">
        <v>20700</v>
      </c>
      <c r="AY3536" s="36">
        <v>1.3258000000000001</v>
      </c>
      <c r="AZ3536" s="36">
        <v>2.0265</v>
      </c>
      <c r="BA3536" s="22"/>
      <c r="BB3536" s="19">
        <v>621</v>
      </c>
      <c r="BC3536" s="34">
        <v>274.44060000000002</v>
      </c>
      <c r="BD3536" s="34">
        <v>419.4855</v>
      </c>
      <c r="BE3536" s="38">
        <v>3.4819999999999997E-2</v>
      </c>
      <c r="BF3536" s="38">
        <v>3.4819999999999997E-2</v>
      </c>
      <c r="BG3536" s="34">
        <v>0</v>
      </c>
      <c r="BH3536" s="34">
        <v>0</v>
      </c>
      <c r="BI3536" s="34">
        <v>274.44060000000002</v>
      </c>
      <c r="BJ3536" s="34">
        <v>419.4855</v>
      </c>
      <c r="BK3536" s="34">
        <v>0</v>
      </c>
      <c r="BL3536" s="34">
        <v>0</v>
      </c>
      <c r="BM3536" s="34">
        <v>0</v>
      </c>
      <c r="BN3536" s="39">
        <v>274.44060000000002</v>
      </c>
      <c r="BO3536" s="39">
        <v>419.4855</v>
      </c>
      <c r="BP3536" s="39">
        <v>145.04489999999998</v>
      </c>
    </row>
    <row r="3537" spans="1:69" s="25" customFormat="1" ht="14.25" x14ac:dyDescent="0.2">
      <c r="A3537" s="14">
        <v>2597</v>
      </c>
      <c r="B3537" s="40"/>
      <c r="C3537" s="15"/>
      <c r="D3537" s="16">
        <v>1789</v>
      </c>
      <c r="E3537" s="15" t="s">
        <v>26671</v>
      </c>
      <c r="F3537" s="15" t="s">
        <v>26672</v>
      </c>
      <c r="G3537" s="17" t="s">
        <v>26673</v>
      </c>
      <c r="H3537" s="17" t="s">
        <v>26674</v>
      </c>
      <c r="I3537" s="17" t="s">
        <v>86</v>
      </c>
      <c r="J3537" s="15" t="s">
        <v>26675</v>
      </c>
      <c r="K3537" s="15" t="s">
        <v>10392</v>
      </c>
      <c r="L3537" s="18" t="s">
        <v>26676</v>
      </c>
      <c r="M3537" s="15" t="s">
        <v>26658</v>
      </c>
      <c r="N3537" s="15" t="s">
        <v>26659</v>
      </c>
      <c r="O3537" s="16">
        <v>510</v>
      </c>
      <c r="P3537" s="15" t="s">
        <v>118</v>
      </c>
      <c r="Q3537" s="15">
        <v>43900</v>
      </c>
      <c r="R3537" s="15">
        <v>169500</v>
      </c>
      <c r="S3537" s="15">
        <v>213400</v>
      </c>
      <c r="T3537" s="15">
        <v>0.92</v>
      </c>
      <c r="U3537" s="15" t="s">
        <v>18717</v>
      </c>
      <c r="V3537" s="15" t="s">
        <v>76</v>
      </c>
      <c r="W3537" s="16">
        <v>1</v>
      </c>
      <c r="X3537" s="16">
        <v>1</v>
      </c>
      <c r="Y3537" s="15">
        <v>40353</v>
      </c>
      <c r="Z3537" s="15">
        <v>0.92600000000000005</v>
      </c>
      <c r="AA3537" s="15" t="s">
        <v>78</v>
      </c>
      <c r="AB3537" s="15" t="s">
        <v>26660</v>
      </c>
      <c r="AC3537" s="15">
        <v>228500</v>
      </c>
      <c r="AD3537" s="26">
        <v>41547</v>
      </c>
      <c r="AE3537" s="15" t="s">
        <v>211</v>
      </c>
      <c r="AF3537" s="15" t="s">
        <v>26677</v>
      </c>
      <c r="AG3537" s="16">
        <v>1</v>
      </c>
      <c r="AH3537" s="15" t="s">
        <v>26678</v>
      </c>
      <c r="AI3537" s="15" t="s">
        <v>78</v>
      </c>
      <c r="AJ3537" s="15">
        <v>40353.073486300003</v>
      </c>
      <c r="AK3537" s="15">
        <v>867.58186878200002</v>
      </c>
      <c r="AL3537" s="15">
        <v>3104601.65429</v>
      </c>
      <c r="AM3537" s="15">
        <v>1408800.5774099999</v>
      </c>
      <c r="AN3537" s="19">
        <v>43900</v>
      </c>
      <c r="AO3537" s="19">
        <v>167700</v>
      </c>
      <c r="AP3537" s="19">
        <v>0</v>
      </c>
      <c r="AQ3537" s="19">
        <v>0</v>
      </c>
      <c r="AR3537" s="34">
        <v>211600</v>
      </c>
      <c r="AS3537" s="34">
        <v>45000</v>
      </c>
      <c r="AT3537" s="34">
        <v>0</v>
      </c>
      <c r="AU3537" s="34">
        <v>58310</v>
      </c>
      <c r="AV3537" s="34">
        <v>0</v>
      </c>
      <c r="AW3537" s="35">
        <v>103310</v>
      </c>
      <c r="AX3537" s="34">
        <v>108290</v>
      </c>
      <c r="AY3537" s="36">
        <v>1.3258000000000001</v>
      </c>
      <c r="AZ3537" s="36">
        <v>2.0265</v>
      </c>
      <c r="BA3537" s="22"/>
      <c r="BB3537" s="19">
        <v>2116</v>
      </c>
      <c r="BC3537" s="34">
        <v>1435.7088200000003</v>
      </c>
      <c r="BD3537" s="34">
        <v>2194.49685</v>
      </c>
      <c r="BE3537" s="38">
        <v>3.4819999999999997E-2</v>
      </c>
      <c r="BF3537" s="38">
        <v>3.4819999999999997E-2</v>
      </c>
      <c r="BG3537" s="34">
        <v>49.991381112400006</v>
      </c>
      <c r="BH3537" s="34">
        <v>76.412380316999986</v>
      </c>
      <c r="BI3537" s="34">
        <v>1385.7174388876003</v>
      </c>
      <c r="BJ3537" s="34">
        <v>2118.084469683</v>
      </c>
      <c r="BK3537" s="34">
        <v>0</v>
      </c>
      <c r="BL3537" s="34">
        <v>2.0844696829999521</v>
      </c>
      <c r="BM3537" s="34">
        <v>2.0844696829999521</v>
      </c>
      <c r="BN3537" s="39">
        <v>1385.7174388876003</v>
      </c>
      <c r="BO3537" s="39">
        <v>2116</v>
      </c>
      <c r="BP3537" s="39">
        <v>730.28256111239966</v>
      </c>
    </row>
    <row r="3538" spans="1:69" s="25" customFormat="1" ht="14.25" x14ac:dyDescent="0.2">
      <c r="A3538" s="14">
        <v>2598</v>
      </c>
      <c r="B3538" s="40"/>
      <c r="C3538" s="15" t="s">
        <v>176</v>
      </c>
      <c r="D3538" s="16">
        <v>24432</v>
      </c>
      <c r="E3538" s="15" t="s">
        <v>26679</v>
      </c>
      <c r="F3538" s="15" t="s">
        <v>26680</v>
      </c>
      <c r="G3538" s="17" t="s">
        <v>26681</v>
      </c>
      <c r="H3538" s="17" t="s">
        <v>26682</v>
      </c>
      <c r="I3538" s="17" t="s">
        <v>86</v>
      </c>
      <c r="J3538" s="15" t="s">
        <v>26683</v>
      </c>
      <c r="K3538" s="15" t="s">
        <v>981</v>
      </c>
      <c r="L3538" s="18" t="s">
        <v>26684</v>
      </c>
      <c r="M3538" s="15" t="s">
        <v>26658</v>
      </c>
      <c r="N3538" s="15" t="s">
        <v>26659</v>
      </c>
      <c r="O3538" s="16">
        <v>510</v>
      </c>
      <c r="P3538" s="15" t="s">
        <v>118</v>
      </c>
      <c r="Q3538" s="15">
        <v>56000</v>
      </c>
      <c r="R3538" s="15">
        <v>190000</v>
      </c>
      <c r="S3538" s="15">
        <v>246000</v>
      </c>
      <c r="T3538" s="15">
        <v>3.76</v>
      </c>
      <c r="U3538" s="15" t="s">
        <v>18717</v>
      </c>
      <c r="V3538" s="15" t="s">
        <v>76</v>
      </c>
      <c r="W3538" s="16">
        <v>1</v>
      </c>
      <c r="X3538" s="16">
        <v>1</v>
      </c>
      <c r="Y3538" s="15">
        <v>143555</v>
      </c>
      <c r="Z3538" s="15">
        <v>3.2959999999999998</v>
      </c>
      <c r="AA3538" s="15" t="s">
        <v>78</v>
      </c>
      <c r="AB3538" s="15" t="s">
        <v>26660</v>
      </c>
      <c r="AC3538" s="15">
        <v>275000</v>
      </c>
      <c r="AD3538" s="26">
        <v>41512</v>
      </c>
      <c r="AE3538" s="15" t="s">
        <v>1480</v>
      </c>
      <c r="AF3538" s="15" t="s">
        <v>26685</v>
      </c>
      <c r="AG3538" s="16">
        <v>1</v>
      </c>
      <c r="AH3538" s="15" t="s">
        <v>26686</v>
      </c>
      <c r="AI3538" s="15" t="s">
        <v>78</v>
      </c>
      <c r="AJ3538" s="15">
        <v>143554.62207000001</v>
      </c>
      <c r="AK3538" s="15">
        <v>2048.6057732300001</v>
      </c>
      <c r="AL3538" s="15">
        <v>3104399.3616599999</v>
      </c>
      <c r="AM3538" s="15">
        <v>1409090.07669</v>
      </c>
      <c r="AN3538" s="19">
        <v>45000</v>
      </c>
      <c r="AO3538" s="19">
        <v>180100</v>
      </c>
      <c r="AP3538" s="19">
        <v>11000</v>
      </c>
      <c r="AQ3538" s="19">
        <v>0</v>
      </c>
      <c r="AR3538" s="34">
        <v>236100</v>
      </c>
      <c r="AS3538" s="34">
        <v>45000</v>
      </c>
      <c r="AT3538" s="34">
        <v>0</v>
      </c>
      <c r="AU3538" s="34">
        <v>63035</v>
      </c>
      <c r="AV3538" s="34">
        <v>0</v>
      </c>
      <c r="AW3538" s="35">
        <v>108035</v>
      </c>
      <c r="AX3538" s="34">
        <v>128065</v>
      </c>
      <c r="AY3538" s="36">
        <v>1.3258000000000001</v>
      </c>
      <c r="AZ3538" s="36">
        <v>2.0265</v>
      </c>
      <c r="BA3538" s="22"/>
      <c r="BB3538" s="19">
        <v>2581</v>
      </c>
      <c r="BC3538" s="34">
        <v>1697.8857700000003</v>
      </c>
      <c r="BD3538" s="34">
        <v>2595.2372250000003</v>
      </c>
      <c r="BE3538" s="38">
        <v>3.4819999999999997E-2</v>
      </c>
      <c r="BF3538" s="38">
        <v>3.4819999999999997E-2</v>
      </c>
      <c r="BG3538" s="34">
        <v>54.042303351400001</v>
      </c>
      <c r="BH3538" s="34">
        <v>82.604259874500002</v>
      </c>
      <c r="BI3538" s="34">
        <v>1643.8434666486003</v>
      </c>
      <c r="BJ3538" s="34">
        <v>2512.6329651255005</v>
      </c>
      <c r="BK3538" s="34">
        <v>0</v>
      </c>
      <c r="BL3538" s="34">
        <v>38.717965125500541</v>
      </c>
      <c r="BM3538" s="34">
        <v>38.717965125500541</v>
      </c>
      <c r="BN3538" s="39">
        <v>1643.8434666486003</v>
      </c>
      <c r="BO3538" s="39">
        <v>2473.915</v>
      </c>
      <c r="BP3538" s="39">
        <v>830.07153335139969</v>
      </c>
    </row>
    <row r="3539" spans="1:69" s="25" customFormat="1" ht="14.25" x14ac:dyDescent="0.2">
      <c r="A3539" s="14">
        <v>2599</v>
      </c>
      <c r="B3539" s="40"/>
      <c r="C3539" s="15"/>
      <c r="D3539" s="16">
        <v>29417</v>
      </c>
      <c r="E3539" s="15" t="s">
        <v>26687</v>
      </c>
      <c r="F3539" s="15" t="s">
        <v>26688</v>
      </c>
      <c r="G3539" s="17" t="s">
        <v>26689</v>
      </c>
      <c r="H3539" s="17" t="s">
        <v>26690</v>
      </c>
      <c r="I3539" s="17" t="s">
        <v>86</v>
      </c>
      <c r="J3539" s="15" t="s">
        <v>26691</v>
      </c>
      <c r="K3539" s="15" t="s">
        <v>11375</v>
      </c>
      <c r="L3539" s="18" t="s">
        <v>26692</v>
      </c>
      <c r="M3539" s="15" t="s">
        <v>19055</v>
      </c>
      <c r="N3539" s="15" t="s">
        <v>19056</v>
      </c>
      <c r="O3539" s="16">
        <v>660</v>
      </c>
      <c r="P3539" s="15" t="s">
        <v>18923</v>
      </c>
      <c r="Q3539" s="15">
        <v>100900</v>
      </c>
      <c r="R3539" s="15">
        <v>0</v>
      </c>
      <c r="S3539" s="15">
        <v>100900</v>
      </c>
      <c r="T3539" s="15">
        <v>1.34</v>
      </c>
      <c r="U3539" s="15" t="s">
        <v>18717</v>
      </c>
      <c r="V3539" s="15" t="s">
        <v>76</v>
      </c>
      <c r="W3539" s="16">
        <v>0</v>
      </c>
      <c r="X3539" s="16">
        <v>1</v>
      </c>
      <c r="Y3539" s="15">
        <v>67875</v>
      </c>
      <c r="Z3539" s="15">
        <v>1.5580000000000001</v>
      </c>
      <c r="AA3539" s="15" t="s">
        <v>78</v>
      </c>
      <c r="AB3539" s="15" t="s">
        <v>78</v>
      </c>
      <c r="AC3539" s="15">
        <v>0</v>
      </c>
      <c r="AD3539" s="26">
        <v>41498</v>
      </c>
      <c r="AE3539" s="15" t="s">
        <v>222</v>
      </c>
      <c r="AF3539" s="15" t="s">
        <v>26693</v>
      </c>
      <c r="AG3539" s="16">
        <v>1</v>
      </c>
      <c r="AH3539" s="15" t="s">
        <v>26694</v>
      </c>
      <c r="AI3539" s="15" t="s">
        <v>78</v>
      </c>
      <c r="AJ3539" s="15">
        <v>67875.180175799993</v>
      </c>
      <c r="AK3539" s="15">
        <v>1682.63840796</v>
      </c>
      <c r="AL3539" s="15">
        <v>3104305.8247500001</v>
      </c>
      <c r="AM3539" s="15">
        <v>1408934.8590500001</v>
      </c>
      <c r="AN3539" s="19">
        <v>0</v>
      </c>
      <c r="AO3539" s="19">
        <v>0</v>
      </c>
      <c r="AP3539" s="19">
        <v>41400</v>
      </c>
      <c r="AQ3539" s="19">
        <v>0</v>
      </c>
      <c r="AR3539" s="34">
        <v>41400</v>
      </c>
      <c r="AS3539" s="34">
        <v>0</v>
      </c>
      <c r="AT3539" s="34">
        <v>0</v>
      </c>
      <c r="AU3539" s="34">
        <v>0</v>
      </c>
      <c r="AV3539" s="34">
        <v>41400</v>
      </c>
      <c r="AW3539" s="35">
        <v>41400</v>
      </c>
      <c r="AX3539" s="34">
        <v>0</v>
      </c>
      <c r="AY3539" s="36">
        <v>1.3258000000000001</v>
      </c>
      <c r="AZ3539" s="36">
        <v>2.0265</v>
      </c>
      <c r="BA3539" s="22"/>
      <c r="BB3539" s="19">
        <v>1242</v>
      </c>
      <c r="BC3539" s="34">
        <v>0</v>
      </c>
      <c r="BD3539" s="34">
        <v>0</v>
      </c>
      <c r="BE3539" s="38">
        <v>3.4819999999999997E-2</v>
      </c>
      <c r="BF3539" s="38">
        <v>3.4819999999999997E-2</v>
      </c>
      <c r="BG3539" s="34">
        <v>0</v>
      </c>
      <c r="BH3539" s="34">
        <v>0</v>
      </c>
      <c r="BI3539" s="34">
        <v>0</v>
      </c>
      <c r="BJ3539" s="34">
        <v>0</v>
      </c>
      <c r="BK3539" s="34">
        <v>0</v>
      </c>
      <c r="BL3539" s="34">
        <v>0</v>
      </c>
      <c r="BM3539" s="34">
        <v>0</v>
      </c>
      <c r="BN3539" s="39">
        <v>0</v>
      </c>
      <c r="BO3539" s="39">
        <v>0</v>
      </c>
      <c r="BP3539" s="39">
        <v>0</v>
      </c>
      <c r="BQ3539" s="25" t="s">
        <v>292</v>
      </c>
    </row>
    <row r="3540" spans="1:69" s="25" customFormat="1" ht="14.25" x14ac:dyDescent="0.2">
      <c r="A3540" s="14">
        <v>2600</v>
      </c>
      <c r="B3540" s="40"/>
      <c r="C3540" s="15"/>
      <c r="D3540" s="16">
        <v>8465</v>
      </c>
      <c r="E3540" s="15" t="s">
        <v>26695</v>
      </c>
      <c r="F3540" s="15" t="s">
        <v>26696</v>
      </c>
      <c r="G3540" s="17" t="s">
        <v>26697</v>
      </c>
      <c r="H3540" s="17" t="s">
        <v>26698</v>
      </c>
      <c r="I3540" s="17" t="s">
        <v>86</v>
      </c>
      <c r="J3540" s="15" t="s">
        <v>26698</v>
      </c>
      <c r="K3540" s="15" t="s">
        <v>9180</v>
      </c>
      <c r="L3540" s="18"/>
      <c r="M3540" s="15"/>
      <c r="N3540" s="15"/>
      <c r="O3540" s="16"/>
      <c r="P3540" s="15"/>
      <c r="Q3540" s="15"/>
      <c r="R3540" s="15"/>
      <c r="S3540" s="15"/>
      <c r="T3540" s="15"/>
      <c r="U3540" s="15"/>
      <c r="V3540" s="15"/>
      <c r="W3540" s="16"/>
      <c r="X3540" s="16"/>
      <c r="Y3540" s="15"/>
      <c r="Z3540" s="15"/>
      <c r="AA3540" s="15"/>
      <c r="AB3540" s="15"/>
      <c r="AC3540" s="15"/>
      <c r="AD3540" s="15"/>
      <c r="AE3540" s="15"/>
      <c r="AF3540" s="15"/>
      <c r="AG3540" s="16"/>
      <c r="AH3540" s="15"/>
      <c r="AI3540" s="15"/>
      <c r="AJ3540" s="15"/>
      <c r="AK3540" s="15"/>
      <c r="AL3540" s="15"/>
      <c r="AM3540" s="15"/>
      <c r="AN3540" s="19">
        <v>0</v>
      </c>
      <c r="AO3540" s="19">
        <v>0</v>
      </c>
      <c r="AP3540" s="19">
        <v>7200</v>
      </c>
      <c r="AQ3540" s="19">
        <v>0</v>
      </c>
      <c r="AR3540" s="34">
        <v>7200</v>
      </c>
      <c r="AS3540" s="34">
        <v>0</v>
      </c>
      <c r="AT3540" s="34">
        <v>0</v>
      </c>
      <c r="AU3540" s="34">
        <v>0</v>
      </c>
      <c r="AV3540" s="34">
        <v>7200</v>
      </c>
      <c r="AW3540" s="35">
        <v>7200</v>
      </c>
      <c r="AX3540" s="34">
        <v>0</v>
      </c>
      <c r="AY3540" s="36">
        <v>1.3258000000000001</v>
      </c>
      <c r="AZ3540" s="36">
        <v>2.0265</v>
      </c>
      <c r="BA3540" s="22"/>
      <c r="BB3540" s="19">
        <v>216</v>
      </c>
      <c r="BC3540" s="34">
        <v>0</v>
      </c>
      <c r="BD3540" s="34">
        <v>0</v>
      </c>
      <c r="BE3540" s="38">
        <v>3.4819999999999997E-2</v>
      </c>
      <c r="BF3540" s="38">
        <v>3.4819999999999997E-2</v>
      </c>
      <c r="BG3540" s="34">
        <v>0</v>
      </c>
      <c r="BH3540" s="34">
        <v>0</v>
      </c>
      <c r="BI3540" s="34">
        <v>0</v>
      </c>
      <c r="BJ3540" s="34">
        <v>0</v>
      </c>
      <c r="BK3540" s="34">
        <v>0</v>
      </c>
      <c r="BL3540" s="34">
        <v>0</v>
      </c>
      <c r="BM3540" s="34">
        <v>0</v>
      </c>
      <c r="BN3540" s="39">
        <v>0</v>
      </c>
      <c r="BO3540" s="39">
        <v>0</v>
      </c>
      <c r="BP3540" s="39">
        <v>0</v>
      </c>
      <c r="BQ3540" s="25" t="s">
        <v>292</v>
      </c>
    </row>
    <row r="3541" spans="1:69" s="25" customFormat="1" ht="14.25" x14ac:dyDescent="0.2">
      <c r="A3541" s="14">
        <v>2601</v>
      </c>
      <c r="B3541" s="41"/>
      <c r="C3541" s="15"/>
      <c r="D3541" s="16">
        <v>19022</v>
      </c>
      <c r="E3541" s="15" t="s">
        <v>26699</v>
      </c>
      <c r="F3541" s="15" t="s">
        <v>26700</v>
      </c>
      <c r="G3541" s="17" t="s">
        <v>26701</v>
      </c>
      <c r="H3541" s="17" t="s">
        <v>26702</v>
      </c>
      <c r="I3541" s="17" t="s">
        <v>86</v>
      </c>
      <c r="J3541" s="15" t="s">
        <v>26703</v>
      </c>
      <c r="K3541" s="15" t="s">
        <v>19137</v>
      </c>
      <c r="L3541" s="42" t="s">
        <v>26704</v>
      </c>
      <c r="M3541" s="42" t="s">
        <v>19055</v>
      </c>
      <c r="N3541" s="42" t="s">
        <v>19056</v>
      </c>
      <c r="O3541" s="43">
        <v>660</v>
      </c>
      <c r="P3541" s="42" t="s">
        <v>18923</v>
      </c>
      <c r="Q3541" s="42">
        <v>1600</v>
      </c>
      <c r="R3541" s="42">
        <v>0</v>
      </c>
      <c r="S3541" s="42">
        <v>1600</v>
      </c>
      <c r="T3541" s="42">
        <v>0.41</v>
      </c>
      <c r="U3541" s="42" t="s">
        <v>18717</v>
      </c>
      <c r="V3541" s="42" t="s">
        <v>76</v>
      </c>
      <c r="W3541" s="43">
        <v>0</v>
      </c>
      <c r="X3541" s="43">
        <v>0</v>
      </c>
      <c r="Y3541" s="42">
        <v>16130</v>
      </c>
      <c r="Z3541" s="42">
        <v>0.37</v>
      </c>
      <c r="AA3541" s="42" t="s">
        <v>78</v>
      </c>
      <c r="AB3541" s="42" t="s">
        <v>78</v>
      </c>
      <c r="AC3541" s="42">
        <v>0</v>
      </c>
      <c r="AD3541" s="42"/>
      <c r="AE3541" s="42" t="s">
        <v>222</v>
      </c>
      <c r="AF3541" s="42" t="s">
        <v>24678</v>
      </c>
      <c r="AG3541" s="43">
        <v>1</v>
      </c>
      <c r="AH3541" s="42" t="s">
        <v>26705</v>
      </c>
      <c r="AI3541" s="42" t="s">
        <v>78</v>
      </c>
      <c r="AJ3541" s="42">
        <v>16129.7626953</v>
      </c>
      <c r="AK3541" s="42">
        <v>996.01763709500005</v>
      </c>
      <c r="AL3541" s="42">
        <v>3104226.0238399999</v>
      </c>
      <c r="AM3541" s="42">
        <v>1408817.3337000001</v>
      </c>
      <c r="AN3541" s="19">
        <v>0</v>
      </c>
      <c r="AO3541" s="19">
        <v>0</v>
      </c>
      <c r="AP3541" s="19">
        <v>1600</v>
      </c>
      <c r="AQ3541" s="19">
        <v>0</v>
      </c>
      <c r="AR3541" s="34">
        <v>1600</v>
      </c>
      <c r="AS3541" s="34">
        <v>0</v>
      </c>
      <c r="AT3541" s="34">
        <v>0</v>
      </c>
      <c r="AU3541" s="34">
        <v>0</v>
      </c>
      <c r="AV3541" s="34">
        <v>1600</v>
      </c>
      <c r="AW3541" s="35">
        <v>1600</v>
      </c>
      <c r="AX3541" s="34">
        <v>0</v>
      </c>
      <c r="AY3541" s="36">
        <v>1.3258000000000001</v>
      </c>
      <c r="AZ3541" s="36">
        <v>2.0265</v>
      </c>
      <c r="BA3541" s="22"/>
      <c r="BB3541" s="19">
        <v>48</v>
      </c>
      <c r="BC3541" s="34">
        <v>0</v>
      </c>
      <c r="BD3541" s="34">
        <v>0</v>
      </c>
      <c r="BE3541" s="38">
        <v>3.4819999999999997E-2</v>
      </c>
      <c r="BF3541" s="38">
        <v>3.4819999999999997E-2</v>
      </c>
      <c r="BG3541" s="34">
        <v>0</v>
      </c>
      <c r="BH3541" s="34">
        <v>0</v>
      </c>
      <c r="BI3541" s="34">
        <v>0</v>
      </c>
      <c r="BJ3541" s="34">
        <v>0</v>
      </c>
      <c r="BK3541" s="34">
        <v>0</v>
      </c>
      <c r="BL3541" s="34">
        <v>0</v>
      </c>
      <c r="BM3541" s="34">
        <v>0</v>
      </c>
      <c r="BN3541" s="39">
        <v>0</v>
      </c>
      <c r="BO3541" s="39">
        <v>0</v>
      </c>
      <c r="BP3541" s="39">
        <v>0</v>
      </c>
      <c r="BQ3541" s="25" t="s">
        <v>292</v>
      </c>
    </row>
    <row r="3542" spans="1:69" s="25" customFormat="1" ht="14.25" x14ac:dyDescent="0.2">
      <c r="A3542" s="14">
        <v>2602</v>
      </c>
      <c r="B3542" s="40"/>
      <c r="C3542" s="15"/>
      <c r="D3542" s="16">
        <v>9407</v>
      </c>
      <c r="E3542" s="15" t="s">
        <v>26706</v>
      </c>
      <c r="F3542" s="15" t="s">
        <v>26707</v>
      </c>
      <c r="G3542" s="17" t="s">
        <v>26708</v>
      </c>
      <c r="H3542" s="17" t="s">
        <v>26709</v>
      </c>
      <c r="I3542" s="17" t="s">
        <v>86</v>
      </c>
      <c r="J3542" s="15" t="s">
        <v>26710</v>
      </c>
      <c r="K3542" s="15" t="s">
        <v>3872</v>
      </c>
      <c r="L3542" s="18" t="s">
        <v>26711</v>
      </c>
      <c r="M3542" s="15" t="s">
        <v>26199</v>
      </c>
      <c r="N3542" s="15" t="s">
        <v>26200</v>
      </c>
      <c r="O3542" s="16">
        <v>500</v>
      </c>
      <c r="P3542" s="15" t="s">
        <v>1055</v>
      </c>
      <c r="Q3542" s="15">
        <v>2000</v>
      </c>
      <c r="R3542" s="15">
        <v>0</v>
      </c>
      <c r="S3542" s="15">
        <v>2000</v>
      </c>
      <c r="T3542" s="15">
        <v>0.36</v>
      </c>
      <c r="U3542" s="15" t="s">
        <v>18717</v>
      </c>
      <c r="V3542" s="15" t="s">
        <v>76</v>
      </c>
      <c r="W3542" s="16">
        <v>0</v>
      </c>
      <c r="X3542" s="16">
        <v>1</v>
      </c>
      <c r="Y3542" s="15">
        <v>15437</v>
      </c>
      <c r="Z3542" s="15">
        <v>0.35399999999999998</v>
      </c>
      <c r="AA3542" s="15" t="s">
        <v>26201</v>
      </c>
      <c r="AB3542" s="15" t="s">
        <v>26190</v>
      </c>
      <c r="AC3542" s="15">
        <v>340000</v>
      </c>
      <c r="AD3542" s="26">
        <v>40197</v>
      </c>
      <c r="AE3542" s="15" t="s">
        <v>78</v>
      </c>
      <c r="AF3542" s="15" t="s">
        <v>78</v>
      </c>
      <c r="AG3542" s="16">
        <v>1</v>
      </c>
      <c r="AH3542" s="15" t="s">
        <v>26712</v>
      </c>
      <c r="AI3542" s="15" t="s">
        <v>78</v>
      </c>
      <c r="AJ3542" s="15">
        <v>15436.6169434</v>
      </c>
      <c r="AK3542" s="15">
        <v>562.27850787499995</v>
      </c>
      <c r="AL3542" s="15">
        <v>3104035.53663</v>
      </c>
      <c r="AM3542" s="15">
        <v>1410886.77468</v>
      </c>
      <c r="AN3542" s="19">
        <v>0</v>
      </c>
      <c r="AO3542" s="19">
        <v>0</v>
      </c>
      <c r="AP3542" s="19">
        <v>1800</v>
      </c>
      <c r="AQ3542" s="19">
        <v>0</v>
      </c>
      <c r="AR3542" s="34">
        <v>1800</v>
      </c>
      <c r="AS3542" s="34">
        <v>0</v>
      </c>
      <c r="AT3542" s="34">
        <v>0</v>
      </c>
      <c r="AU3542" s="34">
        <v>0</v>
      </c>
      <c r="AV3542" s="34">
        <v>0</v>
      </c>
      <c r="AW3542" s="35">
        <v>0</v>
      </c>
      <c r="AX3542" s="34">
        <v>1800</v>
      </c>
      <c r="AY3542" s="36">
        <v>1.3258000000000001</v>
      </c>
      <c r="AZ3542" s="36">
        <v>2.0265</v>
      </c>
      <c r="BA3542" s="22"/>
      <c r="BB3542" s="19">
        <v>54</v>
      </c>
      <c r="BC3542" s="34">
        <v>23.864400000000003</v>
      </c>
      <c r="BD3542" s="34">
        <v>36.476999999999997</v>
      </c>
      <c r="BE3542" s="38">
        <v>3.4819999999999997E-2</v>
      </c>
      <c r="BF3542" s="38">
        <v>3.4819999999999997E-2</v>
      </c>
      <c r="BG3542" s="34">
        <v>0</v>
      </c>
      <c r="BH3542" s="34">
        <v>0</v>
      </c>
      <c r="BI3542" s="34">
        <v>23.864400000000003</v>
      </c>
      <c r="BJ3542" s="34">
        <v>36.476999999999997</v>
      </c>
      <c r="BK3542" s="34">
        <v>0</v>
      </c>
      <c r="BL3542" s="34">
        <v>0</v>
      </c>
      <c r="BM3542" s="34">
        <v>0</v>
      </c>
      <c r="BN3542" s="39">
        <v>23.864400000000003</v>
      </c>
      <c r="BO3542" s="39">
        <v>36.476999999999997</v>
      </c>
      <c r="BP3542" s="39">
        <v>12.612599999999993</v>
      </c>
    </row>
    <row r="3543" spans="1:69" s="25" customFormat="1" ht="14.25" x14ac:dyDescent="0.2">
      <c r="A3543" s="14">
        <v>2603</v>
      </c>
      <c r="B3543" s="40"/>
      <c r="C3543" s="15"/>
      <c r="D3543" s="16">
        <v>15263</v>
      </c>
      <c r="E3543" s="15" t="s">
        <v>26713</v>
      </c>
      <c r="F3543" s="15" t="s">
        <v>26714</v>
      </c>
      <c r="G3543" s="17" t="s">
        <v>26715</v>
      </c>
      <c r="H3543" s="17" t="s">
        <v>26716</v>
      </c>
      <c r="I3543" s="17" t="s">
        <v>86</v>
      </c>
      <c r="J3543" s="15" t="s">
        <v>26717</v>
      </c>
      <c r="K3543" s="15" t="s">
        <v>490</v>
      </c>
      <c r="L3543" s="18" t="s">
        <v>26718</v>
      </c>
      <c r="M3543" s="15" t="s">
        <v>26199</v>
      </c>
      <c r="N3543" s="15" t="s">
        <v>26200</v>
      </c>
      <c r="O3543" s="16">
        <v>500</v>
      </c>
      <c r="P3543" s="15" t="s">
        <v>1055</v>
      </c>
      <c r="Q3543" s="15">
        <v>2000</v>
      </c>
      <c r="R3543" s="15">
        <v>0</v>
      </c>
      <c r="S3543" s="15">
        <v>2000</v>
      </c>
      <c r="T3543" s="15">
        <v>0.37</v>
      </c>
      <c r="U3543" s="15" t="s">
        <v>18717</v>
      </c>
      <c r="V3543" s="15" t="s">
        <v>76</v>
      </c>
      <c r="W3543" s="16">
        <v>0</v>
      </c>
      <c r="X3543" s="16">
        <v>1</v>
      </c>
      <c r="Y3543" s="15">
        <v>15952</v>
      </c>
      <c r="Z3543" s="15">
        <v>0.36599999999999999</v>
      </c>
      <c r="AA3543" s="15" t="s">
        <v>26201</v>
      </c>
      <c r="AB3543" s="15" t="s">
        <v>26190</v>
      </c>
      <c r="AC3543" s="15">
        <v>340000</v>
      </c>
      <c r="AD3543" s="26">
        <v>40197</v>
      </c>
      <c r="AE3543" s="15" t="s">
        <v>78</v>
      </c>
      <c r="AF3543" s="15" t="s">
        <v>78</v>
      </c>
      <c r="AG3543" s="16">
        <v>1</v>
      </c>
      <c r="AH3543" s="15" t="s">
        <v>26719</v>
      </c>
      <c r="AI3543" s="15" t="s">
        <v>78</v>
      </c>
      <c r="AJ3543" s="15">
        <v>15952.032959</v>
      </c>
      <c r="AK3543" s="15">
        <v>574.64580950300001</v>
      </c>
      <c r="AL3543" s="15">
        <v>3104032.6086599999</v>
      </c>
      <c r="AM3543" s="15">
        <v>1410811.8806400001</v>
      </c>
      <c r="AN3543" s="19">
        <v>0</v>
      </c>
      <c r="AO3543" s="19">
        <v>0</v>
      </c>
      <c r="AP3543" s="19">
        <v>1800</v>
      </c>
      <c r="AQ3543" s="19">
        <v>0</v>
      </c>
      <c r="AR3543" s="34">
        <v>1800</v>
      </c>
      <c r="AS3543" s="34">
        <v>0</v>
      </c>
      <c r="AT3543" s="34">
        <v>0</v>
      </c>
      <c r="AU3543" s="34">
        <v>0</v>
      </c>
      <c r="AV3543" s="34">
        <v>0</v>
      </c>
      <c r="AW3543" s="35">
        <v>0</v>
      </c>
      <c r="AX3543" s="34">
        <v>1800</v>
      </c>
      <c r="AY3543" s="36">
        <v>1.3258000000000001</v>
      </c>
      <c r="AZ3543" s="36">
        <v>2.0265</v>
      </c>
      <c r="BA3543" s="22"/>
      <c r="BB3543" s="19">
        <v>54</v>
      </c>
      <c r="BC3543" s="34">
        <v>23.864400000000003</v>
      </c>
      <c r="BD3543" s="34">
        <v>36.476999999999997</v>
      </c>
      <c r="BE3543" s="38">
        <v>3.4819999999999997E-2</v>
      </c>
      <c r="BF3543" s="38">
        <v>3.4819999999999997E-2</v>
      </c>
      <c r="BG3543" s="34">
        <v>0</v>
      </c>
      <c r="BH3543" s="34">
        <v>0</v>
      </c>
      <c r="BI3543" s="34">
        <v>23.864400000000003</v>
      </c>
      <c r="BJ3543" s="34">
        <v>36.476999999999997</v>
      </c>
      <c r="BK3543" s="34">
        <v>0</v>
      </c>
      <c r="BL3543" s="34">
        <v>0</v>
      </c>
      <c r="BM3543" s="34">
        <v>0</v>
      </c>
      <c r="BN3543" s="39">
        <v>23.864400000000003</v>
      </c>
      <c r="BO3543" s="39">
        <v>36.476999999999997</v>
      </c>
      <c r="BP3543" s="39">
        <v>12.612599999999993</v>
      </c>
    </row>
    <row r="3544" spans="1:69" s="25" customFormat="1" ht="14.25" x14ac:dyDescent="0.2">
      <c r="A3544" s="14">
        <v>2604</v>
      </c>
      <c r="B3544" s="40"/>
      <c r="C3544" s="15" t="s">
        <v>26720</v>
      </c>
      <c r="D3544" s="16">
        <v>24672</v>
      </c>
      <c r="E3544" s="15" t="s">
        <v>26721</v>
      </c>
      <c r="F3544" s="15" t="s">
        <v>26720</v>
      </c>
      <c r="G3544" s="17" t="s">
        <v>26722</v>
      </c>
      <c r="H3544" s="17" t="s">
        <v>26723</v>
      </c>
      <c r="I3544" s="17" t="s">
        <v>86</v>
      </c>
      <c r="J3544" s="15" t="s">
        <v>26724</v>
      </c>
      <c r="K3544" s="15" t="s">
        <v>2519</v>
      </c>
      <c r="L3544" s="18" t="s">
        <v>26725</v>
      </c>
      <c r="M3544" s="15" t="s">
        <v>26199</v>
      </c>
      <c r="N3544" s="15" t="s">
        <v>26200</v>
      </c>
      <c r="O3544" s="16">
        <v>500</v>
      </c>
      <c r="P3544" s="15" t="s">
        <v>1055</v>
      </c>
      <c r="Q3544" s="15">
        <v>47500</v>
      </c>
      <c r="R3544" s="15">
        <v>0</v>
      </c>
      <c r="S3544" s="15">
        <v>47500</v>
      </c>
      <c r="T3544" s="15">
        <v>0.37</v>
      </c>
      <c r="U3544" s="15" t="s">
        <v>18717</v>
      </c>
      <c r="V3544" s="15" t="s">
        <v>76</v>
      </c>
      <c r="W3544" s="16">
        <v>0</v>
      </c>
      <c r="X3544" s="16">
        <v>1</v>
      </c>
      <c r="Y3544" s="15">
        <v>16153</v>
      </c>
      <c r="Z3544" s="15">
        <v>0.371</v>
      </c>
      <c r="AA3544" s="15" t="s">
        <v>26201</v>
      </c>
      <c r="AB3544" s="15" t="s">
        <v>26190</v>
      </c>
      <c r="AC3544" s="15">
        <v>55000</v>
      </c>
      <c r="AD3544" s="26">
        <v>42279</v>
      </c>
      <c r="AE3544" s="15" t="s">
        <v>78</v>
      </c>
      <c r="AF3544" s="15" t="s">
        <v>78</v>
      </c>
      <c r="AG3544" s="16">
        <v>1</v>
      </c>
      <c r="AH3544" s="15" t="s">
        <v>26726</v>
      </c>
      <c r="AI3544" s="15" t="s">
        <v>78</v>
      </c>
      <c r="AJ3544" s="15">
        <v>16152.762207</v>
      </c>
      <c r="AK3544" s="15">
        <v>580.401203818</v>
      </c>
      <c r="AL3544" s="15">
        <v>3104031.4740399998</v>
      </c>
      <c r="AM3544" s="15">
        <v>1410736.9643399999</v>
      </c>
      <c r="AN3544" s="19">
        <v>0</v>
      </c>
      <c r="AO3544" s="19">
        <v>0</v>
      </c>
      <c r="AP3544" s="19">
        <v>1800</v>
      </c>
      <c r="AQ3544" s="19">
        <v>0</v>
      </c>
      <c r="AR3544" s="34">
        <v>1800</v>
      </c>
      <c r="AS3544" s="34">
        <v>0</v>
      </c>
      <c r="AT3544" s="34">
        <v>0</v>
      </c>
      <c r="AU3544" s="34">
        <v>0</v>
      </c>
      <c r="AV3544" s="34">
        <v>0</v>
      </c>
      <c r="AW3544" s="35">
        <v>0</v>
      </c>
      <c r="AX3544" s="34">
        <v>1800</v>
      </c>
      <c r="AY3544" s="36">
        <v>1.3258000000000001</v>
      </c>
      <c r="AZ3544" s="36">
        <v>2.0265</v>
      </c>
      <c r="BA3544" s="22"/>
      <c r="BB3544" s="19">
        <v>54</v>
      </c>
      <c r="BC3544" s="34">
        <v>23.864400000000003</v>
      </c>
      <c r="BD3544" s="34">
        <v>36.476999999999997</v>
      </c>
      <c r="BE3544" s="38">
        <v>3.4819999999999997E-2</v>
      </c>
      <c r="BF3544" s="38">
        <v>3.4819999999999997E-2</v>
      </c>
      <c r="BG3544" s="34">
        <v>0</v>
      </c>
      <c r="BH3544" s="34">
        <v>0</v>
      </c>
      <c r="BI3544" s="34">
        <v>23.864400000000003</v>
      </c>
      <c r="BJ3544" s="34">
        <v>36.476999999999997</v>
      </c>
      <c r="BK3544" s="34">
        <v>0</v>
      </c>
      <c r="BL3544" s="34">
        <v>0</v>
      </c>
      <c r="BM3544" s="34">
        <v>0</v>
      </c>
      <c r="BN3544" s="39">
        <v>23.864400000000003</v>
      </c>
      <c r="BO3544" s="39">
        <v>36.476999999999997</v>
      </c>
      <c r="BP3544" s="39">
        <v>12.612599999999993</v>
      </c>
    </row>
    <row r="3545" spans="1:69" s="25" customFormat="1" ht="14.25" x14ac:dyDescent="0.2">
      <c r="A3545" s="14">
        <v>2605</v>
      </c>
      <c r="B3545" s="40"/>
      <c r="C3545" s="15" t="s">
        <v>26727</v>
      </c>
      <c r="D3545" s="16">
        <v>35019</v>
      </c>
      <c r="E3545" s="15" t="s">
        <v>26728</v>
      </c>
      <c r="F3545" s="15" t="s">
        <v>26727</v>
      </c>
      <c r="G3545" s="17" t="s">
        <v>26729</v>
      </c>
      <c r="H3545" s="17" t="s">
        <v>26730</v>
      </c>
      <c r="I3545" s="17" t="s">
        <v>86</v>
      </c>
      <c r="J3545" s="15" t="s">
        <v>26731</v>
      </c>
      <c r="K3545" s="15" t="s">
        <v>819</v>
      </c>
      <c r="L3545" s="18" t="s">
        <v>26732</v>
      </c>
      <c r="M3545" s="15" t="s">
        <v>26199</v>
      </c>
      <c r="N3545" s="15" t="s">
        <v>26200</v>
      </c>
      <c r="O3545" s="16">
        <v>500</v>
      </c>
      <c r="P3545" s="15" t="s">
        <v>1055</v>
      </c>
      <c r="Q3545" s="15">
        <v>2000</v>
      </c>
      <c r="R3545" s="15">
        <v>0</v>
      </c>
      <c r="S3545" s="15">
        <v>2000</v>
      </c>
      <c r="T3545" s="15">
        <v>0.37</v>
      </c>
      <c r="U3545" s="15" t="s">
        <v>18717</v>
      </c>
      <c r="V3545" s="15" t="s">
        <v>76</v>
      </c>
      <c r="W3545" s="16">
        <v>0</v>
      </c>
      <c r="X3545" s="16">
        <v>1</v>
      </c>
      <c r="Y3545" s="15">
        <v>16152</v>
      </c>
      <c r="Z3545" s="15">
        <v>0.371</v>
      </c>
      <c r="AA3545" s="15" t="s">
        <v>26201</v>
      </c>
      <c r="AB3545" s="15" t="s">
        <v>26190</v>
      </c>
      <c r="AC3545" s="15">
        <v>340000</v>
      </c>
      <c r="AD3545" s="26">
        <v>40197</v>
      </c>
      <c r="AE3545" s="15" t="s">
        <v>78</v>
      </c>
      <c r="AF3545" s="15" t="s">
        <v>78</v>
      </c>
      <c r="AG3545" s="16">
        <v>1</v>
      </c>
      <c r="AH3545" s="15" t="s">
        <v>26733</v>
      </c>
      <c r="AI3545" s="15" t="s">
        <v>78</v>
      </c>
      <c r="AJ3545" s="15">
        <v>16151.958252</v>
      </c>
      <c r="AK3545" s="15">
        <v>580.53727676899996</v>
      </c>
      <c r="AL3545" s="15">
        <v>3104031.67459</v>
      </c>
      <c r="AM3545" s="15">
        <v>1410661.8281</v>
      </c>
      <c r="AN3545" s="19">
        <v>0</v>
      </c>
      <c r="AO3545" s="19">
        <v>0</v>
      </c>
      <c r="AP3545" s="19">
        <v>1800</v>
      </c>
      <c r="AQ3545" s="19">
        <v>0</v>
      </c>
      <c r="AR3545" s="34">
        <v>1800</v>
      </c>
      <c r="AS3545" s="34">
        <v>0</v>
      </c>
      <c r="AT3545" s="34">
        <v>0</v>
      </c>
      <c r="AU3545" s="34">
        <v>0</v>
      </c>
      <c r="AV3545" s="34">
        <v>0</v>
      </c>
      <c r="AW3545" s="35">
        <v>0</v>
      </c>
      <c r="AX3545" s="34">
        <v>1800</v>
      </c>
      <c r="AY3545" s="36">
        <v>1.3258000000000001</v>
      </c>
      <c r="AZ3545" s="36">
        <v>2.0265</v>
      </c>
      <c r="BA3545" s="22"/>
      <c r="BB3545" s="19">
        <v>54</v>
      </c>
      <c r="BC3545" s="34">
        <v>23.864400000000003</v>
      </c>
      <c r="BD3545" s="34">
        <v>36.476999999999997</v>
      </c>
      <c r="BE3545" s="38">
        <v>3.4819999999999997E-2</v>
      </c>
      <c r="BF3545" s="38">
        <v>3.4819999999999997E-2</v>
      </c>
      <c r="BG3545" s="34">
        <v>0</v>
      </c>
      <c r="BH3545" s="34">
        <v>0</v>
      </c>
      <c r="BI3545" s="34">
        <v>23.864400000000003</v>
      </c>
      <c r="BJ3545" s="34">
        <v>36.476999999999997</v>
      </c>
      <c r="BK3545" s="34">
        <v>0</v>
      </c>
      <c r="BL3545" s="34">
        <v>0</v>
      </c>
      <c r="BM3545" s="34">
        <v>0</v>
      </c>
      <c r="BN3545" s="39">
        <v>23.864400000000003</v>
      </c>
      <c r="BO3545" s="39">
        <v>36.476999999999997</v>
      </c>
      <c r="BP3545" s="39">
        <v>12.612599999999993</v>
      </c>
    </row>
    <row r="3546" spans="1:69" s="25" customFormat="1" ht="14.25" x14ac:dyDescent="0.2">
      <c r="A3546" s="14">
        <v>2606</v>
      </c>
      <c r="B3546" s="40"/>
      <c r="C3546" s="15" t="s">
        <v>150</v>
      </c>
      <c r="D3546" s="16">
        <v>35187</v>
      </c>
      <c r="E3546" s="15" t="s">
        <v>26734</v>
      </c>
      <c r="F3546" s="15" t="s">
        <v>26735</v>
      </c>
      <c r="G3546" s="17" t="s">
        <v>26736</v>
      </c>
      <c r="H3546" s="17" t="s">
        <v>26737</v>
      </c>
      <c r="I3546" s="17" t="s">
        <v>86</v>
      </c>
      <c r="J3546" s="15" t="s">
        <v>26738</v>
      </c>
      <c r="K3546" s="15" t="s">
        <v>86</v>
      </c>
      <c r="L3546" s="18" t="s">
        <v>26739</v>
      </c>
      <c r="M3546" s="15" t="s">
        <v>26199</v>
      </c>
      <c r="N3546" s="15" t="s">
        <v>26200</v>
      </c>
      <c r="O3546" s="16">
        <v>500</v>
      </c>
      <c r="P3546" s="15" t="s">
        <v>1055</v>
      </c>
      <c r="Q3546" s="15">
        <v>47500</v>
      </c>
      <c r="R3546" s="15">
        <v>0</v>
      </c>
      <c r="S3546" s="15">
        <v>47500</v>
      </c>
      <c r="T3546" s="15">
        <v>0.53</v>
      </c>
      <c r="U3546" s="15" t="s">
        <v>18717</v>
      </c>
      <c r="V3546" s="15" t="s">
        <v>76</v>
      </c>
      <c r="W3546" s="16">
        <v>0</v>
      </c>
      <c r="X3546" s="16">
        <v>1</v>
      </c>
      <c r="Y3546" s="15">
        <v>23007</v>
      </c>
      <c r="Z3546" s="15">
        <v>0.52800000000000002</v>
      </c>
      <c r="AA3546" s="15" t="s">
        <v>26201</v>
      </c>
      <c r="AB3546" s="15" t="s">
        <v>26190</v>
      </c>
      <c r="AC3546" s="15">
        <v>47500</v>
      </c>
      <c r="AD3546" s="26">
        <v>40039</v>
      </c>
      <c r="AE3546" s="15" t="s">
        <v>78</v>
      </c>
      <c r="AF3546" s="15" t="s">
        <v>78</v>
      </c>
      <c r="AG3546" s="16">
        <v>1</v>
      </c>
      <c r="AH3546" s="15" t="s">
        <v>26740</v>
      </c>
      <c r="AI3546" s="15" t="s">
        <v>78</v>
      </c>
      <c r="AJ3546" s="15">
        <v>23006.78125</v>
      </c>
      <c r="AK3546" s="15">
        <v>631.68440256300005</v>
      </c>
      <c r="AL3546" s="15">
        <v>3104035.2371800002</v>
      </c>
      <c r="AM3546" s="15">
        <v>1410570.4194499999</v>
      </c>
      <c r="AN3546" s="19">
        <v>0</v>
      </c>
      <c r="AO3546" s="19">
        <v>0</v>
      </c>
      <c r="AP3546" s="19">
        <v>47500</v>
      </c>
      <c r="AQ3546" s="19">
        <v>0</v>
      </c>
      <c r="AR3546" s="34">
        <v>47500</v>
      </c>
      <c r="AS3546" s="34">
        <v>0</v>
      </c>
      <c r="AT3546" s="34">
        <v>0</v>
      </c>
      <c r="AU3546" s="34">
        <v>0</v>
      </c>
      <c r="AV3546" s="34">
        <v>0</v>
      </c>
      <c r="AW3546" s="35">
        <v>0</v>
      </c>
      <c r="AX3546" s="34">
        <v>47500</v>
      </c>
      <c r="AY3546" s="36">
        <v>1.3258000000000001</v>
      </c>
      <c r="AZ3546" s="36">
        <v>2.0265</v>
      </c>
      <c r="BA3546" s="22"/>
      <c r="BB3546" s="19">
        <v>1425</v>
      </c>
      <c r="BC3546" s="34">
        <v>629.755</v>
      </c>
      <c r="BD3546" s="34">
        <v>962.58749999999998</v>
      </c>
      <c r="BE3546" s="38">
        <v>3.4819999999999997E-2</v>
      </c>
      <c r="BF3546" s="38">
        <v>3.4819999999999997E-2</v>
      </c>
      <c r="BG3546" s="34">
        <v>0</v>
      </c>
      <c r="BH3546" s="34">
        <v>0</v>
      </c>
      <c r="BI3546" s="34">
        <v>629.755</v>
      </c>
      <c r="BJ3546" s="34">
        <v>962.58749999999998</v>
      </c>
      <c r="BK3546" s="34">
        <v>0</v>
      </c>
      <c r="BL3546" s="34">
        <v>0</v>
      </c>
      <c r="BM3546" s="34">
        <v>0</v>
      </c>
      <c r="BN3546" s="39">
        <v>629.755</v>
      </c>
      <c r="BO3546" s="39">
        <v>962.58749999999998</v>
      </c>
      <c r="BP3546" s="39">
        <v>332.83249999999998</v>
      </c>
    </row>
    <row r="3547" spans="1:69" s="25" customFormat="1" ht="14.25" x14ac:dyDescent="0.2">
      <c r="A3547" s="14">
        <v>2607</v>
      </c>
      <c r="B3547" s="40"/>
      <c r="C3547" s="15" t="s">
        <v>376</v>
      </c>
      <c r="D3547" s="16">
        <v>26727</v>
      </c>
      <c r="E3547" s="15" t="s">
        <v>26741</v>
      </c>
      <c r="F3547" s="15" t="s">
        <v>26742</v>
      </c>
      <c r="G3547" s="17" t="s">
        <v>26743</v>
      </c>
      <c r="H3547" s="17" t="s">
        <v>26744</v>
      </c>
      <c r="I3547" s="17" t="s">
        <v>86</v>
      </c>
      <c r="J3547" s="15" t="s">
        <v>26745</v>
      </c>
      <c r="K3547" s="15" t="s">
        <v>1843</v>
      </c>
      <c r="L3547" s="18" t="s">
        <v>26746</v>
      </c>
      <c r="M3547" s="15" t="s">
        <v>26199</v>
      </c>
      <c r="N3547" s="15" t="s">
        <v>26200</v>
      </c>
      <c r="O3547" s="16">
        <v>510</v>
      </c>
      <c r="P3547" s="15" t="s">
        <v>118</v>
      </c>
      <c r="Q3547" s="15">
        <v>63100</v>
      </c>
      <c r="R3547" s="15">
        <v>0</v>
      </c>
      <c r="S3547" s="15">
        <v>63100</v>
      </c>
      <c r="T3547" s="15">
        <v>1.29</v>
      </c>
      <c r="U3547" s="15" t="s">
        <v>18717</v>
      </c>
      <c r="V3547" s="15" t="s">
        <v>76</v>
      </c>
      <c r="W3547" s="16">
        <v>1</v>
      </c>
      <c r="X3547" s="16">
        <v>1</v>
      </c>
      <c r="Y3547" s="15">
        <v>56276</v>
      </c>
      <c r="Z3547" s="15">
        <v>1.292</v>
      </c>
      <c r="AA3547" s="15" t="s">
        <v>26201</v>
      </c>
      <c r="AB3547" s="15" t="s">
        <v>26339</v>
      </c>
      <c r="AC3547" s="15">
        <v>65000</v>
      </c>
      <c r="AD3547" s="26">
        <v>42009</v>
      </c>
      <c r="AE3547" s="15" t="s">
        <v>119</v>
      </c>
      <c r="AF3547" s="15" t="s">
        <v>119</v>
      </c>
      <c r="AG3547" s="16">
        <v>1</v>
      </c>
      <c r="AH3547" s="15" t="s">
        <v>26747</v>
      </c>
      <c r="AI3547" s="15" t="s">
        <v>78</v>
      </c>
      <c r="AJ3547" s="15">
        <v>56275.831298800003</v>
      </c>
      <c r="AK3547" s="15">
        <v>945.06438900399996</v>
      </c>
      <c r="AL3547" s="15">
        <v>3104242.57284</v>
      </c>
      <c r="AM3547" s="15">
        <v>1410664.2881499999</v>
      </c>
      <c r="AN3547" s="19">
        <v>0</v>
      </c>
      <c r="AO3547" s="19">
        <v>0</v>
      </c>
      <c r="AP3547" s="19">
        <v>63100</v>
      </c>
      <c r="AQ3547" s="19">
        <v>0</v>
      </c>
      <c r="AR3547" s="34">
        <v>63100</v>
      </c>
      <c r="AS3547" s="34">
        <v>0</v>
      </c>
      <c r="AT3547" s="34">
        <v>0</v>
      </c>
      <c r="AU3547" s="34">
        <v>0</v>
      </c>
      <c r="AV3547" s="34">
        <v>0</v>
      </c>
      <c r="AW3547" s="35">
        <v>0</v>
      </c>
      <c r="AX3547" s="34">
        <v>63100</v>
      </c>
      <c r="AY3547" s="36">
        <v>1.3258000000000001</v>
      </c>
      <c r="AZ3547" s="36">
        <v>2.0265</v>
      </c>
      <c r="BA3547" s="22"/>
      <c r="BB3547" s="19">
        <v>1893</v>
      </c>
      <c r="BC3547" s="34">
        <v>836.57980000000009</v>
      </c>
      <c r="BD3547" s="34">
        <v>1278.7214999999999</v>
      </c>
      <c r="BE3547" s="38">
        <v>3.4819999999999997E-2</v>
      </c>
      <c r="BF3547" s="38">
        <v>3.4819999999999997E-2</v>
      </c>
      <c r="BG3547" s="34">
        <v>0</v>
      </c>
      <c r="BH3547" s="34">
        <v>0</v>
      </c>
      <c r="BI3547" s="34">
        <v>836.57980000000009</v>
      </c>
      <c r="BJ3547" s="34">
        <v>1278.7214999999999</v>
      </c>
      <c r="BK3547" s="34">
        <v>0</v>
      </c>
      <c r="BL3547" s="34">
        <v>0</v>
      </c>
      <c r="BM3547" s="34">
        <v>0</v>
      </c>
      <c r="BN3547" s="39">
        <v>836.57980000000009</v>
      </c>
      <c r="BO3547" s="39">
        <v>1278.7214999999999</v>
      </c>
      <c r="BP3547" s="39">
        <v>442.14169999999979</v>
      </c>
    </row>
    <row r="3548" spans="1:69" s="25" customFormat="1" ht="14.25" x14ac:dyDescent="0.2">
      <c r="A3548" s="14">
        <v>2608</v>
      </c>
      <c r="B3548" s="40"/>
      <c r="C3548" s="15" t="s">
        <v>26748</v>
      </c>
      <c r="D3548" s="16">
        <v>18140</v>
      </c>
      <c r="E3548" s="15" t="s">
        <v>26749</v>
      </c>
      <c r="F3548" s="15" t="s">
        <v>26748</v>
      </c>
      <c r="G3548" s="17" t="s">
        <v>26743</v>
      </c>
      <c r="H3548" s="17" t="s">
        <v>20844</v>
      </c>
      <c r="I3548" s="17" t="s">
        <v>86</v>
      </c>
      <c r="J3548" s="15" t="s">
        <v>26750</v>
      </c>
      <c r="K3548" s="15" t="s">
        <v>2400</v>
      </c>
      <c r="L3548" s="18" t="s">
        <v>26751</v>
      </c>
      <c r="M3548" s="15" t="s">
        <v>26658</v>
      </c>
      <c r="N3548" s="15" t="s">
        <v>26659</v>
      </c>
      <c r="O3548" s="16">
        <v>500</v>
      </c>
      <c r="P3548" s="15" t="s">
        <v>1055</v>
      </c>
      <c r="Q3548" s="15">
        <v>39000</v>
      </c>
      <c r="R3548" s="15">
        <v>0</v>
      </c>
      <c r="S3548" s="15">
        <v>39000</v>
      </c>
      <c r="T3548" s="15">
        <v>0.61</v>
      </c>
      <c r="U3548" s="15" t="s">
        <v>18717</v>
      </c>
      <c r="V3548" s="15" t="s">
        <v>76</v>
      </c>
      <c r="W3548" s="16">
        <v>0</v>
      </c>
      <c r="X3548" s="16">
        <v>1</v>
      </c>
      <c r="Y3548" s="15">
        <v>16685</v>
      </c>
      <c r="Z3548" s="15">
        <v>0.38300000000000001</v>
      </c>
      <c r="AA3548" s="15" t="s">
        <v>26369</v>
      </c>
      <c r="AB3548" s="15" t="s">
        <v>26339</v>
      </c>
      <c r="AC3548" s="15">
        <v>0</v>
      </c>
      <c r="AD3548" s="26">
        <v>37831</v>
      </c>
      <c r="AE3548" s="15" t="s">
        <v>119</v>
      </c>
      <c r="AF3548" s="15" t="s">
        <v>119</v>
      </c>
      <c r="AG3548" s="16">
        <v>1</v>
      </c>
      <c r="AH3548" s="15" t="s">
        <v>26752</v>
      </c>
      <c r="AI3548" s="15" t="s">
        <v>78</v>
      </c>
      <c r="AJ3548" s="15">
        <v>16684.6352539</v>
      </c>
      <c r="AK3548" s="15">
        <v>591.95386006199999</v>
      </c>
      <c r="AL3548" s="15">
        <v>3104248.8193700002</v>
      </c>
      <c r="AM3548" s="15">
        <v>1410831.5209600001</v>
      </c>
      <c r="AN3548" s="19">
        <v>0</v>
      </c>
      <c r="AO3548" s="19">
        <v>0</v>
      </c>
      <c r="AP3548" s="19">
        <v>39000</v>
      </c>
      <c r="AQ3548" s="19">
        <v>0</v>
      </c>
      <c r="AR3548" s="34">
        <v>39000</v>
      </c>
      <c r="AS3548" s="34">
        <v>0</v>
      </c>
      <c r="AT3548" s="34">
        <v>0</v>
      </c>
      <c r="AU3548" s="34">
        <v>0</v>
      </c>
      <c r="AV3548" s="34">
        <v>0</v>
      </c>
      <c r="AW3548" s="35">
        <v>0</v>
      </c>
      <c r="AX3548" s="34">
        <v>39000</v>
      </c>
      <c r="AY3548" s="36">
        <v>1.3258000000000001</v>
      </c>
      <c r="AZ3548" s="36">
        <v>2.0265</v>
      </c>
      <c r="BA3548" s="22"/>
      <c r="BB3548" s="19">
        <v>1170</v>
      </c>
      <c r="BC3548" s="34">
        <v>517.06200000000001</v>
      </c>
      <c r="BD3548" s="34">
        <v>790.33500000000004</v>
      </c>
      <c r="BE3548" s="38">
        <v>3.4819999999999997E-2</v>
      </c>
      <c r="BF3548" s="38">
        <v>3.4819999999999997E-2</v>
      </c>
      <c r="BG3548" s="34">
        <v>0</v>
      </c>
      <c r="BH3548" s="34">
        <v>0</v>
      </c>
      <c r="BI3548" s="34">
        <v>517.06200000000001</v>
      </c>
      <c r="BJ3548" s="34">
        <v>790.33500000000004</v>
      </c>
      <c r="BK3548" s="34">
        <v>0</v>
      </c>
      <c r="BL3548" s="34">
        <v>0</v>
      </c>
      <c r="BM3548" s="34">
        <v>0</v>
      </c>
      <c r="BN3548" s="39">
        <v>517.06200000000001</v>
      </c>
      <c r="BO3548" s="39">
        <v>790.33500000000004</v>
      </c>
      <c r="BP3548" s="39">
        <v>273.27300000000002</v>
      </c>
    </row>
    <row r="3549" spans="1:69" s="25" customFormat="1" ht="14.25" x14ac:dyDescent="0.2">
      <c r="A3549" s="14">
        <v>2609</v>
      </c>
      <c r="B3549" s="40"/>
      <c r="C3549" s="15" t="s">
        <v>150</v>
      </c>
      <c r="D3549" s="16">
        <v>35217</v>
      </c>
      <c r="E3549" s="15" t="s">
        <v>26753</v>
      </c>
      <c r="F3549" s="15" t="s">
        <v>26754</v>
      </c>
      <c r="G3549" s="17" t="s">
        <v>26755</v>
      </c>
      <c r="H3549" s="17" t="s">
        <v>26756</v>
      </c>
      <c r="I3549" s="17" t="s">
        <v>86</v>
      </c>
      <c r="J3549" s="15" t="s">
        <v>26757</v>
      </c>
      <c r="K3549" s="15" t="s">
        <v>86</v>
      </c>
      <c r="L3549" s="18" t="s">
        <v>26758</v>
      </c>
      <c r="M3549" s="15" t="s">
        <v>26658</v>
      </c>
      <c r="N3549" s="15" t="s">
        <v>26659</v>
      </c>
      <c r="O3549" s="16">
        <v>510</v>
      </c>
      <c r="P3549" s="15" t="s">
        <v>118</v>
      </c>
      <c r="Q3549" s="15">
        <v>49300</v>
      </c>
      <c r="R3549" s="15">
        <v>152900</v>
      </c>
      <c r="S3549" s="15">
        <v>202200</v>
      </c>
      <c r="T3549" s="15">
        <v>2.077</v>
      </c>
      <c r="U3549" s="15" t="s">
        <v>18717</v>
      </c>
      <c r="V3549" s="15" t="s">
        <v>76</v>
      </c>
      <c r="W3549" s="16">
        <v>1</v>
      </c>
      <c r="X3549" s="16">
        <v>1</v>
      </c>
      <c r="Y3549" s="15">
        <v>89301</v>
      </c>
      <c r="Z3549" s="15">
        <v>2.0499999999999998</v>
      </c>
      <c r="AA3549" s="15" t="s">
        <v>26369</v>
      </c>
      <c r="AB3549" s="15" t="s">
        <v>26339</v>
      </c>
      <c r="AC3549" s="15">
        <v>152500</v>
      </c>
      <c r="AD3549" s="26">
        <v>37041</v>
      </c>
      <c r="AE3549" s="15" t="s">
        <v>119</v>
      </c>
      <c r="AF3549" s="15" t="s">
        <v>119</v>
      </c>
      <c r="AG3549" s="16">
        <v>1</v>
      </c>
      <c r="AH3549" s="15" t="s">
        <v>26759</v>
      </c>
      <c r="AI3549" s="15" t="s">
        <v>78</v>
      </c>
      <c r="AJ3549" s="15">
        <v>89301.027099600004</v>
      </c>
      <c r="AK3549" s="15">
        <v>1250.98868541</v>
      </c>
      <c r="AL3549" s="15">
        <v>3104248.1882000002</v>
      </c>
      <c r="AM3549" s="15">
        <v>1411071.96016</v>
      </c>
      <c r="AN3549" s="19">
        <v>45000</v>
      </c>
      <c r="AO3549" s="19">
        <v>146000</v>
      </c>
      <c r="AP3549" s="19">
        <v>4300</v>
      </c>
      <c r="AQ3549" s="19">
        <v>12800</v>
      </c>
      <c r="AR3549" s="34">
        <v>208100</v>
      </c>
      <c r="AS3549" s="34">
        <v>45000</v>
      </c>
      <c r="AT3549" s="34">
        <v>3000</v>
      </c>
      <c r="AU3549" s="34">
        <v>51100</v>
      </c>
      <c r="AV3549" s="34">
        <v>0</v>
      </c>
      <c r="AW3549" s="35">
        <v>99100</v>
      </c>
      <c r="AX3549" s="34">
        <v>109000</v>
      </c>
      <c r="AY3549" s="36">
        <v>1.3258000000000001</v>
      </c>
      <c r="AZ3549" s="36">
        <v>2.0265</v>
      </c>
      <c r="BA3549" s="22"/>
      <c r="BB3549" s="19">
        <v>2423</v>
      </c>
      <c r="BC3549" s="34">
        <v>1445.1220000000001</v>
      </c>
      <c r="BD3549" s="34">
        <v>2208.8849999999998</v>
      </c>
      <c r="BE3549" s="38">
        <v>3.4819999999999997E-2</v>
      </c>
      <c r="BF3549" s="38">
        <v>3.4819999999999997E-2</v>
      </c>
      <c r="BG3549" s="34">
        <v>42.425043163999995</v>
      </c>
      <c r="BH3549" s="34">
        <v>64.847148869999998</v>
      </c>
      <c r="BI3549" s="34">
        <v>1402.696956836</v>
      </c>
      <c r="BJ3549" s="34">
        <v>2144.0378511299996</v>
      </c>
      <c r="BK3549" s="34">
        <v>0</v>
      </c>
      <c r="BL3549" s="34">
        <v>0</v>
      </c>
      <c r="BM3549" s="34">
        <v>0</v>
      </c>
      <c r="BN3549" s="39">
        <v>1402.696956836</v>
      </c>
      <c r="BO3549" s="39">
        <v>2144.0378511299996</v>
      </c>
      <c r="BP3549" s="39">
        <v>741.34089429399955</v>
      </c>
    </row>
    <row r="3550" spans="1:69" s="25" customFormat="1" ht="25.5" x14ac:dyDescent="0.2">
      <c r="A3550" s="14">
        <v>2610</v>
      </c>
      <c r="B3550" s="40"/>
      <c r="C3550" s="15"/>
      <c r="D3550" s="16">
        <v>16110</v>
      </c>
      <c r="E3550" s="15" t="s">
        <v>26760</v>
      </c>
      <c r="F3550" s="15" t="s">
        <v>26761</v>
      </c>
      <c r="G3550" s="17" t="s">
        <v>26762</v>
      </c>
      <c r="H3550" s="17" t="s">
        <v>26763</v>
      </c>
      <c r="I3550" s="17" t="s">
        <v>86</v>
      </c>
      <c r="J3550" s="15" t="s">
        <v>26764</v>
      </c>
      <c r="K3550" s="15" t="s">
        <v>26765</v>
      </c>
      <c r="L3550" s="18" t="s">
        <v>26766</v>
      </c>
      <c r="M3550" s="15" t="s">
        <v>26367</v>
      </c>
      <c r="N3550" s="15" t="s">
        <v>26368</v>
      </c>
      <c r="O3550" s="16">
        <v>510</v>
      </c>
      <c r="P3550" s="15" t="s">
        <v>118</v>
      </c>
      <c r="Q3550" s="15">
        <v>49900</v>
      </c>
      <c r="R3550" s="15">
        <v>161700</v>
      </c>
      <c r="S3550" s="15">
        <v>211600</v>
      </c>
      <c r="T3550" s="15">
        <v>0.48</v>
      </c>
      <c r="U3550" s="15" t="s">
        <v>18717</v>
      </c>
      <c r="V3550" s="15" t="s">
        <v>76</v>
      </c>
      <c r="W3550" s="16">
        <v>1</v>
      </c>
      <c r="X3550" s="16">
        <v>1</v>
      </c>
      <c r="Y3550" s="15">
        <v>22576</v>
      </c>
      <c r="Z3550" s="15">
        <v>0.51800000000000002</v>
      </c>
      <c r="AA3550" s="15" t="s">
        <v>26369</v>
      </c>
      <c r="AB3550" s="15" t="s">
        <v>26339</v>
      </c>
      <c r="AC3550" s="15">
        <v>205000</v>
      </c>
      <c r="AD3550" s="26">
        <v>38531</v>
      </c>
      <c r="AE3550" s="15" t="s">
        <v>119</v>
      </c>
      <c r="AF3550" s="15" t="s">
        <v>119</v>
      </c>
      <c r="AG3550" s="16">
        <v>1</v>
      </c>
      <c r="AH3550" s="15" t="s">
        <v>26767</v>
      </c>
      <c r="AI3550" s="15" t="s">
        <v>78</v>
      </c>
      <c r="AJ3550" s="15">
        <v>22575.7106934</v>
      </c>
      <c r="AK3550" s="15">
        <v>627.35276354999996</v>
      </c>
      <c r="AL3550" s="15">
        <v>3104440.0743100001</v>
      </c>
      <c r="AM3550" s="15">
        <v>1410695.7479000001</v>
      </c>
      <c r="AN3550" s="19">
        <v>49900</v>
      </c>
      <c r="AO3550" s="19">
        <v>161800</v>
      </c>
      <c r="AP3550" s="19">
        <v>0</v>
      </c>
      <c r="AQ3550" s="19">
        <v>0</v>
      </c>
      <c r="AR3550" s="34">
        <v>211700</v>
      </c>
      <c r="AS3550" s="34">
        <v>45000</v>
      </c>
      <c r="AT3550" s="34">
        <v>3000</v>
      </c>
      <c r="AU3550" s="34">
        <v>58345</v>
      </c>
      <c r="AV3550" s="34">
        <v>0</v>
      </c>
      <c r="AW3550" s="35">
        <v>106345</v>
      </c>
      <c r="AX3550" s="34">
        <v>105355</v>
      </c>
      <c r="AY3550" s="36">
        <v>1.3258000000000001</v>
      </c>
      <c r="AZ3550" s="36">
        <v>2.0265</v>
      </c>
      <c r="BA3550" s="22"/>
      <c r="BB3550" s="19">
        <v>2117</v>
      </c>
      <c r="BC3550" s="34">
        <v>1396.7965899999999</v>
      </c>
      <c r="BD3550" s="34">
        <v>2135.0190749999997</v>
      </c>
      <c r="BE3550" s="38">
        <v>3.4819999999999997E-2</v>
      </c>
      <c r="BF3550" s="38">
        <v>3.4819999999999997E-2</v>
      </c>
      <c r="BG3550" s="34">
        <v>48.63645726379999</v>
      </c>
      <c r="BH3550" s="34">
        <v>74.341364191499977</v>
      </c>
      <c r="BI3550" s="34">
        <v>1348.1601327362</v>
      </c>
      <c r="BJ3550" s="34">
        <v>2060.6777108084998</v>
      </c>
      <c r="BK3550" s="34">
        <v>0</v>
      </c>
      <c r="BL3550" s="34">
        <v>0</v>
      </c>
      <c r="BM3550" s="34">
        <v>0</v>
      </c>
      <c r="BN3550" s="39">
        <v>1348.1601327362</v>
      </c>
      <c r="BO3550" s="39">
        <v>2060.6777108084998</v>
      </c>
      <c r="BP3550" s="39">
        <v>712.51757807229978</v>
      </c>
    </row>
    <row r="3551" spans="1:69" s="25" customFormat="1" ht="14.25" x14ac:dyDescent="0.2">
      <c r="A3551" s="14">
        <v>2611</v>
      </c>
      <c r="B3551" s="40"/>
      <c r="C3551" s="15" t="s">
        <v>26768</v>
      </c>
      <c r="D3551" s="16">
        <v>3279</v>
      </c>
      <c r="E3551" s="15" t="s">
        <v>26769</v>
      </c>
      <c r="F3551" s="15" t="s">
        <v>26768</v>
      </c>
      <c r="G3551" s="17" t="s">
        <v>26770</v>
      </c>
      <c r="H3551" s="17" t="s">
        <v>26771</v>
      </c>
      <c r="I3551" s="17" t="s">
        <v>86</v>
      </c>
      <c r="J3551" s="15" t="s">
        <v>26772</v>
      </c>
      <c r="K3551" s="15" t="s">
        <v>2125</v>
      </c>
      <c r="L3551" s="18" t="s">
        <v>26773</v>
      </c>
      <c r="M3551" s="15" t="s">
        <v>26367</v>
      </c>
      <c r="N3551" s="15" t="s">
        <v>26368</v>
      </c>
      <c r="O3551" s="16">
        <v>510</v>
      </c>
      <c r="P3551" s="15" t="s">
        <v>118</v>
      </c>
      <c r="Q3551" s="15">
        <v>44300</v>
      </c>
      <c r="R3551" s="15">
        <v>181200</v>
      </c>
      <c r="S3551" s="15">
        <v>225500</v>
      </c>
      <c r="T3551" s="15">
        <v>0.39</v>
      </c>
      <c r="U3551" s="15" t="s">
        <v>18717</v>
      </c>
      <c r="V3551" s="15" t="s">
        <v>76</v>
      </c>
      <c r="W3551" s="16">
        <v>1</v>
      </c>
      <c r="X3551" s="16">
        <v>1</v>
      </c>
      <c r="Y3551" s="15">
        <v>17433</v>
      </c>
      <c r="Z3551" s="15">
        <v>0.4</v>
      </c>
      <c r="AA3551" s="15" t="s">
        <v>26369</v>
      </c>
      <c r="AB3551" s="15" t="s">
        <v>26339</v>
      </c>
      <c r="AC3551" s="15">
        <v>39000</v>
      </c>
      <c r="AD3551" s="26">
        <v>37631</v>
      </c>
      <c r="AE3551" s="15" t="s">
        <v>147</v>
      </c>
      <c r="AF3551" s="15" t="s">
        <v>26774</v>
      </c>
      <c r="AG3551" s="16">
        <v>1</v>
      </c>
      <c r="AH3551" s="15" t="s">
        <v>26775</v>
      </c>
      <c r="AI3551" s="15" t="s">
        <v>78</v>
      </c>
      <c r="AJ3551" s="15">
        <v>17432.5900879</v>
      </c>
      <c r="AK3551" s="15">
        <v>548.67855105800004</v>
      </c>
      <c r="AL3551" s="15">
        <v>3104446.0932999998</v>
      </c>
      <c r="AM3551" s="15">
        <v>1410811.15222</v>
      </c>
      <c r="AN3551" s="19">
        <v>44300</v>
      </c>
      <c r="AO3551" s="19">
        <v>180600</v>
      </c>
      <c r="AP3551" s="19">
        <v>0</v>
      </c>
      <c r="AQ3551" s="19">
        <v>0</v>
      </c>
      <c r="AR3551" s="34">
        <v>224900</v>
      </c>
      <c r="AS3551" s="34">
        <v>45000</v>
      </c>
      <c r="AT3551" s="34">
        <v>3000</v>
      </c>
      <c r="AU3551" s="34">
        <v>62965</v>
      </c>
      <c r="AV3551" s="34">
        <v>0</v>
      </c>
      <c r="AW3551" s="35">
        <v>110965</v>
      </c>
      <c r="AX3551" s="34">
        <v>113935</v>
      </c>
      <c r="AY3551" s="36">
        <v>1.3258000000000001</v>
      </c>
      <c r="AZ3551" s="36">
        <v>2.0265</v>
      </c>
      <c r="BA3551" s="22"/>
      <c r="BB3551" s="19">
        <v>2249</v>
      </c>
      <c r="BC3551" s="34">
        <v>1510.5502300000001</v>
      </c>
      <c r="BD3551" s="34">
        <v>2308.8927749999998</v>
      </c>
      <c r="BE3551" s="38">
        <v>3.4819999999999997E-2</v>
      </c>
      <c r="BF3551" s="38">
        <v>3.4819999999999997E-2</v>
      </c>
      <c r="BG3551" s="34">
        <v>52.597359008599994</v>
      </c>
      <c r="BH3551" s="34">
        <v>80.39564642549999</v>
      </c>
      <c r="BI3551" s="34">
        <v>1457.9528709914</v>
      </c>
      <c r="BJ3551" s="34">
        <v>2228.4971285744996</v>
      </c>
      <c r="BK3551" s="34">
        <v>0</v>
      </c>
      <c r="BL3551" s="34">
        <v>0</v>
      </c>
      <c r="BM3551" s="34">
        <v>0</v>
      </c>
      <c r="BN3551" s="39">
        <v>1457.9528709914</v>
      </c>
      <c r="BO3551" s="39">
        <v>2228.4971285744996</v>
      </c>
      <c r="BP3551" s="39">
        <v>770.54425758309958</v>
      </c>
    </row>
    <row r="3552" spans="1:69" s="25" customFormat="1" ht="14.25" x14ac:dyDescent="0.2">
      <c r="A3552" s="14">
        <v>2612</v>
      </c>
      <c r="B3552" s="40"/>
      <c r="C3552" s="15" t="s">
        <v>150</v>
      </c>
      <c r="D3552" s="16">
        <v>16232</v>
      </c>
      <c r="E3552" s="15" t="s">
        <v>26776</v>
      </c>
      <c r="F3552" s="15" t="s">
        <v>26777</v>
      </c>
      <c r="G3552" s="17" t="s">
        <v>26778</v>
      </c>
      <c r="H3552" s="17" t="s">
        <v>26779</v>
      </c>
      <c r="I3552" s="17" t="s">
        <v>86</v>
      </c>
      <c r="J3552" s="15" t="s">
        <v>26780</v>
      </c>
      <c r="K3552" s="15" t="s">
        <v>86</v>
      </c>
      <c r="L3552" s="18" t="s">
        <v>26781</v>
      </c>
      <c r="M3552" s="15" t="s">
        <v>26367</v>
      </c>
      <c r="N3552" s="15" t="s">
        <v>26368</v>
      </c>
      <c r="O3552" s="16">
        <v>510</v>
      </c>
      <c r="P3552" s="15" t="s">
        <v>118</v>
      </c>
      <c r="Q3552" s="15">
        <v>44300</v>
      </c>
      <c r="R3552" s="15">
        <v>297800</v>
      </c>
      <c r="S3552" s="15">
        <v>342100</v>
      </c>
      <c r="T3552" s="15">
        <v>0.39</v>
      </c>
      <c r="U3552" s="15" t="s">
        <v>18717</v>
      </c>
      <c r="V3552" s="15" t="s">
        <v>76</v>
      </c>
      <c r="W3552" s="16">
        <v>1</v>
      </c>
      <c r="X3552" s="16">
        <v>1</v>
      </c>
      <c r="Y3552" s="15">
        <v>17202</v>
      </c>
      <c r="Z3552" s="15">
        <v>0.39500000000000002</v>
      </c>
      <c r="AA3552" s="15" t="s">
        <v>26369</v>
      </c>
      <c r="AB3552" s="15" t="s">
        <v>26339</v>
      </c>
      <c r="AC3552" s="15">
        <v>330000</v>
      </c>
      <c r="AD3552" s="26">
        <v>39639</v>
      </c>
      <c r="AE3552" s="15" t="s">
        <v>147</v>
      </c>
      <c r="AF3552" s="15" t="s">
        <v>26782</v>
      </c>
      <c r="AG3552" s="16">
        <v>1</v>
      </c>
      <c r="AH3552" s="15" t="s">
        <v>26783</v>
      </c>
      <c r="AI3552" s="15" t="s">
        <v>78</v>
      </c>
      <c r="AJ3552" s="15">
        <v>17202.0893555</v>
      </c>
      <c r="AK3552" s="15">
        <v>544.06827077599996</v>
      </c>
      <c r="AL3552" s="15">
        <v>3104444.8111399999</v>
      </c>
      <c r="AM3552" s="15">
        <v>1410911.1491700001</v>
      </c>
      <c r="AN3552" s="19">
        <v>44300</v>
      </c>
      <c r="AO3552" s="19">
        <v>297900</v>
      </c>
      <c r="AP3552" s="19">
        <v>0</v>
      </c>
      <c r="AQ3552" s="19">
        <v>0</v>
      </c>
      <c r="AR3552" s="34">
        <v>342200</v>
      </c>
      <c r="AS3552" s="34">
        <v>45000</v>
      </c>
      <c r="AT3552" s="34">
        <v>3000</v>
      </c>
      <c r="AU3552" s="34">
        <v>104020</v>
      </c>
      <c r="AV3552" s="34">
        <v>0</v>
      </c>
      <c r="AW3552" s="35">
        <v>152020</v>
      </c>
      <c r="AX3552" s="34">
        <v>190180</v>
      </c>
      <c r="AY3552" s="36">
        <v>1.3258000000000001</v>
      </c>
      <c r="AZ3552" s="36">
        <v>2.0265</v>
      </c>
      <c r="BA3552" s="22"/>
      <c r="BB3552" s="19">
        <v>3422</v>
      </c>
      <c r="BC3552" s="34">
        <v>2521.4064400000002</v>
      </c>
      <c r="BD3552" s="34">
        <v>3853.9976999999999</v>
      </c>
      <c r="BE3552" s="38">
        <v>3.4819999999999997E-2</v>
      </c>
      <c r="BF3552" s="38">
        <v>3.4819999999999997E-2</v>
      </c>
      <c r="BG3552" s="34">
        <v>87.795372240799992</v>
      </c>
      <c r="BH3552" s="34">
        <v>134.19619991399998</v>
      </c>
      <c r="BI3552" s="34">
        <v>2433.6110677592001</v>
      </c>
      <c r="BJ3552" s="34">
        <v>3719.801500086</v>
      </c>
      <c r="BK3552" s="34">
        <v>0</v>
      </c>
      <c r="BL3552" s="34">
        <v>297.80150008600003</v>
      </c>
      <c r="BM3552" s="34">
        <v>297.80150008600003</v>
      </c>
      <c r="BN3552" s="39">
        <v>2433.6110677592001</v>
      </c>
      <c r="BO3552" s="39">
        <v>3422</v>
      </c>
      <c r="BP3552" s="39">
        <v>988.38893224079993</v>
      </c>
    </row>
    <row r="3553" spans="1:68" s="25" customFormat="1" ht="14.25" x14ac:dyDescent="0.2">
      <c r="A3553" s="14">
        <v>2613</v>
      </c>
      <c r="B3553" s="40"/>
      <c r="C3553" s="15"/>
      <c r="D3553" s="16">
        <v>15753</v>
      </c>
      <c r="E3553" s="15" t="s">
        <v>26784</v>
      </c>
      <c r="F3553" s="15" t="s">
        <v>26785</v>
      </c>
      <c r="G3553" s="17" t="s">
        <v>26786</v>
      </c>
      <c r="H3553" s="17" t="s">
        <v>26787</v>
      </c>
      <c r="I3553" s="17" t="s">
        <v>86</v>
      </c>
      <c r="J3553" s="15" t="s">
        <v>26787</v>
      </c>
      <c r="K3553" s="15" t="s">
        <v>10028</v>
      </c>
      <c r="L3553" s="18" t="s">
        <v>26788</v>
      </c>
      <c r="M3553" s="15" t="s">
        <v>26367</v>
      </c>
      <c r="N3553" s="15" t="s">
        <v>26368</v>
      </c>
      <c r="O3553" s="16">
        <v>510</v>
      </c>
      <c r="P3553" s="15" t="s">
        <v>118</v>
      </c>
      <c r="Q3553" s="15">
        <v>43700</v>
      </c>
      <c r="R3553" s="15">
        <v>225100</v>
      </c>
      <c r="S3553" s="15">
        <v>268800</v>
      </c>
      <c r="T3553" s="15">
        <v>0.38</v>
      </c>
      <c r="U3553" s="15" t="s">
        <v>18717</v>
      </c>
      <c r="V3553" s="15" t="s">
        <v>76</v>
      </c>
      <c r="W3553" s="16">
        <v>1</v>
      </c>
      <c r="X3553" s="16">
        <v>1</v>
      </c>
      <c r="Y3553" s="15">
        <v>15964</v>
      </c>
      <c r="Z3553" s="15">
        <v>0.36599999999999999</v>
      </c>
      <c r="AA3553" s="15" t="s">
        <v>26369</v>
      </c>
      <c r="AB3553" s="15" t="s">
        <v>26339</v>
      </c>
      <c r="AC3553" s="15">
        <v>203000</v>
      </c>
      <c r="AD3553" s="26">
        <v>37901</v>
      </c>
      <c r="AE3553" s="15" t="s">
        <v>147</v>
      </c>
      <c r="AF3553" s="15" t="s">
        <v>26789</v>
      </c>
      <c r="AG3553" s="16">
        <v>1</v>
      </c>
      <c r="AH3553" s="15" t="s">
        <v>26790</v>
      </c>
      <c r="AI3553" s="15" t="s">
        <v>78</v>
      </c>
      <c r="AJ3553" s="15">
        <v>15964.3112793</v>
      </c>
      <c r="AK3553" s="15">
        <v>532.40314007100005</v>
      </c>
      <c r="AL3553" s="15">
        <v>3104433.2648499999</v>
      </c>
      <c r="AM3553" s="15">
        <v>1411010.5689399999</v>
      </c>
      <c r="AN3553" s="19">
        <v>43700</v>
      </c>
      <c r="AO3553" s="19">
        <v>217500</v>
      </c>
      <c r="AP3553" s="19">
        <v>0</v>
      </c>
      <c r="AQ3553" s="19">
        <v>0</v>
      </c>
      <c r="AR3553" s="34">
        <v>261200</v>
      </c>
      <c r="AS3553" s="34">
        <v>45000</v>
      </c>
      <c r="AT3553" s="34">
        <v>3000</v>
      </c>
      <c r="AU3553" s="34">
        <v>75670</v>
      </c>
      <c r="AV3553" s="34">
        <v>0</v>
      </c>
      <c r="AW3553" s="35">
        <v>123670</v>
      </c>
      <c r="AX3553" s="34">
        <v>137530</v>
      </c>
      <c r="AY3553" s="36">
        <v>1.3258000000000001</v>
      </c>
      <c r="AZ3553" s="36">
        <v>2.0265</v>
      </c>
      <c r="BA3553" s="22"/>
      <c r="BB3553" s="19">
        <v>2612</v>
      </c>
      <c r="BC3553" s="34">
        <v>1823.37274</v>
      </c>
      <c r="BD3553" s="34">
        <v>2787.0454500000001</v>
      </c>
      <c r="BE3553" s="38">
        <v>3.4819999999999997E-2</v>
      </c>
      <c r="BF3553" s="38">
        <v>3.4819999999999997E-2</v>
      </c>
      <c r="BG3553" s="34">
        <v>63.489838806799995</v>
      </c>
      <c r="BH3553" s="34">
        <v>97.044922568999993</v>
      </c>
      <c r="BI3553" s="34">
        <v>1759.8829011932</v>
      </c>
      <c r="BJ3553" s="34">
        <v>2690.0005274310001</v>
      </c>
      <c r="BK3553" s="34">
        <v>0</v>
      </c>
      <c r="BL3553" s="34">
        <v>78.000527431000137</v>
      </c>
      <c r="BM3553" s="34">
        <v>78.000527431000137</v>
      </c>
      <c r="BN3553" s="39">
        <v>1759.8829011932</v>
      </c>
      <c r="BO3553" s="39">
        <v>2612</v>
      </c>
      <c r="BP3553" s="39">
        <v>852.11709880679996</v>
      </c>
    </row>
    <row r="3554" spans="1:68" s="25" customFormat="1" ht="14.25" x14ac:dyDescent="0.2">
      <c r="A3554" s="14">
        <v>2614</v>
      </c>
      <c r="B3554" s="40"/>
      <c r="C3554" s="15" t="s">
        <v>26791</v>
      </c>
      <c r="D3554" s="16">
        <v>18517</v>
      </c>
      <c r="E3554" s="15" t="s">
        <v>26792</v>
      </c>
      <c r="F3554" s="15" t="s">
        <v>26791</v>
      </c>
      <c r="G3554" s="17" t="s">
        <v>26793</v>
      </c>
      <c r="H3554" s="17" t="s">
        <v>26794</v>
      </c>
      <c r="I3554" s="17" t="s">
        <v>86</v>
      </c>
      <c r="J3554" s="15" t="s">
        <v>26795</v>
      </c>
      <c r="K3554" s="15" t="s">
        <v>9302</v>
      </c>
      <c r="L3554" s="18" t="s">
        <v>26796</v>
      </c>
      <c r="M3554" s="15" t="s">
        <v>26367</v>
      </c>
      <c r="N3554" s="15" t="s">
        <v>26368</v>
      </c>
      <c r="O3554" s="16">
        <v>510</v>
      </c>
      <c r="P3554" s="15" t="s">
        <v>118</v>
      </c>
      <c r="Q3554" s="15">
        <v>46800</v>
      </c>
      <c r="R3554" s="15">
        <v>320800</v>
      </c>
      <c r="S3554" s="15">
        <v>367600</v>
      </c>
      <c r="T3554" s="15">
        <v>0.43</v>
      </c>
      <c r="U3554" s="15" t="s">
        <v>18717</v>
      </c>
      <c r="V3554" s="15" t="s">
        <v>76</v>
      </c>
      <c r="W3554" s="16">
        <v>1</v>
      </c>
      <c r="X3554" s="16">
        <v>1</v>
      </c>
      <c r="Y3554" s="15">
        <v>23737</v>
      </c>
      <c r="Z3554" s="15">
        <v>0.54500000000000004</v>
      </c>
      <c r="AA3554" s="15" t="s">
        <v>26369</v>
      </c>
      <c r="AB3554" s="15" t="s">
        <v>26339</v>
      </c>
      <c r="AC3554" s="15">
        <v>39000</v>
      </c>
      <c r="AD3554" s="26">
        <v>37768</v>
      </c>
      <c r="AE3554" s="15" t="s">
        <v>147</v>
      </c>
      <c r="AF3554" s="15" t="s">
        <v>26797</v>
      </c>
      <c r="AG3554" s="16">
        <v>1</v>
      </c>
      <c r="AH3554" s="15" t="s">
        <v>26798</v>
      </c>
      <c r="AI3554" s="15" t="s">
        <v>78</v>
      </c>
      <c r="AJ3554" s="15">
        <v>23736.9301758</v>
      </c>
      <c r="AK3554" s="15">
        <v>610.54114229899994</v>
      </c>
      <c r="AL3554" s="15">
        <v>3104436.2954299999</v>
      </c>
      <c r="AM3554" s="15">
        <v>1411138.1887999999</v>
      </c>
      <c r="AN3554" s="19">
        <v>46800</v>
      </c>
      <c r="AO3554" s="19">
        <v>312900</v>
      </c>
      <c r="AP3554" s="19">
        <v>0</v>
      </c>
      <c r="AQ3554" s="19">
        <v>0</v>
      </c>
      <c r="AR3554" s="34">
        <v>359700</v>
      </c>
      <c r="AS3554" s="34">
        <v>45000</v>
      </c>
      <c r="AT3554" s="34">
        <v>3000</v>
      </c>
      <c r="AU3554" s="34">
        <v>110145</v>
      </c>
      <c r="AV3554" s="34">
        <v>0</v>
      </c>
      <c r="AW3554" s="35">
        <v>158145</v>
      </c>
      <c r="AX3554" s="34">
        <v>201555</v>
      </c>
      <c r="AY3554" s="36">
        <v>1.3258000000000001</v>
      </c>
      <c r="AZ3554" s="36">
        <v>2.0265</v>
      </c>
      <c r="BA3554" s="22"/>
      <c r="BB3554" s="19">
        <v>3597</v>
      </c>
      <c r="BC3554" s="34">
        <v>2672.2161900000001</v>
      </c>
      <c r="BD3554" s="34">
        <v>4084.5120749999996</v>
      </c>
      <c r="BE3554" s="38">
        <v>3.4819999999999997E-2</v>
      </c>
      <c r="BF3554" s="38">
        <v>3.4819999999999997E-2</v>
      </c>
      <c r="BG3554" s="34">
        <v>93.046567735799997</v>
      </c>
      <c r="BH3554" s="34">
        <v>142.22271045149998</v>
      </c>
      <c r="BI3554" s="34">
        <v>2579.1696222641999</v>
      </c>
      <c r="BJ3554" s="34">
        <v>3942.2893645484996</v>
      </c>
      <c r="BK3554" s="34">
        <v>0</v>
      </c>
      <c r="BL3554" s="34">
        <v>345.28936454849963</v>
      </c>
      <c r="BM3554" s="34">
        <v>345.28936454849963</v>
      </c>
      <c r="BN3554" s="39">
        <v>2579.1696222641999</v>
      </c>
      <c r="BO3554" s="39">
        <v>3597</v>
      </c>
      <c r="BP3554" s="39">
        <v>1017.8303777358001</v>
      </c>
    </row>
    <row r="3555" spans="1:68" s="25" customFormat="1" ht="14.25" x14ac:dyDescent="0.2">
      <c r="A3555" s="14">
        <v>2615</v>
      </c>
      <c r="B3555" s="40"/>
      <c r="C3555" s="15"/>
      <c r="D3555" s="16">
        <v>23895</v>
      </c>
      <c r="E3555" s="15" t="s">
        <v>26799</v>
      </c>
      <c r="F3555" s="15" t="s">
        <v>26800</v>
      </c>
      <c r="G3555" s="17" t="s">
        <v>26801</v>
      </c>
      <c r="H3555" s="17" t="s">
        <v>26802</v>
      </c>
      <c r="I3555" s="17" t="s">
        <v>86</v>
      </c>
      <c r="J3555" s="15" t="s">
        <v>26803</v>
      </c>
      <c r="K3555" s="15" t="s">
        <v>5815</v>
      </c>
      <c r="L3555" s="18" t="s">
        <v>26804</v>
      </c>
      <c r="M3555" s="15" t="s">
        <v>26367</v>
      </c>
      <c r="N3555" s="15" t="s">
        <v>26368</v>
      </c>
      <c r="O3555" s="16">
        <v>510</v>
      </c>
      <c r="P3555" s="15" t="s">
        <v>118</v>
      </c>
      <c r="Q3555" s="15">
        <v>40900</v>
      </c>
      <c r="R3555" s="15">
        <v>245600</v>
      </c>
      <c r="S3555" s="15">
        <v>286500</v>
      </c>
      <c r="T3555" s="15">
        <v>0.34</v>
      </c>
      <c r="U3555" s="15" t="s">
        <v>18717</v>
      </c>
      <c r="V3555" s="15" t="s">
        <v>76</v>
      </c>
      <c r="W3555" s="16">
        <v>1</v>
      </c>
      <c r="X3555" s="16">
        <v>1</v>
      </c>
      <c r="Y3555" s="15">
        <v>19024</v>
      </c>
      <c r="Z3555" s="15">
        <v>0.437</v>
      </c>
      <c r="AA3555" s="15" t="s">
        <v>78</v>
      </c>
      <c r="AB3555" s="15" t="s">
        <v>78</v>
      </c>
      <c r="AC3555" s="15">
        <v>319655</v>
      </c>
      <c r="AD3555" s="26">
        <v>38184</v>
      </c>
      <c r="AE3555" s="15" t="s">
        <v>147</v>
      </c>
      <c r="AF3555" s="15" t="s">
        <v>26805</v>
      </c>
      <c r="AG3555" s="16">
        <v>1</v>
      </c>
      <c r="AH3555" s="15" t="s">
        <v>26806</v>
      </c>
      <c r="AI3555" s="15" t="s">
        <v>78</v>
      </c>
      <c r="AJ3555" s="15">
        <v>19023.8708496</v>
      </c>
      <c r="AK3555" s="15">
        <v>612.16969682399997</v>
      </c>
      <c r="AL3555" s="15">
        <v>3104581.1504799998</v>
      </c>
      <c r="AM3555" s="15">
        <v>1411166.5586900001</v>
      </c>
      <c r="AN3555" s="19">
        <v>40900</v>
      </c>
      <c r="AO3555" s="19">
        <v>247300</v>
      </c>
      <c r="AP3555" s="19">
        <v>0</v>
      </c>
      <c r="AQ3555" s="19">
        <v>0</v>
      </c>
      <c r="AR3555" s="34">
        <v>288200</v>
      </c>
      <c r="AS3555" s="34">
        <v>45000</v>
      </c>
      <c r="AT3555" s="34">
        <v>3000</v>
      </c>
      <c r="AU3555" s="34">
        <v>85120</v>
      </c>
      <c r="AV3555" s="34">
        <v>0</v>
      </c>
      <c r="AW3555" s="35">
        <v>133120</v>
      </c>
      <c r="AX3555" s="34">
        <v>155080</v>
      </c>
      <c r="AY3555" s="36">
        <v>1.3258000000000001</v>
      </c>
      <c r="AZ3555" s="36">
        <v>2.0265</v>
      </c>
      <c r="BA3555" s="22"/>
      <c r="BB3555" s="19">
        <v>0</v>
      </c>
      <c r="BC3555" s="34">
        <v>2056.0506399999999</v>
      </c>
      <c r="BD3555" s="34">
        <v>3142.6961999999999</v>
      </c>
      <c r="BE3555" s="38">
        <v>3.4819999999999997E-2</v>
      </c>
      <c r="BF3555" s="38">
        <v>3.4819999999999997E-2</v>
      </c>
      <c r="BG3555" s="34">
        <v>71.591683284799984</v>
      </c>
      <c r="BH3555" s="34">
        <v>109.42868168399998</v>
      </c>
      <c r="BI3555" s="34">
        <v>1984.4589567152</v>
      </c>
      <c r="BJ3555" s="34">
        <v>3033.267518316</v>
      </c>
      <c r="BK3555" s="34">
        <v>0</v>
      </c>
      <c r="BL3555" s="34">
        <v>151.26751831599995</v>
      </c>
      <c r="BM3555" s="34">
        <v>151.26751831599995</v>
      </c>
      <c r="BN3555" s="39">
        <v>1984.4589567152</v>
      </c>
      <c r="BO3555" s="39">
        <v>2882</v>
      </c>
      <c r="BP3555" s="39">
        <v>897.54104328480003</v>
      </c>
    </row>
    <row r="3556" spans="1:68" s="25" customFormat="1" ht="14.25" x14ac:dyDescent="0.2">
      <c r="A3556" s="14">
        <v>2616</v>
      </c>
      <c r="B3556" s="40"/>
      <c r="C3556" s="15"/>
      <c r="D3556" s="16">
        <v>14279</v>
      </c>
      <c r="E3556" s="15" t="s">
        <v>26807</v>
      </c>
      <c r="F3556" s="15" t="s">
        <v>26808</v>
      </c>
      <c r="G3556" s="17" t="s">
        <v>26809</v>
      </c>
      <c r="H3556" s="17" t="s">
        <v>26810</v>
      </c>
      <c r="I3556" s="17" t="s">
        <v>86</v>
      </c>
      <c r="J3556" s="15" t="s">
        <v>26811</v>
      </c>
      <c r="K3556" s="15" t="s">
        <v>26812</v>
      </c>
      <c r="L3556" s="18" t="s">
        <v>26813</v>
      </c>
      <c r="M3556" s="15" t="s">
        <v>26367</v>
      </c>
      <c r="N3556" s="15" t="s">
        <v>26368</v>
      </c>
      <c r="O3556" s="16">
        <v>510</v>
      </c>
      <c r="P3556" s="15" t="s">
        <v>118</v>
      </c>
      <c r="Q3556" s="15">
        <v>40900</v>
      </c>
      <c r="R3556" s="15">
        <v>335400</v>
      </c>
      <c r="S3556" s="15">
        <v>376300</v>
      </c>
      <c r="T3556" s="15">
        <v>0.34</v>
      </c>
      <c r="U3556" s="15" t="s">
        <v>18717</v>
      </c>
      <c r="V3556" s="15" t="s">
        <v>76</v>
      </c>
      <c r="W3556" s="16">
        <v>1</v>
      </c>
      <c r="X3556" s="16">
        <v>1</v>
      </c>
      <c r="Y3556" s="15">
        <v>21046</v>
      </c>
      <c r="Z3556" s="15">
        <v>0.48299999999999998</v>
      </c>
      <c r="AA3556" s="15" t="s">
        <v>78</v>
      </c>
      <c r="AB3556" s="15" t="s">
        <v>78</v>
      </c>
      <c r="AC3556" s="15">
        <v>371000</v>
      </c>
      <c r="AD3556" s="26">
        <v>41542</v>
      </c>
      <c r="AE3556" s="15" t="s">
        <v>119</v>
      </c>
      <c r="AF3556" s="15" t="s">
        <v>119</v>
      </c>
      <c r="AG3556" s="16">
        <v>1</v>
      </c>
      <c r="AH3556" s="15" t="s">
        <v>26814</v>
      </c>
      <c r="AI3556" s="15" t="s">
        <v>78</v>
      </c>
      <c r="AJ3556" s="15">
        <v>21045.5234375</v>
      </c>
      <c r="AK3556" s="15">
        <v>604.87077179300002</v>
      </c>
      <c r="AL3556" s="15">
        <v>3104688.1533300001</v>
      </c>
      <c r="AM3556" s="15">
        <v>1411112.3225</v>
      </c>
      <c r="AN3556" s="19">
        <v>40900</v>
      </c>
      <c r="AO3556" s="19">
        <v>335400</v>
      </c>
      <c r="AP3556" s="19">
        <v>0</v>
      </c>
      <c r="AQ3556" s="19">
        <v>0</v>
      </c>
      <c r="AR3556" s="34">
        <v>376300</v>
      </c>
      <c r="AS3556" s="34">
        <v>45000</v>
      </c>
      <c r="AT3556" s="34">
        <v>3000</v>
      </c>
      <c r="AU3556" s="34">
        <v>115955</v>
      </c>
      <c r="AV3556" s="34">
        <v>0</v>
      </c>
      <c r="AW3556" s="35">
        <v>163955</v>
      </c>
      <c r="AX3556" s="34">
        <v>212345</v>
      </c>
      <c r="AY3556" s="36">
        <v>1.3258000000000001</v>
      </c>
      <c r="AZ3556" s="36">
        <v>2.0265</v>
      </c>
      <c r="BA3556" s="22"/>
      <c r="BB3556" s="19">
        <v>3763</v>
      </c>
      <c r="BC3556" s="34">
        <v>2815.2700099999997</v>
      </c>
      <c r="BD3556" s="34">
        <v>4303.1714249999995</v>
      </c>
      <c r="BE3556" s="38">
        <v>3.4819999999999997E-2</v>
      </c>
      <c r="BF3556" s="38">
        <v>3.4819999999999997E-2</v>
      </c>
      <c r="BG3556" s="34">
        <v>98.027701748199988</v>
      </c>
      <c r="BH3556" s="34">
        <v>149.83642901849998</v>
      </c>
      <c r="BI3556" s="34">
        <v>2717.2423082517998</v>
      </c>
      <c r="BJ3556" s="34">
        <v>4153.3349959814996</v>
      </c>
      <c r="BK3556" s="34">
        <v>0</v>
      </c>
      <c r="BL3556" s="34">
        <v>390.33499598149956</v>
      </c>
      <c r="BM3556" s="34">
        <v>390.33499598149956</v>
      </c>
      <c r="BN3556" s="39">
        <v>2717.2423082517998</v>
      </c>
      <c r="BO3556" s="39">
        <v>3763</v>
      </c>
      <c r="BP3556" s="39">
        <v>1045.7576917482002</v>
      </c>
    </row>
    <row r="3557" spans="1:68" s="25" customFormat="1" ht="14.25" x14ac:dyDescent="0.2">
      <c r="A3557" s="14">
        <v>2617</v>
      </c>
      <c r="B3557" s="40"/>
      <c r="C3557" s="15" t="s">
        <v>26815</v>
      </c>
      <c r="D3557" s="16">
        <v>9749</v>
      </c>
      <c r="E3557" s="15" t="s">
        <v>26816</v>
      </c>
      <c r="F3557" s="15" t="s">
        <v>26815</v>
      </c>
      <c r="G3557" s="17" t="s">
        <v>26817</v>
      </c>
      <c r="H3557" s="17" t="s">
        <v>26818</v>
      </c>
      <c r="I3557" s="17" t="s">
        <v>86</v>
      </c>
      <c r="J3557" s="15" t="s">
        <v>26819</v>
      </c>
      <c r="K3557" s="15" t="s">
        <v>11064</v>
      </c>
      <c r="L3557" s="18" t="s">
        <v>26820</v>
      </c>
      <c r="M3557" s="15" t="s">
        <v>26367</v>
      </c>
      <c r="N3557" s="15" t="s">
        <v>26368</v>
      </c>
      <c r="O3557" s="16">
        <v>500</v>
      </c>
      <c r="P3557" s="15" t="s">
        <v>1055</v>
      </c>
      <c r="Q3557" s="15">
        <v>42400</v>
      </c>
      <c r="R3557" s="15">
        <v>0</v>
      </c>
      <c r="S3557" s="15">
        <v>42400</v>
      </c>
      <c r="T3557" s="15">
        <v>0.36</v>
      </c>
      <c r="U3557" s="15" t="s">
        <v>18717</v>
      </c>
      <c r="V3557" s="15" t="s">
        <v>76</v>
      </c>
      <c r="W3557" s="16">
        <v>0</v>
      </c>
      <c r="X3557" s="16">
        <v>1</v>
      </c>
      <c r="Y3557" s="15">
        <v>16397</v>
      </c>
      <c r="Z3557" s="15">
        <v>0.376</v>
      </c>
      <c r="AA3557" s="15" t="s">
        <v>26369</v>
      </c>
      <c r="AB3557" s="15" t="s">
        <v>26339</v>
      </c>
      <c r="AC3557" s="15">
        <v>79900</v>
      </c>
      <c r="AD3557" s="26">
        <v>42500</v>
      </c>
      <c r="AE3557" s="15" t="s">
        <v>119</v>
      </c>
      <c r="AF3557" s="15" t="s">
        <v>119</v>
      </c>
      <c r="AG3557" s="16">
        <v>1</v>
      </c>
      <c r="AH3557" s="15" t="s">
        <v>26821</v>
      </c>
      <c r="AI3557" s="15" t="s">
        <v>78</v>
      </c>
      <c r="AJ3557" s="15">
        <v>16396.8852539</v>
      </c>
      <c r="AK3557" s="15">
        <v>525.16075377899995</v>
      </c>
      <c r="AL3557" s="15">
        <v>3104667.3559500002</v>
      </c>
      <c r="AM3557" s="15">
        <v>1410986.0489699999</v>
      </c>
      <c r="AN3557" s="19">
        <v>0</v>
      </c>
      <c r="AO3557" s="19">
        <v>0</v>
      </c>
      <c r="AP3557" s="19">
        <v>42400</v>
      </c>
      <c r="AQ3557" s="19">
        <v>0</v>
      </c>
      <c r="AR3557" s="34">
        <v>42400</v>
      </c>
      <c r="AS3557" s="34">
        <v>0</v>
      </c>
      <c r="AT3557" s="34">
        <v>0</v>
      </c>
      <c r="AU3557" s="34">
        <v>0</v>
      </c>
      <c r="AV3557" s="34">
        <v>0</v>
      </c>
      <c r="AW3557" s="35">
        <v>0</v>
      </c>
      <c r="AX3557" s="34">
        <v>42400</v>
      </c>
      <c r="AY3557" s="36">
        <v>1.3258000000000001</v>
      </c>
      <c r="AZ3557" s="36">
        <v>2.0265</v>
      </c>
      <c r="BA3557" s="22"/>
      <c r="BB3557" s="19">
        <v>1272</v>
      </c>
      <c r="BC3557" s="34">
        <v>562.13920000000007</v>
      </c>
      <c r="BD3557" s="34">
        <v>859.23599999999999</v>
      </c>
      <c r="BE3557" s="38">
        <v>3.4819999999999997E-2</v>
      </c>
      <c r="BF3557" s="38">
        <v>3.4819999999999997E-2</v>
      </c>
      <c r="BG3557" s="34">
        <v>0</v>
      </c>
      <c r="BH3557" s="34">
        <v>0</v>
      </c>
      <c r="BI3557" s="34">
        <v>562.13920000000007</v>
      </c>
      <c r="BJ3557" s="34">
        <v>859.23599999999999</v>
      </c>
      <c r="BK3557" s="34">
        <v>0</v>
      </c>
      <c r="BL3557" s="34">
        <v>0</v>
      </c>
      <c r="BM3557" s="34">
        <v>0</v>
      </c>
      <c r="BN3557" s="39">
        <v>562.13920000000007</v>
      </c>
      <c r="BO3557" s="39">
        <v>859.23599999999999</v>
      </c>
      <c r="BP3557" s="39">
        <v>297.09679999999992</v>
      </c>
    </row>
    <row r="3558" spans="1:68" s="25" customFormat="1" ht="14.25" x14ac:dyDescent="0.2">
      <c r="A3558" s="14">
        <v>2618</v>
      </c>
      <c r="B3558" s="40"/>
      <c r="C3558" s="15" t="s">
        <v>26822</v>
      </c>
      <c r="D3558" s="16">
        <v>24857</v>
      </c>
      <c r="E3558" s="15" t="s">
        <v>26823</v>
      </c>
      <c r="F3558" s="15" t="s">
        <v>26822</v>
      </c>
      <c r="G3558" s="17" t="s">
        <v>26824</v>
      </c>
      <c r="H3558" s="17" t="s">
        <v>26825</v>
      </c>
      <c r="I3558" s="17" t="s">
        <v>86</v>
      </c>
      <c r="J3558" s="15" t="s">
        <v>26826</v>
      </c>
      <c r="K3558" s="15" t="s">
        <v>13872</v>
      </c>
      <c r="L3558" s="18" t="s">
        <v>26827</v>
      </c>
      <c r="M3558" s="15" t="s">
        <v>26367</v>
      </c>
      <c r="N3558" s="15" t="s">
        <v>26368</v>
      </c>
      <c r="O3558" s="16">
        <v>510</v>
      </c>
      <c r="P3558" s="15" t="s">
        <v>118</v>
      </c>
      <c r="Q3558" s="15">
        <v>44900</v>
      </c>
      <c r="R3558" s="15">
        <v>283000</v>
      </c>
      <c r="S3558" s="15">
        <v>327900</v>
      </c>
      <c r="T3558" s="15">
        <v>0.4</v>
      </c>
      <c r="U3558" s="15" t="s">
        <v>18717</v>
      </c>
      <c r="V3558" s="15" t="s">
        <v>76</v>
      </c>
      <c r="W3558" s="16">
        <v>1</v>
      </c>
      <c r="X3558" s="16">
        <v>1</v>
      </c>
      <c r="Y3558" s="15">
        <v>17197</v>
      </c>
      <c r="Z3558" s="15">
        <v>0.39500000000000002</v>
      </c>
      <c r="AA3558" s="15" t="s">
        <v>26369</v>
      </c>
      <c r="AB3558" s="15" t="s">
        <v>26339</v>
      </c>
      <c r="AC3558" s="15">
        <v>320450</v>
      </c>
      <c r="AD3558" s="26">
        <v>38387</v>
      </c>
      <c r="AE3558" s="15" t="s">
        <v>119</v>
      </c>
      <c r="AF3558" s="15" t="s">
        <v>119</v>
      </c>
      <c r="AG3558" s="16">
        <v>1</v>
      </c>
      <c r="AH3558" s="15" t="s">
        <v>26828</v>
      </c>
      <c r="AI3558" s="15" t="s">
        <v>78</v>
      </c>
      <c r="AJ3558" s="15">
        <v>17196.7165527</v>
      </c>
      <c r="AK3558" s="15">
        <v>544.06182667899998</v>
      </c>
      <c r="AL3558" s="15">
        <v>3104667.4348800001</v>
      </c>
      <c r="AM3558" s="15">
        <v>1410887.8112999999</v>
      </c>
      <c r="AN3558" s="19">
        <v>44900</v>
      </c>
      <c r="AO3558" s="19">
        <v>260500</v>
      </c>
      <c r="AP3558" s="19">
        <v>0</v>
      </c>
      <c r="AQ3558" s="19">
        <v>25400</v>
      </c>
      <c r="AR3558" s="34">
        <v>330800</v>
      </c>
      <c r="AS3558" s="34">
        <v>0</v>
      </c>
      <c r="AT3558" s="34">
        <v>0</v>
      </c>
      <c r="AU3558" s="34">
        <v>0</v>
      </c>
      <c r="AV3558" s="34">
        <v>0</v>
      </c>
      <c r="AW3558" s="35">
        <v>0</v>
      </c>
      <c r="AX3558" s="34">
        <v>330800</v>
      </c>
      <c r="AY3558" s="36">
        <v>1.3258000000000001</v>
      </c>
      <c r="AZ3558" s="36">
        <v>2.0265</v>
      </c>
      <c r="BA3558" s="22"/>
      <c r="BB3558" s="19">
        <v>6870</v>
      </c>
      <c r="BC3558" s="34">
        <v>4385.7464</v>
      </c>
      <c r="BD3558" s="34">
        <v>6703.6620000000003</v>
      </c>
      <c r="BE3558" s="38">
        <v>3.4819999999999997E-2</v>
      </c>
      <c r="BF3558" s="38">
        <v>3.4819999999999997E-2</v>
      </c>
      <c r="BG3558" s="34">
        <v>0</v>
      </c>
      <c r="BH3558" s="34">
        <v>0</v>
      </c>
      <c r="BI3558" s="34">
        <v>4385.7464</v>
      </c>
      <c r="BJ3558" s="34">
        <v>6703.6620000000003</v>
      </c>
      <c r="BK3558" s="34">
        <v>0</v>
      </c>
      <c r="BL3558" s="34">
        <v>80.930999999999585</v>
      </c>
      <c r="BM3558" s="34">
        <v>80.930999999999585</v>
      </c>
      <c r="BN3558" s="39">
        <v>4385.7464</v>
      </c>
      <c r="BO3558" s="39">
        <v>6622.7310000000007</v>
      </c>
      <c r="BP3558" s="39">
        <v>2236.9846000000007</v>
      </c>
    </row>
    <row r="3559" spans="1:68" s="25" customFormat="1" ht="14.25" x14ac:dyDescent="0.2">
      <c r="A3559" s="14">
        <v>2619</v>
      </c>
      <c r="B3559" s="40"/>
      <c r="C3559" s="15"/>
      <c r="D3559" s="16">
        <v>8857</v>
      </c>
      <c r="E3559" s="15" t="s">
        <v>26829</v>
      </c>
      <c r="F3559" s="15" t="s">
        <v>26830</v>
      </c>
      <c r="G3559" s="17" t="s">
        <v>26831</v>
      </c>
      <c r="H3559" s="17" t="s">
        <v>26832</v>
      </c>
      <c r="I3559" s="17" t="s">
        <v>86</v>
      </c>
      <c r="J3559" s="15" t="s">
        <v>26833</v>
      </c>
      <c r="K3559" s="15" t="s">
        <v>791</v>
      </c>
      <c r="L3559" s="18" t="s">
        <v>26834</v>
      </c>
      <c r="M3559" s="15" t="s">
        <v>26367</v>
      </c>
      <c r="N3559" s="15" t="s">
        <v>26368</v>
      </c>
      <c r="O3559" s="16">
        <v>510</v>
      </c>
      <c r="P3559" s="15" t="s">
        <v>118</v>
      </c>
      <c r="Q3559" s="15">
        <v>34800</v>
      </c>
      <c r="R3559" s="15">
        <v>265200</v>
      </c>
      <c r="S3559" s="15">
        <v>300000</v>
      </c>
      <c r="T3559" s="15">
        <v>0.26</v>
      </c>
      <c r="U3559" s="15" t="s">
        <v>18717</v>
      </c>
      <c r="V3559" s="15" t="s">
        <v>76</v>
      </c>
      <c r="W3559" s="16">
        <v>1</v>
      </c>
      <c r="X3559" s="16">
        <v>1</v>
      </c>
      <c r="Y3559" s="15">
        <v>16089</v>
      </c>
      <c r="Z3559" s="15">
        <v>0.36899999999999999</v>
      </c>
      <c r="AA3559" s="15" t="s">
        <v>26369</v>
      </c>
      <c r="AB3559" s="15" t="s">
        <v>26339</v>
      </c>
      <c r="AC3559" s="15">
        <v>242500</v>
      </c>
      <c r="AD3559" s="26">
        <v>40724</v>
      </c>
      <c r="AE3559" s="15" t="s">
        <v>119</v>
      </c>
      <c r="AF3559" s="15" t="s">
        <v>119</v>
      </c>
      <c r="AG3559" s="16">
        <v>1</v>
      </c>
      <c r="AH3559" s="15" t="s">
        <v>26835</v>
      </c>
      <c r="AI3559" s="15" t="s">
        <v>78</v>
      </c>
      <c r="AJ3559" s="15">
        <v>16088.5627441</v>
      </c>
      <c r="AK3559" s="15">
        <v>518.84415446699995</v>
      </c>
      <c r="AL3559" s="15">
        <v>3104632.6633100002</v>
      </c>
      <c r="AM3559" s="15">
        <v>1410754.1958000001</v>
      </c>
      <c r="AN3559" s="19">
        <v>34800</v>
      </c>
      <c r="AO3559" s="19">
        <v>278900</v>
      </c>
      <c r="AP3559" s="19">
        <v>0</v>
      </c>
      <c r="AQ3559" s="19">
        <v>0</v>
      </c>
      <c r="AR3559" s="34">
        <v>313700</v>
      </c>
      <c r="AS3559" s="34">
        <v>45000</v>
      </c>
      <c r="AT3559" s="34">
        <v>3000</v>
      </c>
      <c r="AU3559" s="34">
        <v>94045</v>
      </c>
      <c r="AV3559" s="34">
        <v>0</v>
      </c>
      <c r="AW3559" s="35">
        <v>142045</v>
      </c>
      <c r="AX3559" s="34">
        <v>171655</v>
      </c>
      <c r="AY3559" s="36">
        <v>1.3258000000000001</v>
      </c>
      <c r="AZ3559" s="36">
        <v>2.0265</v>
      </c>
      <c r="BA3559" s="22"/>
      <c r="BB3559" s="19">
        <v>3137</v>
      </c>
      <c r="BC3559" s="34">
        <v>2275.8019899999999</v>
      </c>
      <c r="BD3559" s="34">
        <v>3478.5885749999998</v>
      </c>
      <c r="BE3559" s="38">
        <v>3.4819999999999997E-2</v>
      </c>
      <c r="BF3559" s="38">
        <v>3.4819999999999997E-2</v>
      </c>
      <c r="BG3559" s="34">
        <v>79.243425291799994</v>
      </c>
      <c r="BH3559" s="34">
        <v>121.12445418149998</v>
      </c>
      <c r="BI3559" s="34">
        <v>2196.5585647081998</v>
      </c>
      <c r="BJ3559" s="34">
        <v>3357.4641208184999</v>
      </c>
      <c r="BK3559" s="34">
        <v>0</v>
      </c>
      <c r="BL3559" s="34">
        <v>220.46412081849985</v>
      </c>
      <c r="BM3559" s="34">
        <v>220.46412081849985</v>
      </c>
      <c r="BN3559" s="39">
        <v>2196.5585647081998</v>
      </c>
      <c r="BO3559" s="39">
        <v>3137</v>
      </c>
      <c r="BP3559" s="39">
        <v>940.44143529180019</v>
      </c>
    </row>
    <row r="3560" spans="1:68" s="25" customFormat="1" ht="14.25" x14ac:dyDescent="0.2">
      <c r="A3560" s="14">
        <v>2620</v>
      </c>
      <c r="B3560" s="40"/>
      <c r="C3560" s="15" t="s">
        <v>26836</v>
      </c>
      <c r="D3560" s="16">
        <v>8198</v>
      </c>
      <c r="E3560" s="15" t="s">
        <v>26837</v>
      </c>
      <c r="F3560" s="15" t="s">
        <v>26836</v>
      </c>
      <c r="G3560" s="17" t="s">
        <v>26838</v>
      </c>
      <c r="H3560" s="17" t="s">
        <v>26839</v>
      </c>
      <c r="I3560" s="17" t="s">
        <v>86</v>
      </c>
      <c r="J3560" s="15" t="s">
        <v>26840</v>
      </c>
      <c r="K3560" s="15" t="s">
        <v>9140</v>
      </c>
      <c r="L3560" s="18" t="s">
        <v>26841</v>
      </c>
      <c r="M3560" s="15" t="s">
        <v>26367</v>
      </c>
      <c r="N3560" s="15" t="s">
        <v>26368</v>
      </c>
      <c r="O3560" s="16">
        <v>510</v>
      </c>
      <c r="P3560" s="15" t="s">
        <v>118</v>
      </c>
      <c r="Q3560" s="15">
        <v>41700</v>
      </c>
      <c r="R3560" s="15">
        <v>202600</v>
      </c>
      <c r="S3560" s="15">
        <v>244300</v>
      </c>
      <c r="T3560" s="15">
        <v>0.35</v>
      </c>
      <c r="U3560" s="15" t="s">
        <v>18717</v>
      </c>
      <c r="V3560" s="15" t="s">
        <v>76</v>
      </c>
      <c r="W3560" s="16">
        <v>1</v>
      </c>
      <c r="X3560" s="16">
        <v>0</v>
      </c>
      <c r="Y3560" s="15">
        <v>15329</v>
      </c>
      <c r="Z3560" s="15">
        <v>0.35199999999999998</v>
      </c>
      <c r="AA3560" s="15" t="s">
        <v>26369</v>
      </c>
      <c r="AB3560" s="15" t="s">
        <v>26339</v>
      </c>
      <c r="AC3560" s="15">
        <v>0</v>
      </c>
      <c r="AD3560" s="15"/>
      <c r="AE3560" s="15" t="s">
        <v>119</v>
      </c>
      <c r="AF3560" s="15" t="s">
        <v>119</v>
      </c>
      <c r="AG3560" s="16">
        <v>1</v>
      </c>
      <c r="AH3560" s="15" t="s">
        <v>26842</v>
      </c>
      <c r="AI3560" s="15" t="s">
        <v>78</v>
      </c>
      <c r="AJ3560" s="15">
        <v>15329.4089355</v>
      </c>
      <c r="AK3560" s="15">
        <v>515.95731677599997</v>
      </c>
      <c r="AL3560" s="15">
        <v>3104728.9068</v>
      </c>
      <c r="AM3560" s="15">
        <v>1410752.55464</v>
      </c>
      <c r="AN3560" s="19">
        <v>41700</v>
      </c>
      <c r="AO3560" s="19">
        <v>202600</v>
      </c>
      <c r="AP3560" s="19">
        <v>0</v>
      </c>
      <c r="AQ3560" s="19">
        <v>0</v>
      </c>
      <c r="AR3560" s="34">
        <v>244300</v>
      </c>
      <c r="AS3560" s="34">
        <v>45000</v>
      </c>
      <c r="AT3560" s="34">
        <v>3000</v>
      </c>
      <c r="AU3560" s="34">
        <v>69755</v>
      </c>
      <c r="AV3560" s="34">
        <v>0</v>
      </c>
      <c r="AW3560" s="35">
        <v>117755</v>
      </c>
      <c r="AX3560" s="34">
        <v>126545</v>
      </c>
      <c r="AY3560" s="36">
        <v>1.3258000000000001</v>
      </c>
      <c r="AZ3560" s="36">
        <v>2.0265</v>
      </c>
      <c r="BA3560" s="22"/>
      <c r="BB3560" s="19">
        <v>2443</v>
      </c>
      <c r="BC3560" s="34">
        <v>1677.7336100000002</v>
      </c>
      <c r="BD3560" s="34">
        <v>2564.4344249999999</v>
      </c>
      <c r="BE3560" s="38">
        <v>3.4819999999999997E-2</v>
      </c>
      <c r="BF3560" s="38">
        <v>3.4819999999999997E-2</v>
      </c>
      <c r="BG3560" s="34">
        <v>58.418684300200006</v>
      </c>
      <c r="BH3560" s="34">
        <v>89.293606678499984</v>
      </c>
      <c r="BI3560" s="34">
        <v>1619.3149256998001</v>
      </c>
      <c r="BJ3560" s="34">
        <v>2475.1408183214999</v>
      </c>
      <c r="BK3560" s="34">
        <v>0</v>
      </c>
      <c r="BL3560" s="34">
        <v>32.140818321499864</v>
      </c>
      <c r="BM3560" s="34">
        <v>32.140818321499864</v>
      </c>
      <c r="BN3560" s="39">
        <v>1619.3149256998001</v>
      </c>
      <c r="BO3560" s="39">
        <v>2443</v>
      </c>
      <c r="BP3560" s="39">
        <v>823.68507430019986</v>
      </c>
    </row>
    <row r="3561" spans="1:68" s="25" customFormat="1" ht="14.25" x14ac:dyDescent="0.2">
      <c r="A3561" s="14">
        <v>2621</v>
      </c>
      <c r="B3561" s="40"/>
      <c r="C3561" s="15" t="s">
        <v>26843</v>
      </c>
      <c r="D3561" s="16">
        <v>13870</v>
      </c>
      <c r="E3561" s="15" t="s">
        <v>26844</v>
      </c>
      <c r="F3561" s="15" t="s">
        <v>26843</v>
      </c>
      <c r="G3561" s="17" t="s">
        <v>26845</v>
      </c>
      <c r="H3561" s="17" t="s">
        <v>26846</v>
      </c>
      <c r="I3561" s="17" t="s">
        <v>86</v>
      </c>
      <c r="J3561" s="15" t="s">
        <v>26847</v>
      </c>
      <c r="K3561" s="15" t="s">
        <v>3113</v>
      </c>
      <c r="L3561" s="18" t="s">
        <v>26848</v>
      </c>
      <c r="M3561" s="15" t="s">
        <v>26367</v>
      </c>
      <c r="N3561" s="15" t="s">
        <v>26368</v>
      </c>
      <c r="O3561" s="16">
        <v>510</v>
      </c>
      <c r="P3561" s="15" t="s">
        <v>118</v>
      </c>
      <c r="Q3561" s="15">
        <v>34000</v>
      </c>
      <c r="R3561" s="15">
        <v>210200</v>
      </c>
      <c r="S3561" s="15">
        <v>244200</v>
      </c>
      <c r="T3561" s="15">
        <v>0.25</v>
      </c>
      <c r="U3561" s="15" t="s">
        <v>18717</v>
      </c>
      <c r="V3561" s="15" t="s">
        <v>76</v>
      </c>
      <c r="W3561" s="16">
        <v>1</v>
      </c>
      <c r="X3561" s="16">
        <v>1</v>
      </c>
      <c r="Y3561" s="15">
        <v>12401</v>
      </c>
      <c r="Z3561" s="15">
        <v>0.28499999999999998</v>
      </c>
      <c r="AA3561" s="15" t="s">
        <v>26849</v>
      </c>
      <c r="AB3561" s="15" t="s">
        <v>26850</v>
      </c>
      <c r="AC3561" s="15">
        <v>244000</v>
      </c>
      <c r="AD3561" s="26">
        <v>42076</v>
      </c>
      <c r="AE3561" s="15" t="s">
        <v>119</v>
      </c>
      <c r="AF3561" s="15" t="s">
        <v>119</v>
      </c>
      <c r="AG3561" s="16">
        <v>1</v>
      </c>
      <c r="AH3561" s="15" t="s">
        <v>26851</v>
      </c>
      <c r="AI3561" s="15" t="s">
        <v>78</v>
      </c>
      <c r="AJ3561" s="15">
        <v>12401.0844727</v>
      </c>
      <c r="AK3561" s="15">
        <v>440.68664590600002</v>
      </c>
      <c r="AL3561" s="15">
        <v>3104847.7254699999</v>
      </c>
      <c r="AM3561" s="15">
        <v>1410735.71321</v>
      </c>
      <c r="AN3561" s="19">
        <v>34000</v>
      </c>
      <c r="AO3561" s="19">
        <v>210300</v>
      </c>
      <c r="AP3561" s="19">
        <v>0</v>
      </c>
      <c r="AQ3561" s="19">
        <v>0</v>
      </c>
      <c r="AR3561" s="34">
        <v>244300</v>
      </c>
      <c r="AS3561" s="34">
        <v>45000</v>
      </c>
      <c r="AT3561" s="34">
        <v>3000</v>
      </c>
      <c r="AU3561" s="34">
        <v>69755</v>
      </c>
      <c r="AV3561" s="34">
        <v>0</v>
      </c>
      <c r="AW3561" s="35">
        <v>117755</v>
      </c>
      <c r="AX3561" s="34">
        <v>126545</v>
      </c>
      <c r="AY3561" s="36">
        <v>1.3258000000000001</v>
      </c>
      <c r="AZ3561" s="36">
        <v>2.0265</v>
      </c>
      <c r="BA3561" s="22"/>
      <c r="BB3561" s="19">
        <v>2443</v>
      </c>
      <c r="BC3561" s="34">
        <v>1677.7336100000002</v>
      </c>
      <c r="BD3561" s="34">
        <v>2564.4344249999999</v>
      </c>
      <c r="BE3561" s="38">
        <v>3.4819999999999997E-2</v>
      </c>
      <c r="BF3561" s="38">
        <v>3.4819999999999997E-2</v>
      </c>
      <c r="BG3561" s="34">
        <v>58.418684300200006</v>
      </c>
      <c r="BH3561" s="34">
        <v>89.293606678499984</v>
      </c>
      <c r="BI3561" s="34">
        <v>1619.3149256998001</v>
      </c>
      <c r="BJ3561" s="34">
        <v>2475.1408183214999</v>
      </c>
      <c r="BK3561" s="34">
        <v>0</v>
      </c>
      <c r="BL3561" s="34">
        <v>32.140818321499864</v>
      </c>
      <c r="BM3561" s="34">
        <v>32.140818321499864</v>
      </c>
      <c r="BN3561" s="39">
        <v>1619.3149256998001</v>
      </c>
      <c r="BO3561" s="39">
        <v>2443</v>
      </c>
      <c r="BP3561" s="39">
        <v>823.68507430019986</v>
      </c>
    </row>
    <row r="3562" spans="1:68" s="25" customFormat="1" ht="14.25" x14ac:dyDescent="0.2">
      <c r="A3562" s="14">
        <v>2622</v>
      </c>
      <c r="B3562" s="40"/>
      <c r="C3562" s="15"/>
      <c r="D3562" s="16">
        <v>13782</v>
      </c>
      <c r="E3562" s="15" t="s">
        <v>26852</v>
      </c>
      <c r="F3562" s="15" t="s">
        <v>26853</v>
      </c>
      <c r="G3562" s="17" t="s">
        <v>26854</v>
      </c>
      <c r="H3562" s="17" t="s">
        <v>26855</v>
      </c>
      <c r="I3562" s="17" t="s">
        <v>86</v>
      </c>
      <c r="J3562" s="15" t="s">
        <v>26856</v>
      </c>
      <c r="K3562" s="15" t="s">
        <v>1925</v>
      </c>
      <c r="L3562" s="18" t="s">
        <v>26857</v>
      </c>
      <c r="M3562" s="15" t="s">
        <v>26367</v>
      </c>
      <c r="N3562" s="15" t="s">
        <v>26368</v>
      </c>
      <c r="O3562" s="16">
        <v>510</v>
      </c>
      <c r="P3562" s="15" t="s">
        <v>118</v>
      </c>
      <c r="Q3562" s="15">
        <v>33300</v>
      </c>
      <c r="R3562" s="15">
        <v>163700</v>
      </c>
      <c r="S3562" s="15">
        <v>197000</v>
      </c>
      <c r="T3562" s="15">
        <v>0.24</v>
      </c>
      <c r="U3562" s="15" t="s">
        <v>18717</v>
      </c>
      <c r="V3562" s="15" t="s">
        <v>76</v>
      </c>
      <c r="W3562" s="16">
        <v>1</v>
      </c>
      <c r="X3562" s="16">
        <v>1</v>
      </c>
      <c r="Y3562" s="15">
        <v>10733</v>
      </c>
      <c r="Z3562" s="15">
        <v>0.246</v>
      </c>
      <c r="AA3562" s="15" t="s">
        <v>26849</v>
      </c>
      <c r="AB3562" s="15" t="s">
        <v>26850</v>
      </c>
      <c r="AC3562" s="15">
        <v>180000</v>
      </c>
      <c r="AD3562" s="26">
        <v>37120</v>
      </c>
      <c r="AE3562" s="15" t="s">
        <v>147</v>
      </c>
      <c r="AF3562" s="15" t="s">
        <v>16602</v>
      </c>
      <c r="AG3562" s="16">
        <v>1</v>
      </c>
      <c r="AH3562" s="15" t="s">
        <v>26858</v>
      </c>
      <c r="AI3562" s="15" t="s">
        <v>78</v>
      </c>
      <c r="AJ3562" s="15">
        <v>10733.1359863</v>
      </c>
      <c r="AK3562" s="15">
        <v>421.558683411</v>
      </c>
      <c r="AL3562" s="15">
        <v>3104822.6888100002</v>
      </c>
      <c r="AM3562" s="15">
        <v>1410825.7881499999</v>
      </c>
      <c r="AN3562" s="19">
        <v>33300</v>
      </c>
      <c r="AO3562" s="19">
        <v>163300</v>
      </c>
      <c r="AP3562" s="19">
        <v>0</v>
      </c>
      <c r="AQ3562" s="19">
        <v>0</v>
      </c>
      <c r="AR3562" s="34">
        <v>196600</v>
      </c>
      <c r="AS3562" s="34">
        <v>45000</v>
      </c>
      <c r="AT3562" s="34">
        <v>3000</v>
      </c>
      <c r="AU3562" s="34">
        <v>53060</v>
      </c>
      <c r="AV3562" s="34">
        <v>0</v>
      </c>
      <c r="AW3562" s="35">
        <v>101060</v>
      </c>
      <c r="AX3562" s="34">
        <v>95540</v>
      </c>
      <c r="AY3562" s="36">
        <v>1.3258000000000001</v>
      </c>
      <c r="AZ3562" s="36">
        <v>2.0265</v>
      </c>
      <c r="BA3562" s="22"/>
      <c r="BB3562" s="19">
        <v>1966</v>
      </c>
      <c r="BC3562" s="34">
        <v>1266.66932</v>
      </c>
      <c r="BD3562" s="34">
        <v>1936.1180999999999</v>
      </c>
      <c r="BE3562" s="38">
        <v>3.4819999999999997E-2</v>
      </c>
      <c r="BF3562" s="38">
        <v>3.4819999999999997E-2</v>
      </c>
      <c r="BG3562" s="34">
        <v>44.105425722399993</v>
      </c>
      <c r="BH3562" s="34">
        <v>67.415632241999987</v>
      </c>
      <c r="BI3562" s="34">
        <v>1222.5638942776</v>
      </c>
      <c r="BJ3562" s="34">
        <v>1868.702467758</v>
      </c>
      <c r="BK3562" s="34">
        <v>0</v>
      </c>
      <c r="BL3562" s="34">
        <v>0</v>
      </c>
      <c r="BM3562" s="34">
        <v>0</v>
      </c>
      <c r="BN3562" s="39">
        <v>1222.5638942776</v>
      </c>
      <c r="BO3562" s="39">
        <v>1868.702467758</v>
      </c>
      <c r="BP3562" s="39">
        <v>646.13857348040005</v>
      </c>
    </row>
    <row r="3563" spans="1:68" s="25" customFormat="1" ht="14.25" x14ac:dyDescent="0.2">
      <c r="A3563" s="14">
        <v>2623</v>
      </c>
      <c r="B3563" s="40"/>
      <c r="C3563" s="15"/>
      <c r="D3563" s="16">
        <v>35742</v>
      </c>
      <c r="E3563" s="15" t="s">
        <v>26859</v>
      </c>
      <c r="F3563" s="15" t="s">
        <v>26860</v>
      </c>
      <c r="G3563" s="17" t="s">
        <v>26861</v>
      </c>
      <c r="H3563" s="17" t="s">
        <v>26862</v>
      </c>
      <c r="I3563" s="17" t="s">
        <v>86</v>
      </c>
      <c r="J3563" s="15" t="s">
        <v>26863</v>
      </c>
      <c r="K3563" s="15" t="s">
        <v>26864</v>
      </c>
      <c r="L3563" s="18" t="s">
        <v>26865</v>
      </c>
      <c r="M3563" s="15" t="s">
        <v>26367</v>
      </c>
      <c r="N3563" s="15" t="s">
        <v>26368</v>
      </c>
      <c r="O3563" s="16">
        <v>520</v>
      </c>
      <c r="P3563" s="15" t="s">
        <v>1859</v>
      </c>
      <c r="Q3563" s="15">
        <v>70400</v>
      </c>
      <c r="R3563" s="15">
        <v>227800</v>
      </c>
      <c r="S3563" s="15">
        <v>298200</v>
      </c>
      <c r="T3563" s="15">
        <v>2.16</v>
      </c>
      <c r="U3563" s="15" t="s">
        <v>18717</v>
      </c>
      <c r="V3563" s="15" t="s">
        <v>76</v>
      </c>
      <c r="W3563" s="16">
        <v>1</v>
      </c>
      <c r="X3563" s="16">
        <v>1</v>
      </c>
      <c r="Y3563" s="15">
        <v>9581</v>
      </c>
      <c r="Z3563" s="15">
        <v>0.22</v>
      </c>
      <c r="AA3563" s="15" t="s">
        <v>26849</v>
      </c>
      <c r="AB3563" s="15" t="s">
        <v>26850</v>
      </c>
      <c r="AC3563" s="15">
        <v>223100</v>
      </c>
      <c r="AD3563" s="26">
        <v>40319</v>
      </c>
      <c r="AE3563" s="15" t="s">
        <v>119</v>
      </c>
      <c r="AF3563" s="15" t="s">
        <v>119</v>
      </c>
      <c r="AG3563" s="16">
        <v>1</v>
      </c>
      <c r="AH3563" s="15" t="s">
        <v>26866</v>
      </c>
      <c r="AI3563" s="15" t="s">
        <v>78</v>
      </c>
      <c r="AJ3563" s="15">
        <v>9580.8508300800004</v>
      </c>
      <c r="AK3563" s="15">
        <v>402.72027185100001</v>
      </c>
      <c r="AL3563" s="15">
        <v>3104812.00991</v>
      </c>
      <c r="AM3563" s="15">
        <v>1410907.4761399999</v>
      </c>
      <c r="AN3563" s="19">
        <v>68000</v>
      </c>
      <c r="AO3563" s="19">
        <v>223900</v>
      </c>
      <c r="AP3563" s="19">
        <v>1900</v>
      </c>
      <c r="AQ3563" s="19">
        <v>0</v>
      </c>
      <c r="AR3563" s="34">
        <v>293800</v>
      </c>
      <c r="AS3563" s="34">
        <v>45000</v>
      </c>
      <c r="AT3563" s="34">
        <v>0</v>
      </c>
      <c r="AU3563" s="34">
        <v>86415</v>
      </c>
      <c r="AV3563" s="34">
        <v>0</v>
      </c>
      <c r="AW3563" s="35">
        <v>131415</v>
      </c>
      <c r="AX3563" s="34">
        <v>162385</v>
      </c>
      <c r="AY3563" s="36">
        <v>1.3258000000000001</v>
      </c>
      <c r="AZ3563" s="36">
        <v>2.0265</v>
      </c>
      <c r="BA3563" s="22"/>
      <c r="BB3563" s="19">
        <v>2976</v>
      </c>
      <c r="BC3563" s="34">
        <v>2152.9003299999999</v>
      </c>
      <c r="BD3563" s="34">
        <v>3290.7320249999998</v>
      </c>
      <c r="BE3563" s="38">
        <v>3.4819999999999997E-2</v>
      </c>
      <c r="BF3563" s="38">
        <v>3.4819999999999997E-2</v>
      </c>
      <c r="BG3563" s="34">
        <v>74.086866726599993</v>
      </c>
      <c r="BH3563" s="34">
        <v>113.24259724049999</v>
      </c>
      <c r="BI3563" s="34">
        <v>2078.8134632734</v>
      </c>
      <c r="BJ3563" s="34">
        <v>3177.4894277594999</v>
      </c>
      <c r="BK3563" s="34">
        <v>0</v>
      </c>
      <c r="BL3563" s="34">
        <v>219.9859277595001</v>
      </c>
      <c r="BM3563" s="34">
        <v>219.9859277595001</v>
      </c>
      <c r="BN3563" s="39">
        <v>2078.8134632734</v>
      </c>
      <c r="BO3563" s="39">
        <v>2957.5034999999998</v>
      </c>
      <c r="BP3563" s="39">
        <v>878.69003672659983</v>
      </c>
    </row>
    <row r="3564" spans="1:68" s="25" customFormat="1" ht="14.25" x14ac:dyDescent="0.2">
      <c r="A3564" s="14">
        <v>2624</v>
      </c>
      <c r="B3564" s="40"/>
      <c r="C3564" s="15"/>
      <c r="D3564" s="16">
        <v>3116</v>
      </c>
      <c r="E3564" s="15" t="s">
        <v>26867</v>
      </c>
      <c r="F3564" s="15" t="s">
        <v>26868</v>
      </c>
      <c r="G3564" s="17" t="s">
        <v>26869</v>
      </c>
      <c r="H3564" s="17" t="s">
        <v>26870</v>
      </c>
      <c r="I3564" s="17" t="s">
        <v>68</v>
      </c>
      <c r="J3564" s="15" t="s">
        <v>9532</v>
      </c>
      <c r="K3564" s="15" t="s">
        <v>86</v>
      </c>
      <c r="L3564" s="18" t="s">
        <v>26871</v>
      </c>
      <c r="M3564" s="15" t="s">
        <v>26367</v>
      </c>
      <c r="N3564" s="15" t="s">
        <v>26368</v>
      </c>
      <c r="O3564" s="16">
        <v>510</v>
      </c>
      <c r="P3564" s="15" t="s">
        <v>118</v>
      </c>
      <c r="Q3564" s="15">
        <v>34000</v>
      </c>
      <c r="R3564" s="15">
        <v>212300</v>
      </c>
      <c r="S3564" s="15">
        <v>246300</v>
      </c>
      <c r="T3564" s="15">
        <v>0.25</v>
      </c>
      <c r="U3564" s="15" t="s">
        <v>18717</v>
      </c>
      <c r="V3564" s="15" t="s">
        <v>76</v>
      </c>
      <c r="W3564" s="16">
        <v>1</v>
      </c>
      <c r="X3564" s="16">
        <v>1</v>
      </c>
      <c r="Y3564" s="15">
        <v>10830</v>
      </c>
      <c r="Z3564" s="15">
        <v>0.249</v>
      </c>
      <c r="AA3564" s="15" t="s">
        <v>26849</v>
      </c>
      <c r="AB3564" s="15" t="s">
        <v>26850</v>
      </c>
      <c r="AC3564" s="15">
        <v>0</v>
      </c>
      <c r="AD3564" s="26">
        <v>40205</v>
      </c>
      <c r="AE3564" s="15" t="s">
        <v>298</v>
      </c>
      <c r="AF3564" s="15" t="s">
        <v>22496</v>
      </c>
      <c r="AG3564" s="16">
        <v>1</v>
      </c>
      <c r="AH3564" s="15" t="s">
        <v>26872</v>
      </c>
      <c r="AI3564" s="15" t="s">
        <v>78</v>
      </c>
      <c r="AJ3564" s="15">
        <v>10830.2319336</v>
      </c>
      <c r="AK3564" s="15">
        <v>423.05736214299998</v>
      </c>
      <c r="AL3564" s="15">
        <v>3104811.9083500002</v>
      </c>
      <c r="AM3564" s="15">
        <v>1410990.9596800001</v>
      </c>
      <c r="AN3564" s="19">
        <v>34000</v>
      </c>
      <c r="AO3564" s="19">
        <v>201900</v>
      </c>
      <c r="AP3564" s="19">
        <v>0</v>
      </c>
      <c r="AQ3564" s="19">
        <v>0</v>
      </c>
      <c r="AR3564" s="34">
        <v>235900</v>
      </c>
      <c r="AS3564" s="34">
        <v>45000</v>
      </c>
      <c r="AT3564" s="34">
        <v>0</v>
      </c>
      <c r="AU3564" s="34">
        <v>66815</v>
      </c>
      <c r="AV3564" s="34">
        <v>0</v>
      </c>
      <c r="AW3564" s="35">
        <v>111815</v>
      </c>
      <c r="AX3564" s="34">
        <v>124085</v>
      </c>
      <c r="AY3564" s="36">
        <v>1.3258000000000001</v>
      </c>
      <c r="AZ3564" s="36">
        <v>2.0265</v>
      </c>
      <c r="BA3564" s="22"/>
      <c r="BB3564" s="19">
        <v>2359</v>
      </c>
      <c r="BC3564" s="34">
        <v>1645.1189300000001</v>
      </c>
      <c r="BD3564" s="34">
        <v>2514.5825249999998</v>
      </c>
      <c r="BE3564" s="38">
        <v>3.4819999999999997E-2</v>
      </c>
      <c r="BF3564" s="38">
        <v>3.4819999999999997E-2</v>
      </c>
      <c r="BG3564" s="34">
        <v>57.283041142599998</v>
      </c>
      <c r="BH3564" s="34">
        <v>87.557763520499989</v>
      </c>
      <c r="BI3564" s="34">
        <v>1587.8358888574001</v>
      </c>
      <c r="BJ3564" s="34">
        <v>2427.0247614794998</v>
      </c>
      <c r="BK3564" s="34">
        <v>0</v>
      </c>
      <c r="BL3564" s="34">
        <v>68.02476147949983</v>
      </c>
      <c r="BM3564" s="34">
        <v>68.02476147949983</v>
      </c>
      <c r="BN3564" s="39">
        <v>1587.8358888574001</v>
      </c>
      <c r="BO3564" s="39">
        <v>2359</v>
      </c>
      <c r="BP3564" s="39">
        <v>771.16411114259995</v>
      </c>
    </row>
    <row r="3565" spans="1:68" s="25" customFormat="1" ht="14.25" x14ac:dyDescent="0.2">
      <c r="A3565" s="14">
        <v>2625</v>
      </c>
      <c r="B3565" s="40"/>
      <c r="C3565" s="15"/>
      <c r="D3565" s="16">
        <v>132</v>
      </c>
      <c r="E3565" s="15" t="s">
        <v>26873</v>
      </c>
      <c r="F3565" s="15" t="s">
        <v>26874</v>
      </c>
      <c r="G3565" s="17" t="s">
        <v>26869</v>
      </c>
      <c r="H3565" s="17" t="s">
        <v>26870</v>
      </c>
      <c r="I3565" s="17" t="s">
        <v>68</v>
      </c>
      <c r="J3565" s="15" t="s">
        <v>9532</v>
      </c>
      <c r="K3565" s="15" t="s">
        <v>86</v>
      </c>
      <c r="L3565" s="18" t="s">
        <v>26875</v>
      </c>
      <c r="M3565" s="15" t="s">
        <v>26367</v>
      </c>
      <c r="N3565" s="15" t="s">
        <v>26368</v>
      </c>
      <c r="O3565" s="16">
        <v>510</v>
      </c>
      <c r="P3565" s="15" t="s">
        <v>118</v>
      </c>
      <c r="Q3565" s="15">
        <v>33300</v>
      </c>
      <c r="R3565" s="15">
        <v>199700</v>
      </c>
      <c r="S3565" s="15">
        <v>233000</v>
      </c>
      <c r="T3565" s="15">
        <v>0.24</v>
      </c>
      <c r="U3565" s="15" t="s">
        <v>18717</v>
      </c>
      <c r="V3565" s="15" t="s">
        <v>76</v>
      </c>
      <c r="W3565" s="16">
        <v>1</v>
      </c>
      <c r="X3565" s="16">
        <v>1</v>
      </c>
      <c r="Y3565" s="15">
        <v>11295</v>
      </c>
      <c r="Z3565" s="15">
        <v>0.25900000000000001</v>
      </c>
      <c r="AA3565" s="15" t="s">
        <v>26849</v>
      </c>
      <c r="AB3565" s="15" t="s">
        <v>26850</v>
      </c>
      <c r="AC3565" s="15">
        <v>168500</v>
      </c>
      <c r="AD3565" s="26">
        <v>37145</v>
      </c>
      <c r="AE3565" s="15" t="s">
        <v>211</v>
      </c>
      <c r="AF3565" s="15" t="s">
        <v>26876</v>
      </c>
      <c r="AG3565" s="16">
        <v>1</v>
      </c>
      <c r="AH3565" s="15" t="s">
        <v>26877</v>
      </c>
      <c r="AI3565" s="15" t="s">
        <v>78</v>
      </c>
      <c r="AJ3565" s="15">
        <v>11295.1870117</v>
      </c>
      <c r="AK3565" s="15">
        <v>432.36778576699999</v>
      </c>
      <c r="AL3565" s="15">
        <v>3104814.43891</v>
      </c>
      <c r="AM3565" s="15">
        <v>1411078.58238</v>
      </c>
      <c r="AN3565" s="19">
        <v>33300</v>
      </c>
      <c r="AO3565" s="19">
        <v>191100</v>
      </c>
      <c r="AP3565" s="19">
        <v>0</v>
      </c>
      <c r="AQ3565" s="19">
        <v>0</v>
      </c>
      <c r="AR3565" s="34">
        <v>224400</v>
      </c>
      <c r="AS3565" s="34">
        <v>45000</v>
      </c>
      <c r="AT3565" s="34">
        <v>0</v>
      </c>
      <c r="AU3565" s="34">
        <v>62790</v>
      </c>
      <c r="AV3565" s="34">
        <v>0</v>
      </c>
      <c r="AW3565" s="35">
        <v>107790</v>
      </c>
      <c r="AX3565" s="34">
        <v>116610</v>
      </c>
      <c r="AY3565" s="36">
        <v>1.3258000000000001</v>
      </c>
      <c r="AZ3565" s="36">
        <v>2.0265</v>
      </c>
      <c r="BA3565" s="22"/>
      <c r="BB3565" s="19">
        <v>2244</v>
      </c>
      <c r="BC3565" s="34">
        <v>1546.0153800000001</v>
      </c>
      <c r="BD3565" s="34">
        <v>2363.1016499999996</v>
      </c>
      <c r="BE3565" s="38">
        <v>3.4819999999999997E-2</v>
      </c>
      <c r="BF3565" s="38">
        <v>3.4819999999999997E-2</v>
      </c>
      <c r="BG3565" s="34">
        <v>53.832255531599998</v>
      </c>
      <c r="BH3565" s="34">
        <v>82.28319945299998</v>
      </c>
      <c r="BI3565" s="34">
        <v>1492.1831244684001</v>
      </c>
      <c r="BJ3565" s="34">
        <v>2280.8184505469994</v>
      </c>
      <c r="BK3565" s="34">
        <v>0</v>
      </c>
      <c r="BL3565" s="34">
        <v>36.818450546999429</v>
      </c>
      <c r="BM3565" s="34">
        <v>36.818450546999429</v>
      </c>
      <c r="BN3565" s="39">
        <v>1492.1831244684001</v>
      </c>
      <c r="BO3565" s="39">
        <v>2244</v>
      </c>
      <c r="BP3565" s="39">
        <v>751.81687553159986</v>
      </c>
    </row>
    <row r="3566" spans="1:68" s="25" customFormat="1" ht="14.25" x14ac:dyDescent="0.2">
      <c r="A3566" s="14">
        <v>2626</v>
      </c>
      <c r="B3566" s="40"/>
      <c r="C3566" s="15" t="s">
        <v>26878</v>
      </c>
      <c r="D3566" s="16">
        <v>24774</v>
      </c>
      <c r="E3566" s="15" t="s">
        <v>26879</v>
      </c>
      <c r="F3566" s="15" t="s">
        <v>26878</v>
      </c>
      <c r="G3566" s="17" t="s">
        <v>26880</v>
      </c>
      <c r="H3566" s="17" t="s">
        <v>26881</v>
      </c>
      <c r="I3566" s="17" t="s">
        <v>86</v>
      </c>
      <c r="J3566" s="15" t="s">
        <v>26882</v>
      </c>
      <c r="K3566" s="15" t="s">
        <v>913</v>
      </c>
      <c r="L3566" s="18" t="s">
        <v>26883</v>
      </c>
      <c r="M3566" s="15" t="s">
        <v>26367</v>
      </c>
      <c r="N3566" s="15" t="s">
        <v>26368</v>
      </c>
      <c r="O3566" s="16">
        <v>510</v>
      </c>
      <c r="P3566" s="15" t="s">
        <v>118</v>
      </c>
      <c r="Q3566" s="15">
        <v>34000</v>
      </c>
      <c r="R3566" s="15">
        <v>155800</v>
      </c>
      <c r="S3566" s="15">
        <v>189800</v>
      </c>
      <c r="T3566" s="15">
        <v>0.25</v>
      </c>
      <c r="U3566" s="15" t="s">
        <v>18717</v>
      </c>
      <c r="V3566" s="15" t="s">
        <v>76</v>
      </c>
      <c r="W3566" s="16">
        <v>1</v>
      </c>
      <c r="X3566" s="16">
        <v>1</v>
      </c>
      <c r="Y3566" s="15">
        <v>12084</v>
      </c>
      <c r="Z3566" s="15">
        <v>0.27700000000000002</v>
      </c>
      <c r="AA3566" s="15" t="s">
        <v>78</v>
      </c>
      <c r="AB3566" s="15" t="s">
        <v>78</v>
      </c>
      <c r="AC3566" s="15">
        <v>168000</v>
      </c>
      <c r="AD3566" s="26">
        <v>40982</v>
      </c>
      <c r="AE3566" s="15" t="s">
        <v>119</v>
      </c>
      <c r="AF3566" s="15" t="s">
        <v>119</v>
      </c>
      <c r="AG3566" s="16">
        <v>1</v>
      </c>
      <c r="AH3566" s="15" t="s">
        <v>26884</v>
      </c>
      <c r="AI3566" s="15" t="s">
        <v>78</v>
      </c>
      <c r="AJ3566" s="15">
        <v>12084.4760742</v>
      </c>
      <c r="AK3566" s="15">
        <v>439.41331204900001</v>
      </c>
      <c r="AL3566" s="15">
        <v>3104818.4057200002</v>
      </c>
      <c r="AM3566" s="15">
        <v>1411169.19111</v>
      </c>
      <c r="AN3566" s="19">
        <v>34000</v>
      </c>
      <c r="AO3566" s="19">
        <v>155900</v>
      </c>
      <c r="AP3566" s="19">
        <v>0</v>
      </c>
      <c r="AQ3566" s="19">
        <v>0</v>
      </c>
      <c r="AR3566" s="34">
        <v>189900</v>
      </c>
      <c r="AS3566" s="34">
        <v>45000</v>
      </c>
      <c r="AT3566" s="34">
        <v>3000</v>
      </c>
      <c r="AU3566" s="34">
        <v>50715</v>
      </c>
      <c r="AV3566" s="34">
        <v>0</v>
      </c>
      <c r="AW3566" s="35">
        <v>98715</v>
      </c>
      <c r="AX3566" s="34">
        <v>91185</v>
      </c>
      <c r="AY3566" s="36">
        <v>1.3258000000000001</v>
      </c>
      <c r="AZ3566" s="36">
        <v>2.0265</v>
      </c>
      <c r="BA3566" s="22"/>
      <c r="BB3566" s="19">
        <v>1899</v>
      </c>
      <c r="BC3566" s="34">
        <v>1208.93073</v>
      </c>
      <c r="BD3566" s="34">
        <v>1847.8640250000001</v>
      </c>
      <c r="BE3566" s="38">
        <v>3.4819999999999997E-2</v>
      </c>
      <c r="BF3566" s="38">
        <v>3.4819999999999997E-2</v>
      </c>
      <c r="BG3566" s="34">
        <v>42.094968018599999</v>
      </c>
      <c r="BH3566" s="34">
        <v>64.342625350500001</v>
      </c>
      <c r="BI3566" s="34">
        <v>1166.8357619814001</v>
      </c>
      <c r="BJ3566" s="34">
        <v>1783.5213996495002</v>
      </c>
      <c r="BK3566" s="34">
        <v>0</v>
      </c>
      <c r="BL3566" s="34">
        <v>0</v>
      </c>
      <c r="BM3566" s="34">
        <v>0</v>
      </c>
      <c r="BN3566" s="39">
        <v>1166.8357619814001</v>
      </c>
      <c r="BO3566" s="39">
        <v>1783.5213996495002</v>
      </c>
      <c r="BP3566" s="39">
        <v>616.68563766810007</v>
      </c>
    </row>
    <row r="3567" spans="1:68" s="25" customFormat="1" ht="14.25" x14ac:dyDescent="0.2">
      <c r="A3567" s="14">
        <v>2627</v>
      </c>
      <c r="B3567" s="40"/>
      <c r="C3567" s="15" t="s">
        <v>26885</v>
      </c>
      <c r="D3567" s="16">
        <v>17858</v>
      </c>
      <c r="E3567" s="15" t="s">
        <v>26886</v>
      </c>
      <c r="F3567" s="15" t="s">
        <v>26885</v>
      </c>
      <c r="G3567" s="17" t="s">
        <v>26887</v>
      </c>
      <c r="H3567" s="17" t="s">
        <v>26888</v>
      </c>
      <c r="I3567" s="17" t="s">
        <v>86</v>
      </c>
      <c r="J3567" s="15" t="s">
        <v>26889</v>
      </c>
      <c r="K3567" s="15" t="s">
        <v>23794</v>
      </c>
      <c r="L3567" s="18" t="s">
        <v>26890</v>
      </c>
      <c r="M3567" s="15" t="s">
        <v>26367</v>
      </c>
      <c r="N3567" s="15" t="s">
        <v>26368</v>
      </c>
      <c r="O3567" s="16">
        <v>510</v>
      </c>
      <c r="P3567" s="15" t="s">
        <v>118</v>
      </c>
      <c r="Q3567" s="15">
        <v>42400</v>
      </c>
      <c r="R3567" s="15">
        <v>153500</v>
      </c>
      <c r="S3567" s="15">
        <v>195900</v>
      </c>
      <c r="T3567" s="15">
        <v>0.36</v>
      </c>
      <c r="U3567" s="15" t="s">
        <v>18717</v>
      </c>
      <c r="V3567" s="15" t="s">
        <v>76</v>
      </c>
      <c r="W3567" s="16">
        <v>1</v>
      </c>
      <c r="X3567" s="16">
        <v>1</v>
      </c>
      <c r="Y3567" s="15">
        <v>16697</v>
      </c>
      <c r="Z3567" s="15">
        <v>0.38300000000000001</v>
      </c>
      <c r="AA3567" s="15" t="s">
        <v>26849</v>
      </c>
      <c r="AB3567" s="15" t="s">
        <v>26850</v>
      </c>
      <c r="AC3567" s="15">
        <v>157000</v>
      </c>
      <c r="AD3567" s="26">
        <v>37090</v>
      </c>
      <c r="AE3567" s="15" t="s">
        <v>119</v>
      </c>
      <c r="AF3567" s="15" t="s">
        <v>119</v>
      </c>
      <c r="AG3567" s="16">
        <v>1</v>
      </c>
      <c r="AH3567" s="15" t="s">
        <v>26891</v>
      </c>
      <c r="AI3567" s="15" t="s">
        <v>78</v>
      </c>
      <c r="AJ3567" s="15">
        <v>16696.8378906</v>
      </c>
      <c r="AK3567" s="15">
        <v>525.33514623200006</v>
      </c>
      <c r="AL3567" s="15">
        <v>3105019.6140000001</v>
      </c>
      <c r="AM3567" s="15">
        <v>1411150.8784399999</v>
      </c>
      <c r="AN3567" s="19">
        <v>42400</v>
      </c>
      <c r="AO3567" s="19">
        <v>151400</v>
      </c>
      <c r="AP3567" s="19">
        <v>0</v>
      </c>
      <c r="AQ3567" s="19">
        <v>0</v>
      </c>
      <c r="AR3567" s="34">
        <v>193800</v>
      </c>
      <c r="AS3567" s="34">
        <v>45000</v>
      </c>
      <c r="AT3567" s="34">
        <v>3000</v>
      </c>
      <c r="AU3567" s="34">
        <v>52080</v>
      </c>
      <c r="AV3567" s="34">
        <v>0</v>
      </c>
      <c r="AW3567" s="35">
        <v>100080</v>
      </c>
      <c r="AX3567" s="34">
        <v>93720</v>
      </c>
      <c r="AY3567" s="36">
        <v>1.3258000000000001</v>
      </c>
      <c r="AZ3567" s="36">
        <v>2.0265</v>
      </c>
      <c r="BA3567" s="22"/>
      <c r="BB3567" s="19">
        <v>1938</v>
      </c>
      <c r="BC3567" s="34">
        <v>1242.5397600000001</v>
      </c>
      <c r="BD3567" s="34">
        <v>1899.2358000000002</v>
      </c>
      <c r="BE3567" s="38">
        <v>3.4819999999999997E-2</v>
      </c>
      <c r="BF3567" s="38">
        <v>3.4819999999999997E-2</v>
      </c>
      <c r="BG3567" s="34">
        <v>43.265234443200001</v>
      </c>
      <c r="BH3567" s="34">
        <v>66.131390555999999</v>
      </c>
      <c r="BI3567" s="34">
        <v>1199.2745255568002</v>
      </c>
      <c r="BJ3567" s="34">
        <v>1833.1044094440001</v>
      </c>
      <c r="BK3567" s="34">
        <v>0</v>
      </c>
      <c r="BL3567" s="34">
        <v>0</v>
      </c>
      <c r="BM3567" s="34">
        <v>0</v>
      </c>
      <c r="BN3567" s="39">
        <v>1199.2745255568002</v>
      </c>
      <c r="BO3567" s="39">
        <v>1833.1044094440001</v>
      </c>
      <c r="BP3567" s="39">
        <v>633.82988388719991</v>
      </c>
    </row>
    <row r="3568" spans="1:68" s="25" customFormat="1" ht="14.25" x14ac:dyDescent="0.2">
      <c r="A3568" s="14">
        <v>2628</v>
      </c>
      <c r="B3568" s="40"/>
      <c r="C3568" s="15"/>
      <c r="D3568" s="16">
        <v>2072</v>
      </c>
      <c r="E3568" s="15" t="s">
        <v>26892</v>
      </c>
      <c r="F3568" s="15" t="s">
        <v>26893</v>
      </c>
      <c r="G3568" s="17" t="s">
        <v>26894</v>
      </c>
      <c r="H3568" s="17" t="s">
        <v>26895</v>
      </c>
      <c r="I3568" s="17" t="s">
        <v>88</v>
      </c>
      <c r="J3568" s="15" t="s">
        <v>26896</v>
      </c>
      <c r="K3568" s="15" t="s">
        <v>2003</v>
      </c>
      <c r="L3568" s="18" t="s">
        <v>26897</v>
      </c>
      <c r="M3568" s="15" t="s">
        <v>26367</v>
      </c>
      <c r="N3568" s="15" t="s">
        <v>26368</v>
      </c>
      <c r="O3568" s="16">
        <v>510</v>
      </c>
      <c r="P3568" s="15" t="s">
        <v>118</v>
      </c>
      <c r="Q3568" s="15">
        <v>41700</v>
      </c>
      <c r="R3568" s="15">
        <v>182800</v>
      </c>
      <c r="S3568" s="15">
        <v>224500</v>
      </c>
      <c r="T3568" s="15">
        <v>0.35</v>
      </c>
      <c r="U3568" s="15" t="s">
        <v>18717</v>
      </c>
      <c r="V3568" s="15" t="s">
        <v>76</v>
      </c>
      <c r="W3568" s="16">
        <v>1</v>
      </c>
      <c r="X3568" s="16">
        <v>1</v>
      </c>
      <c r="Y3568" s="15">
        <v>14305</v>
      </c>
      <c r="Z3568" s="15">
        <v>0.32800000000000001</v>
      </c>
      <c r="AA3568" s="15" t="s">
        <v>26849</v>
      </c>
      <c r="AB3568" s="15" t="s">
        <v>26850</v>
      </c>
      <c r="AC3568" s="15">
        <v>210000</v>
      </c>
      <c r="AD3568" s="26">
        <v>41030</v>
      </c>
      <c r="AE3568" s="15" t="s">
        <v>222</v>
      </c>
      <c r="AF3568" s="15" t="s">
        <v>26898</v>
      </c>
      <c r="AG3568" s="16">
        <v>1</v>
      </c>
      <c r="AH3568" s="15" t="s">
        <v>26899</v>
      </c>
      <c r="AI3568" s="15" t="s">
        <v>78</v>
      </c>
      <c r="AJ3568" s="15">
        <v>14305.0827637</v>
      </c>
      <c r="AK3568" s="15">
        <v>494.440214997</v>
      </c>
      <c r="AL3568" s="15">
        <v>3105014.65863</v>
      </c>
      <c r="AM3568" s="15">
        <v>1411057.7253699999</v>
      </c>
      <c r="AN3568" s="19">
        <v>41700</v>
      </c>
      <c r="AO3568" s="19">
        <v>182900</v>
      </c>
      <c r="AP3568" s="19">
        <v>0</v>
      </c>
      <c r="AQ3568" s="19">
        <v>0</v>
      </c>
      <c r="AR3568" s="34">
        <v>224600</v>
      </c>
      <c r="AS3568" s="34">
        <v>45000</v>
      </c>
      <c r="AT3568" s="34">
        <v>3000</v>
      </c>
      <c r="AU3568" s="34">
        <v>62860</v>
      </c>
      <c r="AV3568" s="34">
        <v>24960</v>
      </c>
      <c r="AW3568" s="35">
        <v>135820</v>
      </c>
      <c r="AX3568" s="34">
        <v>88780</v>
      </c>
      <c r="AY3568" s="36">
        <v>1.3258000000000001</v>
      </c>
      <c r="AZ3568" s="36">
        <v>2.0265</v>
      </c>
      <c r="BA3568" s="22"/>
      <c r="BB3568" s="19">
        <v>2246</v>
      </c>
      <c r="BC3568" s="34">
        <v>1177.0452399999999</v>
      </c>
      <c r="BD3568" s="34">
        <v>1799.1266999999998</v>
      </c>
      <c r="BE3568" s="38">
        <v>3.4819999999999997E-2</v>
      </c>
      <c r="BF3568" s="38">
        <v>3.4819999999999997E-2</v>
      </c>
      <c r="BG3568" s="34">
        <v>40.984715256799994</v>
      </c>
      <c r="BH3568" s="34">
        <v>62.64559169399999</v>
      </c>
      <c r="BI3568" s="34">
        <v>1136.0605247431999</v>
      </c>
      <c r="BJ3568" s="34">
        <v>1736.4811083059999</v>
      </c>
      <c r="BK3568" s="34">
        <v>0</v>
      </c>
      <c r="BL3568" s="34">
        <v>0</v>
      </c>
      <c r="BM3568" s="34">
        <v>0</v>
      </c>
      <c r="BN3568" s="39">
        <v>1136.0605247431999</v>
      </c>
      <c r="BO3568" s="39">
        <v>1736.4811083059999</v>
      </c>
      <c r="BP3568" s="39">
        <v>600.42058356279995</v>
      </c>
    </row>
    <row r="3569" spans="1:68" s="25" customFormat="1" ht="14.25" x14ac:dyDescent="0.2">
      <c r="A3569" s="14">
        <v>2629</v>
      </c>
      <c r="B3569" s="40"/>
      <c r="C3569" s="15"/>
      <c r="D3569" s="16">
        <v>9512</v>
      </c>
      <c r="E3569" s="15" t="s">
        <v>26900</v>
      </c>
      <c r="F3569" s="15" t="s">
        <v>26901</v>
      </c>
      <c r="G3569" s="17" t="s">
        <v>26902</v>
      </c>
      <c r="H3569" s="17" t="s">
        <v>26903</v>
      </c>
      <c r="I3569" s="17" t="s">
        <v>86</v>
      </c>
      <c r="J3569" s="15" t="s">
        <v>26904</v>
      </c>
      <c r="K3569" s="15" t="s">
        <v>10873</v>
      </c>
      <c r="L3569" s="18" t="s">
        <v>26905</v>
      </c>
      <c r="M3569" s="15" t="s">
        <v>26367</v>
      </c>
      <c r="N3569" s="15" t="s">
        <v>26368</v>
      </c>
      <c r="O3569" s="16">
        <v>510</v>
      </c>
      <c r="P3569" s="15" t="s">
        <v>118</v>
      </c>
      <c r="Q3569" s="15">
        <v>42400</v>
      </c>
      <c r="R3569" s="15">
        <v>158400</v>
      </c>
      <c r="S3569" s="15">
        <v>200800</v>
      </c>
      <c r="T3569" s="15">
        <v>0.36</v>
      </c>
      <c r="U3569" s="15" t="s">
        <v>18717</v>
      </c>
      <c r="V3569" s="15" t="s">
        <v>76</v>
      </c>
      <c r="W3569" s="16">
        <v>1</v>
      </c>
      <c r="X3569" s="16">
        <v>0</v>
      </c>
      <c r="Y3569" s="15">
        <v>15976</v>
      </c>
      <c r="Z3569" s="15">
        <v>0.36699999999999999</v>
      </c>
      <c r="AA3569" s="15" t="s">
        <v>26849</v>
      </c>
      <c r="AB3569" s="15" t="s">
        <v>26850</v>
      </c>
      <c r="AC3569" s="15">
        <v>0</v>
      </c>
      <c r="AD3569" s="15"/>
      <c r="AE3569" s="15" t="s">
        <v>119</v>
      </c>
      <c r="AF3569" s="15" t="s">
        <v>119</v>
      </c>
      <c r="AG3569" s="16">
        <v>1</v>
      </c>
      <c r="AH3569" s="15" t="s">
        <v>26906</v>
      </c>
      <c r="AI3569" s="15" t="s">
        <v>78</v>
      </c>
      <c r="AJ3569" s="15">
        <v>15976.248291</v>
      </c>
      <c r="AK3569" s="15">
        <v>534.542823236</v>
      </c>
      <c r="AL3569" s="15">
        <v>3105145.47034</v>
      </c>
      <c r="AM3569" s="15">
        <v>1411112.6942400001</v>
      </c>
      <c r="AN3569" s="19">
        <v>42400</v>
      </c>
      <c r="AO3569" s="19">
        <v>158600</v>
      </c>
      <c r="AP3569" s="19">
        <v>0</v>
      </c>
      <c r="AQ3569" s="19">
        <v>0</v>
      </c>
      <c r="AR3569" s="34">
        <v>201000</v>
      </c>
      <c r="AS3569" s="34">
        <v>0</v>
      </c>
      <c r="AT3569" s="34">
        <v>3000</v>
      </c>
      <c r="AU3569" s="34">
        <v>0</v>
      </c>
      <c r="AV3569" s="34">
        <v>0</v>
      </c>
      <c r="AW3569" s="35">
        <v>3000</v>
      </c>
      <c r="AX3569" s="34">
        <v>198000</v>
      </c>
      <c r="AY3569" s="36">
        <v>1.3258000000000001</v>
      </c>
      <c r="AZ3569" s="36">
        <v>2.0265</v>
      </c>
      <c r="BA3569" s="22"/>
      <c r="BB3569" s="19">
        <v>4020</v>
      </c>
      <c r="BC3569" s="34">
        <v>2625.0840000000003</v>
      </c>
      <c r="BD3569" s="34">
        <v>4012.47</v>
      </c>
      <c r="BE3569" s="38">
        <v>3.4819999999999997E-2</v>
      </c>
      <c r="BF3569" s="38">
        <v>3.4819999999999997E-2</v>
      </c>
      <c r="BG3569" s="34">
        <v>0</v>
      </c>
      <c r="BH3569" s="34">
        <v>0</v>
      </c>
      <c r="BI3569" s="34">
        <v>2625.0840000000003</v>
      </c>
      <c r="BJ3569" s="34">
        <v>4012.47</v>
      </c>
      <c r="BK3569" s="34">
        <v>0</v>
      </c>
      <c r="BL3569" s="34">
        <v>53.264999999999873</v>
      </c>
      <c r="BM3569" s="34">
        <v>53.264999999999873</v>
      </c>
      <c r="BN3569" s="39">
        <v>2625.0840000000003</v>
      </c>
      <c r="BO3569" s="39">
        <v>3959.2049999999999</v>
      </c>
      <c r="BP3569" s="39">
        <v>1334.1209999999996</v>
      </c>
    </row>
    <row r="3570" spans="1:68" s="25" customFormat="1" ht="14.25" x14ac:dyDescent="0.2">
      <c r="A3570" s="14">
        <v>2630</v>
      </c>
      <c r="B3570" s="40"/>
      <c r="C3570" s="15"/>
      <c r="D3570" s="16">
        <v>1574</v>
      </c>
      <c r="E3570" s="15" t="s">
        <v>26907</v>
      </c>
      <c r="F3570" s="15" t="s">
        <v>26908</v>
      </c>
      <c r="G3570" s="17" t="s">
        <v>26909</v>
      </c>
      <c r="H3570" s="17" t="s">
        <v>26910</v>
      </c>
      <c r="I3570" s="17" t="s">
        <v>86</v>
      </c>
      <c r="J3570" s="15" t="s">
        <v>26911</v>
      </c>
      <c r="K3570" s="15" t="s">
        <v>4834</v>
      </c>
      <c r="L3570" s="18" t="s">
        <v>26912</v>
      </c>
      <c r="M3570" s="15" t="s">
        <v>26367</v>
      </c>
      <c r="N3570" s="15" t="s">
        <v>26368</v>
      </c>
      <c r="O3570" s="16">
        <v>510</v>
      </c>
      <c r="P3570" s="15" t="s">
        <v>118</v>
      </c>
      <c r="Q3570" s="15">
        <v>32500</v>
      </c>
      <c r="R3570" s="15">
        <v>294500</v>
      </c>
      <c r="S3570" s="15">
        <v>327000</v>
      </c>
      <c r="T3570" s="15">
        <v>0.23</v>
      </c>
      <c r="U3570" s="15" t="s">
        <v>18717</v>
      </c>
      <c r="V3570" s="15" t="s">
        <v>76</v>
      </c>
      <c r="W3570" s="16">
        <v>1</v>
      </c>
      <c r="X3570" s="16">
        <v>1</v>
      </c>
      <c r="Y3570" s="15">
        <v>12900</v>
      </c>
      <c r="Z3570" s="15">
        <v>0.29599999999999999</v>
      </c>
      <c r="AA3570" s="15" t="s">
        <v>26849</v>
      </c>
      <c r="AB3570" s="15" t="s">
        <v>26850</v>
      </c>
      <c r="AC3570" s="15">
        <v>335000</v>
      </c>
      <c r="AD3570" s="26">
        <v>41884</v>
      </c>
      <c r="AE3570" s="15" t="s">
        <v>119</v>
      </c>
      <c r="AF3570" s="15" t="s">
        <v>119</v>
      </c>
      <c r="AG3570" s="16">
        <v>1</v>
      </c>
      <c r="AH3570" s="15" t="s">
        <v>26913</v>
      </c>
      <c r="AI3570" s="15" t="s">
        <v>78</v>
      </c>
      <c r="AJ3570" s="15">
        <v>12899.8178711</v>
      </c>
      <c r="AK3570" s="15">
        <v>487.85903888299998</v>
      </c>
      <c r="AL3570" s="15">
        <v>3105232.36387</v>
      </c>
      <c r="AM3570" s="15">
        <v>1411123.2145799999</v>
      </c>
      <c r="AN3570" s="19">
        <v>32500</v>
      </c>
      <c r="AO3570" s="19">
        <v>275100</v>
      </c>
      <c r="AP3570" s="19">
        <v>0</v>
      </c>
      <c r="AQ3570" s="19">
        <v>15700</v>
      </c>
      <c r="AR3570" s="34">
        <v>323300</v>
      </c>
      <c r="AS3570" s="34">
        <v>45000</v>
      </c>
      <c r="AT3570" s="34">
        <v>3000</v>
      </c>
      <c r="AU3570" s="34">
        <v>91910</v>
      </c>
      <c r="AV3570" s="34">
        <v>0</v>
      </c>
      <c r="AW3570" s="35">
        <v>139910</v>
      </c>
      <c r="AX3570" s="34">
        <v>183390</v>
      </c>
      <c r="AY3570" s="36">
        <v>1.3258000000000001</v>
      </c>
      <c r="AZ3570" s="36">
        <v>2.0265</v>
      </c>
      <c r="BA3570" s="22"/>
      <c r="BB3570" s="19">
        <v>3547</v>
      </c>
      <c r="BC3570" s="34">
        <v>2431.3846200000003</v>
      </c>
      <c r="BD3570" s="34">
        <v>3716.3983499999999</v>
      </c>
      <c r="BE3570" s="38">
        <v>3.4819999999999997E-2</v>
      </c>
      <c r="BF3570" s="38">
        <v>3.4819999999999997E-2</v>
      </c>
      <c r="BG3570" s="34">
        <v>77.413008576400003</v>
      </c>
      <c r="BH3570" s="34">
        <v>118.32664193699999</v>
      </c>
      <c r="BI3570" s="34">
        <v>2353.9716114236003</v>
      </c>
      <c r="BJ3570" s="34">
        <v>3598.0717080629997</v>
      </c>
      <c r="BK3570" s="34">
        <v>0</v>
      </c>
      <c r="BL3570" s="34">
        <v>203.91120806299978</v>
      </c>
      <c r="BM3570" s="34">
        <v>203.91120806299978</v>
      </c>
      <c r="BN3570" s="39">
        <v>2353.9716114236003</v>
      </c>
      <c r="BO3570" s="39">
        <v>3394.1605</v>
      </c>
      <c r="BP3570" s="39">
        <v>1040.1888885763997</v>
      </c>
    </row>
    <row r="3571" spans="1:68" s="25" customFormat="1" ht="14.25" x14ac:dyDescent="0.2">
      <c r="A3571" s="14">
        <v>2631</v>
      </c>
      <c r="B3571" s="40"/>
      <c r="C3571" s="15"/>
      <c r="D3571" s="16">
        <v>487</v>
      </c>
      <c r="E3571" s="15" t="s">
        <v>26914</v>
      </c>
      <c r="F3571" s="15" t="s">
        <v>26915</v>
      </c>
      <c r="G3571" s="17" t="s">
        <v>26916</v>
      </c>
      <c r="H3571" s="17" t="s">
        <v>26917</v>
      </c>
      <c r="I3571" s="17" t="s">
        <v>86</v>
      </c>
      <c r="J3571" s="15" t="s">
        <v>26918</v>
      </c>
      <c r="K3571" s="15" t="s">
        <v>3005</v>
      </c>
      <c r="L3571" s="18" t="s">
        <v>26919</v>
      </c>
      <c r="M3571" s="15" t="s">
        <v>26367</v>
      </c>
      <c r="N3571" s="15" t="s">
        <v>26368</v>
      </c>
      <c r="O3571" s="16">
        <v>510</v>
      </c>
      <c r="P3571" s="15" t="s">
        <v>118</v>
      </c>
      <c r="Q3571" s="15">
        <v>39400</v>
      </c>
      <c r="R3571" s="15">
        <v>208400</v>
      </c>
      <c r="S3571" s="15">
        <v>247800</v>
      </c>
      <c r="T3571" s="15">
        <v>0.32</v>
      </c>
      <c r="U3571" s="15" t="s">
        <v>18717</v>
      </c>
      <c r="V3571" s="15" t="s">
        <v>76</v>
      </c>
      <c r="W3571" s="16">
        <v>1</v>
      </c>
      <c r="X3571" s="16">
        <v>1</v>
      </c>
      <c r="Y3571" s="15">
        <v>21259</v>
      </c>
      <c r="Z3571" s="15">
        <v>0.48799999999999999</v>
      </c>
      <c r="AA3571" s="15" t="s">
        <v>78</v>
      </c>
      <c r="AB3571" s="15" t="s">
        <v>78</v>
      </c>
      <c r="AC3571" s="15">
        <v>50000</v>
      </c>
      <c r="AD3571" s="26">
        <v>38076</v>
      </c>
      <c r="AE3571" s="15" t="s">
        <v>363</v>
      </c>
      <c r="AF3571" s="15" t="s">
        <v>26920</v>
      </c>
      <c r="AG3571" s="16">
        <v>1</v>
      </c>
      <c r="AH3571" s="15" t="s">
        <v>26921</v>
      </c>
      <c r="AI3571" s="15" t="s">
        <v>78</v>
      </c>
      <c r="AJ3571" s="15">
        <v>21258.7009277</v>
      </c>
      <c r="AK3571" s="15">
        <v>616.15680118800003</v>
      </c>
      <c r="AL3571" s="15">
        <v>3105360.41591</v>
      </c>
      <c r="AM3571" s="15">
        <v>1411139.1890499999</v>
      </c>
      <c r="AN3571" s="19">
        <v>39400</v>
      </c>
      <c r="AO3571" s="19">
        <v>199300</v>
      </c>
      <c r="AP3571" s="19">
        <v>0</v>
      </c>
      <c r="AQ3571" s="19">
        <v>0</v>
      </c>
      <c r="AR3571" s="34">
        <v>238700</v>
      </c>
      <c r="AS3571" s="34">
        <v>45000</v>
      </c>
      <c r="AT3571" s="34">
        <v>3000</v>
      </c>
      <c r="AU3571" s="34">
        <v>67795</v>
      </c>
      <c r="AV3571" s="34">
        <v>0</v>
      </c>
      <c r="AW3571" s="35">
        <v>115795</v>
      </c>
      <c r="AX3571" s="34">
        <v>122905</v>
      </c>
      <c r="AY3571" s="36">
        <v>1.3258000000000001</v>
      </c>
      <c r="AZ3571" s="36">
        <v>2.0265</v>
      </c>
      <c r="BA3571" s="22"/>
      <c r="BB3571" s="19">
        <v>2387</v>
      </c>
      <c r="BC3571" s="34">
        <v>1629.4744900000001</v>
      </c>
      <c r="BD3571" s="34">
        <v>2490.6698249999999</v>
      </c>
      <c r="BE3571" s="38">
        <v>3.4819999999999997E-2</v>
      </c>
      <c r="BF3571" s="38">
        <v>3.4819999999999997E-2</v>
      </c>
      <c r="BG3571" s="34">
        <v>56.738301741799994</v>
      </c>
      <c r="BH3571" s="34">
        <v>86.725123306499995</v>
      </c>
      <c r="BI3571" s="34">
        <v>1572.7361882582002</v>
      </c>
      <c r="BJ3571" s="34">
        <v>2403.9447016935001</v>
      </c>
      <c r="BK3571" s="34">
        <v>0</v>
      </c>
      <c r="BL3571" s="34">
        <v>16.944701693500065</v>
      </c>
      <c r="BM3571" s="34">
        <v>16.944701693500065</v>
      </c>
      <c r="BN3571" s="39">
        <v>1572.7361882582002</v>
      </c>
      <c r="BO3571" s="39">
        <v>2387</v>
      </c>
      <c r="BP3571" s="39">
        <v>814.26381174179983</v>
      </c>
    </row>
    <row r="3572" spans="1:68" s="25" customFormat="1" ht="14.25" x14ac:dyDescent="0.2">
      <c r="A3572" s="14">
        <v>2632</v>
      </c>
      <c r="B3572" s="40"/>
      <c r="C3572" s="15" t="s">
        <v>26922</v>
      </c>
      <c r="D3572" s="16">
        <v>19365</v>
      </c>
      <c r="E3572" s="15" t="s">
        <v>26923</v>
      </c>
      <c r="F3572" s="15" t="s">
        <v>26922</v>
      </c>
      <c r="G3572" s="17" t="s">
        <v>26924</v>
      </c>
      <c r="H3572" s="17" t="s">
        <v>26925</v>
      </c>
      <c r="I3572" s="17" t="s">
        <v>86</v>
      </c>
      <c r="J3572" s="15" t="s">
        <v>26926</v>
      </c>
      <c r="K3572" s="15" t="s">
        <v>1454</v>
      </c>
      <c r="L3572" s="18" t="s">
        <v>26927</v>
      </c>
      <c r="M3572" s="15" t="s">
        <v>26367</v>
      </c>
      <c r="N3572" s="15" t="s">
        <v>26368</v>
      </c>
      <c r="O3572" s="16">
        <v>510</v>
      </c>
      <c r="P3572" s="15" t="s">
        <v>118</v>
      </c>
      <c r="Q3572" s="15">
        <v>44300</v>
      </c>
      <c r="R3572" s="15">
        <v>186300</v>
      </c>
      <c r="S3572" s="15">
        <v>230600</v>
      </c>
      <c r="T3572" s="15">
        <v>0.39</v>
      </c>
      <c r="U3572" s="15" t="s">
        <v>18717</v>
      </c>
      <c r="V3572" s="15" t="s">
        <v>76</v>
      </c>
      <c r="W3572" s="16">
        <v>1</v>
      </c>
      <c r="X3572" s="16">
        <v>1</v>
      </c>
      <c r="Y3572" s="15">
        <v>22036</v>
      </c>
      <c r="Z3572" s="15">
        <v>0.50600000000000001</v>
      </c>
      <c r="AA3572" s="15" t="s">
        <v>78</v>
      </c>
      <c r="AB3572" s="15" t="s">
        <v>78</v>
      </c>
      <c r="AC3572" s="15">
        <v>207000</v>
      </c>
      <c r="AD3572" s="26">
        <v>41040</v>
      </c>
      <c r="AE3572" s="15" t="s">
        <v>119</v>
      </c>
      <c r="AF3572" s="15" t="s">
        <v>119</v>
      </c>
      <c r="AG3572" s="16">
        <v>1</v>
      </c>
      <c r="AH3572" s="15" t="s">
        <v>26928</v>
      </c>
      <c r="AI3572" s="15" t="s">
        <v>78</v>
      </c>
      <c r="AJ3572" s="15">
        <v>22036.0842285</v>
      </c>
      <c r="AK3572" s="15">
        <v>643.36822219800001</v>
      </c>
      <c r="AL3572" s="15">
        <v>3105413.3104300001</v>
      </c>
      <c r="AM3572" s="15">
        <v>1411033.5243200001</v>
      </c>
      <c r="AN3572" s="19">
        <v>44300</v>
      </c>
      <c r="AO3572" s="19">
        <v>178700</v>
      </c>
      <c r="AP3572" s="19">
        <v>0</v>
      </c>
      <c r="AQ3572" s="19">
        <v>0</v>
      </c>
      <c r="AR3572" s="34">
        <v>223000</v>
      </c>
      <c r="AS3572" s="34">
        <v>45000</v>
      </c>
      <c r="AT3572" s="34">
        <v>0</v>
      </c>
      <c r="AU3572" s="34">
        <v>62300</v>
      </c>
      <c r="AV3572" s="34">
        <v>0</v>
      </c>
      <c r="AW3572" s="35">
        <v>107300</v>
      </c>
      <c r="AX3572" s="34">
        <v>115700</v>
      </c>
      <c r="AY3572" s="36">
        <v>1.3258000000000001</v>
      </c>
      <c r="AZ3572" s="36">
        <v>2.0265</v>
      </c>
      <c r="BA3572" s="22"/>
      <c r="BB3572" s="19">
        <v>0</v>
      </c>
      <c r="BC3572" s="34">
        <v>1533.9506000000001</v>
      </c>
      <c r="BD3572" s="34">
        <v>2344.6605</v>
      </c>
      <c r="BE3572" s="38">
        <v>3.4819999999999997E-2</v>
      </c>
      <c r="BF3572" s="38">
        <v>3.4819999999999997E-2</v>
      </c>
      <c r="BG3572" s="34">
        <v>53.412159891999998</v>
      </c>
      <c r="BH3572" s="34">
        <v>81.641078609999994</v>
      </c>
      <c r="BI3572" s="34">
        <v>1480.538440108</v>
      </c>
      <c r="BJ3572" s="34">
        <v>2263.0194213899999</v>
      </c>
      <c r="BK3572" s="34">
        <v>0</v>
      </c>
      <c r="BL3572" s="34">
        <v>33.019421389999934</v>
      </c>
      <c r="BM3572" s="34">
        <v>33.019421389999934</v>
      </c>
      <c r="BN3572" s="39">
        <v>1480.538440108</v>
      </c>
      <c r="BO3572" s="39">
        <v>2230</v>
      </c>
      <c r="BP3572" s="39">
        <v>749.46155989199997</v>
      </c>
    </row>
    <row r="3573" spans="1:68" s="25" customFormat="1" ht="14.25" x14ac:dyDescent="0.2">
      <c r="A3573" s="14">
        <v>2634</v>
      </c>
      <c r="B3573" s="40"/>
      <c r="C3573" s="15"/>
      <c r="D3573" s="16">
        <v>29115</v>
      </c>
      <c r="E3573" s="15" t="s">
        <v>26929</v>
      </c>
      <c r="F3573" s="15" t="s">
        <v>26930</v>
      </c>
      <c r="G3573" s="17" t="s">
        <v>26931</v>
      </c>
      <c r="H3573" s="17" t="s">
        <v>26932</v>
      </c>
      <c r="I3573" s="17" t="s">
        <v>26933</v>
      </c>
      <c r="J3573" s="15" t="s">
        <v>26934</v>
      </c>
      <c r="K3573" s="15" t="s">
        <v>9410</v>
      </c>
      <c r="L3573" s="18" t="s">
        <v>26935</v>
      </c>
      <c r="M3573" s="15" t="s">
        <v>26367</v>
      </c>
      <c r="N3573" s="15" t="s">
        <v>26368</v>
      </c>
      <c r="O3573" s="16">
        <v>510</v>
      </c>
      <c r="P3573" s="15" t="s">
        <v>118</v>
      </c>
      <c r="Q3573" s="15">
        <v>35600</v>
      </c>
      <c r="R3573" s="15">
        <v>204400</v>
      </c>
      <c r="S3573" s="15">
        <v>240000</v>
      </c>
      <c r="T3573" s="15">
        <v>0.27</v>
      </c>
      <c r="U3573" s="15" t="s">
        <v>18717</v>
      </c>
      <c r="V3573" s="15" t="s">
        <v>76</v>
      </c>
      <c r="W3573" s="16">
        <v>1</v>
      </c>
      <c r="X3573" s="16">
        <v>1</v>
      </c>
      <c r="Y3573" s="15">
        <v>15178</v>
      </c>
      <c r="Z3573" s="15">
        <v>0.34799999999999998</v>
      </c>
      <c r="AA3573" s="15" t="s">
        <v>26849</v>
      </c>
      <c r="AB3573" s="15" t="s">
        <v>26850</v>
      </c>
      <c r="AC3573" s="15">
        <v>245000</v>
      </c>
      <c r="AD3573" s="26">
        <v>41887</v>
      </c>
      <c r="AE3573" s="15" t="s">
        <v>137</v>
      </c>
      <c r="AF3573" s="15" t="s">
        <v>26936</v>
      </c>
      <c r="AG3573" s="16">
        <v>1</v>
      </c>
      <c r="AH3573" s="15" t="s">
        <v>26937</v>
      </c>
      <c r="AI3573" s="15" t="s">
        <v>78</v>
      </c>
      <c r="AJ3573" s="15">
        <v>15177.864502</v>
      </c>
      <c r="AK3573" s="15">
        <v>491.31570213700002</v>
      </c>
      <c r="AL3573" s="15">
        <v>3105222.1261399998</v>
      </c>
      <c r="AM3573" s="15">
        <v>1410909.28305</v>
      </c>
      <c r="AN3573" s="19">
        <v>35600</v>
      </c>
      <c r="AO3573" s="19">
        <v>217600</v>
      </c>
      <c r="AP3573" s="19">
        <v>0</v>
      </c>
      <c r="AQ3573" s="19">
        <v>0</v>
      </c>
      <c r="AR3573" s="34">
        <v>253200</v>
      </c>
      <c r="AS3573" s="34">
        <v>45000</v>
      </c>
      <c r="AT3573" s="34">
        <v>3000</v>
      </c>
      <c r="AU3573" s="34">
        <v>72870</v>
      </c>
      <c r="AV3573" s="34">
        <v>0</v>
      </c>
      <c r="AW3573" s="35">
        <v>120870</v>
      </c>
      <c r="AX3573" s="34">
        <v>132330</v>
      </c>
      <c r="AY3573" s="36">
        <v>1.3258000000000001</v>
      </c>
      <c r="AZ3573" s="36">
        <v>2.0265</v>
      </c>
      <c r="BA3573" s="22"/>
      <c r="BB3573" s="19">
        <v>2532</v>
      </c>
      <c r="BC3573" s="34">
        <v>1754.4311400000001</v>
      </c>
      <c r="BD3573" s="34">
        <v>2681.6674499999999</v>
      </c>
      <c r="BE3573" s="38">
        <v>3.4819999999999997E-2</v>
      </c>
      <c r="BF3573" s="38">
        <v>3.4819999999999997E-2</v>
      </c>
      <c r="BG3573" s="34">
        <v>61.089292294799996</v>
      </c>
      <c r="BH3573" s="34">
        <v>93.375660608999993</v>
      </c>
      <c r="BI3573" s="34">
        <v>1693.3418477052001</v>
      </c>
      <c r="BJ3573" s="34">
        <v>2588.2917893909998</v>
      </c>
      <c r="BK3573" s="34">
        <v>0</v>
      </c>
      <c r="BL3573" s="34">
        <v>56.291789390999838</v>
      </c>
      <c r="BM3573" s="34">
        <v>56.291789390999838</v>
      </c>
      <c r="BN3573" s="39">
        <v>1693.3418477052001</v>
      </c>
      <c r="BO3573" s="39">
        <v>2532</v>
      </c>
      <c r="BP3573" s="39">
        <v>838.65815229479995</v>
      </c>
    </row>
    <row r="3574" spans="1:68" s="25" customFormat="1" ht="14.25" x14ac:dyDescent="0.2">
      <c r="A3574" s="14">
        <v>2637</v>
      </c>
      <c r="B3574" s="40"/>
      <c r="C3574" s="15"/>
      <c r="D3574" s="16">
        <v>7798</v>
      </c>
      <c r="E3574" s="15" t="s">
        <v>26938</v>
      </c>
      <c r="F3574" s="15" t="s">
        <v>26939</v>
      </c>
      <c r="G3574" s="17" t="s">
        <v>26940</v>
      </c>
      <c r="H3574" s="17" t="s">
        <v>26941</v>
      </c>
      <c r="I3574" s="17" t="s">
        <v>86</v>
      </c>
      <c r="J3574" s="15" t="s">
        <v>26942</v>
      </c>
      <c r="K3574" s="15" t="s">
        <v>26943</v>
      </c>
      <c r="L3574" s="18" t="s">
        <v>26944</v>
      </c>
      <c r="M3574" s="15" t="s">
        <v>26367</v>
      </c>
      <c r="N3574" s="15" t="s">
        <v>26368</v>
      </c>
      <c r="O3574" s="16">
        <v>510</v>
      </c>
      <c r="P3574" s="15" t="s">
        <v>118</v>
      </c>
      <c r="Q3574" s="15">
        <v>31700</v>
      </c>
      <c r="R3574" s="15">
        <v>217900</v>
      </c>
      <c r="S3574" s="15">
        <v>249600</v>
      </c>
      <c r="T3574" s="15">
        <v>0.22</v>
      </c>
      <c r="U3574" s="15" t="s">
        <v>18717</v>
      </c>
      <c r="V3574" s="15" t="s">
        <v>76</v>
      </c>
      <c r="W3574" s="16">
        <v>1</v>
      </c>
      <c r="X3574" s="16">
        <v>1</v>
      </c>
      <c r="Y3574" s="15">
        <v>8932</v>
      </c>
      <c r="Z3574" s="15">
        <v>0.20499999999999999</v>
      </c>
      <c r="AA3574" s="15" t="s">
        <v>26849</v>
      </c>
      <c r="AB3574" s="15" t="s">
        <v>26850</v>
      </c>
      <c r="AC3574" s="15">
        <v>252500</v>
      </c>
      <c r="AD3574" s="26">
        <v>41915</v>
      </c>
      <c r="AE3574" s="15" t="s">
        <v>119</v>
      </c>
      <c r="AF3574" s="15" t="s">
        <v>119</v>
      </c>
      <c r="AG3574" s="16">
        <v>1</v>
      </c>
      <c r="AH3574" s="15" t="s">
        <v>26945</v>
      </c>
      <c r="AI3574" s="15" t="s">
        <v>78</v>
      </c>
      <c r="AJ3574" s="15">
        <v>8931.9152832</v>
      </c>
      <c r="AK3574" s="15">
        <v>388.56223361500003</v>
      </c>
      <c r="AL3574" s="15">
        <v>3105000.2396200001</v>
      </c>
      <c r="AM3574" s="15">
        <v>1410836.84604</v>
      </c>
      <c r="AN3574" s="19">
        <v>31700</v>
      </c>
      <c r="AO3574" s="19">
        <v>177500</v>
      </c>
      <c r="AP3574" s="19">
        <v>0</v>
      </c>
      <c r="AQ3574" s="19">
        <v>700</v>
      </c>
      <c r="AR3574" s="34">
        <v>209900</v>
      </c>
      <c r="AS3574" s="34">
        <v>45000</v>
      </c>
      <c r="AT3574" s="34">
        <v>3000</v>
      </c>
      <c r="AU3574" s="34">
        <v>57470</v>
      </c>
      <c r="AV3574" s="34">
        <v>0</v>
      </c>
      <c r="AW3574" s="35">
        <v>105470</v>
      </c>
      <c r="AX3574" s="34">
        <v>104430</v>
      </c>
      <c r="AY3574" s="36">
        <v>1.3258000000000001</v>
      </c>
      <c r="AZ3574" s="36">
        <v>2.0265</v>
      </c>
      <c r="BA3574" s="22"/>
      <c r="BB3574" s="19">
        <v>2113</v>
      </c>
      <c r="BC3574" s="34">
        <v>1384.5329400000001</v>
      </c>
      <c r="BD3574" s="34">
        <v>2116.2739499999998</v>
      </c>
      <c r="BE3574" s="38">
        <v>3.4819999999999997E-2</v>
      </c>
      <c r="BF3574" s="38">
        <v>3.4819999999999997E-2</v>
      </c>
      <c r="BG3574" s="34">
        <v>47.886286478799995</v>
      </c>
      <c r="BH3574" s="34">
        <v>73.194719828999979</v>
      </c>
      <c r="BI3574" s="34">
        <v>1336.6466535212001</v>
      </c>
      <c r="BJ3574" s="34">
        <v>2043.0792301709998</v>
      </c>
      <c r="BK3574" s="34">
        <v>0</v>
      </c>
      <c r="BL3574" s="34">
        <v>0</v>
      </c>
      <c r="BM3574" s="34">
        <v>0</v>
      </c>
      <c r="BN3574" s="39">
        <v>1336.6466535212001</v>
      </c>
      <c r="BO3574" s="39">
        <v>2043.0792301709998</v>
      </c>
      <c r="BP3574" s="39">
        <v>706.43257664979978</v>
      </c>
    </row>
    <row r="3575" spans="1:68" s="25" customFormat="1" ht="14.25" x14ac:dyDescent="0.2">
      <c r="A3575" s="14">
        <v>2639</v>
      </c>
      <c r="B3575" s="40"/>
      <c r="C3575" s="15" t="s">
        <v>26946</v>
      </c>
      <c r="D3575" s="16">
        <v>20783</v>
      </c>
      <c r="E3575" s="15" t="s">
        <v>26947</v>
      </c>
      <c r="F3575" s="15" t="s">
        <v>26946</v>
      </c>
      <c r="G3575" s="17" t="s">
        <v>26948</v>
      </c>
      <c r="H3575" s="17" t="s">
        <v>26949</v>
      </c>
      <c r="I3575" s="17" t="s">
        <v>88</v>
      </c>
      <c r="J3575" s="15" t="s">
        <v>26950</v>
      </c>
      <c r="K3575" s="15" t="s">
        <v>88</v>
      </c>
      <c r="L3575" s="18" t="s">
        <v>26951</v>
      </c>
      <c r="M3575" s="15" t="s">
        <v>26367</v>
      </c>
      <c r="N3575" s="15" t="s">
        <v>26368</v>
      </c>
      <c r="O3575" s="16">
        <v>510</v>
      </c>
      <c r="P3575" s="15" t="s">
        <v>118</v>
      </c>
      <c r="Q3575" s="15">
        <v>36400</v>
      </c>
      <c r="R3575" s="15">
        <v>137800</v>
      </c>
      <c r="S3575" s="15">
        <v>174200</v>
      </c>
      <c r="T3575" s="15">
        <v>0.28000000000000003</v>
      </c>
      <c r="U3575" s="15" t="s">
        <v>18717</v>
      </c>
      <c r="V3575" s="15" t="s">
        <v>76</v>
      </c>
      <c r="W3575" s="16">
        <v>1</v>
      </c>
      <c r="X3575" s="16">
        <v>1</v>
      </c>
      <c r="Y3575" s="15">
        <v>12820</v>
      </c>
      <c r="Z3575" s="15">
        <v>0.29399999999999998</v>
      </c>
      <c r="AA3575" s="15" t="s">
        <v>26849</v>
      </c>
      <c r="AB3575" s="15" t="s">
        <v>26850</v>
      </c>
      <c r="AC3575" s="15">
        <v>183000</v>
      </c>
      <c r="AD3575" s="26">
        <v>41439</v>
      </c>
      <c r="AE3575" s="15" t="s">
        <v>119</v>
      </c>
      <c r="AF3575" s="15" t="s">
        <v>119</v>
      </c>
      <c r="AG3575" s="16">
        <v>1</v>
      </c>
      <c r="AH3575" s="15" t="s">
        <v>26952</v>
      </c>
      <c r="AI3575" s="15" t="s">
        <v>78</v>
      </c>
      <c r="AJ3575" s="15">
        <v>12820.2053223</v>
      </c>
      <c r="AK3575" s="15">
        <v>459.001048148</v>
      </c>
      <c r="AL3575" s="15">
        <v>3105131.3218700001</v>
      </c>
      <c r="AM3575" s="15">
        <v>1410784.6991399999</v>
      </c>
      <c r="AN3575" s="19">
        <v>36400</v>
      </c>
      <c r="AO3575" s="19">
        <v>133800</v>
      </c>
      <c r="AP3575" s="19">
        <v>0</v>
      </c>
      <c r="AQ3575" s="19">
        <v>0</v>
      </c>
      <c r="AR3575" s="34">
        <v>170200</v>
      </c>
      <c r="AS3575" s="34">
        <v>45000</v>
      </c>
      <c r="AT3575" s="34">
        <v>3000</v>
      </c>
      <c r="AU3575" s="34">
        <v>43820</v>
      </c>
      <c r="AV3575" s="34">
        <v>0</v>
      </c>
      <c r="AW3575" s="35">
        <v>91820</v>
      </c>
      <c r="AX3575" s="34">
        <v>78380</v>
      </c>
      <c r="AY3575" s="36">
        <v>1.3258000000000001</v>
      </c>
      <c r="AZ3575" s="36">
        <v>2.0265</v>
      </c>
      <c r="BA3575" s="22"/>
      <c r="BB3575" s="19">
        <v>1702</v>
      </c>
      <c r="BC3575" s="34">
        <v>1039.1620399999999</v>
      </c>
      <c r="BD3575" s="34">
        <v>1588.3706999999999</v>
      </c>
      <c r="BE3575" s="38">
        <v>3.4819999999999997E-2</v>
      </c>
      <c r="BF3575" s="38">
        <v>3.4819999999999997E-2</v>
      </c>
      <c r="BG3575" s="34">
        <v>36.183622232799998</v>
      </c>
      <c r="BH3575" s="34">
        <v>55.307067773999989</v>
      </c>
      <c r="BI3575" s="34">
        <v>1002.9784177672</v>
      </c>
      <c r="BJ3575" s="34">
        <v>1533.063632226</v>
      </c>
      <c r="BK3575" s="34">
        <v>0</v>
      </c>
      <c r="BL3575" s="34">
        <v>0</v>
      </c>
      <c r="BM3575" s="34">
        <v>0</v>
      </c>
      <c r="BN3575" s="39">
        <v>1002.9784177672</v>
      </c>
      <c r="BO3575" s="39">
        <v>1533.063632226</v>
      </c>
      <c r="BP3575" s="39">
        <v>530.08521445880001</v>
      </c>
    </row>
    <row r="3576" spans="1:68" s="25" customFormat="1" ht="14.25" x14ac:dyDescent="0.2">
      <c r="A3576" s="14">
        <v>2640</v>
      </c>
      <c r="B3576" s="40"/>
      <c r="C3576" s="15" t="s">
        <v>26953</v>
      </c>
      <c r="D3576" s="16">
        <v>10826</v>
      </c>
      <c r="E3576" s="15" t="s">
        <v>26954</v>
      </c>
      <c r="F3576" s="15" t="s">
        <v>26953</v>
      </c>
      <c r="G3576" s="17" t="s">
        <v>26955</v>
      </c>
      <c r="H3576" s="17" t="s">
        <v>26956</v>
      </c>
      <c r="I3576" s="17" t="s">
        <v>86</v>
      </c>
      <c r="J3576" s="15" t="s">
        <v>26957</v>
      </c>
      <c r="K3576" s="15" t="s">
        <v>3173</v>
      </c>
      <c r="L3576" s="18" t="s">
        <v>26958</v>
      </c>
      <c r="M3576" s="15" t="s">
        <v>26367</v>
      </c>
      <c r="N3576" s="15" t="s">
        <v>26368</v>
      </c>
      <c r="O3576" s="16">
        <v>510</v>
      </c>
      <c r="P3576" s="15" t="s">
        <v>118</v>
      </c>
      <c r="Q3576" s="15">
        <v>35600</v>
      </c>
      <c r="R3576" s="15">
        <v>185300</v>
      </c>
      <c r="S3576" s="15">
        <v>220900</v>
      </c>
      <c r="T3576" s="15">
        <v>0.27</v>
      </c>
      <c r="U3576" s="15" t="s">
        <v>18717</v>
      </c>
      <c r="V3576" s="15" t="s">
        <v>76</v>
      </c>
      <c r="W3576" s="16">
        <v>1</v>
      </c>
      <c r="X3576" s="16">
        <v>1</v>
      </c>
      <c r="Y3576" s="15">
        <v>13195</v>
      </c>
      <c r="Z3576" s="15">
        <v>0.30299999999999999</v>
      </c>
      <c r="AA3576" s="15" t="s">
        <v>26849</v>
      </c>
      <c r="AB3576" s="15" t="s">
        <v>26850</v>
      </c>
      <c r="AC3576" s="15">
        <v>207000</v>
      </c>
      <c r="AD3576" s="26">
        <v>38408</v>
      </c>
      <c r="AE3576" s="15" t="s">
        <v>119</v>
      </c>
      <c r="AF3576" s="15" t="s">
        <v>119</v>
      </c>
      <c r="AG3576" s="16">
        <v>1</v>
      </c>
      <c r="AH3576" s="15" t="s">
        <v>26959</v>
      </c>
      <c r="AI3576" s="15" t="s">
        <v>78</v>
      </c>
      <c r="AJ3576" s="15">
        <v>13195.0192871</v>
      </c>
      <c r="AK3576" s="15">
        <v>456.40987632700001</v>
      </c>
      <c r="AL3576" s="15">
        <v>3105239.5238100002</v>
      </c>
      <c r="AM3576" s="15">
        <v>1410783.73401</v>
      </c>
      <c r="AN3576" s="19">
        <v>35600</v>
      </c>
      <c r="AO3576" s="19">
        <v>180000</v>
      </c>
      <c r="AP3576" s="19">
        <v>0</v>
      </c>
      <c r="AQ3576" s="19">
        <v>0</v>
      </c>
      <c r="AR3576" s="34">
        <v>215600</v>
      </c>
      <c r="AS3576" s="34">
        <v>45000</v>
      </c>
      <c r="AT3576" s="34">
        <v>3000</v>
      </c>
      <c r="AU3576" s="34">
        <v>59710</v>
      </c>
      <c r="AV3576" s="34">
        <v>0</v>
      </c>
      <c r="AW3576" s="35">
        <v>107710</v>
      </c>
      <c r="AX3576" s="34">
        <v>107890</v>
      </c>
      <c r="AY3576" s="36">
        <v>1.3258000000000001</v>
      </c>
      <c r="AZ3576" s="36">
        <v>2.0265</v>
      </c>
      <c r="BA3576" s="22"/>
      <c r="BB3576" s="19">
        <v>2156</v>
      </c>
      <c r="BC3576" s="34">
        <v>1430.4056200000002</v>
      </c>
      <c r="BD3576" s="34">
        <v>2186.3908500000002</v>
      </c>
      <c r="BE3576" s="38">
        <v>3.4819999999999997E-2</v>
      </c>
      <c r="BF3576" s="38">
        <v>3.4819999999999997E-2</v>
      </c>
      <c r="BG3576" s="34">
        <v>49.806723688400005</v>
      </c>
      <c r="BH3576" s="34">
        <v>76.130129397000005</v>
      </c>
      <c r="BI3576" s="34">
        <v>1380.5988963116001</v>
      </c>
      <c r="BJ3576" s="34">
        <v>2110.2607206030002</v>
      </c>
      <c r="BK3576" s="34">
        <v>0</v>
      </c>
      <c r="BL3576" s="34">
        <v>0</v>
      </c>
      <c r="BM3576" s="34">
        <v>0</v>
      </c>
      <c r="BN3576" s="39">
        <v>1380.5988963116001</v>
      </c>
      <c r="BO3576" s="39">
        <v>2110.2607206030002</v>
      </c>
      <c r="BP3576" s="39">
        <v>729.66182429140008</v>
      </c>
    </row>
    <row r="3577" spans="1:68" s="25" customFormat="1" ht="14.25" x14ac:dyDescent="0.2">
      <c r="A3577" s="14">
        <v>2641</v>
      </c>
      <c r="B3577" s="40"/>
      <c r="C3577" s="15" t="s">
        <v>376</v>
      </c>
      <c r="D3577" s="16">
        <v>27155</v>
      </c>
      <c r="E3577" s="15" t="s">
        <v>26960</v>
      </c>
      <c r="F3577" s="15" t="s">
        <v>26961</v>
      </c>
      <c r="G3577" s="17" t="s">
        <v>26962</v>
      </c>
      <c r="H3577" s="17" t="s">
        <v>26963</v>
      </c>
      <c r="I3577" s="17" t="s">
        <v>86</v>
      </c>
      <c r="J3577" s="15" t="s">
        <v>26964</v>
      </c>
      <c r="K3577" s="15" t="s">
        <v>1843</v>
      </c>
      <c r="L3577" s="18" t="s">
        <v>26965</v>
      </c>
      <c r="M3577" s="15" t="s">
        <v>26367</v>
      </c>
      <c r="N3577" s="15" t="s">
        <v>26368</v>
      </c>
      <c r="O3577" s="16">
        <v>510</v>
      </c>
      <c r="P3577" s="15" t="s">
        <v>118</v>
      </c>
      <c r="Q3577" s="15">
        <v>42400</v>
      </c>
      <c r="R3577" s="15">
        <v>217300</v>
      </c>
      <c r="S3577" s="15">
        <v>259700</v>
      </c>
      <c r="T3577" s="15">
        <v>0.36</v>
      </c>
      <c r="U3577" s="15" t="s">
        <v>18717</v>
      </c>
      <c r="V3577" s="15" t="s">
        <v>76</v>
      </c>
      <c r="W3577" s="16">
        <v>1</v>
      </c>
      <c r="X3577" s="16">
        <v>1</v>
      </c>
      <c r="Y3577" s="15">
        <v>14063</v>
      </c>
      <c r="Z3577" s="15">
        <v>0.32300000000000001</v>
      </c>
      <c r="AA3577" s="15" t="s">
        <v>26849</v>
      </c>
      <c r="AB3577" s="15" t="s">
        <v>26850</v>
      </c>
      <c r="AC3577" s="15">
        <v>174700</v>
      </c>
      <c r="AD3577" s="26">
        <v>37351</v>
      </c>
      <c r="AE3577" s="15" t="s">
        <v>183</v>
      </c>
      <c r="AF3577" s="15" t="s">
        <v>26966</v>
      </c>
      <c r="AG3577" s="16">
        <v>1</v>
      </c>
      <c r="AH3577" s="15" t="s">
        <v>26967</v>
      </c>
      <c r="AI3577" s="15" t="s">
        <v>78</v>
      </c>
      <c r="AJ3577" s="15">
        <v>14062.940918</v>
      </c>
      <c r="AK3577" s="15">
        <v>533.36761663000004</v>
      </c>
      <c r="AL3577" s="15">
        <v>3105358.3194599999</v>
      </c>
      <c r="AM3577" s="15">
        <v>1410779.8553200001</v>
      </c>
      <c r="AN3577" s="19">
        <v>42400</v>
      </c>
      <c r="AO3577" s="19">
        <v>211100</v>
      </c>
      <c r="AP3577" s="19">
        <v>0</v>
      </c>
      <c r="AQ3577" s="19">
        <v>0</v>
      </c>
      <c r="AR3577" s="34">
        <v>253500</v>
      </c>
      <c r="AS3577" s="34">
        <v>45000</v>
      </c>
      <c r="AT3577" s="34">
        <v>3000</v>
      </c>
      <c r="AU3577" s="34">
        <v>72975</v>
      </c>
      <c r="AV3577" s="34">
        <v>0</v>
      </c>
      <c r="AW3577" s="35">
        <v>120975</v>
      </c>
      <c r="AX3577" s="34">
        <v>132525</v>
      </c>
      <c r="AY3577" s="36">
        <v>1.3258000000000001</v>
      </c>
      <c r="AZ3577" s="36">
        <v>2.0265</v>
      </c>
      <c r="BA3577" s="22"/>
      <c r="BB3577" s="19">
        <v>2535</v>
      </c>
      <c r="BC3577" s="34">
        <v>1757.0164500000001</v>
      </c>
      <c r="BD3577" s="34">
        <v>2685.6191250000002</v>
      </c>
      <c r="BE3577" s="38">
        <v>3.4819999999999997E-2</v>
      </c>
      <c r="BF3577" s="38">
        <v>3.4819999999999997E-2</v>
      </c>
      <c r="BG3577" s="34">
        <v>61.179312788999994</v>
      </c>
      <c r="BH3577" s="34">
        <v>93.513257932499997</v>
      </c>
      <c r="BI3577" s="34">
        <v>1695.837137211</v>
      </c>
      <c r="BJ3577" s="34">
        <v>2592.1058670675002</v>
      </c>
      <c r="BK3577" s="34">
        <v>0</v>
      </c>
      <c r="BL3577" s="34">
        <v>57.105867067500185</v>
      </c>
      <c r="BM3577" s="34">
        <v>57.105867067500185</v>
      </c>
      <c r="BN3577" s="39">
        <v>1695.837137211</v>
      </c>
      <c r="BO3577" s="39">
        <v>2535</v>
      </c>
      <c r="BP3577" s="39">
        <v>839.16286278899997</v>
      </c>
    </row>
    <row r="3578" spans="1:68" s="25" customFormat="1" ht="14.25" x14ac:dyDescent="0.2">
      <c r="A3578" s="14">
        <v>2642</v>
      </c>
      <c r="B3578" s="40"/>
      <c r="C3578" s="15" t="s">
        <v>159</v>
      </c>
      <c r="D3578" s="16">
        <v>10149</v>
      </c>
      <c r="E3578" s="15" t="s">
        <v>26968</v>
      </c>
      <c r="F3578" s="15" t="s">
        <v>26969</v>
      </c>
      <c r="G3578" s="17" t="s">
        <v>26970</v>
      </c>
      <c r="H3578" s="17" t="s">
        <v>26971</v>
      </c>
      <c r="I3578" s="17" t="s">
        <v>86</v>
      </c>
      <c r="J3578" s="15" t="s">
        <v>26972</v>
      </c>
      <c r="K3578" s="15" t="s">
        <v>86</v>
      </c>
      <c r="L3578" s="18" t="s">
        <v>26973</v>
      </c>
      <c r="M3578" s="15" t="s">
        <v>26367</v>
      </c>
      <c r="N3578" s="15" t="s">
        <v>26368</v>
      </c>
      <c r="O3578" s="16">
        <v>510</v>
      </c>
      <c r="P3578" s="15" t="s">
        <v>118</v>
      </c>
      <c r="Q3578" s="15">
        <v>40900</v>
      </c>
      <c r="R3578" s="15">
        <v>221500</v>
      </c>
      <c r="S3578" s="15">
        <v>262400</v>
      </c>
      <c r="T3578" s="15">
        <v>0.34</v>
      </c>
      <c r="U3578" s="15" t="s">
        <v>18717</v>
      </c>
      <c r="V3578" s="15" t="s">
        <v>76</v>
      </c>
      <c r="W3578" s="16">
        <v>1</v>
      </c>
      <c r="X3578" s="16">
        <v>1</v>
      </c>
      <c r="Y3578" s="15">
        <v>17794</v>
      </c>
      <c r="Z3578" s="15">
        <v>0.40799999999999997</v>
      </c>
      <c r="AA3578" s="15" t="s">
        <v>26849</v>
      </c>
      <c r="AB3578" s="15" t="s">
        <v>26850</v>
      </c>
      <c r="AC3578" s="15">
        <v>265500</v>
      </c>
      <c r="AD3578" s="26">
        <v>41435</v>
      </c>
      <c r="AE3578" s="15" t="s">
        <v>119</v>
      </c>
      <c r="AF3578" s="15" t="s">
        <v>119</v>
      </c>
      <c r="AG3578" s="16">
        <v>1</v>
      </c>
      <c r="AH3578" s="15" t="s">
        <v>26974</v>
      </c>
      <c r="AI3578" s="15" t="s">
        <v>78</v>
      </c>
      <c r="AJ3578" s="15">
        <v>17793.611084</v>
      </c>
      <c r="AK3578" s="15">
        <v>577.92271226299999</v>
      </c>
      <c r="AL3578" s="15">
        <v>3105424.4025300001</v>
      </c>
      <c r="AM3578" s="15">
        <v>1410698.01886</v>
      </c>
      <c r="AN3578" s="19">
        <v>40900</v>
      </c>
      <c r="AO3578" s="19">
        <v>219600</v>
      </c>
      <c r="AP3578" s="19">
        <v>0</v>
      </c>
      <c r="AQ3578" s="19">
        <v>0</v>
      </c>
      <c r="AR3578" s="34">
        <v>260500</v>
      </c>
      <c r="AS3578" s="34">
        <v>45000</v>
      </c>
      <c r="AT3578" s="34">
        <v>3000</v>
      </c>
      <c r="AU3578" s="34">
        <v>75425</v>
      </c>
      <c r="AV3578" s="34">
        <v>0</v>
      </c>
      <c r="AW3578" s="35">
        <v>123425</v>
      </c>
      <c r="AX3578" s="34">
        <v>137075</v>
      </c>
      <c r="AY3578" s="36">
        <v>1.3258000000000001</v>
      </c>
      <c r="AZ3578" s="36">
        <v>2.0265</v>
      </c>
      <c r="BA3578" s="22"/>
      <c r="BB3578" s="19">
        <v>0</v>
      </c>
      <c r="BC3578" s="34">
        <v>1817.3403500000002</v>
      </c>
      <c r="BD3578" s="34">
        <v>2777.8248749999998</v>
      </c>
      <c r="BE3578" s="38">
        <v>3.4819999999999997E-2</v>
      </c>
      <c r="BF3578" s="38">
        <v>3.4819999999999997E-2</v>
      </c>
      <c r="BG3578" s="34">
        <v>63.279790986999998</v>
      </c>
      <c r="BH3578" s="34">
        <v>96.723862147499986</v>
      </c>
      <c r="BI3578" s="34">
        <v>1754.0605590130001</v>
      </c>
      <c r="BJ3578" s="34">
        <v>2681.1010128524999</v>
      </c>
      <c r="BK3578" s="34">
        <v>0</v>
      </c>
      <c r="BL3578" s="34">
        <v>76.101012852499935</v>
      </c>
      <c r="BM3578" s="34">
        <v>76.101012852499935</v>
      </c>
      <c r="BN3578" s="39">
        <v>1754.0605590130001</v>
      </c>
      <c r="BO3578" s="39">
        <v>2605</v>
      </c>
      <c r="BP3578" s="39">
        <v>850.9394409869999</v>
      </c>
    </row>
    <row r="3579" spans="1:68" s="25" customFormat="1" ht="14.25" x14ac:dyDescent="0.2">
      <c r="A3579" s="14">
        <v>2643</v>
      </c>
      <c r="B3579" s="40"/>
      <c r="C3579" s="15"/>
      <c r="D3579" s="16"/>
      <c r="E3579" s="15" t="s">
        <v>26975</v>
      </c>
      <c r="F3579" s="15"/>
      <c r="G3579" s="17" t="s">
        <v>26976</v>
      </c>
      <c r="H3579" s="17" t="s">
        <v>5372</v>
      </c>
      <c r="I3579" s="17" t="s">
        <v>88</v>
      </c>
      <c r="J3579" s="15" t="s">
        <v>26977</v>
      </c>
      <c r="K3579" s="15"/>
      <c r="L3579" s="18" t="s">
        <v>26978</v>
      </c>
      <c r="M3579" s="15" t="s">
        <v>26367</v>
      </c>
      <c r="N3579" s="15" t="s">
        <v>26368</v>
      </c>
      <c r="O3579" s="16">
        <v>510</v>
      </c>
      <c r="P3579" s="15" t="s">
        <v>118</v>
      </c>
      <c r="Q3579" s="15">
        <v>40900</v>
      </c>
      <c r="R3579" s="15">
        <v>191500</v>
      </c>
      <c r="S3579" s="15">
        <v>232400</v>
      </c>
      <c r="T3579" s="15">
        <v>0.34</v>
      </c>
      <c r="U3579" s="15" t="s">
        <v>18717</v>
      </c>
      <c r="V3579" s="15" t="s">
        <v>76</v>
      </c>
      <c r="W3579" s="16">
        <v>1</v>
      </c>
      <c r="X3579" s="16">
        <v>1</v>
      </c>
      <c r="Y3579" s="15">
        <v>18337</v>
      </c>
      <c r="Z3579" s="15">
        <v>0.42099999999999999</v>
      </c>
      <c r="AA3579" s="15" t="s">
        <v>26849</v>
      </c>
      <c r="AB3579" s="15" t="s">
        <v>26850</v>
      </c>
      <c r="AC3579" s="15">
        <v>180000</v>
      </c>
      <c r="AD3579" s="26">
        <v>37727</v>
      </c>
      <c r="AE3579" s="15" t="s">
        <v>147</v>
      </c>
      <c r="AF3579" s="15" t="s">
        <v>9242</v>
      </c>
      <c r="AG3579" s="16">
        <v>1</v>
      </c>
      <c r="AH3579" s="15" t="s">
        <v>26979</v>
      </c>
      <c r="AI3579" s="15" t="s">
        <v>78</v>
      </c>
      <c r="AJ3579" s="15">
        <v>18336.5407715</v>
      </c>
      <c r="AK3579" s="15">
        <v>546.95007904700003</v>
      </c>
      <c r="AL3579" s="15">
        <v>3105403.9859500001</v>
      </c>
      <c r="AM3579" s="15">
        <v>1410578.24712</v>
      </c>
      <c r="AN3579" s="19">
        <v>40900</v>
      </c>
      <c r="AO3579" s="19">
        <v>176800</v>
      </c>
      <c r="AP3579" s="19">
        <v>0</v>
      </c>
      <c r="AQ3579" s="19">
        <v>0</v>
      </c>
      <c r="AR3579" s="34">
        <v>217700</v>
      </c>
      <c r="AS3579" s="34">
        <v>45000</v>
      </c>
      <c r="AT3579" s="34">
        <v>3000</v>
      </c>
      <c r="AU3579" s="34">
        <v>60455</v>
      </c>
      <c r="AV3579" s="34">
        <v>0</v>
      </c>
      <c r="AW3579" s="35">
        <v>108455</v>
      </c>
      <c r="AX3579" s="34">
        <v>109245</v>
      </c>
      <c r="AY3579" s="36">
        <v>1.3258000000000001</v>
      </c>
      <c r="AZ3579" s="36">
        <v>2.0265</v>
      </c>
      <c r="BA3579" s="22"/>
      <c r="BB3579" s="19">
        <v>2177</v>
      </c>
      <c r="BC3579" s="34">
        <v>1448.3702100000003</v>
      </c>
      <c r="BD3579" s="34">
        <v>2213.849925</v>
      </c>
      <c r="BE3579" s="38">
        <v>3.4819999999999997E-2</v>
      </c>
      <c r="BF3579" s="38">
        <v>3.4819999999999997E-2</v>
      </c>
      <c r="BG3579" s="34">
        <v>50.436867147799994</v>
      </c>
      <c r="BH3579" s="34">
        <v>77.093310661499984</v>
      </c>
      <c r="BI3579" s="34">
        <v>1397.9333428522002</v>
      </c>
      <c r="BJ3579" s="34">
        <v>2136.7566143385002</v>
      </c>
      <c r="BK3579" s="34">
        <v>0</v>
      </c>
      <c r="BL3579" s="34">
        <v>0</v>
      </c>
      <c r="BM3579" s="34">
        <v>0</v>
      </c>
      <c r="BN3579" s="39">
        <v>1397.9333428522002</v>
      </c>
      <c r="BO3579" s="39">
        <v>2136.7566143385002</v>
      </c>
      <c r="BP3579" s="39">
        <v>738.82327148629997</v>
      </c>
    </row>
    <row r="3580" spans="1:68" s="25" customFormat="1" ht="14.25" x14ac:dyDescent="0.2">
      <c r="A3580" s="14">
        <v>2644</v>
      </c>
      <c r="B3580" s="40"/>
      <c r="C3580" s="15"/>
      <c r="D3580" s="16">
        <v>3894</v>
      </c>
      <c r="E3580" s="15" t="s">
        <v>26980</v>
      </c>
      <c r="F3580" s="15" t="s">
        <v>26981</v>
      </c>
      <c r="G3580" s="17" t="s">
        <v>26982</v>
      </c>
      <c r="H3580" s="17" t="s">
        <v>26983</v>
      </c>
      <c r="I3580" s="17" t="s">
        <v>86</v>
      </c>
      <c r="J3580" s="15" t="s">
        <v>26983</v>
      </c>
      <c r="K3580" s="15" t="s">
        <v>1727</v>
      </c>
      <c r="L3580" s="18" t="s">
        <v>26984</v>
      </c>
      <c r="M3580" s="15" t="s">
        <v>26367</v>
      </c>
      <c r="N3580" s="15" t="s">
        <v>26368</v>
      </c>
      <c r="O3580" s="16">
        <v>510</v>
      </c>
      <c r="P3580" s="15" t="s">
        <v>118</v>
      </c>
      <c r="Q3580" s="15">
        <v>34000</v>
      </c>
      <c r="R3580" s="15">
        <v>215900</v>
      </c>
      <c r="S3580" s="15">
        <v>249900</v>
      </c>
      <c r="T3580" s="15">
        <v>0.25</v>
      </c>
      <c r="U3580" s="15" t="s">
        <v>18717</v>
      </c>
      <c r="V3580" s="15" t="s">
        <v>76</v>
      </c>
      <c r="W3580" s="16">
        <v>1</v>
      </c>
      <c r="X3580" s="16">
        <v>1</v>
      </c>
      <c r="Y3580" s="15">
        <v>11324</v>
      </c>
      <c r="Z3580" s="15">
        <v>0.26</v>
      </c>
      <c r="AA3580" s="15" t="s">
        <v>26849</v>
      </c>
      <c r="AB3580" s="15" t="s">
        <v>26850</v>
      </c>
      <c r="AC3580" s="15">
        <v>190100</v>
      </c>
      <c r="AD3580" s="26">
        <v>37764</v>
      </c>
      <c r="AE3580" s="15" t="s">
        <v>147</v>
      </c>
      <c r="AF3580" s="15" t="s">
        <v>26985</v>
      </c>
      <c r="AG3580" s="16">
        <v>1</v>
      </c>
      <c r="AH3580" s="15" t="s">
        <v>26986</v>
      </c>
      <c r="AI3580" s="15" t="s">
        <v>78</v>
      </c>
      <c r="AJ3580" s="15">
        <v>11323.7666016</v>
      </c>
      <c r="AK3580" s="15">
        <v>486.87788532799999</v>
      </c>
      <c r="AL3580" s="15">
        <v>3105295.1957800002</v>
      </c>
      <c r="AM3580" s="15">
        <v>1410565.4416400001</v>
      </c>
      <c r="AN3580" s="19">
        <v>34000</v>
      </c>
      <c r="AO3580" s="19">
        <v>193000</v>
      </c>
      <c r="AP3580" s="19">
        <v>0</v>
      </c>
      <c r="AQ3580" s="19">
        <v>0</v>
      </c>
      <c r="AR3580" s="34">
        <v>227000</v>
      </c>
      <c r="AS3580" s="34">
        <v>45000</v>
      </c>
      <c r="AT3580" s="34">
        <v>3000</v>
      </c>
      <c r="AU3580" s="34">
        <v>63700</v>
      </c>
      <c r="AV3580" s="34">
        <v>0</v>
      </c>
      <c r="AW3580" s="35">
        <v>111700</v>
      </c>
      <c r="AX3580" s="34">
        <v>115300</v>
      </c>
      <c r="AY3580" s="36">
        <v>1.3258000000000001</v>
      </c>
      <c r="AZ3580" s="36">
        <v>2.0265</v>
      </c>
      <c r="BA3580" s="22"/>
      <c r="BB3580" s="19">
        <v>2270</v>
      </c>
      <c r="BC3580" s="34">
        <v>1528.6474000000001</v>
      </c>
      <c r="BD3580" s="34">
        <v>2336.5545000000002</v>
      </c>
      <c r="BE3580" s="38">
        <v>3.4819999999999997E-2</v>
      </c>
      <c r="BF3580" s="38">
        <v>3.4819999999999997E-2</v>
      </c>
      <c r="BG3580" s="34">
        <v>53.227502467999997</v>
      </c>
      <c r="BH3580" s="34">
        <v>81.358827689999998</v>
      </c>
      <c r="BI3580" s="34">
        <v>1475.419897532</v>
      </c>
      <c r="BJ3580" s="34">
        <v>2255.1956723100002</v>
      </c>
      <c r="BK3580" s="34">
        <v>0</v>
      </c>
      <c r="BL3580" s="34">
        <v>0</v>
      </c>
      <c r="BM3580" s="34">
        <v>0</v>
      </c>
      <c r="BN3580" s="39">
        <v>1475.419897532</v>
      </c>
      <c r="BO3580" s="39">
        <v>2255.1956723100002</v>
      </c>
      <c r="BP3580" s="39">
        <v>779.77577477800014</v>
      </c>
    </row>
    <row r="3581" spans="1:68" s="25" customFormat="1" ht="14.25" x14ac:dyDescent="0.2">
      <c r="A3581" s="14">
        <v>2645</v>
      </c>
      <c r="B3581" s="40"/>
      <c r="C3581" s="15" t="s">
        <v>26987</v>
      </c>
      <c r="D3581" s="16">
        <v>28130</v>
      </c>
      <c r="E3581" s="15" t="s">
        <v>26988</v>
      </c>
      <c r="F3581" s="15" t="s">
        <v>26987</v>
      </c>
      <c r="G3581" s="17" t="s">
        <v>26989</v>
      </c>
      <c r="H3581" s="17" t="s">
        <v>26990</v>
      </c>
      <c r="I3581" s="17" t="s">
        <v>86</v>
      </c>
      <c r="J3581" s="15" t="s">
        <v>26991</v>
      </c>
      <c r="K3581" s="15" t="s">
        <v>634</v>
      </c>
      <c r="L3581" s="18" t="s">
        <v>26992</v>
      </c>
      <c r="M3581" s="15" t="s">
        <v>26367</v>
      </c>
      <c r="N3581" s="15" t="s">
        <v>26368</v>
      </c>
      <c r="O3581" s="16">
        <v>510</v>
      </c>
      <c r="P3581" s="15" t="s">
        <v>118</v>
      </c>
      <c r="Q3581" s="15">
        <v>44900</v>
      </c>
      <c r="R3581" s="15">
        <v>140100</v>
      </c>
      <c r="S3581" s="15">
        <v>185000</v>
      </c>
      <c r="T3581" s="15">
        <v>0.4</v>
      </c>
      <c r="U3581" s="15" t="s">
        <v>18717</v>
      </c>
      <c r="V3581" s="15" t="s">
        <v>76</v>
      </c>
      <c r="W3581" s="16">
        <v>1</v>
      </c>
      <c r="X3581" s="16">
        <v>1</v>
      </c>
      <c r="Y3581" s="15">
        <v>17305</v>
      </c>
      <c r="Z3581" s="15">
        <v>0.39700000000000002</v>
      </c>
      <c r="AA3581" s="15" t="s">
        <v>26849</v>
      </c>
      <c r="AB3581" s="15" t="s">
        <v>26850</v>
      </c>
      <c r="AC3581" s="15">
        <v>0</v>
      </c>
      <c r="AD3581" s="26">
        <v>37064</v>
      </c>
      <c r="AE3581" s="15" t="s">
        <v>211</v>
      </c>
      <c r="AF3581" s="15" t="s">
        <v>26993</v>
      </c>
      <c r="AG3581" s="16">
        <v>1</v>
      </c>
      <c r="AH3581" s="15" t="s">
        <v>26994</v>
      </c>
      <c r="AI3581" s="15" t="s">
        <v>78</v>
      </c>
      <c r="AJ3581" s="15">
        <v>17304.8393555</v>
      </c>
      <c r="AK3581" s="15">
        <v>532.94540187899997</v>
      </c>
      <c r="AL3581" s="15">
        <v>3105192.7610599999</v>
      </c>
      <c r="AM3581" s="15">
        <v>1410587.50884</v>
      </c>
      <c r="AN3581" s="19">
        <v>44900</v>
      </c>
      <c r="AO3581" s="19">
        <v>136400</v>
      </c>
      <c r="AP3581" s="19">
        <v>0</v>
      </c>
      <c r="AQ3581" s="19">
        <v>0</v>
      </c>
      <c r="AR3581" s="34">
        <v>181300</v>
      </c>
      <c r="AS3581" s="34">
        <v>45000</v>
      </c>
      <c r="AT3581" s="34">
        <v>3000</v>
      </c>
      <c r="AU3581" s="34">
        <v>47705</v>
      </c>
      <c r="AV3581" s="34">
        <v>0</v>
      </c>
      <c r="AW3581" s="35">
        <v>95705</v>
      </c>
      <c r="AX3581" s="34">
        <v>85595</v>
      </c>
      <c r="AY3581" s="36">
        <v>1.3258000000000001</v>
      </c>
      <c r="AZ3581" s="36">
        <v>2.0265</v>
      </c>
      <c r="BA3581" s="22"/>
      <c r="BB3581" s="19">
        <v>1813</v>
      </c>
      <c r="BC3581" s="34">
        <v>1134.8185100000001</v>
      </c>
      <c r="BD3581" s="34">
        <v>1734.5826750000001</v>
      </c>
      <c r="BE3581" s="38">
        <v>3.4819999999999997E-2</v>
      </c>
      <c r="BF3581" s="38">
        <v>3.4819999999999997E-2</v>
      </c>
      <c r="BG3581" s="34">
        <v>39.514380518199999</v>
      </c>
      <c r="BH3581" s="34">
        <v>60.398168743500001</v>
      </c>
      <c r="BI3581" s="34">
        <v>1095.3041294818001</v>
      </c>
      <c r="BJ3581" s="34">
        <v>1674.1845062565001</v>
      </c>
      <c r="BK3581" s="34">
        <v>0</v>
      </c>
      <c r="BL3581" s="34">
        <v>0</v>
      </c>
      <c r="BM3581" s="34">
        <v>0</v>
      </c>
      <c r="BN3581" s="39">
        <v>1095.3041294818001</v>
      </c>
      <c r="BO3581" s="39">
        <v>1674.1845062565001</v>
      </c>
      <c r="BP3581" s="39">
        <v>578.88037677469993</v>
      </c>
    </row>
    <row r="3582" spans="1:68" s="25" customFormat="1" ht="14.25" x14ac:dyDescent="0.2">
      <c r="A3582" s="14">
        <v>2646</v>
      </c>
      <c r="B3582" s="40"/>
      <c r="C3582" s="15" t="s">
        <v>176</v>
      </c>
      <c r="D3582" s="16">
        <v>10462</v>
      </c>
      <c r="E3582" s="15" t="s">
        <v>26995</v>
      </c>
      <c r="F3582" s="15" t="s">
        <v>26996</v>
      </c>
      <c r="G3582" s="17" t="s">
        <v>26997</v>
      </c>
      <c r="H3582" s="17" t="s">
        <v>26998</v>
      </c>
      <c r="I3582" s="17" t="s">
        <v>86</v>
      </c>
      <c r="J3582" s="15" t="s">
        <v>26999</v>
      </c>
      <c r="K3582" s="15" t="s">
        <v>10344</v>
      </c>
      <c r="L3582" s="18" t="s">
        <v>27000</v>
      </c>
      <c r="M3582" s="15" t="s">
        <v>26367</v>
      </c>
      <c r="N3582" s="15" t="s">
        <v>26368</v>
      </c>
      <c r="O3582" s="16">
        <v>510</v>
      </c>
      <c r="P3582" s="15" t="s">
        <v>118</v>
      </c>
      <c r="Q3582" s="15">
        <v>38600</v>
      </c>
      <c r="R3582" s="15">
        <v>157600</v>
      </c>
      <c r="S3582" s="15">
        <v>196200</v>
      </c>
      <c r="T3582" s="15">
        <v>0.31</v>
      </c>
      <c r="U3582" s="15" t="s">
        <v>18717</v>
      </c>
      <c r="V3582" s="15" t="s">
        <v>76</v>
      </c>
      <c r="W3582" s="16">
        <v>1</v>
      </c>
      <c r="X3582" s="16">
        <v>1</v>
      </c>
      <c r="Y3582" s="15">
        <v>13971</v>
      </c>
      <c r="Z3582" s="15">
        <v>0.32100000000000001</v>
      </c>
      <c r="AA3582" s="15" t="s">
        <v>26849</v>
      </c>
      <c r="AB3582" s="15" t="s">
        <v>26850</v>
      </c>
      <c r="AC3582" s="15">
        <v>208000</v>
      </c>
      <c r="AD3582" s="26">
        <v>41509</v>
      </c>
      <c r="AE3582" s="15" t="s">
        <v>147</v>
      </c>
      <c r="AF3582" s="15" t="s">
        <v>15639</v>
      </c>
      <c r="AG3582" s="16">
        <v>1</v>
      </c>
      <c r="AH3582" s="15" t="s">
        <v>27001</v>
      </c>
      <c r="AI3582" s="15" t="s">
        <v>78</v>
      </c>
      <c r="AJ3582" s="15">
        <v>13971.0664063</v>
      </c>
      <c r="AK3582" s="15">
        <v>464.10134390600001</v>
      </c>
      <c r="AL3582" s="15">
        <v>3105077.3050799998</v>
      </c>
      <c r="AM3582" s="15">
        <v>1410607.06858</v>
      </c>
      <c r="AN3582" s="19">
        <v>38600</v>
      </c>
      <c r="AO3582" s="19">
        <v>157700</v>
      </c>
      <c r="AP3582" s="19">
        <v>0</v>
      </c>
      <c r="AQ3582" s="19">
        <v>0</v>
      </c>
      <c r="AR3582" s="34">
        <v>196300</v>
      </c>
      <c r="AS3582" s="34">
        <v>45000</v>
      </c>
      <c r="AT3582" s="34">
        <v>3000</v>
      </c>
      <c r="AU3582" s="34">
        <v>52955</v>
      </c>
      <c r="AV3582" s="34">
        <v>0</v>
      </c>
      <c r="AW3582" s="35">
        <v>100955</v>
      </c>
      <c r="AX3582" s="34">
        <v>95345</v>
      </c>
      <c r="AY3582" s="36">
        <v>1.3258000000000001</v>
      </c>
      <c r="AZ3582" s="36">
        <v>2.0265</v>
      </c>
      <c r="BA3582" s="22"/>
      <c r="BB3582" s="19">
        <v>1963</v>
      </c>
      <c r="BC3582" s="34">
        <v>1264.08401</v>
      </c>
      <c r="BD3582" s="34">
        <v>1932.1664250000001</v>
      </c>
      <c r="BE3582" s="38">
        <v>3.4819999999999997E-2</v>
      </c>
      <c r="BF3582" s="38">
        <v>3.4819999999999997E-2</v>
      </c>
      <c r="BG3582" s="34">
        <v>44.015405228199995</v>
      </c>
      <c r="BH3582" s="34">
        <v>67.278034918499998</v>
      </c>
      <c r="BI3582" s="34">
        <v>1220.0686047718</v>
      </c>
      <c r="BJ3582" s="34">
        <v>1864.8883900815001</v>
      </c>
      <c r="BK3582" s="34">
        <v>0</v>
      </c>
      <c r="BL3582" s="34">
        <v>0</v>
      </c>
      <c r="BM3582" s="34">
        <v>0</v>
      </c>
      <c r="BN3582" s="39">
        <v>1220.0686047718</v>
      </c>
      <c r="BO3582" s="39">
        <v>1864.8883900815001</v>
      </c>
      <c r="BP3582" s="39">
        <v>644.81978530970014</v>
      </c>
    </row>
    <row r="3583" spans="1:68" s="25" customFormat="1" ht="14.25" x14ac:dyDescent="0.2">
      <c r="A3583" s="14">
        <v>2647</v>
      </c>
      <c r="B3583" s="40"/>
      <c r="C3583" s="15"/>
      <c r="D3583" s="16">
        <v>10821</v>
      </c>
      <c r="E3583" s="15" t="s">
        <v>27002</v>
      </c>
      <c r="F3583" s="15" t="s">
        <v>27003</v>
      </c>
      <c r="G3583" s="17" t="s">
        <v>27004</v>
      </c>
      <c r="H3583" s="17" t="s">
        <v>27005</v>
      </c>
      <c r="I3583" s="17" t="s">
        <v>27006</v>
      </c>
      <c r="J3583" s="15" t="s">
        <v>27007</v>
      </c>
      <c r="K3583" s="15" t="s">
        <v>86</v>
      </c>
      <c r="L3583" s="18" t="s">
        <v>27008</v>
      </c>
      <c r="M3583" s="15" t="s">
        <v>26367</v>
      </c>
      <c r="N3583" s="15" t="s">
        <v>26368</v>
      </c>
      <c r="O3583" s="16">
        <v>419</v>
      </c>
      <c r="P3583" s="15" t="s">
        <v>895</v>
      </c>
      <c r="Q3583" s="15">
        <v>35600</v>
      </c>
      <c r="R3583" s="15">
        <v>267600</v>
      </c>
      <c r="S3583" s="15">
        <v>303200</v>
      </c>
      <c r="T3583" s="15">
        <v>0.27</v>
      </c>
      <c r="U3583" s="15" t="s">
        <v>18717</v>
      </c>
      <c r="V3583" s="15" t="s">
        <v>76</v>
      </c>
      <c r="W3583" s="16">
        <v>1</v>
      </c>
      <c r="X3583" s="16">
        <v>0</v>
      </c>
      <c r="Y3583" s="15">
        <v>11750</v>
      </c>
      <c r="Z3583" s="15">
        <v>0.27</v>
      </c>
      <c r="AA3583" s="15" t="s">
        <v>26398</v>
      </c>
      <c r="AB3583" s="15" t="s">
        <v>26399</v>
      </c>
      <c r="AC3583" s="15">
        <v>0</v>
      </c>
      <c r="AD3583" s="15"/>
      <c r="AE3583" s="15" t="s">
        <v>137</v>
      </c>
      <c r="AF3583" s="15" t="s">
        <v>26618</v>
      </c>
      <c r="AG3583" s="16">
        <v>1</v>
      </c>
      <c r="AH3583" s="15" t="s">
        <v>27009</v>
      </c>
      <c r="AI3583" s="15" t="s">
        <v>78</v>
      </c>
      <c r="AJ3583" s="15">
        <v>11750.0834961</v>
      </c>
      <c r="AK3583" s="15">
        <v>438.13475620999998</v>
      </c>
      <c r="AL3583" s="15">
        <v>3105088.2392899999</v>
      </c>
      <c r="AM3583" s="15">
        <v>1410495.33644</v>
      </c>
      <c r="AN3583" s="19">
        <v>0</v>
      </c>
      <c r="AO3583" s="19">
        <v>0</v>
      </c>
      <c r="AP3583" s="19">
        <v>35600</v>
      </c>
      <c r="AQ3583" s="19">
        <v>261300</v>
      </c>
      <c r="AR3583" s="34">
        <v>296900</v>
      </c>
      <c r="AS3583" s="34">
        <v>0</v>
      </c>
      <c r="AT3583" s="34">
        <v>0</v>
      </c>
      <c r="AU3583" s="34">
        <v>0</v>
      </c>
      <c r="AV3583" s="34">
        <v>0</v>
      </c>
      <c r="AW3583" s="35">
        <v>0</v>
      </c>
      <c r="AX3583" s="34">
        <v>296900</v>
      </c>
      <c r="AY3583" s="36">
        <v>1.3258000000000001</v>
      </c>
      <c r="AZ3583" s="36">
        <v>2.0265</v>
      </c>
      <c r="BA3583" s="22"/>
      <c r="BB3583" s="19">
        <v>5938</v>
      </c>
      <c r="BC3583" s="34">
        <v>3936.3002000000001</v>
      </c>
      <c r="BD3583" s="34">
        <v>6016.6785</v>
      </c>
      <c r="BE3583" s="38">
        <v>3.4819999999999997E-2</v>
      </c>
      <c r="BF3583" s="38">
        <v>3.4819999999999997E-2</v>
      </c>
      <c r="BG3583" s="34">
        <v>0</v>
      </c>
      <c r="BH3583" s="34">
        <v>0</v>
      </c>
      <c r="BI3583" s="34">
        <v>3936.3002000000001</v>
      </c>
      <c r="BJ3583" s="34">
        <v>6016.6785</v>
      </c>
      <c r="BK3583" s="34">
        <v>0</v>
      </c>
      <c r="BL3583" s="34">
        <v>78.678499999999985</v>
      </c>
      <c r="BM3583" s="34">
        <v>78.678499999999985</v>
      </c>
      <c r="BN3583" s="39">
        <v>3936.3002000000001</v>
      </c>
      <c r="BO3583" s="39">
        <v>5938</v>
      </c>
      <c r="BP3583" s="39">
        <v>2001.6997999999999</v>
      </c>
    </row>
    <row r="3584" spans="1:68" s="25" customFormat="1" ht="14.25" x14ac:dyDescent="0.2">
      <c r="A3584" s="14">
        <v>2648</v>
      </c>
      <c r="B3584" s="40"/>
      <c r="C3584" s="15" t="s">
        <v>27010</v>
      </c>
      <c r="D3584" s="16">
        <v>839</v>
      </c>
      <c r="E3584" s="15" t="s">
        <v>27011</v>
      </c>
      <c r="F3584" s="15" t="s">
        <v>27010</v>
      </c>
      <c r="G3584" s="17" t="s">
        <v>27012</v>
      </c>
      <c r="H3584" s="17" t="s">
        <v>27013</v>
      </c>
      <c r="I3584" s="17" t="s">
        <v>86</v>
      </c>
      <c r="J3584" s="15" t="s">
        <v>27014</v>
      </c>
      <c r="K3584" s="15" t="s">
        <v>5882</v>
      </c>
      <c r="L3584" s="18" t="s">
        <v>27015</v>
      </c>
      <c r="M3584" s="15" t="s">
        <v>26367</v>
      </c>
      <c r="N3584" s="15" t="s">
        <v>26368</v>
      </c>
      <c r="O3584" s="16">
        <v>510</v>
      </c>
      <c r="P3584" s="15" t="s">
        <v>118</v>
      </c>
      <c r="Q3584" s="15">
        <v>33300</v>
      </c>
      <c r="R3584" s="15">
        <v>143500</v>
      </c>
      <c r="S3584" s="15">
        <v>176800</v>
      </c>
      <c r="T3584" s="15">
        <v>0.24</v>
      </c>
      <c r="U3584" s="15" t="s">
        <v>18717</v>
      </c>
      <c r="V3584" s="15" t="s">
        <v>76</v>
      </c>
      <c r="W3584" s="16">
        <v>1</v>
      </c>
      <c r="X3584" s="16">
        <v>1</v>
      </c>
      <c r="Y3584" s="15">
        <v>12029</v>
      </c>
      <c r="Z3584" s="15">
        <v>0.27600000000000002</v>
      </c>
      <c r="AA3584" s="15" t="s">
        <v>26398</v>
      </c>
      <c r="AB3584" s="15" t="s">
        <v>26399</v>
      </c>
      <c r="AC3584" s="15">
        <v>164000</v>
      </c>
      <c r="AD3584" s="26">
        <v>38310</v>
      </c>
      <c r="AE3584" s="15" t="s">
        <v>119</v>
      </c>
      <c r="AF3584" s="15" t="s">
        <v>119</v>
      </c>
      <c r="AG3584" s="16">
        <v>1</v>
      </c>
      <c r="AH3584" s="15" t="s">
        <v>27016</v>
      </c>
      <c r="AI3584" s="15" t="s">
        <v>78</v>
      </c>
      <c r="AJ3584" s="15">
        <v>12028.7714844</v>
      </c>
      <c r="AK3584" s="15">
        <v>433.80717585000002</v>
      </c>
      <c r="AL3584" s="15">
        <v>3105092.04831</v>
      </c>
      <c r="AM3584" s="15">
        <v>1410384.7580200001</v>
      </c>
      <c r="AN3584" s="19">
        <v>33300</v>
      </c>
      <c r="AO3584" s="19">
        <v>143000</v>
      </c>
      <c r="AP3584" s="19">
        <v>0</v>
      </c>
      <c r="AQ3584" s="19">
        <v>0</v>
      </c>
      <c r="AR3584" s="34">
        <v>176300</v>
      </c>
      <c r="AS3584" s="34">
        <v>45000</v>
      </c>
      <c r="AT3584" s="34">
        <v>0</v>
      </c>
      <c r="AU3584" s="34">
        <v>45955</v>
      </c>
      <c r="AV3584" s="34">
        <v>0</v>
      </c>
      <c r="AW3584" s="35">
        <v>90955</v>
      </c>
      <c r="AX3584" s="34">
        <v>85345</v>
      </c>
      <c r="AY3584" s="36">
        <v>1.3258000000000001</v>
      </c>
      <c r="AZ3584" s="36">
        <v>2.0265</v>
      </c>
      <c r="BA3584" s="22"/>
      <c r="BB3584" s="19">
        <v>1763</v>
      </c>
      <c r="BC3584" s="34">
        <v>1131.5040100000001</v>
      </c>
      <c r="BD3584" s="34">
        <v>1729.516425</v>
      </c>
      <c r="BE3584" s="38">
        <v>3.4819999999999997E-2</v>
      </c>
      <c r="BF3584" s="38">
        <v>3.4819999999999997E-2</v>
      </c>
      <c r="BG3584" s="34">
        <v>39.3989696282</v>
      </c>
      <c r="BH3584" s="34">
        <v>60.221761918499993</v>
      </c>
      <c r="BI3584" s="34">
        <v>1092.1050403718002</v>
      </c>
      <c r="BJ3584" s="34">
        <v>1669.2946630814999</v>
      </c>
      <c r="BK3584" s="34">
        <v>0</v>
      </c>
      <c r="BL3584" s="34">
        <v>0</v>
      </c>
      <c r="BM3584" s="34">
        <v>0</v>
      </c>
      <c r="BN3584" s="39">
        <v>1092.1050403718002</v>
      </c>
      <c r="BO3584" s="39">
        <v>1669.2946630814999</v>
      </c>
      <c r="BP3584" s="39">
        <v>577.18962270969973</v>
      </c>
    </row>
    <row r="3585" spans="1:68" s="25" customFormat="1" ht="14.25" x14ac:dyDescent="0.2">
      <c r="A3585" s="14">
        <v>2649</v>
      </c>
      <c r="B3585" s="40"/>
      <c r="C3585" s="15" t="s">
        <v>150</v>
      </c>
      <c r="D3585" s="16">
        <v>35631</v>
      </c>
      <c r="E3585" s="15" t="s">
        <v>27017</v>
      </c>
      <c r="F3585" s="15" t="s">
        <v>27018</v>
      </c>
      <c r="G3585" s="17" t="s">
        <v>27019</v>
      </c>
      <c r="H3585" s="17" t="s">
        <v>27020</v>
      </c>
      <c r="I3585" s="17" t="s">
        <v>86</v>
      </c>
      <c r="J3585" s="15" t="s">
        <v>27021</v>
      </c>
      <c r="K3585" s="15" t="s">
        <v>4266</v>
      </c>
      <c r="L3585" s="18" t="s">
        <v>27022</v>
      </c>
      <c r="M3585" s="15" t="s">
        <v>26367</v>
      </c>
      <c r="N3585" s="15" t="s">
        <v>26368</v>
      </c>
      <c r="O3585" s="16">
        <v>510</v>
      </c>
      <c r="P3585" s="15" t="s">
        <v>118</v>
      </c>
      <c r="Q3585" s="15">
        <v>47600</v>
      </c>
      <c r="R3585" s="15">
        <v>161900</v>
      </c>
      <c r="S3585" s="15">
        <v>209500</v>
      </c>
      <c r="T3585" s="15">
        <v>0.44</v>
      </c>
      <c r="U3585" s="15" t="s">
        <v>18717</v>
      </c>
      <c r="V3585" s="15" t="s">
        <v>76</v>
      </c>
      <c r="W3585" s="16">
        <v>1</v>
      </c>
      <c r="X3585" s="16">
        <v>1</v>
      </c>
      <c r="Y3585" s="15">
        <v>18613</v>
      </c>
      <c r="Z3585" s="15">
        <v>0.42699999999999999</v>
      </c>
      <c r="AA3585" s="15" t="s">
        <v>26398</v>
      </c>
      <c r="AB3585" s="15" t="s">
        <v>26399</v>
      </c>
      <c r="AC3585" s="15">
        <v>162000</v>
      </c>
      <c r="AD3585" s="26">
        <v>37204</v>
      </c>
      <c r="AE3585" s="15" t="s">
        <v>211</v>
      </c>
      <c r="AF3585" s="15" t="s">
        <v>23464</v>
      </c>
      <c r="AG3585" s="16">
        <v>1</v>
      </c>
      <c r="AH3585" s="15" t="s">
        <v>27023</v>
      </c>
      <c r="AI3585" s="15" t="s">
        <v>78</v>
      </c>
      <c r="AJ3585" s="15">
        <v>18612.9282227</v>
      </c>
      <c r="AK3585" s="15">
        <v>567.42684385699999</v>
      </c>
      <c r="AL3585" s="15">
        <v>3105195.0052999998</v>
      </c>
      <c r="AM3585" s="15">
        <v>1410417.6779499999</v>
      </c>
      <c r="AN3585" s="19">
        <v>47600</v>
      </c>
      <c r="AO3585" s="19">
        <v>161600</v>
      </c>
      <c r="AP3585" s="19">
        <v>0</v>
      </c>
      <c r="AQ3585" s="19">
        <v>1400</v>
      </c>
      <c r="AR3585" s="34">
        <v>210600</v>
      </c>
      <c r="AS3585" s="34">
        <v>45000</v>
      </c>
      <c r="AT3585" s="34">
        <v>3000</v>
      </c>
      <c r="AU3585" s="34">
        <v>57470</v>
      </c>
      <c r="AV3585" s="34">
        <v>0</v>
      </c>
      <c r="AW3585" s="35">
        <v>105470</v>
      </c>
      <c r="AX3585" s="34">
        <v>105130</v>
      </c>
      <c r="AY3585" s="36">
        <v>1.3258000000000001</v>
      </c>
      <c r="AZ3585" s="36">
        <v>2.0265</v>
      </c>
      <c r="BA3585" s="22"/>
      <c r="BB3585" s="19">
        <v>2134</v>
      </c>
      <c r="BC3585" s="34">
        <v>1393.8135400000001</v>
      </c>
      <c r="BD3585" s="34">
        <v>2130.4594499999998</v>
      </c>
      <c r="BE3585" s="38">
        <v>3.4819999999999997E-2</v>
      </c>
      <c r="BF3585" s="38">
        <v>3.4819999999999997E-2</v>
      </c>
      <c r="BG3585" s="34">
        <v>47.886286478799995</v>
      </c>
      <c r="BH3585" s="34">
        <v>73.194719828999979</v>
      </c>
      <c r="BI3585" s="34">
        <v>1345.9272535212001</v>
      </c>
      <c r="BJ3585" s="34">
        <v>2057.2647301709999</v>
      </c>
      <c r="BK3585" s="34">
        <v>0</v>
      </c>
      <c r="BL3585" s="34">
        <v>0</v>
      </c>
      <c r="BM3585" s="34">
        <v>0</v>
      </c>
      <c r="BN3585" s="39">
        <v>1345.9272535212001</v>
      </c>
      <c r="BO3585" s="39">
        <v>2057.2647301709999</v>
      </c>
      <c r="BP3585" s="39">
        <v>711.33747664979978</v>
      </c>
    </row>
    <row r="3586" spans="1:68" s="25" customFormat="1" ht="14.25" x14ac:dyDescent="0.2">
      <c r="A3586" s="14">
        <v>2650</v>
      </c>
      <c r="B3586" s="40"/>
      <c r="C3586" s="15" t="s">
        <v>159</v>
      </c>
      <c r="D3586" s="16">
        <v>15375</v>
      </c>
      <c r="E3586" s="15" t="s">
        <v>27024</v>
      </c>
      <c r="F3586" s="15" t="s">
        <v>27025</v>
      </c>
      <c r="G3586" s="17" t="s">
        <v>27026</v>
      </c>
      <c r="H3586" s="17" t="s">
        <v>27027</v>
      </c>
      <c r="I3586" s="17" t="s">
        <v>86</v>
      </c>
      <c r="J3586" s="15" t="s">
        <v>27028</v>
      </c>
      <c r="K3586" s="15" t="s">
        <v>86</v>
      </c>
      <c r="L3586" s="18" t="s">
        <v>27029</v>
      </c>
      <c r="M3586" s="15" t="s">
        <v>26367</v>
      </c>
      <c r="N3586" s="15" t="s">
        <v>26368</v>
      </c>
      <c r="O3586" s="16">
        <v>510</v>
      </c>
      <c r="P3586" s="15" t="s">
        <v>118</v>
      </c>
      <c r="Q3586" s="15">
        <v>44300</v>
      </c>
      <c r="R3586" s="15">
        <v>183400</v>
      </c>
      <c r="S3586" s="15">
        <v>227700</v>
      </c>
      <c r="T3586" s="15">
        <v>0.39</v>
      </c>
      <c r="U3586" s="15" t="s">
        <v>18717</v>
      </c>
      <c r="V3586" s="15" t="s">
        <v>76</v>
      </c>
      <c r="W3586" s="16">
        <v>1</v>
      </c>
      <c r="X3586" s="16">
        <v>1</v>
      </c>
      <c r="Y3586" s="15">
        <v>15563</v>
      </c>
      <c r="Z3586" s="15">
        <v>0.35699999999999998</v>
      </c>
      <c r="AA3586" s="15" t="s">
        <v>26398</v>
      </c>
      <c r="AB3586" s="15" t="s">
        <v>26399</v>
      </c>
      <c r="AC3586" s="15">
        <v>0</v>
      </c>
      <c r="AD3586" s="26">
        <v>41982</v>
      </c>
      <c r="AE3586" s="15" t="s">
        <v>353</v>
      </c>
      <c r="AF3586" s="15" t="s">
        <v>27030</v>
      </c>
      <c r="AG3586" s="16">
        <v>1</v>
      </c>
      <c r="AH3586" s="15" t="s">
        <v>27031</v>
      </c>
      <c r="AI3586" s="15" t="s">
        <v>78</v>
      </c>
      <c r="AJ3586" s="15">
        <v>15563.3417969</v>
      </c>
      <c r="AK3586" s="15">
        <v>525.41426646900004</v>
      </c>
      <c r="AL3586" s="15">
        <v>3105291.2512400001</v>
      </c>
      <c r="AM3586" s="15">
        <v>1410421.12289</v>
      </c>
      <c r="AN3586" s="19">
        <v>44300</v>
      </c>
      <c r="AO3586" s="19">
        <v>184300</v>
      </c>
      <c r="AP3586" s="19">
        <v>0</v>
      </c>
      <c r="AQ3586" s="19">
        <v>0</v>
      </c>
      <c r="AR3586" s="34">
        <v>228600</v>
      </c>
      <c r="AS3586" s="34">
        <v>45000</v>
      </c>
      <c r="AT3586" s="34">
        <v>3000</v>
      </c>
      <c r="AU3586" s="34">
        <v>64260</v>
      </c>
      <c r="AV3586" s="34">
        <v>0</v>
      </c>
      <c r="AW3586" s="35">
        <v>112260</v>
      </c>
      <c r="AX3586" s="34">
        <v>116340</v>
      </c>
      <c r="AY3586" s="36">
        <v>1.3258000000000001</v>
      </c>
      <c r="AZ3586" s="36">
        <v>2.0265</v>
      </c>
      <c r="BA3586" s="22"/>
      <c r="BB3586" s="19">
        <v>0</v>
      </c>
      <c r="BC3586" s="34">
        <v>1542.4357200000002</v>
      </c>
      <c r="BD3586" s="34">
        <v>2357.6301000000003</v>
      </c>
      <c r="BE3586" s="38">
        <v>3.4819999999999997E-2</v>
      </c>
      <c r="BF3586" s="38">
        <v>3.4819999999999997E-2</v>
      </c>
      <c r="BG3586" s="34">
        <v>53.7076117704</v>
      </c>
      <c r="BH3586" s="34">
        <v>82.092680082000001</v>
      </c>
      <c r="BI3586" s="34">
        <v>1488.7281082296001</v>
      </c>
      <c r="BJ3586" s="34">
        <v>2275.5374199180005</v>
      </c>
      <c r="BK3586" s="34">
        <v>0</v>
      </c>
      <c r="BL3586" s="34">
        <v>0</v>
      </c>
      <c r="BM3586" s="34">
        <v>0</v>
      </c>
      <c r="BN3586" s="39">
        <v>1488.7281082296001</v>
      </c>
      <c r="BO3586" s="39">
        <v>2275.5374199180005</v>
      </c>
      <c r="BP3586" s="39">
        <v>786.80931168840038</v>
      </c>
    </row>
    <row r="3587" spans="1:68" s="25" customFormat="1" ht="14.25" x14ac:dyDescent="0.2">
      <c r="A3587" s="14">
        <v>2651</v>
      </c>
      <c r="B3587" s="40"/>
      <c r="C3587" s="15" t="s">
        <v>150</v>
      </c>
      <c r="D3587" s="16">
        <v>35616</v>
      </c>
      <c r="E3587" s="15" t="s">
        <v>27032</v>
      </c>
      <c r="F3587" s="15" t="s">
        <v>27033</v>
      </c>
      <c r="G3587" s="17" t="s">
        <v>27034</v>
      </c>
      <c r="H3587" s="17" t="s">
        <v>27035</v>
      </c>
      <c r="I3587" s="17" t="s">
        <v>86</v>
      </c>
      <c r="J3587" s="15" t="s">
        <v>27036</v>
      </c>
      <c r="K3587" s="15" t="s">
        <v>88</v>
      </c>
      <c r="L3587" s="18" t="s">
        <v>27037</v>
      </c>
      <c r="M3587" s="15" t="s">
        <v>26367</v>
      </c>
      <c r="N3587" s="15" t="s">
        <v>26368</v>
      </c>
      <c r="O3587" s="16">
        <v>510</v>
      </c>
      <c r="P3587" s="15" t="s">
        <v>118</v>
      </c>
      <c r="Q3587" s="15">
        <v>49200</v>
      </c>
      <c r="R3587" s="15">
        <v>231400</v>
      </c>
      <c r="S3587" s="15">
        <v>280600</v>
      </c>
      <c r="T3587" s="15">
        <v>0.47</v>
      </c>
      <c r="U3587" s="15" t="s">
        <v>18717</v>
      </c>
      <c r="V3587" s="15" t="s">
        <v>76</v>
      </c>
      <c r="W3587" s="16">
        <v>1</v>
      </c>
      <c r="X3587" s="16">
        <v>0</v>
      </c>
      <c r="Y3587" s="15">
        <v>23241</v>
      </c>
      <c r="Z3587" s="15">
        <v>0.53400000000000003</v>
      </c>
      <c r="AA3587" s="15" t="s">
        <v>26398</v>
      </c>
      <c r="AB3587" s="15" t="s">
        <v>26399</v>
      </c>
      <c r="AC3587" s="15">
        <v>0</v>
      </c>
      <c r="AD3587" s="15"/>
      <c r="AE3587" s="15" t="s">
        <v>137</v>
      </c>
      <c r="AF3587" s="15" t="s">
        <v>24840</v>
      </c>
      <c r="AG3587" s="16">
        <v>1</v>
      </c>
      <c r="AH3587" s="15" t="s">
        <v>27038</v>
      </c>
      <c r="AI3587" s="15" t="s">
        <v>78</v>
      </c>
      <c r="AJ3587" s="15">
        <v>23240.8005371</v>
      </c>
      <c r="AK3587" s="15">
        <v>610.41088399</v>
      </c>
      <c r="AL3587" s="15">
        <v>3105408.9780999999</v>
      </c>
      <c r="AM3587" s="15">
        <v>1410432.4863</v>
      </c>
      <c r="AN3587" s="19">
        <v>49200</v>
      </c>
      <c r="AO3587" s="19">
        <v>231600</v>
      </c>
      <c r="AP3587" s="19">
        <v>0</v>
      </c>
      <c r="AQ3587" s="19">
        <v>800</v>
      </c>
      <c r="AR3587" s="34">
        <v>281600</v>
      </c>
      <c r="AS3587" s="34">
        <v>45000</v>
      </c>
      <c r="AT3587" s="34">
        <v>3000</v>
      </c>
      <c r="AU3587" s="34">
        <v>82530</v>
      </c>
      <c r="AV3587" s="34">
        <v>0</v>
      </c>
      <c r="AW3587" s="35">
        <v>130530</v>
      </c>
      <c r="AX3587" s="34">
        <v>151070</v>
      </c>
      <c r="AY3587" s="36">
        <v>1.3258000000000001</v>
      </c>
      <c r="AZ3587" s="36">
        <v>2.0265</v>
      </c>
      <c r="BA3587" s="22"/>
      <c r="BB3587" s="19">
        <v>0</v>
      </c>
      <c r="BC3587" s="34">
        <v>2002.8860600000003</v>
      </c>
      <c r="BD3587" s="34">
        <v>3061.4335500000002</v>
      </c>
      <c r="BE3587" s="38">
        <v>3.4819999999999997E-2</v>
      </c>
      <c r="BF3587" s="38">
        <v>3.4819999999999997E-2</v>
      </c>
      <c r="BG3587" s="34">
        <v>69.371177761200002</v>
      </c>
      <c r="BH3587" s="34">
        <v>106.034614371</v>
      </c>
      <c r="BI3587" s="34">
        <v>1933.5148822388003</v>
      </c>
      <c r="BJ3587" s="34">
        <v>2955.3989356290003</v>
      </c>
      <c r="BK3587" s="34">
        <v>0</v>
      </c>
      <c r="BL3587" s="34">
        <v>131.18693562900035</v>
      </c>
      <c r="BM3587" s="34">
        <v>131.18693562900035</v>
      </c>
      <c r="BN3587" s="39">
        <v>1933.5148822388003</v>
      </c>
      <c r="BO3587" s="39">
        <v>2824.212</v>
      </c>
      <c r="BP3587" s="39">
        <v>890.69711776119971</v>
      </c>
    </row>
    <row r="3588" spans="1:68" s="25" customFormat="1" ht="25.5" x14ac:dyDescent="0.2">
      <c r="A3588" s="14">
        <v>2652</v>
      </c>
      <c r="B3588" s="40"/>
      <c r="C3588" s="15"/>
      <c r="D3588" s="16">
        <v>8535</v>
      </c>
      <c r="E3588" s="15" t="s">
        <v>27039</v>
      </c>
      <c r="F3588" s="15" t="s">
        <v>27040</v>
      </c>
      <c r="G3588" s="17" t="s">
        <v>27041</v>
      </c>
      <c r="H3588" s="17" t="s">
        <v>27042</v>
      </c>
      <c r="I3588" s="17" t="s">
        <v>27043</v>
      </c>
      <c r="J3588" s="15" t="s">
        <v>27044</v>
      </c>
      <c r="K3588" s="15" t="s">
        <v>7033</v>
      </c>
      <c r="L3588" s="18" t="s">
        <v>27045</v>
      </c>
      <c r="M3588" s="15" t="s">
        <v>27046</v>
      </c>
      <c r="N3588" s="15" t="s">
        <v>27047</v>
      </c>
      <c r="O3588" s="16">
        <v>510</v>
      </c>
      <c r="P3588" s="15" t="s">
        <v>118</v>
      </c>
      <c r="Q3588" s="15">
        <v>40000</v>
      </c>
      <c r="R3588" s="15">
        <v>186600</v>
      </c>
      <c r="S3588" s="15">
        <v>226600</v>
      </c>
      <c r="T3588" s="15">
        <v>0.71</v>
      </c>
      <c r="U3588" s="15" t="s">
        <v>18717</v>
      </c>
      <c r="V3588" s="15" t="s">
        <v>76</v>
      </c>
      <c r="W3588" s="16">
        <v>1</v>
      </c>
      <c r="X3588" s="16">
        <v>1</v>
      </c>
      <c r="Y3588" s="15">
        <v>32482</v>
      </c>
      <c r="Z3588" s="15">
        <v>0.746</v>
      </c>
      <c r="AA3588" s="15" t="s">
        <v>27048</v>
      </c>
      <c r="AB3588" s="15" t="s">
        <v>27049</v>
      </c>
      <c r="AC3588" s="15">
        <v>177000</v>
      </c>
      <c r="AD3588" s="26">
        <v>37713</v>
      </c>
      <c r="AE3588" s="15" t="s">
        <v>147</v>
      </c>
      <c r="AF3588" s="15" t="s">
        <v>27050</v>
      </c>
      <c r="AG3588" s="16">
        <v>1</v>
      </c>
      <c r="AH3588" s="15" t="s">
        <v>27051</v>
      </c>
      <c r="AI3588" s="15" t="s">
        <v>78</v>
      </c>
      <c r="AJ3588" s="15">
        <v>32481.9536133</v>
      </c>
      <c r="AK3588" s="15">
        <v>748.27158131800002</v>
      </c>
      <c r="AL3588" s="15">
        <v>3105597.9109200002</v>
      </c>
      <c r="AM3588" s="15">
        <v>1410452.395</v>
      </c>
      <c r="AN3588" s="19">
        <v>40000</v>
      </c>
      <c r="AO3588" s="19">
        <v>186700</v>
      </c>
      <c r="AP3588" s="19">
        <v>0</v>
      </c>
      <c r="AQ3588" s="19">
        <v>0</v>
      </c>
      <c r="AR3588" s="34">
        <v>226700</v>
      </c>
      <c r="AS3588" s="34">
        <v>45000</v>
      </c>
      <c r="AT3588" s="34">
        <v>3000</v>
      </c>
      <c r="AU3588" s="34">
        <v>63595</v>
      </c>
      <c r="AV3588" s="34">
        <v>0</v>
      </c>
      <c r="AW3588" s="35">
        <v>111595</v>
      </c>
      <c r="AX3588" s="34">
        <v>115105</v>
      </c>
      <c r="AY3588" s="36">
        <v>1.3258000000000001</v>
      </c>
      <c r="AZ3588" s="36">
        <v>2.0265</v>
      </c>
      <c r="BA3588" s="22"/>
      <c r="BB3588" s="19">
        <v>2267</v>
      </c>
      <c r="BC3588" s="34">
        <v>1526.0620900000001</v>
      </c>
      <c r="BD3588" s="34">
        <v>2332.6028249999999</v>
      </c>
      <c r="BE3588" s="38">
        <v>3.4819999999999997E-2</v>
      </c>
      <c r="BF3588" s="38">
        <v>3.4819999999999997E-2</v>
      </c>
      <c r="BG3588" s="34">
        <v>53.1374819738</v>
      </c>
      <c r="BH3588" s="34">
        <v>81.221230366499995</v>
      </c>
      <c r="BI3588" s="34">
        <v>1472.9246080262001</v>
      </c>
      <c r="BJ3588" s="34">
        <v>2251.3815946334998</v>
      </c>
      <c r="BK3588" s="34">
        <v>0</v>
      </c>
      <c r="BL3588" s="34">
        <v>0</v>
      </c>
      <c r="BM3588" s="34">
        <v>0</v>
      </c>
      <c r="BN3588" s="39">
        <v>1472.9246080262001</v>
      </c>
      <c r="BO3588" s="39">
        <v>2251.3815946334998</v>
      </c>
      <c r="BP3588" s="39">
        <v>778.45698660729977</v>
      </c>
    </row>
    <row r="3589" spans="1:68" s="25" customFormat="1" ht="14.25" x14ac:dyDescent="0.2">
      <c r="A3589" s="14">
        <v>2653</v>
      </c>
      <c r="B3589" s="40"/>
      <c r="C3589" s="15" t="s">
        <v>25437</v>
      </c>
      <c r="D3589" s="16">
        <v>34663</v>
      </c>
      <c r="E3589" s="15" t="s">
        <v>27052</v>
      </c>
      <c r="F3589" s="15" t="s">
        <v>25437</v>
      </c>
      <c r="G3589" s="17" t="s">
        <v>27053</v>
      </c>
      <c r="H3589" s="17" t="s">
        <v>27054</v>
      </c>
      <c r="I3589" s="17" t="s">
        <v>88</v>
      </c>
      <c r="J3589" s="15" t="s">
        <v>27055</v>
      </c>
      <c r="K3589" s="15" t="s">
        <v>205</v>
      </c>
      <c r="L3589" s="18" t="s">
        <v>27056</v>
      </c>
      <c r="M3589" s="15" t="s">
        <v>27046</v>
      </c>
      <c r="N3589" s="15" t="s">
        <v>27047</v>
      </c>
      <c r="O3589" s="16">
        <v>510</v>
      </c>
      <c r="P3589" s="15" t="s">
        <v>118</v>
      </c>
      <c r="Q3589" s="15">
        <v>40000</v>
      </c>
      <c r="R3589" s="15">
        <v>143100</v>
      </c>
      <c r="S3589" s="15">
        <v>183100</v>
      </c>
      <c r="T3589" s="15">
        <v>0.46</v>
      </c>
      <c r="U3589" s="15" t="s">
        <v>18717</v>
      </c>
      <c r="V3589" s="15" t="s">
        <v>76</v>
      </c>
      <c r="W3589" s="16">
        <v>1</v>
      </c>
      <c r="X3589" s="16">
        <v>1</v>
      </c>
      <c r="Y3589" s="15">
        <v>22765</v>
      </c>
      <c r="Z3589" s="15">
        <v>0.52300000000000002</v>
      </c>
      <c r="AA3589" s="15" t="s">
        <v>27048</v>
      </c>
      <c r="AB3589" s="15" t="s">
        <v>27049</v>
      </c>
      <c r="AC3589" s="15">
        <v>139776</v>
      </c>
      <c r="AD3589" s="26">
        <v>37515</v>
      </c>
      <c r="AE3589" s="15" t="s">
        <v>183</v>
      </c>
      <c r="AF3589" s="15" t="s">
        <v>21514</v>
      </c>
      <c r="AG3589" s="16">
        <v>1</v>
      </c>
      <c r="AH3589" s="15" t="s">
        <v>27057</v>
      </c>
      <c r="AI3589" s="15" t="s">
        <v>78</v>
      </c>
      <c r="AJ3589" s="15">
        <v>22765.3444824</v>
      </c>
      <c r="AK3589" s="15">
        <v>666.13407493900002</v>
      </c>
      <c r="AL3589" s="15">
        <v>3105603.6493199999</v>
      </c>
      <c r="AM3589" s="15">
        <v>1410569.5889999999</v>
      </c>
      <c r="AN3589" s="19">
        <v>40000</v>
      </c>
      <c r="AO3589" s="19">
        <v>143600</v>
      </c>
      <c r="AP3589" s="19">
        <v>0</v>
      </c>
      <c r="AQ3589" s="19">
        <v>0</v>
      </c>
      <c r="AR3589" s="34">
        <v>183600</v>
      </c>
      <c r="AS3589" s="34">
        <v>45000</v>
      </c>
      <c r="AT3589" s="34">
        <v>0</v>
      </c>
      <c r="AU3589" s="34">
        <v>48510</v>
      </c>
      <c r="AV3589" s="34">
        <v>0</v>
      </c>
      <c r="AW3589" s="35">
        <v>93510</v>
      </c>
      <c r="AX3589" s="34">
        <v>90090</v>
      </c>
      <c r="AY3589" s="36">
        <v>1.3258000000000001</v>
      </c>
      <c r="AZ3589" s="36">
        <v>2.0265</v>
      </c>
      <c r="BA3589" s="22"/>
      <c r="BB3589" s="19">
        <v>0</v>
      </c>
      <c r="BC3589" s="34">
        <v>1194.4132200000001</v>
      </c>
      <c r="BD3589" s="34">
        <v>1825.6738499999999</v>
      </c>
      <c r="BE3589" s="38">
        <v>3.4819999999999997E-2</v>
      </c>
      <c r="BF3589" s="38">
        <v>3.4819999999999997E-2</v>
      </c>
      <c r="BG3589" s="34">
        <v>41.589468320400002</v>
      </c>
      <c r="BH3589" s="34">
        <v>63.569963456999993</v>
      </c>
      <c r="BI3589" s="34">
        <v>1152.8237516796</v>
      </c>
      <c r="BJ3589" s="34">
        <v>1762.1038865429998</v>
      </c>
      <c r="BK3589" s="34">
        <v>0</v>
      </c>
      <c r="BL3589" s="34">
        <v>0</v>
      </c>
      <c r="BM3589" s="34">
        <v>0</v>
      </c>
      <c r="BN3589" s="39">
        <v>1152.8237516796</v>
      </c>
      <c r="BO3589" s="39">
        <v>1762.1038865429998</v>
      </c>
      <c r="BP3589" s="39">
        <v>609.28013486339978</v>
      </c>
    </row>
    <row r="3590" spans="1:68" s="25" customFormat="1" ht="14.25" x14ac:dyDescent="0.2">
      <c r="A3590" s="14">
        <v>2654</v>
      </c>
      <c r="B3590" s="40"/>
      <c r="C3590" s="15"/>
      <c r="D3590" s="16">
        <v>33359</v>
      </c>
      <c r="E3590" s="15" t="s">
        <v>27058</v>
      </c>
      <c r="F3590" s="15" t="s">
        <v>27059</v>
      </c>
      <c r="G3590" s="17" t="s">
        <v>27060</v>
      </c>
      <c r="H3590" s="17" t="s">
        <v>27061</v>
      </c>
      <c r="I3590" s="17" t="s">
        <v>86</v>
      </c>
      <c r="J3590" s="15" t="s">
        <v>27061</v>
      </c>
      <c r="K3590" s="15" t="s">
        <v>2464</v>
      </c>
      <c r="L3590" s="18" t="s">
        <v>27062</v>
      </c>
      <c r="M3590" s="15" t="s">
        <v>27046</v>
      </c>
      <c r="N3590" s="15" t="s">
        <v>27047</v>
      </c>
      <c r="O3590" s="16">
        <v>510</v>
      </c>
      <c r="P3590" s="15" t="s">
        <v>118</v>
      </c>
      <c r="Q3590" s="15">
        <v>40000</v>
      </c>
      <c r="R3590" s="15">
        <v>164800</v>
      </c>
      <c r="S3590" s="15">
        <v>204800</v>
      </c>
      <c r="T3590" s="15">
        <v>0.46</v>
      </c>
      <c r="U3590" s="15" t="s">
        <v>18717</v>
      </c>
      <c r="V3590" s="15" t="s">
        <v>76</v>
      </c>
      <c r="W3590" s="16">
        <v>1</v>
      </c>
      <c r="X3590" s="16">
        <v>1</v>
      </c>
      <c r="Y3590" s="15">
        <v>19103</v>
      </c>
      <c r="Z3590" s="15">
        <v>0.439</v>
      </c>
      <c r="AA3590" s="15" t="s">
        <v>27048</v>
      </c>
      <c r="AB3590" s="15" t="s">
        <v>27049</v>
      </c>
      <c r="AC3590" s="15">
        <v>165000</v>
      </c>
      <c r="AD3590" s="26">
        <v>40753</v>
      </c>
      <c r="AE3590" s="15" t="s">
        <v>183</v>
      </c>
      <c r="AF3590" s="15" t="s">
        <v>27063</v>
      </c>
      <c r="AG3590" s="16">
        <v>1</v>
      </c>
      <c r="AH3590" s="15" t="s">
        <v>27064</v>
      </c>
      <c r="AI3590" s="15" t="s">
        <v>78</v>
      </c>
      <c r="AJ3590" s="15">
        <v>19102.953125</v>
      </c>
      <c r="AK3590" s="15">
        <v>636.05750016699994</v>
      </c>
      <c r="AL3590" s="15">
        <v>3105601.4088599999</v>
      </c>
      <c r="AM3590" s="15">
        <v>1410657.77889</v>
      </c>
      <c r="AN3590" s="19">
        <v>40000</v>
      </c>
      <c r="AO3590" s="19">
        <v>159800</v>
      </c>
      <c r="AP3590" s="19">
        <v>0</v>
      </c>
      <c r="AQ3590" s="19">
        <v>0</v>
      </c>
      <c r="AR3590" s="34">
        <v>199800</v>
      </c>
      <c r="AS3590" s="34">
        <v>45000</v>
      </c>
      <c r="AT3590" s="34">
        <v>0</v>
      </c>
      <c r="AU3590" s="34">
        <v>54180</v>
      </c>
      <c r="AV3590" s="34">
        <v>0</v>
      </c>
      <c r="AW3590" s="35">
        <v>99180</v>
      </c>
      <c r="AX3590" s="34">
        <v>100620</v>
      </c>
      <c r="AY3590" s="36">
        <v>1.3258000000000001</v>
      </c>
      <c r="AZ3590" s="36">
        <v>2.0265</v>
      </c>
      <c r="BA3590" s="22"/>
      <c r="BB3590" s="19">
        <v>1998</v>
      </c>
      <c r="BC3590" s="34">
        <v>1334.0199600000001</v>
      </c>
      <c r="BD3590" s="34">
        <v>2039.0643</v>
      </c>
      <c r="BE3590" s="38">
        <v>3.4819999999999997E-2</v>
      </c>
      <c r="BF3590" s="38">
        <v>3.4819999999999997E-2</v>
      </c>
      <c r="BG3590" s="34">
        <v>46.450575007200001</v>
      </c>
      <c r="BH3590" s="34">
        <v>71.000218925999988</v>
      </c>
      <c r="BI3590" s="34">
        <v>1287.5693849928</v>
      </c>
      <c r="BJ3590" s="34">
        <v>1968.0640810740001</v>
      </c>
      <c r="BK3590" s="34">
        <v>0</v>
      </c>
      <c r="BL3590" s="34">
        <v>0</v>
      </c>
      <c r="BM3590" s="34">
        <v>0</v>
      </c>
      <c r="BN3590" s="39">
        <v>1287.5693849928</v>
      </c>
      <c r="BO3590" s="39">
        <v>1968.0640810740001</v>
      </c>
      <c r="BP3590" s="39">
        <v>680.49469608120012</v>
      </c>
    </row>
    <row r="3591" spans="1:68" s="25" customFormat="1" ht="14.25" x14ac:dyDescent="0.2">
      <c r="A3591" s="14">
        <v>2655</v>
      </c>
      <c r="B3591" s="40"/>
      <c r="C3591" s="15"/>
      <c r="D3591" s="16">
        <v>29791</v>
      </c>
      <c r="E3591" s="15" t="s">
        <v>27065</v>
      </c>
      <c r="F3591" s="15" t="s">
        <v>27066</v>
      </c>
      <c r="G3591" s="17" t="s">
        <v>27067</v>
      </c>
      <c r="H3591" s="17" t="s">
        <v>27068</v>
      </c>
      <c r="I3591" s="17" t="s">
        <v>86</v>
      </c>
      <c r="J3591" s="15" t="s">
        <v>27069</v>
      </c>
      <c r="K3591" s="15" t="s">
        <v>1429</v>
      </c>
      <c r="L3591" s="18" t="s">
        <v>27070</v>
      </c>
      <c r="M3591" s="15" t="s">
        <v>27046</v>
      </c>
      <c r="N3591" s="15" t="s">
        <v>27047</v>
      </c>
      <c r="O3591" s="16">
        <v>510</v>
      </c>
      <c r="P3591" s="15" t="s">
        <v>118</v>
      </c>
      <c r="Q3591" s="15">
        <v>40000</v>
      </c>
      <c r="R3591" s="15">
        <v>123600</v>
      </c>
      <c r="S3591" s="15">
        <v>163600</v>
      </c>
      <c r="T3591" s="15">
        <v>0.46</v>
      </c>
      <c r="U3591" s="15" t="s">
        <v>18717</v>
      </c>
      <c r="V3591" s="15" t="s">
        <v>76</v>
      </c>
      <c r="W3591" s="16">
        <v>1</v>
      </c>
      <c r="X3591" s="16">
        <v>1</v>
      </c>
      <c r="Y3591" s="15">
        <v>19034</v>
      </c>
      <c r="Z3591" s="15">
        <v>0.437</v>
      </c>
      <c r="AA3591" s="15" t="s">
        <v>27048</v>
      </c>
      <c r="AB3591" s="15" t="s">
        <v>27049</v>
      </c>
      <c r="AC3591" s="15">
        <v>157900</v>
      </c>
      <c r="AD3591" s="26">
        <v>41116</v>
      </c>
      <c r="AE3591" s="15" t="s">
        <v>183</v>
      </c>
      <c r="AF3591" s="15" t="s">
        <v>20269</v>
      </c>
      <c r="AG3591" s="16">
        <v>1</v>
      </c>
      <c r="AH3591" s="15" t="s">
        <v>27071</v>
      </c>
      <c r="AI3591" s="15" t="s">
        <v>78</v>
      </c>
      <c r="AJ3591" s="15">
        <v>19033.6723633</v>
      </c>
      <c r="AK3591" s="15">
        <v>635.86687393900002</v>
      </c>
      <c r="AL3591" s="15">
        <v>3105600.8381099999</v>
      </c>
      <c r="AM3591" s="15">
        <v>1410737.9495099999</v>
      </c>
      <c r="AN3591" s="19">
        <v>40000</v>
      </c>
      <c r="AO3591" s="19">
        <v>121900</v>
      </c>
      <c r="AP3591" s="19">
        <v>0</v>
      </c>
      <c r="AQ3591" s="19">
        <v>0</v>
      </c>
      <c r="AR3591" s="34">
        <v>161900</v>
      </c>
      <c r="AS3591" s="34">
        <v>45000</v>
      </c>
      <c r="AT3591" s="34">
        <v>3000</v>
      </c>
      <c r="AU3591" s="34">
        <v>40915</v>
      </c>
      <c r="AV3591" s="34">
        <v>0</v>
      </c>
      <c r="AW3591" s="35">
        <v>88915</v>
      </c>
      <c r="AX3591" s="34">
        <v>72985</v>
      </c>
      <c r="AY3591" s="36">
        <v>1.3258000000000001</v>
      </c>
      <c r="AZ3591" s="36">
        <v>2.0265</v>
      </c>
      <c r="BA3591" s="22"/>
      <c r="BB3591" s="19">
        <v>0</v>
      </c>
      <c r="BC3591" s="34">
        <v>967.63513000000012</v>
      </c>
      <c r="BD3591" s="34">
        <v>1479.041025</v>
      </c>
      <c r="BE3591" s="38">
        <v>3.4819999999999997E-2</v>
      </c>
      <c r="BF3591" s="38">
        <v>3.4819999999999997E-2</v>
      </c>
      <c r="BG3591" s="34">
        <v>33.693055226600002</v>
      </c>
      <c r="BH3591" s="34">
        <v>51.500208490499993</v>
      </c>
      <c r="BI3591" s="34">
        <v>933.94207477340012</v>
      </c>
      <c r="BJ3591" s="34">
        <v>1427.5408165095</v>
      </c>
      <c r="BK3591" s="34">
        <v>0</v>
      </c>
      <c r="BL3591" s="34">
        <v>0</v>
      </c>
      <c r="BM3591" s="34">
        <v>0</v>
      </c>
      <c r="BN3591" s="39">
        <v>933.94207477340012</v>
      </c>
      <c r="BO3591" s="39">
        <v>1427.5408165095</v>
      </c>
      <c r="BP3591" s="39">
        <v>493.5987417360999</v>
      </c>
    </row>
    <row r="3592" spans="1:68" s="25" customFormat="1" ht="14.25" x14ac:dyDescent="0.2">
      <c r="A3592" s="14">
        <v>2656</v>
      </c>
      <c r="B3592" s="40"/>
      <c r="C3592" s="15"/>
      <c r="D3592" s="16">
        <v>22311</v>
      </c>
      <c r="E3592" s="15" t="s">
        <v>27072</v>
      </c>
      <c r="F3592" s="15" t="s">
        <v>27073</v>
      </c>
      <c r="G3592" s="17" t="s">
        <v>27074</v>
      </c>
      <c r="H3592" s="17" t="s">
        <v>27075</v>
      </c>
      <c r="I3592" s="17" t="s">
        <v>86</v>
      </c>
      <c r="J3592" s="15" t="s">
        <v>27075</v>
      </c>
      <c r="K3592" s="15" t="s">
        <v>1778</v>
      </c>
      <c r="L3592" s="18" t="s">
        <v>27076</v>
      </c>
      <c r="M3592" s="15" t="s">
        <v>27046</v>
      </c>
      <c r="N3592" s="15" t="s">
        <v>27047</v>
      </c>
      <c r="O3592" s="16">
        <v>510</v>
      </c>
      <c r="P3592" s="15" t="s">
        <v>118</v>
      </c>
      <c r="Q3592" s="15">
        <v>40000</v>
      </c>
      <c r="R3592" s="15">
        <v>176500</v>
      </c>
      <c r="S3592" s="15">
        <v>216500</v>
      </c>
      <c r="T3592" s="15">
        <v>0.46</v>
      </c>
      <c r="U3592" s="15" t="s">
        <v>18717</v>
      </c>
      <c r="V3592" s="15" t="s">
        <v>76</v>
      </c>
      <c r="W3592" s="16">
        <v>1</v>
      </c>
      <c r="X3592" s="16">
        <v>1</v>
      </c>
      <c r="Y3592" s="15">
        <v>19037</v>
      </c>
      <c r="Z3592" s="15">
        <v>0.437</v>
      </c>
      <c r="AA3592" s="15" t="s">
        <v>27048</v>
      </c>
      <c r="AB3592" s="15" t="s">
        <v>27049</v>
      </c>
      <c r="AC3592" s="15">
        <v>178900</v>
      </c>
      <c r="AD3592" s="26">
        <v>40877</v>
      </c>
      <c r="AE3592" s="15" t="s">
        <v>183</v>
      </c>
      <c r="AF3592" s="15" t="s">
        <v>27077</v>
      </c>
      <c r="AG3592" s="16">
        <v>1</v>
      </c>
      <c r="AH3592" s="15" t="s">
        <v>27078</v>
      </c>
      <c r="AI3592" s="15" t="s">
        <v>78</v>
      </c>
      <c r="AJ3592" s="15">
        <v>19037.1489258</v>
      </c>
      <c r="AK3592" s="15">
        <v>635.955126071</v>
      </c>
      <c r="AL3592" s="15">
        <v>3105599.99419</v>
      </c>
      <c r="AM3592" s="15">
        <v>1410817.9450999999</v>
      </c>
      <c r="AN3592" s="19">
        <v>40000</v>
      </c>
      <c r="AO3592" s="19">
        <v>176600</v>
      </c>
      <c r="AP3592" s="19">
        <v>0</v>
      </c>
      <c r="AQ3592" s="19">
        <v>0</v>
      </c>
      <c r="AR3592" s="34">
        <v>216600</v>
      </c>
      <c r="AS3592" s="34">
        <v>45000</v>
      </c>
      <c r="AT3592" s="34">
        <v>3000</v>
      </c>
      <c r="AU3592" s="34">
        <v>60060</v>
      </c>
      <c r="AV3592" s="34">
        <v>0</v>
      </c>
      <c r="AW3592" s="35">
        <v>108060</v>
      </c>
      <c r="AX3592" s="34">
        <v>108540</v>
      </c>
      <c r="AY3592" s="36">
        <v>1.3258000000000001</v>
      </c>
      <c r="AZ3592" s="36">
        <v>2.0265</v>
      </c>
      <c r="BA3592" s="22"/>
      <c r="BB3592" s="19">
        <v>0</v>
      </c>
      <c r="BC3592" s="34">
        <v>1439.0233200000002</v>
      </c>
      <c r="BD3592" s="34">
        <v>2199.5631000000003</v>
      </c>
      <c r="BE3592" s="38">
        <v>3.4819999999999997E-2</v>
      </c>
      <c r="BF3592" s="38">
        <v>3.4819999999999997E-2</v>
      </c>
      <c r="BG3592" s="34">
        <v>50.106792002400006</v>
      </c>
      <c r="BH3592" s="34">
        <v>76.588787142000001</v>
      </c>
      <c r="BI3592" s="34">
        <v>1388.9165279976003</v>
      </c>
      <c r="BJ3592" s="34">
        <v>2122.9743128580003</v>
      </c>
      <c r="BK3592" s="34">
        <v>0</v>
      </c>
      <c r="BL3592" s="34">
        <v>0</v>
      </c>
      <c r="BM3592" s="34">
        <v>0</v>
      </c>
      <c r="BN3592" s="39">
        <v>1388.9165279976003</v>
      </c>
      <c r="BO3592" s="39">
        <v>2122.9743128580003</v>
      </c>
      <c r="BP3592" s="39">
        <v>734.05778486040003</v>
      </c>
    </row>
    <row r="3593" spans="1:68" s="25" customFormat="1" ht="14.25" x14ac:dyDescent="0.2">
      <c r="A3593" s="14">
        <v>2657</v>
      </c>
      <c r="B3593" s="40"/>
      <c r="C3593" s="15" t="s">
        <v>27079</v>
      </c>
      <c r="D3593" s="16">
        <v>2355</v>
      </c>
      <c r="E3593" s="15" t="s">
        <v>27080</v>
      </c>
      <c r="F3593" s="15" t="s">
        <v>27079</v>
      </c>
      <c r="G3593" s="17" t="s">
        <v>27081</v>
      </c>
      <c r="H3593" s="17" t="s">
        <v>27082</v>
      </c>
      <c r="I3593" s="17" t="s">
        <v>86</v>
      </c>
      <c r="J3593" s="15" t="s">
        <v>27083</v>
      </c>
      <c r="K3593" s="15" t="s">
        <v>1160</v>
      </c>
      <c r="L3593" s="18" t="s">
        <v>27084</v>
      </c>
      <c r="M3593" s="15" t="s">
        <v>27085</v>
      </c>
      <c r="N3593" s="15" t="s">
        <v>27086</v>
      </c>
      <c r="O3593" s="16">
        <v>510</v>
      </c>
      <c r="P3593" s="15" t="s">
        <v>118</v>
      </c>
      <c r="Q3593" s="15">
        <v>22800</v>
      </c>
      <c r="R3593" s="15">
        <v>128200</v>
      </c>
      <c r="S3593" s="15">
        <v>151000</v>
      </c>
      <c r="T3593" s="15">
        <v>0.41</v>
      </c>
      <c r="U3593" s="15" t="s">
        <v>18717</v>
      </c>
      <c r="V3593" s="15" t="s">
        <v>76</v>
      </c>
      <c r="W3593" s="16">
        <v>1</v>
      </c>
      <c r="X3593" s="16">
        <v>0</v>
      </c>
      <c r="Y3593" s="15">
        <v>17851</v>
      </c>
      <c r="Z3593" s="15">
        <v>0.41</v>
      </c>
      <c r="AA3593" s="15" t="s">
        <v>78</v>
      </c>
      <c r="AB3593" s="15" t="s">
        <v>78</v>
      </c>
      <c r="AC3593" s="15">
        <v>0</v>
      </c>
      <c r="AD3593" s="15"/>
      <c r="AE3593" s="15" t="s">
        <v>617</v>
      </c>
      <c r="AF3593" s="15" t="s">
        <v>22402</v>
      </c>
      <c r="AG3593" s="16">
        <v>1</v>
      </c>
      <c r="AH3593" s="15" t="s">
        <v>27087</v>
      </c>
      <c r="AI3593" s="15" t="s">
        <v>78</v>
      </c>
      <c r="AJ3593" s="15">
        <v>17850.6552734</v>
      </c>
      <c r="AK3593" s="15">
        <v>626.04220474600004</v>
      </c>
      <c r="AL3593" s="15">
        <v>3105599.17637</v>
      </c>
      <c r="AM3593" s="15">
        <v>1410895.44068</v>
      </c>
      <c r="AN3593" s="19">
        <v>22800</v>
      </c>
      <c r="AO3593" s="19">
        <v>99200</v>
      </c>
      <c r="AP3593" s="19">
        <v>0</v>
      </c>
      <c r="AQ3593" s="19">
        <v>0</v>
      </c>
      <c r="AR3593" s="34">
        <v>122000</v>
      </c>
      <c r="AS3593" s="34">
        <v>45000</v>
      </c>
      <c r="AT3593" s="34">
        <v>0</v>
      </c>
      <c r="AU3593" s="34">
        <v>26950</v>
      </c>
      <c r="AV3593" s="34">
        <v>0</v>
      </c>
      <c r="AW3593" s="35">
        <v>71950</v>
      </c>
      <c r="AX3593" s="34">
        <v>50050</v>
      </c>
      <c r="AY3593" s="36">
        <v>1.3258000000000001</v>
      </c>
      <c r="AZ3593" s="36">
        <v>2.0265</v>
      </c>
      <c r="BA3593" s="22"/>
      <c r="BB3593" s="19">
        <v>1220</v>
      </c>
      <c r="BC3593" s="34">
        <v>663.56290000000001</v>
      </c>
      <c r="BD3593" s="34">
        <v>1014.26325</v>
      </c>
      <c r="BE3593" s="38">
        <v>3.4819999999999997E-2</v>
      </c>
      <c r="BF3593" s="38">
        <v>3.4819999999999997E-2</v>
      </c>
      <c r="BG3593" s="34">
        <v>23.105260177999998</v>
      </c>
      <c r="BH3593" s="34">
        <v>35.316646364999997</v>
      </c>
      <c r="BI3593" s="34">
        <v>640.45763982200003</v>
      </c>
      <c r="BJ3593" s="34">
        <v>978.94660363499997</v>
      </c>
      <c r="BK3593" s="34">
        <v>0</v>
      </c>
      <c r="BL3593" s="34">
        <v>0</v>
      </c>
      <c r="BM3593" s="34">
        <v>0</v>
      </c>
      <c r="BN3593" s="39">
        <v>640.45763982200003</v>
      </c>
      <c r="BO3593" s="39">
        <v>978.94660363499997</v>
      </c>
      <c r="BP3593" s="39">
        <v>338.48896381299994</v>
      </c>
    </row>
    <row r="3594" spans="1:68" s="25" customFormat="1" ht="14.25" x14ac:dyDescent="0.2">
      <c r="A3594" s="14">
        <v>2658</v>
      </c>
      <c r="B3594" s="40"/>
      <c r="C3594" s="15" t="s">
        <v>150</v>
      </c>
      <c r="D3594" s="16">
        <v>35126</v>
      </c>
      <c r="E3594" s="15" t="s">
        <v>27088</v>
      </c>
      <c r="F3594" s="15" t="s">
        <v>27089</v>
      </c>
      <c r="G3594" s="17" t="s">
        <v>27090</v>
      </c>
      <c r="H3594" s="17" t="s">
        <v>27091</v>
      </c>
      <c r="I3594" s="17" t="s">
        <v>86</v>
      </c>
      <c r="J3594" s="15" t="s">
        <v>27092</v>
      </c>
      <c r="K3594" s="15" t="s">
        <v>86</v>
      </c>
      <c r="L3594" s="18" t="s">
        <v>27093</v>
      </c>
      <c r="M3594" s="15" t="s">
        <v>27085</v>
      </c>
      <c r="N3594" s="15" t="s">
        <v>27086</v>
      </c>
      <c r="O3594" s="16">
        <v>510</v>
      </c>
      <c r="P3594" s="15" t="s">
        <v>118</v>
      </c>
      <c r="Q3594" s="15">
        <v>22800</v>
      </c>
      <c r="R3594" s="15">
        <v>135600</v>
      </c>
      <c r="S3594" s="15">
        <v>158400</v>
      </c>
      <c r="T3594" s="15">
        <v>0.41</v>
      </c>
      <c r="U3594" s="15" t="s">
        <v>18717</v>
      </c>
      <c r="V3594" s="15" t="s">
        <v>76</v>
      </c>
      <c r="W3594" s="16">
        <v>1</v>
      </c>
      <c r="X3594" s="16">
        <v>0</v>
      </c>
      <c r="Y3594" s="15">
        <v>17852</v>
      </c>
      <c r="Z3594" s="15">
        <v>0.41</v>
      </c>
      <c r="AA3594" s="15" t="s">
        <v>27094</v>
      </c>
      <c r="AB3594" s="15" t="s">
        <v>27095</v>
      </c>
      <c r="AC3594" s="15">
        <v>0</v>
      </c>
      <c r="AD3594" s="15"/>
      <c r="AE3594" s="15" t="s">
        <v>2449</v>
      </c>
      <c r="AF3594" s="15" t="s">
        <v>27096</v>
      </c>
      <c r="AG3594" s="16">
        <v>1</v>
      </c>
      <c r="AH3594" s="15" t="s">
        <v>27097</v>
      </c>
      <c r="AI3594" s="15" t="s">
        <v>78</v>
      </c>
      <c r="AJ3594" s="15">
        <v>17851.9577637</v>
      </c>
      <c r="AK3594" s="15">
        <v>626.04181634099996</v>
      </c>
      <c r="AL3594" s="15">
        <v>3105598.37286</v>
      </c>
      <c r="AM3594" s="15">
        <v>1410970.4342</v>
      </c>
      <c r="AN3594" s="19">
        <v>22800</v>
      </c>
      <c r="AO3594" s="19">
        <v>130900</v>
      </c>
      <c r="AP3594" s="19">
        <v>0</v>
      </c>
      <c r="AQ3594" s="19">
        <v>1000</v>
      </c>
      <c r="AR3594" s="34">
        <v>154700</v>
      </c>
      <c r="AS3594" s="34">
        <v>45000</v>
      </c>
      <c r="AT3594" s="34">
        <v>3000</v>
      </c>
      <c r="AU3594" s="34">
        <v>38045</v>
      </c>
      <c r="AV3594" s="34">
        <v>0</v>
      </c>
      <c r="AW3594" s="35">
        <v>86045</v>
      </c>
      <c r="AX3594" s="34">
        <v>68655</v>
      </c>
      <c r="AY3594" s="36">
        <v>1.3258000000000001</v>
      </c>
      <c r="AZ3594" s="36">
        <v>2.0265</v>
      </c>
      <c r="BA3594" s="22"/>
      <c r="BB3594" s="19">
        <v>1567</v>
      </c>
      <c r="BC3594" s="34">
        <v>910.22798999999998</v>
      </c>
      <c r="BD3594" s="34">
        <v>1391.2935749999999</v>
      </c>
      <c r="BE3594" s="38">
        <v>3.4819999999999997E-2</v>
      </c>
      <c r="BF3594" s="38">
        <v>3.4819999999999997E-2</v>
      </c>
      <c r="BG3594" s="34">
        <v>31.232495051799997</v>
      </c>
      <c r="BH3594" s="34">
        <v>47.739214981499991</v>
      </c>
      <c r="BI3594" s="34">
        <v>878.99549494819996</v>
      </c>
      <c r="BJ3594" s="34">
        <v>1343.5543600184999</v>
      </c>
      <c r="BK3594" s="34">
        <v>0</v>
      </c>
      <c r="BL3594" s="34">
        <v>0</v>
      </c>
      <c r="BM3594" s="34">
        <v>0</v>
      </c>
      <c r="BN3594" s="39">
        <v>878.99549494819996</v>
      </c>
      <c r="BO3594" s="39">
        <v>1343.5543600184999</v>
      </c>
      <c r="BP3594" s="39">
        <v>464.55886507029993</v>
      </c>
    </row>
    <row r="3595" spans="1:68" s="25" customFormat="1" ht="14.25" x14ac:dyDescent="0.2">
      <c r="A3595" s="14">
        <v>2659</v>
      </c>
      <c r="B3595" s="40"/>
      <c r="C3595" s="15" t="s">
        <v>159</v>
      </c>
      <c r="D3595" s="16">
        <v>18394</v>
      </c>
      <c r="E3595" s="15" t="s">
        <v>27098</v>
      </c>
      <c r="F3595" s="15" t="s">
        <v>27099</v>
      </c>
      <c r="G3595" s="17" t="s">
        <v>27100</v>
      </c>
      <c r="H3595" s="17" t="s">
        <v>27101</v>
      </c>
      <c r="I3595" s="17" t="s">
        <v>86</v>
      </c>
      <c r="J3595" s="15" t="s">
        <v>27102</v>
      </c>
      <c r="K3595" s="15" t="s">
        <v>86</v>
      </c>
      <c r="L3595" s="18" t="s">
        <v>27103</v>
      </c>
      <c r="M3595" s="15" t="s">
        <v>27085</v>
      </c>
      <c r="N3595" s="15" t="s">
        <v>27086</v>
      </c>
      <c r="O3595" s="16">
        <v>510</v>
      </c>
      <c r="P3595" s="15" t="s">
        <v>118</v>
      </c>
      <c r="Q3595" s="15">
        <v>22800</v>
      </c>
      <c r="R3595" s="15">
        <v>141700</v>
      </c>
      <c r="S3595" s="15">
        <v>164500</v>
      </c>
      <c r="T3595" s="15">
        <v>0.41</v>
      </c>
      <c r="U3595" s="15" t="s">
        <v>18717</v>
      </c>
      <c r="V3595" s="15" t="s">
        <v>76</v>
      </c>
      <c r="W3595" s="16">
        <v>1</v>
      </c>
      <c r="X3595" s="16">
        <v>0</v>
      </c>
      <c r="Y3595" s="15">
        <v>17849</v>
      </c>
      <c r="Z3595" s="15">
        <v>0.41</v>
      </c>
      <c r="AA3595" s="15" t="s">
        <v>27094</v>
      </c>
      <c r="AB3595" s="15" t="s">
        <v>27095</v>
      </c>
      <c r="AC3595" s="15">
        <v>0</v>
      </c>
      <c r="AD3595" s="15"/>
      <c r="AE3595" s="15" t="s">
        <v>298</v>
      </c>
      <c r="AF3595" s="15" t="s">
        <v>27104</v>
      </c>
      <c r="AG3595" s="16">
        <v>1</v>
      </c>
      <c r="AH3595" s="15" t="s">
        <v>27105</v>
      </c>
      <c r="AI3595" s="15" t="s">
        <v>78</v>
      </c>
      <c r="AJ3595" s="15">
        <v>17849.2797852</v>
      </c>
      <c r="AK3595" s="15">
        <v>625.99999086499997</v>
      </c>
      <c r="AL3595" s="15">
        <v>3105597.4914899999</v>
      </c>
      <c r="AM3595" s="15">
        <v>1411045.4300200001</v>
      </c>
      <c r="AN3595" s="19">
        <v>22800</v>
      </c>
      <c r="AO3595" s="19">
        <v>138300</v>
      </c>
      <c r="AP3595" s="19">
        <v>0</v>
      </c>
      <c r="AQ3595" s="19">
        <v>2500</v>
      </c>
      <c r="AR3595" s="34">
        <v>163600</v>
      </c>
      <c r="AS3595" s="34">
        <v>45000</v>
      </c>
      <c r="AT3595" s="34">
        <v>3000</v>
      </c>
      <c r="AU3595" s="34">
        <v>40635</v>
      </c>
      <c r="AV3595" s="34">
        <v>0</v>
      </c>
      <c r="AW3595" s="35">
        <v>88635</v>
      </c>
      <c r="AX3595" s="34">
        <v>74965</v>
      </c>
      <c r="AY3595" s="36">
        <v>1.3258000000000001</v>
      </c>
      <c r="AZ3595" s="36">
        <v>2.0265</v>
      </c>
      <c r="BA3595" s="22"/>
      <c r="BB3595" s="19">
        <v>1686</v>
      </c>
      <c r="BC3595" s="34">
        <v>993.88597000000004</v>
      </c>
      <c r="BD3595" s="34">
        <v>1519.1657249999998</v>
      </c>
      <c r="BE3595" s="38">
        <v>3.4819999999999997E-2</v>
      </c>
      <c r="BF3595" s="38">
        <v>3.4819999999999997E-2</v>
      </c>
      <c r="BG3595" s="34">
        <v>33.453000575399997</v>
      </c>
      <c r="BH3595" s="34">
        <v>51.133282294499992</v>
      </c>
      <c r="BI3595" s="34">
        <v>960.43296942460006</v>
      </c>
      <c r="BJ3595" s="34">
        <v>1468.0324427054998</v>
      </c>
      <c r="BK3595" s="34">
        <v>0</v>
      </c>
      <c r="BL3595" s="34">
        <v>0</v>
      </c>
      <c r="BM3595" s="34">
        <v>0</v>
      </c>
      <c r="BN3595" s="39">
        <v>960.43296942460006</v>
      </c>
      <c r="BO3595" s="39">
        <v>1468.0324427054998</v>
      </c>
      <c r="BP3595" s="39">
        <v>507.5994732808997</v>
      </c>
    </row>
    <row r="3596" spans="1:68" s="25" customFormat="1" ht="14.25" x14ac:dyDescent="0.2">
      <c r="A3596" s="14">
        <v>2660</v>
      </c>
      <c r="B3596" s="40"/>
      <c r="C3596" s="15"/>
      <c r="D3596" s="16">
        <v>3991</v>
      </c>
      <c r="E3596" s="15" t="s">
        <v>27106</v>
      </c>
      <c r="F3596" s="15" t="s">
        <v>27107</v>
      </c>
      <c r="G3596" s="17" t="s">
        <v>27108</v>
      </c>
      <c r="H3596" s="17" t="s">
        <v>27109</v>
      </c>
      <c r="I3596" s="17" t="s">
        <v>205</v>
      </c>
      <c r="J3596" s="15" t="s">
        <v>27110</v>
      </c>
      <c r="K3596" s="15" t="s">
        <v>8330</v>
      </c>
      <c r="L3596" s="18" t="s">
        <v>27111</v>
      </c>
      <c r="M3596" s="15" t="s">
        <v>27085</v>
      </c>
      <c r="N3596" s="15" t="s">
        <v>27086</v>
      </c>
      <c r="O3596" s="16">
        <v>510</v>
      </c>
      <c r="P3596" s="15" t="s">
        <v>118</v>
      </c>
      <c r="Q3596" s="15">
        <v>31600</v>
      </c>
      <c r="R3596" s="15">
        <v>155200</v>
      </c>
      <c r="S3596" s="15">
        <v>186800</v>
      </c>
      <c r="T3596" s="15">
        <v>0.56999999999999995</v>
      </c>
      <c r="U3596" s="15" t="s">
        <v>18717</v>
      </c>
      <c r="V3596" s="15" t="s">
        <v>76</v>
      </c>
      <c r="W3596" s="16">
        <v>1</v>
      </c>
      <c r="X3596" s="16">
        <v>1</v>
      </c>
      <c r="Y3596" s="15">
        <v>23552</v>
      </c>
      <c r="Z3596" s="15">
        <v>0.54100000000000004</v>
      </c>
      <c r="AA3596" s="15" t="s">
        <v>27094</v>
      </c>
      <c r="AB3596" s="15" t="s">
        <v>27095</v>
      </c>
      <c r="AC3596" s="15">
        <v>173500</v>
      </c>
      <c r="AD3596" s="26">
        <v>39722</v>
      </c>
      <c r="AE3596" s="15" t="s">
        <v>137</v>
      </c>
      <c r="AF3596" s="15" t="s">
        <v>27112</v>
      </c>
      <c r="AG3596" s="16">
        <v>1</v>
      </c>
      <c r="AH3596" s="15" t="s">
        <v>27113</v>
      </c>
      <c r="AI3596" s="15" t="s">
        <v>78</v>
      </c>
      <c r="AJ3596" s="15">
        <v>23551.5090332</v>
      </c>
      <c r="AK3596" s="15">
        <v>666.96657201000005</v>
      </c>
      <c r="AL3596" s="15">
        <v>3105593.9529599999</v>
      </c>
      <c r="AM3596" s="15">
        <v>1411132.4272400001</v>
      </c>
      <c r="AN3596" s="19">
        <v>31600</v>
      </c>
      <c r="AO3596" s="19">
        <v>150000</v>
      </c>
      <c r="AP3596" s="19">
        <v>0</v>
      </c>
      <c r="AQ3596" s="19">
        <v>0</v>
      </c>
      <c r="AR3596" s="34">
        <v>181600</v>
      </c>
      <c r="AS3596" s="34">
        <v>45000</v>
      </c>
      <c r="AT3596" s="34">
        <v>0</v>
      </c>
      <c r="AU3596" s="34">
        <v>47810</v>
      </c>
      <c r="AV3596" s="34">
        <v>0</v>
      </c>
      <c r="AW3596" s="35">
        <v>92810</v>
      </c>
      <c r="AX3596" s="34">
        <v>88790</v>
      </c>
      <c r="AY3596" s="36">
        <v>1.3258000000000001</v>
      </c>
      <c r="AZ3596" s="36">
        <v>2.0265</v>
      </c>
      <c r="BA3596" s="22"/>
      <c r="BB3596" s="19">
        <v>1816</v>
      </c>
      <c r="BC3596" s="34">
        <v>1177.1778200000001</v>
      </c>
      <c r="BD3596" s="34">
        <v>1799.32935</v>
      </c>
      <c r="BE3596" s="38">
        <v>3.4819999999999997E-2</v>
      </c>
      <c r="BF3596" s="38">
        <v>3.4819999999999997E-2</v>
      </c>
      <c r="BG3596" s="34">
        <v>40.9893316924</v>
      </c>
      <c r="BH3596" s="34">
        <v>62.652647966999993</v>
      </c>
      <c r="BI3596" s="34">
        <v>1136.1884883076002</v>
      </c>
      <c r="BJ3596" s="34">
        <v>1736.6767020330001</v>
      </c>
      <c r="BK3596" s="34">
        <v>0</v>
      </c>
      <c r="BL3596" s="34">
        <v>0</v>
      </c>
      <c r="BM3596" s="34">
        <v>0</v>
      </c>
      <c r="BN3596" s="39">
        <v>1136.1884883076002</v>
      </c>
      <c r="BO3596" s="39">
        <v>1736.6767020330001</v>
      </c>
      <c r="BP3596" s="39">
        <v>600.48821372539987</v>
      </c>
    </row>
    <row r="3597" spans="1:68" s="25" customFormat="1" ht="14.25" x14ac:dyDescent="0.2">
      <c r="A3597" s="14">
        <v>2661</v>
      </c>
      <c r="B3597" s="40"/>
      <c r="C3597" s="15" t="s">
        <v>27114</v>
      </c>
      <c r="D3597" s="16">
        <v>32818</v>
      </c>
      <c r="E3597" s="15" t="s">
        <v>27115</v>
      </c>
      <c r="F3597" s="15" t="s">
        <v>27114</v>
      </c>
      <c r="G3597" s="17" t="s">
        <v>27116</v>
      </c>
      <c r="H3597" s="17" t="s">
        <v>27117</v>
      </c>
      <c r="I3597" s="17" t="s">
        <v>86</v>
      </c>
      <c r="J3597" s="15" t="s">
        <v>27118</v>
      </c>
      <c r="K3597" s="15" t="s">
        <v>5672</v>
      </c>
      <c r="L3597" s="18" t="s">
        <v>27119</v>
      </c>
      <c r="M3597" s="15" t="s">
        <v>27085</v>
      </c>
      <c r="N3597" s="15" t="s">
        <v>27086</v>
      </c>
      <c r="O3597" s="16">
        <v>510</v>
      </c>
      <c r="P3597" s="15" t="s">
        <v>118</v>
      </c>
      <c r="Q3597" s="15">
        <v>27200</v>
      </c>
      <c r="R3597" s="15">
        <v>200800</v>
      </c>
      <c r="S3597" s="15">
        <v>228000</v>
      </c>
      <c r="T3597" s="15">
        <v>0.31</v>
      </c>
      <c r="U3597" s="15" t="s">
        <v>18717</v>
      </c>
      <c r="V3597" s="15" t="s">
        <v>76</v>
      </c>
      <c r="W3597" s="16">
        <v>1</v>
      </c>
      <c r="X3597" s="16">
        <v>0</v>
      </c>
      <c r="Y3597" s="15">
        <v>13263</v>
      </c>
      <c r="Z3597" s="15">
        <v>0.30399999999999999</v>
      </c>
      <c r="AA3597" s="15" t="s">
        <v>27094</v>
      </c>
      <c r="AB3597" s="15" t="s">
        <v>27095</v>
      </c>
      <c r="AC3597" s="15">
        <v>0</v>
      </c>
      <c r="AD3597" s="15"/>
      <c r="AE3597" s="15" t="s">
        <v>1813</v>
      </c>
      <c r="AF3597" s="15" t="s">
        <v>21467</v>
      </c>
      <c r="AG3597" s="16">
        <v>1</v>
      </c>
      <c r="AH3597" s="15" t="s">
        <v>27120</v>
      </c>
      <c r="AI3597" s="15" t="s">
        <v>78</v>
      </c>
      <c r="AJ3597" s="15">
        <v>13263.4934082</v>
      </c>
      <c r="AK3597" s="15">
        <v>453.66169667000003</v>
      </c>
      <c r="AL3597" s="15">
        <v>3105836.62261</v>
      </c>
      <c r="AM3597" s="15">
        <v>1411121.3624400001</v>
      </c>
      <c r="AN3597" s="19">
        <v>27200</v>
      </c>
      <c r="AO3597" s="19">
        <v>198700</v>
      </c>
      <c r="AP3597" s="19">
        <v>0</v>
      </c>
      <c r="AQ3597" s="19">
        <v>0</v>
      </c>
      <c r="AR3597" s="34">
        <v>225900</v>
      </c>
      <c r="AS3597" s="34">
        <v>45000</v>
      </c>
      <c r="AT3597" s="34">
        <v>3000</v>
      </c>
      <c r="AU3597" s="34">
        <v>63315</v>
      </c>
      <c r="AV3597" s="34">
        <v>0</v>
      </c>
      <c r="AW3597" s="35">
        <v>111315</v>
      </c>
      <c r="AX3597" s="34">
        <v>114585</v>
      </c>
      <c r="AY3597" s="36">
        <v>1.3258000000000001</v>
      </c>
      <c r="AZ3597" s="36">
        <v>2.0265</v>
      </c>
      <c r="BA3597" s="22"/>
      <c r="BB3597" s="19">
        <v>2259</v>
      </c>
      <c r="BC3597" s="34">
        <v>1519.1679300000001</v>
      </c>
      <c r="BD3597" s="34">
        <v>2322.0650249999999</v>
      </c>
      <c r="BE3597" s="38">
        <v>3.4819999999999997E-2</v>
      </c>
      <c r="BF3597" s="38">
        <v>3.4819999999999997E-2</v>
      </c>
      <c r="BG3597" s="34">
        <v>52.897427322599995</v>
      </c>
      <c r="BH3597" s="34">
        <v>80.854304170499987</v>
      </c>
      <c r="BI3597" s="34">
        <v>1466.2705026774001</v>
      </c>
      <c r="BJ3597" s="34">
        <v>2241.2107208294997</v>
      </c>
      <c r="BK3597" s="34">
        <v>0</v>
      </c>
      <c r="BL3597" s="34">
        <v>0</v>
      </c>
      <c r="BM3597" s="34">
        <v>0</v>
      </c>
      <c r="BN3597" s="39">
        <v>1466.2705026774001</v>
      </c>
      <c r="BO3597" s="39">
        <v>2241.2107208294997</v>
      </c>
      <c r="BP3597" s="39">
        <v>774.94021815209953</v>
      </c>
    </row>
    <row r="3598" spans="1:68" s="25" customFormat="1" ht="14.25" x14ac:dyDescent="0.2">
      <c r="A3598" s="14">
        <v>2662</v>
      </c>
      <c r="B3598" s="40"/>
      <c r="C3598" s="15"/>
      <c r="D3598" s="16">
        <v>1794</v>
      </c>
      <c r="E3598" s="15" t="s">
        <v>27121</v>
      </c>
      <c r="F3598" s="15" t="s">
        <v>27122</v>
      </c>
      <c r="G3598" s="17" t="s">
        <v>27123</v>
      </c>
      <c r="H3598" s="17" t="s">
        <v>27124</v>
      </c>
      <c r="I3598" s="17" t="s">
        <v>86</v>
      </c>
      <c r="J3598" s="15" t="s">
        <v>27125</v>
      </c>
      <c r="K3598" s="15" t="s">
        <v>13352</v>
      </c>
      <c r="L3598" s="18" t="s">
        <v>27126</v>
      </c>
      <c r="M3598" s="15" t="s">
        <v>27085</v>
      </c>
      <c r="N3598" s="15" t="s">
        <v>27086</v>
      </c>
      <c r="O3598" s="16">
        <v>510</v>
      </c>
      <c r="P3598" s="15" t="s">
        <v>118</v>
      </c>
      <c r="Q3598" s="15">
        <v>18800</v>
      </c>
      <c r="R3598" s="15">
        <v>141100</v>
      </c>
      <c r="S3598" s="15">
        <v>159900</v>
      </c>
      <c r="T3598" s="15">
        <v>0.2</v>
      </c>
      <c r="U3598" s="15" t="s">
        <v>18717</v>
      </c>
      <c r="V3598" s="15" t="s">
        <v>76</v>
      </c>
      <c r="W3598" s="16">
        <v>1</v>
      </c>
      <c r="X3598" s="16">
        <v>1</v>
      </c>
      <c r="Y3598" s="15">
        <v>8800</v>
      </c>
      <c r="Z3598" s="15">
        <v>0.20200000000000001</v>
      </c>
      <c r="AA3598" s="15" t="s">
        <v>27127</v>
      </c>
      <c r="AB3598" s="15" t="s">
        <v>27128</v>
      </c>
      <c r="AC3598" s="15">
        <v>172000</v>
      </c>
      <c r="AD3598" s="26">
        <v>42528</v>
      </c>
      <c r="AE3598" s="15" t="s">
        <v>119</v>
      </c>
      <c r="AF3598" s="15" t="s">
        <v>119</v>
      </c>
      <c r="AG3598" s="16">
        <v>1</v>
      </c>
      <c r="AH3598" s="15" t="s">
        <v>27129</v>
      </c>
      <c r="AI3598" s="15" t="s">
        <v>78</v>
      </c>
      <c r="AJ3598" s="15">
        <v>8799.95043945</v>
      </c>
      <c r="AK3598" s="15">
        <v>380.00017854200001</v>
      </c>
      <c r="AL3598" s="15">
        <v>3105936.8887200002</v>
      </c>
      <c r="AM3598" s="15">
        <v>1411118.38063</v>
      </c>
      <c r="AN3598" s="19">
        <v>18800</v>
      </c>
      <c r="AO3598" s="19">
        <v>139900</v>
      </c>
      <c r="AP3598" s="19">
        <v>0</v>
      </c>
      <c r="AQ3598" s="19">
        <v>0</v>
      </c>
      <c r="AR3598" s="34">
        <v>158700</v>
      </c>
      <c r="AS3598" s="34">
        <v>45000</v>
      </c>
      <c r="AT3598" s="34">
        <v>3000</v>
      </c>
      <c r="AU3598" s="34">
        <v>39795</v>
      </c>
      <c r="AV3598" s="34">
        <v>0</v>
      </c>
      <c r="AW3598" s="35">
        <v>87795</v>
      </c>
      <c r="AX3598" s="34">
        <v>70905</v>
      </c>
      <c r="AY3598" s="36">
        <v>1.3258000000000001</v>
      </c>
      <c r="AZ3598" s="36">
        <v>2.0265</v>
      </c>
      <c r="BA3598" s="22"/>
      <c r="BB3598" s="19">
        <v>1587</v>
      </c>
      <c r="BC3598" s="34">
        <v>940.05849000000001</v>
      </c>
      <c r="BD3598" s="34">
        <v>1436.889825</v>
      </c>
      <c r="BE3598" s="38">
        <v>3.4819999999999997E-2</v>
      </c>
      <c r="BF3598" s="38">
        <v>3.4819999999999997E-2</v>
      </c>
      <c r="BG3598" s="34">
        <v>32.732836621799997</v>
      </c>
      <c r="BH3598" s="34">
        <v>50.032503706499995</v>
      </c>
      <c r="BI3598" s="34">
        <v>907.32565337820006</v>
      </c>
      <c r="BJ3598" s="34">
        <v>1386.8573212935</v>
      </c>
      <c r="BK3598" s="34">
        <v>0</v>
      </c>
      <c r="BL3598" s="34">
        <v>0</v>
      </c>
      <c r="BM3598" s="34">
        <v>0</v>
      </c>
      <c r="BN3598" s="39">
        <v>907.32565337820006</v>
      </c>
      <c r="BO3598" s="39">
        <v>1386.8573212935</v>
      </c>
      <c r="BP3598" s="39">
        <v>479.53166791529998</v>
      </c>
    </row>
    <row r="3599" spans="1:68" s="25" customFormat="1" ht="14.25" x14ac:dyDescent="0.2">
      <c r="A3599" s="14">
        <v>2663</v>
      </c>
      <c r="B3599" s="40"/>
      <c r="C3599" s="15"/>
      <c r="D3599" s="16">
        <v>32866</v>
      </c>
      <c r="E3599" s="15" t="s">
        <v>27130</v>
      </c>
      <c r="F3599" s="15" t="s">
        <v>27131</v>
      </c>
      <c r="G3599" s="17" t="s">
        <v>27132</v>
      </c>
      <c r="H3599" s="17" t="s">
        <v>27133</v>
      </c>
      <c r="I3599" s="17" t="s">
        <v>86</v>
      </c>
      <c r="J3599" s="15" t="s">
        <v>27134</v>
      </c>
      <c r="K3599" s="15" t="s">
        <v>21092</v>
      </c>
      <c r="L3599" s="18" t="s">
        <v>27135</v>
      </c>
      <c r="M3599" s="15" t="s">
        <v>27085</v>
      </c>
      <c r="N3599" s="15" t="s">
        <v>27086</v>
      </c>
      <c r="O3599" s="16">
        <v>510</v>
      </c>
      <c r="P3599" s="15" t="s">
        <v>118</v>
      </c>
      <c r="Q3599" s="15">
        <v>18800</v>
      </c>
      <c r="R3599" s="15">
        <v>126500</v>
      </c>
      <c r="S3599" s="15">
        <v>145300</v>
      </c>
      <c r="T3599" s="15">
        <v>0.2</v>
      </c>
      <c r="U3599" s="15" t="s">
        <v>18717</v>
      </c>
      <c r="V3599" s="15" t="s">
        <v>76</v>
      </c>
      <c r="W3599" s="16">
        <v>1</v>
      </c>
      <c r="X3599" s="16">
        <v>1</v>
      </c>
      <c r="Y3599" s="15">
        <v>8800</v>
      </c>
      <c r="Z3599" s="15">
        <v>0.20200000000000001</v>
      </c>
      <c r="AA3599" s="15" t="s">
        <v>27127</v>
      </c>
      <c r="AB3599" s="15" t="s">
        <v>27128</v>
      </c>
      <c r="AC3599" s="15">
        <v>152000</v>
      </c>
      <c r="AD3599" s="26">
        <v>41911</v>
      </c>
      <c r="AE3599" s="15" t="s">
        <v>119</v>
      </c>
      <c r="AF3599" s="15" t="s">
        <v>119</v>
      </c>
      <c r="AG3599" s="16">
        <v>1</v>
      </c>
      <c r="AH3599" s="15" t="s">
        <v>27136</v>
      </c>
      <c r="AI3599" s="15" t="s">
        <v>78</v>
      </c>
      <c r="AJ3599" s="15">
        <v>8799.8679199199996</v>
      </c>
      <c r="AK3599" s="15">
        <v>379.99823159900001</v>
      </c>
      <c r="AL3599" s="15">
        <v>3106016.85421</v>
      </c>
      <c r="AM3599" s="15">
        <v>1411116.02831</v>
      </c>
      <c r="AN3599" s="19">
        <v>18800</v>
      </c>
      <c r="AO3599" s="19">
        <v>120300</v>
      </c>
      <c r="AP3599" s="19">
        <v>0</v>
      </c>
      <c r="AQ3599" s="19">
        <v>0</v>
      </c>
      <c r="AR3599" s="34">
        <v>139100</v>
      </c>
      <c r="AS3599" s="34">
        <v>45000</v>
      </c>
      <c r="AT3599" s="34">
        <v>0</v>
      </c>
      <c r="AU3599" s="34">
        <v>32935</v>
      </c>
      <c r="AV3599" s="34">
        <v>0</v>
      </c>
      <c r="AW3599" s="35">
        <v>77935</v>
      </c>
      <c r="AX3599" s="34">
        <v>61165</v>
      </c>
      <c r="AY3599" s="36">
        <v>1.3258000000000001</v>
      </c>
      <c r="AZ3599" s="36">
        <v>2.0265</v>
      </c>
      <c r="BA3599" s="22"/>
      <c r="BB3599" s="19">
        <v>1391</v>
      </c>
      <c r="BC3599" s="34">
        <v>810.92556999999999</v>
      </c>
      <c r="BD3599" s="34">
        <v>1239.5087249999999</v>
      </c>
      <c r="BE3599" s="38">
        <v>3.4819999999999997E-2</v>
      </c>
      <c r="BF3599" s="38">
        <v>3.4819999999999997E-2</v>
      </c>
      <c r="BG3599" s="34">
        <v>28.236428347399997</v>
      </c>
      <c r="BH3599" s="34">
        <v>43.159693804499994</v>
      </c>
      <c r="BI3599" s="34">
        <v>782.68914165260003</v>
      </c>
      <c r="BJ3599" s="34">
        <v>1196.3490311954999</v>
      </c>
      <c r="BK3599" s="34">
        <v>0</v>
      </c>
      <c r="BL3599" s="34">
        <v>0</v>
      </c>
      <c r="BM3599" s="34">
        <v>0</v>
      </c>
      <c r="BN3599" s="39">
        <v>782.68914165260003</v>
      </c>
      <c r="BO3599" s="39">
        <v>1196.3490311954999</v>
      </c>
      <c r="BP3599" s="39">
        <v>413.65988954289992</v>
      </c>
    </row>
    <row r="3600" spans="1:68" s="25" customFormat="1" ht="14.25" x14ac:dyDescent="0.2">
      <c r="A3600" s="14">
        <v>2664</v>
      </c>
      <c r="B3600" s="40"/>
      <c r="C3600" s="15"/>
      <c r="D3600" s="16">
        <v>14105</v>
      </c>
      <c r="E3600" s="15" t="s">
        <v>27137</v>
      </c>
      <c r="F3600" s="15" t="s">
        <v>27138</v>
      </c>
      <c r="G3600" s="17" t="s">
        <v>27139</v>
      </c>
      <c r="H3600" s="17" t="s">
        <v>27140</v>
      </c>
      <c r="I3600" s="17" t="s">
        <v>86</v>
      </c>
      <c r="J3600" s="15" t="s">
        <v>27141</v>
      </c>
      <c r="K3600" s="15" t="s">
        <v>1234</v>
      </c>
      <c r="L3600" s="18" t="s">
        <v>27142</v>
      </c>
      <c r="M3600" s="15" t="s">
        <v>27085</v>
      </c>
      <c r="N3600" s="15" t="s">
        <v>27086</v>
      </c>
      <c r="O3600" s="16">
        <v>510</v>
      </c>
      <c r="P3600" s="15" t="s">
        <v>118</v>
      </c>
      <c r="Q3600" s="15">
        <v>18800</v>
      </c>
      <c r="R3600" s="15">
        <v>205200</v>
      </c>
      <c r="S3600" s="15">
        <v>224000</v>
      </c>
      <c r="T3600" s="15">
        <v>0.2</v>
      </c>
      <c r="U3600" s="15" t="s">
        <v>18717</v>
      </c>
      <c r="V3600" s="15" t="s">
        <v>76</v>
      </c>
      <c r="W3600" s="16">
        <v>1</v>
      </c>
      <c r="X3600" s="16">
        <v>0</v>
      </c>
      <c r="Y3600" s="15">
        <v>8800</v>
      </c>
      <c r="Z3600" s="15">
        <v>0.20200000000000001</v>
      </c>
      <c r="AA3600" s="15" t="s">
        <v>27127</v>
      </c>
      <c r="AB3600" s="15" t="s">
        <v>27128</v>
      </c>
      <c r="AC3600" s="15">
        <v>0</v>
      </c>
      <c r="AD3600" s="15"/>
      <c r="AE3600" s="15" t="s">
        <v>79</v>
      </c>
      <c r="AF3600" s="15" t="s">
        <v>27143</v>
      </c>
      <c r="AG3600" s="16">
        <v>1</v>
      </c>
      <c r="AH3600" s="15" t="s">
        <v>27144</v>
      </c>
      <c r="AI3600" s="15" t="s">
        <v>78</v>
      </c>
      <c r="AJ3600" s="15">
        <v>8799.8139648399992</v>
      </c>
      <c r="AK3600" s="15">
        <v>379.996900692</v>
      </c>
      <c r="AL3600" s="15">
        <v>3106096.8196</v>
      </c>
      <c r="AM3600" s="15">
        <v>1411113.67612</v>
      </c>
      <c r="AN3600" s="19">
        <v>18800</v>
      </c>
      <c r="AO3600" s="19">
        <v>205300</v>
      </c>
      <c r="AP3600" s="19">
        <v>0</v>
      </c>
      <c r="AQ3600" s="19">
        <v>1500</v>
      </c>
      <c r="AR3600" s="34">
        <v>225600</v>
      </c>
      <c r="AS3600" s="34">
        <v>45000</v>
      </c>
      <c r="AT3600" s="34">
        <v>0</v>
      </c>
      <c r="AU3600" s="34">
        <v>62685</v>
      </c>
      <c r="AV3600" s="34">
        <v>0</v>
      </c>
      <c r="AW3600" s="35">
        <v>107685</v>
      </c>
      <c r="AX3600" s="34">
        <v>117915</v>
      </c>
      <c r="AY3600" s="36">
        <v>1.3258000000000001</v>
      </c>
      <c r="AZ3600" s="36">
        <v>2.0265</v>
      </c>
      <c r="BA3600" s="22"/>
      <c r="BB3600" s="19">
        <v>2286</v>
      </c>
      <c r="BC3600" s="34">
        <v>1563.3170700000003</v>
      </c>
      <c r="BD3600" s="34">
        <v>2389.5474750000003</v>
      </c>
      <c r="BE3600" s="38">
        <v>3.4819999999999997E-2</v>
      </c>
      <c r="BF3600" s="38">
        <v>3.4819999999999997E-2</v>
      </c>
      <c r="BG3600" s="34">
        <v>53.7422350374</v>
      </c>
      <c r="BH3600" s="34">
        <v>82.145602129500006</v>
      </c>
      <c r="BI3600" s="34">
        <v>1509.5748349626003</v>
      </c>
      <c r="BJ3600" s="34">
        <v>2307.4018728705005</v>
      </c>
      <c r="BK3600" s="34">
        <v>0</v>
      </c>
      <c r="BL3600" s="34">
        <v>36.004372870500447</v>
      </c>
      <c r="BM3600" s="34">
        <v>36.004372870500447</v>
      </c>
      <c r="BN3600" s="39">
        <v>1509.5748349626003</v>
      </c>
      <c r="BO3600" s="39">
        <v>2271.3975</v>
      </c>
      <c r="BP3600" s="39">
        <v>761.8226650373997</v>
      </c>
    </row>
    <row r="3601" spans="1:68" s="25" customFormat="1" ht="14.25" x14ac:dyDescent="0.2">
      <c r="A3601" s="14">
        <v>2665</v>
      </c>
      <c r="B3601" s="40"/>
      <c r="C3601" s="15"/>
      <c r="D3601" s="16">
        <v>15378</v>
      </c>
      <c r="E3601" s="15" t="s">
        <v>27145</v>
      </c>
      <c r="F3601" s="15" t="s">
        <v>27146</v>
      </c>
      <c r="G3601" s="17" t="s">
        <v>27147</v>
      </c>
      <c r="H3601" s="17" t="s">
        <v>27148</v>
      </c>
      <c r="I3601" s="17" t="s">
        <v>86</v>
      </c>
      <c r="J3601" s="15" t="s">
        <v>27149</v>
      </c>
      <c r="K3601" s="15" t="s">
        <v>2464</v>
      </c>
      <c r="L3601" s="18" t="s">
        <v>27150</v>
      </c>
      <c r="M3601" s="15" t="s">
        <v>27085</v>
      </c>
      <c r="N3601" s="15" t="s">
        <v>27086</v>
      </c>
      <c r="O3601" s="16">
        <v>510</v>
      </c>
      <c r="P3601" s="15" t="s">
        <v>118</v>
      </c>
      <c r="Q3601" s="15">
        <v>18800</v>
      </c>
      <c r="R3601" s="15">
        <v>156500</v>
      </c>
      <c r="S3601" s="15">
        <v>175300</v>
      </c>
      <c r="T3601" s="15">
        <v>0.2</v>
      </c>
      <c r="U3601" s="15" t="s">
        <v>18717</v>
      </c>
      <c r="V3601" s="15" t="s">
        <v>76</v>
      </c>
      <c r="W3601" s="16">
        <v>1</v>
      </c>
      <c r="X3601" s="16">
        <v>0</v>
      </c>
      <c r="Y3601" s="15">
        <v>8800</v>
      </c>
      <c r="Z3601" s="15">
        <v>0.20200000000000001</v>
      </c>
      <c r="AA3601" s="15" t="s">
        <v>27127</v>
      </c>
      <c r="AB3601" s="15" t="s">
        <v>27128</v>
      </c>
      <c r="AC3601" s="15">
        <v>0</v>
      </c>
      <c r="AD3601" s="15"/>
      <c r="AE3601" s="15" t="s">
        <v>1056</v>
      </c>
      <c r="AF3601" s="15" t="s">
        <v>27151</v>
      </c>
      <c r="AG3601" s="16">
        <v>1</v>
      </c>
      <c r="AH3601" s="15" t="s">
        <v>27152</v>
      </c>
      <c r="AI3601" s="15" t="s">
        <v>78</v>
      </c>
      <c r="AJ3601" s="15">
        <v>8799.7890625</v>
      </c>
      <c r="AK3601" s="15">
        <v>379.99626418600002</v>
      </c>
      <c r="AL3601" s="15">
        <v>3106176.7850299999</v>
      </c>
      <c r="AM3601" s="15">
        <v>1411111.3239200001</v>
      </c>
      <c r="AN3601" s="19">
        <v>18800</v>
      </c>
      <c r="AO3601" s="19">
        <v>155300</v>
      </c>
      <c r="AP3601" s="19">
        <v>0</v>
      </c>
      <c r="AQ3601" s="19">
        <v>1900</v>
      </c>
      <c r="AR3601" s="34">
        <v>176000</v>
      </c>
      <c r="AS3601" s="34">
        <v>45000</v>
      </c>
      <c r="AT3601" s="34">
        <v>3000</v>
      </c>
      <c r="AU3601" s="34">
        <v>45185</v>
      </c>
      <c r="AV3601" s="34">
        <v>0</v>
      </c>
      <c r="AW3601" s="35">
        <v>93185</v>
      </c>
      <c r="AX3601" s="34">
        <v>82815</v>
      </c>
      <c r="AY3601" s="36">
        <v>1.3258000000000001</v>
      </c>
      <c r="AZ3601" s="36">
        <v>2.0265</v>
      </c>
      <c r="BA3601" s="22"/>
      <c r="BB3601" s="19">
        <v>1798</v>
      </c>
      <c r="BC3601" s="34">
        <v>1097.96127</v>
      </c>
      <c r="BD3601" s="34">
        <v>1678.2459749999998</v>
      </c>
      <c r="BE3601" s="38">
        <v>3.4819999999999997E-2</v>
      </c>
      <c r="BF3601" s="38">
        <v>3.4819999999999997E-2</v>
      </c>
      <c r="BG3601" s="34">
        <v>37.353888657399999</v>
      </c>
      <c r="BH3601" s="34">
        <v>57.095832979499995</v>
      </c>
      <c r="BI3601" s="34">
        <v>1060.6073813426001</v>
      </c>
      <c r="BJ3601" s="34">
        <v>1621.1501420204997</v>
      </c>
      <c r="BK3601" s="34">
        <v>0</v>
      </c>
      <c r="BL3601" s="34">
        <v>0</v>
      </c>
      <c r="BM3601" s="34">
        <v>0</v>
      </c>
      <c r="BN3601" s="39">
        <v>1060.6073813426001</v>
      </c>
      <c r="BO3601" s="39">
        <v>1621.1501420204997</v>
      </c>
      <c r="BP3601" s="39">
        <v>560.54276067789965</v>
      </c>
    </row>
    <row r="3602" spans="1:68" s="25" customFormat="1" ht="14.25" x14ac:dyDescent="0.2">
      <c r="A3602" s="14">
        <v>2666</v>
      </c>
      <c r="B3602" s="40"/>
      <c r="C3602" s="15" t="s">
        <v>571</v>
      </c>
      <c r="D3602" s="16">
        <v>15254</v>
      </c>
      <c r="E3602" s="15" t="s">
        <v>27153</v>
      </c>
      <c r="F3602" s="15" t="s">
        <v>27154</v>
      </c>
      <c r="G3602" s="17" t="s">
        <v>27155</v>
      </c>
      <c r="H3602" s="17" t="s">
        <v>27156</v>
      </c>
      <c r="I3602" s="17" t="s">
        <v>86</v>
      </c>
      <c r="J3602" s="15" t="s">
        <v>27157</v>
      </c>
      <c r="K3602" s="15" t="s">
        <v>2242</v>
      </c>
      <c r="L3602" s="18" t="s">
        <v>27158</v>
      </c>
      <c r="M3602" s="15" t="s">
        <v>27085</v>
      </c>
      <c r="N3602" s="15" t="s">
        <v>27086</v>
      </c>
      <c r="O3602" s="16">
        <v>510</v>
      </c>
      <c r="P3602" s="15" t="s">
        <v>118</v>
      </c>
      <c r="Q3602" s="15">
        <v>18800</v>
      </c>
      <c r="R3602" s="15">
        <v>137700</v>
      </c>
      <c r="S3602" s="15">
        <v>156500</v>
      </c>
      <c r="T3602" s="15">
        <v>0.2</v>
      </c>
      <c r="U3602" s="15" t="s">
        <v>18717</v>
      </c>
      <c r="V3602" s="15" t="s">
        <v>76</v>
      </c>
      <c r="W3602" s="16">
        <v>1</v>
      </c>
      <c r="X3602" s="16">
        <v>0</v>
      </c>
      <c r="Y3602" s="15">
        <v>8800</v>
      </c>
      <c r="Z3602" s="15">
        <v>0.20200000000000001</v>
      </c>
      <c r="AA3602" s="15" t="s">
        <v>27127</v>
      </c>
      <c r="AB3602" s="15" t="s">
        <v>27128</v>
      </c>
      <c r="AC3602" s="15">
        <v>0</v>
      </c>
      <c r="AD3602" s="15"/>
      <c r="AE3602" s="15" t="s">
        <v>1555</v>
      </c>
      <c r="AF3602" s="15" t="s">
        <v>27159</v>
      </c>
      <c r="AG3602" s="16">
        <v>1</v>
      </c>
      <c r="AH3602" s="15" t="s">
        <v>27160</v>
      </c>
      <c r="AI3602" s="15" t="s">
        <v>78</v>
      </c>
      <c r="AJ3602" s="15">
        <v>8799.8420410199997</v>
      </c>
      <c r="AK3602" s="15">
        <v>379.997497452</v>
      </c>
      <c r="AL3602" s="15">
        <v>3106256.7505600001</v>
      </c>
      <c r="AM3602" s="15">
        <v>1411108.9720999999</v>
      </c>
      <c r="AN3602" s="19">
        <v>18800</v>
      </c>
      <c r="AO3602" s="19">
        <v>134600</v>
      </c>
      <c r="AP3602" s="19">
        <v>0</v>
      </c>
      <c r="AQ3602" s="19">
        <v>0</v>
      </c>
      <c r="AR3602" s="34">
        <v>153400</v>
      </c>
      <c r="AS3602" s="34">
        <v>45000</v>
      </c>
      <c r="AT3602" s="34">
        <v>0</v>
      </c>
      <c r="AU3602" s="34">
        <v>37940</v>
      </c>
      <c r="AV3602" s="34">
        <v>0</v>
      </c>
      <c r="AW3602" s="35">
        <v>82940</v>
      </c>
      <c r="AX3602" s="34">
        <v>70460</v>
      </c>
      <c r="AY3602" s="36">
        <v>1.3258000000000001</v>
      </c>
      <c r="AZ3602" s="36">
        <v>2.0265</v>
      </c>
      <c r="BA3602" s="22"/>
      <c r="BB3602" s="19">
        <v>1534</v>
      </c>
      <c r="BC3602" s="34">
        <v>934.15868000000012</v>
      </c>
      <c r="BD3602" s="34">
        <v>1427.8719000000001</v>
      </c>
      <c r="BE3602" s="38">
        <v>3.4819999999999997E-2</v>
      </c>
      <c r="BF3602" s="38">
        <v>3.4819999999999997E-2</v>
      </c>
      <c r="BG3602" s="34">
        <v>32.5274052376</v>
      </c>
      <c r="BH3602" s="34">
        <v>49.718499557999998</v>
      </c>
      <c r="BI3602" s="34">
        <v>901.63127476240015</v>
      </c>
      <c r="BJ3602" s="34">
        <v>1378.153400442</v>
      </c>
      <c r="BK3602" s="34">
        <v>0</v>
      </c>
      <c r="BL3602" s="34">
        <v>0</v>
      </c>
      <c r="BM3602" s="34">
        <v>0</v>
      </c>
      <c r="BN3602" s="39">
        <v>901.63127476240015</v>
      </c>
      <c r="BO3602" s="39">
        <v>1378.153400442</v>
      </c>
      <c r="BP3602" s="39">
        <v>476.52212567959987</v>
      </c>
    </row>
    <row r="3603" spans="1:68" s="25" customFormat="1" ht="14.25" x14ac:dyDescent="0.2">
      <c r="A3603" s="14">
        <v>2667</v>
      </c>
      <c r="B3603" s="40"/>
      <c r="C3603" s="15"/>
      <c r="D3603" s="16">
        <v>34249</v>
      </c>
      <c r="E3603" s="15" t="s">
        <v>27161</v>
      </c>
      <c r="F3603" s="15" t="s">
        <v>27162</v>
      </c>
      <c r="G3603" s="17" t="s">
        <v>27163</v>
      </c>
      <c r="H3603" s="17" t="s">
        <v>27164</v>
      </c>
      <c r="I3603" s="17" t="s">
        <v>86</v>
      </c>
      <c r="J3603" s="15" t="s">
        <v>27165</v>
      </c>
      <c r="K3603" s="15" t="s">
        <v>86</v>
      </c>
      <c r="L3603" s="18" t="s">
        <v>27166</v>
      </c>
      <c r="M3603" s="15" t="s">
        <v>27085</v>
      </c>
      <c r="N3603" s="15" t="s">
        <v>27086</v>
      </c>
      <c r="O3603" s="16">
        <v>510</v>
      </c>
      <c r="P3603" s="15" t="s">
        <v>118</v>
      </c>
      <c r="Q3603" s="15">
        <v>18800</v>
      </c>
      <c r="R3603" s="15">
        <v>128700</v>
      </c>
      <c r="S3603" s="15">
        <v>147500</v>
      </c>
      <c r="T3603" s="15">
        <v>0.2</v>
      </c>
      <c r="U3603" s="15" t="s">
        <v>18717</v>
      </c>
      <c r="V3603" s="15" t="s">
        <v>76</v>
      </c>
      <c r="W3603" s="16">
        <v>1</v>
      </c>
      <c r="X3603" s="16">
        <v>0</v>
      </c>
      <c r="Y3603" s="15">
        <v>8800</v>
      </c>
      <c r="Z3603" s="15">
        <v>0.20200000000000001</v>
      </c>
      <c r="AA3603" s="15" t="s">
        <v>27127</v>
      </c>
      <c r="AB3603" s="15" t="s">
        <v>27128</v>
      </c>
      <c r="AC3603" s="15">
        <v>0</v>
      </c>
      <c r="AD3603" s="15"/>
      <c r="AE3603" s="15" t="s">
        <v>353</v>
      </c>
      <c r="AF3603" s="15" t="s">
        <v>19046</v>
      </c>
      <c r="AG3603" s="16">
        <v>1</v>
      </c>
      <c r="AH3603" s="15" t="s">
        <v>27167</v>
      </c>
      <c r="AI3603" s="15" t="s">
        <v>78</v>
      </c>
      <c r="AJ3603" s="15">
        <v>8799.9030761699996</v>
      </c>
      <c r="AK3603" s="15">
        <v>379.99914535200003</v>
      </c>
      <c r="AL3603" s="15">
        <v>3106336.7160399999</v>
      </c>
      <c r="AM3603" s="15">
        <v>1411106.6207600001</v>
      </c>
      <c r="AN3603" s="19">
        <v>18800</v>
      </c>
      <c r="AO3603" s="19">
        <v>127300</v>
      </c>
      <c r="AP3603" s="19">
        <v>0</v>
      </c>
      <c r="AQ3603" s="19">
        <v>0</v>
      </c>
      <c r="AR3603" s="34">
        <v>146100</v>
      </c>
      <c r="AS3603" s="34">
        <v>45000</v>
      </c>
      <c r="AT3603" s="34">
        <v>3000</v>
      </c>
      <c r="AU3603" s="34">
        <v>35385</v>
      </c>
      <c r="AV3603" s="34">
        <v>0</v>
      </c>
      <c r="AW3603" s="35">
        <v>83385</v>
      </c>
      <c r="AX3603" s="34">
        <v>62715</v>
      </c>
      <c r="AY3603" s="36">
        <v>1.3258000000000001</v>
      </c>
      <c r="AZ3603" s="36">
        <v>2.0265</v>
      </c>
      <c r="BA3603" s="22"/>
      <c r="BB3603" s="19">
        <v>1461</v>
      </c>
      <c r="BC3603" s="34">
        <v>831.47546999999997</v>
      </c>
      <c r="BD3603" s="34">
        <v>1270.9194749999999</v>
      </c>
      <c r="BE3603" s="38">
        <v>3.4819999999999997E-2</v>
      </c>
      <c r="BF3603" s="38">
        <v>3.4819999999999997E-2</v>
      </c>
      <c r="BG3603" s="34">
        <v>28.951975865399998</v>
      </c>
      <c r="BH3603" s="34">
        <v>44.253416119499995</v>
      </c>
      <c r="BI3603" s="34">
        <v>802.52349413460001</v>
      </c>
      <c r="BJ3603" s="34">
        <v>1226.6660588805</v>
      </c>
      <c r="BK3603" s="34">
        <v>0</v>
      </c>
      <c r="BL3603" s="34">
        <v>0</v>
      </c>
      <c r="BM3603" s="34">
        <v>0</v>
      </c>
      <c r="BN3603" s="39">
        <v>802.52349413460001</v>
      </c>
      <c r="BO3603" s="39">
        <v>1226.6660588805</v>
      </c>
      <c r="BP3603" s="39">
        <v>424.14256474590002</v>
      </c>
    </row>
    <row r="3604" spans="1:68" s="25" customFormat="1" ht="38.25" x14ac:dyDescent="0.2">
      <c r="A3604" s="14">
        <v>2668</v>
      </c>
      <c r="B3604" s="40"/>
      <c r="C3604" s="15"/>
      <c r="D3604" s="16">
        <v>17775</v>
      </c>
      <c r="E3604" s="15" t="s">
        <v>27168</v>
      </c>
      <c r="F3604" s="15" t="s">
        <v>27169</v>
      </c>
      <c r="G3604" s="17" t="s">
        <v>27170</v>
      </c>
      <c r="H3604" s="17" t="s">
        <v>27171</v>
      </c>
      <c r="I3604" s="17" t="s">
        <v>86</v>
      </c>
      <c r="J3604" s="15" t="s">
        <v>1640</v>
      </c>
      <c r="K3604" s="15" t="s">
        <v>86</v>
      </c>
      <c r="L3604" s="18" t="s">
        <v>27172</v>
      </c>
      <c r="M3604" s="15" t="s">
        <v>27085</v>
      </c>
      <c r="N3604" s="15" t="s">
        <v>27086</v>
      </c>
      <c r="O3604" s="16">
        <v>510</v>
      </c>
      <c r="P3604" s="15" t="s">
        <v>118</v>
      </c>
      <c r="Q3604" s="15">
        <v>18800</v>
      </c>
      <c r="R3604" s="15">
        <v>175900</v>
      </c>
      <c r="S3604" s="15">
        <v>194700</v>
      </c>
      <c r="T3604" s="15">
        <v>0.2</v>
      </c>
      <c r="U3604" s="15" t="s">
        <v>18717</v>
      </c>
      <c r="V3604" s="15" t="s">
        <v>76</v>
      </c>
      <c r="W3604" s="16">
        <v>1</v>
      </c>
      <c r="X3604" s="16">
        <v>0</v>
      </c>
      <c r="Y3604" s="15">
        <v>8800</v>
      </c>
      <c r="Z3604" s="15">
        <v>0.20200000000000001</v>
      </c>
      <c r="AA3604" s="15" t="s">
        <v>27127</v>
      </c>
      <c r="AB3604" s="15" t="s">
        <v>27128</v>
      </c>
      <c r="AC3604" s="15">
        <v>0</v>
      </c>
      <c r="AD3604" s="15"/>
      <c r="AE3604" s="15" t="s">
        <v>1480</v>
      </c>
      <c r="AF3604" s="15" t="s">
        <v>27173</v>
      </c>
      <c r="AG3604" s="16">
        <v>1</v>
      </c>
      <c r="AH3604" s="15" t="s">
        <v>27174</v>
      </c>
      <c r="AI3604" s="15" t="s">
        <v>78</v>
      </c>
      <c r="AJ3604" s="15">
        <v>8799.9633789100008</v>
      </c>
      <c r="AK3604" s="15">
        <v>380.00077640000001</v>
      </c>
      <c r="AL3604" s="15">
        <v>3106416.6813500002</v>
      </c>
      <c r="AM3604" s="15">
        <v>1411104.26942</v>
      </c>
      <c r="AN3604" s="19">
        <v>18800</v>
      </c>
      <c r="AO3604" s="19">
        <v>154000</v>
      </c>
      <c r="AP3604" s="19">
        <v>0</v>
      </c>
      <c r="AQ3604" s="19">
        <v>0</v>
      </c>
      <c r="AR3604" s="34">
        <v>172800</v>
      </c>
      <c r="AS3604" s="34">
        <v>45000</v>
      </c>
      <c r="AT3604" s="34">
        <v>3000</v>
      </c>
      <c r="AU3604" s="34">
        <v>44730</v>
      </c>
      <c r="AV3604" s="34">
        <v>0</v>
      </c>
      <c r="AW3604" s="35">
        <v>92730</v>
      </c>
      <c r="AX3604" s="34">
        <v>80070</v>
      </c>
      <c r="AY3604" s="36">
        <v>1.3258000000000001</v>
      </c>
      <c r="AZ3604" s="36">
        <v>2.0265</v>
      </c>
      <c r="BA3604" s="22"/>
      <c r="BB3604" s="19">
        <v>1728</v>
      </c>
      <c r="BC3604" s="34">
        <v>1061.5680600000001</v>
      </c>
      <c r="BD3604" s="34">
        <v>1622.6185500000001</v>
      </c>
      <c r="BE3604" s="38">
        <v>3.4819999999999997E-2</v>
      </c>
      <c r="BF3604" s="38">
        <v>3.4819999999999997E-2</v>
      </c>
      <c r="BG3604" s="34">
        <v>36.963799849200001</v>
      </c>
      <c r="BH3604" s="34">
        <v>56.499577911000003</v>
      </c>
      <c r="BI3604" s="34">
        <v>1024.6042601508</v>
      </c>
      <c r="BJ3604" s="34">
        <v>1566.1189720890002</v>
      </c>
      <c r="BK3604" s="34">
        <v>0</v>
      </c>
      <c r="BL3604" s="34">
        <v>0</v>
      </c>
      <c r="BM3604" s="34">
        <v>0</v>
      </c>
      <c r="BN3604" s="39">
        <v>1024.6042601508</v>
      </c>
      <c r="BO3604" s="39">
        <v>1566.1189720890002</v>
      </c>
      <c r="BP3604" s="39">
        <v>541.51471193820021</v>
      </c>
    </row>
    <row r="3605" spans="1:68" s="25" customFormat="1" ht="38.25" x14ac:dyDescent="0.2">
      <c r="A3605" s="14">
        <v>2669</v>
      </c>
      <c r="B3605" s="40"/>
      <c r="C3605" s="15"/>
      <c r="D3605" s="16">
        <v>18129</v>
      </c>
      <c r="E3605" s="15" t="s">
        <v>27175</v>
      </c>
      <c r="F3605" s="15" t="s">
        <v>27176</v>
      </c>
      <c r="G3605" s="17" t="s">
        <v>27170</v>
      </c>
      <c r="H3605" s="17" t="s">
        <v>27171</v>
      </c>
      <c r="I3605" s="17" t="s">
        <v>86</v>
      </c>
      <c r="J3605" s="15" t="s">
        <v>27177</v>
      </c>
      <c r="K3605" s="15" t="s">
        <v>1635</v>
      </c>
      <c r="L3605" s="18" t="s">
        <v>27178</v>
      </c>
      <c r="M3605" s="15" t="s">
        <v>27085</v>
      </c>
      <c r="N3605" s="15" t="s">
        <v>27086</v>
      </c>
      <c r="O3605" s="16">
        <v>419</v>
      </c>
      <c r="P3605" s="15" t="s">
        <v>895</v>
      </c>
      <c r="Q3605" s="15">
        <v>18800</v>
      </c>
      <c r="R3605" s="15">
        <v>117800</v>
      </c>
      <c r="S3605" s="15">
        <v>136600</v>
      </c>
      <c r="T3605" s="15">
        <v>0.2</v>
      </c>
      <c r="U3605" s="15" t="s">
        <v>18717</v>
      </c>
      <c r="V3605" s="15" t="s">
        <v>76</v>
      </c>
      <c r="W3605" s="16">
        <v>1</v>
      </c>
      <c r="X3605" s="16">
        <v>1</v>
      </c>
      <c r="Y3605" s="15">
        <v>8800</v>
      </c>
      <c r="Z3605" s="15">
        <v>0.20200000000000001</v>
      </c>
      <c r="AA3605" s="15" t="s">
        <v>27127</v>
      </c>
      <c r="AB3605" s="15" t="s">
        <v>27128</v>
      </c>
      <c r="AC3605" s="15">
        <v>0</v>
      </c>
      <c r="AD3605" s="26">
        <v>38611</v>
      </c>
      <c r="AE3605" s="15" t="s">
        <v>119</v>
      </c>
      <c r="AF3605" s="15" t="s">
        <v>119</v>
      </c>
      <c r="AG3605" s="16">
        <v>1</v>
      </c>
      <c r="AH3605" s="15" t="s">
        <v>27179</v>
      </c>
      <c r="AI3605" s="15" t="s">
        <v>78</v>
      </c>
      <c r="AJ3605" s="15">
        <v>8800.0795898399992</v>
      </c>
      <c r="AK3605" s="15">
        <v>380.00344072399997</v>
      </c>
      <c r="AL3605" s="15">
        <v>3106496.6467400002</v>
      </c>
      <c r="AM3605" s="15">
        <v>1411101.91805</v>
      </c>
      <c r="AN3605" s="19">
        <v>0</v>
      </c>
      <c r="AO3605" s="19">
        <v>0</v>
      </c>
      <c r="AP3605" s="19">
        <v>18800</v>
      </c>
      <c r="AQ3605" s="19">
        <v>116600</v>
      </c>
      <c r="AR3605" s="34">
        <v>135400</v>
      </c>
      <c r="AS3605" s="34">
        <v>0</v>
      </c>
      <c r="AT3605" s="34">
        <v>0</v>
      </c>
      <c r="AU3605" s="34">
        <v>0</v>
      </c>
      <c r="AV3605" s="34">
        <v>0</v>
      </c>
      <c r="AW3605" s="35">
        <v>0</v>
      </c>
      <c r="AX3605" s="34">
        <v>135400</v>
      </c>
      <c r="AY3605" s="36">
        <v>1.3258000000000001</v>
      </c>
      <c r="AZ3605" s="36">
        <v>2.0265</v>
      </c>
      <c r="BA3605" s="22"/>
      <c r="BB3605" s="19">
        <v>2708</v>
      </c>
      <c r="BC3605" s="34">
        <v>1795.1332000000002</v>
      </c>
      <c r="BD3605" s="34">
        <v>2743.8809999999999</v>
      </c>
      <c r="BE3605" s="38">
        <v>3.4819999999999997E-2</v>
      </c>
      <c r="BF3605" s="38">
        <v>3.4819999999999997E-2</v>
      </c>
      <c r="BG3605" s="34">
        <v>0</v>
      </c>
      <c r="BH3605" s="34">
        <v>0</v>
      </c>
      <c r="BI3605" s="34">
        <v>1795.1332000000002</v>
      </c>
      <c r="BJ3605" s="34">
        <v>2743.8809999999999</v>
      </c>
      <c r="BK3605" s="34">
        <v>0</v>
      </c>
      <c r="BL3605" s="34">
        <v>35.880999999999858</v>
      </c>
      <c r="BM3605" s="34">
        <v>35.880999999999858</v>
      </c>
      <c r="BN3605" s="39">
        <v>1795.1332000000002</v>
      </c>
      <c r="BO3605" s="39">
        <v>2708</v>
      </c>
      <c r="BP3605" s="39">
        <v>912.86679999999978</v>
      </c>
    </row>
    <row r="3606" spans="1:68" s="25" customFormat="1" ht="14.25" x14ac:dyDescent="0.2">
      <c r="A3606" s="14">
        <v>2670</v>
      </c>
      <c r="B3606" s="40"/>
      <c r="C3606" s="15" t="s">
        <v>27180</v>
      </c>
      <c r="D3606" s="16">
        <v>21807</v>
      </c>
      <c r="E3606" s="15" t="s">
        <v>27181</v>
      </c>
      <c r="F3606" s="15" t="s">
        <v>27180</v>
      </c>
      <c r="G3606" s="17" t="s">
        <v>27182</v>
      </c>
      <c r="H3606" s="17" t="s">
        <v>27183</v>
      </c>
      <c r="I3606" s="17" t="s">
        <v>86</v>
      </c>
      <c r="J3606" s="15" t="s">
        <v>27184</v>
      </c>
      <c r="K3606" s="15" t="s">
        <v>2133</v>
      </c>
      <c r="L3606" s="18" t="s">
        <v>27185</v>
      </c>
      <c r="M3606" s="15" t="s">
        <v>27085</v>
      </c>
      <c r="N3606" s="15" t="s">
        <v>27086</v>
      </c>
      <c r="O3606" s="16">
        <v>510</v>
      </c>
      <c r="P3606" s="15" t="s">
        <v>118</v>
      </c>
      <c r="Q3606" s="15">
        <v>19400</v>
      </c>
      <c r="R3606" s="15">
        <v>137200</v>
      </c>
      <c r="S3606" s="15">
        <v>156600</v>
      </c>
      <c r="T3606" s="15">
        <v>0.22</v>
      </c>
      <c r="U3606" s="15" t="s">
        <v>18717</v>
      </c>
      <c r="V3606" s="15" t="s">
        <v>76</v>
      </c>
      <c r="W3606" s="16">
        <v>1</v>
      </c>
      <c r="X3606" s="16">
        <v>0</v>
      </c>
      <c r="Y3606" s="15">
        <v>9371</v>
      </c>
      <c r="Z3606" s="15">
        <v>0.215</v>
      </c>
      <c r="AA3606" s="15" t="s">
        <v>27127</v>
      </c>
      <c r="AB3606" s="15" t="s">
        <v>27128</v>
      </c>
      <c r="AC3606" s="15">
        <v>0</v>
      </c>
      <c r="AD3606" s="15"/>
      <c r="AE3606" s="15" t="s">
        <v>79</v>
      </c>
      <c r="AF3606" s="15" t="s">
        <v>11379</v>
      </c>
      <c r="AG3606" s="16">
        <v>1</v>
      </c>
      <c r="AH3606" s="15" t="s">
        <v>27186</v>
      </c>
      <c r="AI3606" s="15" t="s">
        <v>78</v>
      </c>
      <c r="AJ3606" s="15">
        <v>9370.5214843800004</v>
      </c>
      <c r="AK3606" s="15">
        <v>395.48869653499997</v>
      </c>
      <c r="AL3606" s="15">
        <v>3106577.2984199999</v>
      </c>
      <c r="AM3606" s="15">
        <v>1411095.9015500001</v>
      </c>
      <c r="AN3606" s="19">
        <v>19400</v>
      </c>
      <c r="AO3606" s="19">
        <v>135700</v>
      </c>
      <c r="AP3606" s="19">
        <v>0</v>
      </c>
      <c r="AQ3606" s="19">
        <v>900</v>
      </c>
      <c r="AR3606" s="34">
        <v>156000</v>
      </c>
      <c r="AS3606" s="34">
        <v>45000</v>
      </c>
      <c r="AT3606" s="34">
        <v>3000</v>
      </c>
      <c r="AU3606" s="34">
        <v>38535</v>
      </c>
      <c r="AV3606" s="34">
        <v>0</v>
      </c>
      <c r="AW3606" s="35">
        <v>86535</v>
      </c>
      <c r="AX3606" s="34">
        <v>69465</v>
      </c>
      <c r="AY3606" s="36">
        <v>1.3258000000000001</v>
      </c>
      <c r="AZ3606" s="36">
        <v>2.0265</v>
      </c>
      <c r="BA3606" s="22"/>
      <c r="BB3606" s="19">
        <v>1578</v>
      </c>
      <c r="BC3606" s="34">
        <v>920.96697000000006</v>
      </c>
      <c r="BD3606" s="34">
        <v>1407.7082249999999</v>
      </c>
      <c r="BE3606" s="38">
        <v>3.4819999999999997E-2</v>
      </c>
      <c r="BF3606" s="38">
        <v>3.4819999999999997E-2</v>
      </c>
      <c r="BG3606" s="34">
        <v>31.652590691399997</v>
      </c>
      <c r="BH3606" s="34">
        <v>48.381335824499992</v>
      </c>
      <c r="BI3606" s="34">
        <v>889.31437930860011</v>
      </c>
      <c r="BJ3606" s="34">
        <v>1359.3268891754999</v>
      </c>
      <c r="BK3606" s="34">
        <v>0</v>
      </c>
      <c r="BL3606" s="34">
        <v>0</v>
      </c>
      <c r="BM3606" s="34">
        <v>0</v>
      </c>
      <c r="BN3606" s="39">
        <v>889.31437930860011</v>
      </c>
      <c r="BO3606" s="39">
        <v>1359.3268891754999</v>
      </c>
      <c r="BP3606" s="39">
        <v>470.01250986689979</v>
      </c>
    </row>
    <row r="3607" spans="1:68" s="25" customFormat="1" ht="14.25" x14ac:dyDescent="0.2">
      <c r="A3607" s="14">
        <v>2671</v>
      </c>
      <c r="B3607" s="40"/>
      <c r="C3607" s="15" t="s">
        <v>159</v>
      </c>
      <c r="D3607" s="16">
        <v>5756</v>
      </c>
      <c r="E3607" s="15" t="s">
        <v>27187</v>
      </c>
      <c r="F3607" s="15" t="s">
        <v>27188</v>
      </c>
      <c r="G3607" s="17" t="s">
        <v>27189</v>
      </c>
      <c r="H3607" s="17" t="s">
        <v>27190</v>
      </c>
      <c r="I3607" s="17" t="s">
        <v>86</v>
      </c>
      <c r="J3607" s="15" t="s">
        <v>27191</v>
      </c>
      <c r="K3607" s="15" t="s">
        <v>86</v>
      </c>
      <c r="L3607" s="18" t="s">
        <v>27192</v>
      </c>
      <c r="M3607" s="15" t="s">
        <v>27085</v>
      </c>
      <c r="N3607" s="15" t="s">
        <v>27086</v>
      </c>
      <c r="O3607" s="16">
        <v>510</v>
      </c>
      <c r="P3607" s="15" t="s">
        <v>118</v>
      </c>
      <c r="Q3607" s="15">
        <v>21000</v>
      </c>
      <c r="R3607" s="15">
        <v>141800</v>
      </c>
      <c r="S3607" s="15">
        <v>162800</v>
      </c>
      <c r="T3607" s="15">
        <v>0.25</v>
      </c>
      <c r="U3607" s="15" t="s">
        <v>18717</v>
      </c>
      <c r="V3607" s="15" t="s">
        <v>76</v>
      </c>
      <c r="W3607" s="16">
        <v>1</v>
      </c>
      <c r="X3607" s="16">
        <v>1</v>
      </c>
      <c r="Y3607" s="15">
        <v>10514</v>
      </c>
      <c r="Z3607" s="15">
        <v>0.24099999999999999</v>
      </c>
      <c r="AA3607" s="15" t="s">
        <v>27127</v>
      </c>
      <c r="AB3607" s="15" t="s">
        <v>27128</v>
      </c>
      <c r="AC3607" s="15">
        <v>131000</v>
      </c>
      <c r="AD3607" s="26">
        <v>41915</v>
      </c>
      <c r="AE3607" s="15" t="s">
        <v>119</v>
      </c>
      <c r="AF3607" s="15" t="s">
        <v>119</v>
      </c>
      <c r="AG3607" s="16">
        <v>1</v>
      </c>
      <c r="AH3607" s="15" t="s">
        <v>27193</v>
      </c>
      <c r="AI3607" s="15" t="s">
        <v>78</v>
      </c>
      <c r="AJ3607" s="15">
        <v>10514.0827637</v>
      </c>
      <c r="AK3607" s="15">
        <v>424.07819895900002</v>
      </c>
      <c r="AL3607" s="15">
        <v>3106656.9266599999</v>
      </c>
      <c r="AM3607" s="15">
        <v>1411086.4181299999</v>
      </c>
      <c r="AN3607" s="19">
        <v>21000</v>
      </c>
      <c r="AO3607" s="19">
        <v>136200</v>
      </c>
      <c r="AP3607" s="19">
        <v>0</v>
      </c>
      <c r="AQ3607" s="19">
        <v>0</v>
      </c>
      <c r="AR3607" s="34">
        <v>157200</v>
      </c>
      <c r="AS3607" s="34">
        <v>45000</v>
      </c>
      <c r="AT3607" s="34">
        <v>0</v>
      </c>
      <c r="AU3607" s="34">
        <v>39270</v>
      </c>
      <c r="AV3607" s="34">
        <v>0</v>
      </c>
      <c r="AW3607" s="35">
        <v>84270</v>
      </c>
      <c r="AX3607" s="34">
        <v>72930</v>
      </c>
      <c r="AY3607" s="36">
        <v>1.3258000000000001</v>
      </c>
      <c r="AZ3607" s="36">
        <v>2.0265</v>
      </c>
      <c r="BA3607" s="22"/>
      <c r="BB3607" s="19">
        <v>1572</v>
      </c>
      <c r="BC3607" s="34">
        <v>966.90593999999999</v>
      </c>
      <c r="BD3607" s="34">
        <v>1477.9264499999999</v>
      </c>
      <c r="BE3607" s="38">
        <v>3.4819999999999997E-2</v>
      </c>
      <c r="BF3607" s="38">
        <v>3.4819999999999997E-2</v>
      </c>
      <c r="BG3607" s="34">
        <v>33.6676648308</v>
      </c>
      <c r="BH3607" s="34">
        <v>51.461398988999996</v>
      </c>
      <c r="BI3607" s="34">
        <v>933.23827516919994</v>
      </c>
      <c r="BJ3607" s="34">
        <v>1426.465051011</v>
      </c>
      <c r="BK3607" s="34">
        <v>0</v>
      </c>
      <c r="BL3607" s="34">
        <v>0</v>
      </c>
      <c r="BM3607" s="34">
        <v>0</v>
      </c>
      <c r="BN3607" s="39">
        <v>933.23827516919994</v>
      </c>
      <c r="BO3607" s="39">
        <v>1426.465051011</v>
      </c>
      <c r="BP3607" s="39">
        <v>493.22677584180008</v>
      </c>
    </row>
    <row r="3608" spans="1:68" s="25" customFormat="1" ht="14.25" x14ac:dyDescent="0.2">
      <c r="A3608" s="14">
        <v>2672</v>
      </c>
      <c r="B3608" s="40"/>
      <c r="C3608" s="15"/>
      <c r="D3608" s="16">
        <v>19115</v>
      </c>
      <c r="E3608" s="15" t="s">
        <v>27194</v>
      </c>
      <c r="F3608" s="15" t="s">
        <v>27195</v>
      </c>
      <c r="G3608" s="17" t="s">
        <v>27196</v>
      </c>
      <c r="H3608" s="17" t="s">
        <v>27197</v>
      </c>
      <c r="I3608" s="17" t="s">
        <v>88</v>
      </c>
      <c r="J3608" s="15" t="s">
        <v>27198</v>
      </c>
      <c r="K3608" s="15" t="s">
        <v>11531</v>
      </c>
      <c r="L3608" s="18" t="s">
        <v>27199</v>
      </c>
      <c r="M3608" s="15" t="s">
        <v>27085</v>
      </c>
      <c r="N3608" s="15" t="s">
        <v>27086</v>
      </c>
      <c r="O3608" s="16">
        <v>510</v>
      </c>
      <c r="P3608" s="15" t="s">
        <v>118</v>
      </c>
      <c r="Q3608" s="15">
        <v>21400</v>
      </c>
      <c r="R3608" s="15">
        <v>143300</v>
      </c>
      <c r="S3608" s="15">
        <v>164700</v>
      </c>
      <c r="T3608" s="15">
        <v>0.26</v>
      </c>
      <c r="U3608" s="15" t="s">
        <v>18717</v>
      </c>
      <c r="V3608" s="15" t="s">
        <v>76</v>
      </c>
      <c r="W3608" s="16">
        <v>1</v>
      </c>
      <c r="X3608" s="16">
        <v>0</v>
      </c>
      <c r="Y3608" s="15">
        <v>11658</v>
      </c>
      <c r="Z3608" s="15">
        <v>0.26800000000000002</v>
      </c>
      <c r="AA3608" s="15" t="s">
        <v>27127</v>
      </c>
      <c r="AB3608" s="15" t="s">
        <v>27128</v>
      </c>
      <c r="AC3608" s="15">
        <v>0</v>
      </c>
      <c r="AD3608" s="15"/>
      <c r="AE3608" s="15" t="s">
        <v>874</v>
      </c>
      <c r="AF3608" s="15" t="s">
        <v>27200</v>
      </c>
      <c r="AG3608" s="16">
        <v>1</v>
      </c>
      <c r="AH3608" s="15" t="s">
        <v>27201</v>
      </c>
      <c r="AI3608" s="15" t="s">
        <v>78</v>
      </c>
      <c r="AJ3608" s="15">
        <v>11657.6074219</v>
      </c>
      <c r="AK3608" s="15">
        <v>452.66688754199998</v>
      </c>
      <c r="AL3608" s="15">
        <v>3106736.5720299999</v>
      </c>
      <c r="AM3608" s="15">
        <v>1411076.9328000001</v>
      </c>
      <c r="AN3608" s="19">
        <v>21400</v>
      </c>
      <c r="AO3608" s="19">
        <v>143900</v>
      </c>
      <c r="AP3608" s="19">
        <v>0</v>
      </c>
      <c r="AQ3608" s="19">
        <v>0</v>
      </c>
      <c r="AR3608" s="34">
        <v>165300</v>
      </c>
      <c r="AS3608" s="34">
        <v>45000</v>
      </c>
      <c r="AT3608" s="34">
        <v>3000</v>
      </c>
      <c r="AU3608" s="34">
        <v>42105</v>
      </c>
      <c r="AV3608" s="34">
        <v>0</v>
      </c>
      <c r="AW3608" s="35">
        <v>90105</v>
      </c>
      <c r="AX3608" s="34">
        <v>75195</v>
      </c>
      <c r="AY3608" s="36">
        <v>1.3258000000000001</v>
      </c>
      <c r="AZ3608" s="36">
        <v>2.0265</v>
      </c>
      <c r="BA3608" s="22"/>
      <c r="BB3608" s="19">
        <v>1653</v>
      </c>
      <c r="BC3608" s="34">
        <v>996.93531000000007</v>
      </c>
      <c r="BD3608" s="34">
        <v>1523.826675</v>
      </c>
      <c r="BE3608" s="38">
        <v>3.4819999999999997E-2</v>
      </c>
      <c r="BF3608" s="38">
        <v>3.4819999999999997E-2</v>
      </c>
      <c r="BG3608" s="34">
        <v>34.713287494199996</v>
      </c>
      <c r="BH3608" s="34">
        <v>53.059644823499994</v>
      </c>
      <c r="BI3608" s="34">
        <v>962.22202250580006</v>
      </c>
      <c r="BJ3608" s="34">
        <v>1470.7670301764999</v>
      </c>
      <c r="BK3608" s="34">
        <v>0</v>
      </c>
      <c r="BL3608" s="34">
        <v>0</v>
      </c>
      <c r="BM3608" s="34">
        <v>0</v>
      </c>
      <c r="BN3608" s="39">
        <v>962.22202250580006</v>
      </c>
      <c r="BO3608" s="39">
        <v>1470.7670301764999</v>
      </c>
      <c r="BP3608" s="39">
        <v>508.54500767069987</v>
      </c>
    </row>
    <row r="3609" spans="1:68" s="25" customFormat="1" ht="14.25" x14ac:dyDescent="0.2">
      <c r="A3609" s="14">
        <v>2673</v>
      </c>
      <c r="B3609" s="40"/>
      <c r="C3609" s="15"/>
      <c r="D3609" s="16">
        <v>8373</v>
      </c>
      <c r="E3609" s="15" t="s">
        <v>27202</v>
      </c>
      <c r="F3609" s="15" t="s">
        <v>27203</v>
      </c>
      <c r="G3609" s="17" t="s">
        <v>27204</v>
      </c>
      <c r="H3609" s="17" t="s">
        <v>27205</v>
      </c>
      <c r="I3609" s="17" t="s">
        <v>86</v>
      </c>
      <c r="J3609" s="15" t="s">
        <v>27206</v>
      </c>
      <c r="K3609" s="15" t="s">
        <v>15088</v>
      </c>
      <c r="L3609" s="18" t="s">
        <v>27207</v>
      </c>
      <c r="M3609" s="15" t="s">
        <v>27085</v>
      </c>
      <c r="N3609" s="15" t="s">
        <v>27086</v>
      </c>
      <c r="O3609" s="16">
        <v>510</v>
      </c>
      <c r="P3609" s="15" t="s">
        <v>118</v>
      </c>
      <c r="Q3609" s="15">
        <v>22300</v>
      </c>
      <c r="R3609" s="15">
        <v>125500</v>
      </c>
      <c r="S3609" s="15">
        <v>147800</v>
      </c>
      <c r="T3609" s="15">
        <v>0.28999999999999998</v>
      </c>
      <c r="U3609" s="15" t="s">
        <v>18717</v>
      </c>
      <c r="V3609" s="15" t="s">
        <v>76</v>
      </c>
      <c r="W3609" s="16">
        <v>1</v>
      </c>
      <c r="X3609" s="16">
        <v>1</v>
      </c>
      <c r="Y3609" s="15">
        <v>12801</v>
      </c>
      <c r="Z3609" s="15">
        <v>0.29399999999999998</v>
      </c>
      <c r="AA3609" s="15" t="s">
        <v>27127</v>
      </c>
      <c r="AB3609" s="15" t="s">
        <v>27128</v>
      </c>
      <c r="AC3609" s="15">
        <v>0</v>
      </c>
      <c r="AD3609" s="26">
        <v>37609</v>
      </c>
      <c r="AE3609" s="15" t="s">
        <v>119</v>
      </c>
      <c r="AF3609" s="15" t="s">
        <v>119</v>
      </c>
      <c r="AG3609" s="16">
        <v>1</v>
      </c>
      <c r="AH3609" s="15" t="s">
        <v>27208</v>
      </c>
      <c r="AI3609" s="15" t="s">
        <v>78</v>
      </c>
      <c r="AJ3609" s="15">
        <v>12801.1298828</v>
      </c>
      <c r="AK3609" s="15">
        <v>481.25582375800002</v>
      </c>
      <c r="AL3609" s="15">
        <v>3106816.2299899999</v>
      </c>
      <c r="AM3609" s="15">
        <v>1411067.4458399999</v>
      </c>
      <c r="AN3609" s="19">
        <v>22300</v>
      </c>
      <c r="AO3609" s="19">
        <v>126800</v>
      </c>
      <c r="AP3609" s="19">
        <v>0</v>
      </c>
      <c r="AQ3609" s="19">
        <v>1900</v>
      </c>
      <c r="AR3609" s="34">
        <v>151000</v>
      </c>
      <c r="AS3609" s="34">
        <v>45000</v>
      </c>
      <c r="AT3609" s="34">
        <v>0</v>
      </c>
      <c r="AU3609" s="34">
        <v>36435</v>
      </c>
      <c r="AV3609" s="34">
        <v>0</v>
      </c>
      <c r="AW3609" s="35">
        <v>81435</v>
      </c>
      <c r="AX3609" s="34">
        <v>69565</v>
      </c>
      <c r="AY3609" s="36">
        <v>1.3258000000000001</v>
      </c>
      <c r="AZ3609" s="36">
        <v>2.0265</v>
      </c>
      <c r="BA3609" s="22"/>
      <c r="BB3609" s="19">
        <v>1548</v>
      </c>
      <c r="BC3609" s="34">
        <v>922.29277000000002</v>
      </c>
      <c r="BD3609" s="34">
        <v>1409.734725</v>
      </c>
      <c r="BE3609" s="38">
        <v>3.4819999999999997E-2</v>
      </c>
      <c r="BF3609" s="38">
        <v>3.4819999999999997E-2</v>
      </c>
      <c r="BG3609" s="34">
        <v>31.237111487399996</v>
      </c>
      <c r="BH3609" s="34">
        <v>47.746271254499995</v>
      </c>
      <c r="BI3609" s="34">
        <v>891.05565851260008</v>
      </c>
      <c r="BJ3609" s="34">
        <v>1361.9884537455</v>
      </c>
      <c r="BK3609" s="34">
        <v>0</v>
      </c>
      <c r="BL3609" s="34">
        <v>0</v>
      </c>
      <c r="BM3609" s="34">
        <v>0</v>
      </c>
      <c r="BN3609" s="39">
        <v>891.05565851260008</v>
      </c>
      <c r="BO3609" s="39">
        <v>1361.9884537455</v>
      </c>
      <c r="BP3609" s="39">
        <v>470.93279523289993</v>
      </c>
    </row>
    <row r="3610" spans="1:68" s="25" customFormat="1" ht="14.25" x14ac:dyDescent="0.2">
      <c r="A3610" s="14">
        <v>2674</v>
      </c>
      <c r="B3610" s="40"/>
      <c r="C3610" s="15" t="s">
        <v>159</v>
      </c>
      <c r="D3610" s="16">
        <v>2611</v>
      </c>
      <c r="E3610" s="15" t="s">
        <v>27209</v>
      </c>
      <c r="F3610" s="15" t="s">
        <v>27210</v>
      </c>
      <c r="G3610" s="17" t="s">
        <v>27211</v>
      </c>
      <c r="H3610" s="17" t="s">
        <v>27212</v>
      </c>
      <c r="I3610" s="17" t="s">
        <v>86</v>
      </c>
      <c r="J3610" s="15" t="s">
        <v>27213</v>
      </c>
      <c r="K3610" s="15" t="s">
        <v>86</v>
      </c>
      <c r="L3610" s="18" t="s">
        <v>27214</v>
      </c>
      <c r="M3610" s="15" t="s">
        <v>27085</v>
      </c>
      <c r="N3610" s="15" t="s">
        <v>27086</v>
      </c>
      <c r="O3610" s="16">
        <v>510</v>
      </c>
      <c r="P3610" s="15" t="s">
        <v>118</v>
      </c>
      <c r="Q3610" s="15">
        <v>25600</v>
      </c>
      <c r="R3610" s="15">
        <v>158600</v>
      </c>
      <c r="S3610" s="15">
        <v>184200</v>
      </c>
      <c r="T3610" s="15">
        <v>0.36</v>
      </c>
      <c r="U3610" s="15" t="s">
        <v>18717</v>
      </c>
      <c r="V3610" s="15" t="s">
        <v>76</v>
      </c>
      <c r="W3610" s="16">
        <v>1</v>
      </c>
      <c r="X3610" s="16">
        <v>1</v>
      </c>
      <c r="Y3610" s="15">
        <v>15806</v>
      </c>
      <c r="Z3610" s="15">
        <v>0.36299999999999999</v>
      </c>
      <c r="AA3610" s="15" t="s">
        <v>27127</v>
      </c>
      <c r="AB3610" s="15" t="s">
        <v>27128</v>
      </c>
      <c r="AC3610" s="15">
        <v>156000</v>
      </c>
      <c r="AD3610" s="26">
        <v>37834</v>
      </c>
      <c r="AE3610" s="15" t="s">
        <v>147</v>
      </c>
      <c r="AF3610" s="15" t="s">
        <v>24610</v>
      </c>
      <c r="AG3610" s="16">
        <v>1</v>
      </c>
      <c r="AH3610" s="15" t="s">
        <v>27215</v>
      </c>
      <c r="AI3610" s="15" t="s">
        <v>78</v>
      </c>
      <c r="AJ3610" s="15">
        <v>15806.3046875</v>
      </c>
      <c r="AK3610" s="15">
        <v>532.2758652</v>
      </c>
      <c r="AL3610" s="15">
        <v>3106901.1251500002</v>
      </c>
      <c r="AM3610" s="15">
        <v>1411057.2615499999</v>
      </c>
      <c r="AN3610" s="19">
        <v>25600</v>
      </c>
      <c r="AO3610" s="19">
        <v>156500</v>
      </c>
      <c r="AP3610" s="19">
        <v>0</v>
      </c>
      <c r="AQ3610" s="19">
        <v>0</v>
      </c>
      <c r="AR3610" s="34">
        <v>182100</v>
      </c>
      <c r="AS3610" s="34">
        <v>45000</v>
      </c>
      <c r="AT3610" s="34">
        <v>0</v>
      </c>
      <c r="AU3610" s="34">
        <v>47985</v>
      </c>
      <c r="AV3610" s="34">
        <v>0</v>
      </c>
      <c r="AW3610" s="35">
        <v>92985</v>
      </c>
      <c r="AX3610" s="34">
        <v>89115</v>
      </c>
      <c r="AY3610" s="36">
        <v>1.3258000000000001</v>
      </c>
      <c r="AZ3610" s="36">
        <v>2.0265</v>
      </c>
      <c r="BA3610" s="22"/>
      <c r="BB3610" s="19">
        <v>1821</v>
      </c>
      <c r="BC3610" s="34">
        <v>1181.48667</v>
      </c>
      <c r="BD3610" s="34">
        <v>1805.915475</v>
      </c>
      <c r="BE3610" s="38">
        <v>3.4819999999999997E-2</v>
      </c>
      <c r="BF3610" s="38">
        <v>3.4819999999999997E-2</v>
      </c>
      <c r="BG3610" s="34">
        <v>41.139365849399994</v>
      </c>
      <c r="BH3610" s="34">
        <v>62.881976839499991</v>
      </c>
      <c r="BI3610" s="34">
        <v>1140.3473041505999</v>
      </c>
      <c r="BJ3610" s="34">
        <v>1743.0334981605001</v>
      </c>
      <c r="BK3610" s="34">
        <v>0</v>
      </c>
      <c r="BL3610" s="34">
        <v>0</v>
      </c>
      <c r="BM3610" s="34">
        <v>0</v>
      </c>
      <c r="BN3610" s="39">
        <v>1140.3473041505999</v>
      </c>
      <c r="BO3610" s="39">
        <v>1743.0334981605001</v>
      </c>
      <c r="BP3610" s="39">
        <v>602.68619400990019</v>
      </c>
    </row>
    <row r="3611" spans="1:68" s="25" customFormat="1" ht="14.25" x14ac:dyDescent="0.2">
      <c r="A3611" s="14">
        <v>2675</v>
      </c>
      <c r="B3611" s="40"/>
      <c r="C3611" s="15" t="s">
        <v>150</v>
      </c>
      <c r="D3611" s="16">
        <v>35594</v>
      </c>
      <c r="E3611" s="15" t="s">
        <v>27216</v>
      </c>
      <c r="F3611" s="15" t="s">
        <v>27217</v>
      </c>
      <c r="G3611" s="17" t="s">
        <v>27218</v>
      </c>
      <c r="H3611" s="17" t="s">
        <v>27219</v>
      </c>
      <c r="I3611" s="17" t="s">
        <v>86</v>
      </c>
      <c r="J3611" s="15" t="s">
        <v>27220</v>
      </c>
      <c r="K3611" s="15" t="s">
        <v>86</v>
      </c>
      <c r="L3611" s="18" t="s">
        <v>27221</v>
      </c>
      <c r="M3611" s="15" t="s">
        <v>27222</v>
      </c>
      <c r="N3611" s="15" t="s">
        <v>27223</v>
      </c>
      <c r="O3611" s="16">
        <v>511</v>
      </c>
      <c r="P3611" s="15" t="s">
        <v>569</v>
      </c>
      <c r="Q3611" s="15">
        <v>25700</v>
      </c>
      <c r="R3611" s="15">
        <v>72600</v>
      </c>
      <c r="S3611" s="15">
        <v>98300</v>
      </c>
      <c r="T3611" s="15">
        <v>0.49</v>
      </c>
      <c r="U3611" s="15" t="s">
        <v>18717</v>
      </c>
      <c r="V3611" s="15" t="s">
        <v>76</v>
      </c>
      <c r="W3611" s="16">
        <v>1</v>
      </c>
      <c r="X3611" s="16">
        <v>1</v>
      </c>
      <c r="Y3611" s="15">
        <v>20403</v>
      </c>
      <c r="Z3611" s="15">
        <v>0.46800000000000003</v>
      </c>
      <c r="AA3611" s="15" t="s">
        <v>78</v>
      </c>
      <c r="AB3611" s="15" t="s">
        <v>78</v>
      </c>
      <c r="AC3611" s="15">
        <v>94000</v>
      </c>
      <c r="AD3611" s="26">
        <v>37771</v>
      </c>
      <c r="AE3611" s="15" t="s">
        <v>147</v>
      </c>
      <c r="AF3611" s="15" t="s">
        <v>27224</v>
      </c>
      <c r="AG3611" s="16">
        <v>1</v>
      </c>
      <c r="AH3611" s="15" t="s">
        <v>27225</v>
      </c>
      <c r="AI3611" s="15" t="s">
        <v>78</v>
      </c>
      <c r="AJ3611" s="15">
        <v>20402.7775879</v>
      </c>
      <c r="AK3611" s="15">
        <v>576.54928841499998</v>
      </c>
      <c r="AL3611" s="15">
        <v>3107032.24822</v>
      </c>
      <c r="AM3611" s="15">
        <v>1411140.5626099999</v>
      </c>
      <c r="AN3611" s="19">
        <v>25700</v>
      </c>
      <c r="AO3611" s="19">
        <v>71800</v>
      </c>
      <c r="AP3611" s="19">
        <v>0</v>
      </c>
      <c r="AQ3611" s="19">
        <v>0</v>
      </c>
      <c r="AR3611" s="34">
        <v>97500</v>
      </c>
      <c r="AS3611" s="34">
        <v>45000</v>
      </c>
      <c r="AT3611" s="34">
        <v>3000</v>
      </c>
      <c r="AU3611" s="34">
        <v>18375</v>
      </c>
      <c r="AV3611" s="34">
        <v>0</v>
      </c>
      <c r="AW3611" s="35">
        <v>66375</v>
      </c>
      <c r="AX3611" s="34">
        <v>31125</v>
      </c>
      <c r="AY3611" s="36">
        <v>1.3258000000000001</v>
      </c>
      <c r="AZ3611" s="36">
        <v>2.0265</v>
      </c>
      <c r="BA3611" s="22"/>
      <c r="BB3611" s="19">
        <v>975</v>
      </c>
      <c r="BC3611" s="34">
        <v>412.65525000000002</v>
      </c>
      <c r="BD3611" s="34">
        <v>630.74812499999996</v>
      </c>
      <c r="BE3611" s="38">
        <v>3.4819999999999997E-2</v>
      </c>
      <c r="BF3611" s="38">
        <v>3.4819999999999997E-2</v>
      </c>
      <c r="BG3611" s="34">
        <v>14.368655805</v>
      </c>
      <c r="BH3611" s="34">
        <v>21.962649712499996</v>
      </c>
      <c r="BI3611" s="34">
        <v>398.28659419500002</v>
      </c>
      <c r="BJ3611" s="34">
        <v>608.78547528749993</v>
      </c>
      <c r="BK3611" s="34">
        <v>0</v>
      </c>
      <c r="BL3611" s="34">
        <v>0</v>
      </c>
      <c r="BM3611" s="34">
        <v>0</v>
      </c>
      <c r="BN3611" s="39">
        <v>398.28659419500002</v>
      </c>
      <c r="BO3611" s="39">
        <v>608.78547528749993</v>
      </c>
      <c r="BP3611" s="39">
        <v>210.49888109249991</v>
      </c>
    </row>
    <row r="3612" spans="1:68" s="25" customFormat="1" ht="14.25" x14ac:dyDescent="0.2">
      <c r="A3612" s="14">
        <v>2676</v>
      </c>
      <c r="B3612" s="40"/>
      <c r="C3612" s="15" t="s">
        <v>27226</v>
      </c>
      <c r="D3612" s="16">
        <v>32482</v>
      </c>
      <c r="E3612" s="15" t="s">
        <v>27227</v>
      </c>
      <c r="F3612" s="15" t="s">
        <v>27226</v>
      </c>
      <c r="G3612" s="17" t="s">
        <v>27228</v>
      </c>
      <c r="H3612" s="17" t="s">
        <v>27229</v>
      </c>
      <c r="I3612" s="17" t="s">
        <v>86</v>
      </c>
      <c r="J3612" s="15" t="s">
        <v>27230</v>
      </c>
      <c r="K3612" s="15" t="s">
        <v>20032</v>
      </c>
      <c r="L3612" s="18" t="s">
        <v>27231</v>
      </c>
      <c r="M3612" s="15" t="s">
        <v>27222</v>
      </c>
      <c r="N3612" s="15" t="s">
        <v>27223</v>
      </c>
      <c r="O3612" s="16">
        <v>511</v>
      </c>
      <c r="P3612" s="15" t="s">
        <v>569</v>
      </c>
      <c r="Q3612" s="15">
        <v>26600</v>
      </c>
      <c r="R3612" s="15">
        <v>101400</v>
      </c>
      <c r="S3612" s="15">
        <v>128000</v>
      </c>
      <c r="T3612" s="15">
        <v>0.51400000000000001</v>
      </c>
      <c r="U3612" s="15" t="s">
        <v>18717</v>
      </c>
      <c r="V3612" s="15" t="s">
        <v>76</v>
      </c>
      <c r="W3612" s="16">
        <v>1</v>
      </c>
      <c r="X3612" s="16">
        <v>0</v>
      </c>
      <c r="Y3612" s="15">
        <v>20635</v>
      </c>
      <c r="Z3612" s="15">
        <v>0.47399999999999998</v>
      </c>
      <c r="AA3612" s="15" t="s">
        <v>78</v>
      </c>
      <c r="AB3612" s="15" t="s">
        <v>78</v>
      </c>
      <c r="AC3612" s="15">
        <v>0</v>
      </c>
      <c r="AD3612" s="15"/>
      <c r="AE3612" s="15" t="s">
        <v>137</v>
      </c>
      <c r="AF3612" s="15" t="s">
        <v>27232</v>
      </c>
      <c r="AG3612" s="16">
        <v>1</v>
      </c>
      <c r="AH3612" s="15" t="s">
        <v>27233</v>
      </c>
      <c r="AI3612" s="15" t="s">
        <v>78</v>
      </c>
      <c r="AJ3612" s="15">
        <v>20634.984375</v>
      </c>
      <c r="AK3612" s="15">
        <v>582.38164361199995</v>
      </c>
      <c r="AL3612" s="15">
        <v>3107029.1206299998</v>
      </c>
      <c r="AM3612" s="15">
        <v>1411019.2379300001</v>
      </c>
      <c r="AN3612" s="19">
        <v>26600</v>
      </c>
      <c r="AO3612" s="19">
        <v>94800</v>
      </c>
      <c r="AP3612" s="19">
        <v>0</v>
      </c>
      <c r="AQ3612" s="19">
        <v>7800</v>
      </c>
      <c r="AR3612" s="34">
        <v>129200</v>
      </c>
      <c r="AS3612" s="34">
        <v>45000</v>
      </c>
      <c r="AT3612" s="34">
        <v>0</v>
      </c>
      <c r="AU3612" s="34">
        <v>26740</v>
      </c>
      <c r="AV3612" s="34">
        <v>12480</v>
      </c>
      <c r="AW3612" s="35">
        <v>84220</v>
      </c>
      <c r="AX3612" s="34">
        <v>44980</v>
      </c>
      <c r="AY3612" s="36">
        <v>1.3258000000000001</v>
      </c>
      <c r="AZ3612" s="36">
        <v>2.0265</v>
      </c>
      <c r="BA3612" s="22"/>
      <c r="BB3612" s="19">
        <v>0</v>
      </c>
      <c r="BC3612" s="34">
        <v>596.34484000000009</v>
      </c>
      <c r="BD3612" s="34">
        <v>911.51970000000006</v>
      </c>
      <c r="BE3612" s="38">
        <v>3.4819999999999997E-2</v>
      </c>
      <c r="BF3612" s="38">
        <v>3.4819999999999997E-2</v>
      </c>
      <c r="BG3612" s="34">
        <v>17.163907560799998</v>
      </c>
      <c r="BH3612" s="34">
        <v>26.235223013999999</v>
      </c>
      <c r="BI3612" s="34">
        <v>579.18093243920009</v>
      </c>
      <c r="BJ3612" s="34">
        <v>885.28447698600007</v>
      </c>
      <c r="BK3612" s="34">
        <v>0</v>
      </c>
      <c r="BL3612" s="34">
        <v>0</v>
      </c>
      <c r="BM3612" s="34">
        <v>0</v>
      </c>
      <c r="BN3612" s="39">
        <v>579.18093243920009</v>
      </c>
      <c r="BO3612" s="39">
        <v>885.28447698600007</v>
      </c>
      <c r="BP3612" s="39">
        <v>306.10354454679998</v>
      </c>
    </row>
    <row r="3613" spans="1:68" s="25" customFormat="1" ht="14.25" x14ac:dyDescent="0.2">
      <c r="A3613" s="14">
        <v>2677</v>
      </c>
      <c r="B3613" s="40"/>
      <c r="C3613" s="15"/>
      <c r="D3613" s="16">
        <v>33829</v>
      </c>
      <c r="E3613" s="15" t="s">
        <v>27234</v>
      </c>
      <c r="F3613" s="15" t="s">
        <v>27235</v>
      </c>
      <c r="G3613" s="17" t="s">
        <v>27236</v>
      </c>
      <c r="H3613" s="17" t="s">
        <v>27229</v>
      </c>
      <c r="I3613" s="17" t="s">
        <v>86</v>
      </c>
      <c r="J3613" s="15" t="s">
        <v>27237</v>
      </c>
      <c r="K3613" s="15" t="s">
        <v>2535</v>
      </c>
      <c r="L3613" s="18" t="s">
        <v>27238</v>
      </c>
      <c r="M3613" s="15" t="s">
        <v>27085</v>
      </c>
      <c r="N3613" s="15" t="s">
        <v>27086</v>
      </c>
      <c r="O3613" s="16">
        <v>510</v>
      </c>
      <c r="P3613" s="15" t="s">
        <v>118</v>
      </c>
      <c r="Q3613" s="15">
        <v>20200</v>
      </c>
      <c r="R3613" s="15">
        <v>147400</v>
      </c>
      <c r="S3613" s="15">
        <v>167600</v>
      </c>
      <c r="T3613" s="15">
        <v>0.28999999999999998</v>
      </c>
      <c r="U3613" s="15" t="s">
        <v>18717</v>
      </c>
      <c r="V3613" s="15" t="s">
        <v>76</v>
      </c>
      <c r="W3613" s="16">
        <v>1</v>
      </c>
      <c r="X3613" s="16">
        <v>1</v>
      </c>
      <c r="Y3613" s="15">
        <v>14971</v>
      </c>
      <c r="Z3613" s="15">
        <v>0.34399999999999997</v>
      </c>
      <c r="AA3613" s="15" t="s">
        <v>27094</v>
      </c>
      <c r="AB3613" s="15" t="s">
        <v>27095</v>
      </c>
      <c r="AC3613" s="15">
        <v>129900</v>
      </c>
      <c r="AD3613" s="26">
        <v>36837</v>
      </c>
      <c r="AE3613" s="15" t="s">
        <v>468</v>
      </c>
      <c r="AF3613" s="15" t="s">
        <v>27239</v>
      </c>
      <c r="AG3613" s="16">
        <v>1</v>
      </c>
      <c r="AH3613" s="15" t="s">
        <v>27240</v>
      </c>
      <c r="AI3613" s="15" t="s">
        <v>78</v>
      </c>
      <c r="AJ3613" s="15">
        <v>14971.2001953</v>
      </c>
      <c r="AK3613" s="15">
        <v>552.13987146700003</v>
      </c>
      <c r="AL3613" s="15">
        <v>3106999.7267700001</v>
      </c>
      <c r="AM3613" s="15">
        <v>1410916.14754</v>
      </c>
      <c r="AN3613" s="19">
        <v>20200</v>
      </c>
      <c r="AO3613" s="19">
        <v>144900</v>
      </c>
      <c r="AP3613" s="19">
        <v>0</v>
      </c>
      <c r="AQ3613" s="19">
        <v>0</v>
      </c>
      <c r="AR3613" s="34">
        <v>165100</v>
      </c>
      <c r="AS3613" s="34">
        <v>45000</v>
      </c>
      <c r="AT3613" s="34">
        <v>3000</v>
      </c>
      <c r="AU3613" s="34">
        <v>42035</v>
      </c>
      <c r="AV3613" s="34">
        <v>0</v>
      </c>
      <c r="AW3613" s="35">
        <v>90035</v>
      </c>
      <c r="AX3613" s="34">
        <v>75065</v>
      </c>
      <c r="AY3613" s="36">
        <v>1.3258000000000001</v>
      </c>
      <c r="AZ3613" s="36">
        <v>2.0265</v>
      </c>
      <c r="BA3613" s="22"/>
      <c r="BB3613" s="19">
        <v>1651</v>
      </c>
      <c r="BC3613" s="34">
        <v>995.21177</v>
      </c>
      <c r="BD3613" s="34">
        <v>1521.192225</v>
      </c>
      <c r="BE3613" s="38">
        <v>3.4819999999999997E-2</v>
      </c>
      <c r="BF3613" s="38">
        <v>3.4819999999999997E-2</v>
      </c>
      <c r="BG3613" s="34">
        <v>34.6532738314</v>
      </c>
      <c r="BH3613" s="34">
        <v>52.967913274499992</v>
      </c>
      <c r="BI3613" s="34">
        <v>960.55849616859996</v>
      </c>
      <c r="BJ3613" s="34">
        <v>1468.2243117255</v>
      </c>
      <c r="BK3613" s="34">
        <v>0</v>
      </c>
      <c r="BL3613" s="34">
        <v>0</v>
      </c>
      <c r="BM3613" s="34">
        <v>0</v>
      </c>
      <c r="BN3613" s="39">
        <v>960.55849616859996</v>
      </c>
      <c r="BO3613" s="39">
        <v>1468.2243117255</v>
      </c>
      <c r="BP3613" s="39">
        <v>507.66581555690004</v>
      </c>
    </row>
    <row r="3614" spans="1:68" s="25" customFormat="1" ht="14.25" x14ac:dyDescent="0.2">
      <c r="A3614" s="14">
        <v>2678</v>
      </c>
      <c r="B3614" s="40"/>
      <c r="C3614" s="15"/>
      <c r="D3614" s="16">
        <v>11447</v>
      </c>
      <c r="E3614" s="15" t="s">
        <v>27241</v>
      </c>
      <c r="F3614" s="15" t="s">
        <v>27242</v>
      </c>
      <c r="G3614" s="17" t="s">
        <v>27243</v>
      </c>
      <c r="H3614" s="17" t="s">
        <v>27244</v>
      </c>
      <c r="I3614" s="17" t="s">
        <v>86</v>
      </c>
      <c r="J3614" s="15" t="s">
        <v>27245</v>
      </c>
      <c r="K3614" s="15" t="s">
        <v>86</v>
      </c>
      <c r="L3614" s="18" t="s">
        <v>27246</v>
      </c>
      <c r="M3614" s="15" t="s">
        <v>27085</v>
      </c>
      <c r="N3614" s="15" t="s">
        <v>27086</v>
      </c>
      <c r="O3614" s="16">
        <v>510</v>
      </c>
      <c r="P3614" s="15" t="s">
        <v>118</v>
      </c>
      <c r="Q3614" s="15">
        <v>19600</v>
      </c>
      <c r="R3614" s="15">
        <v>150200</v>
      </c>
      <c r="S3614" s="15">
        <v>169800</v>
      </c>
      <c r="T3614" s="15">
        <v>0.22</v>
      </c>
      <c r="U3614" s="15" t="s">
        <v>18717</v>
      </c>
      <c r="V3614" s="15" t="s">
        <v>76</v>
      </c>
      <c r="W3614" s="16">
        <v>1</v>
      </c>
      <c r="X3614" s="16">
        <v>0</v>
      </c>
      <c r="Y3614" s="15">
        <v>10202</v>
      </c>
      <c r="Z3614" s="15">
        <v>0.23400000000000001</v>
      </c>
      <c r="AA3614" s="15" t="s">
        <v>27094</v>
      </c>
      <c r="AB3614" s="15" t="s">
        <v>27095</v>
      </c>
      <c r="AC3614" s="15">
        <v>0</v>
      </c>
      <c r="AD3614" s="15"/>
      <c r="AE3614" s="15" t="s">
        <v>1813</v>
      </c>
      <c r="AF3614" s="15" t="s">
        <v>27247</v>
      </c>
      <c r="AG3614" s="16">
        <v>1</v>
      </c>
      <c r="AH3614" s="15" t="s">
        <v>27248</v>
      </c>
      <c r="AI3614" s="15" t="s">
        <v>78</v>
      </c>
      <c r="AJ3614" s="15">
        <v>10202.3393555</v>
      </c>
      <c r="AK3614" s="15">
        <v>408.00848903100001</v>
      </c>
      <c r="AL3614" s="15">
        <v>3107039.0339899999</v>
      </c>
      <c r="AM3614" s="15">
        <v>1410821.4405400001</v>
      </c>
      <c r="AN3614" s="19">
        <v>0</v>
      </c>
      <c r="AO3614" s="19">
        <v>0</v>
      </c>
      <c r="AP3614" s="19">
        <v>19600</v>
      </c>
      <c r="AQ3614" s="19">
        <v>156200</v>
      </c>
      <c r="AR3614" s="34">
        <v>175800</v>
      </c>
      <c r="AS3614" s="34">
        <v>0</v>
      </c>
      <c r="AT3614" s="34">
        <v>0</v>
      </c>
      <c r="AU3614" s="34">
        <v>0</v>
      </c>
      <c r="AV3614" s="34">
        <v>0</v>
      </c>
      <c r="AW3614" s="35">
        <v>0</v>
      </c>
      <c r="AX3614" s="34">
        <v>175800</v>
      </c>
      <c r="AY3614" s="36">
        <v>1.3258000000000001</v>
      </c>
      <c r="AZ3614" s="36">
        <v>2.0265</v>
      </c>
      <c r="BA3614" s="22"/>
      <c r="BB3614" s="19">
        <v>3642</v>
      </c>
      <c r="BC3614" s="34">
        <v>2330.7564000000002</v>
      </c>
      <c r="BD3614" s="34">
        <v>3562.587</v>
      </c>
      <c r="BE3614" s="38">
        <v>3.4819999999999997E-2</v>
      </c>
      <c r="BF3614" s="38">
        <v>3.4819999999999997E-2</v>
      </c>
      <c r="BG3614" s="34">
        <v>0</v>
      </c>
      <c r="BH3614" s="34">
        <v>0</v>
      </c>
      <c r="BI3614" s="34">
        <v>2330.7564000000002</v>
      </c>
      <c r="BJ3614" s="34">
        <v>3562.587</v>
      </c>
      <c r="BK3614" s="34">
        <v>0</v>
      </c>
      <c r="BL3614" s="34">
        <v>43.248000000000047</v>
      </c>
      <c r="BM3614" s="34">
        <v>43.248000000000047</v>
      </c>
      <c r="BN3614" s="39">
        <v>2330.7564000000002</v>
      </c>
      <c r="BO3614" s="39">
        <v>3519.3389999999999</v>
      </c>
      <c r="BP3614" s="39">
        <v>1188.5825999999997</v>
      </c>
    </row>
    <row r="3615" spans="1:68" s="25" customFormat="1" ht="14.25" x14ac:dyDescent="0.2">
      <c r="A3615" s="14">
        <v>2679</v>
      </c>
      <c r="B3615" s="40"/>
      <c r="C3615" s="15" t="s">
        <v>907</v>
      </c>
      <c r="D3615" s="16">
        <v>14219</v>
      </c>
      <c r="E3615" s="15" t="s">
        <v>27249</v>
      </c>
      <c r="F3615" s="15" t="s">
        <v>27250</v>
      </c>
      <c r="G3615" s="17" t="s">
        <v>27251</v>
      </c>
      <c r="H3615" s="17" t="s">
        <v>27252</v>
      </c>
      <c r="I3615" s="17" t="s">
        <v>86</v>
      </c>
      <c r="J3615" s="15" t="s">
        <v>27253</v>
      </c>
      <c r="K3615" s="15" t="s">
        <v>5146</v>
      </c>
      <c r="L3615" s="18" t="s">
        <v>27254</v>
      </c>
      <c r="M3615" s="15" t="s">
        <v>27085</v>
      </c>
      <c r="N3615" s="15" t="s">
        <v>27086</v>
      </c>
      <c r="O3615" s="16">
        <v>510</v>
      </c>
      <c r="P3615" s="15" t="s">
        <v>118</v>
      </c>
      <c r="Q3615" s="15">
        <v>19600</v>
      </c>
      <c r="R3615" s="15">
        <v>150600</v>
      </c>
      <c r="S3615" s="15">
        <v>170200</v>
      </c>
      <c r="T3615" s="15">
        <v>0.22</v>
      </c>
      <c r="U3615" s="15" t="s">
        <v>18717</v>
      </c>
      <c r="V3615" s="15" t="s">
        <v>76</v>
      </c>
      <c r="W3615" s="16">
        <v>1</v>
      </c>
      <c r="X3615" s="16">
        <v>1</v>
      </c>
      <c r="Y3615" s="15">
        <v>12190</v>
      </c>
      <c r="Z3615" s="15">
        <v>0.28000000000000003</v>
      </c>
      <c r="AA3615" s="15" t="s">
        <v>27094</v>
      </c>
      <c r="AB3615" s="15" t="s">
        <v>27095</v>
      </c>
      <c r="AC3615" s="15">
        <v>163000</v>
      </c>
      <c r="AD3615" s="26">
        <v>41309</v>
      </c>
      <c r="AE3615" s="15" t="s">
        <v>119</v>
      </c>
      <c r="AF3615" s="15" t="s">
        <v>119</v>
      </c>
      <c r="AG3615" s="16">
        <v>1</v>
      </c>
      <c r="AH3615" s="15" t="s">
        <v>27255</v>
      </c>
      <c r="AI3615" s="15" t="s">
        <v>78</v>
      </c>
      <c r="AJ3615" s="15">
        <v>12189.7338867</v>
      </c>
      <c r="AK3615" s="15">
        <v>466.668755159</v>
      </c>
      <c r="AL3615" s="15">
        <v>3106948.7255699998</v>
      </c>
      <c r="AM3615" s="15">
        <v>1410816.99774</v>
      </c>
      <c r="AN3615" s="19">
        <v>19600</v>
      </c>
      <c r="AO3615" s="19">
        <v>144100</v>
      </c>
      <c r="AP3615" s="19">
        <v>0</v>
      </c>
      <c r="AQ3615" s="19">
        <v>0</v>
      </c>
      <c r="AR3615" s="34">
        <v>163700</v>
      </c>
      <c r="AS3615" s="34">
        <v>45000</v>
      </c>
      <c r="AT3615" s="34">
        <v>3000</v>
      </c>
      <c r="AU3615" s="34">
        <v>41545</v>
      </c>
      <c r="AV3615" s="34">
        <v>0</v>
      </c>
      <c r="AW3615" s="35">
        <v>89545</v>
      </c>
      <c r="AX3615" s="34">
        <v>74155</v>
      </c>
      <c r="AY3615" s="36">
        <v>1.3258000000000001</v>
      </c>
      <c r="AZ3615" s="36">
        <v>2.0265</v>
      </c>
      <c r="BA3615" s="22"/>
      <c r="BB3615" s="19">
        <v>1637</v>
      </c>
      <c r="BC3615" s="34">
        <v>983.14698999999996</v>
      </c>
      <c r="BD3615" s="34">
        <v>1502.7510749999999</v>
      </c>
      <c r="BE3615" s="38">
        <v>3.4819999999999997E-2</v>
      </c>
      <c r="BF3615" s="38">
        <v>3.4819999999999997E-2</v>
      </c>
      <c r="BG3615" s="34">
        <v>34.233178191799993</v>
      </c>
      <c r="BH3615" s="34">
        <v>52.325792431499991</v>
      </c>
      <c r="BI3615" s="34">
        <v>948.91381180819997</v>
      </c>
      <c r="BJ3615" s="34">
        <v>1450.4252825684998</v>
      </c>
      <c r="BK3615" s="34">
        <v>0</v>
      </c>
      <c r="BL3615" s="34">
        <v>0</v>
      </c>
      <c r="BM3615" s="34">
        <v>0</v>
      </c>
      <c r="BN3615" s="39">
        <v>948.91381180819997</v>
      </c>
      <c r="BO3615" s="39">
        <v>1450.4252825684998</v>
      </c>
      <c r="BP3615" s="39">
        <v>501.51147076029986</v>
      </c>
    </row>
    <row r="3616" spans="1:68" s="25" customFormat="1" ht="14.25" x14ac:dyDescent="0.2">
      <c r="A3616" s="14">
        <v>2680</v>
      </c>
      <c r="B3616" s="40"/>
      <c r="C3616" s="15" t="s">
        <v>150</v>
      </c>
      <c r="D3616" s="16">
        <v>35214</v>
      </c>
      <c r="E3616" s="15" t="s">
        <v>27256</v>
      </c>
      <c r="F3616" s="15" t="s">
        <v>27257</v>
      </c>
      <c r="G3616" s="17" t="s">
        <v>27258</v>
      </c>
      <c r="H3616" s="17" t="s">
        <v>27259</v>
      </c>
      <c r="I3616" s="17" t="s">
        <v>86</v>
      </c>
      <c r="J3616" s="15" t="s">
        <v>27260</v>
      </c>
      <c r="K3616" s="15" t="s">
        <v>86</v>
      </c>
      <c r="L3616" s="18" t="s">
        <v>27261</v>
      </c>
      <c r="M3616" s="15" t="s">
        <v>27085</v>
      </c>
      <c r="N3616" s="15" t="s">
        <v>27086</v>
      </c>
      <c r="O3616" s="16">
        <v>510</v>
      </c>
      <c r="P3616" s="15" t="s">
        <v>118</v>
      </c>
      <c r="Q3616" s="15">
        <v>31200</v>
      </c>
      <c r="R3616" s="15">
        <v>123500</v>
      </c>
      <c r="S3616" s="15">
        <v>154700</v>
      </c>
      <c r="T3616" s="15">
        <v>0.33</v>
      </c>
      <c r="U3616" s="15" t="s">
        <v>18717</v>
      </c>
      <c r="V3616" s="15" t="s">
        <v>76</v>
      </c>
      <c r="W3616" s="16">
        <v>1</v>
      </c>
      <c r="X3616" s="16">
        <v>0</v>
      </c>
      <c r="Y3616" s="15">
        <v>13613</v>
      </c>
      <c r="Z3616" s="15">
        <v>0.313</v>
      </c>
      <c r="AA3616" s="15" t="s">
        <v>27094</v>
      </c>
      <c r="AB3616" s="15" t="s">
        <v>27095</v>
      </c>
      <c r="AC3616" s="15">
        <v>0</v>
      </c>
      <c r="AD3616" s="15"/>
      <c r="AE3616" s="15" t="s">
        <v>2449</v>
      </c>
      <c r="AF3616" s="15" t="s">
        <v>27262</v>
      </c>
      <c r="AG3616" s="16">
        <v>1</v>
      </c>
      <c r="AH3616" s="15" t="s">
        <v>27263</v>
      </c>
      <c r="AI3616" s="15" t="s">
        <v>78</v>
      </c>
      <c r="AJ3616" s="15">
        <v>13612.9819336</v>
      </c>
      <c r="AK3616" s="15">
        <v>481.26096468200001</v>
      </c>
      <c r="AL3616" s="15">
        <v>3106866.23104</v>
      </c>
      <c r="AM3616" s="15">
        <v>1410786.5093100001</v>
      </c>
      <c r="AN3616" s="19">
        <v>31200</v>
      </c>
      <c r="AO3616" s="19">
        <v>124000</v>
      </c>
      <c r="AP3616" s="19">
        <v>0</v>
      </c>
      <c r="AQ3616" s="19">
        <v>800</v>
      </c>
      <c r="AR3616" s="34">
        <v>156000</v>
      </c>
      <c r="AS3616" s="34">
        <v>45000</v>
      </c>
      <c r="AT3616" s="34">
        <v>0</v>
      </c>
      <c r="AU3616" s="34">
        <v>38570</v>
      </c>
      <c r="AV3616" s="34">
        <v>0</v>
      </c>
      <c r="AW3616" s="35">
        <v>83570</v>
      </c>
      <c r="AX3616" s="34">
        <v>72430</v>
      </c>
      <c r="AY3616" s="36">
        <v>1.3258000000000001</v>
      </c>
      <c r="AZ3616" s="36">
        <v>2.0265</v>
      </c>
      <c r="BA3616" s="22"/>
      <c r="BB3616" s="19">
        <v>1576</v>
      </c>
      <c r="BC3616" s="34">
        <v>960.27693999999997</v>
      </c>
      <c r="BD3616" s="34">
        <v>1467.79395</v>
      </c>
      <c r="BE3616" s="38">
        <v>3.4819999999999997E-2</v>
      </c>
      <c r="BF3616" s="38">
        <v>3.4819999999999997E-2</v>
      </c>
      <c r="BG3616" s="34">
        <v>33.067528202799998</v>
      </c>
      <c r="BH3616" s="34">
        <v>50.544083498999989</v>
      </c>
      <c r="BI3616" s="34">
        <v>927.2094117972</v>
      </c>
      <c r="BJ3616" s="34">
        <v>1417.249866501</v>
      </c>
      <c r="BK3616" s="34">
        <v>0</v>
      </c>
      <c r="BL3616" s="34">
        <v>0</v>
      </c>
      <c r="BM3616" s="34">
        <v>0</v>
      </c>
      <c r="BN3616" s="39">
        <v>927.2094117972</v>
      </c>
      <c r="BO3616" s="39">
        <v>1417.249866501</v>
      </c>
      <c r="BP3616" s="39">
        <v>490.04045470380004</v>
      </c>
    </row>
    <row r="3617" spans="1:69" s="25" customFormat="1" ht="14.25" x14ac:dyDescent="0.2">
      <c r="A3617" s="14">
        <v>2681</v>
      </c>
      <c r="B3617" s="40"/>
      <c r="C3617" s="15"/>
      <c r="D3617" s="16">
        <v>16180</v>
      </c>
      <c r="E3617" s="15" t="s">
        <v>27264</v>
      </c>
      <c r="F3617" s="15" t="s">
        <v>27265</v>
      </c>
      <c r="G3617" s="17" t="s">
        <v>27266</v>
      </c>
      <c r="H3617" s="17" t="s">
        <v>27267</v>
      </c>
      <c r="I3617" s="17" t="s">
        <v>86</v>
      </c>
      <c r="J3617" s="15" t="s">
        <v>27268</v>
      </c>
      <c r="K3617" s="15" t="s">
        <v>6047</v>
      </c>
      <c r="L3617" s="18" t="s">
        <v>27269</v>
      </c>
      <c r="M3617" s="15" t="s">
        <v>27085</v>
      </c>
      <c r="N3617" s="15" t="s">
        <v>27086</v>
      </c>
      <c r="O3617" s="16">
        <v>510</v>
      </c>
      <c r="P3617" s="15" t="s">
        <v>118</v>
      </c>
      <c r="Q3617" s="15">
        <v>31800</v>
      </c>
      <c r="R3617" s="15">
        <v>177800</v>
      </c>
      <c r="S3617" s="15">
        <v>209600</v>
      </c>
      <c r="T3617" s="15">
        <v>0.48</v>
      </c>
      <c r="U3617" s="15" t="s">
        <v>18717</v>
      </c>
      <c r="V3617" s="15" t="s">
        <v>76</v>
      </c>
      <c r="W3617" s="16">
        <v>1</v>
      </c>
      <c r="X3617" s="16">
        <v>0</v>
      </c>
      <c r="Y3617" s="15">
        <v>17850</v>
      </c>
      <c r="Z3617" s="15">
        <v>0.41</v>
      </c>
      <c r="AA3617" s="15" t="s">
        <v>27094</v>
      </c>
      <c r="AB3617" s="15" t="s">
        <v>27095</v>
      </c>
      <c r="AC3617" s="15">
        <v>0</v>
      </c>
      <c r="AD3617" s="15"/>
      <c r="AE3617" s="15" t="s">
        <v>2449</v>
      </c>
      <c r="AF3617" s="15" t="s">
        <v>3131</v>
      </c>
      <c r="AG3617" s="16">
        <v>1</v>
      </c>
      <c r="AH3617" s="15" t="s">
        <v>27270</v>
      </c>
      <c r="AI3617" s="15" t="s">
        <v>78</v>
      </c>
      <c r="AJ3617" s="15">
        <v>17850.2302246</v>
      </c>
      <c r="AK3617" s="15">
        <v>587.35739576699996</v>
      </c>
      <c r="AL3617" s="15">
        <v>3106828.2577499999</v>
      </c>
      <c r="AM3617" s="15">
        <v>1410899.8147700001</v>
      </c>
      <c r="AN3617" s="19">
        <v>31800</v>
      </c>
      <c r="AO3617" s="19">
        <v>162000</v>
      </c>
      <c r="AP3617" s="19">
        <v>0</v>
      </c>
      <c r="AQ3617" s="19">
        <v>14700</v>
      </c>
      <c r="AR3617" s="34">
        <v>208500</v>
      </c>
      <c r="AS3617" s="34">
        <v>45000</v>
      </c>
      <c r="AT3617" s="34">
        <v>0</v>
      </c>
      <c r="AU3617" s="34">
        <v>52080</v>
      </c>
      <c r="AV3617" s="34">
        <v>0</v>
      </c>
      <c r="AW3617" s="35">
        <v>97080</v>
      </c>
      <c r="AX3617" s="34">
        <v>111420</v>
      </c>
      <c r="AY3617" s="36">
        <v>1.3258000000000001</v>
      </c>
      <c r="AZ3617" s="36">
        <v>2.0265</v>
      </c>
      <c r="BA3617" s="22"/>
      <c r="BB3617" s="19">
        <v>2379</v>
      </c>
      <c r="BC3617" s="34">
        <v>1477.2063600000001</v>
      </c>
      <c r="BD3617" s="34">
        <v>2257.9263000000001</v>
      </c>
      <c r="BE3617" s="38">
        <v>3.4819999999999997E-2</v>
      </c>
      <c r="BF3617" s="38">
        <v>3.4819999999999997E-2</v>
      </c>
      <c r="BG3617" s="34">
        <v>44.650165123200004</v>
      </c>
      <c r="BH3617" s="34">
        <v>68.248272455999995</v>
      </c>
      <c r="BI3617" s="34">
        <v>1432.5561948768002</v>
      </c>
      <c r="BJ3617" s="34">
        <v>2189.6780275440001</v>
      </c>
      <c r="BK3617" s="34">
        <v>0</v>
      </c>
      <c r="BL3617" s="34">
        <v>0</v>
      </c>
      <c r="BM3617" s="34">
        <v>0</v>
      </c>
      <c r="BN3617" s="39">
        <v>1432.5561948768002</v>
      </c>
      <c r="BO3617" s="39">
        <v>2189.6780275440001</v>
      </c>
      <c r="BP3617" s="39">
        <v>757.1218326671999</v>
      </c>
    </row>
    <row r="3618" spans="1:69" s="25" customFormat="1" ht="14.25" x14ac:dyDescent="0.2">
      <c r="A3618" s="14">
        <v>2682</v>
      </c>
      <c r="B3618" s="40"/>
      <c r="C3618" s="15" t="s">
        <v>27271</v>
      </c>
      <c r="D3618" s="16">
        <v>20317</v>
      </c>
      <c r="E3618" s="15" t="s">
        <v>27272</v>
      </c>
      <c r="F3618" s="15" t="s">
        <v>27271</v>
      </c>
      <c r="G3618" s="17" t="s">
        <v>27273</v>
      </c>
      <c r="H3618" s="17" t="s">
        <v>27274</v>
      </c>
      <c r="I3618" s="17" t="s">
        <v>86</v>
      </c>
      <c r="J3618" s="15" t="s">
        <v>27275</v>
      </c>
      <c r="K3618" s="15" t="s">
        <v>1454</v>
      </c>
      <c r="L3618" s="18" t="s">
        <v>27276</v>
      </c>
      <c r="M3618" s="15" t="s">
        <v>27085</v>
      </c>
      <c r="N3618" s="15" t="s">
        <v>27086</v>
      </c>
      <c r="O3618" s="16">
        <v>510</v>
      </c>
      <c r="P3618" s="15" t="s">
        <v>118</v>
      </c>
      <c r="Q3618" s="15">
        <v>36900</v>
      </c>
      <c r="R3618" s="15">
        <v>121400</v>
      </c>
      <c r="S3618" s="15">
        <v>158300</v>
      </c>
      <c r="T3618" s="15">
        <v>0.46</v>
      </c>
      <c r="U3618" s="15" t="s">
        <v>18717</v>
      </c>
      <c r="V3618" s="15" t="s">
        <v>76</v>
      </c>
      <c r="W3618" s="16">
        <v>1</v>
      </c>
      <c r="X3618" s="16">
        <v>1</v>
      </c>
      <c r="Y3618" s="15">
        <v>17977</v>
      </c>
      <c r="Z3618" s="15">
        <v>0.41299999999999998</v>
      </c>
      <c r="AA3618" s="15" t="s">
        <v>27094</v>
      </c>
      <c r="AB3618" s="15" t="s">
        <v>27095</v>
      </c>
      <c r="AC3618" s="15">
        <v>133000</v>
      </c>
      <c r="AD3618" s="26">
        <v>37670</v>
      </c>
      <c r="AE3618" s="15" t="s">
        <v>147</v>
      </c>
      <c r="AF3618" s="15" t="s">
        <v>27277</v>
      </c>
      <c r="AG3618" s="16">
        <v>1</v>
      </c>
      <c r="AH3618" s="15" t="s">
        <v>27278</v>
      </c>
      <c r="AI3618" s="15" t="s">
        <v>78</v>
      </c>
      <c r="AJ3618" s="15">
        <v>17977.0212402</v>
      </c>
      <c r="AK3618" s="15">
        <v>551.85486010099999</v>
      </c>
      <c r="AL3618" s="15">
        <v>3106725.24853</v>
      </c>
      <c r="AM3618" s="15">
        <v>1410938.11295</v>
      </c>
      <c r="AN3618" s="19">
        <v>36900</v>
      </c>
      <c r="AO3618" s="19">
        <v>120100</v>
      </c>
      <c r="AP3618" s="19">
        <v>0</v>
      </c>
      <c r="AQ3618" s="19">
        <v>0</v>
      </c>
      <c r="AR3618" s="34">
        <v>157000</v>
      </c>
      <c r="AS3618" s="34">
        <v>45000</v>
      </c>
      <c r="AT3618" s="34">
        <v>3000</v>
      </c>
      <c r="AU3618" s="34">
        <v>39200</v>
      </c>
      <c r="AV3618" s="34">
        <v>0</v>
      </c>
      <c r="AW3618" s="35">
        <v>87200</v>
      </c>
      <c r="AX3618" s="34">
        <v>69800</v>
      </c>
      <c r="AY3618" s="36">
        <v>1.3258000000000001</v>
      </c>
      <c r="AZ3618" s="36">
        <v>2.0265</v>
      </c>
      <c r="BA3618" s="22"/>
      <c r="BB3618" s="19">
        <v>1570</v>
      </c>
      <c r="BC3618" s="34">
        <v>925.40840000000003</v>
      </c>
      <c r="BD3618" s="34">
        <v>1414.4970000000001</v>
      </c>
      <c r="BE3618" s="38">
        <v>3.4819999999999997E-2</v>
      </c>
      <c r="BF3618" s="38">
        <v>3.4819999999999997E-2</v>
      </c>
      <c r="BG3618" s="34">
        <v>32.222720488</v>
      </c>
      <c r="BH3618" s="34">
        <v>49.252785539999998</v>
      </c>
      <c r="BI3618" s="34">
        <v>893.18567951199998</v>
      </c>
      <c r="BJ3618" s="34">
        <v>1365.24421446</v>
      </c>
      <c r="BK3618" s="34">
        <v>0</v>
      </c>
      <c r="BL3618" s="34">
        <v>0</v>
      </c>
      <c r="BM3618" s="34">
        <v>0</v>
      </c>
      <c r="BN3618" s="39">
        <v>893.18567951199998</v>
      </c>
      <c r="BO3618" s="39">
        <v>1365.24421446</v>
      </c>
      <c r="BP3618" s="39">
        <v>472.05853494799999</v>
      </c>
    </row>
    <row r="3619" spans="1:69" s="25" customFormat="1" ht="14.25" x14ac:dyDescent="0.2">
      <c r="A3619" s="14">
        <v>2683</v>
      </c>
      <c r="B3619" s="40"/>
      <c r="C3619" s="15" t="s">
        <v>726</v>
      </c>
      <c r="D3619" s="16">
        <v>25072</v>
      </c>
      <c r="E3619" s="15" t="s">
        <v>27279</v>
      </c>
      <c r="F3619" s="15" t="s">
        <v>27280</v>
      </c>
      <c r="G3619" s="17" t="s">
        <v>27281</v>
      </c>
      <c r="H3619" s="17" t="s">
        <v>27282</v>
      </c>
      <c r="I3619" s="17" t="s">
        <v>86</v>
      </c>
      <c r="J3619" s="15" t="s">
        <v>27283</v>
      </c>
      <c r="K3619" s="15" t="s">
        <v>821</v>
      </c>
      <c r="L3619" s="18" t="s">
        <v>27284</v>
      </c>
      <c r="M3619" s="15" t="s">
        <v>27085</v>
      </c>
      <c r="N3619" s="15" t="s">
        <v>27086</v>
      </c>
      <c r="O3619" s="16">
        <v>510</v>
      </c>
      <c r="P3619" s="15" t="s">
        <v>118</v>
      </c>
      <c r="Q3619" s="15">
        <v>34100</v>
      </c>
      <c r="R3619" s="15">
        <v>151000</v>
      </c>
      <c r="S3619" s="15">
        <v>185100</v>
      </c>
      <c r="T3619" s="15">
        <v>0.39</v>
      </c>
      <c r="U3619" s="15" t="s">
        <v>18717</v>
      </c>
      <c r="V3619" s="15" t="s">
        <v>76</v>
      </c>
      <c r="W3619" s="16">
        <v>1</v>
      </c>
      <c r="X3619" s="16">
        <v>1</v>
      </c>
      <c r="Y3619" s="15">
        <v>16418</v>
      </c>
      <c r="Z3619" s="15">
        <v>0.377</v>
      </c>
      <c r="AA3619" s="15" t="s">
        <v>27094</v>
      </c>
      <c r="AB3619" s="15" t="s">
        <v>27095</v>
      </c>
      <c r="AC3619" s="15">
        <v>156500</v>
      </c>
      <c r="AD3619" s="26">
        <v>37664</v>
      </c>
      <c r="AE3619" s="15" t="s">
        <v>147</v>
      </c>
      <c r="AF3619" s="15" t="s">
        <v>27285</v>
      </c>
      <c r="AG3619" s="16">
        <v>1</v>
      </c>
      <c r="AH3619" s="15" t="s">
        <v>27286</v>
      </c>
      <c r="AI3619" s="15" t="s">
        <v>78</v>
      </c>
      <c r="AJ3619" s="15">
        <v>16418.3896484</v>
      </c>
      <c r="AK3619" s="15">
        <v>520.20873991999997</v>
      </c>
      <c r="AL3619" s="15">
        <v>3106597.8104400001</v>
      </c>
      <c r="AM3619" s="15">
        <v>1410971.8829999999</v>
      </c>
      <c r="AN3619" s="19">
        <v>34100</v>
      </c>
      <c r="AO3619" s="19">
        <v>149400</v>
      </c>
      <c r="AP3619" s="19">
        <v>0</v>
      </c>
      <c r="AQ3619" s="19">
        <v>0</v>
      </c>
      <c r="AR3619" s="34">
        <v>183500</v>
      </c>
      <c r="AS3619" s="34">
        <v>45000</v>
      </c>
      <c r="AT3619" s="34">
        <v>3000</v>
      </c>
      <c r="AU3619" s="34">
        <v>48475</v>
      </c>
      <c r="AV3619" s="34">
        <v>0</v>
      </c>
      <c r="AW3619" s="35">
        <v>96475</v>
      </c>
      <c r="AX3619" s="34">
        <v>87025</v>
      </c>
      <c r="AY3619" s="36">
        <v>1.3258000000000001</v>
      </c>
      <c r="AZ3619" s="36">
        <v>2.0265</v>
      </c>
      <c r="BA3619" s="22"/>
      <c r="BB3619" s="19">
        <v>1835</v>
      </c>
      <c r="BC3619" s="34">
        <v>1153.77745</v>
      </c>
      <c r="BD3619" s="34">
        <v>1763.561625</v>
      </c>
      <c r="BE3619" s="38">
        <v>3.4819999999999997E-2</v>
      </c>
      <c r="BF3619" s="38">
        <v>3.4819999999999997E-2</v>
      </c>
      <c r="BG3619" s="34">
        <v>40.174530808999997</v>
      </c>
      <c r="BH3619" s="34">
        <v>61.407215782499996</v>
      </c>
      <c r="BI3619" s="34">
        <v>1113.602919191</v>
      </c>
      <c r="BJ3619" s="34">
        <v>1702.1544092175</v>
      </c>
      <c r="BK3619" s="34">
        <v>0</v>
      </c>
      <c r="BL3619" s="34">
        <v>0</v>
      </c>
      <c r="BM3619" s="34">
        <v>0</v>
      </c>
      <c r="BN3619" s="39">
        <v>1113.602919191</v>
      </c>
      <c r="BO3619" s="39">
        <v>1702.1544092175</v>
      </c>
      <c r="BP3619" s="39">
        <v>588.55149002650001</v>
      </c>
    </row>
    <row r="3620" spans="1:69" s="25" customFormat="1" ht="14.25" x14ac:dyDescent="0.2">
      <c r="A3620" s="14">
        <v>2684</v>
      </c>
      <c r="B3620" s="40"/>
      <c r="C3620" s="15"/>
      <c r="D3620" s="16">
        <v>25493</v>
      </c>
      <c r="E3620" s="15" t="s">
        <v>27287</v>
      </c>
      <c r="F3620" s="15" t="s">
        <v>27288</v>
      </c>
      <c r="G3620" s="17" t="s">
        <v>27289</v>
      </c>
      <c r="H3620" s="17" t="s">
        <v>27290</v>
      </c>
      <c r="I3620" s="17" t="s">
        <v>86</v>
      </c>
      <c r="J3620" s="15" t="s">
        <v>27291</v>
      </c>
      <c r="K3620" s="15" t="s">
        <v>15793</v>
      </c>
      <c r="L3620" s="18" t="s">
        <v>27292</v>
      </c>
      <c r="M3620" s="15" t="s">
        <v>27085</v>
      </c>
      <c r="N3620" s="15" t="s">
        <v>27086</v>
      </c>
      <c r="O3620" s="16">
        <v>510</v>
      </c>
      <c r="P3620" s="15" t="s">
        <v>118</v>
      </c>
      <c r="Q3620" s="15">
        <v>19600</v>
      </c>
      <c r="R3620" s="15">
        <v>133100</v>
      </c>
      <c r="S3620" s="15">
        <v>152700</v>
      </c>
      <c r="T3620" s="15">
        <v>0.22</v>
      </c>
      <c r="U3620" s="15" t="s">
        <v>18717</v>
      </c>
      <c r="V3620" s="15" t="s">
        <v>76</v>
      </c>
      <c r="W3620" s="16">
        <v>1</v>
      </c>
      <c r="X3620" s="16">
        <v>1</v>
      </c>
      <c r="Y3620" s="15">
        <v>9503</v>
      </c>
      <c r="Z3620" s="15">
        <v>0.218</v>
      </c>
      <c r="AA3620" s="15" t="s">
        <v>27094</v>
      </c>
      <c r="AB3620" s="15" t="s">
        <v>27095</v>
      </c>
      <c r="AC3620" s="15">
        <v>157000</v>
      </c>
      <c r="AD3620" s="26">
        <v>38625</v>
      </c>
      <c r="AE3620" s="15" t="s">
        <v>119</v>
      </c>
      <c r="AF3620" s="15" t="s">
        <v>119</v>
      </c>
      <c r="AG3620" s="16">
        <v>1</v>
      </c>
      <c r="AH3620" s="15" t="s">
        <v>27293</v>
      </c>
      <c r="AI3620" s="15" t="s">
        <v>78</v>
      </c>
      <c r="AJ3620" s="15">
        <v>9502.8767089800003</v>
      </c>
      <c r="AK3620" s="15">
        <v>399.78176330299999</v>
      </c>
      <c r="AL3620" s="15">
        <v>3106492.3759400002</v>
      </c>
      <c r="AM3620" s="15">
        <v>1410987.70948</v>
      </c>
      <c r="AN3620" s="19">
        <v>19600</v>
      </c>
      <c r="AO3620" s="19">
        <v>134200</v>
      </c>
      <c r="AP3620" s="19">
        <v>0</v>
      </c>
      <c r="AQ3620" s="19">
        <v>0</v>
      </c>
      <c r="AR3620" s="34">
        <v>153800</v>
      </c>
      <c r="AS3620" s="34">
        <v>45000</v>
      </c>
      <c r="AT3620" s="34">
        <v>3000</v>
      </c>
      <c r="AU3620" s="34">
        <v>38080</v>
      </c>
      <c r="AV3620" s="34">
        <v>0</v>
      </c>
      <c r="AW3620" s="35">
        <v>86080</v>
      </c>
      <c r="AX3620" s="34">
        <v>67720</v>
      </c>
      <c r="AY3620" s="36">
        <v>1.3258000000000001</v>
      </c>
      <c r="AZ3620" s="36">
        <v>2.0265</v>
      </c>
      <c r="BA3620" s="22"/>
      <c r="BB3620" s="19">
        <v>1538</v>
      </c>
      <c r="BC3620" s="34">
        <v>897.83176000000014</v>
      </c>
      <c r="BD3620" s="34">
        <v>1372.3458000000001</v>
      </c>
      <c r="BE3620" s="38">
        <v>3.4819999999999997E-2</v>
      </c>
      <c r="BF3620" s="38">
        <v>3.4819999999999997E-2</v>
      </c>
      <c r="BG3620" s="34">
        <v>31.262501883200002</v>
      </c>
      <c r="BH3620" s="34">
        <v>47.785080755999999</v>
      </c>
      <c r="BI3620" s="34">
        <v>866.56925811680014</v>
      </c>
      <c r="BJ3620" s="34">
        <v>1324.560719244</v>
      </c>
      <c r="BK3620" s="34">
        <v>0</v>
      </c>
      <c r="BL3620" s="34">
        <v>0</v>
      </c>
      <c r="BM3620" s="34">
        <v>0</v>
      </c>
      <c r="BN3620" s="39">
        <v>866.56925811680014</v>
      </c>
      <c r="BO3620" s="39">
        <v>1324.560719244</v>
      </c>
      <c r="BP3620" s="39">
        <v>457.99146112719984</v>
      </c>
    </row>
    <row r="3621" spans="1:69" s="25" customFormat="1" ht="14.25" x14ac:dyDescent="0.2">
      <c r="A3621" s="14">
        <v>2685</v>
      </c>
      <c r="B3621" s="40"/>
      <c r="C3621" s="15"/>
      <c r="D3621" s="16">
        <v>23859</v>
      </c>
      <c r="E3621" s="15" t="s">
        <v>27294</v>
      </c>
      <c r="F3621" s="15" t="s">
        <v>27295</v>
      </c>
      <c r="G3621" s="17" t="s">
        <v>27296</v>
      </c>
      <c r="H3621" s="17" t="s">
        <v>27297</v>
      </c>
      <c r="I3621" s="17" t="s">
        <v>86</v>
      </c>
      <c r="J3621" s="15" t="s">
        <v>27298</v>
      </c>
      <c r="K3621" s="15" t="s">
        <v>3506</v>
      </c>
      <c r="L3621" s="18" t="s">
        <v>27299</v>
      </c>
      <c r="M3621" s="15" t="s">
        <v>27085</v>
      </c>
      <c r="N3621" s="15" t="s">
        <v>27086</v>
      </c>
      <c r="O3621" s="16">
        <v>510</v>
      </c>
      <c r="P3621" s="15" t="s">
        <v>118</v>
      </c>
      <c r="Q3621" s="15">
        <v>19600</v>
      </c>
      <c r="R3621" s="15">
        <v>134700</v>
      </c>
      <c r="S3621" s="15">
        <v>154300</v>
      </c>
      <c r="T3621" s="15">
        <v>0.22</v>
      </c>
      <c r="U3621" s="15" t="s">
        <v>18717</v>
      </c>
      <c r="V3621" s="15" t="s">
        <v>76</v>
      </c>
      <c r="W3621" s="16">
        <v>1</v>
      </c>
      <c r="X3621" s="16">
        <v>0</v>
      </c>
      <c r="Y3621" s="15">
        <v>9600</v>
      </c>
      <c r="Z3621" s="15">
        <v>0.22</v>
      </c>
      <c r="AA3621" s="15" t="s">
        <v>27094</v>
      </c>
      <c r="AB3621" s="15" t="s">
        <v>27095</v>
      </c>
      <c r="AC3621" s="15">
        <v>0</v>
      </c>
      <c r="AD3621" s="15"/>
      <c r="AE3621" s="15" t="s">
        <v>1480</v>
      </c>
      <c r="AF3621" s="15" t="s">
        <v>27300</v>
      </c>
      <c r="AG3621" s="16">
        <v>1</v>
      </c>
      <c r="AH3621" s="15" t="s">
        <v>27301</v>
      </c>
      <c r="AI3621" s="15" t="s">
        <v>78</v>
      </c>
      <c r="AJ3621" s="15">
        <v>9599.9094238300004</v>
      </c>
      <c r="AK3621" s="15">
        <v>399.99961014299998</v>
      </c>
      <c r="AL3621" s="15">
        <v>3106412.8717499999</v>
      </c>
      <c r="AM3621" s="15">
        <v>1410989.33216</v>
      </c>
      <c r="AN3621" s="19">
        <v>19600</v>
      </c>
      <c r="AO3621" s="19">
        <v>136800</v>
      </c>
      <c r="AP3621" s="19">
        <v>0</v>
      </c>
      <c r="AQ3621" s="19">
        <v>0</v>
      </c>
      <c r="AR3621" s="34">
        <v>156400</v>
      </c>
      <c r="AS3621" s="34">
        <v>45000</v>
      </c>
      <c r="AT3621" s="34">
        <v>0</v>
      </c>
      <c r="AU3621" s="34">
        <v>38990</v>
      </c>
      <c r="AV3621" s="34">
        <v>0</v>
      </c>
      <c r="AW3621" s="35">
        <v>83990</v>
      </c>
      <c r="AX3621" s="34">
        <v>72410</v>
      </c>
      <c r="AY3621" s="36">
        <v>1.3258000000000001</v>
      </c>
      <c r="AZ3621" s="36">
        <v>2.0265</v>
      </c>
      <c r="BA3621" s="22"/>
      <c r="BB3621" s="19">
        <v>1564</v>
      </c>
      <c r="BC3621" s="34">
        <v>960.01178000000004</v>
      </c>
      <c r="BD3621" s="34">
        <v>1467.3886500000001</v>
      </c>
      <c r="BE3621" s="38">
        <v>3.4819999999999997E-2</v>
      </c>
      <c r="BF3621" s="38">
        <v>3.4819999999999997E-2</v>
      </c>
      <c r="BG3621" s="34">
        <v>33.427610179599995</v>
      </c>
      <c r="BH3621" s="34">
        <v>51.094472793000001</v>
      </c>
      <c r="BI3621" s="34">
        <v>926.58416982040001</v>
      </c>
      <c r="BJ3621" s="34">
        <v>1416.2941772070001</v>
      </c>
      <c r="BK3621" s="34">
        <v>0</v>
      </c>
      <c r="BL3621" s="34">
        <v>0</v>
      </c>
      <c r="BM3621" s="34">
        <v>0</v>
      </c>
      <c r="BN3621" s="39">
        <v>926.58416982040001</v>
      </c>
      <c r="BO3621" s="39">
        <v>1416.2941772070001</v>
      </c>
      <c r="BP3621" s="39">
        <v>489.71000738660007</v>
      </c>
    </row>
    <row r="3622" spans="1:69" s="25" customFormat="1" ht="14.25" x14ac:dyDescent="0.2">
      <c r="A3622" s="14">
        <v>2686</v>
      </c>
      <c r="B3622" s="40"/>
      <c r="C3622" s="15" t="s">
        <v>150</v>
      </c>
      <c r="D3622" s="16">
        <v>35172</v>
      </c>
      <c r="E3622" s="15" t="s">
        <v>27302</v>
      </c>
      <c r="F3622" s="15" t="s">
        <v>27303</v>
      </c>
      <c r="G3622" s="17" t="s">
        <v>27304</v>
      </c>
      <c r="H3622" s="17" t="s">
        <v>27305</v>
      </c>
      <c r="I3622" s="17" t="s">
        <v>86</v>
      </c>
      <c r="J3622" s="15" t="s">
        <v>27306</v>
      </c>
      <c r="K3622" s="15" t="s">
        <v>86</v>
      </c>
      <c r="L3622" s="18" t="s">
        <v>27307</v>
      </c>
      <c r="M3622" s="15" t="s">
        <v>27085</v>
      </c>
      <c r="N3622" s="15" t="s">
        <v>27086</v>
      </c>
      <c r="O3622" s="16">
        <v>510</v>
      </c>
      <c r="P3622" s="15" t="s">
        <v>118</v>
      </c>
      <c r="Q3622" s="15">
        <v>19600</v>
      </c>
      <c r="R3622" s="15">
        <v>146900</v>
      </c>
      <c r="S3622" s="15">
        <v>166500</v>
      </c>
      <c r="T3622" s="15">
        <v>0.22</v>
      </c>
      <c r="U3622" s="15" t="s">
        <v>18717</v>
      </c>
      <c r="V3622" s="15" t="s">
        <v>76</v>
      </c>
      <c r="W3622" s="16">
        <v>1</v>
      </c>
      <c r="X3622" s="16">
        <v>0</v>
      </c>
      <c r="Y3622" s="15">
        <v>9600</v>
      </c>
      <c r="Z3622" s="15">
        <v>0.22</v>
      </c>
      <c r="AA3622" s="15" t="s">
        <v>27094</v>
      </c>
      <c r="AB3622" s="15" t="s">
        <v>27095</v>
      </c>
      <c r="AC3622" s="15">
        <v>0</v>
      </c>
      <c r="AD3622" s="15"/>
      <c r="AE3622" s="15" t="s">
        <v>298</v>
      </c>
      <c r="AF3622" s="15" t="s">
        <v>27308</v>
      </c>
      <c r="AG3622" s="16">
        <v>1</v>
      </c>
      <c r="AH3622" s="15" t="s">
        <v>27309</v>
      </c>
      <c r="AI3622" s="15" t="s">
        <v>78</v>
      </c>
      <c r="AJ3622" s="15">
        <v>9599.9306640600007</v>
      </c>
      <c r="AK3622" s="15">
        <v>399.999968239</v>
      </c>
      <c r="AL3622" s="15">
        <v>3106332.90644</v>
      </c>
      <c r="AM3622" s="15">
        <v>1410991.68407</v>
      </c>
      <c r="AN3622" s="19">
        <v>19600</v>
      </c>
      <c r="AO3622" s="19">
        <v>142900</v>
      </c>
      <c r="AP3622" s="19">
        <v>0</v>
      </c>
      <c r="AQ3622" s="19">
        <v>0</v>
      </c>
      <c r="AR3622" s="34">
        <v>162500</v>
      </c>
      <c r="AS3622" s="34">
        <v>45000</v>
      </c>
      <c r="AT3622" s="34">
        <v>0</v>
      </c>
      <c r="AU3622" s="34">
        <v>41125</v>
      </c>
      <c r="AV3622" s="34">
        <v>0</v>
      </c>
      <c r="AW3622" s="35">
        <v>86125</v>
      </c>
      <c r="AX3622" s="34">
        <v>76375</v>
      </c>
      <c r="AY3622" s="36">
        <v>1.3258000000000001</v>
      </c>
      <c r="AZ3622" s="36">
        <v>2.0265</v>
      </c>
      <c r="BA3622" s="22"/>
      <c r="BB3622" s="19">
        <v>1625</v>
      </c>
      <c r="BC3622" s="34">
        <v>1012.5797500000001</v>
      </c>
      <c r="BD3622" s="34">
        <v>1547.7393749999999</v>
      </c>
      <c r="BE3622" s="38">
        <v>3.4819999999999997E-2</v>
      </c>
      <c r="BF3622" s="38">
        <v>3.4819999999999997E-2</v>
      </c>
      <c r="BG3622" s="34">
        <v>35.258026895</v>
      </c>
      <c r="BH3622" s="34">
        <v>53.892285037499988</v>
      </c>
      <c r="BI3622" s="34">
        <v>977.32172310500005</v>
      </c>
      <c r="BJ3622" s="34">
        <v>1493.8470899624999</v>
      </c>
      <c r="BK3622" s="34">
        <v>0</v>
      </c>
      <c r="BL3622" s="34">
        <v>0</v>
      </c>
      <c r="BM3622" s="34">
        <v>0</v>
      </c>
      <c r="BN3622" s="39">
        <v>977.32172310500005</v>
      </c>
      <c r="BO3622" s="39">
        <v>1493.8470899624999</v>
      </c>
      <c r="BP3622" s="39">
        <v>516.52536685749988</v>
      </c>
    </row>
    <row r="3623" spans="1:69" s="25" customFormat="1" ht="14.25" x14ac:dyDescent="0.2">
      <c r="A3623" s="14">
        <v>2687</v>
      </c>
      <c r="B3623" s="40"/>
      <c r="C3623" s="15"/>
      <c r="D3623" s="16">
        <v>13273</v>
      </c>
      <c r="E3623" s="15" t="s">
        <v>27310</v>
      </c>
      <c r="F3623" s="15" t="s">
        <v>27311</v>
      </c>
      <c r="G3623" s="17" t="s">
        <v>27312</v>
      </c>
      <c r="H3623" s="17" t="s">
        <v>27313</v>
      </c>
      <c r="I3623" s="17" t="s">
        <v>86</v>
      </c>
      <c r="J3623" s="15" t="s">
        <v>27314</v>
      </c>
      <c r="K3623" s="15" t="s">
        <v>7726</v>
      </c>
      <c r="L3623" s="18" t="s">
        <v>27315</v>
      </c>
      <c r="M3623" s="15" t="s">
        <v>27085</v>
      </c>
      <c r="N3623" s="15" t="s">
        <v>27086</v>
      </c>
      <c r="O3623" s="16">
        <v>510</v>
      </c>
      <c r="P3623" s="15" t="s">
        <v>118</v>
      </c>
      <c r="Q3623" s="15">
        <v>19600</v>
      </c>
      <c r="R3623" s="15">
        <v>121000</v>
      </c>
      <c r="S3623" s="15">
        <v>140600</v>
      </c>
      <c r="T3623" s="15">
        <v>0.22</v>
      </c>
      <c r="U3623" s="15" t="s">
        <v>18717</v>
      </c>
      <c r="V3623" s="15" t="s">
        <v>76</v>
      </c>
      <c r="W3623" s="16">
        <v>1</v>
      </c>
      <c r="X3623" s="16">
        <v>0</v>
      </c>
      <c r="Y3623" s="15">
        <v>9600</v>
      </c>
      <c r="Z3623" s="15">
        <v>0.22</v>
      </c>
      <c r="AA3623" s="15" t="s">
        <v>27094</v>
      </c>
      <c r="AB3623" s="15" t="s">
        <v>27095</v>
      </c>
      <c r="AC3623" s="15">
        <v>0</v>
      </c>
      <c r="AD3623" s="15"/>
      <c r="AE3623" s="15" t="s">
        <v>956</v>
      </c>
      <c r="AF3623" s="15" t="s">
        <v>27316</v>
      </c>
      <c r="AG3623" s="16">
        <v>1</v>
      </c>
      <c r="AH3623" s="15" t="s">
        <v>27317</v>
      </c>
      <c r="AI3623" s="15" t="s">
        <v>78</v>
      </c>
      <c r="AJ3623" s="15">
        <v>9599.9362793</v>
      </c>
      <c r="AK3623" s="15">
        <v>399.99994776</v>
      </c>
      <c r="AL3623" s="15">
        <v>3106252.94099</v>
      </c>
      <c r="AM3623" s="15">
        <v>1410994.0360600001</v>
      </c>
      <c r="AN3623" s="19">
        <v>19600</v>
      </c>
      <c r="AO3623" s="19">
        <v>119900</v>
      </c>
      <c r="AP3623" s="19">
        <v>0</v>
      </c>
      <c r="AQ3623" s="19">
        <v>0</v>
      </c>
      <c r="AR3623" s="34">
        <v>139500</v>
      </c>
      <c r="AS3623" s="34">
        <v>45000</v>
      </c>
      <c r="AT3623" s="34">
        <v>3000</v>
      </c>
      <c r="AU3623" s="34">
        <v>33075</v>
      </c>
      <c r="AV3623" s="34">
        <v>0</v>
      </c>
      <c r="AW3623" s="35">
        <v>81075</v>
      </c>
      <c r="AX3623" s="34">
        <v>58425</v>
      </c>
      <c r="AY3623" s="36">
        <v>1.3258000000000001</v>
      </c>
      <c r="AZ3623" s="36">
        <v>2.0265</v>
      </c>
      <c r="BA3623" s="22"/>
      <c r="BB3623" s="19">
        <v>0</v>
      </c>
      <c r="BC3623" s="34">
        <v>774.59865000000002</v>
      </c>
      <c r="BD3623" s="34">
        <v>1183.9826249999999</v>
      </c>
      <c r="BE3623" s="38">
        <v>3.4819999999999997E-2</v>
      </c>
      <c r="BF3623" s="38">
        <v>3.4819999999999997E-2</v>
      </c>
      <c r="BG3623" s="34">
        <v>26.971524992999999</v>
      </c>
      <c r="BH3623" s="34">
        <v>41.226275002499989</v>
      </c>
      <c r="BI3623" s="34">
        <v>747.62712500700002</v>
      </c>
      <c r="BJ3623" s="34">
        <v>1142.7563499974999</v>
      </c>
      <c r="BK3623" s="34">
        <v>0</v>
      </c>
      <c r="BL3623" s="34">
        <v>0</v>
      </c>
      <c r="BM3623" s="34">
        <v>0</v>
      </c>
      <c r="BN3623" s="39">
        <v>747.62712500700002</v>
      </c>
      <c r="BO3623" s="39">
        <v>1142.7563499974999</v>
      </c>
      <c r="BP3623" s="39">
        <v>395.12922499049989</v>
      </c>
    </row>
    <row r="3624" spans="1:69" s="25" customFormat="1" ht="14.25" x14ac:dyDescent="0.2">
      <c r="A3624" s="14">
        <v>2688</v>
      </c>
      <c r="B3624" s="40"/>
      <c r="C3624" s="15" t="s">
        <v>176</v>
      </c>
      <c r="D3624" s="16">
        <v>7076</v>
      </c>
      <c r="E3624" s="15" t="s">
        <v>27318</v>
      </c>
      <c r="F3624" s="15" t="s">
        <v>27319</v>
      </c>
      <c r="G3624" s="17" t="s">
        <v>27320</v>
      </c>
      <c r="H3624" s="17" t="s">
        <v>27321</v>
      </c>
      <c r="I3624" s="17" t="s">
        <v>86</v>
      </c>
      <c r="J3624" s="15" t="s">
        <v>27322</v>
      </c>
      <c r="K3624" s="15" t="s">
        <v>86</v>
      </c>
      <c r="L3624" s="18" t="s">
        <v>27323</v>
      </c>
      <c r="M3624" s="15" t="s">
        <v>27085</v>
      </c>
      <c r="N3624" s="15" t="s">
        <v>27086</v>
      </c>
      <c r="O3624" s="16">
        <v>510</v>
      </c>
      <c r="P3624" s="15" t="s">
        <v>118</v>
      </c>
      <c r="Q3624" s="15">
        <v>19600</v>
      </c>
      <c r="R3624" s="15">
        <v>147600</v>
      </c>
      <c r="S3624" s="15">
        <v>167200</v>
      </c>
      <c r="T3624" s="15">
        <v>0.22</v>
      </c>
      <c r="U3624" s="15" t="s">
        <v>18717</v>
      </c>
      <c r="V3624" s="15" t="s">
        <v>76</v>
      </c>
      <c r="W3624" s="16">
        <v>1</v>
      </c>
      <c r="X3624" s="16">
        <v>0</v>
      </c>
      <c r="Y3624" s="15">
        <v>9600</v>
      </c>
      <c r="Z3624" s="15">
        <v>0.22</v>
      </c>
      <c r="AA3624" s="15" t="s">
        <v>27094</v>
      </c>
      <c r="AB3624" s="15" t="s">
        <v>27095</v>
      </c>
      <c r="AC3624" s="15">
        <v>0</v>
      </c>
      <c r="AD3624" s="15"/>
      <c r="AE3624" s="15" t="s">
        <v>298</v>
      </c>
      <c r="AF3624" s="15" t="s">
        <v>27324</v>
      </c>
      <c r="AG3624" s="16">
        <v>1</v>
      </c>
      <c r="AH3624" s="15" t="s">
        <v>27325</v>
      </c>
      <c r="AI3624" s="15" t="s">
        <v>78</v>
      </c>
      <c r="AJ3624" s="15">
        <v>9599.9301757800004</v>
      </c>
      <c r="AK3624" s="15">
        <v>399.99994650399998</v>
      </c>
      <c r="AL3624" s="15">
        <v>3106172.9754599999</v>
      </c>
      <c r="AM3624" s="15">
        <v>1410996.38797</v>
      </c>
      <c r="AN3624" s="19">
        <v>19600</v>
      </c>
      <c r="AO3624" s="19">
        <v>146000</v>
      </c>
      <c r="AP3624" s="19">
        <v>0</v>
      </c>
      <c r="AQ3624" s="19">
        <v>0</v>
      </c>
      <c r="AR3624" s="34">
        <v>165600</v>
      </c>
      <c r="AS3624" s="34">
        <v>45000</v>
      </c>
      <c r="AT3624" s="34">
        <v>0</v>
      </c>
      <c r="AU3624" s="34">
        <v>42210</v>
      </c>
      <c r="AV3624" s="34">
        <v>0</v>
      </c>
      <c r="AW3624" s="35">
        <v>87210</v>
      </c>
      <c r="AX3624" s="34">
        <v>78390</v>
      </c>
      <c r="AY3624" s="36">
        <v>1.3258000000000001</v>
      </c>
      <c r="AZ3624" s="36">
        <v>2.0265</v>
      </c>
      <c r="BA3624" s="22"/>
      <c r="BB3624" s="19">
        <v>0</v>
      </c>
      <c r="BC3624" s="34">
        <v>1039.2946200000001</v>
      </c>
      <c r="BD3624" s="34">
        <v>1588.5733499999999</v>
      </c>
      <c r="BE3624" s="38">
        <v>3.4819999999999997E-2</v>
      </c>
      <c r="BF3624" s="38">
        <v>3.4819999999999997E-2</v>
      </c>
      <c r="BG3624" s="34">
        <v>36.188238668400004</v>
      </c>
      <c r="BH3624" s="34">
        <v>55.314124046999993</v>
      </c>
      <c r="BI3624" s="34">
        <v>1003.1063813316001</v>
      </c>
      <c r="BJ3624" s="34">
        <v>1533.2592259529999</v>
      </c>
      <c r="BK3624" s="34">
        <v>0</v>
      </c>
      <c r="BL3624" s="34">
        <v>0</v>
      </c>
      <c r="BM3624" s="34">
        <v>0</v>
      </c>
      <c r="BN3624" s="39">
        <v>1003.1063813316001</v>
      </c>
      <c r="BO3624" s="39">
        <v>1533.2592259529999</v>
      </c>
      <c r="BP3624" s="39">
        <v>530.15284462139982</v>
      </c>
    </row>
    <row r="3625" spans="1:69" s="25" customFormat="1" ht="14.25" x14ac:dyDescent="0.2">
      <c r="A3625" s="14">
        <v>2690</v>
      </c>
      <c r="B3625" s="40"/>
      <c r="C3625" s="15"/>
      <c r="D3625" s="16">
        <v>29038</v>
      </c>
      <c r="E3625" s="15" t="s">
        <v>27326</v>
      </c>
      <c r="F3625" s="15" t="s">
        <v>27327</v>
      </c>
      <c r="G3625" s="17" t="s">
        <v>27328</v>
      </c>
      <c r="H3625" s="17" t="s">
        <v>27329</v>
      </c>
      <c r="I3625" s="17" t="s">
        <v>1050</v>
      </c>
      <c r="J3625" s="15" t="s">
        <v>27330</v>
      </c>
      <c r="K3625" s="15" t="s">
        <v>17667</v>
      </c>
      <c r="L3625" s="18" t="s">
        <v>27331</v>
      </c>
      <c r="M3625" s="15" t="s">
        <v>27085</v>
      </c>
      <c r="N3625" s="15" t="s">
        <v>27086</v>
      </c>
      <c r="O3625" s="16">
        <v>510</v>
      </c>
      <c r="P3625" s="15" t="s">
        <v>118</v>
      </c>
      <c r="Q3625" s="15">
        <v>19600</v>
      </c>
      <c r="R3625" s="15">
        <v>127900</v>
      </c>
      <c r="S3625" s="15">
        <v>147500</v>
      </c>
      <c r="T3625" s="15">
        <v>0.22</v>
      </c>
      <c r="U3625" s="15" t="s">
        <v>18717</v>
      </c>
      <c r="V3625" s="15" t="s">
        <v>76</v>
      </c>
      <c r="W3625" s="16">
        <v>1</v>
      </c>
      <c r="X3625" s="16">
        <v>0</v>
      </c>
      <c r="Y3625" s="15">
        <v>9600</v>
      </c>
      <c r="Z3625" s="15">
        <v>0.22</v>
      </c>
      <c r="AA3625" s="15" t="s">
        <v>27094</v>
      </c>
      <c r="AB3625" s="15" t="s">
        <v>27095</v>
      </c>
      <c r="AC3625" s="15">
        <v>0</v>
      </c>
      <c r="AD3625" s="15"/>
      <c r="AE3625" s="15" t="s">
        <v>956</v>
      </c>
      <c r="AF3625" s="15" t="s">
        <v>27332</v>
      </c>
      <c r="AG3625" s="16">
        <v>1</v>
      </c>
      <c r="AH3625" s="15" t="s">
        <v>27333</v>
      </c>
      <c r="AI3625" s="15" t="s">
        <v>78</v>
      </c>
      <c r="AJ3625" s="15">
        <v>9599.9301757800004</v>
      </c>
      <c r="AK3625" s="15">
        <v>399.99994650999997</v>
      </c>
      <c r="AL3625" s="15">
        <v>3106013.04471</v>
      </c>
      <c r="AM3625" s="15">
        <v>1411001.09186</v>
      </c>
      <c r="AN3625" s="19">
        <v>19600</v>
      </c>
      <c r="AO3625" s="19">
        <v>128000</v>
      </c>
      <c r="AP3625" s="19">
        <v>0</v>
      </c>
      <c r="AQ3625" s="19">
        <v>0</v>
      </c>
      <c r="AR3625" s="34">
        <v>147600</v>
      </c>
      <c r="AS3625" s="34">
        <v>45000</v>
      </c>
      <c r="AT3625" s="34">
        <v>0</v>
      </c>
      <c r="AU3625" s="34">
        <v>35910</v>
      </c>
      <c r="AV3625" s="34">
        <v>0</v>
      </c>
      <c r="AW3625" s="35">
        <v>80910</v>
      </c>
      <c r="AX3625" s="34">
        <v>66690</v>
      </c>
      <c r="AY3625" s="36">
        <v>1.3258000000000001</v>
      </c>
      <c r="AZ3625" s="36">
        <v>2.0265</v>
      </c>
      <c r="BA3625" s="22"/>
      <c r="BB3625" s="19">
        <v>1476</v>
      </c>
      <c r="BC3625" s="34">
        <v>884.17601999999999</v>
      </c>
      <c r="BD3625" s="34">
        <v>1351.4728499999999</v>
      </c>
      <c r="BE3625" s="38">
        <v>3.4819999999999997E-2</v>
      </c>
      <c r="BF3625" s="38">
        <v>3.4819999999999997E-2</v>
      </c>
      <c r="BG3625" s="34">
        <v>30.787009016399995</v>
      </c>
      <c r="BH3625" s="34">
        <v>47.058284636999993</v>
      </c>
      <c r="BI3625" s="34">
        <v>853.38901098359997</v>
      </c>
      <c r="BJ3625" s="34">
        <v>1304.4145653629998</v>
      </c>
      <c r="BK3625" s="34">
        <v>0</v>
      </c>
      <c r="BL3625" s="34">
        <v>0</v>
      </c>
      <c r="BM3625" s="34">
        <v>0</v>
      </c>
      <c r="BN3625" s="39">
        <v>853.38901098359997</v>
      </c>
      <c r="BO3625" s="39">
        <v>1304.4145653629998</v>
      </c>
      <c r="BP3625" s="39">
        <v>451.02555437939986</v>
      </c>
    </row>
    <row r="3626" spans="1:69" s="25" customFormat="1" ht="14.25" x14ac:dyDescent="0.2">
      <c r="A3626" s="14">
        <v>2691</v>
      </c>
      <c r="B3626" s="40"/>
      <c r="C3626" s="15" t="s">
        <v>27334</v>
      </c>
      <c r="D3626" s="16">
        <v>18943</v>
      </c>
      <c r="E3626" s="15" t="s">
        <v>27335</v>
      </c>
      <c r="F3626" s="15" t="s">
        <v>27334</v>
      </c>
      <c r="G3626" s="17" t="s">
        <v>27336</v>
      </c>
      <c r="H3626" s="17" t="s">
        <v>27337</v>
      </c>
      <c r="I3626" s="17" t="s">
        <v>86</v>
      </c>
      <c r="J3626" s="15" t="s">
        <v>27338</v>
      </c>
      <c r="K3626" s="15" t="s">
        <v>6854</v>
      </c>
      <c r="L3626" s="18" t="s">
        <v>27339</v>
      </c>
      <c r="M3626" s="15" t="s">
        <v>27085</v>
      </c>
      <c r="N3626" s="15" t="s">
        <v>27086</v>
      </c>
      <c r="O3626" s="16">
        <v>510</v>
      </c>
      <c r="P3626" s="15" t="s">
        <v>118</v>
      </c>
      <c r="Q3626" s="15">
        <v>19600</v>
      </c>
      <c r="R3626" s="15">
        <v>147700</v>
      </c>
      <c r="S3626" s="15">
        <v>167300</v>
      </c>
      <c r="T3626" s="15">
        <v>0.22</v>
      </c>
      <c r="U3626" s="15" t="s">
        <v>18717</v>
      </c>
      <c r="V3626" s="15" t="s">
        <v>76</v>
      </c>
      <c r="W3626" s="16">
        <v>1</v>
      </c>
      <c r="X3626" s="16">
        <v>1</v>
      </c>
      <c r="Y3626" s="15">
        <v>9600</v>
      </c>
      <c r="Z3626" s="15">
        <v>0.22</v>
      </c>
      <c r="AA3626" s="15" t="s">
        <v>27094</v>
      </c>
      <c r="AB3626" s="15" t="s">
        <v>27095</v>
      </c>
      <c r="AC3626" s="15">
        <v>132000</v>
      </c>
      <c r="AD3626" s="26">
        <v>37467</v>
      </c>
      <c r="AE3626" s="15" t="s">
        <v>183</v>
      </c>
      <c r="AF3626" s="15" t="s">
        <v>27340</v>
      </c>
      <c r="AG3626" s="16">
        <v>1</v>
      </c>
      <c r="AH3626" s="15" t="s">
        <v>27341</v>
      </c>
      <c r="AI3626" s="15" t="s">
        <v>78</v>
      </c>
      <c r="AJ3626" s="15">
        <v>9599.9489746100007</v>
      </c>
      <c r="AK3626" s="15">
        <v>400.00026602899999</v>
      </c>
      <c r="AL3626" s="15">
        <v>3105933.0792399999</v>
      </c>
      <c r="AM3626" s="15">
        <v>1411003.44368</v>
      </c>
      <c r="AN3626" s="19">
        <v>19600</v>
      </c>
      <c r="AO3626" s="19">
        <v>146200</v>
      </c>
      <c r="AP3626" s="19">
        <v>0</v>
      </c>
      <c r="AQ3626" s="19">
        <v>0</v>
      </c>
      <c r="AR3626" s="34">
        <v>165800</v>
      </c>
      <c r="AS3626" s="34">
        <v>45000</v>
      </c>
      <c r="AT3626" s="34">
        <v>0</v>
      </c>
      <c r="AU3626" s="34">
        <v>42280</v>
      </c>
      <c r="AV3626" s="34">
        <v>0</v>
      </c>
      <c r="AW3626" s="35">
        <v>87280</v>
      </c>
      <c r="AX3626" s="34">
        <v>78520</v>
      </c>
      <c r="AY3626" s="36">
        <v>1.3258000000000001</v>
      </c>
      <c r="AZ3626" s="36">
        <v>2.0265</v>
      </c>
      <c r="BA3626" s="22"/>
      <c r="BB3626" s="19">
        <v>1658</v>
      </c>
      <c r="BC3626" s="34">
        <v>1041.0181600000001</v>
      </c>
      <c r="BD3626" s="34">
        <v>1591.2078000000001</v>
      </c>
      <c r="BE3626" s="38">
        <v>3.4819999999999997E-2</v>
      </c>
      <c r="BF3626" s="38">
        <v>3.4819999999999997E-2</v>
      </c>
      <c r="BG3626" s="34">
        <v>36.2482523312</v>
      </c>
      <c r="BH3626" s="34">
        <v>55.405855596000002</v>
      </c>
      <c r="BI3626" s="34">
        <v>1004.7699076688001</v>
      </c>
      <c r="BJ3626" s="34">
        <v>1535.8019444040001</v>
      </c>
      <c r="BK3626" s="34">
        <v>0</v>
      </c>
      <c r="BL3626" s="34">
        <v>0</v>
      </c>
      <c r="BM3626" s="34">
        <v>0</v>
      </c>
      <c r="BN3626" s="39">
        <v>1004.7699076688001</v>
      </c>
      <c r="BO3626" s="39">
        <v>1535.8019444040001</v>
      </c>
      <c r="BP3626" s="39">
        <v>531.03203673519999</v>
      </c>
    </row>
    <row r="3627" spans="1:69" s="25" customFormat="1" ht="14.25" x14ac:dyDescent="0.2">
      <c r="A3627" s="14">
        <v>2692</v>
      </c>
      <c r="B3627" s="40"/>
      <c r="C3627" s="15" t="s">
        <v>27342</v>
      </c>
      <c r="D3627" s="16">
        <v>28491</v>
      </c>
      <c r="E3627" s="15" t="s">
        <v>27343</v>
      </c>
      <c r="F3627" s="15" t="s">
        <v>27342</v>
      </c>
      <c r="G3627" s="17" t="s">
        <v>27344</v>
      </c>
      <c r="H3627" s="17" t="s">
        <v>27345</v>
      </c>
      <c r="I3627" s="17" t="s">
        <v>86</v>
      </c>
      <c r="J3627" s="15" t="s">
        <v>27346</v>
      </c>
      <c r="K3627" s="15" t="s">
        <v>9659</v>
      </c>
      <c r="L3627" s="18" t="s">
        <v>27347</v>
      </c>
      <c r="M3627" s="15" t="s">
        <v>27085</v>
      </c>
      <c r="N3627" s="15" t="s">
        <v>27086</v>
      </c>
      <c r="O3627" s="16">
        <v>510</v>
      </c>
      <c r="P3627" s="15" t="s">
        <v>118</v>
      </c>
      <c r="Q3627" s="15">
        <v>29200</v>
      </c>
      <c r="R3627" s="15">
        <v>185200</v>
      </c>
      <c r="S3627" s="15">
        <v>214400</v>
      </c>
      <c r="T3627" s="15">
        <v>0.33</v>
      </c>
      <c r="U3627" s="15" t="s">
        <v>18717</v>
      </c>
      <c r="V3627" s="15" t="s">
        <v>76</v>
      </c>
      <c r="W3627" s="16">
        <v>1</v>
      </c>
      <c r="X3627" s="16">
        <v>0</v>
      </c>
      <c r="Y3627" s="15">
        <v>13866</v>
      </c>
      <c r="Z3627" s="15">
        <v>0.318</v>
      </c>
      <c r="AA3627" s="15" t="s">
        <v>27094</v>
      </c>
      <c r="AB3627" s="15" t="s">
        <v>27095</v>
      </c>
      <c r="AC3627" s="15">
        <v>0</v>
      </c>
      <c r="AD3627" s="15"/>
      <c r="AE3627" s="15" t="s">
        <v>211</v>
      </c>
      <c r="AF3627" s="15" t="s">
        <v>26606</v>
      </c>
      <c r="AG3627" s="16">
        <v>1</v>
      </c>
      <c r="AH3627" s="15" t="s">
        <v>27348</v>
      </c>
      <c r="AI3627" s="15" t="s">
        <v>78</v>
      </c>
      <c r="AJ3627" s="15">
        <v>13865.6774902</v>
      </c>
      <c r="AK3627" s="15">
        <v>464.864130085</v>
      </c>
      <c r="AL3627" s="15">
        <v>3105835.3243200001</v>
      </c>
      <c r="AM3627" s="15">
        <v>1411007.09754</v>
      </c>
      <c r="AN3627" s="19">
        <v>29200</v>
      </c>
      <c r="AO3627" s="19">
        <v>182300</v>
      </c>
      <c r="AP3627" s="19">
        <v>0</v>
      </c>
      <c r="AQ3627" s="19">
        <v>900</v>
      </c>
      <c r="AR3627" s="34">
        <v>212400</v>
      </c>
      <c r="AS3627" s="34">
        <v>45000</v>
      </c>
      <c r="AT3627" s="34">
        <v>3000</v>
      </c>
      <c r="AU3627" s="34">
        <v>58275</v>
      </c>
      <c r="AV3627" s="34">
        <v>0</v>
      </c>
      <c r="AW3627" s="35">
        <v>106275</v>
      </c>
      <c r="AX3627" s="34">
        <v>106125</v>
      </c>
      <c r="AY3627" s="36">
        <v>1.3258000000000001</v>
      </c>
      <c r="AZ3627" s="36">
        <v>2.0265</v>
      </c>
      <c r="BA3627" s="22"/>
      <c r="BB3627" s="19">
        <v>2142</v>
      </c>
      <c r="BC3627" s="34">
        <v>1407.0052500000002</v>
      </c>
      <c r="BD3627" s="34">
        <v>2150.6231250000001</v>
      </c>
      <c r="BE3627" s="38">
        <v>3.4819999999999997E-2</v>
      </c>
      <c r="BF3627" s="38">
        <v>3.4819999999999997E-2</v>
      </c>
      <c r="BG3627" s="34">
        <v>48.576443601000001</v>
      </c>
      <c r="BH3627" s="34">
        <v>74.249632642500003</v>
      </c>
      <c r="BI3627" s="34">
        <v>1358.4288063990002</v>
      </c>
      <c r="BJ3627" s="34">
        <v>2076.3734923575003</v>
      </c>
      <c r="BK3627" s="34">
        <v>0</v>
      </c>
      <c r="BL3627" s="34">
        <v>0</v>
      </c>
      <c r="BM3627" s="34">
        <v>0</v>
      </c>
      <c r="BN3627" s="39">
        <v>1358.4288063990002</v>
      </c>
      <c r="BO3627" s="39">
        <v>2076.3734923575003</v>
      </c>
      <c r="BP3627" s="39">
        <v>717.94468595850003</v>
      </c>
    </row>
    <row r="3628" spans="1:69" s="25" customFormat="1" ht="14.25" x14ac:dyDescent="0.2">
      <c r="A3628" s="14">
        <v>2693</v>
      </c>
      <c r="B3628" s="40"/>
      <c r="C3628" s="15" t="s">
        <v>159</v>
      </c>
      <c r="D3628" s="16">
        <v>11582</v>
      </c>
      <c r="E3628" s="15" t="s">
        <v>27349</v>
      </c>
      <c r="F3628" s="15" t="s">
        <v>27350</v>
      </c>
      <c r="G3628" s="17" t="s">
        <v>27351</v>
      </c>
      <c r="H3628" s="17" t="s">
        <v>27352</v>
      </c>
      <c r="I3628" s="17" t="s">
        <v>86</v>
      </c>
      <c r="J3628" s="15" t="s">
        <v>27353</v>
      </c>
      <c r="K3628" s="15" t="s">
        <v>1313</v>
      </c>
      <c r="L3628" s="18" t="s">
        <v>27354</v>
      </c>
      <c r="M3628" s="15" t="s">
        <v>19055</v>
      </c>
      <c r="N3628" s="15" t="s">
        <v>19056</v>
      </c>
      <c r="O3628" s="16">
        <v>686</v>
      </c>
      <c r="P3628" s="15" t="s">
        <v>1306</v>
      </c>
      <c r="Q3628" s="15">
        <v>40200</v>
      </c>
      <c r="R3628" s="15">
        <v>196600</v>
      </c>
      <c r="S3628" s="15">
        <v>236800</v>
      </c>
      <c r="T3628" s="15">
        <v>1.04</v>
      </c>
      <c r="U3628" s="15" t="s">
        <v>18717</v>
      </c>
      <c r="V3628" s="15" t="s">
        <v>76</v>
      </c>
      <c r="W3628" s="16">
        <v>1</v>
      </c>
      <c r="X3628" s="16">
        <v>0</v>
      </c>
      <c r="Y3628" s="15">
        <v>65099</v>
      </c>
      <c r="Z3628" s="15">
        <v>1.494</v>
      </c>
      <c r="AA3628" s="15" t="s">
        <v>78</v>
      </c>
      <c r="AB3628" s="15" t="s">
        <v>78</v>
      </c>
      <c r="AC3628" s="15">
        <v>0</v>
      </c>
      <c r="AD3628" s="15"/>
      <c r="AE3628" s="15" t="s">
        <v>119</v>
      </c>
      <c r="AF3628" s="15" t="s">
        <v>119</v>
      </c>
      <c r="AG3628" s="16">
        <v>1</v>
      </c>
      <c r="AH3628" s="15" t="s">
        <v>27355</v>
      </c>
      <c r="AI3628" s="15" t="s">
        <v>78</v>
      </c>
      <c r="AJ3628" s="15">
        <v>65099.4741211</v>
      </c>
      <c r="AK3628" s="15">
        <v>1056.5459409800001</v>
      </c>
      <c r="AL3628" s="15">
        <v>3107242.9351499998</v>
      </c>
      <c r="AM3628" s="15">
        <v>1411035.2603</v>
      </c>
      <c r="AN3628" s="19">
        <v>0</v>
      </c>
      <c r="AO3628" s="19">
        <v>0</v>
      </c>
      <c r="AP3628" s="19">
        <v>40200</v>
      </c>
      <c r="AQ3628" s="19">
        <v>194500</v>
      </c>
      <c r="AR3628" s="34">
        <v>234700</v>
      </c>
      <c r="AS3628" s="34">
        <v>0</v>
      </c>
      <c r="AT3628" s="34">
        <v>0</v>
      </c>
      <c r="AU3628" s="34">
        <v>0</v>
      </c>
      <c r="AV3628" s="34">
        <v>234700</v>
      </c>
      <c r="AW3628" s="35">
        <v>234700</v>
      </c>
      <c r="AX3628" s="34">
        <v>0</v>
      </c>
      <c r="AY3628" s="36">
        <v>1.3258000000000001</v>
      </c>
      <c r="AZ3628" s="36">
        <v>2.0265</v>
      </c>
      <c r="BA3628" s="22"/>
      <c r="BB3628" s="19">
        <v>7041</v>
      </c>
      <c r="BC3628" s="34">
        <v>0</v>
      </c>
      <c r="BD3628" s="34">
        <v>0</v>
      </c>
      <c r="BE3628" s="38">
        <v>3.4819999999999997E-2</v>
      </c>
      <c r="BF3628" s="38">
        <v>3.4819999999999997E-2</v>
      </c>
      <c r="BG3628" s="34">
        <v>0</v>
      </c>
      <c r="BH3628" s="34">
        <v>0</v>
      </c>
      <c r="BI3628" s="34">
        <v>0</v>
      </c>
      <c r="BJ3628" s="34">
        <v>0</v>
      </c>
      <c r="BK3628" s="34">
        <v>0</v>
      </c>
      <c r="BL3628" s="34">
        <v>0</v>
      </c>
      <c r="BM3628" s="34">
        <v>0</v>
      </c>
      <c r="BN3628" s="39">
        <v>0</v>
      </c>
      <c r="BO3628" s="39">
        <v>0</v>
      </c>
      <c r="BP3628" s="39">
        <v>0</v>
      </c>
      <c r="BQ3628" s="25" t="s">
        <v>292</v>
      </c>
    </row>
    <row r="3629" spans="1:69" s="25" customFormat="1" ht="14.25" x14ac:dyDescent="0.2">
      <c r="A3629" s="14">
        <v>2694</v>
      </c>
      <c r="B3629" s="40"/>
      <c r="C3629" s="15" t="s">
        <v>27356</v>
      </c>
      <c r="D3629" s="16">
        <v>4470</v>
      </c>
      <c r="E3629" s="15" t="s">
        <v>27357</v>
      </c>
      <c r="F3629" s="15" t="s">
        <v>27356</v>
      </c>
      <c r="G3629" s="17" t="s">
        <v>27358</v>
      </c>
      <c r="H3629" s="17" t="s">
        <v>27359</v>
      </c>
      <c r="I3629" s="17" t="s">
        <v>86</v>
      </c>
      <c r="J3629" s="15" t="s">
        <v>27360</v>
      </c>
      <c r="K3629" s="15" t="s">
        <v>3222</v>
      </c>
      <c r="L3629" s="18" t="s">
        <v>27361</v>
      </c>
      <c r="M3629" s="15" t="s">
        <v>19055</v>
      </c>
      <c r="N3629" s="15" t="s">
        <v>19056</v>
      </c>
      <c r="O3629" s="16">
        <v>511</v>
      </c>
      <c r="P3629" s="15" t="s">
        <v>569</v>
      </c>
      <c r="Q3629" s="15">
        <v>29000</v>
      </c>
      <c r="R3629" s="15">
        <v>69300</v>
      </c>
      <c r="S3629" s="15">
        <v>98300</v>
      </c>
      <c r="T3629" s="15">
        <v>0.47</v>
      </c>
      <c r="U3629" s="15" t="s">
        <v>18717</v>
      </c>
      <c r="V3629" s="15" t="s">
        <v>76</v>
      </c>
      <c r="W3629" s="16">
        <v>1</v>
      </c>
      <c r="X3629" s="16">
        <v>1</v>
      </c>
      <c r="Y3629" s="15">
        <v>26425</v>
      </c>
      <c r="Z3629" s="15">
        <v>0.60699999999999998</v>
      </c>
      <c r="AA3629" s="15" t="s">
        <v>78</v>
      </c>
      <c r="AB3629" s="15" t="s">
        <v>78</v>
      </c>
      <c r="AC3629" s="15">
        <v>112500</v>
      </c>
      <c r="AD3629" s="26">
        <v>38691</v>
      </c>
      <c r="AE3629" s="15" t="s">
        <v>119</v>
      </c>
      <c r="AF3629" s="15" t="s">
        <v>119</v>
      </c>
      <c r="AG3629" s="16">
        <v>1</v>
      </c>
      <c r="AH3629" s="15" t="s">
        <v>27362</v>
      </c>
      <c r="AI3629" s="15" t="s">
        <v>78</v>
      </c>
      <c r="AJ3629" s="15">
        <v>26425.1147461</v>
      </c>
      <c r="AK3629" s="15">
        <v>651.79254907400002</v>
      </c>
      <c r="AL3629" s="15">
        <v>3107208.0619999999</v>
      </c>
      <c r="AM3629" s="15">
        <v>1410798.5274499999</v>
      </c>
      <c r="AN3629" s="19">
        <v>29000</v>
      </c>
      <c r="AO3629" s="19">
        <v>66300</v>
      </c>
      <c r="AP3629" s="19">
        <v>0</v>
      </c>
      <c r="AQ3629" s="19">
        <v>0</v>
      </c>
      <c r="AR3629" s="34">
        <v>95300</v>
      </c>
      <c r="AS3629" s="34">
        <v>45000</v>
      </c>
      <c r="AT3629" s="34">
        <v>3000</v>
      </c>
      <c r="AU3629" s="34">
        <v>17605</v>
      </c>
      <c r="AV3629" s="34">
        <v>0</v>
      </c>
      <c r="AW3629" s="35">
        <v>65605</v>
      </c>
      <c r="AX3629" s="34">
        <v>29695</v>
      </c>
      <c r="AY3629" s="36">
        <v>1.3258000000000001</v>
      </c>
      <c r="AZ3629" s="36">
        <v>2.0265</v>
      </c>
      <c r="BA3629" s="22"/>
      <c r="BB3629" s="19">
        <v>953</v>
      </c>
      <c r="BC3629" s="34">
        <v>393.69631000000004</v>
      </c>
      <c r="BD3629" s="34">
        <v>601.76917500000002</v>
      </c>
      <c r="BE3629" s="38">
        <v>3.4819999999999997E-2</v>
      </c>
      <c r="BF3629" s="38">
        <v>3.4819999999999997E-2</v>
      </c>
      <c r="BG3629" s="34">
        <v>13.708505514200001</v>
      </c>
      <c r="BH3629" s="34">
        <v>20.953602673499997</v>
      </c>
      <c r="BI3629" s="34">
        <v>379.98780448580004</v>
      </c>
      <c r="BJ3629" s="34">
        <v>580.81557232650005</v>
      </c>
      <c r="BK3629" s="34">
        <v>0</v>
      </c>
      <c r="BL3629" s="34">
        <v>0</v>
      </c>
      <c r="BM3629" s="34">
        <v>0</v>
      </c>
      <c r="BN3629" s="39">
        <v>379.98780448580004</v>
      </c>
      <c r="BO3629" s="39">
        <v>580.81557232650005</v>
      </c>
      <c r="BP3629" s="39">
        <v>200.82776784070001</v>
      </c>
    </row>
    <row r="3630" spans="1:69" s="25" customFormat="1" ht="14.25" x14ac:dyDescent="0.2">
      <c r="A3630" s="14">
        <v>2696</v>
      </c>
      <c r="B3630" s="40"/>
      <c r="C3630" s="15" t="s">
        <v>27363</v>
      </c>
      <c r="D3630" s="16">
        <v>27576</v>
      </c>
      <c r="E3630" s="15" t="s">
        <v>27364</v>
      </c>
      <c r="F3630" s="15" t="s">
        <v>27363</v>
      </c>
      <c r="G3630" s="17" t="s">
        <v>27365</v>
      </c>
      <c r="H3630" s="17" t="s">
        <v>27366</v>
      </c>
      <c r="I3630" s="17" t="s">
        <v>86</v>
      </c>
      <c r="J3630" s="15" t="s">
        <v>27367</v>
      </c>
      <c r="K3630" s="15" t="s">
        <v>7882</v>
      </c>
      <c r="L3630" s="18" t="s">
        <v>27368</v>
      </c>
      <c r="M3630" s="15" t="s">
        <v>27222</v>
      </c>
      <c r="N3630" s="15" t="s">
        <v>27223</v>
      </c>
      <c r="O3630" s="16">
        <v>511</v>
      </c>
      <c r="P3630" s="15" t="s">
        <v>569</v>
      </c>
      <c r="Q3630" s="15">
        <v>15900</v>
      </c>
      <c r="R3630" s="15">
        <v>141600</v>
      </c>
      <c r="S3630" s="15">
        <v>157500</v>
      </c>
      <c r="T3630" s="15">
        <v>0.21</v>
      </c>
      <c r="U3630" s="15" t="s">
        <v>18717</v>
      </c>
      <c r="V3630" s="15" t="s">
        <v>76</v>
      </c>
      <c r="W3630" s="16">
        <v>1</v>
      </c>
      <c r="X3630" s="16">
        <v>1</v>
      </c>
      <c r="Y3630" s="15">
        <v>10246</v>
      </c>
      <c r="Z3630" s="15">
        <v>0.23499999999999999</v>
      </c>
      <c r="AA3630" s="15" t="s">
        <v>78</v>
      </c>
      <c r="AB3630" s="15" t="s">
        <v>78</v>
      </c>
      <c r="AC3630" s="15">
        <v>27000</v>
      </c>
      <c r="AD3630" s="26">
        <v>38450</v>
      </c>
      <c r="AE3630" s="15" t="s">
        <v>119</v>
      </c>
      <c r="AF3630" s="15" t="s">
        <v>119</v>
      </c>
      <c r="AG3630" s="16">
        <v>1</v>
      </c>
      <c r="AH3630" s="15" t="s">
        <v>27369</v>
      </c>
      <c r="AI3630" s="15" t="s">
        <v>78</v>
      </c>
      <c r="AJ3630" s="15">
        <v>10245.8103027</v>
      </c>
      <c r="AK3630" s="15">
        <v>414.548620938</v>
      </c>
      <c r="AL3630" s="15">
        <v>3107173.70175</v>
      </c>
      <c r="AM3630" s="15">
        <v>1410600.8044</v>
      </c>
      <c r="AN3630" s="19">
        <v>0</v>
      </c>
      <c r="AO3630" s="19">
        <v>0</v>
      </c>
      <c r="AP3630" s="19">
        <v>15900</v>
      </c>
      <c r="AQ3630" s="19">
        <v>143300</v>
      </c>
      <c r="AR3630" s="34">
        <v>159200</v>
      </c>
      <c r="AS3630" s="34">
        <v>0</v>
      </c>
      <c r="AT3630" s="34">
        <v>3000</v>
      </c>
      <c r="AU3630" s="34">
        <v>0</v>
      </c>
      <c r="AV3630" s="34">
        <v>0</v>
      </c>
      <c r="AW3630" s="35">
        <v>3000</v>
      </c>
      <c r="AX3630" s="34">
        <v>156200</v>
      </c>
      <c r="AY3630" s="36">
        <v>1.3258000000000001</v>
      </c>
      <c r="AZ3630" s="36">
        <v>2.0265</v>
      </c>
      <c r="BA3630" s="22"/>
      <c r="BB3630" s="19">
        <v>3184</v>
      </c>
      <c r="BC3630" s="34">
        <v>2070.8996000000002</v>
      </c>
      <c r="BD3630" s="34">
        <v>3165.393</v>
      </c>
      <c r="BE3630" s="38">
        <v>3.4819999999999997E-2</v>
      </c>
      <c r="BF3630" s="38">
        <v>3.4819999999999997E-2</v>
      </c>
      <c r="BG3630" s="34">
        <v>0</v>
      </c>
      <c r="BH3630" s="34">
        <v>0</v>
      </c>
      <c r="BI3630" s="34">
        <v>2070.8996000000002</v>
      </c>
      <c r="BJ3630" s="34">
        <v>3165.393</v>
      </c>
      <c r="BK3630" s="34">
        <v>0</v>
      </c>
      <c r="BL3630" s="34">
        <v>42.188000000000102</v>
      </c>
      <c r="BM3630" s="34">
        <v>42.188000000000102</v>
      </c>
      <c r="BN3630" s="39">
        <v>2070.8996000000002</v>
      </c>
      <c r="BO3630" s="39">
        <v>3123.2049999999999</v>
      </c>
      <c r="BP3630" s="39">
        <v>1052.3053999999997</v>
      </c>
    </row>
    <row r="3631" spans="1:69" s="25" customFormat="1" ht="14.25" x14ac:dyDescent="0.2">
      <c r="A3631" s="14">
        <v>2697</v>
      </c>
      <c r="B3631" s="40"/>
      <c r="C3631" s="15"/>
      <c r="D3631" s="16">
        <v>32096</v>
      </c>
      <c r="E3631" s="15" t="s">
        <v>27370</v>
      </c>
      <c r="F3631" s="15" t="s">
        <v>27371</v>
      </c>
      <c r="G3631" s="17" t="s">
        <v>27372</v>
      </c>
      <c r="H3631" s="17" t="s">
        <v>27373</v>
      </c>
      <c r="I3631" s="17" t="s">
        <v>86</v>
      </c>
      <c r="J3631" s="15" t="s">
        <v>27374</v>
      </c>
      <c r="K3631" s="15" t="s">
        <v>4235</v>
      </c>
      <c r="L3631" s="18" t="s">
        <v>27375</v>
      </c>
      <c r="M3631" s="15" t="s">
        <v>27222</v>
      </c>
      <c r="N3631" s="15" t="s">
        <v>27223</v>
      </c>
      <c r="O3631" s="16">
        <v>419</v>
      </c>
      <c r="P3631" s="15" t="s">
        <v>895</v>
      </c>
      <c r="Q3631" s="15">
        <v>15900</v>
      </c>
      <c r="R3631" s="15">
        <v>81000</v>
      </c>
      <c r="S3631" s="15">
        <v>96900</v>
      </c>
      <c r="T3631" s="15">
        <v>0.21</v>
      </c>
      <c r="U3631" s="15" t="s">
        <v>18717</v>
      </c>
      <c r="V3631" s="15" t="s">
        <v>76</v>
      </c>
      <c r="W3631" s="16">
        <v>1</v>
      </c>
      <c r="X3631" s="16">
        <v>1</v>
      </c>
      <c r="Y3631" s="15">
        <v>9682</v>
      </c>
      <c r="Z3631" s="15">
        <v>0.222</v>
      </c>
      <c r="AA3631" s="15" t="s">
        <v>78</v>
      </c>
      <c r="AB3631" s="15" t="s">
        <v>78</v>
      </c>
      <c r="AC3631" s="15">
        <v>22500</v>
      </c>
      <c r="AD3631" s="26">
        <v>36956</v>
      </c>
      <c r="AE3631" s="15" t="s">
        <v>211</v>
      </c>
      <c r="AF3631" s="15" t="s">
        <v>27376</v>
      </c>
      <c r="AG3631" s="16">
        <v>1</v>
      </c>
      <c r="AH3631" s="15" t="s">
        <v>27377</v>
      </c>
      <c r="AI3631" s="15" t="s">
        <v>78</v>
      </c>
      <c r="AJ3631" s="15">
        <v>9682.08081055</v>
      </c>
      <c r="AK3631" s="15">
        <v>397.64007983300002</v>
      </c>
      <c r="AL3631" s="15">
        <v>3107156.9983799998</v>
      </c>
      <c r="AM3631" s="15">
        <v>1410509.52404</v>
      </c>
      <c r="AN3631" s="19">
        <v>0</v>
      </c>
      <c r="AO3631" s="19">
        <v>0</v>
      </c>
      <c r="AP3631" s="19">
        <v>15900</v>
      </c>
      <c r="AQ3631" s="19">
        <v>78200</v>
      </c>
      <c r="AR3631" s="34">
        <v>94100</v>
      </c>
      <c r="AS3631" s="34">
        <v>0</v>
      </c>
      <c r="AT3631" s="34">
        <v>0</v>
      </c>
      <c r="AU3631" s="34">
        <v>0</v>
      </c>
      <c r="AV3631" s="34">
        <v>0</v>
      </c>
      <c r="AW3631" s="35">
        <v>0</v>
      </c>
      <c r="AX3631" s="34">
        <v>94100</v>
      </c>
      <c r="AY3631" s="36">
        <v>1.3258000000000001</v>
      </c>
      <c r="AZ3631" s="36">
        <v>2.0265</v>
      </c>
      <c r="BA3631" s="22"/>
      <c r="BB3631" s="19">
        <v>1882</v>
      </c>
      <c r="BC3631" s="34">
        <v>1247.5778</v>
      </c>
      <c r="BD3631" s="34">
        <v>1906.9365</v>
      </c>
      <c r="BE3631" s="38">
        <v>3.4819999999999997E-2</v>
      </c>
      <c r="BF3631" s="38">
        <v>3.4819999999999997E-2</v>
      </c>
      <c r="BG3631" s="34">
        <v>0</v>
      </c>
      <c r="BH3631" s="34">
        <v>0</v>
      </c>
      <c r="BI3631" s="34">
        <v>1247.5778</v>
      </c>
      <c r="BJ3631" s="34">
        <v>1906.9365</v>
      </c>
      <c r="BK3631" s="34">
        <v>0</v>
      </c>
      <c r="BL3631" s="34">
        <v>24.936500000000024</v>
      </c>
      <c r="BM3631" s="34">
        <v>24.936500000000024</v>
      </c>
      <c r="BN3631" s="39">
        <v>1247.5778</v>
      </c>
      <c r="BO3631" s="39">
        <v>1882</v>
      </c>
      <c r="BP3631" s="39">
        <v>634.42219999999998</v>
      </c>
    </row>
    <row r="3632" spans="1:69" s="25" customFormat="1" ht="14.25" x14ac:dyDescent="0.2">
      <c r="A3632" s="14">
        <v>2698</v>
      </c>
      <c r="B3632" s="40"/>
      <c r="C3632" s="15"/>
      <c r="D3632" s="16">
        <v>13923</v>
      </c>
      <c r="E3632" s="15" t="s">
        <v>27378</v>
      </c>
      <c r="F3632" s="15" t="s">
        <v>27379</v>
      </c>
      <c r="G3632" s="17" t="s">
        <v>27380</v>
      </c>
      <c r="H3632" s="17" t="s">
        <v>27381</v>
      </c>
      <c r="I3632" s="17" t="s">
        <v>86</v>
      </c>
      <c r="J3632" s="15" t="s">
        <v>27382</v>
      </c>
      <c r="K3632" s="15" t="s">
        <v>5480</v>
      </c>
      <c r="L3632" s="18" t="s">
        <v>27383</v>
      </c>
      <c r="M3632" s="15" t="s">
        <v>25088</v>
      </c>
      <c r="N3632" s="15" t="s">
        <v>25089</v>
      </c>
      <c r="O3632" s="16">
        <v>640</v>
      </c>
      <c r="P3632" s="15" t="s">
        <v>1042</v>
      </c>
      <c r="Q3632" s="15">
        <v>0</v>
      </c>
      <c r="R3632" s="15">
        <v>0</v>
      </c>
      <c r="S3632" s="15">
        <v>0</v>
      </c>
      <c r="T3632" s="15">
        <v>0</v>
      </c>
      <c r="U3632" s="15" t="s">
        <v>18717</v>
      </c>
      <c r="V3632" s="15" t="s">
        <v>76</v>
      </c>
      <c r="W3632" s="16">
        <v>1</v>
      </c>
      <c r="X3632" s="16">
        <v>1</v>
      </c>
      <c r="Y3632" s="15">
        <v>571996</v>
      </c>
      <c r="Z3632" s="15">
        <v>13.131</v>
      </c>
      <c r="AA3632" s="15" t="s">
        <v>78</v>
      </c>
      <c r="AB3632" s="15" t="s">
        <v>78</v>
      </c>
      <c r="AC3632" s="15">
        <v>0</v>
      </c>
      <c r="AD3632" s="26">
        <v>41498</v>
      </c>
      <c r="AE3632" s="15" t="s">
        <v>78</v>
      </c>
      <c r="AF3632" s="15" t="s">
        <v>78</v>
      </c>
      <c r="AG3632" s="16">
        <v>1</v>
      </c>
      <c r="AH3632" s="15" t="s">
        <v>27384</v>
      </c>
      <c r="AI3632" s="15" t="s">
        <v>78</v>
      </c>
      <c r="AJ3632" s="15">
        <v>571995.70507799997</v>
      </c>
      <c r="AK3632" s="15">
        <v>9625.5310631699995</v>
      </c>
      <c r="AL3632" s="15">
        <v>3107061.8050500001</v>
      </c>
      <c r="AM3632" s="15">
        <v>1409663.1605700001</v>
      </c>
      <c r="AN3632" s="19">
        <v>0</v>
      </c>
      <c r="AO3632" s="19">
        <v>0</v>
      </c>
      <c r="AP3632" s="19">
        <v>0</v>
      </c>
      <c r="AQ3632" s="19">
        <v>0</v>
      </c>
      <c r="AR3632" s="34">
        <v>0</v>
      </c>
      <c r="AS3632" s="34">
        <v>0</v>
      </c>
      <c r="AT3632" s="34">
        <v>0</v>
      </c>
      <c r="AU3632" s="34">
        <v>0</v>
      </c>
      <c r="AV3632" s="34">
        <v>0</v>
      </c>
      <c r="AW3632" s="35">
        <v>0</v>
      </c>
      <c r="AX3632" s="34">
        <v>0</v>
      </c>
      <c r="AY3632" s="36">
        <v>1.3258000000000001</v>
      </c>
      <c r="AZ3632" s="36">
        <v>2.0265</v>
      </c>
      <c r="BA3632" s="22"/>
      <c r="BB3632" s="19">
        <v>0</v>
      </c>
      <c r="BC3632" s="34">
        <v>0</v>
      </c>
      <c r="BD3632" s="34">
        <v>0</v>
      </c>
      <c r="BE3632" s="38">
        <v>3.4819999999999997E-2</v>
      </c>
      <c r="BF3632" s="38">
        <v>3.4819999999999997E-2</v>
      </c>
      <c r="BG3632" s="34">
        <v>0</v>
      </c>
      <c r="BH3632" s="34">
        <v>0</v>
      </c>
      <c r="BI3632" s="34">
        <v>0</v>
      </c>
      <c r="BJ3632" s="34">
        <v>0</v>
      </c>
      <c r="BK3632" s="34">
        <v>0</v>
      </c>
      <c r="BL3632" s="34">
        <v>0</v>
      </c>
      <c r="BM3632" s="34">
        <v>0</v>
      </c>
      <c r="BN3632" s="39">
        <v>0</v>
      </c>
      <c r="BO3632" s="39">
        <v>0</v>
      </c>
      <c r="BP3632" s="39">
        <v>0</v>
      </c>
    </row>
    <row r="3633" spans="1:68" s="25" customFormat="1" ht="14.25" x14ac:dyDescent="0.2">
      <c r="A3633" s="14">
        <v>2699</v>
      </c>
      <c r="B3633" s="40"/>
      <c r="C3633" s="15"/>
      <c r="D3633" s="16">
        <v>7129</v>
      </c>
      <c r="E3633" s="15" t="s">
        <v>27385</v>
      </c>
      <c r="F3633" s="15" t="s">
        <v>27386</v>
      </c>
      <c r="G3633" s="17" t="s">
        <v>27387</v>
      </c>
      <c r="H3633" s="17" t="s">
        <v>27388</v>
      </c>
      <c r="I3633" s="17" t="s">
        <v>86</v>
      </c>
      <c r="J3633" s="15" t="s">
        <v>27389</v>
      </c>
      <c r="K3633" s="15" t="s">
        <v>3272</v>
      </c>
      <c r="L3633" s="18" t="s">
        <v>27390</v>
      </c>
      <c r="M3633" s="15" t="s">
        <v>27085</v>
      </c>
      <c r="N3633" s="15" t="s">
        <v>27086</v>
      </c>
      <c r="O3633" s="16">
        <v>510</v>
      </c>
      <c r="P3633" s="15" t="s">
        <v>118</v>
      </c>
      <c r="Q3633" s="15">
        <v>25600</v>
      </c>
      <c r="R3633" s="15">
        <v>146300</v>
      </c>
      <c r="S3633" s="15">
        <v>171900</v>
      </c>
      <c r="T3633" s="15">
        <v>0.25</v>
      </c>
      <c r="U3633" s="15" t="s">
        <v>18717</v>
      </c>
      <c r="V3633" s="15" t="s">
        <v>76</v>
      </c>
      <c r="W3633" s="16">
        <v>1</v>
      </c>
      <c r="X3633" s="16">
        <v>0</v>
      </c>
      <c r="Y3633" s="15">
        <v>11006</v>
      </c>
      <c r="Z3633" s="15">
        <v>0.253</v>
      </c>
      <c r="AA3633" s="15" t="s">
        <v>78</v>
      </c>
      <c r="AB3633" s="15" t="s">
        <v>78</v>
      </c>
      <c r="AC3633" s="15">
        <v>0</v>
      </c>
      <c r="AD3633" s="15"/>
      <c r="AE3633" s="15" t="s">
        <v>1813</v>
      </c>
      <c r="AF3633" s="15" t="s">
        <v>25571</v>
      </c>
      <c r="AG3633" s="16">
        <v>1</v>
      </c>
      <c r="AH3633" s="15" t="s">
        <v>27391</v>
      </c>
      <c r="AI3633" s="15" t="s">
        <v>78</v>
      </c>
      <c r="AJ3633" s="15">
        <v>11005.5273438</v>
      </c>
      <c r="AK3633" s="15">
        <v>415.934623171</v>
      </c>
      <c r="AL3633" s="15">
        <v>3105839.8779500001</v>
      </c>
      <c r="AM3633" s="15">
        <v>1410837.2026899999</v>
      </c>
      <c r="AN3633" s="19">
        <v>0</v>
      </c>
      <c r="AO3633" s="19">
        <v>0</v>
      </c>
      <c r="AP3633" s="19">
        <v>25600</v>
      </c>
      <c r="AQ3633" s="19">
        <v>147100</v>
      </c>
      <c r="AR3633" s="34">
        <v>172700</v>
      </c>
      <c r="AS3633" s="34">
        <v>0</v>
      </c>
      <c r="AT3633" s="34">
        <v>3000</v>
      </c>
      <c r="AU3633" s="34">
        <v>0</v>
      </c>
      <c r="AV3633" s="34">
        <v>0</v>
      </c>
      <c r="AW3633" s="35">
        <v>3000</v>
      </c>
      <c r="AX3633" s="34">
        <v>169700</v>
      </c>
      <c r="AY3633" s="36">
        <v>1.3258000000000001</v>
      </c>
      <c r="AZ3633" s="36">
        <v>2.0265</v>
      </c>
      <c r="BA3633" s="22"/>
      <c r="BB3633" s="19">
        <v>3454</v>
      </c>
      <c r="BC3633" s="34">
        <v>2249.8826000000004</v>
      </c>
      <c r="BD3633" s="34">
        <v>3438.9704999999999</v>
      </c>
      <c r="BE3633" s="38">
        <v>3.4819999999999997E-2</v>
      </c>
      <c r="BF3633" s="38">
        <v>3.4819999999999997E-2</v>
      </c>
      <c r="BG3633" s="34">
        <v>0</v>
      </c>
      <c r="BH3633" s="34">
        <v>0</v>
      </c>
      <c r="BI3633" s="34">
        <v>2249.8826000000004</v>
      </c>
      <c r="BJ3633" s="34">
        <v>3438.9704999999999</v>
      </c>
      <c r="BK3633" s="34">
        <v>0</v>
      </c>
      <c r="BL3633" s="34">
        <v>45.765499999999975</v>
      </c>
      <c r="BM3633" s="34">
        <v>45.765499999999975</v>
      </c>
      <c r="BN3633" s="39">
        <v>2249.8826000000004</v>
      </c>
      <c r="BO3633" s="39">
        <v>3393.2049999999999</v>
      </c>
      <c r="BP3633" s="39">
        <v>1143.3223999999996</v>
      </c>
    </row>
    <row r="3634" spans="1:68" s="25" customFormat="1" ht="14.25" x14ac:dyDescent="0.2">
      <c r="A3634" s="14">
        <v>2700</v>
      </c>
      <c r="B3634" s="40"/>
      <c r="C3634" s="15" t="s">
        <v>150</v>
      </c>
      <c r="D3634" s="16">
        <v>35174</v>
      </c>
      <c r="E3634" s="15" t="s">
        <v>27392</v>
      </c>
      <c r="F3634" s="15" t="s">
        <v>27393</v>
      </c>
      <c r="G3634" s="17" t="s">
        <v>27394</v>
      </c>
      <c r="H3634" s="17" t="s">
        <v>27395</v>
      </c>
      <c r="I3634" s="17" t="s">
        <v>86</v>
      </c>
      <c r="J3634" s="15" t="s">
        <v>27396</v>
      </c>
      <c r="K3634" s="15" t="s">
        <v>86</v>
      </c>
      <c r="L3634" s="18" t="s">
        <v>27397</v>
      </c>
      <c r="M3634" s="15" t="s">
        <v>27046</v>
      </c>
      <c r="N3634" s="15" t="s">
        <v>27047</v>
      </c>
      <c r="O3634" s="16">
        <v>510</v>
      </c>
      <c r="P3634" s="15" t="s">
        <v>118</v>
      </c>
      <c r="Q3634" s="15">
        <v>40000</v>
      </c>
      <c r="R3634" s="15">
        <v>136600</v>
      </c>
      <c r="S3634" s="15">
        <v>176600</v>
      </c>
      <c r="T3634" s="15">
        <v>0.25</v>
      </c>
      <c r="U3634" s="15" t="s">
        <v>18717</v>
      </c>
      <c r="V3634" s="15" t="s">
        <v>76</v>
      </c>
      <c r="W3634" s="16">
        <v>1</v>
      </c>
      <c r="X3634" s="16">
        <v>1</v>
      </c>
      <c r="Y3634" s="15">
        <v>10332</v>
      </c>
      <c r="Z3634" s="15">
        <v>0.23699999999999999</v>
      </c>
      <c r="AA3634" s="15" t="s">
        <v>27048</v>
      </c>
      <c r="AB3634" s="15" t="s">
        <v>27049</v>
      </c>
      <c r="AC3634" s="15">
        <v>151500</v>
      </c>
      <c r="AD3634" s="26">
        <v>38285</v>
      </c>
      <c r="AE3634" s="15" t="s">
        <v>119</v>
      </c>
      <c r="AF3634" s="15" t="s">
        <v>119</v>
      </c>
      <c r="AG3634" s="16">
        <v>1</v>
      </c>
      <c r="AH3634" s="15" t="s">
        <v>27398</v>
      </c>
      <c r="AI3634" s="15" t="s">
        <v>78</v>
      </c>
      <c r="AJ3634" s="15">
        <v>10331.5146484</v>
      </c>
      <c r="AK3634" s="15">
        <v>412.16980104200002</v>
      </c>
      <c r="AL3634" s="15">
        <v>3105840.39592</v>
      </c>
      <c r="AM3634" s="15">
        <v>1410748.2356700001</v>
      </c>
      <c r="AN3634" s="19">
        <v>40000</v>
      </c>
      <c r="AO3634" s="19">
        <v>136100</v>
      </c>
      <c r="AP3634" s="19">
        <v>0</v>
      </c>
      <c r="AQ3634" s="19">
        <v>0</v>
      </c>
      <c r="AR3634" s="34">
        <v>176100</v>
      </c>
      <c r="AS3634" s="34">
        <v>45000</v>
      </c>
      <c r="AT3634" s="34">
        <v>0</v>
      </c>
      <c r="AU3634" s="34">
        <v>45885</v>
      </c>
      <c r="AV3634" s="34">
        <v>0</v>
      </c>
      <c r="AW3634" s="35">
        <v>90885</v>
      </c>
      <c r="AX3634" s="34">
        <v>85215</v>
      </c>
      <c r="AY3634" s="36">
        <v>1.3258000000000001</v>
      </c>
      <c r="AZ3634" s="36">
        <v>2.0265</v>
      </c>
      <c r="BA3634" s="22"/>
      <c r="BB3634" s="19">
        <v>1761</v>
      </c>
      <c r="BC3634" s="34">
        <v>1129.7804700000002</v>
      </c>
      <c r="BD3634" s="34">
        <v>1726.881975</v>
      </c>
      <c r="BE3634" s="38">
        <v>3.4819999999999997E-2</v>
      </c>
      <c r="BF3634" s="38">
        <v>3.4819999999999997E-2</v>
      </c>
      <c r="BG3634" s="34">
        <v>39.338955965400004</v>
      </c>
      <c r="BH3634" s="34">
        <v>60.130030369499998</v>
      </c>
      <c r="BI3634" s="34">
        <v>1090.4415140346002</v>
      </c>
      <c r="BJ3634" s="34">
        <v>1666.7519446305</v>
      </c>
      <c r="BK3634" s="34">
        <v>0</v>
      </c>
      <c r="BL3634" s="34">
        <v>0</v>
      </c>
      <c r="BM3634" s="34">
        <v>0</v>
      </c>
      <c r="BN3634" s="39">
        <v>1090.4415140346002</v>
      </c>
      <c r="BO3634" s="39">
        <v>1666.7519446305</v>
      </c>
      <c r="BP3634" s="39">
        <v>576.31043059589979</v>
      </c>
    </row>
    <row r="3635" spans="1:68" s="25" customFormat="1" ht="14.25" x14ac:dyDescent="0.2">
      <c r="A3635" s="14">
        <v>2701</v>
      </c>
      <c r="B3635" s="40"/>
      <c r="C3635" s="15"/>
      <c r="D3635" s="16">
        <v>24102</v>
      </c>
      <c r="E3635" s="15" t="s">
        <v>27399</v>
      </c>
      <c r="F3635" s="15" t="s">
        <v>27400</v>
      </c>
      <c r="G3635" s="17" t="s">
        <v>27401</v>
      </c>
      <c r="H3635" s="17" t="s">
        <v>27402</v>
      </c>
      <c r="I3635" s="17" t="s">
        <v>86</v>
      </c>
      <c r="J3635" s="15" t="s">
        <v>27403</v>
      </c>
      <c r="K3635" s="15" t="s">
        <v>6458</v>
      </c>
      <c r="L3635" s="18" t="s">
        <v>27404</v>
      </c>
      <c r="M3635" s="15" t="s">
        <v>27046</v>
      </c>
      <c r="N3635" s="15" t="s">
        <v>27047</v>
      </c>
      <c r="O3635" s="16">
        <v>510</v>
      </c>
      <c r="P3635" s="15" t="s">
        <v>118</v>
      </c>
      <c r="Q3635" s="15">
        <v>40000</v>
      </c>
      <c r="R3635" s="15">
        <v>168400</v>
      </c>
      <c r="S3635" s="15">
        <v>208400</v>
      </c>
      <c r="T3635" s="15">
        <v>0.25</v>
      </c>
      <c r="U3635" s="15" t="s">
        <v>18717</v>
      </c>
      <c r="V3635" s="15" t="s">
        <v>76</v>
      </c>
      <c r="W3635" s="16">
        <v>1</v>
      </c>
      <c r="X3635" s="16">
        <v>1</v>
      </c>
      <c r="Y3635" s="15">
        <v>11103</v>
      </c>
      <c r="Z3635" s="15">
        <v>0.255</v>
      </c>
      <c r="AA3635" s="15" t="s">
        <v>27048</v>
      </c>
      <c r="AB3635" s="15" t="s">
        <v>27049</v>
      </c>
      <c r="AC3635" s="15">
        <v>206500</v>
      </c>
      <c r="AD3635" s="26">
        <v>40690</v>
      </c>
      <c r="AE3635" s="15" t="s">
        <v>119</v>
      </c>
      <c r="AF3635" s="15" t="s">
        <v>119</v>
      </c>
      <c r="AG3635" s="16">
        <v>1</v>
      </c>
      <c r="AH3635" s="15" t="s">
        <v>27405</v>
      </c>
      <c r="AI3635" s="15" t="s">
        <v>78</v>
      </c>
      <c r="AJ3635" s="15">
        <v>11102.9177246</v>
      </c>
      <c r="AK3635" s="15">
        <v>425.035495922</v>
      </c>
      <c r="AL3635" s="15">
        <v>3105840.4292199998</v>
      </c>
      <c r="AM3635" s="15">
        <v>1410658.8881000001</v>
      </c>
      <c r="AN3635" s="19">
        <v>40000</v>
      </c>
      <c r="AO3635" s="19">
        <v>168100</v>
      </c>
      <c r="AP3635" s="19">
        <v>0</v>
      </c>
      <c r="AQ3635" s="19">
        <v>1000</v>
      </c>
      <c r="AR3635" s="34">
        <v>209100</v>
      </c>
      <c r="AS3635" s="34">
        <v>45000</v>
      </c>
      <c r="AT3635" s="34">
        <v>3000</v>
      </c>
      <c r="AU3635" s="34">
        <v>57085</v>
      </c>
      <c r="AV3635" s="34">
        <v>0</v>
      </c>
      <c r="AW3635" s="35">
        <v>105085</v>
      </c>
      <c r="AX3635" s="34">
        <v>104015</v>
      </c>
      <c r="AY3635" s="36">
        <v>1.3258000000000001</v>
      </c>
      <c r="AZ3635" s="36">
        <v>2.0265</v>
      </c>
      <c r="BA3635" s="22"/>
      <c r="BB3635" s="19">
        <v>2111</v>
      </c>
      <c r="BC3635" s="34">
        <v>1379.0308700000003</v>
      </c>
      <c r="BD3635" s="34">
        <v>2107.8639750000002</v>
      </c>
      <c r="BE3635" s="38">
        <v>3.4819999999999997E-2</v>
      </c>
      <c r="BF3635" s="38">
        <v>3.4819999999999997E-2</v>
      </c>
      <c r="BG3635" s="34">
        <v>47.556211333400007</v>
      </c>
      <c r="BH3635" s="34">
        <v>72.69019630950001</v>
      </c>
      <c r="BI3635" s="34">
        <v>1331.4746586666004</v>
      </c>
      <c r="BJ3635" s="34">
        <v>2035.1737786905003</v>
      </c>
      <c r="BK3635" s="34">
        <v>0</v>
      </c>
      <c r="BL3635" s="34">
        <v>0</v>
      </c>
      <c r="BM3635" s="34">
        <v>0</v>
      </c>
      <c r="BN3635" s="39">
        <v>1331.4746586666004</v>
      </c>
      <c r="BO3635" s="39">
        <v>2035.1737786905003</v>
      </c>
      <c r="BP3635" s="39">
        <v>703.69912002389992</v>
      </c>
    </row>
    <row r="3636" spans="1:68" s="25" customFormat="1" ht="14.25" x14ac:dyDescent="0.2">
      <c r="A3636" s="14">
        <v>2702</v>
      </c>
      <c r="B3636" s="40"/>
      <c r="C3636" s="15"/>
      <c r="D3636" s="16">
        <v>21948</v>
      </c>
      <c r="E3636" s="15" t="s">
        <v>27406</v>
      </c>
      <c r="F3636" s="15" t="s">
        <v>27407</v>
      </c>
      <c r="G3636" s="17" t="s">
        <v>27408</v>
      </c>
      <c r="H3636" s="17" t="s">
        <v>27409</v>
      </c>
      <c r="I3636" s="17" t="s">
        <v>205</v>
      </c>
      <c r="J3636" s="15" t="s">
        <v>27410</v>
      </c>
      <c r="K3636" s="15" t="s">
        <v>3652</v>
      </c>
      <c r="L3636" s="18" t="s">
        <v>27411</v>
      </c>
      <c r="M3636" s="15" t="s">
        <v>27046</v>
      </c>
      <c r="N3636" s="15" t="s">
        <v>27047</v>
      </c>
      <c r="O3636" s="16">
        <v>510</v>
      </c>
      <c r="P3636" s="15" t="s">
        <v>118</v>
      </c>
      <c r="Q3636" s="15">
        <v>40000</v>
      </c>
      <c r="R3636" s="15">
        <v>162500</v>
      </c>
      <c r="S3636" s="15">
        <v>202500</v>
      </c>
      <c r="T3636" s="15">
        <v>0.25</v>
      </c>
      <c r="U3636" s="15" t="s">
        <v>18717</v>
      </c>
      <c r="V3636" s="15" t="s">
        <v>76</v>
      </c>
      <c r="W3636" s="16">
        <v>1</v>
      </c>
      <c r="X3636" s="16">
        <v>1</v>
      </c>
      <c r="Y3636" s="15">
        <v>11097</v>
      </c>
      <c r="Z3636" s="15">
        <v>0.255</v>
      </c>
      <c r="AA3636" s="15" t="s">
        <v>27048</v>
      </c>
      <c r="AB3636" s="15" t="s">
        <v>27049</v>
      </c>
      <c r="AC3636" s="15">
        <v>195000</v>
      </c>
      <c r="AD3636" s="26">
        <v>40325</v>
      </c>
      <c r="AE3636" s="15" t="s">
        <v>119</v>
      </c>
      <c r="AF3636" s="15" t="s">
        <v>119</v>
      </c>
      <c r="AG3636" s="16">
        <v>1</v>
      </c>
      <c r="AH3636" s="15" t="s">
        <v>27412</v>
      </c>
      <c r="AI3636" s="15" t="s">
        <v>78</v>
      </c>
      <c r="AJ3636" s="15">
        <v>11096.9401855</v>
      </c>
      <c r="AK3636" s="15">
        <v>424.94262679899998</v>
      </c>
      <c r="AL3636" s="15">
        <v>3105840.6622100002</v>
      </c>
      <c r="AM3636" s="15">
        <v>1410566.3584499999</v>
      </c>
      <c r="AN3636" s="19">
        <v>40000</v>
      </c>
      <c r="AO3636" s="19">
        <v>160700</v>
      </c>
      <c r="AP3636" s="19">
        <v>0</v>
      </c>
      <c r="AQ3636" s="19">
        <v>0</v>
      </c>
      <c r="AR3636" s="34">
        <v>200700</v>
      </c>
      <c r="AS3636" s="34">
        <v>45000</v>
      </c>
      <c r="AT3636" s="34">
        <v>3000</v>
      </c>
      <c r="AU3636" s="34">
        <v>54495</v>
      </c>
      <c r="AV3636" s="34">
        <v>0</v>
      </c>
      <c r="AW3636" s="35">
        <v>102495</v>
      </c>
      <c r="AX3636" s="34">
        <v>98205</v>
      </c>
      <c r="AY3636" s="36">
        <v>1.3258000000000001</v>
      </c>
      <c r="AZ3636" s="36">
        <v>2.0265</v>
      </c>
      <c r="BA3636" s="22"/>
      <c r="BB3636" s="19">
        <v>2007</v>
      </c>
      <c r="BC3636" s="34">
        <v>1302.00189</v>
      </c>
      <c r="BD3636" s="34">
        <v>1990.1243249999998</v>
      </c>
      <c r="BE3636" s="38">
        <v>3.4819999999999997E-2</v>
      </c>
      <c r="BF3636" s="38">
        <v>3.4819999999999997E-2</v>
      </c>
      <c r="BG3636" s="34">
        <v>45.335705809799997</v>
      </c>
      <c r="BH3636" s="34">
        <v>69.296128996499988</v>
      </c>
      <c r="BI3636" s="34">
        <v>1256.6661841902001</v>
      </c>
      <c r="BJ3636" s="34">
        <v>1920.8281960034997</v>
      </c>
      <c r="BK3636" s="34">
        <v>0</v>
      </c>
      <c r="BL3636" s="34">
        <v>0</v>
      </c>
      <c r="BM3636" s="34">
        <v>0</v>
      </c>
      <c r="BN3636" s="39">
        <v>1256.6661841902001</v>
      </c>
      <c r="BO3636" s="39">
        <v>1920.8281960034997</v>
      </c>
      <c r="BP3636" s="39">
        <v>664.16201181329961</v>
      </c>
    </row>
    <row r="3637" spans="1:68" s="25" customFormat="1" ht="14.25" x14ac:dyDescent="0.2">
      <c r="A3637" s="14">
        <v>2703</v>
      </c>
      <c r="B3637" s="40"/>
      <c r="C3637" s="15"/>
      <c r="D3637" s="16">
        <v>33567</v>
      </c>
      <c r="E3637" s="15" t="s">
        <v>27413</v>
      </c>
      <c r="F3637" s="15" t="s">
        <v>27414</v>
      </c>
      <c r="G3637" s="17" t="s">
        <v>27415</v>
      </c>
      <c r="H3637" s="17" t="s">
        <v>27416</v>
      </c>
      <c r="I3637" s="17" t="s">
        <v>86</v>
      </c>
      <c r="J3637" s="15" t="s">
        <v>27417</v>
      </c>
      <c r="K3637" s="15" t="s">
        <v>864</v>
      </c>
      <c r="L3637" s="18" t="s">
        <v>27418</v>
      </c>
      <c r="M3637" s="15" t="s">
        <v>27046</v>
      </c>
      <c r="N3637" s="15" t="s">
        <v>27047</v>
      </c>
      <c r="O3637" s="16">
        <v>510</v>
      </c>
      <c r="P3637" s="15" t="s">
        <v>118</v>
      </c>
      <c r="Q3637" s="15">
        <v>40000</v>
      </c>
      <c r="R3637" s="15">
        <v>160900</v>
      </c>
      <c r="S3637" s="15">
        <v>200900</v>
      </c>
      <c r="T3637" s="15">
        <v>0.3</v>
      </c>
      <c r="U3637" s="15" t="s">
        <v>18717</v>
      </c>
      <c r="V3637" s="15" t="s">
        <v>76</v>
      </c>
      <c r="W3637" s="16">
        <v>1</v>
      </c>
      <c r="X3637" s="16">
        <v>1</v>
      </c>
      <c r="Y3637" s="15">
        <v>14060</v>
      </c>
      <c r="Z3637" s="15">
        <v>0.32300000000000001</v>
      </c>
      <c r="AA3637" s="15" t="s">
        <v>78</v>
      </c>
      <c r="AB3637" s="15" t="s">
        <v>78</v>
      </c>
      <c r="AC3637" s="15">
        <v>212000</v>
      </c>
      <c r="AD3637" s="26">
        <v>41708</v>
      </c>
      <c r="AE3637" s="15" t="s">
        <v>119</v>
      </c>
      <c r="AF3637" s="15" t="s">
        <v>119</v>
      </c>
      <c r="AG3637" s="16">
        <v>1</v>
      </c>
      <c r="AH3637" s="15" t="s">
        <v>27419</v>
      </c>
      <c r="AI3637" s="15" t="s">
        <v>78</v>
      </c>
      <c r="AJ3637" s="15">
        <v>14059.5793457</v>
      </c>
      <c r="AK3637" s="15">
        <v>467.16729509800001</v>
      </c>
      <c r="AL3637" s="15">
        <v>3105841.07803</v>
      </c>
      <c r="AM3637" s="15">
        <v>1410461.49398</v>
      </c>
      <c r="AN3637" s="19">
        <v>40000</v>
      </c>
      <c r="AO3637" s="19">
        <v>157200</v>
      </c>
      <c r="AP3637" s="19">
        <v>0</v>
      </c>
      <c r="AQ3637" s="19">
        <v>0</v>
      </c>
      <c r="AR3637" s="34">
        <v>197200</v>
      </c>
      <c r="AS3637" s="34">
        <v>45000</v>
      </c>
      <c r="AT3637" s="34">
        <v>3000</v>
      </c>
      <c r="AU3637" s="34">
        <v>53270</v>
      </c>
      <c r="AV3637" s="34">
        <v>0</v>
      </c>
      <c r="AW3637" s="35">
        <v>101270</v>
      </c>
      <c r="AX3637" s="34">
        <v>95930</v>
      </c>
      <c r="AY3637" s="36">
        <v>1.3258000000000001</v>
      </c>
      <c r="AZ3637" s="36">
        <v>2.0265</v>
      </c>
      <c r="BA3637" s="22"/>
      <c r="BB3637" s="19">
        <v>1972</v>
      </c>
      <c r="BC3637" s="34">
        <v>1271.8399400000001</v>
      </c>
      <c r="BD3637" s="34">
        <v>1944.02145</v>
      </c>
      <c r="BE3637" s="38">
        <v>3.4819999999999997E-2</v>
      </c>
      <c r="BF3637" s="38">
        <v>3.4819999999999997E-2</v>
      </c>
      <c r="BG3637" s="34">
        <v>44.285466710800002</v>
      </c>
      <c r="BH3637" s="34">
        <v>67.690826888999993</v>
      </c>
      <c r="BI3637" s="34">
        <v>1227.5544732892001</v>
      </c>
      <c r="BJ3637" s="34">
        <v>1876.330623111</v>
      </c>
      <c r="BK3637" s="34">
        <v>0</v>
      </c>
      <c r="BL3637" s="34">
        <v>0</v>
      </c>
      <c r="BM3637" s="34">
        <v>0</v>
      </c>
      <c r="BN3637" s="39">
        <v>1227.5544732892001</v>
      </c>
      <c r="BO3637" s="39">
        <v>1876.330623111</v>
      </c>
      <c r="BP3637" s="39">
        <v>648.77614982179989</v>
      </c>
    </row>
    <row r="3638" spans="1:68" s="25" customFormat="1" ht="14.25" x14ac:dyDescent="0.2">
      <c r="A3638" s="14">
        <v>2704</v>
      </c>
      <c r="B3638" s="40"/>
      <c r="C3638" s="15"/>
      <c r="D3638" s="16">
        <v>853</v>
      </c>
      <c r="E3638" s="15" t="s">
        <v>27420</v>
      </c>
      <c r="F3638" s="15" t="s">
        <v>27421</v>
      </c>
      <c r="G3638" s="17" t="s">
        <v>27422</v>
      </c>
      <c r="H3638" s="17" t="s">
        <v>27423</v>
      </c>
      <c r="I3638" s="17" t="s">
        <v>86</v>
      </c>
      <c r="J3638" s="15" t="s">
        <v>27424</v>
      </c>
      <c r="K3638" s="15" t="s">
        <v>7726</v>
      </c>
      <c r="L3638" s="18" t="s">
        <v>27425</v>
      </c>
      <c r="M3638" s="15" t="s">
        <v>27426</v>
      </c>
      <c r="N3638" s="15" t="s">
        <v>27427</v>
      </c>
      <c r="O3638" s="16">
        <v>510</v>
      </c>
      <c r="P3638" s="15" t="s">
        <v>118</v>
      </c>
      <c r="Q3638" s="15">
        <v>40000</v>
      </c>
      <c r="R3638" s="15">
        <v>161100</v>
      </c>
      <c r="S3638" s="15">
        <v>201100</v>
      </c>
      <c r="T3638" s="15">
        <v>0.22</v>
      </c>
      <c r="U3638" s="15" t="s">
        <v>18717</v>
      </c>
      <c r="V3638" s="15" t="s">
        <v>76</v>
      </c>
      <c r="W3638" s="16">
        <v>1</v>
      </c>
      <c r="X3638" s="16">
        <v>1</v>
      </c>
      <c r="Y3638" s="15">
        <v>9964</v>
      </c>
      <c r="Z3638" s="15">
        <v>0.22900000000000001</v>
      </c>
      <c r="AA3638" s="15" t="s">
        <v>27428</v>
      </c>
      <c r="AB3638" s="15" t="s">
        <v>27429</v>
      </c>
      <c r="AC3638" s="15">
        <v>171000</v>
      </c>
      <c r="AD3638" s="26">
        <v>37816</v>
      </c>
      <c r="AE3638" s="15" t="s">
        <v>147</v>
      </c>
      <c r="AF3638" s="15" t="s">
        <v>27430</v>
      </c>
      <c r="AG3638" s="16">
        <v>1</v>
      </c>
      <c r="AH3638" s="15" t="s">
        <v>27431</v>
      </c>
      <c r="AI3638" s="15" t="s">
        <v>78</v>
      </c>
      <c r="AJ3638" s="15">
        <v>9964.4326171899993</v>
      </c>
      <c r="AK3638" s="15">
        <v>409.38845618699997</v>
      </c>
      <c r="AL3638" s="15">
        <v>3105940.8696599999</v>
      </c>
      <c r="AM3638" s="15">
        <v>1410465.76982</v>
      </c>
      <c r="AN3638" s="19">
        <v>40000</v>
      </c>
      <c r="AO3638" s="19">
        <v>163600</v>
      </c>
      <c r="AP3638" s="19">
        <v>0</v>
      </c>
      <c r="AQ3638" s="19">
        <v>0</v>
      </c>
      <c r="AR3638" s="34">
        <v>203600</v>
      </c>
      <c r="AS3638" s="34">
        <v>45000</v>
      </c>
      <c r="AT3638" s="34">
        <v>3000</v>
      </c>
      <c r="AU3638" s="34">
        <v>55510</v>
      </c>
      <c r="AV3638" s="34">
        <v>0</v>
      </c>
      <c r="AW3638" s="35">
        <v>103510</v>
      </c>
      <c r="AX3638" s="34">
        <v>100090</v>
      </c>
      <c r="AY3638" s="36">
        <v>1.3258000000000001</v>
      </c>
      <c r="AZ3638" s="36">
        <v>2.0265</v>
      </c>
      <c r="BA3638" s="22"/>
      <c r="BB3638" s="19">
        <v>2036</v>
      </c>
      <c r="BC3638" s="34">
        <v>1326.9932200000001</v>
      </c>
      <c r="BD3638" s="34">
        <v>2028.32385</v>
      </c>
      <c r="BE3638" s="38">
        <v>3.4819999999999997E-2</v>
      </c>
      <c r="BF3638" s="38">
        <v>3.4819999999999997E-2</v>
      </c>
      <c r="BG3638" s="34">
        <v>46.205903920399997</v>
      </c>
      <c r="BH3638" s="34">
        <v>70.62623645699999</v>
      </c>
      <c r="BI3638" s="34">
        <v>1280.7873160796</v>
      </c>
      <c r="BJ3638" s="34">
        <v>1957.697613543</v>
      </c>
      <c r="BK3638" s="34">
        <v>0</v>
      </c>
      <c r="BL3638" s="34">
        <v>0</v>
      </c>
      <c r="BM3638" s="34">
        <v>0</v>
      </c>
      <c r="BN3638" s="39">
        <v>1280.7873160796</v>
      </c>
      <c r="BO3638" s="39">
        <v>1957.697613543</v>
      </c>
      <c r="BP3638" s="39">
        <v>676.91029746339996</v>
      </c>
    </row>
    <row r="3639" spans="1:68" s="25" customFormat="1" ht="25.5" x14ac:dyDescent="0.2">
      <c r="A3639" s="14">
        <v>2705</v>
      </c>
      <c r="B3639" s="40"/>
      <c r="C3639" s="15" t="s">
        <v>27432</v>
      </c>
      <c r="D3639" s="16">
        <v>21367</v>
      </c>
      <c r="E3639" s="15" t="s">
        <v>27433</v>
      </c>
      <c r="F3639" s="15" t="s">
        <v>27432</v>
      </c>
      <c r="G3639" s="17" t="s">
        <v>27434</v>
      </c>
      <c r="H3639" s="17" t="s">
        <v>27435</v>
      </c>
      <c r="I3639" s="17" t="s">
        <v>27436</v>
      </c>
      <c r="J3639" s="15" t="s">
        <v>27437</v>
      </c>
      <c r="K3639" s="15" t="s">
        <v>86</v>
      </c>
      <c r="L3639" s="18" t="s">
        <v>27438</v>
      </c>
      <c r="M3639" s="15" t="s">
        <v>27426</v>
      </c>
      <c r="N3639" s="15" t="s">
        <v>27427</v>
      </c>
      <c r="O3639" s="16">
        <v>510</v>
      </c>
      <c r="P3639" s="15" t="s">
        <v>118</v>
      </c>
      <c r="Q3639" s="15">
        <v>40000</v>
      </c>
      <c r="R3639" s="15">
        <v>157100</v>
      </c>
      <c r="S3639" s="15">
        <v>197100</v>
      </c>
      <c r="T3639" s="15">
        <v>0.22</v>
      </c>
      <c r="U3639" s="15" t="s">
        <v>18717</v>
      </c>
      <c r="V3639" s="15" t="s">
        <v>76</v>
      </c>
      <c r="W3639" s="16">
        <v>1</v>
      </c>
      <c r="X3639" s="16">
        <v>1</v>
      </c>
      <c r="Y3639" s="15">
        <v>9926</v>
      </c>
      <c r="Z3639" s="15">
        <v>0.22800000000000001</v>
      </c>
      <c r="AA3639" s="15" t="s">
        <v>27428</v>
      </c>
      <c r="AB3639" s="15" t="s">
        <v>27429</v>
      </c>
      <c r="AC3639" s="15">
        <v>179900</v>
      </c>
      <c r="AD3639" s="26">
        <v>42178</v>
      </c>
      <c r="AE3639" s="15" t="s">
        <v>363</v>
      </c>
      <c r="AF3639" s="15" t="s">
        <v>24969</v>
      </c>
      <c r="AG3639" s="16">
        <v>1</v>
      </c>
      <c r="AH3639" s="15" t="s">
        <v>27439</v>
      </c>
      <c r="AI3639" s="15" t="s">
        <v>78</v>
      </c>
      <c r="AJ3639" s="15">
        <v>9925.7377929699996</v>
      </c>
      <c r="AK3639" s="15">
        <v>407.99526448099999</v>
      </c>
      <c r="AL3639" s="15">
        <v>3106020.8939100001</v>
      </c>
      <c r="AM3639" s="15">
        <v>1410465.75553</v>
      </c>
      <c r="AN3639" s="19">
        <v>40000</v>
      </c>
      <c r="AO3639" s="19">
        <v>159200</v>
      </c>
      <c r="AP3639" s="19">
        <v>0</v>
      </c>
      <c r="AQ3639" s="19">
        <v>0</v>
      </c>
      <c r="AR3639" s="34">
        <v>199200</v>
      </c>
      <c r="AS3639" s="34">
        <v>45000</v>
      </c>
      <c r="AT3639" s="34">
        <v>3000</v>
      </c>
      <c r="AU3639" s="34">
        <v>53970</v>
      </c>
      <c r="AV3639" s="34">
        <v>0</v>
      </c>
      <c r="AW3639" s="35">
        <v>101970</v>
      </c>
      <c r="AX3639" s="34">
        <v>97230</v>
      </c>
      <c r="AY3639" s="36">
        <v>1.3258000000000001</v>
      </c>
      <c r="AZ3639" s="36">
        <v>2.0265</v>
      </c>
      <c r="BA3639" s="22"/>
      <c r="BB3639" s="19">
        <v>1992</v>
      </c>
      <c r="BC3639" s="34">
        <v>1289.0753400000001</v>
      </c>
      <c r="BD3639" s="34">
        <v>1970.3659499999999</v>
      </c>
      <c r="BE3639" s="38">
        <v>3.4819999999999997E-2</v>
      </c>
      <c r="BF3639" s="38">
        <v>3.4819999999999997E-2</v>
      </c>
      <c r="BG3639" s="34">
        <v>44.885603338799996</v>
      </c>
      <c r="BH3639" s="34">
        <v>68.608142378999986</v>
      </c>
      <c r="BI3639" s="34">
        <v>1244.1897366612002</v>
      </c>
      <c r="BJ3639" s="34">
        <v>1901.757807621</v>
      </c>
      <c r="BK3639" s="34">
        <v>0</v>
      </c>
      <c r="BL3639" s="34">
        <v>0</v>
      </c>
      <c r="BM3639" s="34">
        <v>0</v>
      </c>
      <c r="BN3639" s="39">
        <v>1244.1897366612002</v>
      </c>
      <c r="BO3639" s="39">
        <v>1901.757807621</v>
      </c>
      <c r="BP3639" s="39">
        <v>657.5680709597998</v>
      </c>
    </row>
    <row r="3640" spans="1:68" s="25" customFormat="1" ht="14.25" x14ac:dyDescent="0.2">
      <c r="A3640" s="14">
        <v>2706</v>
      </c>
      <c r="B3640" s="40"/>
      <c r="C3640" s="15"/>
      <c r="D3640" s="16">
        <v>6909</v>
      </c>
      <c r="E3640" s="15" t="s">
        <v>27440</v>
      </c>
      <c r="F3640" s="15" t="s">
        <v>27441</v>
      </c>
      <c r="G3640" s="17" t="s">
        <v>27442</v>
      </c>
      <c r="H3640" s="17" t="s">
        <v>27443</v>
      </c>
      <c r="I3640" s="17" t="s">
        <v>86</v>
      </c>
      <c r="J3640" s="15" t="s">
        <v>27444</v>
      </c>
      <c r="K3640" s="15" t="s">
        <v>2505</v>
      </c>
      <c r="L3640" s="18" t="s">
        <v>27445</v>
      </c>
      <c r="M3640" s="15" t="s">
        <v>27426</v>
      </c>
      <c r="N3640" s="15" t="s">
        <v>27427</v>
      </c>
      <c r="O3640" s="16">
        <v>510</v>
      </c>
      <c r="P3640" s="15" t="s">
        <v>118</v>
      </c>
      <c r="Q3640" s="15">
        <v>40000</v>
      </c>
      <c r="R3640" s="15">
        <v>162100</v>
      </c>
      <c r="S3640" s="15">
        <v>202100</v>
      </c>
      <c r="T3640" s="15">
        <v>0.22</v>
      </c>
      <c r="U3640" s="15" t="s">
        <v>18717</v>
      </c>
      <c r="V3640" s="15" t="s">
        <v>76</v>
      </c>
      <c r="W3640" s="16">
        <v>1</v>
      </c>
      <c r="X3640" s="16">
        <v>0</v>
      </c>
      <c r="Y3640" s="15">
        <v>9864</v>
      </c>
      <c r="Z3640" s="15">
        <v>0.22600000000000001</v>
      </c>
      <c r="AA3640" s="15" t="s">
        <v>27428</v>
      </c>
      <c r="AB3640" s="15" t="s">
        <v>27429</v>
      </c>
      <c r="AC3640" s="15">
        <v>0</v>
      </c>
      <c r="AD3640" s="15"/>
      <c r="AE3640" s="15" t="s">
        <v>363</v>
      </c>
      <c r="AF3640" s="15" t="s">
        <v>13425</v>
      </c>
      <c r="AG3640" s="16">
        <v>1</v>
      </c>
      <c r="AH3640" s="15" t="s">
        <v>27446</v>
      </c>
      <c r="AI3640" s="15" t="s">
        <v>78</v>
      </c>
      <c r="AJ3640" s="15">
        <v>9863.7612304699996</v>
      </c>
      <c r="AK3640" s="15">
        <v>406.59789772699997</v>
      </c>
      <c r="AL3640" s="15">
        <v>3106100.8694500001</v>
      </c>
      <c r="AM3640" s="15">
        <v>1410465.88598</v>
      </c>
      <c r="AN3640" s="19">
        <v>40000</v>
      </c>
      <c r="AO3640" s="19">
        <v>165700</v>
      </c>
      <c r="AP3640" s="19">
        <v>0</v>
      </c>
      <c r="AQ3640" s="19">
        <v>0</v>
      </c>
      <c r="AR3640" s="34">
        <v>205700</v>
      </c>
      <c r="AS3640" s="34">
        <v>45000</v>
      </c>
      <c r="AT3640" s="34">
        <v>3000</v>
      </c>
      <c r="AU3640" s="34">
        <v>56245</v>
      </c>
      <c r="AV3640" s="34">
        <v>0</v>
      </c>
      <c r="AW3640" s="35">
        <v>104245</v>
      </c>
      <c r="AX3640" s="34">
        <v>101455</v>
      </c>
      <c r="AY3640" s="36">
        <v>1.3258000000000001</v>
      </c>
      <c r="AZ3640" s="36">
        <v>2.0265</v>
      </c>
      <c r="BA3640" s="22"/>
      <c r="BB3640" s="19">
        <v>2057</v>
      </c>
      <c r="BC3640" s="34">
        <v>1345.0903900000001</v>
      </c>
      <c r="BD3640" s="34">
        <v>2055.9855749999997</v>
      </c>
      <c r="BE3640" s="38">
        <v>3.4819999999999997E-2</v>
      </c>
      <c r="BF3640" s="38">
        <v>3.4819999999999997E-2</v>
      </c>
      <c r="BG3640" s="34">
        <v>46.8360473798</v>
      </c>
      <c r="BH3640" s="34">
        <v>71.589417721499984</v>
      </c>
      <c r="BI3640" s="34">
        <v>1298.2543426202001</v>
      </c>
      <c r="BJ3640" s="34">
        <v>1984.3961572784997</v>
      </c>
      <c r="BK3640" s="34">
        <v>0</v>
      </c>
      <c r="BL3640" s="34">
        <v>0</v>
      </c>
      <c r="BM3640" s="34">
        <v>0</v>
      </c>
      <c r="BN3640" s="39">
        <v>1298.2543426202001</v>
      </c>
      <c r="BO3640" s="39">
        <v>1984.3961572784997</v>
      </c>
      <c r="BP3640" s="39">
        <v>686.14181465829961</v>
      </c>
    </row>
    <row r="3641" spans="1:68" s="25" customFormat="1" ht="14.25" x14ac:dyDescent="0.2">
      <c r="A3641" s="14">
        <v>2707</v>
      </c>
      <c r="B3641" s="40"/>
      <c r="C3641" s="15" t="s">
        <v>27447</v>
      </c>
      <c r="D3641" s="16">
        <v>20393</v>
      </c>
      <c r="E3641" s="15" t="s">
        <v>27448</v>
      </c>
      <c r="F3641" s="15" t="s">
        <v>27447</v>
      </c>
      <c r="G3641" s="17" t="s">
        <v>27449</v>
      </c>
      <c r="H3641" s="17" t="s">
        <v>27450</v>
      </c>
      <c r="I3641" s="17" t="s">
        <v>1050</v>
      </c>
      <c r="J3641" s="15" t="s">
        <v>27451</v>
      </c>
      <c r="K3641" s="15" t="s">
        <v>6940</v>
      </c>
      <c r="L3641" s="18" t="s">
        <v>27452</v>
      </c>
      <c r="M3641" s="15" t="s">
        <v>27426</v>
      </c>
      <c r="N3641" s="15" t="s">
        <v>27427</v>
      </c>
      <c r="O3641" s="16">
        <v>510</v>
      </c>
      <c r="P3641" s="15" t="s">
        <v>118</v>
      </c>
      <c r="Q3641" s="15">
        <v>40000</v>
      </c>
      <c r="R3641" s="15">
        <v>162700</v>
      </c>
      <c r="S3641" s="15">
        <v>202700</v>
      </c>
      <c r="T3641" s="15">
        <v>0.22</v>
      </c>
      <c r="U3641" s="15" t="s">
        <v>18717</v>
      </c>
      <c r="V3641" s="15" t="s">
        <v>76</v>
      </c>
      <c r="W3641" s="16">
        <v>1</v>
      </c>
      <c r="X3641" s="16">
        <v>1</v>
      </c>
      <c r="Y3641" s="15">
        <v>10414</v>
      </c>
      <c r="Z3641" s="15">
        <v>0.23899999999999999</v>
      </c>
      <c r="AA3641" s="15" t="s">
        <v>27428</v>
      </c>
      <c r="AB3641" s="15" t="s">
        <v>27429</v>
      </c>
      <c r="AC3641" s="15">
        <v>161000</v>
      </c>
      <c r="AD3641" s="26">
        <v>37861</v>
      </c>
      <c r="AE3641" s="15" t="s">
        <v>147</v>
      </c>
      <c r="AF3641" s="15" t="s">
        <v>27453</v>
      </c>
      <c r="AG3641" s="16">
        <v>1</v>
      </c>
      <c r="AH3641" s="15" t="s">
        <v>27454</v>
      </c>
      <c r="AI3641" s="15" t="s">
        <v>78</v>
      </c>
      <c r="AJ3641" s="15">
        <v>10414.2302246</v>
      </c>
      <c r="AK3641" s="15">
        <v>414.943531415</v>
      </c>
      <c r="AL3641" s="15">
        <v>3106183.5761600002</v>
      </c>
      <c r="AM3641" s="15">
        <v>1410464.6657799999</v>
      </c>
      <c r="AN3641" s="19">
        <v>40000</v>
      </c>
      <c r="AO3641" s="19">
        <v>161100</v>
      </c>
      <c r="AP3641" s="19">
        <v>0</v>
      </c>
      <c r="AQ3641" s="19">
        <v>1300</v>
      </c>
      <c r="AR3641" s="34">
        <v>202400</v>
      </c>
      <c r="AS3641" s="34">
        <v>45000</v>
      </c>
      <c r="AT3641" s="34">
        <v>3000</v>
      </c>
      <c r="AU3641" s="34">
        <v>54635</v>
      </c>
      <c r="AV3641" s="34">
        <v>0</v>
      </c>
      <c r="AW3641" s="35">
        <v>102635</v>
      </c>
      <c r="AX3641" s="34">
        <v>99765</v>
      </c>
      <c r="AY3641" s="36">
        <v>1.3258000000000001</v>
      </c>
      <c r="AZ3641" s="36">
        <v>2.0265</v>
      </c>
      <c r="BA3641" s="22"/>
      <c r="BB3641" s="19">
        <v>2050</v>
      </c>
      <c r="BC3641" s="34">
        <v>1322.6843700000002</v>
      </c>
      <c r="BD3641" s="34">
        <v>2021.737725</v>
      </c>
      <c r="BE3641" s="38">
        <v>3.4819999999999997E-2</v>
      </c>
      <c r="BF3641" s="38">
        <v>3.4819999999999997E-2</v>
      </c>
      <c r="BG3641" s="34">
        <v>45.455733135400003</v>
      </c>
      <c r="BH3641" s="34">
        <v>69.479592094499992</v>
      </c>
      <c r="BI3641" s="34">
        <v>1277.2286368646003</v>
      </c>
      <c r="BJ3641" s="34">
        <v>1952.2581329054999</v>
      </c>
      <c r="BK3641" s="34">
        <v>0</v>
      </c>
      <c r="BL3641" s="34">
        <v>0</v>
      </c>
      <c r="BM3641" s="34">
        <v>0</v>
      </c>
      <c r="BN3641" s="39">
        <v>1277.2286368646003</v>
      </c>
      <c r="BO3641" s="39">
        <v>1952.2581329054999</v>
      </c>
      <c r="BP3641" s="39">
        <v>675.02949604089963</v>
      </c>
    </row>
    <row r="3642" spans="1:68" s="25" customFormat="1" ht="14.25" x14ac:dyDescent="0.2">
      <c r="A3642" s="14">
        <v>2708</v>
      </c>
      <c r="B3642" s="40"/>
      <c r="C3642" s="15" t="s">
        <v>3358</v>
      </c>
      <c r="D3642" s="16">
        <v>25798</v>
      </c>
      <c r="E3642" s="15" t="s">
        <v>27455</v>
      </c>
      <c r="F3642" s="15" t="s">
        <v>27456</v>
      </c>
      <c r="G3642" s="17" t="s">
        <v>27457</v>
      </c>
      <c r="H3642" s="17" t="s">
        <v>27458</v>
      </c>
      <c r="I3642" s="17" t="s">
        <v>86</v>
      </c>
      <c r="J3642" s="15" t="s">
        <v>27459</v>
      </c>
      <c r="K3642" s="15" t="s">
        <v>423</v>
      </c>
      <c r="L3642" s="18" t="s">
        <v>27460</v>
      </c>
      <c r="M3642" s="15" t="s">
        <v>27426</v>
      </c>
      <c r="N3642" s="15" t="s">
        <v>27427</v>
      </c>
      <c r="O3642" s="16">
        <v>510</v>
      </c>
      <c r="P3642" s="15" t="s">
        <v>118</v>
      </c>
      <c r="Q3642" s="15">
        <v>40000</v>
      </c>
      <c r="R3642" s="15">
        <v>127600</v>
      </c>
      <c r="S3642" s="15">
        <v>167600</v>
      </c>
      <c r="T3642" s="15">
        <v>0.23</v>
      </c>
      <c r="U3642" s="15" t="s">
        <v>18717</v>
      </c>
      <c r="V3642" s="15" t="s">
        <v>76</v>
      </c>
      <c r="W3642" s="16">
        <v>1</v>
      </c>
      <c r="X3642" s="16">
        <v>1</v>
      </c>
      <c r="Y3642" s="15">
        <v>11464</v>
      </c>
      <c r="Z3642" s="15">
        <v>0.26300000000000001</v>
      </c>
      <c r="AA3642" s="15" t="s">
        <v>27428</v>
      </c>
      <c r="AB3642" s="15" t="s">
        <v>27429</v>
      </c>
      <c r="AC3642" s="15">
        <v>155000</v>
      </c>
      <c r="AD3642" s="26">
        <v>41120</v>
      </c>
      <c r="AE3642" s="15" t="s">
        <v>183</v>
      </c>
      <c r="AF3642" s="15" t="s">
        <v>27461</v>
      </c>
      <c r="AG3642" s="16">
        <v>1</v>
      </c>
      <c r="AH3642" s="15" t="s">
        <v>27462</v>
      </c>
      <c r="AI3642" s="15" t="s">
        <v>78</v>
      </c>
      <c r="AJ3642" s="15">
        <v>11463.6188965</v>
      </c>
      <c r="AK3642" s="15">
        <v>487.394761797</v>
      </c>
      <c r="AL3642" s="15">
        <v>3106262.4797100001</v>
      </c>
      <c r="AM3642" s="15">
        <v>1410487.47343</v>
      </c>
      <c r="AN3642" s="19">
        <v>40000</v>
      </c>
      <c r="AO3642" s="19">
        <v>128700</v>
      </c>
      <c r="AP3642" s="19">
        <v>0</v>
      </c>
      <c r="AQ3642" s="19">
        <v>0</v>
      </c>
      <c r="AR3642" s="34">
        <v>168700</v>
      </c>
      <c r="AS3642" s="34">
        <v>0</v>
      </c>
      <c r="AT3642" s="34">
        <v>0</v>
      </c>
      <c r="AU3642" s="34">
        <v>0</v>
      </c>
      <c r="AV3642" s="34">
        <v>0</v>
      </c>
      <c r="AW3642" s="35">
        <v>0</v>
      </c>
      <c r="AX3642" s="34">
        <v>168700</v>
      </c>
      <c r="AY3642" s="36">
        <v>1.3258000000000001</v>
      </c>
      <c r="AZ3642" s="36">
        <v>2.0265</v>
      </c>
      <c r="BA3642" s="22"/>
      <c r="BB3642" s="19">
        <v>3374</v>
      </c>
      <c r="BC3642" s="34">
        <v>2236.6246000000001</v>
      </c>
      <c r="BD3642" s="34">
        <v>3418.7055</v>
      </c>
      <c r="BE3642" s="38">
        <v>3.4819999999999997E-2</v>
      </c>
      <c r="BF3642" s="38">
        <v>3.4819999999999997E-2</v>
      </c>
      <c r="BG3642" s="34">
        <v>0</v>
      </c>
      <c r="BH3642" s="34">
        <v>0</v>
      </c>
      <c r="BI3642" s="34">
        <v>2236.6246000000001</v>
      </c>
      <c r="BJ3642" s="34">
        <v>3418.7055</v>
      </c>
      <c r="BK3642" s="34">
        <v>0</v>
      </c>
      <c r="BL3642" s="34">
        <v>44.705500000000029</v>
      </c>
      <c r="BM3642" s="34">
        <v>44.705500000000029</v>
      </c>
      <c r="BN3642" s="39">
        <v>2236.6246000000001</v>
      </c>
      <c r="BO3642" s="39">
        <v>3374</v>
      </c>
      <c r="BP3642" s="39">
        <v>1137.3753999999999</v>
      </c>
    </row>
    <row r="3643" spans="1:68" s="25" customFormat="1" ht="14.25" x14ac:dyDescent="0.2">
      <c r="A3643" s="14">
        <v>2709</v>
      </c>
      <c r="B3643" s="40"/>
      <c r="C3643" s="15" t="s">
        <v>27463</v>
      </c>
      <c r="D3643" s="16">
        <v>23745</v>
      </c>
      <c r="E3643" s="15" t="s">
        <v>27464</v>
      </c>
      <c r="F3643" s="15" t="s">
        <v>27463</v>
      </c>
      <c r="G3643" s="17" t="s">
        <v>27465</v>
      </c>
      <c r="H3643" s="17" t="s">
        <v>27466</v>
      </c>
      <c r="I3643" s="17" t="s">
        <v>86</v>
      </c>
      <c r="J3643" s="15" t="s">
        <v>27467</v>
      </c>
      <c r="K3643" s="15" t="s">
        <v>391</v>
      </c>
      <c r="L3643" s="18" t="s">
        <v>27468</v>
      </c>
      <c r="M3643" s="15" t="s">
        <v>27085</v>
      </c>
      <c r="N3643" s="15" t="s">
        <v>27086</v>
      </c>
      <c r="O3643" s="16">
        <v>510</v>
      </c>
      <c r="P3643" s="15" t="s">
        <v>118</v>
      </c>
      <c r="Q3643" s="15">
        <v>40000</v>
      </c>
      <c r="R3643" s="15">
        <v>168600</v>
      </c>
      <c r="S3643" s="15">
        <v>208600</v>
      </c>
      <c r="T3643" s="15">
        <v>0.66</v>
      </c>
      <c r="U3643" s="15" t="s">
        <v>18717</v>
      </c>
      <c r="V3643" s="15" t="s">
        <v>76</v>
      </c>
      <c r="W3643" s="16">
        <v>1</v>
      </c>
      <c r="X3643" s="16">
        <v>0</v>
      </c>
      <c r="Y3643" s="15">
        <v>15390</v>
      </c>
      <c r="Z3643" s="15">
        <v>0.35299999999999998</v>
      </c>
      <c r="AA3643" s="15" t="s">
        <v>27428</v>
      </c>
      <c r="AB3643" s="15" t="s">
        <v>27429</v>
      </c>
      <c r="AC3643" s="15">
        <v>0</v>
      </c>
      <c r="AD3643" s="15"/>
      <c r="AE3643" s="15" t="s">
        <v>617</v>
      </c>
      <c r="AF3643" s="15" t="s">
        <v>27469</v>
      </c>
      <c r="AG3643" s="16">
        <v>1</v>
      </c>
      <c r="AH3643" s="15" t="s">
        <v>27470</v>
      </c>
      <c r="AI3643" s="15" t="s">
        <v>78</v>
      </c>
      <c r="AJ3643" s="15">
        <v>15390.3225098</v>
      </c>
      <c r="AK3643" s="15">
        <v>577.34740059499995</v>
      </c>
      <c r="AL3643" s="15">
        <v>3106328.0612400002</v>
      </c>
      <c r="AM3643" s="15">
        <v>1410522.7706299999</v>
      </c>
      <c r="AN3643" s="19">
        <v>40000</v>
      </c>
      <c r="AO3643" s="19">
        <v>161500</v>
      </c>
      <c r="AP3643" s="19">
        <v>0</v>
      </c>
      <c r="AQ3643" s="19">
        <v>0</v>
      </c>
      <c r="AR3643" s="34">
        <v>201500</v>
      </c>
      <c r="AS3643" s="34">
        <v>45000</v>
      </c>
      <c r="AT3643" s="34">
        <v>3000</v>
      </c>
      <c r="AU3643" s="34">
        <v>54775</v>
      </c>
      <c r="AV3643" s="34">
        <v>0</v>
      </c>
      <c r="AW3643" s="35">
        <v>102775</v>
      </c>
      <c r="AX3643" s="34">
        <v>98725</v>
      </c>
      <c r="AY3643" s="36">
        <v>1.3258000000000001</v>
      </c>
      <c r="AZ3643" s="36">
        <v>2.0265</v>
      </c>
      <c r="BA3643" s="22"/>
      <c r="BB3643" s="19">
        <v>2015</v>
      </c>
      <c r="BC3643" s="34">
        <v>1308.8960500000001</v>
      </c>
      <c r="BD3643" s="34">
        <v>2000.6621250000001</v>
      </c>
      <c r="BE3643" s="38">
        <v>3.4819999999999997E-2</v>
      </c>
      <c r="BF3643" s="38">
        <v>3.4819999999999997E-2</v>
      </c>
      <c r="BG3643" s="34">
        <v>45.575760460999994</v>
      </c>
      <c r="BH3643" s="34">
        <v>69.663055192499996</v>
      </c>
      <c r="BI3643" s="34">
        <v>1263.320289539</v>
      </c>
      <c r="BJ3643" s="34">
        <v>1930.9990698075001</v>
      </c>
      <c r="BK3643" s="34">
        <v>0</v>
      </c>
      <c r="BL3643" s="34">
        <v>0</v>
      </c>
      <c r="BM3643" s="34">
        <v>0</v>
      </c>
      <c r="BN3643" s="39">
        <v>1263.320289539</v>
      </c>
      <c r="BO3643" s="39">
        <v>1930.9990698075001</v>
      </c>
      <c r="BP3643" s="39">
        <v>667.67878026850008</v>
      </c>
    </row>
    <row r="3644" spans="1:68" s="25" customFormat="1" ht="14.25" x14ac:dyDescent="0.2">
      <c r="A3644" s="14">
        <v>2710</v>
      </c>
      <c r="B3644" s="40"/>
      <c r="C3644" s="15"/>
      <c r="D3644" s="16">
        <v>12851</v>
      </c>
      <c r="E3644" s="15" t="s">
        <v>27471</v>
      </c>
      <c r="F3644" s="15" t="s">
        <v>27472</v>
      </c>
      <c r="G3644" s="17" t="s">
        <v>27473</v>
      </c>
      <c r="H3644" s="17" t="s">
        <v>27474</v>
      </c>
      <c r="I3644" s="17" t="s">
        <v>86</v>
      </c>
      <c r="J3644" s="15" t="s">
        <v>27475</v>
      </c>
      <c r="K3644" s="15" t="s">
        <v>5234</v>
      </c>
      <c r="L3644" s="18" t="s">
        <v>27476</v>
      </c>
      <c r="M3644" s="15" t="s">
        <v>27085</v>
      </c>
      <c r="N3644" s="15" t="s">
        <v>27086</v>
      </c>
      <c r="O3644" s="16">
        <v>510</v>
      </c>
      <c r="P3644" s="15" t="s">
        <v>118</v>
      </c>
      <c r="Q3644" s="15">
        <v>24700</v>
      </c>
      <c r="R3644" s="15">
        <v>172000</v>
      </c>
      <c r="S3644" s="15">
        <v>196700</v>
      </c>
      <c r="T3644" s="15">
        <v>0.41</v>
      </c>
      <c r="U3644" s="15" t="s">
        <v>18717</v>
      </c>
      <c r="V3644" s="15" t="s">
        <v>76</v>
      </c>
      <c r="W3644" s="16">
        <v>1</v>
      </c>
      <c r="X3644" s="16">
        <v>0</v>
      </c>
      <c r="Y3644" s="15">
        <v>16758</v>
      </c>
      <c r="Z3644" s="15">
        <v>0.38500000000000001</v>
      </c>
      <c r="AA3644" s="15" t="s">
        <v>27428</v>
      </c>
      <c r="AB3644" s="15" t="s">
        <v>27429</v>
      </c>
      <c r="AC3644" s="15">
        <v>0</v>
      </c>
      <c r="AD3644" s="15"/>
      <c r="AE3644" s="15" t="s">
        <v>363</v>
      </c>
      <c r="AF3644" s="15" t="s">
        <v>22205</v>
      </c>
      <c r="AG3644" s="16">
        <v>1</v>
      </c>
      <c r="AH3644" s="15" t="s">
        <v>27477</v>
      </c>
      <c r="AI3644" s="15" t="s">
        <v>78</v>
      </c>
      <c r="AJ3644" s="15">
        <v>16757.7885742</v>
      </c>
      <c r="AK3644" s="15">
        <v>589.97303316</v>
      </c>
      <c r="AL3644" s="15">
        <v>3106391.5757200001</v>
      </c>
      <c r="AM3644" s="15">
        <v>1410564.96569</v>
      </c>
      <c r="AN3644" s="19">
        <v>24700</v>
      </c>
      <c r="AO3644" s="19">
        <v>165800</v>
      </c>
      <c r="AP3644" s="19">
        <v>0</v>
      </c>
      <c r="AQ3644" s="19">
        <v>0</v>
      </c>
      <c r="AR3644" s="34">
        <v>190500</v>
      </c>
      <c r="AS3644" s="34">
        <v>45000</v>
      </c>
      <c r="AT3644" s="34">
        <v>3000</v>
      </c>
      <c r="AU3644" s="34">
        <v>50925</v>
      </c>
      <c r="AV3644" s="34">
        <v>0</v>
      </c>
      <c r="AW3644" s="35">
        <v>98925</v>
      </c>
      <c r="AX3644" s="34">
        <v>91575</v>
      </c>
      <c r="AY3644" s="36">
        <v>1.3258000000000001</v>
      </c>
      <c r="AZ3644" s="36">
        <v>2.0265</v>
      </c>
      <c r="BA3644" s="22"/>
      <c r="BB3644" s="19">
        <v>1905</v>
      </c>
      <c r="BC3644" s="34">
        <v>1214.1013500000001</v>
      </c>
      <c r="BD3644" s="34">
        <v>1855.7673749999999</v>
      </c>
      <c r="BE3644" s="38">
        <v>3.4819999999999997E-2</v>
      </c>
      <c r="BF3644" s="38">
        <v>3.4819999999999997E-2</v>
      </c>
      <c r="BG3644" s="34">
        <v>42.275009007000001</v>
      </c>
      <c r="BH3644" s="34">
        <v>64.617819997499993</v>
      </c>
      <c r="BI3644" s="34">
        <v>1171.826340993</v>
      </c>
      <c r="BJ3644" s="34">
        <v>1791.1495550024999</v>
      </c>
      <c r="BK3644" s="34">
        <v>0</v>
      </c>
      <c r="BL3644" s="34">
        <v>0</v>
      </c>
      <c r="BM3644" s="34">
        <v>0</v>
      </c>
      <c r="BN3644" s="39">
        <v>1171.826340993</v>
      </c>
      <c r="BO3644" s="39">
        <v>1791.1495550024999</v>
      </c>
      <c r="BP3644" s="39">
        <v>619.32321400949991</v>
      </c>
    </row>
    <row r="3645" spans="1:68" s="25" customFormat="1" ht="14.25" x14ac:dyDescent="0.2">
      <c r="A3645" s="14">
        <v>2711</v>
      </c>
      <c r="B3645" s="40"/>
      <c r="C3645" s="15"/>
      <c r="D3645" s="16">
        <v>13071</v>
      </c>
      <c r="E3645" s="15" t="s">
        <v>27478</v>
      </c>
      <c r="F3645" s="15" t="s">
        <v>27479</v>
      </c>
      <c r="G3645" s="17" t="s">
        <v>27480</v>
      </c>
      <c r="H3645" s="17" t="s">
        <v>27481</v>
      </c>
      <c r="I3645" s="17" t="s">
        <v>86</v>
      </c>
      <c r="J3645" s="15" t="s">
        <v>27482</v>
      </c>
      <c r="K3645" s="15" t="s">
        <v>3970</v>
      </c>
      <c r="L3645" s="18" t="s">
        <v>27483</v>
      </c>
      <c r="M3645" s="15" t="s">
        <v>27085</v>
      </c>
      <c r="N3645" s="15" t="s">
        <v>27086</v>
      </c>
      <c r="O3645" s="16">
        <v>510</v>
      </c>
      <c r="P3645" s="15" t="s">
        <v>118</v>
      </c>
      <c r="Q3645" s="15">
        <v>24100</v>
      </c>
      <c r="R3645" s="15">
        <v>151300</v>
      </c>
      <c r="S3645" s="15">
        <v>175400</v>
      </c>
      <c r="T3645" s="15">
        <v>0.36</v>
      </c>
      <c r="U3645" s="15" t="s">
        <v>18717</v>
      </c>
      <c r="V3645" s="15" t="s">
        <v>76</v>
      </c>
      <c r="W3645" s="16">
        <v>1</v>
      </c>
      <c r="X3645" s="16">
        <v>0</v>
      </c>
      <c r="Y3645" s="15">
        <v>15171</v>
      </c>
      <c r="Z3645" s="15">
        <v>0.34799999999999998</v>
      </c>
      <c r="AA3645" s="15" t="s">
        <v>27428</v>
      </c>
      <c r="AB3645" s="15" t="s">
        <v>27429</v>
      </c>
      <c r="AC3645" s="15">
        <v>0</v>
      </c>
      <c r="AD3645" s="15"/>
      <c r="AE3645" s="15" t="s">
        <v>137</v>
      </c>
      <c r="AF3645" s="15" t="s">
        <v>27484</v>
      </c>
      <c r="AG3645" s="16">
        <v>1</v>
      </c>
      <c r="AH3645" s="15" t="s">
        <v>27485</v>
      </c>
      <c r="AI3645" s="15" t="s">
        <v>78</v>
      </c>
      <c r="AJ3645" s="15">
        <v>15171.4814453</v>
      </c>
      <c r="AK3645" s="15">
        <v>546.39211997400002</v>
      </c>
      <c r="AL3645" s="15">
        <v>3106465.1456399998</v>
      </c>
      <c r="AM3645" s="15">
        <v>1410593.59564</v>
      </c>
      <c r="AN3645" s="19">
        <v>24100</v>
      </c>
      <c r="AO3645" s="19">
        <v>153600</v>
      </c>
      <c r="AP3645" s="19">
        <v>0</v>
      </c>
      <c r="AQ3645" s="19">
        <v>0</v>
      </c>
      <c r="AR3645" s="34">
        <v>177700</v>
      </c>
      <c r="AS3645" s="34">
        <v>45000</v>
      </c>
      <c r="AT3645" s="34">
        <v>0</v>
      </c>
      <c r="AU3645" s="34">
        <v>46445</v>
      </c>
      <c r="AV3645" s="34">
        <v>0</v>
      </c>
      <c r="AW3645" s="35">
        <v>91445</v>
      </c>
      <c r="AX3645" s="34">
        <v>86255</v>
      </c>
      <c r="AY3645" s="36">
        <v>1.3258000000000001</v>
      </c>
      <c r="AZ3645" s="36">
        <v>2.0265</v>
      </c>
      <c r="BA3645" s="22"/>
      <c r="BB3645" s="19">
        <v>1777</v>
      </c>
      <c r="BC3645" s="34">
        <v>1143.56879</v>
      </c>
      <c r="BD3645" s="34">
        <v>1747.9575749999999</v>
      </c>
      <c r="BE3645" s="38">
        <v>3.4819999999999997E-2</v>
      </c>
      <c r="BF3645" s="38">
        <v>3.4819999999999997E-2</v>
      </c>
      <c r="BG3645" s="34">
        <v>39.819065267799999</v>
      </c>
      <c r="BH3645" s="34">
        <v>60.863882761499994</v>
      </c>
      <c r="BI3645" s="34">
        <v>1103.7497247322001</v>
      </c>
      <c r="BJ3645" s="34">
        <v>1687.0936922384999</v>
      </c>
      <c r="BK3645" s="34">
        <v>0</v>
      </c>
      <c r="BL3645" s="34">
        <v>0</v>
      </c>
      <c r="BM3645" s="34">
        <v>0</v>
      </c>
      <c r="BN3645" s="39">
        <v>1103.7497247322001</v>
      </c>
      <c r="BO3645" s="39">
        <v>1687.0936922384999</v>
      </c>
      <c r="BP3645" s="39">
        <v>583.3439675062998</v>
      </c>
    </row>
    <row r="3646" spans="1:68" s="25" customFormat="1" ht="14.25" x14ac:dyDescent="0.2">
      <c r="A3646" s="14">
        <v>2712</v>
      </c>
      <c r="B3646" s="40"/>
      <c r="C3646" s="15"/>
      <c r="D3646" s="16">
        <v>4255</v>
      </c>
      <c r="E3646" s="15" t="s">
        <v>27486</v>
      </c>
      <c r="F3646" s="15" t="s">
        <v>27487</v>
      </c>
      <c r="G3646" s="17" t="s">
        <v>27488</v>
      </c>
      <c r="H3646" s="17" t="s">
        <v>27489</v>
      </c>
      <c r="I3646" s="17" t="s">
        <v>86</v>
      </c>
      <c r="J3646" s="15" t="s">
        <v>27489</v>
      </c>
      <c r="K3646" s="15" t="s">
        <v>1330</v>
      </c>
      <c r="L3646" s="18" t="s">
        <v>27490</v>
      </c>
      <c r="M3646" s="15" t="s">
        <v>27085</v>
      </c>
      <c r="N3646" s="15" t="s">
        <v>27086</v>
      </c>
      <c r="O3646" s="16">
        <v>510</v>
      </c>
      <c r="P3646" s="15" t="s">
        <v>118</v>
      </c>
      <c r="Q3646" s="15">
        <v>23100</v>
      </c>
      <c r="R3646" s="15">
        <v>174300</v>
      </c>
      <c r="S3646" s="15">
        <v>197400</v>
      </c>
      <c r="T3646" s="15">
        <v>0.31</v>
      </c>
      <c r="U3646" s="15" t="s">
        <v>18717</v>
      </c>
      <c r="V3646" s="15" t="s">
        <v>76</v>
      </c>
      <c r="W3646" s="16">
        <v>1</v>
      </c>
      <c r="X3646" s="16">
        <v>1</v>
      </c>
      <c r="Y3646" s="15">
        <v>12897</v>
      </c>
      <c r="Z3646" s="15">
        <v>0.29599999999999999</v>
      </c>
      <c r="AA3646" s="15" t="s">
        <v>78</v>
      </c>
      <c r="AB3646" s="15" t="s">
        <v>78</v>
      </c>
      <c r="AC3646" s="15">
        <v>199000</v>
      </c>
      <c r="AD3646" s="26">
        <v>41880</v>
      </c>
      <c r="AE3646" s="15" t="s">
        <v>119</v>
      </c>
      <c r="AF3646" s="15" t="s">
        <v>119</v>
      </c>
      <c r="AG3646" s="16">
        <v>1</v>
      </c>
      <c r="AH3646" s="15" t="s">
        <v>27491</v>
      </c>
      <c r="AI3646" s="15" t="s">
        <v>78</v>
      </c>
      <c r="AJ3646" s="15">
        <v>12897.3637695</v>
      </c>
      <c r="AK3646" s="15">
        <v>490.42621369599999</v>
      </c>
      <c r="AL3646" s="15">
        <v>3106540.44893</v>
      </c>
      <c r="AM3646" s="15">
        <v>1410619.9375700001</v>
      </c>
      <c r="AN3646" s="19">
        <v>23100</v>
      </c>
      <c r="AO3646" s="19">
        <v>178300</v>
      </c>
      <c r="AP3646" s="19">
        <v>0</v>
      </c>
      <c r="AQ3646" s="19">
        <v>0</v>
      </c>
      <c r="AR3646" s="34">
        <v>201400</v>
      </c>
      <c r="AS3646" s="34">
        <v>45000</v>
      </c>
      <c r="AT3646" s="34">
        <v>0</v>
      </c>
      <c r="AU3646" s="34">
        <v>54740</v>
      </c>
      <c r="AV3646" s="34">
        <v>0</v>
      </c>
      <c r="AW3646" s="35">
        <v>99740</v>
      </c>
      <c r="AX3646" s="34">
        <v>101660</v>
      </c>
      <c r="AY3646" s="36">
        <v>1.3258000000000001</v>
      </c>
      <c r="AZ3646" s="36">
        <v>2.0265</v>
      </c>
      <c r="BA3646" s="22"/>
      <c r="BB3646" s="19">
        <v>2014</v>
      </c>
      <c r="BC3646" s="34">
        <v>1347.8082800000002</v>
      </c>
      <c r="BD3646" s="34">
        <v>2060.1399000000001</v>
      </c>
      <c r="BE3646" s="38">
        <v>3.4819999999999997E-2</v>
      </c>
      <c r="BF3646" s="38">
        <v>3.4819999999999997E-2</v>
      </c>
      <c r="BG3646" s="34">
        <v>46.930684309600004</v>
      </c>
      <c r="BH3646" s="34">
        <v>71.734071317999991</v>
      </c>
      <c r="BI3646" s="34">
        <v>1300.8775956904001</v>
      </c>
      <c r="BJ3646" s="34">
        <v>1988.4058286820002</v>
      </c>
      <c r="BK3646" s="34">
        <v>0</v>
      </c>
      <c r="BL3646" s="34">
        <v>0</v>
      </c>
      <c r="BM3646" s="34">
        <v>0</v>
      </c>
      <c r="BN3646" s="39">
        <v>1300.8775956904001</v>
      </c>
      <c r="BO3646" s="39">
        <v>1988.4058286820002</v>
      </c>
      <c r="BP3646" s="39">
        <v>687.52823299160013</v>
      </c>
    </row>
    <row r="3647" spans="1:68" s="25" customFormat="1" ht="14.25" x14ac:dyDescent="0.2">
      <c r="A3647" s="14">
        <v>2713</v>
      </c>
      <c r="B3647" s="40"/>
      <c r="C3647" s="15" t="s">
        <v>27492</v>
      </c>
      <c r="D3647" s="16">
        <v>31325</v>
      </c>
      <c r="E3647" s="15" t="s">
        <v>27493</v>
      </c>
      <c r="F3647" s="15" t="s">
        <v>27492</v>
      </c>
      <c r="G3647" s="17" t="s">
        <v>27494</v>
      </c>
      <c r="H3647" s="17" t="s">
        <v>27495</v>
      </c>
      <c r="I3647" s="17" t="s">
        <v>86</v>
      </c>
      <c r="J3647" s="15" t="s">
        <v>27496</v>
      </c>
      <c r="K3647" s="15" t="s">
        <v>5137</v>
      </c>
      <c r="L3647" s="18" t="s">
        <v>27497</v>
      </c>
      <c r="M3647" s="15" t="s">
        <v>27085</v>
      </c>
      <c r="N3647" s="15" t="s">
        <v>27086</v>
      </c>
      <c r="O3647" s="16">
        <v>510</v>
      </c>
      <c r="P3647" s="15" t="s">
        <v>118</v>
      </c>
      <c r="Q3647" s="15">
        <v>22500</v>
      </c>
      <c r="R3647" s="15">
        <v>134200</v>
      </c>
      <c r="S3647" s="15">
        <v>156700</v>
      </c>
      <c r="T3647" s="15">
        <v>0.27</v>
      </c>
      <c r="U3647" s="15" t="s">
        <v>18717</v>
      </c>
      <c r="V3647" s="15" t="s">
        <v>76</v>
      </c>
      <c r="W3647" s="16">
        <v>1</v>
      </c>
      <c r="X3647" s="16">
        <v>0</v>
      </c>
      <c r="Y3647" s="15">
        <v>10628</v>
      </c>
      <c r="Z3647" s="15">
        <v>0.24399999999999999</v>
      </c>
      <c r="AA3647" s="15" t="s">
        <v>78</v>
      </c>
      <c r="AB3647" s="15" t="s">
        <v>78</v>
      </c>
      <c r="AC3647" s="15">
        <v>0</v>
      </c>
      <c r="AD3647" s="15"/>
      <c r="AE3647" s="15" t="s">
        <v>137</v>
      </c>
      <c r="AF3647" s="15" t="s">
        <v>27498</v>
      </c>
      <c r="AG3647" s="16">
        <v>1</v>
      </c>
      <c r="AH3647" s="15" t="s">
        <v>27499</v>
      </c>
      <c r="AI3647" s="15" t="s">
        <v>78</v>
      </c>
      <c r="AJ3647" s="15">
        <v>10627.677002</v>
      </c>
      <c r="AK3647" s="15">
        <v>439.25692761699997</v>
      </c>
      <c r="AL3647" s="15">
        <v>3106617.7403699998</v>
      </c>
      <c r="AM3647" s="15">
        <v>1410641.6561199999</v>
      </c>
      <c r="AN3647" s="19">
        <v>22500</v>
      </c>
      <c r="AO3647" s="19">
        <v>133700</v>
      </c>
      <c r="AP3647" s="19">
        <v>0</v>
      </c>
      <c r="AQ3647" s="19">
        <v>0</v>
      </c>
      <c r="AR3647" s="34">
        <v>156200</v>
      </c>
      <c r="AS3647" s="34">
        <v>45000</v>
      </c>
      <c r="AT3647" s="34">
        <v>3000</v>
      </c>
      <c r="AU3647" s="34">
        <v>38920</v>
      </c>
      <c r="AV3647" s="34">
        <v>0</v>
      </c>
      <c r="AW3647" s="35">
        <v>86920</v>
      </c>
      <c r="AX3647" s="34">
        <v>69280</v>
      </c>
      <c r="AY3647" s="36">
        <v>1.3258000000000001</v>
      </c>
      <c r="AZ3647" s="36">
        <v>2.0265</v>
      </c>
      <c r="BA3647" s="22"/>
      <c r="BB3647" s="19">
        <v>1562</v>
      </c>
      <c r="BC3647" s="34">
        <v>918.51423999999997</v>
      </c>
      <c r="BD3647" s="34">
        <v>1403.9591999999998</v>
      </c>
      <c r="BE3647" s="38">
        <v>3.4819999999999997E-2</v>
      </c>
      <c r="BF3647" s="38">
        <v>3.4819999999999997E-2</v>
      </c>
      <c r="BG3647" s="34">
        <v>31.982665836799995</v>
      </c>
      <c r="BH3647" s="34">
        <v>48.885859343999989</v>
      </c>
      <c r="BI3647" s="34">
        <v>886.53157416319993</v>
      </c>
      <c r="BJ3647" s="34">
        <v>1355.0733406559998</v>
      </c>
      <c r="BK3647" s="34">
        <v>0</v>
      </c>
      <c r="BL3647" s="34">
        <v>0</v>
      </c>
      <c r="BM3647" s="34">
        <v>0</v>
      </c>
      <c r="BN3647" s="39">
        <v>886.53157416319993</v>
      </c>
      <c r="BO3647" s="39">
        <v>1355.0733406559998</v>
      </c>
      <c r="BP3647" s="39">
        <v>468.54176649279987</v>
      </c>
    </row>
    <row r="3648" spans="1:68" s="25" customFormat="1" ht="14.25" x14ac:dyDescent="0.2">
      <c r="A3648" s="14">
        <v>2714</v>
      </c>
      <c r="B3648" s="40"/>
      <c r="C3648" s="15" t="s">
        <v>27500</v>
      </c>
      <c r="D3648" s="16">
        <v>35006</v>
      </c>
      <c r="E3648" s="15" t="s">
        <v>27501</v>
      </c>
      <c r="F3648" s="15" t="s">
        <v>27500</v>
      </c>
      <c r="G3648" s="17" t="s">
        <v>27502</v>
      </c>
      <c r="H3648" s="17" t="s">
        <v>27503</v>
      </c>
      <c r="I3648" s="17" t="s">
        <v>86</v>
      </c>
      <c r="J3648" s="15" t="s">
        <v>27504</v>
      </c>
      <c r="K3648" s="15" t="s">
        <v>2589</v>
      </c>
      <c r="L3648" s="18" t="s">
        <v>27505</v>
      </c>
      <c r="M3648" s="15" t="s">
        <v>27085</v>
      </c>
      <c r="N3648" s="15" t="s">
        <v>27086</v>
      </c>
      <c r="O3648" s="16">
        <v>510</v>
      </c>
      <c r="P3648" s="15" t="s">
        <v>118</v>
      </c>
      <c r="Q3648" s="15">
        <v>34900</v>
      </c>
      <c r="R3648" s="15">
        <v>163700</v>
      </c>
      <c r="S3648" s="15">
        <v>198600</v>
      </c>
      <c r="T3648" s="15">
        <v>0.45</v>
      </c>
      <c r="U3648" s="15" t="s">
        <v>18717</v>
      </c>
      <c r="V3648" s="15" t="s">
        <v>76</v>
      </c>
      <c r="W3648" s="16">
        <v>1</v>
      </c>
      <c r="X3648" s="16">
        <v>1</v>
      </c>
      <c r="Y3648" s="15">
        <v>20564</v>
      </c>
      <c r="Z3648" s="15">
        <v>0.47199999999999998</v>
      </c>
      <c r="AA3648" s="15" t="s">
        <v>27094</v>
      </c>
      <c r="AB3648" s="15" t="s">
        <v>27095</v>
      </c>
      <c r="AC3648" s="15">
        <v>149350</v>
      </c>
      <c r="AD3648" s="26">
        <v>38198</v>
      </c>
      <c r="AE3648" s="15" t="s">
        <v>119</v>
      </c>
      <c r="AF3648" s="15" t="s">
        <v>119</v>
      </c>
      <c r="AG3648" s="16">
        <v>1</v>
      </c>
      <c r="AH3648" s="15" t="s">
        <v>27506</v>
      </c>
      <c r="AI3648" s="15" t="s">
        <v>78</v>
      </c>
      <c r="AJ3648" s="15">
        <v>20564.192627</v>
      </c>
      <c r="AK3648" s="15">
        <v>560.34401584</v>
      </c>
      <c r="AL3648" s="15">
        <v>3106707.2429300002</v>
      </c>
      <c r="AM3648" s="15">
        <v>1410702.52168</v>
      </c>
      <c r="AN3648" s="19">
        <v>34900</v>
      </c>
      <c r="AO3648" s="19">
        <v>154800</v>
      </c>
      <c r="AP3648" s="19">
        <v>0</v>
      </c>
      <c r="AQ3648" s="19">
        <v>2700</v>
      </c>
      <c r="AR3648" s="34">
        <v>192400</v>
      </c>
      <c r="AS3648" s="34">
        <v>45000</v>
      </c>
      <c r="AT3648" s="34">
        <v>3000</v>
      </c>
      <c r="AU3648" s="34">
        <v>50645</v>
      </c>
      <c r="AV3648" s="34">
        <v>0</v>
      </c>
      <c r="AW3648" s="35">
        <v>98645</v>
      </c>
      <c r="AX3648" s="34">
        <v>93755</v>
      </c>
      <c r="AY3648" s="36">
        <v>1.3258000000000001</v>
      </c>
      <c r="AZ3648" s="36">
        <v>2.0265</v>
      </c>
      <c r="BA3648" s="22"/>
      <c r="BB3648" s="19">
        <v>1978</v>
      </c>
      <c r="BC3648" s="34">
        <v>1243.00379</v>
      </c>
      <c r="BD3648" s="34">
        <v>1899.9450749999999</v>
      </c>
      <c r="BE3648" s="38">
        <v>3.4819999999999997E-2</v>
      </c>
      <c r="BF3648" s="38">
        <v>3.4819999999999997E-2</v>
      </c>
      <c r="BG3648" s="34">
        <v>42.034954355799997</v>
      </c>
      <c r="BH3648" s="34">
        <v>64.250893801499984</v>
      </c>
      <c r="BI3648" s="34">
        <v>1200.9688356442</v>
      </c>
      <c r="BJ3648" s="34">
        <v>1835.6941811984998</v>
      </c>
      <c r="BK3648" s="34">
        <v>0</v>
      </c>
      <c r="BL3648" s="34">
        <v>0</v>
      </c>
      <c r="BM3648" s="34">
        <v>0</v>
      </c>
      <c r="BN3648" s="39">
        <v>1200.9688356442</v>
      </c>
      <c r="BO3648" s="39">
        <v>1835.6941811984998</v>
      </c>
      <c r="BP3648" s="39">
        <v>634.72534555429979</v>
      </c>
    </row>
    <row r="3649" spans="1:68" s="25" customFormat="1" ht="14.25" x14ac:dyDescent="0.2">
      <c r="A3649" s="14">
        <v>2715</v>
      </c>
      <c r="B3649" s="40"/>
      <c r="C3649" s="15"/>
      <c r="D3649" s="16">
        <v>10956</v>
      </c>
      <c r="E3649" s="15" t="s">
        <v>27507</v>
      </c>
      <c r="F3649" s="15" t="s">
        <v>27508</v>
      </c>
      <c r="G3649" s="17" t="s">
        <v>27509</v>
      </c>
      <c r="H3649" s="17" t="s">
        <v>27510</v>
      </c>
      <c r="I3649" s="17" t="s">
        <v>88</v>
      </c>
      <c r="J3649" s="15" t="s">
        <v>27511</v>
      </c>
      <c r="K3649" s="15" t="s">
        <v>7033</v>
      </c>
      <c r="L3649" s="18" t="s">
        <v>27512</v>
      </c>
      <c r="M3649" s="15" t="s">
        <v>27085</v>
      </c>
      <c r="N3649" s="15" t="s">
        <v>27086</v>
      </c>
      <c r="O3649" s="16">
        <v>510</v>
      </c>
      <c r="P3649" s="15" t="s">
        <v>118</v>
      </c>
      <c r="Q3649" s="15">
        <v>24200</v>
      </c>
      <c r="R3649" s="15">
        <v>148700</v>
      </c>
      <c r="S3649" s="15">
        <v>172900</v>
      </c>
      <c r="T3649" s="15">
        <v>0.28999999999999998</v>
      </c>
      <c r="U3649" s="15" t="s">
        <v>18717</v>
      </c>
      <c r="V3649" s="15" t="s">
        <v>76</v>
      </c>
      <c r="W3649" s="16">
        <v>1</v>
      </c>
      <c r="X3649" s="16">
        <v>0</v>
      </c>
      <c r="Y3649" s="15">
        <v>12970</v>
      </c>
      <c r="Z3649" s="15">
        <v>0.29799999999999999</v>
      </c>
      <c r="AA3649" s="15" t="s">
        <v>27094</v>
      </c>
      <c r="AB3649" s="15" t="s">
        <v>27095</v>
      </c>
      <c r="AC3649" s="15">
        <v>0</v>
      </c>
      <c r="AD3649" s="15"/>
      <c r="AE3649" s="15" t="s">
        <v>1555</v>
      </c>
      <c r="AF3649" s="15" t="s">
        <v>27513</v>
      </c>
      <c r="AG3649" s="16">
        <v>1</v>
      </c>
      <c r="AH3649" s="15" t="s">
        <v>27514</v>
      </c>
      <c r="AI3649" s="15" t="s">
        <v>78</v>
      </c>
      <c r="AJ3649" s="15">
        <v>12970.0371094</v>
      </c>
      <c r="AK3649" s="15">
        <v>473.74470278000001</v>
      </c>
      <c r="AL3649" s="15">
        <v>3106600.3550100001</v>
      </c>
      <c r="AM3649" s="15">
        <v>1410772.0920599999</v>
      </c>
      <c r="AN3649" s="19">
        <v>24200</v>
      </c>
      <c r="AO3649" s="19">
        <v>144700</v>
      </c>
      <c r="AP3649" s="19">
        <v>0</v>
      </c>
      <c r="AQ3649" s="19">
        <v>0</v>
      </c>
      <c r="AR3649" s="34">
        <v>168900</v>
      </c>
      <c r="AS3649" s="34">
        <v>45000</v>
      </c>
      <c r="AT3649" s="34">
        <v>3000</v>
      </c>
      <c r="AU3649" s="34">
        <v>43365</v>
      </c>
      <c r="AV3649" s="34">
        <v>0</v>
      </c>
      <c r="AW3649" s="35">
        <v>91365</v>
      </c>
      <c r="AX3649" s="34">
        <v>77535</v>
      </c>
      <c r="AY3649" s="36">
        <v>1.3258000000000001</v>
      </c>
      <c r="AZ3649" s="36">
        <v>2.0265</v>
      </c>
      <c r="BA3649" s="22"/>
      <c r="BB3649" s="19">
        <v>1689</v>
      </c>
      <c r="BC3649" s="34">
        <v>1027.9590300000002</v>
      </c>
      <c r="BD3649" s="34">
        <v>1571.2467750000001</v>
      </c>
      <c r="BE3649" s="38">
        <v>3.4819999999999997E-2</v>
      </c>
      <c r="BF3649" s="38">
        <v>3.4819999999999997E-2</v>
      </c>
      <c r="BG3649" s="34">
        <v>35.793533424600007</v>
      </c>
      <c r="BH3649" s="34">
        <v>54.710812705499997</v>
      </c>
      <c r="BI3649" s="34">
        <v>992.1654965754002</v>
      </c>
      <c r="BJ3649" s="34">
        <v>1516.5359622945</v>
      </c>
      <c r="BK3649" s="34">
        <v>0</v>
      </c>
      <c r="BL3649" s="34">
        <v>0</v>
      </c>
      <c r="BM3649" s="34">
        <v>0</v>
      </c>
      <c r="BN3649" s="39">
        <v>992.1654965754002</v>
      </c>
      <c r="BO3649" s="39">
        <v>1516.5359622945</v>
      </c>
      <c r="BP3649" s="39">
        <v>524.3704657190998</v>
      </c>
    </row>
    <row r="3650" spans="1:68" s="25" customFormat="1" ht="14.25" x14ac:dyDescent="0.2">
      <c r="A3650" s="14">
        <v>2716</v>
      </c>
      <c r="B3650" s="40"/>
      <c r="C3650" s="15" t="s">
        <v>176</v>
      </c>
      <c r="D3650" s="16">
        <v>4672</v>
      </c>
      <c r="E3650" s="15" t="s">
        <v>27515</v>
      </c>
      <c r="F3650" s="15" t="s">
        <v>27516</v>
      </c>
      <c r="G3650" s="17" t="s">
        <v>27517</v>
      </c>
      <c r="H3650" s="17" t="s">
        <v>27518</v>
      </c>
      <c r="I3650" s="17" t="s">
        <v>86</v>
      </c>
      <c r="J3650" s="15" t="s">
        <v>27519</v>
      </c>
      <c r="K3650" s="15" t="s">
        <v>86</v>
      </c>
      <c r="L3650" s="18" t="s">
        <v>27520</v>
      </c>
      <c r="M3650" s="15" t="s">
        <v>27085</v>
      </c>
      <c r="N3650" s="15" t="s">
        <v>27086</v>
      </c>
      <c r="O3650" s="16">
        <v>510</v>
      </c>
      <c r="P3650" s="15" t="s">
        <v>118</v>
      </c>
      <c r="Q3650" s="15">
        <v>27300</v>
      </c>
      <c r="R3650" s="15">
        <v>163500</v>
      </c>
      <c r="S3650" s="15">
        <v>190800</v>
      </c>
      <c r="T3650" s="15">
        <v>0.38</v>
      </c>
      <c r="U3650" s="15" t="s">
        <v>18717</v>
      </c>
      <c r="V3650" s="15" t="s">
        <v>76</v>
      </c>
      <c r="W3650" s="16">
        <v>1</v>
      </c>
      <c r="X3650" s="16">
        <v>0</v>
      </c>
      <c r="Y3650" s="15">
        <v>14825</v>
      </c>
      <c r="Z3650" s="15">
        <v>0.34</v>
      </c>
      <c r="AA3650" s="15" t="s">
        <v>27094</v>
      </c>
      <c r="AB3650" s="15" t="s">
        <v>27095</v>
      </c>
      <c r="AC3650" s="15">
        <v>0</v>
      </c>
      <c r="AD3650" s="15"/>
      <c r="AE3650" s="15" t="s">
        <v>363</v>
      </c>
      <c r="AF3650" s="15" t="s">
        <v>25003</v>
      </c>
      <c r="AG3650" s="16">
        <v>1</v>
      </c>
      <c r="AH3650" s="15" t="s">
        <v>27521</v>
      </c>
      <c r="AI3650" s="15" t="s">
        <v>78</v>
      </c>
      <c r="AJ3650" s="15">
        <v>14825.2246094</v>
      </c>
      <c r="AK3650" s="15">
        <v>518.15805014900002</v>
      </c>
      <c r="AL3650" s="15">
        <v>3106511.1509699998</v>
      </c>
      <c r="AM3650" s="15">
        <v>1410783.00242</v>
      </c>
      <c r="AN3650" s="19">
        <v>27300</v>
      </c>
      <c r="AO3650" s="19">
        <v>163600</v>
      </c>
      <c r="AP3650" s="19">
        <v>0</v>
      </c>
      <c r="AQ3650" s="19">
        <v>0</v>
      </c>
      <c r="AR3650" s="34">
        <v>190900</v>
      </c>
      <c r="AS3650" s="34">
        <v>45000</v>
      </c>
      <c r="AT3650" s="34">
        <v>0</v>
      </c>
      <c r="AU3650" s="34">
        <v>51065</v>
      </c>
      <c r="AV3650" s="34">
        <v>0</v>
      </c>
      <c r="AW3650" s="35">
        <v>96065</v>
      </c>
      <c r="AX3650" s="34">
        <v>94835</v>
      </c>
      <c r="AY3650" s="36">
        <v>1.3258000000000001</v>
      </c>
      <c r="AZ3650" s="36">
        <v>2.0265</v>
      </c>
      <c r="BA3650" s="22"/>
      <c r="BB3650" s="19">
        <v>1909</v>
      </c>
      <c r="BC3650" s="34">
        <v>1257.3224300000002</v>
      </c>
      <c r="BD3650" s="34">
        <v>1921.831275</v>
      </c>
      <c r="BE3650" s="38">
        <v>3.4819999999999997E-2</v>
      </c>
      <c r="BF3650" s="38">
        <v>3.4819999999999997E-2</v>
      </c>
      <c r="BG3650" s="34">
        <v>43.779967012600004</v>
      </c>
      <c r="BH3650" s="34">
        <v>66.918164995499993</v>
      </c>
      <c r="BI3650" s="34">
        <v>1213.5424629874001</v>
      </c>
      <c r="BJ3650" s="34">
        <v>1854.9131100044999</v>
      </c>
      <c r="BK3650" s="34">
        <v>0</v>
      </c>
      <c r="BL3650" s="34">
        <v>0</v>
      </c>
      <c r="BM3650" s="34">
        <v>0</v>
      </c>
      <c r="BN3650" s="39">
        <v>1213.5424629874001</v>
      </c>
      <c r="BO3650" s="39">
        <v>1854.9131100044999</v>
      </c>
      <c r="BP3650" s="39">
        <v>641.37064701709983</v>
      </c>
    </row>
    <row r="3651" spans="1:68" s="25" customFormat="1" ht="14.25" x14ac:dyDescent="0.2">
      <c r="A3651" s="14">
        <v>2717</v>
      </c>
      <c r="B3651" s="40"/>
      <c r="C3651" s="15" t="s">
        <v>726</v>
      </c>
      <c r="D3651" s="16">
        <v>10173</v>
      </c>
      <c r="E3651" s="15" t="s">
        <v>27522</v>
      </c>
      <c r="F3651" s="15" t="s">
        <v>27523</v>
      </c>
      <c r="G3651" s="17" t="s">
        <v>27524</v>
      </c>
      <c r="H3651" s="17" t="s">
        <v>27525</v>
      </c>
      <c r="I3651" s="17" t="s">
        <v>86</v>
      </c>
      <c r="J3651" s="15" t="s">
        <v>27526</v>
      </c>
      <c r="K3651" s="15" t="s">
        <v>821</v>
      </c>
      <c r="L3651" s="18" t="s">
        <v>27527</v>
      </c>
      <c r="M3651" s="15" t="s">
        <v>27085</v>
      </c>
      <c r="N3651" s="15" t="s">
        <v>27086</v>
      </c>
      <c r="O3651" s="16">
        <v>510</v>
      </c>
      <c r="P3651" s="15" t="s">
        <v>118</v>
      </c>
      <c r="Q3651" s="15">
        <v>23800</v>
      </c>
      <c r="R3651" s="15">
        <v>151500</v>
      </c>
      <c r="S3651" s="15">
        <v>175300</v>
      </c>
      <c r="T3651" s="15">
        <v>0.35</v>
      </c>
      <c r="U3651" s="15" t="s">
        <v>18717</v>
      </c>
      <c r="V3651" s="15" t="s">
        <v>76</v>
      </c>
      <c r="W3651" s="16">
        <v>1</v>
      </c>
      <c r="X3651" s="16">
        <v>0</v>
      </c>
      <c r="Y3651" s="15">
        <v>15207</v>
      </c>
      <c r="Z3651" s="15">
        <v>0.34899999999999998</v>
      </c>
      <c r="AA3651" s="15" t="s">
        <v>27094</v>
      </c>
      <c r="AB3651" s="15" t="s">
        <v>27095</v>
      </c>
      <c r="AC3651" s="15">
        <v>0</v>
      </c>
      <c r="AD3651" s="15"/>
      <c r="AE3651" s="15" t="s">
        <v>874</v>
      </c>
      <c r="AF3651" s="15" t="s">
        <v>21642</v>
      </c>
      <c r="AG3651" s="16">
        <v>1</v>
      </c>
      <c r="AH3651" s="15" t="s">
        <v>27528</v>
      </c>
      <c r="AI3651" s="15" t="s">
        <v>78</v>
      </c>
      <c r="AJ3651" s="15">
        <v>15206.880127</v>
      </c>
      <c r="AK3651" s="15">
        <v>542.47721769600003</v>
      </c>
      <c r="AL3651" s="15">
        <v>3106427.2982000001</v>
      </c>
      <c r="AM3651" s="15">
        <v>1410773.2711799999</v>
      </c>
      <c r="AN3651" s="19">
        <v>23800</v>
      </c>
      <c r="AO3651" s="19">
        <v>143400</v>
      </c>
      <c r="AP3651" s="19">
        <v>0</v>
      </c>
      <c r="AQ3651" s="19">
        <v>4800</v>
      </c>
      <c r="AR3651" s="34">
        <v>172000</v>
      </c>
      <c r="AS3651" s="34">
        <v>45000</v>
      </c>
      <c r="AT3651" s="34">
        <v>3000</v>
      </c>
      <c r="AU3651" s="34">
        <v>42770</v>
      </c>
      <c r="AV3651" s="34">
        <v>0</v>
      </c>
      <c r="AW3651" s="35">
        <v>90770</v>
      </c>
      <c r="AX3651" s="34">
        <v>81230</v>
      </c>
      <c r="AY3651" s="36">
        <v>1.3258000000000001</v>
      </c>
      <c r="AZ3651" s="36">
        <v>2.0265</v>
      </c>
      <c r="BA3651" s="22"/>
      <c r="BB3651" s="19">
        <v>1816</v>
      </c>
      <c r="BC3651" s="34">
        <v>1076.9473399999999</v>
      </c>
      <c r="BD3651" s="34">
        <v>1646.1259499999999</v>
      </c>
      <c r="BE3651" s="38">
        <v>3.4819999999999997E-2</v>
      </c>
      <c r="BF3651" s="38">
        <v>3.4819999999999997E-2</v>
      </c>
      <c r="BG3651" s="34">
        <v>35.283417290799996</v>
      </c>
      <c r="BH3651" s="34">
        <v>53.931094538999993</v>
      </c>
      <c r="BI3651" s="34">
        <v>1041.6639227092001</v>
      </c>
      <c r="BJ3651" s="34">
        <v>1592.1948554609999</v>
      </c>
      <c r="BK3651" s="34">
        <v>0</v>
      </c>
      <c r="BL3651" s="34">
        <v>0</v>
      </c>
      <c r="BM3651" s="34">
        <v>0</v>
      </c>
      <c r="BN3651" s="39">
        <v>1041.6639227092001</v>
      </c>
      <c r="BO3651" s="39">
        <v>1592.1948554609999</v>
      </c>
      <c r="BP3651" s="39">
        <v>550.53093275179981</v>
      </c>
    </row>
    <row r="3652" spans="1:68" s="25" customFormat="1" ht="14.25" x14ac:dyDescent="0.2">
      <c r="A3652" s="14">
        <v>2718</v>
      </c>
      <c r="B3652" s="40"/>
      <c r="C3652" s="15"/>
      <c r="D3652" s="16">
        <v>16935</v>
      </c>
      <c r="E3652" s="15" t="s">
        <v>27529</v>
      </c>
      <c r="F3652" s="15" t="s">
        <v>27530</v>
      </c>
      <c r="G3652" s="17" t="s">
        <v>27531</v>
      </c>
      <c r="H3652" s="17" t="s">
        <v>27532</v>
      </c>
      <c r="I3652" s="17" t="s">
        <v>205</v>
      </c>
      <c r="J3652" s="15" t="s">
        <v>27533</v>
      </c>
      <c r="K3652" s="15" t="s">
        <v>5137</v>
      </c>
      <c r="L3652" s="18" t="s">
        <v>27534</v>
      </c>
      <c r="M3652" s="15" t="s">
        <v>27085</v>
      </c>
      <c r="N3652" s="15" t="s">
        <v>27086</v>
      </c>
      <c r="O3652" s="16">
        <v>510</v>
      </c>
      <c r="P3652" s="15" t="s">
        <v>118</v>
      </c>
      <c r="Q3652" s="15">
        <v>23900</v>
      </c>
      <c r="R3652" s="15">
        <v>143900</v>
      </c>
      <c r="S3652" s="15">
        <v>167800</v>
      </c>
      <c r="T3652" s="15">
        <v>0.38</v>
      </c>
      <c r="U3652" s="15" t="s">
        <v>18717</v>
      </c>
      <c r="V3652" s="15" t="s">
        <v>76</v>
      </c>
      <c r="W3652" s="16">
        <v>1</v>
      </c>
      <c r="X3652" s="16">
        <v>0</v>
      </c>
      <c r="Y3652" s="15">
        <v>16495</v>
      </c>
      <c r="Z3652" s="15">
        <v>0.379</v>
      </c>
      <c r="AA3652" s="15" t="s">
        <v>27094</v>
      </c>
      <c r="AB3652" s="15" t="s">
        <v>27095</v>
      </c>
      <c r="AC3652" s="15">
        <v>0</v>
      </c>
      <c r="AD3652" s="15"/>
      <c r="AE3652" s="15" t="s">
        <v>137</v>
      </c>
      <c r="AF3652" s="15" t="s">
        <v>24191</v>
      </c>
      <c r="AG3652" s="16">
        <v>1</v>
      </c>
      <c r="AH3652" s="15" t="s">
        <v>27535</v>
      </c>
      <c r="AI3652" s="15" t="s">
        <v>78</v>
      </c>
      <c r="AJ3652" s="15">
        <v>16494.6037598</v>
      </c>
      <c r="AK3652" s="15">
        <v>574.46515521399999</v>
      </c>
      <c r="AL3652" s="15">
        <v>3106347.1648499998</v>
      </c>
      <c r="AM3652" s="15">
        <v>1410767.2087999999</v>
      </c>
      <c r="AN3652" s="19">
        <v>23900</v>
      </c>
      <c r="AO3652" s="19">
        <v>142300</v>
      </c>
      <c r="AP3652" s="19">
        <v>0</v>
      </c>
      <c r="AQ3652" s="19">
        <v>0</v>
      </c>
      <c r="AR3652" s="34">
        <v>166200</v>
      </c>
      <c r="AS3652" s="34">
        <v>45000</v>
      </c>
      <c r="AT3652" s="34">
        <v>0</v>
      </c>
      <c r="AU3652" s="34">
        <v>42420</v>
      </c>
      <c r="AV3652" s="34">
        <v>0</v>
      </c>
      <c r="AW3652" s="35">
        <v>87420</v>
      </c>
      <c r="AX3652" s="34">
        <v>78780</v>
      </c>
      <c r="AY3652" s="36">
        <v>1.3258000000000001</v>
      </c>
      <c r="AZ3652" s="36">
        <v>2.0265</v>
      </c>
      <c r="BA3652" s="22"/>
      <c r="BB3652" s="19">
        <v>1662</v>
      </c>
      <c r="BC3652" s="34">
        <v>1044.46524</v>
      </c>
      <c r="BD3652" s="34">
        <v>1596.4766999999999</v>
      </c>
      <c r="BE3652" s="38">
        <v>3.4819999999999997E-2</v>
      </c>
      <c r="BF3652" s="38">
        <v>3.4819999999999997E-2</v>
      </c>
      <c r="BG3652" s="34">
        <v>36.368279656799999</v>
      </c>
      <c r="BH3652" s="34">
        <v>55.589318693999992</v>
      </c>
      <c r="BI3652" s="34">
        <v>1008.0969603432</v>
      </c>
      <c r="BJ3652" s="34">
        <v>1540.887381306</v>
      </c>
      <c r="BK3652" s="34">
        <v>0</v>
      </c>
      <c r="BL3652" s="34">
        <v>0</v>
      </c>
      <c r="BM3652" s="34">
        <v>0</v>
      </c>
      <c r="BN3652" s="39">
        <v>1008.0969603432</v>
      </c>
      <c r="BO3652" s="39">
        <v>1540.887381306</v>
      </c>
      <c r="BP3652" s="39">
        <v>532.7904209628</v>
      </c>
    </row>
    <row r="3653" spans="1:68" s="25" customFormat="1" ht="14.25" x14ac:dyDescent="0.2">
      <c r="A3653" s="14">
        <v>2719</v>
      </c>
      <c r="B3653" s="40"/>
      <c r="C3653" s="15"/>
      <c r="D3653" s="16">
        <v>33334</v>
      </c>
      <c r="E3653" s="15" t="s">
        <v>27536</v>
      </c>
      <c r="F3653" s="15" t="s">
        <v>27537</v>
      </c>
      <c r="G3653" s="17" t="s">
        <v>27531</v>
      </c>
      <c r="H3653" s="17" t="s">
        <v>27532</v>
      </c>
      <c r="I3653" s="17" t="s">
        <v>205</v>
      </c>
      <c r="J3653" s="15" t="s">
        <v>27538</v>
      </c>
      <c r="K3653" s="15" t="s">
        <v>403</v>
      </c>
      <c r="L3653" s="18" t="s">
        <v>27539</v>
      </c>
      <c r="M3653" s="15" t="s">
        <v>27085</v>
      </c>
      <c r="N3653" s="15" t="s">
        <v>27086</v>
      </c>
      <c r="O3653" s="16">
        <v>510</v>
      </c>
      <c r="P3653" s="15" t="s">
        <v>118</v>
      </c>
      <c r="Q3653" s="15">
        <v>23900</v>
      </c>
      <c r="R3653" s="15">
        <v>177900</v>
      </c>
      <c r="S3653" s="15">
        <v>201800</v>
      </c>
      <c r="T3653" s="15">
        <v>0.37</v>
      </c>
      <c r="U3653" s="15" t="s">
        <v>18717</v>
      </c>
      <c r="V3653" s="15" t="s">
        <v>76</v>
      </c>
      <c r="W3653" s="16">
        <v>1</v>
      </c>
      <c r="X3653" s="16">
        <v>0</v>
      </c>
      <c r="Y3653" s="15">
        <v>16322</v>
      </c>
      <c r="Z3653" s="15">
        <v>0.375</v>
      </c>
      <c r="AA3653" s="15" t="s">
        <v>27094</v>
      </c>
      <c r="AB3653" s="15" t="s">
        <v>27095</v>
      </c>
      <c r="AC3653" s="15">
        <v>0</v>
      </c>
      <c r="AD3653" s="15"/>
      <c r="AE3653" s="15" t="s">
        <v>79</v>
      </c>
      <c r="AF3653" s="15" t="s">
        <v>27540</v>
      </c>
      <c r="AG3653" s="16">
        <v>1</v>
      </c>
      <c r="AH3653" s="15" t="s">
        <v>27541</v>
      </c>
      <c r="AI3653" s="15" t="s">
        <v>78</v>
      </c>
      <c r="AJ3653" s="15">
        <v>16322.074707</v>
      </c>
      <c r="AK3653" s="15">
        <v>570.34941590799997</v>
      </c>
      <c r="AL3653" s="15">
        <v>3106268.4506199998</v>
      </c>
      <c r="AM3653" s="15">
        <v>1410770.4110999999</v>
      </c>
      <c r="AN3653" s="19">
        <v>23900</v>
      </c>
      <c r="AO3653" s="19">
        <v>153200</v>
      </c>
      <c r="AP3653" s="19">
        <v>0</v>
      </c>
      <c r="AQ3653" s="19">
        <v>3800</v>
      </c>
      <c r="AR3653" s="34">
        <v>180900</v>
      </c>
      <c r="AS3653" s="34">
        <v>45000</v>
      </c>
      <c r="AT3653" s="34">
        <v>0</v>
      </c>
      <c r="AU3653" s="34">
        <v>46235</v>
      </c>
      <c r="AV3653" s="34">
        <v>0</v>
      </c>
      <c r="AW3653" s="35">
        <v>91235</v>
      </c>
      <c r="AX3653" s="34">
        <v>89665</v>
      </c>
      <c r="AY3653" s="36">
        <v>1.3258000000000001</v>
      </c>
      <c r="AZ3653" s="36">
        <v>2.0265</v>
      </c>
      <c r="BA3653" s="22"/>
      <c r="BB3653" s="19">
        <v>1885</v>
      </c>
      <c r="BC3653" s="34">
        <v>1188.7785699999999</v>
      </c>
      <c r="BD3653" s="34">
        <v>1817.0612249999999</v>
      </c>
      <c r="BE3653" s="38">
        <v>3.4819999999999997E-2</v>
      </c>
      <c r="BF3653" s="38">
        <v>3.4819999999999997E-2</v>
      </c>
      <c r="BG3653" s="34">
        <v>39.639024279399997</v>
      </c>
      <c r="BH3653" s="34">
        <v>60.588688114499988</v>
      </c>
      <c r="BI3653" s="34">
        <v>1149.1395457205999</v>
      </c>
      <c r="BJ3653" s="34">
        <v>1756.4725368854999</v>
      </c>
      <c r="BK3653" s="34">
        <v>0</v>
      </c>
      <c r="BL3653" s="34">
        <v>0</v>
      </c>
      <c r="BM3653" s="34">
        <v>0</v>
      </c>
      <c r="BN3653" s="39">
        <v>1149.1395457205999</v>
      </c>
      <c r="BO3653" s="39">
        <v>1756.4725368854999</v>
      </c>
      <c r="BP3653" s="39">
        <v>607.33299116490002</v>
      </c>
    </row>
    <row r="3654" spans="1:68" s="25" customFormat="1" ht="14.25" x14ac:dyDescent="0.2">
      <c r="A3654" s="14">
        <v>2721</v>
      </c>
      <c r="B3654" s="40"/>
      <c r="C3654" s="15"/>
      <c r="D3654" s="16">
        <v>30450</v>
      </c>
      <c r="E3654" s="15" t="s">
        <v>27542</v>
      </c>
      <c r="F3654" s="15" t="s">
        <v>27543</v>
      </c>
      <c r="G3654" s="17" t="s">
        <v>27531</v>
      </c>
      <c r="H3654" s="17" t="s">
        <v>27532</v>
      </c>
      <c r="I3654" s="17" t="s">
        <v>205</v>
      </c>
      <c r="J3654" s="15" t="s">
        <v>27544</v>
      </c>
      <c r="K3654" s="15" t="s">
        <v>5560</v>
      </c>
      <c r="L3654" s="18" t="s">
        <v>27545</v>
      </c>
      <c r="M3654" s="15" t="s">
        <v>27426</v>
      </c>
      <c r="N3654" s="15" t="s">
        <v>27427</v>
      </c>
      <c r="O3654" s="16">
        <v>510</v>
      </c>
      <c r="P3654" s="15" t="s">
        <v>118</v>
      </c>
      <c r="Q3654" s="15">
        <v>40000</v>
      </c>
      <c r="R3654" s="15">
        <v>207400</v>
      </c>
      <c r="S3654" s="15">
        <v>247400</v>
      </c>
      <c r="T3654" s="15">
        <v>0.27</v>
      </c>
      <c r="U3654" s="15" t="s">
        <v>18717</v>
      </c>
      <c r="V3654" s="15" t="s">
        <v>76</v>
      </c>
      <c r="W3654" s="16">
        <v>1</v>
      </c>
      <c r="X3654" s="16">
        <v>0</v>
      </c>
      <c r="Y3654" s="15">
        <v>11821</v>
      </c>
      <c r="Z3654" s="15">
        <v>0.27100000000000002</v>
      </c>
      <c r="AA3654" s="15" t="s">
        <v>27428</v>
      </c>
      <c r="AB3654" s="15" t="s">
        <v>27546</v>
      </c>
      <c r="AC3654" s="15">
        <v>0</v>
      </c>
      <c r="AD3654" s="15"/>
      <c r="AE3654" s="15" t="s">
        <v>353</v>
      </c>
      <c r="AF3654" s="15" t="s">
        <v>23558</v>
      </c>
      <c r="AG3654" s="16">
        <v>1</v>
      </c>
      <c r="AH3654" s="15" t="s">
        <v>27547</v>
      </c>
      <c r="AI3654" s="15" t="s">
        <v>78</v>
      </c>
      <c r="AJ3654" s="15">
        <v>11820.5617676</v>
      </c>
      <c r="AK3654" s="15">
        <v>443.260138364</v>
      </c>
      <c r="AL3654" s="15">
        <v>3106160.14818</v>
      </c>
      <c r="AM3654" s="15">
        <v>1410729.0885699999</v>
      </c>
      <c r="AN3654" s="19">
        <v>40000</v>
      </c>
      <c r="AO3654" s="19">
        <v>207700</v>
      </c>
      <c r="AP3654" s="19">
        <v>0</v>
      </c>
      <c r="AQ3654" s="19">
        <v>0</v>
      </c>
      <c r="AR3654" s="34">
        <v>247700</v>
      </c>
      <c r="AS3654" s="34">
        <v>45000</v>
      </c>
      <c r="AT3654" s="34">
        <v>3000</v>
      </c>
      <c r="AU3654" s="34">
        <v>70945</v>
      </c>
      <c r="AV3654" s="34">
        <v>0</v>
      </c>
      <c r="AW3654" s="35">
        <v>118945</v>
      </c>
      <c r="AX3654" s="34">
        <v>128755</v>
      </c>
      <c r="AY3654" s="36">
        <v>1.3258000000000001</v>
      </c>
      <c r="AZ3654" s="36">
        <v>2.0265</v>
      </c>
      <c r="BA3654" s="22"/>
      <c r="BB3654" s="19">
        <v>2477</v>
      </c>
      <c r="BC3654" s="34">
        <v>1707.03379</v>
      </c>
      <c r="BD3654" s="34">
        <v>2609.2200749999997</v>
      </c>
      <c r="BE3654" s="38">
        <v>3.4819999999999997E-2</v>
      </c>
      <c r="BF3654" s="38">
        <v>3.4819999999999997E-2</v>
      </c>
      <c r="BG3654" s="34">
        <v>59.438916567799993</v>
      </c>
      <c r="BH3654" s="34">
        <v>90.853043011499977</v>
      </c>
      <c r="BI3654" s="34">
        <v>1647.5948734322001</v>
      </c>
      <c r="BJ3654" s="34">
        <v>2518.3670319884995</v>
      </c>
      <c r="BK3654" s="34">
        <v>0</v>
      </c>
      <c r="BL3654" s="34">
        <v>41.367031988499548</v>
      </c>
      <c r="BM3654" s="34">
        <v>41.367031988499548</v>
      </c>
      <c r="BN3654" s="39">
        <v>1647.5948734322001</v>
      </c>
      <c r="BO3654" s="39">
        <v>2477</v>
      </c>
      <c r="BP3654" s="39">
        <v>829.40512656779993</v>
      </c>
    </row>
    <row r="3655" spans="1:68" s="25" customFormat="1" ht="14.25" x14ac:dyDescent="0.2">
      <c r="A3655" s="14">
        <v>2722</v>
      </c>
      <c r="B3655" s="40"/>
      <c r="C3655" s="15"/>
      <c r="D3655" s="16">
        <v>11629</v>
      </c>
      <c r="E3655" s="15" t="s">
        <v>27548</v>
      </c>
      <c r="F3655" s="15" t="s">
        <v>27549</v>
      </c>
      <c r="G3655" s="17" t="s">
        <v>27550</v>
      </c>
      <c r="H3655" s="17" t="s">
        <v>27551</v>
      </c>
      <c r="I3655" s="17" t="s">
        <v>86</v>
      </c>
      <c r="J3655" s="15" t="s">
        <v>27552</v>
      </c>
      <c r="K3655" s="15" t="s">
        <v>872</v>
      </c>
      <c r="L3655" s="18" t="s">
        <v>27553</v>
      </c>
      <c r="M3655" s="15" t="s">
        <v>27426</v>
      </c>
      <c r="N3655" s="15" t="s">
        <v>27427</v>
      </c>
      <c r="O3655" s="16">
        <v>510</v>
      </c>
      <c r="P3655" s="15" t="s">
        <v>118</v>
      </c>
      <c r="Q3655" s="15">
        <v>40000</v>
      </c>
      <c r="R3655" s="15">
        <v>141300</v>
      </c>
      <c r="S3655" s="15">
        <v>181300</v>
      </c>
      <c r="T3655" s="15">
        <v>0.22</v>
      </c>
      <c r="U3655" s="15" t="s">
        <v>18717</v>
      </c>
      <c r="V3655" s="15" t="s">
        <v>76</v>
      </c>
      <c r="W3655" s="16">
        <v>1</v>
      </c>
      <c r="X3655" s="16">
        <v>1</v>
      </c>
      <c r="Y3655" s="15">
        <v>22526</v>
      </c>
      <c r="Z3655" s="15">
        <v>0.51700000000000002</v>
      </c>
      <c r="AA3655" s="15" t="s">
        <v>27428</v>
      </c>
      <c r="AB3655" s="15" t="s">
        <v>27546</v>
      </c>
      <c r="AC3655" s="15">
        <v>183000</v>
      </c>
      <c r="AD3655" s="26">
        <v>42307</v>
      </c>
      <c r="AE3655" s="15" t="s">
        <v>617</v>
      </c>
      <c r="AF3655" s="15" t="s">
        <v>24525</v>
      </c>
      <c r="AG3655" s="16">
        <v>1</v>
      </c>
      <c r="AH3655" s="15" t="s">
        <v>27554</v>
      </c>
      <c r="AI3655" s="15" t="s">
        <v>78</v>
      </c>
      <c r="AJ3655" s="15">
        <v>22526.4448242</v>
      </c>
      <c r="AK3655" s="15">
        <v>601.17678418200001</v>
      </c>
      <c r="AL3655" s="15">
        <v>3106189.2030099998</v>
      </c>
      <c r="AM3655" s="15">
        <v>1410614.7822100001</v>
      </c>
      <c r="AN3655" s="19">
        <v>40000</v>
      </c>
      <c r="AO3655" s="19">
        <v>142900</v>
      </c>
      <c r="AP3655" s="19">
        <v>0</v>
      </c>
      <c r="AQ3655" s="19">
        <v>1900</v>
      </c>
      <c r="AR3655" s="34">
        <v>184800</v>
      </c>
      <c r="AS3655" s="34">
        <v>45000</v>
      </c>
      <c r="AT3655" s="34">
        <v>3000</v>
      </c>
      <c r="AU3655" s="34">
        <v>48265</v>
      </c>
      <c r="AV3655" s="34">
        <v>0</v>
      </c>
      <c r="AW3655" s="35">
        <v>96265</v>
      </c>
      <c r="AX3655" s="34">
        <v>88535</v>
      </c>
      <c r="AY3655" s="36">
        <v>1.3258000000000001</v>
      </c>
      <c r="AZ3655" s="36">
        <v>2.0265</v>
      </c>
      <c r="BA3655" s="22"/>
      <c r="BB3655" s="19">
        <v>1886</v>
      </c>
      <c r="BC3655" s="34">
        <v>1173.7970300000002</v>
      </c>
      <c r="BD3655" s="34">
        <v>1794.161775</v>
      </c>
      <c r="BE3655" s="38">
        <v>3.4819999999999997E-2</v>
      </c>
      <c r="BF3655" s="38">
        <v>3.4819999999999997E-2</v>
      </c>
      <c r="BG3655" s="34">
        <v>39.994489820600002</v>
      </c>
      <c r="BH3655" s="34">
        <v>61.132021135499997</v>
      </c>
      <c r="BI3655" s="34">
        <v>1133.8025401794002</v>
      </c>
      <c r="BJ3655" s="34">
        <v>1733.0297538645</v>
      </c>
      <c r="BK3655" s="34">
        <v>0</v>
      </c>
      <c r="BL3655" s="34">
        <v>0</v>
      </c>
      <c r="BM3655" s="34">
        <v>0</v>
      </c>
      <c r="BN3655" s="39">
        <v>1133.8025401794002</v>
      </c>
      <c r="BO3655" s="39">
        <v>1733.0297538645</v>
      </c>
      <c r="BP3655" s="39">
        <v>599.22721368509974</v>
      </c>
    </row>
    <row r="3656" spans="1:68" s="25" customFormat="1" ht="14.25" x14ac:dyDescent="0.2">
      <c r="A3656" s="14">
        <v>2723</v>
      </c>
      <c r="B3656" s="40"/>
      <c r="C3656" s="15"/>
      <c r="D3656" s="16">
        <v>14717</v>
      </c>
      <c r="E3656" s="15" t="s">
        <v>27555</v>
      </c>
      <c r="F3656" s="15" t="s">
        <v>27556</v>
      </c>
      <c r="G3656" s="17" t="s">
        <v>27557</v>
      </c>
      <c r="H3656" s="17" t="s">
        <v>27558</v>
      </c>
      <c r="I3656" s="17" t="s">
        <v>86</v>
      </c>
      <c r="J3656" s="15" t="s">
        <v>27559</v>
      </c>
      <c r="K3656" s="15" t="s">
        <v>614</v>
      </c>
      <c r="L3656" s="18" t="s">
        <v>27560</v>
      </c>
      <c r="M3656" s="15" t="s">
        <v>27426</v>
      </c>
      <c r="N3656" s="15" t="s">
        <v>27427</v>
      </c>
      <c r="O3656" s="16">
        <v>510</v>
      </c>
      <c r="P3656" s="15" t="s">
        <v>118</v>
      </c>
      <c r="Q3656" s="15">
        <v>40000</v>
      </c>
      <c r="R3656" s="15">
        <v>152600</v>
      </c>
      <c r="S3656" s="15">
        <v>192600</v>
      </c>
      <c r="T3656" s="15">
        <v>0.24</v>
      </c>
      <c r="U3656" s="15" t="s">
        <v>18717</v>
      </c>
      <c r="V3656" s="15" t="s">
        <v>76</v>
      </c>
      <c r="W3656" s="16">
        <v>1</v>
      </c>
      <c r="X3656" s="16">
        <v>1</v>
      </c>
      <c r="Y3656" s="15">
        <v>12946</v>
      </c>
      <c r="Z3656" s="15">
        <v>0.29699999999999999</v>
      </c>
      <c r="AA3656" s="15" t="s">
        <v>27428</v>
      </c>
      <c r="AB3656" s="15" t="s">
        <v>27546</v>
      </c>
      <c r="AC3656" s="15">
        <v>192500</v>
      </c>
      <c r="AD3656" s="26">
        <v>39993</v>
      </c>
      <c r="AE3656" s="15" t="s">
        <v>119</v>
      </c>
      <c r="AF3656" s="15" t="s">
        <v>119</v>
      </c>
      <c r="AG3656" s="16">
        <v>1</v>
      </c>
      <c r="AH3656" s="15" t="s">
        <v>27561</v>
      </c>
      <c r="AI3656" s="15" t="s">
        <v>78</v>
      </c>
      <c r="AJ3656" s="15">
        <v>12946.3393555</v>
      </c>
      <c r="AK3656" s="15">
        <v>497.15357220599998</v>
      </c>
      <c r="AL3656" s="15">
        <v>3106063.2341900002</v>
      </c>
      <c r="AM3656" s="15">
        <v>1410572.8600300001</v>
      </c>
      <c r="AN3656" s="19">
        <v>40000</v>
      </c>
      <c r="AO3656" s="19">
        <v>157900</v>
      </c>
      <c r="AP3656" s="19">
        <v>0</v>
      </c>
      <c r="AQ3656" s="19">
        <v>1500</v>
      </c>
      <c r="AR3656" s="34">
        <v>199400</v>
      </c>
      <c r="AS3656" s="34">
        <v>0</v>
      </c>
      <c r="AT3656" s="34">
        <v>0</v>
      </c>
      <c r="AU3656" s="34">
        <v>0</v>
      </c>
      <c r="AV3656" s="34">
        <v>0</v>
      </c>
      <c r="AW3656" s="35">
        <v>0</v>
      </c>
      <c r="AX3656" s="34">
        <v>199400</v>
      </c>
      <c r="AY3656" s="36">
        <v>1.3258000000000001</v>
      </c>
      <c r="AZ3656" s="36">
        <v>2.0265</v>
      </c>
      <c r="BA3656" s="22"/>
      <c r="BB3656" s="19">
        <v>4003</v>
      </c>
      <c r="BC3656" s="34">
        <v>2643.6452000000004</v>
      </c>
      <c r="BD3656" s="34">
        <v>4040.8409999999999</v>
      </c>
      <c r="BE3656" s="38">
        <v>3.4819999999999997E-2</v>
      </c>
      <c r="BF3656" s="38">
        <v>3.4819999999999997E-2</v>
      </c>
      <c r="BG3656" s="34">
        <v>0</v>
      </c>
      <c r="BH3656" s="34">
        <v>0</v>
      </c>
      <c r="BI3656" s="34">
        <v>2643.6452000000004</v>
      </c>
      <c r="BJ3656" s="34">
        <v>4040.8409999999999</v>
      </c>
      <c r="BK3656" s="34">
        <v>0</v>
      </c>
      <c r="BL3656" s="34">
        <v>52.443499999999858</v>
      </c>
      <c r="BM3656" s="34">
        <v>52.443499999999858</v>
      </c>
      <c r="BN3656" s="39">
        <v>2643.6452000000004</v>
      </c>
      <c r="BO3656" s="39">
        <v>3988.3975</v>
      </c>
      <c r="BP3656" s="39">
        <v>1344.7522999999997</v>
      </c>
    </row>
    <row r="3657" spans="1:68" s="25" customFormat="1" ht="14.25" x14ac:dyDescent="0.2">
      <c r="A3657" s="14">
        <v>2724</v>
      </c>
      <c r="B3657" s="40"/>
      <c r="C3657" s="15" t="s">
        <v>27562</v>
      </c>
      <c r="D3657" s="16">
        <v>20400</v>
      </c>
      <c r="E3657" s="15" t="s">
        <v>27563</v>
      </c>
      <c r="F3657" s="15" t="s">
        <v>27562</v>
      </c>
      <c r="G3657" s="17" t="s">
        <v>27564</v>
      </c>
      <c r="H3657" s="17" t="s">
        <v>27565</v>
      </c>
      <c r="I3657" s="17" t="s">
        <v>86</v>
      </c>
      <c r="J3657" s="15" t="s">
        <v>27566</v>
      </c>
      <c r="K3657" s="15" t="s">
        <v>10327</v>
      </c>
      <c r="L3657" s="18" t="s">
        <v>27567</v>
      </c>
      <c r="M3657" s="15" t="s">
        <v>27085</v>
      </c>
      <c r="N3657" s="15" t="s">
        <v>27086</v>
      </c>
      <c r="O3657" s="16">
        <v>510</v>
      </c>
      <c r="P3657" s="15" t="s">
        <v>118</v>
      </c>
      <c r="Q3657" s="15">
        <v>27800</v>
      </c>
      <c r="R3657" s="15">
        <v>197500</v>
      </c>
      <c r="S3657" s="15">
        <v>225300</v>
      </c>
      <c r="T3657" s="15">
        <v>0.33</v>
      </c>
      <c r="U3657" s="15" t="s">
        <v>18717</v>
      </c>
      <c r="V3657" s="15" t="s">
        <v>76</v>
      </c>
      <c r="W3657" s="16">
        <v>1</v>
      </c>
      <c r="X3657" s="16">
        <v>0</v>
      </c>
      <c r="Y3657" s="15">
        <v>17103</v>
      </c>
      <c r="Z3657" s="15">
        <v>0.39300000000000002</v>
      </c>
      <c r="AA3657" s="15" t="s">
        <v>27428</v>
      </c>
      <c r="AB3657" s="15" t="s">
        <v>27546</v>
      </c>
      <c r="AC3657" s="15">
        <v>0</v>
      </c>
      <c r="AD3657" s="15"/>
      <c r="AE3657" s="15" t="s">
        <v>298</v>
      </c>
      <c r="AF3657" s="15" t="s">
        <v>27568</v>
      </c>
      <c r="AG3657" s="16">
        <v>1</v>
      </c>
      <c r="AH3657" s="15" t="s">
        <v>27569</v>
      </c>
      <c r="AI3657" s="15" t="s">
        <v>78</v>
      </c>
      <c r="AJ3657" s="15">
        <v>17102.6594238</v>
      </c>
      <c r="AK3657" s="15">
        <v>524.49320396200005</v>
      </c>
      <c r="AL3657" s="15">
        <v>3105955.2469100002</v>
      </c>
      <c r="AM3657" s="15">
        <v>1410612.6736999999</v>
      </c>
      <c r="AN3657" s="19">
        <v>27800</v>
      </c>
      <c r="AO3657" s="19">
        <v>194900</v>
      </c>
      <c r="AP3657" s="19">
        <v>0</v>
      </c>
      <c r="AQ3657" s="19">
        <v>9200</v>
      </c>
      <c r="AR3657" s="34">
        <v>231900</v>
      </c>
      <c r="AS3657" s="34">
        <v>45000</v>
      </c>
      <c r="AT3657" s="34">
        <v>3000</v>
      </c>
      <c r="AU3657" s="34">
        <v>62195</v>
      </c>
      <c r="AV3657" s="34">
        <v>0</v>
      </c>
      <c r="AW3657" s="35">
        <v>110195</v>
      </c>
      <c r="AX3657" s="34">
        <v>121705</v>
      </c>
      <c r="AY3657" s="36">
        <v>1.3258000000000001</v>
      </c>
      <c r="AZ3657" s="36">
        <v>2.0265</v>
      </c>
      <c r="BA3657" s="22"/>
      <c r="BB3657" s="19">
        <v>2503</v>
      </c>
      <c r="BC3657" s="34">
        <v>1613.5648900000001</v>
      </c>
      <c r="BD3657" s="34">
        <v>2466.3518249999997</v>
      </c>
      <c r="BE3657" s="38">
        <v>3.4819999999999997E-2</v>
      </c>
      <c r="BF3657" s="38">
        <v>3.4819999999999997E-2</v>
      </c>
      <c r="BG3657" s="34">
        <v>51.937208717799997</v>
      </c>
      <c r="BH3657" s="34">
        <v>79.386599386499995</v>
      </c>
      <c r="BI3657" s="34">
        <v>1561.6276812822</v>
      </c>
      <c r="BJ3657" s="34">
        <v>2386.9652256134996</v>
      </c>
      <c r="BK3657" s="34">
        <v>0</v>
      </c>
      <c r="BL3657" s="34">
        <v>0</v>
      </c>
      <c r="BM3657" s="34">
        <v>0</v>
      </c>
      <c r="BN3657" s="39">
        <v>1561.6276812822</v>
      </c>
      <c r="BO3657" s="39">
        <v>2386.9652256134996</v>
      </c>
      <c r="BP3657" s="39">
        <v>825.33754433129957</v>
      </c>
    </row>
    <row r="3658" spans="1:68" s="25" customFormat="1" ht="14.25" x14ac:dyDescent="0.2">
      <c r="A3658" s="14">
        <v>2725</v>
      </c>
      <c r="B3658" s="40"/>
      <c r="C3658" s="15" t="s">
        <v>27570</v>
      </c>
      <c r="D3658" s="16">
        <v>22014</v>
      </c>
      <c r="E3658" s="15" t="s">
        <v>27571</v>
      </c>
      <c r="F3658" s="15" t="s">
        <v>27570</v>
      </c>
      <c r="G3658" s="17" t="s">
        <v>27572</v>
      </c>
      <c r="H3658" s="17" t="s">
        <v>27573</v>
      </c>
      <c r="I3658" s="17" t="s">
        <v>86</v>
      </c>
      <c r="J3658" s="15" t="s">
        <v>27574</v>
      </c>
      <c r="K3658" s="15" t="s">
        <v>361</v>
      </c>
      <c r="L3658" s="18" t="s">
        <v>27575</v>
      </c>
      <c r="M3658" s="15" t="s">
        <v>27426</v>
      </c>
      <c r="N3658" s="15" t="s">
        <v>27427</v>
      </c>
      <c r="O3658" s="16">
        <v>510</v>
      </c>
      <c r="P3658" s="15" t="s">
        <v>118</v>
      </c>
      <c r="Q3658" s="15">
        <v>40000</v>
      </c>
      <c r="R3658" s="15">
        <v>134800</v>
      </c>
      <c r="S3658" s="15">
        <v>174800</v>
      </c>
      <c r="T3658" s="15">
        <v>0.26</v>
      </c>
      <c r="U3658" s="15" t="s">
        <v>18717</v>
      </c>
      <c r="V3658" s="15" t="s">
        <v>76</v>
      </c>
      <c r="W3658" s="16">
        <v>1</v>
      </c>
      <c r="X3658" s="16">
        <v>1</v>
      </c>
      <c r="Y3658" s="15">
        <v>11704</v>
      </c>
      <c r="Z3658" s="15">
        <v>0.26900000000000002</v>
      </c>
      <c r="AA3658" s="15" t="s">
        <v>27428</v>
      </c>
      <c r="AB3658" s="15" t="s">
        <v>27546</v>
      </c>
      <c r="AC3658" s="15">
        <v>127000</v>
      </c>
      <c r="AD3658" s="26">
        <v>37337</v>
      </c>
      <c r="AE3658" s="15" t="s">
        <v>119</v>
      </c>
      <c r="AF3658" s="15" t="s">
        <v>119</v>
      </c>
      <c r="AG3658" s="16">
        <v>1</v>
      </c>
      <c r="AH3658" s="15" t="s">
        <v>27576</v>
      </c>
      <c r="AI3658" s="15" t="s">
        <v>78</v>
      </c>
      <c r="AJ3658" s="15">
        <v>11703.8381348</v>
      </c>
      <c r="AK3658" s="15">
        <v>440.069088518</v>
      </c>
      <c r="AL3658" s="15">
        <v>3105965.12812</v>
      </c>
      <c r="AM3658" s="15">
        <v>1410734.0190000001</v>
      </c>
      <c r="AN3658" s="19">
        <v>40000</v>
      </c>
      <c r="AO3658" s="19">
        <v>136200</v>
      </c>
      <c r="AP3658" s="19">
        <v>0</v>
      </c>
      <c r="AQ3658" s="19">
        <v>700</v>
      </c>
      <c r="AR3658" s="34">
        <v>176900</v>
      </c>
      <c r="AS3658" s="34">
        <v>45000</v>
      </c>
      <c r="AT3658" s="34">
        <v>3000</v>
      </c>
      <c r="AU3658" s="34">
        <v>45920</v>
      </c>
      <c r="AV3658" s="34">
        <v>0</v>
      </c>
      <c r="AW3658" s="35">
        <v>93920</v>
      </c>
      <c r="AX3658" s="34">
        <v>82980</v>
      </c>
      <c r="AY3658" s="36">
        <v>1.3258000000000001</v>
      </c>
      <c r="AZ3658" s="36">
        <v>2.0265</v>
      </c>
      <c r="BA3658" s="22"/>
      <c r="BB3658" s="19">
        <v>1783</v>
      </c>
      <c r="BC3658" s="34">
        <v>1100.1488400000001</v>
      </c>
      <c r="BD3658" s="34">
        <v>1681.5897</v>
      </c>
      <c r="BE3658" s="38">
        <v>3.4819999999999997E-2</v>
      </c>
      <c r="BF3658" s="38">
        <v>3.4819999999999997E-2</v>
      </c>
      <c r="BG3658" s="34">
        <v>37.984032116799995</v>
      </c>
      <c r="BH3658" s="34">
        <v>58.059014243999989</v>
      </c>
      <c r="BI3658" s="34">
        <v>1062.1648078832</v>
      </c>
      <c r="BJ3658" s="34">
        <v>1623.5306857559999</v>
      </c>
      <c r="BK3658" s="34">
        <v>0</v>
      </c>
      <c r="BL3658" s="34">
        <v>0</v>
      </c>
      <c r="BM3658" s="34">
        <v>0</v>
      </c>
      <c r="BN3658" s="39">
        <v>1062.1648078832</v>
      </c>
      <c r="BO3658" s="39">
        <v>1623.5306857559999</v>
      </c>
      <c r="BP3658" s="39">
        <v>561.36587787279996</v>
      </c>
    </row>
    <row r="3659" spans="1:68" s="25" customFormat="1" ht="14.25" x14ac:dyDescent="0.2">
      <c r="A3659" s="14">
        <v>2726</v>
      </c>
      <c r="B3659" s="40"/>
      <c r="C3659" s="15" t="s">
        <v>27577</v>
      </c>
      <c r="D3659" s="16">
        <v>31006</v>
      </c>
      <c r="E3659" s="15" t="s">
        <v>27578</v>
      </c>
      <c r="F3659" s="15" t="s">
        <v>27577</v>
      </c>
      <c r="G3659" s="17" t="s">
        <v>27579</v>
      </c>
      <c r="H3659" s="17" t="s">
        <v>27580</v>
      </c>
      <c r="I3659" s="17" t="s">
        <v>86</v>
      </c>
      <c r="J3659" s="15" t="s">
        <v>27581</v>
      </c>
      <c r="K3659" s="15" t="s">
        <v>2125</v>
      </c>
      <c r="L3659" s="18" t="s">
        <v>27582</v>
      </c>
      <c r="M3659" s="15" t="s">
        <v>27085</v>
      </c>
      <c r="N3659" s="15" t="s">
        <v>27086</v>
      </c>
      <c r="O3659" s="16">
        <v>510</v>
      </c>
      <c r="P3659" s="15" t="s">
        <v>118</v>
      </c>
      <c r="Q3659" s="15">
        <v>19600</v>
      </c>
      <c r="R3659" s="15">
        <v>149600</v>
      </c>
      <c r="S3659" s="15">
        <v>169200</v>
      </c>
      <c r="T3659" s="15">
        <v>0.22</v>
      </c>
      <c r="U3659" s="15" t="s">
        <v>18717</v>
      </c>
      <c r="V3659" s="15" t="s">
        <v>76</v>
      </c>
      <c r="W3659" s="16">
        <v>1</v>
      </c>
      <c r="X3659" s="16">
        <v>0</v>
      </c>
      <c r="Y3659" s="15">
        <v>14538</v>
      </c>
      <c r="Z3659" s="15">
        <v>0.33400000000000002</v>
      </c>
      <c r="AA3659" s="15" t="s">
        <v>27428</v>
      </c>
      <c r="AB3659" s="15" t="s">
        <v>27546</v>
      </c>
      <c r="AC3659" s="15">
        <v>0</v>
      </c>
      <c r="AD3659" s="15"/>
      <c r="AE3659" s="15" t="s">
        <v>119</v>
      </c>
      <c r="AF3659" s="15" t="s">
        <v>119</v>
      </c>
      <c r="AG3659" s="16">
        <v>1</v>
      </c>
      <c r="AH3659" s="15" t="s">
        <v>27583</v>
      </c>
      <c r="AI3659" s="15" t="s">
        <v>78</v>
      </c>
      <c r="AJ3659" s="15">
        <v>14537.9716797</v>
      </c>
      <c r="AK3659" s="15">
        <v>488.36895570500002</v>
      </c>
      <c r="AL3659" s="15">
        <v>3105970.5072400002</v>
      </c>
      <c r="AM3659" s="15">
        <v>1410828.9124199999</v>
      </c>
      <c r="AN3659" s="19">
        <v>19600</v>
      </c>
      <c r="AO3659" s="19">
        <v>145300</v>
      </c>
      <c r="AP3659" s="19">
        <v>0</v>
      </c>
      <c r="AQ3659" s="19">
        <v>0</v>
      </c>
      <c r="AR3659" s="34">
        <v>164900</v>
      </c>
      <c r="AS3659" s="34">
        <v>45000</v>
      </c>
      <c r="AT3659" s="34">
        <v>0</v>
      </c>
      <c r="AU3659" s="34">
        <v>41965</v>
      </c>
      <c r="AV3659" s="34">
        <v>0</v>
      </c>
      <c r="AW3659" s="35">
        <v>86965</v>
      </c>
      <c r="AX3659" s="34">
        <v>77935</v>
      </c>
      <c r="AY3659" s="36">
        <v>1.3258000000000001</v>
      </c>
      <c r="AZ3659" s="36">
        <v>2.0265</v>
      </c>
      <c r="BA3659" s="22"/>
      <c r="BB3659" s="19">
        <v>1649</v>
      </c>
      <c r="BC3659" s="34">
        <v>1033.26223</v>
      </c>
      <c r="BD3659" s="34">
        <v>1579.3527750000001</v>
      </c>
      <c r="BE3659" s="38">
        <v>3.4819999999999997E-2</v>
      </c>
      <c r="BF3659" s="38">
        <v>3.4819999999999997E-2</v>
      </c>
      <c r="BG3659" s="34">
        <v>35.978190848600001</v>
      </c>
      <c r="BH3659" s="34">
        <v>54.9930636255</v>
      </c>
      <c r="BI3659" s="34">
        <v>997.28403915140007</v>
      </c>
      <c r="BJ3659" s="34">
        <v>1524.3597113745</v>
      </c>
      <c r="BK3659" s="34">
        <v>0</v>
      </c>
      <c r="BL3659" s="34">
        <v>0</v>
      </c>
      <c r="BM3659" s="34">
        <v>0</v>
      </c>
      <c r="BN3659" s="39">
        <v>997.28403915140007</v>
      </c>
      <c r="BO3659" s="39">
        <v>1524.3597113745</v>
      </c>
      <c r="BP3659" s="39">
        <v>527.0756722230999</v>
      </c>
    </row>
    <row r="3660" spans="1:68" s="25" customFormat="1" ht="14.25" x14ac:dyDescent="0.2">
      <c r="A3660" s="14">
        <v>2727</v>
      </c>
      <c r="B3660" s="40"/>
      <c r="C3660" s="15" t="s">
        <v>27584</v>
      </c>
      <c r="D3660" s="16">
        <v>34992</v>
      </c>
      <c r="E3660" s="15" t="s">
        <v>27585</v>
      </c>
      <c r="F3660" s="15" t="s">
        <v>27584</v>
      </c>
      <c r="G3660" s="17" t="s">
        <v>27586</v>
      </c>
      <c r="H3660" s="17" t="s">
        <v>27587</v>
      </c>
      <c r="I3660" s="17" t="s">
        <v>86</v>
      </c>
      <c r="J3660" s="15" t="s">
        <v>27588</v>
      </c>
      <c r="K3660" s="15" t="s">
        <v>1718</v>
      </c>
      <c r="L3660" s="18" t="s">
        <v>27589</v>
      </c>
      <c r="M3660" s="15" t="s">
        <v>27085</v>
      </c>
      <c r="N3660" s="15" t="s">
        <v>27086</v>
      </c>
      <c r="O3660" s="16">
        <v>510</v>
      </c>
      <c r="P3660" s="15" t="s">
        <v>118</v>
      </c>
      <c r="Q3660" s="15">
        <v>20600</v>
      </c>
      <c r="R3660" s="15">
        <v>129300</v>
      </c>
      <c r="S3660" s="15">
        <v>149900</v>
      </c>
      <c r="T3660" s="15">
        <v>0.23</v>
      </c>
      <c r="U3660" s="15" t="s">
        <v>18717</v>
      </c>
      <c r="V3660" s="15" t="s">
        <v>76</v>
      </c>
      <c r="W3660" s="16">
        <v>1</v>
      </c>
      <c r="X3660" s="16">
        <v>0</v>
      </c>
      <c r="Y3660" s="15">
        <v>10385</v>
      </c>
      <c r="Z3660" s="15">
        <v>0.23799999999999999</v>
      </c>
      <c r="AA3660" s="15" t="s">
        <v>27094</v>
      </c>
      <c r="AB3660" s="15" t="s">
        <v>27095</v>
      </c>
      <c r="AC3660" s="15">
        <v>0</v>
      </c>
      <c r="AD3660" s="15"/>
      <c r="AE3660" s="15" t="s">
        <v>1056</v>
      </c>
      <c r="AF3660" s="15" t="s">
        <v>27590</v>
      </c>
      <c r="AG3660" s="16">
        <v>1</v>
      </c>
      <c r="AH3660" s="15" t="s">
        <v>27591</v>
      </c>
      <c r="AI3660" s="15" t="s">
        <v>78</v>
      </c>
      <c r="AJ3660" s="15">
        <v>10384.5080566</v>
      </c>
      <c r="AK3660" s="15">
        <v>409.91828393899999</v>
      </c>
      <c r="AL3660" s="15">
        <v>3106956.3113299999</v>
      </c>
      <c r="AM3660" s="15">
        <v>1410612.2252700001</v>
      </c>
      <c r="AN3660" s="19">
        <v>20600</v>
      </c>
      <c r="AO3660" s="19">
        <v>127000</v>
      </c>
      <c r="AP3660" s="19">
        <v>0</v>
      </c>
      <c r="AQ3660" s="19">
        <v>1900</v>
      </c>
      <c r="AR3660" s="34">
        <v>149500</v>
      </c>
      <c r="AS3660" s="34">
        <v>45000</v>
      </c>
      <c r="AT3660" s="34">
        <v>3000</v>
      </c>
      <c r="AU3660" s="34">
        <v>35910</v>
      </c>
      <c r="AV3660" s="34">
        <v>0</v>
      </c>
      <c r="AW3660" s="35">
        <v>83910</v>
      </c>
      <c r="AX3660" s="34">
        <v>65590</v>
      </c>
      <c r="AY3660" s="36">
        <v>1.3258000000000001</v>
      </c>
      <c r="AZ3660" s="36">
        <v>2.0265</v>
      </c>
      <c r="BA3660" s="22"/>
      <c r="BB3660" s="19">
        <v>0</v>
      </c>
      <c r="BC3660" s="34">
        <v>869.59222</v>
      </c>
      <c r="BD3660" s="34">
        <v>1329.1813499999998</v>
      </c>
      <c r="BE3660" s="38">
        <v>3.4819999999999997E-2</v>
      </c>
      <c r="BF3660" s="38">
        <v>3.4819999999999997E-2</v>
      </c>
      <c r="BG3660" s="34">
        <v>29.402078336399995</v>
      </c>
      <c r="BH3660" s="34">
        <v>44.941402736999997</v>
      </c>
      <c r="BI3660" s="34">
        <v>840.1901416636</v>
      </c>
      <c r="BJ3660" s="34">
        <v>1284.2399472629997</v>
      </c>
      <c r="BK3660" s="34">
        <v>0</v>
      </c>
      <c r="BL3660" s="34">
        <v>0</v>
      </c>
      <c r="BM3660" s="34">
        <v>0</v>
      </c>
      <c r="BN3660" s="39">
        <v>840.1901416636</v>
      </c>
      <c r="BO3660" s="39">
        <v>1284.2399472629997</v>
      </c>
      <c r="BP3660" s="39">
        <v>444.04980559939975</v>
      </c>
    </row>
    <row r="3661" spans="1:68" s="25" customFormat="1" ht="14.25" x14ac:dyDescent="0.2">
      <c r="A3661" s="14">
        <v>2728</v>
      </c>
      <c r="B3661" s="40"/>
      <c r="C3661" s="15"/>
      <c r="D3661" s="16">
        <v>16356</v>
      </c>
      <c r="E3661" s="15" t="s">
        <v>27592</v>
      </c>
      <c r="F3661" s="15" t="s">
        <v>27593</v>
      </c>
      <c r="G3661" s="17" t="s">
        <v>27594</v>
      </c>
      <c r="H3661" s="17" t="s">
        <v>27595</v>
      </c>
      <c r="I3661" s="17" t="s">
        <v>86</v>
      </c>
      <c r="J3661" s="15" t="s">
        <v>27595</v>
      </c>
      <c r="K3661" s="15" t="s">
        <v>518</v>
      </c>
      <c r="L3661" s="18" t="s">
        <v>27596</v>
      </c>
      <c r="M3661" s="15" t="s">
        <v>27085</v>
      </c>
      <c r="N3661" s="15" t="s">
        <v>27086</v>
      </c>
      <c r="O3661" s="16">
        <v>510</v>
      </c>
      <c r="P3661" s="15" t="s">
        <v>118</v>
      </c>
      <c r="Q3661" s="15">
        <v>21500</v>
      </c>
      <c r="R3661" s="15">
        <v>147500</v>
      </c>
      <c r="S3661" s="15">
        <v>169000</v>
      </c>
      <c r="T3661" s="15">
        <v>0.25</v>
      </c>
      <c r="U3661" s="15" t="s">
        <v>18717</v>
      </c>
      <c r="V3661" s="15" t="s">
        <v>76</v>
      </c>
      <c r="W3661" s="16">
        <v>1</v>
      </c>
      <c r="X3661" s="16">
        <v>1</v>
      </c>
      <c r="Y3661" s="15">
        <v>10838</v>
      </c>
      <c r="Z3661" s="15">
        <v>0.249</v>
      </c>
      <c r="AA3661" s="15" t="s">
        <v>27094</v>
      </c>
      <c r="AB3661" s="15" t="s">
        <v>27095</v>
      </c>
      <c r="AC3661" s="15">
        <v>168900</v>
      </c>
      <c r="AD3661" s="26">
        <v>41681</v>
      </c>
      <c r="AE3661" s="15" t="s">
        <v>183</v>
      </c>
      <c r="AF3661" s="15" t="s">
        <v>27597</v>
      </c>
      <c r="AG3661" s="16">
        <v>1</v>
      </c>
      <c r="AH3661" s="15" t="s">
        <v>27598</v>
      </c>
      <c r="AI3661" s="15" t="s">
        <v>78</v>
      </c>
      <c r="AJ3661" s="15">
        <v>10838.1345215</v>
      </c>
      <c r="AK3661" s="15">
        <v>412.00551696600002</v>
      </c>
      <c r="AL3661" s="15">
        <v>3107036.4010600001</v>
      </c>
      <c r="AM3661" s="15">
        <v>1410640.67349</v>
      </c>
      <c r="AN3661" s="19">
        <v>21500</v>
      </c>
      <c r="AO3661" s="19">
        <v>147100</v>
      </c>
      <c r="AP3661" s="19">
        <v>0</v>
      </c>
      <c r="AQ3661" s="19">
        <v>0</v>
      </c>
      <c r="AR3661" s="34">
        <v>168600</v>
      </c>
      <c r="AS3661" s="34">
        <v>45000</v>
      </c>
      <c r="AT3661" s="34">
        <v>3000</v>
      </c>
      <c r="AU3661" s="34">
        <v>43260</v>
      </c>
      <c r="AV3661" s="34">
        <v>0</v>
      </c>
      <c r="AW3661" s="35">
        <v>91260</v>
      </c>
      <c r="AX3661" s="34">
        <v>77340</v>
      </c>
      <c r="AY3661" s="36">
        <v>1.3258000000000001</v>
      </c>
      <c r="AZ3661" s="36">
        <v>2.0265</v>
      </c>
      <c r="BA3661" s="22"/>
      <c r="BB3661" s="19">
        <v>1686</v>
      </c>
      <c r="BC3661" s="34">
        <v>1025.37372</v>
      </c>
      <c r="BD3661" s="34">
        <v>1567.2950999999998</v>
      </c>
      <c r="BE3661" s="38">
        <v>3.4819999999999997E-2</v>
      </c>
      <c r="BF3661" s="38">
        <v>3.4819999999999997E-2</v>
      </c>
      <c r="BG3661" s="34">
        <v>35.703512930399995</v>
      </c>
      <c r="BH3661" s="34">
        <v>54.573215381999987</v>
      </c>
      <c r="BI3661" s="34">
        <v>989.67020706960011</v>
      </c>
      <c r="BJ3661" s="34">
        <v>1512.7218846179999</v>
      </c>
      <c r="BK3661" s="34">
        <v>0</v>
      </c>
      <c r="BL3661" s="34">
        <v>0</v>
      </c>
      <c r="BM3661" s="34">
        <v>0</v>
      </c>
      <c r="BN3661" s="39">
        <v>989.67020706960011</v>
      </c>
      <c r="BO3661" s="39">
        <v>1512.7218846179999</v>
      </c>
      <c r="BP3661" s="39">
        <v>523.05167754839977</v>
      </c>
    </row>
    <row r="3662" spans="1:68" s="25" customFormat="1" ht="14.25" x14ac:dyDescent="0.2">
      <c r="A3662" s="14">
        <v>2729</v>
      </c>
      <c r="B3662" s="40"/>
      <c r="C3662" s="15"/>
      <c r="D3662" s="16">
        <v>12112</v>
      </c>
      <c r="E3662" s="15" t="s">
        <v>27599</v>
      </c>
      <c r="F3662" s="15" t="s">
        <v>27600</v>
      </c>
      <c r="G3662" s="17" t="s">
        <v>27601</v>
      </c>
      <c r="H3662" s="17" t="s">
        <v>27602</v>
      </c>
      <c r="I3662" s="17" t="s">
        <v>86</v>
      </c>
      <c r="J3662" s="15" t="s">
        <v>27603</v>
      </c>
      <c r="K3662" s="15" t="s">
        <v>2638</v>
      </c>
      <c r="L3662" s="18" t="s">
        <v>27604</v>
      </c>
      <c r="M3662" s="15" t="s">
        <v>27085</v>
      </c>
      <c r="N3662" s="15" t="s">
        <v>27086</v>
      </c>
      <c r="O3662" s="16">
        <v>510</v>
      </c>
      <c r="P3662" s="15" t="s">
        <v>118</v>
      </c>
      <c r="Q3662" s="15">
        <v>19100</v>
      </c>
      <c r="R3662" s="15">
        <v>218800</v>
      </c>
      <c r="S3662" s="15">
        <v>237900</v>
      </c>
      <c r="T3662" s="15">
        <v>0.23</v>
      </c>
      <c r="U3662" s="15" t="s">
        <v>18717</v>
      </c>
      <c r="V3662" s="15" t="s">
        <v>76</v>
      </c>
      <c r="W3662" s="16">
        <v>1</v>
      </c>
      <c r="X3662" s="16">
        <v>1</v>
      </c>
      <c r="Y3662" s="15">
        <v>11051</v>
      </c>
      <c r="Z3662" s="15">
        <v>0.254</v>
      </c>
      <c r="AA3662" s="15" t="s">
        <v>27428</v>
      </c>
      <c r="AB3662" s="15" t="s">
        <v>27429</v>
      </c>
      <c r="AC3662" s="15">
        <v>100649</v>
      </c>
      <c r="AD3662" s="26">
        <v>38210</v>
      </c>
      <c r="AE3662" s="15" t="s">
        <v>222</v>
      </c>
      <c r="AF3662" s="15" t="s">
        <v>27605</v>
      </c>
      <c r="AG3662" s="16">
        <v>1</v>
      </c>
      <c r="AH3662" s="15" t="s">
        <v>27606</v>
      </c>
      <c r="AI3662" s="15" t="s">
        <v>78</v>
      </c>
      <c r="AJ3662" s="15">
        <v>11051.1682129</v>
      </c>
      <c r="AK3662" s="15">
        <v>440.86833016100002</v>
      </c>
      <c r="AL3662" s="15">
        <v>3107009.5649000001</v>
      </c>
      <c r="AM3662" s="15">
        <v>1410523.17389</v>
      </c>
      <c r="AN3662" s="19">
        <v>19100</v>
      </c>
      <c r="AO3662" s="19">
        <v>215600</v>
      </c>
      <c r="AP3662" s="19">
        <v>0</v>
      </c>
      <c r="AQ3662" s="19">
        <v>2200</v>
      </c>
      <c r="AR3662" s="34">
        <v>236900</v>
      </c>
      <c r="AS3662" s="34">
        <v>45000</v>
      </c>
      <c r="AT3662" s="34">
        <v>3000</v>
      </c>
      <c r="AU3662" s="34">
        <v>66395</v>
      </c>
      <c r="AV3662" s="34">
        <v>0</v>
      </c>
      <c r="AW3662" s="35">
        <v>114395</v>
      </c>
      <c r="AX3662" s="34">
        <v>122505</v>
      </c>
      <c r="AY3662" s="36">
        <v>1.3258000000000001</v>
      </c>
      <c r="AZ3662" s="36">
        <v>2.0265</v>
      </c>
      <c r="BA3662" s="22"/>
      <c r="BB3662" s="19">
        <v>2413</v>
      </c>
      <c r="BC3662" s="34">
        <v>1624.17129</v>
      </c>
      <c r="BD3662" s="34">
        <v>2482.5638249999997</v>
      </c>
      <c r="BE3662" s="38">
        <v>3.4819999999999997E-2</v>
      </c>
      <c r="BF3662" s="38">
        <v>3.4819999999999997E-2</v>
      </c>
      <c r="BG3662" s="34">
        <v>55.538028485799998</v>
      </c>
      <c r="BH3662" s="34">
        <v>84.890492326499995</v>
      </c>
      <c r="BI3662" s="34">
        <v>1568.6332615142001</v>
      </c>
      <c r="BJ3662" s="34">
        <v>2397.6733326734998</v>
      </c>
      <c r="BK3662" s="34">
        <v>0</v>
      </c>
      <c r="BL3662" s="34">
        <v>6.0903326735001428</v>
      </c>
      <c r="BM3662" s="34">
        <v>6.0903326735001428</v>
      </c>
      <c r="BN3662" s="39">
        <v>1568.6332615142001</v>
      </c>
      <c r="BO3662" s="39">
        <v>2391.5829999999996</v>
      </c>
      <c r="BP3662" s="39">
        <v>822.94973848579957</v>
      </c>
    </row>
    <row r="3663" spans="1:68" s="25" customFormat="1" ht="14.25" x14ac:dyDescent="0.2">
      <c r="A3663" s="14">
        <v>2730</v>
      </c>
      <c r="B3663" s="40"/>
      <c r="C3663" s="15" t="s">
        <v>27607</v>
      </c>
      <c r="D3663" s="16">
        <v>19068</v>
      </c>
      <c r="E3663" s="15" t="s">
        <v>27608</v>
      </c>
      <c r="F3663" s="15" t="s">
        <v>27607</v>
      </c>
      <c r="G3663" s="17" t="s">
        <v>27609</v>
      </c>
      <c r="H3663" s="17" t="s">
        <v>27610</v>
      </c>
      <c r="I3663" s="17" t="s">
        <v>86</v>
      </c>
      <c r="J3663" s="15" t="s">
        <v>27611</v>
      </c>
      <c r="K3663" s="15" t="s">
        <v>964</v>
      </c>
      <c r="L3663" s="18" t="s">
        <v>27612</v>
      </c>
      <c r="M3663" s="15" t="s">
        <v>27085</v>
      </c>
      <c r="N3663" s="15" t="s">
        <v>27086</v>
      </c>
      <c r="O3663" s="16">
        <v>510</v>
      </c>
      <c r="P3663" s="15" t="s">
        <v>118</v>
      </c>
      <c r="Q3663" s="15">
        <v>19200</v>
      </c>
      <c r="R3663" s="15">
        <v>148800</v>
      </c>
      <c r="S3663" s="15">
        <v>168000</v>
      </c>
      <c r="T3663" s="15">
        <v>0.21</v>
      </c>
      <c r="U3663" s="15" t="s">
        <v>18717</v>
      </c>
      <c r="V3663" s="15" t="s">
        <v>76</v>
      </c>
      <c r="W3663" s="16">
        <v>1</v>
      </c>
      <c r="X3663" s="16">
        <v>0</v>
      </c>
      <c r="Y3663" s="15">
        <v>9816</v>
      </c>
      <c r="Z3663" s="15">
        <v>0.22500000000000001</v>
      </c>
      <c r="AA3663" s="15" t="s">
        <v>27428</v>
      </c>
      <c r="AB3663" s="15" t="s">
        <v>27429</v>
      </c>
      <c r="AC3663" s="15">
        <v>0</v>
      </c>
      <c r="AD3663" s="15"/>
      <c r="AE3663" s="15" t="s">
        <v>353</v>
      </c>
      <c r="AF3663" s="15" t="s">
        <v>24964</v>
      </c>
      <c r="AG3663" s="16">
        <v>1</v>
      </c>
      <c r="AH3663" s="15" t="s">
        <v>27613</v>
      </c>
      <c r="AI3663" s="15" t="s">
        <v>78</v>
      </c>
      <c r="AJ3663" s="15">
        <v>9815.8256835899992</v>
      </c>
      <c r="AK3663" s="15">
        <v>406.76732289699999</v>
      </c>
      <c r="AL3663" s="15">
        <v>3107009.1327</v>
      </c>
      <c r="AM3663" s="15">
        <v>1410439.9277999999</v>
      </c>
      <c r="AN3663" s="19">
        <v>19200</v>
      </c>
      <c r="AO3663" s="19">
        <v>145800</v>
      </c>
      <c r="AP3663" s="19">
        <v>0</v>
      </c>
      <c r="AQ3663" s="19">
        <v>4000</v>
      </c>
      <c r="AR3663" s="34">
        <v>169000</v>
      </c>
      <c r="AS3663" s="34">
        <v>45000</v>
      </c>
      <c r="AT3663" s="34">
        <v>0</v>
      </c>
      <c r="AU3663" s="34">
        <v>42000</v>
      </c>
      <c r="AV3663" s="34">
        <v>0</v>
      </c>
      <c r="AW3663" s="35">
        <v>87000</v>
      </c>
      <c r="AX3663" s="34">
        <v>82000</v>
      </c>
      <c r="AY3663" s="36">
        <v>1.3258000000000001</v>
      </c>
      <c r="AZ3663" s="36">
        <v>2.0265</v>
      </c>
      <c r="BA3663" s="22"/>
      <c r="BB3663" s="19">
        <v>1770</v>
      </c>
      <c r="BC3663" s="34">
        <v>1087.1560000000002</v>
      </c>
      <c r="BD3663" s="34">
        <v>1661.73</v>
      </c>
      <c r="BE3663" s="38">
        <v>3.4819999999999997E-2</v>
      </c>
      <c r="BF3663" s="38">
        <v>3.4819999999999997E-2</v>
      </c>
      <c r="BG3663" s="34">
        <v>36.008197679999995</v>
      </c>
      <c r="BH3663" s="34">
        <v>55.038929400000001</v>
      </c>
      <c r="BI3663" s="34">
        <v>1051.1478023200002</v>
      </c>
      <c r="BJ3663" s="34">
        <v>1606.6910706000001</v>
      </c>
      <c r="BK3663" s="34">
        <v>0</v>
      </c>
      <c r="BL3663" s="34">
        <v>0</v>
      </c>
      <c r="BM3663" s="34">
        <v>0</v>
      </c>
      <c r="BN3663" s="39">
        <v>1051.1478023200002</v>
      </c>
      <c r="BO3663" s="39">
        <v>1606.6910706000001</v>
      </c>
      <c r="BP3663" s="39">
        <v>555.54326827999989</v>
      </c>
    </row>
    <row r="3664" spans="1:68" s="25" customFormat="1" ht="14.25" x14ac:dyDescent="0.2">
      <c r="A3664" s="14">
        <v>2731</v>
      </c>
      <c r="B3664" s="40"/>
      <c r="C3664" s="15" t="s">
        <v>27614</v>
      </c>
      <c r="D3664" s="16">
        <v>28011</v>
      </c>
      <c r="E3664" s="15" t="s">
        <v>27615</v>
      </c>
      <c r="F3664" s="15" t="s">
        <v>27614</v>
      </c>
      <c r="G3664" s="17" t="s">
        <v>27616</v>
      </c>
      <c r="H3664" s="17" t="s">
        <v>27617</v>
      </c>
      <c r="I3664" s="17" t="s">
        <v>86</v>
      </c>
      <c r="J3664" s="15" t="s">
        <v>27618</v>
      </c>
      <c r="K3664" s="15" t="s">
        <v>3405</v>
      </c>
      <c r="L3664" s="18" t="s">
        <v>27619</v>
      </c>
      <c r="M3664" s="15" t="s">
        <v>27085</v>
      </c>
      <c r="N3664" s="15" t="s">
        <v>27086</v>
      </c>
      <c r="O3664" s="16">
        <v>510</v>
      </c>
      <c r="P3664" s="15" t="s">
        <v>118</v>
      </c>
      <c r="Q3664" s="15">
        <v>17500</v>
      </c>
      <c r="R3664" s="15">
        <v>177000</v>
      </c>
      <c r="S3664" s="15">
        <v>194500</v>
      </c>
      <c r="T3664" s="15">
        <v>0.18</v>
      </c>
      <c r="U3664" s="15" t="s">
        <v>18717</v>
      </c>
      <c r="V3664" s="15" t="s">
        <v>76</v>
      </c>
      <c r="W3664" s="16">
        <v>1</v>
      </c>
      <c r="X3664" s="16">
        <v>0</v>
      </c>
      <c r="Y3664" s="15">
        <v>9166</v>
      </c>
      <c r="Z3664" s="15">
        <v>0.21</v>
      </c>
      <c r="AA3664" s="15" t="s">
        <v>27428</v>
      </c>
      <c r="AB3664" s="15" t="s">
        <v>27429</v>
      </c>
      <c r="AC3664" s="15">
        <v>0</v>
      </c>
      <c r="AD3664" s="15"/>
      <c r="AE3664" s="15" t="s">
        <v>147</v>
      </c>
      <c r="AF3664" s="15" t="s">
        <v>27620</v>
      </c>
      <c r="AG3664" s="16">
        <v>1</v>
      </c>
      <c r="AH3664" s="15" t="s">
        <v>27621</v>
      </c>
      <c r="AI3664" s="15" t="s">
        <v>78</v>
      </c>
      <c r="AJ3664" s="15">
        <v>9166.4367675800004</v>
      </c>
      <c r="AK3664" s="15">
        <v>388.561319916</v>
      </c>
      <c r="AL3664" s="15">
        <v>3107004.5150600001</v>
      </c>
      <c r="AM3664" s="15">
        <v>1410356.87173</v>
      </c>
      <c r="AN3664" s="19">
        <v>17500</v>
      </c>
      <c r="AO3664" s="19">
        <v>171900</v>
      </c>
      <c r="AP3664" s="19">
        <v>0</v>
      </c>
      <c r="AQ3664" s="19">
        <v>0</v>
      </c>
      <c r="AR3664" s="34">
        <v>189400</v>
      </c>
      <c r="AS3664" s="34">
        <v>45000</v>
      </c>
      <c r="AT3664" s="34">
        <v>3000</v>
      </c>
      <c r="AU3664" s="34">
        <v>50540</v>
      </c>
      <c r="AV3664" s="34">
        <v>0</v>
      </c>
      <c r="AW3664" s="35">
        <v>98540</v>
      </c>
      <c r="AX3664" s="34">
        <v>90860</v>
      </c>
      <c r="AY3664" s="36">
        <v>1.3258000000000001</v>
      </c>
      <c r="AZ3664" s="36">
        <v>2.0265</v>
      </c>
      <c r="BA3664" s="22"/>
      <c r="BB3664" s="19">
        <v>1894</v>
      </c>
      <c r="BC3664" s="34">
        <v>1204.6218800000001</v>
      </c>
      <c r="BD3664" s="34">
        <v>1841.2779</v>
      </c>
      <c r="BE3664" s="38">
        <v>3.4819999999999997E-2</v>
      </c>
      <c r="BF3664" s="38">
        <v>3.4819999999999997E-2</v>
      </c>
      <c r="BG3664" s="34">
        <v>41.944933861599999</v>
      </c>
      <c r="BH3664" s="34">
        <v>64.113296477999995</v>
      </c>
      <c r="BI3664" s="34">
        <v>1162.6769461384001</v>
      </c>
      <c r="BJ3664" s="34">
        <v>1777.1646035220001</v>
      </c>
      <c r="BK3664" s="34">
        <v>0</v>
      </c>
      <c r="BL3664" s="34">
        <v>0</v>
      </c>
      <c r="BM3664" s="34">
        <v>0</v>
      </c>
      <c r="BN3664" s="39">
        <v>1162.6769461384001</v>
      </c>
      <c r="BO3664" s="39">
        <v>1777.1646035220001</v>
      </c>
      <c r="BP3664" s="39">
        <v>614.48765738359998</v>
      </c>
    </row>
    <row r="3665" spans="1:68" s="25" customFormat="1" ht="14.25" x14ac:dyDescent="0.2">
      <c r="A3665" s="14">
        <v>2733</v>
      </c>
      <c r="B3665" s="40"/>
      <c r="C3665" s="15"/>
      <c r="D3665" s="16">
        <v>33896</v>
      </c>
      <c r="E3665" s="15" t="s">
        <v>27622</v>
      </c>
      <c r="F3665" s="15" t="s">
        <v>27623</v>
      </c>
      <c r="G3665" s="17" t="s">
        <v>27624</v>
      </c>
      <c r="H3665" s="17" t="s">
        <v>27625</v>
      </c>
      <c r="I3665" s="17" t="s">
        <v>88</v>
      </c>
      <c r="J3665" s="15" t="s">
        <v>27626</v>
      </c>
      <c r="K3665" s="15" t="s">
        <v>88</v>
      </c>
      <c r="L3665" s="18" t="s">
        <v>27627</v>
      </c>
      <c r="M3665" s="15" t="s">
        <v>27085</v>
      </c>
      <c r="N3665" s="15" t="s">
        <v>27086</v>
      </c>
      <c r="O3665" s="16">
        <v>510</v>
      </c>
      <c r="P3665" s="15" t="s">
        <v>118</v>
      </c>
      <c r="Q3665" s="15">
        <v>17700</v>
      </c>
      <c r="R3665" s="15">
        <v>150200</v>
      </c>
      <c r="S3665" s="15">
        <v>167900</v>
      </c>
      <c r="T3665" s="15">
        <v>0.18</v>
      </c>
      <c r="U3665" s="15" t="s">
        <v>18717</v>
      </c>
      <c r="V3665" s="15" t="s">
        <v>76</v>
      </c>
      <c r="W3665" s="16">
        <v>1</v>
      </c>
      <c r="X3665" s="16">
        <v>0</v>
      </c>
      <c r="Y3665" s="15">
        <v>8881</v>
      </c>
      <c r="Z3665" s="15">
        <v>0.20399999999999999</v>
      </c>
      <c r="AA3665" s="15" t="s">
        <v>27428</v>
      </c>
      <c r="AB3665" s="15" t="s">
        <v>27429</v>
      </c>
      <c r="AC3665" s="15">
        <v>0</v>
      </c>
      <c r="AD3665" s="15"/>
      <c r="AE3665" s="15" t="s">
        <v>617</v>
      </c>
      <c r="AF3665" s="15" t="s">
        <v>27628</v>
      </c>
      <c r="AG3665" s="16">
        <v>1</v>
      </c>
      <c r="AH3665" s="15" t="s">
        <v>27629</v>
      </c>
      <c r="AI3665" s="15" t="s">
        <v>78</v>
      </c>
      <c r="AJ3665" s="15">
        <v>8881.4416503899993</v>
      </c>
      <c r="AK3665" s="15">
        <v>382.30784101799998</v>
      </c>
      <c r="AL3665" s="15">
        <v>3106991.6868599998</v>
      </c>
      <c r="AM3665" s="15">
        <v>1410197.9965900001</v>
      </c>
      <c r="AN3665" s="19">
        <v>17700</v>
      </c>
      <c r="AO3665" s="19">
        <v>152400</v>
      </c>
      <c r="AP3665" s="19">
        <v>0</v>
      </c>
      <c r="AQ3665" s="19">
        <v>0</v>
      </c>
      <c r="AR3665" s="34">
        <v>170100</v>
      </c>
      <c r="AS3665" s="34">
        <v>45000</v>
      </c>
      <c r="AT3665" s="34">
        <v>0</v>
      </c>
      <c r="AU3665" s="34">
        <v>43785</v>
      </c>
      <c r="AV3665" s="34">
        <v>0</v>
      </c>
      <c r="AW3665" s="35">
        <v>88785</v>
      </c>
      <c r="AX3665" s="34">
        <v>81315</v>
      </c>
      <c r="AY3665" s="36">
        <v>1.3258000000000001</v>
      </c>
      <c r="AZ3665" s="36">
        <v>2.0265</v>
      </c>
      <c r="BA3665" s="22"/>
      <c r="BB3665" s="19">
        <v>1701</v>
      </c>
      <c r="BC3665" s="34">
        <v>1078.0742700000001</v>
      </c>
      <c r="BD3665" s="34">
        <v>1647.848475</v>
      </c>
      <c r="BE3665" s="38">
        <v>3.4819999999999997E-2</v>
      </c>
      <c r="BF3665" s="38">
        <v>3.4819999999999997E-2</v>
      </c>
      <c r="BG3665" s="34">
        <v>37.5385460814</v>
      </c>
      <c r="BH3665" s="34">
        <v>57.378083899499998</v>
      </c>
      <c r="BI3665" s="34">
        <v>1040.5357239186001</v>
      </c>
      <c r="BJ3665" s="34">
        <v>1590.4703911004999</v>
      </c>
      <c r="BK3665" s="34">
        <v>0</v>
      </c>
      <c r="BL3665" s="34">
        <v>0</v>
      </c>
      <c r="BM3665" s="34">
        <v>0</v>
      </c>
      <c r="BN3665" s="39">
        <v>1040.5357239186001</v>
      </c>
      <c r="BO3665" s="39">
        <v>1590.4703911004999</v>
      </c>
      <c r="BP3665" s="39">
        <v>549.93466718189984</v>
      </c>
    </row>
    <row r="3666" spans="1:68" s="25" customFormat="1" ht="14.25" x14ac:dyDescent="0.2">
      <c r="A3666" s="14">
        <v>2734</v>
      </c>
      <c r="B3666" s="40"/>
      <c r="C3666" s="15" t="s">
        <v>27630</v>
      </c>
      <c r="D3666" s="16">
        <v>4674</v>
      </c>
      <c r="E3666" s="15" t="s">
        <v>27631</v>
      </c>
      <c r="F3666" s="15" t="s">
        <v>27630</v>
      </c>
      <c r="G3666" s="17" t="s">
        <v>27632</v>
      </c>
      <c r="H3666" s="17" t="s">
        <v>27633</v>
      </c>
      <c r="I3666" s="17" t="s">
        <v>86</v>
      </c>
      <c r="J3666" s="15" t="s">
        <v>27634</v>
      </c>
      <c r="K3666" s="15" t="s">
        <v>14636</v>
      </c>
      <c r="L3666" s="18" t="s">
        <v>27635</v>
      </c>
      <c r="M3666" s="15" t="s">
        <v>27085</v>
      </c>
      <c r="N3666" s="15" t="s">
        <v>27086</v>
      </c>
      <c r="O3666" s="16">
        <v>510</v>
      </c>
      <c r="P3666" s="15" t="s">
        <v>118</v>
      </c>
      <c r="Q3666" s="15">
        <v>17700</v>
      </c>
      <c r="R3666" s="15">
        <v>171600</v>
      </c>
      <c r="S3666" s="15">
        <v>189300</v>
      </c>
      <c r="T3666" s="15">
        <v>0.18</v>
      </c>
      <c r="U3666" s="15" t="s">
        <v>18717</v>
      </c>
      <c r="V3666" s="15" t="s">
        <v>76</v>
      </c>
      <c r="W3666" s="16">
        <v>1</v>
      </c>
      <c r="X3666" s="16">
        <v>0</v>
      </c>
      <c r="Y3666" s="15">
        <v>8996</v>
      </c>
      <c r="Z3666" s="15">
        <v>0.20699999999999999</v>
      </c>
      <c r="AA3666" s="15" t="s">
        <v>27428</v>
      </c>
      <c r="AB3666" s="15" t="s">
        <v>27429</v>
      </c>
      <c r="AC3666" s="15">
        <v>0</v>
      </c>
      <c r="AD3666" s="15"/>
      <c r="AE3666" s="15" t="s">
        <v>353</v>
      </c>
      <c r="AF3666" s="15" t="s">
        <v>27636</v>
      </c>
      <c r="AG3666" s="16">
        <v>1</v>
      </c>
      <c r="AH3666" s="15" t="s">
        <v>27637</v>
      </c>
      <c r="AI3666" s="15" t="s">
        <v>78</v>
      </c>
      <c r="AJ3666" s="15">
        <v>8995.6142578100007</v>
      </c>
      <c r="AK3666" s="15">
        <v>384.60730841499998</v>
      </c>
      <c r="AL3666" s="15">
        <v>3106985.6711300001</v>
      </c>
      <c r="AM3666" s="15">
        <v>1410118.26529</v>
      </c>
      <c r="AN3666" s="19">
        <v>17700</v>
      </c>
      <c r="AO3666" s="19">
        <v>169800</v>
      </c>
      <c r="AP3666" s="19">
        <v>0</v>
      </c>
      <c r="AQ3666" s="19">
        <v>0</v>
      </c>
      <c r="AR3666" s="34">
        <v>187500</v>
      </c>
      <c r="AS3666" s="34">
        <v>45000</v>
      </c>
      <c r="AT3666" s="34">
        <v>3000</v>
      </c>
      <c r="AU3666" s="34">
        <v>49875</v>
      </c>
      <c r="AV3666" s="34">
        <v>0</v>
      </c>
      <c r="AW3666" s="35">
        <v>97875</v>
      </c>
      <c r="AX3666" s="34">
        <v>89625</v>
      </c>
      <c r="AY3666" s="36">
        <v>1.3258000000000001</v>
      </c>
      <c r="AZ3666" s="36">
        <v>2.0265</v>
      </c>
      <c r="BA3666" s="22"/>
      <c r="BB3666" s="19">
        <v>1875</v>
      </c>
      <c r="BC3666" s="34">
        <v>1188.2482500000001</v>
      </c>
      <c r="BD3666" s="34">
        <v>1816.2506249999999</v>
      </c>
      <c r="BE3666" s="38">
        <v>3.4819999999999997E-2</v>
      </c>
      <c r="BF3666" s="38">
        <v>3.4819999999999997E-2</v>
      </c>
      <c r="BG3666" s="34">
        <v>41.374804064999999</v>
      </c>
      <c r="BH3666" s="34">
        <v>63.241846762499989</v>
      </c>
      <c r="BI3666" s="34">
        <v>1146.8734459350001</v>
      </c>
      <c r="BJ3666" s="34">
        <v>1753.0087782374999</v>
      </c>
      <c r="BK3666" s="34">
        <v>0</v>
      </c>
      <c r="BL3666" s="34">
        <v>0</v>
      </c>
      <c r="BM3666" s="34">
        <v>0</v>
      </c>
      <c r="BN3666" s="39">
        <v>1146.8734459350001</v>
      </c>
      <c r="BO3666" s="39">
        <v>1753.0087782374999</v>
      </c>
      <c r="BP3666" s="39">
        <v>606.13533230249982</v>
      </c>
    </row>
    <row r="3667" spans="1:68" s="25" customFormat="1" ht="14.25" x14ac:dyDescent="0.2">
      <c r="A3667" s="14">
        <v>2735</v>
      </c>
      <c r="B3667" s="40"/>
      <c r="C3667" s="15"/>
      <c r="D3667" s="16">
        <v>1010</v>
      </c>
      <c r="E3667" s="15" t="s">
        <v>27638</v>
      </c>
      <c r="F3667" s="15" t="s">
        <v>27639</v>
      </c>
      <c r="G3667" s="17" t="s">
        <v>27640</v>
      </c>
      <c r="H3667" s="17" t="s">
        <v>27641</v>
      </c>
      <c r="I3667" s="17" t="s">
        <v>86</v>
      </c>
      <c r="J3667" s="15" t="s">
        <v>27642</v>
      </c>
      <c r="K3667" s="15" t="s">
        <v>2069</v>
      </c>
      <c r="L3667" s="18" t="s">
        <v>27643</v>
      </c>
      <c r="M3667" s="15" t="s">
        <v>27085</v>
      </c>
      <c r="N3667" s="15" t="s">
        <v>27086</v>
      </c>
      <c r="O3667" s="16">
        <v>510</v>
      </c>
      <c r="P3667" s="15" t="s">
        <v>118</v>
      </c>
      <c r="Q3667" s="15">
        <v>17700</v>
      </c>
      <c r="R3667" s="15">
        <v>184800</v>
      </c>
      <c r="S3667" s="15">
        <v>202500</v>
      </c>
      <c r="T3667" s="15">
        <v>0.18</v>
      </c>
      <c r="U3667" s="15" t="s">
        <v>18717</v>
      </c>
      <c r="V3667" s="15" t="s">
        <v>76</v>
      </c>
      <c r="W3667" s="16">
        <v>1</v>
      </c>
      <c r="X3667" s="16">
        <v>0</v>
      </c>
      <c r="Y3667" s="15">
        <v>8802</v>
      </c>
      <c r="Z3667" s="15">
        <v>0.20200000000000001</v>
      </c>
      <c r="AA3667" s="15" t="s">
        <v>27428</v>
      </c>
      <c r="AB3667" s="15" t="s">
        <v>27429</v>
      </c>
      <c r="AC3667" s="15">
        <v>0</v>
      </c>
      <c r="AD3667" s="15"/>
      <c r="AE3667" s="15" t="s">
        <v>137</v>
      </c>
      <c r="AF3667" s="15" t="s">
        <v>27644</v>
      </c>
      <c r="AG3667" s="16">
        <v>1</v>
      </c>
      <c r="AH3667" s="15" t="s">
        <v>27645</v>
      </c>
      <c r="AI3667" s="15" t="s">
        <v>78</v>
      </c>
      <c r="AJ3667" s="15">
        <v>8801.96362305</v>
      </c>
      <c r="AK3667" s="15">
        <v>381.247374079</v>
      </c>
      <c r="AL3667" s="15">
        <v>3106980.0287799998</v>
      </c>
      <c r="AM3667" s="15">
        <v>1410039.1190299999</v>
      </c>
      <c r="AN3667" s="19">
        <v>17700</v>
      </c>
      <c r="AO3667" s="19">
        <v>184200</v>
      </c>
      <c r="AP3667" s="19">
        <v>0</v>
      </c>
      <c r="AQ3667" s="19">
        <v>0</v>
      </c>
      <c r="AR3667" s="34">
        <v>201900</v>
      </c>
      <c r="AS3667" s="34">
        <v>45000</v>
      </c>
      <c r="AT3667" s="34">
        <v>3000</v>
      </c>
      <c r="AU3667" s="34">
        <v>54915</v>
      </c>
      <c r="AV3667" s="34">
        <v>0</v>
      </c>
      <c r="AW3667" s="35">
        <v>102915</v>
      </c>
      <c r="AX3667" s="34">
        <v>98985</v>
      </c>
      <c r="AY3667" s="36">
        <v>1.3258000000000001</v>
      </c>
      <c r="AZ3667" s="36">
        <v>2.0265</v>
      </c>
      <c r="BA3667" s="22"/>
      <c r="BB3667" s="19">
        <v>2019</v>
      </c>
      <c r="BC3667" s="34">
        <v>1312.3431300000002</v>
      </c>
      <c r="BD3667" s="34">
        <v>2005.9310250000001</v>
      </c>
      <c r="BE3667" s="38">
        <v>3.4819999999999997E-2</v>
      </c>
      <c r="BF3667" s="38">
        <v>3.4819999999999997E-2</v>
      </c>
      <c r="BG3667" s="34">
        <v>45.6957877866</v>
      </c>
      <c r="BH3667" s="34">
        <v>69.846518290500001</v>
      </c>
      <c r="BI3667" s="34">
        <v>1266.6473422134002</v>
      </c>
      <c r="BJ3667" s="34">
        <v>1936.0845067095001</v>
      </c>
      <c r="BK3667" s="34">
        <v>0</v>
      </c>
      <c r="BL3667" s="34">
        <v>0</v>
      </c>
      <c r="BM3667" s="34">
        <v>0</v>
      </c>
      <c r="BN3667" s="39">
        <v>1266.6473422134002</v>
      </c>
      <c r="BO3667" s="39">
        <v>1936.0845067095001</v>
      </c>
      <c r="BP3667" s="39">
        <v>669.43716449609997</v>
      </c>
    </row>
    <row r="3668" spans="1:68" s="25" customFormat="1" ht="14.25" x14ac:dyDescent="0.2">
      <c r="A3668" s="14">
        <v>2736</v>
      </c>
      <c r="B3668" s="40"/>
      <c r="C3668" s="15"/>
      <c r="D3668" s="16">
        <v>27344</v>
      </c>
      <c r="E3668" s="15" t="s">
        <v>27646</v>
      </c>
      <c r="F3668" s="15" t="s">
        <v>27647</v>
      </c>
      <c r="G3668" s="17" t="s">
        <v>27648</v>
      </c>
      <c r="H3668" s="17" t="s">
        <v>27649</v>
      </c>
      <c r="I3668" s="17" t="s">
        <v>86</v>
      </c>
      <c r="J3668" s="15" t="s">
        <v>27649</v>
      </c>
      <c r="K3668" s="15" t="s">
        <v>3644</v>
      </c>
      <c r="L3668" s="18" t="s">
        <v>27650</v>
      </c>
      <c r="M3668" s="15" t="s">
        <v>27085</v>
      </c>
      <c r="N3668" s="15" t="s">
        <v>27086</v>
      </c>
      <c r="O3668" s="16">
        <v>510</v>
      </c>
      <c r="P3668" s="15" t="s">
        <v>118</v>
      </c>
      <c r="Q3668" s="15">
        <v>14400</v>
      </c>
      <c r="R3668" s="15">
        <v>138600</v>
      </c>
      <c r="S3668" s="15">
        <v>153000</v>
      </c>
      <c r="T3668" s="15">
        <v>0.15</v>
      </c>
      <c r="U3668" s="15" t="s">
        <v>18717</v>
      </c>
      <c r="V3668" s="15" t="s">
        <v>76</v>
      </c>
      <c r="W3668" s="16">
        <v>1</v>
      </c>
      <c r="X3668" s="16">
        <v>0</v>
      </c>
      <c r="Y3668" s="15">
        <v>10023</v>
      </c>
      <c r="Z3668" s="15">
        <v>0.23</v>
      </c>
      <c r="AA3668" s="15" t="s">
        <v>27428</v>
      </c>
      <c r="AB3668" s="15" t="s">
        <v>27429</v>
      </c>
      <c r="AC3668" s="15">
        <v>0</v>
      </c>
      <c r="AD3668" s="15"/>
      <c r="AE3668" s="15" t="s">
        <v>353</v>
      </c>
      <c r="AF3668" s="15" t="s">
        <v>24999</v>
      </c>
      <c r="AG3668" s="16">
        <v>1</v>
      </c>
      <c r="AH3668" s="15" t="s">
        <v>27651</v>
      </c>
      <c r="AI3668" s="15" t="s">
        <v>78</v>
      </c>
      <c r="AJ3668" s="15">
        <v>10022.9770508</v>
      </c>
      <c r="AK3668" s="15">
        <v>389.22178534599999</v>
      </c>
      <c r="AL3668" s="15">
        <v>3106973.3967800001</v>
      </c>
      <c r="AM3668" s="15">
        <v>1409955.04153</v>
      </c>
      <c r="AN3668" s="19">
        <v>14400</v>
      </c>
      <c r="AO3668" s="19">
        <v>140600</v>
      </c>
      <c r="AP3668" s="19">
        <v>0</v>
      </c>
      <c r="AQ3668" s="19">
        <v>0</v>
      </c>
      <c r="AR3668" s="34">
        <v>155000</v>
      </c>
      <c r="AS3668" s="34">
        <v>45000</v>
      </c>
      <c r="AT3668" s="34">
        <v>3000</v>
      </c>
      <c r="AU3668" s="34">
        <v>38500</v>
      </c>
      <c r="AV3668" s="34">
        <v>0</v>
      </c>
      <c r="AW3668" s="35">
        <v>86500</v>
      </c>
      <c r="AX3668" s="34">
        <v>68500</v>
      </c>
      <c r="AY3668" s="36">
        <v>1.3258000000000001</v>
      </c>
      <c r="AZ3668" s="36">
        <v>2.0265</v>
      </c>
      <c r="BA3668" s="22"/>
      <c r="BB3668" s="19">
        <v>1550</v>
      </c>
      <c r="BC3668" s="34">
        <v>908.17300000000012</v>
      </c>
      <c r="BD3668" s="34">
        <v>1388.1524999999999</v>
      </c>
      <c r="BE3668" s="38">
        <v>3.4819999999999997E-2</v>
      </c>
      <c r="BF3668" s="38">
        <v>3.4819999999999997E-2</v>
      </c>
      <c r="BG3668" s="34">
        <v>31.622583860000002</v>
      </c>
      <c r="BH3668" s="34">
        <v>48.335470049999991</v>
      </c>
      <c r="BI3668" s="34">
        <v>876.55041614000015</v>
      </c>
      <c r="BJ3668" s="34">
        <v>1339.81702995</v>
      </c>
      <c r="BK3668" s="34">
        <v>0</v>
      </c>
      <c r="BL3668" s="34">
        <v>0</v>
      </c>
      <c r="BM3668" s="34">
        <v>0</v>
      </c>
      <c r="BN3668" s="39">
        <v>876.55041614000015</v>
      </c>
      <c r="BO3668" s="39">
        <v>1339.81702995</v>
      </c>
      <c r="BP3668" s="39">
        <v>463.26661380999985</v>
      </c>
    </row>
    <row r="3669" spans="1:68" s="25" customFormat="1" ht="14.25" x14ac:dyDescent="0.2">
      <c r="A3669" s="14">
        <v>2737</v>
      </c>
      <c r="B3669" s="40"/>
      <c r="C3669" s="15" t="s">
        <v>150</v>
      </c>
      <c r="D3669" s="16">
        <v>13083</v>
      </c>
      <c r="E3669" s="15" t="s">
        <v>27652</v>
      </c>
      <c r="F3669" s="15" t="s">
        <v>27653</v>
      </c>
      <c r="G3669" s="17" t="s">
        <v>27654</v>
      </c>
      <c r="H3669" s="17" t="s">
        <v>27655</v>
      </c>
      <c r="I3669" s="17" t="s">
        <v>86</v>
      </c>
      <c r="J3669" s="15" t="s">
        <v>27656</v>
      </c>
      <c r="K3669" s="15" t="s">
        <v>86</v>
      </c>
      <c r="L3669" s="18" t="s">
        <v>27657</v>
      </c>
      <c r="M3669" s="15" t="s">
        <v>27085</v>
      </c>
      <c r="N3669" s="15" t="s">
        <v>27086</v>
      </c>
      <c r="O3669" s="16">
        <v>510</v>
      </c>
      <c r="P3669" s="15" t="s">
        <v>118</v>
      </c>
      <c r="Q3669" s="15">
        <v>25400</v>
      </c>
      <c r="R3669" s="15">
        <v>171700</v>
      </c>
      <c r="S3669" s="15">
        <v>197100</v>
      </c>
      <c r="T3669" s="15">
        <v>0.25</v>
      </c>
      <c r="U3669" s="15" t="s">
        <v>18717</v>
      </c>
      <c r="V3669" s="15" t="s">
        <v>76</v>
      </c>
      <c r="W3669" s="16">
        <v>1</v>
      </c>
      <c r="X3669" s="16">
        <v>1</v>
      </c>
      <c r="Y3669" s="15">
        <v>12437</v>
      </c>
      <c r="Z3669" s="15">
        <v>0.28599999999999998</v>
      </c>
      <c r="AA3669" s="15" t="s">
        <v>27428</v>
      </c>
      <c r="AB3669" s="15" t="s">
        <v>27429</v>
      </c>
      <c r="AC3669" s="15">
        <v>138500</v>
      </c>
      <c r="AD3669" s="26">
        <v>36697</v>
      </c>
      <c r="AE3669" s="15" t="s">
        <v>119</v>
      </c>
      <c r="AF3669" s="15" t="s">
        <v>119</v>
      </c>
      <c r="AG3669" s="16">
        <v>1</v>
      </c>
      <c r="AH3669" s="15" t="s">
        <v>27658</v>
      </c>
      <c r="AI3669" s="15" t="s">
        <v>78</v>
      </c>
      <c r="AJ3669" s="15">
        <v>12437.2980957</v>
      </c>
      <c r="AK3669" s="15">
        <v>439.84822682100003</v>
      </c>
      <c r="AL3669" s="15">
        <v>3106823.9921499998</v>
      </c>
      <c r="AM3669" s="15">
        <v>1410318.9063599999</v>
      </c>
      <c r="AN3669" s="19">
        <v>25400</v>
      </c>
      <c r="AO3669" s="19">
        <v>167900</v>
      </c>
      <c r="AP3669" s="19">
        <v>0</v>
      </c>
      <c r="AQ3669" s="19">
        <v>2100</v>
      </c>
      <c r="AR3669" s="34">
        <v>195400</v>
      </c>
      <c r="AS3669" s="34">
        <v>45000</v>
      </c>
      <c r="AT3669" s="34">
        <v>3000</v>
      </c>
      <c r="AU3669" s="34">
        <v>51905</v>
      </c>
      <c r="AV3669" s="34">
        <v>24960</v>
      </c>
      <c r="AW3669" s="35">
        <v>124865</v>
      </c>
      <c r="AX3669" s="34">
        <v>70535</v>
      </c>
      <c r="AY3669" s="36">
        <v>1.3258000000000001</v>
      </c>
      <c r="AZ3669" s="36">
        <v>2.0265</v>
      </c>
      <c r="BA3669" s="22"/>
      <c r="BB3669" s="19">
        <v>1996</v>
      </c>
      <c r="BC3669" s="34">
        <v>935.15303000000006</v>
      </c>
      <c r="BD3669" s="34">
        <v>1429.3917750000001</v>
      </c>
      <c r="BE3669" s="38">
        <v>3.4819999999999997E-2</v>
      </c>
      <c r="BF3669" s="38">
        <v>3.4819999999999997E-2</v>
      </c>
      <c r="BG3669" s="34">
        <v>31.592577028600001</v>
      </c>
      <c r="BH3669" s="34">
        <v>48.28960427549999</v>
      </c>
      <c r="BI3669" s="34">
        <v>903.56045297140008</v>
      </c>
      <c r="BJ3669" s="34">
        <v>1381.1021707245</v>
      </c>
      <c r="BK3669" s="34">
        <v>0</v>
      </c>
      <c r="BL3669" s="34">
        <v>0</v>
      </c>
      <c r="BM3669" s="34">
        <v>0</v>
      </c>
      <c r="BN3669" s="39">
        <v>903.56045297140008</v>
      </c>
      <c r="BO3669" s="39">
        <v>1381.1021707245</v>
      </c>
      <c r="BP3669" s="39">
        <v>477.54171775309987</v>
      </c>
    </row>
    <row r="3670" spans="1:68" s="25" customFormat="1" ht="14.25" x14ac:dyDescent="0.2">
      <c r="A3670" s="14">
        <v>2739</v>
      </c>
      <c r="B3670" s="40"/>
      <c r="C3670" s="15"/>
      <c r="D3670" s="16">
        <v>27347</v>
      </c>
      <c r="E3670" s="15" t="s">
        <v>27659</v>
      </c>
      <c r="F3670" s="15" t="s">
        <v>27660</v>
      </c>
      <c r="G3670" s="17" t="s">
        <v>27661</v>
      </c>
      <c r="H3670" s="17" t="s">
        <v>27662</v>
      </c>
      <c r="I3670" s="17" t="s">
        <v>86</v>
      </c>
      <c r="J3670" s="15" t="s">
        <v>27663</v>
      </c>
      <c r="K3670" s="15" t="s">
        <v>5560</v>
      </c>
      <c r="L3670" s="18" t="s">
        <v>27664</v>
      </c>
      <c r="M3670" s="15" t="s">
        <v>27085</v>
      </c>
      <c r="N3670" s="15" t="s">
        <v>27086</v>
      </c>
      <c r="O3670" s="16">
        <v>510</v>
      </c>
      <c r="P3670" s="15" t="s">
        <v>118</v>
      </c>
      <c r="Q3670" s="15">
        <v>19400</v>
      </c>
      <c r="R3670" s="15">
        <v>172700</v>
      </c>
      <c r="S3670" s="15">
        <v>192100</v>
      </c>
      <c r="T3670" s="15">
        <v>0.22</v>
      </c>
      <c r="U3670" s="15" t="s">
        <v>18717</v>
      </c>
      <c r="V3670" s="15" t="s">
        <v>76</v>
      </c>
      <c r="W3670" s="16">
        <v>1</v>
      </c>
      <c r="X3670" s="16">
        <v>1</v>
      </c>
      <c r="Y3670" s="15">
        <v>13721</v>
      </c>
      <c r="Z3670" s="15">
        <v>0.315</v>
      </c>
      <c r="AA3670" s="15" t="s">
        <v>78</v>
      </c>
      <c r="AB3670" s="15" t="s">
        <v>78</v>
      </c>
      <c r="AC3670" s="15">
        <v>180000</v>
      </c>
      <c r="AD3670" s="26">
        <v>38100</v>
      </c>
      <c r="AE3670" s="15" t="s">
        <v>211</v>
      </c>
      <c r="AF3670" s="15" t="s">
        <v>27665</v>
      </c>
      <c r="AG3670" s="16">
        <v>1</v>
      </c>
      <c r="AH3670" s="15" t="s">
        <v>27666</v>
      </c>
      <c r="AI3670" s="15" t="s">
        <v>78</v>
      </c>
      <c r="AJ3670" s="15">
        <v>13721.3466797</v>
      </c>
      <c r="AK3670" s="15">
        <v>458.30602453500001</v>
      </c>
      <c r="AL3670" s="15">
        <v>3106818.98232</v>
      </c>
      <c r="AM3670" s="15">
        <v>1410533.8577699999</v>
      </c>
      <c r="AN3670" s="19">
        <v>19400</v>
      </c>
      <c r="AO3670" s="19">
        <v>173200</v>
      </c>
      <c r="AP3670" s="19">
        <v>0</v>
      </c>
      <c r="AQ3670" s="19">
        <v>0</v>
      </c>
      <c r="AR3670" s="34">
        <v>192600</v>
      </c>
      <c r="AS3670" s="34">
        <v>45000</v>
      </c>
      <c r="AT3670" s="34">
        <v>0</v>
      </c>
      <c r="AU3670" s="34">
        <v>51660</v>
      </c>
      <c r="AV3670" s="34">
        <v>0</v>
      </c>
      <c r="AW3670" s="35">
        <v>96660</v>
      </c>
      <c r="AX3670" s="34">
        <v>95940</v>
      </c>
      <c r="AY3670" s="36">
        <v>1.3258000000000001</v>
      </c>
      <c r="AZ3670" s="36">
        <v>2.0265</v>
      </c>
      <c r="BA3670" s="22"/>
      <c r="BB3670" s="19">
        <v>1926</v>
      </c>
      <c r="BC3670" s="34">
        <v>1271.97252</v>
      </c>
      <c r="BD3670" s="34">
        <v>1944.2240999999999</v>
      </c>
      <c r="BE3670" s="38">
        <v>3.4819999999999997E-2</v>
      </c>
      <c r="BF3670" s="38">
        <v>3.4819999999999997E-2</v>
      </c>
      <c r="BG3670" s="34">
        <v>44.290083146399994</v>
      </c>
      <c r="BH3670" s="34">
        <v>67.697883161999997</v>
      </c>
      <c r="BI3670" s="34">
        <v>1227.6824368535999</v>
      </c>
      <c r="BJ3670" s="34">
        <v>1876.526216838</v>
      </c>
      <c r="BK3670" s="34">
        <v>0</v>
      </c>
      <c r="BL3670" s="34">
        <v>0</v>
      </c>
      <c r="BM3670" s="34">
        <v>0</v>
      </c>
      <c r="BN3670" s="39">
        <v>1227.6824368535999</v>
      </c>
      <c r="BO3670" s="39">
        <v>1876.526216838</v>
      </c>
      <c r="BP3670" s="39">
        <v>648.84377998440004</v>
      </c>
    </row>
    <row r="3671" spans="1:68" s="25" customFormat="1" ht="14.25" x14ac:dyDescent="0.2">
      <c r="A3671" s="14">
        <v>2740</v>
      </c>
      <c r="B3671" s="40"/>
      <c r="C3671" s="15"/>
      <c r="D3671" s="16">
        <v>1912</v>
      </c>
      <c r="E3671" s="15" t="s">
        <v>27667</v>
      </c>
      <c r="F3671" s="15" t="s">
        <v>27668</v>
      </c>
      <c r="G3671" s="17" t="s">
        <v>27669</v>
      </c>
      <c r="H3671" s="17" t="s">
        <v>27670</v>
      </c>
      <c r="I3671" s="17" t="s">
        <v>86</v>
      </c>
      <c r="J3671" s="15" t="s">
        <v>27671</v>
      </c>
      <c r="K3671" s="15" t="s">
        <v>2870</v>
      </c>
      <c r="L3671" s="18" t="s">
        <v>27672</v>
      </c>
      <c r="M3671" s="15" t="s">
        <v>27085</v>
      </c>
      <c r="N3671" s="15" t="s">
        <v>27086</v>
      </c>
      <c r="O3671" s="16">
        <v>510</v>
      </c>
      <c r="P3671" s="15" t="s">
        <v>118</v>
      </c>
      <c r="Q3671" s="15">
        <v>19600</v>
      </c>
      <c r="R3671" s="15">
        <v>145200</v>
      </c>
      <c r="S3671" s="15">
        <v>164800</v>
      </c>
      <c r="T3671" s="15">
        <v>0.22</v>
      </c>
      <c r="U3671" s="15" t="s">
        <v>18717</v>
      </c>
      <c r="V3671" s="15" t="s">
        <v>76</v>
      </c>
      <c r="W3671" s="16">
        <v>1</v>
      </c>
      <c r="X3671" s="16">
        <v>1</v>
      </c>
      <c r="Y3671" s="15">
        <v>9472</v>
      </c>
      <c r="Z3671" s="15">
        <v>0.217</v>
      </c>
      <c r="AA3671" s="15" t="s">
        <v>27428</v>
      </c>
      <c r="AB3671" s="15" t="s">
        <v>27429</v>
      </c>
      <c r="AC3671" s="15">
        <v>0</v>
      </c>
      <c r="AD3671" s="26">
        <v>37097</v>
      </c>
      <c r="AE3671" s="15" t="s">
        <v>211</v>
      </c>
      <c r="AF3671" s="15" t="s">
        <v>27673</v>
      </c>
      <c r="AG3671" s="16">
        <v>1</v>
      </c>
      <c r="AH3671" s="15" t="s">
        <v>27674</v>
      </c>
      <c r="AI3671" s="15" t="s">
        <v>78</v>
      </c>
      <c r="AJ3671" s="15">
        <v>9472.3916015600007</v>
      </c>
      <c r="AK3671" s="15">
        <v>395.96538977099999</v>
      </c>
      <c r="AL3671" s="15">
        <v>3106733.1771</v>
      </c>
      <c r="AM3671" s="15">
        <v>1410494.61338</v>
      </c>
      <c r="AN3671" s="19">
        <v>19600</v>
      </c>
      <c r="AO3671" s="19">
        <v>143600</v>
      </c>
      <c r="AP3671" s="19">
        <v>0</v>
      </c>
      <c r="AQ3671" s="19">
        <v>0</v>
      </c>
      <c r="AR3671" s="34">
        <v>163200</v>
      </c>
      <c r="AS3671" s="34">
        <v>45000</v>
      </c>
      <c r="AT3671" s="34">
        <v>0</v>
      </c>
      <c r="AU3671" s="34">
        <v>41370</v>
      </c>
      <c r="AV3671" s="34">
        <v>0</v>
      </c>
      <c r="AW3671" s="35">
        <v>86370</v>
      </c>
      <c r="AX3671" s="34">
        <v>76830</v>
      </c>
      <c r="AY3671" s="36">
        <v>1.3258000000000001</v>
      </c>
      <c r="AZ3671" s="36">
        <v>2.0265</v>
      </c>
      <c r="BA3671" s="22"/>
      <c r="BB3671" s="19">
        <v>1632</v>
      </c>
      <c r="BC3671" s="34">
        <v>1018.61214</v>
      </c>
      <c r="BD3671" s="34">
        <v>1556.9599499999999</v>
      </c>
      <c r="BE3671" s="38">
        <v>3.4819999999999997E-2</v>
      </c>
      <c r="BF3671" s="38">
        <v>3.4819999999999997E-2</v>
      </c>
      <c r="BG3671" s="34">
        <v>35.468074714799997</v>
      </c>
      <c r="BH3671" s="34">
        <v>54.213345458999996</v>
      </c>
      <c r="BI3671" s="34">
        <v>983.14406528519999</v>
      </c>
      <c r="BJ3671" s="34">
        <v>1502.7466045409999</v>
      </c>
      <c r="BK3671" s="34">
        <v>0</v>
      </c>
      <c r="BL3671" s="34">
        <v>0</v>
      </c>
      <c r="BM3671" s="34">
        <v>0</v>
      </c>
      <c r="BN3671" s="39">
        <v>983.14406528519999</v>
      </c>
      <c r="BO3671" s="39">
        <v>1502.7466045409999</v>
      </c>
      <c r="BP3671" s="39">
        <v>519.60253925579991</v>
      </c>
    </row>
    <row r="3672" spans="1:68" s="25" customFormat="1" ht="14.25" x14ac:dyDescent="0.2">
      <c r="A3672" s="14">
        <v>2741</v>
      </c>
      <c r="B3672" s="40"/>
      <c r="C3672" s="15" t="s">
        <v>150</v>
      </c>
      <c r="D3672" s="16">
        <v>35182</v>
      </c>
      <c r="E3672" s="15" t="s">
        <v>27675</v>
      </c>
      <c r="F3672" s="15" t="s">
        <v>27676</v>
      </c>
      <c r="G3672" s="17" t="s">
        <v>27677</v>
      </c>
      <c r="H3672" s="17" t="s">
        <v>27678</v>
      </c>
      <c r="I3672" s="17" t="s">
        <v>86</v>
      </c>
      <c r="J3672" s="15" t="s">
        <v>27679</v>
      </c>
      <c r="K3672" s="15" t="s">
        <v>86</v>
      </c>
      <c r="L3672" s="18" t="s">
        <v>27680</v>
      </c>
      <c r="M3672" s="15" t="s">
        <v>27085</v>
      </c>
      <c r="N3672" s="15" t="s">
        <v>27086</v>
      </c>
      <c r="O3672" s="16">
        <v>510</v>
      </c>
      <c r="P3672" s="15" t="s">
        <v>118</v>
      </c>
      <c r="Q3672" s="15">
        <v>19600</v>
      </c>
      <c r="R3672" s="15">
        <v>150900</v>
      </c>
      <c r="S3672" s="15">
        <v>170500</v>
      </c>
      <c r="T3672" s="15">
        <v>0.22</v>
      </c>
      <c r="U3672" s="15" t="s">
        <v>18717</v>
      </c>
      <c r="V3672" s="15" t="s">
        <v>76</v>
      </c>
      <c r="W3672" s="16">
        <v>1</v>
      </c>
      <c r="X3672" s="16">
        <v>1</v>
      </c>
      <c r="Y3672" s="15">
        <v>9299</v>
      </c>
      <c r="Z3672" s="15">
        <v>0.21299999999999999</v>
      </c>
      <c r="AA3672" s="15" t="s">
        <v>27428</v>
      </c>
      <c r="AB3672" s="15" t="s">
        <v>27429</v>
      </c>
      <c r="AC3672" s="15">
        <v>0</v>
      </c>
      <c r="AD3672" s="26">
        <v>42275</v>
      </c>
      <c r="AE3672" s="15" t="s">
        <v>119</v>
      </c>
      <c r="AF3672" s="15" t="s">
        <v>119</v>
      </c>
      <c r="AG3672" s="16">
        <v>1</v>
      </c>
      <c r="AH3672" s="15" t="s">
        <v>27681</v>
      </c>
      <c r="AI3672" s="15" t="s">
        <v>78</v>
      </c>
      <c r="AJ3672" s="15">
        <v>9298.95703125</v>
      </c>
      <c r="AK3672" s="15">
        <v>393.524172604</v>
      </c>
      <c r="AL3672" s="15">
        <v>3106663.2051599999</v>
      </c>
      <c r="AM3672" s="15">
        <v>1410456.48318</v>
      </c>
      <c r="AN3672" s="19">
        <v>19600</v>
      </c>
      <c r="AO3672" s="19">
        <v>153800</v>
      </c>
      <c r="AP3672" s="19">
        <v>0</v>
      </c>
      <c r="AQ3672" s="19">
        <v>0</v>
      </c>
      <c r="AR3672" s="34">
        <v>173400</v>
      </c>
      <c r="AS3672" s="34">
        <v>45000</v>
      </c>
      <c r="AT3672" s="34">
        <v>0</v>
      </c>
      <c r="AU3672" s="34">
        <v>44940</v>
      </c>
      <c r="AV3672" s="34">
        <v>24960</v>
      </c>
      <c r="AW3672" s="35">
        <v>114900</v>
      </c>
      <c r="AX3672" s="34">
        <v>58500</v>
      </c>
      <c r="AY3672" s="36">
        <v>1.3258000000000001</v>
      </c>
      <c r="AZ3672" s="36">
        <v>2.0265</v>
      </c>
      <c r="BA3672" s="22"/>
      <c r="BB3672" s="19">
        <v>1734</v>
      </c>
      <c r="BC3672" s="34">
        <v>775.59300000000007</v>
      </c>
      <c r="BD3672" s="34">
        <v>1185.5025000000001</v>
      </c>
      <c r="BE3672" s="38">
        <v>3.4819999999999997E-2</v>
      </c>
      <c r="BF3672" s="38">
        <v>3.4819999999999997E-2</v>
      </c>
      <c r="BG3672" s="34">
        <v>27.00614826</v>
      </c>
      <c r="BH3672" s="34">
        <v>41.279197050000001</v>
      </c>
      <c r="BI3672" s="34">
        <v>748.58685174000004</v>
      </c>
      <c r="BJ3672" s="34">
        <v>1144.2233029500001</v>
      </c>
      <c r="BK3672" s="34">
        <v>0</v>
      </c>
      <c r="BL3672" s="34">
        <v>0</v>
      </c>
      <c r="BM3672" s="34">
        <v>0</v>
      </c>
      <c r="BN3672" s="39">
        <v>748.58685174000004</v>
      </c>
      <c r="BO3672" s="39">
        <v>1144.2233029500001</v>
      </c>
      <c r="BP3672" s="39">
        <v>395.63645121000002</v>
      </c>
    </row>
    <row r="3673" spans="1:68" s="25" customFormat="1" ht="14.25" x14ac:dyDescent="0.2">
      <c r="A3673" s="14">
        <v>2742</v>
      </c>
      <c r="B3673" s="40"/>
      <c r="C3673" s="15" t="s">
        <v>593</v>
      </c>
      <c r="D3673" s="16">
        <v>34928</v>
      </c>
      <c r="E3673" s="15" t="s">
        <v>27682</v>
      </c>
      <c r="F3673" s="15" t="s">
        <v>27683</v>
      </c>
      <c r="G3673" s="17" t="s">
        <v>27684</v>
      </c>
      <c r="H3673" s="17" t="s">
        <v>27685</v>
      </c>
      <c r="I3673" s="17" t="s">
        <v>86</v>
      </c>
      <c r="J3673" s="15" t="s">
        <v>27686</v>
      </c>
      <c r="K3673" s="15" t="s">
        <v>86</v>
      </c>
      <c r="L3673" s="18" t="s">
        <v>27687</v>
      </c>
      <c r="M3673" s="15" t="s">
        <v>27085</v>
      </c>
      <c r="N3673" s="15" t="s">
        <v>27086</v>
      </c>
      <c r="O3673" s="16">
        <v>510</v>
      </c>
      <c r="P3673" s="15" t="s">
        <v>118</v>
      </c>
      <c r="Q3673" s="15">
        <v>21300</v>
      </c>
      <c r="R3673" s="15">
        <v>165300</v>
      </c>
      <c r="S3673" s="15">
        <v>186600</v>
      </c>
      <c r="T3673" s="15">
        <v>0.25</v>
      </c>
      <c r="U3673" s="15" t="s">
        <v>18717</v>
      </c>
      <c r="V3673" s="15" t="s">
        <v>76</v>
      </c>
      <c r="W3673" s="16">
        <v>1</v>
      </c>
      <c r="X3673" s="16">
        <v>1</v>
      </c>
      <c r="Y3673" s="15">
        <v>10490</v>
      </c>
      <c r="Z3673" s="15">
        <v>0.24099999999999999</v>
      </c>
      <c r="AA3673" s="15" t="s">
        <v>27428</v>
      </c>
      <c r="AB3673" s="15" t="s">
        <v>27429</v>
      </c>
      <c r="AC3673" s="15">
        <v>202500</v>
      </c>
      <c r="AD3673" s="26">
        <v>41634</v>
      </c>
      <c r="AE3673" s="15" t="s">
        <v>119</v>
      </c>
      <c r="AF3673" s="15" t="s">
        <v>119</v>
      </c>
      <c r="AG3673" s="16">
        <v>1</v>
      </c>
      <c r="AH3673" s="15" t="s">
        <v>27688</v>
      </c>
      <c r="AI3673" s="15" t="s">
        <v>78</v>
      </c>
      <c r="AJ3673" s="15">
        <v>10489.8164063</v>
      </c>
      <c r="AK3673" s="15">
        <v>428.103433177</v>
      </c>
      <c r="AL3673" s="15">
        <v>3106595.6066700001</v>
      </c>
      <c r="AM3673" s="15">
        <v>1410411.69046</v>
      </c>
      <c r="AN3673" s="19">
        <v>21300</v>
      </c>
      <c r="AO3673" s="19">
        <v>165100</v>
      </c>
      <c r="AP3673" s="19">
        <v>0</v>
      </c>
      <c r="AQ3673" s="19">
        <v>0</v>
      </c>
      <c r="AR3673" s="34">
        <v>186400</v>
      </c>
      <c r="AS3673" s="34">
        <v>0</v>
      </c>
      <c r="AT3673" s="34">
        <v>0</v>
      </c>
      <c r="AU3673" s="34">
        <v>0</v>
      </c>
      <c r="AV3673" s="34">
        <v>0</v>
      </c>
      <c r="AW3673" s="35">
        <v>0</v>
      </c>
      <c r="AX3673" s="34">
        <v>186400</v>
      </c>
      <c r="AY3673" s="36">
        <v>1.3258000000000001</v>
      </c>
      <c r="AZ3673" s="36">
        <v>2.0265</v>
      </c>
      <c r="BA3673" s="22"/>
      <c r="BB3673" s="19">
        <v>3728</v>
      </c>
      <c r="BC3673" s="34">
        <v>2471.2912000000001</v>
      </c>
      <c r="BD3673" s="34">
        <v>3777.3959999999997</v>
      </c>
      <c r="BE3673" s="38">
        <v>3.4819999999999997E-2</v>
      </c>
      <c r="BF3673" s="38">
        <v>3.4819999999999997E-2</v>
      </c>
      <c r="BG3673" s="34">
        <v>0</v>
      </c>
      <c r="BH3673" s="34">
        <v>0</v>
      </c>
      <c r="BI3673" s="34">
        <v>2471.2912000000001</v>
      </c>
      <c r="BJ3673" s="34">
        <v>3777.3959999999997</v>
      </c>
      <c r="BK3673" s="34">
        <v>0</v>
      </c>
      <c r="BL3673" s="34">
        <v>49.395999999999731</v>
      </c>
      <c r="BM3673" s="34">
        <v>49.395999999999731</v>
      </c>
      <c r="BN3673" s="39">
        <v>2471.2912000000001</v>
      </c>
      <c r="BO3673" s="39">
        <v>3728</v>
      </c>
      <c r="BP3673" s="39">
        <v>1256.7087999999999</v>
      </c>
    </row>
    <row r="3674" spans="1:68" s="25" customFormat="1" ht="14.25" x14ac:dyDescent="0.2">
      <c r="A3674" s="14">
        <v>2743</v>
      </c>
      <c r="B3674" s="40"/>
      <c r="C3674" s="15" t="s">
        <v>593</v>
      </c>
      <c r="D3674" s="16">
        <v>34932</v>
      </c>
      <c r="E3674" s="15" t="s">
        <v>27689</v>
      </c>
      <c r="F3674" s="15" t="s">
        <v>27690</v>
      </c>
      <c r="G3674" s="17" t="s">
        <v>27684</v>
      </c>
      <c r="H3674" s="17" t="s">
        <v>27691</v>
      </c>
      <c r="I3674" s="17" t="s">
        <v>205</v>
      </c>
      <c r="J3674" s="15" t="s">
        <v>27692</v>
      </c>
      <c r="K3674" s="15" t="s">
        <v>86</v>
      </c>
      <c r="L3674" s="18" t="s">
        <v>27693</v>
      </c>
      <c r="M3674" s="15" t="s">
        <v>27085</v>
      </c>
      <c r="N3674" s="15" t="s">
        <v>27086</v>
      </c>
      <c r="O3674" s="16">
        <v>510</v>
      </c>
      <c r="P3674" s="15" t="s">
        <v>118</v>
      </c>
      <c r="Q3674" s="15">
        <v>23100</v>
      </c>
      <c r="R3674" s="15">
        <v>150500</v>
      </c>
      <c r="S3674" s="15">
        <v>173600</v>
      </c>
      <c r="T3674" s="15">
        <v>0.31</v>
      </c>
      <c r="U3674" s="15" t="s">
        <v>18717</v>
      </c>
      <c r="V3674" s="15" t="s">
        <v>76</v>
      </c>
      <c r="W3674" s="16">
        <v>1</v>
      </c>
      <c r="X3674" s="16">
        <v>0</v>
      </c>
      <c r="Y3674" s="15">
        <v>12674</v>
      </c>
      <c r="Z3674" s="15">
        <v>0.29099999999999998</v>
      </c>
      <c r="AA3674" s="15" t="s">
        <v>27428</v>
      </c>
      <c r="AB3674" s="15" t="s">
        <v>27429</v>
      </c>
      <c r="AC3674" s="15">
        <v>0</v>
      </c>
      <c r="AD3674" s="15"/>
      <c r="AE3674" s="15" t="s">
        <v>956</v>
      </c>
      <c r="AF3674" s="15" t="s">
        <v>27694</v>
      </c>
      <c r="AG3674" s="16">
        <v>1</v>
      </c>
      <c r="AH3674" s="15" t="s">
        <v>27695</v>
      </c>
      <c r="AI3674" s="15" t="s">
        <v>78</v>
      </c>
      <c r="AJ3674" s="15">
        <v>12674.1928711</v>
      </c>
      <c r="AK3674" s="15">
        <v>484.22438258099999</v>
      </c>
      <c r="AL3674" s="15">
        <v>3106532.7662599999</v>
      </c>
      <c r="AM3674" s="15">
        <v>1410361.4352500001</v>
      </c>
      <c r="AN3674" s="19">
        <v>23100</v>
      </c>
      <c r="AO3674" s="19">
        <v>143700</v>
      </c>
      <c r="AP3674" s="19">
        <v>0</v>
      </c>
      <c r="AQ3674" s="19">
        <v>0</v>
      </c>
      <c r="AR3674" s="34">
        <v>166800</v>
      </c>
      <c r="AS3674" s="34">
        <v>45000</v>
      </c>
      <c r="AT3674" s="34">
        <v>3000</v>
      </c>
      <c r="AU3674" s="34">
        <v>42630</v>
      </c>
      <c r="AV3674" s="34">
        <v>0</v>
      </c>
      <c r="AW3674" s="35">
        <v>90630</v>
      </c>
      <c r="AX3674" s="34">
        <v>76170</v>
      </c>
      <c r="AY3674" s="36">
        <v>1.3258000000000001</v>
      </c>
      <c r="AZ3674" s="36">
        <v>2.0265</v>
      </c>
      <c r="BA3674" s="22"/>
      <c r="BB3674" s="19">
        <v>1668</v>
      </c>
      <c r="BC3674" s="34">
        <v>1009.8618600000001</v>
      </c>
      <c r="BD3674" s="34">
        <v>1543.5850500000001</v>
      </c>
      <c r="BE3674" s="38">
        <v>3.4819999999999997E-2</v>
      </c>
      <c r="BF3674" s="38">
        <v>3.4819999999999997E-2</v>
      </c>
      <c r="BG3674" s="34">
        <v>35.163389965199997</v>
      </c>
      <c r="BH3674" s="34">
        <v>53.747631441000003</v>
      </c>
      <c r="BI3674" s="34">
        <v>974.69847003480004</v>
      </c>
      <c r="BJ3674" s="34">
        <v>1489.8374185590001</v>
      </c>
      <c r="BK3674" s="34">
        <v>0</v>
      </c>
      <c r="BL3674" s="34">
        <v>0</v>
      </c>
      <c r="BM3674" s="34">
        <v>0</v>
      </c>
      <c r="BN3674" s="39">
        <v>974.69847003480004</v>
      </c>
      <c r="BO3674" s="39">
        <v>1489.8374185590001</v>
      </c>
      <c r="BP3674" s="39">
        <v>515.13894852420003</v>
      </c>
    </row>
    <row r="3675" spans="1:68" s="25" customFormat="1" ht="14.25" x14ac:dyDescent="0.2">
      <c r="A3675" s="14">
        <v>2744</v>
      </c>
      <c r="B3675" s="40"/>
      <c r="C3675" s="15" t="s">
        <v>27696</v>
      </c>
      <c r="D3675" s="16">
        <v>34941</v>
      </c>
      <c r="E3675" s="15" t="s">
        <v>27697</v>
      </c>
      <c r="F3675" s="15" t="s">
        <v>27696</v>
      </c>
      <c r="G3675" s="17" t="s">
        <v>27684</v>
      </c>
      <c r="H3675" s="17" t="s">
        <v>27698</v>
      </c>
      <c r="I3675" s="17" t="s">
        <v>205</v>
      </c>
      <c r="J3675" s="15" t="s">
        <v>27699</v>
      </c>
      <c r="K3675" s="15" t="s">
        <v>86</v>
      </c>
      <c r="L3675" s="18" t="s">
        <v>27700</v>
      </c>
      <c r="M3675" s="15" t="s">
        <v>27085</v>
      </c>
      <c r="N3675" s="15" t="s">
        <v>27086</v>
      </c>
      <c r="O3675" s="16">
        <v>510</v>
      </c>
      <c r="P3675" s="15" t="s">
        <v>118</v>
      </c>
      <c r="Q3675" s="15">
        <v>40900</v>
      </c>
      <c r="R3675" s="15">
        <v>165800</v>
      </c>
      <c r="S3675" s="15">
        <v>206700</v>
      </c>
      <c r="T3675" s="15">
        <v>0.54</v>
      </c>
      <c r="U3675" s="15" t="s">
        <v>18717</v>
      </c>
      <c r="V3675" s="15" t="s">
        <v>76</v>
      </c>
      <c r="W3675" s="16">
        <v>1</v>
      </c>
      <c r="X3675" s="16">
        <v>0</v>
      </c>
      <c r="Y3675" s="15">
        <v>20296</v>
      </c>
      <c r="Z3675" s="15">
        <v>0.46600000000000003</v>
      </c>
      <c r="AA3675" s="15" t="s">
        <v>27428</v>
      </c>
      <c r="AB3675" s="15" t="s">
        <v>27429</v>
      </c>
      <c r="AC3675" s="15">
        <v>0</v>
      </c>
      <c r="AD3675" s="15"/>
      <c r="AE3675" s="15" t="s">
        <v>956</v>
      </c>
      <c r="AF3675" s="15" t="s">
        <v>12078</v>
      </c>
      <c r="AG3675" s="16">
        <v>1</v>
      </c>
      <c r="AH3675" s="15" t="s">
        <v>27701</v>
      </c>
      <c r="AI3675" s="15" t="s">
        <v>78</v>
      </c>
      <c r="AJ3675" s="15">
        <v>20296.0378418</v>
      </c>
      <c r="AK3675" s="15">
        <v>578.23747256599995</v>
      </c>
      <c r="AL3675" s="15">
        <v>3106444.12047</v>
      </c>
      <c r="AM3675" s="15">
        <v>1410315.22719</v>
      </c>
      <c r="AN3675" s="19">
        <v>40900</v>
      </c>
      <c r="AO3675" s="19">
        <v>151800</v>
      </c>
      <c r="AP3675" s="19">
        <v>0</v>
      </c>
      <c r="AQ3675" s="19">
        <v>15400</v>
      </c>
      <c r="AR3675" s="34">
        <v>208100</v>
      </c>
      <c r="AS3675" s="34">
        <v>45000</v>
      </c>
      <c r="AT3675" s="34">
        <v>3000</v>
      </c>
      <c r="AU3675" s="34">
        <v>51695</v>
      </c>
      <c r="AV3675" s="34">
        <v>0</v>
      </c>
      <c r="AW3675" s="35">
        <v>99695</v>
      </c>
      <c r="AX3675" s="34">
        <v>108405</v>
      </c>
      <c r="AY3675" s="36">
        <v>1.3258000000000001</v>
      </c>
      <c r="AZ3675" s="36">
        <v>2.0265</v>
      </c>
      <c r="BA3675" s="22"/>
      <c r="BB3675" s="19">
        <v>2389</v>
      </c>
      <c r="BC3675" s="34">
        <v>1437.2334900000001</v>
      </c>
      <c r="BD3675" s="34">
        <v>2196.8273249999997</v>
      </c>
      <c r="BE3675" s="38">
        <v>3.4819999999999997E-2</v>
      </c>
      <c r="BF3675" s="38">
        <v>3.4819999999999997E-2</v>
      </c>
      <c r="BG3675" s="34">
        <v>42.935159297799999</v>
      </c>
      <c r="BH3675" s="34">
        <v>65.626867036499988</v>
      </c>
      <c r="BI3675" s="34">
        <v>1394.2983307022</v>
      </c>
      <c r="BJ3675" s="34">
        <v>2131.2004579635</v>
      </c>
      <c r="BK3675" s="34">
        <v>0</v>
      </c>
      <c r="BL3675" s="34">
        <v>0</v>
      </c>
      <c r="BM3675" s="34">
        <v>0</v>
      </c>
      <c r="BN3675" s="39">
        <v>1394.2983307022</v>
      </c>
      <c r="BO3675" s="39">
        <v>2131.2004579635</v>
      </c>
      <c r="BP3675" s="39">
        <v>736.90212726129994</v>
      </c>
    </row>
    <row r="3676" spans="1:68" s="25" customFormat="1" ht="14.25" x14ac:dyDescent="0.2">
      <c r="A3676" s="14">
        <v>2745</v>
      </c>
      <c r="B3676" s="40"/>
      <c r="C3676" s="15" t="s">
        <v>27702</v>
      </c>
      <c r="D3676" s="16">
        <v>34940</v>
      </c>
      <c r="E3676" s="15" t="s">
        <v>27703</v>
      </c>
      <c r="F3676" s="15" t="s">
        <v>27702</v>
      </c>
      <c r="G3676" s="17" t="s">
        <v>27684</v>
      </c>
      <c r="H3676" s="17" t="s">
        <v>27698</v>
      </c>
      <c r="I3676" s="17" t="s">
        <v>205</v>
      </c>
      <c r="J3676" s="15" t="s">
        <v>27704</v>
      </c>
      <c r="K3676" s="15" t="s">
        <v>86</v>
      </c>
      <c r="L3676" s="18" t="s">
        <v>27705</v>
      </c>
      <c r="M3676" s="15" t="s">
        <v>27426</v>
      </c>
      <c r="N3676" s="15" t="s">
        <v>27427</v>
      </c>
      <c r="O3676" s="16">
        <v>510</v>
      </c>
      <c r="P3676" s="15" t="s">
        <v>118</v>
      </c>
      <c r="Q3676" s="15">
        <v>40000</v>
      </c>
      <c r="R3676" s="15">
        <v>169800</v>
      </c>
      <c r="S3676" s="15">
        <v>209800</v>
      </c>
      <c r="T3676" s="15">
        <v>0.33</v>
      </c>
      <c r="U3676" s="15" t="s">
        <v>18717</v>
      </c>
      <c r="V3676" s="15" t="s">
        <v>76</v>
      </c>
      <c r="W3676" s="16">
        <v>1</v>
      </c>
      <c r="X3676" s="16">
        <v>1</v>
      </c>
      <c r="Y3676" s="15">
        <v>15784</v>
      </c>
      <c r="Z3676" s="15">
        <v>0.36199999999999999</v>
      </c>
      <c r="AA3676" s="15" t="s">
        <v>27428</v>
      </c>
      <c r="AB3676" s="15" t="s">
        <v>27429</v>
      </c>
      <c r="AC3676" s="15">
        <v>167000</v>
      </c>
      <c r="AD3676" s="26">
        <v>38134</v>
      </c>
      <c r="AE3676" s="15" t="s">
        <v>119</v>
      </c>
      <c r="AF3676" s="15" t="s">
        <v>119</v>
      </c>
      <c r="AG3676" s="16">
        <v>1</v>
      </c>
      <c r="AH3676" s="15" t="s">
        <v>27706</v>
      </c>
      <c r="AI3676" s="15" t="s">
        <v>78</v>
      </c>
      <c r="AJ3676" s="15">
        <v>15783.7402344</v>
      </c>
      <c r="AK3676" s="15">
        <v>509.30184383699998</v>
      </c>
      <c r="AL3676" s="15">
        <v>3106322.0343800001</v>
      </c>
      <c r="AM3676" s="15">
        <v>1410289.6159600001</v>
      </c>
      <c r="AN3676" s="19">
        <v>40000</v>
      </c>
      <c r="AO3676" s="19">
        <v>172500</v>
      </c>
      <c r="AP3676" s="19">
        <v>0</v>
      </c>
      <c r="AQ3676" s="19">
        <v>1000</v>
      </c>
      <c r="AR3676" s="34">
        <v>213500</v>
      </c>
      <c r="AS3676" s="34">
        <v>45000</v>
      </c>
      <c r="AT3676" s="34">
        <v>0</v>
      </c>
      <c r="AU3676" s="34">
        <v>58625</v>
      </c>
      <c r="AV3676" s="34">
        <v>0</v>
      </c>
      <c r="AW3676" s="35">
        <v>103625</v>
      </c>
      <c r="AX3676" s="34">
        <v>109875</v>
      </c>
      <c r="AY3676" s="36">
        <v>1.3258000000000001</v>
      </c>
      <c r="AZ3676" s="36">
        <v>2.0265</v>
      </c>
      <c r="BA3676" s="22"/>
      <c r="BB3676" s="19">
        <v>0</v>
      </c>
      <c r="BC3676" s="34">
        <v>1456.7227500000001</v>
      </c>
      <c r="BD3676" s="34">
        <v>2226.6168750000002</v>
      </c>
      <c r="BE3676" s="38">
        <v>3.4819999999999997E-2</v>
      </c>
      <c r="BF3676" s="38">
        <v>3.4819999999999997E-2</v>
      </c>
      <c r="BG3676" s="34">
        <v>50.261442594999998</v>
      </c>
      <c r="BH3676" s="34">
        <v>76.825172287499981</v>
      </c>
      <c r="BI3676" s="34">
        <v>1406.4613074050001</v>
      </c>
      <c r="BJ3676" s="34">
        <v>2149.7917027125004</v>
      </c>
      <c r="BK3676" s="34">
        <v>0</v>
      </c>
      <c r="BL3676" s="34">
        <v>4.5267027125000823</v>
      </c>
      <c r="BM3676" s="34">
        <v>4.5267027125000823</v>
      </c>
      <c r="BN3676" s="39">
        <v>1406.4613074050001</v>
      </c>
      <c r="BO3676" s="39">
        <v>2145.2650000000003</v>
      </c>
      <c r="BP3676" s="39">
        <v>738.80369259500026</v>
      </c>
    </row>
    <row r="3677" spans="1:68" s="25" customFormat="1" ht="14.25" x14ac:dyDescent="0.2">
      <c r="A3677" s="14">
        <v>2746</v>
      </c>
      <c r="B3677" s="40"/>
      <c r="C3677" s="15" t="s">
        <v>593</v>
      </c>
      <c r="D3677" s="16">
        <v>34944</v>
      </c>
      <c r="E3677" s="15" t="s">
        <v>27707</v>
      </c>
      <c r="F3677" s="15" t="s">
        <v>27708</v>
      </c>
      <c r="G3677" s="17" t="s">
        <v>27684</v>
      </c>
      <c r="H3677" s="17" t="s">
        <v>27698</v>
      </c>
      <c r="I3677" s="17" t="s">
        <v>205</v>
      </c>
      <c r="J3677" s="15" t="s">
        <v>27709</v>
      </c>
      <c r="K3677" s="15" t="s">
        <v>86</v>
      </c>
      <c r="L3677" s="18" t="s">
        <v>27710</v>
      </c>
      <c r="M3677" s="15" t="s">
        <v>27426</v>
      </c>
      <c r="N3677" s="15" t="s">
        <v>27427</v>
      </c>
      <c r="O3677" s="16">
        <v>510</v>
      </c>
      <c r="P3677" s="15" t="s">
        <v>118</v>
      </c>
      <c r="Q3677" s="15">
        <v>40000</v>
      </c>
      <c r="R3677" s="15">
        <v>142000</v>
      </c>
      <c r="S3677" s="15">
        <v>182000</v>
      </c>
      <c r="T3677" s="15">
        <v>0.23</v>
      </c>
      <c r="U3677" s="15" t="s">
        <v>18717</v>
      </c>
      <c r="V3677" s="15" t="s">
        <v>76</v>
      </c>
      <c r="W3677" s="16">
        <v>1</v>
      </c>
      <c r="X3677" s="16">
        <v>1</v>
      </c>
      <c r="Y3677" s="15">
        <v>10968</v>
      </c>
      <c r="Z3677" s="15">
        <v>0.252</v>
      </c>
      <c r="AA3677" s="15" t="s">
        <v>27428</v>
      </c>
      <c r="AB3677" s="15" t="s">
        <v>27429</v>
      </c>
      <c r="AC3677" s="15">
        <v>147000</v>
      </c>
      <c r="AD3677" s="26">
        <v>36633</v>
      </c>
      <c r="AE3677" s="15" t="s">
        <v>222</v>
      </c>
      <c r="AF3677" s="15" t="s">
        <v>27711</v>
      </c>
      <c r="AG3677" s="16">
        <v>1</v>
      </c>
      <c r="AH3677" s="15" t="s">
        <v>27712</v>
      </c>
      <c r="AI3677" s="15" t="s">
        <v>78</v>
      </c>
      <c r="AJ3677" s="15">
        <v>10968.112793</v>
      </c>
      <c r="AK3677" s="15">
        <v>441.39957634799998</v>
      </c>
      <c r="AL3677" s="15">
        <v>3106215.05467</v>
      </c>
      <c r="AM3677" s="15">
        <v>1410283.57797</v>
      </c>
      <c r="AN3677" s="19">
        <v>40000</v>
      </c>
      <c r="AO3677" s="19">
        <v>144000</v>
      </c>
      <c r="AP3677" s="19">
        <v>0</v>
      </c>
      <c r="AQ3677" s="19">
        <v>0</v>
      </c>
      <c r="AR3677" s="34">
        <v>184000</v>
      </c>
      <c r="AS3677" s="34">
        <v>45000</v>
      </c>
      <c r="AT3677" s="34">
        <v>0</v>
      </c>
      <c r="AU3677" s="34">
        <v>48650</v>
      </c>
      <c r="AV3677" s="34">
        <v>0</v>
      </c>
      <c r="AW3677" s="35">
        <v>93650</v>
      </c>
      <c r="AX3677" s="34">
        <v>90350</v>
      </c>
      <c r="AY3677" s="36">
        <v>1.3258000000000001</v>
      </c>
      <c r="AZ3677" s="36">
        <v>2.0265</v>
      </c>
      <c r="BA3677" s="22"/>
      <c r="BB3677" s="19">
        <v>1840</v>
      </c>
      <c r="BC3677" s="34">
        <v>1197.8603000000001</v>
      </c>
      <c r="BD3677" s="34">
        <v>1830.9427499999999</v>
      </c>
      <c r="BE3677" s="38">
        <v>3.4819999999999997E-2</v>
      </c>
      <c r="BF3677" s="38">
        <v>3.4819999999999997E-2</v>
      </c>
      <c r="BG3677" s="34">
        <v>41.709495646000001</v>
      </c>
      <c r="BH3677" s="34">
        <v>63.75342655499999</v>
      </c>
      <c r="BI3677" s="34">
        <v>1156.150804354</v>
      </c>
      <c r="BJ3677" s="34">
        <v>1767.1893234449999</v>
      </c>
      <c r="BK3677" s="34">
        <v>0</v>
      </c>
      <c r="BL3677" s="34">
        <v>0</v>
      </c>
      <c r="BM3677" s="34">
        <v>0</v>
      </c>
      <c r="BN3677" s="39">
        <v>1156.150804354</v>
      </c>
      <c r="BO3677" s="39">
        <v>1767.1893234449999</v>
      </c>
      <c r="BP3677" s="39">
        <v>611.0385190909999</v>
      </c>
    </row>
    <row r="3678" spans="1:68" s="25" customFormat="1" ht="14.25" x14ac:dyDescent="0.2">
      <c r="A3678" s="14">
        <v>2747</v>
      </c>
      <c r="B3678" s="40"/>
      <c r="C3678" s="15" t="s">
        <v>593</v>
      </c>
      <c r="D3678" s="16">
        <v>36619</v>
      </c>
      <c r="E3678" s="15" t="s">
        <v>27713</v>
      </c>
      <c r="F3678" s="15" t="s">
        <v>27714</v>
      </c>
      <c r="G3678" s="17" t="s">
        <v>27684</v>
      </c>
      <c r="H3678" s="17" t="s">
        <v>27698</v>
      </c>
      <c r="I3678" s="17" t="s">
        <v>205</v>
      </c>
      <c r="J3678" s="15" t="s">
        <v>27715</v>
      </c>
      <c r="K3678" s="15" t="s">
        <v>86</v>
      </c>
      <c r="L3678" s="18" t="s">
        <v>27716</v>
      </c>
      <c r="M3678" s="15" t="s">
        <v>27426</v>
      </c>
      <c r="N3678" s="15" t="s">
        <v>27427</v>
      </c>
      <c r="O3678" s="16">
        <v>510</v>
      </c>
      <c r="P3678" s="15" t="s">
        <v>118</v>
      </c>
      <c r="Q3678" s="15">
        <v>40000</v>
      </c>
      <c r="R3678" s="15">
        <v>160600</v>
      </c>
      <c r="S3678" s="15">
        <v>200600</v>
      </c>
      <c r="T3678" s="15">
        <v>0.56000000000000005</v>
      </c>
      <c r="U3678" s="15" t="s">
        <v>18717</v>
      </c>
      <c r="V3678" s="15" t="s">
        <v>76</v>
      </c>
      <c r="W3678" s="16">
        <v>1</v>
      </c>
      <c r="X3678" s="16">
        <v>1</v>
      </c>
      <c r="Y3678" s="15">
        <v>21722</v>
      </c>
      <c r="Z3678" s="15">
        <v>0.499</v>
      </c>
      <c r="AA3678" s="15" t="s">
        <v>27428</v>
      </c>
      <c r="AB3678" s="15" t="s">
        <v>27429</v>
      </c>
      <c r="AC3678" s="15">
        <v>179900</v>
      </c>
      <c r="AD3678" s="26">
        <v>37792</v>
      </c>
      <c r="AE3678" s="15" t="s">
        <v>147</v>
      </c>
      <c r="AF3678" s="15" t="s">
        <v>27717</v>
      </c>
      <c r="AG3678" s="16">
        <v>1</v>
      </c>
      <c r="AH3678" s="15" t="s">
        <v>27718</v>
      </c>
      <c r="AI3678" s="15" t="s">
        <v>78</v>
      </c>
      <c r="AJ3678" s="15">
        <v>21722.4116211</v>
      </c>
      <c r="AK3678" s="15">
        <v>579.65987723199999</v>
      </c>
      <c r="AL3678" s="15">
        <v>3106104.0356200002</v>
      </c>
      <c r="AM3678" s="15">
        <v>1410263.28825</v>
      </c>
      <c r="AN3678" s="19">
        <v>40000</v>
      </c>
      <c r="AO3678" s="19">
        <v>169800</v>
      </c>
      <c r="AP3678" s="19">
        <v>0</v>
      </c>
      <c r="AQ3678" s="19">
        <v>800</v>
      </c>
      <c r="AR3678" s="34">
        <v>210600</v>
      </c>
      <c r="AS3678" s="34">
        <v>45000</v>
      </c>
      <c r="AT3678" s="34">
        <v>3000</v>
      </c>
      <c r="AU3678" s="34">
        <v>57680</v>
      </c>
      <c r="AV3678" s="34">
        <v>0</v>
      </c>
      <c r="AW3678" s="35">
        <v>105680</v>
      </c>
      <c r="AX3678" s="34">
        <v>104920</v>
      </c>
      <c r="AY3678" s="36">
        <v>1.3258000000000001</v>
      </c>
      <c r="AZ3678" s="36">
        <v>2.0265</v>
      </c>
      <c r="BA3678" s="22"/>
      <c r="BB3678" s="19">
        <v>2122</v>
      </c>
      <c r="BC3678" s="34">
        <v>1391.0293600000002</v>
      </c>
      <c r="BD3678" s="34">
        <v>2126.2038000000002</v>
      </c>
      <c r="BE3678" s="38">
        <v>3.4819999999999997E-2</v>
      </c>
      <c r="BF3678" s="38">
        <v>3.4819999999999997E-2</v>
      </c>
      <c r="BG3678" s="34">
        <v>48.066327467199997</v>
      </c>
      <c r="BH3678" s="34">
        <v>73.469914476</v>
      </c>
      <c r="BI3678" s="34">
        <v>1342.9630325328003</v>
      </c>
      <c r="BJ3678" s="34">
        <v>2052.733885524</v>
      </c>
      <c r="BK3678" s="34">
        <v>0</v>
      </c>
      <c r="BL3678" s="34">
        <v>0</v>
      </c>
      <c r="BM3678" s="34">
        <v>0</v>
      </c>
      <c r="BN3678" s="39">
        <v>1342.9630325328003</v>
      </c>
      <c r="BO3678" s="39">
        <v>2052.733885524</v>
      </c>
      <c r="BP3678" s="39">
        <v>709.77085299119972</v>
      </c>
    </row>
    <row r="3679" spans="1:68" s="25" customFormat="1" ht="14.25" x14ac:dyDescent="0.2">
      <c r="A3679" s="14">
        <v>2753</v>
      </c>
      <c r="B3679" s="40"/>
      <c r="C3679" s="15"/>
      <c r="D3679" s="16">
        <v>16521</v>
      </c>
      <c r="E3679" s="15" t="s">
        <v>27719</v>
      </c>
      <c r="F3679" s="15" t="s">
        <v>27720</v>
      </c>
      <c r="G3679" s="17" t="s">
        <v>27721</v>
      </c>
      <c r="H3679" s="17" t="s">
        <v>27722</v>
      </c>
      <c r="I3679" s="17" t="s">
        <v>86</v>
      </c>
      <c r="J3679" s="15" t="s">
        <v>27723</v>
      </c>
      <c r="K3679" s="15" t="s">
        <v>9386</v>
      </c>
      <c r="L3679" s="18" t="s">
        <v>27724</v>
      </c>
      <c r="M3679" s="15" t="s">
        <v>27085</v>
      </c>
      <c r="N3679" s="15" t="s">
        <v>27086</v>
      </c>
      <c r="O3679" s="16">
        <v>510</v>
      </c>
      <c r="P3679" s="15" t="s">
        <v>118</v>
      </c>
      <c r="Q3679" s="15">
        <v>18300</v>
      </c>
      <c r="R3679" s="15">
        <v>130800</v>
      </c>
      <c r="S3679" s="15">
        <v>149100</v>
      </c>
      <c r="T3679" s="15">
        <v>0.21</v>
      </c>
      <c r="U3679" s="15" t="s">
        <v>18717</v>
      </c>
      <c r="V3679" s="15" t="s">
        <v>76</v>
      </c>
      <c r="W3679" s="16">
        <v>1</v>
      </c>
      <c r="X3679" s="16">
        <v>0</v>
      </c>
      <c r="Y3679" s="15">
        <v>9922</v>
      </c>
      <c r="Z3679" s="15">
        <v>0.22800000000000001</v>
      </c>
      <c r="AA3679" s="15" t="s">
        <v>27428</v>
      </c>
      <c r="AB3679" s="15" t="s">
        <v>27429</v>
      </c>
      <c r="AC3679" s="15">
        <v>0</v>
      </c>
      <c r="AD3679" s="15"/>
      <c r="AE3679" s="15" t="s">
        <v>956</v>
      </c>
      <c r="AF3679" s="15" t="s">
        <v>27725</v>
      </c>
      <c r="AG3679" s="16">
        <v>1</v>
      </c>
      <c r="AH3679" s="15" t="s">
        <v>27726</v>
      </c>
      <c r="AI3679" s="15" t="s">
        <v>78</v>
      </c>
      <c r="AJ3679" s="15">
        <v>9922.3303222699997</v>
      </c>
      <c r="AK3679" s="15">
        <v>410.62585807800002</v>
      </c>
      <c r="AL3679" s="15">
        <v>3106666.0704800002</v>
      </c>
      <c r="AM3679" s="15">
        <v>1410010.4171800001</v>
      </c>
      <c r="AN3679" s="19">
        <v>18300</v>
      </c>
      <c r="AO3679" s="19">
        <v>129000</v>
      </c>
      <c r="AP3679" s="19">
        <v>0</v>
      </c>
      <c r="AQ3679" s="19">
        <v>0</v>
      </c>
      <c r="AR3679" s="34">
        <v>147300</v>
      </c>
      <c r="AS3679" s="34">
        <v>45000</v>
      </c>
      <c r="AT3679" s="34">
        <v>3000</v>
      </c>
      <c r="AU3679" s="34">
        <v>35805</v>
      </c>
      <c r="AV3679" s="34">
        <v>0</v>
      </c>
      <c r="AW3679" s="35">
        <v>83805</v>
      </c>
      <c r="AX3679" s="34">
        <v>63495</v>
      </c>
      <c r="AY3679" s="36">
        <v>1.3258000000000001</v>
      </c>
      <c r="AZ3679" s="36">
        <v>2.0265</v>
      </c>
      <c r="BA3679" s="22"/>
      <c r="BB3679" s="19">
        <v>1473</v>
      </c>
      <c r="BC3679" s="34">
        <v>841.81671000000017</v>
      </c>
      <c r="BD3679" s="34">
        <v>1286.726175</v>
      </c>
      <c r="BE3679" s="38">
        <v>3.4819999999999997E-2</v>
      </c>
      <c r="BF3679" s="38">
        <v>3.4819999999999997E-2</v>
      </c>
      <c r="BG3679" s="34">
        <v>29.312057842200002</v>
      </c>
      <c r="BH3679" s="34">
        <v>44.803805413499994</v>
      </c>
      <c r="BI3679" s="34">
        <v>812.50465215780014</v>
      </c>
      <c r="BJ3679" s="34">
        <v>1241.9223695865001</v>
      </c>
      <c r="BK3679" s="34">
        <v>0</v>
      </c>
      <c r="BL3679" s="34">
        <v>0</v>
      </c>
      <c r="BM3679" s="34">
        <v>0</v>
      </c>
      <c r="BN3679" s="39">
        <v>812.50465215780014</v>
      </c>
      <c r="BO3679" s="39">
        <v>1241.9223695865001</v>
      </c>
      <c r="BP3679" s="39">
        <v>429.41771742869992</v>
      </c>
    </row>
    <row r="3680" spans="1:68" s="25" customFormat="1" ht="14.25" x14ac:dyDescent="0.2">
      <c r="A3680" s="14">
        <v>2754</v>
      </c>
      <c r="B3680" s="40"/>
      <c r="C3680" s="15"/>
      <c r="D3680" s="16">
        <v>1110</v>
      </c>
      <c r="E3680" s="15" t="s">
        <v>27727</v>
      </c>
      <c r="F3680" s="15" t="s">
        <v>27728</v>
      </c>
      <c r="G3680" s="17" t="s">
        <v>27729</v>
      </c>
      <c r="H3680" s="17" t="s">
        <v>27730</v>
      </c>
      <c r="I3680" s="17" t="s">
        <v>27731</v>
      </c>
      <c r="J3680" s="15" t="s">
        <v>27732</v>
      </c>
      <c r="K3680" s="15" t="s">
        <v>88</v>
      </c>
      <c r="L3680" s="18" t="s">
        <v>27733</v>
      </c>
      <c r="M3680" s="15" t="s">
        <v>27085</v>
      </c>
      <c r="N3680" s="15" t="s">
        <v>27086</v>
      </c>
      <c r="O3680" s="16">
        <v>510</v>
      </c>
      <c r="P3680" s="15" t="s">
        <v>118</v>
      </c>
      <c r="Q3680" s="15">
        <v>21900</v>
      </c>
      <c r="R3680" s="15">
        <v>185500</v>
      </c>
      <c r="S3680" s="15">
        <v>207400</v>
      </c>
      <c r="T3680" s="15">
        <v>0.24</v>
      </c>
      <c r="U3680" s="15" t="s">
        <v>18717</v>
      </c>
      <c r="V3680" s="15" t="s">
        <v>76</v>
      </c>
      <c r="W3680" s="16">
        <v>1</v>
      </c>
      <c r="X3680" s="16">
        <v>1</v>
      </c>
      <c r="Y3680" s="15">
        <v>10823</v>
      </c>
      <c r="Z3680" s="15">
        <v>0.248</v>
      </c>
      <c r="AA3680" s="15" t="s">
        <v>27428</v>
      </c>
      <c r="AB3680" s="15" t="s">
        <v>27429</v>
      </c>
      <c r="AC3680" s="15">
        <v>157000</v>
      </c>
      <c r="AD3680" s="26">
        <v>36770</v>
      </c>
      <c r="AE3680" s="15" t="s">
        <v>222</v>
      </c>
      <c r="AF3680" s="15" t="s">
        <v>27628</v>
      </c>
      <c r="AG3680" s="16">
        <v>1</v>
      </c>
      <c r="AH3680" s="15" t="s">
        <v>27734</v>
      </c>
      <c r="AI3680" s="15" t="s">
        <v>78</v>
      </c>
      <c r="AJ3680" s="15">
        <v>10823.0283203</v>
      </c>
      <c r="AK3680" s="15">
        <v>419.721833973</v>
      </c>
      <c r="AL3680" s="15">
        <v>3106715.1155699999</v>
      </c>
      <c r="AM3680" s="15">
        <v>1409934.0338000001</v>
      </c>
      <c r="AN3680" s="19">
        <v>21900</v>
      </c>
      <c r="AO3680" s="19">
        <v>189900</v>
      </c>
      <c r="AP3680" s="19">
        <v>0</v>
      </c>
      <c r="AQ3680" s="19">
        <v>0</v>
      </c>
      <c r="AR3680" s="34">
        <v>211800</v>
      </c>
      <c r="AS3680" s="34">
        <v>45000</v>
      </c>
      <c r="AT3680" s="34">
        <v>0</v>
      </c>
      <c r="AU3680" s="34">
        <v>58380</v>
      </c>
      <c r="AV3680" s="34">
        <v>0</v>
      </c>
      <c r="AW3680" s="35">
        <v>103380</v>
      </c>
      <c r="AX3680" s="34">
        <v>108420</v>
      </c>
      <c r="AY3680" s="36">
        <v>1.3258000000000001</v>
      </c>
      <c r="AZ3680" s="36">
        <v>2.0265</v>
      </c>
      <c r="BA3680" s="22"/>
      <c r="BB3680" s="19">
        <v>2118</v>
      </c>
      <c r="BC3680" s="34">
        <v>1437.4323600000002</v>
      </c>
      <c r="BD3680" s="34">
        <v>2197.1313</v>
      </c>
      <c r="BE3680" s="38">
        <v>3.4819999999999997E-2</v>
      </c>
      <c r="BF3680" s="38">
        <v>3.4819999999999997E-2</v>
      </c>
      <c r="BG3680" s="34">
        <v>50.051394775200002</v>
      </c>
      <c r="BH3680" s="34">
        <v>76.504111865999988</v>
      </c>
      <c r="BI3680" s="34">
        <v>1387.3809652248003</v>
      </c>
      <c r="BJ3680" s="34">
        <v>2120.6271881339999</v>
      </c>
      <c r="BK3680" s="34">
        <v>0</v>
      </c>
      <c r="BL3680" s="34">
        <v>2.6271881339998799</v>
      </c>
      <c r="BM3680" s="34">
        <v>2.6271881339998799</v>
      </c>
      <c r="BN3680" s="39">
        <v>1387.3809652248003</v>
      </c>
      <c r="BO3680" s="39">
        <v>2118</v>
      </c>
      <c r="BP3680" s="39">
        <v>730.61903477519968</v>
      </c>
    </row>
    <row r="3681" spans="1:68" s="25" customFormat="1" ht="14.25" x14ac:dyDescent="0.2">
      <c r="A3681" s="14">
        <v>2755</v>
      </c>
      <c r="B3681" s="40"/>
      <c r="C3681" s="15"/>
      <c r="D3681" s="16">
        <v>11177</v>
      </c>
      <c r="E3681" s="15" t="s">
        <v>27735</v>
      </c>
      <c r="F3681" s="15" t="s">
        <v>27736</v>
      </c>
      <c r="G3681" s="17" t="s">
        <v>27737</v>
      </c>
      <c r="H3681" s="17" t="s">
        <v>27738</v>
      </c>
      <c r="I3681" s="17" t="s">
        <v>86</v>
      </c>
      <c r="J3681" s="15" t="s">
        <v>27739</v>
      </c>
      <c r="K3681" s="15" t="s">
        <v>972</v>
      </c>
      <c r="L3681" s="18" t="s">
        <v>27740</v>
      </c>
      <c r="M3681" s="15" t="s">
        <v>27085</v>
      </c>
      <c r="N3681" s="15" t="s">
        <v>27086</v>
      </c>
      <c r="O3681" s="16">
        <v>419</v>
      </c>
      <c r="P3681" s="15" t="s">
        <v>895</v>
      </c>
      <c r="Q3681" s="15">
        <v>26100</v>
      </c>
      <c r="R3681" s="15">
        <v>114900</v>
      </c>
      <c r="S3681" s="15">
        <v>141000</v>
      </c>
      <c r="T3681" s="15">
        <v>0.26</v>
      </c>
      <c r="U3681" s="15" t="s">
        <v>18717</v>
      </c>
      <c r="V3681" s="15" t="s">
        <v>76</v>
      </c>
      <c r="W3681" s="16">
        <v>1</v>
      </c>
      <c r="X3681" s="16">
        <v>0</v>
      </c>
      <c r="Y3681" s="15">
        <v>10551</v>
      </c>
      <c r="Z3681" s="15">
        <v>0.24199999999999999</v>
      </c>
      <c r="AA3681" s="15" t="s">
        <v>27428</v>
      </c>
      <c r="AB3681" s="15" t="s">
        <v>27429</v>
      </c>
      <c r="AC3681" s="15">
        <v>0</v>
      </c>
      <c r="AD3681" s="15"/>
      <c r="AE3681" s="15" t="s">
        <v>956</v>
      </c>
      <c r="AF3681" s="15" t="s">
        <v>27741</v>
      </c>
      <c r="AG3681" s="16">
        <v>1</v>
      </c>
      <c r="AH3681" s="15" t="s">
        <v>27742</v>
      </c>
      <c r="AI3681" s="15" t="s">
        <v>78</v>
      </c>
      <c r="AJ3681" s="15">
        <v>10551.0041504</v>
      </c>
      <c r="AK3681" s="15">
        <v>416.147941543</v>
      </c>
      <c r="AL3681" s="15">
        <v>3106805.2250899998</v>
      </c>
      <c r="AM3681" s="15">
        <v>1409963.2296800001</v>
      </c>
      <c r="AN3681" s="19">
        <v>0</v>
      </c>
      <c r="AO3681" s="19">
        <v>0</v>
      </c>
      <c r="AP3681" s="19">
        <v>26100</v>
      </c>
      <c r="AQ3681" s="19">
        <v>117600</v>
      </c>
      <c r="AR3681" s="34">
        <v>143700</v>
      </c>
      <c r="AS3681" s="34">
        <v>0</v>
      </c>
      <c r="AT3681" s="34">
        <v>0</v>
      </c>
      <c r="AU3681" s="34">
        <v>0</v>
      </c>
      <c r="AV3681" s="34">
        <v>0</v>
      </c>
      <c r="AW3681" s="35">
        <v>0</v>
      </c>
      <c r="AX3681" s="34">
        <v>143700</v>
      </c>
      <c r="AY3681" s="36">
        <v>1.3258000000000001</v>
      </c>
      <c r="AZ3681" s="36">
        <v>2.0265</v>
      </c>
      <c r="BA3681" s="22"/>
      <c r="BB3681" s="19">
        <v>0</v>
      </c>
      <c r="BC3681" s="34">
        <v>1905.1746000000001</v>
      </c>
      <c r="BD3681" s="34">
        <v>2912.0805</v>
      </c>
      <c r="BE3681" s="38">
        <v>3.4819999999999997E-2</v>
      </c>
      <c r="BF3681" s="38">
        <v>3.4819999999999997E-2</v>
      </c>
      <c r="BG3681" s="34">
        <v>0</v>
      </c>
      <c r="BH3681" s="34">
        <v>0</v>
      </c>
      <c r="BI3681" s="34">
        <v>1905.1746000000001</v>
      </c>
      <c r="BJ3681" s="34">
        <v>2912.0805</v>
      </c>
      <c r="BK3681" s="34">
        <v>0</v>
      </c>
      <c r="BL3681" s="34">
        <v>38.080500000000029</v>
      </c>
      <c r="BM3681" s="34">
        <v>38.080500000000029</v>
      </c>
      <c r="BN3681" s="39">
        <v>1905.1746000000001</v>
      </c>
      <c r="BO3681" s="39">
        <v>2874</v>
      </c>
      <c r="BP3681" s="39">
        <v>968.82539999999995</v>
      </c>
    </row>
    <row r="3682" spans="1:68" s="25" customFormat="1" ht="14.25" x14ac:dyDescent="0.2">
      <c r="A3682" s="14">
        <v>2756</v>
      </c>
      <c r="B3682" s="40"/>
      <c r="C3682" s="15" t="s">
        <v>27743</v>
      </c>
      <c r="D3682" s="16">
        <v>3621</v>
      </c>
      <c r="E3682" s="15" t="s">
        <v>27744</v>
      </c>
      <c r="F3682" s="15" t="s">
        <v>27743</v>
      </c>
      <c r="G3682" s="17" t="s">
        <v>27745</v>
      </c>
      <c r="H3682" s="17" t="s">
        <v>27746</v>
      </c>
      <c r="I3682" s="17" t="s">
        <v>86</v>
      </c>
      <c r="J3682" s="15" t="s">
        <v>27747</v>
      </c>
      <c r="K3682" s="15" t="s">
        <v>1080</v>
      </c>
      <c r="L3682" s="18" t="s">
        <v>27748</v>
      </c>
      <c r="M3682" s="15" t="s">
        <v>27085</v>
      </c>
      <c r="N3682" s="15" t="s">
        <v>27086</v>
      </c>
      <c r="O3682" s="16">
        <v>510</v>
      </c>
      <c r="P3682" s="15" t="s">
        <v>118</v>
      </c>
      <c r="Q3682" s="15">
        <v>20500</v>
      </c>
      <c r="R3682" s="15">
        <v>144400</v>
      </c>
      <c r="S3682" s="15">
        <v>164900</v>
      </c>
      <c r="T3682" s="15">
        <v>0.22</v>
      </c>
      <c r="U3682" s="15" t="s">
        <v>18717</v>
      </c>
      <c r="V3682" s="15" t="s">
        <v>76</v>
      </c>
      <c r="W3682" s="16">
        <v>1</v>
      </c>
      <c r="X3682" s="16">
        <v>1</v>
      </c>
      <c r="Y3682" s="15">
        <v>11573</v>
      </c>
      <c r="Z3682" s="15">
        <v>0.26600000000000001</v>
      </c>
      <c r="AA3682" s="15" t="s">
        <v>27428</v>
      </c>
      <c r="AB3682" s="15" t="s">
        <v>27429</v>
      </c>
      <c r="AC3682" s="15">
        <v>127900</v>
      </c>
      <c r="AD3682" s="26">
        <v>37489</v>
      </c>
      <c r="AE3682" s="15" t="s">
        <v>183</v>
      </c>
      <c r="AF3682" s="15" t="s">
        <v>20298</v>
      </c>
      <c r="AG3682" s="16">
        <v>1</v>
      </c>
      <c r="AH3682" s="15" t="s">
        <v>27749</v>
      </c>
      <c r="AI3682" s="15" t="s">
        <v>78</v>
      </c>
      <c r="AJ3682" s="15">
        <v>11573.0849609</v>
      </c>
      <c r="AK3682" s="15">
        <v>433.61875645600003</v>
      </c>
      <c r="AL3682" s="15">
        <v>3106804.0108500002</v>
      </c>
      <c r="AM3682" s="15">
        <v>1410059.35867</v>
      </c>
      <c r="AN3682" s="19">
        <v>20500</v>
      </c>
      <c r="AO3682" s="19">
        <v>142800</v>
      </c>
      <c r="AP3682" s="19">
        <v>0</v>
      </c>
      <c r="AQ3682" s="19">
        <v>0</v>
      </c>
      <c r="AR3682" s="34">
        <v>163300</v>
      </c>
      <c r="AS3682" s="34">
        <v>45000</v>
      </c>
      <c r="AT3682" s="34">
        <v>3000</v>
      </c>
      <c r="AU3682" s="34">
        <v>41405</v>
      </c>
      <c r="AV3682" s="34">
        <v>0</v>
      </c>
      <c r="AW3682" s="35">
        <v>89405</v>
      </c>
      <c r="AX3682" s="34">
        <v>73895</v>
      </c>
      <c r="AY3682" s="36">
        <v>1.3258000000000001</v>
      </c>
      <c r="AZ3682" s="36">
        <v>2.0265</v>
      </c>
      <c r="BA3682" s="22"/>
      <c r="BB3682" s="19">
        <v>1633</v>
      </c>
      <c r="BC3682" s="34">
        <v>979.69991000000016</v>
      </c>
      <c r="BD3682" s="34">
        <v>1497.4821750000001</v>
      </c>
      <c r="BE3682" s="38">
        <v>3.4819999999999997E-2</v>
      </c>
      <c r="BF3682" s="38">
        <v>3.4819999999999997E-2</v>
      </c>
      <c r="BG3682" s="34">
        <v>34.113150866200002</v>
      </c>
      <c r="BH3682" s="34">
        <v>52.142329333500001</v>
      </c>
      <c r="BI3682" s="34">
        <v>945.58675913380011</v>
      </c>
      <c r="BJ3682" s="34">
        <v>1445.3398456665002</v>
      </c>
      <c r="BK3682" s="34">
        <v>0</v>
      </c>
      <c r="BL3682" s="34">
        <v>0</v>
      </c>
      <c r="BM3682" s="34">
        <v>0</v>
      </c>
      <c r="BN3682" s="39">
        <v>945.58675913380011</v>
      </c>
      <c r="BO3682" s="39">
        <v>1445.3398456665002</v>
      </c>
      <c r="BP3682" s="39">
        <v>499.75308653270008</v>
      </c>
    </row>
    <row r="3683" spans="1:68" s="25" customFormat="1" ht="14.25" x14ac:dyDescent="0.2">
      <c r="A3683" s="14">
        <v>2757</v>
      </c>
      <c r="B3683" s="40"/>
      <c r="C3683" s="15" t="s">
        <v>27750</v>
      </c>
      <c r="D3683" s="16">
        <v>15946</v>
      </c>
      <c r="E3683" s="15" t="s">
        <v>27751</v>
      </c>
      <c r="F3683" s="15" t="s">
        <v>27750</v>
      </c>
      <c r="G3683" s="17" t="s">
        <v>27752</v>
      </c>
      <c r="H3683" s="17" t="s">
        <v>27753</v>
      </c>
      <c r="I3683" s="17" t="s">
        <v>86</v>
      </c>
      <c r="J3683" s="15" t="s">
        <v>27754</v>
      </c>
      <c r="K3683" s="15" t="s">
        <v>5456</v>
      </c>
      <c r="L3683" s="18" t="s">
        <v>27755</v>
      </c>
      <c r="M3683" s="15" t="s">
        <v>27085</v>
      </c>
      <c r="N3683" s="15" t="s">
        <v>27086</v>
      </c>
      <c r="O3683" s="16">
        <v>510</v>
      </c>
      <c r="P3683" s="15" t="s">
        <v>118</v>
      </c>
      <c r="Q3683" s="15">
        <v>25400</v>
      </c>
      <c r="R3683" s="15">
        <v>154600</v>
      </c>
      <c r="S3683" s="15">
        <v>180000</v>
      </c>
      <c r="T3683" s="15">
        <v>0.25</v>
      </c>
      <c r="U3683" s="15" t="s">
        <v>18717</v>
      </c>
      <c r="V3683" s="15" t="s">
        <v>76</v>
      </c>
      <c r="W3683" s="16">
        <v>1</v>
      </c>
      <c r="X3683" s="16">
        <v>0</v>
      </c>
      <c r="Y3683" s="15">
        <v>11420</v>
      </c>
      <c r="Z3683" s="15">
        <v>0.26200000000000001</v>
      </c>
      <c r="AA3683" s="15" t="s">
        <v>27428</v>
      </c>
      <c r="AB3683" s="15" t="s">
        <v>27429</v>
      </c>
      <c r="AC3683" s="15">
        <v>0</v>
      </c>
      <c r="AD3683" s="15"/>
      <c r="AE3683" s="15" t="s">
        <v>874</v>
      </c>
      <c r="AF3683" s="15" t="s">
        <v>27756</v>
      </c>
      <c r="AG3683" s="16">
        <v>1</v>
      </c>
      <c r="AH3683" s="15" t="s">
        <v>27757</v>
      </c>
      <c r="AI3683" s="15" t="s">
        <v>78</v>
      </c>
      <c r="AJ3683" s="15">
        <v>11419.6916504</v>
      </c>
      <c r="AK3683" s="15">
        <v>418.23191037100003</v>
      </c>
      <c r="AL3683" s="15">
        <v>3106814.2055000002</v>
      </c>
      <c r="AM3683" s="15">
        <v>1410154.6383499999</v>
      </c>
      <c r="AN3683" s="19">
        <v>25400</v>
      </c>
      <c r="AO3683" s="19">
        <v>150200</v>
      </c>
      <c r="AP3683" s="19">
        <v>0</v>
      </c>
      <c r="AQ3683" s="19">
        <v>0</v>
      </c>
      <c r="AR3683" s="34">
        <v>175600</v>
      </c>
      <c r="AS3683" s="34">
        <v>45000</v>
      </c>
      <c r="AT3683" s="34">
        <v>0</v>
      </c>
      <c r="AU3683" s="34">
        <v>45710</v>
      </c>
      <c r="AV3683" s="34">
        <v>0</v>
      </c>
      <c r="AW3683" s="35">
        <v>90710</v>
      </c>
      <c r="AX3683" s="34">
        <v>84890</v>
      </c>
      <c r="AY3683" s="36">
        <v>1.3258000000000001</v>
      </c>
      <c r="AZ3683" s="36">
        <v>2.0265</v>
      </c>
      <c r="BA3683" s="22"/>
      <c r="BB3683" s="19">
        <v>0</v>
      </c>
      <c r="BC3683" s="34">
        <v>1125.47162</v>
      </c>
      <c r="BD3683" s="34">
        <v>1720.29585</v>
      </c>
      <c r="BE3683" s="38">
        <v>3.4819999999999997E-2</v>
      </c>
      <c r="BF3683" s="38">
        <v>3.4819999999999997E-2</v>
      </c>
      <c r="BG3683" s="34">
        <v>39.188921808399996</v>
      </c>
      <c r="BH3683" s="34">
        <v>59.900701496999993</v>
      </c>
      <c r="BI3683" s="34">
        <v>1086.2826981916</v>
      </c>
      <c r="BJ3683" s="34">
        <v>1660.395148503</v>
      </c>
      <c r="BK3683" s="34">
        <v>0</v>
      </c>
      <c r="BL3683" s="34">
        <v>0</v>
      </c>
      <c r="BM3683" s="34">
        <v>0</v>
      </c>
      <c r="BN3683" s="39">
        <v>1086.2826981916</v>
      </c>
      <c r="BO3683" s="39">
        <v>1660.395148503</v>
      </c>
      <c r="BP3683" s="39">
        <v>574.11245031139993</v>
      </c>
    </row>
    <row r="3684" spans="1:68" s="25" customFormat="1" ht="14.25" x14ac:dyDescent="0.2">
      <c r="A3684" s="14">
        <v>2758</v>
      </c>
      <c r="B3684" s="40"/>
      <c r="C3684" s="15"/>
      <c r="D3684" s="16">
        <v>23495</v>
      </c>
      <c r="E3684" s="15" t="s">
        <v>27758</v>
      </c>
      <c r="F3684" s="15" t="s">
        <v>27759</v>
      </c>
      <c r="G3684" s="17" t="s">
        <v>27760</v>
      </c>
      <c r="H3684" s="17" t="s">
        <v>27753</v>
      </c>
      <c r="I3684" s="17" t="s">
        <v>86</v>
      </c>
      <c r="J3684" s="15" t="s">
        <v>27761</v>
      </c>
      <c r="K3684" s="15" t="s">
        <v>6803</v>
      </c>
      <c r="L3684" s="18" t="s">
        <v>27762</v>
      </c>
      <c r="M3684" s="15" t="s">
        <v>27085</v>
      </c>
      <c r="N3684" s="15" t="s">
        <v>27086</v>
      </c>
      <c r="O3684" s="16">
        <v>510</v>
      </c>
      <c r="P3684" s="15" t="s">
        <v>118</v>
      </c>
      <c r="Q3684" s="15">
        <v>25900</v>
      </c>
      <c r="R3684" s="15">
        <v>154400</v>
      </c>
      <c r="S3684" s="15">
        <v>180300</v>
      </c>
      <c r="T3684" s="15">
        <v>0.32</v>
      </c>
      <c r="U3684" s="15" t="s">
        <v>18717</v>
      </c>
      <c r="V3684" s="15" t="s">
        <v>76</v>
      </c>
      <c r="W3684" s="16">
        <v>1</v>
      </c>
      <c r="X3684" s="16">
        <v>1</v>
      </c>
      <c r="Y3684" s="15">
        <v>14754</v>
      </c>
      <c r="Z3684" s="15">
        <v>0.33900000000000002</v>
      </c>
      <c r="AA3684" s="15" t="s">
        <v>27428</v>
      </c>
      <c r="AB3684" s="15" t="s">
        <v>27429</v>
      </c>
      <c r="AC3684" s="15">
        <v>0</v>
      </c>
      <c r="AD3684" s="26">
        <v>38678</v>
      </c>
      <c r="AE3684" s="15" t="s">
        <v>119</v>
      </c>
      <c r="AF3684" s="15" t="s">
        <v>119</v>
      </c>
      <c r="AG3684" s="16">
        <v>1</v>
      </c>
      <c r="AH3684" s="15" t="s">
        <v>27763</v>
      </c>
      <c r="AI3684" s="15" t="s">
        <v>78</v>
      </c>
      <c r="AJ3684" s="15">
        <v>14753.7607422</v>
      </c>
      <c r="AK3684" s="15">
        <v>536.08271338500003</v>
      </c>
      <c r="AL3684" s="15">
        <v>3106699.22065</v>
      </c>
      <c r="AM3684" s="15">
        <v>1410131.0001000001</v>
      </c>
      <c r="AN3684" s="19">
        <v>25900</v>
      </c>
      <c r="AO3684" s="19">
        <v>147300</v>
      </c>
      <c r="AP3684" s="19">
        <v>0</v>
      </c>
      <c r="AQ3684" s="19">
        <v>0</v>
      </c>
      <c r="AR3684" s="34">
        <v>173200</v>
      </c>
      <c r="AS3684" s="34">
        <v>45000</v>
      </c>
      <c r="AT3684" s="34">
        <v>3000</v>
      </c>
      <c r="AU3684" s="34">
        <v>44870</v>
      </c>
      <c r="AV3684" s="34">
        <v>0</v>
      </c>
      <c r="AW3684" s="35">
        <v>92870</v>
      </c>
      <c r="AX3684" s="34">
        <v>80330</v>
      </c>
      <c r="AY3684" s="36">
        <v>1.3258000000000001</v>
      </c>
      <c r="AZ3684" s="36">
        <v>2.0265</v>
      </c>
      <c r="BA3684" s="22"/>
      <c r="BB3684" s="19">
        <v>1732</v>
      </c>
      <c r="BC3684" s="34">
        <v>1065.01514</v>
      </c>
      <c r="BD3684" s="34">
        <v>1627.8874499999999</v>
      </c>
      <c r="BE3684" s="38">
        <v>3.4819999999999997E-2</v>
      </c>
      <c r="BF3684" s="38">
        <v>3.4819999999999997E-2</v>
      </c>
      <c r="BG3684" s="34">
        <v>37.083827174799993</v>
      </c>
      <c r="BH3684" s="34">
        <v>56.683041008999993</v>
      </c>
      <c r="BI3684" s="34">
        <v>1027.9313128251999</v>
      </c>
      <c r="BJ3684" s="34">
        <v>1571.204408991</v>
      </c>
      <c r="BK3684" s="34">
        <v>0</v>
      </c>
      <c r="BL3684" s="34">
        <v>0</v>
      </c>
      <c r="BM3684" s="34">
        <v>0</v>
      </c>
      <c r="BN3684" s="39">
        <v>1027.9313128251999</v>
      </c>
      <c r="BO3684" s="39">
        <v>1571.204408991</v>
      </c>
      <c r="BP3684" s="39">
        <v>543.2730961658001</v>
      </c>
    </row>
    <row r="3685" spans="1:68" s="25" customFormat="1" ht="14.25" x14ac:dyDescent="0.2">
      <c r="A3685" s="14">
        <v>2759</v>
      </c>
      <c r="B3685" s="40"/>
      <c r="C3685" s="15"/>
      <c r="D3685" s="16">
        <v>24666</v>
      </c>
      <c r="E3685" s="15" t="s">
        <v>27764</v>
      </c>
      <c r="F3685" s="15" t="s">
        <v>27765</v>
      </c>
      <c r="G3685" s="17" t="s">
        <v>27766</v>
      </c>
      <c r="H3685" s="17" t="s">
        <v>27767</v>
      </c>
      <c r="I3685" s="17" t="s">
        <v>1050</v>
      </c>
      <c r="J3685" s="15" t="s">
        <v>27768</v>
      </c>
      <c r="K3685" s="15" t="s">
        <v>6651</v>
      </c>
      <c r="L3685" s="18" t="s">
        <v>27769</v>
      </c>
      <c r="M3685" s="15" t="s">
        <v>27085</v>
      </c>
      <c r="N3685" s="15" t="s">
        <v>27086</v>
      </c>
      <c r="O3685" s="16">
        <v>510</v>
      </c>
      <c r="P3685" s="15" t="s">
        <v>118</v>
      </c>
      <c r="Q3685" s="15">
        <v>25000</v>
      </c>
      <c r="R3685" s="15">
        <v>162600</v>
      </c>
      <c r="S3685" s="15">
        <v>187600</v>
      </c>
      <c r="T3685" s="15">
        <v>0.28999999999999998</v>
      </c>
      <c r="U3685" s="15" t="s">
        <v>18717</v>
      </c>
      <c r="V3685" s="15" t="s">
        <v>76</v>
      </c>
      <c r="W3685" s="16">
        <v>1</v>
      </c>
      <c r="X3685" s="16">
        <v>1</v>
      </c>
      <c r="Y3685" s="15">
        <v>16771</v>
      </c>
      <c r="Z3685" s="15">
        <v>0.38500000000000001</v>
      </c>
      <c r="AA3685" s="15" t="s">
        <v>27428</v>
      </c>
      <c r="AB3685" s="15" t="s">
        <v>27429</v>
      </c>
      <c r="AC3685" s="15">
        <v>180000</v>
      </c>
      <c r="AD3685" s="26">
        <v>39766</v>
      </c>
      <c r="AE3685" s="15" t="s">
        <v>119</v>
      </c>
      <c r="AF3685" s="15" t="s">
        <v>119</v>
      </c>
      <c r="AG3685" s="16">
        <v>1</v>
      </c>
      <c r="AH3685" s="15" t="s">
        <v>27770</v>
      </c>
      <c r="AI3685" s="15" t="s">
        <v>78</v>
      </c>
      <c r="AJ3685" s="15">
        <v>16771.4868164</v>
      </c>
      <c r="AK3685" s="15">
        <v>510.02040576299999</v>
      </c>
      <c r="AL3685" s="15">
        <v>3106628.7760200002</v>
      </c>
      <c r="AM3685" s="15">
        <v>1410241.9267800001</v>
      </c>
      <c r="AN3685" s="19">
        <v>25000</v>
      </c>
      <c r="AO3685" s="19">
        <v>162300</v>
      </c>
      <c r="AP3685" s="19">
        <v>0</v>
      </c>
      <c r="AQ3685" s="19">
        <v>2000</v>
      </c>
      <c r="AR3685" s="34">
        <v>189300</v>
      </c>
      <c r="AS3685" s="34">
        <v>45000</v>
      </c>
      <c r="AT3685" s="34">
        <v>0</v>
      </c>
      <c r="AU3685" s="34">
        <v>49805</v>
      </c>
      <c r="AV3685" s="34">
        <v>0</v>
      </c>
      <c r="AW3685" s="35">
        <v>94805</v>
      </c>
      <c r="AX3685" s="34">
        <v>94495</v>
      </c>
      <c r="AY3685" s="36">
        <v>1.3258000000000001</v>
      </c>
      <c r="AZ3685" s="36">
        <v>2.0265</v>
      </c>
      <c r="BA3685" s="22"/>
      <c r="BB3685" s="19">
        <v>1933</v>
      </c>
      <c r="BC3685" s="34">
        <v>1252.8147100000001</v>
      </c>
      <c r="BD3685" s="34">
        <v>1914.9411750000002</v>
      </c>
      <c r="BE3685" s="38">
        <v>3.4819999999999997E-2</v>
      </c>
      <c r="BF3685" s="38">
        <v>3.4819999999999997E-2</v>
      </c>
      <c r="BG3685" s="34">
        <v>42.699721082200007</v>
      </c>
      <c r="BH3685" s="34">
        <v>65.266997113499997</v>
      </c>
      <c r="BI3685" s="34">
        <v>1210.1149889178</v>
      </c>
      <c r="BJ3685" s="34">
        <v>1849.6741778865003</v>
      </c>
      <c r="BK3685" s="34">
        <v>0</v>
      </c>
      <c r="BL3685" s="34">
        <v>0</v>
      </c>
      <c r="BM3685" s="34">
        <v>0</v>
      </c>
      <c r="BN3685" s="39">
        <v>1210.1149889178</v>
      </c>
      <c r="BO3685" s="39">
        <v>1849.6741778865003</v>
      </c>
      <c r="BP3685" s="39">
        <v>639.55918896870025</v>
      </c>
    </row>
    <row r="3686" spans="1:68" s="25" customFormat="1" ht="14.25" x14ac:dyDescent="0.2">
      <c r="A3686" s="14">
        <v>2760</v>
      </c>
      <c r="B3686" s="40"/>
      <c r="C3686" s="15"/>
      <c r="D3686" s="16">
        <v>26717</v>
      </c>
      <c r="E3686" s="15" t="s">
        <v>27771</v>
      </c>
      <c r="F3686" s="15" t="s">
        <v>27772</v>
      </c>
      <c r="G3686" s="17" t="s">
        <v>27773</v>
      </c>
      <c r="H3686" s="17" t="s">
        <v>27774</v>
      </c>
      <c r="I3686" s="17" t="s">
        <v>86</v>
      </c>
      <c r="J3686" s="15" t="s">
        <v>27775</v>
      </c>
      <c r="K3686" s="15" t="s">
        <v>86</v>
      </c>
      <c r="L3686" s="18" t="s">
        <v>27776</v>
      </c>
      <c r="M3686" s="15" t="s">
        <v>27085</v>
      </c>
      <c r="N3686" s="15" t="s">
        <v>27086</v>
      </c>
      <c r="O3686" s="16">
        <v>510</v>
      </c>
      <c r="P3686" s="15" t="s">
        <v>118</v>
      </c>
      <c r="Q3686" s="15">
        <v>23900</v>
      </c>
      <c r="R3686" s="15">
        <v>165400</v>
      </c>
      <c r="S3686" s="15">
        <v>189300</v>
      </c>
      <c r="T3686" s="15">
        <v>0.28000000000000003</v>
      </c>
      <c r="U3686" s="15" t="s">
        <v>18717</v>
      </c>
      <c r="V3686" s="15" t="s">
        <v>76</v>
      </c>
      <c r="W3686" s="16">
        <v>1</v>
      </c>
      <c r="X3686" s="16">
        <v>0</v>
      </c>
      <c r="Y3686" s="15">
        <v>15711</v>
      </c>
      <c r="Z3686" s="15">
        <v>0.36099999999999999</v>
      </c>
      <c r="AA3686" s="15" t="s">
        <v>27428</v>
      </c>
      <c r="AB3686" s="15" t="s">
        <v>27429</v>
      </c>
      <c r="AC3686" s="15">
        <v>0</v>
      </c>
      <c r="AD3686" s="15"/>
      <c r="AE3686" s="15" t="s">
        <v>956</v>
      </c>
      <c r="AF3686" s="15" t="s">
        <v>27777</v>
      </c>
      <c r="AG3686" s="16">
        <v>1</v>
      </c>
      <c r="AH3686" s="15" t="s">
        <v>27778</v>
      </c>
      <c r="AI3686" s="15" t="s">
        <v>78</v>
      </c>
      <c r="AJ3686" s="15">
        <v>15710.5566406</v>
      </c>
      <c r="AK3686" s="15">
        <v>523.00573907</v>
      </c>
      <c r="AL3686" s="15">
        <v>3106697.33996</v>
      </c>
      <c r="AM3686" s="15">
        <v>1410343.56476</v>
      </c>
      <c r="AN3686" s="19">
        <v>23900</v>
      </c>
      <c r="AO3686" s="19">
        <v>165600</v>
      </c>
      <c r="AP3686" s="19">
        <v>0</v>
      </c>
      <c r="AQ3686" s="19">
        <v>0</v>
      </c>
      <c r="AR3686" s="34">
        <v>189500</v>
      </c>
      <c r="AS3686" s="34">
        <v>45000</v>
      </c>
      <c r="AT3686" s="34">
        <v>3000</v>
      </c>
      <c r="AU3686" s="34">
        <v>50575</v>
      </c>
      <c r="AV3686" s="34">
        <v>0</v>
      </c>
      <c r="AW3686" s="35">
        <v>98575</v>
      </c>
      <c r="AX3686" s="34">
        <v>90925</v>
      </c>
      <c r="AY3686" s="36">
        <v>1.3258000000000001</v>
      </c>
      <c r="AZ3686" s="36">
        <v>2.0265</v>
      </c>
      <c r="BA3686" s="22"/>
      <c r="BB3686" s="19">
        <v>1895</v>
      </c>
      <c r="BC3686" s="34">
        <v>1205.4836500000001</v>
      </c>
      <c r="BD3686" s="34">
        <v>1842.5951250000001</v>
      </c>
      <c r="BE3686" s="38">
        <v>3.4819999999999997E-2</v>
      </c>
      <c r="BF3686" s="38">
        <v>3.4819999999999997E-2</v>
      </c>
      <c r="BG3686" s="34">
        <v>41.974940693000001</v>
      </c>
      <c r="BH3686" s="34">
        <v>64.159162252499996</v>
      </c>
      <c r="BI3686" s="34">
        <v>1163.5087093070001</v>
      </c>
      <c r="BJ3686" s="34">
        <v>1778.4359627475001</v>
      </c>
      <c r="BK3686" s="34">
        <v>0</v>
      </c>
      <c r="BL3686" s="34">
        <v>0</v>
      </c>
      <c r="BM3686" s="34">
        <v>0</v>
      </c>
      <c r="BN3686" s="39">
        <v>1163.5087093070001</v>
      </c>
      <c r="BO3686" s="39">
        <v>1778.4359627475001</v>
      </c>
      <c r="BP3686" s="39">
        <v>614.92725344049995</v>
      </c>
    </row>
    <row r="3687" spans="1:68" s="25" customFormat="1" ht="14.25" x14ac:dyDescent="0.2">
      <c r="A3687" s="14">
        <v>2761</v>
      </c>
      <c r="B3687" s="40"/>
      <c r="C3687" s="15"/>
      <c r="D3687" s="16">
        <v>6275</v>
      </c>
      <c r="E3687" s="15" t="s">
        <v>27779</v>
      </c>
      <c r="F3687" s="15" t="s">
        <v>27780</v>
      </c>
      <c r="G3687" s="17" t="s">
        <v>27781</v>
      </c>
      <c r="H3687" s="17" t="s">
        <v>27782</v>
      </c>
      <c r="I3687" s="17" t="s">
        <v>86</v>
      </c>
      <c r="J3687" s="15" t="s">
        <v>27783</v>
      </c>
      <c r="K3687" s="15" t="s">
        <v>5448</v>
      </c>
      <c r="L3687" s="18" t="s">
        <v>27784</v>
      </c>
      <c r="M3687" s="15" t="s">
        <v>27426</v>
      </c>
      <c r="N3687" s="15" t="s">
        <v>27427</v>
      </c>
      <c r="O3687" s="16">
        <v>510</v>
      </c>
      <c r="P3687" s="15" t="s">
        <v>118</v>
      </c>
      <c r="Q3687" s="15">
        <v>40000</v>
      </c>
      <c r="R3687" s="15">
        <v>169400</v>
      </c>
      <c r="S3687" s="15">
        <v>209400</v>
      </c>
      <c r="T3687" s="15">
        <v>0.33</v>
      </c>
      <c r="U3687" s="15" t="s">
        <v>18717</v>
      </c>
      <c r="V3687" s="15" t="s">
        <v>76</v>
      </c>
      <c r="W3687" s="16">
        <v>1</v>
      </c>
      <c r="X3687" s="16">
        <v>1</v>
      </c>
      <c r="Y3687" s="15">
        <v>14669</v>
      </c>
      <c r="Z3687" s="15">
        <v>0.33700000000000002</v>
      </c>
      <c r="AA3687" s="15" t="s">
        <v>27428</v>
      </c>
      <c r="AB3687" s="15" t="s">
        <v>27429</v>
      </c>
      <c r="AC3687" s="15">
        <v>0</v>
      </c>
      <c r="AD3687" s="26">
        <v>36787</v>
      </c>
      <c r="AE3687" s="15" t="s">
        <v>222</v>
      </c>
      <c r="AF3687" s="15" t="s">
        <v>27785</v>
      </c>
      <c r="AG3687" s="16">
        <v>1</v>
      </c>
      <c r="AH3687" s="15" t="s">
        <v>27786</v>
      </c>
      <c r="AI3687" s="15" t="s">
        <v>78</v>
      </c>
      <c r="AJ3687" s="15">
        <v>14668.5461426</v>
      </c>
      <c r="AK3687" s="15">
        <v>494.44277259</v>
      </c>
      <c r="AL3687" s="15">
        <v>3105922.03786</v>
      </c>
      <c r="AM3687" s="15">
        <v>1410268.9117999999</v>
      </c>
      <c r="AN3687" s="19">
        <v>40000</v>
      </c>
      <c r="AO3687" s="19">
        <v>162700</v>
      </c>
      <c r="AP3687" s="19">
        <v>0</v>
      </c>
      <c r="AQ3687" s="19">
        <v>0</v>
      </c>
      <c r="AR3687" s="34">
        <v>202700</v>
      </c>
      <c r="AS3687" s="34">
        <v>45000</v>
      </c>
      <c r="AT3687" s="34">
        <v>3000</v>
      </c>
      <c r="AU3687" s="34">
        <v>55195</v>
      </c>
      <c r="AV3687" s="34">
        <v>0</v>
      </c>
      <c r="AW3687" s="35">
        <v>103195</v>
      </c>
      <c r="AX3687" s="34">
        <v>99505</v>
      </c>
      <c r="AY3687" s="36">
        <v>1.3258000000000001</v>
      </c>
      <c r="AZ3687" s="36">
        <v>2.0265</v>
      </c>
      <c r="BA3687" s="22"/>
      <c r="BB3687" s="19">
        <v>2027</v>
      </c>
      <c r="BC3687" s="34">
        <v>1319.23729</v>
      </c>
      <c r="BD3687" s="34">
        <v>2016.4688249999999</v>
      </c>
      <c r="BE3687" s="38">
        <v>3.4819999999999997E-2</v>
      </c>
      <c r="BF3687" s="38">
        <v>3.4819999999999997E-2</v>
      </c>
      <c r="BG3687" s="34">
        <v>45.935842437799998</v>
      </c>
      <c r="BH3687" s="34">
        <v>70.213444486499995</v>
      </c>
      <c r="BI3687" s="34">
        <v>1273.3014475622001</v>
      </c>
      <c r="BJ3687" s="34">
        <v>1946.2553805134999</v>
      </c>
      <c r="BK3687" s="34">
        <v>0</v>
      </c>
      <c r="BL3687" s="34">
        <v>0</v>
      </c>
      <c r="BM3687" s="34">
        <v>0</v>
      </c>
      <c r="BN3687" s="39">
        <v>1273.3014475622001</v>
      </c>
      <c r="BO3687" s="39">
        <v>1946.2553805134999</v>
      </c>
      <c r="BP3687" s="39">
        <v>672.95393295129975</v>
      </c>
    </row>
    <row r="3688" spans="1:68" s="25" customFormat="1" ht="14.25" x14ac:dyDescent="0.2">
      <c r="A3688" s="14">
        <v>2762</v>
      </c>
      <c r="B3688" s="40"/>
      <c r="C3688" s="15"/>
      <c r="D3688" s="16">
        <v>8339</v>
      </c>
      <c r="E3688" s="15" t="s">
        <v>27787</v>
      </c>
      <c r="F3688" s="15" t="s">
        <v>27788</v>
      </c>
      <c r="G3688" s="17" t="s">
        <v>27789</v>
      </c>
      <c r="H3688" s="17" t="s">
        <v>27790</v>
      </c>
      <c r="I3688" s="17" t="s">
        <v>88</v>
      </c>
      <c r="J3688" s="15" t="s">
        <v>27791</v>
      </c>
      <c r="K3688" s="15" t="s">
        <v>7592</v>
      </c>
      <c r="L3688" s="18" t="s">
        <v>27792</v>
      </c>
      <c r="M3688" s="15" t="s">
        <v>27426</v>
      </c>
      <c r="N3688" s="15" t="s">
        <v>27427</v>
      </c>
      <c r="O3688" s="16">
        <v>510</v>
      </c>
      <c r="P3688" s="15" t="s">
        <v>118</v>
      </c>
      <c r="Q3688" s="15">
        <v>40000</v>
      </c>
      <c r="R3688" s="15">
        <v>153700</v>
      </c>
      <c r="S3688" s="15">
        <v>193700</v>
      </c>
      <c r="T3688" s="15">
        <v>0.34</v>
      </c>
      <c r="U3688" s="15" t="s">
        <v>18717</v>
      </c>
      <c r="V3688" s="15" t="s">
        <v>76</v>
      </c>
      <c r="W3688" s="16">
        <v>1</v>
      </c>
      <c r="X3688" s="16">
        <v>1</v>
      </c>
      <c r="Y3688" s="15">
        <v>16897</v>
      </c>
      <c r="Z3688" s="15">
        <v>0.38800000000000001</v>
      </c>
      <c r="AA3688" s="15" t="s">
        <v>27428</v>
      </c>
      <c r="AB3688" s="15" t="s">
        <v>27429</v>
      </c>
      <c r="AC3688" s="15">
        <v>162000</v>
      </c>
      <c r="AD3688" s="26">
        <v>37736</v>
      </c>
      <c r="AE3688" s="15" t="s">
        <v>147</v>
      </c>
      <c r="AF3688" s="15" t="s">
        <v>27793</v>
      </c>
      <c r="AG3688" s="16">
        <v>1</v>
      </c>
      <c r="AH3688" s="15" t="s">
        <v>27794</v>
      </c>
      <c r="AI3688" s="15" t="s">
        <v>78</v>
      </c>
      <c r="AJ3688" s="15">
        <v>16896.5427246</v>
      </c>
      <c r="AK3688" s="15">
        <v>529.04625252000005</v>
      </c>
      <c r="AL3688" s="15">
        <v>3105961.01828</v>
      </c>
      <c r="AM3688" s="15">
        <v>1410133.3387</v>
      </c>
      <c r="AN3688" s="19">
        <v>40000</v>
      </c>
      <c r="AO3688" s="19">
        <v>154600</v>
      </c>
      <c r="AP3688" s="19">
        <v>0</v>
      </c>
      <c r="AQ3688" s="19">
        <v>0</v>
      </c>
      <c r="AR3688" s="34">
        <v>194600</v>
      </c>
      <c r="AS3688" s="34">
        <v>45000</v>
      </c>
      <c r="AT3688" s="34">
        <v>3000</v>
      </c>
      <c r="AU3688" s="34">
        <v>52360</v>
      </c>
      <c r="AV3688" s="34">
        <v>0</v>
      </c>
      <c r="AW3688" s="35">
        <v>100360</v>
      </c>
      <c r="AX3688" s="34">
        <v>94240</v>
      </c>
      <c r="AY3688" s="36">
        <v>1.3258000000000001</v>
      </c>
      <c r="AZ3688" s="36">
        <v>2.0265</v>
      </c>
      <c r="BA3688" s="22"/>
      <c r="BB3688" s="19">
        <v>0</v>
      </c>
      <c r="BC3688" s="34">
        <v>1249.4339199999999</v>
      </c>
      <c r="BD3688" s="34">
        <v>1909.7736</v>
      </c>
      <c r="BE3688" s="38">
        <v>3.4819999999999997E-2</v>
      </c>
      <c r="BF3688" s="38">
        <v>3.4819999999999997E-2</v>
      </c>
      <c r="BG3688" s="34">
        <v>43.505289094399991</v>
      </c>
      <c r="BH3688" s="34">
        <v>66.498316751999994</v>
      </c>
      <c r="BI3688" s="34">
        <v>1205.9286309055999</v>
      </c>
      <c r="BJ3688" s="34">
        <v>1843.2752832480001</v>
      </c>
      <c r="BK3688" s="34">
        <v>0</v>
      </c>
      <c r="BL3688" s="34">
        <v>0</v>
      </c>
      <c r="BM3688" s="34">
        <v>0</v>
      </c>
      <c r="BN3688" s="39">
        <v>1205.9286309055999</v>
      </c>
      <c r="BO3688" s="39">
        <v>1843.2752832480001</v>
      </c>
      <c r="BP3688" s="39">
        <v>637.34665234240015</v>
      </c>
    </row>
    <row r="3689" spans="1:68" s="25" customFormat="1" ht="14.25" x14ac:dyDescent="0.2">
      <c r="A3689" s="14">
        <v>2763</v>
      </c>
      <c r="B3689" s="40"/>
      <c r="C3689" s="15"/>
      <c r="D3689" s="16">
        <v>10911</v>
      </c>
      <c r="E3689" s="15" t="s">
        <v>27795</v>
      </c>
      <c r="F3689" s="15" t="s">
        <v>27796</v>
      </c>
      <c r="G3689" s="17" t="s">
        <v>27797</v>
      </c>
      <c r="H3689" s="17" t="s">
        <v>27798</v>
      </c>
      <c r="I3689" s="17" t="s">
        <v>86</v>
      </c>
      <c r="J3689" s="15" t="s">
        <v>27798</v>
      </c>
      <c r="K3689" s="15" t="s">
        <v>5606</v>
      </c>
      <c r="L3689" s="18" t="s">
        <v>27799</v>
      </c>
      <c r="M3689" s="15" t="s">
        <v>27426</v>
      </c>
      <c r="N3689" s="15" t="s">
        <v>27427</v>
      </c>
      <c r="O3689" s="16">
        <v>510</v>
      </c>
      <c r="P3689" s="15" t="s">
        <v>118</v>
      </c>
      <c r="Q3689" s="15">
        <v>40000</v>
      </c>
      <c r="R3689" s="15">
        <v>144400</v>
      </c>
      <c r="S3689" s="15">
        <v>184400</v>
      </c>
      <c r="T3689" s="15">
        <v>0.3</v>
      </c>
      <c r="U3689" s="15" t="s">
        <v>18717</v>
      </c>
      <c r="V3689" s="15" t="s">
        <v>76</v>
      </c>
      <c r="W3689" s="16">
        <v>1</v>
      </c>
      <c r="X3689" s="16">
        <v>0</v>
      </c>
      <c r="Y3689" s="15">
        <v>13204</v>
      </c>
      <c r="Z3689" s="15">
        <v>0.30299999999999999</v>
      </c>
      <c r="AA3689" s="15" t="s">
        <v>27428</v>
      </c>
      <c r="AB3689" s="15" t="s">
        <v>27429</v>
      </c>
      <c r="AC3689" s="15">
        <v>0</v>
      </c>
      <c r="AD3689" s="15"/>
      <c r="AE3689" s="15" t="s">
        <v>353</v>
      </c>
      <c r="AF3689" s="15" t="s">
        <v>17290</v>
      </c>
      <c r="AG3689" s="16">
        <v>1</v>
      </c>
      <c r="AH3689" s="15" t="s">
        <v>27800</v>
      </c>
      <c r="AI3689" s="15" t="s">
        <v>78</v>
      </c>
      <c r="AJ3689" s="15">
        <v>13204.0991211</v>
      </c>
      <c r="AK3689" s="15">
        <v>460.35384912500001</v>
      </c>
      <c r="AL3689" s="15">
        <v>3106033.8129799999</v>
      </c>
      <c r="AM3689" s="15">
        <v>1410032.3462199999</v>
      </c>
      <c r="AN3689" s="19">
        <v>40000</v>
      </c>
      <c r="AO3689" s="19">
        <v>143900</v>
      </c>
      <c r="AP3689" s="19">
        <v>0</v>
      </c>
      <c r="AQ3689" s="19">
        <v>0</v>
      </c>
      <c r="AR3689" s="34">
        <v>183900</v>
      </c>
      <c r="AS3689" s="34">
        <v>45000</v>
      </c>
      <c r="AT3689" s="34">
        <v>3000</v>
      </c>
      <c r="AU3689" s="34">
        <v>48615</v>
      </c>
      <c r="AV3689" s="34">
        <v>0</v>
      </c>
      <c r="AW3689" s="35">
        <v>96615</v>
      </c>
      <c r="AX3689" s="34">
        <v>87285</v>
      </c>
      <c r="AY3689" s="36">
        <v>1.3258000000000001</v>
      </c>
      <c r="AZ3689" s="36">
        <v>2.0265</v>
      </c>
      <c r="BA3689" s="22"/>
      <c r="BB3689" s="19">
        <v>0</v>
      </c>
      <c r="BC3689" s="34">
        <v>1157.2245300000002</v>
      </c>
      <c r="BD3689" s="34">
        <v>1768.8305250000001</v>
      </c>
      <c r="BE3689" s="38">
        <v>3.4819999999999997E-2</v>
      </c>
      <c r="BF3689" s="38">
        <v>3.4819999999999997E-2</v>
      </c>
      <c r="BG3689" s="34">
        <v>40.294558134600003</v>
      </c>
      <c r="BH3689" s="34">
        <v>61.590678880500001</v>
      </c>
      <c r="BI3689" s="34">
        <v>1116.9299718654001</v>
      </c>
      <c r="BJ3689" s="34">
        <v>1707.2398461195</v>
      </c>
      <c r="BK3689" s="34">
        <v>0</v>
      </c>
      <c r="BL3689" s="34">
        <v>0</v>
      </c>
      <c r="BM3689" s="34">
        <v>0</v>
      </c>
      <c r="BN3689" s="39">
        <v>1116.9299718654001</v>
      </c>
      <c r="BO3689" s="39">
        <v>1707.2398461195</v>
      </c>
      <c r="BP3689" s="39">
        <v>590.3098742540999</v>
      </c>
    </row>
    <row r="3690" spans="1:68" s="25" customFormat="1" ht="14.25" x14ac:dyDescent="0.2">
      <c r="A3690" s="14">
        <v>2764</v>
      </c>
      <c r="B3690" s="40"/>
      <c r="C3690" s="15" t="s">
        <v>27801</v>
      </c>
      <c r="D3690" s="16">
        <v>8187</v>
      </c>
      <c r="E3690" s="15" t="s">
        <v>27802</v>
      </c>
      <c r="F3690" s="15" t="s">
        <v>27801</v>
      </c>
      <c r="G3690" s="17" t="s">
        <v>27803</v>
      </c>
      <c r="H3690" s="17" t="s">
        <v>27804</v>
      </c>
      <c r="I3690" s="17" t="s">
        <v>86</v>
      </c>
      <c r="J3690" s="15" t="s">
        <v>27805</v>
      </c>
      <c r="K3690" s="15" t="s">
        <v>2519</v>
      </c>
      <c r="L3690" s="18" t="s">
        <v>27806</v>
      </c>
      <c r="M3690" s="15" t="s">
        <v>27426</v>
      </c>
      <c r="N3690" s="15" t="s">
        <v>27427</v>
      </c>
      <c r="O3690" s="16">
        <v>510</v>
      </c>
      <c r="P3690" s="15" t="s">
        <v>118</v>
      </c>
      <c r="Q3690" s="15">
        <v>40000</v>
      </c>
      <c r="R3690" s="15">
        <v>151600</v>
      </c>
      <c r="S3690" s="15">
        <v>191600</v>
      </c>
      <c r="T3690" s="15">
        <v>0.27</v>
      </c>
      <c r="U3690" s="15" t="s">
        <v>18717</v>
      </c>
      <c r="V3690" s="15" t="s">
        <v>76</v>
      </c>
      <c r="W3690" s="16">
        <v>1</v>
      </c>
      <c r="X3690" s="16">
        <v>1</v>
      </c>
      <c r="Y3690" s="15">
        <v>13550</v>
      </c>
      <c r="Z3690" s="15">
        <v>0.311</v>
      </c>
      <c r="AA3690" s="15" t="s">
        <v>27428</v>
      </c>
      <c r="AB3690" s="15" t="s">
        <v>27429</v>
      </c>
      <c r="AC3690" s="15">
        <v>182500</v>
      </c>
      <c r="AD3690" s="26">
        <v>38558</v>
      </c>
      <c r="AE3690" s="15" t="s">
        <v>119</v>
      </c>
      <c r="AF3690" s="15" t="s">
        <v>119</v>
      </c>
      <c r="AG3690" s="16">
        <v>1</v>
      </c>
      <c r="AH3690" s="15" t="s">
        <v>27807</v>
      </c>
      <c r="AI3690" s="15" t="s">
        <v>78</v>
      </c>
      <c r="AJ3690" s="15">
        <v>13550.4013672</v>
      </c>
      <c r="AK3690" s="15">
        <v>466.47575168499998</v>
      </c>
      <c r="AL3690" s="15">
        <v>3106119.0435299999</v>
      </c>
      <c r="AM3690" s="15">
        <v>1409975.6339100001</v>
      </c>
      <c r="AN3690" s="19">
        <v>40000</v>
      </c>
      <c r="AO3690" s="19">
        <v>152100</v>
      </c>
      <c r="AP3690" s="19">
        <v>0</v>
      </c>
      <c r="AQ3690" s="19">
        <v>0</v>
      </c>
      <c r="AR3690" s="34">
        <v>192100</v>
      </c>
      <c r="AS3690" s="34">
        <v>45000</v>
      </c>
      <c r="AT3690" s="34">
        <v>0</v>
      </c>
      <c r="AU3690" s="34">
        <v>51485</v>
      </c>
      <c r="AV3690" s="34">
        <v>0</v>
      </c>
      <c r="AW3690" s="35">
        <v>96485</v>
      </c>
      <c r="AX3690" s="34">
        <v>95615</v>
      </c>
      <c r="AY3690" s="36">
        <v>1.3258000000000001</v>
      </c>
      <c r="AZ3690" s="36">
        <v>2.0265</v>
      </c>
      <c r="BA3690" s="22"/>
      <c r="BB3690" s="19">
        <v>1921</v>
      </c>
      <c r="BC3690" s="34">
        <v>1267.6636700000001</v>
      </c>
      <c r="BD3690" s="34">
        <v>1937.6379749999999</v>
      </c>
      <c r="BE3690" s="38">
        <v>3.4819999999999997E-2</v>
      </c>
      <c r="BF3690" s="38">
        <v>3.4819999999999997E-2</v>
      </c>
      <c r="BG3690" s="34">
        <v>44.1400489894</v>
      </c>
      <c r="BH3690" s="34">
        <v>67.468554289499991</v>
      </c>
      <c r="BI3690" s="34">
        <v>1223.5236210106002</v>
      </c>
      <c r="BJ3690" s="34">
        <v>1870.1694207104999</v>
      </c>
      <c r="BK3690" s="34">
        <v>0</v>
      </c>
      <c r="BL3690" s="34">
        <v>0</v>
      </c>
      <c r="BM3690" s="34">
        <v>0</v>
      </c>
      <c r="BN3690" s="39">
        <v>1223.5236210106002</v>
      </c>
      <c r="BO3690" s="39">
        <v>1870.1694207104999</v>
      </c>
      <c r="BP3690" s="39">
        <v>646.64579969989973</v>
      </c>
    </row>
    <row r="3691" spans="1:68" s="25" customFormat="1" ht="25.5" x14ac:dyDescent="0.2">
      <c r="A3691" s="14">
        <v>2765</v>
      </c>
      <c r="B3691" s="40"/>
      <c r="C3691" s="15"/>
      <c r="D3691" s="16">
        <v>135</v>
      </c>
      <c r="E3691" s="15" t="s">
        <v>27808</v>
      </c>
      <c r="F3691" s="15" t="s">
        <v>27809</v>
      </c>
      <c r="G3691" s="17" t="s">
        <v>27810</v>
      </c>
      <c r="H3691" s="17" t="s">
        <v>27811</v>
      </c>
      <c r="I3691" s="17" t="s">
        <v>3741</v>
      </c>
      <c r="J3691" s="15" t="s">
        <v>27812</v>
      </c>
      <c r="K3691" s="15" t="s">
        <v>882</v>
      </c>
      <c r="L3691" s="18" t="s">
        <v>27813</v>
      </c>
      <c r="M3691" s="15" t="s">
        <v>27426</v>
      </c>
      <c r="N3691" s="15" t="s">
        <v>27427</v>
      </c>
      <c r="O3691" s="16">
        <v>510</v>
      </c>
      <c r="P3691" s="15" t="s">
        <v>118</v>
      </c>
      <c r="Q3691" s="15">
        <v>40000</v>
      </c>
      <c r="R3691" s="15">
        <v>116400</v>
      </c>
      <c r="S3691" s="15">
        <v>156400</v>
      </c>
      <c r="T3691" s="15">
        <v>0.25</v>
      </c>
      <c r="U3691" s="15" t="s">
        <v>18717</v>
      </c>
      <c r="V3691" s="15" t="s">
        <v>76</v>
      </c>
      <c r="W3691" s="16">
        <v>1</v>
      </c>
      <c r="X3691" s="16">
        <v>1</v>
      </c>
      <c r="Y3691" s="15">
        <v>11675</v>
      </c>
      <c r="Z3691" s="15">
        <v>0.26800000000000002</v>
      </c>
      <c r="AA3691" s="15" t="s">
        <v>27428</v>
      </c>
      <c r="AB3691" s="15" t="s">
        <v>27429</v>
      </c>
      <c r="AC3691" s="15">
        <v>130000</v>
      </c>
      <c r="AD3691" s="26">
        <v>37426</v>
      </c>
      <c r="AE3691" s="15" t="s">
        <v>183</v>
      </c>
      <c r="AF3691" s="15" t="s">
        <v>27814</v>
      </c>
      <c r="AG3691" s="16">
        <v>1</v>
      </c>
      <c r="AH3691" s="15" t="s">
        <v>27815</v>
      </c>
      <c r="AI3691" s="15" t="s">
        <v>78</v>
      </c>
      <c r="AJ3691" s="15">
        <v>11675.3061523</v>
      </c>
      <c r="AK3691" s="15">
        <v>444.23297378900003</v>
      </c>
      <c r="AL3691" s="15">
        <v>3106212.8190199998</v>
      </c>
      <c r="AM3691" s="15">
        <v>1409958.6415800001</v>
      </c>
      <c r="AN3691" s="19">
        <v>40000</v>
      </c>
      <c r="AO3691" s="19">
        <v>118100</v>
      </c>
      <c r="AP3691" s="19">
        <v>0</v>
      </c>
      <c r="AQ3691" s="19">
        <v>0</v>
      </c>
      <c r="AR3691" s="34">
        <v>158100</v>
      </c>
      <c r="AS3691" s="34">
        <v>45000</v>
      </c>
      <c r="AT3691" s="34">
        <v>3000</v>
      </c>
      <c r="AU3691" s="34">
        <v>39585</v>
      </c>
      <c r="AV3691" s="34">
        <v>0</v>
      </c>
      <c r="AW3691" s="35">
        <v>87585</v>
      </c>
      <c r="AX3691" s="34">
        <v>70515</v>
      </c>
      <c r="AY3691" s="36">
        <v>1.3258000000000001</v>
      </c>
      <c r="AZ3691" s="36">
        <v>2.0265</v>
      </c>
      <c r="BA3691" s="22"/>
      <c r="BB3691" s="19">
        <v>1581</v>
      </c>
      <c r="BC3691" s="34">
        <v>934.88787000000002</v>
      </c>
      <c r="BD3691" s="34">
        <v>1428.9864749999999</v>
      </c>
      <c r="BE3691" s="38">
        <v>3.4819999999999997E-2</v>
      </c>
      <c r="BF3691" s="38">
        <v>3.4819999999999997E-2</v>
      </c>
      <c r="BG3691" s="34">
        <v>32.552795633399995</v>
      </c>
      <c r="BH3691" s="34">
        <v>49.757309059499995</v>
      </c>
      <c r="BI3691" s="34">
        <v>902.3350743666</v>
      </c>
      <c r="BJ3691" s="34">
        <v>1379.2291659405</v>
      </c>
      <c r="BK3691" s="34">
        <v>0</v>
      </c>
      <c r="BL3691" s="34">
        <v>0</v>
      </c>
      <c r="BM3691" s="34">
        <v>0</v>
      </c>
      <c r="BN3691" s="39">
        <v>902.3350743666</v>
      </c>
      <c r="BO3691" s="39">
        <v>1379.2291659405</v>
      </c>
      <c r="BP3691" s="39">
        <v>476.89409157390003</v>
      </c>
    </row>
    <row r="3692" spans="1:68" s="25" customFormat="1" ht="14.25" x14ac:dyDescent="0.2">
      <c r="A3692" s="14">
        <v>2766</v>
      </c>
      <c r="B3692" s="40"/>
      <c r="C3692" s="15"/>
      <c r="D3692" s="16">
        <v>8546</v>
      </c>
      <c r="E3692" s="15" t="s">
        <v>27816</v>
      </c>
      <c r="F3692" s="15" t="s">
        <v>27817</v>
      </c>
      <c r="G3692" s="17" t="s">
        <v>27818</v>
      </c>
      <c r="H3692" s="17" t="s">
        <v>27819</v>
      </c>
      <c r="I3692" s="17" t="s">
        <v>86</v>
      </c>
      <c r="J3692" s="15" t="s">
        <v>27820</v>
      </c>
      <c r="K3692" s="15" t="s">
        <v>11146</v>
      </c>
      <c r="L3692" s="18" t="s">
        <v>27821</v>
      </c>
      <c r="M3692" s="15" t="s">
        <v>27426</v>
      </c>
      <c r="N3692" s="15" t="s">
        <v>27427</v>
      </c>
      <c r="O3692" s="16">
        <v>510</v>
      </c>
      <c r="P3692" s="15" t="s">
        <v>118</v>
      </c>
      <c r="Q3692" s="15">
        <v>40000</v>
      </c>
      <c r="R3692" s="15">
        <v>131900</v>
      </c>
      <c r="S3692" s="15">
        <v>171900</v>
      </c>
      <c r="T3692" s="15">
        <v>0.17</v>
      </c>
      <c r="U3692" s="15" t="s">
        <v>18717</v>
      </c>
      <c r="V3692" s="15" t="s">
        <v>76</v>
      </c>
      <c r="W3692" s="16">
        <v>1</v>
      </c>
      <c r="X3692" s="16">
        <v>1</v>
      </c>
      <c r="Y3692" s="15">
        <v>11680</v>
      </c>
      <c r="Z3692" s="15">
        <v>0.26800000000000002</v>
      </c>
      <c r="AA3692" s="15" t="s">
        <v>27428</v>
      </c>
      <c r="AB3692" s="15" t="s">
        <v>27429</v>
      </c>
      <c r="AC3692" s="15">
        <v>158000</v>
      </c>
      <c r="AD3692" s="26">
        <v>38448</v>
      </c>
      <c r="AE3692" s="15" t="s">
        <v>119</v>
      </c>
      <c r="AF3692" s="15" t="s">
        <v>119</v>
      </c>
      <c r="AG3692" s="16">
        <v>1</v>
      </c>
      <c r="AH3692" s="15" t="s">
        <v>27822</v>
      </c>
      <c r="AI3692" s="15" t="s">
        <v>78</v>
      </c>
      <c r="AJ3692" s="15">
        <v>11679.574707</v>
      </c>
      <c r="AK3692" s="15">
        <v>447.618327067</v>
      </c>
      <c r="AL3692" s="15">
        <v>3106298.7965699998</v>
      </c>
      <c r="AM3692" s="15">
        <v>1409953.4447999999</v>
      </c>
      <c r="AN3692" s="19">
        <v>40000</v>
      </c>
      <c r="AO3692" s="19">
        <v>132800</v>
      </c>
      <c r="AP3692" s="19">
        <v>0</v>
      </c>
      <c r="AQ3692" s="19">
        <v>0</v>
      </c>
      <c r="AR3692" s="34">
        <v>172800</v>
      </c>
      <c r="AS3692" s="34">
        <v>45000</v>
      </c>
      <c r="AT3692" s="34">
        <v>3000</v>
      </c>
      <c r="AU3692" s="34">
        <v>44730</v>
      </c>
      <c r="AV3692" s="34">
        <v>0</v>
      </c>
      <c r="AW3692" s="35">
        <v>92730</v>
      </c>
      <c r="AX3692" s="34">
        <v>80070</v>
      </c>
      <c r="AY3692" s="36">
        <v>1.3258000000000001</v>
      </c>
      <c r="AZ3692" s="36">
        <v>2.0265</v>
      </c>
      <c r="BA3692" s="22"/>
      <c r="BB3692" s="19">
        <v>1728</v>
      </c>
      <c r="BC3692" s="34">
        <v>1061.5680600000001</v>
      </c>
      <c r="BD3692" s="34">
        <v>1622.6185500000001</v>
      </c>
      <c r="BE3692" s="38">
        <v>3.4819999999999997E-2</v>
      </c>
      <c r="BF3692" s="38">
        <v>3.4819999999999997E-2</v>
      </c>
      <c r="BG3692" s="34">
        <v>36.963799849200001</v>
      </c>
      <c r="BH3692" s="34">
        <v>56.499577911000003</v>
      </c>
      <c r="BI3692" s="34">
        <v>1024.6042601508</v>
      </c>
      <c r="BJ3692" s="34">
        <v>1566.1189720890002</v>
      </c>
      <c r="BK3692" s="34">
        <v>0</v>
      </c>
      <c r="BL3692" s="34">
        <v>0</v>
      </c>
      <c r="BM3692" s="34">
        <v>0</v>
      </c>
      <c r="BN3692" s="39">
        <v>1024.6042601508</v>
      </c>
      <c r="BO3692" s="39">
        <v>1566.1189720890002</v>
      </c>
      <c r="BP3692" s="39">
        <v>541.51471193820021</v>
      </c>
    </row>
    <row r="3693" spans="1:68" s="25" customFormat="1" ht="14.25" x14ac:dyDescent="0.2">
      <c r="A3693" s="14">
        <v>2767</v>
      </c>
      <c r="B3693" s="40"/>
      <c r="C3693" s="15" t="s">
        <v>376</v>
      </c>
      <c r="D3693" s="16">
        <v>27157</v>
      </c>
      <c r="E3693" s="15" t="s">
        <v>27823</v>
      </c>
      <c r="F3693" s="15" t="s">
        <v>27824</v>
      </c>
      <c r="G3693" s="17" t="s">
        <v>27825</v>
      </c>
      <c r="H3693" s="17" t="s">
        <v>27826</v>
      </c>
      <c r="I3693" s="17" t="s">
        <v>86</v>
      </c>
      <c r="J3693" s="15" t="s">
        <v>27827</v>
      </c>
      <c r="K3693" s="15" t="s">
        <v>1843</v>
      </c>
      <c r="L3693" s="18" t="s">
        <v>27828</v>
      </c>
      <c r="M3693" s="15" t="s">
        <v>27085</v>
      </c>
      <c r="N3693" s="15" t="s">
        <v>27086</v>
      </c>
      <c r="O3693" s="16">
        <v>510</v>
      </c>
      <c r="P3693" s="15" t="s">
        <v>118</v>
      </c>
      <c r="Q3693" s="15">
        <v>17600</v>
      </c>
      <c r="R3693" s="15">
        <v>170900</v>
      </c>
      <c r="S3693" s="15">
        <v>188500</v>
      </c>
      <c r="T3693" s="15">
        <v>0.22</v>
      </c>
      <c r="U3693" s="15" t="s">
        <v>18717</v>
      </c>
      <c r="V3693" s="15" t="s">
        <v>76</v>
      </c>
      <c r="W3693" s="16">
        <v>1</v>
      </c>
      <c r="X3693" s="16">
        <v>1</v>
      </c>
      <c r="Y3693" s="15">
        <v>10446</v>
      </c>
      <c r="Z3693" s="15">
        <v>0.24</v>
      </c>
      <c r="AA3693" s="15" t="s">
        <v>27428</v>
      </c>
      <c r="AB3693" s="15" t="s">
        <v>27429</v>
      </c>
      <c r="AC3693" s="15">
        <v>0</v>
      </c>
      <c r="AD3693" s="26">
        <v>42076</v>
      </c>
      <c r="AE3693" s="15" t="s">
        <v>617</v>
      </c>
      <c r="AF3693" s="15" t="s">
        <v>27829</v>
      </c>
      <c r="AG3693" s="16">
        <v>1</v>
      </c>
      <c r="AH3693" s="15" t="s">
        <v>27830</v>
      </c>
      <c r="AI3693" s="15" t="s">
        <v>78</v>
      </c>
      <c r="AJ3693" s="15">
        <v>10445.5693359</v>
      </c>
      <c r="AK3693" s="15">
        <v>441.78169664400002</v>
      </c>
      <c r="AL3693" s="15">
        <v>3106376.0099599999</v>
      </c>
      <c r="AM3693" s="15">
        <v>1409951.01471</v>
      </c>
      <c r="AN3693" s="19">
        <v>17600</v>
      </c>
      <c r="AO3693" s="19">
        <v>169100</v>
      </c>
      <c r="AP3693" s="19">
        <v>0</v>
      </c>
      <c r="AQ3693" s="19">
        <v>0</v>
      </c>
      <c r="AR3693" s="34">
        <v>186700</v>
      </c>
      <c r="AS3693" s="34">
        <v>45000</v>
      </c>
      <c r="AT3693" s="34">
        <v>3000</v>
      </c>
      <c r="AU3693" s="34">
        <v>49595</v>
      </c>
      <c r="AV3693" s="34">
        <v>0</v>
      </c>
      <c r="AW3693" s="35">
        <v>97595</v>
      </c>
      <c r="AX3693" s="34">
        <v>89105</v>
      </c>
      <c r="AY3693" s="36">
        <v>1.3258000000000001</v>
      </c>
      <c r="AZ3693" s="36">
        <v>2.0265</v>
      </c>
      <c r="BA3693" s="22"/>
      <c r="BB3693" s="19">
        <v>0</v>
      </c>
      <c r="BC3693" s="34">
        <v>1181.35409</v>
      </c>
      <c r="BD3693" s="34">
        <v>1805.7128249999998</v>
      </c>
      <c r="BE3693" s="38">
        <v>3.4819999999999997E-2</v>
      </c>
      <c r="BF3693" s="38">
        <v>3.4819999999999997E-2</v>
      </c>
      <c r="BG3693" s="34">
        <v>41.134749413799994</v>
      </c>
      <c r="BH3693" s="34">
        <v>62.874920566499988</v>
      </c>
      <c r="BI3693" s="34">
        <v>1140.2193405862001</v>
      </c>
      <c r="BJ3693" s="34">
        <v>1742.8379044334999</v>
      </c>
      <c r="BK3693" s="34">
        <v>0</v>
      </c>
      <c r="BL3693" s="34">
        <v>0</v>
      </c>
      <c r="BM3693" s="34">
        <v>0</v>
      </c>
      <c r="BN3693" s="39">
        <v>1140.2193405862001</v>
      </c>
      <c r="BO3693" s="39">
        <v>1742.8379044334999</v>
      </c>
      <c r="BP3693" s="39">
        <v>602.61856384729981</v>
      </c>
    </row>
    <row r="3694" spans="1:68" s="25" customFormat="1" ht="14.25" x14ac:dyDescent="0.2">
      <c r="A3694" s="14">
        <v>2768</v>
      </c>
      <c r="B3694" s="40"/>
      <c r="C3694" s="15" t="s">
        <v>27831</v>
      </c>
      <c r="D3694" s="16">
        <v>12008</v>
      </c>
      <c r="E3694" s="15" t="s">
        <v>27832</v>
      </c>
      <c r="F3694" s="15" t="s">
        <v>27831</v>
      </c>
      <c r="G3694" s="17" t="s">
        <v>27833</v>
      </c>
      <c r="H3694" s="17" t="s">
        <v>27834</v>
      </c>
      <c r="I3694" s="17" t="s">
        <v>86</v>
      </c>
      <c r="J3694" s="15" t="s">
        <v>27835</v>
      </c>
      <c r="K3694" s="15" t="s">
        <v>6854</v>
      </c>
      <c r="L3694" s="18" t="s">
        <v>27836</v>
      </c>
      <c r="M3694" s="15" t="s">
        <v>27085</v>
      </c>
      <c r="N3694" s="15" t="s">
        <v>27086</v>
      </c>
      <c r="O3694" s="16">
        <v>510</v>
      </c>
      <c r="P3694" s="15" t="s">
        <v>118</v>
      </c>
      <c r="Q3694" s="15">
        <v>20800</v>
      </c>
      <c r="R3694" s="15">
        <v>157600</v>
      </c>
      <c r="S3694" s="15">
        <v>178400</v>
      </c>
      <c r="T3694" s="15">
        <v>0.27</v>
      </c>
      <c r="U3694" s="15" t="s">
        <v>18717</v>
      </c>
      <c r="V3694" s="15" t="s">
        <v>76</v>
      </c>
      <c r="W3694" s="16">
        <v>1</v>
      </c>
      <c r="X3694" s="16">
        <v>1</v>
      </c>
      <c r="Y3694" s="15">
        <v>10739</v>
      </c>
      <c r="Z3694" s="15">
        <v>0.247</v>
      </c>
      <c r="AA3694" s="15" t="s">
        <v>27428</v>
      </c>
      <c r="AB3694" s="15" t="s">
        <v>27429</v>
      </c>
      <c r="AC3694" s="15">
        <v>180000</v>
      </c>
      <c r="AD3694" s="26">
        <v>40801</v>
      </c>
      <c r="AE3694" s="15" t="s">
        <v>119</v>
      </c>
      <c r="AF3694" s="15" t="s">
        <v>119</v>
      </c>
      <c r="AG3694" s="16">
        <v>1</v>
      </c>
      <c r="AH3694" s="15" t="s">
        <v>27837</v>
      </c>
      <c r="AI3694" s="15" t="s">
        <v>78</v>
      </c>
      <c r="AJ3694" s="15">
        <v>10739.4838867</v>
      </c>
      <c r="AK3694" s="15">
        <v>452.21828967499999</v>
      </c>
      <c r="AL3694" s="15">
        <v>3106443.4706199998</v>
      </c>
      <c r="AM3694" s="15">
        <v>1409931.17928</v>
      </c>
      <c r="AN3694" s="19">
        <v>20800</v>
      </c>
      <c r="AO3694" s="19">
        <v>156800</v>
      </c>
      <c r="AP3694" s="19">
        <v>0</v>
      </c>
      <c r="AQ3694" s="19">
        <v>0</v>
      </c>
      <c r="AR3694" s="34">
        <v>177600</v>
      </c>
      <c r="AS3694" s="34">
        <v>45000</v>
      </c>
      <c r="AT3694" s="34">
        <v>3000</v>
      </c>
      <c r="AU3694" s="34">
        <v>46410</v>
      </c>
      <c r="AV3694" s="34">
        <v>0</v>
      </c>
      <c r="AW3694" s="35">
        <v>94410</v>
      </c>
      <c r="AX3694" s="34">
        <v>83190</v>
      </c>
      <c r="AY3694" s="36">
        <v>1.3258000000000001</v>
      </c>
      <c r="AZ3694" s="36">
        <v>2.0265</v>
      </c>
      <c r="BA3694" s="22"/>
      <c r="BB3694" s="19">
        <v>1776</v>
      </c>
      <c r="BC3694" s="34">
        <v>1102.9330199999999</v>
      </c>
      <c r="BD3694" s="34">
        <v>1685.8453499999998</v>
      </c>
      <c r="BE3694" s="38">
        <v>3.4819999999999997E-2</v>
      </c>
      <c r="BF3694" s="38">
        <v>3.4819999999999997E-2</v>
      </c>
      <c r="BG3694" s="34">
        <v>38.404127756399994</v>
      </c>
      <c r="BH3694" s="34">
        <v>58.70113508699999</v>
      </c>
      <c r="BI3694" s="34">
        <v>1064.5288922436</v>
      </c>
      <c r="BJ3694" s="34">
        <v>1627.1442149129998</v>
      </c>
      <c r="BK3694" s="34">
        <v>0</v>
      </c>
      <c r="BL3694" s="34">
        <v>0</v>
      </c>
      <c r="BM3694" s="34">
        <v>0</v>
      </c>
      <c r="BN3694" s="39">
        <v>1064.5288922436</v>
      </c>
      <c r="BO3694" s="39">
        <v>1627.1442149129998</v>
      </c>
      <c r="BP3694" s="39">
        <v>562.6153226693998</v>
      </c>
    </row>
    <row r="3695" spans="1:68" s="25" customFormat="1" ht="14.25" x14ac:dyDescent="0.2">
      <c r="A3695" s="14">
        <v>2769</v>
      </c>
      <c r="B3695" s="40"/>
      <c r="C3695" s="15" t="s">
        <v>27838</v>
      </c>
      <c r="D3695" s="16">
        <v>11000</v>
      </c>
      <c r="E3695" s="15" t="s">
        <v>27839</v>
      </c>
      <c r="F3695" s="15" t="s">
        <v>27838</v>
      </c>
      <c r="G3695" s="17" t="s">
        <v>27840</v>
      </c>
      <c r="H3695" s="17" t="s">
        <v>27841</v>
      </c>
      <c r="I3695" s="17" t="s">
        <v>86</v>
      </c>
      <c r="J3695" s="15" t="s">
        <v>27842</v>
      </c>
      <c r="K3695" s="15" t="s">
        <v>22275</v>
      </c>
      <c r="L3695" s="18" t="s">
        <v>27843</v>
      </c>
      <c r="M3695" s="15" t="s">
        <v>27085</v>
      </c>
      <c r="N3695" s="15" t="s">
        <v>27086</v>
      </c>
      <c r="O3695" s="16">
        <v>510</v>
      </c>
      <c r="P3695" s="15" t="s">
        <v>118</v>
      </c>
      <c r="Q3695" s="15">
        <v>22300</v>
      </c>
      <c r="R3695" s="15">
        <v>160900</v>
      </c>
      <c r="S3695" s="15">
        <v>183200</v>
      </c>
      <c r="T3695" s="15">
        <v>0.3</v>
      </c>
      <c r="U3695" s="15" t="s">
        <v>18717</v>
      </c>
      <c r="V3695" s="15" t="s">
        <v>76</v>
      </c>
      <c r="W3695" s="16">
        <v>1</v>
      </c>
      <c r="X3695" s="16">
        <v>0</v>
      </c>
      <c r="Y3695" s="15">
        <v>12604</v>
      </c>
      <c r="Z3695" s="15">
        <v>0.28899999999999998</v>
      </c>
      <c r="AA3695" s="15" t="s">
        <v>27428</v>
      </c>
      <c r="AB3695" s="15" t="s">
        <v>27429</v>
      </c>
      <c r="AC3695" s="15">
        <v>0</v>
      </c>
      <c r="AD3695" s="15"/>
      <c r="AE3695" s="15" t="s">
        <v>617</v>
      </c>
      <c r="AF3695" s="15" t="s">
        <v>27844</v>
      </c>
      <c r="AG3695" s="16">
        <v>1</v>
      </c>
      <c r="AH3695" s="15" t="s">
        <v>27845</v>
      </c>
      <c r="AI3695" s="15" t="s">
        <v>78</v>
      </c>
      <c r="AJ3695" s="15">
        <v>12604.2241211</v>
      </c>
      <c r="AK3695" s="15">
        <v>476.89685253300001</v>
      </c>
      <c r="AL3695" s="15">
        <v>3106505.3074400001</v>
      </c>
      <c r="AM3695" s="15">
        <v>1409890.2475999999</v>
      </c>
      <c r="AN3695" s="19">
        <v>22300</v>
      </c>
      <c r="AO3695" s="19">
        <v>158400</v>
      </c>
      <c r="AP3695" s="19">
        <v>0</v>
      </c>
      <c r="AQ3695" s="19">
        <v>2100</v>
      </c>
      <c r="AR3695" s="34">
        <v>182800</v>
      </c>
      <c r="AS3695" s="34">
        <v>45000</v>
      </c>
      <c r="AT3695" s="34">
        <v>0</v>
      </c>
      <c r="AU3695" s="34">
        <v>47495</v>
      </c>
      <c r="AV3695" s="34">
        <v>0</v>
      </c>
      <c r="AW3695" s="35">
        <v>92495</v>
      </c>
      <c r="AX3695" s="34">
        <v>90305</v>
      </c>
      <c r="AY3695" s="36">
        <v>1.3258000000000001</v>
      </c>
      <c r="AZ3695" s="36">
        <v>2.0265</v>
      </c>
      <c r="BA3695" s="22"/>
      <c r="BB3695" s="19">
        <v>1870</v>
      </c>
      <c r="BC3695" s="34">
        <v>1197.26369</v>
      </c>
      <c r="BD3695" s="34">
        <v>1830.0308249999998</v>
      </c>
      <c r="BE3695" s="38">
        <v>3.4819999999999997E-2</v>
      </c>
      <c r="BF3695" s="38">
        <v>3.4819999999999997E-2</v>
      </c>
      <c r="BG3695" s="34">
        <v>40.719270209800001</v>
      </c>
      <c r="BH3695" s="34">
        <v>62.23985599649999</v>
      </c>
      <c r="BI3695" s="34">
        <v>1156.5444197902</v>
      </c>
      <c r="BJ3695" s="34">
        <v>1767.7909690034999</v>
      </c>
      <c r="BK3695" s="34">
        <v>0</v>
      </c>
      <c r="BL3695" s="34">
        <v>0</v>
      </c>
      <c r="BM3695" s="34">
        <v>0</v>
      </c>
      <c r="BN3695" s="39">
        <v>1156.5444197902</v>
      </c>
      <c r="BO3695" s="39">
        <v>1767.7909690034999</v>
      </c>
      <c r="BP3695" s="39">
        <v>611.24654921329989</v>
      </c>
    </row>
    <row r="3696" spans="1:68" s="25" customFormat="1" ht="14.25" x14ac:dyDescent="0.2">
      <c r="A3696" s="14">
        <v>2770</v>
      </c>
      <c r="B3696" s="40"/>
      <c r="C3696" s="15"/>
      <c r="D3696" s="16">
        <v>31211</v>
      </c>
      <c r="E3696" s="15" t="s">
        <v>27846</v>
      </c>
      <c r="F3696" s="15" t="s">
        <v>27847</v>
      </c>
      <c r="G3696" s="17" t="s">
        <v>27848</v>
      </c>
      <c r="H3696" s="17" t="s">
        <v>27849</v>
      </c>
      <c r="I3696" s="17" t="s">
        <v>10314</v>
      </c>
      <c r="J3696" s="15" t="s">
        <v>27850</v>
      </c>
      <c r="K3696" s="15" t="s">
        <v>86</v>
      </c>
      <c r="L3696" s="18" t="s">
        <v>27851</v>
      </c>
      <c r="M3696" s="15" t="s">
        <v>27085</v>
      </c>
      <c r="N3696" s="15" t="s">
        <v>27086</v>
      </c>
      <c r="O3696" s="16">
        <v>510</v>
      </c>
      <c r="P3696" s="15" t="s">
        <v>118</v>
      </c>
      <c r="Q3696" s="15">
        <v>24900</v>
      </c>
      <c r="R3696" s="15">
        <v>151400</v>
      </c>
      <c r="S3696" s="15">
        <v>176300</v>
      </c>
      <c r="T3696" s="15">
        <v>0.3</v>
      </c>
      <c r="U3696" s="15" t="s">
        <v>18717</v>
      </c>
      <c r="V3696" s="15" t="s">
        <v>76</v>
      </c>
      <c r="W3696" s="16">
        <v>1</v>
      </c>
      <c r="X3696" s="16">
        <v>0</v>
      </c>
      <c r="Y3696" s="15">
        <v>15125</v>
      </c>
      <c r="Z3696" s="15">
        <v>0.34699999999999998</v>
      </c>
      <c r="AA3696" s="15" t="s">
        <v>27428</v>
      </c>
      <c r="AB3696" s="15" t="s">
        <v>27429</v>
      </c>
      <c r="AC3696" s="15">
        <v>0</v>
      </c>
      <c r="AD3696" s="15"/>
      <c r="AE3696" s="15" t="s">
        <v>956</v>
      </c>
      <c r="AF3696" s="15" t="s">
        <v>27852</v>
      </c>
      <c r="AG3696" s="16">
        <v>1</v>
      </c>
      <c r="AH3696" s="15" t="s">
        <v>27853</v>
      </c>
      <c r="AI3696" s="15" t="s">
        <v>78</v>
      </c>
      <c r="AJ3696" s="15">
        <v>15124.7883301</v>
      </c>
      <c r="AK3696" s="15">
        <v>501.26469259800001</v>
      </c>
      <c r="AL3696" s="15">
        <v>3106564.2021599999</v>
      </c>
      <c r="AM3696" s="15">
        <v>1409822.2119199999</v>
      </c>
      <c r="AN3696" s="19">
        <v>24900</v>
      </c>
      <c r="AO3696" s="19">
        <v>149400</v>
      </c>
      <c r="AP3696" s="19">
        <v>0</v>
      </c>
      <c r="AQ3696" s="19">
        <v>0</v>
      </c>
      <c r="AR3696" s="34">
        <v>174300</v>
      </c>
      <c r="AS3696" s="34">
        <v>45000</v>
      </c>
      <c r="AT3696" s="34">
        <v>0</v>
      </c>
      <c r="AU3696" s="34">
        <v>45255</v>
      </c>
      <c r="AV3696" s="34">
        <v>0</v>
      </c>
      <c r="AW3696" s="35">
        <v>90255</v>
      </c>
      <c r="AX3696" s="34">
        <v>84045</v>
      </c>
      <c r="AY3696" s="36">
        <v>1.3258000000000001</v>
      </c>
      <c r="AZ3696" s="36">
        <v>2.0265</v>
      </c>
      <c r="BA3696" s="22"/>
      <c r="BB3696" s="19">
        <v>1743</v>
      </c>
      <c r="BC3696" s="34">
        <v>1114.2686100000001</v>
      </c>
      <c r="BD3696" s="34">
        <v>1703.1719250000001</v>
      </c>
      <c r="BE3696" s="38">
        <v>3.4819999999999997E-2</v>
      </c>
      <c r="BF3696" s="38">
        <v>3.4819999999999997E-2</v>
      </c>
      <c r="BG3696" s="34">
        <v>38.798833000199998</v>
      </c>
      <c r="BH3696" s="34">
        <v>59.3044464285</v>
      </c>
      <c r="BI3696" s="34">
        <v>1075.4697769998002</v>
      </c>
      <c r="BJ3696" s="34">
        <v>1643.8674785715002</v>
      </c>
      <c r="BK3696" s="34">
        <v>0</v>
      </c>
      <c r="BL3696" s="34">
        <v>0</v>
      </c>
      <c r="BM3696" s="34">
        <v>0</v>
      </c>
      <c r="BN3696" s="39">
        <v>1075.4697769998002</v>
      </c>
      <c r="BO3696" s="39">
        <v>1643.8674785715002</v>
      </c>
      <c r="BP3696" s="39">
        <v>568.39770157170005</v>
      </c>
    </row>
    <row r="3697" spans="1:68" s="25" customFormat="1" ht="14.25" x14ac:dyDescent="0.2">
      <c r="A3697" s="14">
        <v>2771</v>
      </c>
      <c r="B3697" s="40"/>
      <c r="C3697" s="15"/>
      <c r="D3697" s="16">
        <v>29487</v>
      </c>
      <c r="E3697" s="15" t="s">
        <v>27854</v>
      </c>
      <c r="F3697" s="15" t="s">
        <v>27855</v>
      </c>
      <c r="G3697" s="17" t="s">
        <v>27856</v>
      </c>
      <c r="H3697" s="17" t="s">
        <v>27857</v>
      </c>
      <c r="I3697" s="17" t="s">
        <v>86</v>
      </c>
      <c r="J3697" s="15" t="s">
        <v>27857</v>
      </c>
      <c r="K3697" s="15" t="s">
        <v>1330</v>
      </c>
      <c r="L3697" s="18" t="s">
        <v>27858</v>
      </c>
      <c r="M3697" s="15" t="s">
        <v>27046</v>
      </c>
      <c r="N3697" s="15" t="s">
        <v>27047</v>
      </c>
      <c r="O3697" s="16">
        <v>500</v>
      </c>
      <c r="P3697" s="15" t="s">
        <v>1055</v>
      </c>
      <c r="Q3697" s="15">
        <v>2000</v>
      </c>
      <c r="R3697" s="15">
        <v>0</v>
      </c>
      <c r="S3697" s="15">
        <v>2000</v>
      </c>
      <c r="T3697" s="15">
        <v>0.25</v>
      </c>
      <c r="U3697" s="15" t="s">
        <v>18717</v>
      </c>
      <c r="V3697" s="15" t="s">
        <v>76</v>
      </c>
      <c r="W3697" s="16">
        <v>0</v>
      </c>
      <c r="X3697" s="16">
        <v>0</v>
      </c>
      <c r="Y3697" s="15">
        <v>13617</v>
      </c>
      <c r="Z3697" s="15">
        <v>0.313</v>
      </c>
      <c r="AA3697" s="15" t="s">
        <v>27048</v>
      </c>
      <c r="AB3697" s="15" t="s">
        <v>27049</v>
      </c>
      <c r="AC3697" s="15">
        <v>0</v>
      </c>
      <c r="AD3697" s="15"/>
      <c r="AE3697" s="15" t="s">
        <v>353</v>
      </c>
      <c r="AF3697" s="15" t="s">
        <v>24978</v>
      </c>
      <c r="AG3697" s="16">
        <v>1</v>
      </c>
      <c r="AH3697" s="15" t="s">
        <v>27859</v>
      </c>
      <c r="AI3697" s="15" t="s">
        <v>78</v>
      </c>
      <c r="AJ3697" s="15">
        <v>13616.7207031</v>
      </c>
      <c r="AK3697" s="15">
        <v>461.65044920999998</v>
      </c>
      <c r="AL3697" s="15">
        <v>3106476.7033000002</v>
      </c>
      <c r="AM3697" s="15">
        <v>1409717.8523899999</v>
      </c>
      <c r="AN3697" s="19">
        <v>0</v>
      </c>
      <c r="AO3697" s="19">
        <v>0</v>
      </c>
      <c r="AP3697" s="19">
        <v>1800</v>
      </c>
      <c r="AQ3697" s="19">
        <v>0</v>
      </c>
      <c r="AR3697" s="34">
        <v>1800</v>
      </c>
      <c r="AS3697" s="34">
        <v>0</v>
      </c>
      <c r="AT3697" s="34">
        <v>0</v>
      </c>
      <c r="AU3697" s="34">
        <v>0</v>
      </c>
      <c r="AV3697" s="34">
        <v>0</v>
      </c>
      <c r="AW3697" s="35">
        <v>0</v>
      </c>
      <c r="AX3697" s="34">
        <v>1800</v>
      </c>
      <c r="AY3697" s="36">
        <v>1.3258000000000001</v>
      </c>
      <c r="AZ3697" s="36">
        <v>2.0265</v>
      </c>
      <c r="BA3697" s="22"/>
      <c r="BB3697" s="19">
        <v>0</v>
      </c>
      <c r="BC3697" s="34">
        <v>23.864400000000003</v>
      </c>
      <c r="BD3697" s="34">
        <v>36.476999999999997</v>
      </c>
      <c r="BE3697" s="38">
        <v>3.4819999999999997E-2</v>
      </c>
      <c r="BF3697" s="38">
        <v>3.4819999999999997E-2</v>
      </c>
      <c r="BG3697" s="34">
        <v>0</v>
      </c>
      <c r="BH3697" s="34">
        <v>0</v>
      </c>
      <c r="BI3697" s="34">
        <v>23.864400000000003</v>
      </c>
      <c r="BJ3697" s="34">
        <v>36.476999999999997</v>
      </c>
      <c r="BK3697" s="34">
        <v>0</v>
      </c>
      <c r="BL3697" s="34">
        <v>0</v>
      </c>
      <c r="BM3697" s="34">
        <v>0</v>
      </c>
      <c r="BN3697" s="39">
        <v>23.864400000000003</v>
      </c>
      <c r="BO3697" s="39">
        <v>36.476999999999997</v>
      </c>
      <c r="BP3697" s="39">
        <v>12.612599999999993</v>
      </c>
    </row>
    <row r="3698" spans="1:68" s="25" customFormat="1" ht="14.25" x14ac:dyDescent="0.2">
      <c r="A3698" s="14">
        <v>2772</v>
      </c>
      <c r="B3698" s="40"/>
      <c r="C3698" s="15"/>
      <c r="D3698" s="16">
        <v>7677</v>
      </c>
      <c r="E3698" s="15" t="s">
        <v>27860</v>
      </c>
      <c r="F3698" s="15" t="s">
        <v>27861</v>
      </c>
      <c r="G3698" s="17" t="s">
        <v>27862</v>
      </c>
      <c r="H3698" s="17" t="s">
        <v>2948</v>
      </c>
      <c r="I3698" s="17" t="s">
        <v>86</v>
      </c>
      <c r="J3698" s="15" t="s">
        <v>27863</v>
      </c>
      <c r="K3698" s="15" t="s">
        <v>88</v>
      </c>
      <c r="L3698" s="18" t="s">
        <v>27864</v>
      </c>
      <c r="M3698" s="15" t="s">
        <v>27046</v>
      </c>
      <c r="N3698" s="15" t="s">
        <v>27047</v>
      </c>
      <c r="O3698" s="16">
        <v>510</v>
      </c>
      <c r="P3698" s="15" t="s">
        <v>118</v>
      </c>
      <c r="Q3698" s="15">
        <v>40000</v>
      </c>
      <c r="R3698" s="15">
        <v>233300</v>
      </c>
      <c r="S3698" s="15">
        <v>273300</v>
      </c>
      <c r="T3698" s="15">
        <v>0.27</v>
      </c>
      <c r="U3698" s="15" t="s">
        <v>18717</v>
      </c>
      <c r="V3698" s="15" t="s">
        <v>76</v>
      </c>
      <c r="W3698" s="16">
        <v>1</v>
      </c>
      <c r="X3698" s="16">
        <v>1</v>
      </c>
      <c r="Y3698" s="15">
        <v>13500</v>
      </c>
      <c r="Z3698" s="15">
        <v>0.31</v>
      </c>
      <c r="AA3698" s="15" t="s">
        <v>27048</v>
      </c>
      <c r="AB3698" s="15" t="s">
        <v>27049</v>
      </c>
      <c r="AC3698" s="15">
        <v>49500</v>
      </c>
      <c r="AD3698" s="26">
        <v>41817</v>
      </c>
      <c r="AE3698" s="15" t="s">
        <v>119</v>
      </c>
      <c r="AF3698" s="15" t="s">
        <v>119</v>
      </c>
      <c r="AG3698" s="16">
        <v>1</v>
      </c>
      <c r="AH3698" s="15" t="s">
        <v>27865</v>
      </c>
      <c r="AI3698" s="15" t="s">
        <v>78</v>
      </c>
      <c r="AJ3698" s="15">
        <v>13499.8400879</v>
      </c>
      <c r="AK3698" s="15">
        <v>468.70474295299999</v>
      </c>
      <c r="AL3698" s="15">
        <v>3106395.3191499999</v>
      </c>
      <c r="AM3698" s="15">
        <v>1409782.07666</v>
      </c>
      <c r="AN3698" s="19">
        <v>0</v>
      </c>
      <c r="AO3698" s="19">
        <v>0</v>
      </c>
      <c r="AP3698" s="19">
        <v>40000</v>
      </c>
      <c r="AQ3698" s="19">
        <v>0</v>
      </c>
      <c r="AR3698" s="34">
        <v>40000</v>
      </c>
      <c r="AS3698" s="34">
        <v>0</v>
      </c>
      <c r="AT3698" s="34">
        <v>0</v>
      </c>
      <c r="AU3698" s="34">
        <v>0</v>
      </c>
      <c r="AV3698" s="34">
        <v>0</v>
      </c>
      <c r="AW3698" s="35">
        <v>0</v>
      </c>
      <c r="AX3698" s="34">
        <v>40000</v>
      </c>
      <c r="AY3698" s="36">
        <v>1.3258000000000001</v>
      </c>
      <c r="AZ3698" s="36">
        <v>2.0265</v>
      </c>
      <c r="BA3698" s="22"/>
      <c r="BB3698" s="19">
        <v>1200</v>
      </c>
      <c r="BC3698" s="34">
        <v>530.32000000000005</v>
      </c>
      <c r="BD3698" s="34">
        <v>810.6</v>
      </c>
      <c r="BE3698" s="38">
        <v>3.4819999999999997E-2</v>
      </c>
      <c r="BF3698" s="38">
        <v>3.4819999999999997E-2</v>
      </c>
      <c r="BG3698" s="34">
        <v>0</v>
      </c>
      <c r="BH3698" s="34">
        <v>0</v>
      </c>
      <c r="BI3698" s="34">
        <v>530.32000000000005</v>
      </c>
      <c r="BJ3698" s="34">
        <v>810.6</v>
      </c>
      <c r="BK3698" s="34">
        <v>0</v>
      </c>
      <c r="BL3698" s="34">
        <v>0</v>
      </c>
      <c r="BM3698" s="34">
        <v>0</v>
      </c>
      <c r="BN3698" s="39">
        <v>530.32000000000005</v>
      </c>
      <c r="BO3698" s="39">
        <v>810.6</v>
      </c>
      <c r="BP3698" s="39">
        <v>280.27999999999997</v>
      </c>
    </row>
    <row r="3699" spans="1:68" s="25" customFormat="1" ht="14.25" x14ac:dyDescent="0.2">
      <c r="A3699" s="14">
        <v>2773</v>
      </c>
      <c r="B3699" s="40"/>
      <c r="C3699" s="15"/>
      <c r="D3699" s="16">
        <v>1645</v>
      </c>
      <c r="E3699" s="15" t="s">
        <v>27866</v>
      </c>
      <c r="F3699" s="15" t="s">
        <v>27867</v>
      </c>
      <c r="G3699" s="17" t="s">
        <v>27868</v>
      </c>
      <c r="H3699" s="17" t="s">
        <v>27869</v>
      </c>
      <c r="I3699" s="17" t="s">
        <v>88</v>
      </c>
      <c r="J3699" s="15" t="s">
        <v>14176</v>
      </c>
      <c r="K3699" s="15" t="s">
        <v>86</v>
      </c>
      <c r="L3699" s="18" t="s">
        <v>27870</v>
      </c>
      <c r="M3699" s="15" t="s">
        <v>27046</v>
      </c>
      <c r="N3699" s="15" t="s">
        <v>27047</v>
      </c>
      <c r="O3699" s="16">
        <v>510</v>
      </c>
      <c r="P3699" s="15" t="s">
        <v>118</v>
      </c>
      <c r="Q3699" s="15">
        <v>40000</v>
      </c>
      <c r="R3699" s="15">
        <v>199300</v>
      </c>
      <c r="S3699" s="15">
        <v>239300</v>
      </c>
      <c r="T3699" s="15">
        <v>0.31</v>
      </c>
      <c r="U3699" s="15" t="s">
        <v>18717</v>
      </c>
      <c r="V3699" s="15" t="s">
        <v>76</v>
      </c>
      <c r="W3699" s="16">
        <v>1</v>
      </c>
      <c r="X3699" s="16">
        <v>1</v>
      </c>
      <c r="Y3699" s="15">
        <v>13650</v>
      </c>
      <c r="Z3699" s="15">
        <v>0.313</v>
      </c>
      <c r="AA3699" s="15" t="s">
        <v>27048</v>
      </c>
      <c r="AB3699" s="15" t="s">
        <v>27049</v>
      </c>
      <c r="AC3699" s="15">
        <v>229500</v>
      </c>
      <c r="AD3699" s="26">
        <v>38586</v>
      </c>
      <c r="AE3699" s="15" t="s">
        <v>119</v>
      </c>
      <c r="AF3699" s="15" t="s">
        <v>119</v>
      </c>
      <c r="AG3699" s="16">
        <v>1</v>
      </c>
      <c r="AH3699" s="15" t="s">
        <v>27871</v>
      </c>
      <c r="AI3699" s="15" t="s">
        <v>78</v>
      </c>
      <c r="AJ3699" s="15">
        <v>13649.6586914</v>
      </c>
      <c r="AK3699" s="15">
        <v>472.97931427100002</v>
      </c>
      <c r="AL3699" s="15">
        <v>3106303.0487299999</v>
      </c>
      <c r="AM3699" s="15">
        <v>1409819.52737</v>
      </c>
      <c r="AN3699" s="19">
        <v>40000</v>
      </c>
      <c r="AO3699" s="19">
        <v>197900</v>
      </c>
      <c r="AP3699" s="19">
        <v>0</v>
      </c>
      <c r="AQ3699" s="19">
        <v>0</v>
      </c>
      <c r="AR3699" s="34">
        <v>237900</v>
      </c>
      <c r="AS3699" s="34">
        <v>45000</v>
      </c>
      <c r="AT3699" s="34">
        <v>0</v>
      </c>
      <c r="AU3699" s="34">
        <v>67515</v>
      </c>
      <c r="AV3699" s="34">
        <v>0</v>
      </c>
      <c r="AW3699" s="35">
        <v>112515</v>
      </c>
      <c r="AX3699" s="34">
        <v>125385</v>
      </c>
      <c r="AY3699" s="36">
        <v>1.3258000000000001</v>
      </c>
      <c r="AZ3699" s="36">
        <v>2.0265</v>
      </c>
      <c r="BA3699" s="22"/>
      <c r="BB3699" s="19">
        <v>2379</v>
      </c>
      <c r="BC3699" s="34">
        <v>1662.3543299999999</v>
      </c>
      <c r="BD3699" s="34">
        <v>2540.927025</v>
      </c>
      <c r="BE3699" s="38">
        <v>3.4819999999999997E-2</v>
      </c>
      <c r="BF3699" s="38">
        <v>3.4819999999999997E-2</v>
      </c>
      <c r="BG3699" s="34">
        <v>57.883177770599993</v>
      </c>
      <c r="BH3699" s="34">
        <v>88.475079010499996</v>
      </c>
      <c r="BI3699" s="34">
        <v>1604.4711522293999</v>
      </c>
      <c r="BJ3699" s="34">
        <v>2452.4519459895</v>
      </c>
      <c r="BK3699" s="34">
        <v>0</v>
      </c>
      <c r="BL3699" s="34">
        <v>73.451945989500018</v>
      </c>
      <c r="BM3699" s="34">
        <v>73.451945989500018</v>
      </c>
      <c r="BN3699" s="39">
        <v>1604.4711522293999</v>
      </c>
      <c r="BO3699" s="39">
        <v>2379</v>
      </c>
      <c r="BP3699" s="39">
        <v>774.52884777060012</v>
      </c>
    </row>
    <row r="3700" spans="1:68" s="25" customFormat="1" ht="14.25" x14ac:dyDescent="0.2">
      <c r="A3700" s="14">
        <v>2774</v>
      </c>
      <c r="B3700" s="40"/>
      <c r="C3700" s="15" t="s">
        <v>176</v>
      </c>
      <c r="D3700" s="16">
        <v>18840</v>
      </c>
      <c r="E3700" s="15" t="s">
        <v>27872</v>
      </c>
      <c r="F3700" s="15" t="s">
        <v>27873</v>
      </c>
      <c r="G3700" s="17" t="s">
        <v>27874</v>
      </c>
      <c r="H3700" s="17" t="s">
        <v>27875</v>
      </c>
      <c r="I3700" s="17" t="s">
        <v>86</v>
      </c>
      <c r="J3700" s="15" t="s">
        <v>27876</v>
      </c>
      <c r="K3700" s="15" t="s">
        <v>981</v>
      </c>
      <c r="L3700" s="18" t="s">
        <v>27877</v>
      </c>
      <c r="M3700" s="15" t="s">
        <v>27046</v>
      </c>
      <c r="N3700" s="15" t="s">
        <v>27047</v>
      </c>
      <c r="O3700" s="16">
        <v>510</v>
      </c>
      <c r="P3700" s="15" t="s">
        <v>118</v>
      </c>
      <c r="Q3700" s="15">
        <v>40000</v>
      </c>
      <c r="R3700" s="15">
        <v>189200</v>
      </c>
      <c r="S3700" s="15">
        <v>229200</v>
      </c>
      <c r="T3700" s="15">
        <v>0.23</v>
      </c>
      <c r="U3700" s="15" t="s">
        <v>18717</v>
      </c>
      <c r="V3700" s="15" t="s">
        <v>76</v>
      </c>
      <c r="W3700" s="16">
        <v>1</v>
      </c>
      <c r="X3700" s="16">
        <v>1</v>
      </c>
      <c r="Y3700" s="15">
        <v>10726</v>
      </c>
      <c r="Z3700" s="15">
        <v>0.246</v>
      </c>
      <c r="AA3700" s="15" t="s">
        <v>27048</v>
      </c>
      <c r="AB3700" s="15" t="s">
        <v>27049</v>
      </c>
      <c r="AC3700" s="15">
        <v>186000</v>
      </c>
      <c r="AD3700" s="26">
        <v>38547</v>
      </c>
      <c r="AE3700" s="15" t="s">
        <v>119</v>
      </c>
      <c r="AF3700" s="15" t="s">
        <v>119</v>
      </c>
      <c r="AG3700" s="16">
        <v>1</v>
      </c>
      <c r="AH3700" s="15" t="s">
        <v>27878</v>
      </c>
      <c r="AI3700" s="15" t="s">
        <v>78</v>
      </c>
      <c r="AJ3700" s="15">
        <v>10725.8676758</v>
      </c>
      <c r="AK3700" s="15">
        <v>424.260065629</v>
      </c>
      <c r="AL3700" s="15">
        <v>3106209.6962899999</v>
      </c>
      <c r="AM3700" s="15">
        <v>1409829.97958</v>
      </c>
      <c r="AN3700" s="19">
        <v>40000</v>
      </c>
      <c r="AO3700" s="19">
        <v>189200</v>
      </c>
      <c r="AP3700" s="19">
        <v>0</v>
      </c>
      <c r="AQ3700" s="19">
        <v>0</v>
      </c>
      <c r="AR3700" s="34">
        <v>229200</v>
      </c>
      <c r="AS3700" s="34">
        <v>45000</v>
      </c>
      <c r="AT3700" s="34">
        <v>3000</v>
      </c>
      <c r="AU3700" s="34">
        <v>64470</v>
      </c>
      <c r="AV3700" s="34">
        <v>0</v>
      </c>
      <c r="AW3700" s="35">
        <v>112470</v>
      </c>
      <c r="AX3700" s="34">
        <v>116730</v>
      </c>
      <c r="AY3700" s="36">
        <v>1.3258000000000001</v>
      </c>
      <c r="AZ3700" s="36">
        <v>2.0265</v>
      </c>
      <c r="BA3700" s="22"/>
      <c r="BB3700" s="19">
        <v>2292</v>
      </c>
      <c r="BC3700" s="34">
        <v>1547.60634</v>
      </c>
      <c r="BD3700" s="34">
        <v>2365.5334499999999</v>
      </c>
      <c r="BE3700" s="38">
        <v>3.4819999999999997E-2</v>
      </c>
      <c r="BF3700" s="38">
        <v>3.4819999999999997E-2</v>
      </c>
      <c r="BG3700" s="34">
        <v>53.887652758799995</v>
      </c>
      <c r="BH3700" s="34">
        <v>82.367874728999993</v>
      </c>
      <c r="BI3700" s="34">
        <v>1493.7186872412001</v>
      </c>
      <c r="BJ3700" s="34">
        <v>2283.1655752709999</v>
      </c>
      <c r="BK3700" s="34">
        <v>0</v>
      </c>
      <c r="BL3700" s="34">
        <v>0</v>
      </c>
      <c r="BM3700" s="34">
        <v>0</v>
      </c>
      <c r="BN3700" s="39">
        <v>1493.7186872412001</v>
      </c>
      <c r="BO3700" s="39">
        <v>2283.1655752709999</v>
      </c>
      <c r="BP3700" s="39">
        <v>789.44688802979977</v>
      </c>
    </row>
    <row r="3701" spans="1:68" s="25" customFormat="1" ht="14.25" x14ac:dyDescent="0.2">
      <c r="A3701" s="14">
        <v>2775</v>
      </c>
      <c r="B3701" s="40"/>
      <c r="C3701" s="15" t="s">
        <v>27879</v>
      </c>
      <c r="D3701" s="16">
        <v>17794</v>
      </c>
      <c r="E3701" s="15" t="s">
        <v>27880</v>
      </c>
      <c r="F3701" s="15" t="s">
        <v>27879</v>
      </c>
      <c r="G3701" s="17" t="s">
        <v>27881</v>
      </c>
      <c r="H3701" s="17" t="s">
        <v>27882</v>
      </c>
      <c r="I3701" s="17" t="s">
        <v>27883</v>
      </c>
      <c r="J3701" s="15" t="s">
        <v>27884</v>
      </c>
      <c r="K3701" s="15" t="s">
        <v>1763</v>
      </c>
      <c r="L3701" s="18" t="s">
        <v>27885</v>
      </c>
      <c r="M3701" s="15" t="s">
        <v>27046</v>
      </c>
      <c r="N3701" s="15" t="s">
        <v>27047</v>
      </c>
      <c r="O3701" s="16">
        <v>510</v>
      </c>
      <c r="P3701" s="15" t="s">
        <v>118</v>
      </c>
      <c r="Q3701" s="15">
        <v>40000</v>
      </c>
      <c r="R3701" s="15">
        <v>181000</v>
      </c>
      <c r="S3701" s="15">
        <v>221000</v>
      </c>
      <c r="T3701" s="15">
        <v>0.25</v>
      </c>
      <c r="U3701" s="15" t="s">
        <v>18717</v>
      </c>
      <c r="V3701" s="15" t="s">
        <v>76</v>
      </c>
      <c r="W3701" s="16">
        <v>1</v>
      </c>
      <c r="X3701" s="16">
        <v>1</v>
      </c>
      <c r="Y3701" s="15">
        <v>11630</v>
      </c>
      <c r="Z3701" s="15">
        <v>0.26700000000000002</v>
      </c>
      <c r="AA3701" s="15" t="s">
        <v>27048</v>
      </c>
      <c r="AB3701" s="15" t="s">
        <v>27049</v>
      </c>
      <c r="AC3701" s="15">
        <v>205000</v>
      </c>
      <c r="AD3701" s="26">
        <v>39948</v>
      </c>
      <c r="AE3701" s="15" t="s">
        <v>353</v>
      </c>
      <c r="AF3701" s="15" t="s">
        <v>25510</v>
      </c>
      <c r="AG3701" s="16">
        <v>1</v>
      </c>
      <c r="AH3701" s="15" t="s">
        <v>27886</v>
      </c>
      <c r="AI3701" s="15" t="s">
        <v>78</v>
      </c>
      <c r="AJ3701" s="15">
        <v>11630.2116699</v>
      </c>
      <c r="AK3701" s="15">
        <v>447.09387362699999</v>
      </c>
      <c r="AL3701" s="15">
        <v>3106123.6534299999</v>
      </c>
      <c r="AM3701" s="15">
        <v>1409842.4157799999</v>
      </c>
      <c r="AN3701" s="19">
        <v>40000</v>
      </c>
      <c r="AO3701" s="19">
        <v>181000</v>
      </c>
      <c r="AP3701" s="19">
        <v>0</v>
      </c>
      <c r="AQ3701" s="19">
        <v>0</v>
      </c>
      <c r="AR3701" s="34">
        <v>221000</v>
      </c>
      <c r="AS3701" s="34">
        <v>45000</v>
      </c>
      <c r="AT3701" s="34">
        <v>0</v>
      </c>
      <c r="AU3701" s="34">
        <v>61600</v>
      </c>
      <c r="AV3701" s="34">
        <v>0</v>
      </c>
      <c r="AW3701" s="35">
        <v>106600</v>
      </c>
      <c r="AX3701" s="34">
        <v>114400</v>
      </c>
      <c r="AY3701" s="36">
        <v>1.3258000000000001</v>
      </c>
      <c r="AZ3701" s="36">
        <v>2.0265</v>
      </c>
      <c r="BA3701" s="22"/>
      <c r="BB3701" s="19">
        <v>2210</v>
      </c>
      <c r="BC3701" s="34">
        <v>1516.7152000000001</v>
      </c>
      <c r="BD3701" s="34">
        <v>2318.3159999999998</v>
      </c>
      <c r="BE3701" s="38">
        <v>3.4819999999999997E-2</v>
      </c>
      <c r="BF3701" s="38">
        <v>3.4819999999999997E-2</v>
      </c>
      <c r="BG3701" s="34">
        <v>52.812023263999997</v>
      </c>
      <c r="BH3701" s="34">
        <v>80.723763119999987</v>
      </c>
      <c r="BI3701" s="34">
        <v>1463.9031767360002</v>
      </c>
      <c r="BJ3701" s="34">
        <v>2237.5922368799997</v>
      </c>
      <c r="BK3701" s="34">
        <v>0</v>
      </c>
      <c r="BL3701" s="34">
        <v>27.592236879999746</v>
      </c>
      <c r="BM3701" s="34">
        <v>27.592236879999746</v>
      </c>
      <c r="BN3701" s="39">
        <v>1463.9031767360002</v>
      </c>
      <c r="BO3701" s="39">
        <v>2210</v>
      </c>
      <c r="BP3701" s="39">
        <v>746.0968232639998</v>
      </c>
    </row>
    <row r="3702" spans="1:68" s="25" customFormat="1" ht="14.25" x14ac:dyDescent="0.2">
      <c r="A3702" s="14">
        <v>2776</v>
      </c>
      <c r="B3702" s="40"/>
      <c r="C3702" s="15"/>
      <c r="D3702" s="16">
        <v>18485</v>
      </c>
      <c r="E3702" s="15" t="s">
        <v>27887</v>
      </c>
      <c r="F3702" s="15" t="s">
        <v>27888</v>
      </c>
      <c r="G3702" s="17" t="s">
        <v>27889</v>
      </c>
      <c r="H3702" s="17" t="s">
        <v>27890</v>
      </c>
      <c r="I3702" s="17" t="s">
        <v>86</v>
      </c>
      <c r="J3702" s="15" t="s">
        <v>27891</v>
      </c>
      <c r="K3702" s="15" t="s">
        <v>6047</v>
      </c>
      <c r="L3702" s="18" t="s">
        <v>27892</v>
      </c>
      <c r="M3702" s="15" t="s">
        <v>27046</v>
      </c>
      <c r="N3702" s="15" t="s">
        <v>27047</v>
      </c>
      <c r="O3702" s="16">
        <v>510</v>
      </c>
      <c r="P3702" s="15" t="s">
        <v>118</v>
      </c>
      <c r="Q3702" s="15">
        <v>40000</v>
      </c>
      <c r="R3702" s="15">
        <v>197500</v>
      </c>
      <c r="S3702" s="15">
        <v>237500</v>
      </c>
      <c r="T3702" s="15">
        <v>0.3</v>
      </c>
      <c r="U3702" s="15" t="s">
        <v>18717</v>
      </c>
      <c r="V3702" s="15" t="s">
        <v>76</v>
      </c>
      <c r="W3702" s="16">
        <v>1</v>
      </c>
      <c r="X3702" s="16">
        <v>1</v>
      </c>
      <c r="Y3702" s="15">
        <v>14447</v>
      </c>
      <c r="Z3702" s="15">
        <v>0.33200000000000002</v>
      </c>
      <c r="AA3702" s="15" t="s">
        <v>27048</v>
      </c>
      <c r="AB3702" s="15" t="s">
        <v>27049</v>
      </c>
      <c r="AC3702" s="15">
        <v>189000</v>
      </c>
      <c r="AD3702" s="26">
        <v>38047</v>
      </c>
      <c r="AE3702" s="15" t="s">
        <v>147</v>
      </c>
      <c r="AF3702" s="15" t="s">
        <v>27893</v>
      </c>
      <c r="AG3702" s="16">
        <v>1</v>
      </c>
      <c r="AH3702" s="15" t="s">
        <v>27894</v>
      </c>
      <c r="AI3702" s="15" t="s">
        <v>78</v>
      </c>
      <c r="AJ3702" s="15">
        <v>14447.1882324</v>
      </c>
      <c r="AK3702" s="15">
        <v>505.11958835600001</v>
      </c>
      <c r="AL3702" s="15">
        <v>3106032.7947200001</v>
      </c>
      <c r="AM3702" s="15">
        <v>1409864.7836</v>
      </c>
      <c r="AN3702" s="19">
        <v>40000</v>
      </c>
      <c r="AO3702" s="19">
        <v>198800</v>
      </c>
      <c r="AP3702" s="19">
        <v>0</v>
      </c>
      <c r="AQ3702" s="19">
        <v>0</v>
      </c>
      <c r="AR3702" s="34">
        <v>238800</v>
      </c>
      <c r="AS3702" s="34">
        <v>45000</v>
      </c>
      <c r="AT3702" s="34">
        <v>3000</v>
      </c>
      <c r="AU3702" s="34">
        <v>67830</v>
      </c>
      <c r="AV3702" s="34">
        <v>0</v>
      </c>
      <c r="AW3702" s="35">
        <v>115830</v>
      </c>
      <c r="AX3702" s="34">
        <v>122970</v>
      </c>
      <c r="AY3702" s="36">
        <v>1.3258000000000001</v>
      </c>
      <c r="AZ3702" s="36">
        <v>2.0265</v>
      </c>
      <c r="BA3702" s="22"/>
      <c r="BB3702" s="19">
        <v>2388</v>
      </c>
      <c r="BC3702" s="34">
        <v>1630.3362600000003</v>
      </c>
      <c r="BD3702" s="34">
        <v>2491.9870500000002</v>
      </c>
      <c r="BE3702" s="38">
        <v>3.4819999999999997E-2</v>
      </c>
      <c r="BF3702" s="38">
        <v>3.4819999999999997E-2</v>
      </c>
      <c r="BG3702" s="34">
        <v>56.768308573200002</v>
      </c>
      <c r="BH3702" s="34">
        <v>86.770989080999996</v>
      </c>
      <c r="BI3702" s="34">
        <v>1573.5679514268002</v>
      </c>
      <c r="BJ3702" s="34">
        <v>2405.216060919</v>
      </c>
      <c r="BK3702" s="34">
        <v>0</v>
      </c>
      <c r="BL3702" s="34">
        <v>17.216060919000029</v>
      </c>
      <c r="BM3702" s="34">
        <v>17.216060919000029</v>
      </c>
      <c r="BN3702" s="39">
        <v>1573.5679514268002</v>
      </c>
      <c r="BO3702" s="39">
        <v>2388</v>
      </c>
      <c r="BP3702" s="39">
        <v>814.43204857319984</v>
      </c>
    </row>
    <row r="3703" spans="1:68" s="25" customFormat="1" ht="14.25" x14ac:dyDescent="0.2">
      <c r="A3703" s="14">
        <v>2777</v>
      </c>
      <c r="B3703" s="40"/>
      <c r="C3703" s="15"/>
      <c r="D3703" s="16">
        <v>10565</v>
      </c>
      <c r="E3703" s="15" t="s">
        <v>27895</v>
      </c>
      <c r="F3703" s="15" t="s">
        <v>27896</v>
      </c>
      <c r="G3703" s="17" t="s">
        <v>27897</v>
      </c>
      <c r="H3703" s="17" t="s">
        <v>27898</v>
      </c>
      <c r="I3703" s="17" t="s">
        <v>86</v>
      </c>
      <c r="J3703" s="15" t="s">
        <v>27898</v>
      </c>
      <c r="K3703" s="15" t="s">
        <v>20082</v>
      </c>
      <c r="L3703" s="18" t="s">
        <v>27899</v>
      </c>
      <c r="M3703" s="15" t="s">
        <v>27046</v>
      </c>
      <c r="N3703" s="15" t="s">
        <v>27047</v>
      </c>
      <c r="O3703" s="16">
        <v>510</v>
      </c>
      <c r="P3703" s="15" t="s">
        <v>118</v>
      </c>
      <c r="Q3703" s="15">
        <v>40000</v>
      </c>
      <c r="R3703" s="15">
        <v>196500</v>
      </c>
      <c r="S3703" s="15">
        <v>236500</v>
      </c>
      <c r="T3703" s="15">
        <v>0.31</v>
      </c>
      <c r="U3703" s="15" t="s">
        <v>18717</v>
      </c>
      <c r="V3703" s="15" t="s">
        <v>76</v>
      </c>
      <c r="W3703" s="16">
        <v>1</v>
      </c>
      <c r="X3703" s="16">
        <v>1</v>
      </c>
      <c r="Y3703" s="15">
        <v>14187</v>
      </c>
      <c r="Z3703" s="15">
        <v>0.32600000000000001</v>
      </c>
      <c r="AA3703" s="15" t="s">
        <v>27048</v>
      </c>
      <c r="AB3703" s="15" t="s">
        <v>27049</v>
      </c>
      <c r="AC3703" s="15">
        <v>186000</v>
      </c>
      <c r="AD3703" s="26">
        <v>38030</v>
      </c>
      <c r="AE3703" s="15" t="s">
        <v>468</v>
      </c>
      <c r="AF3703" s="15" t="s">
        <v>27900</v>
      </c>
      <c r="AG3703" s="16">
        <v>1</v>
      </c>
      <c r="AH3703" s="15" t="s">
        <v>27901</v>
      </c>
      <c r="AI3703" s="15" t="s">
        <v>78</v>
      </c>
      <c r="AJ3703" s="15">
        <v>14186.9091797</v>
      </c>
      <c r="AK3703" s="15">
        <v>517.577418663</v>
      </c>
      <c r="AL3703" s="15">
        <v>3105946.8880699999</v>
      </c>
      <c r="AM3703" s="15">
        <v>1409885.7815400001</v>
      </c>
      <c r="AN3703" s="19">
        <v>40000</v>
      </c>
      <c r="AO3703" s="19">
        <v>196600</v>
      </c>
      <c r="AP3703" s="19">
        <v>0</v>
      </c>
      <c r="AQ3703" s="19">
        <v>0</v>
      </c>
      <c r="AR3703" s="34">
        <v>236600</v>
      </c>
      <c r="AS3703" s="34">
        <v>45000</v>
      </c>
      <c r="AT3703" s="34">
        <v>3000</v>
      </c>
      <c r="AU3703" s="34">
        <v>67060</v>
      </c>
      <c r="AV3703" s="34">
        <v>0</v>
      </c>
      <c r="AW3703" s="35">
        <v>115060</v>
      </c>
      <c r="AX3703" s="34">
        <v>121540</v>
      </c>
      <c r="AY3703" s="36">
        <v>1.3258000000000001</v>
      </c>
      <c r="AZ3703" s="36">
        <v>2.0265</v>
      </c>
      <c r="BA3703" s="22"/>
      <c r="BB3703" s="19">
        <v>2366</v>
      </c>
      <c r="BC3703" s="34">
        <v>1611.3773200000003</v>
      </c>
      <c r="BD3703" s="34">
        <v>2463.0081</v>
      </c>
      <c r="BE3703" s="38">
        <v>3.4819999999999997E-2</v>
      </c>
      <c r="BF3703" s="38">
        <v>3.4819999999999997E-2</v>
      </c>
      <c r="BG3703" s="34">
        <v>56.108158282400005</v>
      </c>
      <c r="BH3703" s="34">
        <v>85.761942041999987</v>
      </c>
      <c r="BI3703" s="34">
        <v>1555.2691617176004</v>
      </c>
      <c r="BJ3703" s="34">
        <v>2377.2461579579999</v>
      </c>
      <c r="BK3703" s="34">
        <v>0</v>
      </c>
      <c r="BL3703" s="34">
        <v>11.246157957999912</v>
      </c>
      <c r="BM3703" s="34">
        <v>11.246157957999912</v>
      </c>
      <c r="BN3703" s="39">
        <v>1555.2691617176004</v>
      </c>
      <c r="BO3703" s="39">
        <v>2366</v>
      </c>
      <c r="BP3703" s="39">
        <v>810.73083828239965</v>
      </c>
    </row>
    <row r="3704" spans="1:68" s="25" customFormat="1" ht="14.25" x14ac:dyDescent="0.2">
      <c r="A3704" s="14">
        <v>2778</v>
      </c>
      <c r="B3704" s="40"/>
      <c r="C3704" s="15"/>
      <c r="D3704" s="16">
        <v>8606</v>
      </c>
      <c r="E3704" s="15" t="s">
        <v>27902</v>
      </c>
      <c r="F3704" s="15" t="s">
        <v>27903</v>
      </c>
      <c r="G3704" s="17" t="s">
        <v>27904</v>
      </c>
      <c r="H3704" s="17" t="s">
        <v>27905</v>
      </c>
      <c r="I3704" s="17" t="s">
        <v>86</v>
      </c>
      <c r="J3704" s="15" t="s">
        <v>27906</v>
      </c>
      <c r="K3704" s="15" t="s">
        <v>1429</v>
      </c>
      <c r="L3704" s="18" t="s">
        <v>27907</v>
      </c>
      <c r="M3704" s="15" t="s">
        <v>27046</v>
      </c>
      <c r="N3704" s="15" t="s">
        <v>27047</v>
      </c>
      <c r="O3704" s="16">
        <v>510</v>
      </c>
      <c r="P3704" s="15" t="s">
        <v>118</v>
      </c>
      <c r="Q3704" s="15">
        <v>40000</v>
      </c>
      <c r="R3704" s="15">
        <v>200300</v>
      </c>
      <c r="S3704" s="15">
        <v>240300</v>
      </c>
      <c r="T3704" s="15">
        <v>0.34</v>
      </c>
      <c r="U3704" s="15" t="s">
        <v>18717</v>
      </c>
      <c r="V3704" s="15" t="s">
        <v>76</v>
      </c>
      <c r="W3704" s="16">
        <v>1</v>
      </c>
      <c r="X3704" s="16">
        <v>1</v>
      </c>
      <c r="Y3704" s="15">
        <v>12515</v>
      </c>
      <c r="Z3704" s="15">
        <v>0.28699999999999998</v>
      </c>
      <c r="AA3704" s="15" t="s">
        <v>27048</v>
      </c>
      <c r="AB3704" s="15" t="s">
        <v>27049</v>
      </c>
      <c r="AC3704" s="15">
        <v>180000</v>
      </c>
      <c r="AD3704" s="26">
        <v>37880</v>
      </c>
      <c r="AE3704" s="15" t="s">
        <v>353</v>
      </c>
      <c r="AF3704" s="15" t="s">
        <v>7996</v>
      </c>
      <c r="AG3704" s="16">
        <v>1</v>
      </c>
      <c r="AH3704" s="15" t="s">
        <v>27908</v>
      </c>
      <c r="AI3704" s="15" t="s">
        <v>78</v>
      </c>
      <c r="AJ3704" s="15">
        <v>12515.4130859</v>
      </c>
      <c r="AK3704" s="15">
        <v>502.978669357</v>
      </c>
      <c r="AL3704" s="15">
        <v>3105890.18554</v>
      </c>
      <c r="AM3704" s="15">
        <v>1409941.6171299999</v>
      </c>
      <c r="AN3704" s="19">
        <v>40000</v>
      </c>
      <c r="AO3704" s="19">
        <v>200400</v>
      </c>
      <c r="AP3704" s="19">
        <v>0</v>
      </c>
      <c r="AQ3704" s="19">
        <v>0</v>
      </c>
      <c r="AR3704" s="34">
        <v>240400</v>
      </c>
      <c r="AS3704" s="34">
        <v>45000</v>
      </c>
      <c r="AT3704" s="34">
        <v>3000</v>
      </c>
      <c r="AU3704" s="34">
        <v>68390</v>
      </c>
      <c r="AV3704" s="34">
        <v>0</v>
      </c>
      <c r="AW3704" s="35">
        <v>116390</v>
      </c>
      <c r="AX3704" s="34">
        <v>124010</v>
      </c>
      <c r="AY3704" s="36">
        <v>1.3258000000000001</v>
      </c>
      <c r="AZ3704" s="36">
        <v>2.0265</v>
      </c>
      <c r="BA3704" s="22"/>
      <c r="BB3704" s="19">
        <v>2404</v>
      </c>
      <c r="BC3704" s="34">
        <v>1644.1245799999999</v>
      </c>
      <c r="BD3704" s="34">
        <v>2513.0626499999998</v>
      </c>
      <c r="BE3704" s="38">
        <v>3.4819999999999997E-2</v>
      </c>
      <c r="BF3704" s="38">
        <v>3.4819999999999997E-2</v>
      </c>
      <c r="BG3704" s="34">
        <v>57.248417875599991</v>
      </c>
      <c r="BH3704" s="34">
        <v>87.504841472999985</v>
      </c>
      <c r="BI3704" s="34">
        <v>1586.8761621244</v>
      </c>
      <c r="BJ3704" s="34">
        <v>2425.5578085269999</v>
      </c>
      <c r="BK3704" s="34">
        <v>0</v>
      </c>
      <c r="BL3704" s="34">
        <v>21.557808526999906</v>
      </c>
      <c r="BM3704" s="34">
        <v>21.557808526999906</v>
      </c>
      <c r="BN3704" s="39">
        <v>1586.8761621244</v>
      </c>
      <c r="BO3704" s="39">
        <v>2404</v>
      </c>
      <c r="BP3704" s="39">
        <v>817.12383787559997</v>
      </c>
    </row>
    <row r="3705" spans="1:68" s="25" customFormat="1" ht="14.25" x14ac:dyDescent="0.2">
      <c r="A3705" s="14">
        <v>2779</v>
      </c>
      <c r="B3705" s="40"/>
      <c r="C3705" s="15" t="s">
        <v>9143</v>
      </c>
      <c r="D3705" s="16">
        <v>21271</v>
      </c>
      <c r="E3705" s="15" t="s">
        <v>27909</v>
      </c>
      <c r="F3705" s="15" t="s">
        <v>9143</v>
      </c>
      <c r="G3705" s="17" t="s">
        <v>27910</v>
      </c>
      <c r="H3705" s="17" t="s">
        <v>27911</v>
      </c>
      <c r="I3705" s="17" t="s">
        <v>27912</v>
      </c>
      <c r="J3705" s="15" t="s">
        <v>27913</v>
      </c>
      <c r="K3705" s="15" t="s">
        <v>5882</v>
      </c>
      <c r="L3705" s="18" t="s">
        <v>27914</v>
      </c>
      <c r="M3705" s="15" t="s">
        <v>27046</v>
      </c>
      <c r="N3705" s="15" t="s">
        <v>27047</v>
      </c>
      <c r="O3705" s="16">
        <v>510</v>
      </c>
      <c r="P3705" s="15" t="s">
        <v>118</v>
      </c>
      <c r="Q3705" s="15">
        <v>40000</v>
      </c>
      <c r="R3705" s="15">
        <v>172800</v>
      </c>
      <c r="S3705" s="15">
        <v>212800</v>
      </c>
      <c r="T3705" s="15">
        <v>0.36</v>
      </c>
      <c r="U3705" s="15" t="s">
        <v>18717</v>
      </c>
      <c r="V3705" s="15" t="s">
        <v>76</v>
      </c>
      <c r="W3705" s="16">
        <v>1</v>
      </c>
      <c r="X3705" s="16">
        <v>1</v>
      </c>
      <c r="Y3705" s="15">
        <v>15665</v>
      </c>
      <c r="Z3705" s="15">
        <v>0.36</v>
      </c>
      <c r="AA3705" s="15" t="s">
        <v>27048</v>
      </c>
      <c r="AB3705" s="15" t="s">
        <v>27049</v>
      </c>
      <c r="AC3705" s="15">
        <v>0</v>
      </c>
      <c r="AD3705" s="26">
        <v>37860</v>
      </c>
      <c r="AE3705" s="15" t="s">
        <v>147</v>
      </c>
      <c r="AF3705" s="15" t="s">
        <v>27915</v>
      </c>
      <c r="AG3705" s="16">
        <v>1</v>
      </c>
      <c r="AH3705" s="15" t="s">
        <v>27916</v>
      </c>
      <c r="AI3705" s="15" t="s">
        <v>78</v>
      </c>
      <c r="AJ3705" s="15">
        <v>15665.4331055</v>
      </c>
      <c r="AK3705" s="15">
        <v>525.599783871</v>
      </c>
      <c r="AL3705" s="15">
        <v>3105857.7604</v>
      </c>
      <c r="AM3705" s="15">
        <v>1410017.6248600001</v>
      </c>
      <c r="AN3705" s="19">
        <v>40000</v>
      </c>
      <c r="AO3705" s="19">
        <v>168000</v>
      </c>
      <c r="AP3705" s="19">
        <v>0</v>
      </c>
      <c r="AQ3705" s="19">
        <v>0</v>
      </c>
      <c r="AR3705" s="34">
        <v>208000</v>
      </c>
      <c r="AS3705" s="34">
        <v>45000</v>
      </c>
      <c r="AT3705" s="34">
        <v>3000</v>
      </c>
      <c r="AU3705" s="34">
        <v>57050</v>
      </c>
      <c r="AV3705" s="34">
        <v>0</v>
      </c>
      <c r="AW3705" s="35">
        <v>105050</v>
      </c>
      <c r="AX3705" s="34">
        <v>102950</v>
      </c>
      <c r="AY3705" s="36">
        <v>1.3258000000000001</v>
      </c>
      <c r="AZ3705" s="36">
        <v>2.0265</v>
      </c>
      <c r="BA3705" s="22"/>
      <c r="BB3705" s="19">
        <v>2080</v>
      </c>
      <c r="BC3705" s="34">
        <v>1364.9111</v>
      </c>
      <c r="BD3705" s="34">
        <v>2086.2817500000001</v>
      </c>
      <c r="BE3705" s="38">
        <v>3.4819999999999997E-2</v>
      </c>
      <c r="BF3705" s="38">
        <v>3.4819999999999997E-2</v>
      </c>
      <c r="BG3705" s="34">
        <v>47.526204501999999</v>
      </c>
      <c r="BH3705" s="34">
        <v>72.644330534999995</v>
      </c>
      <c r="BI3705" s="34">
        <v>1317.3848954980001</v>
      </c>
      <c r="BJ3705" s="34">
        <v>2013.6374194650002</v>
      </c>
      <c r="BK3705" s="34">
        <v>0</v>
      </c>
      <c r="BL3705" s="34">
        <v>0</v>
      </c>
      <c r="BM3705" s="34">
        <v>0</v>
      </c>
      <c r="BN3705" s="39">
        <v>1317.3848954980001</v>
      </c>
      <c r="BO3705" s="39">
        <v>2013.6374194650002</v>
      </c>
      <c r="BP3705" s="39">
        <v>696.25252396700012</v>
      </c>
    </row>
    <row r="3706" spans="1:68" s="25" customFormat="1" ht="14.25" x14ac:dyDescent="0.2">
      <c r="A3706" s="14">
        <v>2780</v>
      </c>
      <c r="B3706" s="40"/>
      <c r="C3706" s="15"/>
      <c r="D3706" s="16">
        <v>22991</v>
      </c>
      <c r="E3706" s="15" t="s">
        <v>27917</v>
      </c>
      <c r="F3706" s="15" t="s">
        <v>27918</v>
      </c>
      <c r="G3706" s="17" t="s">
        <v>27919</v>
      </c>
      <c r="H3706" s="17" t="s">
        <v>27920</v>
      </c>
      <c r="I3706" s="17" t="s">
        <v>86</v>
      </c>
      <c r="J3706" s="15" t="s">
        <v>27921</v>
      </c>
      <c r="K3706" s="15" t="s">
        <v>8394</v>
      </c>
      <c r="L3706" s="18" t="s">
        <v>27922</v>
      </c>
      <c r="M3706" s="15" t="s">
        <v>27046</v>
      </c>
      <c r="N3706" s="15" t="s">
        <v>27047</v>
      </c>
      <c r="O3706" s="16">
        <v>510</v>
      </c>
      <c r="P3706" s="15" t="s">
        <v>118</v>
      </c>
      <c r="Q3706" s="15">
        <v>40000</v>
      </c>
      <c r="R3706" s="15">
        <v>183200</v>
      </c>
      <c r="S3706" s="15">
        <v>223200</v>
      </c>
      <c r="T3706" s="15">
        <v>0.23</v>
      </c>
      <c r="U3706" s="15" t="s">
        <v>18717</v>
      </c>
      <c r="V3706" s="15" t="s">
        <v>76</v>
      </c>
      <c r="W3706" s="16">
        <v>1</v>
      </c>
      <c r="X3706" s="16">
        <v>1</v>
      </c>
      <c r="Y3706" s="15">
        <v>14320</v>
      </c>
      <c r="Z3706" s="15">
        <v>0.32900000000000001</v>
      </c>
      <c r="AA3706" s="15" t="s">
        <v>27048</v>
      </c>
      <c r="AB3706" s="15" t="s">
        <v>27049</v>
      </c>
      <c r="AC3706" s="15">
        <v>0</v>
      </c>
      <c r="AD3706" s="26">
        <v>41221</v>
      </c>
      <c r="AE3706" s="15" t="s">
        <v>119</v>
      </c>
      <c r="AF3706" s="15" t="s">
        <v>119</v>
      </c>
      <c r="AG3706" s="16">
        <v>1</v>
      </c>
      <c r="AH3706" s="15" t="s">
        <v>27923</v>
      </c>
      <c r="AI3706" s="15" t="s">
        <v>78</v>
      </c>
      <c r="AJ3706" s="15">
        <v>14320.4616699</v>
      </c>
      <c r="AK3706" s="15">
        <v>498.19925399300001</v>
      </c>
      <c r="AL3706" s="15">
        <v>3105843.0829400001</v>
      </c>
      <c r="AM3706" s="15">
        <v>1410119.4294400001</v>
      </c>
      <c r="AN3706" s="19">
        <v>40000</v>
      </c>
      <c r="AO3706" s="19">
        <v>178700</v>
      </c>
      <c r="AP3706" s="19">
        <v>0</v>
      </c>
      <c r="AQ3706" s="19">
        <v>0</v>
      </c>
      <c r="AR3706" s="34">
        <v>218700</v>
      </c>
      <c r="AS3706" s="34">
        <v>45000</v>
      </c>
      <c r="AT3706" s="34">
        <v>0</v>
      </c>
      <c r="AU3706" s="34">
        <v>60795</v>
      </c>
      <c r="AV3706" s="34">
        <v>0</v>
      </c>
      <c r="AW3706" s="35">
        <v>105795</v>
      </c>
      <c r="AX3706" s="34">
        <v>112905</v>
      </c>
      <c r="AY3706" s="36">
        <v>1.3258000000000001</v>
      </c>
      <c r="AZ3706" s="36">
        <v>2.0265</v>
      </c>
      <c r="BA3706" s="22"/>
      <c r="BB3706" s="19">
        <v>2187</v>
      </c>
      <c r="BC3706" s="34">
        <v>1496.8944900000001</v>
      </c>
      <c r="BD3706" s="34">
        <v>2288.0198249999999</v>
      </c>
      <c r="BE3706" s="38">
        <v>3.4819999999999997E-2</v>
      </c>
      <c r="BF3706" s="38">
        <v>3.4819999999999997E-2</v>
      </c>
      <c r="BG3706" s="34">
        <v>52.121866141799998</v>
      </c>
      <c r="BH3706" s="34">
        <v>79.668850306499991</v>
      </c>
      <c r="BI3706" s="34">
        <v>1444.7726238582002</v>
      </c>
      <c r="BJ3706" s="34">
        <v>2208.3509746934997</v>
      </c>
      <c r="BK3706" s="34">
        <v>0</v>
      </c>
      <c r="BL3706" s="34">
        <v>21.350974693499666</v>
      </c>
      <c r="BM3706" s="34">
        <v>21.350974693499666</v>
      </c>
      <c r="BN3706" s="39">
        <v>1444.7726238582002</v>
      </c>
      <c r="BO3706" s="39">
        <v>2187</v>
      </c>
      <c r="BP3706" s="39">
        <v>742.22737614179982</v>
      </c>
    </row>
    <row r="3707" spans="1:68" s="25" customFormat="1" ht="14.25" x14ac:dyDescent="0.2">
      <c r="A3707" s="14">
        <v>2781</v>
      </c>
      <c r="B3707" s="40"/>
      <c r="C3707" s="15"/>
      <c r="D3707" s="16">
        <v>32937</v>
      </c>
      <c r="E3707" s="15" t="s">
        <v>27924</v>
      </c>
      <c r="F3707" s="15" t="s">
        <v>27925</v>
      </c>
      <c r="G3707" s="17" t="s">
        <v>27926</v>
      </c>
      <c r="H3707" s="17" t="s">
        <v>27927</v>
      </c>
      <c r="I3707" s="17" t="s">
        <v>86</v>
      </c>
      <c r="J3707" s="15" t="s">
        <v>27928</v>
      </c>
      <c r="K3707" s="15" t="s">
        <v>8394</v>
      </c>
      <c r="L3707" s="18" t="s">
        <v>27929</v>
      </c>
      <c r="M3707" s="15" t="s">
        <v>27046</v>
      </c>
      <c r="N3707" s="15" t="s">
        <v>27047</v>
      </c>
      <c r="O3707" s="16">
        <v>500</v>
      </c>
      <c r="P3707" s="15" t="s">
        <v>1055</v>
      </c>
      <c r="Q3707" s="15">
        <v>40000</v>
      </c>
      <c r="R3707" s="15">
        <v>0</v>
      </c>
      <c r="S3707" s="15">
        <v>40000</v>
      </c>
      <c r="T3707" s="15">
        <v>0.31</v>
      </c>
      <c r="U3707" s="15" t="s">
        <v>18717</v>
      </c>
      <c r="V3707" s="15" t="s">
        <v>76</v>
      </c>
      <c r="W3707" s="16">
        <v>0</v>
      </c>
      <c r="X3707" s="16">
        <v>1</v>
      </c>
      <c r="Y3707" s="15">
        <v>14912</v>
      </c>
      <c r="Z3707" s="15">
        <v>0.34200000000000003</v>
      </c>
      <c r="AA3707" s="15" t="s">
        <v>27048</v>
      </c>
      <c r="AB3707" s="15" t="s">
        <v>27049</v>
      </c>
      <c r="AC3707" s="15">
        <v>29500</v>
      </c>
      <c r="AD3707" s="26">
        <v>37811</v>
      </c>
      <c r="AE3707" s="15" t="s">
        <v>147</v>
      </c>
      <c r="AF3707" s="15" t="s">
        <v>27930</v>
      </c>
      <c r="AG3707" s="16">
        <v>1</v>
      </c>
      <c r="AH3707" s="15" t="s">
        <v>27931</v>
      </c>
      <c r="AI3707" s="15" t="s">
        <v>78</v>
      </c>
      <c r="AJ3707" s="15">
        <v>14912.173584</v>
      </c>
      <c r="AK3707" s="15">
        <v>499.04119430999998</v>
      </c>
      <c r="AL3707" s="15">
        <v>3105826.1090699998</v>
      </c>
      <c r="AM3707" s="15">
        <v>1410261.18472</v>
      </c>
      <c r="AN3707" s="19">
        <v>0</v>
      </c>
      <c r="AO3707" s="19">
        <v>0</v>
      </c>
      <c r="AP3707" s="19">
        <v>40000</v>
      </c>
      <c r="AQ3707" s="19">
        <v>0</v>
      </c>
      <c r="AR3707" s="34">
        <v>40000</v>
      </c>
      <c r="AS3707" s="34">
        <v>0</v>
      </c>
      <c r="AT3707" s="34">
        <v>0</v>
      </c>
      <c r="AU3707" s="34">
        <v>0</v>
      </c>
      <c r="AV3707" s="34">
        <v>0</v>
      </c>
      <c r="AW3707" s="35">
        <v>0</v>
      </c>
      <c r="AX3707" s="34">
        <v>40000</v>
      </c>
      <c r="AY3707" s="36">
        <v>1.3258000000000001</v>
      </c>
      <c r="AZ3707" s="36">
        <v>2.0265</v>
      </c>
      <c r="BA3707" s="22"/>
      <c r="BB3707" s="19">
        <v>1200</v>
      </c>
      <c r="BC3707" s="34">
        <v>530.32000000000005</v>
      </c>
      <c r="BD3707" s="34">
        <v>810.6</v>
      </c>
      <c r="BE3707" s="38">
        <v>3.4819999999999997E-2</v>
      </c>
      <c r="BF3707" s="38">
        <v>3.4819999999999997E-2</v>
      </c>
      <c r="BG3707" s="34">
        <v>0</v>
      </c>
      <c r="BH3707" s="34">
        <v>0</v>
      </c>
      <c r="BI3707" s="34">
        <v>530.32000000000005</v>
      </c>
      <c r="BJ3707" s="34">
        <v>810.6</v>
      </c>
      <c r="BK3707" s="34">
        <v>0</v>
      </c>
      <c r="BL3707" s="34">
        <v>0</v>
      </c>
      <c r="BM3707" s="34">
        <v>0</v>
      </c>
      <c r="BN3707" s="39">
        <v>530.32000000000005</v>
      </c>
      <c r="BO3707" s="39">
        <v>810.6</v>
      </c>
      <c r="BP3707" s="39">
        <v>280.27999999999997</v>
      </c>
    </row>
    <row r="3708" spans="1:68" s="25" customFormat="1" ht="14.25" x14ac:dyDescent="0.2">
      <c r="A3708" s="14">
        <v>2782</v>
      </c>
      <c r="B3708" s="40"/>
      <c r="C3708" s="15" t="s">
        <v>27932</v>
      </c>
      <c r="D3708" s="16">
        <v>17994</v>
      </c>
      <c r="E3708" s="15" t="s">
        <v>27933</v>
      </c>
      <c r="F3708" s="15" t="s">
        <v>27932</v>
      </c>
      <c r="G3708" s="17" t="s">
        <v>27934</v>
      </c>
      <c r="H3708" s="17" t="s">
        <v>27927</v>
      </c>
      <c r="I3708" s="17" t="s">
        <v>86</v>
      </c>
      <c r="J3708" s="15" t="s">
        <v>27935</v>
      </c>
      <c r="K3708" s="15" t="s">
        <v>8394</v>
      </c>
      <c r="L3708" s="18" t="s">
        <v>27936</v>
      </c>
      <c r="M3708" s="15" t="s">
        <v>26367</v>
      </c>
      <c r="N3708" s="15" t="s">
        <v>26368</v>
      </c>
      <c r="O3708" s="16">
        <v>510</v>
      </c>
      <c r="P3708" s="15" t="s">
        <v>118</v>
      </c>
      <c r="Q3708" s="15">
        <v>49200</v>
      </c>
      <c r="R3708" s="15">
        <v>297500</v>
      </c>
      <c r="S3708" s="15">
        <v>346700</v>
      </c>
      <c r="T3708" s="15">
        <v>0.47</v>
      </c>
      <c r="U3708" s="15" t="s">
        <v>18717</v>
      </c>
      <c r="V3708" s="15" t="s">
        <v>76</v>
      </c>
      <c r="W3708" s="16">
        <v>1</v>
      </c>
      <c r="X3708" s="16">
        <v>1</v>
      </c>
      <c r="Y3708" s="15">
        <v>17415</v>
      </c>
      <c r="Z3708" s="15">
        <v>0.4</v>
      </c>
      <c r="AA3708" s="15" t="s">
        <v>26369</v>
      </c>
      <c r="AB3708" s="15" t="s">
        <v>26339</v>
      </c>
      <c r="AC3708" s="15">
        <v>329000</v>
      </c>
      <c r="AD3708" s="26">
        <v>38341</v>
      </c>
      <c r="AE3708" s="15" t="s">
        <v>119</v>
      </c>
      <c r="AF3708" s="15" t="s">
        <v>119</v>
      </c>
      <c r="AG3708" s="16">
        <v>1</v>
      </c>
      <c r="AH3708" s="15" t="s">
        <v>27937</v>
      </c>
      <c r="AI3708" s="15" t="s">
        <v>78</v>
      </c>
      <c r="AJ3708" s="15">
        <v>17414.5693359</v>
      </c>
      <c r="AK3708" s="15">
        <v>568.60230108099995</v>
      </c>
      <c r="AL3708" s="15">
        <v>3104738.8643100001</v>
      </c>
      <c r="AM3708" s="15">
        <v>1410269.9163599999</v>
      </c>
      <c r="AN3708" s="19">
        <v>49200</v>
      </c>
      <c r="AO3708" s="19">
        <v>287800</v>
      </c>
      <c r="AP3708" s="19">
        <v>0</v>
      </c>
      <c r="AQ3708" s="19">
        <v>0</v>
      </c>
      <c r="AR3708" s="34">
        <v>337000</v>
      </c>
      <c r="AS3708" s="34">
        <v>45000</v>
      </c>
      <c r="AT3708" s="34">
        <v>3000</v>
      </c>
      <c r="AU3708" s="34">
        <v>102200</v>
      </c>
      <c r="AV3708" s="34">
        <v>0</v>
      </c>
      <c r="AW3708" s="35">
        <v>150200</v>
      </c>
      <c r="AX3708" s="34">
        <v>186800</v>
      </c>
      <c r="AY3708" s="36">
        <v>1.3258000000000001</v>
      </c>
      <c r="AZ3708" s="36">
        <v>2.0265</v>
      </c>
      <c r="BA3708" s="22"/>
      <c r="BB3708" s="19">
        <v>3370</v>
      </c>
      <c r="BC3708" s="34">
        <v>2476.5944</v>
      </c>
      <c r="BD3708" s="34">
        <v>3785.502</v>
      </c>
      <c r="BE3708" s="38">
        <v>3.4819999999999997E-2</v>
      </c>
      <c r="BF3708" s="38">
        <v>3.4819999999999997E-2</v>
      </c>
      <c r="BG3708" s="34">
        <v>86.235017007999986</v>
      </c>
      <c r="BH3708" s="34">
        <v>131.81117963999998</v>
      </c>
      <c r="BI3708" s="34">
        <v>2390.3593829920001</v>
      </c>
      <c r="BJ3708" s="34">
        <v>3653.6908203600001</v>
      </c>
      <c r="BK3708" s="34">
        <v>0</v>
      </c>
      <c r="BL3708" s="34">
        <v>283.69082036000009</v>
      </c>
      <c r="BM3708" s="34">
        <v>283.69082036000009</v>
      </c>
      <c r="BN3708" s="39">
        <v>2390.3593829920001</v>
      </c>
      <c r="BO3708" s="39">
        <v>3370</v>
      </c>
      <c r="BP3708" s="39">
        <v>979.64061700799994</v>
      </c>
    </row>
    <row r="3709" spans="1:68" s="25" customFormat="1" ht="14.25" x14ac:dyDescent="0.2">
      <c r="A3709" s="14">
        <v>2783</v>
      </c>
      <c r="B3709" s="40"/>
      <c r="C3709" s="15" t="s">
        <v>27938</v>
      </c>
      <c r="D3709" s="16">
        <v>24183</v>
      </c>
      <c r="E3709" s="15" t="s">
        <v>27939</v>
      </c>
      <c r="F3709" s="15" t="s">
        <v>27938</v>
      </c>
      <c r="G3709" s="17" t="s">
        <v>27940</v>
      </c>
      <c r="H3709" s="17" t="s">
        <v>27941</v>
      </c>
      <c r="I3709" s="17" t="s">
        <v>86</v>
      </c>
      <c r="J3709" s="15" t="s">
        <v>27942</v>
      </c>
      <c r="K3709" s="15" t="s">
        <v>6940</v>
      </c>
      <c r="L3709" s="18" t="s">
        <v>27943</v>
      </c>
      <c r="M3709" s="15" t="s">
        <v>26367</v>
      </c>
      <c r="N3709" s="15" t="s">
        <v>26368</v>
      </c>
      <c r="O3709" s="16">
        <v>510</v>
      </c>
      <c r="P3709" s="15" t="s">
        <v>118</v>
      </c>
      <c r="Q3709" s="15">
        <v>50300</v>
      </c>
      <c r="R3709" s="15">
        <v>201900</v>
      </c>
      <c r="S3709" s="15">
        <v>252200</v>
      </c>
      <c r="T3709" s="15">
        <v>0.49</v>
      </c>
      <c r="U3709" s="15" t="s">
        <v>18717</v>
      </c>
      <c r="V3709" s="15" t="s">
        <v>76</v>
      </c>
      <c r="W3709" s="16">
        <v>1</v>
      </c>
      <c r="X3709" s="16">
        <v>1</v>
      </c>
      <c r="Y3709" s="15">
        <v>22095</v>
      </c>
      <c r="Z3709" s="15">
        <v>0.50700000000000001</v>
      </c>
      <c r="AA3709" s="15" t="s">
        <v>26369</v>
      </c>
      <c r="AB3709" s="15" t="s">
        <v>26339</v>
      </c>
      <c r="AC3709" s="15">
        <v>226000</v>
      </c>
      <c r="AD3709" s="26">
        <v>38519</v>
      </c>
      <c r="AE3709" s="15" t="s">
        <v>119</v>
      </c>
      <c r="AF3709" s="15" t="s">
        <v>119</v>
      </c>
      <c r="AG3709" s="16">
        <v>1</v>
      </c>
      <c r="AH3709" s="15" t="s">
        <v>27944</v>
      </c>
      <c r="AI3709" s="15" t="s">
        <v>78</v>
      </c>
      <c r="AJ3709" s="15">
        <v>22095.204834</v>
      </c>
      <c r="AK3709" s="15">
        <v>639.32658288300001</v>
      </c>
      <c r="AL3709" s="15">
        <v>3104688.52067</v>
      </c>
      <c r="AM3709" s="15">
        <v>1410177.25186</v>
      </c>
      <c r="AN3709" s="19">
        <v>0</v>
      </c>
      <c r="AO3709" s="19">
        <v>0</v>
      </c>
      <c r="AP3709" s="19">
        <v>50300</v>
      </c>
      <c r="AQ3709" s="19">
        <v>180400</v>
      </c>
      <c r="AR3709" s="34">
        <v>230700</v>
      </c>
      <c r="AS3709" s="34">
        <v>0</v>
      </c>
      <c r="AT3709" s="34">
        <v>0</v>
      </c>
      <c r="AU3709" s="34">
        <v>0</v>
      </c>
      <c r="AV3709" s="34">
        <v>0</v>
      </c>
      <c r="AW3709" s="35">
        <v>0</v>
      </c>
      <c r="AX3709" s="34">
        <v>230700</v>
      </c>
      <c r="AY3709" s="36">
        <v>1.3258000000000001</v>
      </c>
      <c r="AZ3709" s="36">
        <v>2.0265</v>
      </c>
      <c r="BA3709" s="22"/>
      <c r="BB3709" s="19">
        <v>4614</v>
      </c>
      <c r="BC3709" s="34">
        <v>3058.6206000000002</v>
      </c>
      <c r="BD3709" s="34">
        <v>4675.1355000000003</v>
      </c>
      <c r="BE3709" s="38">
        <v>3.4819999999999997E-2</v>
      </c>
      <c r="BF3709" s="38">
        <v>3.4819999999999997E-2</v>
      </c>
      <c r="BG3709" s="34">
        <v>0</v>
      </c>
      <c r="BH3709" s="34">
        <v>0</v>
      </c>
      <c r="BI3709" s="34">
        <v>3058.6206000000002</v>
      </c>
      <c r="BJ3709" s="34">
        <v>4675.1355000000003</v>
      </c>
      <c r="BK3709" s="34">
        <v>0</v>
      </c>
      <c r="BL3709" s="34">
        <v>61.13550000000032</v>
      </c>
      <c r="BM3709" s="34">
        <v>61.13550000000032</v>
      </c>
      <c r="BN3709" s="39">
        <v>3058.6206000000002</v>
      </c>
      <c r="BO3709" s="39">
        <v>4614</v>
      </c>
      <c r="BP3709" s="39">
        <v>1555.3793999999998</v>
      </c>
    </row>
    <row r="3710" spans="1:68" s="25" customFormat="1" ht="14.25" x14ac:dyDescent="0.2">
      <c r="A3710" s="14">
        <v>2784</v>
      </c>
      <c r="B3710" s="40"/>
      <c r="C3710" s="15"/>
      <c r="D3710" s="16">
        <v>33421</v>
      </c>
      <c r="E3710" s="15" t="s">
        <v>27945</v>
      </c>
      <c r="F3710" s="15" t="s">
        <v>27946</v>
      </c>
      <c r="G3710" s="17" t="s">
        <v>27947</v>
      </c>
      <c r="H3710" s="17" t="s">
        <v>27948</v>
      </c>
      <c r="I3710" s="17" t="s">
        <v>27949</v>
      </c>
      <c r="J3710" s="15" t="s">
        <v>27950</v>
      </c>
      <c r="K3710" s="15" t="s">
        <v>1925</v>
      </c>
      <c r="L3710" s="18" t="s">
        <v>27951</v>
      </c>
      <c r="M3710" s="15" t="s">
        <v>26367</v>
      </c>
      <c r="N3710" s="15" t="s">
        <v>26368</v>
      </c>
      <c r="O3710" s="16">
        <v>510</v>
      </c>
      <c r="P3710" s="15" t="s">
        <v>118</v>
      </c>
      <c r="Q3710" s="15">
        <v>49200</v>
      </c>
      <c r="R3710" s="15">
        <v>211400</v>
      </c>
      <c r="S3710" s="15">
        <v>260600</v>
      </c>
      <c r="T3710" s="15">
        <v>0.47</v>
      </c>
      <c r="U3710" s="15" t="s">
        <v>18717</v>
      </c>
      <c r="V3710" s="15" t="s">
        <v>76</v>
      </c>
      <c r="W3710" s="16">
        <v>1</v>
      </c>
      <c r="X3710" s="16">
        <v>1</v>
      </c>
      <c r="Y3710" s="15">
        <v>18135</v>
      </c>
      <c r="Z3710" s="15">
        <v>0.41599999999999998</v>
      </c>
      <c r="AA3710" s="15" t="s">
        <v>26452</v>
      </c>
      <c r="AB3710" s="15" t="s">
        <v>26453</v>
      </c>
      <c r="AC3710" s="15">
        <v>39000</v>
      </c>
      <c r="AD3710" s="26">
        <v>37781</v>
      </c>
      <c r="AE3710" s="15" t="s">
        <v>147</v>
      </c>
      <c r="AF3710" s="15" t="s">
        <v>27952</v>
      </c>
      <c r="AG3710" s="16">
        <v>1</v>
      </c>
      <c r="AH3710" s="15" t="s">
        <v>27953</v>
      </c>
      <c r="AI3710" s="15" t="s">
        <v>78</v>
      </c>
      <c r="AJ3710" s="15">
        <v>18135.2272949</v>
      </c>
      <c r="AK3710" s="15">
        <v>602.91323445399996</v>
      </c>
      <c r="AL3710" s="15">
        <v>3104680.2917499999</v>
      </c>
      <c r="AM3710" s="15">
        <v>1410087.3028200001</v>
      </c>
      <c r="AN3710" s="19">
        <v>49200</v>
      </c>
      <c r="AO3710" s="19">
        <v>211500</v>
      </c>
      <c r="AP3710" s="19">
        <v>0</v>
      </c>
      <c r="AQ3710" s="19">
        <v>0</v>
      </c>
      <c r="AR3710" s="34">
        <v>260700</v>
      </c>
      <c r="AS3710" s="34">
        <v>45000</v>
      </c>
      <c r="AT3710" s="34">
        <v>3000</v>
      </c>
      <c r="AU3710" s="34">
        <v>75495</v>
      </c>
      <c r="AV3710" s="34">
        <v>0</v>
      </c>
      <c r="AW3710" s="35">
        <v>123495</v>
      </c>
      <c r="AX3710" s="34">
        <v>137205</v>
      </c>
      <c r="AY3710" s="36">
        <v>1.3258000000000001</v>
      </c>
      <c r="AZ3710" s="36">
        <v>2.0265</v>
      </c>
      <c r="BA3710" s="22"/>
      <c r="BB3710" s="19">
        <v>2607</v>
      </c>
      <c r="BC3710" s="34">
        <v>1819.0638900000001</v>
      </c>
      <c r="BD3710" s="34">
        <v>2780.4593249999998</v>
      </c>
      <c r="BE3710" s="38">
        <v>3.4819999999999997E-2</v>
      </c>
      <c r="BF3710" s="38">
        <v>3.4819999999999997E-2</v>
      </c>
      <c r="BG3710" s="34">
        <v>63.339804649800001</v>
      </c>
      <c r="BH3710" s="34">
        <v>96.815593696499988</v>
      </c>
      <c r="BI3710" s="34">
        <v>1755.7240853502001</v>
      </c>
      <c r="BJ3710" s="34">
        <v>2683.6437313034999</v>
      </c>
      <c r="BK3710" s="34">
        <v>0</v>
      </c>
      <c r="BL3710" s="34">
        <v>76.643731303499862</v>
      </c>
      <c r="BM3710" s="34">
        <v>76.643731303499862</v>
      </c>
      <c r="BN3710" s="39">
        <v>1755.7240853502001</v>
      </c>
      <c r="BO3710" s="39">
        <v>2607</v>
      </c>
      <c r="BP3710" s="39">
        <v>851.27591464979992</v>
      </c>
    </row>
    <row r="3711" spans="1:68" s="25" customFormat="1" ht="14.25" x14ac:dyDescent="0.2">
      <c r="A3711" s="14">
        <v>2785</v>
      </c>
      <c r="B3711" s="40"/>
      <c r="C3711" s="15" t="s">
        <v>176</v>
      </c>
      <c r="D3711" s="16">
        <v>12144</v>
      </c>
      <c r="E3711" s="15" t="s">
        <v>27954</v>
      </c>
      <c r="F3711" s="15" t="s">
        <v>27955</v>
      </c>
      <c r="G3711" s="17" t="s">
        <v>27956</v>
      </c>
      <c r="H3711" s="17" t="s">
        <v>27957</v>
      </c>
      <c r="I3711" s="17" t="s">
        <v>68</v>
      </c>
      <c r="J3711" s="15" t="s">
        <v>27958</v>
      </c>
      <c r="K3711" s="15" t="s">
        <v>86</v>
      </c>
      <c r="L3711" s="18" t="s">
        <v>27959</v>
      </c>
      <c r="M3711" s="15" t="s">
        <v>26367</v>
      </c>
      <c r="N3711" s="15" t="s">
        <v>26368</v>
      </c>
      <c r="O3711" s="16">
        <v>510</v>
      </c>
      <c r="P3711" s="15" t="s">
        <v>118</v>
      </c>
      <c r="Q3711" s="15">
        <v>45400</v>
      </c>
      <c r="R3711" s="15">
        <v>188900</v>
      </c>
      <c r="S3711" s="15">
        <v>234300</v>
      </c>
      <c r="T3711" s="15">
        <v>0.41</v>
      </c>
      <c r="U3711" s="15" t="s">
        <v>18717</v>
      </c>
      <c r="V3711" s="15" t="s">
        <v>76</v>
      </c>
      <c r="W3711" s="16">
        <v>1</v>
      </c>
      <c r="X3711" s="16">
        <v>1</v>
      </c>
      <c r="Y3711" s="15">
        <v>18481</v>
      </c>
      <c r="Z3711" s="15">
        <v>0.42399999999999999</v>
      </c>
      <c r="AA3711" s="15" t="s">
        <v>26452</v>
      </c>
      <c r="AB3711" s="15" t="s">
        <v>26453</v>
      </c>
      <c r="AC3711" s="15">
        <v>240000</v>
      </c>
      <c r="AD3711" s="26">
        <v>40891</v>
      </c>
      <c r="AE3711" s="15" t="s">
        <v>147</v>
      </c>
      <c r="AF3711" s="15" t="s">
        <v>27960</v>
      </c>
      <c r="AG3711" s="16">
        <v>1</v>
      </c>
      <c r="AH3711" s="15" t="s">
        <v>27961</v>
      </c>
      <c r="AI3711" s="15" t="s">
        <v>78</v>
      </c>
      <c r="AJ3711" s="15">
        <v>18481.0878906</v>
      </c>
      <c r="AK3711" s="15">
        <v>585.04647428500004</v>
      </c>
      <c r="AL3711" s="15">
        <v>3104699.3203099999</v>
      </c>
      <c r="AM3711" s="15">
        <v>1409998.9295699999</v>
      </c>
      <c r="AN3711" s="19">
        <v>45400</v>
      </c>
      <c r="AO3711" s="19">
        <v>182400</v>
      </c>
      <c r="AP3711" s="19">
        <v>0</v>
      </c>
      <c r="AQ3711" s="19">
        <v>0</v>
      </c>
      <c r="AR3711" s="34">
        <v>227800</v>
      </c>
      <c r="AS3711" s="34">
        <v>45000</v>
      </c>
      <c r="AT3711" s="34">
        <v>3000</v>
      </c>
      <c r="AU3711" s="34">
        <v>63980</v>
      </c>
      <c r="AV3711" s="34">
        <v>0</v>
      </c>
      <c r="AW3711" s="35">
        <v>111980</v>
      </c>
      <c r="AX3711" s="34">
        <v>115820</v>
      </c>
      <c r="AY3711" s="36">
        <v>1.3258000000000001</v>
      </c>
      <c r="AZ3711" s="36">
        <v>2.0265</v>
      </c>
      <c r="BA3711" s="22"/>
      <c r="BB3711" s="19">
        <v>2278</v>
      </c>
      <c r="BC3711" s="34">
        <v>1535.5415600000001</v>
      </c>
      <c r="BD3711" s="34">
        <v>2347.0923000000003</v>
      </c>
      <c r="BE3711" s="38">
        <v>3.4819999999999997E-2</v>
      </c>
      <c r="BF3711" s="38">
        <v>3.4819999999999997E-2</v>
      </c>
      <c r="BG3711" s="34">
        <v>53.467557119200002</v>
      </c>
      <c r="BH3711" s="34">
        <v>81.725753886000007</v>
      </c>
      <c r="BI3711" s="34">
        <v>1482.0740028808002</v>
      </c>
      <c r="BJ3711" s="34">
        <v>2265.3665461140004</v>
      </c>
      <c r="BK3711" s="34">
        <v>0</v>
      </c>
      <c r="BL3711" s="34">
        <v>0</v>
      </c>
      <c r="BM3711" s="34">
        <v>0</v>
      </c>
      <c r="BN3711" s="39">
        <v>1482.0740028808002</v>
      </c>
      <c r="BO3711" s="39">
        <v>2265.3665461140004</v>
      </c>
      <c r="BP3711" s="39">
        <v>783.29254323320015</v>
      </c>
    </row>
    <row r="3712" spans="1:68" s="25" customFormat="1" ht="14.25" x14ac:dyDescent="0.2">
      <c r="A3712" s="14">
        <v>2786</v>
      </c>
      <c r="B3712" s="40"/>
      <c r="C3712" s="15"/>
      <c r="D3712" s="16">
        <v>25745</v>
      </c>
      <c r="E3712" s="15" t="s">
        <v>27962</v>
      </c>
      <c r="F3712" s="15" t="s">
        <v>27963</v>
      </c>
      <c r="G3712" s="17" t="s">
        <v>27964</v>
      </c>
      <c r="H3712" s="17" t="s">
        <v>27965</v>
      </c>
      <c r="I3712" s="17" t="s">
        <v>86</v>
      </c>
      <c r="J3712" s="15" t="s">
        <v>27966</v>
      </c>
      <c r="K3712" s="15" t="s">
        <v>205</v>
      </c>
      <c r="L3712" s="18" t="s">
        <v>27967</v>
      </c>
      <c r="M3712" s="15" t="s">
        <v>26367</v>
      </c>
      <c r="N3712" s="15" t="s">
        <v>26368</v>
      </c>
      <c r="O3712" s="16">
        <v>510</v>
      </c>
      <c r="P3712" s="15" t="s">
        <v>118</v>
      </c>
      <c r="Q3712" s="15">
        <v>44900</v>
      </c>
      <c r="R3712" s="15">
        <v>243300</v>
      </c>
      <c r="S3712" s="15">
        <v>288200</v>
      </c>
      <c r="T3712" s="15">
        <v>0.4</v>
      </c>
      <c r="U3712" s="15" t="s">
        <v>18717</v>
      </c>
      <c r="V3712" s="15" t="s">
        <v>76</v>
      </c>
      <c r="W3712" s="16">
        <v>1</v>
      </c>
      <c r="X3712" s="16">
        <v>1</v>
      </c>
      <c r="Y3712" s="15">
        <v>19501</v>
      </c>
      <c r="Z3712" s="15">
        <v>0.44800000000000001</v>
      </c>
      <c r="AA3712" s="15" t="s">
        <v>26452</v>
      </c>
      <c r="AB3712" s="15" t="s">
        <v>26453</v>
      </c>
      <c r="AC3712" s="15">
        <v>240000</v>
      </c>
      <c r="AD3712" s="26">
        <v>41044</v>
      </c>
      <c r="AE3712" s="15" t="s">
        <v>119</v>
      </c>
      <c r="AF3712" s="15" t="s">
        <v>119</v>
      </c>
      <c r="AG3712" s="16">
        <v>1</v>
      </c>
      <c r="AH3712" s="15" t="s">
        <v>27968</v>
      </c>
      <c r="AI3712" s="15" t="s">
        <v>78</v>
      </c>
      <c r="AJ3712" s="15">
        <v>19500.5778809</v>
      </c>
      <c r="AK3712" s="15">
        <v>576.07503955799996</v>
      </c>
      <c r="AL3712" s="15">
        <v>3104720.80816</v>
      </c>
      <c r="AM3712" s="15">
        <v>1409901.7892199999</v>
      </c>
      <c r="AN3712" s="19">
        <v>44900</v>
      </c>
      <c r="AO3712" s="19">
        <v>219300</v>
      </c>
      <c r="AP3712" s="19">
        <v>0</v>
      </c>
      <c r="AQ3712" s="19">
        <v>0</v>
      </c>
      <c r="AR3712" s="34">
        <v>264200</v>
      </c>
      <c r="AS3712" s="34">
        <v>45000</v>
      </c>
      <c r="AT3712" s="34">
        <v>3000</v>
      </c>
      <c r="AU3712" s="34">
        <v>76720</v>
      </c>
      <c r="AV3712" s="34">
        <v>0</v>
      </c>
      <c r="AW3712" s="35">
        <v>124720</v>
      </c>
      <c r="AX3712" s="34">
        <v>139480</v>
      </c>
      <c r="AY3712" s="36">
        <v>1.3258000000000001</v>
      </c>
      <c r="AZ3712" s="36">
        <v>2.0265</v>
      </c>
      <c r="BA3712" s="22"/>
      <c r="BB3712" s="19">
        <v>2642</v>
      </c>
      <c r="BC3712" s="34">
        <v>1849.2258400000001</v>
      </c>
      <c r="BD3712" s="34">
        <v>2826.5621999999998</v>
      </c>
      <c r="BE3712" s="38">
        <v>3.4819999999999997E-2</v>
      </c>
      <c r="BF3712" s="38">
        <v>3.4819999999999997E-2</v>
      </c>
      <c r="BG3712" s="34">
        <v>64.390043748799997</v>
      </c>
      <c r="BH3712" s="34">
        <v>98.420895803999983</v>
      </c>
      <c r="BI3712" s="34">
        <v>1784.8357962512</v>
      </c>
      <c r="BJ3712" s="34">
        <v>2728.141304196</v>
      </c>
      <c r="BK3712" s="34">
        <v>0</v>
      </c>
      <c r="BL3712" s="34">
        <v>86.141304195999965</v>
      </c>
      <c r="BM3712" s="34">
        <v>86.141304195999965</v>
      </c>
      <c r="BN3712" s="39">
        <v>1784.8357962512</v>
      </c>
      <c r="BO3712" s="39">
        <v>2642</v>
      </c>
      <c r="BP3712" s="39">
        <v>857.16420374879999</v>
      </c>
    </row>
    <row r="3713" spans="1:68" s="25" customFormat="1" ht="14.25" x14ac:dyDescent="0.2">
      <c r="A3713" s="14">
        <v>2787</v>
      </c>
      <c r="B3713" s="40"/>
      <c r="C3713" s="15" t="s">
        <v>27969</v>
      </c>
      <c r="D3713" s="16">
        <v>24852</v>
      </c>
      <c r="E3713" s="15" t="s">
        <v>27970</v>
      </c>
      <c r="F3713" s="15" t="s">
        <v>27969</v>
      </c>
      <c r="G3713" s="17" t="s">
        <v>27971</v>
      </c>
      <c r="H3713" s="17" t="s">
        <v>27972</v>
      </c>
      <c r="I3713" s="17" t="s">
        <v>86</v>
      </c>
      <c r="J3713" s="15" t="s">
        <v>27973</v>
      </c>
      <c r="K3713" s="15" t="s">
        <v>1820</v>
      </c>
      <c r="L3713" s="18" t="s">
        <v>27974</v>
      </c>
      <c r="M3713" s="15" t="s">
        <v>26367</v>
      </c>
      <c r="N3713" s="15" t="s">
        <v>26368</v>
      </c>
      <c r="O3713" s="16">
        <v>510</v>
      </c>
      <c r="P3713" s="15" t="s">
        <v>118</v>
      </c>
      <c r="Q3713" s="15">
        <v>33300</v>
      </c>
      <c r="R3713" s="15">
        <v>233400</v>
      </c>
      <c r="S3713" s="15">
        <v>266700</v>
      </c>
      <c r="T3713" s="15">
        <v>0.24</v>
      </c>
      <c r="U3713" s="15" t="s">
        <v>18717</v>
      </c>
      <c r="V3713" s="15" t="s">
        <v>76</v>
      </c>
      <c r="W3713" s="16">
        <v>1</v>
      </c>
      <c r="X3713" s="16">
        <v>1</v>
      </c>
      <c r="Y3713" s="15">
        <v>11289</v>
      </c>
      <c r="Z3713" s="15">
        <v>0.25900000000000001</v>
      </c>
      <c r="AA3713" s="15" t="s">
        <v>26398</v>
      </c>
      <c r="AB3713" s="15" t="s">
        <v>26399</v>
      </c>
      <c r="AC3713" s="15">
        <v>272000</v>
      </c>
      <c r="AD3713" s="26">
        <v>41432</v>
      </c>
      <c r="AE3713" s="15" t="s">
        <v>119</v>
      </c>
      <c r="AF3713" s="15" t="s">
        <v>119</v>
      </c>
      <c r="AG3713" s="16">
        <v>1</v>
      </c>
      <c r="AH3713" s="15" t="s">
        <v>27975</v>
      </c>
      <c r="AI3713" s="15" t="s">
        <v>78</v>
      </c>
      <c r="AJ3713" s="15">
        <v>11289.2663574</v>
      </c>
      <c r="AK3713" s="15">
        <v>426.01749203200001</v>
      </c>
      <c r="AL3713" s="15">
        <v>3104875.02984</v>
      </c>
      <c r="AM3713" s="15">
        <v>1409920.93628</v>
      </c>
      <c r="AN3713" s="19">
        <v>33300</v>
      </c>
      <c r="AO3713" s="19">
        <v>233600</v>
      </c>
      <c r="AP3713" s="19">
        <v>0</v>
      </c>
      <c r="AQ3713" s="19">
        <v>0</v>
      </c>
      <c r="AR3713" s="34">
        <v>266900</v>
      </c>
      <c r="AS3713" s="34">
        <v>45000</v>
      </c>
      <c r="AT3713" s="34">
        <v>3000</v>
      </c>
      <c r="AU3713" s="34">
        <v>77665</v>
      </c>
      <c r="AV3713" s="34">
        <v>0</v>
      </c>
      <c r="AW3713" s="35">
        <v>125665</v>
      </c>
      <c r="AX3713" s="34">
        <v>141235</v>
      </c>
      <c r="AY3713" s="36">
        <v>1.3258000000000001</v>
      </c>
      <c r="AZ3713" s="36">
        <v>2.0265</v>
      </c>
      <c r="BA3713" s="22"/>
      <c r="BB3713" s="19">
        <v>2669</v>
      </c>
      <c r="BC3713" s="34">
        <v>1872.4936299999999</v>
      </c>
      <c r="BD3713" s="34">
        <v>2862.1272749999998</v>
      </c>
      <c r="BE3713" s="38">
        <v>3.4819999999999997E-2</v>
      </c>
      <c r="BF3713" s="38">
        <v>3.4819999999999997E-2</v>
      </c>
      <c r="BG3713" s="34">
        <v>65.200228196599994</v>
      </c>
      <c r="BH3713" s="34">
        <v>99.659271715499983</v>
      </c>
      <c r="BI3713" s="34">
        <v>1807.2934018034</v>
      </c>
      <c r="BJ3713" s="34">
        <v>2762.4680032844999</v>
      </c>
      <c r="BK3713" s="34">
        <v>0</v>
      </c>
      <c r="BL3713" s="34">
        <v>93.4680032844999</v>
      </c>
      <c r="BM3713" s="34">
        <v>93.4680032844999</v>
      </c>
      <c r="BN3713" s="39">
        <v>1807.2934018034</v>
      </c>
      <c r="BO3713" s="39">
        <v>2669</v>
      </c>
      <c r="BP3713" s="39">
        <v>861.7065981966</v>
      </c>
    </row>
    <row r="3714" spans="1:68" s="25" customFormat="1" ht="14.25" x14ac:dyDescent="0.2">
      <c r="A3714" s="14">
        <v>2788</v>
      </c>
      <c r="B3714" s="40"/>
      <c r="C3714" s="15" t="s">
        <v>27976</v>
      </c>
      <c r="D3714" s="16">
        <v>35054</v>
      </c>
      <c r="E3714" s="15" t="s">
        <v>27977</v>
      </c>
      <c r="F3714" s="15" t="s">
        <v>27976</v>
      </c>
      <c r="G3714" s="17" t="s">
        <v>27978</v>
      </c>
      <c r="H3714" s="17" t="s">
        <v>27979</v>
      </c>
      <c r="I3714" s="17" t="s">
        <v>68</v>
      </c>
      <c r="J3714" s="15" t="s">
        <v>27980</v>
      </c>
      <c r="K3714" s="15" t="s">
        <v>2519</v>
      </c>
      <c r="L3714" s="18" t="s">
        <v>27981</v>
      </c>
      <c r="M3714" s="15" t="s">
        <v>26367</v>
      </c>
      <c r="N3714" s="15" t="s">
        <v>26368</v>
      </c>
      <c r="O3714" s="16">
        <v>510</v>
      </c>
      <c r="P3714" s="15" t="s">
        <v>118</v>
      </c>
      <c r="Q3714" s="15">
        <v>34800</v>
      </c>
      <c r="R3714" s="15">
        <v>194100</v>
      </c>
      <c r="S3714" s="15">
        <v>228900</v>
      </c>
      <c r="T3714" s="15">
        <v>0.26</v>
      </c>
      <c r="U3714" s="15" t="s">
        <v>18717</v>
      </c>
      <c r="V3714" s="15" t="s">
        <v>76</v>
      </c>
      <c r="W3714" s="16">
        <v>1</v>
      </c>
      <c r="X3714" s="16">
        <v>1</v>
      </c>
      <c r="Y3714" s="15">
        <v>10776</v>
      </c>
      <c r="Z3714" s="15">
        <v>0.247</v>
      </c>
      <c r="AA3714" s="15" t="s">
        <v>26398</v>
      </c>
      <c r="AB3714" s="15" t="s">
        <v>26399</v>
      </c>
      <c r="AC3714" s="15">
        <v>195000</v>
      </c>
      <c r="AD3714" s="26">
        <v>38142</v>
      </c>
      <c r="AE3714" s="15" t="s">
        <v>298</v>
      </c>
      <c r="AF3714" s="15" t="s">
        <v>23043</v>
      </c>
      <c r="AG3714" s="16">
        <v>1</v>
      </c>
      <c r="AH3714" s="15" t="s">
        <v>27982</v>
      </c>
      <c r="AI3714" s="15" t="s">
        <v>78</v>
      </c>
      <c r="AJ3714" s="15">
        <v>10775.8632813</v>
      </c>
      <c r="AK3714" s="15">
        <v>431.47996541600003</v>
      </c>
      <c r="AL3714" s="15">
        <v>3104860.9459799998</v>
      </c>
      <c r="AM3714" s="15">
        <v>1410005.9673299999</v>
      </c>
      <c r="AN3714" s="19">
        <v>34800</v>
      </c>
      <c r="AO3714" s="19">
        <v>196200</v>
      </c>
      <c r="AP3714" s="19">
        <v>0</v>
      </c>
      <c r="AQ3714" s="19">
        <v>0</v>
      </c>
      <c r="AR3714" s="34">
        <v>231000</v>
      </c>
      <c r="AS3714" s="34">
        <v>45000</v>
      </c>
      <c r="AT3714" s="34">
        <v>3000</v>
      </c>
      <c r="AU3714" s="34">
        <v>65100</v>
      </c>
      <c r="AV3714" s="34">
        <v>0</v>
      </c>
      <c r="AW3714" s="35">
        <v>113100</v>
      </c>
      <c r="AX3714" s="34">
        <v>117900</v>
      </c>
      <c r="AY3714" s="36">
        <v>1.3258000000000001</v>
      </c>
      <c r="AZ3714" s="36">
        <v>2.0265</v>
      </c>
      <c r="BA3714" s="22"/>
      <c r="BB3714" s="19">
        <v>2310</v>
      </c>
      <c r="BC3714" s="34">
        <v>1563.1182000000001</v>
      </c>
      <c r="BD3714" s="34">
        <v>2389.2435</v>
      </c>
      <c r="BE3714" s="38">
        <v>3.4819999999999997E-2</v>
      </c>
      <c r="BF3714" s="38">
        <v>3.4819999999999997E-2</v>
      </c>
      <c r="BG3714" s="34">
        <v>54.427775724</v>
      </c>
      <c r="BH3714" s="34">
        <v>83.193458669999998</v>
      </c>
      <c r="BI3714" s="34">
        <v>1508.6904242760002</v>
      </c>
      <c r="BJ3714" s="34">
        <v>2306.0500413300001</v>
      </c>
      <c r="BK3714" s="34">
        <v>0</v>
      </c>
      <c r="BL3714" s="34">
        <v>0</v>
      </c>
      <c r="BM3714" s="34">
        <v>0</v>
      </c>
      <c r="BN3714" s="39">
        <v>1508.6904242760002</v>
      </c>
      <c r="BO3714" s="39">
        <v>2306.0500413300001</v>
      </c>
      <c r="BP3714" s="39">
        <v>797.35961705399995</v>
      </c>
    </row>
    <row r="3715" spans="1:68" s="25" customFormat="1" ht="14.25" x14ac:dyDescent="0.2">
      <c r="A3715" s="14">
        <v>2789</v>
      </c>
      <c r="B3715" s="40"/>
      <c r="C3715" s="15" t="s">
        <v>27983</v>
      </c>
      <c r="D3715" s="16">
        <v>27192</v>
      </c>
      <c r="E3715" s="15" t="s">
        <v>27984</v>
      </c>
      <c r="F3715" s="15" t="s">
        <v>27983</v>
      </c>
      <c r="G3715" s="17" t="s">
        <v>27985</v>
      </c>
      <c r="H3715" s="17" t="s">
        <v>27986</v>
      </c>
      <c r="I3715" s="17" t="s">
        <v>86</v>
      </c>
      <c r="J3715" s="15" t="s">
        <v>27987</v>
      </c>
      <c r="K3715" s="15" t="s">
        <v>913</v>
      </c>
      <c r="L3715" s="18" t="s">
        <v>27988</v>
      </c>
      <c r="M3715" s="15" t="s">
        <v>26367</v>
      </c>
      <c r="N3715" s="15" t="s">
        <v>26368</v>
      </c>
      <c r="O3715" s="16">
        <v>510</v>
      </c>
      <c r="P3715" s="15" t="s">
        <v>118</v>
      </c>
      <c r="Q3715" s="15">
        <v>35600</v>
      </c>
      <c r="R3715" s="15">
        <v>231800</v>
      </c>
      <c r="S3715" s="15">
        <v>267400</v>
      </c>
      <c r="T3715" s="15">
        <v>0.27</v>
      </c>
      <c r="U3715" s="15" t="s">
        <v>18717</v>
      </c>
      <c r="V3715" s="15" t="s">
        <v>76</v>
      </c>
      <c r="W3715" s="16">
        <v>1</v>
      </c>
      <c r="X3715" s="16">
        <v>1</v>
      </c>
      <c r="Y3715" s="15">
        <v>12707</v>
      </c>
      <c r="Z3715" s="15">
        <v>0.29199999999999998</v>
      </c>
      <c r="AA3715" s="15" t="s">
        <v>26398</v>
      </c>
      <c r="AB3715" s="15" t="s">
        <v>26399</v>
      </c>
      <c r="AC3715" s="15">
        <v>267500</v>
      </c>
      <c r="AD3715" s="26">
        <v>38483</v>
      </c>
      <c r="AE3715" s="15" t="s">
        <v>119</v>
      </c>
      <c r="AF3715" s="15" t="s">
        <v>119</v>
      </c>
      <c r="AG3715" s="16">
        <v>1</v>
      </c>
      <c r="AH3715" s="15" t="s">
        <v>27989</v>
      </c>
      <c r="AI3715" s="15" t="s">
        <v>78</v>
      </c>
      <c r="AJ3715" s="15">
        <v>12707.2241211</v>
      </c>
      <c r="AK3715" s="15">
        <v>461.90433763599998</v>
      </c>
      <c r="AL3715" s="15">
        <v>3104862.2883700002</v>
      </c>
      <c r="AM3715" s="15">
        <v>1410092.0041799999</v>
      </c>
      <c r="AN3715" s="19">
        <v>35600</v>
      </c>
      <c r="AO3715" s="19">
        <v>222400</v>
      </c>
      <c r="AP3715" s="19">
        <v>0</v>
      </c>
      <c r="AQ3715" s="19">
        <v>2800</v>
      </c>
      <c r="AR3715" s="34">
        <v>260800</v>
      </c>
      <c r="AS3715" s="34">
        <v>45000</v>
      </c>
      <c r="AT3715" s="34">
        <v>0</v>
      </c>
      <c r="AU3715" s="34">
        <v>74550</v>
      </c>
      <c r="AV3715" s="34">
        <v>0</v>
      </c>
      <c r="AW3715" s="35">
        <v>119550</v>
      </c>
      <c r="AX3715" s="34">
        <v>141250</v>
      </c>
      <c r="AY3715" s="36">
        <v>1.3258000000000001</v>
      </c>
      <c r="AZ3715" s="36">
        <v>2.0265</v>
      </c>
      <c r="BA3715" s="22"/>
      <c r="BB3715" s="19">
        <v>2664</v>
      </c>
      <c r="BC3715" s="34">
        <v>1872.6925000000001</v>
      </c>
      <c r="BD3715" s="34">
        <v>2862.4312500000001</v>
      </c>
      <c r="BE3715" s="38">
        <v>3.4819999999999997E-2</v>
      </c>
      <c r="BF3715" s="38">
        <v>3.4819999999999997E-2</v>
      </c>
      <c r="BG3715" s="34">
        <v>63.914550882</v>
      </c>
      <c r="BH3715" s="34">
        <v>97.694099684999983</v>
      </c>
      <c r="BI3715" s="34">
        <v>1808.7779491180002</v>
      </c>
      <c r="BJ3715" s="34">
        <v>2764.7371503150002</v>
      </c>
      <c r="BK3715" s="34">
        <v>0</v>
      </c>
      <c r="BL3715" s="34">
        <v>127.99515031500005</v>
      </c>
      <c r="BM3715" s="34">
        <v>127.99515031500005</v>
      </c>
      <c r="BN3715" s="39">
        <v>1808.7779491180002</v>
      </c>
      <c r="BO3715" s="39">
        <v>2636.7420000000002</v>
      </c>
      <c r="BP3715" s="39">
        <v>827.96405088200004</v>
      </c>
    </row>
    <row r="3716" spans="1:68" s="25" customFormat="1" ht="14.25" x14ac:dyDescent="0.2">
      <c r="A3716" s="14">
        <v>2790</v>
      </c>
      <c r="B3716" s="40"/>
      <c r="C3716" s="15" t="s">
        <v>726</v>
      </c>
      <c r="D3716" s="16">
        <v>20256</v>
      </c>
      <c r="E3716" s="15" t="s">
        <v>27990</v>
      </c>
      <c r="F3716" s="15" t="s">
        <v>27991</v>
      </c>
      <c r="G3716" s="17" t="s">
        <v>27992</v>
      </c>
      <c r="H3716" s="17" t="s">
        <v>27993</v>
      </c>
      <c r="I3716" s="17" t="s">
        <v>86</v>
      </c>
      <c r="J3716" s="15" t="s">
        <v>27994</v>
      </c>
      <c r="K3716" s="15" t="s">
        <v>1226</v>
      </c>
      <c r="L3716" s="18" t="s">
        <v>27995</v>
      </c>
      <c r="M3716" s="15" t="s">
        <v>26367</v>
      </c>
      <c r="N3716" s="15" t="s">
        <v>26368</v>
      </c>
      <c r="O3716" s="16">
        <v>510</v>
      </c>
      <c r="P3716" s="15" t="s">
        <v>118</v>
      </c>
      <c r="Q3716" s="15">
        <v>34000</v>
      </c>
      <c r="R3716" s="15">
        <v>135200</v>
      </c>
      <c r="S3716" s="15">
        <v>169200</v>
      </c>
      <c r="T3716" s="15">
        <v>0.25</v>
      </c>
      <c r="U3716" s="15" t="s">
        <v>18717</v>
      </c>
      <c r="V3716" s="15" t="s">
        <v>76</v>
      </c>
      <c r="W3716" s="16">
        <v>1</v>
      </c>
      <c r="X3716" s="16">
        <v>1</v>
      </c>
      <c r="Y3716" s="15">
        <v>10411</v>
      </c>
      <c r="Z3716" s="15">
        <v>0.23899999999999999</v>
      </c>
      <c r="AA3716" s="15" t="s">
        <v>26398</v>
      </c>
      <c r="AB3716" s="15" t="s">
        <v>26399</v>
      </c>
      <c r="AC3716" s="15">
        <v>159900</v>
      </c>
      <c r="AD3716" s="26">
        <v>36913</v>
      </c>
      <c r="AE3716" s="15" t="s">
        <v>211</v>
      </c>
      <c r="AF3716" s="15" t="s">
        <v>27996</v>
      </c>
      <c r="AG3716" s="16">
        <v>1</v>
      </c>
      <c r="AH3716" s="15" t="s">
        <v>27997</v>
      </c>
      <c r="AI3716" s="15" t="s">
        <v>78</v>
      </c>
      <c r="AJ3716" s="15">
        <v>10411.4499512</v>
      </c>
      <c r="AK3716" s="15">
        <v>424.54895410900002</v>
      </c>
      <c r="AL3716" s="15">
        <v>3104876.5402000002</v>
      </c>
      <c r="AM3716" s="15">
        <v>1410176.6683100001</v>
      </c>
      <c r="AN3716" s="19">
        <v>34000</v>
      </c>
      <c r="AO3716" s="19">
        <v>137100</v>
      </c>
      <c r="AP3716" s="19">
        <v>0</v>
      </c>
      <c r="AQ3716" s="19">
        <v>0</v>
      </c>
      <c r="AR3716" s="34">
        <v>171100</v>
      </c>
      <c r="AS3716" s="34">
        <v>45000</v>
      </c>
      <c r="AT3716" s="34">
        <v>3000</v>
      </c>
      <c r="AU3716" s="34">
        <v>44135</v>
      </c>
      <c r="AV3716" s="34">
        <v>0</v>
      </c>
      <c r="AW3716" s="35">
        <v>92135</v>
      </c>
      <c r="AX3716" s="34">
        <v>78965</v>
      </c>
      <c r="AY3716" s="36">
        <v>1.3258000000000001</v>
      </c>
      <c r="AZ3716" s="36">
        <v>2.0265</v>
      </c>
      <c r="BA3716" s="22"/>
      <c r="BB3716" s="19">
        <v>1711</v>
      </c>
      <c r="BC3716" s="34">
        <v>1046.91797</v>
      </c>
      <c r="BD3716" s="34">
        <v>1600.225725</v>
      </c>
      <c r="BE3716" s="38">
        <v>3.4819999999999997E-2</v>
      </c>
      <c r="BF3716" s="38">
        <v>3.4819999999999997E-2</v>
      </c>
      <c r="BG3716" s="34">
        <v>36.453683715399997</v>
      </c>
      <c r="BH3716" s="34">
        <v>55.719859744499992</v>
      </c>
      <c r="BI3716" s="34">
        <v>1010.4642862846</v>
      </c>
      <c r="BJ3716" s="34">
        <v>1544.5058652555001</v>
      </c>
      <c r="BK3716" s="34">
        <v>0</v>
      </c>
      <c r="BL3716" s="34">
        <v>0</v>
      </c>
      <c r="BM3716" s="34">
        <v>0</v>
      </c>
      <c r="BN3716" s="39">
        <v>1010.4642862846</v>
      </c>
      <c r="BO3716" s="39">
        <v>1544.5058652555001</v>
      </c>
      <c r="BP3716" s="39">
        <v>534.0415789709001</v>
      </c>
    </row>
    <row r="3717" spans="1:68" s="25" customFormat="1" ht="14.25" x14ac:dyDescent="0.2">
      <c r="A3717" s="14">
        <v>2791</v>
      </c>
      <c r="B3717" s="40"/>
      <c r="C3717" s="15"/>
      <c r="D3717" s="16">
        <v>32904</v>
      </c>
      <c r="E3717" s="15" t="s">
        <v>27998</v>
      </c>
      <c r="F3717" s="15" t="s">
        <v>27999</v>
      </c>
      <c r="G3717" s="17" t="s">
        <v>28000</v>
      </c>
      <c r="H3717" s="17" t="s">
        <v>28001</v>
      </c>
      <c r="I3717" s="17" t="s">
        <v>86</v>
      </c>
      <c r="J3717" s="15" t="s">
        <v>28002</v>
      </c>
      <c r="K3717" s="15" t="s">
        <v>86</v>
      </c>
      <c r="L3717" s="18" t="s">
        <v>28003</v>
      </c>
      <c r="M3717" s="15" t="s">
        <v>26367</v>
      </c>
      <c r="N3717" s="15" t="s">
        <v>26368</v>
      </c>
      <c r="O3717" s="16">
        <v>510</v>
      </c>
      <c r="P3717" s="15" t="s">
        <v>118</v>
      </c>
      <c r="Q3717" s="15">
        <v>34000</v>
      </c>
      <c r="R3717" s="15">
        <v>173200</v>
      </c>
      <c r="S3717" s="15">
        <v>207200</v>
      </c>
      <c r="T3717" s="15">
        <v>0.25</v>
      </c>
      <c r="U3717" s="15" t="s">
        <v>18717</v>
      </c>
      <c r="V3717" s="15" t="s">
        <v>76</v>
      </c>
      <c r="W3717" s="16">
        <v>1</v>
      </c>
      <c r="X3717" s="16">
        <v>0</v>
      </c>
      <c r="Y3717" s="15">
        <v>13039</v>
      </c>
      <c r="Z3717" s="15">
        <v>0.29899999999999999</v>
      </c>
      <c r="AA3717" s="15" t="s">
        <v>26398</v>
      </c>
      <c r="AB3717" s="15" t="s">
        <v>26399</v>
      </c>
      <c r="AC3717" s="15">
        <v>0</v>
      </c>
      <c r="AD3717" s="15"/>
      <c r="AE3717" s="15" t="s">
        <v>363</v>
      </c>
      <c r="AF3717" s="15" t="s">
        <v>28004</v>
      </c>
      <c r="AG3717" s="16">
        <v>1</v>
      </c>
      <c r="AH3717" s="15" t="s">
        <v>28005</v>
      </c>
      <c r="AI3717" s="15" t="s">
        <v>78</v>
      </c>
      <c r="AJ3717" s="15">
        <v>13039.4206543</v>
      </c>
      <c r="AK3717" s="15">
        <v>457.14421991500001</v>
      </c>
      <c r="AL3717" s="15">
        <v>3104889.5735599999</v>
      </c>
      <c r="AM3717" s="15">
        <v>1410262.0963699999</v>
      </c>
      <c r="AN3717" s="19">
        <v>34000</v>
      </c>
      <c r="AO3717" s="19">
        <v>172100</v>
      </c>
      <c r="AP3717" s="19">
        <v>0</v>
      </c>
      <c r="AQ3717" s="19">
        <v>0</v>
      </c>
      <c r="AR3717" s="34">
        <v>206100</v>
      </c>
      <c r="AS3717" s="34">
        <v>45000</v>
      </c>
      <c r="AT3717" s="34">
        <v>0</v>
      </c>
      <c r="AU3717" s="34">
        <v>56385</v>
      </c>
      <c r="AV3717" s="34">
        <v>0</v>
      </c>
      <c r="AW3717" s="35">
        <v>101385</v>
      </c>
      <c r="AX3717" s="34">
        <v>104715</v>
      </c>
      <c r="AY3717" s="36">
        <v>1.3258000000000001</v>
      </c>
      <c r="AZ3717" s="36">
        <v>2.0265</v>
      </c>
      <c r="BA3717" s="22"/>
      <c r="BB3717" s="19">
        <v>2061</v>
      </c>
      <c r="BC3717" s="34">
        <v>1388.3114700000003</v>
      </c>
      <c r="BD3717" s="34">
        <v>2122.0494750000003</v>
      </c>
      <c r="BE3717" s="38">
        <v>3.4819999999999997E-2</v>
      </c>
      <c r="BF3717" s="38">
        <v>3.4819999999999997E-2</v>
      </c>
      <c r="BG3717" s="34">
        <v>48.34100538540001</v>
      </c>
      <c r="BH3717" s="34">
        <v>73.889762719499998</v>
      </c>
      <c r="BI3717" s="34">
        <v>1339.9704646146004</v>
      </c>
      <c r="BJ3717" s="34">
        <v>2048.1597122805001</v>
      </c>
      <c r="BK3717" s="34">
        <v>0</v>
      </c>
      <c r="BL3717" s="34">
        <v>0</v>
      </c>
      <c r="BM3717" s="34">
        <v>0</v>
      </c>
      <c r="BN3717" s="39">
        <v>1339.9704646146004</v>
      </c>
      <c r="BO3717" s="39">
        <v>2048.1597122805001</v>
      </c>
      <c r="BP3717" s="39">
        <v>708.18924766589976</v>
      </c>
    </row>
    <row r="3718" spans="1:68" s="25" customFormat="1" ht="14.25" x14ac:dyDescent="0.2">
      <c r="A3718" s="14">
        <v>2792</v>
      </c>
      <c r="B3718" s="40"/>
      <c r="C3718" s="15"/>
      <c r="D3718" s="16">
        <v>765</v>
      </c>
      <c r="E3718" s="15" t="s">
        <v>28006</v>
      </c>
      <c r="F3718" s="15" t="s">
        <v>28007</v>
      </c>
      <c r="G3718" s="17" t="s">
        <v>28008</v>
      </c>
      <c r="H3718" s="17" t="s">
        <v>2797</v>
      </c>
      <c r="I3718" s="17" t="s">
        <v>86</v>
      </c>
      <c r="J3718" s="15" t="s">
        <v>28009</v>
      </c>
      <c r="K3718" s="15" t="s">
        <v>24761</v>
      </c>
      <c r="L3718" s="18" t="s">
        <v>28010</v>
      </c>
      <c r="M3718" s="15" t="s">
        <v>26658</v>
      </c>
      <c r="N3718" s="15" t="s">
        <v>26659</v>
      </c>
      <c r="O3718" s="16">
        <v>510</v>
      </c>
      <c r="P3718" s="15" t="s">
        <v>118</v>
      </c>
      <c r="Q3718" s="15">
        <v>54400</v>
      </c>
      <c r="R3718" s="15">
        <v>86100</v>
      </c>
      <c r="S3718" s="15">
        <v>140500</v>
      </c>
      <c r="T3718" s="15">
        <v>3.35</v>
      </c>
      <c r="U3718" s="15" t="s">
        <v>18717</v>
      </c>
      <c r="V3718" s="15" t="s">
        <v>76</v>
      </c>
      <c r="W3718" s="16">
        <v>1</v>
      </c>
      <c r="X3718" s="16">
        <v>0</v>
      </c>
      <c r="Y3718" s="15">
        <v>96036</v>
      </c>
      <c r="Z3718" s="15">
        <v>2.2050000000000001</v>
      </c>
      <c r="AA3718" s="15" t="s">
        <v>78</v>
      </c>
      <c r="AB3718" s="15" t="s">
        <v>78</v>
      </c>
      <c r="AC3718" s="15">
        <v>0</v>
      </c>
      <c r="AD3718" s="15"/>
      <c r="AE3718" s="15" t="s">
        <v>298</v>
      </c>
      <c r="AF3718" s="15" t="s">
        <v>14952</v>
      </c>
      <c r="AG3718" s="16">
        <v>1</v>
      </c>
      <c r="AH3718" s="15" t="s">
        <v>28011</v>
      </c>
      <c r="AI3718" s="15" t="s">
        <v>78</v>
      </c>
      <c r="AJ3718" s="15">
        <v>96036.052490200003</v>
      </c>
      <c r="AK3718" s="15">
        <v>1246.7260133100001</v>
      </c>
      <c r="AL3718" s="15">
        <v>3105335.0325199999</v>
      </c>
      <c r="AM3718" s="15">
        <v>1408790.9458699999</v>
      </c>
      <c r="AN3718" s="19">
        <v>45000</v>
      </c>
      <c r="AO3718" s="19">
        <v>83700</v>
      </c>
      <c r="AP3718" s="19">
        <v>9400</v>
      </c>
      <c r="AQ3718" s="19">
        <v>4000</v>
      </c>
      <c r="AR3718" s="34">
        <v>142100</v>
      </c>
      <c r="AS3718" s="34">
        <v>45000</v>
      </c>
      <c r="AT3718" s="34">
        <v>0</v>
      </c>
      <c r="AU3718" s="34">
        <v>29295</v>
      </c>
      <c r="AV3718" s="34">
        <v>0</v>
      </c>
      <c r="AW3718" s="35">
        <v>74295</v>
      </c>
      <c r="AX3718" s="34">
        <v>67805</v>
      </c>
      <c r="AY3718" s="36">
        <v>1.3258000000000001</v>
      </c>
      <c r="AZ3718" s="36">
        <v>2.0265</v>
      </c>
      <c r="BA3718" s="22"/>
      <c r="BB3718" s="19">
        <v>1689</v>
      </c>
      <c r="BC3718" s="34">
        <v>898.95869000000005</v>
      </c>
      <c r="BD3718" s="34">
        <v>1374.068325</v>
      </c>
      <c r="BE3718" s="38">
        <v>3.4819999999999997E-2</v>
      </c>
      <c r="BF3718" s="38">
        <v>3.4819999999999997E-2</v>
      </c>
      <c r="BG3718" s="34">
        <v>25.115717881799995</v>
      </c>
      <c r="BH3718" s="34">
        <v>38.38965325649999</v>
      </c>
      <c r="BI3718" s="34">
        <v>873.84297211820001</v>
      </c>
      <c r="BJ3718" s="34">
        <v>1335.6786717435</v>
      </c>
      <c r="BK3718" s="34">
        <v>0</v>
      </c>
      <c r="BL3718" s="34">
        <v>0</v>
      </c>
      <c r="BM3718" s="34">
        <v>0</v>
      </c>
      <c r="BN3718" s="39">
        <v>873.84297211820001</v>
      </c>
      <c r="BO3718" s="39">
        <v>1335.6786717435</v>
      </c>
      <c r="BP3718" s="39">
        <v>461.83569962529998</v>
      </c>
    </row>
    <row r="3719" spans="1:68" s="25" customFormat="1" ht="14.25" x14ac:dyDescent="0.2">
      <c r="A3719" s="14">
        <v>2793</v>
      </c>
      <c r="B3719" s="40"/>
      <c r="C3719" s="15"/>
      <c r="D3719" s="16">
        <v>33950</v>
      </c>
      <c r="E3719" s="15" t="s">
        <v>28012</v>
      </c>
      <c r="F3719" s="15" t="s">
        <v>28013</v>
      </c>
      <c r="G3719" s="17" t="s">
        <v>28008</v>
      </c>
      <c r="H3719" s="17" t="s">
        <v>2797</v>
      </c>
      <c r="I3719" s="17" t="s">
        <v>86</v>
      </c>
      <c r="J3719" s="15" t="s">
        <v>28014</v>
      </c>
      <c r="K3719" s="15" t="s">
        <v>8108</v>
      </c>
      <c r="L3719" s="18" t="s">
        <v>28015</v>
      </c>
      <c r="M3719" s="15" t="s">
        <v>26367</v>
      </c>
      <c r="N3719" s="15" t="s">
        <v>26368</v>
      </c>
      <c r="O3719" s="16">
        <v>510</v>
      </c>
      <c r="P3719" s="15" t="s">
        <v>118</v>
      </c>
      <c r="Q3719" s="15">
        <v>68000</v>
      </c>
      <c r="R3719" s="15">
        <v>340300</v>
      </c>
      <c r="S3719" s="15">
        <v>408300</v>
      </c>
      <c r="T3719" s="15">
        <v>1</v>
      </c>
      <c r="U3719" s="15" t="s">
        <v>18717</v>
      </c>
      <c r="V3719" s="15" t="s">
        <v>76</v>
      </c>
      <c r="W3719" s="16">
        <v>1</v>
      </c>
      <c r="X3719" s="16">
        <v>1</v>
      </c>
      <c r="Y3719" s="15">
        <v>45562</v>
      </c>
      <c r="Z3719" s="15">
        <v>1.046</v>
      </c>
      <c r="AA3719" s="15" t="s">
        <v>26398</v>
      </c>
      <c r="AB3719" s="15" t="s">
        <v>26399</v>
      </c>
      <c r="AC3719" s="15">
        <v>275000</v>
      </c>
      <c r="AD3719" s="26">
        <v>38075</v>
      </c>
      <c r="AE3719" s="15" t="s">
        <v>147</v>
      </c>
      <c r="AF3719" s="15" t="s">
        <v>28016</v>
      </c>
      <c r="AG3719" s="16">
        <v>1</v>
      </c>
      <c r="AH3719" s="15" t="s">
        <v>28017</v>
      </c>
      <c r="AI3719" s="15" t="s">
        <v>78</v>
      </c>
      <c r="AJ3719" s="15">
        <v>45562.358154299996</v>
      </c>
      <c r="AK3719" s="15">
        <v>931.04022225000006</v>
      </c>
      <c r="AL3719" s="15">
        <v>3105337.6888600001</v>
      </c>
      <c r="AM3719" s="15">
        <v>1409004.4441800001</v>
      </c>
      <c r="AN3719" s="19">
        <v>68000</v>
      </c>
      <c r="AO3719" s="19">
        <v>314900</v>
      </c>
      <c r="AP3719" s="19">
        <v>0</v>
      </c>
      <c r="AQ3719" s="19">
        <v>36100</v>
      </c>
      <c r="AR3719" s="34">
        <v>419000</v>
      </c>
      <c r="AS3719" s="34">
        <v>45000</v>
      </c>
      <c r="AT3719" s="34">
        <v>3000</v>
      </c>
      <c r="AU3719" s="34">
        <v>118265</v>
      </c>
      <c r="AV3719" s="34">
        <v>0</v>
      </c>
      <c r="AW3719" s="35">
        <v>166265</v>
      </c>
      <c r="AX3719" s="34">
        <v>252735</v>
      </c>
      <c r="AY3719" s="36">
        <v>1.3258000000000001</v>
      </c>
      <c r="AZ3719" s="36">
        <v>2.0265</v>
      </c>
      <c r="BA3719" s="22"/>
      <c r="BB3719" s="19">
        <v>4912</v>
      </c>
      <c r="BC3719" s="34">
        <v>3350.7606300000002</v>
      </c>
      <c r="BD3719" s="34">
        <v>5121.6747749999995</v>
      </c>
      <c r="BE3719" s="38">
        <v>3.4819999999999997E-2</v>
      </c>
      <c r="BF3719" s="38">
        <v>3.4819999999999997E-2</v>
      </c>
      <c r="BG3719" s="34">
        <v>100.0081526206</v>
      </c>
      <c r="BH3719" s="34">
        <v>152.86357013549997</v>
      </c>
      <c r="BI3719" s="34">
        <v>3250.7524773794003</v>
      </c>
      <c r="BJ3719" s="34">
        <v>4968.8112048644998</v>
      </c>
      <c r="BK3719" s="34">
        <v>0</v>
      </c>
      <c r="BL3719" s="34">
        <v>408.24470486449991</v>
      </c>
      <c r="BM3719" s="34">
        <v>408.24470486449991</v>
      </c>
      <c r="BN3719" s="39">
        <v>3250.7524773794003</v>
      </c>
      <c r="BO3719" s="39">
        <v>4560.5664999999999</v>
      </c>
      <c r="BP3719" s="39">
        <v>1309.8140226205996</v>
      </c>
    </row>
    <row r="3720" spans="1:68" s="25" customFormat="1" ht="14.25" x14ac:dyDescent="0.2">
      <c r="A3720" s="14">
        <v>2794</v>
      </c>
      <c r="B3720" s="40"/>
      <c r="C3720" s="15" t="s">
        <v>28018</v>
      </c>
      <c r="D3720" s="16">
        <v>3266</v>
      </c>
      <c r="E3720" s="15" t="s">
        <v>28019</v>
      </c>
      <c r="F3720" s="15" t="s">
        <v>28018</v>
      </c>
      <c r="G3720" s="17" t="s">
        <v>28020</v>
      </c>
      <c r="H3720" s="17" t="s">
        <v>28021</v>
      </c>
      <c r="I3720" s="17" t="s">
        <v>88</v>
      </c>
      <c r="J3720" s="15" t="s">
        <v>28022</v>
      </c>
      <c r="K3720" s="15" t="s">
        <v>15266</v>
      </c>
      <c r="L3720" s="18" t="s">
        <v>28023</v>
      </c>
      <c r="M3720" s="15" t="s">
        <v>26367</v>
      </c>
      <c r="N3720" s="15" t="s">
        <v>26368</v>
      </c>
      <c r="O3720" s="16">
        <v>510</v>
      </c>
      <c r="P3720" s="15" t="s">
        <v>118</v>
      </c>
      <c r="Q3720" s="15">
        <v>68000</v>
      </c>
      <c r="R3720" s="15">
        <v>221300</v>
      </c>
      <c r="S3720" s="15">
        <v>289300</v>
      </c>
      <c r="T3720" s="15">
        <v>0.99</v>
      </c>
      <c r="U3720" s="15" t="s">
        <v>18717</v>
      </c>
      <c r="V3720" s="15" t="s">
        <v>76</v>
      </c>
      <c r="W3720" s="16">
        <v>1</v>
      </c>
      <c r="X3720" s="16">
        <v>1</v>
      </c>
      <c r="Y3720" s="15">
        <v>42569</v>
      </c>
      <c r="Z3720" s="15">
        <v>0.97699999999999998</v>
      </c>
      <c r="AA3720" s="15" t="s">
        <v>26398</v>
      </c>
      <c r="AB3720" s="15" t="s">
        <v>26399</v>
      </c>
      <c r="AC3720" s="15">
        <v>290000</v>
      </c>
      <c r="AD3720" s="26">
        <v>39671</v>
      </c>
      <c r="AE3720" s="15" t="s">
        <v>222</v>
      </c>
      <c r="AF3720" s="15" t="s">
        <v>28024</v>
      </c>
      <c r="AG3720" s="16">
        <v>1</v>
      </c>
      <c r="AH3720" s="15" t="s">
        <v>28025</v>
      </c>
      <c r="AI3720" s="15" t="s">
        <v>78</v>
      </c>
      <c r="AJ3720" s="15">
        <v>42569.363037100004</v>
      </c>
      <c r="AK3720" s="15">
        <v>900.23676578699997</v>
      </c>
      <c r="AL3720" s="15">
        <v>3105336.7265699999</v>
      </c>
      <c r="AM3720" s="15">
        <v>1409141.7265600001</v>
      </c>
      <c r="AN3720" s="19">
        <v>68000</v>
      </c>
      <c r="AO3720" s="19">
        <v>213600</v>
      </c>
      <c r="AP3720" s="19">
        <v>0</v>
      </c>
      <c r="AQ3720" s="19">
        <v>1500</v>
      </c>
      <c r="AR3720" s="34">
        <v>283100</v>
      </c>
      <c r="AS3720" s="34">
        <v>45000</v>
      </c>
      <c r="AT3720" s="34">
        <v>3000</v>
      </c>
      <c r="AU3720" s="34">
        <v>82810</v>
      </c>
      <c r="AV3720" s="34">
        <v>0</v>
      </c>
      <c r="AW3720" s="35">
        <v>130810</v>
      </c>
      <c r="AX3720" s="34">
        <v>152290</v>
      </c>
      <c r="AY3720" s="36">
        <v>1.3258000000000001</v>
      </c>
      <c r="AZ3720" s="36">
        <v>2.0265</v>
      </c>
      <c r="BA3720" s="22"/>
      <c r="BB3720" s="19">
        <v>2861</v>
      </c>
      <c r="BC3720" s="34">
        <v>2019.0608200000001</v>
      </c>
      <c r="BD3720" s="34">
        <v>3086.1568500000003</v>
      </c>
      <c r="BE3720" s="38">
        <v>3.4819999999999997E-2</v>
      </c>
      <c r="BF3720" s="38">
        <v>3.4819999999999997E-2</v>
      </c>
      <c r="BG3720" s="34">
        <v>69.6112324124</v>
      </c>
      <c r="BH3720" s="34">
        <v>106.401540567</v>
      </c>
      <c r="BI3720" s="34">
        <v>1949.4495875876</v>
      </c>
      <c r="BJ3720" s="34">
        <v>2979.7553094330001</v>
      </c>
      <c r="BK3720" s="34">
        <v>0</v>
      </c>
      <c r="BL3720" s="34">
        <v>133.35780943300006</v>
      </c>
      <c r="BM3720" s="34">
        <v>133.35780943300006</v>
      </c>
      <c r="BN3720" s="39">
        <v>1949.4495875876</v>
      </c>
      <c r="BO3720" s="39">
        <v>2846.3975</v>
      </c>
      <c r="BP3720" s="39">
        <v>896.9479124124</v>
      </c>
    </row>
    <row r="3721" spans="1:68" s="25" customFormat="1" ht="14.25" x14ac:dyDescent="0.2">
      <c r="A3721" s="14">
        <v>2795</v>
      </c>
      <c r="B3721" s="40"/>
      <c r="C3721" s="15" t="s">
        <v>28026</v>
      </c>
      <c r="D3721" s="16">
        <v>404</v>
      </c>
      <c r="E3721" s="15" t="s">
        <v>28027</v>
      </c>
      <c r="F3721" s="15" t="s">
        <v>28026</v>
      </c>
      <c r="G3721" s="17" t="s">
        <v>28028</v>
      </c>
      <c r="H3721" s="17" t="s">
        <v>28029</v>
      </c>
      <c r="I3721" s="17" t="s">
        <v>205</v>
      </c>
      <c r="J3721" s="15" t="s">
        <v>5363</v>
      </c>
      <c r="K3721" s="15" t="s">
        <v>205</v>
      </c>
      <c r="L3721" s="18" t="s">
        <v>28030</v>
      </c>
      <c r="M3721" s="15" t="s">
        <v>26367</v>
      </c>
      <c r="N3721" s="15" t="s">
        <v>26368</v>
      </c>
      <c r="O3721" s="16">
        <v>510</v>
      </c>
      <c r="P3721" s="15" t="s">
        <v>118</v>
      </c>
      <c r="Q3721" s="15">
        <v>55200</v>
      </c>
      <c r="R3721" s="15">
        <v>193100</v>
      </c>
      <c r="S3721" s="15">
        <v>248300</v>
      </c>
      <c r="T3721" s="15">
        <v>1.06</v>
      </c>
      <c r="U3721" s="15" t="s">
        <v>18717</v>
      </c>
      <c r="V3721" s="15" t="s">
        <v>76</v>
      </c>
      <c r="W3721" s="16">
        <v>1</v>
      </c>
      <c r="X3721" s="16">
        <v>0</v>
      </c>
      <c r="Y3721" s="15">
        <v>43992</v>
      </c>
      <c r="Z3721" s="15">
        <v>1.01</v>
      </c>
      <c r="AA3721" s="15" t="s">
        <v>26398</v>
      </c>
      <c r="AB3721" s="15" t="s">
        <v>26399</v>
      </c>
      <c r="AC3721" s="15">
        <v>0</v>
      </c>
      <c r="AD3721" s="15"/>
      <c r="AE3721" s="15" t="s">
        <v>119</v>
      </c>
      <c r="AF3721" s="15" t="s">
        <v>119</v>
      </c>
      <c r="AG3721" s="16">
        <v>1</v>
      </c>
      <c r="AH3721" s="15" t="s">
        <v>28031</v>
      </c>
      <c r="AI3721" s="15" t="s">
        <v>78</v>
      </c>
      <c r="AJ3721" s="15">
        <v>43991.5986328</v>
      </c>
      <c r="AK3721" s="15">
        <v>886.892917259</v>
      </c>
      <c r="AL3721" s="15">
        <v>3105346.79745</v>
      </c>
      <c r="AM3721" s="15">
        <v>1409283.2407800001</v>
      </c>
      <c r="AN3721" s="19">
        <v>55100</v>
      </c>
      <c r="AO3721" s="19">
        <v>193300</v>
      </c>
      <c r="AP3721" s="19">
        <v>100</v>
      </c>
      <c r="AQ3721" s="19">
        <v>0</v>
      </c>
      <c r="AR3721" s="34">
        <v>248500</v>
      </c>
      <c r="AS3721" s="34">
        <v>45000</v>
      </c>
      <c r="AT3721" s="34">
        <v>0</v>
      </c>
      <c r="AU3721" s="34">
        <v>71190</v>
      </c>
      <c r="AV3721" s="34">
        <v>0</v>
      </c>
      <c r="AW3721" s="35">
        <v>116190</v>
      </c>
      <c r="AX3721" s="34">
        <v>132310</v>
      </c>
      <c r="AY3721" s="36">
        <v>1.3258000000000001</v>
      </c>
      <c r="AZ3721" s="36">
        <v>2.0265</v>
      </c>
      <c r="BA3721" s="22"/>
      <c r="BB3721" s="19">
        <v>2487</v>
      </c>
      <c r="BC3721" s="34">
        <v>1754.16598</v>
      </c>
      <c r="BD3721" s="34">
        <v>2681.2621499999996</v>
      </c>
      <c r="BE3721" s="38">
        <v>3.4819999999999997E-2</v>
      </c>
      <c r="BF3721" s="38">
        <v>3.4819999999999997E-2</v>
      </c>
      <c r="BG3721" s="34">
        <v>61.033895067599993</v>
      </c>
      <c r="BH3721" s="34">
        <v>93.290985332999981</v>
      </c>
      <c r="BI3721" s="34">
        <v>1693.1320849323999</v>
      </c>
      <c r="BJ3721" s="34">
        <v>2587.9711646669994</v>
      </c>
      <c r="BK3721" s="34">
        <v>0</v>
      </c>
      <c r="BL3721" s="34">
        <v>101.94466466699942</v>
      </c>
      <c r="BM3721" s="34">
        <v>101.94466466699942</v>
      </c>
      <c r="BN3721" s="39">
        <v>1693.1320849323999</v>
      </c>
      <c r="BO3721" s="39">
        <v>2486.0264999999999</v>
      </c>
      <c r="BP3721" s="39">
        <v>792.89441506759999</v>
      </c>
    </row>
    <row r="3722" spans="1:68" s="25" customFormat="1" ht="14.25" x14ac:dyDescent="0.2">
      <c r="A3722" s="14">
        <v>2796</v>
      </c>
      <c r="B3722" s="40"/>
      <c r="C3722" s="15"/>
      <c r="D3722" s="16">
        <v>8998</v>
      </c>
      <c r="E3722" s="15" t="s">
        <v>28032</v>
      </c>
      <c r="F3722" s="15" t="s">
        <v>28033</v>
      </c>
      <c r="G3722" s="17" t="s">
        <v>28034</v>
      </c>
      <c r="H3722" s="17" t="s">
        <v>28035</v>
      </c>
      <c r="I3722" s="17" t="s">
        <v>86</v>
      </c>
      <c r="J3722" s="15" t="s">
        <v>28036</v>
      </c>
      <c r="K3722" s="15" t="s">
        <v>10507</v>
      </c>
      <c r="L3722" s="18" t="s">
        <v>28037</v>
      </c>
      <c r="M3722" s="15" t="s">
        <v>26367</v>
      </c>
      <c r="N3722" s="15" t="s">
        <v>26368</v>
      </c>
      <c r="O3722" s="16">
        <v>510</v>
      </c>
      <c r="P3722" s="15" t="s">
        <v>118</v>
      </c>
      <c r="Q3722" s="15">
        <v>66300</v>
      </c>
      <c r="R3722" s="15">
        <v>265700</v>
      </c>
      <c r="S3722" s="15">
        <v>332000</v>
      </c>
      <c r="T3722" s="15">
        <v>0.92</v>
      </c>
      <c r="U3722" s="15" t="s">
        <v>18717</v>
      </c>
      <c r="V3722" s="15" t="s">
        <v>76</v>
      </c>
      <c r="W3722" s="16">
        <v>1</v>
      </c>
      <c r="X3722" s="16">
        <v>1</v>
      </c>
      <c r="Y3722" s="15">
        <v>37889</v>
      </c>
      <c r="Z3722" s="15">
        <v>0.87</v>
      </c>
      <c r="AA3722" s="15" t="s">
        <v>26398</v>
      </c>
      <c r="AB3722" s="15" t="s">
        <v>26399</v>
      </c>
      <c r="AC3722" s="15">
        <v>245000</v>
      </c>
      <c r="AD3722" s="26">
        <v>37956</v>
      </c>
      <c r="AE3722" s="15" t="s">
        <v>147</v>
      </c>
      <c r="AF3722" s="15" t="s">
        <v>14966</v>
      </c>
      <c r="AG3722" s="16">
        <v>1</v>
      </c>
      <c r="AH3722" s="15" t="s">
        <v>28038</v>
      </c>
      <c r="AI3722" s="15" t="s">
        <v>78</v>
      </c>
      <c r="AJ3722" s="15">
        <v>37889.2631836</v>
      </c>
      <c r="AK3722" s="15">
        <v>811.77179766799998</v>
      </c>
      <c r="AL3722" s="15">
        <v>3105370.7022899999</v>
      </c>
      <c r="AM3722" s="15">
        <v>1409429.90255</v>
      </c>
      <c r="AN3722" s="19">
        <v>66300</v>
      </c>
      <c r="AO3722" s="19">
        <v>269500</v>
      </c>
      <c r="AP3722" s="19">
        <v>0</v>
      </c>
      <c r="AQ3722" s="19">
        <v>0</v>
      </c>
      <c r="AR3722" s="34">
        <v>335800</v>
      </c>
      <c r="AS3722" s="34">
        <v>45000</v>
      </c>
      <c r="AT3722" s="34">
        <v>3000</v>
      </c>
      <c r="AU3722" s="34">
        <v>101780</v>
      </c>
      <c r="AV3722" s="34">
        <v>0</v>
      </c>
      <c r="AW3722" s="35">
        <v>149780</v>
      </c>
      <c r="AX3722" s="34">
        <v>186020</v>
      </c>
      <c r="AY3722" s="36">
        <v>1.3258000000000001</v>
      </c>
      <c r="AZ3722" s="36">
        <v>2.0265</v>
      </c>
      <c r="BA3722" s="22"/>
      <c r="BB3722" s="19">
        <v>3358</v>
      </c>
      <c r="BC3722" s="34">
        <v>2466.2531600000002</v>
      </c>
      <c r="BD3722" s="34">
        <v>3769.6952999999999</v>
      </c>
      <c r="BE3722" s="38">
        <v>3.4819999999999997E-2</v>
      </c>
      <c r="BF3722" s="38">
        <v>3.4819999999999997E-2</v>
      </c>
      <c r="BG3722" s="34">
        <v>85.874935031199996</v>
      </c>
      <c r="BH3722" s="34">
        <v>131.26079034599999</v>
      </c>
      <c r="BI3722" s="34">
        <v>2380.3782249688002</v>
      </c>
      <c r="BJ3722" s="34">
        <v>3638.4345096540001</v>
      </c>
      <c r="BK3722" s="34">
        <v>0</v>
      </c>
      <c r="BL3722" s="34">
        <v>280.43450965400007</v>
      </c>
      <c r="BM3722" s="34">
        <v>280.43450965400007</v>
      </c>
      <c r="BN3722" s="39">
        <v>2380.3782249688002</v>
      </c>
      <c r="BO3722" s="39">
        <v>3358</v>
      </c>
      <c r="BP3722" s="39">
        <v>977.62177503119983</v>
      </c>
    </row>
    <row r="3723" spans="1:68" s="25" customFormat="1" ht="14.25" x14ac:dyDescent="0.2">
      <c r="A3723" s="14">
        <v>2797</v>
      </c>
      <c r="B3723" s="40"/>
      <c r="C3723" s="15"/>
      <c r="D3723" s="16">
        <v>20151</v>
      </c>
      <c r="E3723" s="15" t="s">
        <v>28039</v>
      </c>
      <c r="F3723" s="15" t="s">
        <v>28040</v>
      </c>
      <c r="G3723" s="17" t="s">
        <v>28041</v>
      </c>
      <c r="H3723" s="17" t="s">
        <v>28042</v>
      </c>
      <c r="I3723" s="17" t="s">
        <v>86</v>
      </c>
      <c r="J3723" s="15" t="s">
        <v>28043</v>
      </c>
      <c r="K3723" s="15" t="s">
        <v>3589</v>
      </c>
      <c r="L3723" s="18" t="s">
        <v>28044</v>
      </c>
      <c r="M3723" s="15" t="s">
        <v>26367</v>
      </c>
      <c r="N3723" s="15" t="s">
        <v>26368</v>
      </c>
      <c r="O3723" s="16">
        <v>510</v>
      </c>
      <c r="P3723" s="15" t="s">
        <v>118</v>
      </c>
      <c r="Q3723" s="15">
        <v>50300</v>
      </c>
      <c r="R3723" s="15">
        <v>156600</v>
      </c>
      <c r="S3723" s="15">
        <v>206900</v>
      </c>
      <c r="T3723" s="15">
        <v>0.49</v>
      </c>
      <c r="U3723" s="15" t="s">
        <v>18717</v>
      </c>
      <c r="V3723" s="15" t="s">
        <v>76</v>
      </c>
      <c r="W3723" s="16">
        <v>1</v>
      </c>
      <c r="X3723" s="16">
        <v>0</v>
      </c>
      <c r="Y3723" s="15">
        <v>23941</v>
      </c>
      <c r="Z3723" s="15">
        <v>0.55000000000000004</v>
      </c>
      <c r="AA3723" s="15" t="s">
        <v>26398</v>
      </c>
      <c r="AB3723" s="15" t="s">
        <v>26399</v>
      </c>
      <c r="AC3723" s="15">
        <v>0</v>
      </c>
      <c r="AD3723" s="15"/>
      <c r="AE3723" s="15" t="s">
        <v>119</v>
      </c>
      <c r="AF3723" s="15" t="s">
        <v>119</v>
      </c>
      <c r="AG3723" s="16">
        <v>1</v>
      </c>
      <c r="AH3723" s="15" t="s">
        <v>28045</v>
      </c>
      <c r="AI3723" s="15" t="s">
        <v>78</v>
      </c>
      <c r="AJ3723" s="15">
        <v>23940.597168</v>
      </c>
      <c r="AK3723" s="15">
        <v>655.92423025100004</v>
      </c>
      <c r="AL3723" s="15">
        <v>3105392.97083</v>
      </c>
      <c r="AM3723" s="15">
        <v>1409559.6810399999</v>
      </c>
      <c r="AN3723" s="19">
        <v>50300</v>
      </c>
      <c r="AO3723" s="19">
        <v>158900</v>
      </c>
      <c r="AP3723" s="19">
        <v>0</v>
      </c>
      <c r="AQ3723" s="19">
        <v>0</v>
      </c>
      <c r="AR3723" s="34">
        <v>209200</v>
      </c>
      <c r="AS3723" s="34">
        <v>45000</v>
      </c>
      <c r="AT3723" s="34">
        <v>3000</v>
      </c>
      <c r="AU3723" s="34">
        <v>57470</v>
      </c>
      <c r="AV3723" s="34">
        <v>0</v>
      </c>
      <c r="AW3723" s="35">
        <v>105470</v>
      </c>
      <c r="AX3723" s="34">
        <v>103730</v>
      </c>
      <c r="AY3723" s="36">
        <v>1.3258000000000001</v>
      </c>
      <c r="AZ3723" s="36">
        <v>2.0265</v>
      </c>
      <c r="BA3723" s="22"/>
      <c r="BB3723" s="19">
        <v>2092</v>
      </c>
      <c r="BC3723" s="34">
        <v>1375.25234</v>
      </c>
      <c r="BD3723" s="34">
        <v>2102.0884499999997</v>
      </c>
      <c r="BE3723" s="38">
        <v>3.4819999999999997E-2</v>
      </c>
      <c r="BF3723" s="38">
        <v>3.4819999999999997E-2</v>
      </c>
      <c r="BG3723" s="34">
        <v>47.886286478799995</v>
      </c>
      <c r="BH3723" s="34">
        <v>73.194719828999979</v>
      </c>
      <c r="BI3723" s="34">
        <v>1327.3660535212</v>
      </c>
      <c r="BJ3723" s="34">
        <v>2028.8937301709998</v>
      </c>
      <c r="BK3723" s="34">
        <v>0</v>
      </c>
      <c r="BL3723" s="34">
        <v>0</v>
      </c>
      <c r="BM3723" s="34">
        <v>0</v>
      </c>
      <c r="BN3723" s="39">
        <v>1327.3660535212</v>
      </c>
      <c r="BO3723" s="39">
        <v>2028.8937301709998</v>
      </c>
      <c r="BP3723" s="39">
        <v>701.52767664979979</v>
      </c>
    </row>
    <row r="3724" spans="1:68" s="25" customFormat="1" ht="14.25" x14ac:dyDescent="0.2">
      <c r="A3724" s="14">
        <v>2798</v>
      </c>
      <c r="B3724" s="40"/>
      <c r="C3724" s="15" t="s">
        <v>28046</v>
      </c>
      <c r="D3724" s="16">
        <v>8559</v>
      </c>
      <c r="E3724" s="15" t="s">
        <v>28047</v>
      </c>
      <c r="F3724" s="15" t="s">
        <v>28046</v>
      </c>
      <c r="G3724" s="17" t="s">
        <v>28048</v>
      </c>
      <c r="H3724" s="17" t="s">
        <v>28049</v>
      </c>
      <c r="I3724" s="17" t="s">
        <v>205</v>
      </c>
      <c r="J3724" s="15" t="s">
        <v>28050</v>
      </c>
      <c r="K3724" s="15" t="s">
        <v>20446</v>
      </c>
      <c r="L3724" s="18" t="s">
        <v>28051</v>
      </c>
      <c r="M3724" s="15" t="s">
        <v>26367</v>
      </c>
      <c r="N3724" s="15" t="s">
        <v>26368</v>
      </c>
      <c r="O3724" s="16">
        <v>510</v>
      </c>
      <c r="P3724" s="15" t="s">
        <v>118</v>
      </c>
      <c r="Q3724" s="15">
        <v>49200</v>
      </c>
      <c r="R3724" s="15">
        <v>235800</v>
      </c>
      <c r="S3724" s="15">
        <v>285000</v>
      </c>
      <c r="T3724" s="15">
        <v>0.47</v>
      </c>
      <c r="U3724" s="15" t="s">
        <v>18717</v>
      </c>
      <c r="V3724" s="15" t="s">
        <v>76</v>
      </c>
      <c r="W3724" s="16">
        <v>1</v>
      </c>
      <c r="X3724" s="16">
        <v>0</v>
      </c>
      <c r="Y3724" s="15">
        <v>22638</v>
      </c>
      <c r="Z3724" s="15">
        <v>0.52</v>
      </c>
      <c r="AA3724" s="15" t="s">
        <v>26398</v>
      </c>
      <c r="AB3724" s="15" t="s">
        <v>26399</v>
      </c>
      <c r="AC3724" s="15">
        <v>0</v>
      </c>
      <c r="AD3724" s="15"/>
      <c r="AE3724" s="15" t="s">
        <v>363</v>
      </c>
      <c r="AF3724" s="15" t="s">
        <v>28052</v>
      </c>
      <c r="AG3724" s="16">
        <v>1</v>
      </c>
      <c r="AH3724" s="15" t="s">
        <v>28053</v>
      </c>
      <c r="AI3724" s="15" t="s">
        <v>78</v>
      </c>
      <c r="AJ3724" s="15">
        <v>22638.0449219</v>
      </c>
      <c r="AK3724" s="15">
        <v>629.11854433200006</v>
      </c>
      <c r="AL3724" s="15">
        <v>3105406.56311</v>
      </c>
      <c r="AM3724" s="15">
        <v>1409677.1516</v>
      </c>
      <c r="AN3724" s="19">
        <v>49200</v>
      </c>
      <c r="AO3724" s="19">
        <v>229400</v>
      </c>
      <c r="AP3724" s="19">
        <v>0</v>
      </c>
      <c r="AQ3724" s="19">
        <v>11400</v>
      </c>
      <c r="AR3724" s="34">
        <v>290000</v>
      </c>
      <c r="AS3724" s="34">
        <v>45000</v>
      </c>
      <c r="AT3724" s="34">
        <v>3000</v>
      </c>
      <c r="AU3724" s="34">
        <v>81760</v>
      </c>
      <c r="AV3724" s="34">
        <v>0</v>
      </c>
      <c r="AW3724" s="35">
        <v>129760</v>
      </c>
      <c r="AX3724" s="34">
        <v>160240</v>
      </c>
      <c r="AY3724" s="36">
        <v>1.3258000000000001</v>
      </c>
      <c r="AZ3724" s="36">
        <v>2.0265</v>
      </c>
      <c r="BA3724" s="22"/>
      <c r="BB3724" s="19">
        <v>3128</v>
      </c>
      <c r="BC3724" s="34">
        <v>2124.4619200000002</v>
      </c>
      <c r="BD3724" s="34">
        <v>3247.2636000000002</v>
      </c>
      <c r="BE3724" s="38">
        <v>3.4819999999999997E-2</v>
      </c>
      <c r="BF3724" s="38">
        <v>3.4819999999999997E-2</v>
      </c>
      <c r="BG3724" s="34">
        <v>68.711027470399998</v>
      </c>
      <c r="BH3724" s="34">
        <v>105.02556733199999</v>
      </c>
      <c r="BI3724" s="34">
        <v>2055.7508925296002</v>
      </c>
      <c r="BJ3724" s="34">
        <v>3142.2380326680004</v>
      </c>
      <c r="BK3724" s="34">
        <v>0</v>
      </c>
      <c r="BL3724" s="34">
        <v>125.21703266800023</v>
      </c>
      <c r="BM3724" s="34">
        <v>125.21703266800023</v>
      </c>
      <c r="BN3724" s="39">
        <v>2055.7508925296002</v>
      </c>
      <c r="BO3724" s="39">
        <v>3017.0210000000002</v>
      </c>
      <c r="BP3724" s="39">
        <v>961.27010747040003</v>
      </c>
    </row>
    <row r="3725" spans="1:68" s="25" customFormat="1" ht="14.25" x14ac:dyDescent="0.2">
      <c r="A3725" s="14">
        <v>2799</v>
      </c>
      <c r="B3725" s="40"/>
      <c r="C3725" s="15" t="s">
        <v>28054</v>
      </c>
      <c r="D3725" s="16">
        <v>34478</v>
      </c>
      <c r="E3725" s="15" t="s">
        <v>28055</v>
      </c>
      <c r="F3725" s="15" t="s">
        <v>28054</v>
      </c>
      <c r="G3725" s="17" t="s">
        <v>28048</v>
      </c>
      <c r="H3725" s="17" t="s">
        <v>28049</v>
      </c>
      <c r="I3725" s="17" t="s">
        <v>205</v>
      </c>
      <c r="J3725" s="15" t="s">
        <v>28056</v>
      </c>
      <c r="K3725" s="15" t="s">
        <v>26812</v>
      </c>
      <c r="L3725" s="18" t="s">
        <v>28057</v>
      </c>
      <c r="M3725" s="15" t="s">
        <v>26367</v>
      </c>
      <c r="N3725" s="15" t="s">
        <v>26368</v>
      </c>
      <c r="O3725" s="16">
        <v>510</v>
      </c>
      <c r="P3725" s="15" t="s">
        <v>118</v>
      </c>
      <c r="Q3725" s="15">
        <v>47600</v>
      </c>
      <c r="R3725" s="15">
        <v>158800</v>
      </c>
      <c r="S3725" s="15">
        <v>206400</v>
      </c>
      <c r="T3725" s="15">
        <v>0.44</v>
      </c>
      <c r="U3725" s="15" t="s">
        <v>18717</v>
      </c>
      <c r="V3725" s="15" t="s">
        <v>76</v>
      </c>
      <c r="W3725" s="16">
        <v>1</v>
      </c>
      <c r="X3725" s="16">
        <v>1</v>
      </c>
      <c r="Y3725" s="15">
        <v>19048</v>
      </c>
      <c r="Z3725" s="15">
        <v>0.437</v>
      </c>
      <c r="AA3725" s="15" t="s">
        <v>26398</v>
      </c>
      <c r="AB3725" s="15" t="s">
        <v>26399</v>
      </c>
      <c r="AC3725" s="15">
        <v>0</v>
      </c>
      <c r="AD3725" s="26">
        <v>38381</v>
      </c>
      <c r="AE3725" s="15" t="s">
        <v>119</v>
      </c>
      <c r="AF3725" s="15" t="s">
        <v>119</v>
      </c>
      <c r="AG3725" s="16">
        <v>1</v>
      </c>
      <c r="AH3725" s="15" t="s">
        <v>28058</v>
      </c>
      <c r="AI3725" s="15" t="s">
        <v>78</v>
      </c>
      <c r="AJ3725" s="15">
        <v>19047.5114746</v>
      </c>
      <c r="AK3725" s="15">
        <v>575.1458255</v>
      </c>
      <c r="AL3725" s="15">
        <v>3105395.1491999999</v>
      </c>
      <c r="AM3725" s="15">
        <v>1409785.5256699999</v>
      </c>
      <c r="AN3725" s="19">
        <v>47600</v>
      </c>
      <c r="AO3725" s="19">
        <v>150700</v>
      </c>
      <c r="AP3725" s="19">
        <v>0</v>
      </c>
      <c r="AQ3725" s="19">
        <v>0</v>
      </c>
      <c r="AR3725" s="34">
        <v>198300</v>
      </c>
      <c r="AS3725" s="34">
        <v>45000</v>
      </c>
      <c r="AT3725" s="34">
        <v>3000</v>
      </c>
      <c r="AU3725" s="34">
        <v>53655</v>
      </c>
      <c r="AV3725" s="34">
        <v>0</v>
      </c>
      <c r="AW3725" s="35">
        <v>101655</v>
      </c>
      <c r="AX3725" s="34">
        <v>96645</v>
      </c>
      <c r="AY3725" s="36">
        <v>1.3258000000000001</v>
      </c>
      <c r="AZ3725" s="36">
        <v>2.0265</v>
      </c>
      <c r="BA3725" s="22"/>
      <c r="BB3725" s="19">
        <v>1983</v>
      </c>
      <c r="BC3725" s="34">
        <v>1281.3194100000001</v>
      </c>
      <c r="BD3725" s="34">
        <v>1958.510925</v>
      </c>
      <c r="BE3725" s="38">
        <v>3.4819999999999997E-2</v>
      </c>
      <c r="BF3725" s="38">
        <v>3.4819999999999997E-2</v>
      </c>
      <c r="BG3725" s="34">
        <v>44.615541856199997</v>
      </c>
      <c r="BH3725" s="34">
        <v>68.195350408499991</v>
      </c>
      <c r="BI3725" s="34">
        <v>1236.7038681438</v>
      </c>
      <c r="BJ3725" s="34">
        <v>1890.3155745915001</v>
      </c>
      <c r="BK3725" s="34">
        <v>0</v>
      </c>
      <c r="BL3725" s="34">
        <v>0</v>
      </c>
      <c r="BM3725" s="34">
        <v>0</v>
      </c>
      <c r="BN3725" s="39">
        <v>1236.7038681438</v>
      </c>
      <c r="BO3725" s="39">
        <v>1890.3155745915001</v>
      </c>
      <c r="BP3725" s="39">
        <v>653.61170644770004</v>
      </c>
    </row>
    <row r="3726" spans="1:68" s="25" customFormat="1" ht="14.25" x14ac:dyDescent="0.2">
      <c r="A3726" s="14">
        <v>2800</v>
      </c>
      <c r="B3726" s="40"/>
      <c r="C3726" s="15" t="s">
        <v>28059</v>
      </c>
      <c r="D3726" s="16">
        <v>20028</v>
      </c>
      <c r="E3726" s="15" t="s">
        <v>28060</v>
      </c>
      <c r="F3726" s="15" t="s">
        <v>28059</v>
      </c>
      <c r="G3726" s="17" t="s">
        <v>28048</v>
      </c>
      <c r="H3726" s="17" t="s">
        <v>28049</v>
      </c>
      <c r="I3726" s="17" t="s">
        <v>205</v>
      </c>
      <c r="J3726" s="15" t="s">
        <v>28061</v>
      </c>
      <c r="K3726" s="15" t="s">
        <v>26812</v>
      </c>
      <c r="L3726" s="18" t="s">
        <v>28062</v>
      </c>
      <c r="M3726" s="15" t="s">
        <v>26367</v>
      </c>
      <c r="N3726" s="15" t="s">
        <v>26368</v>
      </c>
      <c r="O3726" s="16">
        <v>510</v>
      </c>
      <c r="P3726" s="15" t="s">
        <v>118</v>
      </c>
      <c r="Q3726" s="15">
        <v>43700</v>
      </c>
      <c r="R3726" s="15">
        <v>192000</v>
      </c>
      <c r="S3726" s="15">
        <v>235700</v>
      </c>
      <c r="T3726" s="15">
        <v>0.38</v>
      </c>
      <c r="U3726" s="15" t="s">
        <v>18717</v>
      </c>
      <c r="V3726" s="15" t="s">
        <v>76</v>
      </c>
      <c r="W3726" s="16">
        <v>1</v>
      </c>
      <c r="X3726" s="16">
        <v>1</v>
      </c>
      <c r="Y3726" s="15">
        <v>15267</v>
      </c>
      <c r="Z3726" s="15">
        <v>0.35</v>
      </c>
      <c r="AA3726" s="15" t="s">
        <v>26398</v>
      </c>
      <c r="AB3726" s="15" t="s">
        <v>26399</v>
      </c>
      <c r="AC3726" s="15">
        <v>210000</v>
      </c>
      <c r="AD3726" s="26">
        <v>37795</v>
      </c>
      <c r="AE3726" s="15" t="s">
        <v>147</v>
      </c>
      <c r="AF3726" s="15" t="s">
        <v>28063</v>
      </c>
      <c r="AG3726" s="16">
        <v>1</v>
      </c>
      <c r="AH3726" s="15" t="s">
        <v>28064</v>
      </c>
      <c r="AI3726" s="15" t="s">
        <v>78</v>
      </c>
      <c r="AJ3726" s="15">
        <v>15267.4104004</v>
      </c>
      <c r="AK3726" s="15">
        <v>513.60416724499999</v>
      </c>
      <c r="AL3726" s="15">
        <v>3105326.3990199999</v>
      </c>
      <c r="AM3726" s="15">
        <v>1409861.9496899999</v>
      </c>
      <c r="AN3726" s="19">
        <v>43700</v>
      </c>
      <c r="AO3726" s="19">
        <v>193800</v>
      </c>
      <c r="AP3726" s="19">
        <v>0</v>
      </c>
      <c r="AQ3726" s="19">
        <v>0</v>
      </c>
      <c r="AR3726" s="34">
        <v>237500</v>
      </c>
      <c r="AS3726" s="34">
        <v>45000</v>
      </c>
      <c r="AT3726" s="34">
        <v>3000</v>
      </c>
      <c r="AU3726" s="34">
        <v>67375</v>
      </c>
      <c r="AV3726" s="34">
        <v>0</v>
      </c>
      <c r="AW3726" s="35">
        <v>115375</v>
      </c>
      <c r="AX3726" s="34">
        <v>122125</v>
      </c>
      <c r="AY3726" s="36">
        <v>1.3258000000000001</v>
      </c>
      <c r="AZ3726" s="36">
        <v>2.0265</v>
      </c>
      <c r="BA3726" s="22"/>
      <c r="BB3726" s="19">
        <v>2375</v>
      </c>
      <c r="BC3726" s="34">
        <v>1619.1332500000001</v>
      </c>
      <c r="BD3726" s="34">
        <v>2474.8631249999999</v>
      </c>
      <c r="BE3726" s="38">
        <v>3.4819999999999997E-2</v>
      </c>
      <c r="BF3726" s="38">
        <v>3.4819999999999997E-2</v>
      </c>
      <c r="BG3726" s="34">
        <v>56.378219764999997</v>
      </c>
      <c r="BH3726" s="34">
        <v>86.174734012499982</v>
      </c>
      <c r="BI3726" s="34">
        <v>1562.755030235</v>
      </c>
      <c r="BJ3726" s="34">
        <v>2388.6883909875</v>
      </c>
      <c r="BK3726" s="34">
        <v>0</v>
      </c>
      <c r="BL3726" s="34">
        <v>13.688390987500043</v>
      </c>
      <c r="BM3726" s="34">
        <v>13.688390987500043</v>
      </c>
      <c r="BN3726" s="39">
        <v>1562.755030235</v>
      </c>
      <c r="BO3726" s="39">
        <v>2375</v>
      </c>
      <c r="BP3726" s="39">
        <v>812.24496976499995</v>
      </c>
    </row>
    <row r="3727" spans="1:68" s="25" customFormat="1" ht="14.25" x14ac:dyDescent="0.2">
      <c r="A3727" s="14">
        <v>2801</v>
      </c>
      <c r="B3727" s="40"/>
      <c r="C3727" s="15" t="s">
        <v>28065</v>
      </c>
      <c r="D3727" s="16">
        <v>9477</v>
      </c>
      <c r="E3727" s="15" t="s">
        <v>28066</v>
      </c>
      <c r="F3727" s="15" t="s">
        <v>28065</v>
      </c>
      <c r="G3727" s="17" t="s">
        <v>28067</v>
      </c>
      <c r="H3727" s="17" t="s">
        <v>28068</v>
      </c>
      <c r="I3727" s="17" t="s">
        <v>86</v>
      </c>
      <c r="J3727" s="15" t="s">
        <v>28069</v>
      </c>
      <c r="K3727" s="15" t="s">
        <v>3523</v>
      </c>
      <c r="L3727" s="18" t="s">
        <v>28070</v>
      </c>
      <c r="M3727" s="15" t="s">
        <v>26367</v>
      </c>
      <c r="N3727" s="15" t="s">
        <v>26368</v>
      </c>
      <c r="O3727" s="16">
        <v>510</v>
      </c>
      <c r="P3727" s="15" t="s">
        <v>118</v>
      </c>
      <c r="Q3727" s="15">
        <v>39400</v>
      </c>
      <c r="R3727" s="15">
        <v>202400</v>
      </c>
      <c r="S3727" s="15">
        <v>241800</v>
      </c>
      <c r="T3727" s="15">
        <v>0.32</v>
      </c>
      <c r="U3727" s="15" t="s">
        <v>18717</v>
      </c>
      <c r="V3727" s="15" t="s">
        <v>76</v>
      </c>
      <c r="W3727" s="16">
        <v>1</v>
      </c>
      <c r="X3727" s="16">
        <v>0</v>
      </c>
      <c r="Y3727" s="15">
        <v>20065</v>
      </c>
      <c r="Z3727" s="15">
        <v>0.46100000000000002</v>
      </c>
      <c r="AA3727" s="15" t="s">
        <v>26398</v>
      </c>
      <c r="AB3727" s="15" t="s">
        <v>26399</v>
      </c>
      <c r="AC3727" s="15">
        <v>0</v>
      </c>
      <c r="AD3727" s="15"/>
      <c r="AE3727" s="15" t="s">
        <v>119</v>
      </c>
      <c r="AF3727" s="15" t="s">
        <v>119</v>
      </c>
      <c r="AG3727" s="16">
        <v>1</v>
      </c>
      <c r="AH3727" s="15" t="s">
        <v>28071</v>
      </c>
      <c r="AI3727" s="15" t="s">
        <v>78</v>
      </c>
      <c r="AJ3727" s="15">
        <v>20065.1081543</v>
      </c>
      <c r="AK3727" s="15">
        <v>620.32831292499998</v>
      </c>
      <c r="AL3727" s="15">
        <v>3105425.3089899998</v>
      </c>
      <c r="AM3727" s="15">
        <v>1409939.27067</v>
      </c>
      <c r="AN3727" s="19">
        <v>39400</v>
      </c>
      <c r="AO3727" s="19">
        <v>202600</v>
      </c>
      <c r="AP3727" s="19">
        <v>0</v>
      </c>
      <c r="AQ3727" s="19">
        <v>0</v>
      </c>
      <c r="AR3727" s="34">
        <v>242000</v>
      </c>
      <c r="AS3727" s="34">
        <v>45000</v>
      </c>
      <c r="AT3727" s="34">
        <v>3000</v>
      </c>
      <c r="AU3727" s="34">
        <v>68950</v>
      </c>
      <c r="AV3727" s="34">
        <v>0</v>
      </c>
      <c r="AW3727" s="35">
        <v>116950</v>
      </c>
      <c r="AX3727" s="34">
        <v>125050</v>
      </c>
      <c r="AY3727" s="36">
        <v>1.3258000000000001</v>
      </c>
      <c r="AZ3727" s="36">
        <v>2.0265</v>
      </c>
      <c r="BA3727" s="22"/>
      <c r="BB3727" s="19">
        <v>2420</v>
      </c>
      <c r="BC3727" s="34">
        <v>1657.9129</v>
      </c>
      <c r="BD3727" s="34">
        <v>2534.13825</v>
      </c>
      <c r="BE3727" s="38">
        <v>3.4819999999999997E-2</v>
      </c>
      <c r="BF3727" s="38">
        <v>3.4819999999999997E-2</v>
      </c>
      <c r="BG3727" s="34">
        <v>57.728527177999993</v>
      </c>
      <c r="BH3727" s="34">
        <v>88.238693864999988</v>
      </c>
      <c r="BI3727" s="34">
        <v>1600.1843728220001</v>
      </c>
      <c r="BJ3727" s="34">
        <v>2445.8995561349998</v>
      </c>
      <c r="BK3727" s="34">
        <v>0</v>
      </c>
      <c r="BL3727" s="34">
        <v>25.899556134999784</v>
      </c>
      <c r="BM3727" s="34">
        <v>25.899556134999784</v>
      </c>
      <c r="BN3727" s="39">
        <v>1600.1843728220001</v>
      </c>
      <c r="BO3727" s="39">
        <v>2420</v>
      </c>
      <c r="BP3727" s="39">
        <v>819.81562717799989</v>
      </c>
    </row>
    <row r="3728" spans="1:68" s="25" customFormat="1" ht="14.25" x14ac:dyDescent="0.2">
      <c r="A3728" s="14">
        <v>2802</v>
      </c>
      <c r="B3728" s="40"/>
      <c r="C3728" s="15"/>
      <c r="D3728" s="16">
        <v>32610</v>
      </c>
      <c r="E3728" s="15" t="s">
        <v>28072</v>
      </c>
      <c r="F3728" s="15" t="s">
        <v>28073</v>
      </c>
      <c r="G3728" s="17" t="s">
        <v>28074</v>
      </c>
      <c r="H3728" s="17" t="s">
        <v>28075</v>
      </c>
      <c r="I3728" s="17" t="s">
        <v>86</v>
      </c>
      <c r="J3728" s="15" t="s">
        <v>28075</v>
      </c>
      <c r="K3728" s="15" t="s">
        <v>518</v>
      </c>
      <c r="L3728" s="18" t="s">
        <v>28076</v>
      </c>
      <c r="M3728" s="15" t="s">
        <v>26367</v>
      </c>
      <c r="N3728" s="15" t="s">
        <v>26368</v>
      </c>
      <c r="O3728" s="16">
        <v>500</v>
      </c>
      <c r="P3728" s="15" t="s">
        <v>1055</v>
      </c>
      <c r="Q3728" s="15">
        <v>42400</v>
      </c>
      <c r="R3728" s="15">
        <v>0</v>
      </c>
      <c r="S3728" s="15">
        <v>42400</v>
      </c>
      <c r="T3728" s="15">
        <v>0.36</v>
      </c>
      <c r="U3728" s="15" t="s">
        <v>18717</v>
      </c>
      <c r="V3728" s="15" t="s">
        <v>76</v>
      </c>
      <c r="W3728" s="16">
        <v>0</v>
      </c>
      <c r="X3728" s="16">
        <v>1</v>
      </c>
      <c r="Y3728" s="15">
        <v>20923</v>
      </c>
      <c r="Z3728" s="15">
        <v>0.48</v>
      </c>
      <c r="AA3728" s="15" t="s">
        <v>26398</v>
      </c>
      <c r="AB3728" s="15" t="s">
        <v>26399</v>
      </c>
      <c r="AC3728" s="15">
        <v>40000</v>
      </c>
      <c r="AD3728" s="26">
        <v>41529</v>
      </c>
      <c r="AE3728" s="15" t="s">
        <v>137</v>
      </c>
      <c r="AF3728" s="15" t="s">
        <v>26876</v>
      </c>
      <c r="AG3728" s="16">
        <v>1</v>
      </c>
      <c r="AH3728" s="15" t="s">
        <v>28077</v>
      </c>
      <c r="AI3728" s="15" t="s">
        <v>78</v>
      </c>
      <c r="AJ3728" s="15">
        <v>20923.1298828</v>
      </c>
      <c r="AK3728" s="15">
        <v>596.97827026300001</v>
      </c>
      <c r="AL3728" s="15">
        <v>3105414.7912300001</v>
      </c>
      <c r="AM3728" s="15">
        <v>1410074.2184900001</v>
      </c>
      <c r="AN3728" s="19">
        <v>0</v>
      </c>
      <c r="AO3728" s="19">
        <v>0</v>
      </c>
      <c r="AP3728" s="19">
        <v>42400</v>
      </c>
      <c r="AQ3728" s="19">
        <v>0</v>
      </c>
      <c r="AR3728" s="34">
        <v>42400</v>
      </c>
      <c r="AS3728" s="34">
        <v>0</v>
      </c>
      <c r="AT3728" s="34">
        <v>0</v>
      </c>
      <c r="AU3728" s="34">
        <v>0</v>
      </c>
      <c r="AV3728" s="34">
        <v>0</v>
      </c>
      <c r="AW3728" s="35">
        <v>0</v>
      </c>
      <c r="AX3728" s="34">
        <v>42400</v>
      </c>
      <c r="AY3728" s="36">
        <v>1.3258000000000001</v>
      </c>
      <c r="AZ3728" s="36">
        <v>2.0265</v>
      </c>
      <c r="BA3728" s="22"/>
      <c r="BB3728" s="19">
        <v>1272</v>
      </c>
      <c r="BC3728" s="34">
        <v>562.13920000000007</v>
      </c>
      <c r="BD3728" s="34">
        <v>859.23599999999999</v>
      </c>
      <c r="BE3728" s="38">
        <v>3.4819999999999997E-2</v>
      </c>
      <c r="BF3728" s="38">
        <v>3.4819999999999997E-2</v>
      </c>
      <c r="BG3728" s="34">
        <v>0</v>
      </c>
      <c r="BH3728" s="34">
        <v>0</v>
      </c>
      <c r="BI3728" s="34">
        <v>562.13920000000007</v>
      </c>
      <c r="BJ3728" s="34">
        <v>859.23599999999999</v>
      </c>
      <c r="BK3728" s="34">
        <v>0</v>
      </c>
      <c r="BL3728" s="34">
        <v>0</v>
      </c>
      <c r="BM3728" s="34">
        <v>0</v>
      </c>
      <c r="BN3728" s="39">
        <v>562.13920000000007</v>
      </c>
      <c r="BO3728" s="39">
        <v>859.23599999999999</v>
      </c>
      <c r="BP3728" s="39">
        <v>297.09679999999992</v>
      </c>
    </row>
    <row r="3729" spans="1:68" s="25" customFormat="1" ht="14.25" x14ac:dyDescent="0.2">
      <c r="A3729" s="14">
        <v>2803</v>
      </c>
      <c r="B3729" s="40"/>
      <c r="C3729" s="15"/>
      <c r="D3729" s="16">
        <v>9536</v>
      </c>
      <c r="E3729" s="15" t="s">
        <v>28078</v>
      </c>
      <c r="F3729" s="15" t="s">
        <v>28079</v>
      </c>
      <c r="G3729" s="17" t="s">
        <v>28080</v>
      </c>
      <c r="H3729" s="17" t="s">
        <v>28081</v>
      </c>
      <c r="I3729" s="17" t="s">
        <v>86</v>
      </c>
      <c r="J3729" s="15" t="s">
        <v>28082</v>
      </c>
      <c r="K3729" s="15" t="s">
        <v>1675</v>
      </c>
      <c r="L3729" s="18" t="s">
        <v>28083</v>
      </c>
      <c r="M3729" s="15" t="s">
        <v>26367</v>
      </c>
      <c r="N3729" s="15" t="s">
        <v>26368</v>
      </c>
      <c r="O3729" s="16">
        <v>510</v>
      </c>
      <c r="P3729" s="15" t="s">
        <v>118</v>
      </c>
      <c r="Q3729" s="15">
        <v>34800</v>
      </c>
      <c r="R3729" s="15">
        <v>219500</v>
      </c>
      <c r="S3729" s="15">
        <v>254300</v>
      </c>
      <c r="T3729" s="15">
        <v>0.26</v>
      </c>
      <c r="U3729" s="15" t="s">
        <v>18717</v>
      </c>
      <c r="V3729" s="15" t="s">
        <v>76</v>
      </c>
      <c r="W3729" s="16">
        <v>1</v>
      </c>
      <c r="X3729" s="16">
        <v>1</v>
      </c>
      <c r="Y3729" s="15">
        <v>17240</v>
      </c>
      <c r="Z3729" s="15">
        <v>0.39600000000000002</v>
      </c>
      <c r="AA3729" s="15" t="s">
        <v>26398</v>
      </c>
      <c r="AB3729" s="15" t="s">
        <v>26399</v>
      </c>
      <c r="AC3729" s="15">
        <v>254000</v>
      </c>
      <c r="AD3729" s="26">
        <v>41529</v>
      </c>
      <c r="AE3729" s="15" t="s">
        <v>137</v>
      </c>
      <c r="AF3729" s="15" t="s">
        <v>28084</v>
      </c>
      <c r="AG3729" s="16">
        <v>1</v>
      </c>
      <c r="AH3729" s="15" t="s">
        <v>28085</v>
      </c>
      <c r="AI3729" s="15" t="s">
        <v>78</v>
      </c>
      <c r="AJ3729" s="15">
        <v>17239.7873535</v>
      </c>
      <c r="AK3729" s="15">
        <v>569.95432656699995</v>
      </c>
      <c r="AL3729" s="15">
        <v>3105294.1521700001</v>
      </c>
      <c r="AM3729" s="15">
        <v>1410094.3259999999</v>
      </c>
      <c r="AN3729" s="19">
        <v>34800</v>
      </c>
      <c r="AO3729" s="19">
        <v>249300</v>
      </c>
      <c r="AP3729" s="19">
        <v>0</v>
      </c>
      <c r="AQ3729" s="19">
        <v>0</v>
      </c>
      <c r="AR3729" s="34">
        <v>284100</v>
      </c>
      <c r="AS3729" s="34">
        <v>45000</v>
      </c>
      <c r="AT3729" s="34">
        <v>0</v>
      </c>
      <c r="AU3729" s="34">
        <v>83685</v>
      </c>
      <c r="AV3729" s="34">
        <v>0</v>
      </c>
      <c r="AW3729" s="35">
        <v>128685</v>
      </c>
      <c r="AX3729" s="34">
        <v>155415</v>
      </c>
      <c r="AY3729" s="36">
        <v>1.3258000000000001</v>
      </c>
      <c r="AZ3729" s="36">
        <v>2.0265</v>
      </c>
      <c r="BA3729" s="22"/>
      <c r="BB3729" s="19">
        <v>2841</v>
      </c>
      <c r="BC3729" s="34">
        <v>2060.4920700000002</v>
      </c>
      <c r="BD3729" s="34">
        <v>3149.4849750000003</v>
      </c>
      <c r="BE3729" s="38">
        <v>3.4819999999999997E-2</v>
      </c>
      <c r="BF3729" s="38">
        <v>3.4819999999999997E-2</v>
      </c>
      <c r="BG3729" s="34">
        <v>71.746333877400005</v>
      </c>
      <c r="BH3729" s="34">
        <v>109.66506682950001</v>
      </c>
      <c r="BI3729" s="34">
        <v>1988.7457361226002</v>
      </c>
      <c r="BJ3729" s="34">
        <v>3039.8199081705002</v>
      </c>
      <c r="BK3729" s="34">
        <v>0</v>
      </c>
      <c r="BL3729" s="34">
        <v>198.81990817050018</v>
      </c>
      <c r="BM3729" s="34">
        <v>198.81990817050018</v>
      </c>
      <c r="BN3729" s="39">
        <v>1988.7457361226002</v>
      </c>
      <c r="BO3729" s="39">
        <v>2841</v>
      </c>
      <c r="BP3729" s="39">
        <v>852.25426387739981</v>
      </c>
    </row>
    <row r="3730" spans="1:68" s="25" customFormat="1" ht="14.25" x14ac:dyDescent="0.2">
      <c r="A3730" s="14">
        <v>2804</v>
      </c>
      <c r="B3730" s="40"/>
      <c r="C3730" s="15"/>
      <c r="D3730" s="16">
        <v>9065</v>
      </c>
      <c r="E3730" s="15" t="s">
        <v>28086</v>
      </c>
      <c r="F3730" s="15" t="s">
        <v>28087</v>
      </c>
      <c r="G3730" s="17" t="s">
        <v>28088</v>
      </c>
      <c r="H3730" s="17" t="s">
        <v>28089</v>
      </c>
      <c r="I3730" s="17" t="s">
        <v>86</v>
      </c>
      <c r="J3730" s="15" t="s">
        <v>28090</v>
      </c>
      <c r="K3730" s="15" t="s">
        <v>3045</v>
      </c>
      <c r="L3730" s="18" t="s">
        <v>28091</v>
      </c>
      <c r="M3730" s="15" t="s">
        <v>26367</v>
      </c>
      <c r="N3730" s="15" t="s">
        <v>26368</v>
      </c>
      <c r="O3730" s="16">
        <v>510</v>
      </c>
      <c r="P3730" s="15" t="s">
        <v>118</v>
      </c>
      <c r="Q3730" s="15">
        <v>38600</v>
      </c>
      <c r="R3730" s="15">
        <v>168900</v>
      </c>
      <c r="S3730" s="15">
        <v>207500</v>
      </c>
      <c r="T3730" s="15">
        <v>0.31</v>
      </c>
      <c r="U3730" s="15" t="s">
        <v>18717</v>
      </c>
      <c r="V3730" s="15" t="s">
        <v>76</v>
      </c>
      <c r="W3730" s="16">
        <v>1</v>
      </c>
      <c r="X3730" s="16">
        <v>1</v>
      </c>
      <c r="Y3730" s="15">
        <v>15731</v>
      </c>
      <c r="Z3730" s="15">
        <v>0.36099999999999999</v>
      </c>
      <c r="AA3730" s="15" t="s">
        <v>26398</v>
      </c>
      <c r="AB3730" s="15" t="s">
        <v>26399</v>
      </c>
      <c r="AC3730" s="15">
        <v>0</v>
      </c>
      <c r="AD3730" s="26">
        <v>41975</v>
      </c>
      <c r="AE3730" s="15" t="s">
        <v>211</v>
      </c>
      <c r="AF3730" s="15" t="s">
        <v>28092</v>
      </c>
      <c r="AG3730" s="16">
        <v>1</v>
      </c>
      <c r="AH3730" s="15" t="s">
        <v>28093</v>
      </c>
      <c r="AI3730" s="15" t="s">
        <v>78</v>
      </c>
      <c r="AJ3730" s="15">
        <v>15730.6491699</v>
      </c>
      <c r="AK3730" s="15">
        <v>494.311786337</v>
      </c>
      <c r="AL3730" s="15">
        <v>3105175.8213999998</v>
      </c>
      <c r="AM3730" s="15">
        <v>1410063.0268900001</v>
      </c>
      <c r="AN3730" s="19">
        <v>38600</v>
      </c>
      <c r="AO3730" s="19">
        <v>169000</v>
      </c>
      <c r="AP3730" s="19">
        <v>0</v>
      </c>
      <c r="AQ3730" s="19">
        <v>0</v>
      </c>
      <c r="AR3730" s="34">
        <v>207600</v>
      </c>
      <c r="AS3730" s="34">
        <v>0</v>
      </c>
      <c r="AT3730" s="34">
        <v>0</v>
      </c>
      <c r="AU3730" s="34">
        <v>0</v>
      </c>
      <c r="AV3730" s="34">
        <v>0</v>
      </c>
      <c r="AW3730" s="35">
        <v>0</v>
      </c>
      <c r="AX3730" s="34">
        <v>207600</v>
      </c>
      <c r="AY3730" s="36">
        <v>1.3258000000000001</v>
      </c>
      <c r="AZ3730" s="36">
        <v>2.0265</v>
      </c>
      <c r="BA3730" s="22"/>
      <c r="BB3730" s="19">
        <v>4152</v>
      </c>
      <c r="BC3730" s="34">
        <v>2752.3608000000004</v>
      </c>
      <c r="BD3730" s="34">
        <v>4207.0140000000001</v>
      </c>
      <c r="BE3730" s="38">
        <v>3.4819999999999997E-2</v>
      </c>
      <c r="BF3730" s="38">
        <v>3.4819999999999997E-2</v>
      </c>
      <c r="BG3730" s="34">
        <v>0</v>
      </c>
      <c r="BH3730" s="34">
        <v>0</v>
      </c>
      <c r="BI3730" s="34">
        <v>2752.3608000000004</v>
      </c>
      <c r="BJ3730" s="34">
        <v>4207.0140000000001</v>
      </c>
      <c r="BK3730" s="34">
        <v>0</v>
      </c>
      <c r="BL3730" s="34">
        <v>55.014000000000124</v>
      </c>
      <c r="BM3730" s="34">
        <v>55.014000000000124</v>
      </c>
      <c r="BN3730" s="39">
        <v>2752.3608000000004</v>
      </c>
      <c r="BO3730" s="39">
        <v>4152</v>
      </c>
      <c r="BP3730" s="39">
        <v>1399.6391999999996</v>
      </c>
    </row>
    <row r="3731" spans="1:68" s="25" customFormat="1" ht="14.25" x14ac:dyDescent="0.2">
      <c r="A3731" s="14">
        <v>2805</v>
      </c>
      <c r="B3731" s="40"/>
      <c r="C3731" s="15"/>
      <c r="D3731" s="16">
        <v>10810</v>
      </c>
      <c r="E3731" s="15" t="s">
        <v>28094</v>
      </c>
      <c r="F3731" s="15" t="s">
        <v>28095</v>
      </c>
      <c r="G3731" s="17" t="s">
        <v>28096</v>
      </c>
      <c r="H3731" s="17" t="s">
        <v>28097</v>
      </c>
      <c r="I3731" s="17" t="s">
        <v>86</v>
      </c>
      <c r="J3731" s="15" t="s">
        <v>28098</v>
      </c>
      <c r="K3731" s="15" t="s">
        <v>2638</v>
      </c>
      <c r="L3731" s="18" t="s">
        <v>28099</v>
      </c>
      <c r="M3731" s="15" t="s">
        <v>26367</v>
      </c>
      <c r="N3731" s="15" t="s">
        <v>26368</v>
      </c>
      <c r="O3731" s="16">
        <v>510</v>
      </c>
      <c r="P3731" s="15" t="s">
        <v>118</v>
      </c>
      <c r="Q3731" s="15">
        <v>34800</v>
      </c>
      <c r="R3731" s="15">
        <v>173300</v>
      </c>
      <c r="S3731" s="15">
        <v>208100</v>
      </c>
      <c r="T3731" s="15">
        <v>0.26</v>
      </c>
      <c r="U3731" s="15" t="s">
        <v>18717</v>
      </c>
      <c r="V3731" s="15" t="s">
        <v>76</v>
      </c>
      <c r="W3731" s="16">
        <v>1</v>
      </c>
      <c r="X3731" s="16">
        <v>1</v>
      </c>
      <c r="Y3731" s="15">
        <v>12726</v>
      </c>
      <c r="Z3731" s="15">
        <v>0.29199999999999998</v>
      </c>
      <c r="AA3731" s="15" t="s">
        <v>26398</v>
      </c>
      <c r="AB3731" s="15" t="s">
        <v>26399</v>
      </c>
      <c r="AC3731" s="15">
        <v>189900</v>
      </c>
      <c r="AD3731" s="26">
        <v>37497</v>
      </c>
      <c r="AE3731" s="15" t="s">
        <v>183</v>
      </c>
      <c r="AF3731" s="15" t="s">
        <v>28100</v>
      </c>
      <c r="AG3731" s="16">
        <v>1</v>
      </c>
      <c r="AH3731" s="15" t="s">
        <v>28101</v>
      </c>
      <c r="AI3731" s="15" t="s">
        <v>78</v>
      </c>
      <c r="AJ3731" s="15">
        <v>12725.6311035</v>
      </c>
      <c r="AK3731" s="15">
        <v>444.58656192900003</v>
      </c>
      <c r="AL3731" s="15">
        <v>3105172.7614699998</v>
      </c>
      <c r="AM3731" s="15">
        <v>1409943.63702</v>
      </c>
      <c r="AN3731" s="19">
        <v>34800</v>
      </c>
      <c r="AO3731" s="19">
        <v>169100</v>
      </c>
      <c r="AP3731" s="19">
        <v>0</v>
      </c>
      <c r="AQ3731" s="19">
        <v>0</v>
      </c>
      <c r="AR3731" s="34">
        <v>203900</v>
      </c>
      <c r="AS3731" s="34">
        <v>45000</v>
      </c>
      <c r="AT3731" s="34">
        <v>3000</v>
      </c>
      <c r="AU3731" s="34">
        <v>55615</v>
      </c>
      <c r="AV3731" s="34">
        <v>0</v>
      </c>
      <c r="AW3731" s="35">
        <v>103615</v>
      </c>
      <c r="AX3731" s="34">
        <v>100285</v>
      </c>
      <c r="AY3731" s="36">
        <v>1.3258000000000001</v>
      </c>
      <c r="AZ3731" s="36">
        <v>2.0265</v>
      </c>
      <c r="BA3731" s="22"/>
      <c r="BB3731" s="19">
        <v>2039</v>
      </c>
      <c r="BC3731" s="34">
        <v>1329.5785300000002</v>
      </c>
      <c r="BD3731" s="34">
        <v>2032.275525</v>
      </c>
      <c r="BE3731" s="38">
        <v>3.4819999999999997E-2</v>
      </c>
      <c r="BF3731" s="38">
        <v>3.4819999999999997E-2</v>
      </c>
      <c r="BG3731" s="34">
        <v>46.295924414600002</v>
      </c>
      <c r="BH3731" s="34">
        <v>70.763833780499994</v>
      </c>
      <c r="BI3731" s="34">
        <v>1283.2826055854002</v>
      </c>
      <c r="BJ3731" s="34">
        <v>1961.5116912195001</v>
      </c>
      <c r="BK3731" s="34">
        <v>0</v>
      </c>
      <c r="BL3731" s="34">
        <v>0</v>
      </c>
      <c r="BM3731" s="34">
        <v>0</v>
      </c>
      <c r="BN3731" s="39">
        <v>1283.2826055854002</v>
      </c>
      <c r="BO3731" s="39">
        <v>1961.5116912195001</v>
      </c>
      <c r="BP3731" s="39">
        <v>678.22908563409987</v>
      </c>
    </row>
    <row r="3732" spans="1:68" s="25" customFormat="1" ht="14.25" x14ac:dyDescent="0.2">
      <c r="A3732" s="14">
        <v>2806</v>
      </c>
      <c r="B3732" s="40"/>
      <c r="C3732" s="15"/>
      <c r="D3732" s="16">
        <v>4060</v>
      </c>
      <c r="E3732" s="15" t="s">
        <v>28102</v>
      </c>
      <c r="F3732" s="15" t="s">
        <v>28103</v>
      </c>
      <c r="G3732" s="17" t="s">
        <v>28104</v>
      </c>
      <c r="H3732" s="17" t="s">
        <v>28105</v>
      </c>
      <c r="I3732" s="17" t="s">
        <v>86</v>
      </c>
      <c r="J3732" s="15" t="s">
        <v>28106</v>
      </c>
      <c r="K3732" s="15" t="s">
        <v>7994</v>
      </c>
      <c r="L3732" s="18" t="s">
        <v>28107</v>
      </c>
      <c r="M3732" s="15" t="s">
        <v>26367</v>
      </c>
      <c r="N3732" s="15" t="s">
        <v>26368</v>
      </c>
      <c r="O3732" s="16">
        <v>510</v>
      </c>
      <c r="P3732" s="15" t="s">
        <v>118</v>
      </c>
      <c r="Q3732" s="15">
        <v>34800</v>
      </c>
      <c r="R3732" s="15">
        <v>276900</v>
      </c>
      <c r="S3732" s="15">
        <v>311700</v>
      </c>
      <c r="T3732" s="15">
        <v>0.26</v>
      </c>
      <c r="U3732" s="15" t="s">
        <v>18717</v>
      </c>
      <c r="V3732" s="15" t="s">
        <v>76</v>
      </c>
      <c r="W3732" s="16">
        <v>1</v>
      </c>
      <c r="X3732" s="16">
        <v>0</v>
      </c>
      <c r="Y3732" s="15">
        <v>12890</v>
      </c>
      <c r="Z3732" s="15">
        <v>0.29599999999999999</v>
      </c>
      <c r="AA3732" s="15" t="s">
        <v>26398</v>
      </c>
      <c r="AB3732" s="15" t="s">
        <v>26399</v>
      </c>
      <c r="AC3732" s="15">
        <v>0</v>
      </c>
      <c r="AD3732" s="15"/>
      <c r="AE3732" s="15" t="s">
        <v>353</v>
      </c>
      <c r="AF3732" s="15" t="s">
        <v>24432</v>
      </c>
      <c r="AG3732" s="16">
        <v>1</v>
      </c>
      <c r="AH3732" s="15" t="s">
        <v>28108</v>
      </c>
      <c r="AI3732" s="15" t="s">
        <v>78</v>
      </c>
      <c r="AJ3732" s="15">
        <v>12889.6091309</v>
      </c>
      <c r="AK3732" s="15">
        <v>455.19925732000002</v>
      </c>
      <c r="AL3732" s="15">
        <v>3105053.6550799999</v>
      </c>
      <c r="AM3732" s="15">
        <v>1409954.1260800001</v>
      </c>
      <c r="AN3732" s="19">
        <v>34800</v>
      </c>
      <c r="AO3732" s="19">
        <v>271200</v>
      </c>
      <c r="AP3732" s="19">
        <v>0</v>
      </c>
      <c r="AQ3732" s="19">
        <v>0</v>
      </c>
      <c r="AR3732" s="34">
        <v>306000</v>
      </c>
      <c r="AS3732" s="34">
        <v>45000</v>
      </c>
      <c r="AT3732" s="34">
        <v>0</v>
      </c>
      <c r="AU3732" s="34">
        <v>91350</v>
      </c>
      <c r="AV3732" s="34">
        <v>0</v>
      </c>
      <c r="AW3732" s="35">
        <v>136350</v>
      </c>
      <c r="AX3732" s="34">
        <v>169650</v>
      </c>
      <c r="AY3732" s="36">
        <v>1.3258000000000001</v>
      </c>
      <c r="AZ3732" s="36">
        <v>2.0265</v>
      </c>
      <c r="BA3732" s="22"/>
      <c r="BB3732" s="19">
        <v>3060</v>
      </c>
      <c r="BC3732" s="34">
        <v>2249.2197000000001</v>
      </c>
      <c r="BD3732" s="34">
        <v>3437.9572499999999</v>
      </c>
      <c r="BE3732" s="38">
        <v>3.4819999999999997E-2</v>
      </c>
      <c r="BF3732" s="38">
        <v>3.4819999999999997E-2</v>
      </c>
      <c r="BG3732" s="34">
        <v>78.31782995399999</v>
      </c>
      <c r="BH3732" s="34">
        <v>119.70967144499998</v>
      </c>
      <c r="BI3732" s="34">
        <v>2170.9018700460001</v>
      </c>
      <c r="BJ3732" s="34">
        <v>3318.247578555</v>
      </c>
      <c r="BK3732" s="34">
        <v>0</v>
      </c>
      <c r="BL3732" s="34">
        <v>258.24757855500002</v>
      </c>
      <c r="BM3732" s="34">
        <v>258.24757855500002</v>
      </c>
      <c r="BN3732" s="39">
        <v>2170.9018700460001</v>
      </c>
      <c r="BO3732" s="39">
        <v>3060</v>
      </c>
      <c r="BP3732" s="39">
        <v>889.09812995399989</v>
      </c>
    </row>
    <row r="3733" spans="1:68" s="25" customFormat="1" ht="14.25" x14ac:dyDescent="0.2">
      <c r="A3733" s="14">
        <v>2807</v>
      </c>
      <c r="B3733" s="40"/>
      <c r="C3733" s="15"/>
      <c r="D3733" s="16">
        <v>8001</v>
      </c>
      <c r="E3733" s="15" t="s">
        <v>28109</v>
      </c>
      <c r="F3733" s="15" t="s">
        <v>28110</v>
      </c>
      <c r="G3733" s="17" t="s">
        <v>28111</v>
      </c>
      <c r="H3733" s="17" t="s">
        <v>28112</v>
      </c>
      <c r="I3733" s="17" t="s">
        <v>86</v>
      </c>
      <c r="J3733" s="15" t="s">
        <v>28113</v>
      </c>
      <c r="K3733" s="15" t="s">
        <v>3254</v>
      </c>
      <c r="L3733" s="18" t="s">
        <v>28114</v>
      </c>
      <c r="M3733" s="15" t="s">
        <v>26367</v>
      </c>
      <c r="N3733" s="15" t="s">
        <v>26368</v>
      </c>
      <c r="O3733" s="16">
        <v>510</v>
      </c>
      <c r="P3733" s="15" t="s">
        <v>118</v>
      </c>
      <c r="Q3733" s="15">
        <v>35600</v>
      </c>
      <c r="R3733" s="15">
        <v>182400</v>
      </c>
      <c r="S3733" s="15">
        <v>218000</v>
      </c>
      <c r="T3733" s="15">
        <v>0.27</v>
      </c>
      <c r="U3733" s="15" t="s">
        <v>18717</v>
      </c>
      <c r="V3733" s="15" t="s">
        <v>76</v>
      </c>
      <c r="W3733" s="16">
        <v>1</v>
      </c>
      <c r="X3733" s="16">
        <v>0</v>
      </c>
      <c r="Y3733" s="15">
        <v>11260</v>
      </c>
      <c r="Z3733" s="15">
        <v>0.25800000000000001</v>
      </c>
      <c r="AA3733" s="15" t="s">
        <v>26398</v>
      </c>
      <c r="AB3733" s="15" t="s">
        <v>26399</v>
      </c>
      <c r="AC3733" s="15">
        <v>0</v>
      </c>
      <c r="AD3733" s="15"/>
      <c r="AE3733" s="15" t="s">
        <v>353</v>
      </c>
      <c r="AF3733" s="15" t="s">
        <v>28115</v>
      </c>
      <c r="AG3733" s="16">
        <v>1</v>
      </c>
      <c r="AH3733" s="15" t="s">
        <v>28116</v>
      </c>
      <c r="AI3733" s="15" t="s">
        <v>78</v>
      </c>
      <c r="AJ3733" s="15">
        <v>11259.6337891</v>
      </c>
      <c r="AK3733" s="15">
        <v>431.75306926799999</v>
      </c>
      <c r="AL3733" s="15">
        <v>3105047.8068200001</v>
      </c>
      <c r="AM3733" s="15">
        <v>1410047.8520899999</v>
      </c>
      <c r="AN3733" s="19">
        <v>35600</v>
      </c>
      <c r="AO3733" s="19">
        <v>180500</v>
      </c>
      <c r="AP3733" s="19">
        <v>0</v>
      </c>
      <c r="AQ3733" s="19">
        <v>0</v>
      </c>
      <c r="AR3733" s="34">
        <v>216100</v>
      </c>
      <c r="AS3733" s="34">
        <v>45000</v>
      </c>
      <c r="AT3733" s="34">
        <v>3000</v>
      </c>
      <c r="AU3733" s="34">
        <v>59885</v>
      </c>
      <c r="AV3733" s="34">
        <v>0</v>
      </c>
      <c r="AW3733" s="35">
        <v>107885</v>
      </c>
      <c r="AX3733" s="34">
        <v>108215</v>
      </c>
      <c r="AY3733" s="36">
        <v>1.3258000000000001</v>
      </c>
      <c r="AZ3733" s="36">
        <v>2.0265</v>
      </c>
      <c r="BA3733" s="22"/>
      <c r="BB3733" s="19">
        <v>2161</v>
      </c>
      <c r="BC3733" s="34">
        <v>1434.7144700000001</v>
      </c>
      <c r="BD3733" s="34">
        <v>2192.976975</v>
      </c>
      <c r="BE3733" s="38">
        <v>3.4819999999999997E-2</v>
      </c>
      <c r="BF3733" s="38">
        <v>3.4819999999999997E-2</v>
      </c>
      <c r="BG3733" s="34">
        <v>49.956757845399999</v>
      </c>
      <c r="BH3733" s="34">
        <v>76.359458269499996</v>
      </c>
      <c r="BI3733" s="34">
        <v>1384.7577121546001</v>
      </c>
      <c r="BJ3733" s="34">
        <v>2116.6175167305</v>
      </c>
      <c r="BK3733" s="34">
        <v>0</v>
      </c>
      <c r="BL3733" s="34">
        <v>0</v>
      </c>
      <c r="BM3733" s="34">
        <v>0</v>
      </c>
      <c r="BN3733" s="39">
        <v>1384.7577121546001</v>
      </c>
      <c r="BO3733" s="39">
        <v>2116.6175167305</v>
      </c>
      <c r="BP3733" s="39">
        <v>731.85980457589994</v>
      </c>
    </row>
    <row r="3734" spans="1:68" s="25" customFormat="1" ht="14.25" x14ac:dyDescent="0.2">
      <c r="A3734" s="14">
        <v>2808</v>
      </c>
      <c r="B3734" s="40"/>
      <c r="C3734" s="15"/>
      <c r="D3734" s="16">
        <v>13646</v>
      </c>
      <c r="E3734" s="15" t="s">
        <v>28117</v>
      </c>
      <c r="F3734" s="15" t="s">
        <v>28118</v>
      </c>
      <c r="G3734" s="17" t="s">
        <v>28119</v>
      </c>
      <c r="H3734" s="17" t="s">
        <v>28120</v>
      </c>
      <c r="I3734" s="17" t="s">
        <v>86</v>
      </c>
      <c r="J3734" s="15" t="s">
        <v>28121</v>
      </c>
      <c r="K3734" s="15" t="s">
        <v>3254</v>
      </c>
      <c r="L3734" s="18" t="s">
        <v>28122</v>
      </c>
      <c r="M3734" s="15" t="s">
        <v>26367</v>
      </c>
      <c r="N3734" s="15" t="s">
        <v>26368</v>
      </c>
      <c r="O3734" s="16">
        <v>510</v>
      </c>
      <c r="P3734" s="15" t="s">
        <v>118</v>
      </c>
      <c r="Q3734" s="15">
        <v>37100</v>
      </c>
      <c r="R3734" s="15">
        <v>175100</v>
      </c>
      <c r="S3734" s="15">
        <v>212200</v>
      </c>
      <c r="T3734" s="15">
        <v>0.28999999999999998</v>
      </c>
      <c r="U3734" s="15" t="s">
        <v>18717</v>
      </c>
      <c r="V3734" s="15" t="s">
        <v>76</v>
      </c>
      <c r="W3734" s="16">
        <v>1</v>
      </c>
      <c r="X3734" s="16">
        <v>0</v>
      </c>
      <c r="Y3734" s="15">
        <v>11971</v>
      </c>
      <c r="Z3734" s="15">
        <v>0.27500000000000002</v>
      </c>
      <c r="AA3734" s="15" t="s">
        <v>26398</v>
      </c>
      <c r="AB3734" s="15" t="s">
        <v>26399</v>
      </c>
      <c r="AC3734" s="15">
        <v>0</v>
      </c>
      <c r="AD3734" s="15"/>
      <c r="AE3734" s="15" t="s">
        <v>137</v>
      </c>
      <c r="AF3734" s="15" t="s">
        <v>21195</v>
      </c>
      <c r="AG3734" s="16">
        <v>1</v>
      </c>
      <c r="AH3734" s="15" t="s">
        <v>28123</v>
      </c>
      <c r="AI3734" s="15" t="s">
        <v>78</v>
      </c>
      <c r="AJ3734" s="15">
        <v>11970.9311523</v>
      </c>
      <c r="AK3734" s="15">
        <v>442.66180868800001</v>
      </c>
      <c r="AL3734" s="15">
        <v>3105058.3750800001</v>
      </c>
      <c r="AM3734" s="15">
        <v>1410137.0228899999</v>
      </c>
      <c r="AN3734" s="19">
        <v>37100</v>
      </c>
      <c r="AO3734" s="19">
        <v>175300</v>
      </c>
      <c r="AP3734" s="19">
        <v>0</v>
      </c>
      <c r="AQ3734" s="19">
        <v>0</v>
      </c>
      <c r="AR3734" s="34">
        <v>212400</v>
      </c>
      <c r="AS3734" s="34">
        <v>45000</v>
      </c>
      <c r="AT3734" s="34">
        <v>3000</v>
      </c>
      <c r="AU3734" s="34">
        <v>58590</v>
      </c>
      <c r="AV3734" s="34">
        <v>0</v>
      </c>
      <c r="AW3734" s="35">
        <v>106590</v>
      </c>
      <c r="AX3734" s="34">
        <v>105810</v>
      </c>
      <c r="AY3734" s="36">
        <v>1.3258000000000001</v>
      </c>
      <c r="AZ3734" s="36">
        <v>2.0265</v>
      </c>
      <c r="BA3734" s="22"/>
      <c r="BB3734" s="19">
        <v>2124</v>
      </c>
      <c r="BC3734" s="34">
        <v>1402.82898</v>
      </c>
      <c r="BD3734" s="34">
        <v>2144.23965</v>
      </c>
      <c r="BE3734" s="38">
        <v>3.4819999999999997E-2</v>
      </c>
      <c r="BF3734" s="38">
        <v>3.4819999999999997E-2</v>
      </c>
      <c r="BG3734" s="34">
        <v>48.846505083599993</v>
      </c>
      <c r="BH3734" s="34">
        <v>74.662424612999999</v>
      </c>
      <c r="BI3734" s="34">
        <v>1353.9824749164</v>
      </c>
      <c r="BJ3734" s="34">
        <v>2069.577225387</v>
      </c>
      <c r="BK3734" s="34">
        <v>0</v>
      </c>
      <c r="BL3734" s="34">
        <v>0</v>
      </c>
      <c r="BM3734" s="34">
        <v>0</v>
      </c>
      <c r="BN3734" s="39">
        <v>1353.9824749164</v>
      </c>
      <c r="BO3734" s="39">
        <v>2069.577225387</v>
      </c>
      <c r="BP3734" s="39">
        <v>715.59475047060005</v>
      </c>
    </row>
    <row r="3735" spans="1:68" s="25" customFormat="1" ht="14.25" x14ac:dyDescent="0.2">
      <c r="A3735" s="14">
        <v>2809</v>
      </c>
      <c r="B3735" s="40"/>
      <c r="C3735" s="15" t="s">
        <v>28124</v>
      </c>
      <c r="D3735" s="16">
        <v>2231</v>
      </c>
      <c r="E3735" s="15" t="s">
        <v>28125</v>
      </c>
      <c r="F3735" s="15" t="s">
        <v>28124</v>
      </c>
      <c r="G3735" s="17" t="s">
        <v>28126</v>
      </c>
      <c r="H3735" s="17" t="s">
        <v>28127</v>
      </c>
      <c r="I3735" s="17" t="s">
        <v>86</v>
      </c>
      <c r="J3735" s="15" t="s">
        <v>28128</v>
      </c>
      <c r="K3735" s="15" t="s">
        <v>172</v>
      </c>
      <c r="L3735" s="18" t="s">
        <v>28129</v>
      </c>
      <c r="M3735" s="15" t="s">
        <v>26367</v>
      </c>
      <c r="N3735" s="15" t="s">
        <v>26368</v>
      </c>
      <c r="O3735" s="16">
        <v>510</v>
      </c>
      <c r="P3735" s="15" t="s">
        <v>118</v>
      </c>
      <c r="Q3735" s="15">
        <v>34800</v>
      </c>
      <c r="R3735" s="15">
        <v>272200</v>
      </c>
      <c r="S3735" s="15">
        <v>307000</v>
      </c>
      <c r="T3735" s="15">
        <v>0.26</v>
      </c>
      <c r="U3735" s="15" t="s">
        <v>18717</v>
      </c>
      <c r="V3735" s="15" t="s">
        <v>76</v>
      </c>
      <c r="W3735" s="16">
        <v>1</v>
      </c>
      <c r="X3735" s="16">
        <v>1</v>
      </c>
      <c r="Y3735" s="15">
        <v>12048</v>
      </c>
      <c r="Z3735" s="15">
        <v>0.27700000000000002</v>
      </c>
      <c r="AA3735" s="15" t="s">
        <v>26398</v>
      </c>
      <c r="AB3735" s="15" t="s">
        <v>26399</v>
      </c>
      <c r="AC3735" s="15">
        <v>275000</v>
      </c>
      <c r="AD3735" s="26">
        <v>38044</v>
      </c>
      <c r="AE3735" s="15" t="s">
        <v>468</v>
      </c>
      <c r="AF3735" s="15" t="s">
        <v>28130</v>
      </c>
      <c r="AG3735" s="16">
        <v>1</v>
      </c>
      <c r="AH3735" s="15" t="s">
        <v>28131</v>
      </c>
      <c r="AI3735" s="15" t="s">
        <v>78</v>
      </c>
      <c r="AJ3735" s="15">
        <v>12048.4311523</v>
      </c>
      <c r="AK3735" s="15">
        <v>439.69809673499998</v>
      </c>
      <c r="AL3735" s="15">
        <v>3105075.0276799998</v>
      </c>
      <c r="AM3735" s="15">
        <v>1410229.5132800001</v>
      </c>
      <c r="AN3735" s="19">
        <v>34800</v>
      </c>
      <c r="AO3735" s="19">
        <v>276700</v>
      </c>
      <c r="AP3735" s="19">
        <v>0</v>
      </c>
      <c r="AQ3735" s="19">
        <v>0</v>
      </c>
      <c r="AR3735" s="34">
        <v>311500</v>
      </c>
      <c r="AS3735" s="34">
        <v>45000</v>
      </c>
      <c r="AT3735" s="34">
        <v>3000</v>
      </c>
      <c r="AU3735" s="34">
        <v>93275</v>
      </c>
      <c r="AV3735" s="34">
        <v>0</v>
      </c>
      <c r="AW3735" s="35">
        <v>141275</v>
      </c>
      <c r="AX3735" s="34">
        <v>170225</v>
      </c>
      <c r="AY3735" s="36">
        <v>1.3258000000000001</v>
      </c>
      <c r="AZ3735" s="36">
        <v>2.0265</v>
      </c>
      <c r="BA3735" s="22"/>
      <c r="BB3735" s="19">
        <v>3115</v>
      </c>
      <c r="BC3735" s="34">
        <v>2256.8430499999999</v>
      </c>
      <c r="BD3735" s="34">
        <v>3449.6096250000001</v>
      </c>
      <c r="BE3735" s="38">
        <v>3.4819999999999997E-2</v>
      </c>
      <c r="BF3735" s="38">
        <v>3.4819999999999997E-2</v>
      </c>
      <c r="BG3735" s="34">
        <v>78.58327500099999</v>
      </c>
      <c r="BH3735" s="34">
        <v>120.11540714249999</v>
      </c>
      <c r="BI3735" s="34">
        <v>2178.259774999</v>
      </c>
      <c r="BJ3735" s="34">
        <v>3329.4942178575002</v>
      </c>
      <c r="BK3735" s="34">
        <v>0</v>
      </c>
      <c r="BL3735" s="34">
        <v>214.49421785750019</v>
      </c>
      <c r="BM3735" s="34">
        <v>214.49421785750019</v>
      </c>
      <c r="BN3735" s="39">
        <v>2178.259774999</v>
      </c>
      <c r="BO3735" s="39">
        <v>3115</v>
      </c>
      <c r="BP3735" s="39">
        <v>936.740225001</v>
      </c>
    </row>
    <row r="3736" spans="1:68" s="25" customFormat="1" ht="14.25" x14ac:dyDescent="0.2">
      <c r="A3736" s="14">
        <v>2810</v>
      </c>
      <c r="B3736" s="40"/>
      <c r="C3736" s="15"/>
      <c r="D3736" s="16">
        <v>17048</v>
      </c>
      <c r="E3736" s="15" t="s">
        <v>28132</v>
      </c>
      <c r="F3736" s="15" t="s">
        <v>28133</v>
      </c>
      <c r="G3736" s="17" t="s">
        <v>28134</v>
      </c>
      <c r="H3736" s="17" t="s">
        <v>28135</v>
      </c>
      <c r="I3736" s="17" t="s">
        <v>86</v>
      </c>
      <c r="J3736" s="15" t="s">
        <v>28136</v>
      </c>
      <c r="K3736" s="15" t="s">
        <v>3222</v>
      </c>
      <c r="L3736" s="18" t="s">
        <v>28137</v>
      </c>
      <c r="M3736" s="15" t="s">
        <v>26367</v>
      </c>
      <c r="N3736" s="15" t="s">
        <v>26368</v>
      </c>
      <c r="O3736" s="16">
        <v>500</v>
      </c>
      <c r="P3736" s="15" t="s">
        <v>1055</v>
      </c>
      <c r="Q3736" s="15">
        <v>34800</v>
      </c>
      <c r="R3736" s="15">
        <v>0</v>
      </c>
      <c r="S3736" s="15">
        <v>34800</v>
      </c>
      <c r="T3736" s="15">
        <v>0.26</v>
      </c>
      <c r="U3736" s="15" t="s">
        <v>18717</v>
      </c>
      <c r="V3736" s="15" t="s">
        <v>76</v>
      </c>
      <c r="W3736" s="16">
        <v>0</v>
      </c>
      <c r="X3736" s="16">
        <v>1</v>
      </c>
      <c r="Y3736" s="15">
        <v>10375</v>
      </c>
      <c r="Z3736" s="15">
        <v>0.23799999999999999</v>
      </c>
      <c r="AA3736" s="15" t="s">
        <v>26398</v>
      </c>
      <c r="AB3736" s="15" t="s">
        <v>26399</v>
      </c>
      <c r="AC3736" s="15">
        <v>35000</v>
      </c>
      <c r="AD3736" s="26">
        <v>38141</v>
      </c>
      <c r="AE3736" s="15" t="s">
        <v>78</v>
      </c>
      <c r="AF3736" s="15" t="s">
        <v>78</v>
      </c>
      <c r="AG3736" s="16">
        <v>1</v>
      </c>
      <c r="AH3736" s="15" t="s">
        <v>28138</v>
      </c>
      <c r="AI3736" s="15" t="s">
        <v>78</v>
      </c>
      <c r="AJ3736" s="15">
        <v>10375.0239258</v>
      </c>
      <c r="AK3736" s="15">
        <v>425.16451770899999</v>
      </c>
      <c r="AL3736" s="15">
        <v>3105173.78205</v>
      </c>
      <c r="AM3736" s="15">
        <v>1410202.61913</v>
      </c>
      <c r="AN3736" s="19">
        <v>0</v>
      </c>
      <c r="AO3736" s="19">
        <v>0</v>
      </c>
      <c r="AP3736" s="19">
        <v>34800</v>
      </c>
      <c r="AQ3736" s="19">
        <v>0</v>
      </c>
      <c r="AR3736" s="34">
        <v>34800</v>
      </c>
      <c r="AS3736" s="34">
        <v>0</v>
      </c>
      <c r="AT3736" s="34">
        <v>0</v>
      </c>
      <c r="AU3736" s="34">
        <v>0</v>
      </c>
      <c r="AV3736" s="34">
        <v>0</v>
      </c>
      <c r="AW3736" s="35">
        <v>0</v>
      </c>
      <c r="AX3736" s="34">
        <v>34800</v>
      </c>
      <c r="AY3736" s="36">
        <v>1.3258000000000001</v>
      </c>
      <c r="AZ3736" s="36">
        <v>2.0265</v>
      </c>
      <c r="BA3736" s="22"/>
      <c r="BB3736" s="19">
        <v>1044</v>
      </c>
      <c r="BC3736" s="34">
        <v>461.37840000000006</v>
      </c>
      <c r="BD3736" s="34">
        <v>705.22199999999998</v>
      </c>
      <c r="BE3736" s="38">
        <v>3.4819999999999997E-2</v>
      </c>
      <c r="BF3736" s="38">
        <v>3.4819999999999997E-2</v>
      </c>
      <c r="BG3736" s="34">
        <v>0</v>
      </c>
      <c r="BH3736" s="34">
        <v>0</v>
      </c>
      <c r="BI3736" s="34">
        <v>461.37840000000006</v>
      </c>
      <c r="BJ3736" s="34">
        <v>705.22199999999998</v>
      </c>
      <c r="BK3736" s="34">
        <v>0</v>
      </c>
      <c r="BL3736" s="34">
        <v>0</v>
      </c>
      <c r="BM3736" s="34">
        <v>0</v>
      </c>
      <c r="BN3736" s="39">
        <v>461.37840000000006</v>
      </c>
      <c r="BO3736" s="39">
        <v>705.22199999999998</v>
      </c>
      <c r="BP3736" s="39">
        <v>243.84359999999992</v>
      </c>
    </row>
    <row r="3737" spans="1:68" s="25" customFormat="1" ht="14.25" x14ac:dyDescent="0.2">
      <c r="A3737" s="14">
        <v>2811</v>
      </c>
      <c r="B3737" s="40"/>
      <c r="C3737" s="15"/>
      <c r="D3737" s="16">
        <v>12751</v>
      </c>
      <c r="E3737" s="15" t="s">
        <v>28139</v>
      </c>
      <c r="F3737" s="15" t="s">
        <v>28140</v>
      </c>
      <c r="G3737" s="17" t="s">
        <v>28141</v>
      </c>
      <c r="H3737" s="17" t="s">
        <v>28142</v>
      </c>
      <c r="I3737" s="17" t="s">
        <v>86</v>
      </c>
      <c r="J3737" s="15" t="s">
        <v>28143</v>
      </c>
      <c r="K3737" s="15" t="s">
        <v>9048</v>
      </c>
      <c r="L3737" s="18" t="s">
        <v>28144</v>
      </c>
      <c r="M3737" s="15" t="s">
        <v>26367</v>
      </c>
      <c r="N3737" s="15" t="s">
        <v>26368</v>
      </c>
      <c r="O3737" s="16">
        <v>510</v>
      </c>
      <c r="P3737" s="15" t="s">
        <v>118</v>
      </c>
      <c r="Q3737" s="15">
        <v>33300</v>
      </c>
      <c r="R3737" s="15">
        <v>188800</v>
      </c>
      <c r="S3737" s="15">
        <v>222100</v>
      </c>
      <c r="T3737" s="15">
        <v>0.24</v>
      </c>
      <c r="U3737" s="15" t="s">
        <v>18717</v>
      </c>
      <c r="V3737" s="15" t="s">
        <v>76</v>
      </c>
      <c r="W3737" s="16">
        <v>1</v>
      </c>
      <c r="X3737" s="16">
        <v>0</v>
      </c>
      <c r="Y3737" s="15">
        <v>13741</v>
      </c>
      <c r="Z3737" s="15">
        <v>0.315</v>
      </c>
      <c r="AA3737" s="15" t="s">
        <v>26398</v>
      </c>
      <c r="AB3737" s="15" t="s">
        <v>26399</v>
      </c>
      <c r="AC3737" s="15">
        <v>0</v>
      </c>
      <c r="AD3737" s="15"/>
      <c r="AE3737" s="15" t="s">
        <v>353</v>
      </c>
      <c r="AF3737" s="15" t="s">
        <v>28145</v>
      </c>
      <c r="AG3737" s="16">
        <v>1</v>
      </c>
      <c r="AH3737" s="15" t="s">
        <v>28146</v>
      </c>
      <c r="AI3737" s="15" t="s">
        <v>78</v>
      </c>
      <c r="AJ3737" s="15">
        <v>13741.2495117</v>
      </c>
      <c r="AK3737" s="15">
        <v>473.05497799699998</v>
      </c>
      <c r="AL3737" s="15">
        <v>3105266.1130400002</v>
      </c>
      <c r="AM3737" s="15">
        <v>1410212.0812200001</v>
      </c>
      <c r="AN3737" s="19">
        <v>33300</v>
      </c>
      <c r="AO3737" s="19">
        <v>186400</v>
      </c>
      <c r="AP3737" s="19">
        <v>0</v>
      </c>
      <c r="AQ3737" s="19">
        <v>0</v>
      </c>
      <c r="AR3737" s="34">
        <v>219700</v>
      </c>
      <c r="AS3737" s="34">
        <v>45000</v>
      </c>
      <c r="AT3737" s="34">
        <v>0</v>
      </c>
      <c r="AU3737" s="34">
        <v>61145</v>
      </c>
      <c r="AV3737" s="34">
        <v>0</v>
      </c>
      <c r="AW3737" s="35">
        <v>106145</v>
      </c>
      <c r="AX3737" s="34">
        <v>113555</v>
      </c>
      <c r="AY3737" s="36">
        <v>1.3258000000000001</v>
      </c>
      <c r="AZ3737" s="36">
        <v>2.0265</v>
      </c>
      <c r="BA3737" s="22"/>
      <c r="BB3737" s="19">
        <v>2197</v>
      </c>
      <c r="BC3737" s="34">
        <v>1505.5121900000001</v>
      </c>
      <c r="BD3737" s="34">
        <v>2301.1920749999999</v>
      </c>
      <c r="BE3737" s="38">
        <v>3.4819999999999997E-2</v>
      </c>
      <c r="BF3737" s="38">
        <v>3.4819999999999997E-2</v>
      </c>
      <c r="BG3737" s="34">
        <v>52.421934455799999</v>
      </c>
      <c r="BH3737" s="34">
        <v>80.127508051499987</v>
      </c>
      <c r="BI3737" s="34">
        <v>1453.0902555442001</v>
      </c>
      <c r="BJ3737" s="34">
        <v>2221.0645669484998</v>
      </c>
      <c r="BK3737" s="34">
        <v>0</v>
      </c>
      <c r="BL3737" s="34">
        <v>24.06456694849976</v>
      </c>
      <c r="BM3737" s="34">
        <v>24.06456694849976</v>
      </c>
      <c r="BN3737" s="39">
        <v>1453.0902555442001</v>
      </c>
      <c r="BO3737" s="39">
        <v>2197</v>
      </c>
      <c r="BP3737" s="39">
        <v>743.90974445579991</v>
      </c>
    </row>
    <row r="3738" spans="1:68" s="25" customFormat="1" ht="14.25" x14ac:dyDescent="0.2">
      <c r="A3738" s="14">
        <v>2812</v>
      </c>
      <c r="B3738" s="40"/>
      <c r="C3738" s="15"/>
      <c r="D3738" s="16">
        <v>18107</v>
      </c>
      <c r="E3738" s="15" t="s">
        <v>28147</v>
      </c>
      <c r="F3738" s="15" t="s">
        <v>28148</v>
      </c>
      <c r="G3738" s="17" t="s">
        <v>28149</v>
      </c>
      <c r="H3738" s="17" t="s">
        <v>28150</v>
      </c>
      <c r="I3738" s="17" t="s">
        <v>86</v>
      </c>
      <c r="J3738" s="15" t="s">
        <v>28151</v>
      </c>
      <c r="K3738" s="15" t="s">
        <v>671</v>
      </c>
      <c r="L3738" s="18" t="s">
        <v>28152</v>
      </c>
      <c r="M3738" s="15" t="s">
        <v>26367</v>
      </c>
      <c r="N3738" s="15" t="s">
        <v>26368</v>
      </c>
      <c r="O3738" s="16">
        <v>510</v>
      </c>
      <c r="P3738" s="15" t="s">
        <v>118</v>
      </c>
      <c r="Q3738" s="15">
        <v>35600</v>
      </c>
      <c r="R3738" s="15">
        <v>216700</v>
      </c>
      <c r="S3738" s="15">
        <v>252300</v>
      </c>
      <c r="T3738" s="15">
        <v>0.27</v>
      </c>
      <c r="U3738" s="15" t="s">
        <v>18717</v>
      </c>
      <c r="V3738" s="15" t="s">
        <v>76</v>
      </c>
      <c r="W3738" s="16">
        <v>1</v>
      </c>
      <c r="X3738" s="16">
        <v>1</v>
      </c>
      <c r="Y3738" s="15">
        <v>12046</v>
      </c>
      <c r="Z3738" s="15">
        <v>0.27700000000000002</v>
      </c>
      <c r="AA3738" s="15" t="s">
        <v>26398</v>
      </c>
      <c r="AB3738" s="15" t="s">
        <v>26399</v>
      </c>
      <c r="AC3738" s="15">
        <v>149000</v>
      </c>
      <c r="AD3738" s="26">
        <v>37190</v>
      </c>
      <c r="AE3738" s="15" t="s">
        <v>211</v>
      </c>
      <c r="AF3738" s="15" t="s">
        <v>28153</v>
      </c>
      <c r="AG3738" s="16">
        <v>1</v>
      </c>
      <c r="AH3738" s="15" t="s">
        <v>28154</v>
      </c>
      <c r="AI3738" s="15" t="s">
        <v>78</v>
      </c>
      <c r="AJ3738" s="15">
        <v>12045.8618164</v>
      </c>
      <c r="AK3738" s="15">
        <v>448.69955150200002</v>
      </c>
      <c r="AL3738" s="15">
        <v>3105363.10005</v>
      </c>
      <c r="AM3738" s="15">
        <v>1410222.62714</v>
      </c>
      <c r="AN3738" s="19">
        <v>35600</v>
      </c>
      <c r="AO3738" s="19">
        <v>205000</v>
      </c>
      <c r="AP3738" s="19">
        <v>0</v>
      </c>
      <c r="AQ3738" s="19">
        <v>14400</v>
      </c>
      <c r="AR3738" s="34">
        <v>255000</v>
      </c>
      <c r="AS3738" s="34">
        <v>45000</v>
      </c>
      <c r="AT3738" s="34">
        <v>3000</v>
      </c>
      <c r="AU3738" s="34">
        <v>68460</v>
      </c>
      <c r="AV3738" s="34">
        <v>0</v>
      </c>
      <c r="AW3738" s="35">
        <v>116460</v>
      </c>
      <c r="AX3738" s="34">
        <v>138540</v>
      </c>
      <c r="AY3738" s="36">
        <v>1.3258000000000001</v>
      </c>
      <c r="AZ3738" s="36">
        <v>2.0265</v>
      </c>
      <c r="BA3738" s="22"/>
      <c r="BB3738" s="19">
        <v>2838</v>
      </c>
      <c r="BC3738" s="34">
        <v>1836.7633200000002</v>
      </c>
      <c r="BD3738" s="34">
        <v>2807.5131000000001</v>
      </c>
      <c r="BE3738" s="38">
        <v>3.4819999999999997E-2</v>
      </c>
      <c r="BF3738" s="38">
        <v>3.4819999999999997E-2</v>
      </c>
      <c r="BG3738" s="34">
        <v>57.308431538400008</v>
      </c>
      <c r="BH3738" s="34">
        <v>87.596573022000001</v>
      </c>
      <c r="BI3738" s="34">
        <v>1779.4548884616001</v>
      </c>
      <c r="BJ3738" s="34">
        <v>2719.9165269780001</v>
      </c>
      <c r="BK3738" s="34">
        <v>0</v>
      </c>
      <c r="BL3738" s="34">
        <v>22.100526978000289</v>
      </c>
      <c r="BM3738" s="34">
        <v>22.100526978000289</v>
      </c>
      <c r="BN3738" s="39">
        <v>1779.4548884616001</v>
      </c>
      <c r="BO3738" s="39">
        <v>2697.8159999999998</v>
      </c>
      <c r="BP3738" s="39">
        <v>918.36111153839965</v>
      </c>
    </row>
    <row r="3739" spans="1:68" s="25" customFormat="1" ht="14.25" x14ac:dyDescent="0.2">
      <c r="A3739" s="14">
        <v>2813</v>
      </c>
      <c r="B3739" s="40"/>
      <c r="C3739" s="15"/>
      <c r="D3739" s="16">
        <v>24470</v>
      </c>
      <c r="E3739" s="15" t="s">
        <v>28155</v>
      </c>
      <c r="F3739" s="15" t="s">
        <v>28156</v>
      </c>
      <c r="G3739" s="17" t="s">
        <v>28157</v>
      </c>
      <c r="H3739" s="17" t="s">
        <v>28158</v>
      </c>
      <c r="I3739" s="17" t="s">
        <v>86</v>
      </c>
      <c r="J3739" s="15" t="s">
        <v>28159</v>
      </c>
      <c r="K3739" s="15" t="s">
        <v>2552</v>
      </c>
      <c r="L3739" s="18" t="s">
        <v>28160</v>
      </c>
      <c r="M3739" s="15" t="s">
        <v>26367</v>
      </c>
      <c r="N3739" s="15" t="s">
        <v>26368</v>
      </c>
      <c r="O3739" s="16">
        <v>510</v>
      </c>
      <c r="P3739" s="15" t="s">
        <v>118</v>
      </c>
      <c r="Q3739" s="15">
        <v>37100</v>
      </c>
      <c r="R3739" s="15">
        <v>217400</v>
      </c>
      <c r="S3739" s="15">
        <v>254500</v>
      </c>
      <c r="T3739" s="15">
        <v>0.28999999999999998</v>
      </c>
      <c r="U3739" s="15" t="s">
        <v>18717</v>
      </c>
      <c r="V3739" s="15" t="s">
        <v>76</v>
      </c>
      <c r="W3739" s="16">
        <v>1</v>
      </c>
      <c r="X3739" s="16">
        <v>1</v>
      </c>
      <c r="Y3739" s="15">
        <v>11062</v>
      </c>
      <c r="Z3739" s="15">
        <v>0.254</v>
      </c>
      <c r="AA3739" s="15" t="s">
        <v>26398</v>
      </c>
      <c r="AB3739" s="15" t="s">
        <v>26399</v>
      </c>
      <c r="AC3739" s="15">
        <v>249500</v>
      </c>
      <c r="AD3739" s="26">
        <v>42041</v>
      </c>
      <c r="AE3739" s="15" t="s">
        <v>183</v>
      </c>
      <c r="AF3739" s="15" t="s">
        <v>28161</v>
      </c>
      <c r="AG3739" s="16">
        <v>1</v>
      </c>
      <c r="AH3739" s="15" t="s">
        <v>28162</v>
      </c>
      <c r="AI3739" s="15" t="s">
        <v>78</v>
      </c>
      <c r="AJ3739" s="15">
        <v>11062.0925293</v>
      </c>
      <c r="AK3739" s="15">
        <v>439.05983132900002</v>
      </c>
      <c r="AL3739" s="15">
        <v>3105446.74199</v>
      </c>
      <c r="AM3739" s="15">
        <v>1410235.3206100001</v>
      </c>
      <c r="AN3739" s="19">
        <v>37100</v>
      </c>
      <c r="AO3739" s="19">
        <v>216200</v>
      </c>
      <c r="AP3739" s="19">
        <v>0</v>
      </c>
      <c r="AQ3739" s="19">
        <v>0</v>
      </c>
      <c r="AR3739" s="34">
        <v>253300</v>
      </c>
      <c r="AS3739" s="34">
        <v>45000</v>
      </c>
      <c r="AT3739" s="34">
        <v>0</v>
      </c>
      <c r="AU3739" s="34">
        <v>72905</v>
      </c>
      <c r="AV3739" s="34">
        <v>0</v>
      </c>
      <c r="AW3739" s="35">
        <v>117905</v>
      </c>
      <c r="AX3739" s="34">
        <v>135395</v>
      </c>
      <c r="AY3739" s="36">
        <v>1.3258000000000001</v>
      </c>
      <c r="AZ3739" s="36">
        <v>2.0265</v>
      </c>
      <c r="BA3739" s="22"/>
      <c r="BB3739" s="19">
        <v>2533</v>
      </c>
      <c r="BC3739" s="34">
        <v>1795.0669100000002</v>
      </c>
      <c r="BD3739" s="34">
        <v>2743.7796750000002</v>
      </c>
      <c r="BE3739" s="38">
        <v>3.4819999999999997E-2</v>
      </c>
      <c r="BF3739" s="38">
        <v>3.4819999999999997E-2</v>
      </c>
      <c r="BG3739" s="34">
        <v>62.504229806200001</v>
      </c>
      <c r="BH3739" s="34">
        <v>95.538408283500004</v>
      </c>
      <c r="BI3739" s="34">
        <v>1732.5626801938001</v>
      </c>
      <c r="BJ3739" s="34">
        <v>2648.2412667165004</v>
      </c>
      <c r="BK3739" s="34">
        <v>0</v>
      </c>
      <c r="BL3739" s="34">
        <v>115.24126671650038</v>
      </c>
      <c r="BM3739" s="34">
        <v>115.24126671650038</v>
      </c>
      <c r="BN3739" s="39">
        <v>1732.5626801938001</v>
      </c>
      <c r="BO3739" s="39">
        <v>2533</v>
      </c>
      <c r="BP3739" s="39">
        <v>800.43731980619987</v>
      </c>
    </row>
    <row r="3740" spans="1:68" s="25" customFormat="1" ht="14.25" x14ac:dyDescent="0.2">
      <c r="A3740" s="14">
        <v>2814</v>
      </c>
      <c r="B3740" s="40"/>
      <c r="C3740" s="15"/>
      <c r="D3740" s="16">
        <v>31538</v>
      </c>
      <c r="E3740" s="15" t="s">
        <v>28163</v>
      </c>
      <c r="F3740" s="15" t="s">
        <v>28164</v>
      </c>
      <c r="G3740" s="17" t="s">
        <v>28165</v>
      </c>
      <c r="H3740" s="17" t="s">
        <v>15531</v>
      </c>
      <c r="I3740" s="17" t="s">
        <v>86</v>
      </c>
      <c r="J3740" s="15" t="s">
        <v>28166</v>
      </c>
      <c r="K3740" s="15" t="s">
        <v>28167</v>
      </c>
      <c r="L3740" s="18" t="s">
        <v>28168</v>
      </c>
      <c r="M3740" s="15" t="s">
        <v>27046</v>
      </c>
      <c r="N3740" s="15" t="s">
        <v>27047</v>
      </c>
      <c r="O3740" s="16">
        <v>500</v>
      </c>
      <c r="P3740" s="15" t="s">
        <v>1055</v>
      </c>
      <c r="Q3740" s="15">
        <v>2000</v>
      </c>
      <c r="R3740" s="15">
        <v>0</v>
      </c>
      <c r="S3740" s="15">
        <v>2000</v>
      </c>
      <c r="T3740" s="15">
        <v>0.45</v>
      </c>
      <c r="U3740" s="15" t="s">
        <v>18717</v>
      </c>
      <c r="V3740" s="15" t="s">
        <v>76</v>
      </c>
      <c r="W3740" s="16">
        <v>0</v>
      </c>
      <c r="X3740" s="16">
        <v>0</v>
      </c>
      <c r="Y3740" s="15">
        <v>21573</v>
      </c>
      <c r="Z3740" s="15">
        <v>0.495</v>
      </c>
      <c r="AA3740" s="15" t="s">
        <v>27048</v>
      </c>
      <c r="AB3740" s="15" t="s">
        <v>27049</v>
      </c>
      <c r="AC3740" s="15">
        <v>0</v>
      </c>
      <c r="AD3740" s="15"/>
      <c r="AE3740" s="15" t="s">
        <v>353</v>
      </c>
      <c r="AF3740" s="15" t="s">
        <v>28169</v>
      </c>
      <c r="AG3740" s="16">
        <v>1</v>
      </c>
      <c r="AH3740" s="15" t="s">
        <v>28170</v>
      </c>
      <c r="AI3740" s="15" t="s">
        <v>78</v>
      </c>
      <c r="AJ3740" s="15">
        <v>21572.9633789</v>
      </c>
      <c r="AK3740" s="15">
        <v>650.96220220299995</v>
      </c>
      <c r="AL3740" s="15">
        <v>3105614.1258399999</v>
      </c>
      <c r="AM3740" s="15">
        <v>1410286.8791499999</v>
      </c>
      <c r="AN3740" s="19">
        <v>0</v>
      </c>
      <c r="AO3740" s="19">
        <v>0</v>
      </c>
      <c r="AP3740" s="19">
        <v>1800</v>
      </c>
      <c r="AQ3740" s="19">
        <v>0</v>
      </c>
      <c r="AR3740" s="34">
        <v>1800</v>
      </c>
      <c r="AS3740" s="34">
        <v>0</v>
      </c>
      <c r="AT3740" s="34">
        <v>0</v>
      </c>
      <c r="AU3740" s="34">
        <v>0</v>
      </c>
      <c r="AV3740" s="34">
        <v>0</v>
      </c>
      <c r="AW3740" s="35">
        <v>0</v>
      </c>
      <c r="AX3740" s="34">
        <v>1800</v>
      </c>
      <c r="AY3740" s="36">
        <v>1.3258000000000001</v>
      </c>
      <c r="AZ3740" s="36">
        <v>2.0265</v>
      </c>
      <c r="BA3740" s="22"/>
      <c r="BB3740" s="19">
        <v>54</v>
      </c>
      <c r="BC3740" s="34">
        <v>23.864400000000003</v>
      </c>
      <c r="BD3740" s="34">
        <v>36.476999999999997</v>
      </c>
      <c r="BE3740" s="38">
        <v>3.4819999999999997E-2</v>
      </c>
      <c r="BF3740" s="38">
        <v>3.4819999999999997E-2</v>
      </c>
      <c r="BG3740" s="34">
        <v>0</v>
      </c>
      <c r="BH3740" s="34">
        <v>0</v>
      </c>
      <c r="BI3740" s="34">
        <v>23.864400000000003</v>
      </c>
      <c r="BJ3740" s="34">
        <v>36.476999999999997</v>
      </c>
      <c r="BK3740" s="34">
        <v>0</v>
      </c>
      <c r="BL3740" s="34">
        <v>0</v>
      </c>
      <c r="BM3740" s="34">
        <v>0</v>
      </c>
      <c r="BN3740" s="39">
        <v>23.864400000000003</v>
      </c>
      <c r="BO3740" s="39">
        <v>36.476999999999997</v>
      </c>
      <c r="BP3740" s="39">
        <v>12.612599999999993</v>
      </c>
    </row>
    <row r="3741" spans="1:68" s="25" customFormat="1" ht="14.25" x14ac:dyDescent="0.2">
      <c r="A3741" s="14">
        <v>2815</v>
      </c>
      <c r="B3741" s="40"/>
      <c r="C3741" s="15"/>
      <c r="D3741" s="16">
        <v>2695</v>
      </c>
      <c r="E3741" s="15" t="s">
        <v>28171</v>
      </c>
      <c r="F3741" s="15" t="s">
        <v>28172</v>
      </c>
      <c r="G3741" s="17" t="s">
        <v>28173</v>
      </c>
      <c r="H3741" s="17" t="s">
        <v>28174</v>
      </c>
      <c r="I3741" s="17" t="s">
        <v>86</v>
      </c>
      <c r="J3741" s="15" t="s">
        <v>28175</v>
      </c>
      <c r="K3741" s="15" t="s">
        <v>6552</v>
      </c>
      <c r="L3741" s="18" t="s">
        <v>28176</v>
      </c>
      <c r="M3741" s="15" t="s">
        <v>27046</v>
      </c>
      <c r="N3741" s="15" t="s">
        <v>27047</v>
      </c>
      <c r="O3741" s="16">
        <v>510</v>
      </c>
      <c r="P3741" s="15" t="s">
        <v>118</v>
      </c>
      <c r="Q3741" s="15">
        <v>40000</v>
      </c>
      <c r="R3741" s="15">
        <v>118800</v>
      </c>
      <c r="S3741" s="15">
        <v>158800</v>
      </c>
      <c r="T3741" s="15">
        <v>0.46</v>
      </c>
      <c r="U3741" s="15" t="s">
        <v>18717</v>
      </c>
      <c r="V3741" s="15" t="s">
        <v>76</v>
      </c>
      <c r="W3741" s="16">
        <v>1</v>
      </c>
      <c r="X3741" s="16">
        <v>1</v>
      </c>
      <c r="Y3741" s="15">
        <v>21192</v>
      </c>
      <c r="Z3741" s="15">
        <v>0.48699999999999999</v>
      </c>
      <c r="AA3741" s="15" t="s">
        <v>27048</v>
      </c>
      <c r="AB3741" s="15" t="s">
        <v>27049</v>
      </c>
      <c r="AC3741" s="15">
        <v>120000</v>
      </c>
      <c r="AD3741" s="26">
        <v>37819</v>
      </c>
      <c r="AE3741" s="15" t="s">
        <v>147</v>
      </c>
      <c r="AF3741" s="15" t="s">
        <v>28177</v>
      </c>
      <c r="AG3741" s="16">
        <v>1</v>
      </c>
      <c r="AH3741" s="15" t="s">
        <v>28178</v>
      </c>
      <c r="AI3741" s="15" t="s">
        <v>78</v>
      </c>
      <c r="AJ3741" s="15">
        <v>21192.3308105</v>
      </c>
      <c r="AK3741" s="15">
        <v>660.56877185500002</v>
      </c>
      <c r="AL3741" s="15">
        <v>3105607.5242499998</v>
      </c>
      <c r="AM3741" s="15">
        <v>1410198.37916</v>
      </c>
      <c r="AN3741" s="19">
        <v>40000</v>
      </c>
      <c r="AO3741" s="19">
        <v>118800</v>
      </c>
      <c r="AP3741" s="19">
        <v>0</v>
      </c>
      <c r="AQ3741" s="19">
        <v>0</v>
      </c>
      <c r="AR3741" s="34">
        <v>158800</v>
      </c>
      <c r="AS3741" s="34">
        <v>45000</v>
      </c>
      <c r="AT3741" s="34">
        <v>3000</v>
      </c>
      <c r="AU3741" s="34">
        <v>39830</v>
      </c>
      <c r="AV3741" s="34">
        <v>0</v>
      </c>
      <c r="AW3741" s="35">
        <v>87830</v>
      </c>
      <c r="AX3741" s="34">
        <v>70970</v>
      </c>
      <c r="AY3741" s="36">
        <v>1.3258000000000001</v>
      </c>
      <c r="AZ3741" s="36">
        <v>2.0265</v>
      </c>
      <c r="BA3741" s="22"/>
      <c r="BB3741" s="19">
        <v>1588</v>
      </c>
      <c r="BC3741" s="34">
        <v>940.9202600000001</v>
      </c>
      <c r="BD3741" s="34">
        <v>1438.20705</v>
      </c>
      <c r="BE3741" s="38">
        <v>3.4819999999999997E-2</v>
      </c>
      <c r="BF3741" s="38">
        <v>3.4819999999999997E-2</v>
      </c>
      <c r="BG3741" s="34">
        <v>32.762843453199999</v>
      </c>
      <c r="BH3741" s="34">
        <v>50.078369480999996</v>
      </c>
      <c r="BI3741" s="34">
        <v>908.15741654680005</v>
      </c>
      <c r="BJ3741" s="34">
        <v>1388.128680519</v>
      </c>
      <c r="BK3741" s="34">
        <v>0</v>
      </c>
      <c r="BL3741" s="34">
        <v>0</v>
      </c>
      <c r="BM3741" s="34">
        <v>0</v>
      </c>
      <c r="BN3741" s="39">
        <v>908.15741654680005</v>
      </c>
      <c r="BO3741" s="39">
        <v>1388.128680519</v>
      </c>
      <c r="BP3741" s="39">
        <v>479.97126397219995</v>
      </c>
    </row>
    <row r="3742" spans="1:68" s="25" customFormat="1" ht="14.25" x14ac:dyDescent="0.2">
      <c r="A3742" s="14">
        <v>2816</v>
      </c>
      <c r="B3742" s="40"/>
      <c r="C3742" s="15"/>
      <c r="D3742" s="16">
        <v>8325</v>
      </c>
      <c r="E3742" s="15" t="s">
        <v>28179</v>
      </c>
      <c r="F3742" s="15" t="s">
        <v>28180</v>
      </c>
      <c r="G3742" s="17" t="s">
        <v>28181</v>
      </c>
      <c r="H3742" s="17" t="s">
        <v>28182</v>
      </c>
      <c r="I3742" s="17" t="s">
        <v>86</v>
      </c>
      <c r="J3742" s="15" t="s">
        <v>28183</v>
      </c>
      <c r="K3742" s="15" t="s">
        <v>3652</v>
      </c>
      <c r="L3742" s="18" t="s">
        <v>28184</v>
      </c>
      <c r="M3742" s="15" t="s">
        <v>27046</v>
      </c>
      <c r="N3742" s="15" t="s">
        <v>27047</v>
      </c>
      <c r="O3742" s="16">
        <v>510</v>
      </c>
      <c r="P3742" s="15" t="s">
        <v>118</v>
      </c>
      <c r="Q3742" s="15">
        <v>40000</v>
      </c>
      <c r="R3742" s="15">
        <v>186200</v>
      </c>
      <c r="S3742" s="15">
        <v>226200</v>
      </c>
      <c r="T3742" s="15">
        <v>0.46</v>
      </c>
      <c r="U3742" s="15" t="s">
        <v>18717</v>
      </c>
      <c r="V3742" s="15" t="s">
        <v>76</v>
      </c>
      <c r="W3742" s="16">
        <v>1</v>
      </c>
      <c r="X3742" s="16">
        <v>0</v>
      </c>
      <c r="Y3742" s="15">
        <v>20295</v>
      </c>
      <c r="Z3742" s="15">
        <v>0.46600000000000003</v>
      </c>
      <c r="AA3742" s="15" t="s">
        <v>27048</v>
      </c>
      <c r="AB3742" s="15" t="s">
        <v>27049</v>
      </c>
      <c r="AC3742" s="15">
        <v>0</v>
      </c>
      <c r="AD3742" s="15"/>
      <c r="AE3742" s="15" t="s">
        <v>119</v>
      </c>
      <c r="AF3742" s="15" t="s">
        <v>119</v>
      </c>
      <c r="AG3742" s="16">
        <v>1</v>
      </c>
      <c r="AH3742" s="15" t="s">
        <v>28185</v>
      </c>
      <c r="AI3742" s="15" t="s">
        <v>78</v>
      </c>
      <c r="AJ3742" s="15">
        <v>20294.550293</v>
      </c>
      <c r="AK3742" s="15">
        <v>652.61425076</v>
      </c>
      <c r="AL3742" s="15">
        <v>3105609.1663799998</v>
      </c>
      <c r="AM3742" s="15">
        <v>1410113.0133199999</v>
      </c>
      <c r="AN3742" s="19">
        <v>40000</v>
      </c>
      <c r="AO3742" s="19">
        <v>188100</v>
      </c>
      <c r="AP3742" s="19">
        <v>0</v>
      </c>
      <c r="AQ3742" s="19">
        <v>0</v>
      </c>
      <c r="AR3742" s="34">
        <v>228100</v>
      </c>
      <c r="AS3742" s="34">
        <v>45000</v>
      </c>
      <c r="AT3742" s="34">
        <v>0</v>
      </c>
      <c r="AU3742" s="34">
        <v>64085</v>
      </c>
      <c r="AV3742" s="34">
        <v>0</v>
      </c>
      <c r="AW3742" s="35">
        <v>109085</v>
      </c>
      <c r="AX3742" s="34">
        <v>119015</v>
      </c>
      <c r="AY3742" s="36">
        <v>1.3258000000000001</v>
      </c>
      <c r="AZ3742" s="36">
        <v>2.0265</v>
      </c>
      <c r="BA3742" s="22"/>
      <c r="BB3742" s="19">
        <v>2281</v>
      </c>
      <c r="BC3742" s="34">
        <v>1577.9008700000002</v>
      </c>
      <c r="BD3742" s="34">
        <v>2411.8389750000001</v>
      </c>
      <c r="BE3742" s="38">
        <v>3.4819999999999997E-2</v>
      </c>
      <c r="BF3742" s="38">
        <v>3.4819999999999997E-2</v>
      </c>
      <c r="BG3742" s="34">
        <v>54.942508293400003</v>
      </c>
      <c r="BH3742" s="34">
        <v>83.980233109499991</v>
      </c>
      <c r="BI3742" s="34">
        <v>1522.9583617066003</v>
      </c>
      <c r="BJ3742" s="34">
        <v>2327.8587418904999</v>
      </c>
      <c r="BK3742" s="34">
        <v>0</v>
      </c>
      <c r="BL3742" s="34">
        <v>46.858741890499914</v>
      </c>
      <c r="BM3742" s="34">
        <v>46.858741890499914</v>
      </c>
      <c r="BN3742" s="39">
        <v>1522.9583617066003</v>
      </c>
      <c r="BO3742" s="39">
        <v>2281</v>
      </c>
      <c r="BP3742" s="39">
        <v>758.04163829339973</v>
      </c>
    </row>
    <row r="3743" spans="1:68" s="25" customFormat="1" ht="14.25" x14ac:dyDescent="0.2">
      <c r="A3743" s="14">
        <v>2817</v>
      </c>
      <c r="B3743" s="40"/>
      <c r="C3743" s="15" t="s">
        <v>376</v>
      </c>
      <c r="D3743" s="16">
        <v>29295</v>
      </c>
      <c r="E3743" s="15" t="s">
        <v>28186</v>
      </c>
      <c r="F3743" s="15" t="s">
        <v>28187</v>
      </c>
      <c r="G3743" s="17" t="s">
        <v>28188</v>
      </c>
      <c r="H3743" s="17" t="s">
        <v>28189</v>
      </c>
      <c r="I3743" s="17" t="s">
        <v>86</v>
      </c>
      <c r="J3743" s="15" t="s">
        <v>28190</v>
      </c>
      <c r="K3743" s="15" t="s">
        <v>1843</v>
      </c>
      <c r="L3743" s="18" t="s">
        <v>28191</v>
      </c>
      <c r="M3743" s="15" t="s">
        <v>27046</v>
      </c>
      <c r="N3743" s="15" t="s">
        <v>27047</v>
      </c>
      <c r="O3743" s="16">
        <v>510</v>
      </c>
      <c r="P3743" s="15" t="s">
        <v>118</v>
      </c>
      <c r="Q3743" s="15">
        <v>40000</v>
      </c>
      <c r="R3743" s="15">
        <v>201300</v>
      </c>
      <c r="S3743" s="15">
        <v>241300</v>
      </c>
      <c r="T3743" s="15">
        <v>0.52</v>
      </c>
      <c r="U3743" s="15" t="s">
        <v>18717</v>
      </c>
      <c r="V3743" s="15" t="s">
        <v>76</v>
      </c>
      <c r="W3743" s="16">
        <v>1</v>
      </c>
      <c r="X3743" s="16">
        <v>0</v>
      </c>
      <c r="Y3743" s="15">
        <v>23480</v>
      </c>
      <c r="Z3743" s="15">
        <v>0.53900000000000003</v>
      </c>
      <c r="AA3743" s="15" t="s">
        <v>27048</v>
      </c>
      <c r="AB3743" s="15" t="s">
        <v>27049</v>
      </c>
      <c r="AC3743" s="15">
        <v>0</v>
      </c>
      <c r="AD3743" s="15"/>
      <c r="AE3743" s="15" t="s">
        <v>119</v>
      </c>
      <c r="AF3743" s="15" t="s">
        <v>119</v>
      </c>
      <c r="AG3743" s="16">
        <v>1</v>
      </c>
      <c r="AH3743" s="15" t="s">
        <v>28192</v>
      </c>
      <c r="AI3743" s="15" t="s">
        <v>78</v>
      </c>
      <c r="AJ3743" s="15">
        <v>23480.2097168</v>
      </c>
      <c r="AK3743" s="15">
        <v>683.51243631600005</v>
      </c>
      <c r="AL3743" s="15">
        <v>3105601.2620600001</v>
      </c>
      <c r="AM3743" s="15">
        <v>1410021.86436</v>
      </c>
      <c r="AN3743" s="19">
        <v>40000</v>
      </c>
      <c r="AO3743" s="19">
        <v>197700</v>
      </c>
      <c r="AP3743" s="19">
        <v>0</v>
      </c>
      <c r="AQ3743" s="19">
        <v>2800</v>
      </c>
      <c r="AR3743" s="34">
        <v>240500</v>
      </c>
      <c r="AS3743" s="34">
        <v>45000</v>
      </c>
      <c r="AT3743" s="34">
        <v>3000</v>
      </c>
      <c r="AU3743" s="34">
        <v>67445</v>
      </c>
      <c r="AV3743" s="34">
        <v>0</v>
      </c>
      <c r="AW3743" s="35">
        <v>115445</v>
      </c>
      <c r="AX3743" s="34">
        <v>125055</v>
      </c>
      <c r="AY3743" s="36">
        <v>1.3258000000000001</v>
      </c>
      <c r="AZ3743" s="36">
        <v>2.0265</v>
      </c>
      <c r="BA3743" s="22"/>
      <c r="BB3743" s="19">
        <v>2461</v>
      </c>
      <c r="BC3743" s="34">
        <v>1657.97919</v>
      </c>
      <c r="BD3743" s="34">
        <v>2534.2395750000001</v>
      </c>
      <c r="BE3743" s="38">
        <v>3.4819999999999997E-2</v>
      </c>
      <c r="BF3743" s="38">
        <v>3.4819999999999997E-2</v>
      </c>
      <c r="BG3743" s="34">
        <v>56.438233427799993</v>
      </c>
      <c r="BH3743" s="34">
        <v>86.266465561499984</v>
      </c>
      <c r="BI3743" s="34">
        <v>1601.5409565722</v>
      </c>
      <c r="BJ3743" s="34">
        <v>2447.9731094385002</v>
      </c>
      <c r="BK3743" s="34">
        <v>0</v>
      </c>
      <c r="BL3743" s="34">
        <v>14.231109438499971</v>
      </c>
      <c r="BM3743" s="34">
        <v>14.231109438499971</v>
      </c>
      <c r="BN3743" s="39">
        <v>1601.5409565722</v>
      </c>
      <c r="BO3743" s="39">
        <v>2433.7420000000002</v>
      </c>
      <c r="BP3743" s="39">
        <v>832.20104342780019</v>
      </c>
    </row>
    <row r="3744" spans="1:68" s="25" customFormat="1" ht="14.25" x14ac:dyDescent="0.2">
      <c r="A3744" s="14">
        <v>2818</v>
      </c>
      <c r="B3744" s="40"/>
      <c r="C3744" s="15" t="s">
        <v>28193</v>
      </c>
      <c r="D3744" s="16">
        <v>7848</v>
      </c>
      <c r="E3744" s="15" t="s">
        <v>28194</v>
      </c>
      <c r="F3744" s="15" t="s">
        <v>28193</v>
      </c>
      <c r="G3744" s="17" t="s">
        <v>28195</v>
      </c>
      <c r="H3744" s="17" t="s">
        <v>28196</v>
      </c>
      <c r="I3744" s="17" t="s">
        <v>86</v>
      </c>
      <c r="J3744" s="15" t="s">
        <v>28197</v>
      </c>
      <c r="K3744" s="15" t="s">
        <v>1019</v>
      </c>
      <c r="L3744" s="18" t="s">
        <v>28198</v>
      </c>
      <c r="M3744" s="15" t="s">
        <v>27046</v>
      </c>
      <c r="N3744" s="15" t="s">
        <v>27047</v>
      </c>
      <c r="O3744" s="16">
        <v>500</v>
      </c>
      <c r="P3744" s="15" t="s">
        <v>1055</v>
      </c>
      <c r="Q3744" s="15">
        <v>2000</v>
      </c>
      <c r="R3744" s="15">
        <v>0</v>
      </c>
      <c r="S3744" s="15">
        <v>2000</v>
      </c>
      <c r="T3744" s="15">
        <v>0.67</v>
      </c>
      <c r="U3744" s="15" t="s">
        <v>18717</v>
      </c>
      <c r="V3744" s="15" t="s">
        <v>76</v>
      </c>
      <c r="W3744" s="16">
        <v>0</v>
      </c>
      <c r="X3744" s="16">
        <v>0</v>
      </c>
      <c r="Y3744" s="15">
        <v>31502</v>
      </c>
      <c r="Z3744" s="15">
        <v>0.72299999999999998</v>
      </c>
      <c r="AA3744" s="15" t="s">
        <v>27048</v>
      </c>
      <c r="AB3744" s="15" t="s">
        <v>27049</v>
      </c>
      <c r="AC3744" s="15">
        <v>0</v>
      </c>
      <c r="AD3744" s="15"/>
      <c r="AE3744" s="15" t="s">
        <v>353</v>
      </c>
      <c r="AF3744" s="15" t="s">
        <v>28199</v>
      </c>
      <c r="AG3744" s="16">
        <v>1</v>
      </c>
      <c r="AH3744" s="15" t="s">
        <v>28200</v>
      </c>
      <c r="AI3744" s="15" t="s">
        <v>78</v>
      </c>
      <c r="AJ3744" s="15">
        <v>31502.0180664</v>
      </c>
      <c r="AK3744" s="15">
        <v>787.05720284699999</v>
      </c>
      <c r="AL3744" s="15">
        <v>3105603.1310999999</v>
      </c>
      <c r="AM3744" s="15">
        <v>1409908.1711899999</v>
      </c>
      <c r="AN3744" s="19">
        <v>0</v>
      </c>
      <c r="AO3744" s="19">
        <v>0</v>
      </c>
      <c r="AP3744" s="19">
        <v>1800</v>
      </c>
      <c r="AQ3744" s="19">
        <v>0</v>
      </c>
      <c r="AR3744" s="34">
        <v>1800</v>
      </c>
      <c r="AS3744" s="34">
        <v>0</v>
      </c>
      <c r="AT3744" s="34">
        <v>0</v>
      </c>
      <c r="AU3744" s="34">
        <v>0</v>
      </c>
      <c r="AV3744" s="34">
        <v>0</v>
      </c>
      <c r="AW3744" s="35">
        <v>0</v>
      </c>
      <c r="AX3744" s="34">
        <v>1800</v>
      </c>
      <c r="AY3744" s="36">
        <v>1.3258000000000001</v>
      </c>
      <c r="AZ3744" s="36">
        <v>2.0265</v>
      </c>
      <c r="BA3744" s="22"/>
      <c r="BB3744" s="19">
        <v>54</v>
      </c>
      <c r="BC3744" s="34">
        <v>23.864400000000003</v>
      </c>
      <c r="BD3744" s="34">
        <v>36.476999999999997</v>
      </c>
      <c r="BE3744" s="38">
        <v>3.4819999999999997E-2</v>
      </c>
      <c r="BF3744" s="38">
        <v>3.4819999999999997E-2</v>
      </c>
      <c r="BG3744" s="34">
        <v>0</v>
      </c>
      <c r="BH3744" s="34">
        <v>0</v>
      </c>
      <c r="BI3744" s="34">
        <v>23.864400000000003</v>
      </c>
      <c r="BJ3744" s="34">
        <v>36.476999999999997</v>
      </c>
      <c r="BK3744" s="34">
        <v>0</v>
      </c>
      <c r="BL3744" s="34">
        <v>0</v>
      </c>
      <c r="BM3744" s="34">
        <v>0</v>
      </c>
      <c r="BN3744" s="39">
        <v>23.864400000000003</v>
      </c>
      <c r="BO3744" s="39">
        <v>36.476999999999997</v>
      </c>
      <c r="BP3744" s="39">
        <v>12.612599999999993</v>
      </c>
    </row>
    <row r="3745" spans="1:68" s="25" customFormat="1" ht="14.25" x14ac:dyDescent="0.2">
      <c r="A3745" s="14">
        <v>2819</v>
      </c>
      <c r="B3745" s="40"/>
      <c r="C3745" s="15"/>
      <c r="D3745" s="16"/>
      <c r="E3745" s="15" t="s">
        <v>28201</v>
      </c>
      <c r="F3745" s="15" t="s">
        <v>28202</v>
      </c>
      <c r="G3745" s="17" t="s">
        <v>28203</v>
      </c>
      <c r="H3745" s="17" t="s">
        <v>28204</v>
      </c>
      <c r="I3745" s="17" t="s">
        <v>28205</v>
      </c>
      <c r="J3745" s="15"/>
      <c r="K3745" s="15"/>
      <c r="L3745" s="18" t="s">
        <v>28206</v>
      </c>
      <c r="M3745" s="15" t="s">
        <v>27046</v>
      </c>
      <c r="N3745" s="15" t="s">
        <v>27047</v>
      </c>
      <c r="O3745" s="16">
        <v>510</v>
      </c>
      <c r="P3745" s="15" t="s">
        <v>118</v>
      </c>
      <c r="Q3745" s="15">
        <v>40000</v>
      </c>
      <c r="R3745" s="15">
        <v>180600</v>
      </c>
      <c r="S3745" s="15">
        <v>220600</v>
      </c>
      <c r="T3745" s="15">
        <v>0.96</v>
      </c>
      <c r="U3745" s="15" t="s">
        <v>18717</v>
      </c>
      <c r="V3745" s="15" t="s">
        <v>76</v>
      </c>
      <c r="W3745" s="16">
        <v>1</v>
      </c>
      <c r="X3745" s="16">
        <v>1</v>
      </c>
      <c r="Y3745" s="15">
        <v>42181</v>
      </c>
      <c r="Z3745" s="15">
        <v>0.96799999999999997</v>
      </c>
      <c r="AA3745" s="15" t="s">
        <v>27048</v>
      </c>
      <c r="AB3745" s="15" t="s">
        <v>27049</v>
      </c>
      <c r="AC3745" s="15">
        <v>189000</v>
      </c>
      <c r="AD3745" s="26">
        <v>38205</v>
      </c>
      <c r="AE3745" s="15" t="s">
        <v>353</v>
      </c>
      <c r="AF3745" s="15" t="s">
        <v>28207</v>
      </c>
      <c r="AG3745" s="16">
        <v>1</v>
      </c>
      <c r="AH3745" s="15" t="s">
        <v>28208</v>
      </c>
      <c r="AI3745" s="15" t="s">
        <v>78</v>
      </c>
      <c r="AJ3745" s="15">
        <v>42180.9125977</v>
      </c>
      <c r="AK3745" s="15">
        <v>906.86504468299995</v>
      </c>
      <c r="AL3745" s="15">
        <v>3105622.3508199998</v>
      </c>
      <c r="AM3745" s="15">
        <v>1409776.1241299999</v>
      </c>
      <c r="AN3745" s="19">
        <v>40000</v>
      </c>
      <c r="AO3745" s="19">
        <v>182200</v>
      </c>
      <c r="AP3745" s="19">
        <v>0</v>
      </c>
      <c r="AQ3745" s="19">
        <v>0</v>
      </c>
      <c r="AR3745" s="34">
        <v>222200</v>
      </c>
      <c r="AS3745" s="34">
        <v>45000</v>
      </c>
      <c r="AT3745" s="34">
        <v>3000</v>
      </c>
      <c r="AU3745" s="34">
        <v>62020</v>
      </c>
      <c r="AV3745" s="34">
        <v>0</v>
      </c>
      <c r="AW3745" s="35">
        <v>110020</v>
      </c>
      <c r="AX3745" s="34">
        <v>112180</v>
      </c>
      <c r="AY3745" s="36">
        <v>1.3258000000000001</v>
      </c>
      <c r="AZ3745" s="36">
        <v>2.0265</v>
      </c>
      <c r="BA3745" s="22"/>
      <c r="BB3745" s="19">
        <v>2222</v>
      </c>
      <c r="BC3745" s="34">
        <v>1487.28244</v>
      </c>
      <c r="BD3745" s="34">
        <v>2273.3276999999998</v>
      </c>
      <c r="BE3745" s="38">
        <v>3.4819999999999997E-2</v>
      </c>
      <c r="BF3745" s="38">
        <v>3.4819999999999997E-2</v>
      </c>
      <c r="BG3745" s="34">
        <v>51.787174560799997</v>
      </c>
      <c r="BH3745" s="34">
        <v>79.15727051399999</v>
      </c>
      <c r="BI3745" s="34">
        <v>1435.4952654392</v>
      </c>
      <c r="BJ3745" s="34">
        <v>2194.1704294859996</v>
      </c>
      <c r="BK3745" s="34">
        <v>0</v>
      </c>
      <c r="BL3745" s="34">
        <v>0</v>
      </c>
      <c r="BM3745" s="34">
        <v>0</v>
      </c>
      <c r="BN3745" s="39">
        <v>1435.4952654392</v>
      </c>
      <c r="BO3745" s="39">
        <v>2194.1704294859996</v>
      </c>
      <c r="BP3745" s="39">
        <v>758.67516404679964</v>
      </c>
    </row>
    <row r="3746" spans="1:68" s="25" customFormat="1" ht="14.25" x14ac:dyDescent="0.2">
      <c r="A3746" s="14">
        <v>2820</v>
      </c>
      <c r="B3746" s="40"/>
      <c r="C3746" s="15"/>
      <c r="D3746" s="16">
        <v>13713</v>
      </c>
      <c r="E3746" s="15" t="s">
        <v>28209</v>
      </c>
      <c r="F3746" s="15" t="s">
        <v>28210</v>
      </c>
      <c r="G3746" s="17" t="s">
        <v>28203</v>
      </c>
      <c r="H3746" s="17" t="s">
        <v>28204</v>
      </c>
      <c r="I3746" s="17" t="s">
        <v>28205</v>
      </c>
      <c r="J3746" s="15" t="s">
        <v>2768</v>
      </c>
      <c r="K3746" s="15" t="s">
        <v>86</v>
      </c>
      <c r="L3746" s="18" t="s">
        <v>28211</v>
      </c>
      <c r="M3746" s="15" t="s">
        <v>27046</v>
      </c>
      <c r="N3746" s="15" t="s">
        <v>27047</v>
      </c>
      <c r="O3746" s="16">
        <v>510</v>
      </c>
      <c r="P3746" s="15" t="s">
        <v>118</v>
      </c>
      <c r="Q3746" s="15">
        <v>40000</v>
      </c>
      <c r="R3746" s="15">
        <v>143200</v>
      </c>
      <c r="S3746" s="15">
        <v>183200</v>
      </c>
      <c r="T3746" s="15">
        <v>0.56000000000000005</v>
      </c>
      <c r="U3746" s="15" t="s">
        <v>18717</v>
      </c>
      <c r="V3746" s="15" t="s">
        <v>76</v>
      </c>
      <c r="W3746" s="16">
        <v>1</v>
      </c>
      <c r="X3746" s="16">
        <v>1</v>
      </c>
      <c r="Y3746" s="15">
        <v>29001</v>
      </c>
      <c r="Z3746" s="15">
        <v>0.66600000000000004</v>
      </c>
      <c r="AA3746" s="15" t="s">
        <v>27048</v>
      </c>
      <c r="AB3746" s="15" t="s">
        <v>27049</v>
      </c>
      <c r="AC3746" s="15">
        <v>173000</v>
      </c>
      <c r="AD3746" s="26">
        <v>41200</v>
      </c>
      <c r="AE3746" s="15" t="s">
        <v>119</v>
      </c>
      <c r="AF3746" s="15" t="s">
        <v>119</v>
      </c>
      <c r="AG3746" s="16">
        <v>1</v>
      </c>
      <c r="AH3746" s="15" t="s">
        <v>28212</v>
      </c>
      <c r="AI3746" s="15" t="s">
        <v>78</v>
      </c>
      <c r="AJ3746" s="15">
        <v>29001.1577148</v>
      </c>
      <c r="AK3746" s="15">
        <v>778.75171841400004</v>
      </c>
      <c r="AL3746" s="15">
        <v>3105732.1221500002</v>
      </c>
      <c r="AM3746" s="15">
        <v>1409719.7997900001</v>
      </c>
      <c r="AN3746" s="19">
        <v>40000</v>
      </c>
      <c r="AO3746" s="19">
        <v>140900</v>
      </c>
      <c r="AP3746" s="19">
        <v>0</v>
      </c>
      <c r="AQ3746" s="19">
        <v>0</v>
      </c>
      <c r="AR3746" s="34">
        <v>180900</v>
      </c>
      <c r="AS3746" s="34">
        <v>45000</v>
      </c>
      <c r="AT3746" s="34">
        <v>3000</v>
      </c>
      <c r="AU3746" s="34">
        <v>47565</v>
      </c>
      <c r="AV3746" s="34">
        <v>0</v>
      </c>
      <c r="AW3746" s="35">
        <v>95565</v>
      </c>
      <c r="AX3746" s="34">
        <v>85335</v>
      </c>
      <c r="AY3746" s="36">
        <v>1.3258000000000001</v>
      </c>
      <c r="AZ3746" s="36">
        <v>2.0265</v>
      </c>
      <c r="BA3746" s="22"/>
      <c r="BB3746" s="19">
        <v>1809</v>
      </c>
      <c r="BC3746" s="34">
        <v>1131.3714300000001</v>
      </c>
      <c r="BD3746" s="34">
        <v>1729.3137750000001</v>
      </c>
      <c r="BE3746" s="38">
        <v>3.4819999999999997E-2</v>
      </c>
      <c r="BF3746" s="38">
        <v>3.4819999999999997E-2</v>
      </c>
      <c r="BG3746" s="34">
        <v>39.394353192600001</v>
      </c>
      <c r="BH3746" s="34">
        <v>60.214705645499997</v>
      </c>
      <c r="BI3746" s="34">
        <v>1091.9770768074002</v>
      </c>
      <c r="BJ3746" s="34">
        <v>1669.0990693545</v>
      </c>
      <c r="BK3746" s="34">
        <v>0</v>
      </c>
      <c r="BL3746" s="34">
        <v>0</v>
      </c>
      <c r="BM3746" s="34">
        <v>0</v>
      </c>
      <c r="BN3746" s="39">
        <v>1091.9770768074002</v>
      </c>
      <c r="BO3746" s="39">
        <v>1669.0990693545</v>
      </c>
      <c r="BP3746" s="39">
        <v>577.12199254709981</v>
      </c>
    </row>
    <row r="3747" spans="1:68" s="25" customFormat="1" ht="14.25" x14ac:dyDescent="0.2">
      <c r="A3747" s="14">
        <v>2821</v>
      </c>
      <c r="B3747" s="40"/>
      <c r="C3747" s="15"/>
      <c r="D3747" s="16">
        <v>18763</v>
      </c>
      <c r="E3747" s="15" t="s">
        <v>28213</v>
      </c>
      <c r="F3747" s="15" t="s">
        <v>28214</v>
      </c>
      <c r="G3747" s="17" t="s">
        <v>28215</v>
      </c>
      <c r="H3747" s="17" t="s">
        <v>28216</v>
      </c>
      <c r="I3747" s="17" t="s">
        <v>250</v>
      </c>
      <c r="J3747" s="15" t="s">
        <v>5367</v>
      </c>
      <c r="K3747" s="15" t="s">
        <v>88</v>
      </c>
      <c r="L3747" s="18" t="s">
        <v>28217</v>
      </c>
      <c r="M3747" s="15" t="s">
        <v>27046</v>
      </c>
      <c r="N3747" s="15" t="s">
        <v>27047</v>
      </c>
      <c r="O3747" s="16">
        <v>510</v>
      </c>
      <c r="P3747" s="15" t="s">
        <v>118</v>
      </c>
      <c r="Q3747" s="15">
        <v>40000</v>
      </c>
      <c r="R3747" s="15">
        <v>120600</v>
      </c>
      <c r="S3747" s="15">
        <v>160600</v>
      </c>
      <c r="T3747" s="15">
        <v>0.36</v>
      </c>
      <c r="U3747" s="15" t="s">
        <v>18717</v>
      </c>
      <c r="V3747" s="15" t="s">
        <v>76</v>
      </c>
      <c r="W3747" s="16">
        <v>1</v>
      </c>
      <c r="X3747" s="16">
        <v>1</v>
      </c>
      <c r="Y3747" s="15">
        <v>18179</v>
      </c>
      <c r="Z3747" s="15">
        <v>0.41699999999999998</v>
      </c>
      <c r="AA3747" s="15" t="s">
        <v>27048</v>
      </c>
      <c r="AB3747" s="15" t="s">
        <v>27049</v>
      </c>
      <c r="AC3747" s="15">
        <v>0</v>
      </c>
      <c r="AD3747" s="26">
        <v>37671</v>
      </c>
      <c r="AE3747" s="15" t="s">
        <v>119</v>
      </c>
      <c r="AF3747" s="15" t="s">
        <v>119</v>
      </c>
      <c r="AG3747" s="16">
        <v>1</v>
      </c>
      <c r="AH3747" s="15" t="s">
        <v>28218</v>
      </c>
      <c r="AI3747" s="15" t="s">
        <v>78</v>
      </c>
      <c r="AJ3747" s="15">
        <v>18178.5209961</v>
      </c>
      <c r="AK3747" s="15">
        <v>567.80379557900005</v>
      </c>
      <c r="AL3747" s="15">
        <v>3105853.7884999998</v>
      </c>
      <c r="AM3747" s="15">
        <v>1409694.4967199999</v>
      </c>
      <c r="AN3747" s="19">
        <v>40000</v>
      </c>
      <c r="AO3747" s="19">
        <v>120700</v>
      </c>
      <c r="AP3747" s="19">
        <v>0</v>
      </c>
      <c r="AQ3747" s="19">
        <v>0</v>
      </c>
      <c r="AR3747" s="34">
        <v>160700</v>
      </c>
      <c r="AS3747" s="34">
        <v>45000</v>
      </c>
      <c r="AT3747" s="34">
        <v>0</v>
      </c>
      <c r="AU3747" s="34">
        <v>40495</v>
      </c>
      <c r="AV3747" s="34">
        <v>0</v>
      </c>
      <c r="AW3747" s="35">
        <v>85495</v>
      </c>
      <c r="AX3747" s="34">
        <v>75205</v>
      </c>
      <c r="AY3747" s="36">
        <v>1.3258000000000001</v>
      </c>
      <c r="AZ3747" s="36">
        <v>2.0265</v>
      </c>
      <c r="BA3747" s="22"/>
      <c r="BB3747" s="19">
        <v>1607</v>
      </c>
      <c r="BC3747" s="34">
        <v>997.06789000000003</v>
      </c>
      <c r="BD3747" s="34">
        <v>1524.029325</v>
      </c>
      <c r="BE3747" s="38">
        <v>3.4819999999999997E-2</v>
      </c>
      <c r="BF3747" s="38">
        <v>3.4819999999999997E-2</v>
      </c>
      <c r="BG3747" s="34">
        <v>34.717903929799995</v>
      </c>
      <c r="BH3747" s="34">
        <v>53.066701096499997</v>
      </c>
      <c r="BI3747" s="34">
        <v>962.34998607020009</v>
      </c>
      <c r="BJ3747" s="34">
        <v>1470.9626239034999</v>
      </c>
      <c r="BK3747" s="34">
        <v>0</v>
      </c>
      <c r="BL3747" s="34">
        <v>0</v>
      </c>
      <c r="BM3747" s="34">
        <v>0</v>
      </c>
      <c r="BN3747" s="39">
        <v>962.34998607020009</v>
      </c>
      <c r="BO3747" s="39">
        <v>1470.9626239034999</v>
      </c>
      <c r="BP3747" s="39">
        <v>508.6126378332998</v>
      </c>
    </row>
    <row r="3748" spans="1:68" s="25" customFormat="1" ht="14.25" x14ac:dyDescent="0.2">
      <c r="A3748" s="14">
        <v>2822</v>
      </c>
      <c r="B3748" s="40"/>
      <c r="C3748" s="15"/>
      <c r="D3748" s="16">
        <v>28450</v>
      </c>
      <c r="E3748" s="15" t="s">
        <v>28219</v>
      </c>
      <c r="F3748" s="15" t="s">
        <v>28220</v>
      </c>
      <c r="G3748" s="17" t="s">
        <v>28221</v>
      </c>
      <c r="H3748" s="17" t="s">
        <v>28222</v>
      </c>
      <c r="I3748" s="17" t="s">
        <v>86</v>
      </c>
      <c r="J3748" s="15" t="s">
        <v>28223</v>
      </c>
      <c r="K3748" s="15" t="s">
        <v>3547</v>
      </c>
      <c r="L3748" s="18" t="s">
        <v>28224</v>
      </c>
      <c r="M3748" s="15" t="s">
        <v>27046</v>
      </c>
      <c r="N3748" s="15" t="s">
        <v>27047</v>
      </c>
      <c r="O3748" s="16">
        <v>510</v>
      </c>
      <c r="P3748" s="15" t="s">
        <v>118</v>
      </c>
      <c r="Q3748" s="15">
        <v>40000</v>
      </c>
      <c r="R3748" s="15">
        <v>128100</v>
      </c>
      <c r="S3748" s="15">
        <v>168100</v>
      </c>
      <c r="T3748" s="15">
        <v>0.18</v>
      </c>
      <c r="U3748" s="15" t="s">
        <v>18717</v>
      </c>
      <c r="V3748" s="15" t="s">
        <v>76</v>
      </c>
      <c r="W3748" s="16">
        <v>1</v>
      </c>
      <c r="X3748" s="16">
        <v>1</v>
      </c>
      <c r="Y3748" s="15">
        <v>14132</v>
      </c>
      <c r="Z3748" s="15">
        <v>0.32400000000000001</v>
      </c>
      <c r="AA3748" s="15" t="s">
        <v>27048</v>
      </c>
      <c r="AB3748" s="15" t="s">
        <v>27049</v>
      </c>
      <c r="AC3748" s="15">
        <v>134000</v>
      </c>
      <c r="AD3748" s="26">
        <v>37487</v>
      </c>
      <c r="AE3748" s="15" t="s">
        <v>183</v>
      </c>
      <c r="AF3748" s="15" t="s">
        <v>28225</v>
      </c>
      <c r="AG3748" s="16">
        <v>1</v>
      </c>
      <c r="AH3748" s="15" t="s">
        <v>28226</v>
      </c>
      <c r="AI3748" s="15" t="s">
        <v>78</v>
      </c>
      <c r="AJ3748" s="15">
        <v>14132.0681152</v>
      </c>
      <c r="AK3748" s="15">
        <v>484.91368388400002</v>
      </c>
      <c r="AL3748" s="15">
        <v>3105961.5971400002</v>
      </c>
      <c r="AM3748" s="15">
        <v>1409678.0854</v>
      </c>
      <c r="AN3748" s="19">
        <v>40000</v>
      </c>
      <c r="AO3748" s="19">
        <v>128300</v>
      </c>
      <c r="AP3748" s="19">
        <v>0</v>
      </c>
      <c r="AQ3748" s="19">
        <v>0</v>
      </c>
      <c r="AR3748" s="34">
        <v>168300</v>
      </c>
      <c r="AS3748" s="34">
        <v>45000</v>
      </c>
      <c r="AT3748" s="34">
        <v>3000</v>
      </c>
      <c r="AU3748" s="34">
        <v>43155</v>
      </c>
      <c r="AV3748" s="34">
        <v>0</v>
      </c>
      <c r="AW3748" s="35">
        <v>91155</v>
      </c>
      <c r="AX3748" s="34">
        <v>77145</v>
      </c>
      <c r="AY3748" s="36">
        <v>1.3258000000000001</v>
      </c>
      <c r="AZ3748" s="36">
        <v>2.0265</v>
      </c>
      <c r="BA3748" s="22"/>
      <c r="BB3748" s="19">
        <v>1683</v>
      </c>
      <c r="BC3748" s="34">
        <v>1022.7884100000001</v>
      </c>
      <c r="BD3748" s="34">
        <v>1563.343425</v>
      </c>
      <c r="BE3748" s="38">
        <v>3.4819999999999997E-2</v>
      </c>
      <c r="BF3748" s="38">
        <v>3.4819999999999997E-2</v>
      </c>
      <c r="BG3748" s="34">
        <v>35.613492436199998</v>
      </c>
      <c r="BH3748" s="34">
        <v>54.435618058499998</v>
      </c>
      <c r="BI3748" s="34">
        <v>987.17491756380014</v>
      </c>
      <c r="BJ3748" s="34">
        <v>1508.9078069415</v>
      </c>
      <c r="BK3748" s="34">
        <v>0</v>
      </c>
      <c r="BL3748" s="34">
        <v>0</v>
      </c>
      <c r="BM3748" s="34">
        <v>0</v>
      </c>
      <c r="BN3748" s="39">
        <v>987.17491756380014</v>
      </c>
      <c r="BO3748" s="39">
        <v>1508.9078069415</v>
      </c>
      <c r="BP3748" s="39">
        <v>521.73288937769985</v>
      </c>
    </row>
    <row r="3749" spans="1:68" s="25" customFormat="1" ht="14.25" x14ac:dyDescent="0.2">
      <c r="A3749" s="14">
        <v>2823</v>
      </c>
      <c r="B3749" s="40"/>
      <c r="C3749" s="15"/>
      <c r="D3749" s="16">
        <v>32927</v>
      </c>
      <c r="E3749" s="15" t="s">
        <v>28227</v>
      </c>
      <c r="F3749" s="15" t="s">
        <v>28228</v>
      </c>
      <c r="G3749" s="17" t="s">
        <v>28229</v>
      </c>
      <c r="H3749" s="17" t="s">
        <v>28230</v>
      </c>
      <c r="I3749" s="17" t="s">
        <v>86</v>
      </c>
      <c r="J3749" s="15" t="s">
        <v>28231</v>
      </c>
      <c r="K3749" s="15" t="s">
        <v>8230</v>
      </c>
      <c r="L3749" s="18" t="s">
        <v>28232</v>
      </c>
      <c r="M3749" s="15" t="s">
        <v>27046</v>
      </c>
      <c r="N3749" s="15" t="s">
        <v>27047</v>
      </c>
      <c r="O3749" s="16">
        <v>510</v>
      </c>
      <c r="P3749" s="15" t="s">
        <v>118</v>
      </c>
      <c r="Q3749" s="15">
        <v>40000</v>
      </c>
      <c r="R3749" s="15">
        <v>163200</v>
      </c>
      <c r="S3749" s="15">
        <v>203200</v>
      </c>
      <c r="T3749" s="15">
        <v>0.25</v>
      </c>
      <c r="U3749" s="15" t="s">
        <v>18717</v>
      </c>
      <c r="V3749" s="15" t="s">
        <v>76</v>
      </c>
      <c r="W3749" s="16">
        <v>1</v>
      </c>
      <c r="X3749" s="16">
        <v>1</v>
      </c>
      <c r="Y3749" s="15">
        <v>11886</v>
      </c>
      <c r="Z3749" s="15">
        <v>0.27300000000000002</v>
      </c>
      <c r="AA3749" s="15" t="s">
        <v>27048</v>
      </c>
      <c r="AB3749" s="15" t="s">
        <v>27049</v>
      </c>
      <c r="AC3749" s="15">
        <v>195000</v>
      </c>
      <c r="AD3749" s="26">
        <v>39948</v>
      </c>
      <c r="AE3749" s="15" t="s">
        <v>222</v>
      </c>
      <c r="AF3749" s="15" t="s">
        <v>28233</v>
      </c>
      <c r="AG3749" s="16">
        <v>1</v>
      </c>
      <c r="AH3749" s="15" t="s">
        <v>28234</v>
      </c>
      <c r="AI3749" s="15" t="s">
        <v>78</v>
      </c>
      <c r="AJ3749" s="15">
        <v>11886.1513672</v>
      </c>
      <c r="AK3749" s="15">
        <v>443.07381982800001</v>
      </c>
      <c r="AL3749" s="15">
        <v>3106059.2318199999</v>
      </c>
      <c r="AM3749" s="15">
        <v>1409669.7175700001</v>
      </c>
      <c r="AN3749" s="19">
        <v>40000</v>
      </c>
      <c r="AO3749" s="19">
        <v>162200</v>
      </c>
      <c r="AP3749" s="19">
        <v>0</v>
      </c>
      <c r="AQ3749" s="19">
        <v>0</v>
      </c>
      <c r="AR3749" s="34">
        <v>202200</v>
      </c>
      <c r="AS3749" s="34">
        <v>45000</v>
      </c>
      <c r="AT3749" s="34">
        <v>3000</v>
      </c>
      <c r="AU3749" s="34">
        <v>55020</v>
      </c>
      <c r="AV3749" s="34">
        <v>0</v>
      </c>
      <c r="AW3749" s="35">
        <v>103020</v>
      </c>
      <c r="AX3749" s="34">
        <v>99180</v>
      </c>
      <c r="AY3749" s="36">
        <v>1.3258000000000001</v>
      </c>
      <c r="AZ3749" s="36">
        <v>2.0265</v>
      </c>
      <c r="BA3749" s="22"/>
      <c r="BB3749" s="19">
        <v>2022</v>
      </c>
      <c r="BC3749" s="34">
        <v>1314.9284400000001</v>
      </c>
      <c r="BD3749" s="34">
        <v>2009.8826999999999</v>
      </c>
      <c r="BE3749" s="38">
        <v>3.4819999999999997E-2</v>
      </c>
      <c r="BF3749" s="38">
        <v>3.4819999999999997E-2</v>
      </c>
      <c r="BG3749" s="34">
        <v>45.785808280799998</v>
      </c>
      <c r="BH3749" s="34">
        <v>69.98411561399999</v>
      </c>
      <c r="BI3749" s="34">
        <v>1269.1426317192002</v>
      </c>
      <c r="BJ3749" s="34">
        <v>1939.8985843859998</v>
      </c>
      <c r="BK3749" s="34">
        <v>0</v>
      </c>
      <c r="BL3749" s="34">
        <v>0</v>
      </c>
      <c r="BM3749" s="34">
        <v>0</v>
      </c>
      <c r="BN3749" s="39">
        <v>1269.1426317192002</v>
      </c>
      <c r="BO3749" s="39">
        <v>1939.8985843859998</v>
      </c>
      <c r="BP3749" s="39">
        <v>670.75595266679966</v>
      </c>
    </row>
    <row r="3750" spans="1:68" s="25" customFormat="1" ht="14.25" x14ac:dyDescent="0.2">
      <c r="A3750" s="14">
        <v>2824</v>
      </c>
      <c r="B3750" s="40"/>
      <c r="C3750" s="15"/>
      <c r="D3750" s="16">
        <v>32504</v>
      </c>
      <c r="E3750" s="15" t="s">
        <v>28235</v>
      </c>
      <c r="F3750" s="15" t="s">
        <v>28236</v>
      </c>
      <c r="G3750" s="17" t="s">
        <v>28229</v>
      </c>
      <c r="H3750" s="17" t="s">
        <v>28230</v>
      </c>
      <c r="I3750" s="17" t="s">
        <v>86</v>
      </c>
      <c r="J3750" s="15" t="s">
        <v>28237</v>
      </c>
      <c r="K3750" s="15" t="s">
        <v>28238</v>
      </c>
      <c r="L3750" s="18" t="s">
        <v>28239</v>
      </c>
      <c r="M3750" s="15" t="s">
        <v>27046</v>
      </c>
      <c r="N3750" s="15" t="s">
        <v>27047</v>
      </c>
      <c r="O3750" s="16">
        <v>510</v>
      </c>
      <c r="P3750" s="15" t="s">
        <v>118</v>
      </c>
      <c r="Q3750" s="15">
        <v>40000</v>
      </c>
      <c r="R3750" s="15">
        <v>137000</v>
      </c>
      <c r="S3750" s="15">
        <v>177000</v>
      </c>
      <c r="T3750" s="15">
        <v>0.25</v>
      </c>
      <c r="U3750" s="15" t="s">
        <v>18717</v>
      </c>
      <c r="V3750" s="15" t="s">
        <v>76</v>
      </c>
      <c r="W3750" s="16">
        <v>1</v>
      </c>
      <c r="X3750" s="16">
        <v>1</v>
      </c>
      <c r="Y3750" s="15">
        <v>10372</v>
      </c>
      <c r="Z3750" s="15">
        <v>0.23799999999999999</v>
      </c>
      <c r="AA3750" s="15" t="s">
        <v>27048</v>
      </c>
      <c r="AB3750" s="15" t="s">
        <v>27049</v>
      </c>
      <c r="AC3750" s="15">
        <v>0</v>
      </c>
      <c r="AD3750" s="26">
        <v>37734</v>
      </c>
      <c r="AE3750" s="15" t="s">
        <v>147</v>
      </c>
      <c r="AF3750" s="15" t="s">
        <v>28240</v>
      </c>
      <c r="AG3750" s="16">
        <v>1</v>
      </c>
      <c r="AH3750" s="15" t="s">
        <v>28241</v>
      </c>
      <c r="AI3750" s="15" t="s">
        <v>78</v>
      </c>
      <c r="AJ3750" s="15">
        <v>10371.6037598</v>
      </c>
      <c r="AK3750" s="15">
        <v>415.84379165000001</v>
      </c>
      <c r="AL3750" s="15">
        <v>3106146.0774599998</v>
      </c>
      <c r="AM3750" s="15">
        <v>1409659.8281400001</v>
      </c>
      <c r="AN3750" s="19">
        <v>40000</v>
      </c>
      <c r="AO3750" s="19">
        <v>137100</v>
      </c>
      <c r="AP3750" s="19">
        <v>0</v>
      </c>
      <c r="AQ3750" s="19">
        <v>0</v>
      </c>
      <c r="AR3750" s="34">
        <v>177100</v>
      </c>
      <c r="AS3750" s="34">
        <v>45000</v>
      </c>
      <c r="AT3750" s="34">
        <v>3000</v>
      </c>
      <c r="AU3750" s="34">
        <v>46235</v>
      </c>
      <c r="AV3750" s="34">
        <v>0</v>
      </c>
      <c r="AW3750" s="35">
        <v>94235</v>
      </c>
      <c r="AX3750" s="34">
        <v>82865</v>
      </c>
      <c r="AY3750" s="36">
        <v>1.3258000000000001</v>
      </c>
      <c r="AZ3750" s="36">
        <v>2.0265</v>
      </c>
      <c r="BA3750" s="22"/>
      <c r="BB3750" s="19">
        <v>1771</v>
      </c>
      <c r="BC3750" s="34">
        <v>1098.62417</v>
      </c>
      <c r="BD3750" s="34">
        <v>1679.259225</v>
      </c>
      <c r="BE3750" s="38">
        <v>3.4819999999999997E-2</v>
      </c>
      <c r="BF3750" s="38">
        <v>3.4819999999999997E-2</v>
      </c>
      <c r="BG3750" s="34">
        <v>38.254093599400001</v>
      </c>
      <c r="BH3750" s="34">
        <v>58.471806214499992</v>
      </c>
      <c r="BI3750" s="34">
        <v>1060.3700764006001</v>
      </c>
      <c r="BJ3750" s="34">
        <v>1620.7874187855</v>
      </c>
      <c r="BK3750" s="34">
        <v>0</v>
      </c>
      <c r="BL3750" s="34">
        <v>0</v>
      </c>
      <c r="BM3750" s="34">
        <v>0</v>
      </c>
      <c r="BN3750" s="39">
        <v>1060.3700764006001</v>
      </c>
      <c r="BO3750" s="39">
        <v>1620.7874187855</v>
      </c>
      <c r="BP3750" s="39">
        <v>560.41734238489994</v>
      </c>
    </row>
    <row r="3751" spans="1:68" s="25" customFormat="1" ht="14.25" x14ac:dyDescent="0.2">
      <c r="A3751" s="14">
        <v>2825</v>
      </c>
      <c r="B3751" s="40"/>
      <c r="C3751" s="15"/>
      <c r="D3751" s="16">
        <v>189</v>
      </c>
      <c r="E3751" s="15" t="s">
        <v>28242</v>
      </c>
      <c r="F3751" s="15" t="s">
        <v>28243</v>
      </c>
      <c r="G3751" s="17" t="s">
        <v>28244</v>
      </c>
      <c r="H3751" s="17" t="s">
        <v>28230</v>
      </c>
      <c r="I3751" s="17" t="s">
        <v>86</v>
      </c>
      <c r="J3751" s="15" t="s">
        <v>28231</v>
      </c>
      <c r="K3751" s="15" t="s">
        <v>8230</v>
      </c>
      <c r="L3751" s="18" t="s">
        <v>28245</v>
      </c>
      <c r="M3751" s="15" t="s">
        <v>27046</v>
      </c>
      <c r="N3751" s="15" t="s">
        <v>27047</v>
      </c>
      <c r="O3751" s="16">
        <v>510</v>
      </c>
      <c r="P3751" s="15" t="s">
        <v>118</v>
      </c>
      <c r="Q3751" s="15">
        <v>40000</v>
      </c>
      <c r="R3751" s="15">
        <v>165100</v>
      </c>
      <c r="S3751" s="15">
        <v>205100</v>
      </c>
      <c r="T3751" s="15">
        <v>0.24</v>
      </c>
      <c r="U3751" s="15" t="s">
        <v>18717</v>
      </c>
      <c r="V3751" s="15" t="s">
        <v>76</v>
      </c>
      <c r="W3751" s="16">
        <v>1</v>
      </c>
      <c r="X3751" s="16">
        <v>0</v>
      </c>
      <c r="Y3751" s="15">
        <v>9311</v>
      </c>
      <c r="Z3751" s="15">
        <v>0.214</v>
      </c>
      <c r="AA3751" s="15" t="s">
        <v>27048</v>
      </c>
      <c r="AB3751" s="15" t="s">
        <v>27049</v>
      </c>
      <c r="AC3751" s="15">
        <v>0</v>
      </c>
      <c r="AD3751" s="15"/>
      <c r="AE3751" s="15" t="s">
        <v>119</v>
      </c>
      <c r="AF3751" s="15" t="s">
        <v>119</v>
      </c>
      <c r="AG3751" s="16">
        <v>1</v>
      </c>
      <c r="AH3751" s="15" t="s">
        <v>28246</v>
      </c>
      <c r="AI3751" s="15" t="s">
        <v>78</v>
      </c>
      <c r="AJ3751" s="15">
        <v>9310.9118652300003</v>
      </c>
      <c r="AK3751" s="15">
        <v>403.28845249</v>
      </c>
      <c r="AL3751" s="15">
        <v>3106225.1627799999</v>
      </c>
      <c r="AM3751" s="15">
        <v>1409648.8422600001</v>
      </c>
      <c r="AN3751" s="19">
        <v>40000</v>
      </c>
      <c r="AO3751" s="19">
        <v>165100</v>
      </c>
      <c r="AP3751" s="19">
        <v>0</v>
      </c>
      <c r="AQ3751" s="19">
        <v>0</v>
      </c>
      <c r="AR3751" s="34">
        <v>205100</v>
      </c>
      <c r="AS3751" s="34">
        <v>45000</v>
      </c>
      <c r="AT3751" s="34">
        <v>3000</v>
      </c>
      <c r="AU3751" s="34">
        <v>56035</v>
      </c>
      <c r="AV3751" s="34">
        <v>0</v>
      </c>
      <c r="AW3751" s="35">
        <v>104035</v>
      </c>
      <c r="AX3751" s="34">
        <v>101065</v>
      </c>
      <c r="AY3751" s="36">
        <v>1.3258000000000001</v>
      </c>
      <c r="AZ3751" s="36">
        <v>2.0265</v>
      </c>
      <c r="BA3751" s="22"/>
      <c r="BB3751" s="19">
        <v>2051</v>
      </c>
      <c r="BC3751" s="34">
        <v>1339.91977</v>
      </c>
      <c r="BD3751" s="34">
        <v>2048.0822250000001</v>
      </c>
      <c r="BE3751" s="38">
        <v>3.4819999999999997E-2</v>
      </c>
      <c r="BF3751" s="38">
        <v>3.4819999999999997E-2</v>
      </c>
      <c r="BG3751" s="34">
        <v>46.656006391399991</v>
      </c>
      <c r="BH3751" s="34">
        <v>71.314223074499992</v>
      </c>
      <c r="BI3751" s="34">
        <v>1293.2637636085999</v>
      </c>
      <c r="BJ3751" s="34">
        <v>1976.7680019255001</v>
      </c>
      <c r="BK3751" s="34">
        <v>0</v>
      </c>
      <c r="BL3751" s="34">
        <v>0</v>
      </c>
      <c r="BM3751" s="34">
        <v>0</v>
      </c>
      <c r="BN3751" s="39">
        <v>1293.2637636085999</v>
      </c>
      <c r="BO3751" s="39">
        <v>1976.7680019255001</v>
      </c>
      <c r="BP3751" s="39">
        <v>683.50423831690023</v>
      </c>
    </row>
    <row r="3752" spans="1:68" s="25" customFormat="1" ht="14.25" x14ac:dyDescent="0.2">
      <c r="A3752" s="14">
        <v>2826</v>
      </c>
      <c r="B3752" s="40"/>
      <c r="C3752" s="15"/>
      <c r="D3752" s="16">
        <v>13269</v>
      </c>
      <c r="E3752" s="15" t="s">
        <v>28247</v>
      </c>
      <c r="F3752" s="15" t="s">
        <v>28248</v>
      </c>
      <c r="G3752" s="17" t="s">
        <v>28249</v>
      </c>
      <c r="H3752" s="17" t="s">
        <v>28250</v>
      </c>
      <c r="I3752" s="17" t="s">
        <v>86</v>
      </c>
      <c r="J3752" s="15" t="s">
        <v>28251</v>
      </c>
      <c r="K3752" s="15" t="s">
        <v>11816</v>
      </c>
      <c r="L3752" s="18" t="s">
        <v>28252</v>
      </c>
      <c r="M3752" s="15" t="s">
        <v>27046</v>
      </c>
      <c r="N3752" s="15" t="s">
        <v>27047</v>
      </c>
      <c r="O3752" s="16">
        <v>510</v>
      </c>
      <c r="P3752" s="15" t="s">
        <v>118</v>
      </c>
      <c r="Q3752" s="15">
        <v>40000</v>
      </c>
      <c r="R3752" s="15">
        <v>132100</v>
      </c>
      <c r="S3752" s="15">
        <v>172100</v>
      </c>
      <c r="T3752" s="15">
        <v>0.28000000000000003</v>
      </c>
      <c r="U3752" s="15" t="s">
        <v>18717</v>
      </c>
      <c r="V3752" s="15" t="s">
        <v>76</v>
      </c>
      <c r="W3752" s="16">
        <v>1</v>
      </c>
      <c r="X3752" s="16">
        <v>1</v>
      </c>
      <c r="Y3752" s="15">
        <v>9889</v>
      </c>
      <c r="Z3752" s="15">
        <v>0.22700000000000001</v>
      </c>
      <c r="AA3752" s="15" t="s">
        <v>27048</v>
      </c>
      <c r="AB3752" s="15" t="s">
        <v>27049</v>
      </c>
      <c r="AC3752" s="15">
        <v>167300</v>
      </c>
      <c r="AD3752" s="26">
        <v>40773</v>
      </c>
      <c r="AE3752" s="15" t="s">
        <v>353</v>
      </c>
      <c r="AF3752" s="15" t="s">
        <v>28253</v>
      </c>
      <c r="AG3752" s="16">
        <v>1</v>
      </c>
      <c r="AH3752" s="15" t="s">
        <v>28254</v>
      </c>
      <c r="AI3752" s="15" t="s">
        <v>78</v>
      </c>
      <c r="AJ3752" s="15">
        <v>9889.1684570300004</v>
      </c>
      <c r="AK3752" s="15">
        <v>407.78826223999999</v>
      </c>
      <c r="AL3752" s="15">
        <v>3106299.73544</v>
      </c>
      <c r="AM3752" s="15">
        <v>1409634.0836199999</v>
      </c>
      <c r="AN3752" s="19">
        <v>40000</v>
      </c>
      <c r="AO3752" s="19">
        <v>130700</v>
      </c>
      <c r="AP3752" s="19">
        <v>0</v>
      </c>
      <c r="AQ3752" s="19">
        <v>0</v>
      </c>
      <c r="AR3752" s="34">
        <v>170700</v>
      </c>
      <c r="AS3752" s="34">
        <v>45000</v>
      </c>
      <c r="AT3752" s="34">
        <v>3000</v>
      </c>
      <c r="AU3752" s="34">
        <v>43995</v>
      </c>
      <c r="AV3752" s="34">
        <v>0</v>
      </c>
      <c r="AW3752" s="35">
        <v>91995</v>
      </c>
      <c r="AX3752" s="34">
        <v>78705</v>
      </c>
      <c r="AY3752" s="36">
        <v>1.3258000000000001</v>
      </c>
      <c r="AZ3752" s="36">
        <v>2.0265</v>
      </c>
      <c r="BA3752" s="22"/>
      <c r="BB3752" s="19">
        <v>1707</v>
      </c>
      <c r="BC3752" s="34">
        <v>1043.4708900000001</v>
      </c>
      <c r="BD3752" s="34">
        <v>1594.956825</v>
      </c>
      <c r="BE3752" s="38">
        <v>3.4819999999999997E-2</v>
      </c>
      <c r="BF3752" s="38">
        <v>3.4819999999999997E-2</v>
      </c>
      <c r="BG3752" s="34">
        <v>36.333656389799998</v>
      </c>
      <c r="BH3752" s="34">
        <v>55.536396646499995</v>
      </c>
      <c r="BI3752" s="34">
        <v>1007.1372336102</v>
      </c>
      <c r="BJ3752" s="34">
        <v>1539.4204283535</v>
      </c>
      <c r="BK3752" s="34">
        <v>0</v>
      </c>
      <c r="BL3752" s="34">
        <v>0</v>
      </c>
      <c r="BM3752" s="34">
        <v>0</v>
      </c>
      <c r="BN3752" s="39">
        <v>1007.1372336102</v>
      </c>
      <c r="BO3752" s="39">
        <v>1539.4204283535</v>
      </c>
      <c r="BP3752" s="39">
        <v>532.28319474329999</v>
      </c>
    </row>
    <row r="3753" spans="1:68" s="25" customFormat="1" ht="14.25" x14ac:dyDescent="0.2">
      <c r="A3753" s="14">
        <v>2827</v>
      </c>
      <c r="B3753" s="40"/>
      <c r="C3753" s="15"/>
      <c r="D3753" s="16">
        <v>21273</v>
      </c>
      <c r="E3753" s="15" t="s">
        <v>28255</v>
      </c>
      <c r="F3753" s="15" t="s">
        <v>28256</v>
      </c>
      <c r="G3753" s="17" t="s">
        <v>28257</v>
      </c>
      <c r="H3753" s="17" t="s">
        <v>28258</v>
      </c>
      <c r="I3753" s="17" t="s">
        <v>86</v>
      </c>
      <c r="J3753" s="15" t="s">
        <v>28259</v>
      </c>
      <c r="K3753" s="15" t="s">
        <v>9790</v>
      </c>
      <c r="L3753" s="18" t="s">
        <v>28260</v>
      </c>
      <c r="M3753" s="15" t="s">
        <v>27046</v>
      </c>
      <c r="N3753" s="15" t="s">
        <v>27047</v>
      </c>
      <c r="O3753" s="16">
        <v>510</v>
      </c>
      <c r="P3753" s="15" t="s">
        <v>118</v>
      </c>
      <c r="Q3753" s="15">
        <v>40000</v>
      </c>
      <c r="R3753" s="15">
        <v>144300</v>
      </c>
      <c r="S3753" s="15">
        <v>184300</v>
      </c>
      <c r="T3753" s="15">
        <v>0.26</v>
      </c>
      <c r="U3753" s="15" t="s">
        <v>18717</v>
      </c>
      <c r="V3753" s="15" t="s">
        <v>76</v>
      </c>
      <c r="W3753" s="16">
        <v>1</v>
      </c>
      <c r="X3753" s="16">
        <v>1</v>
      </c>
      <c r="Y3753" s="15">
        <v>8944</v>
      </c>
      <c r="Z3753" s="15">
        <v>0.20499999999999999</v>
      </c>
      <c r="AA3753" s="15" t="s">
        <v>27048</v>
      </c>
      <c r="AB3753" s="15" t="s">
        <v>27049</v>
      </c>
      <c r="AC3753" s="15">
        <v>29500</v>
      </c>
      <c r="AD3753" s="26">
        <v>37846</v>
      </c>
      <c r="AE3753" s="15" t="s">
        <v>147</v>
      </c>
      <c r="AF3753" s="15" t="s">
        <v>28261</v>
      </c>
      <c r="AG3753" s="16">
        <v>1</v>
      </c>
      <c r="AH3753" s="15" t="s">
        <v>28262</v>
      </c>
      <c r="AI3753" s="15" t="s">
        <v>78</v>
      </c>
      <c r="AJ3753" s="15">
        <v>8943.6640625</v>
      </c>
      <c r="AK3753" s="15">
        <v>384.66234842300003</v>
      </c>
      <c r="AL3753" s="15">
        <v>3106368.54948</v>
      </c>
      <c r="AM3753" s="15">
        <v>1409589.3829099999</v>
      </c>
      <c r="AN3753" s="19">
        <v>40000</v>
      </c>
      <c r="AO3753" s="19">
        <v>144400</v>
      </c>
      <c r="AP3753" s="19">
        <v>0</v>
      </c>
      <c r="AQ3753" s="19">
        <v>0</v>
      </c>
      <c r="AR3753" s="34">
        <v>184400</v>
      </c>
      <c r="AS3753" s="34">
        <v>45000</v>
      </c>
      <c r="AT3753" s="34">
        <v>3000</v>
      </c>
      <c r="AU3753" s="34">
        <v>48790</v>
      </c>
      <c r="AV3753" s="34">
        <v>0</v>
      </c>
      <c r="AW3753" s="35">
        <v>96790</v>
      </c>
      <c r="AX3753" s="34">
        <v>87610</v>
      </c>
      <c r="AY3753" s="36">
        <v>1.3258000000000001</v>
      </c>
      <c r="AZ3753" s="36">
        <v>2.0265</v>
      </c>
      <c r="BA3753" s="22"/>
      <c r="BB3753" s="19">
        <v>1844</v>
      </c>
      <c r="BC3753" s="34">
        <v>1161.5333800000001</v>
      </c>
      <c r="BD3753" s="34">
        <v>1775.4166500000001</v>
      </c>
      <c r="BE3753" s="38">
        <v>3.4819999999999997E-2</v>
      </c>
      <c r="BF3753" s="38">
        <v>3.4819999999999997E-2</v>
      </c>
      <c r="BG3753" s="34">
        <v>40.444592291599996</v>
      </c>
      <c r="BH3753" s="34">
        <v>61.820007752999999</v>
      </c>
      <c r="BI3753" s="34">
        <v>1121.0887877084001</v>
      </c>
      <c r="BJ3753" s="34">
        <v>1713.5966422470001</v>
      </c>
      <c r="BK3753" s="34">
        <v>0</v>
      </c>
      <c r="BL3753" s="34">
        <v>0</v>
      </c>
      <c r="BM3753" s="34">
        <v>0</v>
      </c>
      <c r="BN3753" s="39">
        <v>1121.0887877084001</v>
      </c>
      <c r="BO3753" s="39">
        <v>1713.5966422470001</v>
      </c>
      <c r="BP3753" s="39">
        <v>592.50785453859999</v>
      </c>
    </row>
    <row r="3754" spans="1:68" s="25" customFormat="1" ht="14.25" x14ac:dyDescent="0.2">
      <c r="A3754" s="14">
        <v>2828</v>
      </c>
      <c r="B3754" s="40"/>
      <c r="C3754" s="15" t="s">
        <v>28263</v>
      </c>
      <c r="D3754" s="16">
        <v>21839</v>
      </c>
      <c r="E3754" s="15" t="s">
        <v>28264</v>
      </c>
      <c r="F3754" s="15" t="s">
        <v>28263</v>
      </c>
      <c r="G3754" s="17" t="s">
        <v>28265</v>
      </c>
      <c r="H3754" s="17" t="s">
        <v>28266</v>
      </c>
      <c r="I3754" s="17" t="s">
        <v>86</v>
      </c>
      <c r="J3754" s="15" t="s">
        <v>28267</v>
      </c>
      <c r="K3754" s="15" t="s">
        <v>6854</v>
      </c>
      <c r="L3754" s="18" t="s">
        <v>28268</v>
      </c>
      <c r="M3754" s="15" t="s">
        <v>28269</v>
      </c>
      <c r="N3754" s="15" t="s">
        <v>28270</v>
      </c>
      <c r="O3754" s="16">
        <v>557</v>
      </c>
      <c r="P3754" s="15" t="s">
        <v>74</v>
      </c>
      <c r="Q3754" s="15">
        <v>21200</v>
      </c>
      <c r="R3754" s="15">
        <v>0</v>
      </c>
      <c r="S3754" s="15">
        <v>21200</v>
      </c>
      <c r="T3754" s="15">
        <v>4.24</v>
      </c>
      <c r="U3754" s="15" t="s">
        <v>18717</v>
      </c>
      <c r="V3754" s="15" t="s">
        <v>76</v>
      </c>
      <c r="W3754" s="16">
        <v>1</v>
      </c>
      <c r="X3754" s="16">
        <v>0</v>
      </c>
      <c r="Y3754" s="15">
        <v>181264</v>
      </c>
      <c r="Z3754" s="15">
        <v>4.1609999999999996</v>
      </c>
      <c r="AA3754" s="15" t="s">
        <v>28271</v>
      </c>
      <c r="AB3754" s="15" t="s">
        <v>78</v>
      </c>
      <c r="AC3754" s="15">
        <v>0</v>
      </c>
      <c r="AD3754" s="15"/>
      <c r="AE3754" s="15" t="s">
        <v>1536</v>
      </c>
      <c r="AF3754" s="15" t="s">
        <v>28272</v>
      </c>
      <c r="AG3754" s="16">
        <v>1</v>
      </c>
      <c r="AH3754" s="15" t="s">
        <v>28273</v>
      </c>
      <c r="AI3754" s="15" t="s">
        <v>78</v>
      </c>
      <c r="AJ3754" s="15">
        <v>181264.04174799999</v>
      </c>
      <c r="AK3754" s="15">
        <v>2910.9741117399999</v>
      </c>
      <c r="AL3754" s="15">
        <v>3105762.23416</v>
      </c>
      <c r="AM3754" s="15">
        <v>1409456.92551</v>
      </c>
      <c r="AN3754" s="19">
        <v>0</v>
      </c>
      <c r="AO3754" s="19">
        <v>0</v>
      </c>
      <c r="AP3754" s="19">
        <v>16400</v>
      </c>
      <c r="AQ3754" s="19">
        <v>0</v>
      </c>
      <c r="AR3754" s="34">
        <v>16400</v>
      </c>
      <c r="AS3754" s="34">
        <v>0</v>
      </c>
      <c r="AT3754" s="34">
        <v>0</v>
      </c>
      <c r="AU3754" s="34">
        <v>0</v>
      </c>
      <c r="AV3754" s="34">
        <v>0</v>
      </c>
      <c r="AW3754" s="35">
        <v>0</v>
      </c>
      <c r="AX3754" s="34">
        <v>16400</v>
      </c>
      <c r="AY3754" s="36">
        <v>1.3258000000000001</v>
      </c>
      <c r="AZ3754" s="36">
        <v>2.0265</v>
      </c>
      <c r="BA3754" s="22"/>
      <c r="BB3754" s="19">
        <v>492</v>
      </c>
      <c r="BC3754" s="34">
        <v>217.43120000000002</v>
      </c>
      <c r="BD3754" s="34">
        <v>332.346</v>
      </c>
      <c r="BE3754" s="38">
        <v>3.4819999999999997E-2</v>
      </c>
      <c r="BF3754" s="38">
        <v>3.4819999999999997E-2</v>
      </c>
      <c r="BG3754" s="34">
        <v>0</v>
      </c>
      <c r="BH3754" s="34">
        <v>0</v>
      </c>
      <c r="BI3754" s="34">
        <v>217.43120000000002</v>
      </c>
      <c r="BJ3754" s="34">
        <v>332.346</v>
      </c>
      <c r="BK3754" s="34">
        <v>0</v>
      </c>
      <c r="BL3754" s="34">
        <v>0</v>
      </c>
      <c r="BM3754" s="34">
        <v>0</v>
      </c>
      <c r="BN3754" s="39">
        <v>217.43120000000002</v>
      </c>
      <c r="BO3754" s="39">
        <v>332.346</v>
      </c>
      <c r="BP3754" s="39">
        <v>114.91479999999999</v>
      </c>
    </row>
    <row r="3755" spans="1:68" s="25" customFormat="1" ht="14.25" x14ac:dyDescent="0.2">
      <c r="A3755" s="14">
        <v>2829</v>
      </c>
      <c r="B3755" s="40"/>
      <c r="C3755" s="15" t="s">
        <v>150</v>
      </c>
      <c r="D3755" s="16">
        <v>35617</v>
      </c>
      <c r="E3755" s="15" t="s">
        <v>28274</v>
      </c>
      <c r="F3755" s="15" t="s">
        <v>28275</v>
      </c>
      <c r="G3755" s="17" t="s">
        <v>28276</v>
      </c>
      <c r="H3755" s="17" t="s">
        <v>28277</v>
      </c>
      <c r="I3755" s="17" t="s">
        <v>86</v>
      </c>
      <c r="J3755" s="15" t="s">
        <v>28278</v>
      </c>
      <c r="K3755" s="15" t="s">
        <v>88</v>
      </c>
      <c r="L3755" s="18" t="s">
        <v>28279</v>
      </c>
      <c r="M3755" s="15" t="s">
        <v>28269</v>
      </c>
      <c r="N3755" s="15" t="s">
        <v>28270</v>
      </c>
      <c r="O3755" s="16">
        <v>556</v>
      </c>
      <c r="P3755" s="15" t="s">
        <v>90</v>
      </c>
      <c r="Q3755" s="15">
        <v>35000</v>
      </c>
      <c r="R3755" s="15">
        <v>197800</v>
      </c>
      <c r="S3755" s="15">
        <v>232800</v>
      </c>
      <c r="T3755" s="15">
        <v>0.12</v>
      </c>
      <c r="U3755" s="15" t="s">
        <v>18717</v>
      </c>
      <c r="V3755" s="15" t="s">
        <v>76</v>
      </c>
      <c r="W3755" s="16">
        <v>1</v>
      </c>
      <c r="X3755" s="16">
        <v>1</v>
      </c>
      <c r="Y3755" s="15">
        <v>5224</v>
      </c>
      <c r="Z3755" s="15">
        <v>0.12</v>
      </c>
      <c r="AA3755" s="15" t="s">
        <v>28280</v>
      </c>
      <c r="AB3755" s="15" t="s">
        <v>78</v>
      </c>
      <c r="AC3755" s="15">
        <v>231500</v>
      </c>
      <c r="AD3755" s="26">
        <v>41838</v>
      </c>
      <c r="AE3755" s="15" t="s">
        <v>1536</v>
      </c>
      <c r="AF3755" s="15" t="s">
        <v>28272</v>
      </c>
      <c r="AG3755" s="16">
        <v>1</v>
      </c>
      <c r="AH3755" s="15" t="s">
        <v>28281</v>
      </c>
      <c r="AI3755" s="15" t="s">
        <v>78</v>
      </c>
      <c r="AJ3755" s="15">
        <v>5224.4406738300004</v>
      </c>
      <c r="AK3755" s="15">
        <v>341.88992571900002</v>
      </c>
      <c r="AL3755" s="15">
        <v>3106206.1436399999</v>
      </c>
      <c r="AM3755" s="15">
        <v>1409514.9835099999</v>
      </c>
      <c r="AN3755" s="19">
        <v>35000</v>
      </c>
      <c r="AO3755" s="19">
        <v>194800</v>
      </c>
      <c r="AP3755" s="19">
        <v>0</v>
      </c>
      <c r="AQ3755" s="19">
        <v>0</v>
      </c>
      <c r="AR3755" s="34">
        <v>229800</v>
      </c>
      <c r="AS3755" s="34">
        <v>0</v>
      </c>
      <c r="AT3755" s="34">
        <v>0</v>
      </c>
      <c r="AU3755" s="34">
        <v>0</v>
      </c>
      <c r="AV3755" s="34">
        <v>0</v>
      </c>
      <c r="AW3755" s="35">
        <v>0</v>
      </c>
      <c r="AX3755" s="34">
        <v>229800</v>
      </c>
      <c r="AY3755" s="36">
        <v>1.3258000000000001</v>
      </c>
      <c r="AZ3755" s="36">
        <v>2.0265</v>
      </c>
      <c r="BA3755" s="22"/>
      <c r="BB3755" s="19">
        <v>2298</v>
      </c>
      <c r="BC3755" s="34">
        <v>3046.6884</v>
      </c>
      <c r="BD3755" s="34">
        <v>4656.8969999999999</v>
      </c>
      <c r="BE3755" s="38">
        <v>3.4819999999999997E-2</v>
      </c>
      <c r="BF3755" s="38">
        <v>3.4819999999999997E-2</v>
      </c>
      <c r="BG3755" s="34">
        <v>106.08569008799999</v>
      </c>
      <c r="BH3755" s="34">
        <v>162.15315353999998</v>
      </c>
      <c r="BI3755" s="34">
        <v>2940.6027099120001</v>
      </c>
      <c r="BJ3755" s="34">
        <v>4494.74384646</v>
      </c>
      <c r="BK3755" s="34">
        <v>642.60270991200014</v>
      </c>
      <c r="BL3755" s="34">
        <v>2196.74384646</v>
      </c>
      <c r="BM3755" s="34">
        <v>1554.1411365479998</v>
      </c>
      <c r="BN3755" s="39">
        <v>2298</v>
      </c>
      <c r="BO3755" s="39">
        <v>2298</v>
      </c>
      <c r="BP3755" s="39">
        <v>0</v>
      </c>
    </row>
    <row r="3756" spans="1:68" s="25" customFormat="1" ht="14.25" x14ac:dyDescent="0.2">
      <c r="A3756" s="14">
        <v>2830</v>
      </c>
      <c r="B3756" s="40"/>
      <c r="C3756" s="15" t="s">
        <v>28282</v>
      </c>
      <c r="D3756" s="16">
        <v>23818</v>
      </c>
      <c r="E3756" s="15" t="s">
        <v>28283</v>
      </c>
      <c r="F3756" s="15" t="s">
        <v>28282</v>
      </c>
      <c r="G3756" s="17" t="s">
        <v>28284</v>
      </c>
      <c r="H3756" s="17" t="s">
        <v>28285</v>
      </c>
      <c r="I3756" s="17" t="s">
        <v>86</v>
      </c>
      <c r="J3756" s="15" t="s">
        <v>28286</v>
      </c>
      <c r="K3756" s="15" t="s">
        <v>2439</v>
      </c>
      <c r="L3756" s="18" t="s">
        <v>28287</v>
      </c>
      <c r="M3756" s="15" t="s">
        <v>28269</v>
      </c>
      <c r="N3756" s="15" t="s">
        <v>28270</v>
      </c>
      <c r="O3756" s="16">
        <v>556</v>
      </c>
      <c r="P3756" s="15" t="s">
        <v>90</v>
      </c>
      <c r="Q3756" s="15">
        <v>35000</v>
      </c>
      <c r="R3756" s="15">
        <v>204300</v>
      </c>
      <c r="S3756" s="15">
        <v>239300</v>
      </c>
      <c r="T3756" s="15">
        <v>0.16</v>
      </c>
      <c r="U3756" s="15" t="s">
        <v>18717</v>
      </c>
      <c r="V3756" s="15" t="s">
        <v>76</v>
      </c>
      <c r="W3756" s="16">
        <v>1</v>
      </c>
      <c r="X3756" s="16">
        <v>1</v>
      </c>
      <c r="Y3756" s="15">
        <v>6812</v>
      </c>
      <c r="Z3756" s="15">
        <v>0.156</v>
      </c>
      <c r="AA3756" s="15" t="s">
        <v>28280</v>
      </c>
      <c r="AB3756" s="15" t="s">
        <v>78</v>
      </c>
      <c r="AC3756" s="15">
        <v>232515</v>
      </c>
      <c r="AD3756" s="26">
        <v>41821</v>
      </c>
      <c r="AE3756" s="15" t="s">
        <v>1536</v>
      </c>
      <c r="AF3756" s="15" t="s">
        <v>28272</v>
      </c>
      <c r="AG3756" s="16">
        <v>1</v>
      </c>
      <c r="AH3756" s="15" t="s">
        <v>28288</v>
      </c>
      <c r="AI3756" s="15" t="s">
        <v>78</v>
      </c>
      <c r="AJ3756" s="15">
        <v>6811.9240722699997</v>
      </c>
      <c r="AK3756" s="15">
        <v>374.94073290699998</v>
      </c>
      <c r="AL3756" s="15">
        <v>3106160.7093600002</v>
      </c>
      <c r="AM3756" s="15">
        <v>1409501.3289099999</v>
      </c>
      <c r="AN3756" s="19">
        <v>35000</v>
      </c>
      <c r="AO3756" s="19">
        <v>201700</v>
      </c>
      <c r="AP3756" s="19">
        <v>0</v>
      </c>
      <c r="AQ3756" s="19">
        <v>0</v>
      </c>
      <c r="AR3756" s="34">
        <v>236700</v>
      </c>
      <c r="AS3756" s="34">
        <v>0</v>
      </c>
      <c r="AT3756" s="34">
        <v>3000</v>
      </c>
      <c r="AU3756" s="34">
        <v>0</v>
      </c>
      <c r="AV3756" s="34">
        <v>0</v>
      </c>
      <c r="AW3756" s="35">
        <v>3000</v>
      </c>
      <c r="AX3756" s="34">
        <v>233700</v>
      </c>
      <c r="AY3756" s="36">
        <v>1.3258000000000001</v>
      </c>
      <c r="AZ3756" s="36">
        <v>2.0265</v>
      </c>
      <c r="BA3756" s="22"/>
      <c r="BB3756" s="19">
        <v>2367</v>
      </c>
      <c r="BC3756" s="34">
        <v>3098.3946000000001</v>
      </c>
      <c r="BD3756" s="34">
        <v>4735.9304999999995</v>
      </c>
      <c r="BE3756" s="38">
        <v>3.4819999999999997E-2</v>
      </c>
      <c r="BF3756" s="38">
        <v>3.4819999999999997E-2</v>
      </c>
      <c r="BG3756" s="34">
        <v>107.886099972</v>
      </c>
      <c r="BH3756" s="34">
        <v>164.90510000999996</v>
      </c>
      <c r="BI3756" s="34">
        <v>2990.5085000280001</v>
      </c>
      <c r="BJ3756" s="34">
        <v>4571.0253999899996</v>
      </c>
      <c r="BK3756" s="34">
        <v>623.50850002800007</v>
      </c>
      <c r="BL3756" s="34">
        <v>2204.0253999899996</v>
      </c>
      <c r="BM3756" s="34">
        <v>1580.5168999619996</v>
      </c>
      <c r="BN3756" s="39">
        <v>2367</v>
      </c>
      <c r="BO3756" s="39">
        <v>2367</v>
      </c>
      <c r="BP3756" s="39">
        <v>0</v>
      </c>
    </row>
    <row r="3757" spans="1:68" s="25" customFormat="1" ht="14.25" x14ac:dyDescent="0.2">
      <c r="A3757" s="14">
        <v>2831</v>
      </c>
      <c r="B3757" s="40"/>
      <c r="C3757" s="15" t="s">
        <v>176</v>
      </c>
      <c r="D3757" s="16">
        <v>21503</v>
      </c>
      <c r="E3757" s="15" t="s">
        <v>28289</v>
      </c>
      <c r="F3757" s="15" t="s">
        <v>28290</v>
      </c>
      <c r="G3757" s="17" t="s">
        <v>28291</v>
      </c>
      <c r="H3757" s="17" t="s">
        <v>28292</v>
      </c>
      <c r="I3757" s="17" t="s">
        <v>86</v>
      </c>
      <c r="J3757" s="15" t="s">
        <v>28293</v>
      </c>
      <c r="K3757" s="15" t="s">
        <v>3889</v>
      </c>
      <c r="L3757" s="18" t="s">
        <v>28294</v>
      </c>
      <c r="M3757" s="15" t="s">
        <v>28269</v>
      </c>
      <c r="N3757" s="15" t="s">
        <v>28270</v>
      </c>
      <c r="O3757" s="16">
        <v>556</v>
      </c>
      <c r="P3757" s="15" t="s">
        <v>90</v>
      </c>
      <c r="Q3757" s="15">
        <v>35000</v>
      </c>
      <c r="R3757" s="15">
        <v>200500</v>
      </c>
      <c r="S3757" s="15">
        <v>235500</v>
      </c>
      <c r="T3757" s="15">
        <v>0.14000000000000001</v>
      </c>
      <c r="U3757" s="15" t="s">
        <v>18717</v>
      </c>
      <c r="V3757" s="15" t="s">
        <v>76</v>
      </c>
      <c r="W3757" s="16">
        <v>1</v>
      </c>
      <c r="X3757" s="16">
        <v>1</v>
      </c>
      <c r="Y3757" s="15">
        <v>6981</v>
      </c>
      <c r="Z3757" s="15">
        <v>0.16</v>
      </c>
      <c r="AA3757" s="15" t="s">
        <v>28280</v>
      </c>
      <c r="AB3757" s="15" t="s">
        <v>78</v>
      </c>
      <c r="AC3757" s="15">
        <v>240000</v>
      </c>
      <c r="AD3757" s="26">
        <v>42251</v>
      </c>
      <c r="AE3757" s="15" t="s">
        <v>1536</v>
      </c>
      <c r="AF3757" s="15" t="s">
        <v>28272</v>
      </c>
      <c r="AG3757" s="16">
        <v>1</v>
      </c>
      <c r="AH3757" s="15" t="s">
        <v>28295</v>
      </c>
      <c r="AI3757" s="15" t="s">
        <v>78</v>
      </c>
      <c r="AJ3757" s="15">
        <v>6981.1955566400002</v>
      </c>
      <c r="AK3757" s="15">
        <v>376.71179506999999</v>
      </c>
      <c r="AL3757" s="15">
        <v>3106121.7561699999</v>
      </c>
      <c r="AM3757" s="15">
        <v>1409468.7864300001</v>
      </c>
      <c r="AN3757" s="19">
        <v>0</v>
      </c>
      <c r="AO3757" s="19">
        <v>0</v>
      </c>
      <c r="AP3757" s="19">
        <v>35000</v>
      </c>
      <c r="AQ3757" s="19">
        <v>0</v>
      </c>
      <c r="AR3757" s="34">
        <v>35000</v>
      </c>
      <c r="AS3757" s="34">
        <v>0</v>
      </c>
      <c r="AT3757" s="34">
        <v>0</v>
      </c>
      <c r="AU3757" s="34">
        <v>0</v>
      </c>
      <c r="AV3757" s="34">
        <v>0</v>
      </c>
      <c r="AW3757" s="35">
        <v>0</v>
      </c>
      <c r="AX3757" s="34">
        <v>35000</v>
      </c>
      <c r="AY3757" s="36">
        <v>1.3258000000000001</v>
      </c>
      <c r="AZ3757" s="36">
        <v>2.0265</v>
      </c>
      <c r="BA3757" s="22"/>
      <c r="BB3757" s="19">
        <v>1050</v>
      </c>
      <c r="BC3757" s="34">
        <v>464.03</v>
      </c>
      <c r="BD3757" s="34">
        <v>709.27499999999998</v>
      </c>
      <c r="BE3757" s="38">
        <v>3.4819999999999997E-2</v>
      </c>
      <c r="BF3757" s="38">
        <v>3.4819999999999997E-2</v>
      </c>
      <c r="BG3757" s="34">
        <v>0</v>
      </c>
      <c r="BH3757" s="34">
        <v>0</v>
      </c>
      <c r="BI3757" s="34">
        <v>464.03</v>
      </c>
      <c r="BJ3757" s="34">
        <v>709.27499999999998</v>
      </c>
      <c r="BK3757" s="34">
        <v>0</v>
      </c>
      <c r="BL3757" s="34">
        <v>0</v>
      </c>
      <c r="BM3757" s="34">
        <v>0</v>
      </c>
      <c r="BN3757" s="39">
        <v>464.03</v>
      </c>
      <c r="BO3757" s="39">
        <v>709.27499999999998</v>
      </c>
      <c r="BP3757" s="39">
        <v>245.24499999999995</v>
      </c>
    </row>
    <row r="3758" spans="1:68" s="25" customFormat="1" ht="14.25" x14ac:dyDescent="0.2">
      <c r="A3758" s="14">
        <v>2832</v>
      </c>
      <c r="B3758" s="40"/>
      <c r="C3758" s="15" t="s">
        <v>593</v>
      </c>
      <c r="D3758" s="16">
        <v>34954</v>
      </c>
      <c r="E3758" s="15" t="s">
        <v>28296</v>
      </c>
      <c r="F3758" s="15" t="s">
        <v>28297</v>
      </c>
      <c r="G3758" s="17" t="s">
        <v>28298</v>
      </c>
      <c r="H3758" s="17" t="s">
        <v>28299</v>
      </c>
      <c r="I3758" s="17" t="s">
        <v>86</v>
      </c>
      <c r="J3758" s="15" t="s">
        <v>28300</v>
      </c>
      <c r="K3758" s="15" t="s">
        <v>86</v>
      </c>
      <c r="L3758" s="42" t="s">
        <v>28301</v>
      </c>
      <c r="M3758" s="42" t="s">
        <v>28269</v>
      </c>
      <c r="N3758" s="42" t="s">
        <v>28270</v>
      </c>
      <c r="O3758" s="43">
        <v>556</v>
      </c>
      <c r="P3758" s="42" t="s">
        <v>90</v>
      </c>
      <c r="Q3758" s="42">
        <v>35000</v>
      </c>
      <c r="R3758" s="42">
        <v>238200</v>
      </c>
      <c r="S3758" s="42">
        <v>273200</v>
      </c>
      <c r="T3758" s="42">
        <v>0.14000000000000001</v>
      </c>
      <c r="U3758" s="42" t="s">
        <v>18717</v>
      </c>
      <c r="V3758" s="42" t="s">
        <v>76</v>
      </c>
      <c r="W3758" s="43">
        <v>1</v>
      </c>
      <c r="X3758" s="43">
        <v>1</v>
      </c>
      <c r="Y3758" s="42">
        <v>6280</v>
      </c>
      <c r="Z3758" s="42">
        <v>0.14399999999999999</v>
      </c>
      <c r="AA3758" s="42" t="s">
        <v>28280</v>
      </c>
      <c r="AB3758" s="42" t="s">
        <v>78</v>
      </c>
      <c r="AC3758" s="42">
        <v>273799.96000000002</v>
      </c>
      <c r="AD3758" s="44">
        <v>42314</v>
      </c>
      <c r="AE3758" s="42" t="s">
        <v>1536</v>
      </c>
      <c r="AF3758" s="42" t="s">
        <v>28272</v>
      </c>
      <c r="AG3758" s="43">
        <v>1</v>
      </c>
      <c r="AH3758" s="42" t="s">
        <v>28302</v>
      </c>
      <c r="AI3758" s="42" t="s">
        <v>78</v>
      </c>
      <c r="AJ3758" s="42">
        <v>6279.5024414099998</v>
      </c>
      <c r="AK3758" s="42">
        <v>365.37424479399999</v>
      </c>
      <c r="AL3758" s="42">
        <v>3106091.2119300002</v>
      </c>
      <c r="AM3758" s="42">
        <v>1409430.15001</v>
      </c>
      <c r="AN3758" s="19">
        <v>0</v>
      </c>
      <c r="AO3758" s="19">
        <v>0</v>
      </c>
      <c r="AP3758" s="19">
        <v>35000</v>
      </c>
      <c r="AQ3758" s="19">
        <v>0</v>
      </c>
      <c r="AR3758" s="34">
        <v>35000</v>
      </c>
      <c r="AS3758" s="34">
        <v>0</v>
      </c>
      <c r="AT3758" s="34">
        <v>3000</v>
      </c>
      <c r="AU3758" s="34">
        <v>0</v>
      </c>
      <c r="AV3758" s="34">
        <v>0</v>
      </c>
      <c r="AW3758" s="35">
        <v>3000</v>
      </c>
      <c r="AX3758" s="34">
        <v>32000</v>
      </c>
      <c r="AY3758" s="36">
        <v>1.3258000000000001</v>
      </c>
      <c r="AZ3758" s="36">
        <v>2.0265</v>
      </c>
      <c r="BA3758" s="22"/>
      <c r="BB3758" s="19">
        <v>1050</v>
      </c>
      <c r="BC3758" s="34">
        <v>424.25600000000003</v>
      </c>
      <c r="BD3758" s="34">
        <v>648.48</v>
      </c>
      <c r="BE3758" s="38">
        <v>3.4819999999999997E-2</v>
      </c>
      <c r="BF3758" s="38">
        <v>3.4819999999999997E-2</v>
      </c>
      <c r="BG3758" s="34">
        <v>0</v>
      </c>
      <c r="BH3758" s="34">
        <v>0</v>
      </c>
      <c r="BI3758" s="34">
        <v>424.25600000000003</v>
      </c>
      <c r="BJ3758" s="34">
        <v>648.48</v>
      </c>
      <c r="BK3758" s="34">
        <v>0</v>
      </c>
      <c r="BL3758" s="34">
        <v>0</v>
      </c>
      <c r="BM3758" s="34">
        <v>0</v>
      </c>
      <c r="BN3758" s="39">
        <v>424.25600000000003</v>
      </c>
      <c r="BO3758" s="39">
        <v>648.48</v>
      </c>
      <c r="BP3758" s="39">
        <v>224.22399999999999</v>
      </c>
    </row>
    <row r="3759" spans="1:68" s="25" customFormat="1" ht="14.25" x14ac:dyDescent="0.2">
      <c r="A3759" s="14">
        <v>2833</v>
      </c>
      <c r="B3759" s="41"/>
      <c r="C3759" s="15" t="s">
        <v>150</v>
      </c>
      <c r="D3759" s="16">
        <v>35140</v>
      </c>
      <c r="E3759" s="15" t="s">
        <v>28303</v>
      </c>
      <c r="F3759" s="15" t="s">
        <v>28304</v>
      </c>
      <c r="G3759" s="17" t="s">
        <v>28305</v>
      </c>
      <c r="H3759" s="17" t="s">
        <v>28306</v>
      </c>
      <c r="I3759" s="17" t="s">
        <v>86</v>
      </c>
      <c r="J3759" s="15" t="s">
        <v>28307</v>
      </c>
      <c r="K3759" s="15" t="s">
        <v>86</v>
      </c>
      <c r="L3759" s="42" t="s">
        <v>28308</v>
      </c>
      <c r="M3759" s="42" t="s">
        <v>28269</v>
      </c>
      <c r="N3759" s="42" t="s">
        <v>28270</v>
      </c>
      <c r="O3759" s="43">
        <v>556</v>
      </c>
      <c r="P3759" s="42" t="s">
        <v>90</v>
      </c>
      <c r="Q3759" s="42">
        <v>35000</v>
      </c>
      <c r="R3759" s="42">
        <v>243000</v>
      </c>
      <c r="S3759" s="42">
        <v>278000</v>
      </c>
      <c r="T3759" s="42">
        <v>0.13</v>
      </c>
      <c r="U3759" s="42" t="s">
        <v>18717</v>
      </c>
      <c r="V3759" s="42" t="s">
        <v>76</v>
      </c>
      <c r="W3759" s="43">
        <v>1</v>
      </c>
      <c r="X3759" s="43">
        <v>1</v>
      </c>
      <c r="Y3759" s="42">
        <v>5828</v>
      </c>
      <c r="Z3759" s="42">
        <v>0.13400000000000001</v>
      </c>
      <c r="AA3759" s="42" t="s">
        <v>28280</v>
      </c>
      <c r="AB3759" s="42" t="s">
        <v>78</v>
      </c>
      <c r="AC3759" s="42">
        <v>265590</v>
      </c>
      <c r="AD3759" s="44">
        <v>42327</v>
      </c>
      <c r="AE3759" s="42" t="s">
        <v>1536</v>
      </c>
      <c r="AF3759" s="42" t="s">
        <v>28272</v>
      </c>
      <c r="AG3759" s="43">
        <v>1</v>
      </c>
      <c r="AH3759" s="42" t="s">
        <v>28309</v>
      </c>
      <c r="AI3759" s="42" t="s">
        <v>78</v>
      </c>
      <c r="AJ3759" s="42">
        <v>5827.61328125</v>
      </c>
      <c r="AK3759" s="42">
        <v>348.59304064899999</v>
      </c>
      <c r="AL3759" s="42">
        <v>3106065.74914</v>
      </c>
      <c r="AM3759" s="42">
        <v>1409392.0119700001</v>
      </c>
      <c r="AN3759" s="19">
        <v>0</v>
      </c>
      <c r="AO3759" s="19">
        <v>0</v>
      </c>
      <c r="AP3759" s="19">
        <v>1800</v>
      </c>
      <c r="AQ3759" s="19">
        <v>0</v>
      </c>
      <c r="AR3759" s="34">
        <v>1800</v>
      </c>
      <c r="AS3759" s="34">
        <v>0</v>
      </c>
      <c r="AT3759" s="34">
        <v>0</v>
      </c>
      <c r="AU3759" s="34">
        <v>0</v>
      </c>
      <c r="AV3759" s="34">
        <v>0</v>
      </c>
      <c r="AW3759" s="35">
        <v>0</v>
      </c>
      <c r="AX3759" s="34">
        <v>1800</v>
      </c>
      <c r="AY3759" s="36">
        <v>1.3258000000000001</v>
      </c>
      <c r="AZ3759" s="36">
        <v>2.0265</v>
      </c>
      <c r="BA3759" s="22"/>
      <c r="BB3759" s="19">
        <v>54</v>
      </c>
      <c r="BC3759" s="34">
        <v>23.864400000000003</v>
      </c>
      <c r="BD3759" s="34">
        <v>36.476999999999997</v>
      </c>
      <c r="BE3759" s="38">
        <v>3.4819999999999997E-2</v>
      </c>
      <c r="BF3759" s="38">
        <v>3.4819999999999997E-2</v>
      </c>
      <c r="BG3759" s="34">
        <v>0</v>
      </c>
      <c r="BH3759" s="34">
        <v>0</v>
      </c>
      <c r="BI3759" s="34">
        <v>23.864400000000003</v>
      </c>
      <c r="BJ3759" s="34">
        <v>36.476999999999997</v>
      </c>
      <c r="BK3759" s="34">
        <v>0</v>
      </c>
      <c r="BL3759" s="34">
        <v>0</v>
      </c>
      <c r="BM3759" s="34">
        <v>0</v>
      </c>
      <c r="BN3759" s="39">
        <v>23.864400000000003</v>
      </c>
      <c r="BO3759" s="39">
        <v>36.476999999999997</v>
      </c>
      <c r="BP3759" s="39">
        <v>12.612599999999993</v>
      </c>
    </row>
    <row r="3760" spans="1:68" s="25" customFormat="1" ht="14.25" x14ac:dyDescent="0.2">
      <c r="A3760" s="14">
        <v>2834</v>
      </c>
      <c r="B3760" s="40"/>
      <c r="C3760" s="15" t="s">
        <v>150</v>
      </c>
      <c r="D3760" s="16">
        <v>27401</v>
      </c>
      <c r="E3760" s="15" t="s">
        <v>28310</v>
      </c>
      <c r="F3760" s="15" t="s">
        <v>28311</v>
      </c>
      <c r="G3760" s="17" t="s">
        <v>28312</v>
      </c>
      <c r="H3760" s="17" t="s">
        <v>28313</v>
      </c>
      <c r="I3760" s="17" t="s">
        <v>86</v>
      </c>
      <c r="J3760" s="15" t="s">
        <v>28314</v>
      </c>
      <c r="K3760" s="15" t="s">
        <v>86</v>
      </c>
      <c r="L3760" s="18" t="s">
        <v>28315</v>
      </c>
      <c r="M3760" s="15" t="s">
        <v>28269</v>
      </c>
      <c r="N3760" s="15" t="s">
        <v>28270</v>
      </c>
      <c r="O3760" s="16">
        <v>556</v>
      </c>
      <c r="P3760" s="15" t="s">
        <v>90</v>
      </c>
      <c r="Q3760" s="15">
        <v>35000</v>
      </c>
      <c r="R3760" s="15">
        <v>129700</v>
      </c>
      <c r="S3760" s="15">
        <v>164700</v>
      </c>
      <c r="T3760" s="15">
        <v>0.14000000000000001</v>
      </c>
      <c r="U3760" s="15" t="s">
        <v>18717</v>
      </c>
      <c r="V3760" s="15" t="s">
        <v>76</v>
      </c>
      <c r="W3760" s="16">
        <v>1</v>
      </c>
      <c r="X3760" s="16">
        <v>1</v>
      </c>
      <c r="Y3760" s="15">
        <v>6160</v>
      </c>
      <c r="Z3760" s="15">
        <v>0.14099999999999999</v>
      </c>
      <c r="AA3760" s="15" t="s">
        <v>28280</v>
      </c>
      <c r="AB3760" s="15" t="s">
        <v>78</v>
      </c>
      <c r="AC3760" s="15">
        <v>257900</v>
      </c>
      <c r="AD3760" s="26">
        <v>42459</v>
      </c>
      <c r="AE3760" s="15" t="s">
        <v>1536</v>
      </c>
      <c r="AF3760" s="15" t="s">
        <v>28272</v>
      </c>
      <c r="AG3760" s="16">
        <v>1</v>
      </c>
      <c r="AH3760" s="15" t="s">
        <v>28316</v>
      </c>
      <c r="AI3760" s="15" t="s">
        <v>78</v>
      </c>
      <c r="AJ3760" s="15">
        <v>6159.7097168</v>
      </c>
      <c r="AK3760" s="15">
        <v>339.62167245000001</v>
      </c>
      <c r="AL3760" s="15">
        <v>3106043.2769999998</v>
      </c>
      <c r="AM3760" s="15">
        <v>1409345.04055</v>
      </c>
      <c r="AN3760" s="19">
        <v>0</v>
      </c>
      <c r="AO3760" s="19">
        <v>0</v>
      </c>
      <c r="AP3760" s="19">
        <v>1800</v>
      </c>
      <c r="AQ3760" s="19">
        <v>0</v>
      </c>
      <c r="AR3760" s="34">
        <v>1800</v>
      </c>
      <c r="AS3760" s="34">
        <v>0</v>
      </c>
      <c r="AT3760" s="34">
        <v>0</v>
      </c>
      <c r="AU3760" s="34">
        <v>0</v>
      </c>
      <c r="AV3760" s="34">
        <v>0</v>
      </c>
      <c r="AW3760" s="35">
        <v>0</v>
      </c>
      <c r="AX3760" s="34">
        <v>1800</v>
      </c>
      <c r="AY3760" s="36">
        <v>1.3258000000000001</v>
      </c>
      <c r="AZ3760" s="36">
        <v>2.0265</v>
      </c>
      <c r="BA3760" s="22"/>
      <c r="BB3760" s="19">
        <v>54</v>
      </c>
      <c r="BC3760" s="34">
        <v>23.864400000000003</v>
      </c>
      <c r="BD3760" s="34">
        <v>36.476999999999997</v>
      </c>
      <c r="BE3760" s="38">
        <v>3.4819999999999997E-2</v>
      </c>
      <c r="BF3760" s="38">
        <v>3.4819999999999997E-2</v>
      </c>
      <c r="BG3760" s="34">
        <v>0</v>
      </c>
      <c r="BH3760" s="34">
        <v>0</v>
      </c>
      <c r="BI3760" s="34">
        <v>23.864400000000003</v>
      </c>
      <c r="BJ3760" s="34">
        <v>36.476999999999997</v>
      </c>
      <c r="BK3760" s="34">
        <v>0</v>
      </c>
      <c r="BL3760" s="34">
        <v>0</v>
      </c>
      <c r="BM3760" s="34">
        <v>0</v>
      </c>
      <c r="BN3760" s="39">
        <v>23.864400000000003</v>
      </c>
      <c r="BO3760" s="39">
        <v>36.476999999999997</v>
      </c>
      <c r="BP3760" s="39">
        <v>12.612599999999993</v>
      </c>
    </row>
    <row r="3761" spans="1:68" s="25" customFormat="1" ht="14.25" x14ac:dyDescent="0.2">
      <c r="A3761" s="14">
        <v>2835</v>
      </c>
      <c r="B3761" s="40"/>
      <c r="C3761" s="15"/>
      <c r="D3761" s="16">
        <v>23847</v>
      </c>
      <c r="E3761" s="15" t="s">
        <v>28317</v>
      </c>
      <c r="F3761" s="15" t="s">
        <v>28318</v>
      </c>
      <c r="G3761" s="17" t="s">
        <v>28319</v>
      </c>
      <c r="H3761" s="17" t="s">
        <v>28320</v>
      </c>
      <c r="I3761" s="17" t="s">
        <v>86</v>
      </c>
      <c r="J3761" s="15" t="s">
        <v>28321</v>
      </c>
      <c r="K3761" s="15" t="s">
        <v>2085</v>
      </c>
      <c r="L3761" s="18" t="s">
        <v>28322</v>
      </c>
      <c r="M3761" s="15" t="s">
        <v>28269</v>
      </c>
      <c r="N3761" s="15" t="s">
        <v>28270</v>
      </c>
      <c r="O3761" s="16">
        <v>500</v>
      </c>
      <c r="P3761" s="15" t="s">
        <v>1055</v>
      </c>
      <c r="Q3761" s="15">
        <v>0</v>
      </c>
      <c r="R3761" s="15">
        <v>0</v>
      </c>
      <c r="S3761" s="15">
        <v>0</v>
      </c>
      <c r="T3761" s="15">
        <v>0.12</v>
      </c>
      <c r="U3761" s="15" t="s">
        <v>18717</v>
      </c>
      <c r="V3761" s="15" t="s">
        <v>76</v>
      </c>
      <c r="W3761" s="16">
        <v>0</v>
      </c>
      <c r="X3761" s="16">
        <v>0</v>
      </c>
      <c r="Y3761" s="15">
        <v>5369</v>
      </c>
      <c r="Z3761" s="15">
        <v>0.123</v>
      </c>
      <c r="AA3761" s="15" t="s">
        <v>28271</v>
      </c>
      <c r="AB3761" s="15" t="s">
        <v>78</v>
      </c>
      <c r="AC3761" s="15">
        <v>0</v>
      </c>
      <c r="AD3761" s="15"/>
      <c r="AE3761" s="15" t="s">
        <v>1536</v>
      </c>
      <c r="AF3761" s="15" t="s">
        <v>28272</v>
      </c>
      <c r="AG3761" s="16">
        <v>0</v>
      </c>
      <c r="AH3761" s="15" t="s">
        <v>28323</v>
      </c>
      <c r="AI3761" s="15" t="s">
        <v>78</v>
      </c>
      <c r="AJ3761" s="15">
        <v>5368.8139648400002</v>
      </c>
      <c r="AK3761" s="15">
        <v>325.42311532299999</v>
      </c>
      <c r="AL3761" s="15">
        <v>3105998.9453500002</v>
      </c>
      <c r="AM3761" s="15">
        <v>1409321.22208</v>
      </c>
      <c r="AN3761" s="19">
        <v>0</v>
      </c>
      <c r="AO3761" s="19">
        <v>0</v>
      </c>
      <c r="AP3761" s="19">
        <v>0</v>
      </c>
      <c r="AQ3761" s="19">
        <v>0</v>
      </c>
      <c r="AR3761" s="34">
        <v>0</v>
      </c>
      <c r="AS3761" s="34">
        <v>0</v>
      </c>
      <c r="AT3761" s="34">
        <v>0</v>
      </c>
      <c r="AU3761" s="34">
        <v>0</v>
      </c>
      <c r="AV3761" s="34">
        <v>0</v>
      </c>
      <c r="AW3761" s="35">
        <v>0</v>
      </c>
      <c r="AX3761" s="34">
        <v>0</v>
      </c>
      <c r="AY3761" s="36">
        <v>1.3258000000000001</v>
      </c>
      <c r="AZ3761" s="36">
        <v>2.0265</v>
      </c>
      <c r="BA3761" s="22"/>
      <c r="BB3761" s="19">
        <v>0</v>
      </c>
      <c r="BC3761" s="34">
        <v>0</v>
      </c>
      <c r="BD3761" s="34">
        <v>0</v>
      </c>
      <c r="BE3761" s="38">
        <v>3.4819999999999997E-2</v>
      </c>
      <c r="BF3761" s="38">
        <v>3.4819999999999997E-2</v>
      </c>
      <c r="BG3761" s="34">
        <v>0</v>
      </c>
      <c r="BH3761" s="34">
        <v>0</v>
      </c>
      <c r="BI3761" s="34">
        <v>0</v>
      </c>
      <c r="BJ3761" s="34">
        <v>0</v>
      </c>
      <c r="BK3761" s="34">
        <v>0</v>
      </c>
      <c r="BL3761" s="34">
        <v>0</v>
      </c>
      <c r="BM3761" s="34">
        <v>0</v>
      </c>
      <c r="BN3761" s="39">
        <v>0</v>
      </c>
      <c r="BO3761" s="39">
        <v>0</v>
      </c>
      <c r="BP3761" s="39">
        <v>0</v>
      </c>
    </row>
    <row r="3762" spans="1:68" s="25" customFormat="1" ht="14.25" x14ac:dyDescent="0.2">
      <c r="A3762" s="14">
        <v>2836</v>
      </c>
      <c r="B3762" s="40"/>
      <c r="C3762" s="15" t="s">
        <v>176</v>
      </c>
      <c r="D3762" s="16">
        <v>13084</v>
      </c>
      <c r="E3762" s="15" t="s">
        <v>28324</v>
      </c>
      <c r="F3762" s="15" t="s">
        <v>28325</v>
      </c>
      <c r="G3762" s="17" t="s">
        <v>28326</v>
      </c>
      <c r="H3762" s="17" t="s">
        <v>28327</v>
      </c>
      <c r="I3762" s="17" t="s">
        <v>86</v>
      </c>
      <c r="J3762" s="15" t="s">
        <v>28328</v>
      </c>
      <c r="K3762" s="15" t="s">
        <v>17073</v>
      </c>
      <c r="L3762" s="42" t="s">
        <v>28329</v>
      </c>
      <c r="M3762" s="42" t="s">
        <v>28269</v>
      </c>
      <c r="N3762" s="42" t="s">
        <v>28270</v>
      </c>
      <c r="O3762" s="43">
        <v>500</v>
      </c>
      <c r="P3762" s="42" t="s">
        <v>1055</v>
      </c>
      <c r="Q3762" s="42">
        <v>0</v>
      </c>
      <c r="R3762" s="42">
        <v>0</v>
      </c>
      <c r="S3762" s="42">
        <v>0</v>
      </c>
      <c r="T3762" s="42">
        <v>0.14000000000000001</v>
      </c>
      <c r="U3762" s="42" t="s">
        <v>18717</v>
      </c>
      <c r="V3762" s="42" t="s">
        <v>76</v>
      </c>
      <c r="W3762" s="43">
        <v>0</v>
      </c>
      <c r="X3762" s="43">
        <v>0</v>
      </c>
      <c r="Y3762" s="42">
        <v>6114</v>
      </c>
      <c r="Z3762" s="42">
        <v>0.14000000000000001</v>
      </c>
      <c r="AA3762" s="42" t="s">
        <v>28271</v>
      </c>
      <c r="AB3762" s="42" t="s">
        <v>78</v>
      </c>
      <c r="AC3762" s="42">
        <v>0</v>
      </c>
      <c r="AD3762" s="42"/>
      <c r="AE3762" s="42" t="s">
        <v>1536</v>
      </c>
      <c r="AF3762" s="42" t="s">
        <v>28272</v>
      </c>
      <c r="AG3762" s="43">
        <v>0</v>
      </c>
      <c r="AH3762" s="42" t="s">
        <v>28330</v>
      </c>
      <c r="AI3762" s="42" t="s">
        <v>78</v>
      </c>
      <c r="AJ3762" s="42">
        <v>6113.8010253900002</v>
      </c>
      <c r="AK3762" s="42">
        <v>329.83511642899998</v>
      </c>
      <c r="AL3762" s="42">
        <v>3105950.97444</v>
      </c>
      <c r="AM3762" s="42">
        <v>1409298.8353800001</v>
      </c>
      <c r="AN3762" s="19">
        <v>0</v>
      </c>
      <c r="AO3762" s="19">
        <v>0</v>
      </c>
      <c r="AP3762" s="19">
        <v>0</v>
      </c>
      <c r="AQ3762" s="19">
        <v>0</v>
      </c>
      <c r="AR3762" s="34">
        <v>0</v>
      </c>
      <c r="AS3762" s="34">
        <v>0</v>
      </c>
      <c r="AT3762" s="34">
        <v>0</v>
      </c>
      <c r="AU3762" s="34">
        <v>0</v>
      </c>
      <c r="AV3762" s="34">
        <v>0</v>
      </c>
      <c r="AW3762" s="35">
        <v>0</v>
      </c>
      <c r="AX3762" s="34">
        <v>0</v>
      </c>
      <c r="AY3762" s="36">
        <v>1.3258000000000001</v>
      </c>
      <c r="AZ3762" s="36">
        <v>2.0265</v>
      </c>
      <c r="BA3762" s="22"/>
      <c r="BB3762" s="19">
        <v>0</v>
      </c>
      <c r="BC3762" s="34">
        <v>0</v>
      </c>
      <c r="BD3762" s="34">
        <v>0</v>
      </c>
      <c r="BE3762" s="38">
        <v>3.4819999999999997E-2</v>
      </c>
      <c r="BF3762" s="38">
        <v>3.4819999999999997E-2</v>
      </c>
      <c r="BG3762" s="34">
        <v>0</v>
      </c>
      <c r="BH3762" s="34">
        <v>0</v>
      </c>
      <c r="BI3762" s="34">
        <v>0</v>
      </c>
      <c r="BJ3762" s="34">
        <v>0</v>
      </c>
      <c r="BK3762" s="34">
        <v>0</v>
      </c>
      <c r="BL3762" s="34">
        <v>0</v>
      </c>
      <c r="BM3762" s="34">
        <v>0</v>
      </c>
      <c r="BN3762" s="39">
        <v>0</v>
      </c>
      <c r="BO3762" s="39">
        <v>0</v>
      </c>
      <c r="BP3762" s="39">
        <v>0</v>
      </c>
    </row>
    <row r="3763" spans="1:68" s="25" customFormat="1" ht="14.25" x14ac:dyDescent="0.2">
      <c r="A3763" s="14">
        <v>2837</v>
      </c>
      <c r="B3763" s="40"/>
      <c r="C3763" s="15" t="s">
        <v>159</v>
      </c>
      <c r="D3763" s="16">
        <v>9565</v>
      </c>
      <c r="E3763" s="15" t="s">
        <v>28331</v>
      </c>
      <c r="F3763" s="15" t="s">
        <v>28332</v>
      </c>
      <c r="G3763" s="17" t="s">
        <v>28333</v>
      </c>
      <c r="H3763" s="17" t="s">
        <v>28334</v>
      </c>
      <c r="I3763" s="17" t="s">
        <v>86</v>
      </c>
      <c r="J3763" s="15" t="s">
        <v>28335</v>
      </c>
      <c r="K3763" s="15" t="s">
        <v>88</v>
      </c>
      <c r="L3763" s="18" t="s">
        <v>28336</v>
      </c>
      <c r="M3763" s="15" t="s">
        <v>28269</v>
      </c>
      <c r="N3763" s="15" t="s">
        <v>28270</v>
      </c>
      <c r="O3763" s="16">
        <v>500</v>
      </c>
      <c r="P3763" s="15" t="s">
        <v>1055</v>
      </c>
      <c r="Q3763" s="15">
        <v>0</v>
      </c>
      <c r="R3763" s="15">
        <v>0</v>
      </c>
      <c r="S3763" s="15">
        <v>0</v>
      </c>
      <c r="T3763" s="15">
        <v>0.11</v>
      </c>
      <c r="U3763" s="15" t="s">
        <v>18717</v>
      </c>
      <c r="V3763" s="15" t="s">
        <v>76</v>
      </c>
      <c r="W3763" s="16">
        <v>0</v>
      </c>
      <c r="X3763" s="16">
        <v>0</v>
      </c>
      <c r="Y3763" s="15">
        <v>4768</v>
      </c>
      <c r="Z3763" s="15">
        <v>0.109</v>
      </c>
      <c r="AA3763" s="15" t="s">
        <v>28271</v>
      </c>
      <c r="AB3763" s="15" t="s">
        <v>78</v>
      </c>
      <c r="AC3763" s="15">
        <v>0</v>
      </c>
      <c r="AD3763" s="15"/>
      <c r="AE3763" s="15" t="s">
        <v>1536</v>
      </c>
      <c r="AF3763" s="15" t="s">
        <v>28272</v>
      </c>
      <c r="AG3763" s="16">
        <v>0</v>
      </c>
      <c r="AH3763" s="15" t="s">
        <v>28337</v>
      </c>
      <c r="AI3763" s="15" t="s">
        <v>78</v>
      </c>
      <c r="AJ3763" s="15">
        <v>4768.3461914099998</v>
      </c>
      <c r="AK3763" s="15">
        <v>314.50793222700003</v>
      </c>
      <c r="AL3763" s="15">
        <v>3105895.6346300002</v>
      </c>
      <c r="AM3763" s="15">
        <v>1409307.1006100001</v>
      </c>
      <c r="AN3763" s="19">
        <v>0</v>
      </c>
      <c r="AO3763" s="19">
        <v>0</v>
      </c>
      <c r="AP3763" s="19">
        <v>0</v>
      </c>
      <c r="AQ3763" s="19">
        <v>0</v>
      </c>
      <c r="AR3763" s="34">
        <v>0</v>
      </c>
      <c r="AS3763" s="34">
        <v>0</v>
      </c>
      <c r="AT3763" s="34">
        <v>0</v>
      </c>
      <c r="AU3763" s="34">
        <v>0</v>
      </c>
      <c r="AV3763" s="34">
        <v>0</v>
      </c>
      <c r="AW3763" s="35">
        <v>0</v>
      </c>
      <c r="AX3763" s="34">
        <v>0</v>
      </c>
      <c r="AY3763" s="36">
        <v>1.3258000000000001</v>
      </c>
      <c r="AZ3763" s="36">
        <v>2.0265</v>
      </c>
      <c r="BA3763" s="22"/>
      <c r="BB3763" s="19">
        <v>0</v>
      </c>
      <c r="BC3763" s="34">
        <v>0</v>
      </c>
      <c r="BD3763" s="34">
        <v>0</v>
      </c>
      <c r="BE3763" s="38">
        <v>3.4819999999999997E-2</v>
      </c>
      <c r="BF3763" s="38">
        <v>3.4819999999999997E-2</v>
      </c>
      <c r="BG3763" s="34">
        <v>0</v>
      </c>
      <c r="BH3763" s="34">
        <v>0</v>
      </c>
      <c r="BI3763" s="34">
        <v>0</v>
      </c>
      <c r="BJ3763" s="34">
        <v>0</v>
      </c>
      <c r="BK3763" s="34">
        <v>0</v>
      </c>
      <c r="BL3763" s="34">
        <v>0</v>
      </c>
      <c r="BM3763" s="34">
        <v>0</v>
      </c>
      <c r="BN3763" s="39">
        <v>0</v>
      </c>
      <c r="BO3763" s="39">
        <v>0</v>
      </c>
      <c r="BP3763" s="39">
        <v>0</v>
      </c>
    </row>
    <row r="3764" spans="1:68" s="25" customFormat="1" ht="14.25" x14ac:dyDescent="0.2">
      <c r="A3764" s="14">
        <v>2838</v>
      </c>
      <c r="B3764" s="40"/>
      <c r="C3764" s="15"/>
      <c r="D3764" s="16">
        <v>8680</v>
      </c>
      <c r="E3764" s="15" t="s">
        <v>28338</v>
      </c>
      <c r="F3764" s="15" t="s">
        <v>28339</v>
      </c>
      <c r="G3764" s="17" t="s">
        <v>28340</v>
      </c>
      <c r="H3764" s="17" t="s">
        <v>28341</v>
      </c>
      <c r="I3764" s="17" t="s">
        <v>86</v>
      </c>
      <c r="J3764" s="15" t="s">
        <v>28342</v>
      </c>
      <c r="K3764" s="15" t="s">
        <v>4235</v>
      </c>
      <c r="L3764" s="18" t="s">
        <v>28343</v>
      </c>
      <c r="M3764" s="15" t="s">
        <v>28269</v>
      </c>
      <c r="N3764" s="15" t="s">
        <v>28270</v>
      </c>
      <c r="O3764" s="16">
        <v>500</v>
      </c>
      <c r="P3764" s="15" t="s">
        <v>1055</v>
      </c>
      <c r="Q3764" s="15">
        <v>0</v>
      </c>
      <c r="R3764" s="15">
        <v>0</v>
      </c>
      <c r="S3764" s="15">
        <v>0</v>
      </c>
      <c r="T3764" s="15">
        <v>0.15</v>
      </c>
      <c r="U3764" s="15" t="s">
        <v>18717</v>
      </c>
      <c r="V3764" s="15" t="s">
        <v>76</v>
      </c>
      <c r="W3764" s="16">
        <v>0</v>
      </c>
      <c r="X3764" s="16">
        <v>0</v>
      </c>
      <c r="Y3764" s="15">
        <v>6509</v>
      </c>
      <c r="Z3764" s="15">
        <v>0.14899999999999999</v>
      </c>
      <c r="AA3764" s="15" t="s">
        <v>28271</v>
      </c>
      <c r="AB3764" s="15" t="s">
        <v>78</v>
      </c>
      <c r="AC3764" s="15">
        <v>0</v>
      </c>
      <c r="AD3764" s="15"/>
      <c r="AE3764" s="15" t="s">
        <v>1536</v>
      </c>
      <c r="AF3764" s="15" t="s">
        <v>28272</v>
      </c>
      <c r="AG3764" s="16">
        <v>0</v>
      </c>
      <c r="AH3764" s="15" t="s">
        <v>28344</v>
      </c>
      <c r="AI3764" s="15" t="s">
        <v>78</v>
      </c>
      <c r="AJ3764" s="15">
        <v>6509.1977539099998</v>
      </c>
      <c r="AK3764" s="15">
        <v>390.54322810600002</v>
      </c>
      <c r="AL3764" s="15">
        <v>3105849.9756900002</v>
      </c>
      <c r="AM3764" s="15">
        <v>1409325.7133899999</v>
      </c>
      <c r="AN3764" s="19">
        <v>0</v>
      </c>
      <c r="AO3764" s="19">
        <v>0</v>
      </c>
      <c r="AP3764" s="19">
        <v>0</v>
      </c>
      <c r="AQ3764" s="19">
        <v>0</v>
      </c>
      <c r="AR3764" s="34">
        <v>0</v>
      </c>
      <c r="AS3764" s="34">
        <v>0</v>
      </c>
      <c r="AT3764" s="34">
        <v>0</v>
      </c>
      <c r="AU3764" s="34">
        <v>0</v>
      </c>
      <c r="AV3764" s="34">
        <v>0</v>
      </c>
      <c r="AW3764" s="35">
        <v>0</v>
      </c>
      <c r="AX3764" s="34">
        <v>0</v>
      </c>
      <c r="AY3764" s="36">
        <v>1.3258000000000001</v>
      </c>
      <c r="AZ3764" s="36">
        <v>2.0265</v>
      </c>
      <c r="BA3764" s="22"/>
      <c r="BB3764" s="19">
        <v>0</v>
      </c>
      <c r="BC3764" s="34">
        <v>0</v>
      </c>
      <c r="BD3764" s="34">
        <v>0</v>
      </c>
      <c r="BE3764" s="38">
        <v>3.4819999999999997E-2</v>
      </c>
      <c r="BF3764" s="38">
        <v>3.4819999999999997E-2</v>
      </c>
      <c r="BG3764" s="34">
        <v>0</v>
      </c>
      <c r="BH3764" s="34">
        <v>0</v>
      </c>
      <c r="BI3764" s="34">
        <v>0</v>
      </c>
      <c r="BJ3764" s="34">
        <v>0</v>
      </c>
      <c r="BK3764" s="34">
        <v>0</v>
      </c>
      <c r="BL3764" s="34">
        <v>0</v>
      </c>
      <c r="BM3764" s="34">
        <v>0</v>
      </c>
      <c r="BN3764" s="39">
        <v>0</v>
      </c>
      <c r="BO3764" s="39">
        <v>0</v>
      </c>
      <c r="BP3764" s="39">
        <v>0</v>
      </c>
    </row>
    <row r="3765" spans="1:68" s="25" customFormat="1" ht="14.25" x14ac:dyDescent="0.2">
      <c r="A3765" s="14">
        <v>2839</v>
      </c>
      <c r="B3765" s="40"/>
      <c r="C3765" s="15" t="s">
        <v>150</v>
      </c>
      <c r="D3765" s="16">
        <v>35161</v>
      </c>
      <c r="E3765" s="15" t="s">
        <v>28345</v>
      </c>
      <c r="F3765" s="15" t="s">
        <v>28346</v>
      </c>
      <c r="G3765" s="17" t="s">
        <v>28347</v>
      </c>
      <c r="H3765" s="17" t="s">
        <v>28348</v>
      </c>
      <c r="I3765" s="17" t="s">
        <v>86</v>
      </c>
      <c r="J3765" s="15" t="s">
        <v>28349</v>
      </c>
      <c r="K3765" s="15" t="s">
        <v>86</v>
      </c>
      <c r="L3765" s="18" t="s">
        <v>28350</v>
      </c>
      <c r="M3765" s="15" t="s">
        <v>28269</v>
      </c>
      <c r="N3765" s="15" t="s">
        <v>28270</v>
      </c>
      <c r="O3765" s="16">
        <v>500</v>
      </c>
      <c r="P3765" s="15" t="s">
        <v>1055</v>
      </c>
      <c r="Q3765" s="15">
        <v>0</v>
      </c>
      <c r="R3765" s="15">
        <v>0</v>
      </c>
      <c r="S3765" s="15">
        <v>0</v>
      </c>
      <c r="T3765" s="15">
        <v>0.16</v>
      </c>
      <c r="U3765" s="15" t="s">
        <v>18717</v>
      </c>
      <c r="V3765" s="15" t="s">
        <v>76</v>
      </c>
      <c r="W3765" s="16">
        <v>0</v>
      </c>
      <c r="X3765" s="16">
        <v>0</v>
      </c>
      <c r="Y3765" s="15">
        <v>7066</v>
      </c>
      <c r="Z3765" s="15">
        <v>0.16200000000000001</v>
      </c>
      <c r="AA3765" s="15" t="s">
        <v>28271</v>
      </c>
      <c r="AB3765" s="15" t="s">
        <v>78</v>
      </c>
      <c r="AC3765" s="15">
        <v>0</v>
      </c>
      <c r="AD3765" s="15"/>
      <c r="AE3765" s="15" t="s">
        <v>1536</v>
      </c>
      <c r="AF3765" s="15" t="s">
        <v>28272</v>
      </c>
      <c r="AG3765" s="16">
        <v>0</v>
      </c>
      <c r="AH3765" s="15" t="s">
        <v>28351</v>
      </c>
      <c r="AI3765" s="15" t="s">
        <v>78</v>
      </c>
      <c r="AJ3765" s="15">
        <v>7065.9501953099998</v>
      </c>
      <c r="AK3765" s="15">
        <v>401.50738744900002</v>
      </c>
      <c r="AL3765" s="15">
        <v>3105806.3184500001</v>
      </c>
      <c r="AM3765" s="15">
        <v>1409334.5222799999</v>
      </c>
      <c r="AN3765" s="19">
        <v>0</v>
      </c>
      <c r="AO3765" s="19">
        <v>0</v>
      </c>
      <c r="AP3765" s="19">
        <v>0</v>
      </c>
      <c r="AQ3765" s="19">
        <v>0</v>
      </c>
      <c r="AR3765" s="34">
        <v>0</v>
      </c>
      <c r="AS3765" s="34">
        <v>0</v>
      </c>
      <c r="AT3765" s="34">
        <v>0</v>
      </c>
      <c r="AU3765" s="34">
        <v>0</v>
      </c>
      <c r="AV3765" s="34">
        <v>0</v>
      </c>
      <c r="AW3765" s="35">
        <v>0</v>
      </c>
      <c r="AX3765" s="34">
        <v>0</v>
      </c>
      <c r="AY3765" s="36">
        <v>1.3258000000000001</v>
      </c>
      <c r="AZ3765" s="36">
        <v>2.0265</v>
      </c>
      <c r="BA3765" s="22"/>
      <c r="BB3765" s="19">
        <v>0</v>
      </c>
      <c r="BC3765" s="34">
        <v>0</v>
      </c>
      <c r="BD3765" s="34">
        <v>0</v>
      </c>
      <c r="BE3765" s="38">
        <v>3.4819999999999997E-2</v>
      </c>
      <c r="BF3765" s="38">
        <v>3.4819999999999997E-2</v>
      </c>
      <c r="BG3765" s="34">
        <v>0</v>
      </c>
      <c r="BH3765" s="34">
        <v>0</v>
      </c>
      <c r="BI3765" s="34">
        <v>0</v>
      </c>
      <c r="BJ3765" s="34">
        <v>0</v>
      </c>
      <c r="BK3765" s="34">
        <v>0</v>
      </c>
      <c r="BL3765" s="34">
        <v>0</v>
      </c>
      <c r="BM3765" s="34">
        <v>0</v>
      </c>
      <c r="BN3765" s="39">
        <v>0</v>
      </c>
      <c r="BO3765" s="39">
        <v>0</v>
      </c>
      <c r="BP3765" s="39">
        <v>0</v>
      </c>
    </row>
    <row r="3766" spans="1:68" s="25" customFormat="1" ht="14.25" x14ac:dyDescent="0.2">
      <c r="A3766" s="14">
        <v>2840</v>
      </c>
      <c r="B3766" s="40"/>
      <c r="C3766" s="15"/>
      <c r="D3766" s="16">
        <v>14177</v>
      </c>
      <c r="E3766" s="15" t="s">
        <v>28352</v>
      </c>
      <c r="F3766" s="15" t="s">
        <v>28353</v>
      </c>
      <c r="G3766" s="17" t="s">
        <v>28354</v>
      </c>
      <c r="H3766" s="17" t="s">
        <v>28355</v>
      </c>
      <c r="I3766" s="17" t="s">
        <v>86</v>
      </c>
      <c r="J3766" s="15" t="s">
        <v>28356</v>
      </c>
      <c r="K3766" s="15" t="s">
        <v>2069</v>
      </c>
      <c r="L3766" s="18" t="s">
        <v>28357</v>
      </c>
      <c r="M3766" s="15" t="s">
        <v>28269</v>
      </c>
      <c r="N3766" s="15" t="s">
        <v>28270</v>
      </c>
      <c r="O3766" s="16">
        <v>500</v>
      </c>
      <c r="P3766" s="15" t="s">
        <v>1055</v>
      </c>
      <c r="Q3766" s="15">
        <v>0</v>
      </c>
      <c r="R3766" s="15">
        <v>0</v>
      </c>
      <c r="S3766" s="15">
        <v>0</v>
      </c>
      <c r="T3766" s="15">
        <v>0.14000000000000001</v>
      </c>
      <c r="U3766" s="15" t="s">
        <v>18717</v>
      </c>
      <c r="V3766" s="15" t="s">
        <v>76</v>
      </c>
      <c r="W3766" s="16">
        <v>0</v>
      </c>
      <c r="X3766" s="16">
        <v>0</v>
      </c>
      <c r="Y3766" s="15">
        <v>6166</v>
      </c>
      <c r="Z3766" s="15">
        <v>0.14199999999999999</v>
      </c>
      <c r="AA3766" s="15" t="s">
        <v>28271</v>
      </c>
      <c r="AB3766" s="15" t="s">
        <v>78</v>
      </c>
      <c r="AC3766" s="15">
        <v>0</v>
      </c>
      <c r="AD3766" s="15"/>
      <c r="AE3766" s="15" t="s">
        <v>1536</v>
      </c>
      <c r="AF3766" s="15" t="s">
        <v>28272</v>
      </c>
      <c r="AG3766" s="16">
        <v>0</v>
      </c>
      <c r="AH3766" s="15" t="s">
        <v>28358</v>
      </c>
      <c r="AI3766" s="15" t="s">
        <v>78</v>
      </c>
      <c r="AJ3766" s="15">
        <v>6166.1694335900002</v>
      </c>
      <c r="AK3766" s="15">
        <v>376.880307104</v>
      </c>
      <c r="AL3766" s="15">
        <v>3105758.23031</v>
      </c>
      <c r="AM3766" s="15">
        <v>1409334.5291299999</v>
      </c>
      <c r="AN3766" s="19">
        <v>0</v>
      </c>
      <c r="AO3766" s="19">
        <v>0</v>
      </c>
      <c r="AP3766" s="19">
        <v>0</v>
      </c>
      <c r="AQ3766" s="19">
        <v>0</v>
      </c>
      <c r="AR3766" s="34">
        <v>0</v>
      </c>
      <c r="AS3766" s="34">
        <v>0</v>
      </c>
      <c r="AT3766" s="34">
        <v>0</v>
      </c>
      <c r="AU3766" s="34">
        <v>0</v>
      </c>
      <c r="AV3766" s="34">
        <v>0</v>
      </c>
      <c r="AW3766" s="35">
        <v>0</v>
      </c>
      <c r="AX3766" s="34">
        <v>0</v>
      </c>
      <c r="AY3766" s="36">
        <v>1.3258000000000001</v>
      </c>
      <c r="AZ3766" s="36">
        <v>2.0265</v>
      </c>
      <c r="BA3766" s="22"/>
      <c r="BB3766" s="19">
        <v>0</v>
      </c>
      <c r="BC3766" s="34">
        <v>0</v>
      </c>
      <c r="BD3766" s="34">
        <v>0</v>
      </c>
      <c r="BE3766" s="38">
        <v>3.4819999999999997E-2</v>
      </c>
      <c r="BF3766" s="38">
        <v>3.4819999999999997E-2</v>
      </c>
      <c r="BG3766" s="34">
        <v>0</v>
      </c>
      <c r="BH3766" s="34">
        <v>0</v>
      </c>
      <c r="BI3766" s="34">
        <v>0</v>
      </c>
      <c r="BJ3766" s="34">
        <v>0</v>
      </c>
      <c r="BK3766" s="34">
        <v>0</v>
      </c>
      <c r="BL3766" s="34">
        <v>0</v>
      </c>
      <c r="BM3766" s="34">
        <v>0</v>
      </c>
      <c r="BN3766" s="39">
        <v>0</v>
      </c>
      <c r="BO3766" s="39">
        <v>0</v>
      </c>
      <c r="BP3766" s="39">
        <v>0</v>
      </c>
    </row>
    <row r="3767" spans="1:68" s="25" customFormat="1" ht="14.25" x14ac:dyDescent="0.2">
      <c r="A3767" s="14">
        <v>2841</v>
      </c>
      <c r="B3767" s="41"/>
      <c r="C3767" s="15" t="s">
        <v>28359</v>
      </c>
      <c r="D3767" s="16">
        <v>21032</v>
      </c>
      <c r="E3767" s="15" t="s">
        <v>28360</v>
      </c>
      <c r="F3767" s="15" t="s">
        <v>28359</v>
      </c>
      <c r="G3767" s="17" t="s">
        <v>28361</v>
      </c>
      <c r="H3767" s="17" t="s">
        <v>28362</v>
      </c>
      <c r="I3767" s="17" t="s">
        <v>86</v>
      </c>
      <c r="J3767" s="15" t="s">
        <v>28363</v>
      </c>
      <c r="K3767" s="15" t="s">
        <v>2681</v>
      </c>
      <c r="L3767" s="42" t="s">
        <v>28364</v>
      </c>
      <c r="M3767" s="42" t="s">
        <v>28269</v>
      </c>
      <c r="N3767" s="42" t="s">
        <v>28270</v>
      </c>
      <c r="O3767" s="43">
        <v>500</v>
      </c>
      <c r="P3767" s="42" t="s">
        <v>1055</v>
      </c>
      <c r="Q3767" s="42">
        <v>0</v>
      </c>
      <c r="R3767" s="42">
        <v>0</v>
      </c>
      <c r="S3767" s="42">
        <v>0</v>
      </c>
      <c r="T3767" s="42">
        <v>0.24</v>
      </c>
      <c r="U3767" s="42" t="s">
        <v>18717</v>
      </c>
      <c r="V3767" s="42" t="s">
        <v>76</v>
      </c>
      <c r="W3767" s="43">
        <v>0</v>
      </c>
      <c r="X3767" s="43">
        <v>0</v>
      </c>
      <c r="Y3767" s="42">
        <v>10499</v>
      </c>
      <c r="Z3767" s="42">
        <v>0.24099999999999999</v>
      </c>
      <c r="AA3767" s="42" t="s">
        <v>28271</v>
      </c>
      <c r="AB3767" s="42" t="s">
        <v>78</v>
      </c>
      <c r="AC3767" s="42">
        <v>0</v>
      </c>
      <c r="AD3767" s="42"/>
      <c r="AE3767" s="42" t="s">
        <v>1536</v>
      </c>
      <c r="AF3767" s="42" t="s">
        <v>28272</v>
      </c>
      <c r="AG3767" s="43">
        <v>0</v>
      </c>
      <c r="AH3767" s="42" t="s">
        <v>28365</v>
      </c>
      <c r="AI3767" s="42" t="s">
        <v>78</v>
      </c>
      <c r="AJ3767" s="42">
        <v>10499.4763184</v>
      </c>
      <c r="AK3767" s="42">
        <v>463.267453714</v>
      </c>
      <c r="AL3767" s="42">
        <v>3105672.9700699998</v>
      </c>
      <c r="AM3767" s="42">
        <v>1409332.52412</v>
      </c>
      <c r="AN3767" s="19">
        <v>0</v>
      </c>
      <c r="AO3767" s="19">
        <v>0</v>
      </c>
      <c r="AP3767" s="19">
        <v>0</v>
      </c>
      <c r="AQ3767" s="19">
        <v>0</v>
      </c>
      <c r="AR3767" s="34">
        <v>0</v>
      </c>
      <c r="AS3767" s="34">
        <v>0</v>
      </c>
      <c r="AT3767" s="34">
        <v>0</v>
      </c>
      <c r="AU3767" s="34">
        <v>0</v>
      </c>
      <c r="AV3767" s="34">
        <v>0</v>
      </c>
      <c r="AW3767" s="35">
        <v>0</v>
      </c>
      <c r="AX3767" s="34">
        <v>0</v>
      </c>
      <c r="AY3767" s="36">
        <v>1.3258000000000001</v>
      </c>
      <c r="AZ3767" s="36">
        <v>2.0265</v>
      </c>
      <c r="BA3767" s="22"/>
      <c r="BB3767" s="19">
        <v>0</v>
      </c>
      <c r="BC3767" s="34">
        <v>0</v>
      </c>
      <c r="BD3767" s="34">
        <v>0</v>
      </c>
      <c r="BE3767" s="38">
        <v>3.4819999999999997E-2</v>
      </c>
      <c r="BF3767" s="38">
        <v>3.4819999999999997E-2</v>
      </c>
      <c r="BG3767" s="34">
        <v>0</v>
      </c>
      <c r="BH3767" s="34">
        <v>0</v>
      </c>
      <c r="BI3767" s="34">
        <v>0</v>
      </c>
      <c r="BJ3767" s="34">
        <v>0</v>
      </c>
      <c r="BK3767" s="34">
        <v>0</v>
      </c>
      <c r="BL3767" s="34">
        <v>0</v>
      </c>
      <c r="BM3767" s="34">
        <v>0</v>
      </c>
      <c r="BN3767" s="39">
        <v>0</v>
      </c>
      <c r="BO3767" s="39">
        <v>0</v>
      </c>
      <c r="BP3767" s="39">
        <v>0</v>
      </c>
    </row>
    <row r="3768" spans="1:68" s="25" customFormat="1" ht="14.25" x14ac:dyDescent="0.2">
      <c r="A3768" s="14">
        <v>2842</v>
      </c>
      <c r="B3768" s="40"/>
      <c r="C3768" s="15"/>
      <c r="D3768" s="16">
        <v>1637</v>
      </c>
      <c r="E3768" s="15" t="s">
        <v>28366</v>
      </c>
      <c r="F3768" s="15" t="s">
        <v>28367</v>
      </c>
      <c r="G3768" s="17" t="s">
        <v>28368</v>
      </c>
      <c r="H3768" s="17" t="s">
        <v>28369</v>
      </c>
      <c r="I3768" s="17" t="s">
        <v>86</v>
      </c>
      <c r="J3768" s="15" t="s">
        <v>28370</v>
      </c>
      <c r="K3768" s="15" t="s">
        <v>28371</v>
      </c>
      <c r="L3768" s="18" t="s">
        <v>28372</v>
      </c>
      <c r="M3768" s="15" t="s">
        <v>28269</v>
      </c>
      <c r="N3768" s="15" t="s">
        <v>28270</v>
      </c>
      <c r="O3768" s="16">
        <v>500</v>
      </c>
      <c r="P3768" s="15" t="s">
        <v>1055</v>
      </c>
      <c r="Q3768" s="15">
        <v>0</v>
      </c>
      <c r="R3768" s="15">
        <v>0</v>
      </c>
      <c r="S3768" s="15">
        <v>0</v>
      </c>
      <c r="T3768" s="15">
        <v>0.28000000000000003</v>
      </c>
      <c r="U3768" s="15" t="s">
        <v>18717</v>
      </c>
      <c r="V3768" s="15" t="s">
        <v>76</v>
      </c>
      <c r="W3768" s="16">
        <v>0</v>
      </c>
      <c r="X3768" s="16">
        <v>0</v>
      </c>
      <c r="Y3768" s="15">
        <v>12543</v>
      </c>
      <c r="Z3768" s="15">
        <v>0.28799999999999998</v>
      </c>
      <c r="AA3768" s="15" t="s">
        <v>28271</v>
      </c>
      <c r="AB3768" s="15" t="s">
        <v>78</v>
      </c>
      <c r="AC3768" s="15">
        <v>0</v>
      </c>
      <c r="AD3768" s="15"/>
      <c r="AE3768" s="15" t="s">
        <v>1536</v>
      </c>
      <c r="AF3768" s="15" t="s">
        <v>28272</v>
      </c>
      <c r="AG3768" s="16">
        <v>0</v>
      </c>
      <c r="AH3768" s="15" t="s">
        <v>28373</v>
      </c>
      <c r="AI3768" s="15" t="s">
        <v>78</v>
      </c>
      <c r="AJ3768" s="15">
        <v>12543.1103516</v>
      </c>
      <c r="AK3768" s="15">
        <v>492.41556910399999</v>
      </c>
      <c r="AL3768" s="15">
        <v>3105646.24052</v>
      </c>
      <c r="AM3768" s="15">
        <v>1409264.90772</v>
      </c>
      <c r="AN3768" s="19">
        <v>0</v>
      </c>
      <c r="AO3768" s="19">
        <v>0</v>
      </c>
      <c r="AP3768" s="19">
        <v>0</v>
      </c>
      <c r="AQ3768" s="19">
        <v>0</v>
      </c>
      <c r="AR3768" s="34">
        <v>0</v>
      </c>
      <c r="AS3768" s="34">
        <v>0</v>
      </c>
      <c r="AT3768" s="34">
        <v>0</v>
      </c>
      <c r="AU3768" s="34">
        <v>0</v>
      </c>
      <c r="AV3768" s="34">
        <v>0</v>
      </c>
      <c r="AW3768" s="35">
        <v>0</v>
      </c>
      <c r="AX3768" s="34">
        <v>0</v>
      </c>
      <c r="AY3768" s="36">
        <v>1.3258000000000001</v>
      </c>
      <c r="AZ3768" s="36">
        <v>2.0265</v>
      </c>
      <c r="BA3768" s="22"/>
      <c r="BB3768" s="19">
        <v>0</v>
      </c>
      <c r="BC3768" s="34">
        <v>0</v>
      </c>
      <c r="BD3768" s="34">
        <v>0</v>
      </c>
      <c r="BE3768" s="38">
        <v>3.4819999999999997E-2</v>
      </c>
      <c r="BF3768" s="38">
        <v>3.4819999999999997E-2</v>
      </c>
      <c r="BG3768" s="34">
        <v>0</v>
      </c>
      <c r="BH3768" s="34">
        <v>0</v>
      </c>
      <c r="BI3768" s="34">
        <v>0</v>
      </c>
      <c r="BJ3768" s="34">
        <v>0</v>
      </c>
      <c r="BK3768" s="34">
        <v>0</v>
      </c>
      <c r="BL3768" s="34">
        <v>0</v>
      </c>
      <c r="BM3768" s="34">
        <v>0</v>
      </c>
      <c r="BN3768" s="39">
        <v>0</v>
      </c>
      <c r="BO3768" s="39">
        <v>0</v>
      </c>
      <c r="BP3768" s="39">
        <v>0</v>
      </c>
    </row>
    <row r="3769" spans="1:68" s="25" customFormat="1" ht="14.25" x14ac:dyDescent="0.2">
      <c r="A3769" s="14">
        <v>2843</v>
      </c>
      <c r="B3769" s="40"/>
      <c r="C3769" s="15" t="s">
        <v>176</v>
      </c>
      <c r="D3769" s="16">
        <v>9870</v>
      </c>
      <c r="E3769" s="15" t="s">
        <v>28374</v>
      </c>
      <c r="F3769" s="15" t="s">
        <v>28375</v>
      </c>
      <c r="G3769" s="17" t="s">
        <v>28376</v>
      </c>
      <c r="H3769" s="17" t="s">
        <v>28377</v>
      </c>
      <c r="I3769" s="17" t="s">
        <v>86</v>
      </c>
      <c r="J3769" s="15" t="s">
        <v>28378</v>
      </c>
      <c r="K3769" s="15" t="s">
        <v>86</v>
      </c>
      <c r="L3769" s="18" t="s">
        <v>28379</v>
      </c>
      <c r="M3769" s="15" t="s">
        <v>28269</v>
      </c>
      <c r="N3769" s="15" t="s">
        <v>28270</v>
      </c>
      <c r="O3769" s="16">
        <v>500</v>
      </c>
      <c r="P3769" s="15" t="s">
        <v>1055</v>
      </c>
      <c r="Q3769" s="15">
        <v>0</v>
      </c>
      <c r="R3769" s="15">
        <v>0</v>
      </c>
      <c r="S3769" s="15">
        <v>0</v>
      </c>
      <c r="T3769" s="15">
        <v>0.17</v>
      </c>
      <c r="U3769" s="15" t="s">
        <v>18717</v>
      </c>
      <c r="V3769" s="15" t="s">
        <v>76</v>
      </c>
      <c r="W3769" s="16">
        <v>0</v>
      </c>
      <c r="X3769" s="16">
        <v>0</v>
      </c>
      <c r="Y3769" s="15">
        <v>7479</v>
      </c>
      <c r="Z3769" s="15">
        <v>0.17199999999999999</v>
      </c>
      <c r="AA3769" s="15" t="s">
        <v>28271</v>
      </c>
      <c r="AB3769" s="15" t="s">
        <v>78</v>
      </c>
      <c r="AC3769" s="15">
        <v>0</v>
      </c>
      <c r="AD3769" s="15"/>
      <c r="AE3769" s="15" t="s">
        <v>1536</v>
      </c>
      <c r="AF3769" s="15" t="s">
        <v>28272</v>
      </c>
      <c r="AG3769" s="16">
        <v>0</v>
      </c>
      <c r="AH3769" s="15" t="s">
        <v>28380</v>
      </c>
      <c r="AI3769" s="15" t="s">
        <v>78</v>
      </c>
      <c r="AJ3769" s="15">
        <v>7479.1076660199997</v>
      </c>
      <c r="AK3769" s="15">
        <v>402.14197583399999</v>
      </c>
      <c r="AL3769" s="15">
        <v>3105660.6121100001</v>
      </c>
      <c r="AM3769" s="15">
        <v>1409187.6622899999</v>
      </c>
      <c r="AN3769" s="19">
        <v>0</v>
      </c>
      <c r="AO3769" s="19">
        <v>0</v>
      </c>
      <c r="AP3769" s="19">
        <v>0</v>
      </c>
      <c r="AQ3769" s="19">
        <v>0</v>
      </c>
      <c r="AR3769" s="34">
        <v>0</v>
      </c>
      <c r="AS3769" s="34">
        <v>0</v>
      </c>
      <c r="AT3769" s="34">
        <v>0</v>
      </c>
      <c r="AU3769" s="34">
        <v>0</v>
      </c>
      <c r="AV3769" s="34">
        <v>0</v>
      </c>
      <c r="AW3769" s="35">
        <v>0</v>
      </c>
      <c r="AX3769" s="34">
        <v>0</v>
      </c>
      <c r="AY3769" s="36">
        <v>1.3258000000000001</v>
      </c>
      <c r="AZ3769" s="36">
        <v>2.0265</v>
      </c>
      <c r="BA3769" s="22"/>
      <c r="BB3769" s="19">
        <v>0</v>
      </c>
      <c r="BC3769" s="34">
        <v>0</v>
      </c>
      <c r="BD3769" s="34">
        <v>0</v>
      </c>
      <c r="BE3769" s="38">
        <v>3.4819999999999997E-2</v>
      </c>
      <c r="BF3769" s="38">
        <v>3.4819999999999997E-2</v>
      </c>
      <c r="BG3769" s="34">
        <v>0</v>
      </c>
      <c r="BH3769" s="34">
        <v>0</v>
      </c>
      <c r="BI3769" s="34">
        <v>0</v>
      </c>
      <c r="BJ3769" s="34">
        <v>0</v>
      </c>
      <c r="BK3769" s="34">
        <v>0</v>
      </c>
      <c r="BL3769" s="34">
        <v>0</v>
      </c>
      <c r="BM3769" s="34">
        <v>0</v>
      </c>
      <c r="BN3769" s="39">
        <v>0</v>
      </c>
      <c r="BO3769" s="39">
        <v>0</v>
      </c>
      <c r="BP3769" s="39">
        <v>0</v>
      </c>
    </row>
    <row r="3770" spans="1:68" s="25" customFormat="1" ht="14.25" x14ac:dyDescent="0.2">
      <c r="A3770" s="14">
        <v>2844</v>
      </c>
      <c r="B3770" s="40"/>
      <c r="C3770" s="15" t="s">
        <v>159</v>
      </c>
      <c r="D3770" s="16">
        <v>31463</v>
      </c>
      <c r="E3770" s="15" t="s">
        <v>28381</v>
      </c>
      <c r="F3770" s="15" t="s">
        <v>28382</v>
      </c>
      <c r="G3770" s="17" t="s">
        <v>28383</v>
      </c>
      <c r="H3770" s="17" t="s">
        <v>28384</v>
      </c>
      <c r="I3770" s="17" t="s">
        <v>86</v>
      </c>
      <c r="J3770" s="15" t="s">
        <v>28385</v>
      </c>
      <c r="K3770" s="15" t="s">
        <v>4926</v>
      </c>
      <c r="L3770" s="18" t="s">
        <v>28386</v>
      </c>
      <c r="M3770" s="15" t="s">
        <v>28269</v>
      </c>
      <c r="N3770" s="15" t="s">
        <v>28270</v>
      </c>
      <c r="O3770" s="16">
        <v>500</v>
      </c>
      <c r="P3770" s="15" t="s">
        <v>1055</v>
      </c>
      <c r="Q3770" s="15">
        <v>0</v>
      </c>
      <c r="R3770" s="15">
        <v>0</v>
      </c>
      <c r="S3770" s="15">
        <v>0</v>
      </c>
      <c r="T3770" s="15">
        <v>0.18</v>
      </c>
      <c r="U3770" s="15" t="s">
        <v>18717</v>
      </c>
      <c r="V3770" s="15" t="s">
        <v>76</v>
      </c>
      <c r="W3770" s="16">
        <v>0</v>
      </c>
      <c r="X3770" s="16">
        <v>0</v>
      </c>
      <c r="Y3770" s="15">
        <v>7284</v>
      </c>
      <c r="Z3770" s="15">
        <v>0.16700000000000001</v>
      </c>
      <c r="AA3770" s="15" t="s">
        <v>28271</v>
      </c>
      <c r="AB3770" s="15" t="s">
        <v>78</v>
      </c>
      <c r="AC3770" s="15">
        <v>0</v>
      </c>
      <c r="AD3770" s="15"/>
      <c r="AE3770" s="15" t="s">
        <v>1536</v>
      </c>
      <c r="AF3770" s="15" t="s">
        <v>28272</v>
      </c>
      <c r="AG3770" s="16">
        <v>0</v>
      </c>
      <c r="AH3770" s="15" t="s">
        <v>28387</v>
      </c>
      <c r="AI3770" s="15" t="s">
        <v>78</v>
      </c>
      <c r="AJ3770" s="15">
        <v>7283.7976074199996</v>
      </c>
      <c r="AK3770" s="15">
        <v>415.00150715900003</v>
      </c>
      <c r="AL3770" s="15">
        <v>3105673.30394</v>
      </c>
      <c r="AM3770" s="15">
        <v>1409141.33696</v>
      </c>
      <c r="AN3770" s="19">
        <v>0</v>
      </c>
      <c r="AO3770" s="19">
        <v>0</v>
      </c>
      <c r="AP3770" s="19">
        <v>0</v>
      </c>
      <c r="AQ3770" s="19">
        <v>0</v>
      </c>
      <c r="AR3770" s="34">
        <v>0</v>
      </c>
      <c r="AS3770" s="34">
        <v>0</v>
      </c>
      <c r="AT3770" s="34">
        <v>0</v>
      </c>
      <c r="AU3770" s="34">
        <v>0</v>
      </c>
      <c r="AV3770" s="34">
        <v>0</v>
      </c>
      <c r="AW3770" s="35">
        <v>0</v>
      </c>
      <c r="AX3770" s="34">
        <v>0</v>
      </c>
      <c r="AY3770" s="36">
        <v>1.3258000000000001</v>
      </c>
      <c r="AZ3770" s="36">
        <v>2.0265</v>
      </c>
      <c r="BA3770" s="22"/>
      <c r="BB3770" s="19">
        <v>0</v>
      </c>
      <c r="BC3770" s="34">
        <v>0</v>
      </c>
      <c r="BD3770" s="34">
        <v>0</v>
      </c>
      <c r="BE3770" s="38">
        <v>3.4819999999999997E-2</v>
      </c>
      <c r="BF3770" s="38">
        <v>3.4819999999999997E-2</v>
      </c>
      <c r="BG3770" s="34">
        <v>0</v>
      </c>
      <c r="BH3770" s="34">
        <v>0</v>
      </c>
      <c r="BI3770" s="34">
        <v>0</v>
      </c>
      <c r="BJ3770" s="34">
        <v>0</v>
      </c>
      <c r="BK3770" s="34">
        <v>0</v>
      </c>
      <c r="BL3770" s="34">
        <v>0</v>
      </c>
      <c r="BM3770" s="34">
        <v>0</v>
      </c>
      <c r="BN3770" s="39">
        <v>0</v>
      </c>
      <c r="BO3770" s="39">
        <v>0</v>
      </c>
      <c r="BP3770" s="39">
        <v>0</v>
      </c>
    </row>
    <row r="3771" spans="1:68" s="25" customFormat="1" ht="14.25" x14ac:dyDescent="0.2">
      <c r="A3771" s="14">
        <v>2845</v>
      </c>
      <c r="B3771" s="40"/>
      <c r="C3771" s="15"/>
      <c r="D3771" s="16">
        <v>5874</v>
      </c>
      <c r="E3771" s="15" t="s">
        <v>28388</v>
      </c>
      <c r="F3771" s="15" t="s">
        <v>28389</v>
      </c>
      <c r="G3771" s="17" t="s">
        <v>28390</v>
      </c>
      <c r="H3771" s="17" t="s">
        <v>4486</v>
      </c>
      <c r="I3771" s="17" t="s">
        <v>86</v>
      </c>
      <c r="J3771" s="15" t="s">
        <v>28391</v>
      </c>
      <c r="K3771" s="15" t="s">
        <v>4395</v>
      </c>
      <c r="L3771" s="18" t="s">
        <v>28392</v>
      </c>
      <c r="M3771" s="15" t="s">
        <v>28269</v>
      </c>
      <c r="N3771" s="15" t="s">
        <v>28270</v>
      </c>
      <c r="O3771" s="16">
        <v>500</v>
      </c>
      <c r="P3771" s="15" t="s">
        <v>1055</v>
      </c>
      <c r="Q3771" s="15">
        <v>0</v>
      </c>
      <c r="R3771" s="15">
        <v>0</v>
      </c>
      <c r="S3771" s="15">
        <v>0</v>
      </c>
      <c r="T3771" s="15">
        <v>0.18</v>
      </c>
      <c r="U3771" s="15" t="s">
        <v>18717</v>
      </c>
      <c r="V3771" s="15" t="s">
        <v>76</v>
      </c>
      <c r="W3771" s="16">
        <v>0</v>
      </c>
      <c r="X3771" s="16">
        <v>0</v>
      </c>
      <c r="Y3771" s="15">
        <v>10993</v>
      </c>
      <c r="Z3771" s="15">
        <v>0.252</v>
      </c>
      <c r="AA3771" s="15" t="s">
        <v>28271</v>
      </c>
      <c r="AB3771" s="15" t="s">
        <v>78</v>
      </c>
      <c r="AC3771" s="15">
        <v>0</v>
      </c>
      <c r="AD3771" s="15"/>
      <c r="AE3771" s="15" t="s">
        <v>1536</v>
      </c>
      <c r="AF3771" s="15" t="s">
        <v>28272</v>
      </c>
      <c r="AG3771" s="16">
        <v>0</v>
      </c>
      <c r="AH3771" s="15" t="s">
        <v>28393</v>
      </c>
      <c r="AI3771" s="15" t="s">
        <v>78</v>
      </c>
      <c r="AJ3771" s="15">
        <v>10993.4638672</v>
      </c>
      <c r="AK3771" s="15">
        <v>468.51229450699998</v>
      </c>
      <c r="AL3771" s="15">
        <v>3105676.84607</v>
      </c>
      <c r="AM3771" s="15">
        <v>1409086.2431600001</v>
      </c>
      <c r="AN3771" s="19">
        <v>0</v>
      </c>
      <c r="AO3771" s="19">
        <v>0</v>
      </c>
      <c r="AP3771" s="19">
        <v>0</v>
      </c>
      <c r="AQ3771" s="19">
        <v>0</v>
      </c>
      <c r="AR3771" s="34">
        <v>0</v>
      </c>
      <c r="AS3771" s="34">
        <v>0</v>
      </c>
      <c r="AT3771" s="34">
        <v>0</v>
      </c>
      <c r="AU3771" s="34">
        <v>0</v>
      </c>
      <c r="AV3771" s="34">
        <v>0</v>
      </c>
      <c r="AW3771" s="35">
        <v>0</v>
      </c>
      <c r="AX3771" s="34">
        <v>0</v>
      </c>
      <c r="AY3771" s="36">
        <v>1.3258000000000001</v>
      </c>
      <c r="AZ3771" s="36">
        <v>2.0265</v>
      </c>
      <c r="BA3771" s="22"/>
      <c r="BB3771" s="19">
        <v>0</v>
      </c>
      <c r="BC3771" s="34">
        <v>0</v>
      </c>
      <c r="BD3771" s="34">
        <v>0</v>
      </c>
      <c r="BE3771" s="38">
        <v>3.4819999999999997E-2</v>
      </c>
      <c r="BF3771" s="38">
        <v>3.4819999999999997E-2</v>
      </c>
      <c r="BG3771" s="34">
        <v>0</v>
      </c>
      <c r="BH3771" s="34">
        <v>0</v>
      </c>
      <c r="BI3771" s="34">
        <v>0</v>
      </c>
      <c r="BJ3771" s="34">
        <v>0</v>
      </c>
      <c r="BK3771" s="34">
        <v>0</v>
      </c>
      <c r="BL3771" s="34">
        <v>0</v>
      </c>
      <c r="BM3771" s="34">
        <v>0</v>
      </c>
      <c r="BN3771" s="39">
        <v>0</v>
      </c>
      <c r="BO3771" s="39">
        <v>0</v>
      </c>
      <c r="BP3771" s="39">
        <v>0</v>
      </c>
    </row>
    <row r="3772" spans="1:68" s="25" customFormat="1" ht="14.25" x14ac:dyDescent="0.2">
      <c r="A3772" s="14">
        <v>2846</v>
      </c>
      <c r="B3772" s="40"/>
      <c r="C3772" s="15"/>
      <c r="D3772" s="16">
        <v>8175</v>
      </c>
      <c r="E3772" s="15" t="s">
        <v>28394</v>
      </c>
      <c r="F3772" s="15" t="s">
        <v>28395</v>
      </c>
      <c r="G3772" s="17" t="s">
        <v>28396</v>
      </c>
      <c r="H3772" s="17" t="s">
        <v>28397</v>
      </c>
      <c r="I3772" s="17" t="s">
        <v>86</v>
      </c>
      <c r="J3772" s="15" t="s">
        <v>28397</v>
      </c>
      <c r="K3772" s="15" t="s">
        <v>3644</v>
      </c>
      <c r="L3772" s="18" t="s">
        <v>28398</v>
      </c>
      <c r="M3772" s="15" t="s">
        <v>28269</v>
      </c>
      <c r="N3772" s="15" t="s">
        <v>28270</v>
      </c>
      <c r="O3772" s="16">
        <v>500</v>
      </c>
      <c r="P3772" s="15" t="s">
        <v>1055</v>
      </c>
      <c r="Q3772" s="15">
        <v>0</v>
      </c>
      <c r="R3772" s="15">
        <v>0</v>
      </c>
      <c r="S3772" s="15">
        <v>0</v>
      </c>
      <c r="T3772" s="15">
        <v>0.19</v>
      </c>
      <c r="U3772" s="15" t="s">
        <v>18717</v>
      </c>
      <c r="V3772" s="15" t="s">
        <v>76</v>
      </c>
      <c r="W3772" s="16">
        <v>0</v>
      </c>
      <c r="X3772" s="16">
        <v>0</v>
      </c>
      <c r="Y3772" s="15">
        <v>8434</v>
      </c>
      <c r="Z3772" s="15">
        <v>0.19400000000000001</v>
      </c>
      <c r="AA3772" s="15" t="s">
        <v>28271</v>
      </c>
      <c r="AB3772" s="15" t="s">
        <v>78</v>
      </c>
      <c r="AC3772" s="15">
        <v>0</v>
      </c>
      <c r="AD3772" s="15"/>
      <c r="AE3772" s="15" t="s">
        <v>1536</v>
      </c>
      <c r="AF3772" s="15" t="s">
        <v>28272</v>
      </c>
      <c r="AG3772" s="16">
        <v>0</v>
      </c>
      <c r="AH3772" s="15" t="s">
        <v>28399</v>
      </c>
      <c r="AI3772" s="15" t="s">
        <v>78</v>
      </c>
      <c r="AJ3772" s="15">
        <v>8434.4487304699996</v>
      </c>
      <c r="AK3772" s="15">
        <v>381.19733145599997</v>
      </c>
      <c r="AL3772" s="15">
        <v>3105840.5364799998</v>
      </c>
      <c r="AM3772" s="15">
        <v>1409139.7271</v>
      </c>
      <c r="AN3772" s="19">
        <v>0</v>
      </c>
      <c r="AO3772" s="19">
        <v>0</v>
      </c>
      <c r="AP3772" s="19">
        <v>0</v>
      </c>
      <c r="AQ3772" s="19">
        <v>0</v>
      </c>
      <c r="AR3772" s="34">
        <v>0</v>
      </c>
      <c r="AS3772" s="34">
        <v>0</v>
      </c>
      <c r="AT3772" s="34">
        <v>0</v>
      </c>
      <c r="AU3772" s="34">
        <v>0</v>
      </c>
      <c r="AV3772" s="34">
        <v>0</v>
      </c>
      <c r="AW3772" s="35">
        <v>0</v>
      </c>
      <c r="AX3772" s="34">
        <v>0</v>
      </c>
      <c r="AY3772" s="36">
        <v>1.3258000000000001</v>
      </c>
      <c r="AZ3772" s="36">
        <v>2.0265</v>
      </c>
      <c r="BA3772" s="22"/>
      <c r="BB3772" s="19">
        <v>0</v>
      </c>
      <c r="BC3772" s="34">
        <v>0</v>
      </c>
      <c r="BD3772" s="34">
        <v>0</v>
      </c>
      <c r="BE3772" s="38">
        <v>3.4819999999999997E-2</v>
      </c>
      <c r="BF3772" s="38">
        <v>3.4819999999999997E-2</v>
      </c>
      <c r="BG3772" s="34">
        <v>0</v>
      </c>
      <c r="BH3772" s="34">
        <v>0</v>
      </c>
      <c r="BI3772" s="34">
        <v>0</v>
      </c>
      <c r="BJ3772" s="34">
        <v>0</v>
      </c>
      <c r="BK3772" s="34">
        <v>0</v>
      </c>
      <c r="BL3772" s="34">
        <v>0</v>
      </c>
      <c r="BM3772" s="34">
        <v>0</v>
      </c>
      <c r="BN3772" s="39">
        <v>0</v>
      </c>
      <c r="BO3772" s="39">
        <v>0</v>
      </c>
      <c r="BP3772" s="39">
        <v>0</v>
      </c>
    </row>
    <row r="3773" spans="1:68" s="25" customFormat="1" ht="25.5" x14ac:dyDescent="0.2">
      <c r="A3773" s="14">
        <v>2847</v>
      </c>
      <c r="B3773" s="40"/>
      <c r="C3773" s="15" t="s">
        <v>28400</v>
      </c>
      <c r="D3773" s="16">
        <v>16497</v>
      </c>
      <c r="E3773" s="15" t="s">
        <v>28401</v>
      </c>
      <c r="F3773" s="15" t="s">
        <v>28400</v>
      </c>
      <c r="G3773" s="17" t="s">
        <v>28402</v>
      </c>
      <c r="H3773" s="17" t="s">
        <v>28403</v>
      </c>
      <c r="I3773" s="17" t="s">
        <v>205</v>
      </c>
      <c r="J3773" s="15" t="s">
        <v>28404</v>
      </c>
      <c r="K3773" s="15" t="s">
        <v>698</v>
      </c>
      <c r="L3773" s="18" t="s">
        <v>28405</v>
      </c>
      <c r="M3773" s="15" t="s">
        <v>28269</v>
      </c>
      <c r="N3773" s="15" t="s">
        <v>28270</v>
      </c>
      <c r="O3773" s="16">
        <v>500</v>
      </c>
      <c r="P3773" s="15" t="s">
        <v>1055</v>
      </c>
      <c r="Q3773" s="15">
        <v>0</v>
      </c>
      <c r="R3773" s="15">
        <v>0</v>
      </c>
      <c r="S3773" s="15">
        <v>0</v>
      </c>
      <c r="T3773" s="15">
        <v>0.13</v>
      </c>
      <c r="U3773" s="15" t="s">
        <v>18717</v>
      </c>
      <c r="V3773" s="15" t="s">
        <v>76</v>
      </c>
      <c r="W3773" s="16">
        <v>0</v>
      </c>
      <c r="X3773" s="16">
        <v>0</v>
      </c>
      <c r="Y3773" s="15">
        <v>5825</v>
      </c>
      <c r="Z3773" s="15">
        <v>0.13400000000000001</v>
      </c>
      <c r="AA3773" s="15" t="s">
        <v>28271</v>
      </c>
      <c r="AB3773" s="15" t="s">
        <v>78</v>
      </c>
      <c r="AC3773" s="15">
        <v>0</v>
      </c>
      <c r="AD3773" s="15"/>
      <c r="AE3773" s="15" t="s">
        <v>1536</v>
      </c>
      <c r="AF3773" s="15" t="s">
        <v>28272</v>
      </c>
      <c r="AG3773" s="16">
        <v>0</v>
      </c>
      <c r="AH3773" s="15" t="s">
        <v>28406</v>
      </c>
      <c r="AI3773" s="15" t="s">
        <v>78</v>
      </c>
      <c r="AJ3773" s="15">
        <v>5825.0515136699996</v>
      </c>
      <c r="AK3773" s="15">
        <v>338.38289613699999</v>
      </c>
      <c r="AL3773" s="15">
        <v>3105898.0748700001</v>
      </c>
      <c r="AM3773" s="15">
        <v>1409142.8982200001</v>
      </c>
      <c r="AN3773" s="19">
        <v>0</v>
      </c>
      <c r="AO3773" s="19">
        <v>0</v>
      </c>
      <c r="AP3773" s="19">
        <v>0</v>
      </c>
      <c r="AQ3773" s="19">
        <v>0</v>
      </c>
      <c r="AR3773" s="34">
        <v>0</v>
      </c>
      <c r="AS3773" s="34">
        <v>0</v>
      </c>
      <c r="AT3773" s="34">
        <v>0</v>
      </c>
      <c r="AU3773" s="34">
        <v>0</v>
      </c>
      <c r="AV3773" s="34">
        <v>0</v>
      </c>
      <c r="AW3773" s="35">
        <v>0</v>
      </c>
      <c r="AX3773" s="34">
        <v>0</v>
      </c>
      <c r="AY3773" s="36">
        <v>1.3258000000000001</v>
      </c>
      <c r="AZ3773" s="36">
        <v>2.0265</v>
      </c>
      <c r="BA3773" s="22"/>
      <c r="BB3773" s="19">
        <v>0</v>
      </c>
      <c r="BC3773" s="34">
        <v>0</v>
      </c>
      <c r="BD3773" s="34">
        <v>0</v>
      </c>
      <c r="BE3773" s="38">
        <v>3.4819999999999997E-2</v>
      </c>
      <c r="BF3773" s="38">
        <v>3.4819999999999997E-2</v>
      </c>
      <c r="BG3773" s="34">
        <v>0</v>
      </c>
      <c r="BH3773" s="34">
        <v>0</v>
      </c>
      <c r="BI3773" s="34">
        <v>0</v>
      </c>
      <c r="BJ3773" s="34">
        <v>0</v>
      </c>
      <c r="BK3773" s="34">
        <v>0</v>
      </c>
      <c r="BL3773" s="34">
        <v>0</v>
      </c>
      <c r="BM3773" s="34">
        <v>0</v>
      </c>
      <c r="BN3773" s="39">
        <v>0</v>
      </c>
      <c r="BO3773" s="39">
        <v>0</v>
      </c>
      <c r="BP3773" s="39">
        <v>0</v>
      </c>
    </row>
    <row r="3774" spans="1:68" s="25" customFormat="1" ht="14.25" x14ac:dyDescent="0.2">
      <c r="A3774" s="14">
        <v>2848</v>
      </c>
      <c r="B3774" s="40"/>
      <c r="C3774" s="15" t="s">
        <v>28407</v>
      </c>
      <c r="D3774" s="16">
        <v>33051</v>
      </c>
      <c r="E3774" s="15" t="s">
        <v>28408</v>
      </c>
      <c r="F3774" s="15" t="s">
        <v>28407</v>
      </c>
      <c r="G3774" s="17" t="s">
        <v>28409</v>
      </c>
      <c r="H3774" s="17" t="s">
        <v>28410</v>
      </c>
      <c r="I3774" s="17" t="s">
        <v>86</v>
      </c>
      <c r="J3774" s="15" t="s">
        <v>28411</v>
      </c>
      <c r="K3774" s="15" t="s">
        <v>7298</v>
      </c>
      <c r="L3774" s="18" t="s">
        <v>28412</v>
      </c>
      <c r="M3774" s="15" t="s">
        <v>28269</v>
      </c>
      <c r="N3774" s="15" t="s">
        <v>28270</v>
      </c>
      <c r="O3774" s="16">
        <v>500</v>
      </c>
      <c r="P3774" s="15" t="s">
        <v>1055</v>
      </c>
      <c r="Q3774" s="15">
        <v>0</v>
      </c>
      <c r="R3774" s="15">
        <v>0</v>
      </c>
      <c r="S3774" s="15">
        <v>0</v>
      </c>
      <c r="T3774" s="15">
        <v>0.13</v>
      </c>
      <c r="U3774" s="15" t="s">
        <v>18717</v>
      </c>
      <c r="V3774" s="15" t="s">
        <v>76</v>
      </c>
      <c r="W3774" s="16">
        <v>0</v>
      </c>
      <c r="X3774" s="16">
        <v>0</v>
      </c>
      <c r="Y3774" s="15">
        <v>5694</v>
      </c>
      <c r="Z3774" s="15">
        <v>0.13100000000000001</v>
      </c>
      <c r="AA3774" s="15" t="s">
        <v>28271</v>
      </c>
      <c r="AB3774" s="15" t="s">
        <v>78</v>
      </c>
      <c r="AC3774" s="15">
        <v>0</v>
      </c>
      <c r="AD3774" s="15"/>
      <c r="AE3774" s="15" t="s">
        <v>1536</v>
      </c>
      <c r="AF3774" s="15" t="s">
        <v>28272</v>
      </c>
      <c r="AG3774" s="16">
        <v>0</v>
      </c>
      <c r="AH3774" s="15" t="s">
        <v>28413</v>
      </c>
      <c r="AI3774" s="15" t="s">
        <v>78</v>
      </c>
      <c r="AJ3774" s="15">
        <v>5694.2167968800004</v>
      </c>
      <c r="AK3774" s="15">
        <v>330.21748090400001</v>
      </c>
      <c r="AL3774" s="15">
        <v>3105946.7189199999</v>
      </c>
      <c r="AM3774" s="15">
        <v>1409145.5819600001</v>
      </c>
      <c r="AN3774" s="19">
        <v>0</v>
      </c>
      <c r="AO3774" s="19">
        <v>0</v>
      </c>
      <c r="AP3774" s="19">
        <v>0</v>
      </c>
      <c r="AQ3774" s="19">
        <v>0</v>
      </c>
      <c r="AR3774" s="34">
        <v>0</v>
      </c>
      <c r="AS3774" s="34">
        <v>0</v>
      </c>
      <c r="AT3774" s="34">
        <v>0</v>
      </c>
      <c r="AU3774" s="34">
        <v>0</v>
      </c>
      <c r="AV3774" s="34">
        <v>0</v>
      </c>
      <c r="AW3774" s="35">
        <v>0</v>
      </c>
      <c r="AX3774" s="34">
        <v>0</v>
      </c>
      <c r="AY3774" s="36">
        <v>1.3258000000000001</v>
      </c>
      <c r="AZ3774" s="36">
        <v>2.0265</v>
      </c>
      <c r="BA3774" s="22"/>
      <c r="BB3774" s="19">
        <v>0</v>
      </c>
      <c r="BC3774" s="34">
        <v>0</v>
      </c>
      <c r="BD3774" s="34">
        <v>0</v>
      </c>
      <c r="BE3774" s="38">
        <v>3.4819999999999997E-2</v>
      </c>
      <c r="BF3774" s="38">
        <v>3.4819999999999997E-2</v>
      </c>
      <c r="BG3774" s="34">
        <v>0</v>
      </c>
      <c r="BH3774" s="34">
        <v>0</v>
      </c>
      <c r="BI3774" s="34">
        <v>0</v>
      </c>
      <c r="BJ3774" s="34">
        <v>0</v>
      </c>
      <c r="BK3774" s="34">
        <v>0</v>
      </c>
      <c r="BL3774" s="34">
        <v>0</v>
      </c>
      <c r="BM3774" s="34">
        <v>0</v>
      </c>
      <c r="BN3774" s="39">
        <v>0</v>
      </c>
      <c r="BO3774" s="39">
        <v>0</v>
      </c>
      <c r="BP3774" s="39">
        <v>0</v>
      </c>
    </row>
    <row r="3775" spans="1:68" s="25" customFormat="1" ht="14.25" x14ac:dyDescent="0.2">
      <c r="A3775" s="14">
        <v>2849</v>
      </c>
      <c r="B3775" s="40"/>
      <c r="C3775" s="15"/>
      <c r="D3775" s="16">
        <v>11422</v>
      </c>
      <c r="E3775" s="15" t="s">
        <v>28414</v>
      </c>
      <c r="F3775" s="15" t="s">
        <v>28415</v>
      </c>
      <c r="G3775" s="17" t="s">
        <v>28416</v>
      </c>
      <c r="H3775" s="17" t="s">
        <v>28417</v>
      </c>
      <c r="I3775" s="17" t="s">
        <v>86</v>
      </c>
      <c r="J3775" s="15" t="s">
        <v>28418</v>
      </c>
      <c r="K3775" s="15" t="s">
        <v>19025</v>
      </c>
      <c r="L3775" s="18" t="s">
        <v>28419</v>
      </c>
      <c r="M3775" s="15" t="s">
        <v>28269</v>
      </c>
      <c r="N3775" s="15" t="s">
        <v>28270</v>
      </c>
      <c r="O3775" s="16">
        <v>500</v>
      </c>
      <c r="P3775" s="15" t="s">
        <v>1055</v>
      </c>
      <c r="Q3775" s="15">
        <v>0</v>
      </c>
      <c r="R3775" s="15">
        <v>0</v>
      </c>
      <c r="S3775" s="15">
        <v>0</v>
      </c>
      <c r="T3775" s="15">
        <v>0.13</v>
      </c>
      <c r="U3775" s="15" t="s">
        <v>18717</v>
      </c>
      <c r="V3775" s="15" t="s">
        <v>76</v>
      </c>
      <c r="W3775" s="16">
        <v>0</v>
      </c>
      <c r="X3775" s="16">
        <v>0</v>
      </c>
      <c r="Y3775" s="15">
        <v>5582</v>
      </c>
      <c r="Z3775" s="15">
        <v>0.128</v>
      </c>
      <c r="AA3775" s="15" t="s">
        <v>28271</v>
      </c>
      <c r="AB3775" s="15" t="s">
        <v>78</v>
      </c>
      <c r="AC3775" s="15">
        <v>0</v>
      </c>
      <c r="AD3775" s="15"/>
      <c r="AE3775" s="15" t="s">
        <v>1536</v>
      </c>
      <c r="AF3775" s="15" t="s">
        <v>28272</v>
      </c>
      <c r="AG3775" s="16">
        <v>0</v>
      </c>
      <c r="AH3775" s="15" t="s">
        <v>28420</v>
      </c>
      <c r="AI3775" s="15" t="s">
        <v>78</v>
      </c>
      <c r="AJ3775" s="15">
        <v>5582.3244628900002</v>
      </c>
      <c r="AK3775" s="15">
        <v>327.02561244600003</v>
      </c>
      <c r="AL3775" s="15">
        <v>3105996.2871099999</v>
      </c>
      <c r="AM3775" s="15">
        <v>1409148.8789900001</v>
      </c>
      <c r="AN3775" s="19">
        <v>0</v>
      </c>
      <c r="AO3775" s="19">
        <v>0</v>
      </c>
      <c r="AP3775" s="19">
        <v>0</v>
      </c>
      <c r="AQ3775" s="19">
        <v>0</v>
      </c>
      <c r="AR3775" s="34">
        <v>0</v>
      </c>
      <c r="AS3775" s="34">
        <v>0</v>
      </c>
      <c r="AT3775" s="34">
        <v>0</v>
      </c>
      <c r="AU3775" s="34">
        <v>0</v>
      </c>
      <c r="AV3775" s="34">
        <v>0</v>
      </c>
      <c r="AW3775" s="35">
        <v>0</v>
      </c>
      <c r="AX3775" s="34">
        <v>0</v>
      </c>
      <c r="AY3775" s="36">
        <v>1.3258000000000001</v>
      </c>
      <c r="AZ3775" s="36">
        <v>2.0265</v>
      </c>
      <c r="BA3775" s="22"/>
      <c r="BB3775" s="19">
        <v>0</v>
      </c>
      <c r="BC3775" s="34">
        <v>0</v>
      </c>
      <c r="BD3775" s="34">
        <v>0</v>
      </c>
      <c r="BE3775" s="38">
        <v>3.4819999999999997E-2</v>
      </c>
      <c r="BF3775" s="38">
        <v>3.4819999999999997E-2</v>
      </c>
      <c r="BG3775" s="34">
        <v>0</v>
      </c>
      <c r="BH3775" s="34">
        <v>0</v>
      </c>
      <c r="BI3775" s="34">
        <v>0</v>
      </c>
      <c r="BJ3775" s="34">
        <v>0</v>
      </c>
      <c r="BK3775" s="34">
        <v>0</v>
      </c>
      <c r="BL3775" s="34">
        <v>0</v>
      </c>
      <c r="BM3775" s="34">
        <v>0</v>
      </c>
      <c r="BN3775" s="39">
        <v>0</v>
      </c>
      <c r="BO3775" s="39">
        <v>0</v>
      </c>
      <c r="BP3775" s="39">
        <v>0</v>
      </c>
    </row>
    <row r="3776" spans="1:68" s="25" customFormat="1" ht="14.25" x14ac:dyDescent="0.2">
      <c r="A3776" s="14">
        <v>2850</v>
      </c>
      <c r="B3776" s="40"/>
      <c r="C3776" s="15" t="s">
        <v>376</v>
      </c>
      <c r="D3776" s="16">
        <v>28305</v>
      </c>
      <c r="E3776" s="15" t="s">
        <v>28421</v>
      </c>
      <c r="F3776" s="15" t="s">
        <v>28422</v>
      </c>
      <c r="G3776" s="17" t="s">
        <v>28423</v>
      </c>
      <c r="H3776" s="17" t="s">
        <v>28424</v>
      </c>
      <c r="I3776" s="17" t="s">
        <v>205</v>
      </c>
      <c r="J3776" s="15" t="s">
        <v>28425</v>
      </c>
      <c r="K3776" s="15" t="s">
        <v>1843</v>
      </c>
      <c r="L3776" s="18" t="s">
        <v>28426</v>
      </c>
      <c r="M3776" s="15" t="s">
        <v>28269</v>
      </c>
      <c r="N3776" s="15" t="s">
        <v>28270</v>
      </c>
      <c r="O3776" s="16">
        <v>500</v>
      </c>
      <c r="P3776" s="15" t="s">
        <v>1055</v>
      </c>
      <c r="Q3776" s="15">
        <v>0</v>
      </c>
      <c r="R3776" s="15">
        <v>0</v>
      </c>
      <c r="S3776" s="15">
        <v>0</v>
      </c>
      <c r="T3776" s="15">
        <v>0.13</v>
      </c>
      <c r="U3776" s="15" t="s">
        <v>18717</v>
      </c>
      <c r="V3776" s="15" t="s">
        <v>76</v>
      </c>
      <c r="W3776" s="16">
        <v>0</v>
      </c>
      <c r="X3776" s="16">
        <v>0</v>
      </c>
      <c r="Y3776" s="15">
        <v>5922</v>
      </c>
      <c r="Z3776" s="15">
        <v>0.13600000000000001</v>
      </c>
      <c r="AA3776" s="15" t="s">
        <v>28271</v>
      </c>
      <c r="AB3776" s="15" t="s">
        <v>78</v>
      </c>
      <c r="AC3776" s="15">
        <v>0</v>
      </c>
      <c r="AD3776" s="15"/>
      <c r="AE3776" s="15" t="s">
        <v>1536</v>
      </c>
      <c r="AF3776" s="15" t="s">
        <v>28272</v>
      </c>
      <c r="AG3776" s="16">
        <v>0</v>
      </c>
      <c r="AH3776" s="15" t="s">
        <v>28427</v>
      </c>
      <c r="AI3776" s="15" t="s">
        <v>78</v>
      </c>
      <c r="AJ3776" s="15">
        <v>5922.0578613300004</v>
      </c>
      <c r="AK3776" s="15">
        <v>341.23616338300002</v>
      </c>
      <c r="AL3776" s="15">
        <v>3106045.4200200001</v>
      </c>
      <c r="AM3776" s="15">
        <v>1409158.17863</v>
      </c>
      <c r="AN3776" s="19">
        <v>0</v>
      </c>
      <c r="AO3776" s="19">
        <v>0</v>
      </c>
      <c r="AP3776" s="19">
        <v>0</v>
      </c>
      <c r="AQ3776" s="19">
        <v>0</v>
      </c>
      <c r="AR3776" s="34">
        <v>0</v>
      </c>
      <c r="AS3776" s="34">
        <v>0</v>
      </c>
      <c r="AT3776" s="34">
        <v>0</v>
      </c>
      <c r="AU3776" s="34">
        <v>0</v>
      </c>
      <c r="AV3776" s="34">
        <v>0</v>
      </c>
      <c r="AW3776" s="35">
        <v>0</v>
      </c>
      <c r="AX3776" s="34">
        <v>0</v>
      </c>
      <c r="AY3776" s="36">
        <v>1.3258000000000001</v>
      </c>
      <c r="AZ3776" s="36">
        <v>2.0265</v>
      </c>
      <c r="BA3776" s="22"/>
      <c r="BB3776" s="19">
        <v>0</v>
      </c>
      <c r="BC3776" s="34">
        <v>0</v>
      </c>
      <c r="BD3776" s="34">
        <v>0</v>
      </c>
      <c r="BE3776" s="38">
        <v>3.4819999999999997E-2</v>
      </c>
      <c r="BF3776" s="38">
        <v>3.4819999999999997E-2</v>
      </c>
      <c r="BG3776" s="34">
        <v>0</v>
      </c>
      <c r="BH3776" s="34">
        <v>0</v>
      </c>
      <c r="BI3776" s="34">
        <v>0</v>
      </c>
      <c r="BJ3776" s="34">
        <v>0</v>
      </c>
      <c r="BK3776" s="34">
        <v>0</v>
      </c>
      <c r="BL3776" s="34">
        <v>0</v>
      </c>
      <c r="BM3776" s="34">
        <v>0</v>
      </c>
      <c r="BN3776" s="39">
        <v>0</v>
      </c>
      <c r="BO3776" s="39">
        <v>0</v>
      </c>
      <c r="BP3776" s="39">
        <v>0</v>
      </c>
    </row>
    <row r="3777" spans="1:68" s="25" customFormat="1" ht="14.25" x14ac:dyDescent="0.2">
      <c r="A3777" s="14">
        <v>2851</v>
      </c>
      <c r="B3777" s="40"/>
      <c r="C3777" s="15" t="s">
        <v>150</v>
      </c>
      <c r="D3777" s="16">
        <v>35634</v>
      </c>
      <c r="E3777" s="15" t="s">
        <v>28428</v>
      </c>
      <c r="F3777" s="15" t="s">
        <v>28429</v>
      </c>
      <c r="G3777" s="17" t="s">
        <v>28430</v>
      </c>
      <c r="H3777" s="17" t="s">
        <v>28431</v>
      </c>
      <c r="I3777" s="17" t="s">
        <v>86</v>
      </c>
      <c r="J3777" s="15" t="s">
        <v>28432</v>
      </c>
      <c r="K3777" s="15" t="s">
        <v>88</v>
      </c>
      <c r="L3777" s="18" t="s">
        <v>28433</v>
      </c>
      <c r="M3777" s="15" t="s">
        <v>28269</v>
      </c>
      <c r="N3777" s="15" t="s">
        <v>28270</v>
      </c>
      <c r="O3777" s="16">
        <v>500</v>
      </c>
      <c r="P3777" s="15" t="s">
        <v>1055</v>
      </c>
      <c r="Q3777" s="15">
        <v>0</v>
      </c>
      <c r="R3777" s="15">
        <v>0</v>
      </c>
      <c r="S3777" s="15">
        <v>0</v>
      </c>
      <c r="T3777" s="15">
        <v>0.16</v>
      </c>
      <c r="U3777" s="15" t="s">
        <v>18717</v>
      </c>
      <c r="V3777" s="15" t="s">
        <v>76</v>
      </c>
      <c r="W3777" s="16">
        <v>0</v>
      </c>
      <c r="X3777" s="16">
        <v>0</v>
      </c>
      <c r="Y3777" s="15">
        <v>7181</v>
      </c>
      <c r="Z3777" s="15">
        <v>0.16500000000000001</v>
      </c>
      <c r="AA3777" s="15" t="s">
        <v>28271</v>
      </c>
      <c r="AB3777" s="15" t="s">
        <v>78</v>
      </c>
      <c r="AC3777" s="15">
        <v>0</v>
      </c>
      <c r="AD3777" s="15"/>
      <c r="AE3777" s="15" t="s">
        <v>1536</v>
      </c>
      <c r="AF3777" s="15" t="s">
        <v>28272</v>
      </c>
      <c r="AG3777" s="16">
        <v>0</v>
      </c>
      <c r="AH3777" s="15" t="s">
        <v>28434</v>
      </c>
      <c r="AI3777" s="15" t="s">
        <v>78</v>
      </c>
      <c r="AJ3777" s="15">
        <v>7181.1750488300004</v>
      </c>
      <c r="AK3777" s="15">
        <v>385.72144939399999</v>
      </c>
      <c r="AL3777" s="15">
        <v>3106097.1300900001</v>
      </c>
      <c r="AM3777" s="15">
        <v>1409168.36473</v>
      </c>
      <c r="AN3777" s="19">
        <v>0</v>
      </c>
      <c r="AO3777" s="19">
        <v>0</v>
      </c>
      <c r="AP3777" s="19">
        <v>0</v>
      </c>
      <c r="AQ3777" s="19">
        <v>0</v>
      </c>
      <c r="AR3777" s="34">
        <v>0</v>
      </c>
      <c r="AS3777" s="34">
        <v>0</v>
      </c>
      <c r="AT3777" s="34">
        <v>0</v>
      </c>
      <c r="AU3777" s="34">
        <v>0</v>
      </c>
      <c r="AV3777" s="34">
        <v>0</v>
      </c>
      <c r="AW3777" s="35">
        <v>0</v>
      </c>
      <c r="AX3777" s="34">
        <v>0</v>
      </c>
      <c r="AY3777" s="36">
        <v>1.3258000000000001</v>
      </c>
      <c r="AZ3777" s="36">
        <v>2.0265</v>
      </c>
      <c r="BA3777" s="22"/>
      <c r="BB3777" s="19">
        <v>0</v>
      </c>
      <c r="BC3777" s="34">
        <v>0</v>
      </c>
      <c r="BD3777" s="34">
        <v>0</v>
      </c>
      <c r="BE3777" s="38">
        <v>3.4819999999999997E-2</v>
      </c>
      <c r="BF3777" s="38">
        <v>3.4819999999999997E-2</v>
      </c>
      <c r="BG3777" s="34">
        <v>0</v>
      </c>
      <c r="BH3777" s="34">
        <v>0</v>
      </c>
      <c r="BI3777" s="34">
        <v>0</v>
      </c>
      <c r="BJ3777" s="34">
        <v>0</v>
      </c>
      <c r="BK3777" s="34">
        <v>0</v>
      </c>
      <c r="BL3777" s="34">
        <v>0</v>
      </c>
      <c r="BM3777" s="34">
        <v>0</v>
      </c>
      <c r="BN3777" s="39">
        <v>0</v>
      </c>
      <c r="BO3777" s="39">
        <v>0</v>
      </c>
      <c r="BP3777" s="39">
        <v>0</v>
      </c>
    </row>
    <row r="3778" spans="1:68" s="25" customFormat="1" ht="14.25" x14ac:dyDescent="0.2">
      <c r="A3778" s="14">
        <v>2852</v>
      </c>
      <c r="B3778" s="41"/>
      <c r="C3778" s="15" t="s">
        <v>176</v>
      </c>
      <c r="D3778" s="16">
        <v>7951</v>
      </c>
      <c r="E3778" s="15" t="s">
        <v>28435</v>
      </c>
      <c r="F3778" s="15" t="s">
        <v>28436</v>
      </c>
      <c r="G3778" s="17" t="s">
        <v>28437</v>
      </c>
      <c r="H3778" s="17" t="s">
        <v>28438</v>
      </c>
      <c r="I3778" s="17" t="s">
        <v>86</v>
      </c>
      <c r="J3778" s="15" t="s">
        <v>28439</v>
      </c>
      <c r="K3778" s="15" t="s">
        <v>86</v>
      </c>
      <c r="L3778" s="42" t="s">
        <v>28440</v>
      </c>
      <c r="M3778" s="42" t="s">
        <v>28269</v>
      </c>
      <c r="N3778" s="42" t="s">
        <v>28270</v>
      </c>
      <c r="O3778" s="43">
        <v>556</v>
      </c>
      <c r="P3778" s="42" t="s">
        <v>90</v>
      </c>
      <c r="Q3778" s="42">
        <v>35000</v>
      </c>
      <c r="R3778" s="42">
        <v>198300</v>
      </c>
      <c r="S3778" s="42">
        <v>233300</v>
      </c>
      <c r="T3778" s="42">
        <v>0.22</v>
      </c>
      <c r="U3778" s="42" t="s">
        <v>18717</v>
      </c>
      <c r="V3778" s="42" t="s">
        <v>76</v>
      </c>
      <c r="W3778" s="43">
        <v>1</v>
      </c>
      <c r="X3778" s="43">
        <v>1</v>
      </c>
      <c r="Y3778" s="42">
        <v>9871</v>
      </c>
      <c r="Z3778" s="42">
        <v>0.22700000000000001</v>
      </c>
      <c r="AA3778" s="42" t="s">
        <v>28280</v>
      </c>
      <c r="AB3778" s="42" t="s">
        <v>78</v>
      </c>
      <c r="AC3778" s="42">
        <v>227989</v>
      </c>
      <c r="AD3778" s="44">
        <v>41215</v>
      </c>
      <c r="AE3778" s="42" t="s">
        <v>1536</v>
      </c>
      <c r="AF3778" s="42" t="s">
        <v>28272</v>
      </c>
      <c r="AG3778" s="43">
        <v>1</v>
      </c>
      <c r="AH3778" s="42" t="s">
        <v>28441</v>
      </c>
      <c r="AI3778" s="42" t="s">
        <v>78</v>
      </c>
      <c r="AJ3778" s="42">
        <v>9870.8037109399993</v>
      </c>
      <c r="AK3778" s="42">
        <v>458.24967129700002</v>
      </c>
      <c r="AL3778" s="42">
        <v>3106154.5549599999</v>
      </c>
      <c r="AM3778" s="42">
        <v>1409183.26502</v>
      </c>
      <c r="AN3778" s="19">
        <v>35000</v>
      </c>
      <c r="AO3778" s="19">
        <v>194900</v>
      </c>
      <c r="AP3778" s="19">
        <v>0</v>
      </c>
      <c r="AQ3778" s="19">
        <v>0</v>
      </c>
      <c r="AR3778" s="34">
        <v>229900</v>
      </c>
      <c r="AS3778" s="34">
        <v>45000</v>
      </c>
      <c r="AT3778" s="34">
        <v>3000</v>
      </c>
      <c r="AU3778" s="34">
        <v>64715</v>
      </c>
      <c r="AV3778" s="34">
        <v>0</v>
      </c>
      <c r="AW3778" s="35">
        <v>112715</v>
      </c>
      <c r="AX3778" s="34">
        <v>117185</v>
      </c>
      <c r="AY3778" s="36">
        <v>1.3258000000000001</v>
      </c>
      <c r="AZ3778" s="36">
        <v>2.0265</v>
      </c>
      <c r="BA3778" s="22"/>
      <c r="BB3778" s="19">
        <v>2299</v>
      </c>
      <c r="BC3778" s="34">
        <v>1553.6387299999999</v>
      </c>
      <c r="BD3778" s="34">
        <v>2374.7540249999997</v>
      </c>
      <c r="BE3778" s="38">
        <v>3.4819999999999997E-2</v>
      </c>
      <c r="BF3778" s="38">
        <v>3.4819999999999997E-2</v>
      </c>
      <c r="BG3778" s="34">
        <v>54.097700578599991</v>
      </c>
      <c r="BH3778" s="34">
        <v>82.688935150499987</v>
      </c>
      <c r="BI3778" s="34">
        <v>1499.5410294213998</v>
      </c>
      <c r="BJ3778" s="34">
        <v>2292.0650898494996</v>
      </c>
      <c r="BK3778" s="34">
        <v>0</v>
      </c>
      <c r="BL3778" s="34">
        <v>0</v>
      </c>
      <c r="BM3778" s="34">
        <v>0</v>
      </c>
      <c r="BN3778" s="39">
        <v>1499.5410294213998</v>
      </c>
      <c r="BO3778" s="39">
        <v>2292.0650898494996</v>
      </c>
      <c r="BP3778" s="39">
        <v>792.5240604280998</v>
      </c>
    </row>
    <row r="3779" spans="1:68" s="25" customFormat="1" ht="25.5" x14ac:dyDescent="0.2">
      <c r="A3779" s="14">
        <v>2853</v>
      </c>
      <c r="B3779" s="40"/>
      <c r="C3779" s="15" t="s">
        <v>176</v>
      </c>
      <c r="D3779" s="16">
        <v>9649</v>
      </c>
      <c r="E3779" s="15" t="s">
        <v>28442</v>
      </c>
      <c r="F3779" s="15" t="s">
        <v>28443</v>
      </c>
      <c r="G3779" s="17" t="s">
        <v>28444</v>
      </c>
      <c r="H3779" s="17" t="s">
        <v>28445</v>
      </c>
      <c r="I3779" s="17" t="s">
        <v>86</v>
      </c>
      <c r="J3779" s="15" t="s">
        <v>28446</v>
      </c>
      <c r="K3779" s="15" t="s">
        <v>86</v>
      </c>
      <c r="L3779" s="18" t="s">
        <v>28447</v>
      </c>
      <c r="M3779" s="15" t="s">
        <v>28269</v>
      </c>
      <c r="N3779" s="15" t="s">
        <v>28270</v>
      </c>
      <c r="O3779" s="16">
        <v>556</v>
      </c>
      <c r="P3779" s="15" t="s">
        <v>90</v>
      </c>
      <c r="Q3779" s="15">
        <v>35000</v>
      </c>
      <c r="R3779" s="15">
        <v>198300</v>
      </c>
      <c r="S3779" s="15">
        <v>233300</v>
      </c>
      <c r="T3779" s="15">
        <v>0.14000000000000001</v>
      </c>
      <c r="U3779" s="15" t="s">
        <v>18717</v>
      </c>
      <c r="V3779" s="15" t="s">
        <v>76</v>
      </c>
      <c r="W3779" s="16">
        <v>1</v>
      </c>
      <c r="X3779" s="16">
        <v>1</v>
      </c>
      <c r="Y3779" s="15">
        <v>7893</v>
      </c>
      <c r="Z3779" s="15">
        <v>0.18099999999999999</v>
      </c>
      <c r="AA3779" s="15" t="s">
        <v>28280</v>
      </c>
      <c r="AB3779" s="15" t="s">
        <v>78</v>
      </c>
      <c r="AC3779" s="15">
        <v>215000</v>
      </c>
      <c r="AD3779" s="26">
        <v>41456</v>
      </c>
      <c r="AE3779" s="15" t="s">
        <v>1536</v>
      </c>
      <c r="AF3779" s="15" t="s">
        <v>28272</v>
      </c>
      <c r="AG3779" s="16">
        <v>1</v>
      </c>
      <c r="AH3779" s="15" t="s">
        <v>28448</v>
      </c>
      <c r="AI3779" s="15" t="s">
        <v>78</v>
      </c>
      <c r="AJ3779" s="15">
        <v>7892.5329589800003</v>
      </c>
      <c r="AK3779" s="15">
        <v>426.91712617000002</v>
      </c>
      <c r="AL3779" s="15">
        <v>3106184.0281799999</v>
      </c>
      <c r="AM3779" s="15">
        <v>1409229.5665500001</v>
      </c>
      <c r="AN3779" s="19">
        <v>35000</v>
      </c>
      <c r="AO3779" s="19">
        <v>194900</v>
      </c>
      <c r="AP3779" s="19">
        <v>0</v>
      </c>
      <c r="AQ3779" s="19">
        <v>0</v>
      </c>
      <c r="AR3779" s="34">
        <v>229900</v>
      </c>
      <c r="AS3779" s="34">
        <v>0</v>
      </c>
      <c r="AT3779" s="34">
        <v>0</v>
      </c>
      <c r="AU3779" s="34">
        <v>0</v>
      </c>
      <c r="AV3779" s="34">
        <v>0</v>
      </c>
      <c r="AW3779" s="35">
        <v>0</v>
      </c>
      <c r="AX3779" s="34">
        <v>229900</v>
      </c>
      <c r="AY3779" s="36">
        <v>1.3258000000000001</v>
      </c>
      <c r="AZ3779" s="36">
        <v>2.0265</v>
      </c>
      <c r="BA3779" s="22"/>
      <c r="BB3779" s="19">
        <v>4598</v>
      </c>
      <c r="BC3779" s="34">
        <v>3048.0142000000001</v>
      </c>
      <c r="BD3779" s="34">
        <v>4658.9234999999999</v>
      </c>
      <c r="BE3779" s="38">
        <v>3.4819999999999997E-2</v>
      </c>
      <c r="BF3779" s="38">
        <v>3.4819999999999997E-2</v>
      </c>
      <c r="BG3779" s="34">
        <v>0</v>
      </c>
      <c r="BH3779" s="34">
        <v>0</v>
      </c>
      <c r="BI3779" s="34">
        <v>3048.0142000000001</v>
      </c>
      <c r="BJ3779" s="34">
        <v>4658.9234999999999</v>
      </c>
      <c r="BK3779" s="34">
        <v>0</v>
      </c>
      <c r="BL3779" s="34">
        <v>60.923499999999876</v>
      </c>
      <c r="BM3779" s="34">
        <v>60.923499999999876</v>
      </c>
      <c r="BN3779" s="39">
        <v>3048.0142000000001</v>
      </c>
      <c r="BO3779" s="39">
        <v>4598</v>
      </c>
      <c r="BP3779" s="39">
        <v>1549.9857999999999</v>
      </c>
    </row>
    <row r="3780" spans="1:68" s="25" customFormat="1" ht="14.25" x14ac:dyDescent="0.2">
      <c r="A3780" s="14">
        <v>2854</v>
      </c>
      <c r="B3780" s="40"/>
      <c r="C3780" s="15" t="s">
        <v>28449</v>
      </c>
      <c r="D3780" s="16">
        <v>12654</v>
      </c>
      <c r="E3780" s="15" t="s">
        <v>28450</v>
      </c>
      <c r="F3780" s="15" t="s">
        <v>28449</v>
      </c>
      <c r="G3780" s="17" t="s">
        <v>28451</v>
      </c>
      <c r="H3780" s="17" t="s">
        <v>28452</v>
      </c>
      <c r="I3780" s="17" t="s">
        <v>86</v>
      </c>
      <c r="J3780" s="15" t="s">
        <v>28453</v>
      </c>
      <c r="K3780" s="15" t="s">
        <v>172</v>
      </c>
      <c r="L3780" s="18" t="s">
        <v>28454</v>
      </c>
      <c r="M3780" s="15" t="s">
        <v>28269</v>
      </c>
      <c r="N3780" s="15" t="s">
        <v>28270</v>
      </c>
      <c r="O3780" s="16">
        <v>556</v>
      </c>
      <c r="P3780" s="15" t="s">
        <v>90</v>
      </c>
      <c r="Q3780" s="15">
        <v>35000</v>
      </c>
      <c r="R3780" s="15">
        <v>222800</v>
      </c>
      <c r="S3780" s="15">
        <v>257800</v>
      </c>
      <c r="T3780" s="15">
        <v>0.14000000000000001</v>
      </c>
      <c r="U3780" s="15" t="s">
        <v>18717</v>
      </c>
      <c r="V3780" s="15" t="s">
        <v>76</v>
      </c>
      <c r="W3780" s="16">
        <v>1</v>
      </c>
      <c r="X3780" s="16">
        <v>1</v>
      </c>
      <c r="Y3780" s="15">
        <v>6154</v>
      </c>
      <c r="Z3780" s="15">
        <v>0.14099999999999999</v>
      </c>
      <c r="AA3780" s="15" t="s">
        <v>28280</v>
      </c>
      <c r="AB3780" s="15" t="s">
        <v>78</v>
      </c>
      <c r="AC3780" s="15">
        <v>262500</v>
      </c>
      <c r="AD3780" s="26">
        <v>41750</v>
      </c>
      <c r="AE3780" s="15" t="s">
        <v>1536</v>
      </c>
      <c r="AF3780" s="15" t="s">
        <v>28272</v>
      </c>
      <c r="AG3780" s="16">
        <v>1</v>
      </c>
      <c r="AH3780" s="15" t="s">
        <v>28455</v>
      </c>
      <c r="AI3780" s="15" t="s">
        <v>78</v>
      </c>
      <c r="AJ3780" s="15">
        <v>6154.3850097699997</v>
      </c>
      <c r="AK3780" s="15">
        <v>334.79164239400001</v>
      </c>
      <c r="AL3780" s="15">
        <v>3106200.70933</v>
      </c>
      <c r="AM3780" s="15">
        <v>1409290.6214600001</v>
      </c>
      <c r="AN3780" s="19">
        <v>35000</v>
      </c>
      <c r="AO3780" s="19">
        <v>208700</v>
      </c>
      <c r="AP3780" s="19">
        <v>0</v>
      </c>
      <c r="AQ3780" s="19">
        <v>0</v>
      </c>
      <c r="AR3780" s="34">
        <v>243700</v>
      </c>
      <c r="AS3780" s="34">
        <v>0</v>
      </c>
      <c r="AT3780" s="34">
        <v>0</v>
      </c>
      <c r="AU3780" s="34">
        <v>0</v>
      </c>
      <c r="AV3780" s="34">
        <v>0</v>
      </c>
      <c r="AW3780" s="35">
        <v>0</v>
      </c>
      <c r="AX3780" s="34">
        <v>243700</v>
      </c>
      <c r="AY3780" s="36">
        <v>1.3258000000000001</v>
      </c>
      <c r="AZ3780" s="36">
        <v>2.0265</v>
      </c>
      <c r="BA3780" s="22"/>
      <c r="BB3780" s="19">
        <v>2437</v>
      </c>
      <c r="BC3780" s="34">
        <v>3230.9746</v>
      </c>
      <c r="BD3780" s="34">
        <v>4938.5805</v>
      </c>
      <c r="BE3780" s="38">
        <v>3.4819999999999997E-2</v>
      </c>
      <c r="BF3780" s="38">
        <v>3.4819999999999997E-2</v>
      </c>
      <c r="BG3780" s="34">
        <v>112.50253557199999</v>
      </c>
      <c r="BH3780" s="34">
        <v>171.96137300999999</v>
      </c>
      <c r="BI3780" s="34">
        <v>3118.4720644280001</v>
      </c>
      <c r="BJ3780" s="34">
        <v>4766.61912699</v>
      </c>
      <c r="BK3780" s="34">
        <v>681.47206442800007</v>
      </c>
      <c r="BL3780" s="34">
        <v>2329.61912699</v>
      </c>
      <c r="BM3780" s="34">
        <v>1648.147062562</v>
      </c>
      <c r="BN3780" s="39">
        <v>2437</v>
      </c>
      <c r="BO3780" s="39">
        <v>2437</v>
      </c>
      <c r="BP3780" s="39">
        <v>0</v>
      </c>
    </row>
    <row r="3781" spans="1:68" s="25" customFormat="1" ht="14.25" x14ac:dyDescent="0.2">
      <c r="A3781" s="14">
        <v>2855</v>
      </c>
      <c r="B3781" s="40"/>
      <c r="C3781" s="15"/>
      <c r="D3781" s="16">
        <v>32463</v>
      </c>
      <c r="E3781" s="15" t="s">
        <v>28456</v>
      </c>
      <c r="F3781" s="15" t="s">
        <v>28457</v>
      </c>
      <c r="G3781" s="17" t="s">
        <v>28458</v>
      </c>
      <c r="H3781" s="17" t="s">
        <v>28459</v>
      </c>
      <c r="I3781" s="17" t="s">
        <v>86</v>
      </c>
      <c r="J3781" s="15" t="s">
        <v>28459</v>
      </c>
      <c r="K3781" s="15" t="s">
        <v>1727</v>
      </c>
      <c r="L3781" s="18" t="s">
        <v>28460</v>
      </c>
      <c r="M3781" s="15" t="s">
        <v>28269</v>
      </c>
      <c r="N3781" s="15" t="s">
        <v>28270</v>
      </c>
      <c r="O3781" s="16">
        <v>556</v>
      </c>
      <c r="P3781" s="15" t="s">
        <v>90</v>
      </c>
      <c r="Q3781" s="15">
        <v>35000</v>
      </c>
      <c r="R3781" s="15">
        <v>201500</v>
      </c>
      <c r="S3781" s="15">
        <v>236500</v>
      </c>
      <c r="T3781" s="15">
        <v>0.12</v>
      </c>
      <c r="U3781" s="15" t="s">
        <v>18717</v>
      </c>
      <c r="V3781" s="15" t="s">
        <v>76</v>
      </c>
      <c r="W3781" s="16">
        <v>1</v>
      </c>
      <c r="X3781" s="16">
        <v>1</v>
      </c>
      <c r="Y3781" s="15">
        <v>5309</v>
      </c>
      <c r="Z3781" s="15">
        <v>0.122</v>
      </c>
      <c r="AA3781" s="15" t="s">
        <v>28280</v>
      </c>
      <c r="AB3781" s="15" t="s">
        <v>78</v>
      </c>
      <c r="AC3781" s="15">
        <v>218000</v>
      </c>
      <c r="AD3781" s="26">
        <v>41575</v>
      </c>
      <c r="AE3781" s="15" t="s">
        <v>1536</v>
      </c>
      <c r="AF3781" s="15" t="s">
        <v>28272</v>
      </c>
      <c r="AG3781" s="16">
        <v>1</v>
      </c>
      <c r="AH3781" s="15" t="s">
        <v>28461</v>
      </c>
      <c r="AI3781" s="15" t="s">
        <v>78</v>
      </c>
      <c r="AJ3781" s="15">
        <v>5309.4418945300004</v>
      </c>
      <c r="AK3781" s="15">
        <v>313.506538826</v>
      </c>
      <c r="AL3781" s="15">
        <v>3106232.4570399998</v>
      </c>
      <c r="AM3781" s="15">
        <v>1409333.6314300001</v>
      </c>
      <c r="AN3781" s="19">
        <v>35000</v>
      </c>
      <c r="AO3781" s="19">
        <v>172800</v>
      </c>
      <c r="AP3781" s="19">
        <v>0</v>
      </c>
      <c r="AQ3781" s="19">
        <v>0</v>
      </c>
      <c r="AR3781" s="34">
        <v>207800</v>
      </c>
      <c r="AS3781" s="34">
        <v>45000</v>
      </c>
      <c r="AT3781" s="34">
        <v>0</v>
      </c>
      <c r="AU3781" s="34">
        <v>56980</v>
      </c>
      <c r="AV3781" s="34">
        <v>0</v>
      </c>
      <c r="AW3781" s="35">
        <v>101980</v>
      </c>
      <c r="AX3781" s="34">
        <v>105820</v>
      </c>
      <c r="AY3781" s="36">
        <v>1.3258000000000001</v>
      </c>
      <c r="AZ3781" s="36">
        <v>2.0265</v>
      </c>
      <c r="BA3781" s="22"/>
      <c r="BB3781" s="19">
        <v>2078</v>
      </c>
      <c r="BC3781" s="34">
        <v>1402.9615600000002</v>
      </c>
      <c r="BD3781" s="34">
        <v>2144.4423000000002</v>
      </c>
      <c r="BE3781" s="38">
        <v>3.4819999999999997E-2</v>
      </c>
      <c r="BF3781" s="38">
        <v>3.4819999999999997E-2</v>
      </c>
      <c r="BG3781" s="34">
        <v>48.851121519199999</v>
      </c>
      <c r="BH3781" s="34">
        <v>74.669480886000002</v>
      </c>
      <c r="BI3781" s="34">
        <v>1354.1104384808002</v>
      </c>
      <c r="BJ3781" s="34">
        <v>2069.772819114</v>
      </c>
      <c r="BK3781" s="34">
        <v>0</v>
      </c>
      <c r="BL3781" s="34">
        <v>0</v>
      </c>
      <c r="BM3781" s="34">
        <v>0</v>
      </c>
      <c r="BN3781" s="39">
        <v>1354.1104384808002</v>
      </c>
      <c r="BO3781" s="39">
        <v>2069.772819114</v>
      </c>
      <c r="BP3781" s="39">
        <v>715.66238063319975</v>
      </c>
    </row>
    <row r="3782" spans="1:68" s="25" customFormat="1" ht="14.25" x14ac:dyDescent="0.2">
      <c r="A3782" s="14">
        <v>2856</v>
      </c>
      <c r="B3782" s="40"/>
      <c r="C3782" s="15" t="s">
        <v>376</v>
      </c>
      <c r="D3782" s="16">
        <v>27977</v>
      </c>
      <c r="E3782" s="15" t="s">
        <v>28462</v>
      </c>
      <c r="F3782" s="15" t="s">
        <v>28463</v>
      </c>
      <c r="G3782" s="17" t="s">
        <v>28464</v>
      </c>
      <c r="H3782" s="17" t="s">
        <v>28465</v>
      </c>
      <c r="I3782" s="17" t="s">
        <v>86</v>
      </c>
      <c r="J3782" s="15" t="s">
        <v>28466</v>
      </c>
      <c r="K3782" s="15" t="s">
        <v>1843</v>
      </c>
      <c r="L3782" s="18" t="s">
        <v>28467</v>
      </c>
      <c r="M3782" s="15" t="s">
        <v>28269</v>
      </c>
      <c r="N3782" s="15" t="s">
        <v>28270</v>
      </c>
      <c r="O3782" s="16">
        <v>556</v>
      </c>
      <c r="P3782" s="15" t="s">
        <v>90</v>
      </c>
      <c r="Q3782" s="15">
        <v>35000</v>
      </c>
      <c r="R3782" s="15">
        <v>275500</v>
      </c>
      <c r="S3782" s="15">
        <v>310500</v>
      </c>
      <c r="T3782" s="15">
        <v>0.13</v>
      </c>
      <c r="U3782" s="15" t="s">
        <v>18717</v>
      </c>
      <c r="V3782" s="15" t="s">
        <v>76</v>
      </c>
      <c r="W3782" s="16">
        <v>1</v>
      </c>
      <c r="X3782" s="16">
        <v>1</v>
      </c>
      <c r="Y3782" s="15">
        <v>5599</v>
      </c>
      <c r="Z3782" s="15">
        <v>0.129</v>
      </c>
      <c r="AA3782" s="15" t="s">
        <v>28280</v>
      </c>
      <c r="AB3782" s="15" t="s">
        <v>78</v>
      </c>
      <c r="AC3782" s="15">
        <v>292000</v>
      </c>
      <c r="AD3782" s="26">
        <v>42160</v>
      </c>
      <c r="AE3782" s="15" t="s">
        <v>1536</v>
      </c>
      <c r="AF3782" s="15" t="s">
        <v>28272</v>
      </c>
      <c r="AG3782" s="16">
        <v>1</v>
      </c>
      <c r="AH3782" s="15" t="s">
        <v>28468</v>
      </c>
      <c r="AI3782" s="15" t="s">
        <v>78</v>
      </c>
      <c r="AJ3782" s="15">
        <v>5598.85668945</v>
      </c>
      <c r="AK3782" s="15">
        <v>320.79500551500001</v>
      </c>
      <c r="AL3782" s="15">
        <v>3106272.27874</v>
      </c>
      <c r="AM3782" s="15">
        <v>1409364.77278</v>
      </c>
      <c r="AN3782" s="19">
        <v>35000</v>
      </c>
      <c r="AO3782" s="19">
        <v>146200</v>
      </c>
      <c r="AP3782" s="19">
        <v>0</v>
      </c>
      <c r="AQ3782" s="19">
        <v>0</v>
      </c>
      <c r="AR3782" s="34">
        <v>181200</v>
      </c>
      <c r="AS3782" s="34">
        <v>45000</v>
      </c>
      <c r="AT3782" s="34">
        <v>0</v>
      </c>
      <c r="AU3782" s="34">
        <v>47670</v>
      </c>
      <c r="AV3782" s="34">
        <v>0</v>
      </c>
      <c r="AW3782" s="35">
        <v>92670</v>
      </c>
      <c r="AX3782" s="34">
        <v>88530</v>
      </c>
      <c r="AY3782" s="36">
        <v>1.3258000000000001</v>
      </c>
      <c r="AZ3782" s="36">
        <v>2.0265</v>
      </c>
      <c r="BA3782" s="22"/>
      <c r="BB3782" s="19">
        <v>1812</v>
      </c>
      <c r="BC3782" s="34">
        <v>1173.73074</v>
      </c>
      <c r="BD3782" s="34">
        <v>1794.0604499999999</v>
      </c>
      <c r="BE3782" s="38">
        <v>3.4819999999999997E-2</v>
      </c>
      <c r="BF3782" s="38">
        <v>3.4819999999999997E-2</v>
      </c>
      <c r="BG3782" s="34">
        <v>40.869304366799994</v>
      </c>
      <c r="BH3782" s="34">
        <v>62.469184868999996</v>
      </c>
      <c r="BI3782" s="34">
        <v>1132.8614356332</v>
      </c>
      <c r="BJ3782" s="34">
        <v>1731.591265131</v>
      </c>
      <c r="BK3782" s="34">
        <v>0</v>
      </c>
      <c r="BL3782" s="34">
        <v>0</v>
      </c>
      <c r="BM3782" s="34">
        <v>0</v>
      </c>
      <c r="BN3782" s="39">
        <v>1132.8614356332</v>
      </c>
      <c r="BO3782" s="39">
        <v>1731.591265131</v>
      </c>
      <c r="BP3782" s="39">
        <v>598.72982949779998</v>
      </c>
    </row>
    <row r="3783" spans="1:68" s="25" customFormat="1" ht="14.25" x14ac:dyDescent="0.2">
      <c r="A3783" s="14">
        <v>2857</v>
      </c>
      <c r="B3783" s="40"/>
      <c r="C3783" s="15" t="s">
        <v>176</v>
      </c>
      <c r="D3783" s="16">
        <v>22345</v>
      </c>
      <c r="E3783" s="15" t="s">
        <v>28469</v>
      </c>
      <c r="F3783" s="15" t="s">
        <v>28470</v>
      </c>
      <c r="G3783" s="17" t="s">
        <v>28471</v>
      </c>
      <c r="H3783" s="17" t="s">
        <v>28472</v>
      </c>
      <c r="I3783" s="17" t="s">
        <v>86</v>
      </c>
      <c r="J3783" s="15" t="s">
        <v>28473</v>
      </c>
      <c r="K3783" s="15" t="s">
        <v>5934</v>
      </c>
      <c r="L3783" s="18" t="s">
        <v>28474</v>
      </c>
      <c r="M3783" s="15" t="s">
        <v>28269</v>
      </c>
      <c r="N3783" s="15" t="s">
        <v>28270</v>
      </c>
      <c r="O3783" s="16">
        <v>556</v>
      </c>
      <c r="P3783" s="15" t="s">
        <v>90</v>
      </c>
      <c r="Q3783" s="15">
        <v>35000</v>
      </c>
      <c r="R3783" s="15">
        <v>275500</v>
      </c>
      <c r="S3783" s="15">
        <v>310500</v>
      </c>
      <c r="T3783" s="15">
        <v>0.13</v>
      </c>
      <c r="U3783" s="15" t="s">
        <v>18717</v>
      </c>
      <c r="V3783" s="15" t="s">
        <v>76</v>
      </c>
      <c r="W3783" s="16">
        <v>1</v>
      </c>
      <c r="X3783" s="16">
        <v>1</v>
      </c>
      <c r="Y3783" s="15">
        <v>5635</v>
      </c>
      <c r="Z3783" s="15">
        <v>0.129</v>
      </c>
      <c r="AA3783" s="15" t="s">
        <v>28280</v>
      </c>
      <c r="AB3783" s="15" t="s">
        <v>78</v>
      </c>
      <c r="AC3783" s="15">
        <v>330273.03999999998</v>
      </c>
      <c r="AD3783" s="26">
        <v>42139</v>
      </c>
      <c r="AE3783" s="15" t="s">
        <v>1536</v>
      </c>
      <c r="AF3783" s="15" t="s">
        <v>28272</v>
      </c>
      <c r="AG3783" s="16">
        <v>1</v>
      </c>
      <c r="AH3783" s="15" t="s">
        <v>28475</v>
      </c>
      <c r="AI3783" s="15" t="s">
        <v>78</v>
      </c>
      <c r="AJ3783" s="15">
        <v>5634.6242675800004</v>
      </c>
      <c r="AK3783" s="15">
        <v>328.33457898299997</v>
      </c>
      <c r="AL3783" s="15">
        <v>3106315.5533599998</v>
      </c>
      <c r="AM3783" s="15">
        <v>1409392.5515099999</v>
      </c>
      <c r="AN3783" s="19">
        <v>35000</v>
      </c>
      <c r="AO3783" s="19">
        <v>145500</v>
      </c>
      <c r="AP3783" s="19">
        <v>0</v>
      </c>
      <c r="AQ3783" s="19">
        <v>0</v>
      </c>
      <c r="AR3783" s="34">
        <v>180500</v>
      </c>
      <c r="AS3783" s="34">
        <v>45000</v>
      </c>
      <c r="AT3783" s="34">
        <v>0</v>
      </c>
      <c r="AU3783" s="34">
        <v>47425</v>
      </c>
      <c r="AV3783" s="34">
        <v>0</v>
      </c>
      <c r="AW3783" s="35">
        <v>92425</v>
      </c>
      <c r="AX3783" s="34">
        <v>88075</v>
      </c>
      <c r="AY3783" s="36">
        <v>1.3258000000000001</v>
      </c>
      <c r="AZ3783" s="36">
        <v>2.0265</v>
      </c>
      <c r="BA3783" s="22"/>
      <c r="BB3783" s="19">
        <v>1805</v>
      </c>
      <c r="BC3783" s="34">
        <v>1167.6983500000001</v>
      </c>
      <c r="BD3783" s="34">
        <v>1784.8398749999999</v>
      </c>
      <c r="BE3783" s="38">
        <v>3.4819999999999997E-2</v>
      </c>
      <c r="BF3783" s="38">
        <v>3.4819999999999997E-2</v>
      </c>
      <c r="BG3783" s="34">
        <v>40.659256546999998</v>
      </c>
      <c r="BH3783" s="34">
        <v>62.148124447499988</v>
      </c>
      <c r="BI3783" s="34">
        <v>1127.0390934530001</v>
      </c>
      <c r="BJ3783" s="34">
        <v>1722.6917505524998</v>
      </c>
      <c r="BK3783" s="34">
        <v>0</v>
      </c>
      <c r="BL3783" s="34">
        <v>0</v>
      </c>
      <c r="BM3783" s="34">
        <v>0</v>
      </c>
      <c r="BN3783" s="39">
        <v>1127.0390934530001</v>
      </c>
      <c r="BO3783" s="39">
        <v>1722.6917505524998</v>
      </c>
      <c r="BP3783" s="39">
        <v>595.65265709949972</v>
      </c>
    </row>
    <row r="3784" spans="1:68" s="25" customFormat="1" ht="14.25" x14ac:dyDescent="0.2">
      <c r="A3784" s="14">
        <v>2858</v>
      </c>
      <c r="B3784" s="40"/>
      <c r="C3784" s="15" t="s">
        <v>28476</v>
      </c>
      <c r="D3784" s="16">
        <v>8343</v>
      </c>
      <c r="E3784" s="15" t="s">
        <v>28477</v>
      </c>
      <c r="F3784" s="15" t="s">
        <v>28476</v>
      </c>
      <c r="G3784" s="17" t="s">
        <v>28478</v>
      </c>
      <c r="H3784" s="17" t="s">
        <v>28479</v>
      </c>
      <c r="I3784" s="17" t="s">
        <v>86</v>
      </c>
      <c r="J3784" s="15" t="s">
        <v>28480</v>
      </c>
      <c r="K3784" s="15" t="s">
        <v>7555</v>
      </c>
      <c r="L3784" s="18" t="s">
        <v>28481</v>
      </c>
      <c r="M3784" s="15" t="s">
        <v>28269</v>
      </c>
      <c r="N3784" s="15" t="s">
        <v>28270</v>
      </c>
      <c r="O3784" s="16">
        <v>510</v>
      </c>
      <c r="P3784" s="15" t="s">
        <v>118</v>
      </c>
      <c r="Q3784" s="15">
        <v>35000</v>
      </c>
      <c r="R3784" s="15">
        <v>320800</v>
      </c>
      <c r="S3784" s="15">
        <v>355800</v>
      </c>
      <c r="T3784" s="15">
        <v>0.14000000000000001</v>
      </c>
      <c r="U3784" s="15" t="s">
        <v>18717</v>
      </c>
      <c r="V3784" s="15" t="s">
        <v>76</v>
      </c>
      <c r="W3784" s="16">
        <v>1</v>
      </c>
      <c r="X3784" s="16">
        <v>1</v>
      </c>
      <c r="Y3784" s="15">
        <v>7865</v>
      </c>
      <c r="Z3784" s="15">
        <v>0.18099999999999999</v>
      </c>
      <c r="AA3784" s="15" t="s">
        <v>28280</v>
      </c>
      <c r="AB3784" s="15" t="s">
        <v>78</v>
      </c>
      <c r="AC3784" s="15">
        <v>344048</v>
      </c>
      <c r="AD3784" s="26">
        <v>41988</v>
      </c>
      <c r="AE3784" s="15" t="s">
        <v>1536</v>
      </c>
      <c r="AF3784" s="15" t="s">
        <v>28272</v>
      </c>
      <c r="AG3784" s="16">
        <v>1</v>
      </c>
      <c r="AH3784" s="15" t="s">
        <v>28482</v>
      </c>
      <c r="AI3784" s="15" t="s">
        <v>78</v>
      </c>
      <c r="AJ3784" s="15">
        <v>7865.3100585900002</v>
      </c>
      <c r="AK3784" s="15">
        <v>363.88716857499998</v>
      </c>
      <c r="AL3784" s="15">
        <v>3106372.0012099999</v>
      </c>
      <c r="AM3784" s="15">
        <v>1409411.2309300001</v>
      </c>
      <c r="AN3784" s="19">
        <v>35000</v>
      </c>
      <c r="AO3784" s="19">
        <v>282200</v>
      </c>
      <c r="AP3784" s="19">
        <v>0</v>
      </c>
      <c r="AQ3784" s="19">
        <v>0</v>
      </c>
      <c r="AR3784" s="34">
        <v>317200</v>
      </c>
      <c r="AS3784" s="34">
        <v>45000</v>
      </c>
      <c r="AT3784" s="34">
        <v>3000</v>
      </c>
      <c r="AU3784" s="34">
        <v>95270</v>
      </c>
      <c r="AV3784" s="34">
        <v>0</v>
      </c>
      <c r="AW3784" s="35">
        <v>143270</v>
      </c>
      <c r="AX3784" s="34">
        <v>173930</v>
      </c>
      <c r="AY3784" s="36">
        <v>1.3258000000000001</v>
      </c>
      <c r="AZ3784" s="36">
        <v>2.0265</v>
      </c>
      <c r="BA3784" s="22"/>
      <c r="BB3784" s="19">
        <v>3172</v>
      </c>
      <c r="BC3784" s="34">
        <v>2305.9639400000001</v>
      </c>
      <c r="BD3784" s="34">
        <v>3524.6914499999998</v>
      </c>
      <c r="BE3784" s="38">
        <v>3.4819999999999997E-2</v>
      </c>
      <c r="BF3784" s="38">
        <v>3.4819999999999997E-2</v>
      </c>
      <c r="BG3784" s="34">
        <v>80.293664390799989</v>
      </c>
      <c r="BH3784" s="34">
        <v>122.72975628899998</v>
      </c>
      <c r="BI3784" s="34">
        <v>2225.6702756092</v>
      </c>
      <c r="BJ3784" s="34">
        <v>3401.961693711</v>
      </c>
      <c r="BK3784" s="34">
        <v>0</v>
      </c>
      <c r="BL3784" s="34">
        <v>229.96169371099995</v>
      </c>
      <c r="BM3784" s="34">
        <v>229.96169371099995</v>
      </c>
      <c r="BN3784" s="39">
        <v>2225.6702756092</v>
      </c>
      <c r="BO3784" s="39">
        <v>3172</v>
      </c>
      <c r="BP3784" s="39">
        <v>946.32972439080004</v>
      </c>
    </row>
    <row r="3785" spans="1:68" s="25" customFormat="1" ht="14.25" x14ac:dyDescent="0.2">
      <c r="A3785" s="14">
        <v>2859</v>
      </c>
      <c r="B3785" s="40"/>
      <c r="C3785" s="15" t="s">
        <v>28483</v>
      </c>
      <c r="D3785" s="16">
        <v>10535</v>
      </c>
      <c r="E3785" s="15" t="s">
        <v>28484</v>
      </c>
      <c r="F3785" s="15" t="s">
        <v>28483</v>
      </c>
      <c r="G3785" s="17" t="s">
        <v>28485</v>
      </c>
      <c r="H3785" s="17" t="s">
        <v>28486</v>
      </c>
      <c r="I3785" s="17" t="s">
        <v>86</v>
      </c>
      <c r="J3785" s="15" t="s">
        <v>28487</v>
      </c>
      <c r="K3785" s="15" t="s">
        <v>1861</v>
      </c>
      <c r="L3785" s="18" t="s">
        <v>28488</v>
      </c>
      <c r="M3785" s="15" t="s">
        <v>28269</v>
      </c>
      <c r="N3785" s="15" t="s">
        <v>28270</v>
      </c>
      <c r="O3785" s="16">
        <v>510</v>
      </c>
      <c r="P3785" s="15" t="s">
        <v>118</v>
      </c>
      <c r="Q3785" s="15">
        <v>35000</v>
      </c>
      <c r="R3785" s="15">
        <v>242800</v>
      </c>
      <c r="S3785" s="15">
        <v>277800</v>
      </c>
      <c r="T3785" s="15">
        <v>0.22</v>
      </c>
      <c r="U3785" s="15" t="s">
        <v>18717</v>
      </c>
      <c r="V3785" s="15" t="s">
        <v>76</v>
      </c>
      <c r="W3785" s="16">
        <v>1</v>
      </c>
      <c r="X3785" s="16">
        <v>1</v>
      </c>
      <c r="Y3785" s="15">
        <v>3733</v>
      </c>
      <c r="Z3785" s="15">
        <v>8.5999999999999993E-2</v>
      </c>
      <c r="AA3785" s="15" t="s">
        <v>28280</v>
      </c>
      <c r="AB3785" s="15" t="s">
        <v>78</v>
      </c>
      <c r="AC3785" s="15">
        <v>295000</v>
      </c>
      <c r="AD3785" s="26">
        <v>41845</v>
      </c>
      <c r="AE3785" s="15" t="s">
        <v>78</v>
      </c>
      <c r="AF3785" s="15" t="s">
        <v>78</v>
      </c>
      <c r="AG3785" s="16">
        <v>1</v>
      </c>
      <c r="AH3785" s="15" t="s">
        <v>28489</v>
      </c>
      <c r="AI3785" s="15" t="s">
        <v>78</v>
      </c>
      <c r="AJ3785" s="15">
        <v>3733.4145507799999</v>
      </c>
      <c r="AK3785" s="15">
        <v>280.58197944300002</v>
      </c>
      <c r="AL3785" s="15">
        <v>3106415.8878600001</v>
      </c>
      <c r="AM3785" s="15">
        <v>1409443.20915</v>
      </c>
      <c r="AN3785" s="19">
        <v>35000</v>
      </c>
      <c r="AO3785" s="19">
        <v>224100</v>
      </c>
      <c r="AP3785" s="19">
        <v>0</v>
      </c>
      <c r="AQ3785" s="19">
        <v>0</v>
      </c>
      <c r="AR3785" s="34">
        <v>259100</v>
      </c>
      <c r="AS3785" s="34">
        <v>45000</v>
      </c>
      <c r="AT3785" s="34">
        <v>0</v>
      </c>
      <c r="AU3785" s="34">
        <v>74935</v>
      </c>
      <c r="AV3785" s="34">
        <v>0</v>
      </c>
      <c r="AW3785" s="35">
        <v>119935</v>
      </c>
      <c r="AX3785" s="34">
        <v>139165</v>
      </c>
      <c r="AY3785" s="36">
        <v>1.3258000000000001</v>
      </c>
      <c r="AZ3785" s="36">
        <v>2.0265</v>
      </c>
      <c r="BA3785" s="22"/>
      <c r="BB3785" s="19">
        <v>2591</v>
      </c>
      <c r="BC3785" s="34">
        <v>1845.0495700000004</v>
      </c>
      <c r="BD3785" s="34">
        <v>2820.1787250000002</v>
      </c>
      <c r="BE3785" s="38">
        <v>3.4819999999999997E-2</v>
      </c>
      <c r="BF3785" s="38">
        <v>3.4819999999999997E-2</v>
      </c>
      <c r="BG3785" s="34">
        <v>64.244626027400002</v>
      </c>
      <c r="BH3785" s="34">
        <v>98.198623204499995</v>
      </c>
      <c r="BI3785" s="34">
        <v>1780.8049439726003</v>
      </c>
      <c r="BJ3785" s="34">
        <v>2721.9801017955001</v>
      </c>
      <c r="BK3785" s="34">
        <v>0</v>
      </c>
      <c r="BL3785" s="34">
        <v>130.9801017955001</v>
      </c>
      <c r="BM3785" s="34">
        <v>130.9801017955001</v>
      </c>
      <c r="BN3785" s="39">
        <v>1780.8049439726003</v>
      </c>
      <c r="BO3785" s="39">
        <v>2591</v>
      </c>
      <c r="BP3785" s="39">
        <v>810.19505602739969</v>
      </c>
    </row>
    <row r="3786" spans="1:68" s="25" customFormat="1" ht="14.25" x14ac:dyDescent="0.2">
      <c r="A3786" s="14">
        <v>2860</v>
      </c>
      <c r="B3786" s="40"/>
      <c r="C3786" s="15"/>
      <c r="D3786" s="16">
        <v>13867</v>
      </c>
      <c r="E3786" s="15" t="s">
        <v>28490</v>
      </c>
      <c r="F3786" s="15" t="s">
        <v>28491</v>
      </c>
      <c r="G3786" s="17" t="s">
        <v>28492</v>
      </c>
      <c r="H3786" s="17" t="s">
        <v>28486</v>
      </c>
      <c r="I3786" s="17" t="s">
        <v>86</v>
      </c>
      <c r="J3786" s="15" t="s">
        <v>28493</v>
      </c>
      <c r="K3786" s="15" t="s">
        <v>529</v>
      </c>
      <c r="L3786" s="18" t="s">
        <v>28488</v>
      </c>
      <c r="M3786" s="15" t="s">
        <v>28269</v>
      </c>
      <c r="N3786" s="15" t="s">
        <v>28270</v>
      </c>
      <c r="O3786" s="16">
        <v>510</v>
      </c>
      <c r="P3786" s="15" t="s">
        <v>118</v>
      </c>
      <c r="Q3786" s="15">
        <v>35000</v>
      </c>
      <c r="R3786" s="15">
        <v>242800</v>
      </c>
      <c r="S3786" s="15">
        <v>277800</v>
      </c>
      <c r="T3786" s="15">
        <v>0.22</v>
      </c>
      <c r="U3786" s="15" t="s">
        <v>18717</v>
      </c>
      <c r="V3786" s="15" t="s">
        <v>76</v>
      </c>
      <c r="W3786" s="16">
        <v>1</v>
      </c>
      <c r="X3786" s="16">
        <v>1</v>
      </c>
      <c r="Y3786" s="15">
        <v>9511</v>
      </c>
      <c r="Z3786" s="15">
        <v>0.218</v>
      </c>
      <c r="AA3786" s="15" t="s">
        <v>28494</v>
      </c>
      <c r="AB3786" s="15" t="s">
        <v>78</v>
      </c>
      <c r="AC3786" s="15">
        <v>295000</v>
      </c>
      <c r="AD3786" s="26">
        <v>41845</v>
      </c>
      <c r="AE3786" s="15" t="s">
        <v>78</v>
      </c>
      <c r="AF3786" s="15" t="s">
        <v>78</v>
      </c>
      <c r="AG3786" s="16">
        <v>1</v>
      </c>
      <c r="AH3786" s="15" t="s">
        <v>28489</v>
      </c>
      <c r="AI3786" s="15" t="s">
        <v>78</v>
      </c>
      <c r="AJ3786" s="15">
        <v>9511.1184082</v>
      </c>
      <c r="AK3786" s="15">
        <v>376.42177551999998</v>
      </c>
      <c r="AL3786" s="15">
        <v>3106473.9279100001</v>
      </c>
      <c r="AM3786" s="15">
        <v>1409479.53565</v>
      </c>
      <c r="AN3786" s="19">
        <v>35000</v>
      </c>
      <c r="AO3786" s="19">
        <v>224100</v>
      </c>
      <c r="AP3786" s="19">
        <v>0</v>
      </c>
      <c r="AQ3786" s="19">
        <v>0</v>
      </c>
      <c r="AR3786" s="34">
        <v>259100</v>
      </c>
      <c r="AS3786" s="34">
        <v>45000</v>
      </c>
      <c r="AT3786" s="34">
        <v>0</v>
      </c>
      <c r="AU3786" s="34">
        <v>74935</v>
      </c>
      <c r="AV3786" s="34">
        <v>0</v>
      </c>
      <c r="AW3786" s="35">
        <v>119935</v>
      </c>
      <c r="AX3786" s="34">
        <v>139165</v>
      </c>
      <c r="AY3786" s="36">
        <v>1.3258000000000001</v>
      </c>
      <c r="AZ3786" s="36">
        <v>2.0265</v>
      </c>
      <c r="BA3786" s="22"/>
      <c r="BB3786" s="19">
        <v>2591</v>
      </c>
      <c r="BC3786" s="34">
        <v>1845.0495700000004</v>
      </c>
      <c r="BD3786" s="34">
        <v>2820.1787250000002</v>
      </c>
      <c r="BE3786" s="38">
        <v>3.4819999999999997E-2</v>
      </c>
      <c r="BF3786" s="38">
        <v>3.4819999999999997E-2</v>
      </c>
      <c r="BG3786" s="34">
        <v>64.244626027400002</v>
      </c>
      <c r="BH3786" s="34">
        <v>98.198623204499995</v>
      </c>
      <c r="BI3786" s="34">
        <v>1780.8049439726003</v>
      </c>
      <c r="BJ3786" s="34">
        <v>2721.9801017955001</v>
      </c>
      <c r="BK3786" s="34">
        <v>0</v>
      </c>
      <c r="BL3786" s="34">
        <v>130.9801017955001</v>
      </c>
      <c r="BM3786" s="34">
        <v>130.9801017955001</v>
      </c>
      <c r="BN3786" s="39">
        <v>1780.8049439726003</v>
      </c>
      <c r="BO3786" s="39">
        <v>2591</v>
      </c>
      <c r="BP3786" s="39">
        <v>810.19505602739969</v>
      </c>
    </row>
    <row r="3787" spans="1:68" s="25" customFormat="1" ht="14.25" x14ac:dyDescent="0.2">
      <c r="A3787" s="14">
        <v>2861</v>
      </c>
      <c r="B3787" s="40"/>
      <c r="C3787" s="15" t="s">
        <v>28495</v>
      </c>
      <c r="D3787" s="16">
        <v>8259</v>
      </c>
      <c r="E3787" s="15" t="s">
        <v>28496</v>
      </c>
      <c r="F3787" s="15" t="s">
        <v>28495</v>
      </c>
      <c r="G3787" s="17" t="s">
        <v>28497</v>
      </c>
      <c r="H3787" s="17" t="s">
        <v>28498</v>
      </c>
      <c r="I3787" s="17" t="s">
        <v>86</v>
      </c>
      <c r="J3787" s="15" t="s">
        <v>28499</v>
      </c>
      <c r="K3787" s="15" t="s">
        <v>25620</v>
      </c>
      <c r="L3787" s="18" t="s">
        <v>28500</v>
      </c>
      <c r="M3787" s="15" t="s">
        <v>28269</v>
      </c>
      <c r="N3787" s="15" t="s">
        <v>28270</v>
      </c>
      <c r="O3787" s="16">
        <v>556</v>
      </c>
      <c r="P3787" s="15" t="s">
        <v>90</v>
      </c>
      <c r="Q3787" s="15">
        <v>35000</v>
      </c>
      <c r="R3787" s="15">
        <v>196900</v>
      </c>
      <c r="S3787" s="15">
        <v>231900</v>
      </c>
      <c r="T3787" s="15">
        <v>0.16</v>
      </c>
      <c r="U3787" s="15" t="s">
        <v>18717</v>
      </c>
      <c r="V3787" s="15" t="s">
        <v>76</v>
      </c>
      <c r="W3787" s="16">
        <v>1</v>
      </c>
      <c r="X3787" s="16">
        <v>1</v>
      </c>
      <c r="Y3787" s="15">
        <v>7226</v>
      </c>
      <c r="Z3787" s="15">
        <v>0.16600000000000001</v>
      </c>
      <c r="AA3787" s="15" t="s">
        <v>28494</v>
      </c>
      <c r="AB3787" s="15" t="s">
        <v>78</v>
      </c>
      <c r="AC3787" s="15">
        <v>203500</v>
      </c>
      <c r="AD3787" s="26">
        <v>40767</v>
      </c>
      <c r="AE3787" s="15" t="s">
        <v>78</v>
      </c>
      <c r="AF3787" s="15" t="s">
        <v>78</v>
      </c>
      <c r="AG3787" s="16">
        <v>1</v>
      </c>
      <c r="AH3787" s="15" t="s">
        <v>28501</v>
      </c>
      <c r="AI3787" s="15" t="s">
        <v>78</v>
      </c>
      <c r="AJ3787" s="15">
        <v>7226.0830078099998</v>
      </c>
      <c r="AK3787" s="15">
        <v>369.33765891500002</v>
      </c>
      <c r="AL3787" s="15">
        <v>3106462.11779</v>
      </c>
      <c r="AM3787" s="15">
        <v>1409375.60525</v>
      </c>
      <c r="AN3787" s="19">
        <v>35000</v>
      </c>
      <c r="AO3787" s="19">
        <v>189700</v>
      </c>
      <c r="AP3787" s="19">
        <v>0</v>
      </c>
      <c r="AQ3787" s="19">
        <v>0</v>
      </c>
      <c r="AR3787" s="34">
        <v>224700</v>
      </c>
      <c r="AS3787" s="34">
        <v>45000</v>
      </c>
      <c r="AT3787" s="34">
        <v>0</v>
      </c>
      <c r="AU3787" s="34">
        <v>62895</v>
      </c>
      <c r="AV3787" s="34">
        <v>0</v>
      </c>
      <c r="AW3787" s="35">
        <v>107895</v>
      </c>
      <c r="AX3787" s="34">
        <v>116805</v>
      </c>
      <c r="AY3787" s="36">
        <v>1.3258000000000001</v>
      </c>
      <c r="AZ3787" s="36">
        <v>2.0265</v>
      </c>
      <c r="BA3787" s="22"/>
      <c r="BB3787" s="19">
        <v>2247</v>
      </c>
      <c r="BC3787" s="34">
        <v>1548.60069</v>
      </c>
      <c r="BD3787" s="34">
        <v>2367.0533249999999</v>
      </c>
      <c r="BE3787" s="38">
        <v>3.4819999999999997E-2</v>
      </c>
      <c r="BF3787" s="38">
        <v>3.4819999999999997E-2</v>
      </c>
      <c r="BG3787" s="34">
        <v>53.922276025799995</v>
      </c>
      <c r="BH3787" s="34">
        <v>82.420796776499984</v>
      </c>
      <c r="BI3787" s="34">
        <v>1494.6784139741999</v>
      </c>
      <c r="BJ3787" s="34">
        <v>2284.6325282234998</v>
      </c>
      <c r="BK3787" s="34">
        <v>0</v>
      </c>
      <c r="BL3787" s="34">
        <v>37.632528223499776</v>
      </c>
      <c r="BM3787" s="34">
        <v>37.632528223499776</v>
      </c>
      <c r="BN3787" s="39">
        <v>1494.6784139741999</v>
      </c>
      <c r="BO3787" s="39">
        <v>2247</v>
      </c>
      <c r="BP3787" s="39">
        <v>752.32158602580012</v>
      </c>
    </row>
    <row r="3788" spans="1:68" s="25" customFormat="1" ht="14.25" x14ac:dyDescent="0.2">
      <c r="A3788" s="14">
        <v>2862</v>
      </c>
      <c r="B3788" s="40"/>
      <c r="C3788" s="15"/>
      <c r="D3788" s="16">
        <v>32732</v>
      </c>
      <c r="E3788" s="15" t="s">
        <v>28502</v>
      </c>
      <c r="F3788" s="15" t="s">
        <v>28503</v>
      </c>
      <c r="G3788" s="17" t="s">
        <v>28504</v>
      </c>
      <c r="H3788" s="17" t="s">
        <v>28505</v>
      </c>
      <c r="I3788" s="17" t="s">
        <v>86</v>
      </c>
      <c r="J3788" s="15" t="s">
        <v>28506</v>
      </c>
      <c r="K3788" s="15" t="s">
        <v>7759</v>
      </c>
      <c r="L3788" s="18" t="s">
        <v>28507</v>
      </c>
      <c r="M3788" s="15" t="s">
        <v>28269</v>
      </c>
      <c r="N3788" s="15" t="s">
        <v>28270</v>
      </c>
      <c r="O3788" s="16">
        <v>556</v>
      </c>
      <c r="P3788" s="15" t="s">
        <v>90</v>
      </c>
      <c r="Q3788" s="15">
        <v>35000</v>
      </c>
      <c r="R3788" s="15">
        <v>197000</v>
      </c>
      <c r="S3788" s="15">
        <v>232000</v>
      </c>
      <c r="T3788" s="15">
        <v>0.14000000000000001</v>
      </c>
      <c r="U3788" s="15" t="s">
        <v>18717</v>
      </c>
      <c r="V3788" s="15" t="s">
        <v>76</v>
      </c>
      <c r="W3788" s="16">
        <v>1</v>
      </c>
      <c r="X3788" s="16">
        <v>1</v>
      </c>
      <c r="Y3788" s="15">
        <v>6173</v>
      </c>
      <c r="Z3788" s="15">
        <v>0.14199999999999999</v>
      </c>
      <c r="AA3788" s="15" t="s">
        <v>28494</v>
      </c>
      <c r="AB3788" s="15" t="s">
        <v>78</v>
      </c>
      <c r="AC3788" s="15">
        <v>199000</v>
      </c>
      <c r="AD3788" s="26">
        <v>41241</v>
      </c>
      <c r="AE3788" s="15" t="s">
        <v>78</v>
      </c>
      <c r="AF3788" s="15" t="s">
        <v>78</v>
      </c>
      <c r="AG3788" s="16">
        <v>1</v>
      </c>
      <c r="AH3788" s="15" t="s">
        <v>28508</v>
      </c>
      <c r="AI3788" s="15" t="s">
        <v>78</v>
      </c>
      <c r="AJ3788" s="15">
        <v>6172.7590332</v>
      </c>
      <c r="AK3788" s="15">
        <v>354.33955678199999</v>
      </c>
      <c r="AL3788" s="15">
        <v>3106499.7262599999</v>
      </c>
      <c r="AM3788" s="15">
        <v>1409329.87702</v>
      </c>
      <c r="AN3788" s="19">
        <v>35000</v>
      </c>
      <c r="AO3788" s="19">
        <v>190100</v>
      </c>
      <c r="AP3788" s="19">
        <v>0</v>
      </c>
      <c r="AQ3788" s="19">
        <v>0</v>
      </c>
      <c r="AR3788" s="34">
        <v>225100</v>
      </c>
      <c r="AS3788" s="34">
        <v>45000</v>
      </c>
      <c r="AT3788" s="34">
        <v>0</v>
      </c>
      <c r="AU3788" s="34">
        <v>63035</v>
      </c>
      <c r="AV3788" s="34">
        <v>0</v>
      </c>
      <c r="AW3788" s="35">
        <v>108035</v>
      </c>
      <c r="AX3788" s="34">
        <v>117065</v>
      </c>
      <c r="AY3788" s="36">
        <v>1.3258000000000001</v>
      </c>
      <c r="AZ3788" s="36">
        <v>2.0265</v>
      </c>
      <c r="BA3788" s="22"/>
      <c r="BB3788" s="19">
        <v>2251</v>
      </c>
      <c r="BC3788" s="34">
        <v>1552.0477700000001</v>
      </c>
      <c r="BD3788" s="34">
        <v>2372.3222250000003</v>
      </c>
      <c r="BE3788" s="38">
        <v>3.4819999999999997E-2</v>
      </c>
      <c r="BF3788" s="38">
        <v>3.4819999999999997E-2</v>
      </c>
      <c r="BG3788" s="34">
        <v>54.042303351400001</v>
      </c>
      <c r="BH3788" s="34">
        <v>82.604259874500002</v>
      </c>
      <c r="BI3788" s="34">
        <v>1498.0054666486001</v>
      </c>
      <c r="BJ3788" s="34">
        <v>2289.7179651255005</v>
      </c>
      <c r="BK3788" s="34">
        <v>0</v>
      </c>
      <c r="BL3788" s="34">
        <v>38.717965125500541</v>
      </c>
      <c r="BM3788" s="34">
        <v>38.717965125500541</v>
      </c>
      <c r="BN3788" s="39">
        <v>1498.0054666486001</v>
      </c>
      <c r="BO3788" s="39">
        <v>2251</v>
      </c>
      <c r="BP3788" s="39">
        <v>752.99453335139992</v>
      </c>
    </row>
    <row r="3789" spans="1:68" s="25" customFormat="1" ht="14.25" x14ac:dyDescent="0.2">
      <c r="A3789" s="14">
        <v>2863</v>
      </c>
      <c r="B3789" s="40"/>
      <c r="C3789" s="15"/>
      <c r="D3789" s="16">
        <v>25897</v>
      </c>
      <c r="E3789" s="15" t="s">
        <v>28509</v>
      </c>
      <c r="F3789" s="15" t="s">
        <v>28510</v>
      </c>
      <c r="G3789" s="17" t="s">
        <v>28511</v>
      </c>
      <c r="H3789" s="17" t="s">
        <v>28512</v>
      </c>
      <c r="I3789" s="17" t="s">
        <v>86</v>
      </c>
      <c r="J3789" s="15" t="s">
        <v>28513</v>
      </c>
      <c r="K3789" s="15" t="s">
        <v>8792</v>
      </c>
      <c r="L3789" s="18" t="s">
        <v>28514</v>
      </c>
      <c r="M3789" s="15" t="s">
        <v>28269</v>
      </c>
      <c r="N3789" s="15" t="s">
        <v>28270</v>
      </c>
      <c r="O3789" s="16">
        <v>510</v>
      </c>
      <c r="P3789" s="15" t="s">
        <v>118</v>
      </c>
      <c r="Q3789" s="15">
        <v>35000</v>
      </c>
      <c r="R3789" s="15">
        <v>289100</v>
      </c>
      <c r="S3789" s="15">
        <v>324100</v>
      </c>
      <c r="T3789" s="15">
        <v>0.2</v>
      </c>
      <c r="U3789" s="15" t="s">
        <v>18717</v>
      </c>
      <c r="V3789" s="15" t="s">
        <v>76</v>
      </c>
      <c r="W3789" s="16">
        <v>1</v>
      </c>
      <c r="X3789" s="16">
        <v>1</v>
      </c>
      <c r="Y3789" s="15">
        <v>9006</v>
      </c>
      <c r="Z3789" s="15">
        <v>0.20699999999999999</v>
      </c>
      <c r="AA3789" s="15" t="s">
        <v>28494</v>
      </c>
      <c r="AB3789" s="15" t="s">
        <v>78</v>
      </c>
      <c r="AC3789" s="15">
        <v>292000</v>
      </c>
      <c r="AD3789" s="26">
        <v>41379</v>
      </c>
      <c r="AE3789" s="15" t="s">
        <v>78</v>
      </c>
      <c r="AF3789" s="15" t="s">
        <v>78</v>
      </c>
      <c r="AG3789" s="16">
        <v>1</v>
      </c>
      <c r="AH3789" s="15" t="s">
        <v>28515</v>
      </c>
      <c r="AI3789" s="15" t="s">
        <v>78</v>
      </c>
      <c r="AJ3789" s="15">
        <v>9006.3039550800004</v>
      </c>
      <c r="AK3789" s="15">
        <v>413.61404997</v>
      </c>
      <c r="AL3789" s="15">
        <v>3106561.4461599998</v>
      </c>
      <c r="AM3789" s="15">
        <v>1409312.1811200001</v>
      </c>
      <c r="AN3789" s="19">
        <v>35000</v>
      </c>
      <c r="AO3789" s="19">
        <v>266300</v>
      </c>
      <c r="AP3789" s="19">
        <v>0</v>
      </c>
      <c r="AQ3789" s="19">
        <v>0</v>
      </c>
      <c r="AR3789" s="34">
        <v>301300</v>
      </c>
      <c r="AS3789" s="34">
        <v>45000</v>
      </c>
      <c r="AT3789" s="34">
        <v>0</v>
      </c>
      <c r="AU3789" s="34">
        <v>89705</v>
      </c>
      <c r="AV3789" s="34">
        <v>0</v>
      </c>
      <c r="AW3789" s="35">
        <v>134705</v>
      </c>
      <c r="AX3789" s="34">
        <v>166595</v>
      </c>
      <c r="AY3789" s="36">
        <v>1.3258000000000001</v>
      </c>
      <c r="AZ3789" s="36">
        <v>2.0265</v>
      </c>
      <c r="BA3789" s="22"/>
      <c r="BB3789" s="19">
        <v>3013</v>
      </c>
      <c r="BC3789" s="34">
        <v>2208.7165100000002</v>
      </c>
      <c r="BD3789" s="34">
        <v>3376.0476750000003</v>
      </c>
      <c r="BE3789" s="38">
        <v>3.4819999999999997E-2</v>
      </c>
      <c r="BF3789" s="38">
        <v>3.4819999999999997E-2</v>
      </c>
      <c r="BG3789" s="34">
        <v>76.907508878200005</v>
      </c>
      <c r="BH3789" s="34">
        <v>117.5539800435</v>
      </c>
      <c r="BI3789" s="34">
        <v>2131.8090011218001</v>
      </c>
      <c r="BJ3789" s="34">
        <v>3258.4936949565003</v>
      </c>
      <c r="BK3789" s="34">
        <v>0</v>
      </c>
      <c r="BL3789" s="34">
        <v>245.49369495650035</v>
      </c>
      <c r="BM3789" s="34">
        <v>245.49369495650035</v>
      </c>
      <c r="BN3789" s="39">
        <v>2131.8090011218001</v>
      </c>
      <c r="BO3789" s="39">
        <v>3013</v>
      </c>
      <c r="BP3789" s="39">
        <v>881.19099887819993</v>
      </c>
    </row>
    <row r="3790" spans="1:68" s="25" customFormat="1" ht="14.25" x14ac:dyDescent="0.2">
      <c r="A3790" s="14">
        <v>2864</v>
      </c>
      <c r="B3790" s="40"/>
      <c r="C3790" s="15"/>
      <c r="D3790" s="16">
        <v>3827</v>
      </c>
      <c r="E3790" s="15" t="s">
        <v>28516</v>
      </c>
      <c r="F3790" s="15" t="s">
        <v>28517</v>
      </c>
      <c r="G3790" s="17" t="s">
        <v>28518</v>
      </c>
      <c r="H3790" s="17" t="s">
        <v>28519</v>
      </c>
      <c r="I3790" s="17" t="s">
        <v>86</v>
      </c>
      <c r="J3790" s="15" t="s">
        <v>28519</v>
      </c>
      <c r="K3790" s="15" t="s">
        <v>7004</v>
      </c>
      <c r="L3790" s="18" t="s">
        <v>28520</v>
      </c>
      <c r="M3790" s="15" t="s">
        <v>28269</v>
      </c>
      <c r="N3790" s="15" t="s">
        <v>28270</v>
      </c>
      <c r="O3790" s="16">
        <v>556</v>
      </c>
      <c r="P3790" s="15" t="s">
        <v>90</v>
      </c>
      <c r="Q3790" s="15">
        <v>35000</v>
      </c>
      <c r="R3790" s="15">
        <v>215700</v>
      </c>
      <c r="S3790" s="15">
        <v>250700</v>
      </c>
      <c r="T3790" s="15">
        <v>0.16</v>
      </c>
      <c r="U3790" s="15" t="s">
        <v>18717</v>
      </c>
      <c r="V3790" s="15" t="s">
        <v>76</v>
      </c>
      <c r="W3790" s="16">
        <v>1</v>
      </c>
      <c r="X3790" s="16">
        <v>1</v>
      </c>
      <c r="Y3790" s="15">
        <v>7057</v>
      </c>
      <c r="Z3790" s="15">
        <v>0.16200000000000001</v>
      </c>
      <c r="AA3790" s="15" t="s">
        <v>28494</v>
      </c>
      <c r="AB3790" s="15" t="s">
        <v>78</v>
      </c>
      <c r="AC3790" s="15">
        <v>232960</v>
      </c>
      <c r="AD3790" s="26">
        <v>40823</v>
      </c>
      <c r="AE3790" s="15" t="s">
        <v>78</v>
      </c>
      <c r="AF3790" s="15" t="s">
        <v>78</v>
      </c>
      <c r="AG3790" s="16">
        <v>1</v>
      </c>
      <c r="AH3790" s="15" t="s">
        <v>28521</v>
      </c>
      <c r="AI3790" s="15" t="s">
        <v>78</v>
      </c>
      <c r="AJ3790" s="15">
        <v>7057.0004882800004</v>
      </c>
      <c r="AK3790" s="15">
        <v>374.397152608</v>
      </c>
      <c r="AL3790" s="15">
        <v>3106620.7431600001</v>
      </c>
      <c r="AM3790" s="15">
        <v>1409339.8946799999</v>
      </c>
      <c r="AN3790" s="19">
        <v>35000</v>
      </c>
      <c r="AO3790" s="19">
        <v>210800</v>
      </c>
      <c r="AP3790" s="19">
        <v>0</v>
      </c>
      <c r="AQ3790" s="19">
        <v>0</v>
      </c>
      <c r="AR3790" s="34">
        <v>245800</v>
      </c>
      <c r="AS3790" s="34">
        <v>45000</v>
      </c>
      <c r="AT3790" s="34">
        <v>0</v>
      </c>
      <c r="AU3790" s="34">
        <v>70280</v>
      </c>
      <c r="AV3790" s="34">
        <v>0</v>
      </c>
      <c r="AW3790" s="35">
        <v>115280</v>
      </c>
      <c r="AX3790" s="34">
        <v>130520</v>
      </c>
      <c r="AY3790" s="36">
        <v>1.3258000000000001</v>
      </c>
      <c r="AZ3790" s="36">
        <v>2.0265</v>
      </c>
      <c r="BA3790" s="22"/>
      <c r="BB3790" s="19">
        <v>2458</v>
      </c>
      <c r="BC3790" s="34">
        <v>1730.4341600000002</v>
      </c>
      <c r="BD3790" s="34">
        <v>2644.9877999999999</v>
      </c>
      <c r="BE3790" s="38">
        <v>3.4819999999999997E-2</v>
      </c>
      <c r="BF3790" s="38">
        <v>3.4819999999999997E-2</v>
      </c>
      <c r="BG3790" s="34">
        <v>60.253717451200004</v>
      </c>
      <c r="BH3790" s="34">
        <v>92.098475195999981</v>
      </c>
      <c r="BI3790" s="34">
        <v>1670.1804425488003</v>
      </c>
      <c r="BJ3790" s="34">
        <v>2552.8893248039999</v>
      </c>
      <c r="BK3790" s="34">
        <v>0</v>
      </c>
      <c r="BL3790" s="34">
        <v>94.889324803999898</v>
      </c>
      <c r="BM3790" s="34">
        <v>94.889324803999898</v>
      </c>
      <c r="BN3790" s="39">
        <v>1670.1804425488003</v>
      </c>
      <c r="BO3790" s="39">
        <v>2458</v>
      </c>
      <c r="BP3790" s="39">
        <v>787.81955745119967</v>
      </c>
    </row>
    <row r="3791" spans="1:68" s="25" customFormat="1" ht="14.25" x14ac:dyDescent="0.2">
      <c r="A3791" s="14">
        <v>2865</v>
      </c>
      <c r="B3791" s="40"/>
      <c r="C3791" s="15" t="s">
        <v>28522</v>
      </c>
      <c r="D3791" s="16">
        <v>5336</v>
      </c>
      <c r="E3791" s="15" t="s">
        <v>28523</v>
      </c>
      <c r="F3791" s="15" t="s">
        <v>28522</v>
      </c>
      <c r="G3791" s="17" t="s">
        <v>28524</v>
      </c>
      <c r="H3791" s="17" t="s">
        <v>28525</v>
      </c>
      <c r="I3791" s="17" t="s">
        <v>2689</v>
      </c>
      <c r="J3791" s="15" t="s">
        <v>28526</v>
      </c>
      <c r="K3791" s="15" t="s">
        <v>88</v>
      </c>
      <c r="L3791" s="18" t="s">
        <v>28527</v>
      </c>
      <c r="M3791" s="15" t="s">
        <v>28269</v>
      </c>
      <c r="N3791" s="15" t="s">
        <v>28270</v>
      </c>
      <c r="O3791" s="16">
        <v>556</v>
      </c>
      <c r="P3791" s="15" t="s">
        <v>90</v>
      </c>
      <c r="Q3791" s="15">
        <v>35000</v>
      </c>
      <c r="R3791" s="15">
        <v>244700</v>
      </c>
      <c r="S3791" s="15">
        <v>279700</v>
      </c>
      <c r="T3791" s="15">
        <v>0.16</v>
      </c>
      <c r="U3791" s="15" t="s">
        <v>18717</v>
      </c>
      <c r="V3791" s="15" t="s">
        <v>76</v>
      </c>
      <c r="W3791" s="16">
        <v>1</v>
      </c>
      <c r="X3791" s="16">
        <v>1</v>
      </c>
      <c r="Y3791" s="15">
        <v>6861</v>
      </c>
      <c r="Z3791" s="15">
        <v>0.158</v>
      </c>
      <c r="AA3791" s="15" t="s">
        <v>28494</v>
      </c>
      <c r="AB3791" s="15" t="s">
        <v>78</v>
      </c>
      <c r="AC3791" s="15">
        <v>266000</v>
      </c>
      <c r="AD3791" s="26">
        <v>40822</v>
      </c>
      <c r="AE3791" s="15" t="s">
        <v>78</v>
      </c>
      <c r="AF3791" s="15" t="s">
        <v>78</v>
      </c>
      <c r="AG3791" s="16">
        <v>1</v>
      </c>
      <c r="AH3791" s="15" t="s">
        <v>28528</v>
      </c>
      <c r="AI3791" s="15" t="s">
        <v>78</v>
      </c>
      <c r="AJ3791" s="15">
        <v>6861.0783691400002</v>
      </c>
      <c r="AK3791" s="15">
        <v>342.34001464300002</v>
      </c>
      <c r="AL3791" s="15">
        <v>3106655.3549299999</v>
      </c>
      <c r="AM3791" s="15">
        <v>1409399.39344</v>
      </c>
      <c r="AN3791" s="19">
        <v>35000</v>
      </c>
      <c r="AO3791" s="19">
        <v>239100</v>
      </c>
      <c r="AP3791" s="19">
        <v>0</v>
      </c>
      <c r="AQ3791" s="19">
        <v>0</v>
      </c>
      <c r="AR3791" s="34">
        <v>274100</v>
      </c>
      <c r="AS3791" s="34">
        <v>45000</v>
      </c>
      <c r="AT3791" s="34">
        <v>3000</v>
      </c>
      <c r="AU3791" s="34">
        <v>80185</v>
      </c>
      <c r="AV3791" s="34">
        <v>0</v>
      </c>
      <c r="AW3791" s="35">
        <v>128185</v>
      </c>
      <c r="AX3791" s="34">
        <v>145915</v>
      </c>
      <c r="AY3791" s="36">
        <v>1.3258000000000001</v>
      </c>
      <c r="AZ3791" s="36">
        <v>2.0265</v>
      </c>
      <c r="BA3791" s="22"/>
      <c r="BB3791" s="19">
        <v>2741</v>
      </c>
      <c r="BC3791" s="34">
        <v>1934.5410700000002</v>
      </c>
      <c r="BD3791" s="34">
        <v>2956.9674749999999</v>
      </c>
      <c r="BE3791" s="38">
        <v>3.4819999999999997E-2</v>
      </c>
      <c r="BF3791" s="38">
        <v>3.4819999999999997E-2</v>
      </c>
      <c r="BG3791" s="34">
        <v>67.360720057400002</v>
      </c>
      <c r="BH3791" s="34">
        <v>102.96160747949999</v>
      </c>
      <c r="BI3791" s="34">
        <v>1867.1803499426003</v>
      </c>
      <c r="BJ3791" s="34">
        <v>2854.0058675205</v>
      </c>
      <c r="BK3791" s="34">
        <v>0</v>
      </c>
      <c r="BL3791" s="34">
        <v>113.00586752050003</v>
      </c>
      <c r="BM3791" s="34">
        <v>113.00586752050003</v>
      </c>
      <c r="BN3791" s="39">
        <v>1867.1803499426003</v>
      </c>
      <c r="BO3791" s="39">
        <v>2741</v>
      </c>
      <c r="BP3791" s="39">
        <v>873.81965005739971</v>
      </c>
    </row>
    <row r="3792" spans="1:68" s="25" customFormat="1" ht="14.25" x14ac:dyDescent="0.2">
      <c r="A3792" s="14">
        <v>2866</v>
      </c>
      <c r="B3792" s="40"/>
      <c r="C3792" s="15" t="s">
        <v>28529</v>
      </c>
      <c r="D3792" s="16">
        <v>8658</v>
      </c>
      <c r="E3792" s="15" t="s">
        <v>28530</v>
      </c>
      <c r="F3792" s="15" t="s">
        <v>28529</v>
      </c>
      <c r="G3792" s="17" t="s">
        <v>28524</v>
      </c>
      <c r="H3792" s="17" t="s">
        <v>28525</v>
      </c>
      <c r="I3792" s="17" t="s">
        <v>2689</v>
      </c>
      <c r="J3792" s="15" t="s">
        <v>28531</v>
      </c>
      <c r="K3792" s="15" t="s">
        <v>88</v>
      </c>
      <c r="L3792" s="18" t="s">
        <v>28532</v>
      </c>
      <c r="M3792" s="15" t="s">
        <v>28269</v>
      </c>
      <c r="N3792" s="15" t="s">
        <v>28270</v>
      </c>
      <c r="O3792" s="16">
        <v>556</v>
      </c>
      <c r="P3792" s="15" t="s">
        <v>90</v>
      </c>
      <c r="Q3792" s="15">
        <v>35000</v>
      </c>
      <c r="R3792" s="15">
        <v>249300</v>
      </c>
      <c r="S3792" s="15">
        <v>284300</v>
      </c>
      <c r="T3792" s="15">
        <v>0.14000000000000001</v>
      </c>
      <c r="U3792" s="15" t="s">
        <v>18717</v>
      </c>
      <c r="V3792" s="15" t="s">
        <v>76</v>
      </c>
      <c r="W3792" s="16">
        <v>1</v>
      </c>
      <c r="X3792" s="16">
        <v>1</v>
      </c>
      <c r="Y3792" s="15">
        <v>6195</v>
      </c>
      <c r="Z3792" s="15">
        <v>0.14199999999999999</v>
      </c>
      <c r="AA3792" s="15" t="s">
        <v>28494</v>
      </c>
      <c r="AB3792" s="15" t="s">
        <v>78</v>
      </c>
      <c r="AC3792" s="15">
        <v>273000</v>
      </c>
      <c r="AD3792" s="26">
        <v>40872</v>
      </c>
      <c r="AE3792" s="15" t="s">
        <v>78</v>
      </c>
      <c r="AF3792" s="15" t="s">
        <v>78</v>
      </c>
      <c r="AG3792" s="16">
        <v>1</v>
      </c>
      <c r="AH3792" s="15" t="s">
        <v>28533</v>
      </c>
      <c r="AI3792" s="15" t="s">
        <v>78</v>
      </c>
      <c r="AJ3792" s="15">
        <v>6195.3920898400002</v>
      </c>
      <c r="AK3792" s="15">
        <v>338.96873801200002</v>
      </c>
      <c r="AL3792" s="15">
        <v>3106653.2377900002</v>
      </c>
      <c r="AM3792" s="15">
        <v>1409461.10112</v>
      </c>
      <c r="AN3792" s="19">
        <v>35000</v>
      </c>
      <c r="AO3792" s="19">
        <v>227200</v>
      </c>
      <c r="AP3792" s="19">
        <v>0</v>
      </c>
      <c r="AQ3792" s="19">
        <v>0</v>
      </c>
      <c r="AR3792" s="34">
        <v>262200</v>
      </c>
      <c r="AS3792" s="34">
        <v>45000</v>
      </c>
      <c r="AT3792" s="34">
        <v>3000</v>
      </c>
      <c r="AU3792" s="34">
        <v>76020</v>
      </c>
      <c r="AV3792" s="34">
        <v>0</v>
      </c>
      <c r="AW3792" s="35">
        <v>124020</v>
      </c>
      <c r="AX3792" s="34">
        <v>138180</v>
      </c>
      <c r="AY3792" s="36">
        <v>1.3258000000000001</v>
      </c>
      <c r="AZ3792" s="36">
        <v>2.0265</v>
      </c>
      <c r="BA3792" s="22"/>
      <c r="BB3792" s="19">
        <v>2622</v>
      </c>
      <c r="BC3792" s="34">
        <v>1831.99044</v>
      </c>
      <c r="BD3792" s="34">
        <v>2800.2176999999997</v>
      </c>
      <c r="BE3792" s="38">
        <v>3.4819999999999997E-2</v>
      </c>
      <c r="BF3792" s="38">
        <v>3.4819999999999997E-2</v>
      </c>
      <c r="BG3792" s="34">
        <v>63.789907120799995</v>
      </c>
      <c r="BH3792" s="34">
        <v>97.503580313999976</v>
      </c>
      <c r="BI3792" s="34">
        <v>1768.2005328792</v>
      </c>
      <c r="BJ3792" s="34">
        <v>2702.7141196859998</v>
      </c>
      <c r="BK3792" s="34">
        <v>0</v>
      </c>
      <c r="BL3792" s="34">
        <v>80.714119685999776</v>
      </c>
      <c r="BM3792" s="34">
        <v>80.714119685999776</v>
      </c>
      <c r="BN3792" s="39">
        <v>1768.2005328792</v>
      </c>
      <c r="BO3792" s="39">
        <v>2622</v>
      </c>
      <c r="BP3792" s="39">
        <v>853.79946712080005</v>
      </c>
    </row>
    <row r="3793" spans="1:68" s="25" customFormat="1" ht="14.25" x14ac:dyDescent="0.2">
      <c r="A3793" s="14">
        <v>2867</v>
      </c>
      <c r="B3793" s="40"/>
      <c r="C3793" s="15" t="s">
        <v>28534</v>
      </c>
      <c r="D3793" s="16">
        <v>2187</v>
      </c>
      <c r="E3793" s="15" t="s">
        <v>28535</v>
      </c>
      <c r="F3793" s="15" t="s">
        <v>28534</v>
      </c>
      <c r="G3793" s="17" t="s">
        <v>28524</v>
      </c>
      <c r="H3793" s="17" t="s">
        <v>28525</v>
      </c>
      <c r="I3793" s="17" t="s">
        <v>2689</v>
      </c>
      <c r="J3793" s="15" t="s">
        <v>28536</v>
      </c>
      <c r="K3793" s="15" t="s">
        <v>28537</v>
      </c>
      <c r="L3793" s="18" t="s">
        <v>28538</v>
      </c>
      <c r="M3793" s="15" t="s">
        <v>28269</v>
      </c>
      <c r="N3793" s="15" t="s">
        <v>28270</v>
      </c>
      <c r="O3793" s="16">
        <v>500</v>
      </c>
      <c r="P3793" s="15" t="s">
        <v>1055</v>
      </c>
      <c r="Q3793" s="15">
        <v>35000</v>
      </c>
      <c r="R3793" s="15">
        <v>0</v>
      </c>
      <c r="S3793" s="15">
        <v>35000</v>
      </c>
      <c r="T3793" s="15">
        <v>0.13</v>
      </c>
      <c r="U3793" s="15" t="s">
        <v>18717</v>
      </c>
      <c r="V3793" s="15" t="s">
        <v>76</v>
      </c>
      <c r="W3793" s="16">
        <v>0</v>
      </c>
      <c r="X3793" s="16">
        <v>1</v>
      </c>
      <c r="Y3793" s="15">
        <v>5358</v>
      </c>
      <c r="Z3793" s="15">
        <v>0.123</v>
      </c>
      <c r="AA3793" s="15" t="s">
        <v>28494</v>
      </c>
      <c r="AB3793" s="15" t="s">
        <v>78</v>
      </c>
      <c r="AC3793" s="15">
        <v>50000</v>
      </c>
      <c r="AD3793" s="26">
        <v>40369</v>
      </c>
      <c r="AE3793" s="15" t="s">
        <v>78</v>
      </c>
      <c r="AF3793" s="15" t="s">
        <v>78</v>
      </c>
      <c r="AG3793" s="16">
        <v>1</v>
      </c>
      <c r="AH3793" s="15" t="s">
        <v>28539</v>
      </c>
      <c r="AI3793" s="15" t="s">
        <v>78</v>
      </c>
      <c r="AJ3793" s="15">
        <v>5357.5002441400002</v>
      </c>
      <c r="AK3793" s="15">
        <v>326.04992788700002</v>
      </c>
      <c r="AL3793" s="15">
        <v>3106632.2814000002</v>
      </c>
      <c r="AM3793" s="15">
        <v>1409507.6829899999</v>
      </c>
      <c r="AN3793" s="19">
        <v>0</v>
      </c>
      <c r="AO3793" s="19">
        <v>0</v>
      </c>
      <c r="AP3793" s="19">
        <v>35000</v>
      </c>
      <c r="AQ3793" s="19">
        <v>0</v>
      </c>
      <c r="AR3793" s="34">
        <v>35000</v>
      </c>
      <c r="AS3793" s="34">
        <v>0</v>
      </c>
      <c r="AT3793" s="34">
        <v>0</v>
      </c>
      <c r="AU3793" s="34">
        <v>0</v>
      </c>
      <c r="AV3793" s="34">
        <v>0</v>
      </c>
      <c r="AW3793" s="35">
        <v>0</v>
      </c>
      <c r="AX3793" s="34">
        <v>35000</v>
      </c>
      <c r="AY3793" s="36">
        <v>1.3258000000000001</v>
      </c>
      <c r="AZ3793" s="36">
        <v>2.0265</v>
      </c>
      <c r="BA3793" s="22"/>
      <c r="BB3793" s="19">
        <v>1050</v>
      </c>
      <c r="BC3793" s="34">
        <v>464.03</v>
      </c>
      <c r="BD3793" s="34">
        <v>709.27499999999998</v>
      </c>
      <c r="BE3793" s="38">
        <v>3.4819999999999997E-2</v>
      </c>
      <c r="BF3793" s="38">
        <v>3.4819999999999997E-2</v>
      </c>
      <c r="BG3793" s="34">
        <v>0</v>
      </c>
      <c r="BH3793" s="34">
        <v>0</v>
      </c>
      <c r="BI3793" s="34">
        <v>464.03</v>
      </c>
      <c r="BJ3793" s="34">
        <v>709.27499999999998</v>
      </c>
      <c r="BK3793" s="34">
        <v>0</v>
      </c>
      <c r="BL3793" s="34">
        <v>0</v>
      </c>
      <c r="BM3793" s="34">
        <v>0</v>
      </c>
      <c r="BN3793" s="39">
        <v>464.03</v>
      </c>
      <c r="BO3793" s="39">
        <v>709.27499999999998</v>
      </c>
      <c r="BP3793" s="39">
        <v>245.24499999999995</v>
      </c>
    </row>
    <row r="3794" spans="1:68" s="25" customFormat="1" ht="14.25" x14ac:dyDescent="0.2">
      <c r="A3794" s="14">
        <v>2868</v>
      </c>
      <c r="B3794" s="40"/>
      <c r="C3794" s="15"/>
      <c r="D3794" s="16">
        <v>20144</v>
      </c>
      <c r="E3794" s="15" t="s">
        <v>28540</v>
      </c>
      <c r="F3794" s="15" t="s">
        <v>28541</v>
      </c>
      <c r="G3794" s="17" t="s">
        <v>28542</v>
      </c>
      <c r="H3794" s="17" t="s">
        <v>28543</v>
      </c>
      <c r="I3794" s="17" t="s">
        <v>86</v>
      </c>
      <c r="J3794" s="15" t="s">
        <v>28544</v>
      </c>
      <c r="K3794" s="15" t="s">
        <v>1293</v>
      </c>
      <c r="L3794" s="18" t="s">
        <v>28545</v>
      </c>
      <c r="M3794" s="15" t="s">
        <v>28269</v>
      </c>
      <c r="N3794" s="15" t="s">
        <v>28270</v>
      </c>
      <c r="O3794" s="16">
        <v>556</v>
      </c>
      <c r="P3794" s="15" t="s">
        <v>90</v>
      </c>
      <c r="Q3794" s="15">
        <v>35000</v>
      </c>
      <c r="R3794" s="15">
        <v>191500</v>
      </c>
      <c r="S3794" s="15">
        <v>226500</v>
      </c>
      <c r="T3794" s="15">
        <v>0.17</v>
      </c>
      <c r="U3794" s="15" t="s">
        <v>18717</v>
      </c>
      <c r="V3794" s="15" t="s">
        <v>76</v>
      </c>
      <c r="W3794" s="16">
        <v>1</v>
      </c>
      <c r="X3794" s="16">
        <v>1</v>
      </c>
      <c r="Y3794" s="15">
        <v>7278</v>
      </c>
      <c r="Z3794" s="15">
        <v>0.16700000000000001</v>
      </c>
      <c r="AA3794" s="15" t="s">
        <v>28494</v>
      </c>
      <c r="AB3794" s="15" t="s">
        <v>78</v>
      </c>
      <c r="AC3794" s="15">
        <v>50000</v>
      </c>
      <c r="AD3794" s="26">
        <v>40369</v>
      </c>
      <c r="AE3794" s="15" t="s">
        <v>78</v>
      </c>
      <c r="AF3794" s="15" t="s">
        <v>78</v>
      </c>
      <c r="AG3794" s="16">
        <v>1</v>
      </c>
      <c r="AH3794" s="15" t="s">
        <v>28546</v>
      </c>
      <c r="AI3794" s="15" t="s">
        <v>78</v>
      </c>
      <c r="AJ3794" s="15">
        <v>7277.7263183599998</v>
      </c>
      <c r="AK3794" s="15">
        <v>362.99764413999998</v>
      </c>
      <c r="AL3794" s="15">
        <v>3106633.0644899998</v>
      </c>
      <c r="AM3794" s="15">
        <v>1409564.25453</v>
      </c>
      <c r="AN3794" s="19">
        <v>35000</v>
      </c>
      <c r="AO3794" s="19">
        <v>161300</v>
      </c>
      <c r="AP3794" s="19">
        <v>0</v>
      </c>
      <c r="AQ3794" s="19">
        <v>0</v>
      </c>
      <c r="AR3794" s="34">
        <v>196300</v>
      </c>
      <c r="AS3794" s="34">
        <v>45000</v>
      </c>
      <c r="AT3794" s="34">
        <v>3000</v>
      </c>
      <c r="AU3794" s="34">
        <v>52955</v>
      </c>
      <c r="AV3794" s="34">
        <v>0</v>
      </c>
      <c r="AW3794" s="35">
        <v>100955</v>
      </c>
      <c r="AX3794" s="34">
        <v>95345</v>
      </c>
      <c r="AY3794" s="36">
        <v>1.3258000000000001</v>
      </c>
      <c r="AZ3794" s="36">
        <v>2.0265</v>
      </c>
      <c r="BA3794" s="22"/>
      <c r="BB3794" s="19">
        <v>1963</v>
      </c>
      <c r="BC3794" s="34">
        <v>1264.08401</v>
      </c>
      <c r="BD3794" s="34">
        <v>1932.1664250000001</v>
      </c>
      <c r="BE3794" s="38">
        <v>3.4819999999999997E-2</v>
      </c>
      <c r="BF3794" s="38">
        <v>3.4819999999999997E-2</v>
      </c>
      <c r="BG3794" s="34">
        <v>44.015405228199995</v>
      </c>
      <c r="BH3794" s="34">
        <v>67.278034918499998</v>
      </c>
      <c r="BI3794" s="34">
        <v>1220.0686047718</v>
      </c>
      <c r="BJ3794" s="34">
        <v>1864.8883900815001</v>
      </c>
      <c r="BK3794" s="34">
        <v>0</v>
      </c>
      <c r="BL3794" s="34">
        <v>0</v>
      </c>
      <c r="BM3794" s="34">
        <v>0</v>
      </c>
      <c r="BN3794" s="39">
        <v>1220.0686047718</v>
      </c>
      <c r="BO3794" s="39">
        <v>1864.8883900815001</v>
      </c>
      <c r="BP3794" s="39">
        <v>644.81978530970014</v>
      </c>
    </row>
    <row r="3795" spans="1:68" s="25" customFormat="1" ht="14.25" x14ac:dyDescent="0.2">
      <c r="A3795" s="14">
        <v>2869</v>
      </c>
      <c r="B3795" s="40"/>
      <c r="C3795" s="15" t="s">
        <v>28547</v>
      </c>
      <c r="D3795" s="16">
        <v>7289</v>
      </c>
      <c r="E3795" s="15" t="s">
        <v>28548</v>
      </c>
      <c r="F3795" s="15" t="s">
        <v>28547</v>
      </c>
      <c r="G3795" s="17" t="s">
        <v>28549</v>
      </c>
      <c r="H3795" s="17" t="s">
        <v>28550</v>
      </c>
      <c r="I3795" s="17" t="s">
        <v>86</v>
      </c>
      <c r="J3795" s="15" t="s">
        <v>28551</v>
      </c>
      <c r="K3795" s="15" t="s">
        <v>28552</v>
      </c>
      <c r="L3795" s="18" t="s">
        <v>28553</v>
      </c>
      <c r="M3795" s="15" t="s">
        <v>28269</v>
      </c>
      <c r="N3795" s="15" t="s">
        <v>28270</v>
      </c>
      <c r="O3795" s="16">
        <v>556</v>
      </c>
      <c r="P3795" s="15" t="s">
        <v>90</v>
      </c>
      <c r="Q3795" s="15">
        <v>35000</v>
      </c>
      <c r="R3795" s="15">
        <v>199600</v>
      </c>
      <c r="S3795" s="15">
        <v>234600</v>
      </c>
      <c r="T3795" s="15">
        <v>0.19</v>
      </c>
      <c r="U3795" s="15" t="s">
        <v>18717</v>
      </c>
      <c r="V3795" s="15" t="s">
        <v>76</v>
      </c>
      <c r="W3795" s="16">
        <v>1</v>
      </c>
      <c r="X3795" s="16">
        <v>1</v>
      </c>
      <c r="Y3795" s="15">
        <v>8246</v>
      </c>
      <c r="Z3795" s="15">
        <v>0.189</v>
      </c>
      <c r="AA3795" s="15" t="s">
        <v>28494</v>
      </c>
      <c r="AB3795" s="15" t="s">
        <v>78</v>
      </c>
      <c r="AC3795" s="15">
        <v>227200</v>
      </c>
      <c r="AD3795" s="26">
        <v>40417</v>
      </c>
      <c r="AE3795" s="15" t="s">
        <v>78</v>
      </c>
      <c r="AF3795" s="15" t="s">
        <v>78</v>
      </c>
      <c r="AG3795" s="16">
        <v>1</v>
      </c>
      <c r="AH3795" s="15" t="s">
        <v>28554</v>
      </c>
      <c r="AI3795" s="15" t="s">
        <v>78</v>
      </c>
      <c r="AJ3795" s="15">
        <v>8245.91674805</v>
      </c>
      <c r="AK3795" s="15">
        <v>372.10462861299999</v>
      </c>
      <c r="AL3795" s="15">
        <v>3106582.9779699999</v>
      </c>
      <c r="AM3795" s="15">
        <v>1409607.53207</v>
      </c>
      <c r="AN3795" s="19">
        <v>35000</v>
      </c>
      <c r="AO3795" s="19">
        <v>203800</v>
      </c>
      <c r="AP3795" s="19">
        <v>0</v>
      </c>
      <c r="AQ3795" s="19">
        <v>0</v>
      </c>
      <c r="AR3795" s="34">
        <v>238800</v>
      </c>
      <c r="AS3795" s="34">
        <v>45000</v>
      </c>
      <c r="AT3795" s="34">
        <v>3000</v>
      </c>
      <c r="AU3795" s="34">
        <v>67830</v>
      </c>
      <c r="AV3795" s="34">
        <v>0</v>
      </c>
      <c r="AW3795" s="35">
        <v>115830</v>
      </c>
      <c r="AX3795" s="34">
        <v>122970</v>
      </c>
      <c r="AY3795" s="36">
        <v>1.3258000000000001</v>
      </c>
      <c r="AZ3795" s="36">
        <v>2.0265</v>
      </c>
      <c r="BA3795" s="22"/>
      <c r="BB3795" s="19">
        <v>2388</v>
      </c>
      <c r="BC3795" s="34">
        <v>1630.3362600000003</v>
      </c>
      <c r="BD3795" s="34">
        <v>2491.9870500000002</v>
      </c>
      <c r="BE3795" s="38">
        <v>3.4819999999999997E-2</v>
      </c>
      <c r="BF3795" s="38">
        <v>3.4819999999999997E-2</v>
      </c>
      <c r="BG3795" s="34">
        <v>56.768308573200002</v>
      </c>
      <c r="BH3795" s="34">
        <v>86.770989080999996</v>
      </c>
      <c r="BI3795" s="34">
        <v>1573.5679514268002</v>
      </c>
      <c r="BJ3795" s="34">
        <v>2405.216060919</v>
      </c>
      <c r="BK3795" s="34">
        <v>0</v>
      </c>
      <c r="BL3795" s="34">
        <v>17.216060919000029</v>
      </c>
      <c r="BM3795" s="34">
        <v>17.216060919000029</v>
      </c>
      <c r="BN3795" s="39">
        <v>1573.5679514268002</v>
      </c>
      <c r="BO3795" s="39">
        <v>2388</v>
      </c>
      <c r="BP3795" s="39">
        <v>814.43204857319984</v>
      </c>
    </row>
    <row r="3796" spans="1:68" s="25" customFormat="1" ht="14.25" x14ac:dyDescent="0.2">
      <c r="A3796" s="14">
        <v>2870</v>
      </c>
      <c r="B3796" s="40"/>
      <c r="C3796" s="15" t="s">
        <v>28555</v>
      </c>
      <c r="D3796" s="16">
        <v>27850</v>
      </c>
      <c r="E3796" s="15" t="s">
        <v>28556</v>
      </c>
      <c r="F3796" s="15" t="s">
        <v>28555</v>
      </c>
      <c r="G3796" s="17" t="s">
        <v>28557</v>
      </c>
      <c r="H3796" s="17" t="s">
        <v>28558</v>
      </c>
      <c r="I3796" s="17" t="s">
        <v>88</v>
      </c>
      <c r="J3796" s="15" t="s">
        <v>28559</v>
      </c>
      <c r="K3796" s="15" t="s">
        <v>6911</v>
      </c>
      <c r="L3796" s="18" t="s">
        <v>28560</v>
      </c>
      <c r="M3796" s="15" t="s">
        <v>28269</v>
      </c>
      <c r="N3796" s="15" t="s">
        <v>28270</v>
      </c>
      <c r="O3796" s="16">
        <v>556</v>
      </c>
      <c r="P3796" s="15" t="s">
        <v>90</v>
      </c>
      <c r="Q3796" s="15">
        <v>35000</v>
      </c>
      <c r="R3796" s="15">
        <v>227500</v>
      </c>
      <c r="S3796" s="15">
        <v>262500</v>
      </c>
      <c r="T3796" s="15">
        <v>0.2</v>
      </c>
      <c r="U3796" s="15" t="s">
        <v>18717</v>
      </c>
      <c r="V3796" s="15" t="s">
        <v>76</v>
      </c>
      <c r="W3796" s="16">
        <v>1</v>
      </c>
      <c r="X3796" s="16">
        <v>1</v>
      </c>
      <c r="Y3796" s="15">
        <v>8865</v>
      </c>
      <c r="Z3796" s="15">
        <v>0.20399999999999999</v>
      </c>
      <c r="AA3796" s="15" t="s">
        <v>28561</v>
      </c>
      <c r="AB3796" s="15" t="s">
        <v>78</v>
      </c>
      <c r="AC3796" s="15">
        <v>247500</v>
      </c>
      <c r="AD3796" s="26">
        <v>40235</v>
      </c>
      <c r="AE3796" s="15" t="s">
        <v>78</v>
      </c>
      <c r="AF3796" s="15" t="s">
        <v>78</v>
      </c>
      <c r="AG3796" s="16">
        <v>1</v>
      </c>
      <c r="AH3796" s="15" t="s">
        <v>28562</v>
      </c>
      <c r="AI3796" s="15" t="s">
        <v>78</v>
      </c>
      <c r="AJ3796" s="15">
        <v>8864.6828613300004</v>
      </c>
      <c r="AK3796" s="15">
        <v>401.832057642</v>
      </c>
      <c r="AL3796" s="15">
        <v>3106660.8429</v>
      </c>
      <c r="AM3796" s="15">
        <v>1409656.4154000001</v>
      </c>
      <c r="AN3796" s="19">
        <v>35000</v>
      </c>
      <c r="AO3796" s="19">
        <v>213600</v>
      </c>
      <c r="AP3796" s="19">
        <v>0</v>
      </c>
      <c r="AQ3796" s="19">
        <v>0</v>
      </c>
      <c r="AR3796" s="34">
        <v>248600</v>
      </c>
      <c r="AS3796" s="34">
        <v>45000</v>
      </c>
      <c r="AT3796" s="34">
        <v>0</v>
      </c>
      <c r="AU3796" s="34">
        <v>71260</v>
      </c>
      <c r="AV3796" s="34">
        <v>0</v>
      </c>
      <c r="AW3796" s="35">
        <v>116260</v>
      </c>
      <c r="AX3796" s="34">
        <v>132340</v>
      </c>
      <c r="AY3796" s="36">
        <v>1.3258000000000001</v>
      </c>
      <c r="AZ3796" s="36">
        <v>2.0265</v>
      </c>
      <c r="BA3796" s="22"/>
      <c r="BB3796" s="19">
        <v>2486</v>
      </c>
      <c r="BC3796" s="34">
        <v>1754.5637200000003</v>
      </c>
      <c r="BD3796" s="34">
        <v>2681.8701000000001</v>
      </c>
      <c r="BE3796" s="38">
        <v>3.4819999999999997E-2</v>
      </c>
      <c r="BF3796" s="38">
        <v>3.4819999999999997E-2</v>
      </c>
      <c r="BG3796" s="34">
        <v>61.093908730400003</v>
      </c>
      <c r="BH3796" s="34">
        <v>93.382716881999997</v>
      </c>
      <c r="BI3796" s="34">
        <v>1693.4698112696003</v>
      </c>
      <c r="BJ3796" s="34">
        <v>2588.4873831180003</v>
      </c>
      <c r="BK3796" s="34">
        <v>0</v>
      </c>
      <c r="BL3796" s="34">
        <v>102.48738311800025</v>
      </c>
      <c r="BM3796" s="34">
        <v>102.48738311800025</v>
      </c>
      <c r="BN3796" s="39">
        <v>1693.4698112696003</v>
      </c>
      <c r="BO3796" s="39">
        <v>2486</v>
      </c>
      <c r="BP3796" s="39">
        <v>792.53018873039969</v>
      </c>
    </row>
    <row r="3797" spans="1:68" s="25" customFormat="1" ht="14.25" x14ac:dyDescent="0.2">
      <c r="A3797" s="14">
        <v>2871</v>
      </c>
      <c r="B3797" s="40"/>
      <c r="C3797" s="15"/>
      <c r="D3797" s="16">
        <v>20639</v>
      </c>
      <c r="E3797" s="15" t="s">
        <v>28563</v>
      </c>
      <c r="F3797" s="15" t="s">
        <v>28564</v>
      </c>
      <c r="G3797" s="17" t="s">
        <v>28565</v>
      </c>
      <c r="H3797" s="17" t="s">
        <v>28566</v>
      </c>
      <c r="I3797" s="17" t="s">
        <v>86</v>
      </c>
      <c r="J3797" s="15" t="s">
        <v>28567</v>
      </c>
      <c r="K3797" s="15" t="s">
        <v>2369</v>
      </c>
      <c r="L3797" s="18" t="s">
        <v>28568</v>
      </c>
      <c r="M3797" s="15" t="s">
        <v>28269</v>
      </c>
      <c r="N3797" s="15" t="s">
        <v>28270</v>
      </c>
      <c r="O3797" s="16">
        <v>556</v>
      </c>
      <c r="P3797" s="15" t="s">
        <v>90</v>
      </c>
      <c r="Q3797" s="15">
        <v>35000</v>
      </c>
      <c r="R3797" s="15">
        <v>187400</v>
      </c>
      <c r="S3797" s="15">
        <v>222400</v>
      </c>
      <c r="T3797" s="15">
        <v>0.14499999999999999</v>
      </c>
      <c r="U3797" s="15" t="s">
        <v>18717</v>
      </c>
      <c r="V3797" s="15" t="s">
        <v>76</v>
      </c>
      <c r="W3797" s="16">
        <v>1</v>
      </c>
      <c r="X3797" s="16">
        <v>1</v>
      </c>
      <c r="Y3797" s="15">
        <v>6238</v>
      </c>
      <c r="Z3797" s="15">
        <v>0.14299999999999999</v>
      </c>
      <c r="AA3797" s="15" t="s">
        <v>78</v>
      </c>
      <c r="AB3797" s="15" t="s">
        <v>78</v>
      </c>
      <c r="AC3797" s="15">
        <v>190000</v>
      </c>
      <c r="AD3797" s="26">
        <v>39689</v>
      </c>
      <c r="AE3797" s="15" t="s">
        <v>78</v>
      </c>
      <c r="AF3797" s="15" t="s">
        <v>78</v>
      </c>
      <c r="AG3797" s="16">
        <v>1</v>
      </c>
      <c r="AH3797" s="15" t="s">
        <v>28569</v>
      </c>
      <c r="AI3797" s="15" t="s">
        <v>78</v>
      </c>
      <c r="AJ3797" s="15">
        <v>6237.6157226599998</v>
      </c>
      <c r="AK3797" s="15">
        <v>362.072329422</v>
      </c>
      <c r="AL3797" s="15">
        <v>3106695.9268100001</v>
      </c>
      <c r="AM3797" s="15">
        <v>1409699.7592800001</v>
      </c>
      <c r="AN3797" s="19">
        <v>35000</v>
      </c>
      <c r="AO3797" s="19">
        <v>163100</v>
      </c>
      <c r="AP3797" s="19">
        <v>0</v>
      </c>
      <c r="AQ3797" s="19">
        <v>0</v>
      </c>
      <c r="AR3797" s="34">
        <v>198100</v>
      </c>
      <c r="AS3797" s="34">
        <v>45000</v>
      </c>
      <c r="AT3797" s="34">
        <v>3000</v>
      </c>
      <c r="AU3797" s="34">
        <v>53585</v>
      </c>
      <c r="AV3797" s="34">
        <v>0</v>
      </c>
      <c r="AW3797" s="35">
        <v>101585</v>
      </c>
      <c r="AX3797" s="34">
        <v>96515</v>
      </c>
      <c r="AY3797" s="36">
        <v>1.3258000000000001</v>
      </c>
      <c r="AZ3797" s="36">
        <v>2.0265</v>
      </c>
      <c r="BA3797" s="22"/>
      <c r="BB3797" s="19">
        <v>1981</v>
      </c>
      <c r="BC3797" s="34">
        <v>1279.5958700000001</v>
      </c>
      <c r="BD3797" s="34">
        <v>1955.876475</v>
      </c>
      <c r="BE3797" s="38">
        <v>3.4819999999999997E-2</v>
      </c>
      <c r="BF3797" s="38">
        <v>3.4819999999999997E-2</v>
      </c>
      <c r="BG3797" s="34">
        <v>44.555528193400001</v>
      </c>
      <c r="BH3797" s="34">
        <v>68.103618859499989</v>
      </c>
      <c r="BI3797" s="34">
        <v>1235.0403418066001</v>
      </c>
      <c r="BJ3797" s="34">
        <v>1887.7728561405002</v>
      </c>
      <c r="BK3797" s="34">
        <v>0</v>
      </c>
      <c r="BL3797" s="34">
        <v>0</v>
      </c>
      <c r="BM3797" s="34">
        <v>0</v>
      </c>
      <c r="BN3797" s="39">
        <v>1235.0403418066001</v>
      </c>
      <c r="BO3797" s="39">
        <v>1887.7728561405002</v>
      </c>
      <c r="BP3797" s="39">
        <v>652.7325143339001</v>
      </c>
    </row>
    <row r="3798" spans="1:68" s="25" customFormat="1" ht="14.25" x14ac:dyDescent="0.2">
      <c r="A3798" s="14">
        <v>2872</v>
      </c>
      <c r="B3798" s="40"/>
      <c r="C3798" s="15" t="s">
        <v>28570</v>
      </c>
      <c r="D3798" s="16">
        <v>23778</v>
      </c>
      <c r="E3798" s="15" t="s">
        <v>28571</v>
      </c>
      <c r="F3798" s="15" t="s">
        <v>28570</v>
      </c>
      <c r="G3798" s="17" t="s">
        <v>28572</v>
      </c>
      <c r="H3798" s="17" t="s">
        <v>28573</v>
      </c>
      <c r="I3798" s="17" t="s">
        <v>86</v>
      </c>
      <c r="J3798" s="15" t="s">
        <v>28574</v>
      </c>
      <c r="K3798" s="15" t="s">
        <v>11275</v>
      </c>
      <c r="L3798" s="18" t="s">
        <v>28575</v>
      </c>
      <c r="M3798" s="15" t="s">
        <v>28269</v>
      </c>
      <c r="N3798" s="15" t="s">
        <v>28270</v>
      </c>
      <c r="O3798" s="16">
        <v>556</v>
      </c>
      <c r="P3798" s="15" t="s">
        <v>90</v>
      </c>
      <c r="Q3798" s="15">
        <v>35000</v>
      </c>
      <c r="R3798" s="15">
        <v>219600</v>
      </c>
      <c r="S3798" s="15">
        <v>254600</v>
      </c>
      <c r="T3798" s="15">
        <v>0.189</v>
      </c>
      <c r="U3798" s="15" t="s">
        <v>18717</v>
      </c>
      <c r="V3798" s="15" t="s">
        <v>76</v>
      </c>
      <c r="W3798" s="16">
        <v>1</v>
      </c>
      <c r="X3798" s="16">
        <v>1</v>
      </c>
      <c r="Y3798" s="15">
        <v>7988</v>
      </c>
      <c r="Z3798" s="15">
        <v>0.183</v>
      </c>
      <c r="AA3798" s="15" t="s">
        <v>78</v>
      </c>
      <c r="AB3798" s="15" t="s">
        <v>78</v>
      </c>
      <c r="AC3798" s="15">
        <v>255000</v>
      </c>
      <c r="AD3798" s="26">
        <v>41061</v>
      </c>
      <c r="AE3798" s="15" t="s">
        <v>78</v>
      </c>
      <c r="AF3798" s="15" t="s">
        <v>78</v>
      </c>
      <c r="AG3798" s="16">
        <v>1</v>
      </c>
      <c r="AH3798" s="15" t="s">
        <v>28576</v>
      </c>
      <c r="AI3798" s="15" t="s">
        <v>78</v>
      </c>
      <c r="AJ3798" s="15">
        <v>7987.8745117199996</v>
      </c>
      <c r="AK3798" s="15">
        <v>381.99276783900001</v>
      </c>
      <c r="AL3798" s="15">
        <v>3106727.54054</v>
      </c>
      <c r="AM3798" s="15">
        <v>1409744.72141</v>
      </c>
      <c r="AN3798" s="19">
        <v>35000</v>
      </c>
      <c r="AO3798" s="19">
        <v>208300</v>
      </c>
      <c r="AP3798" s="19">
        <v>0</v>
      </c>
      <c r="AQ3798" s="19">
        <v>0</v>
      </c>
      <c r="AR3798" s="34">
        <v>243300</v>
      </c>
      <c r="AS3798" s="34">
        <v>45000</v>
      </c>
      <c r="AT3798" s="34">
        <v>3000</v>
      </c>
      <c r="AU3798" s="34">
        <v>69405</v>
      </c>
      <c r="AV3798" s="34">
        <v>0</v>
      </c>
      <c r="AW3798" s="35">
        <v>117405</v>
      </c>
      <c r="AX3798" s="34">
        <v>125895</v>
      </c>
      <c r="AY3798" s="36">
        <v>1.3258000000000001</v>
      </c>
      <c r="AZ3798" s="36">
        <v>2.0265</v>
      </c>
      <c r="BA3798" s="22"/>
      <c r="BB3798" s="19">
        <v>2433</v>
      </c>
      <c r="BC3798" s="34">
        <v>1669.1159100000002</v>
      </c>
      <c r="BD3798" s="34">
        <v>2551.2621749999998</v>
      </c>
      <c r="BE3798" s="38">
        <v>3.4819999999999997E-2</v>
      </c>
      <c r="BF3798" s="38">
        <v>3.4819999999999997E-2</v>
      </c>
      <c r="BG3798" s="34">
        <v>58.118615986200005</v>
      </c>
      <c r="BH3798" s="34">
        <v>88.834948933499987</v>
      </c>
      <c r="BI3798" s="34">
        <v>1610.9972940138002</v>
      </c>
      <c r="BJ3798" s="34">
        <v>2462.4272260664998</v>
      </c>
      <c r="BK3798" s="34">
        <v>0</v>
      </c>
      <c r="BL3798" s="34">
        <v>29.42722606649977</v>
      </c>
      <c r="BM3798" s="34">
        <v>29.42722606649977</v>
      </c>
      <c r="BN3798" s="39">
        <v>1610.9972940138002</v>
      </c>
      <c r="BO3798" s="39">
        <v>2433</v>
      </c>
      <c r="BP3798" s="39">
        <v>822.00270598619977</v>
      </c>
    </row>
    <row r="3799" spans="1:68" s="25" customFormat="1" ht="14.25" x14ac:dyDescent="0.2">
      <c r="A3799" s="14">
        <v>2873</v>
      </c>
      <c r="B3799" s="40"/>
      <c r="C3799" s="15"/>
      <c r="D3799" s="16">
        <v>35783</v>
      </c>
      <c r="E3799" s="15" t="s">
        <v>28577</v>
      </c>
      <c r="F3799" s="15" t="s">
        <v>28578</v>
      </c>
      <c r="G3799" s="17" t="s">
        <v>28579</v>
      </c>
      <c r="H3799" s="17" t="s">
        <v>28580</v>
      </c>
      <c r="I3799" s="17" t="s">
        <v>88</v>
      </c>
      <c r="J3799" s="15" t="s">
        <v>28581</v>
      </c>
      <c r="K3799" s="15" t="s">
        <v>3846</v>
      </c>
      <c r="L3799" s="18" t="s">
        <v>28582</v>
      </c>
      <c r="M3799" s="15" t="s">
        <v>28269</v>
      </c>
      <c r="N3799" s="15" t="s">
        <v>28270</v>
      </c>
      <c r="O3799" s="16">
        <v>556</v>
      </c>
      <c r="P3799" s="15" t="s">
        <v>90</v>
      </c>
      <c r="Q3799" s="15">
        <v>35000</v>
      </c>
      <c r="R3799" s="15">
        <v>183100</v>
      </c>
      <c r="S3799" s="15">
        <v>218100</v>
      </c>
      <c r="T3799" s="15">
        <v>0.16</v>
      </c>
      <c r="U3799" s="15" t="s">
        <v>18717</v>
      </c>
      <c r="V3799" s="15" t="s">
        <v>76</v>
      </c>
      <c r="W3799" s="16">
        <v>1</v>
      </c>
      <c r="X3799" s="16">
        <v>1</v>
      </c>
      <c r="Y3799" s="15">
        <v>6903</v>
      </c>
      <c r="Z3799" s="15">
        <v>0.158</v>
      </c>
      <c r="AA3799" s="15" t="s">
        <v>28561</v>
      </c>
      <c r="AB3799" s="15" t="s">
        <v>78</v>
      </c>
      <c r="AC3799" s="15">
        <v>237750</v>
      </c>
      <c r="AD3799" s="26">
        <v>42552</v>
      </c>
      <c r="AE3799" s="15" t="s">
        <v>78</v>
      </c>
      <c r="AF3799" s="15" t="s">
        <v>78</v>
      </c>
      <c r="AG3799" s="16">
        <v>1</v>
      </c>
      <c r="AH3799" s="15" t="s">
        <v>28583</v>
      </c>
      <c r="AI3799" s="15" t="s">
        <v>78</v>
      </c>
      <c r="AJ3799" s="15">
        <v>6903.1826171900002</v>
      </c>
      <c r="AK3799" s="15">
        <v>359.08106976400001</v>
      </c>
      <c r="AL3799" s="15">
        <v>3106780.7495300001</v>
      </c>
      <c r="AM3799" s="15">
        <v>1409774.3112699999</v>
      </c>
      <c r="AN3799" s="19">
        <v>35000</v>
      </c>
      <c r="AO3799" s="19">
        <v>160000</v>
      </c>
      <c r="AP3799" s="19">
        <v>0</v>
      </c>
      <c r="AQ3799" s="19">
        <v>0</v>
      </c>
      <c r="AR3799" s="34">
        <v>195000</v>
      </c>
      <c r="AS3799" s="34">
        <v>45000</v>
      </c>
      <c r="AT3799" s="34">
        <v>3000</v>
      </c>
      <c r="AU3799" s="34">
        <v>52500</v>
      </c>
      <c r="AV3799" s="34">
        <v>0</v>
      </c>
      <c r="AW3799" s="35">
        <v>100500</v>
      </c>
      <c r="AX3799" s="34">
        <v>94500</v>
      </c>
      <c r="AY3799" s="36">
        <v>1.3258000000000001</v>
      </c>
      <c r="AZ3799" s="36">
        <v>2.0265</v>
      </c>
      <c r="BA3799" s="22"/>
      <c r="BB3799" s="19">
        <v>1950</v>
      </c>
      <c r="BC3799" s="34">
        <v>1252.8810000000001</v>
      </c>
      <c r="BD3799" s="34">
        <v>1915.0425</v>
      </c>
      <c r="BE3799" s="38">
        <v>3.4819999999999997E-2</v>
      </c>
      <c r="BF3799" s="38">
        <v>3.4819999999999997E-2</v>
      </c>
      <c r="BG3799" s="34">
        <v>43.625316419999997</v>
      </c>
      <c r="BH3799" s="34">
        <v>66.681779849999998</v>
      </c>
      <c r="BI3799" s="34">
        <v>1209.2556835800001</v>
      </c>
      <c r="BJ3799" s="34">
        <v>1848.3607201499999</v>
      </c>
      <c r="BK3799" s="34">
        <v>0</v>
      </c>
      <c r="BL3799" s="34">
        <v>0</v>
      </c>
      <c r="BM3799" s="34">
        <v>0</v>
      </c>
      <c r="BN3799" s="39">
        <v>1209.2556835800001</v>
      </c>
      <c r="BO3799" s="39">
        <v>1848.3607201499999</v>
      </c>
      <c r="BP3799" s="39">
        <v>639.10503656999981</v>
      </c>
    </row>
    <row r="3800" spans="1:68" s="25" customFormat="1" ht="14.25" x14ac:dyDescent="0.2">
      <c r="A3800" s="14">
        <v>2874</v>
      </c>
      <c r="B3800" s="40"/>
      <c r="C3800" s="15"/>
      <c r="D3800" s="16">
        <v>32300</v>
      </c>
      <c r="E3800" s="15" t="s">
        <v>28584</v>
      </c>
      <c r="F3800" s="15" t="s">
        <v>28585</v>
      </c>
      <c r="G3800" s="17" t="s">
        <v>28586</v>
      </c>
      <c r="H3800" s="17" t="s">
        <v>28587</v>
      </c>
      <c r="I3800" s="17" t="s">
        <v>86</v>
      </c>
      <c r="J3800" s="15" t="s">
        <v>28588</v>
      </c>
      <c r="K3800" s="15" t="s">
        <v>28589</v>
      </c>
      <c r="L3800" s="18" t="s">
        <v>28590</v>
      </c>
      <c r="M3800" s="15" t="s">
        <v>28269</v>
      </c>
      <c r="N3800" s="15" t="s">
        <v>28270</v>
      </c>
      <c r="O3800" s="16">
        <v>556</v>
      </c>
      <c r="P3800" s="15" t="s">
        <v>90</v>
      </c>
      <c r="Q3800" s="15">
        <v>35000</v>
      </c>
      <c r="R3800" s="15">
        <v>192200</v>
      </c>
      <c r="S3800" s="15">
        <v>227200</v>
      </c>
      <c r="T3800" s="15">
        <v>0.18</v>
      </c>
      <c r="U3800" s="15" t="s">
        <v>18717</v>
      </c>
      <c r="V3800" s="15" t="s">
        <v>76</v>
      </c>
      <c r="W3800" s="16">
        <v>1</v>
      </c>
      <c r="X3800" s="16">
        <v>1</v>
      </c>
      <c r="Y3800" s="15">
        <v>7758</v>
      </c>
      <c r="Z3800" s="15">
        <v>0.17799999999999999</v>
      </c>
      <c r="AA3800" s="15" t="s">
        <v>28561</v>
      </c>
      <c r="AB3800" s="15" t="s">
        <v>78</v>
      </c>
      <c r="AC3800" s="15">
        <v>230000</v>
      </c>
      <c r="AD3800" s="26">
        <v>40297</v>
      </c>
      <c r="AE3800" s="15" t="s">
        <v>119</v>
      </c>
      <c r="AF3800" s="15" t="s">
        <v>119</v>
      </c>
      <c r="AG3800" s="16">
        <v>1</v>
      </c>
      <c r="AH3800" s="15" t="s">
        <v>28591</v>
      </c>
      <c r="AI3800" s="15" t="s">
        <v>78</v>
      </c>
      <c r="AJ3800" s="15">
        <v>7757.7402343800004</v>
      </c>
      <c r="AK3800" s="15">
        <v>371.59807984499997</v>
      </c>
      <c r="AL3800" s="15">
        <v>3106837.74939</v>
      </c>
      <c r="AM3800" s="15">
        <v>1409793.7445199999</v>
      </c>
      <c r="AN3800" s="19">
        <v>35000</v>
      </c>
      <c r="AO3800" s="19">
        <v>203400</v>
      </c>
      <c r="AP3800" s="19">
        <v>0</v>
      </c>
      <c r="AQ3800" s="19">
        <v>0</v>
      </c>
      <c r="AR3800" s="34">
        <v>238400</v>
      </c>
      <c r="AS3800" s="34">
        <v>45000</v>
      </c>
      <c r="AT3800" s="34">
        <v>3000</v>
      </c>
      <c r="AU3800" s="34">
        <v>67690</v>
      </c>
      <c r="AV3800" s="34">
        <v>0</v>
      </c>
      <c r="AW3800" s="35">
        <v>115690</v>
      </c>
      <c r="AX3800" s="34">
        <v>122710</v>
      </c>
      <c r="AY3800" s="36">
        <v>1.3258000000000001</v>
      </c>
      <c r="AZ3800" s="36">
        <v>2.0265</v>
      </c>
      <c r="BA3800" s="22"/>
      <c r="BB3800" s="19">
        <v>2384</v>
      </c>
      <c r="BC3800" s="34">
        <v>1626.8891799999999</v>
      </c>
      <c r="BD3800" s="34">
        <v>2486.7181499999997</v>
      </c>
      <c r="BE3800" s="38">
        <v>3.4819999999999997E-2</v>
      </c>
      <c r="BF3800" s="38">
        <v>3.4819999999999997E-2</v>
      </c>
      <c r="BG3800" s="34">
        <v>56.648281247599989</v>
      </c>
      <c r="BH3800" s="34">
        <v>86.587525982999978</v>
      </c>
      <c r="BI3800" s="34">
        <v>1570.2408987524</v>
      </c>
      <c r="BJ3800" s="34">
        <v>2400.1306240169997</v>
      </c>
      <c r="BK3800" s="34">
        <v>0</v>
      </c>
      <c r="BL3800" s="34">
        <v>16.130624016999718</v>
      </c>
      <c r="BM3800" s="34">
        <v>16.130624016999718</v>
      </c>
      <c r="BN3800" s="39">
        <v>1570.2408987524</v>
      </c>
      <c r="BO3800" s="39">
        <v>2384</v>
      </c>
      <c r="BP3800" s="39">
        <v>813.75910124760003</v>
      </c>
    </row>
    <row r="3801" spans="1:68" s="25" customFormat="1" ht="14.25" x14ac:dyDescent="0.2">
      <c r="A3801" s="14">
        <v>2875</v>
      </c>
      <c r="B3801" s="40"/>
      <c r="C3801" s="15"/>
      <c r="D3801" s="16">
        <v>14231</v>
      </c>
      <c r="E3801" s="15" t="s">
        <v>28592</v>
      </c>
      <c r="F3801" s="15" t="s">
        <v>28593</v>
      </c>
      <c r="G3801" s="17" t="s">
        <v>28594</v>
      </c>
      <c r="H3801" s="17" t="s">
        <v>28595</v>
      </c>
      <c r="I3801" s="17" t="s">
        <v>2689</v>
      </c>
      <c r="J3801" s="15" t="s">
        <v>28596</v>
      </c>
      <c r="K3801" s="15" t="s">
        <v>86</v>
      </c>
      <c r="L3801" s="18" t="s">
        <v>28597</v>
      </c>
      <c r="M3801" s="15" t="s">
        <v>28269</v>
      </c>
      <c r="N3801" s="15" t="s">
        <v>28270</v>
      </c>
      <c r="O3801" s="16">
        <v>556</v>
      </c>
      <c r="P3801" s="15" t="s">
        <v>90</v>
      </c>
      <c r="Q3801" s="15">
        <v>35000</v>
      </c>
      <c r="R3801" s="15">
        <v>227700</v>
      </c>
      <c r="S3801" s="15">
        <v>262700</v>
      </c>
      <c r="T3801" s="15">
        <v>0.26</v>
      </c>
      <c r="U3801" s="15" t="s">
        <v>18717</v>
      </c>
      <c r="V3801" s="15" t="s">
        <v>76</v>
      </c>
      <c r="W3801" s="16">
        <v>1</v>
      </c>
      <c r="X3801" s="16">
        <v>1</v>
      </c>
      <c r="Y3801" s="15">
        <v>11281</v>
      </c>
      <c r="Z3801" s="15">
        <v>0.25900000000000001</v>
      </c>
      <c r="AA3801" s="15" t="s">
        <v>28561</v>
      </c>
      <c r="AB3801" s="15" t="s">
        <v>78</v>
      </c>
      <c r="AC3801" s="15">
        <v>290000</v>
      </c>
      <c r="AD3801" s="26">
        <v>42516</v>
      </c>
      <c r="AE3801" s="15" t="s">
        <v>78</v>
      </c>
      <c r="AF3801" s="15" t="s">
        <v>78</v>
      </c>
      <c r="AG3801" s="16">
        <v>1</v>
      </c>
      <c r="AH3801" s="15" t="s">
        <v>28598</v>
      </c>
      <c r="AI3801" s="15" t="s">
        <v>78</v>
      </c>
      <c r="AJ3801" s="15">
        <v>11281.1901855</v>
      </c>
      <c r="AK3801" s="15">
        <v>429.84519516099999</v>
      </c>
      <c r="AL3801" s="15">
        <v>3106916.2437499999</v>
      </c>
      <c r="AM3801" s="15">
        <v>1409793.7642999999</v>
      </c>
      <c r="AN3801" s="19">
        <v>35000</v>
      </c>
      <c r="AO3801" s="19">
        <v>215400</v>
      </c>
      <c r="AP3801" s="19">
        <v>0</v>
      </c>
      <c r="AQ3801" s="19">
        <v>0</v>
      </c>
      <c r="AR3801" s="34">
        <v>250400</v>
      </c>
      <c r="AS3801" s="34">
        <v>45000</v>
      </c>
      <c r="AT3801" s="34">
        <v>0</v>
      </c>
      <c r="AU3801" s="34">
        <v>71890</v>
      </c>
      <c r="AV3801" s="34">
        <v>0</v>
      </c>
      <c r="AW3801" s="35">
        <v>116890</v>
      </c>
      <c r="AX3801" s="34">
        <v>133510</v>
      </c>
      <c r="AY3801" s="36">
        <v>1.3258000000000001</v>
      </c>
      <c r="AZ3801" s="36">
        <v>2.0265</v>
      </c>
      <c r="BA3801" s="22"/>
      <c r="BB3801" s="19">
        <v>2504</v>
      </c>
      <c r="BC3801" s="34">
        <v>1770.0755799999999</v>
      </c>
      <c r="BD3801" s="34">
        <v>2705.5801499999998</v>
      </c>
      <c r="BE3801" s="38">
        <v>3.4819999999999997E-2</v>
      </c>
      <c r="BF3801" s="38">
        <v>3.4819999999999997E-2</v>
      </c>
      <c r="BG3801" s="34">
        <v>61.634031695599994</v>
      </c>
      <c r="BH3801" s="34">
        <v>94.208300822999988</v>
      </c>
      <c r="BI3801" s="34">
        <v>1708.4415483043999</v>
      </c>
      <c r="BJ3801" s="34">
        <v>2611.3718491769996</v>
      </c>
      <c r="BK3801" s="34">
        <v>0</v>
      </c>
      <c r="BL3801" s="34">
        <v>107.3718491769996</v>
      </c>
      <c r="BM3801" s="34">
        <v>107.3718491769996</v>
      </c>
      <c r="BN3801" s="39">
        <v>1708.4415483043999</v>
      </c>
      <c r="BO3801" s="39">
        <v>2504</v>
      </c>
      <c r="BP3801" s="39">
        <v>795.55845169560007</v>
      </c>
    </row>
    <row r="3802" spans="1:68" s="25" customFormat="1" ht="14.25" x14ac:dyDescent="0.2">
      <c r="A3802" s="14">
        <v>2876</v>
      </c>
      <c r="B3802" s="40"/>
      <c r="C3802" s="15"/>
      <c r="D3802" s="16">
        <v>26283</v>
      </c>
      <c r="E3802" s="15" t="s">
        <v>28599</v>
      </c>
      <c r="F3802" s="15" t="s">
        <v>28600</v>
      </c>
      <c r="G3802" s="17" t="s">
        <v>28594</v>
      </c>
      <c r="H3802" s="17" t="s">
        <v>28595</v>
      </c>
      <c r="I3802" s="17" t="s">
        <v>2689</v>
      </c>
      <c r="J3802" s="15" t="s">
        <v>28601</v>
      </c>
      <c r="K3802" s="15" t="s">
        <v>86</v>
      </c>
      <c r="L3802" s="18" t="s">
        <v>28602</v>
      </c>
      <c r="M3802" s="15" t="s">
        <v>27222</v>
      </c>
      <c r="N3802" s="15" t="s">
        <v>27223</v>
      </c>
      <c r="O3802" s="16">
        <v>557</v>
      </c>
      <c r="P3802" s="15" t="s">
        <v>74</v>
      </c>
      <c r="Q3802" s="15">
        <v>0</v>
      </c>
      <c r="R3802" s="15">
        <v>0</v>
      </c>
      <c r="S3802" s="15">
        <v>0</v>
      </c>
      <c r="T3802" s="15">
        <v>0</v>
      </c>
      <c r="U3802" s="15" t="s">
        <v>18717</v>
      </c>
      <c r="V3802" s="15" t="s">
        <v>76</v>
      </c>
      <c r="W3802" s="16">
        <v>0</v>
      </c>
      <c r="X3802" s="16">
        <v>0</v>
      </c>
      <c r="Y3802" s="15">
        <v>111509</v>
      </c>
      <c r="Z3802" s="15">
        <v>2.56</v>
      </c>
      <c r="AA3802" s="15" t="s">
        <v>28561</v>
      </c>
      <c r="AB3802" s="15" t="s">
        <v>78</v>
      </c>
      <c r="AC3802" s="15">
        <v>0</v>
      </c>
      <c r="AD3802" s="15"/>
      <c r="AE3802" s="15" t="s">
        <v>78</v>
      </c>
      <c r="AF3802" s="15" t="s">
        <v>78</v>
      </c>
      <c r="AG3802" s="16">
        <v>1</v>
      </c>
      <c r="AH3802" s="15" t="s">
        <v>28603</v>
      </c>
      <c r="AI3802" s="15" t="s">
        <v>78</v>
      </c>
      <c r="AJ3802" s="15">
        <v>111509.001953</v>
      </c>
      <c r="AK3802" s="15">
        <v>1726.83234494</v>
      </c>
      <c r="AL3802" s="15">
        <v>3106817.3559500002</v>
      </c>
      <c r="AM3802" s="15">
        <v>1409499.86519</v>
      </c>
      <c r="AN3802" s="19">
        <v>0</v>
      </c>
      <c r="AO3802" s="19">
        <v>0</v>
      </c>
      <c r="AP3802" s="19">
        <v>0</v>
      </c>
      <c r="AQ3802" s="19">
        <v>0</v>
      </c>
      <c r="AR3802" s="34">
        <v>0</v>
      </c>
      <c r="AS3802" s="34">
        <v>0</v>
      </c>
      <c r="AT3802" s="34">
        <v>0</v>
      </c>
      <c r="AU3802" s="34">
        <v>0</v>
      </c>
      <c r="AV3802" s="34">
        <v>0</v>
      </c>
      <c r="AW3802" s="35">
        <v>0</v>
      </c>
      <c r="AX3802" s="34">
        <v>0</v>
      </c>
      <c r="AY3802" s="36">
        <v>1.3258000000000001</v>
      </c>
      <c r="AZ3802" s="36">
        <v>2.0265</v>
      </c>
      <c r="BA3802" s="22"/>
      <c r="BB3802" s="19">
        <v>0</v>
      </c>
      <c r="BC3802" s="34">
        <v>0</v>
      </c>
      <c r="BD3802" s="34">
        <v>0</v>
      </c>
      <c r="BE3802" s="38">
        <v>3.4819999999999997E-2</v>
      </c>
      <c r="BF3802" s="38">
        <v>3.4819999999999997E-2</v>
      </c>
      <c r="BG3802" s="34">
        <v>0</v>
      </c>
      <c r="BH3802" s="34">
        <v>0</v>
      </c>
      <c r="BI3802" s="34">
        <v>0</v>
      </c>
      <c r="BJ3802" s="34">
        <v>0</v>
      </c>
      <c r="BK3802" s="34">
        <v>0</v>
      </c>
      <c r="BL3802" s="34">
        <v>0</v>
      </c>
      <c r="BM3802" s="34">
        <v>0</v>
      </c>
      <c r="BN3802" s="39">
        <v>0</v>
      </c>
      <c r="BO3802" s="39">
        <v>0</v>
      </c>
      <c r="BP3802" s="39">
        <v>0</v>
      </c>
    </row>
    <row r="3803" spans="1:68" s="25" customFormat="1" ht="14.25" x14ac:dyDescent="0.2">
      <c r="A3803" s="14">
        <v>2877</v>
      </c>
      <c r="B3803" s="40"/>
      <c r="C3803" s="15"/>
      <c r="D3803" s="16">
        <v>21029</v>
      </c>
      <c r="E3803" s="15" t="s">
        <v>28604</v>
      </c>
      <c r="F3803" s="15" t="s">
        <v>28605</v>
      </c>
      <c r="G3803" s="17" t="s">
        <v>28606</v>
      </c>
      <c r="H3803" s="17" t="s">
        <v>28595</v>
      </c>
      <c r="I3803" s="17" t="s">
        <v>2689</v>
      </c>
      <c r="J3803" s="15" t="s">
        <v>28607</v>
      </c>
      <c r="K3803" s="15" t="s">
        <v>86</v>
      </c>
      <c r="L3803" s="18" t="s">
        <v>28608</v>
      </c>
      <c r="M3803" s="15" t="s">
        <v>28269</v>
      </c>
      <c r="N3803" s="15" t="s">
        <v>28270</v>
      </c>
      <c r="O3803" s="16">
        <v>557</v>
      </c>
      <c r="P3803" s="15" t="s">
        <v>74</v>
      </c>
      <c r="Q3803" s="15">
        <v>0</v>
      </c>
      <c r="R3803" s="15">
        <v>0</v>
      </c>
      <c r="S3803" s="15">
        <v>0</v>
      </c>
      <c r="T3803" s="15">
        <v>0.39</v>
      </c>
      <c r="U3803" s="15" t="s">
        <v>18717</v>
      </c>
      <c r="V3803" s="15" t="s">
        <v>76</v>
      </c>
      <c r="W3803" s="16">
        <v>0</v>
      </c>
      <c r="X3803" s="16">
        <v>0</v>
      </c>
      <c r="Y3803" s="15">
        <v>33642</v>
      </c>
      <c r="Z3803" s="15">
        <v>0.77200000000000002</v>
      </c>
      <c r="AA3803" s="15" t="s">
        <v>28494</v>
      </c>
      <c r="AB3803" s="15" t="s">
        <v>78</v>
      </c>
      <c r="AC3803" s="15">
        <v>0</v>
      </c>
      <c r="AD3803" s="15"/>
      <c r="AE3803" s="15" t="s">
        <v>78</v>
      </c>
      <c r="AF3803" s="15" t="s">
        <v>78</v>
      </c>
      <c r="AG3803" s="16">
        <v>1</v>
      </c>
      <c r="AH3803" s="15" t="s">
        <v>28609</v>
      </c>
      <c r="AI3803" s="15" t="s">
        <v>78</v>
      </c>
      <c r="AJ3803" s="15">
        <v>33641.6552734</v>
      </c>
      <c r="AK3803" s="15">
        <v>1092.5073452399999</v>
      </c>
      <c r="AL3803" s="15">
        <v>3106356.4676600001</v>
      </c>
      <c r="AM3803" s="15">
        <v>1409247.92554</v>
      </c>
      <c r="AN3803" s="19">
        <v>0</v>
      </c>
      <c r="AO3803" s="19">
        <v>0</v>
      </c>
      <c r="AP3803" s="19">
        <v>0</v>
      </c>
      <c r="AQ3803" s="19">
        <v>0</v>
      </c>
      <c r="AR3803" s="34">
        <v>0</v>
      </c>
      <c r="AS3803" s="34">
        <v>0</v>
      </c>
      <c r="AT3803" s="34">
        <v>0</v>
      </c>
      <c r="AU3803" s="34">
        <v>0</v>
      </c>
      <c r="AV3803" s="34">
        <v>0</v>
      </c>
      <c r="AW3803" s="35">
        <v>0</v>
      </c>
      <c r="AX3803" s="34">
        <v>0</v>
      </c>
      <c r="AY3803" s="36">
        <v>1.3258000000000001</v>
      </c>
      <c r="AZ3803" s="36">
        <v>2.0265</v>
      </c>
      <c r="BA3803" s="22"/>
      <c r="BB3803" s="19">
        <v>0</v>
      </c>
      <c r="BC3803" s="34">
        <v>0</v>
      </c>
      <c r="BD3803" s="34">
        <v>0</v>
      </c>
      <c r="BE3803" s="38">
        <v>3.4819999999999997E-2</v>
      </c>
      <c r="BF3803" s="38">
        <v>3.4819999999999997E-2</v>
      </c>
      <c r="BG3803" s="34">
        <v>0</v>
      </c>
      <c r="BH3803" s="34">
        <v>0</v>
      </c>
      <c r="BI3803" s="34">
        <v>0</v>
      </c>
      <c r="BJ3803" s="34">
        <v>0</v>
      </c>
      <c r="BK3803" s="34">
        <v>0</v>
      </c>
      <c r="BL3803" s="34">
        <v>0</v>
      </c>
      <c r="BM3803" s="34">
        <v>0</v>
      </c>
      <c r="BN3803" s="39">
        <v>0</v>
      </c>
      <c r="BO3803" s="39">
        <v>0</v>
      </c>
      <c r="BP3803" s="39">
        <v>0</v>
      </c>
    </row>
    <row r="3804" spans="1:68" s="25" customFormat="1" ht="14.25" x14ac:dyDescent="0.2">
      <c r="A3804" s="14">
        <v>2878</v>
      </c>
      <c r="B3804" s="40"/>
      <c r="C3804" s="15"/>
      <c r="D3804" s="16">
        <v>17874</v>
      </c>
      <c r="E3804" s="15" t="s">
        <v>28610</v>
      </c>
      <c r="F3804" s="15" t="s">
        <v>28611</v>
      </c>
      <c r="G3804" s="17" t="s">
        <v>28612</v>
      </c>
      <c r="H3804" s="17" t="s">
        <v>28613</v>
      </c>
      <c r="I3804" s="17" t="s">
        <v>86</v>
      </c>
      <c r="J3804" s="15" t="s">
        <v>28614</v>
      </c>
      <c r="K3804" s="15" t="s">
        <v>9131</v>
      </c>
      <c r="L3804" s="18" t="s">
        <v>28615</v>
      </c>
      <c r="M3804" s="15" t="s">
        <v>26187</v>
      </c>
      <c r="N3804" s="15" t="s">
        <v>26188</v>
      </c>
      <c r="O3804" s="16">
        <v>501</v>
      </c>
      <c r="P3804" s="15" t="s">
        <v>405</v>
      </c>
      <c r="Q3804" s="15">
        <v>4600</v>
      </c>
      <c r="R3804" s="15">
        <v>0</v>
      </c>
      <c r="S3804" s="15">
        <v>4600</v>
      </c>
      <c r="T3804" s="15">
        <v>1.1599999999999999</v>
      </c>
      <c r="U3804" s="15" t="s">
        <v>18717</v>
      </c>
      <c r="V3804" s="15" t="s">
        <v>76</v>
      </c>
      <c r="W3804" s="16">
        <v>0</v>
      </c>
      <c r="X3804" s="16">
        <v>0</v>
      </c>
      <c r="Y3804" s="15">
        <v>51298</v>
      </c>
      <c r="Z3804" s="15">
        <v>1.1779999999999999</v>
      </c>
      <c r="AA3804" s="15" t="s">
        <v>78</v>
      </c>
      <c r="AB3804" s="15" t="s">
        <v>78</v>
      </c>
      <c r="AC3804" s="15">
        <v>0</v>
      </c>
      <c r="AD3804" s="15"/>
      <c r="AE3804" s="15" t="s">
        <v>874</v>
      </c>
      <c r="AF3804" s="15" t="s">
        <v>28616</v>
      </c>
      <c r="AG3804" s="16">
        <v>1</v>
      </c>
      <c r="AH3804" s="15" t="s">
        <v>28617</v>
      </c>
      <c r="AI3804" s="15" t="s">
        <v>78</v>
      </c>
      <c r="AJ3804" s="15">
        <v>51298.3930664</v>
      </c>
      <c r="AK3804" s="15">
        <v>1212.50935684</v>
      </c>
      <c r="AL3804" s="15">
        <v>3106582.82993</v>
      </c>
      <c r="AM3804" s="15">
        <v>1409189.42508</v>
      </c>
      <c r="AN3804" s="19">
        <v>0</v>
      </c>
      <c r="AO3804" s="19">
        <v>0</v>
      </c>
      <c r="AP3804" s="19">
        <v>4600</v>
      </c>
      <c r="AQ3804" s="19">
        <v>0</v>
      </c>
      <c r="AR3804" s="34">
        <v>4600</v>
      </c>
      <c r="AS3804" s="34">
        <v>0</v>
      </c>
      <c r="AT3804" s="34">
        <v>0</v>
      </c>
      <c r="AU3804" s="34">
        <v>0</v>
      </c>
      <c r="AV3804" s="34">
        <v>0</v>
      </c>
      <c r="AW3804" s="35">
        <v>0</v>
      </c>
      <c r="AX3804" s="34">
        <v>4600</v>
      </c>
      <c r="AY3804" s="36">
        <v>1.3258000000000001</v>
      </c>
      <c r="AZ3804" s="36">
        <v>2.0265</v>
      </c>
      <c r="BA3804" s="22"/>
      <c r="BB3804" s="19">
        <v>138</v>
      </c>
      <c r="BC3804" s="34">
        <v>60.986800000000002</v>
      </c>
      <c r="BD3804" s="34">
        <v>93.218999999999994</v>
      </c>
      <c r="BE3804" s="38">
        <v>3.4819999999999997E-2</v>
      </c>
      <c r="BF3804" s="38">
        <v>3.4819999999999997E-2</v>
      </c>
      <c r="BG3804" s="34">
        <v>0</v>
      </c>
      <c r="BH3804" s="34">
        <v>0</v>
      </c>
      <c r="BI3804" s="34">
        <v>60.986800000000002</v>
      </c>
      <c r="BJ3804" s="34">
        <v>93.218999999999994</v>
      </c>
      <c r="BK3804" s="34">
        <v>0</v>
      </c>
      <c r="BL3804" s="34">
        <v>0</v>
      </c>
      <c r="BM3804" s="34">
        <v>0</v>
      </c>
      <c r="BN3804" s="39">
        <v>60.986800000000002</v>
      </c>
      <c r="BO3804" s="39">
        <v>93.218999999999994</v>
      </c>
      <c r="BP3804" s="39">
        <v>32.232199999999992</v>
      </c>
    </row>
    <row r="3805" spans="1:68" s="25" customFormat="1" ht="14.25" x14ac:dyDescent="0.2">
      <c r="A3805" s="14">
        <v>2879</v>
      </c>
      <c r="B3805" s="40"/>
      <c r="C3805" s="15" t="s">
        <v>28618</v>
      </c>
      <c r="D3805" s="16">
        <v>30773</v>
      </c>
      <c r="E3805" s="15" t="s">
        <v>28619</v>
      </c>
      <c r="F3805" s="15" t="s">
        <v>28618</v>
      </c>
      <c r="G3805" s="17" t="s">
        <v>28620</v>
      </c>
      <c r="H3805" s="17" t="s">
        <v>28621</v>
      </c>
      <c r="I3805" s="17" t="s">
        <v>28622</v>
      </c>
      <c r="J3805" s="15" t="s">
        <v>28623</v>
      </c>
      <c r="K3805" s="15" t="s">
        <v>9131</v>
      </c>
      <c r="L3805" s="18" t="s">
        <v>28624</v>
      </c>
      <c r="M3805" s="15" t="s">
        <v>26187</v>
      </c>
      <c r="N3805" s="15" t="s">
        <v>26188</v>
      </c>
      <c r="O3805" s="16">
        <v>521</v>
      </c>
      <c r="P3805" s="15" t="s">
        <v>9534</v>
      </c>
      <c r="Q3805" s="15">
        <v>101900</v>
      </c>
      <c r="R3805" s="15">
        <v>304700</v>
      </c>
      <c r="S3805" s="15">
        <v>406600</v>
      </c>
      <c r="T3805" s="15">
        <v>7.47</v>
      </c>
      <c r="U3805" s="15" t="s">
        <v>18717</v>
      </c>
      <c r="V3805" s="15" t="s">
        <v>76</v>
      </c>
      <c r="W3805" s="16">
        <v>1</v>
      </c>
      <c r="X3805" s="16">
        <v>0</v>
      </c>
      <c r="Y3805" s="15">
        <v>326632</v>
      </c>
      <c r="Z3805" s="15">
        <v>7.4980000000000002</v>
      </c>
      <c r="AA3805" s="15" t="s">
        <v>78</v>
      </c>
      <c r="AB3805" s="15" t="s">
        <v>78</v>
      </c>
      <c r="AC3805" s="15">
        <v>0</v>
      </c>
      <c r="AD3805" s="15"/>
      <c r="AE3805" s="15" t="s">
        <v>874</v>
      </c>
      <c r="AF3805" s="15" t="s">
        <v>28625</v>
      </c>
      <c r="AG3805" s="16">
        <v>1</v>
      </c>
      <c r="AH3805" s="15" t="s">
        <v>28626</v>
      </c>
      <c r="AI3805" s="15" t="s">
        <v>78</v>
      </c>
      <c r="AJ3805" s="15">
        <v>326632.43115199998</v>
      </c>
      <c r="AK3805" s="15">
        <v>2306.3807463600001</v>
      </c>
      <c r="AL3805" s="15">
        <v>3106426.0987300002</v>
      </c>
      <c r="AM3805" s="15">
        <v>1408892.75037</v>
      </c>
      <c r="AN3805" s="19">
        <v>40000</v>
      </c>
      <c r="AO3805" s="19">
        <v>231400</v>
      </c>
      <c r="AP3805" s="19">
        <v>61900</v>
      </c>
      <c r="AQ3805" s="19">
        <v>65200</v>
      </c>
      <c r="AR3805" s="34">
        <v>398500</v>
      </c>
      <c r="AS3805" s="34">
        <v>45000</v>
      </c>
      <c r="AT3805" s="34">
        <v>0</v>
      </c>
      <c r="AU3805" s="34">
        <v>79240</v>
      </c>
      <c r="AV3805" s="34">
        <v>0</v>
      </c>
      <c r="AW3805" s="35">
        <v>124240</v>
      </c>
      <c r="AX3805" s="34">
        <v>274260</v>
      </c>
      <c r="AY3805" s="36">
        <v>1.3258000000000001</v>
      </c>
      <c r="AZ3805" s="36">
        <v>2.0265</v>
      </c>
      <c r="BA3805" s="22"/>
      <c r="BB3805" s="19">
        <v>6110</v>
      </c>
      <c r="BC3805" s="34">
        <v>3636.1390799999999</v>
      </c>
      <c r="BD3805" s="34">
        <v>5557.8788999999997</v>
      </c>
      <c r="BE3805" s="38">
        <v>3.4819999999999997E-2</v>
      </c>
      <c r="BF3805" s="38">
        <v>3.4819999999999997E-2</v>
      </c>
      <c r="BG3805" s="34">
        <v>67.935466289600001</v>
      </c>
      <c r="BH3805" s="34">
        <v>103.84011346799997</v>
      </c>
      <c r="BI3805" s="34">
        <v>3568.2036137104001</v>
      </c>
      <c r="BJ3805" s="34">
        <v>5454.0387865319999</v>
      </c>
      <c r="BK3805" s="34">
        <v>0</v>
      </c>
      <c r="BL3805" s="34">
        <v>175.40778653199959</v>
      </c>
      <c r="BM3805" s="34">
        <v>175.40778653199959</v>
      </c>
      <c r="BN3805" s="39">
        <v>3568.2036137104001</v>
      </c>
      <c r="BO3805" s="39">
        <v>5278.6310000000003</v>
      </c>
      <c r="BP3805" s="39">
        <v>1710.4273862896002</v>
      </c>
    </row>
    <row r="3806" spans="1:68" s="25" customFormat="1" ht="14.25" x14ac:dyDescent="0.2">
      <c r="A3806" s="14">
        <v>2880</v>
      </c>
      <c r="B3806" s="40"/>
      <c r="C3806" s="15"/>
      <c r="D3806" s="16">
        <v>1954</v>
      </c>
      <c r="E3806" s="15" t="s">
        <v>28627</v>
      </c>
      <c r="F3806" s="15" t="s">
        <v>28628</v>
      </c>
      <c r="G3806" s="17" t="s">
        <v>28629</v>
      </c>
      <c r="H3806" s="17" t="s">
        <v>28630</v>
      </c>
      <c r="I3806" s="17" t="s">
        <v>86</v>
      </c>
      <c r="J3806" s="15" t="s">
        <v>28630</v>
      </c>
      <c r="K3806" s="15" t="s">
        <v>1778</v>
      </c>
      <c r="L3806" s="18" t="s">
        <v>28631</v>
      </c>
      <c r="M3806" s="15" t="s">
        <v>26187</v>
      </c>
      <c r="N3806" s="15" t="s">
        <v>26188</v>
      </c>
      <c r="O3806" s="16">
        <v>511</v>
      </c>
      <c r="P3806" s="15" t="s">
        <v>569</v>
      </c>
      <c r="Q3806" s="15">
        <v>59000</v>
      </c>
      <c r="R3806" s="15">
        <v>52000</v>
      </c>
      <c r="S3806" s="15">
        <v>111000</v>
      </c>
      <c r="T3806" s="15">
        <v>5.75</v>
      </c>
      <c r="U3806" s="15" t="s">
        <v>18717</v>
      </c>
      <c r="V3806" s="15" t="s">
        <v>76</v>
      </c>
      <c r="W3806" s="16">
        <v>1</v>
      </c>
      <c r="X3806" s="16">
        <v>0</v>
      </c>
      <c r="Y3806" s="15">
        <v>212859</v>
      </c>
      <c r="Z3806" s="15">
        <v>4.8869999999999996</v>
      </c>
      <c r="AA3806" s="15" t="s">
        <v>78</v>
      </c>
      <c r="AB3806" s="15" t="s">
        <v>78</v>
      </c>
      <c r="AC3806" s="15">
        <v>0</v>
      </c>
      <c r="AD3806" s="15"/>
      <c r="AE3806" s="15" t="s">
        <v>243</v>
      </c>
      <c r="AF3806" s="15" t="s">
        <v>28632</v>
      </c>
      <c r="AG3806" s="16">
        <v>1</v>
      </c>
      <c r="AH3806" s="15" t="s">
        <v>28633</v>
      </c>
      <c r="AI3806" s="15" t="s">
        <v>78</v>
      </c>
      <c r="AJ3806" s="15">
        <v>212858.79785199999</v>
      </c>
      <c r="AK3806" s="15">
        <v>2002.2466584599999</v>
      </c>
      <c r="AL3806" s="15">
        <v>3105819.6161400001</v>
      </c>
      <c r="AM3806" s="15">
        <v>1408884.8835199999</v>
      </c>
      <c r="AN3806" s="19">
        <v>40000</v>
      </c>
      <c r="AO3806" s="19">
        <v>49800</v>
      </c>
      <c r="AP3806" s="19">
        <v>19000</v>
      </c>
      <c r="AQ3806" s="19">
        <v>1600</v>
      </c>
      <c r="AR3806" s="34">
        <v>110400</v>
      </c>
      <c r="AS3806" s="34">
        <v>45000</v>
      </c>
      <c r="AT3806" s="34">
        <v>0</v>
      </c>
      <c r="AU3806" s="34">
        <v>15680</v>
      </c>
      <c r="AV3806" s="34">
        <v>0</v>
      </c>
      <c r="AW3806" s="35">
        <v>60680</v>
      </c>
      <c r="AX3806" s="34">
        <v>49720</v>
      </c>
      <c r="AY3806" s="36">
        <v>1.3258000000000001</v>
      </c>
      <c r="AZ3806" s="36">
        <v>2.0265</v>
      </c>
      <c r="BA3806" s="22"/>
      <c r="BB3806" s="19">
        <v>1516</v>
      </c>
      <c r="BC3806" s="34">
        <v>659.18776000000003</v>
      </c>
      <c r="BD3806" s="34">
        <v>1007.5758</v>
      </c>
      <c r="BE3806" s="38">
        <v>3.4819999999999997E-2</v>
      </c>
      <c r="BF3806" s="38">
        <v>3.4819999999999997E-2</v>
      </c>
      <c r="BG3806" s="34">
        <v>13.443060467199999</v>
      </c>
      <c r="BH3806" s="34">
        <v>20.547866975999998</v>
      </c>
      <c r="BI3806" s="34">
        <v>645.74469953280004</v>
      </c>
      <c r="BJ3806" s="34">
        <v>987.02793302399994</v>
      </c>
      <c r="BK3806" s="34">
        <v>0</v>
      </c>
      <c r="BL3806" s="34">
        <v>0</v>
      </c>
      <c r="BM3806" s="34">
        <v>0</v>
      </c>
      <c r="BN3806" s="39">
        <v>645.74469953280004</v>
      </c>
      <c r="BO3806" s="39">
        <v>987.02793302399994</v>
      </c>
      <c r="BP3806" s="39">
        <v>341.28323349119989</v>
      </c>
    </row>
    <row r="3807" spans="1:68" s="25" customFormat="1" ht="14.25" x14ac:dyDescent="0.2">
      <c r="A3807" s="14">
        <v>2881</v>
      </c>
      <c r="B3807" s="40"/>
      <c r="C3807" s="15" t="s">
        <v>28634</v>
      </c>
      <c r="D3807" s="16">
        <v>34994</v>
      </c>
      <c r="E3807" s="15" t="s">
        <v>28635</v>
      </c>
      <c r="F3807" s="15" t="s">
        <v>28634</v>
      </c>
      <c r="G3807" s="17" t="s">
        <v>28636</v>
      </c>
      <c r="H3807" s="17" t="s">
        <v>28637</v>
      </c>
      <c r="I3807" s="17" t="s">
        <v>28638</v>
      </c>
      <c r="J3807" s="15" t="s">
        <v>28639</v>
      </c>
      <c r="K3807" s="15" t="s">
        <v>86</v>
      </c>
      <c r="L3807" s="18" t="s">
        <v>28640</v>
      </c>
      <c r="M3807" s="15" t="s">
        <v>26187</v>
      </c>
      <c r="N3807" s="15" t="s">
        <v>26188</v>
      </c>
      <c r="O3807" s="16">
        <v>511</v>
      </c>
      <c r="P3807" s="15" t="s">
        <v>569</v>
      </c>
      <c r="Q3807" s="15">
        <v>20000</v>
      </c>
      <c r="R3807" s="15">
        <v>129800</v>
      </c>
      <c r="S3807" s="15">
        <v>149800</v>
      </c>
      <c r="T3807" s="15">
        <v>0.25</v>
      </c>
      <c r="U3807" s="15" t="s">
        <v>18717</v>
      </c>
      <c r="V3807" s="15" t="s">
        <v>76</v>
      </c>
      <c r="W3807" s="16">
        <v>1</v>
      </c>
      <c r="X3807" s="16">
        <v>1</v>
      </c>
      <c r="Y3807" s="15">
        <v>9273</v>
      </c>
      <c r="Z3807" s="15">
        <v>0.21299999999999999</v>
      </c>
      <c r="AA3807" s="15" t="s">
        <v>78</v>
      </c>
      <c r="AB3807" s="15" t="s">
        <v>78</v>
      </c>
      <c r="AC3807" s="15">
        <v>154000</v>
      </c>
      <c r="AD3807" s="26">
        <v>40340</v>
      </c>
      <c r="AE3807" s="15" t="s">
        <v>79</v>
      </c>
      <c r="AF3807" s="15" t="s">
        <v>28641</v>
      </c>
      <c r="AG3807" s="16">
        <v>1</v>
      </c>
      <c r="AH3807" s="15" t="s">
        <v>28642</v>
      </c>
      <c r="AI3807" s="15" t="s">
        <v>78</v>
      </c>
      <c r="AJ3807" s="15">
        <v>9273.1076660199997</v>
      </c>
      <c r="AK3807" s="15">
        <v>387.32151990699998</v>
      </c>
      <c r="AL3807" s="15">
        <v>3106043.0486699999</v>
      </c>
      <c r="AM3807" s="15">
        <v>1408702.62751</v>
      </c>
      <c r="AN3807" s="19">
        <v>20000</v>
      </c>
      <c r="AO3807" s="19">
        <v>124200</v>
      </c>
      <c r="AP3807" s="19">
        <v>0</v>
      </c>
      <c r="AQ3807" s="19">
        <v>12000</v>
      </c>
      <c r="AR3807" s="34">
        <v>156200</v>
      </c>
      <c r="AS3807" s="34">
        <v>45000</v>
      </c>
      <c r="AT3807" s="34">
        <v>0</v>
      </c>
      <c r="AU3807" s="34">
        <v>34720</v>
      </c>
      <c r="AV3807" s="34">
        <v>0</v>
      </c>
      <c r="AW3807" s="35">
        <v>79720</v>
      </c>
      <c r="AX3807" s="34">
        <v>76480</v>
      </c>
      <c r="AY3807" s="36">
        <v>1.3258000000000001</v>
      </c>
      <c r="AZ3807" s="36">
        <v>2.0265</v>
      </c>
      <c r="BA3807" s="22"/>
      <c r="BB3807" s="19">
        <v>1802</v>
      </c>
      <c r="BC3807" s="34">
        <v>1013.97184</v>
      </c>
      <c r="BD3807" s="34">
        <v>1549.8671999999999</v>
      </c>
      <c r="BE3807" s="38">
        <v>3.4819999999999997E-2</v>
      </c>
      <c r="BF3807" s="38">
        <v>3.4819999999999997E-2</v>
      </c>
      <c r="BG3807" s="34">
        <v>29.766776748799998</v>
      </c>
      <c r="BH3807" s="34">
        <v>45.498848303999992</v>
      </c>
      <c r="BI3807" s="34">
        <v>984.20506325120004</v>
      </c>
      <c r="BJ3807" s="34">
        <v>1504.368351696</v>
      </c>
      <c r="BK3807" s="34">
        <v>0</v>
      </c>
      <c r="BL3807" s="34">
        <v>0</v>
      </c>
      <c r="BM3807" s="34">
        <v>0</v>
      </c>
      <c r="BN3807" s="39">
        <v>984.20506325120004</v>
      </c>
      <c r="BO3807" s="39">
        <v>1504.368351696</v>
      </c>
      <c r="BP3807" s="39">
        <v>520.16328844479995</v>
      </c>
    </row>
    <row r="3808" spans="1:68" s="25" customFormat="1" ht="14.25" x14ac:dyDescent="0.2">
      <c r="A3808" s="14">
        <v>2882</v>
      </c>
      <c r="B3808" s="40"/>
      <c r="C3808" s="15" t="s">
        <v>376</v>
      </c>
      <c r="D3808" s="16">
        <v>26784</v>
      </c>
      <c r="E3808" s="15" t="s">
        <v>28643</v>
      </c>
      <c r="F3808" s="15" t="s">
        <v>28644</v>
      </c>
      <c r="G3808" s="17" t="s">
        <v>28645</v>
      </c>
      <c r="H3808" s="17" t="s">
        <v>28646</v>
      </c>
      <c r="I3808" s="17" t="s">
        <v>86</v>
      </c>
      <c r="J3808" s="15" t="s">
        <v>28647</v>
      </c>
      <c r="K3808" s="15" t="s">
        <v>1843</v>
      </c>
      <c r="L3808" s="18" t="s">
        <v>28648</v>
      </c>
      <c r="M3808" s="15" t="s">
        <v>18715</v>
      </c>
      <c r="N3808" s="15" t="s">
        <v>18716</v>
      </c>
      <c r="O3808" s="16">
        <v>400</v>
      </c>
      <c r="P3808" s="15" t="s">
        <v>254</v>
      </c>
      <c r="Q3808" s="15">
        <v>30000</v>
      </c>
      <c r="R3808" s="15">
        <v>0</v>
      </c>
      <c r="S3808" s="15">
        <v>30000</v>
      </c>
      <c r="T3808" s="15">
        <v>0.3</v>
      </c>
      <c r="U3808" s="15" t="s">
        <v>18717</v>
      </c>
      <c r="V3808" s="15" t="s">
        <v>76</v>
      </c>
      <c r="W3808" s="16">
        <v>0</v>
      </c>
      <c r="X3808" s="16">
        <v>0</v>
      </c>
      <c r="Y3808" s="15">
        <v>18867</v>
      </c>
      <c r="Z3808" s="15">
        <v>0.433</v>
      </c>
      <c r="AA3808" s="15" t="s">
        <v>78</v>
      </c>
      <c r="AB3808" s="15" t="s">
        <v>78</v>
      </c>
      <c r="AC3808" s="15">
        <v>0</v>
      </c>
      <c r="AD3808" s="15"/>
      <c r="AE3808" s="15" t="s">
        <v>78</v>
      </c>
      <c r="AF3808" s="15" t="s">
        <v>78</v>
      </c>
      <c r="AG3808" s="16">
        <v>1</v>
      </c>
      <c r="AH3808" s="15" t="s">
        <v>28649</v>
      </c>
      <c r="AI3808" s="15" t="s">
        <v>78</v>
      </c>
      <c r="AJ3808" s="15">
        <v>18866.7265625</v>
      </c>
      <c r="AK3808" s="15">
        <v>582.25052455399998</v>
      </c>
      <c r="AL3808" s="15">
        <v>3105562.2617000001</v>
      </c>
      <c r="AM3808" s="15">
        <v>1408737.1225399999</v>
      </c>
      <c r="AN3808" s="19">
        <v>0</v>
      </c>
      <c r="AO3808" s="19">
        <v>0</v>
      </c>
      <c r="AP3808" s="19">
        <v>30000</v>
      </c>
      <c r="AQ3808" s="19">
        <v>0</v>
      </c>
      <c r="AR3808" s="34">
        <v>30000</v>
      </c>
      <c r="AS3808" s="34">
        <v>0</v>
      </c>
      <c r="AT3808" s="34">
        <v>0</v>
      </c>
      <c r="AU3808" s="34">
        <v>0</v>
      </c>
      <c r="AV3808" s="34">
        <v>0</v>
      </c>
      <c r="AW3808" s="35">
        <v>0</v>
      </c>
      <c r="AX3808" s="34">
        <v>30000</v>
      </c>
      <c r="AY3808" s="36">
        <v>1.3258000000000001</v>
      </c>
      <c r="AZ3808" s="36">
        <v>2.0265</v>
      </c>
      <c r="BA3808" s="22"/>
      <c r="BB3808" s="19">
        <v>900</v>
      </c>
      <c r="BC3808" s="34">
        <v>397.74</v>
      </c>
      <c r="BD3808" s="34">
        <v>607.95000000000005</v>
      </c>
      <c r="BE3808" s="38">
        <v>3.4819999999999997E-2</v>
      </c>
      <c r="BF3808" s="38">
        <v>3.4819999999999997E-2</v>
      </c>
      <c r="BG3808" s="34">
        <v>0</v>
      </c>
      <c r="BH3808" s="34">
        <v>0</v>
      </c>
      <c r="BI3808" s="34">
        <v>397.74</v>
      </c>
      <c r="BJ3808" s="34">
        <v>607.95000000000005</v>
      </c>
      <c r="BK3808" s="34">
        <v>0</v>
      </c>
      <c r="BL3808" s="34">
        <v>0</v>
      </c>
      <c r="BM3808" s="34">
        <v>0</v>
      </c>
      <c r="BN3808" s="39">
        <v>397.74</v>
      </c>
      <c r="BO3808" s="39">
        <v>607.95000000000005</v>
      </c>
      <c r="BP3808" s="39">
        <v>210.21000000000004</v>
      </c>
    </row>
    <row r="3809" spans="1:69" s="25" customFormat="1" ht="14.25" x14ac:dyDescent="0.2">
      <c r="A3809" s="14">
        <v>2883</v>
      </c>
      <c r="B3809" s="41"/>
      <c r="C3809" s="15" t="s">
        <v>150</v>
      </c>
      <c r="D3809" s="16">
        <v>13080</v>
      </c>
      <c r="E3809" s="15" t="s">
        <v>28650</v>
      </c>
      <c r="F3809" s="15" t="s">
        <v>28651</v>
      </c>
      <c r="G3809" s="17" t="s">
        <v>28652</v>
      </c>
      <c r="H3809" s="17" t="s">
        <v>28653</v>
      </c>
      <c r="I3809" s="17" t="s">
        <v>86</v>
      </c>
      <c r="J3809" s="15" t="s">
        <v>28654</v>
      </c>
      <c r="K3809" s="15" t="s">
        <v>86</v>
      </c>
      <c r="L3809" s="42" t="s">
        <v>78</v>
      </c>
      <c r="M3809" s="42" t="s">
        <v>78</v>
      </c>
      <c r="N3809" s="42" t="s">
        <v>78</v>
      </c>
      <c r="O3809" s="43">
        <v>0</v>
      </c>
      <c r="P3809" s="42" t="s">
        <v>78</v>
      </c>
      <c r="Q3809" s="42">
        <v>0</v>
      </c>
      <c r="R3809" s="42">
        <v>0</v>
      </c>
      <c r="S3809" s="42">
        <v>0</v>
      </c>
      <c r="T3809" s="42">
        <v>0</v>
      </c>
      <c r="U3809" s="42" t="s">
        <v>18717</v>
      </c>
      <c r="V3809" s="42" t="s">
        <v>78</v>
      </c>
      <c r="W3809" s="43">
        <v>0</v>
      </c>
      <c r="X3809" s="43">
        <v>0</v>
      </c>
      <c r="Y3809" s="42">
        <v>2904</v>
      </c>
      <c r="Z3809" s="42">
        <v>6.7000000000000004E-2</v>
      </c>
      <c r="AA3809" s="42" t="s">
        <v>78</v>
      </c>
      <c r="AB3809" s="42" t="s">
        <v>78</v>
      </c>
      <c r="AC3809" s="42">
        <v>0</v>
      </c>
      <c r="AD3809" s="42"/>
      <c r="AE3809" s="42" t="s">
        <v>78</v>
      </c>
      <c r="AF3809" s="42" t="s">
        <v>78</v>
      </c>
      <c r="AG3809" s="43">
        <v>0</v>
      </c>
      <c r="AH3809" s="42" t="s">
        <v>28655</v>
      </c>
      <c r="AI3809" s="42" t="s">
        <v>78</v>
      </c>
      <c r="AJ3809" s="42">
        <v>2904.4536132799999</v>
      </c>
      <c r="AK3809" s="42">
        <v>283.44405785599997</v>
      </c>
      <c r="AL3809" s="42">
        <v>3105617.60861</v>
      </c>
      <c r="AM3809" s="42">
        <v>1408656.7421899999</v>
      </c>
      <c r="AN3809" s="19">
        <v>0</v>
      </c>
      <c r="AO3809" s="19">
        <v>0</v>
      </c>
      <c r="AP3809" s="19">
        <v>0</v>
      </c>
      <c r="AQ3809" s="19">
        <v>0</v>
      </c>
      <c r="AR3809" s="34">
        <v>0</v>
      </c>
      <c r="AS3809" s="34">
        <v>0</v>
      </c>
      <c r="AT3809" s="34">
        <v>0</v>
      </c>
      <c r="AU3809" s="34">
        <v>0</v>
      </c>
      <c r="AV3809" s="34">
        <v>0</v>
      </c>
      <c r="AW3809" s="35">
        <v>0</v>
      </c>
      <c r="AX3809" s="34">
        <v>0</v>
      </c>
      <c r="AY3809" s="36">
        <v>1.3258000000000001</v>
      </c>
      <c r="AZ3809" s="36">
        <v>2.0265</v>
      </c>
      <c r="BA3809" s="22"/>
      <c r="BB3809" s="19">
        <v>0</v>
      </c>
      <c r="BC3809" s="34">
        <v>0</v>
      </c>
      <c r="BD3809" s="34">
        <v>0</v>
      </c>
      <c r="BE3809" s="38">
        <v>3.4819999999999997E-2</v>
      </c>
      <c r="BF3809" s="38">
        <v>3.4819999999999997E-2</v>
      </c>
      <c r="BG3809" s="34">
        <v>0</v>
      </c>
      <c r="BH3809" s="34">
        <v>0</v>
      </c>
      <c r="BI3809" s="34">
        <v>0</v>
      </c>
      <c r="BJ3809" s="34">
        <v>0</v>
      </c>
      <c r="BK3809" s="34">
        <v>0</v>
      </c>
      <c r="BL3809" s="34">
        <v>0</v>
      </c>
      <c r="BM3809" s="34">
        <v>0</v>
      </c>
      <c r="BN3809" s="39">
        <v>0</v>
      </c>
      <c r="BO3809" s="39">
        <v>0</v>
      </c>
      <c r="BP3809" s="39">
        <v>0</v>
      </c>
    </row>
    <row r="3810" spans="1:69" s="25" customFormat="1" ht="14.25" x14ac:dyDescent="0.2">
      <c r="A3810" s="14">
        <v>2884</v>
      </c>
      <c r="B3810" s="40"/>
      <c r="C3810" s="15"/>
      <c r="D3810" s="16">
        <v>21149</v>
      </c>
      <c r="E3810" s="15" t="s">
        <v>28656</v>
      </c>
      <c r="F3810" s="15" t="s">
        <v>28657</v>
      </c>
      <c r="G3810" s="17" t="s">
        <v>28658</v>
      </c>
      <c r="H3810" s="17" t="s">
        <v>28659</v>
      </c>
      <c r="I3810" s="17" t="s">
        <v>86</v>
      </c>
      <c r="J3810" s="15" t="s">
        <v>28660</v>
      </c>
      <c r="K3810" s="15" t="s">
        <v>3795</v>
      </c>
      <c r="L3810" s="18" t="s">
        <v>78</v>
      </c>
      <c r="M3810" s="15" t="s">
        <v>78</v>
      </c>
      <c r="N3810" s="15" t="s">
        <v>78</v>
      </c>
      <c r="O3810" s="16">
        <v>0</v>
      </c>
      <c r="P3810" s="15" t="s">
        <v>78</v>
      </c>
      <c r="Q3810" s="15">
        <v>0</v>
      </c>
      <c r="R3810" s="15">
        <v>0</v>
      </c>
      <c r="S3810" s="15">
        <v>0</v>
      </c>
      <c r="T3810" s="15">
        <v>0</v>
      </c>
      <c r="U3810" s="15" t="s">
        <v>18717</v>
      </c>
      <c r="V3810" s="15" t="s">
        <v>78</v>
      </c>
      <c r="W3810" s="16">
        <v>0</v>
      </c>
      <c r="X3810" s="16">
        <v>0</v>
      </c>
      <c r="Y3810" s="15">
        <v>7312</v>
      </c>
      <c r="Z3810" s="15">
        <v>0.16800000000000001</v>
      </c>
      <c r="AA3810" s="15" t="s">
        <v>78</v>
      </c>
      <c r="AB3810" s="15" t="s">
        <v>78</v>
      </c>
      <c r="AC3810" s="15">
        <v>0</v>
      </c>
      <c r="AD3810" s="15"/>
      <c r="AE3810" s="15" t="s">
        <v>78</v>
      </c>
      <c r="AF3810" s="15" t="s">
        <v>78</v>
      </c>
      <c r="AG3810" s="16">
        <v>0</v>
      </c>
      <c r="AH3810" s="15" t="s">
        <v>28661</v>
      </c>
      <c r="AI3810" s="15" t="s">
        <v>78</v>
      </c>
      <c r="AJ3810" s="15">
        <v>7311.9902343800004</v>
      </c>
      <c r="AK3810" s="15">
        <v>673.68704349699999</v>
      </c>
      <c r="AL3810" s="15">
        <v>3105831.5167899998</v>
      </c>
      <c r="AM3810" s="15">
        <v>1408651.79645</v>
      </c>
      <c r="AN3810" s="19">
        <v>0</v>
      </c>
      <c r="AO3810" s="19">
        <v>0</v>
      </c>
      <c r="AP3810" s="19">
        <v>0</v>
      </c>
      <c r="AQ3810" s="19">
        <v>0</v>
      </c>
      <c r="AR3810" s="34">
        <v>0</v>
      </c>
      <c r="AS3810" s="34">
        <v>0</v>
      </c>
      <c r="AT3810" s="34">
        <v>0</v>
      </c>
      <c r="AU3810" s="34">
        <v>0</v>
      </c>
      <c r="AV3810" s="34">
        <v>0</v>
      </c>
      <c r="AW3810" s="35">
        <v>0</v>
      </c>
      <c r="AX3810" s="34">
        <v>0</v>
      </c>
      <c r="AY3810" s="36">
        <v>1.3258000000000001</v>
      </c>
      <c r="AZ3810" s="36">
        <v>2.0265</v>
      </c>
      <c r="BA3810" s="22"/>
      <c r="BB3810" s="19">
        <v>0</v>
      </c>
      <c r="BC3810" s="34">
        <v>0</v>
      </c>
      <c r="BD3810" s="34">
        <v>0</v>
      </c>
      <c r="BE3810" s="38">
        <v>3.4819999999999997E-2</v>
      </c>
      <c r="BF3810" s="38">
        <v>3.4819999999999997E-2</v>
      </c>
      <c r="BG3810" s="34">
        <v>0</v>
      </c>
      <c r="BH3810" s="34">
        <v>0</v>
      </c>
      <c r="BI3810" s="34">
        <v>0</v>
      </c>
      <c r="BJ3810" s="34">
        <v>0</v>
      </c>
      <c r="BK3810" s="34">
        <v>0</v>
      </c>
      <c r="BL3810" s="34">
        <v>0</v>
      </c>
      <c r="BM3810" s="34">
        <v>0</v>
      </c>
      <c r="BN3810" s="39">
        <v>0</v>
      </c>
      <c r="BO3810" s="39">
        <v>0</v>
      </c>
      <c r="BP3810" s="39">
        <v>0</v>
      </c>
    </row>
    <row r="3811" spans="1:69" s="25" customFormat="1" ht="14.25" x14ac:dyDescent="0.2">
      <c r="A3811" s="14">
        <v>2885</v>
      </c>
      <c r="B3811" s="40"/>
      <c r="C3811" s="15" t="s">
        <v>28662</v>
      </c>
      <c r="D3811" s="16">
        <v>11525</v>
      </c>
      <c r="E3811" s="15" t="s">
        <v>28663</v>
      </c>
      <c r="F3811" s="15" t="s">
        <v>28662</v>
      </c>
      <c r="G3811" s="17" t="s">
        <v>28664</v>
      </c>
      <c r="H3811" s="17" t="s">
        <v>28665</v>
      </c>
      <c r="I3811" s="17" t="s">
        <v>86</v>
      </c>
      <c r="J3811" s="15" t="s">
        <v>28666</v>
      </c>
      <c r="K3811" s="15" t="s">
        <v>361</v>
      </c>
      <c r="L3811" s="18" t="s">
        <v>78</v>
      </c>
      <c r="M3811" s="15" t="s">
        <v>78</v>
      </c>
      <c r="N3811" s="15" t="s">
        <v>78</v>
      </c>
      <c r="O3811" s="16">
        <v>0</v>
      </c>
      <c r="P3811" s="15" t="s">
        <v>78</v>
      </c>
      <c r="Q3811" s="15">
        <v>0</v>
      </c>
      <c r="R3811" s="15">
        <v>0</v>
      </c>
      <c r="S3811" s="15">
        <v>0</v>
      </c>
      <c r="T3811" s="15">
        <v>0</v>
      </c>
      <c r="U3811" s="15" t="s">
        <v>18717</v>
      </c>
      <c r="V3811" s="15" t="s">
        <v>78</v>
      </c>
      <c r="W3811" s="16">
        <v>0</v>
      </c>
      <c r="X3811" s="16">
        <v>0</v>
      </c>
      <c r="Y3811" s="15">
        <v>2511</v>
      </c>
      <c r="Z3811" s="15">
        <v>5.8000000000000003E-2</v>
      </c>
      <c r="AA3811" s="15" t="s">
        <v>78</v>
      </c>
      <c r="AB3811" s="15" t="s">
        <v>78</v>
      </c>
      <c r="AC3811" s="15">
        <v>0</v>
      </c>
      <c r="AD3811" s="15"/>
      <c r="AE3811" s="15" t="s">
        <v>78</v>
      </c>
      <c r="AF3811" s="15" t="s">
        <v>78</v>
      </c>
      <c r="AG3811" s="16">
        <v>0</v>
      </c>
      <c r="AH3811" s="15" t="s">
        <v>28667</v>
      </c>
      <c r="AI3811" s="15" t="s">
        <v>78</v>
      </c>
      <c r="AJ3811" s="15">
        <v>2510.9858398400002</v>
      </c>
      <c r="AK3811" s="15">
        <v>261.74322067600002</v>
      </c>
      <c r="AL3811" s="15">
        <v>3106043.4245000002</v>
      </c>
      <c r="AM3811" s="15">
        <v>1408647.6360899999</v>
      </c>
      <c r="AN3811" s="19">
        <v>0</v>
      </c>
      <c r="AO3811" s="19">
        <v>0</v>
      </c>
      <c r="AP3811" s="19">
        <v>0</v>
      </c>
      <c r="AQ3811" s="19">
        <v>0</v>
      </c>
      <c r="AR3811" s="34">
        <v>0</v>
      </c>
      <c r="AS3811" s="34">
        <v>0</v>
      </c>
      <c r="AT3811" s="34">
        <v>0</v>
      </c>
      <c r="AU3811" s="34">
        <v>0</v>
      </c>
      <c r="AV3811" s="34">
        <v>0</v>
      </c>
      <c r="AW3811" s="35">
        <v>0</v>
      </c>
      <c r="AX3811" s="34">
        <v>0</v>
      </c>
      <c r="AY3811" s="36">
        <v>1.3258000000000001</v>
      </c>
      <c r="AZ3811" s="36">
        <v>2.0265</v>
      </c>
      <c r="BA3811" s="22"/>
      <c r="BB3811" s="19">
        <v>0</v>
      </c>
      <c r="BC3811" s="34">
        <v>0</v>
      </c>
      <c r="BD3811" s="34">
        <v>0</v>
      </c>
      <c r="BE3811" s="38">
        <v>3.4819999999999997E-2</v>
      </c>
      <c r="BF3811" s="38">
        <v>3.4819999999999997E-2</v>
      </c>
      <c r="BG3811" s="34">
        <v>0</v>
      </c>
      <c r="BH3811" s="34">
        <v>0</v>
      </c>
      <c r="BI3811" s="34">
        <v>0</v>
      </c>
      <c r="BJ3811" s="34">
        <v>0</v>
      </c>
      <c r="BK3811" s="34">
        <v>0</v>
      </c>
      <c r="BL3811" s="34">
        <v>0</v>
      </c>
      <c r="BM3811" s="34">
        <v>0</v>
      </c>
      <c r="BN3811" s="39">
        <v>0</v>
      </c>
      <c r="BO3811" s="39">
        <v>0</v>
      </c>
      <c r="BP3811" s="39">
        <v>0</v>
      </c>
    </row>
    <row r="3812" spans="1:69" s="25" customFormat="1" ht="14.25" x14ac:dyDescent="0.2">
      <c r="A3812" s="14">
        <v>2886</v>
      </c>
      <c r="B3812" s="40"/>
      <c r="C3812" s="15" t="s">
        <v>159</v>
      </c>
      <c r="D3812" s="16">
        <v>2107</v>
      </c>
      <c r="E3812" s="15" t="s">
        <v>28668</v>
      </c>
      <c r="F3812" s="15" t="s">
        <v>28669</v>
      </c>
      <c r="G3812" s="17" t="s">
        <v>28670</v>
      </c>
      <c r="H3812" s="17" t="s">
        <v>28671</v>
      </c>
      <c r="I3812" s="17" t="s">
        <v>86</v>
      </c>
      <c r="J3812" s="15" t="s">
        <v>28672</v>
      </c>
      <c r="K3812" s="15" t="s">
        <v>1313</v>
      </c>
      <c r="L3812" s="18" t="s">
        <v>78</v>
      </c>
      <c r="M3812" s="15" t="s">
        <v>78</v>
      </c>
      <c r="N3812" s="15" t="s">
        <v>78</v>
      </c>
      <c r="O3812" s="16">
        <v>0</v>
      </c>
      <c r="P3812" s="15" t="s">
        <v>78</v>
      </c>
      <c r="Q3812" s="15">
        <v>0</v>
      </c>
      <c r="R3812" s="15">
        <v>0</v>
      </c>
      <c r="S3812" s="15">
        <v>0</v>
      </c>
      <c r="T3812" s="15">
        <v>0</v>
      </c>
      <c r="U3812" s="15" t="s">
        <v>18717</v>
      </c>
      <c r="V3812" s="15" t="s">
        <v>78</v>
      </c>
      <c r="W3812" s="16">
        <v>0</v>
      </c>
      <c r="X3812" s="16">
        <v>0</v>
      </c>
      <c r="Y3812" s="15">
        <v>49038</v>
      </c>
      <c r="Z3812" s="15">
        <v>1.1259999999999999</v>
      </c>
      <c r="AA3812" s="15" t="s">
        <v>78</v>
      </c>
      <c r="AB3812" s="15" t="s">
        <v>78</v>
      </c>
      <c r="AC3812" s="15">
        <v>0</v>
      </c>
      <c r="AD3812" s="15"/>
      <c r="AE3812" s="15" t="s">
        <v>78</v>
      </c>
      <c r="AF3812" s="15" t="s">
        <v>78</v>
      </c>
      <c r="AG3812" s="16">
        <v>0</v>
      </c>
      <c r="AH3812" s="15" t="s">
        <v>28673</v>
      </c>
      <c r="AI3812" s="15" t="s">
        <v>78</v>
      </c>
      <c r="AJ3812" s="15">
        <v>49037.873779299996</v>
      </c>
      <c r="AK3812" s="15">
        <v>2184.6653085900002</v>
      </c>
      <c r="AL3812" s="15">
        <v>3104398.8413300002</v>
      </c>
      <c r="AM3812" s="15">
        <v>1408184.8273700001</v>
      </c>
      <c r="AN3812" s="19">
        <v>0</v>
      </c>
      <c r="AO3812" s="19">
        <v>0</v>
      </c>
      <c r="AP3812" s="19">
        <v>0</v>
      </c>
      <c r="AQ3812" s="19">
        <v>0</v>
      </c>
      <c r="AR3812" s="34">
        <v>0</v>
      </c>
      <c r="AS3812" s="34">
        <v>0</v>
      </c>
      <c r="AT3812" s="34">
        <v>0</v>
      </c>
      <c r="AU3812" s="34">
        <v>0</v>
      </c>
      <c r="AV3812" s="34">
        <v>0</v>
      </c>
      <c r="AW3812" s="35">
        <v>0</v>
      </c>
      <c r="AX3812" s="34">
        <v>0</v>
      </c>
      <c r="AY3812" s="36">
        <v>1.3258000000000001</v>
      </c>
      <c r="AZ3812" s="36">
        <v>2.0265</v>
      </c>
      <c r="BA3812" s="22"/>
      <c r="BB3812" s="19">
        <v>0</v>
      </c>
      <c r="BC3812" s="34">
        <v>0</v>
      </c>
      <c r="BD3812" s="34">
        <v>0</v>
      </c>
      <c r="BE3812" s="38">
        <v>3.4819999999999997E-2</v>
      </c>
      <c r="BF3812" s="38">
        <v>3.4819999999999997E-2</v>
      </c>
      <c r="BG3812" s="34">
        <v>0</v>
      </c>
      <c r="BH3812" s="34">
        <v>0</v>
      </c>
      <c r="BI3812" s="34">
        <v>0</v>
      </c>
      <c r="BJ3812" s="34">
        <v>0</v>
      </c>
      <c r="BK3812" s="34">
        <v>0</v>
      </c>
      <c r="BL3812" s="34">
        <v>0</v>
      </c>
      <c r="BM3812" s="34">
        <v>0</v>
      </c>
      <c r="BN3812" s="39">
        <v>0</v>
      </c>
      <c r="BO3812" s="39">
        <v>0</v>
      </c>
      <c r="BP3812" s="39">
        <v>0</v>
      </c>
    </row>
    <row r="3813" spans="1:69" s="25" customFormat="1" ht="14.25" x14ac:dyDescent="0.2">
      <c r="A3813" s="14">
        <v>2887</v>
      </c>
      <c r="B3813" s="40"/>
      <c r="C3813" s="15" t="s">
        <v>28674</v>
      </c>
      <c r="D3813" s="16">
        <v>35023</v>
      </c>
      <c r="E3813" s="15" t="s">
        <v>28675</v>
      </c>
      <c r="F3813" s="15" t="s">
        <v>28674</v>
      </c>
      <c r="G3813" s="17" t="s">
        <v>28676</v>
      </c>
      <c r="H3813" s="17" t="s">
        <v>28677</v>
      </c>
      <c r="I3813" s="17" t="s">
        <v>86</v>
      </c>
      <c r="J3813" s="15" t="s">
        <v>28678</v>
      </c>
      <c r="K3813" s="15" t="s">
        <v>2647</v>
      </c>
      <c r="L3813" s="18" t="s">
        <v>28679</v>
      </c>
      <c r="M3813" s="15" t="s">
        <v>18715</v>
      </c>
      <c r="N3813" s="15" t="s">
        <v>18716</v>
      </c>
      <c r="O3813" s="16">
        <v>660</v>
      </c>
      <c r="P3813" s="15" t="s">
        <v>18923</v>
      </c>
      <c r="Q3813" s="15">
        <v>28000</v>
      </c>
      <c r="R3813" s="15">
        <v>0</v>
      </c>
      <c r="S3813" s="15">
        <v>28000</v>
      </c>
      <c r="T3813" s="15">
        <v>0.28000000000000003</v>
      </c>
      <c r="U3813" s="15" t="s">
        <v>18717</v>
      </c>
      <c r="V3813" s="15" t="s">
        <v>76</v>
      </c>
      <c r="W3813" s="16">
        <v>0</v>
      </c>
      <c r="X3813" s="16">
        <v>1</v>
      </c>
      <c r="Y3813" s="15">
        <v>12326</v>
      </c>
      <c r="Z3813" s="15">
        <v>0.28299999999999997</v>
      </c>
      <c r="AA3813" s="15" t="s">
        <v>28680</v>
      </c>
      <c r="AB3813" s="15" t="s">
        <v>28681</v>
      </c>
      <c r="AC3813" s="15">
        <v>0</v>
      </c>
      <c r="AD3813" s="26">
        <v>41498</v>
      </c>
      <c r="AE3813" s="15" t="s">
        <v>183</v>
      </c>
      <c r="AF3813" s="15" t="s">
        <v>28682</v>
      </c>
      <c r="AG3813" s="16">
        <v>1</v>
      </c>
      <c r="AH3813" s="15" t="s">
        <v>28683</v>
      </c>
      <c r="AI3813" s="15" t="s">
        <v>78</v>
      </c>
      <c r="AJ3813" s="15">
        <v>12326.2163086</v>
      </c>
      <c r="AK3813" s="15">
        <v>1025.8336586999999</v>
      </c>
      <c r="AL3813" s="15">
        <v>3104338.9224899998</v>
      </c>
      <c r="AM3813" s="15">
        <v>1408394.4910500001</v>
      </c>
      <c r="AN3813" s="19">
        <v>0</v>
      </c>
      <c r="AO3813" s="19">
        <v>0</v>
      </c>
      <c r="AP3813" s="19">
        <v>28000</v>
      </c>
      <c r="AQ3813" s="19">
        <v>0</v>
      </c>
      <c r="AR3813" s="34">
        <v>28000</v>
      </c>
      <c r="AS3813" s="34">
        <v>0</v>
      </c>
      <c r="AT3813" s="34">
        <v>0</v>
      </c>
      <c r="AU3813" s="34">
        <v>0</v>
      </c>
      <c r="AV3813" s="34">
        <v>28000</v>
      </c>
      <c r="AW3813" s="35">
        <v>28000</v>
      </c>
      <c r="AX3813" s="34">
        <v>0</v>
      </c>
      <c r="AY3813" s="36">
        <v>1.3258000000000001</v>
      </c>
      <c r="AZ3813" s="36">
        <v>2.0265</v>
      </c>
      <c r="BA3813" s="22"/>
      <c r="BB3813" s="19">
        <v>840</v>
      </c>
      <c r="BC3813" s="34">
        <v>0</v>
      </c>
      <c r="BD3813" s="34">
        <v>0</v>
      </c>
      <c r="BE3813" s="38">
        <v>3.4819999999999997E-2</v>
      </c>
      <c r="BF3813" s="38">
        <v>3.4819999999999997E-2</v>
      </c>
      <c r="BG3813" s="34">
        <v>0</v>
      </c>
      <c r="BH3813" s="34">
        <v>0</v>
      </c>
      <c r="BI3813" s="34">
        <v>0</v>
      </c>
      <c r="BJ3813" s="34">
        <v>0</v>
      </c>
      <c r="BK3813" s="34">
        <v>0</v>
      </c>
      <c r="BL3813" s="34">
        <v>0</v>
      </c>
      <c r="BM3813" s="34">
        <v>0</v>
      </c>
      <c r="BN3813" s="39">
        <v>0</v>
      </c>
      <c r="BO3813" s="39">
        <v>0</v>
      </c>
      <c r="BP3813" s="39">
        <v>0</v>
      </c>
      <c r="BQ3813" s="25" t="s">
        <v>292</v>
      </c>
    </row>
    <row r="3814" spans="1:69" s="25" customFormat="1" ht="14.25" x14ac:dyDescent="0.2">
      <c r="A3814" s="14">
        <v>2888</v>
      </c>
      <c r="B3814" s="40"/>
      <c r="C3814" s="15"/>
      <c r="D3814" s="16">
        <v>33212</v>
      </c>
      <c r="E3814" s="15" t="s">
        <v>28684</v>
      </c>
      <c r="F3814" s="15" t="s">
        <v>28685</v>
      </c>
      <c r="G3814" s="17" t="s">
        <v>28686</v>
      </c>
      <c r="H3814" s="17" t="s">
        <v>28687</v>
      </c>
      <c r="I3814" s="17" t="s">
        <v>86</v>
      </c>
      <c r="J3814" s="15" t="s">
        <v>28687</v>
      </c>
      <c r="K3814" s="15" t="s">
        <v>1778</v>
      </c>
      <c r="L3814" s="18" t="s">
        <v>28688</v>
      </c>
      <c r="M3814" s="15" t="s">
        <v>18715</v>
      </c>
      <c r="N3814" s="15" t="s">
        <v>18716</v>
      </c>
      <c r="O3814" s="16">
        <v>660</v>
      </c>
      <c r="P3814" s="15" t="s">
        <v>18923</v>
      </c>
      <c r="Q3814" s="15">
        <v>700</v>
      </c>
      <c r="R3814" s="15">
        <v>0</v>
      </c>
      <c r="S3814" s="15">
        <v>700</v>
      </c>
      <c r="T3814" s="15">
        <v>0.27</v>
      </c>
      <c r="U3814" s="15" t="s">
        <v>18717</v>
      </c>
      <c r="V3814" s="15" t="s">
        <v>76</v>
      </c>
      <c r="W3814" s="16">
        <v>0</v>
      </c>
      <c r="X3814" s="16">
        <v>1</v>
      </c>
      <c r="Y3814" s="15">
        <v>11933</v>
      </c>
      <c r="Z3814" s="15">
        <v>0.27400000000000002</v>
      </c>
      <c r="AA3814" s="15" t="s">
        <v>28680</v>
      </c>
      <c r="AB3814" s="15" t="s">
        <v>28681</v>
      </c>
      <c r="AC3814" s="15">
        <v>0</v>
      </c>
      <c r="AD3814" s="26">
        <v>41498</v>
      </c>
      <c r="AE3814" s="15" t="s">
        <v>183</v>
      </c>
      <c r="AF3814" s="15" t="s">
        <v>28689</v>
      </c>
      <c r="AG3814" s="16">
        <v>1</v>
      </c>
      <c r="AH3814" s="15" t="s">
        <v>28690</v>
      </c>
      <c r="AI3814" s="15" t="s">
        <v>78</v>
      </c>
      <c r="AJ3814" s="15">
        <v>11933.2946777</v>
      </c>
      <c r="AK3814" s="15">
        <v>976.03770735000001</v>
      </c>
      <c r="AL3814" s="15">
        <v>3104539.7564599998</v>
      </c>
      <c r="AM3814" s="15">
        <v>1407971.77948</v>
      </c>
      <c r="AN3814" s="19">
        <v>0</v>
      </c>
      <c r="AO3814" s="19">
        <v>0</v>
      </c>
      <c r="AP3814" s="19">
        <v>27000</v>
      </c>
      <c r="AQ3814" s="19">
        <v>0</v>
      </c>
      <c r="AR3814" s="34">
        <v>27000</v>
      </c>
      <c r="AS3814" s="34">
        <v>0</v>
      </c>
      <c r="AT3814" s="34">
        <v>0</v>
      </c>
      <c r="AU3814" s="34">
        <v>0</v>
      </c>
      <c r="AV3814" s="34">
        <v>27000</v>
      </c>
      <c r="AW3814" s="35">
        <v>27000</v>
      </c>
      <c r="AX3814" s="34">
        <v>0</v>
      </c>
      <c r="AY3814" s="36">
        <v>1.3258000000000001</v>
      </c>
      <c r="AZ3814" s="36">
        <v>2.0265</v>
      </c>
      <c r="BA3814" s="22"/>
      <c r="BB3814" s="19">
        <v>810</v>
      </c>
      <c r="BC3814" s="34">
        <v>0</v>
      </c>
      <c r="BD3814" s="34">
        <v>0</v>
      </c>
      <c r="BE3814" s="38">
        <v>3.4819999999999997E-2</v>
      </c>
      <c r="BF3814" s="38">
        <v>3.4819999999999997E-2</v>
      </c>
      <c r="BG3814" s="34">
        <v>0</v>
      </c>
      <c r="BH3814" s="34">
        <v>0</v>
      </c>
      <c r="BI3814" s="34">
        <v>0</v>
      </c>
      <c r="BJ3814" s="34">
        <v>0</v>
      </c>
      <c r="BK3814" s="34">
        <v>0</v>
      </c>
      <c r="BL3814" s="34">
        <v>0</v>
      </c>
      <c r="BM3814" s="34">
        <v>0</v>
      </c>
      <c r="BN3814" s="39">
        <v>0</v>
      </c>
      <c r="BO3814" s="39">
        <v>0</v>
      </c>
      <c r="BP3814" s="39">
        <v>0</v>
      </c>
      <c r="BQ3814" s="25" t="s">
        <v>292</v>
      </c>
    </row>
    <row r="3815" spans="1:69" s="25" customFormat="1" ht="14.25" x14ac:dyDescent="0.2">
      <c r="A3815" s="14">
        <v>2889</v>
      </c>
      <c r="B3815" s="40"/>
      <c r="C3815" s="15"/>
      <c r="D3815" s="16">
        <v>25623</v>
      </c>
      <c r="E3815" s="15" t="s">
        <v>28691</v>
      </c>
      <c r="F3815" s="15" t="s">
        <v>28692</v>
      </c>
      <c r="G3815" s="17" t="s">
        <v>28693</v>
      </c>
      <c r="H3815" s="17" t="s">
        <v>28694</v>
      </c>
      <c r="I3815" s="17" t="s">
        <v>205</v>
      </c>
      <c r="J3815" s="15" t="s">
        <v>28695</v>
      </c>
      <c r="K3815" s="15" t="s">
        <v>403</v>
      </c>
      <c r="L3815" s="18" t="s">
        <v>28696</v>
      </c>
      <c r="M3815" s="15" t="s">
        <v>26658</v>
      </c>
      <c r="N3815" s="15" t="s">
        <v>26659</v>
      </c>
      <c r="O3815" s="16">
        <v>510</v>
      </c>
      <c r="P3815" s="15" t="s">
        <v>118</v>
      </c>
      <c r="Q3815" s="15">
        <v>47300</v>
      </c>
      <c r="R3815" s="15">
        <v>146900</v>
      </c>
      <c r="S3815" s="15">
        <v>194200</v>
      </c>
      <c r="T3815" s="15">
        <v>1.57</v>
      </c>
      <c r="U3815" s="15" t="s">
        <v>18717</v>
      </c>
      <c r="V3815" s="15" t="s">
        <v>76</v>
      </c>
      <c r="W3815" s="16">
        <v>1</v>
      </c>
      <c r="X3815" s="16">
        <v>0</v>
      </c>
      <c r="Y3815" s="15">
        <v>57280</v>
      </c>
      <c r="Z3815" s="15">
        <v>1.3149999999999999</v>
      </c>
      <c r="AA3815" s="15" t="s">
        <v>28680</v>
      </c>
      <c r="AB3815" s="15" t="s">
        <v>28681</v>
      </c>
      <c r="AC3815" s="15">
        <v>0</v>
      </c>
      <c r="AD3815" s="15"/>
      <c r="AE3815" s="15" t="s">
        <v>79</v>
      </c>
      <c r="AF3815" s="15" t="s">
        <v>28697</v>
      </c>
      <c r="AG3815" s="16">
        <v>1</v>
      </c>
      <c r="AH3815" s="15" t="s">
        <v>28698</v>
      </c>
      <c r="AI3815" s="15" t="s">
        <v>78</v>
      </c>
      <c r="AJ3815" s="15">
        <v>57279.6738281</v>
      </c>
      <c r="AK3815" s="15">
        <v>1109.7219683599999</v>
      </c>
      <c r="AL3815" s="15">
        <v>3104623.0976399998</v>
      </c>
      <c r="AM3815" s="15">
        <v>1408016.8822999999</v>
      </c>
      <c r="AN3815" s="19">
        <v>45000</v>
      </c>
      <c r="AO3815" s="19">
        <v>145200</v>
      </c>
      <c r="AP3815" s="19">
        <v>2300</v>
      </c>
      <c r="AQ3815" s="19">
        <v>2100</v>
      </c>
      <c r="AR3815" s="34">
        <v>194600</v>
      </c>
      <c r="AS3815" s="34">
        <v>45000</v>
      </c>
      <c r="AT3815" s="34">
        <v>0</v>
      </c>
      <c r="AU3815" s="34">
        <v>50820</v>
      </c>
      <c r="AV3815" s="34">
        <v>12480</v>
      </c>
      <c r="AW3815" s="35">
        <v>108300</v>
      </c>
      <c r="AX3815" s="34">
        <v>86300</v>
      </c>
      <c r="AY3815" s="36">
        <v>1.3258000000000001</v>
      </c>
      <c r="AZ3815" s="36">
        <v>2.0265</v>
      </c>
      <c r="BA3815" s="22"/>
      <c r="BB3815" s="19">
        <v>2034</v>
      </c>
      <c r="BC3815" s="34">
        <v>1144.1654000000001</v>
      </c>
      <c r="BD3815" s="34">
        <v>1748.8695</v>
      </c>
      <c r="BE3815" s="38">
        <v>3.4819999999999997E-2</v>
      </c>
      <c r="BF3815" s="38">
        <v>3.4819999999999997E-2</v>
      </c>
      <c r="BG3815" s="34">
        <v>37.808607563999999</v>
      </c>
      <c r="BH3815" s="34">
        <v>57.790875870000001</v>
      </c>
      <c r="BI3815" s="34">
        <v>1106.356792436</v>
      </c>
      <c r="BJ3815" s="34">
        <v>1691.07862413</v>
      </c>
      <c r="BK3815" s="34">
        <v>0</v>
      </c>
      <c r="BL3815" s="34">
        <v>0</v>
      </c>
      <c r="BM3815" s="34">
        <v>0</v>
      </c>
      <c r="BN3815" s="39">
        <v>1106.356792436</v>
      </c>
      <c r="BO3815" s="39">
        <v>1691.07862413</v>
      </c>
      <c r="BP3815" s="39">
        <v>584.721831694</v>
      </c>
    </row>
    <row r="3816" spans="1:69" s="25" customFormat="1" ht="14.25" x14ac:dyDescent="0.2">
      <c r="A3816" s="14">
        <v>2890</v>
      </c>
      <c r="B3816" s="40"/>
      <c r="C3816" s="15" t="s">
        <v>176</v>
      </c>
      <c r="D3816" s="16">
        <v>10055</v>
      </c>
      <c r="E3816" s="15" t="s">
        <v>28699</v>
      </c>
      <c r="F3816" s="15" t="s">
        <v>28700</v>
      </c>
      <c r="G3816" s="17" t="s">
        <v>28701</v>
      </c>
      <c r="H3816" s="17" t="s">
        <v>28702</v>
      </c>
      <c r="I3816" s="17" t="s">
        <v>86</v>
      </c>
      <c r="J3816" s="15" t="s">
        <v>28703</v>
      </c>
      <c r="K3816" s="15" t="s">
        <v>86</v>
      </c>
      <c r="L3816" s="18" t="s">
        <v>28704</v>
      </c>
      <c r="M3816" s="15" t="s">
        <v>26658</v>
      </c>
      <c r="N3816" s="15" t="s">
        <v>26659</v>
      </c>
      <c r="O3816" s="16">
        <v>510</v>
      </c>
      <c r="P3816" s="15" t="s">
        <v>118</v>
      </c>
      <c r="Q3816" s="15">
        <v>47000</v>
      </c>
      <c r="R3816" s="15">
        <v>176300</v>
      </c>
      <c r="S3816" s="15">
        <v>223300</v>
      </c>
      <c r="T3816" s="15">
        <v>1.51</v>
      </c>
      <c r="U3816" s="15" t="s">
        <v>18717</v>
      </c>
      <c r="V3816" s="15" t="s">
        <v>76</v>
      </c>
      <c r="W3816" s="16">
        <v>1</v>
      </c>
      <c r="X3816" s="16">
        <v>0</v>
      </c>
      <c r="Y3816" s="15">
        <v>56276</v>
      </c>
      <c r="Z3816" s="15">
        <v>1.292</v>
      </c>
      <c r="AA3816" s="15" t="s">
        <v>28680</v>
      </c>
      <c r="AB3816" s="15" t="s">
        <v>28681</v>
      </c>
      <c r="AC3816" s="15">
        <v>0</v>
      </c>
      <c r="AD3816" s="15"/>
      <c r="AE3816" s="15" t="s">
        <v>2449</v>
      </c>
      <c r="AF3816" s="15" t="s">
        <v>28705</v>
      </c>
      <c r="AG3816" s="16">
        <v>1</v>
      </c>
      <c r="AH3816" s="15" t="s">
        <v>28706</v>
      </c>
      <c r="AI3816" s="15" t="s">
        <v>78</v>
      </c>
      <c r="AJ3816" s="15">
        <v>56275.762207</v>
      </c>
      <c r="AK3816" s="15">
        <v>1093.82640309</v>
      </c>
      <c r="AL3816" s="15">
        <v>3104728.2886199998</v>
      </c>
      <c r="AM3816" s="15">
        <v>1408202.3782899999</v>
      </c>
      <c r="AN3816" s="19">
        <v>45000</v>
      </c>
      <c r="AO3816" s="19">
        <v>163500</v>
      </c>
      <c r="AP3816" s="19">
        <v>2000</v>
      </c>
      <c r="AQ3816" s="19">
        <v>14300</v>
      </c>
      <c r="AR3816" s="34">
        <v>224800</v>
      </c>
      <c r="AS3816" s="34">
        <v>45000</v>
      </c>
      <c r="AT3816" s="34">
        <v>3000</v>
      </c>
      <c r="AU3816" s="34">
        <v>57225</v>
      </c>
      <c r="AV3816" s="34">
        <v>0</v>
      </c>
      <c r="AW3816" s="35">
        <v>105225</v>
      </c>
      <c r="AX3816" s="34">
        <v>119575</v>
      </c>
      <c r="AY3816" s="36">
        <v>1.3258000000000001</v>
      </c>
      <c r="AZ3816" s="36">
        <v>2.0265</v>
      </c>
      <c r="BA3816" s="22"/>
      <c r="BB3816" s="19">
        <v>2574</v>
      </c>
      <c r="BC3816" s="34">
        <v>1585.3253500000001</v>
      </c>
      <c r="BD3816" s="34">
        <v>2423.187375</v>
      </c>
      <c r="BE3816" s="38">
        <v>3.4819999999999997E-2</v>
      </c>
      <c r="BF3816" s="38">
        <v>3.4819999999999997E-2</v>
      </c>
      <c r="BG3816" s="34">
        <v>47.676238658999999</v>
      </c>
      <c r="BH3816" s="34">
        <v>72.873659407499986</v>
      </c>
      <c r="BI3816" s="34">
        <v>1537.649111341</v>
      </c>
      <c r="BJ3816" s="34">
        <v>2350.3137155925001</v>
      </c>
      <c r="BK3816" s="34">
        <v>0</v>
      </c>
      <c r="BL3816" s="34">
        <v>0</v>
      </c>
      <c r="BM3816" s="34">
        <v>0</v>
      </c>
      <c r="BN3816" s="39">
        <v>1537.649111341</v>
      </c>
      <c r="BO3816" s="39">
        <v>2350.3137155925001</v>
      </c>
      <c r="BP3816" s="39">
        <v>812.66460425150012</v>
      </c>
    </row>
    <row r="3817" spans="1:69" s="25" customFormat="1" ht="14.25" x14ac:dyDescent="0.2">
      <c r="A3817" s="14">
        <v>2891</v>
      </c>
      <c r="B3817" s="40"/>
      <c r="C3817" s="15"/>
      <c r="D3817" s="16">
        <v>6186</v>
      </c>
      <c r="E3817" s="15" t="s">
        <v>28707</v>
      </c>
      <c r="F3817" s="15" t="s">
        <v>28708</v>
      </c>
      <c r="G3817" s="17" t="s">
        <v>28709</v>
      </c>
      <c r="H3817" s="17" t="s">
        <v>28710</v>
      </c>
      <c r="I3817" s="17" t="s">
        <v>86</v>
      </c>
      <c r="J3817" s="15" t="s">
        <v>28711</v>
      </c>
      <c r="K3817" s="15" t="s">
        <v>4213</v>
      </c>
      <c r="L3817" s="18" t="s">
        <v>28712</v>
      </c>
      <c r="M3817" s="15" t="s">
        <v>26658</v>
      </c>
      <c r="N3817" s="15" t="s">
        <v>26659</v>
      </c>
      <c r="O3817" s="16">
        <v>510</v>
      </c>
      <c r="P3817" s="15" t="s">
        <v>118</v>
      </c>
      <c r="Q3817" s="15">
        <v>50800</v>
      </c>
      <c r="R3817" s="15">
        <v>186300</v>
      </c>
      <c r="S3817" s="15">
        <v>237100</v>
      </c>
      <c r="T3817" s="15">
        <v>2.4500000000000002</v>
      </c>
      <c r="U3817" s="15" t="s">
        <v>18717</v>
      </c>
      <c r="V3817" s="15" t="s">
        <v>76</v>
      </c>
      <c r="W3817" s="16">
        <v>1</v>
      </c>
      <c r="X3817" s="16">
        <v>0</v>
      </c>
      <c r="Y3817" s="15">
        <v>93652</v>
      </c>
      <c r="Z3817" s="15">
        <v>2.15</v>
      </c>
      <c r="AA3817" s="15" t="s">
        <v>28680</v>
      </c>
      <c r="AB3817" s="15" t="s">
        <v>28681</v>
      </c>
      <c r="AC3817" s="15">
        <v>0</v>
      </c>
      <c r="AD3817" s="15"/>
      <c r="AE3817" s="15" t="s">
        <v>119</v>
      </c>
      <c r="AF3817" s="15" t="s">
        <v>119</v>
      </c>
      <c r="AG3817" s="16">
        <v>1</v>
      </c>
      <c r="AH3817" s="15" t="s">
        <v>28713</v>
      </c>
      <c r="AI3817" s="15" t="s">
        <v>78</v>
      </c>
      <c r="AJ3817" s="15">
        <v>93652.395751999997</v>
      </c>
      <c r="AK3817" s="15">
        <v>1329.34242303</v>
      </c>
      <c r="AL3817" s="15">
        <v>3104450.9729200001</v>
      </c>
      <c r="AM3817" s="15">
        <v>1408413.4998699999</v>
      </c>
      <c r="AN3817" s="19">
        <v>45000</v>
      </c>
      <c r="AO3817" s="19">
        <v>174600</v>
      </c>
      <c r="AP3817" s="19">
        <v>5800</v>
      </c>
      <c r="AQ3817" s="19">
        <v>2900</v>
      </c>
      <c r="AR3817" s="34">
        <v>228300</v>
      </c>
      <c r="AS3817" s="34">
        <v>45000</v>
      </c>
      <c r="AT3817" s="34">
        <v>3000</v>
      </c>
      <c r="AU3817" s="34">
        <v>61110</v>
      </c>
      <c r="AV3817" s="34">
        <v>0</v>
      </c>
      <c r="AW3817" s="35">
        <v>109110</v>
      </c>
      <c r="AX3817" s="34">
        <v>119190</v>
      </c>
      <c r="AY3817" s="36">
        <v>1.3258000000000001</v>
      </c>
      <c r="AZ3817" s="36">
        <v>2.0265</v>
      </c>
      <c r="BA3817" s="22"/>
      <c r="BB3817" s="19">
        <v>2457</v>
      </c>
      <c r="BC3817" s="34">
        <v>1580.2210200000002</v>
      </c>
      <c r="BD3817" s="34">
        <v>2415.38535</v>
      </c>
      <c r="BE3817" s="38">
        <v>3.4819999999999997E-2</v>
      </c>
      <c r="BF3817" s="38">
        <v>3.4819999999999997E-2</v>
      </c>
      <c r="BG3817" s="34">
        <v>51.006996944400008</v>
      </c>
      <c r="BH3817" s="34">
        <v>77.96476037699999</v>
      </c>
      <c r="BI3817" s="34">
        <v>1529.2140230556001</v>
      </c>
      <c r="BJ3817" s="34">
        <v>2337.4205896230001</v>
      </c>
      <c r="BK3817" s="34">
        <v>0</v>
      </c>
      <c r="BL3817" s="34">
        <v>0</v>
      </c>
      <c r="BM3817" s="34">
        <v>0</v>
      </c>
      <c r="BN3817" s="39">
        <v>1529.2140230556001</v>
      </c>
      <c r="BO3817" s="39">
        <v>2337.4205896230001</v>
      </c>
      <c r="BP3817" s="39">
        <v>808.20656656739993</v>
      </c>
    </row>
    <row r="3818" spans="1:69" s="25" customFormat="1" ht="14.25" x14ac:dyDescent="0.2">
      <c r="A3818" s="14">
        <v>2892</v>
      </c>
      <c r="B3818" s="40"/>
      <c r="C3818" s="15"/>
      <c r="D3818" s="16">
        <v>17742</v>
      </c>
      <c r="E3818" s="15" t="s">
        <v>28714</v>
      </c>
      <c r="F3818" s="15" t="s">
        <v>28715</v>
      </c>
      <c r="G3818" s="17" t="s">
        <v>28716</v>
      </c>
      <c r="H3818" s="17" t="s">
        <v>28717</v>
      </c>
      <c r="I3818" s="17" t="s">
        <v>205</v>
      </c>
      <c r="J3818" s="15" t="s">
        <v>28718</v>
      </c>
      <c r="K3818" s="15" t="s">
        <v>5137</v>
      </c>
      <c r="L3818" s="18" t="s">
        <v>28719</v>
      </c>
      <c r="M3818" s="15" t="s">
        <v>26658</v>
      </c>
      <c r="N3818" s="15" t="s">
        <v>26659</v>
      </c>
      <c r="O3818" s="16">
        <v>510</v>
      </c>
      <c r="P3818" s="15" t="s">
        <v>118</v>
      </c>
      <c r="Q3818" s="15">
        <v>47000</v>
      </c>
      <c r="R3818" s="15">
        <v>200900</v>
      </c>
      <c r="S3818" s="15">
        <v>247900</v>
      </c>
      <c r="T3818" s="15">
        <v>1.5</v>
      </c>
      <c r="U3818" s="15" t="s">
        <v>18717</v>
      </c>
      <c r="V3818" s="15" t="s">
        <v>76</v>
      </c>
      <c r="W3818" s="16">
        <v>1</v>
      </c>
      <c r="X3818" s="16">
        <v>0</v>
      </c>
      <c r="Y3818" s="15">
        <v>58471</v>
      </c>
      <c r="Z3818" s="15">
        <v>1.3420000000000001</v>
      </c>
      <c r="AA3818" s="15" t="s">
        <v>28680</v>
      </c>
      <c r="AB3818" s="15" t="s">
        <v>28681</v>
      </c>
      <c r="AC3818" s="15">
        <v>0</v>
      </c>
      <c r="AD3818" s="15"/>
      <c r="AE3818" s="15" t="s">
        <v>874</v>
      </c>
      <c r="AF3818" s="15" t="s">
        <v>28720</v>
      </c>
      <c r="AG3818" s="16">
        <v>1</v>
      </c>
      <c r="AH3818" s="15" t="s">
        <v>28721</v>
      </c>
      <c r="AI3818" s="15" t="s">
        <v>78</v>
      </c>
      <c r="AJ3818" s="15">
        <v>58471.038330099997</v>
      </c>
      <c r="AK3818" s="15">
        <v>1064.1900021700001</v>
      </c>
      <c r="AL3818" s="15">
        <v>3104630.0267500002</v>
      </c>
      <c r="AM3818" s="15">
        <v>1408445.12308</v>
      </c>
      <c r="AN3818" s="19">
        <v>45000</v>
      </c>
      <c r="AO3818" s="19">
        <v>198700</v>
      </c>
      <c r="AP3818" s="19">
        <v>2000</v>
      </c>
      <c r="AQ3818" s="19">
        <v>0</v>
      </c>
      <c r="AR3818" s="34">
        <v>245700</v>
      </c>
      <c r="AS3818" s="34">
        <v>45000</v>
      </c>
      <c r="AT3818" s="34">
        <v>0</v>
      </c>
      <c r="AU3818" s="34">
        <v>69545</v>
      </c>
      <c r="AV3818" s="34">
        <v>0</v>
      </c>
      <c r="AW3818" s="35">
        <v>114545</v>
      </c>
      <c r="AX3818" s="34">
        <v>131155</v>
      </c>
      <c r="AY3818" s="36">
        <v>1.3258000000000001</v>
      </c>
      <c r="AZ3818" s="36">
        <v>2.0265</v>
      </c>
      <c r="BA3818" s="22"/>
      <c r="BB3818" s="19">
        <v>2497</v>
      </c>
      <c r="BC3818" s="34">
        <v>1738.8529900000001</v>
      </c>
      <c r="BD3818" s="34">
        <v>2657.8560749999997</v>
      </c>
      <c r="BE3818" s="38">
        <v>3.4819999999999997E-2</v>
      </c>
      <c r="BF3818" s="38">
        <v>3.4819999999999997E-2</v>
      </c>
      <c r="BG3818" s="34">
        <v>59.623573991799994</v>
      </c>
      <c r="BH3818" s="34">
        <v>91.135293931499987</v>
      </c>
      <c r="BI3818" s="34">
        <v>1679.2294160082001</v>
      </c>
      <c r="BJ3818" s="34">
        <v>2566.7207810684995</v>
      </c>
      <c r="BK3818" s="34">
        <v>0</v>
      </c>
      <c r="BL3818" s="34">
        <v>89.190781068499746</v>
      </c>
      <c r="BM3818" s="34">
        <v>89.190781068499746</v>
      </c>
      <c r="BN3818" s="39">
        <v>1679.2294160082001</v>
      </c>
      <c r="BO3818" s="39">
        <v>2477.5299999999997</v>
      </c>
      <c r="BP3818" s="39">
        <v>798.30058399179961</v>
      </c>
    </row>
    <row r="3819" spans="1:69" s="25" customFormat="1" ht="14.25" x14ac:dyDescent="0.2">
      <c r="A3819" s="14">
        <v>2893</v>
      </c>
      <c r="B3819" s="40"/>
      <c r="C3819" s="15" t="s">
        <v>28722</v>
      </c>
      <c r="D3819" s="16">
        <v>34986</v>
      </c>
      <c r="E3819" s="15" t="s">
        <v>28723</v>
      </c>
      <c r="F3819" s="15" t="s">
        <v>28722</v>
      </c>
      <c r="G3819" s="17" t="s">
        <v>28724</v>
      </c>
      <c r="H3819" s="17" t="s">
        <v>28725</v>
      </c>
      <c r="I3819" s="17" t="s">
        <v>88</v>
      </c>
      <c r="J3819" s="15" t="s">
        <v>28726</v>
      </c>
      <c r="K3819" s="15" t="s">
        <v>3473</v>
      </c>
      <c r="L3819" s="18" t="s">
        <v>28727</v>
      </c>
      <c r="M3819" s="15" t="s">
        <v>26658</v>
      </c>
      <c r="N3819" s="15" t="s">
        <v>26659</v>
      </c>
      <c r="O3819" s="16">
        <v>510</v>
      </c>
      <c r="P3819" s="15" t="s">
        <v>118</v>
      </c>
      <c r="Q3819" s="15">
        <v>45000</v>
      </c>
      <c r="R3819" s="15">
        <v>152600</v>
      </c>
      <c r="S3819" s="15">
        <v>197600</v>
      </c>
      <c r="T3819" s="15">
        <v>1</v>
      </c>
      <c r="U3819" s="15" t="s">
        <v>18717</v>
      </c>
      <c r="V3819" s="15" t="s">
        <v>76</v>
      </c>
      <c r="W3819" s="16">
        <v>1</v>
      </c>
      <c r="X3819" s="16">
        <v>0</v>
      </c>
      <c r="Y3819" s="15">
        <v>27893</v>
      </c>
      <c r="Z3819" s="15">
        <v>0.64</v>
      </c>
      <c r="AA3819" s="15" t="s">
        <v>28680</v>
      </c>
      <c r="AB3819" s="15" t="s">
        <v>28681</v>
      </c>
      <c r="AC3819" s="15">
        <v>0</v>
      </c>
      <c r="AD3819" s="15"/>
      <c r="AE3819" s="15" t="s">
        <v>956</v>
      </c>
      <c r="AF3819" s="15" t="s">
        <v>28728</v>
      </c>
      <c r="AG3819" s="16">
        <v>1</v>
      </c>
      <c r="AH3819" s="15" t="s">
        <v>28729</v>
      </c>
      <c r="AI3819" s="15" t="s">
        <v>78</v>
      </c>
      <c r="AJ3819" s="15">
        <v>27893.4709473</v>
      </c>
      <c r="AK3819" s="15">
        <v>789.05904496599999</v>
      </c>
      <c r="AL3819" s="15">
        <v>3104828.202</v>
      </c>
      <c r="AM3819" s="15">
        <v>1408382.7910500001</v>
      </c>
      <c r="AN3819" s="19">
        <v>45000</v>
      </c>
      <c r="AO3819" s="19">
        <v>151000</v>
      </c>
      <c r="AP3819" s="19">
        <v>0</v>
      </c>
      <c r="AQ3819" s="19">
        <v>0</v>
      </c>
      <c r="AR3819" s="34">
        <v>196000</v>
      </c>
      <c r="AS3819" s="34">
        <v>45000</v>
      </c>
      <c r="AT3819" s="34">
        <v>0</v>
      </c>
      <c r="AU3819" s="34">
        <v>52850</v>
      </c>
      <c r="AV3819" s="34">
        <v>0</v>
      </c>
      <c r="AW3819" s="35">
        <v>97850</v>
      </c>
      <c r="AX3819" s="34">
        <v>98150</v>
      </c>
      <c r="AY3819" s="36">
        <v>1.3258000000000001</v>
      </c>
      <c r="AZ3819" s="36">
        <v>2.0265</v>
      </c>
      <c r="BA3819" s="22"/>
      <c r="BB3819" s="19">
        <v>1960</v>
      </c>
      <c r="BC3819" s="34">
        <v>1301.2727</v>
      </c>
      <c r="BD3819" s="34">
        <v>1989.0097499999999</v>
      </c>
      <c r="BE3819" s="38">
        <v>3.4819999999999997E-2</v>
      </c>
      <c r="BF3819" s="38">
        <v>3.4819999999999997E-2</v>
      </c>
      <c r="BG3819" s="34">
        <v>45.310315413999994</v>
      </c>
      <c r="BH3819" s="34">
        <v>69.25731949499999</v>
      </c>
      <c r="BI3819" s="34">
        <v>1255.9623845860001</v>
      </c>
      <c r="BJ3819" s="34">
        <v>1919.7524305049999</v>
      </c>
      <c r="BK3819" s="34">
        <v>0</v>
      </c>
      <c r="BL3819" s="34">
        <v>0</v>
      </c>
      <c r="BM3819" s="34">
        <v>0</v>
      </c>
      <c r="BN3819" s="39">
        <v>1255.9623845860001</v>
      </c>
      <c r="BO3819" s="39">
        <v>1919.7524305049999</v>
      </c>
      <c r="BP3819" s="39">
        <v>663.79004591899979</v>
      </c>
    </row>
    <row r="3820" spans="1:69" s="25" customFormat="1" ht="14.25" x14ac:dyDescent="0.2">
      <c r="A3820" s="14">
        <v>2894</v>
      </c>
      <c r="B3820" s="40"/>
      <c r="C3820" s="15" t="s">
        <v>28730</v>
      </c>
      <c r="D3820" s="16">
        <v>980</v>
      </c>
      <c r="E3820" s="15" t="s">
        <v>28731</v>
      </c>
      <c r="F3820" s="15" t="s">
        <v>28730</v>
      </c>
      <c r="G3820" s="17" t="s">
        <v>28732</v>
      </c>
      <c r="H3820" s="17" t="s">
        <v>28733</v>
      </c>
      <c r="I3820" s="17" t="s">
        <v>5193</v>
      </c>
      <c r="J3820" s="15" t="s">
        <v>28734</v>
      </c>
      <c r="K3820" s="15" t="s">
        <v>3173</v>
      </c>
      <c r="L3820" s="18" t="s">
        <v>28735</v>
      </c>
      <c r="M3820" s="15" t="s">
        <v>26658</v>
      </c>
      <c r="N3820" s="15" t="s">
        <v>26659</v>
      </c>
      <c r="O3820" s="16">
        <v>599</v>
      </c>
      <c r="P3820" s="15" t="s">
        <v>1064</v>
      </c>
      <c r="Q3820" s="15">
        <v>1500</v>
      </c>
      <c r="R3820" s="15">
        <v>5300</v>
      </c>
      <c r="S3820" s="15">
        <v>6800</v>
      </c>
      <c r="T3820" s="15">
        <v>0.38</v>
      </c>
      <c r="U3820" s="15" t="s">
        <v>18717</v>
      </c>
      <c r="V3820" s="15" t="s">
        <v>76</v>
      </c>
      <c r="W3820" s="16">
        <v>1</v>
      </c>
      <c r="X3820" s="16">
        <v>0</v>
      </c>
      <c r="Y3820" s="15">
        <v>18324</v>
      </c>
      <c r="Z3820" s="15">
        <v>0.42099999999999999</v>
      </c>
      <c r="AA3820" s="15" t="s">
        <v>28680</v>
      </c>
      <c r="AB3820" s="15" t="s">
        <v>28681</v>
      </c>
      <c r="AC3820" s="15">
        <v>0</v>
      </c>
      <c r="AD3820" s="15"/>
      <c r="AE3820" s="15" t="s">
        <v>956</v>
      </c>
      <c r="AF3820" s="15" t="s">
        <v>28736</v>
      </c>
      <c r="AG3820" s="16">
        <v>1</v>
      </c>
      <c r="AH3820" s="15" t="s">
        <v>28737</v>
      </c>
      <c r="AI3820" s="15" t="s">
        <v>78</v>
      </c>
      <c r="AJ3820" s="15">
        <v>18323.6889648</v>
      </c>
      <c r="AK3820" s="15">
        <v>539.94485964700004</v>
      </c>
      <c r="AL3820" s="15">
        <v>3104770.7338700001</v>
      </c>
      <c r="AM3820" s="15">
        <v>1408529.5875800001</v>
      </c>
      <c r="AN3820" s="19">
        <v>0</v>
      </c>
      <c r="AO3820" s="19">
        <v>0</v>
      </c>
      <c r="AP3820" s="19">
        <v>1500</v>
      </c>
      <c r="AQ3820" s="19">
        <v>4600</v>
      </c>
      <c r="AR3820" s="34">
        <v>6100</v>
      </c>
      <c r="AS3820" s="34">
        <v>0</v>
      </c>
      <c r="AT3820" s="34">
        <v>0</v>
      </c>
      <c r="AU3820" s="34">
        <v>0</v>
      </c>
      <c r="AV3820" s="34">
        <v>0</v>
      </c>
      <c r="AW3820" s="35">
        <v>0</v>
      </c>
      <c r="AX3820" s="34">
        <v>6100</v>
      </c>
      <c r="AY3820" s="36">
        <v>1.3258000000000001</v>
      </c>
      <c r="AZ3820" s="36">
        <v>2.0265</v>
      </c>
      <c r="BA3820" s="22"/>
      <c r="BB3820" s="19">
        <v>183</v>
      </c>
      <c r="BC3820" s="34">
        <v>80.873800000000003</v>
      </c>
      <c r="BD3820" s="34">
        <v>123.6165</v>
      </c>
      <c r="BE3820" s="38">
        <v>3.4819999999999997E-2</v>
      </c>
      <c r="BF3820" s="38">
        <v>3.4819999999999997E-2</v>
      </c>
      <c r="BG3820" s="34">
        <v>0</v>
      </c>
      <c r="BH3820" s="34">
        <v>0</v>
      </c>
      <c r="BI3820" s="34">
        <v>80.873800000000003</v>
      </c>
      <c r="BJ3820" s="34">
        <v>123.6165</v>
      </c>
      <c r="BK3820" s="34">
        <v>0</v>
      </c>
      <c r="BL3820" s="34">
        <v>0</v>
      </c>
      <c r="BM3820" s="34">
        <v>0</v>
      </c>
      <c r="BN3820" s="39">
        <v>80.873800000000003</v>
      </c>
      <c r="BO3820" s="39">
        <v>123.6165</v>
      </c>
      <c r="BP3820" s="39">
        <v>42.742699999999999</v>
      </c>
    </row>
    <row r="3821" spans="1:69" s="25" customFormat="1" ht="14.25" x14ac:dyDescent="0.2">
      <c r="A3821" s="14">
        <v>2895</v>
      </c>
      <c r="B3821" s="40"/>
      <c r="C3821" s="15" t="s">
        <v>176</v>
      </c>
      <c r="D3821" s="16">
        <v>23439</v>
      </c>
      <c r="E3821" s="15" t="s">
        <v>28738</v>
      </c>
      <c r="F3821" s="15" t="s">
        <v>28739</v>
      </c>
      <c r="G3821" s="17" t="s">
        <v>28740</v>
      </c>
      <c r="H3821" s="17" t="s">
        <v>28741</v>
      </c>
      <c r="I3821" s="17" t="s">
        <v>86</v>
      </c>
      <c r="J3821" s="15" t="s">
        <v>28742</v>
      </c>
      <c r="K3821" s="15" t="s">
        <v>790</v>
      </c>
      <c r="L3821" s="18" t="s">
        <v>28743</v>
      </c>
      <c r="M3821" s="15" t="s">
        <v>26658</v>
      </c>
      <c r="N3821" s="15" t="s">
        <v>26659</v>
      </c>
      <c r="O3821" s="16">
        <v>510</v>
      </c>
      <c r="P3821" s="15" t="s">
        <v>118</v>
      </c>
      <c r="Q3821" s="15">
        <v>45000</v>
      </c>
      <c r="R3821" s="15">
        <v>46800</v>
      </c>
      <c r="S3821" s="15">
        <v>91800</v>
      </c>
      <c r="T3821" s="15">
        <v>1</v>
      </c>
      <c r="U3821" s="15" t="s">
        <v>18717</v>
      </c>
      <c r="V3821" s="15" t="s">
        <v>76</v>
      </c>
      <c r="W3821" s="16">
        <v>1</v>
      </c>
      <c r="X3821" s="16">
        <v>1</v>
      </c>
      <c r="Y3821" s="15">
        <v>32429</v>
      </c>
      <c r="Z3821" s="15">
        <v>0.74399999999999999</v>
      </c>
      <c r="AA3821" s="15" t="s">
        <v>28680</v>
      </c>
      <c r="AB3821" s="15" t="s">
        <v>28681</v>
      </c>
      <c r="AC3821" s="15">
        <v>85000</v>
      </c>
      <c r="AD3821" s="26">
        <v>37589</v>
      </c>
      <c r="AE3821" s="15" t="s">
        <v>147</v>
      </c>
      <c r="AF3821" s="15" t="s">
        <v>14496</v>
      </c>
      <c r="AG3821" s="16">
        <v>1</v>
      </c>
      <c r="AH3821" s="15" t="s">
        <v>28744</v>
      </c>
      <c r="AI3821" s="15" t="s">
        <v>78</v>
      </c>
      <c r="AJ3821" s="15">
        <v>32428.7016602</v>
      </c>
      <c r="AK3821" s="15">
        <v>790.40650012900005</v>
      </c>
      <c r="AL3821" s="15">
        <v>3104918.2284499998</v>
      </c>
      <c r="AM3821" s="15">
        <v>1408534.3550499999</v>
      </c>
      <c r="AN3821" s="19">
        <v>45000</v>
      </c>
      <c r="AO3821" s="19">
        <v>49800</v>
      </c>
      <c r="AP3821" s="19">
        <v>0</v>
      </c>
      <c r="AQ3821" s="19">
        <v>0</v>
      </c>
      <c r="AR3821" s="34">
        <v>94800</v>
      </c>
      <c r="AS3821" s="34">
        <v>0</v>
      </c>
      <c r="AT3821" s="34">
        <v>0</v>
      </c>
      <c r="AU3821" s="34">
        <v>0</v>
      </c>
      <c r="AV3821" s="34">
        <v>0</v>
      </c>
      <c r="AW3821" s="35">
        <v>0</v>
      </c>
      <c r="AX3821" s="34">
        <v>94800</v>
      </c>
      <c r="AY3821" s="36">
        <v>1.3258000000000001</v>
      </c>
      <c r="AZ3821" s="36">
        <v>2.0265</v>
      </c>
      <c r="BA3821" s="22"/>
      <c r="BB3821" s="19">
        <v>1896</v>
      </c>
      <c r="BC3821" s="34">
        <v>1256.8584000000001</v>
      </c>
      <c r="BD3821" s="34">
        <v>1921.1220000000001</v>
      </c>
      <c r="BE3821" s="38">
        <v>3.4819999999999997E-2</v>
      </c>
      <c r="BF3821" s="38">
        <v>3.4819999999999997E-2</v>
      </c>
      <c r="BG3821" s="34">
        <v>0</v>
      </c>
      <c r="BH3821" s="34">
        <v>0</v>
      </c>
      <c r="BI3821" s="34">
        <v>1256.8584000000001</v>
      </c>
      <c r="BJ3821" s="34">
        <v>1921.1220000000001</v>
      </c>
      <c r="BK3821" s="34">
        <v>0</v>
      </c>
      <c r="BL3821" s="34">
        <v>25.122000000000071</v>
      </c>
      <c r="BM3821" s="34">
        <v>25.122000000000071</v>
      </c>
      <c r="BN3821" s="39">
        <v>1256.8584000000001</v>
      </c>
      <c r="BO3821" s="39">
        <v>1896</v>
      </c>
      <c r="BP3821" s="39">
        <v>639.14159999999993</v>
      </c>
    </row>
    <row r="3822" spans="1:69" s="25" customFormat="1" ht="14.25" x14ac:dyDescent="0.2">
      <c r="A3822" s="14">
        <v>2896</v>
      </c>
      <c r="B3822" s="40"/>
      <c r="C3822" s="15" t="s">
        <v>28745</v>
      </c>
      <c r="D3822" s="16">
        <v>16944</v>
      </c>
      <c r="E3822" s="15" t="s">
        <v>28746</v>
      </c>
      <c r="F3822" s="15" t="s">
        <v>28745</v>
      </c>
      <c r="G3822" s="17" t="s">
        <v>28747</v>
      </c>
      <c r="H3822" s="17" t="s">
        <v>28748</v>
      </c>
      <c r="I3822" s="17" t="s">
        <v>86</v>
      </c>
      <c r="J3822" s="15" t="s">
        <v>28749</v>
      </c>
      <c r="K3822" s="15" t="s">
        <v>1508</v>
      </c>
      <c r="L3822" s="18" t="s">
        <v>78</v>
      </c>
      <c r="M3822" s="15" t="s">
        <v>78</v>
      </c>
      <c r="N3822" s="15" t="s">
        <v>78</v>
      </c>
      <c r="O3822" s="16">
        <v>0</v>
      </c>
      <c r="P3822" s="15" t="s">
        <v>78</v>
      </c>
      <c r="Q3822" s="15">
        <v>0</v>
      </c>
      <c r="R3822" s="15">
        <v>0</v>
      </c>
      <c r="S3822" s="15">
        <v>0</v>
      </c>
      <c r="T3822" s="15">
        <v>0</v>
      </c>
      <c r="U3822" s="15" t="s">
        <v>18717</v>
      </c>
      <c r="V3822" s="15" t="s">
        <v>78</v>
      </c>
      <c r="W3822" s="16">
        <v>0</v>
      </c>
      <c r="X3822" s="16">
        <v>0</v>
      </c>
      <c r="Y3822" s="15">
        <v>171350</v>
      </c>
      <c r="Z3822" s="15">
        <v>3.9340000000000002</v>
      </c>
      <c r="AA3822" s="15" t="s">
        <v>78</v>
      </c>
      <c r="AB3822" s="15" t="s">
        <v>78</v>
      </c>
      <c r="AC3822" s="15">
        <v>0</v>
      </c>
      <c r="AD3822" s="15"/>
      <c r="AE3822" s="15" t="s">
        <v>78</v>
      </c>
      <c r="AF3822" s="15" t="s">
        <v>78</v>
      </c>
      <c r="AG3822" s="16">
        <v>0</v>
      </c>
      <c r="AH3822" s="15" t="s">
        <v>28750</v>
      </c>
      <c r="AI3822" s="15" t="s">
        <v>78</v>
      </c>
      <c r="AJ3822" s="15">
        <v>171349.88574200001</v>
      </c>
      <c r="AK3822" s="15">
        <v>10405.2683923</v>
      </c>
      <c r="AL3822" s="15">
        <v>3104837.2351799998</v>
      </c>
      <c r="AM3822" s="15">
        <v>1408494.65417</v>
      </c>
      <c r="AN3822" s="19">
        <v>0</v>
      </c>
      <c r="AO3822" s="19">
        <v>0</v>
      </c>
      <c r="AP3822" s="19">
        <v>0</v>
      </c>
      <c r="AQ3822" s="19">
        <v>0</v>
      </c>
      <c r="AR3822" s="34">
        <v>0</v>
      </c>
      <c r="AS3822" s="34">
        <v>0</v>
      </c>
      <c r="AT3822" s="34">
        <v>0</v>
      </c>
      <c r="AU3822" s="34">
        <v>0</v>
      </c>
      <c r="AV3822" s="34">
        <v>0</v>
      </c>
      <c r="AW3822" s="35">
        <v>0</v>
      </c>
      <c r="AX3822" s="34">
        <v>0</v>
      </c>
      <c r="AY3822" s="36">
        <v>1.3258000000000001</v>
      </c>
      <c r="AZ3822" s="36">
        <v>2.0265</v>
      </c>
      <c r="BA3822" s="22"/>
      <c r="BB3822" s="19">
        <v>0</v>
      </c>
      <c r="BC3822" s="34">
        <v>0</v>
      </c>
      <c r="BD3822" s="34">
        <v>0</v>
      </c>
      <c r="BE3822" s="38">
        <v>3.4819999999999997E-2</v>
      </c>
      <c r="BF3822" s="38">
        <v>3.4819999999999997E-2</v>
      </c>
      <c r="BG3822" s="34">
        <v>0</v>
      </c>
      <c r="BH3822" s="34">
        <v>0</v>
      </c>
      <c r="BI3822" s="34">
        <v>0</v>
      </c>
      <c r="BJ3822" s="34">
        <v>0</v>
      </c>
      <c r="BK3822" s="34">
        <v>0</v>
      </c>
      <c r="BL3822" s="34">
        <v>0</v>
      </c>
      <c r="BM3822" s="34">
        <v>0</v>
      </c>
      <c r="BN3822" s="39">
        <v>0</v>
      </c>
      <c r="BO3822" s="39">
        <v>0</v>
      </c>
      <c r="BP3822" s="39">
        <v>0</v>
      </c>
    </row>
    <row r="3823" spans="1:69" s="25" customFormat="1" ht="14.25" x14ac:dyDescent="0.2">
      <c r="A3823" s="14">
        <v>2897</v>
      </c>
      <c r="B3823" s="40"/>
      <c r="C3823" s="15" t="s">
        <v>28751</v>
      </c>
      <c r="D3823" s="16">
        <v>20956</v>
      </c>
      <c r="E3823" s="15" t="s">
        <v>28752</v>
      </c>
      <c r="F3823" s="15" t="s">
        <v>28751</v>
      </c>
      <c r="G3823" s="17" t="s">
        <v>28753</v>
      </c>
      <c r="H3823" s="17" t="s">
        <v>28754</v>
      </c>
      <c r="I3823" s="17" t="s">
        <v>86</v>
      </c>
      <c r="J3823" s="15" t="s">
        <v>28755</v>
      </c>
      <c r="K3823" s="15" t="s">
        <v>86</v>
      </c>
      <c r="L3823" s="18" t="s">
        <v>28756</v>
      </c>
      <c r="M3823" s="15" t="s">
        <v>19055</v>
      </c>
      <c r="N3823" s="15" t="s">
        <v>19056</v>
      </c>
      <c r="O3823" s="16">
        <v>685</v>
      </c>
      <c r="P3823" s="15" t="s">
        <v>1315</v>
      </c>
      <c r="Q3823" s="15">
        <v>205800</v>
      </c>
      <c r="R3823" s="15">
        <v>1976300</v>
      </c>
      <c r="S3823" s="15">
        <v>2182100</v>
      </c>
      <c r="T3823" s="15">
        <v>10</v>
      </c>
      <c r="U3823" s="15" t="s">
        <v>18717</v>
      </c>
      <c r="V3823" s="15" t="s">
        <v>76</v>
      </c>
      <c r="W3823" s="16">
        <v>1</v>
      </c>
      <c r="X3823" s="16">
        <v>1</v>
      </c>
      <c r="Y3823" s="15">
        <v>352909</v>
      </c>
      <c r="Z3823" s="15">
        <v>8.1020000000000003</v>
      </c>
      <c r="AA3823" s="15" t="s">
        <v>78</v>
      </c>
      <c r="AB3823" s="15" t="s">
        <v>78</v>
      </c>
      <c r="AC3823" s="15">
        <v>230000</v>
      </c>
      <c r="AD3823" s="26">
        <v>36651</v>
      </c>
      <c r="AE3823" s="15" t="s">
        <v>222</v>
      </c>
      <c r="AF3823" s="15" t="s">
        <v>8309</v>
      </c>
      <c r="AG3823" s="16">
        <v>1</v>
      </c>
      <c r="AH3823" s="15" t="s">
        <v>28757</v>
      </c>
      <c r="AI3823" s="15" t="s">
        <v>78</v>
      </c>
      <c r="AJ3823" s="15">
        <v>352908.53759800002</v>
      </c>
      <c r="AK3823" s="15">
        <v>2524.5502968000001</v>
      </c>
      <c r="AL3823" s="15">
        <v>3105412.6783500002</v>
      </c>
      <c r="AM3823" s="15">
        <v>1408394.29703</v>
      </c>
      <c r="AN3823" s="19">
        <v>0</v>
      </c>
      <c r="AO3823" s="19">
        <v>0</v>
      </c>
      <c r="AP3823" s="19">
        <v>202200</v>
      </c>
      <c r="AQ3823" s="19">
        <v>1955300</v>
      </c>
      <c r="AR3823" s="34">
        <v>2157500</v>
      </c>
      <c r="AS3823" s="34">
        <v>0</v>
      </c>
      <c r="AT3823" s="34">
        <v>0</v>
      </c>
      <c r="AU3823" s="34">
        <v>0</v>
      </c>
      <c r="AV3823" s="34">
        <v>2157500</v>
      </c>
      <c r="AW3823" s="35">
        <v>2157500</v>
      </c>
      <c r="AX3823" s="34">
        <v>0</v>
      </c>
      <c r="AY3823" s="36">
        <v>1.3258000000000001</v>
      </c>
      <c r="AZ3823" s="36">
        <v>2.0265</v>
      </c>
      <c r="BA3823" s="22"/>
      <c r="BB3823" s="19">
        <v>64725</v>
      </c>
      <c r="BC3823" s="34">
        <v>0</v>
      </c>
      <c r="BD3823" s="34">
        <v>0</v>
      </c>
      <c r="BE3823" s="38">
        <v>3.4819999999999997E-2</v>
      </c>
      <c r="BF3823" s="38">
        <v>3.4819999999999997E-2</v>
      </c>
      <c r="BG3823" s="34">
        <v>0</v>
      </c>
      <c r="BH3823" s="34">
        <v>0</v>
      </c>
      <c r="BI3823" s="34">
        <v>0</v>
      </c>
      <c r="BJ3823" s="34">
        <v>0</v>
      </c>
      <c r="BK3823" s="34">
        <v>0</v>
      </c>
      <c r="BL3823" s="34">
        <v>0</v>
      </c>
      <c r="BM3823" s="34">
        <v>0</v>
      </c>
      <c r="BN3823" s="39">
        <v>0</v>
      </c>
      <c r="BO3823" s="39">
        <v>0</v>
      </c>
      <c r="BP3823" s="39">
        <v>0</v>
      </c>
      <c r="BQ3823" s="25" t="s">
        <v>292</v>
      </c>
    </row>
    <row r="3824" spans="1:69" s="25" customFormat="1" ht="14.25" x14ac:dyDescent="0.2">
      <c r="A3824" s="14">
        <v>2898</v>
      </c>
      <c r="B3824" s="40"/>
      <c r="C3824" s="15"/>
      <c r="D3824" s="16">
        <v>14672</v>
      </c>
      <c r="E3824" s="15" t="s">
        <v>28758</v>
      </c>
      <c r="F3824" s="15" t="s">
        <v>28759</v>
      </c>
      <c r="G3824" s="17" t="s">
        <v>28760</v>
      </c>
      <c r="H3824" s="17" t="s">
        <v>28761</v>
      </c>
      <c r="I3824" s="17" t="s">
        <v>86</v>
      </c>
      <c r="J3824" s="15" t="s">
        <v>28762</v>
      </c>
      <c r="K3824" s="15" t="s">
        <v>12227</v>
      </c>
      <c r="L3824" s="18" t="s">
        <v>28763</v>
      </c>
      <c r="M3824" s="15" t="s">
        <v>26187</v>
      </c>
      <c r="N3824" s="15" t="s">
        <v>26188</v>
      </c>
      <c r="O3824" s="16">
        <v>599</v>
      </c>
      <c r="P3824" s="15" t="s">
        <v>1064</v>
      </c>
      <c r="Q3824" s="15">
        <v>14000</v>
      </c>
      <c r="R3824" s="15">
        <v>7100</v>
      </c>
      <c r="S3824" s="15">
        <v>21100</v>
      </c>
      <c r="T3824" s="15">
        <v>3.5</v>
      </c>
      <c r="U3824" s="15" t="s">
        <v>18717</v>
      </c>
      <c r="V3824" s="15" t="s">
        <v>76</v>
      </c>
      <c r="W3824" s="16">
        <v>0</v>
      </c>
      <c r="X3824" s="16">
        <v>0</v>
      </c>
      <c r="Y3824" s="15">
        <v>135520</v>
      </c>
      <c r="Z3824" s="15">
        <v>3.1110000000000002</v>
      </c>
      <c r="AA3824" s="15" t="s">
        <v>78</v>
      </c>
      <c r="AB3824" s="15" t="s">
        <v>78</v>
      </c>
      <c r="AC3824" s="15">
        <v>0</v>
      </c>
      <c r="AD3824" s="15"/>
      <c r="AE3824" s="15" t="s">
        <v>1480</v>
      </c>
      <c r="AF3824" s="15" t="s">
        <v>28764</v>
      </c>
      <c r="AG3824" s="16">
        <v>1</v>
      </c>
      <c r="AH3824" s="15" t="s">
        <v>28765</v>
      </c>
      <c r="AI3824" s="15" t="s">
        <v>78</v>
      </c>
      <c r="AJ3824" s="15">
        <v>135520.341797</v>
      </c>
      <c r="AK3824" s="15">
        <v>1517.53700852</v>
      </c>
      <c r="AL3824" s="15">
        <v>3106053.9274499998</v>
      </c>
      <c r="AM3824" s="15">
        <v>1408316.3944600001</v>
      </c>
      <c r="AN3824" s="19">
        <v>0</v>
      </c>
      <c r="AO3824" s="19">
        <v>0</v>
      </c>
      <c r="AP3824" s="19">
        <v>14000</v>
      </c>
      <c r="AQ3824" s="19">
        <v>6400</v>
      </c>
      <c r="AR3824" s="34">
        <v>20400</v>
      </c>
      <c r="AS3824" s="34">
        <v>0</v>
      </c>
      <c r="AT3824" s="34">
        <v>0</v>
      </c>
      <c r="AU3824" s="34">
        <v>0</v>
      </c>
      <c r="AV3824" s="34">
        <v>0</v>
      </c>
      <c r="AW3824" s="35">
        <v>0</v>
      </c>
      <c r="AX3824" s="34">
        <v>20400</v>
      </c>
      <c r="AY3824" s="36">
        <v>1.3258000000000001</v>
      </c>
      <c r="AZ3824" s="36">
        <v>2.0265</v>
      </c>
      <c r="BA3824" s="22"/>
      <c r="BB3824" s="19">
        <v>612</v>
      </c>
      <c r="BC3824" s="34">
        <v>270.46320000000003</v>
      </c>
      <c r="BD3824" s="34">
        <v>413.40600000000001</v>
      </c>
      <c r="BE3824" s="38">
        <v>3.4819999999999997E-2</v>
      </c>
      <c r="BF3824" s="38">
        <v>3.4819999999999997E-2</v>
      </c>
      <c r="BG3824" s="34">
        <v>0</v>
      </c>
      <c r="BH3824" s="34">
        <v>0</v>
      </c>
      <c r="BI3824" s="34">
        <v>270.46320000000003</v>
      </c>
      <c r="BJ3824" s="34">
        <v>413.40600000000001</v>
      </c>
      <c r="BK3824" s="34">
        <v>0</v>
      </c>
      <c r="BL3824" s="34">
        <v>0</v>
      </c>
      <c r="BM3824" s="34">
        <v>0</v>
      </c>
      <c r="BN3824" s="39">
        <v>270.46320000000003</v>
      </c>
      <c r="BO3824" s="39">
        <v>413.40600000000001</v>
      </c>
      <c r="BP3824" s="39">
        <v>142.94279999999998</v>
      </c>
    </row>
    <row r="3825" spans="1:69" s="25" customFormat="1" ht="14.25" x14ac:dyDescent="0.2">
      <c r="A3825" s="14">
        <v>2899</v>
      </c>
      <c r="B3825" s="40"/>
      <c r="C3825" s="15" t="s">
        <v>176</v>
      </c>
      <c r="D3825" s="16">
        <v>27835</v>
      </c>
      <c r="E3825" s="15" t="s">
        <v>28766</v>
      </c>
      <c r="F3825" s="15" t="s">
        <v>28767</v>
      </c>
      <c r="G3825" s="17" t="s">
        <v>28768</v>
      </c>
      <c r="H3825" s="17" t="s">
        <v>28769</v>
      </c>
      <c r="I3825" s="17" t="s">
        <v>86</v>
      </c>
      <c r="J3825" s="15" t="s">
        <v>28770</v>
      </c>
      <c r="K3825" s="15" t="s">
        <v>450</v>
      </c>
      <c r="L3825" s="18" t="s">
        <v>28771</v>
      </c>
      <c r="M3825" s="15" t="s">
        <v>26187</v>
      </c>
      <c r="N3825" s="15" t="s">
        <v>26188</v>
      </c>
      <c r="O3825" s="16">
        <v>501</v>
      </c>
      <c r="P3825" s="15" t="s">
        <v>405</v>
      </c>
      <c r="Q3825" s="15">
        <v>10800</v>
      </c>
      <c r="R3825" s="15">
        <v>0</v>
      </c>
      <c r="S3825" s="15">
        <v>10800</v>
      </c>
      <c r="T3825" s="15">
        <v>0.1</v>
      </c>
      <c r="U3825" s="15" t="s">
        <v>18717</v>
      </c>
      <c r="V3825" s="15" t="s">
        <v>76</v>
      </c>
      <c r="W3825" s="16">
        <v>0</v>
      </c>
      <c r="X3825" s="16">
        <v>0</v>
      </c>
      <c r="Y3825" s="15">
        <v>9206</v>
      </c>
      <c r="Z3825" s="15">
        <v>0.21099999999999999</v>
      </c>
      <c r="AA3825" s="15" t="s">
        <v>78</v>
      </c>
      <c r="AB3825" s="15" t="s">
        <v>78</v>
      </c>
      <c r="AC3825" s="15">
        <v>0</v>
      </c>
      <c r="AD3825" s="15"/>
      <c r="AE3825" s="15" t="s">
        <v>78</v>
      </c>
      <c r="AF3825" s="15" t="s">
        <v>78</v>
      </c>
      <c r="AG3825" s="16">
        <v>1</v>
      </c>
      <c r="AH3825" s="15" t="s">
        <v>28772</v>
      </c>
      <c r="AI3825" s="15" t="s">
        <v>78</v>
      </c>
      <c r="AJ3825" s="15">
        <v>9206.0825195300004</v>
      </c>
      <c r="AK3825" s="15">
        <v>425.89876568900002</v>
      </c>
      <c r="AL3825" s="15">
        <v>3105847.3868999998</v>
      </c>
      <c r="AM3825" s="15">
        <v>1408536.43689</v>
      </c>
      <c r="AN3825" s="19">
        <v>0</v>
      </c>
      <c r="AO3825" s="19">
        <v>0</v>
      </c>
      <c r="AP3825" s="19">
        <v>10800</v>
      </c>
      <c r="AQ3825" s="19">
        <v>0</v>
      </c>
      <c r="AR3825" s="34">
        <v>10800</v>
      </c>
      <c r="AS3825" s="34">
        <v>0</v>
      </c>
      <c r="AT3825" s="34">
        <v>0</v>
      </c>
      <c r="AU3825" s="34">
        <v>0</v>
      </c>
      <c r="AV3825" s="34">
        <v>0</v>
      </c>
      <c r="AW3825" s="35">
        <v>0</v>
      </c>
      <c r="AX3825" s="34">
        <v>10800</v>
      </c>
      <c r="AY3825" s="36">
        <v>1.3258000000000001</v>
      </c>
      <c r="AZ3825" s="36">
        <v>2.0265</v>
      </c>
      <c r="BA3825" s="22"/>
      <c r="BB3825" s="19">
        <v>324</v>
      </c>
      <c r="BC3825" s="34">
        <v>143.18640000000002</v>
      </c>
      <c r="BD3825" s="34">
        <v>218.86199999999999</v>
      </c>
      <c r="BE3825" s="38">
        <v>3.4819999999999997E-2</v>
      </c>
      <c r="BF3825" s="38">
        <v>3.4819999999999997E-2</v>
      </c>
      <c r="BG3825" s="34">
        <v>0</v>
      </c>
      <c r="BH3825" s="34">
        <v>0</v>
      </c>
      <c r="BI3825" s="34">
        <v>143.18640000000002</v>
      </c>
      <c r="BJ3825" s="34">
        <v>218.86199999999999</v>
      </c>
      <c r="BK3825" s="34">
        <v>0</v>
      </c>
      <c r="BL3825" s="34">
        <v>0</v>
      </c>
      <c r="BM3825" s="34">
        <v>0</v>
      </c>
      <c r="BN3825" s="39">
        <v>143.18640000000002</v>
      </c>
      <c r="BO3825" s="39">
        <v>218.86199999999999</v>
      </c>
      <c r="BP3825" s="39">
        <v>75.675599999999974</v>
      </c>
    </row>
    <row r="3826" spans="1:69" s="25" customFormat="1" ht="14.25" x14ac:dyDescent="0.2">
      <c r="A3826" s="14">
        <v>2900</v>
      </c>
      <c r="B3826" s="40"/>
      <c r="C3826" s="15"/>
      <c r="D3826" s="16">
        <v>16672</v>
      </c>
      <c r="E3826" s="15" t="s">
        <v>28773</v>
      </c>
      <c r="F3826" s="15" t="s">
        <v>28774</v>
      </c>
      <c r="G3826" s="17" t="s">
        <v>28775</v>
      </c>
      <c r="H3826" s="17" t="s">
        <v>28776</v>
      </c>
      <c r="I3826" s="17" t="s">
        <v>28777</v>
      </c>
      <c r="J3826" s="15" t="s">
        <v>28778</v>
      </c>
      <c r="K3826" s="15" t="s">
        <v>1293</v>
      </c>
      <c r="L3826" s="18" t="s">
        <v>28779</v>
      </c>
      <c r="M3826" s="15" t="s">
        <v>26187</v>
      </c>
      <c r="N3826" s="15" t="s">
        <v>26188</v>
      </c>
      <c r="O3826" s="16">
        <v>501</v>
      </c>
      <c r="P3826" s="15" t="s">
        <v>405</v>
      </c>
      <c r="Q3826" s="15">
        <v>400</v>
      </c>
      <c r="R3826" s="15">
        <v>0</v>
      </c>
      <c r="S3826" s="15">
        <v>400</v>
      </c>
      <c r="T3826" s="15">
        <v>0.1</v>
      </c>
      <c r="U3826" s="15" t="s">
        <v>18717</v>
      </c>
      <c r="V3826" s="15" t="s">
        <v>76</v>
      </c>
      <c r="W3826" s="16">
        <v>0</v>
      </c>
      <c r="X3826" s="16">
        <v>0</v>
      </c>
      <c r="Y3826" s="15">
        <v>6832</v>
      </c>
      <c r="Z3826" s="15">
        <v>0.157</v>
      </c>
      <c r="AA3826" s="15" t="s">
        <v>78</v>
      </c>
      <c r="AB3826" s="15" t="s">
        <v>78</v>
      </c>
      <c r="AC3826" s="15">
        <v>0</v>
      </c>
      <c r="AD3826" s="15"/>
      <c r="AE3826" s="15" t="s">
        <v>78</v>
      </c>
      <c r="AF3826" s="15" t="s">
        <v>78</v>
      </c>
      <c r="AG3826" s="16">
        <v>1</v>
      </c>
      <c r="AH3826" s="15" t="s">
        <v>28780</v>
      </c>
      <c r="AI3826" s="15" t="s">
        <v>78</v>
      </c>
      <c r="AJ3826" s="15">
        <v>6831.5434570300004</v>
      </c>
      <c r="AK3826" s="15">
        <v>393.29223329600001</v>
      </c>
      <c r="AL3826" s="15">
        <v>3105900.1009200001</v>
      </c>
      <c r="AM3826" s="15">
        <v>1408536.2361900001</v>
      </c>
      <c r="AN3826" s="19">
        <v>0</v>
      </c>
      <c r="AO3826" s="19">
        <v>0</v>
      </c>
      <c r="AP3826" s="19">
        <v>400</v>
      </c>
      <c r="AQ3826" s="19">
        <v>0</v>
      </c>
      <c r="AR3826" s="34">
        <v>400</v>
      </c>
      <c r="AS3826" s="34">
        <v>0</v>
      </c>
      <c r="AT3826" s="34">
        <v>0</v>
      </c>
      <c r="AU3826" s="34">
        <v>0</v>
      </c>
      <c r="AV3826" s="34">
        <v>0</v>
      </c>
      <c r="AW3826" s="35">
        <v>0</v>
      </c>
      <c r="AX3826" s="34">
        <v>400</v>
      </c>
      <c r="AY3826" s="36">
        <v>1.3258000000000001</v>
      </c>
      <c r="AZ3826" s="36">
        <v>2.0265</v>
      </c>
      <c r="BA3826" s="22"/>
      <c r="BB3826" s="19">
        <v>12</v>
      </c>
      <c r="BC3826" s="34">
        <v>5.3032000000000004</v>
      </c>
      <c r="BD3826" s="34">
        <v>8.1059999999999999</v>
      </c>
      <c r="BE3826" s="38">
        <v>3.4819999999999997E-2</v>
      </c>
      <c r="BF3826" s="38">
        <v>3.4819999999999997E-2</v>
      </c>
      <c r="BG3826" s="34">
        <v>0</v>
      </c>
      <c r="BH3826" s="34">
        <v>0</v>
      </c>
      <c r="BI3826" s="34">
        <v>5.3032000000000004</v>
      </c>
      <c r="BJ3826" s="34">
        <v>8.1059999999999999</v>
      </c>
      <c r="BK3826" s="34">
        <v>0</v>
      </c>
      <c r="BL3826" s="34">
        <v>0</v>
      </c>
      <c r="BM3826" s="34">
        <v>0</v>
      </c>
      <c r="BN3826" s="39">
        <v>5.3032000000000004</v>
      </c>
      <c r="BO3826" s="39">
        <v>8.1059999999999999</v>
      </c>
      <c r="BP3826" s="39">
        <v>2.8027999999999995</v>
      </c>
    </row>
    <row r="3827" spans="1:69" s="25" customFormat="1" ht="14.25" x14ac:dyDescent="0.2">
      <c r="A3827" s="14">
        <v>2901</v>
      </c>
      <c r="B3827" s="40"/>
      <c r="C3827" s="15" t="s">
        <v>28781</v>
      </c>
      <c r="D3827" s="16">
        <v>12015</v>
      </c>
      <c r="E3827" s="15" t="s">
        <v>28782</v>
      </c>
      <c r="F3827" s="15" t="s">
        <v>28781</v>
      </c>
      <c r="G3827" s="17" t="s">
        <v>28783</v>
      </c>
      <c r="H3827" s="17" t="s">
        <v>28784</v>
      </c>
      <c r="I3827" s="17" t="s">
        <v>86</v>
      </c>
      <c r="J3827" s="15" t="s">
        <v>28785</v>
      </c>
      <c r="K3827" s="15" t="s">
        <v>3213</v>
      </c>
      <c r="L3827" s="18" t="s">
        <v>28786</v>
      </c>
      <c r="M3827" s="15" t="s">
        <v>26187</v>
      </c>
      <c r="N3827" s="15" t="s">
        <v>26188</v>
      </c>
      <c r="O3827" s="16">
        <v>511</v>
      </c>
      <c r="P3827" s="15" t="s">
        <v>569</v>
      </c>
      <c r="Q3827" s="15">
        <v>20000</v>
      </c>
      <c r="R3827" s="15">
        <v>51500</v>
      </c>
      <c r="S3827" s="15">
        <v>71500</v>
      </c>
      <c r="T3827" s="15">
        <v>0.25</v>
      </c>
      <c r="U3827" s="15" t="s">
        <v>18717</v>
      </c>
      <c r="V3827" s="15" t="s">
        <v>76</v>
      </c>
      <c r="W3827" s="16">
        <v>1</v>
      </c>
      <c r="X3827" s="16">
        <v>0</v>
      </c>
      <c r="Y3827" s="15">
        <v>18547</v>
      </c>
      <c r="Z3827" s="15">
        <v>0.42599999999999999</v>
      </c>
      <c r="AA3827" s="15" t="s">
        <v>78</v>
      </c>
      <c r="AB3827" s="15" t="s">
        <v>78</v>
      </c>
      <c r="AC3827" s="15">
        <v>0</v>
      </c>
      <c r="AD3827" s="15"/>
      <c r="AE3827" s="15" t="s">
        <v>78</v>
      </c>
      <c r="AF3827" s="15" t="s">
        <v>78</v>
      </c>
      <c r="AG3827" s="16">
        <v>1</v>
      </c>
      <c r="AH3827" s="15" t="s">
        <v>28787</v>
      </c>
      <c r="AI3827" s="15" t="s">
        <v>78</v>
      </c>
      <c r="AJ3827" s="15">
        <v>18547.4465332</v>
      </c>
      <c r="AK3827" s="15">
        <v>547.51568318</v>
      </c>
      <c r="AL3827" s="15">
        <v>3105984.3643100001</v>
      </c>
      <c r="AM3827" s="15">
        <v>1408535.5396799999</v>
      </c>
      <c r="AN3827" s="19">
        <v>0</v>
      </c>
      <c r="AO3827" s="19">
        <v>0</v>
      </c>
      <c r="AP3827" s="19">
        <v>20000</v>
      </c>
      <c r="AQ3827" s="19">
        <v>51000</v>
      </c>
      <c r="AR3827" s="34">
        <v>71000</v>
      </c>
      <c r="AS3827" s="34">
        <v>0</v>
      </c>
      <c r="AT3827" s="34">
        <v>0</v>
      </c>
      <c r="AU3827" s="34">
        <v>0</v>
      </c>
      <c r="AV3827" s="34">
        <v>0</v>
      </c>
      <c r="AW3827" s="35">
        <v>0</v>
      </c>
      <c r="AX3827" s="34">
        <v>71000</v>
      </c>
      <c r="AY3827" s="36">
        <v>1.3258000000000001</v>
      </c>
      <c r="AZ3827" s="36">
        <v>2.0265</v>
      </c>
      <c r="BA3827" s="22"/>
      <c r="BB3827" s="19">
        <v>1420</v>
      </c>
      <c r="BC3827" s="34">
        <v>941.3180000000001</v>
      </c>
      <c r="BD3827" s="34">
        <v>1438.8150000000001</v>
      </c>
      <c r="BE3827" s="38">
        <v>3.4819999999999997E-2</v>
      </c>
      <c r="BF3827" s="38">
        <v>3.4819999999999997E-2</v>
      </c>
      <c r="BG3827" s="34">
        <v>0</v>
      </c>
      <c r="BH3827" s="34">
        <v>0</v>
      </c>
      <c r="BI3827" s="34">
        <v>941.3180000000001</v>
      </c>
      <c r="BJ3827" s="34">
        <v>1438.8150000000001</v>
      </c>
      <c r="BK3827" s="34">
        <v>0</v>
      </c>
      <c r="BL3827" s="34">
        <v>18.815000000000055</v>
      </c>
      <c r="BM3827" s="34">
        <v>18.815000000000055</v>
      </c>
      <c r="BN3827" s="39">
        <v>941.3180000000001</v>
      </c>
      <c r="BO3827" s="39">
        <v>1420</v>
      </c>
      <c r="BP3827" s="39">
        <v>478.6819999999999</v>
      </c>
    </row>
    <row r="3828" spans="1:69" s="25" customFormat="1" ht="14.25" x14ac:dyDescent="0.2">
      <c r="A3828" s="14">
        <v>2902</v>
      </c>
      <c r="B3828" s="40"/>
      <c r="C3828" s="15" t="s">
        <v>28788</v>
      </c>
      <c r="D3828" s="16">
        <v>13266</v>
      </c>
      <c r="E3828" s="15" t="s">
        <v>28789</v>
      </c>
      <c r="F3828" s="15" t="s">
        <v>28788</v>
      </c>
      <c r="G3828" s="17" t="s">
        <v>28790</v>
      </c>
      <c r="H3828" s="17" t="s">
        <v>28791</v>
      </c>
      <c r="I3828" s="17" t="s">
        <v>86</v>
      </c>
      <c r="J3828" s="15" t="s">
        <v>28792</v>
      </c>
      <c r="K3828" s="15" t="s">
        <v>903</v>
      </c>
      <c r="L3828" s="18" t="s">
        <v>28793</v>
      </c>
      <c r="M3828" s="15" t="s">
        <v>26187</v>
      </c>
      <c r="N3828" s="15" t="s">
        <v>26188</v>
      </c>
      <c r="O3828" s="16">
        <v>511</v>
      </c>
      <c r="P3828" s="15" t="s">
        <v>569</v>
      </c>
      <c r="Q3828" s="15">
        <v>20000</v>
      </c>
      <c r="R3828" s="15">
        <v>99800</v>
      </c>
      <c r="S3828" s="15">
        <v>119800</v>
      </c>
      <c r="T3828" s="15">
        <v>0.25</v>
      </c>
      <c r="U3828" s="15" t="s">
        <v>18717</v>
      </c>
      <c r="V3828" s="15" t="s">
        <v>76</v>
      </c>
      <c r="W3828" s="16">
        <v>1</v>
      </c>
      <c r="X3828" s="16">
        <v>0</v>
      </c>
      <c r="Y3828" s="15">
        <v>18587</v>
      </c>
      <c r="Z3828" s="15">
        <v>0.42699999999999999</v>
      </c>
      <c r="AA3828" s="15" t="s">
        <v>78</v>
      </c>
      <c r="AB3828" s="15" t="s">
        <v>78</v>
      </c>
      <c r="AC3828" s="15">
        <v>0</v>
      </c>
      <c r="AD3828" s="15"/>
      <c r="AE3828" s="15" t="s">
        <v>78</v>
      </c>
      <c r="AF3828" s="15" t="s">
        <v>78</v>
      </c>
      <c r="AG3828" s="16">
        <v>1</v>
      </c>
      <c r="AH3828" s="15" t="s">
        <v>28794</v>
      </c>
      <c r="AI3828" s="15" t="s">
        <v>78</v>
      </c>
      <c r="AJ3828" s="15">
        <v>18586.581543</v>
      </c>
      <c r="AK3828" s="15">
        <v>547.10785539000005</v>
      </c>
      <c r="AL3828" s="15">
        <v>3106108.9747600001</v>
      </c>
      <c r="AM3828" s="15">
        <v>1408534.25263</v>
      </c>
      <c r="AN3828" s="19">
        <v>20000</v>
      </c>
      <c r="AO3828" s="19">
        <v>96000</v>
      </c>
      <c r="AP3828" s="19">
        <v>0</v>
      </c>
      <c r="AQ3828" s="19">
        <v>0</v>
      </c>
      <c r="AR3828" s="34">
        <v>116000</v>
      </c>
      <c r="AS3828" s="34">
        <v>45000</v>
      </c>
      <c r="AT3828" s="34">
        <v>0</v>
      </c>
      <c r="AU3828" s="34">
        <v>24850</v>
      </c>
      <c r="AV3828" s="34">
        <v>0</v>
      </c>
      <c r="AW3828" s="35">
        <v>69850</v>
      </c>
      <c r="AX3828" s="34">
        <v>46150</v>
      </c>
      <c r="AY3828" s="36">
        <v>1.3258000000000001</v>
      </c>
      <c r="AZ3828" s="36">
        <v>2.0265</v>
      </c>
      <c r="BA3828" s="22"/>
      <c r="BB3828" s="19">
        <v>1160</v>
      </c>
      <c r="BC3828" s="34">
        <v>611.85670000000005</v>
      </c>
      <c r="BD3828" s="34">
        <v>935.22974999999997</v>
      </c>
      <c r="BE3828" s="38">
        <v>3.4819999999999997E-2</v>
      </c>
      <c r="BF3828" s="38">
        <v>3.4819999999999997E-2</v>
      </c>
      <c r="BG3828" s="34">
        <v>21.304850294000001</v>
      </c>
      <c r="BH3828" s="34">
        <v>32.564699894999997</v>
      </c>
      <c r="BI3828" s="34">
        <v>590.5518497060001</v>
      </c>
      <c r="BJ3828" s="34">
        <v>902.66505010499998</v>
      </c>
      <c r="BK3828" s="34">
        <v>0</v>
      </c>
      <c r="BL3828" s="34">
        <v>0</v>
      </c>
      <c r="BM3828" s="34">
        <v>0</v>
      </c>
      <c r="BN3828" s="39">
        <v>590.5518497060001</v>
      </c>
      <c r="BO3828" s="39">
        <v>902.66505010499998</v>
      </c>
      <c r="BP3828" s="39">
        <v>312.11320039899988</v>
      </c>
    </row>
    <row r="3829" spans="1:69" s="25" customFormat="1" ht="14.25" x14ac:dyDescent="0.2">
      <c r="A3829" s="14">
        <v>2903</v>
      </c>
      <c r="B3829" s="40"/>
      <c r="C3829" s="15" t="s">
        <v>376</v>
      </c>
      <c r="D3829" s="16">
        <v>30388</v>
      </c>
      <c r="E3829" s="15" t="s">
        <v>28795</v>
      </c>
      <c r="F3829" s="15" t="s">
        <v>28796</v>
      </c>
      <c r="G3829" s="17" t="s">
        <v>28797</v>
      </c>
      <c r="H3829" s="17" t="s">
        <v>28798</v>
      </c>
      <c r="I3829" s="17" t="s">
        <v>86</v>
      </c>
      <c r="J3829" s="15" t="s">
        <v>28799</v>
      </c>
      <c r="K3829" s="15" t="s">
        <v>1843</v>
      </c>
      <c r="L3829" s="18" t="s">
        <v>28800</v>
      </c>
      <c r="M3829" s="15" t="s">
        <v>26187</v>
      </c>
      <c r="N3829" s="15" t="s">
        <v>26188</v>
      </c>
      <c r="O3829" s="16">
        <v>501</v>
      </c>
      <c r="P3829" s="15" t="s">
        <v>405</v>
      </c>
      <c r="Q3829" s="15">
        <v>600</v>
      </c>
      <c r="R3829" s="15">
        <v>0</v>
      </c>
      <c r="S3829" s="15">
        <v>600</v>
      </c>
      <c r="T3829" s="15">
        <v>0.16</v>
      </c>
      <c r="U3829" s="15" t="s">
        <v>18717</v>
      </c>
      <c r="V3829" s="15" t="s">
        <v>76</v>
      </c>
      <c r="W3829" s="16">
        <v>0</v>
      </c>
      <c r="X3829" s="16">
        <v>0</v>
      </c>
      <c r="Y3829" s="15">
        <v>7418</v>
      </c>
      <c r="Z3829" s="15">
        <v>0.17</v>
      </c>
      <c r="AA3829" s="15" t="s">
        <v>78</v>
      </c>
      <c r="AB3829" s="15" t="s">
        <v>78</v>
      </c>
      <c r="AC3829" s="15">
        <v>0</v>
      </c>
      <c r="AD3829" s="15"/>
      <c r="AE3829" s="15" t="s">
        <v>137</v>
      </c>
      <c r="AF3829" s="15" t="s">
        <v>28801</v>
      </c>
      <c r="AG3829" s="16">
        <v>1</v>
      </c>
      <c r="AH3829" s="15" t="s">
        <v>28802</v>
      </c>
      <c r="AI3829" s="15" t="s">
        <v>78</v>
      </c>
      <c r="AJ3829" s="15">
        <v>7417.87109375</v>
      </c>
      <c r="AK3829" s="15">
        <v>394.469459411</v>
      </c>
      <c r="AL3829" s="15">
        <v>3106197.0700699999</v>
      </c>
      <c r="AM3829" s="15">
        <v>1408533.1393200001</v>
      </c>
      <c r="AN3829" s="19">
        <v>0</v>
      </c>
      <c r="AO3829" s="19">
        <v>0</v>
      </c>
      <c r="AP3829" s="19">
        <v>600</v>
      </c>
      <c r="AQ3829" s="19">
        <v>0</v>
      </c>
      <c r="AR3829" s="34">
        <v>600</v>
      </c>
      <c r="AS3829" s="34">
        <v>0</v>
      </c>
      <c r="AT3829" s="34">
        <v>0</v>
      </c>
      <c r="AU3829" s="34">
        <v>0</v>
      </c>
      <c r="AV3829" s="34">
        <v>0</v>
      </c>
      <c r="AW3829" s="35">
        <v>0</v>
      </c>
      <c r="AX3829" s="34">
        <v>600</v>
      </c>
      <c r="AY3829" s="36">
        <v>1.3258000000000001</v>
      </c>
      <c r="AZ3829" s="36">
        <v>2.0265</v>
      </c>
      <c r="BA3829" s="22"/>
      <c r="BB3829" s="19">
        <v>18</v>
      </c>
      <c r="BC3829" s="34">
        <v>7.9548000000000005</v>
      </c>
      <c r="BD3829" s="34">
        <v>12.158999999999999</v>
      </c>
      <c r="BE3829" s="38">
        <v>3.4819999999999997E-2</v>
      </c>
      <c r="BF3829" s="38">
        <v>3.4819999999999997E-2</v>
      </c>
      <c r="BG3829" s="34">
        <v>0</v>
      </c>
      <c r="BH3829" s="34">
        <v>0</v>
      </c>
      <c r="BI3829" s="34">
        <v>7.9548000000000005</v>
      </c>
      <c r="BJ3829" s="34">
        <v>12.158999999999999</v>
      </c>
      <c r="BK3829" s="34">
        <v>0</v>
      </c>
      <c r="BL3829" s="34">
        <v>0</v>
      </c>
      <c r="BM3829" s="34">
        <v>0</v>
      </c>
      <c r="BN3829" s="39">
        <v>7.9548000000000005</v>
      </c>
      <c r="BO3829" s="39">
        <v>12.158999999999999</v>
      </c>
      <c r="BP3829" s="39">
        <v>4.2041999999999984</v>
      </c>
    </row>
    <row r="3830" spans="1:69" s="25" customFormat="1" ht="14.25" x14ac:dyDescent="0.2">
      <c r="A3830" s="14">
        <v>2904</v>
      </c>
      <c r="B3830" s="40"/>
      <c r="C3830" s="15" t="s">
        <v>726</v>
      </c>
      <c r="D3830" s="16">
        <v>25308</v>
      </c>
      <c r="E3830" s="15" t="s">
        <v>28803</v>
      </c>
      <c r="F3830" s="15" t="s">
        <v>28804</v>
      </c>
      <c r="G3830" s="17" t="s">
        <v>28805</v>
      </c>
      <c r="H3830" s="17" t="s">
        <v>28806</v>
      </c>
      <c r="I3830" s="17" t="s">
        <v>86</v>
      </c>
      <c r="J3830" s="15" t="s">
        <v>28807</v>
      </c>
      <c r="K3830" s="15" t="s">
        <v>4723</v>
      </c>
      <c r="L3830" s="18" t="s">
        <v>28808</v>
      </c>
      <c r="M3830" s="15" t="s">
        <v>26187</v>
      </c>
      <c r="N3830" s="15" t="s">
        <v>26188</v>
      </c>
      <c r="O3830" s="16">
        <v>501</v>
      </c>
      <c r="P3830" s="15" t="s">
        <v>405</v>
      </c>
      <c r="Q3830" s="15">
        <v>800</v>
      </c>
      <c r="R3830" s="15">
        <v>0</v>
      </c>
      <c r="S3830" s="15">
        <v>800</v>
      </c>
      <c r="T3830" s="15">
        <v>0.2</v>
      </c>
      <c r="U3830" s="15" t="s">
        <v>18717</v>
      </c>
      <c r="V3830" s="15" t="s">
        <v>76</v>
      </c>
      <c r="W3830" s="16">
        <v>0</v>
      </c>
      <c r="X3830" s="16">
        <v>0</v>
      </c>
      <c r="Y3830" s="15">
        <v>9572</v>
      </c>
      <c r="Z3830" s="15">
        <v>0.22</v>
      </c>
      <c r="AA3830" s="15" t="s">
        <v>78</v>
      </c>
      <c r="AB3830" s="15" t="s">
        <v>78</v>
      </c>
      <c r="AC3830" s="15">
        <v>0</v>
      </c>
      <c r="AD3830" s="15"/>
      <c r="AE3830" s="15" t="s">
        <v>1555</v>
      </c>
      <c r="AF3830" s="15" t="s">
        <v>28809</v>
      </c>
      <c r="AG3830" s="16">
        <v>1</v>
      </c>
      <c r="AH3830" s="15" t="s">
        <v>28810</v>
      </c>
      <c r="AI3830" s="15" t="s">
        <v>78</v>
      </c>
      <c r="AJ3830" s="15">
        <v>9572.4309082</v>
      </c>
      <c r="AK3830" s="15">
        <v>422.39685280600003</v>
      </c>
      <c r="AL3830" s="15">
        <v>3106255.2764099999</v>
      </c>
      <c r="AM3830" s="15">
        <v>1408532.8828799999</v>
      </c>
      <c r="AN3830" s="19">
        <v>0</v>
      </c>
      <c r="AO3830" s="19">
        <v>0</v>
      </c>
      <c r="AP3830" s="19">
        <v>800</v>
      </c>
      <c r="AQ3830" s="19">
        <v>0</v>
      </c>
      <c r="AR3830" s="34">
        <v>800</v>
      </c>
      <c r="AS3830" s="34">
        <v>0</v>
      </c>
      <c r="AT3830" s="34">
        <v>0</v>
      </c>
      <c r="AU3830" s="34">
        <v>0</v>
      </c>
      <c r="AV3830" s="34">
        <v>0</v>
      </c>
      <c r="AW3830" s="35">
        <v>0</v>
      </c>
      <c r="AX3830" s="34">
        <v>800</v>
      </c>
      <c r="AY3830" s="36">
        <v>1.3258000000000001</v>
      </c>
      <c r="AZ3830" s="36">
        <v>2.0265</v>
      </c>
      <c r="BA3830" s="22"/>
      <c r="BB3830" s="19">
        <v>24</v>
      </c>
      <c r="BC3830" s="34">
        <v>10.606400000000001</v>
      </c>
      <c r="BD3830" s="34">
        <v>16.212</v>
      </c>
      <c r="BE3830" s="38">
        <v>3.4819999999999997E-2</v>
      </c>
      <c r="BF3830" s="38">
        <v>3.4819999999999997E-2</v>
      </c>
      <c r="BG3830" s="34">
        <v>0</v>
      </c>
      <c r="BH3830" s="34">
        <v>0</v>
      </c>
      <c r="BI3830" s="34">
        <v>10.606400000000001</v>
      </c>
      <c r="BJ3830" s="34">
        <v>16.212</v>
      </c>
      <c r="BK3830" s="34">
        <v>0</v>
      </c>
      <c r="BL3830" s="34">
        <v>0</v>
      </c>
      <c r="BM3830" s="34">
        <v>0</v>
      </c>
      <c r="BN3830" s="39">
        <v>10.606400000000001</v>
      </c>
      <c r="BO3830" s="39">
        <v>16.212</v>
      </c>
      <c r="BP3830" s="39">
        <v>5.605599999999999</v>
      </c>
    </row>
    <row r="3831" spans="1:69" s="25" customFormat="1" ht="14.25" x14ac:dyDescent="0.2">
      <c r="A3831" s="14">
        <v>2905</v>
      </c>
      <c r="B3831" s="40"/>
      <c r="C3831" s="15" t="s">
        <v>176</v>
      </c>
      <c r="D3831" s="16">
        <v>15245</v>
      </c>
      <c r="E3831" s="15" t="s">
        <v>28811</v>
      </c>
      <c r="F3831" s="15" t="s">
        <v>28812</v>
      </c>
      <c r="G3831" s="17" t="s">
        <v>28813</v>
      </c>
      <c r="H3831" s="17" t="s">
        <v>28814</v>
      </c>
      <c r="I3831" s="17" t="s">
        <v>86</v>
      </c>
      <c r="J3831" s="15" t="s">
        <v>28815</v>
      </c>
      <c r="K3831" s="15" t="s">
        <v>10344</v>
      </c>
      <c r="L3831" s="18" t="s">
        <v>28816</v>
      </c>
      <c r="M3831" s="15" t="s">
        <v>26187</v>
      </c>
      <c r="N3831" s="15" t="s">
        <v>26188</v>
      </c>
      <c r="O3831" s="16">
        <v>521</v>
      </c>
      <c r="P3831" s="15" t="s">
        <v>9534</v>
      </c>
      <c r="Q3831" s="15">
        <v>40000</v>
      </c>
      <c r="R3831" s="15">
        <v>90300</v>
      </c>
      <c r="S3831" s="15">
        <v>130300</v>
      </c>
      <c r="T3831" s="15">
        <v>1</v>
      </c>
      <c r="U3831" s="15" t="s">
        <v>18717</v>
      </c>
      <c r="V3831" s="15" t="s">
        <v>76</v>
      </c>
      <c r="W3831" s="16">
        <v>1</v>
      </c>
      <c r="X3831" s="16">
        <v>0</v>
      </c>
      <c r="Y3831" s="15">
        <v>41049</v>
      </c>
      <c r="Z3831" s="15">
        <v>0.94199999999999995</v>
      </c>
      <c r="AA3831" s="15" t="s">
        <v>78</v>
      </c>
      <c r="AB3831" s="15" t="s">
        <v>78</v>
      </c>
      <c r="AC3831" s="15">
        <v>0</v>
      </c>
      <c r="AD3831" s="15"/>
      <c r="AE3831" s="15" t="s">
        <v>1555</v>
      </c>
      <c r="AF3831" s="15" t="s">
        <v>28817</v>
      </c>
      <c r="AG3831" s="16">
        <v>1</v>
      </c>
      <c r="AH3831" s="15" t="s">
        <v>28818</v>
      </c>
      <c r="AI3831" s="15" t="s">
        <v>78</v>
      </c>
      <c r="AJ3831" s="15">
        <v>41049.1704102</v>
      </c>
      <c r="AK3831" s="15">
        <v>1061.9256619600001</v>
      </c>
      <c r="AL3831" s="15">
        <v>3106335.28706</v>
      </c>
      <c r="AM3831" s="15">
        <v>1408385.7960099999</v>
      </c>
      <c r="AN3831" s="19">
        <v>0</v>
      </c>
      <c r="AO3831" s="19">
        <v>0</v>
      </c>
      <c r="AP3831" s="19">
        <v>40000</v>
      </c>
      <c r="AQ3831" s="19">
        <v>89300</v>
      </c>
      <c r="AR3831" s="34">
        <v>129300</v>
      </c>
      <c r="AS3831" s="34">
        <v>0</v>
      </c>
      <c r="AT3831" s="34">
        <v>0</v>
      </c>
      <c r="AU3831" s="34">
        <v>0</v>
      </c>
      <c r="AV3831" s="34">
        <v>0</v>
      </c>
      <c r="AW3831" s="35">
        <v>0</v>
      </c>
      <c r="AX3831" s="34">
        <v>129300</v>
      </c>
      <c r="AY3831" s="36">
        <v>1.3258000000000001</v>
      </c>
      <c r="AZ3831" s="36">
        <v>2.0265</v>
      </c>
      <c r="BA3831" s="22"/>
      <c r="BB3831" s="19">
        <v>2586</v>
      </c>
      <c r="BC3831" s="34">
        <v>1714.2594000000001</v>
      </c>
      <c r="BD3831" s="34">
        <v>2620.2644999999998</v>
      </c>
      <c r="BE3831" s="38">
        <v>3.4819999999999997E-2</v>
      </c>
      <c r="BF3831" s="38">
        <v>3.4819999999999997E-2</v>
      </c>
      <c r="BG3831" s="34">
        <v>0</v>
      </c>
      <c r="BH3831" s="34">
        <v>0</v>
      </c>
      <c r="BI3831" s="34">
        <v>1714.2594000000001</v>
      </c>
      <c r="BJ3831" s="34">
        <v>2620.2644999999998</v>
      </c>
      <c r="BK3831" s="34">
        <v>0</v>
      </c>
      <c r="BL3831" s="34">
        <v>34.264499999999771</v>
      </c>
      <c r="BM3831" s="34">
        <v>34.264499999999771</v>
      </c>
      <c r="BN3831" s="39">
        <v>1714.2594000000001</v>
      </c>
      <c r="BO3831" s="39">
        <v>2586</v>
      </c>
      <c r="BP3831" s="39">
        <v>871.74059999999986</v>
      </c>
    </row>
    <row r="3832" spans="1:69" s="25" customFormat="1" ht="14.25" x14ac:dyDescent="0.2">
      <c r="A3832" s="14">
        <v>2906</v>
      </c>
      <c r="B3832" s="40"/>
      <c r="C3832" s="15"/>
      <c r="D3832" s="16">
        <v>32902</v>
      </c>
      <c r="E3832" s="15" t="s">
        <v>28819</v>
      </c>
      <c r="F3832" s="15" t="s">
        <v>28820</v>
      </c>
      <c r="G3832" s="17" t="s">
        <v>28821</v>
      </c>
      <c r="H3832" s="17" t="s">
        <v>28822</v>
      </c>
      <c r="I3832" s="17" t="s">
        <v>86</v>
      </c>
      <c r="J3832" s="15" t="s">
        <v>28823</v>
      </c>
      <c r="K3832" s="15" t="s">
        <v>8083</v>
      </c>
      <c r="L3832" s="18" t="s">
        <v>28824</v>
      </c>
      <c r="M3832" s="15" t="s">
        <v>18715</v>
      </c>
      <c r="N3832" s="15" t="s">
        <v>18716</v>
      </c>
      <c r="O3832" s="16">
        <v>499</v>
      </c>
      <c r="P3832" s="15" t="s">
        <v>2823</v>
      </c>
      <c r="Q3832" s="15">
        <v>22000</v>
      </c>
      <c r="R3832" s="15">
        <v>57900</v>
      </c>
      <c r="S3832" s="15">
        <v>79900</v>
      </c>
      <c r="T3832" s="15">
        <v>0.22</v>
      </c>
      <c r="U3832" s="15" t="s">
        <v>18717</v>
      </c>
      <c r="V3832" s="15" t="s">
        <v>76</v>
      </c>
      <c r="W3832" s="16">
        <v>1</v>
      </c>
      <c r="X3832" s="16">
        <v>0</v>
      </c>
      <c r="Y3832" s="15">
        <v>100259</v>
      </c>
      <c r="Z3832" s="15">
        <v>2.302</v>
      </c>
      <c r="AA3832" s="15" t="s">
        <v>78</v>
      </c>
      <c r="AB3832" s="15" t="s">
        <v>78</v>
      </c>
      <c r="AC3832" s="15">
        <v>0</v>
      </c>
      <c r="AD3832" s="15"/>
      <c r="AE3832" s="15" t="s">
        <v>956</v>
      </c>
      <c r="AF3832" s="15" t="s">
        <v>28825</v>
      </c>
      <c r="AG3832" s="16">
        <v>1</v>
      </c>
      <c r="AH3832" s="15" t="s">
        <v>28826</v>
      </c>
      <c r="AI3832" s="15" t="s">
        <v>78</v>
      </c>
      <c r="AJ3832" s="15">
        <v>100259.27856399999</v>
      </c>
      <c r="AK3832" s="15">
        <v>1954.65259281</v>
      </c>
      <c r="AL3832" s="15">
        <v>3106568.3441699999</v>
      </c>
      <c r="AM3832" s="15">
        <v>1408339.4469000001</v>
      </c>
      <c r="AN3832" s="19">
        <v>3500</v>
      </c>
      <c r="AO3832" s="19">
        <v>20210</v>
      </c>
      <c r="AP3832" s="19">
        <v>18500</v>
      </c>
      <c r="AQ3832" s="19">
        <v>37590</v>
      </c>
      <c r="AR3832" s="34">
        <v>79800</v>
      </c>
      <c r="AS3832" s="34">
        <v>14226</v>
      </c>
      <c r="AT3832" s="34">
        <v>3000</v>
      </c>
      <c r="AU3832" s="34">
        <v>3319</v>
      </c>
      <c r="AV3832" s="34">
        <v>0</v>
      </c>
      <c r="AW3832" s="35">
        <v>20545</v>
      </c>
      <c r="AX3832" s="34">
        <v>59255</v>
      </c>
      <c r="AY3832" s="36">
        <v>1.3258000000000001</v>
      </c>
      <c r="AZ3832" s="36">
        <v>2.0265</v>
      </c>
      <c r="BA3832" s="22"/>
      <c r="BB3832" s="19">
        <v>1919.8</v>
      </c>
      <c r="BC3832" s="34">
        <v>785.60279000000003</v>
      </c>
      <c r="BD3832" s="34">
        <v>1200.8025749999999</v>
      </c>
      <c r="BE3832" s="38">
        <v>3.4819999999999997E-2</v>
      </c>
      <c r="BF3832" s="38">
        <v>3.4819999999999997E-2</v>
      </c>
      <c r="BG3832" s="34">
        <v>1.4611018674</v>
      </c>
      <c r="BH3832" s="34">
        <v>2.2333104044999996</v>
      </c>
      <c r="BI3832" s="34">
        <v>784.14168813260005</v>
      </c>
      <c r="BJ3832" s="34">
        <v>1198.5692645955</v>
      </c>
      <c r="BK3832" s="34">
        <v>0</v>
      </c>
      <c r="BL3832" s="34">
        <v>0</v>
      </c>
      <c r="BM3832" s="34">
        <v>0</v>
      </c>
      <c r="BN3832" s="39">
        <v>784.14168813260005</v>
      </c>
      <c r="BO3832" s="39">
        <v>1198.5692645955</v>
      </c>
      <c r="BP3832" s="39">
        <v>414.42757646289999</v>
      </c>
    </row>
    <row r="3833" spans="1:69" s="25" customFormat="1" ht="14.25" x14ac:dyDescent="0.2">
      <c r="A3833" s="14">
        <v>2907</v>
      </c>
      <c r="B3833" s="40"/>
      <c r="C3833" s="15" t="s">
        <v>28827</v>
      </c>
      <c r="D3833" s="16">
        <v>5804</v>
      </c>
      <c r="E3833" s="15" t="s">
        <v>28828</v>
      </c>
      <c r="F3833" s="15" t="s">
        <v>28827</v>
      </c>
      <c r="G3833" s="17" t="s">
        <v>28829</v>
      </c>
      <c r="H3833" s="17" t="s">
        <v>28830</v>
      </c>
      <c r="I3833" s="17" t="s">
        <v>86</v>
      </c>
      <c r="J3833" s="15" t="s">
        <v>28831</v>
      </c>
      <c r="K3833" s="15" t="s">
        <v>6932</v>
      </c>
      <c r="L3833" s="18" t="s">
        <v>28832</v>
      </c>
      <c r="M3833" s="15" t="s">
        <v>28833</v>
      </c>
      <c r="N3833" s="15" t="s">
        <v>28834</v>
      </c>
      <c r="O3833" s="16">
        <v>515</v>
      </c>
      <c r="P3833" s="15" t="s">
        <v>28835</v>
      </c>
      <c r="Q3833" s="15">
        <v>112500</v>
      </c>
      <c r="R3833" s="15">
        <v>252000</v>
      </c>
      <c r="S3833" s="15">
        <v>364500</v>
      </c>
      <c r="T3833" s="15">
        <v>44.07</v>
      </c>
      <c r="U3833" s="15" t="s">
        <v>18717</v>
      </c>
      <c r="V3833" s="15" t="s">
        <v>76</v>
      </c>
      <c r="W3833" s="16">
        <v>1</v>
      </c>
      <c r="X3833" s="16">
        <v>0</v>
      </c>
      <c r="Y3833" s="15">
        <v>1871606</v>
      </c>
      <c r="Z3833" s="15">
        <v>42.966000000000001</v>
      </c>
      <c r="AA3833" s="15" t="s">
        <v>78</v>
      </c>
      <c r="AB3833" s="15" t="s">
        <v>78</v>
      </c>
      <c r="AC3833" s="15">
        <v>0</v>
      </c>
      <c r="AD3833" s="15"/>
      <c r="AE3833" s="15" t="s">
        <v>78</v>
      </c>
      <c r="AF3833" s="15" t="s">
        <v>78</v>
      </c>
      <c r="AG3833" s="16">
        <v>1</v>
      </c>
      <c r="AH3833" s="15" t="s">
        <v>28836</v>
      </c>
      <c r="AI3833" s="15" t="s">
        <v>78</v>
      </c>
      <c r="AJ3833" s="15">
        <v>1871606.0388199999</v>
      </c>
      <c r="AK3833" s="15">
        <v>6120.6788566100004</v>
      </c>
      <c r="AL3833" s="15">
        <v>3105680.20047</v>
      </c>
      <c r="AM3833" s="15">
        <v>1407632.0975200001</v>
      </c>
      <c r="AN3833" s="19">
        <v>22000</v>
      </c>
      <c r="AO3833" s="19">
        <v>227600</v>
      </c>
      <c r="AP3833" s="19">
        <v>70200</v>
      </c>
      <c r="AQ3833" s="19">
        <v>55600</v>
      </c>
      <c r="AR3833" s="34">
        <v>375400</v>
      </c>
      <c r="AS3833" s="34">
        <v>45000</v>
      </c>
      <c r="AT3833" s="34">
        <v>3000</v>
      </c>
      <c r="AU3833" s="34">
        <v>71610</v>
      </c>
      <c r="AV3833" s="34">
        <v>0</v>
      </c>
      <c r="AW3833" s="35">
        <v>119610</v>
      </c>
      <c r="AX3833" s="34">
        <v>255790</v>
      </c>
      <c r="AY3833" s="36">
        <v>1.3258000000000001</v>
      </c>
      <c r="AZ3833" s="36">
        <v>2.0265</v>
      </c>
      <c r="BA3833" s="22"/>
      <c r="BB3833" s="19">
        <v>6270</v>
      </c>
      <c r="BC3833" s="34">
        <v>3391.2638200000001</v>
      </c>
      <c r="BD3833" s="34">
        <v>5183.5843500000001</v>
      </c>
      <c r="BE3833" s="38">
        <v>3.4819999999999997E-2</v>
      </c>
      <c r="BF3833" s="38">
        <v>3.4819999999999997E-2</v>
      </c>
      <c r="BG3833" s="34">
        <v>60.0090463644</v>
      </c>
      <c r="BH3833" s="34">
        <v>91.724492726999998</v>
      </c>
      <c r="BI3833" s="34">
        <v>3331.2547736356</v>
      </c>
      <c r="BJ3833" s="34">
        <v>5091.8598572729998</v>
      </c>
      <c r="BK3833" s="34">
        <v>0</v>
      </c>
      <c r="BL3833" s="34">
        <v>46.522857273000227</v>
      </c>
      <c r="BM3833" s="34">
        <v>46.522857273000227</v>
      </c>
      <c r="BN3833" s="39">
        <v>3331.2547736356</v>
      </c>
      <c r="BO3833" s="39">
        <v>5045.3369999999995</v>
      </c>
      <c r="BP3833" s="39">
        <v>1714.0822263643995</v>
      </c>
    </row>
    <row r="3834" spans="1:69" s="25" customFormat="1" ht="14.25" x14ac:dyDescent="0.2">
      <c r="A3834" s="14">
        <v>2908</v>
      </c>
      <c r="B3834" s="40"/>
      <c r="C3834" s="15"/>
      <c r="D3834" s="16">
        <v>2263</v>
      </c>
      <c r="E3834" s="15" t="s">
        <v>28837</v>
      </c>
      <c r="F3834" s="15" t="s">
        <v>28838</v>
      </c>
      <c r="G3834" s="17" t="s">
        <v>28839</v>
      </c>
      <c r="H3834" s="17" t="s">
        <v>28840</v>
      </c>
      <c r="I3834" s="17" t="s">
        <v>1050</v>
      </c>
      <c r="J3834" s="15" t="s">
        <v>28841</v>
      </c>
      <c r="K3834" s="15" t="s">
        <v>11569</v>
      </c>
      <c r="L3834" s="18" t="s">
        <v>28842</v>
      </c>
      <c r="M3834" s="15" t="s">
        <v>19055</v>
      </c>
      <c r="N3834" s="15" t="s">
        <v>19056</v>
      </c>
      <c r="O3834" s="16">
        <v>660</v>
      </c>
      <c r="P3834" s="15" t="s">
        <v>18923</v>
      </c>
      <c r="Q3834" s="15">
        <v>2400</v>
      </c>
      <c r="R3834" s="15">
        <v>0</v>
      </c>
      <c r="S3834" s="15">
        <v>2400</v>
      </c>
      <c r="T3834" s="15">
        <v>0.61</v>
      </c>
      <c r="U3834" s="15" t="s">
        <v>18717</v>
      </c>
      <c r="V3834" s="15" t="s">
        <v>76</v>
      </c>
      <c r="W3834" s="16">
        <v>0</v>
      </c>
      <c r="X3834" s="16">
        <v>1</v>
      </c>
      <c r="Y3834" s="15">
        <v>59055</v>
      </c>
      <c r="Z3834" s="15">
        <v>1.3560000000000001</v>
      </c>
      <c r="AA3834" s="15" t="s">
        <v>78</v>
      </c>
      <c r="AB3834" s="15" t="s">
        <v>78</v>
      </c>
      <c r="AC3834" s="15">
        <v>0</v>
      </c>
      <c r="AD3834" s="26">
        <v>41498</v>
      </c>
      <c r="AE3834" s="15" t="s">
        <v>183</v>
      </c>
      <c r="AF3834" s="15" t="s">
        <v>25002</v>
      </c>
      <c r="AG3834" s="16">
        <v>1</v>
      </c>
      <c r="AH3834" s="15" t="s">
        <v>28843</v>
      </c>
      <c r="AI3834" s="15" t="s">
        <v>78</v>
      </c>
      <c r="AJ3834" s="15">
        <v>59055.1386719</v>
      </c>
      <c r="AK3834" s="15">
        <v>2470.9222000999998</v>
      </c>
      <c r="AL3834" s="15">
        <v>3105061.0369299999</v>
      </c>
      <c r="AM3834" s="15">
        <v>1407255.4804</v>
      </c>
      <c r="AN3834" s="19">
        <v>0</v>
      </c>
      <c r="AO3834" s="19">
        <v>0</v>
      </c>
      <c r="AP3834" s="19">
        <v>2400</v>
      </c>
      <c r="AQ3834" s="19">
        <v>0</v>
      </c>
      <c r="AR3834" s="34">
        <v>2400</v>
      </c>
      <c r="AS3834" s="34">
        <v>0</v>
      </c>
      <c r="AT3834" s="34">
        <v>0</v>
      </c>
      <c r="AU3834" s="34">
        <v>0</v>
      </c>
      <c r="AV3834" s="34">
        <v>2400</v>
      </c>
      <c r="AW3834" s="35">
        <v>2400</v>
      </c>
      <c r="AX3834" s="34">
        <v>0</v>
      </c>
      <c r="AY3834" s="36">
        <v>1.3258000000000001</v>
      </c>
      <c r="AZ3834" s="36">
        <v>2.0265</v>
      </c>
      <c r="BA3834" s="22"/>
      <c r="BB3834" s="19">
        <v>72</v>
      </c>
      <c r="BC3834" s="34">
        <v>0</v>
      </c>
      <c r="BD3834" s="34">
        <v>0</v>
      </c>
      <c r="BE3834" s="38">
        <v>3.4819999999999997E-2</v>
      </c>
      <c r="BF3834" s="38">
        <v>3.4819999999999997E-2</v>
      </c>
      <c r="BG3834" s="34">
        <v>0</v>
      </c>
      <c r="BH3834" s="34">
        <v>0</v>
      </c>
      <c r="BI3834" s="34">
        <v>0</v>
      </c>
      <c r="BJ3834" s="34">
        <v>0</v>
      </c>
      <c r="BK3834" s="34">
        <v>0</v>
      </c>
      <c r="BL3834" s="34">
        <v>0</v>
      </c>
      <c r="BM3834" s="34">
        <v>0</v>
      </c>
      <c r="BN3834" s="39">
        <v>0</v>
      </c>
      <c r="BO3834" s="39">
        <v>0</v>
      </c>
      <c r="BP3834" s="39">
        <v>0</v>
      </c>
      <c r="BQ3834" s="25" t="s">
        <v>292</v>
      </c>
    </row>
    <row r="3835" spans="1:69" s="25" customFormat="1" ht="14.25" x14ac:dyDescent="0.2">
      <c r="A3835" s="14">
        <v>2909</v>
      </c>
      <c r="B3835" s="40"/>
      <c r="C3835" s="15"/>
      <c r="D3835" s="16">
        <v>24833</v>
      </c>
      <c r="E3835" s="15" t="s">
        <v>28844</v>
      </c>
      <c r="F3835" s="15" t="s">
        <v>28845</v>
      </c>
      <c r="G3835" s="17" t="s">
        <v>28846</v>
      </c>
      <c r="H3835" s="17" t="s">
        <v>28847</v>
      </c>
      <c r="I3835" s="17" t="s">
        <v>86</v>
      </c>
      <c r="J3835" s="15" t="s">
        <v>28847</v>
      </c>
      <c r="K3835" s="15" t="s">
        <v>5250</v>
      </c>
      <c r="L3835" s="18" t="s">
        <v>28848</v>
      </c>
      <c r="M3835" s="15" t="s">
        <v>18715</v>
      </c>
      <c r="N3835" s="15" t="s">
        <v>18716</v>
      </c>
      <c r="O3835" s="16">
        <v>660</v>
      </c>
      <c r="P3835" s="15" t="s">
        <v>18923</v>
      </c>
      <c r="Q3835" s="15">
        <v>300</v>
      </c>
      <c r="R3835" s="15">
        <v>0</v>
      </c>
      <c r="S3835" s="15">
        <v>300</v>
      </c>
      <c r="T3835" s="15">
        <v>0.27</v>
      </c>
      <c r="U3835" s="15" t="s">
        <v>18717</v>
      </c>
      <c r="V3835" s="15" t="s">
        <v>76</v>
      </c>
      <c r="W3835" s="16">
        <v>0</v>
      </c>
      <c r="X3835" s="16">
        <v>0</v>
      </c>
      <c r="Y3835" s="15">
        <v>41665</v>
      </c>
      <c r="Z3835" s="15">
        <v>0.95599999999999996</v>
      </c>
      <c r="AA3835" s="15" t="s">
        <v>78</v>
      </c>
      <c r="AB3835" s="15" t="s">
        <v>78</v>
      </c>
      <c r="AC3835" s="15">
        <v>0</v>
      </c>
      <c r="AD3835" s="15"/>
      <c r="AE3835" s="15" t="s">
        <v>183</v>
      </c>
      <c r="AF3835" s="15" t="s">
        <v>28849</v>
      </c>
      <c r="AG3835" s="16">
        <v>1</v>
      </c>
      <c r="AH3835" s="15" t="s">
        <v>28850</v>
      </c>
      <c r="AI3835" s="15" t="s">
        <v>78</v>
      </c>
      <c r="AJ3835" s="15">
        <v>41665.0229492</v>
      </c>
      <c r="AK3835" s="15">
        <v>1550.4745509300001</v>
      </c>
      <c r="AL3835" s="15">
        <v>3105877.0370999998</v>
      </c>
      <c r="AM3835" s="15">
        <v>1406903.7805999999</v>
      </c>
      <c r="AN3835" s="19">
        <v>0</v>
      </c>
      <c r="AO3835" s="19">
        <v>0</v>
      </c>
      <c r="AP3835" s="19">
        <v>300</v>
      </c>
      <c r="AQ3835" s="19">
        <v>0</v>
      </c>
      <c r="AR3835" s="34">
        <v>300</v>
      </c>
      <c r="AS3835" s="34">
        <v>0</v>
      </c>
      <c r="AT3835" s="34">
        <v>0</v>
      </c>
      <c r="AU3835" s="34">
        <v>0</v>
      </c>
      <c r="AV3835" s="34">
        <v>300</v>
      </c>
      <c r="AW3835" s="35">
        <v>300</v>
      </c>
      <c r="AX3835" s="34">
        <v>0</v>
      </c>
      <c r="AY3835" s="36">
        <v>1.3258000000000001</v>
      </c>
      <c r="AZ3835" s="36">
        <v>2.0265</v>
      </c>
      <c r="BA3835" s="22"/>
      <c r="BB3835" s="19">
        <v>6</v>
      </c>
      <c r="BC3835" s="34">
        <v>0</v>
      </c>
      <c r="BD3835" s="34">
        <v>0</v>
      </c>
      <c r="BE3835" s="38">
        <v>3.4819999999999997E-2</v>
      </c>
      <c r="BF3835" s="38">
        <v>3.4819999999999997E-2</v>
      </c>
      <c r="BG3835" s="34">
        <v>0</v>
      </c>
      <c r="BH3835" s="34">
        <v>0</v>
      </c>
      <c r="BI3835" s="34">
        <v>0</v>
      </c>
      <c r="BJ3835" s="34">
        <v>0</v>
      </c>
      <c r="BK3835" s="34">
        <v>0</v>
      </c>
      <c r="BL3835" s="34">
        <v>0</v>
      </c>
      <c r="BM3835" s="34">
        <v>0</v>
      </c>
      <c r="BN3835" s="39">
        <v>0</v>
      </c>
      <c r="BO3835" s="39">
        <v>0</v>
      </c>
      <c r="BP3835" s="39">
        <v>0</v>
      </c>
      <c r="BQ3835" s="25" t="s">
        <v>292</v>
      </c>
    </row>
    <row r="3836" spans="1:69" s="25" customFormat="1" ht="25.5" x14ac:dyDescent="0.2">
      <c r="A3836" s="14">
        <v>2910</v>
      </c>
      <c r="B3836" s="40"/>
      <c r="C3836" s="15"/>
      <c r="D3836" s="16">
        <v>4288</v>
      </c>
      <c r="E3836" s="15" t="s">
        <v>28851</v>
      </c>
      <c r="F3836" s="15" t="s">
        <v>28852</v>
      </c>
      <c r="G3836" s="17" t="s">
        <v>28853</v>
      </c>
      <c r="H3836" s="17" t="s">
        <v>28854</v>
      </c>
      <c r="I3836" s="17" t="s">
        <v>86</v>
      </c>
      <c r="J3836" s="15" t="s">
        <v>28854</v>
      </c>
      <c r="K3836" s="15" t="s">
        <v>1925</v>
      </c>
      <c r="L3836" s="18" t="s">
        <v>28855</v>
      </c>
      <c r="M3836" s="15" t="s">
        <v>19055</v>
      </c>
      <c r="N3836" s="15" t="s">
        <v>19056</v>
      </c>
      <c r="O3836" s="16">
        <v>660</v>
      </c>
      <c r="P3836" s="15" t="s">
        <v>18923</v>
      </c>
      <c r="Q3836" s="15">
        <v>1400</v>
      </c>
      <c r="R3836" s="15">
        <v>0</v>
      </c>
      <c r="S3836" s="15">
        <v>1400</v>
      </c>
      <c r="T3836" s="15">
        <v>0.34</v>
      </c>
      <c r="U3836" s="15" t="s">
        <v>18717</v>
      </c>
      <c r="V3836" s="15" t="s">
        <v>76</v>
      </c>
      <c r="W3836" s="16">
        <v>0</v>
      </c>
      <c r="X3836" s="16">
        <v>1</v>
      </c>
      <c r="Y3836" s="15">
        <v>35730</v>
      </c>
      <c r="Z3836" s="15">
        <v>0.82</v>
      </c>
      <c r="AA3836" s="15" t="s">
        <v>78</v>
      </c>
      <c r="AB3836" s="15" t="s">
        <v>78</v>
      </c>
      <c r="AC3836" s="15">
        <v>0</v>
      </c>
      <c r="AD3836" s="26">
        <v>37371</v>
      </c>
      <c r="AE3836" s="15" t="s">
        <v>78</v>
      </c>
      <c r="AF3836" s="15" t="s">
        <v>78</v>
      </c>
      <c r="AG3836" s="16">
        <v>1</v>
      </c>
      <c r="AH3836" s="15" t="s">
        <v>28856</v>
      </c>
      <c r="AI3836" s="15" t="s">
        <v>78</v>
      </c>
      <c r="AJ3836" s="15">
        <v>35730.045654299996</v>
      </c>
      <c r="AK3836" s="15">
        <v>1554.67730106</v>
      </c>
      <c r="AL3836" s="15">
        <v>3105869.2348600002</v>
      </c>
      <c r="AM3836" s="15">
        <v>1406849.7459400001</v>
      </c>
      <c r="AN3836" s="19">
        <v>0</v>
      </c>
      <c r="AO3836" s="19">
        <v>0</v>
      </c>
      <c r="AP3836" s="19">
        <v>1400</v>
      </c>
      <c r="AQ3836" s="19">
        <v>0</v>
      </c>
      <c r="AR3836" s="34">
        <v>1400</v>
      </c>
      <c r="AS3836" s="34">
        <v>0</v>
      </c>
      <c r="AT3836" s="34">
        <v>0</v>
      </c>
      <c r="AU3836" s="34">
        <v>0</v>
      </c>
      <c r="AV3836" s="34">
        <v>1400</v>
      </c>
      <c r="AW3836" s="35">
        <v>1400</v>
      </c>
      <c r="AX3836" s="34">
        <v>0</v>
      </c>
      <c r="AY3836" s="36">
        <v>1.3258000000000001</v>
      </c>
      <c r="AZ3836" s="36">
        <v>2.0265</v>
      </c>
      <c r="BA3836" s="22"/>
      <c r="BB3836" s="19">
        <v>42</v>
      </c>
      <c r="BC3836" s="34">
        <v>0</v>
      </c>
      <c r="BD3836" s="34">
        <v>0</v>
      </c>
      <c r="BE3836" s="38">
        <v>3.4819999999999997E-2</v>
      </c>
      <c r="BF3836" s="38">
        <v>3.4819999999999997E-2</v>
      </c>
      <c r="BG3836" s="34">
        <v>0</v>
      </c>
      <c r="BH3836" s="34">
        <v>0</v>
      </c>
      <c r="BI3836" s="34">
        <v>0</v>
      </c>
      <c r="BJ3836" s="34">
        <v>0</v>
      </c>
      <c r="BK3836" s="34">
        <v>0</v>
      </c>
      <c r="BL3836" s="34">
        <v>0</v>
      </c>
      <c r="BM3836" s="34">
        <v>0</v>
      </c>
      <c r="BN3836" s="39">
        <v>0</v>
      </c>
      <c r="BO3836" s="39">
        <v>0</v>
      </c>
      <c r="BP3836" s="39">
        <v>0</v>
      </c>
      <c r="BQ3836" s="25" t="s">
        <v>292</v>
      </c>
    </row>
    <row r="3837" spans="1:69" s="25" customFormat="1" ht="14.25" x14ac:dyDescent="0.2">
      <c r="A3837" s="14">
        <v>2911</v>
      </c>
      <c r="B3837" s="40"/>
      <c r="C3837" s="15"/>
      <c r="D3837" s="16">
        <v>12258</v>
      </c>
      <c r="E3837" s="15" t="s">
        <v>28857</v>
      </c>
      <c r="F3837" s="15" t="s">
        <v>28858</v>
      </c>
      <c r="G3837" s="17" t="s">
        <v>28859</v>
      </c>
      <c r="H3837" s="17" t="s">
        <v>28860</v>
      </c>
      <c r="I3837" s="17" t="s">
        <v>86</v>
      </c>
      <c r="J3837" s="15" t="s">
        <v>28861</v>
      </c>
      <c r="K3837" s="15" t="s">
        <v>20409</v>
      </c>
      <c r="L3837" s="18" t="s">
        <v>28862</v>
      </c>
      <c r="M3837" s="15" t="s">
        <v>28863</v>
      </c>
      <c r="N3837" s="15" t="s">
        <v>28864</v>
      </c>
      <c r="O3837" s="16">
        <v>511</v>
      </c>
      <c r="P3837" s="15" t="s">
        <v>569</v>
      </c>
      <c r="Q3837" s="15">
        <v>47000</v>
      </c>
      <c r="R3837" s="15">
        <v>324800</v>
      </c>
      <c r="S3837" s="15">
        <v>371800</v>
      </c>
      <c r="T3837" s="15">
        <v>3.37</v>
      </c>
      <c r="U3837" s="15" t="s">
        <v>18717</v>
      </c>
      <c r="V3837" s="15" t="s">
        <v>76</v>
      </c>
      <c r="W3837" s="16">
        <v>1</v>
      </c>
      <c r="X3837" s="16">
        <v>1</v>
      </c>
      <c r="Y3837" s="15">
        <v>160966</v>
      </c>
      <c r="Z3837" s="15">
        <v>3.6949999999999998</v>
      </c>
      <c r="AA3837" s="15" t="s">
        <v>78</v>
      </c>
      <c r="AB3837" s="15" t="s">
        <v>78</v>
      </c>
      <c r="AC3837" s="15">
        <v>38500</v>
      </c>
      <c r="AD3837" s="26">
        <v>39990</v>
      </c>
      <c r="AE3837" s="15" t="s">
        <v>28865</v>
      </c>
      <c r="AF3837" s="15" t="s">
        <v>28866</v>
      </c>
      <c r="AG3837" s="16">
        <v>1</v>
      </c>
      <c r="AH3837" s="15" t="s">
        <v>28867</v>
      </c>
      <c r="AI3837" s="15" t="s">
        <v>78</v>
      </c>
      <c r="AJ3837" s="15">
        <v>160966.277588</v>
      </c>
      <c r="AK3837" s="15">
        <v>1850.5073220500001</v>
      </c>
      <c r="AL3837" s="15">
        <v>3105855.75508</v>
      </c>
      <c r="AM3837" s="15">
        <v>1406709.0047800001</v>
      </c>
      <c r="AN3837" s="19">
        <v>38000</v>
      </c>
      <c r="AO3837" s="19">
        <v>318000</v>
      </c>
      <c r="AP3837" s="19">
        <v>9000</v>
      </c>
      <c r="AQ3837" s="19">
        <v>1000</v>
      </c>
      <c r="AR3837" s="34">
        <v>366000</v>
      </c>
      <c r="AS3837" s="34">
        <v>45000</v>
      </c>
      <c r="AT3837" s="34">
        <v>3000</v>
      </c>
      <c r="AU3837" s="34">
        <v>108850</v>
      </c>
      <c r="AV3837" s="34">
        <v>24200</v>
      </c>
      <c r="AW3837" s="35">
        <v>181050</v>
      </c>
      <c r="AX3837" s="34">
        <v>184950</v>
      </c>
      <c r="AY3837" s="36">
        <v>1.3258000000000001</v>
      </c>
      <c r="AZ3837" s="36">
        <v>2.0265</v>
      </c>
      <c r="BA3837" s="22"/>
      <c r="BB3837" s="19">
        <v>3860</v>
      </c>
      <c r="BC3837" s="34">
        <v>2452.0671000000002</v>
      </c>
      <c r="BD3837" s="34">
        <v>3748.0117500000001</v>
      </c>
      <c r="BE3837" s="38">
        <v>3.4819999999999997E-2</v>
      </c>
      <c r="BF3837" s="38">
        <v>3.4819999999999997E-2</v>
      </c>
      <c r="BG3837" s="34">
        <v>80.764540822000001</v>
      </c>
      <c r="BH3837" s="34">
        <v>123.44949613499999</v>
      </c>
      <c r="BI3837" s="34">
        <v>2371.3025591780001</v>
      </c>
      <c r="BJ3837" s="34">
        <v>3624.562253865</v>
      </c>
      <c r="BK3837" s="34">
        <v>0</v>
      </c>
      <c r="BL3837" s="34">
        <v>0</v>
      </c>
      <c r="BM3837" s="34">
        <v>0</v>
      </c>
      <c r="BN3837" s="39">
        <v>2371.3025591780001</v>
      </c>
      <c r="BO3837" s="39">
        <v>3624.562253865</v>
      </c>
      <c r="BP3837" s="39">
        <v>1253.2596946869999</v>
      </c>
    </row>
    <row r="3838" spans="1:69" s="25" customFormat="1" ht="14.25" x14ac:dyDescent="0.2">
      <c r="A3838" s="14">
        <v>2912</v>
      </c>
      <c r="B3838" s="40"/>
      <c r="C3838" s="15"/>
      <c r="D3838" s="16">
        <v>19935</v>
      </c>
      <c r="E3838" s="15" t="s">
        <v>28868</v>
      </c>
      <c r="F3838" s="15" t="s">
        <v>28869</v>
      </c>
      <c r="G3838" s="17" t="s">
        <v>28870</v>
      </c>
      <c r="H3838" s="17" t="s">
        <v>28871</v>
      </c>
      <c r="I3838" s="17" t="s">
        <v>86</v>
      </c>
      <c r="J3838" s="15" t="s">
        <v>28872</v>
      </c>
      <c r="K3838" s="15" t="s">
        <v>3652</v>
      </c>
      <c r="L3838" s="18" t="s">
        <v>21997</v>
      </c>
      <c r="M3838" s="15" t="s">
        <v>21886</v>
      </c>
      <c r="N3838" s="15" t="s">
        <v>21887</v>
      </c>
      <c r="O3838" s="16">
        <v>556</v>
      </c>
      <c r="P3838" s="15" t="s">
        <v>90</v>
      </c>
      <c r="Q3838" s="15">
        <v>20000</v>
      </c>
      <c r="R3838" s="15">
        <v>98900</v>
      </c>
      <c r="S3838" s="15">
        <v>118900</v>
      </c>
      <c r="T3838" s="15">
        <v>4.5999999999999999E-2</v>
      </c>
      <c r="U3838" s="15" t="s">
        <v>18717</v>
      </c>
      <c r="V3838" s="15" t="s">
        <v>76</v>
      </c>
      <c r="W3838" s="16">
        <v>1</v>
      </c>
      <c r="X3838" s="16">
        <v>1</v>
      </c>
      <c r="Y3838" s="15">
        <v>0</v>
      </c>
      <c r="Z3838" s="15">
        <v>0</v>
      </c>
      <c r="AA3838" s="15" t="s">
        <v>21888</v>
      </c>
      <c r="AB3838" s="15" t="s">
        <v>21889</v>
      </c>
      <c r="AC3838" s="15">
        <v>117165</v>
      </c>
      <c r="AD3838" s="26">
        <v>39931</v>
      </c>
      <c r="AE3838" s="15" t="s">
        <v>119</v>
      </c>
      <c r="AF3838" s="15" t="s">
        <v>119</v>
      </c>
      <c r="AG3838" s="16">
        <v>1</v>
      </c>
      <c r="AH3838" s="15" t="s">
        <v>21999</v>
      </c>
      <c r="AI3838" s="15" t="s">
        <v>78</v>
      </c>
      <c r="AJ3838" s="15">
        <v>0.24755859375</v>
      </c>
      <c r="AK3838" s="15">
        <v>58.017193219500001</v>
      </c>
      <c r="AL3838" s="15">
        <v>3105042.9961799998</v>
      </c>
      <c r="AM3838" s="15">
        <v>1412553.78467</v>
      </c>
      <c r="AN3838" s="19">
        <v>20000</v>
      </c>
      <c r="AO3838" s="19">
        <v>97400</v>
      </c>
      <c r="AP3838" s="19">
        <v>0</v>
      </c>
      <c r="AQ3838" s="19">
        <v>0</v>
      </c>
      <c r="AR3838" s="34">
        <v>117400</v>
      </c>
      <c r="AS3838" s="34">
        <v>0</v>
      </c>
      <c r="AT3838" s="34">
        <v>3000</v>
      </c>
      <c r="AU3838" s="34">
        <v>0</v>
      </c>
      <c r="AV3838" s="34">
        <v>0</v>
      </c>
      <c r="AW3838" s="35">
        <v>3000</v>
      </c>
      <c r="AX3838" s="34">
        <v>114400</v>
      </c>
      <c r="AY3838" s="36">
        <v>1.3258000000000001</v>
      </c>
      <c r="AZ3838" s="36">
        <v>2.0265</v>
      </c>
      <c r="BA3838" s="22"/>
      <c r="BB3838" s="19">
        <v>2348</v>
      </c>
      <c r="BC3838" s="34">
        <v>1516.7152000000001</v>
      </c>
      <c r="BD3838" s="34">
        <v>2318.3159999999998</v>
      </c>
      <c r="BE3838" s="38">
        <v>3.4819999999999997E-2</v>
      </c>
      <c r="BF3838" s="38">
        <v>3.4819999999999997E-2</v>
      </c>
      <c r="BG3838" s="34">
        <v>0</v>
      </c>
      <c r="BH3838" s="34">
        <v>0</v>
      </c>
      <c r="BI3838" s="34">
        <v>1516.7152000000001</v>
      </c>
      <c r="BJ3838" s="34">
        <v>2318.3159999999998</v>
      </c>
      <c r="BK3838" s="34">
        <v>0</v>
      </c>
      <c r="BL3838" s="34">
        <v>31.110999999999876</v>
      </c>
      <c r="BM3838" s="34">
        <v>31.110999999999876</v>
      </c>
      <c r="BN3838" s="39">
        <v>1516.7152000000001</v>
      </c>
      <c r="BO3838" s="39">
        <v>2287.2049999999999</v>
      </c>
      <c r="BP3838" s="39">
        <v>770.48979999999983</v>
      </c>
    </row>
    <row r="3839" spans="1:69" s="25" customFormat="1" ht="14.25" x14ac:dyDescent="0.2">
      <c r="A3839" s="14">
        <v>2913</v>
      </c>
      <c r="B3839" s="40"/>
      <c r="C3839" s="15" t="s">
        <v>176</v>
      </c>
      <c r="D3839" s="16">
        <v>22474</v>
      </c>
      <c r="E3839" s="15" t="s">
        <v>28873</v>
      </c>
      <c r="F3839" s="15" t="s">
        <v>28874</v>
      </c>
      <c r="G3839" s="17" t="s">
        <v>28875</v>
      </c>
      <c r="H3839" s="17" t="s">
        <v>28876</v>
      </c>
      <c r="I3839" s="17" t="s">
        <v>86</v>
      </c>
      <c r="J3839" s="15" t="s">
        <v>28877</v>
      </c>
      <c r="K3839" s="15" t="s">
        <v>3464</v>
      </c>
      <c r="L3839" s="18" t="s">
        <v>20634</v>
      </c>
      <c r="M3839" s="15" t="s">
        <v>18972</v>
      </c>
      <c r="N3839" s="15" t="s">
        <v>18973</v>
      </c>
      <c r="O3839" s="16">
        <v>510</v>
      </c>
      <c r="P3839" s="15" t="s">
        <v>118</v>
      </c>
      <c r="Q3839" s="15">
        <v>24500</v>
      </c>
      <c r="R3839" s="15">
        <v>189500</v>
      </c>
      <c r="S3839" s="15">
        <v>214000</v>
      </c>
      <c r="T3839" s="15">
        <v>0.24</v>
      </c>
      <c r="U3839" s="15" t="s">
        <v>18717</v>
      </c>
      <c r="V3839" s="15" t="s">
        <v>76</v>
      </c>
      <c r="W3839" s="16">
        <v>1</v>
      </c>
      <c r="X3839" s="16">
        <v>1</v>
      </c>
      <c r="Y3839" s="15">
        <v>5376</v>
      </c>
      <c r="Z3839" s="15">
        <v>0.123</v>
      </c>
      <c r="AA3839" s="15" t="s">
        <v>18924</v>
      </c>
      <c r="AB3839" s="15" t="s">
        <v>18925</v>
      </c>
      <c r="AC3839" s="15">
        <v>163897</v>
      </c>
      <c r="AD3839" s="26">
        <v>38315</v>
      </c>
      <c r="AE3839" s="15" t="s">
        <v>119</v>
      </c>
      <c r="AF3839" s="15" t="s">
        <v>119</v>
      </c>
      <c r="AG3839" s="16">
        <v>1</v>
      </c>
      <c r="AH3839" s="15" t="s">
        <v>20635</v>
      </c>
      <c r="AI3839" s="15" t="s">
        <v>78</v>
      </c>
      <c r="AJ3839" s="15">
        <v>5376.0759277300003</v>
      </c>
      <c r="AK3839" s="15">
        <v>338.49092966299997</v>
      </c>
      <c r="AL3839" s="15">
        <v>3102716.7214700002</v>
      </c>
      <c r="AM3839" s="15">
        <v>1412901.5625499999</v>
      </c>
      <c r="AN3839" s="19">
        <v>24500</v>
      </c>
      <c r="AO3839" s="19">
        <v>176100</v>
      </c>
      <c r="AP3839" s="19">
        <v>0</v>
      </c>
      <c r="AQ3839" s="19">
        <v>0</v>
      </c>
      <c r="AR3839" s="34">
        <v>200600</v>
      </c>
      <c r="AS3839" s="34">
        <v>45000</v>
      </c>
      <c r="AT3839" s="34">
        <v>3000</v>
      </c>
      <c r="AU3839" s="34">
        <v>54460</v>
      </c>
      <c r="AV3839" s="34">
        <v>0</v>
      </c>
      <c r="AW3839" s="35">
        <v>102460</v>
      </c>
      <c r="AX3839" s="34">
        <v>98140</v>
      </c>
      <c r="AY3839" s="36">
        <v>1.3258000000000001</v>
      </c>
      <c r="AZ3839" s="36">
        <v>2.0265</v>
      </c>
      <c r="BA3839" s="22"/>
      <c r="BB3839" s="19">
        <v>2006</v>
      </c>
      <c r="BC3839" s="34">
        <v>1301.14012</v>
      </c>
      <c r="BD3839" s="34">
        <v>1988.8071</v>
      </c>
      <c r="BE3839" s="38">
        <v>3.4819999999999997E-2</v>
      </c>
      <c r="BF3839" s="38">
        <v>3.4819999999999997E-2</v>
      </c>
      <c r="BG3839" s="34">
        <v>45.305698978399995</v>
      </c>
      <c r="BH3839" s="34">
        <v>69.250263221999987</v>
      </c>
      <c r="BI3839" s="34">
        <v>1255.8344210216001</v>
      </c>
      <c r="BJ3839" s="34">
        <v>1919.5568367779999</v>
      </c>
      <c r="BK3839" s="34">
        <v>0</v>
      </c>
      <c r="BL3839" s="34">
        <v>0</v>
      </c>
      <c r="BM3839" s="34">
        <v>0</v>
      </c>
      <c r="BN3839" s="39">
        <v>1255.8344210216001</v>
      </c>
      <c r="BO3839" s="39">
        <v>1919.5568367779999</v>
      </c>
      <c r="BP3839" s="39">
        <v>663.72241575639987</v>
      </c>
    </row>
    <row r="3840" spans="1:69" s="25" customFormat="1" ht="14.25" x14ac:dyDescent="0.2">
      <c r="A3840" s="14">
        <v>2916</v>
      </c>
      <c r="B3840" s="40"/>
      <c r="C3840" s="15"/>
      <c r="D3840" s="16">
        <v>898</v>
      </c>
      <c r="E3840" s="15" t="s">
        <v>28878</v>
      </c>
      <c r="F3840" s="15" t="s">
        <v>28879</v>
      </c>
      <c r="G3840" s="17" t="s">
        <v>28880</v>
      </c>
      <c r="H3840" s="17" t="s">
        <v>28881</v>
      </c>
      <c r="I3840" s="17" t="s">
        <v>86</v>
      </c>
      <c r="J3840" s="15" t="s">
        <v>28882</v>
      </c>
      <c r="K3840" s="15" t="s">
        <v>28883</v>
      </c>
      <c r="L3840" s="18" t="s">
        <v>28884</v>
      </c>
      <c r="M3840" s="15" t="s">
        <v>24837</v>
      </c>
      <c r="N3840" s="15" t="s">
        <v>24838</v>
      </c>
      <c r="O3840" s="16">
        <v>556</v>
      </c>
      <c r="P3840" s="15" t="s">
        <v>90</v>
      </c>
      <c r="Q3840" s="15">
        <v>20000</v>
      </c>
      <c r="R3840" s="15">
        <v>70500</v>
      </c>
      <c r="S3840" s="15">
        <v>90500</v>
      </c>
      <c r="T3840" s="15">
        <v>0.03</v>
      </c>
      <c r="U3840" s="15" t="s">
        <v>18717</v>
      </c>
      <c r="V3840" s="15" t="s">
        <v>76</v>
      </c>
      <c r="W3840" s="16">
        <v>1</v>
      </c>
      <c r="X3840" s="16">
        <v>1</v>
      </c>
      <c r="Y3840" s="15">
        <v>703</v>
      </c>
      <c r="Z3840" s="15">
        <v>1.6E-2</v>
      </c>
      <c r="AA3840" s="15" t="s">
        <v>78</v>
      </c>
      <c r="AB3840" s="15" t="s">
        <v>78</v>
      </c>
      <c r="AC3840" s="15">
        <v>89000</v>
      </c>
      <c r="AD3840" s="26">
        <v>42223</v>
      </c>
      <c r="AE3840" s="15" t="s">
        <v>119</v>
      </c>
      <c r="AF3840" s="15" t="s">
        <v>119</v>
      </c>
      <c r="AG3840" s="16">
        <v>1</v>
      </c>
      <c r="AH3840" s="15" t="s">
        <v>28885</v>
      </c>
      <c r="AI3840" s="15" t="s">
        <v>78</v>
      </c>
      <c r="AJ3840" s="15">
        <v>703.2734375</v>
      </c>
      <c r="AK3840" s="15">
        <v>94.128123539900002</v>
      </c>
      <c r="AL3840" s="15">
        <v>3105526.4715399998</v>
      </c>
      <c r="AM3840" s="15">
        <v>1413926.63558</v>
      </c>
      <c r="AN3840" s="19">
        <v>0</v>
      </c>
      <c r="AO3840" s="19">
        <v>0</v>
      </c>
      <c r="AP3840" s="19">
        <v>20000</v>
      </c>
      <c r="AQ3840" s="19">
        <v>71500</v>
      </c>
      <c r="AR3840" s="34">
        <v>91500</v>
      </c>
      <c r="AS3840" s="34">
        <v>45000</v>
      </c>
      <c r="AT3840" s="34">
        <v>3000</v>
      </c>
      <c r="AU3840" s="34">
        <v>16275</v>
      </c>
      <c r="AV3840" s="34">
        <v>0</v>
      </c>
      <c r="AW3840" s="35">
        <v>64275</v>
      </c>
      <c r="AX3840" s="34">
        <v>27225</v>
      </c>
      <c r="AY3840" s="36">
        <v>1.3258000000000001</v>
      </c>
      <c r="AZ3840" s="36">
        <v>2.0265</v>
      </c>
      <c r="BA3840" s="22"/>
      <c r="BB3840" s="19">
        <v>915</v>
      </c>
      <c r="BC3840" s="34">
        <v>360.94905</v>
      </c>
      <c r="BD3840" s="34">
        <v>551.71462499999996</v>
      </c>
      <c r="BE3840" s="38">
        <v>3.4819999999999997E-2</v>
      </c>
      <c r="BF3840" s="38">
        <v>3.4819999999999997E-2</v>
      </c>
      <c r="BG3840" s="34">
        <v>12.568245920999999</v>
      </c>
      <c r="BH3840" s="34">
        <v>19.210703242499996</v>
      </c>
      <c r="BI3840" s="34">
        <v>348.38080407899997</v>
      </c>
      <c r="BJ3840" s="34">
        <v>532.50392175749994</v>
      </c>
      <c r="BK3840" s="34">
        <v>0</v>
      </c>
      <c r="BL3840" s="34">
        <v>0</v>
      </c>
      <c r="BM3840" s="34">
        <v>0</v>
      </c>
      <c r="BN3840" s="39">
        <v>348.38080407899997</v>
      </c>
      <c r="BO3840" s="39">
        <v>532.50392175749994</v>
      </c>
      <c r="BP3840" s="39">
        <v>184.12311767849997</v>
      </c>
    </row>
    <row r="3841" spans="1:68" s="25" customFormat="1" ht="25.5" x14ac:dyDescent="0.2">
      <c r="A3841" s="14">
        <v>2917</v>
      </c>
      <c r="B3841" s="40"/>
      <c r="C3841" s="15" t="s">
        <v>28886</v>
      </c>
      <c r="D3841" s="16">
        <v>15110</v>
      </c>
      <c r="E3841" s="15" t="s">
        <v>28887</v>
      </c>
      <c r="F3841" s="15" t="s">
        <v>28886</v>
      </c>
      <c r="G3841" s="17" t="s">
        <v>28888</v>
      </c>
      <c r="H3841" s="17" t="s">
        <v>18838</v>
      </c>
      <c r="I3841" s="17" t="s">
        <v>86</v>
      </c>
      <c r="J3841" s="15" t="s">
        <v>28889</v>
      </c>
      <c r="K3841" s="15" t="s">
        <v>86</v>
      </c>
      <c r="L3841" s="18" t="s">
        <v>28890</v>
      </c>
      <c r="M3841" s="15" t="s">
        <v>24837</v>
      </c>
      <c r="N3841" s="15" t="s">
        <v>24838</v>
      </c>
      <c r="O3841" s="16">
        <v>556</v>
      </c>
      <c r="P3841" s="15" t="s">
        <v>90</v>
      </c>
      <c r="Q3841" s="15">
        <v>20000</v>
      </c>
      <c r="R3841" s="15">
        <v>77000</v>
      </c>
      <c r="S3841" s="15">
        <v>97000</v>
      </c>
      <c r="T3841" s="15">
        <v>0.03</v>
      </c>
      <c r="U3841" s="15" t="s">
        <v>18717</v>
      </c>
      <c r="V3841" s="15" t="s">
        <v>76</v>
      </c>
      <c r="W3841" s="16">
        <v>1</v>
      </c>
      <c r="X3841" s="16">
        <v>1</v>
      </c>
      <c r="Y3841" s="15">
        <v>703</v>
      </c>
      <c r="Z3841" s="15">
        <v>1.6E-2</v>
      </c>
      <c r="AA3841" s="15" t="s">
        <v>78</v>
      </c>
      <c r="AB3841" s="15" t="s">
        <v>78</v>
      </c>
      <c r="AC3841" s="15">
        <v>97500</v>
      </c>
      <c r="AD3841" s="26">
        <v>42209</v>
      </c>
      <c r="AE3841" s="15" t="s">
        <v>119</v>
      </c>
      <c r="AF3841" s="15" t="s">
        <v>119</v>
      </c>
      <c r="AG3841" s="16">
        <v>1</v>
      </c>
      <c r="AH3841" s="15" t="s">
        <v>28891</v>
      </c>
      <c r="AI3841" s="15" t="s">
        <v>78</v>
      </c>
      <c r="AJ3841" s="15">
        <v>703.27221679700006</v>
      </c>
      <c r="AK3841" s="15">
        <v>94.128009190200004</v>
      </c>
      <c r="AL3841" s="15">
        <v>3105490.87775</v>
      </c>
      <c r="AM3841" s="15">
        <v>1413928.03452</v>
      </c>
      <c r="AN3841" s="19">
        <v>20000</v>
      </c>
      <c r="AO3841" s="19">
        <v>76200</v>
      </c>
      <c r="AP3841" s="19">
        <v>0</v>
      </c>
      <c r="AQ3841" s="19">
        <v>0</v>
      </c>
      <c r="AR3841" s="34">
        <v>96200</v>
      </c>
      <c r="AS3841" s="34">
        <v>45000</v>
      </c>
      <c r="AT3841" s="34">
        <v>3000</v>
      </c>
      <c r="AU3841" s="34">
        <v>17920</v>
      </c>
      <c r="AV3841" s="34">
        <v>0</v>
      </c>
      <c r="AW3841" s="35">
        <v>65920</v>
      </c>
      <c r="AX3841" s="34">
        <v>30280</v>
      </c>
      <c r="AY3841" s="36">
        <v>1.3258000000000001</v>
      </c>
      <c r="AZ3841" s="36">
        <v>2.0265</v>
      </c>
      <c r="BA3841" s="22"/>
      <c r="BB3841" s="19">
        <v>962</v>
      </c>
      <c r="BC3841" s="34">
        <v>401.45224000000002</v>
      </c>
      <c r="BD3841" s="34">
        <v>613.62419999999997</v>
      </c>
      <c r="BE3841" s="38">
        <v>3.4819999999999997E-2</v>
      </c>
      <c r="BF3841" s="38">
        <v>3.4819999999999997E-2</v>
      </c>
      <c r="BG3841" s="34">
        <v>13.9785669968</v>
      </c>
      <c r="BH3841" s="34">
        <v>21.366394643999996</v>
      </c>
      <c r="BI3841" s="34">
        <v>387.47367300320002</v>
      </c>
      <c r="BJ3841" s="34">
        <v>592.25780535599995</v>
      </c>
      <c r="BK3841" s="34">
        <v>0</v>
      </c>
      <c r="BL3841" s="34">
        <v>0</v>
      </c>
      <c r="BM3841" s="34">
        <v>0</v>
      </c>
      <c r="BN3841" s="39">
        <v>387.47367300320002</v>
      </c>
      <c r="BO3841" s="39">
        <v>592.25780535599995</v>
      </c>
      <c r="BP3841" s="39">
        <v>204.78413235279993</v>
      </c>
    </row>
    <row r="3842" spans="1:68" s="25" customFormat="1" ht="14.25" x14ac:dyDescent="0.2">
      <c r="A3842" s="14">
        <v>2918</v>
      </c>
      <c r="B3842" s="40"/>
      <c r="C3842" s="15" t="s">
        <v>1155</v>
      </c>
      <c r="D3842" s="16">
        <v>14513</v>
      </c>
      <c r="E3842" s="15" t="s">
        <v>28892</v>
      </c>
      <c r="F3842" s="15" t="s">
        <v>28893</v>
      </c>
      <c r="G3842" s="17" t="s">
        <v>28894</v>
      </c>
      <c r="H3842" s="17" t="s">
        <v>28895</v>
      </c>
      <c r="I3842" s="17" t="s">
        <v>2689</v>
      </c>
      <c r="J3842" s="15" t="s">
        <v>28889</v>
      </c>
      <c r="K3842" s="15" t="s">
        <v>86</v>
      </c>
      <c r="L3842" s="18" t="s">
        <v>28896</v>
      </c>
      <c r="M3842" s="15" t="s">
        <v>24837</v>
      </c>
      <c r="N3842" s="15" t="s">
        <v>24838</v>
      </c>
      <c r="O3842" s="16">
        <v>556</v>
      </c>
      <c r="P3842" s="15" t="s">
        <v>90</v>
      </c>
      <c r="Q3842" s="15">
        <v>20000</v>
      </c>
      <c r="R3842" s="15">
        <v>77000</v>
      </c>
      <c r="S3842" s="15">
        <v>97000</v>
      </c>
      <c r="T3842" s="15">
        <v>0.03</v>
      </c>
      <c r="U3842" s="15" t="s">
        <v>18717</v>
      </c>
      <c r="V3842" s="15" t="s">
        <v>76</v>
      </c>
      <c r="W3842" s="16">
        <v>1</v>
      </c>
      <c r="X3842" s="16">
        <v>1</v>
      </c>
      <c r="Y3842" s="15">
        <v>703</v>
      </c>
      <c r="Z3842" s="15">
        <v>1.6E-2</v>
      </c>
      <c r="AA3842" s="15" t="s">
        <v>78</v>
      </c>
      <c r="AB3842" s="15" t="s">
        <v>78</v>
      </c>
      <c r="AC3842" s="15">
        <v>80000</v>
      </c>
      <c r="AD3842" s="26">
        <v>38107</v>
      </c>
      <c r="AE3842" s="15" t="s">
        <v>1480</v>
      </c>
      <c r="AF3842" s="15" t="s">
        <v>28897</v>
      </c>
      <c r="AG3842" s="16">
        <v>1</v>
      </c>
      <c r="AH3842" s="15" t="s">
        <v>28898</v>
      </c>
      <c r="AI3842" s="15" t="s">
        <v>78</v>
      </c>
      <c r="AJ3842" s="15">
        <v>703.27612304700006</v>
      </c>
      <c r="AK3842" s="15">
        <v>94.128264275299998</v>
      </c>
      <c r="AL3842" s="15">
        <v>3105462.1077299998</v>
      </c>
      <c r="AM3842" s="15">
        <v>1413929.23468</v>
      </c>
      <c r="AN3842" s="19">
        <v>20000</v>
      </c>
      <c r="AO3842" s="19">
        <v>76200</v>
      </c>
      <c r="AP3842" s="19">
        <v>0</v>
      </c>
      <c r="AQ3842" s="19">
        <v>0</v>
      </c>
      <c r="AR3842" s="34">
        <v>96200</v>
      </c>
      <c r="AS3842" s="34">
        <v>45000</v>
      </c>
      <c r="AT3842" s="34">
        <v>0</v>
      </c>
      <c r="AU3842" s="34">
        <v>17920</v>
      </c>
      <c r="AV3842" s="34">
        <v>0</v>
      </c>
      <c r="AW3842" s="35">
        <v>62920</v>
      </c>
      <c r="AX3842" s="34">
        <v>33280</v>
      </c>
      <c r="AY3842" s="36">
        <v>1.3258000000000001</v>
      </c>
      <c r="AZ3842" s="36">
        <v>2.0265</v>
      </c>
      <c r="BA3842" s="22"/>
      <c r="BB3842" s="19">
        <v>962</v>
      </c>
      <c r="BC3842" s="34">
        <v>441.22624000000002</v>
      </c>
      <c r="BD3842" s="34">
        <v>674.41920000000005</v>
      </c>
      <c r="BE3842" s="38">
        <v>3.4819999999999997E-2</v>
      </c>
      <c r="BF3842" s="38">
        <v>3.4819999999999997E-2</v>
      </c>
      <c r="BG3842" s="34">
        <v>15.3634976768</v>
      </c>
      <c r="BH3842" s="34">
        <v>23.483276543999999</v>
      </c>
      <c r="BI3842" s="34">
        <v>425.8627423232</v>
      </c>
      <c r="BJ3842" s="34">
        <v>650.93592345600007</v>
      </c>
      <c r="BK3842" s="34">
        <v>0</v>
      </c>
      <c r="BL3842" s="34">
        <v>0</v>
      </c>
      <c r="BM3842" s="34">
        <v>0</v>
      </c>
      <c r="BN3842" s="39">
        <v>425.8627423232</v>
      </c>
      <c r="BO3842" s="39">
        <v>650.93592345600007</v>
      </c>
      <c r="BP3842" s="39">
        <v>225.07318113280007</v>
      </c>
    </row>
    <row r="3843" spans="1:68" s="25" customFormat="1" ht="14.25" x14ac:dyDescent="0.2">
      <c r="A3843" s="14">
        <v>2919</v>
      </c>
      <c r="B3843" s="40"/>
      <c r="C3843" s="15"/>
      <c r="D3843" s="16">
        <v>4342</v>
      </c>
      <c r="E3843" s="15" t="s">
        <v>28899</v>
      </c>
      <c r="F3843" s="15" t="s">
        <v>28900</v>
      </c>
      <c r="G3843" s="17" t="s">
        <v>28901</v>
      </c>
      <c r="H3843" s="17" t="s">
        <v>28895</v>
      </c>
      <c r="I3843" s="17" t="s">
        <v>2689</v>
      </c>
      <c r="J3843" s="15" t="s">
        <v>28902</v>
      </c>
      <c r="K3843" s="15" t="s">
        <v>86</v>
      </c>
      <c r="L3843" s="18" t="s">
        <v>28903</v>
      </c>
      <c r="M3843" s="15" t="s">
        <v>24837</v>
      </c>
      <c r="N3843" s="15" t="s">
        <v>24838</v>
      </c>
      <c r="O3843" s="16">
        <v>556</v>
      </c>
      <c r="P3843" s="15" t="s">
        <v>90</v>
      </c>
      <c r="Q3843" s="15">
        <v>20000</v>
      </c>
      <c r="R3843" s="15">
        <v>77000</v>
      </c>
      <c r="S3843" s="15">
        <v>97000</v>
      </c>
      <c r="T3843" s="15">
        <v>0.03</v>
      </c>
      <c r="U3843" s="15" t="s">
        <v>18717</v>
      </c>
      <c r="V3843" s="15" t="s">
        <v>76</v>
      </c>
      <c r="W3843" s="16">
        <v>1</v>
      </c>
      <c r="X3843" s="16">
        <v>1</v>
      </c>
      <c r="Y3843" s="15">
        <v>703</v>
      </c>
      <c r="Z3843" s="15">
        <v>1.6E-2</v>
      </c>
      <c r="AA3843" s="15" t="s">
        <v>78</v>
      </c>
      <c r="AB3843" s="15" t="s">
        <v>78</v>
      </c>
      <c r="AC3843" s="15">
        <v>105000</v>
      </c>
      <c r="AD3843" s="26">
        <v>39724</v>
      </c>
      <c r="AE3843" s="15" t="s">
        <v>119</v>
      </c>
      <c r="AF3843" s="15" t="s">
        <v>119</v>
      </c>
      <c r="AG3843" s="16">
        <v>1</v>
      </c>
      <c r="AH3843" s="15" t="s">
        <v>28904</v>
      </c>
      <c r="AI3843" s="15" t="s">
        <v>78</v>
      </c>
      <c r="AJ3843" s="15">
        <v>703.27416992200006</v>
      </c>
      <c r="AK3843" s="15">
        <v>94.128131778400004</v>
      </c>
      <c r="AL3843" s="15">
        <v>3105426.4167300002</v>
      </c>
      <c r="AM3843" s="15">
        <v>1413928.1425000001</v>
      </c>
      <c r="AN3843" s="19">
        <v>20000</v>
      </c>
      <c r="AO3843" s="19">
        <v>76200</v>
      </c>
      <c r="AP3843" s="19">
        <v>0</v>
      </c>
      <c r="AQ3843" s="19">
        <v>0</v>
      </c>
      <c r="AR3843" s="34">
        <v>96200</v>
      </c>
      <c r="AS3843" s="34">
        <v>45000</v>
      </c>
      <c r="AT3843" s="34">
        <v>0</v>
      </c>
      <c r="AU3843" s="34">
        <v>17920</v>
      </c>
      <c r="AV3843" s="34">
        <v>0</v>
      </c>
      <c r="AW3843" s="35">
        <v>62920</v>
      </c>
      <c r="AX3843" s="34">
        <v>33280</v>
      </c>
      <c r="AY3843" s="36">
        <v>1.3258000000000001</v>
      </c>
      <c r="AZ3843" s="36">
        <v>2.0265</v>
      </c>
      <c r="BA3843" s="22"/>
      <c r="BB3843" s="19">
        <v>962</v>
      </c>
      <c r="BC3843" s="34">
        <v>441.22624000000002</v>
      </c>
      <c r="BD3843" s="34">
        <v>674.41920000000005</v>
      </c>
      <c r="BE3843" s="38">
        <v>3.4819999999999997E-2</v>
      </c>
      <c r="BF3843" s="38">
        <v>3.4819999999999997E-2</v>
      </c>
      <c r="BG3843" s="34">
        <v>15.3634976768</v>
      </c>
      <c r="BH3843" s="34">
        <v>23.483276543999999</v>
      </c>
      <c r="BI3843" s="34">
        <v>425.8627423232</v>
      </c>
      <c r="BJ3843" s="34">
        <v>650.93592345600007</v>
      </c>
      <c r="BK3843" s="34">
        <v>0</v>
      </c>
      <c r="BL3843" s="34">
        <v>0</v>
      </c>
      <c r="BM3843" s="34">
        <v>0</v>
      </c>
      <c r="BN3843" s="39">
        <v>425.8627423232</v>
      </c>
      <c r="BO3843" s="39">
        <v>650.93592345600007</v>
      </c>
      <c r="BP3843" s="39">
        <v>225.07318113280007</v>
      </c>
    </row>
    <row r="3844" spans="1:68" s="25" customFormat="1" ht="14.25" x14ac:dyDescent="0.2">
      <c r="A3844" s="14">
        <v>2921</v>
      </c>
      <c r="B3844" s="40"/>
      <c r="C3844" s="15"/>
      <c r="D3844" s="16">
        <v>21921</v>
      </c>
      <c r="E3844" s="15" t="s">
        <v>28905</v>
      </c>
      <c r="F3844" s="15" t="s">
        <v>28906</v>
      </c>
      <c r="G3844" s="17" t="s">
        <v>28907</v>
      </c>
      <c r="H3844" s="17" t="s">
        <v>28908</v>
      </c>
      <c r="I3844" s="17" t="s">
        <v>205</v>
      </c>
      <c r="J3844" s="15" t="s">
        <v>26234</v>
      </c>
      <c r="K3844" s="15" t="s">
        <v>10450</v>
      </c>
      <c r="L3844" s="18" t="s">
        <v>28909</v>
      </c>
      <c r="M3844" s="15" t="s">
        <v>24837</v>
      </c>
      <c r="N3844" s="15" t="s">
        <v>24838</v>
      </c>
      <c r="O3844" s="16">
        <v>556</v>
      </c>
      <c r="P3844" s="15" t="s">
        <v>90</v>
      </c>
      <c r="Q3844" s="15">
        <v>20000</v>
      </c>
      <c r="R3844" s="15">
        <v>78700</v>
      </c>
      <c r="S3844" s="15">
        <v>98700</v>
      </c>
      <c r="T3844" s="15">
        <v>0.03</v>
      </c>
      <c r="U3844" s="15" t="s">
        <v>18717</v>
      </c>
      <c r="V3844" s="15" t="s">
        <v>76</v>
      </c>
      <c r="W3844" s="16">
        <v>1</v>
      </c>
      <c r="X3844" s="16">
        <v>0</v>
      </c>
      <c r="Y3844" s="15">
        <v>703</v>
      </c>
      <c r="Z3844" s="15">
        <v>1.6E-2</v>
      </c>
      <c r="AA3844" s="15" t="s">
        <v>78</v>
      </c>
      <c r="AB3844" s="15" t="s">
        <v>78</v>
      </c>
      <c r="AC3844" s="15">
        <v>0</v>
      </c>
      <c r="AD3844" s="26"/>
      <c r="AE3844" s="15" t="s">
        <v>119</v>
      </c>
      <c r="AF3844" s="15" t="s">
        <v>119</v>
      </c>
      <c r="AG3844" s="16">
        <v>1</v>
      </c>
      <c r="AH3844" s="15" t="s">
        <v>28910</v>
      </c>
      <c r="AI3844" s="15" t="s">
        <v>78</v>
      </c>
      <c r="AJ3844" s="15">
        <v>703.276855469</v>
      </c>
      <c r="AK3844" s="15">
        <v>94.128271137300004</v>
      </c>
      <c r="AL3844" s="15">
        <v>3105361.9151099999</v>
      </c>
      <c r="AM3844" s="15">
        <v>1413930.696</v>
      </c>
      <c r="AN3844" s="19">
        <v>0</v>
      </c>
      <c r="AO3844" s="19">
        <v>0</v>
      </c>
      <c r="AP3844" s="19">
        <v>20000</v>
      </c>
      <c r="AQ3844" s="19">
        <v>77800</v>
      </c>
      <c r="AR3844" s="34">
        <v>97800</v>
      </c>
      <c r="AS3844" s="34">
        <v>0</v>
      </c>
      <c r="AT3844" s="34">
        <v>0</v>
      </c>
      <c r="AU3844" s="34">
        <v>0</v>
      </c>
      <c r="AV3844" s="34">
        <v>0</v>
      </c>
      <c r="AW3844" s="35">
        <v>0</v>
      </c>
      <c r="AX3844" s="34">
        <v>97800</v>
      </c>
      <c r="AY3844" s="36">
        <v>1.3258000000000001</v>
      </c>
      <c r="AZ3844" s="36">
        <v>2.0265</v>
      </c>
      <c r="BA3844" s="22"/>
      <c r="BB3844" s="19">
        <v>1956</v>
      </c>
      <c r="BC3844" s="34">
        <v>1296.6324000000002</v>
      </c>
      <c r="BD3844" s="34">
        <v>1981.9169999999999</v>
      </c>
      <c r="BE3844" s="38">
        <v>3.4819999999999997E-2</v>
      </c>
      <c r="BF3844" s="38">
        <v>3.4819999999999997E-2</v>
      </c>
      <c r="BG3844" s="34">
        <v>0</v>
      </c>
      <c r="BH3844" s="34">
        <v>0</v>
      </c>
      <c r="BI3844" s="34">
        <v>1296.6324000000002</v>
      </c>
      <c r="BJ3844" s="34">
        <v>1981.9169999999999</v>
      </c>
      <c r="BK3844" s="34">
        <v>0</v>
      </c>
      <c r="BL3844" s="34">
        <v>25.916999999999916</v>
      </c>
      <c r="BM3844" s="34">
        <v>25.916999999999916</v>
      </c>
      <c r="BN3844" s="39">
        <v>1296.6324000000002</v>
      </c>
      <c r="BO3844" s="39">
        <v>1956</v>
      </c>
      <c r="BP3844" s="39">
        <v>659.36759999999981</v>
      </c>
    </row>
    <row r="3845" spans="1:68" s="25" customFormat="1" ht="14.25" x14ac:dyDescent="0.2">
      <c r="A3845" s="14">
        <v>2922</v>
      </c>
      <c r="B3845" s="40"/>
      <c r="C3845" s="15"/>
      <c r="D3845" s="16">
        <v>18769</v>
      </c>
      <c r="E3845" s="15" t="s">
        <v>28911</v>
      </c>
      <c r="F3845" s="15" t="s">
        <v>28912</v>
      </c>
      <c r="G3845" s="17" t="s">
        <v>28913</v>
      </c>
      <c r="H3845" s="17" t="s">
        <v>28914</v>
      </c>
      <c r="I3845" s="17" t="s">
        <v>86</v>
      </c>
      <c r="J3845" s="15" t="s">
        <v>28915</v>
      </c>
      <c r="K3845" s="15" t="s">
        <v>3795</v>
      </c>
      <c r="L3845" s="18" t="s">
        <v>28916</v>
      </c>
      <c r="M3845" s="15" t="s">
        <v>24837</v>
      </c>
      <c r="N3845" s="15" t="s">
        <v>24838</v>
      </c>
      <c r="O3845" s="16">
        <v>556</v>
      </c>
      <c r="P3845" s="15" t="s">
        <v>90</v>
      </c>
      <c r="Q3845" s="15">
        <v>20000</v>
      </c>
      <c r="R3845" s="15">
        <v>78700</v>
      </c>
      <c r="S3845" s="15">
        <v>98700</v>
      </c>
      <c r="T3845" s="15">
        <v>0.03</v>
      </c>
      <c r="U3845" s="15" t="s">
        <v>18717</v>
      </c>
      <c r="V3845" s="15" t="s">
        <v>76</v>
      </c>
      <c r="W3845" s="16">
        <v>1</v>
      </c>
      <c r="X3845" s="16">
        <v>1</v>
      </c>
      <c r="Y3845" s="15">
        <v>703</v>
      </c>
      <c r="Z3845" s="15">
        <v>1.6E-2</v>
      </c>
      <c r="AA3845" s="15" t="s">
        <v>78</v>
      </c>
      <c r="AB3845" s="15" t="s">
        <v>78</v>
      </c>
      <c r="AC3845" s="15">
        <v>10</v>
      </c>
      <c r="AD3845" s="26">
        <v>38352</v>
      </c>
      <c r="AE3845" s="15" t="s">
        <v>119</v>
      </c>
      <c r="AF3845" s="15" t="s">
        <v>119</v>
      </c>
      <c r="AG3845" s="16">
        <v>1</v>
      </c>
      <c r="AH3845" s="15" t="s">
        <v>28917</v>
      </c>
      <c r="AI3845" s="15" t="s">
        <v>78</v>
      </c>
      <c r="AJ3845" s="15">
        <v>703.273925781</v>
      </c>
      <c r="AK3845" s="15">
        <v>94.128083248400003</v>
      </c>
      <c r="AL3845" s="15">
        <v>3105332.1074000001</v>
      </c>
      <c r="AM3845" s="15">
        <v>1413931.8876100001</v>
      </c>
      <c r="AN3845" s="19">
        <v>0</v>
      </c>
      <c r="AO3845" s="19">
        <v>0</v>
      </c>
      <c r="AP3845" s="19">
        <v>20000</v>
      </c>
      <c r="AQ3845" s="19">
        <v>71600</v>
      </c>
      <c r="AR3845" s="34">
        <v>91600</v>
      </c>
      <c r="AS3845" s="34">
        <v>0</v>
      </c>
      <c r="AT3845" s="34">
        <v>0</v>
      </c>
      <c r="AU3845" s="34">
        <v>0</v>
      </c>
      <c r="AV3845" s="34">
        <v>0</v>
      </c>
      <c r="AW3845" s="35">
        <v>0</v>
      </c>
      <c r="AX3845" s="34">
        <v>91600</v>
      </c>
      <c r="AY3845" s="36">
        <v>1.3258000000000001</v>
      </c>
      <c r="AZ3845" s="36">
        <v>2.0265</v>
      </c>
      <c r="BA3845" s="22"/>
      <c r="BB3845" s="19">
        <v>1832</v>
      </c>
      <c r="BC3845" s="34">
        <v>1214.4328</v>
      </c>
      <c r="BD3845" s="34">
        <v>1856.2739999999999</v>
      </c>
      <c r="BE3845" s="38">
        <v>3.4819999999999997E-2</v>
      </c>
      <c r="BF3845" s="38">
        <v>3.4819999999999997E-2</v>
      </c>
      <c r="BG3845" s="34">
        <v>0</v>
      </c>
      <c r="BH3845" s="34">
        <v>0</v>
      </c>
      <c r="BI3845" s="34">
        <v>1214.4328</v>
      </c>
      <c r="BJ3845" s="34">
        <v>1856.2739999999999</v>
      </c>
      <c r="BK3845" s="34">
        <v>0</v>
      </c>
      <c r="BL3845" s="34">
        <v>24.273999999999887</v>
      </c>
      <c r="BM3845" s="34">
        <v>24.273999999999887</v>
      </c>
      <c r="BN3845" s="39">
        <v>1214.4328</v>
      </c>
      <c r="BO3845" s="39">
        <v>1832</v>
      </c>
      <c r="BP3845" s="39">
        <v>617.56719999999996</v>
      </c>
    </row>
    <row r="3846" spans="1:68" s="25" customFormat="1" ht="14.25" x14ac:dyDescent="0.2">
      <c r="A3846" s="14">
        <v>2923</v>
      </c>
      <c r="B3846" s="40"/>
      <c r="C3846" s="15" t="s">
        <v>28918</v>
      </c>
      <c r="D3846" s="16">
        <v>12186</v>
      </c>
      <c r="E3846" s="15" t="s">
        <v>28919</v>
      </c>
      <c r="F3846" s="15" t="s">
        <v>28918</v>
      </c>
      <c r="G3846" s="17" t="s">
        <v>28920</v>
      </c>
      <c r="H3846" s="17" t="s">
        <v>28921</v>
      </c>
      <c r="I3846" s="17" t="s">
        <v>86</v>
      </c>
      <c r="J3846" s="15" t="s">
        <v>28922</v>
      </c>
      <c r="K3846" s="15" t="s">
        <v>7533</v>
      </c>
      <c r="L3846" s="18" t="s">
        <v>28923</v>
      </c>
      <c r="M3846" s="15" t="s">
        <v>24837</v>
      </c>
      <c r="N3846" s="15" t="s">
        <v>24838</v>
      </c>
      <c r="O3846" s="16">
        <v>556</v>
      </c>
      <c r="P3846" s="15" t="s">
        <v>90</v>
      </c>
      <c r="Q3846" s="15">
        <v>20000</v>
      </c>
      <c r="R3846" s="15">
        <v>96500</v>
      </c>
      <c r="S3846" s="15">
        <v>116500</v>
      </c>
      <c r="T3846" s="15">
        <v>0.03</v>
      </c>
      <c r="U3846" s="15" t="s">
        <v>18717</v>
      </c>
      <c r="V3846" s="15" t="s">
        <v>76</v>
      </c>
      <c r="W3846" s="16">
        <v>1</v>
      </c>
      <c r="X3846" s="16">
        <v>1</v>
      </c>
      <c r="Y3846" s="15">
        <v>703</v>
      </c>
      <c r="Z3846" s="15">
        <v>1.6E-2</v>
      </c>
      <c r="AA3846" s="15" t="s">
        <v>78</v>
      </c>
      <c r="AB3846" s="15" t="s">
        <v>78</v>
      </c>
      <c r="AC3846" s="15">
        <v>140000</v>
      </c>
      <c r="AD3846" s="26">
        <v>41480</v>
      </c>
      <c r="AE3846" s="15" t="s">
        <v>119</v>
      </c>
      <c r="AF3846" s="15" t="s">
        <v>119</v>
      </c>
      <c r="AG3846" s="16">
        <v>1</v>
      </c>
      <c r="AH3846" s="15" t="s">
        <v>28924</v>
      </c>
      <c r="AI3846" s="15" t="s">
        <v>78</v>
      </c>
      <c r="AJ3846" s="15">
        <v>703.27563476600005</v>
      </c>
      <c r="AK3846" s="15">
        <v>94.128230837800004</v>
      </c>
      <c r="AL3846" s="15">
        <v>3105258.5658100001</v>
      </c>
      <c r="AM3846" s="15">
        <v>1413917.9158600001</v>
      </c>
      <c r="AN3846" s="19">
        <v>20000</v>
      </c>
      <c r="AO3846" s="19">
        <v>99100</v>
      </c>
      <c r="AP3846" s="19">
        <v>0</v>
      </c>
      <c r="AQ3846" s="19">
        <v>0</v>
      </c>
      <c r="AR3846" s="34">
        <v>119100</v>
      </c>
      <c r="AS3846" s="34">
        <v>45000</v>
      </c>
      <c r="AT3846" s="34">
        <v>3000</v>
      </c>
      <c r="AU3846" s="34">
        <v>25935</v>
      </c>
      <c r="AV3846" s="34">
        <v>0</v>
      </c>
      <c r="AW3846" s="35">
        <v>73935</v>
      </c>
      <c r="AX3846" s="34">
        <v>45165</v>
      </c>
      <c r="AY3846" s="36">
        <v>1.3258000000000001</v>
      </c>
      <c r="AZ3846" s="36">
        <v>2.0265</v>
      </c>
      <c r="BA3846" s="22"/>
      <c r="BB3846" s="19">
        <v>1191</v>
      </c>
      <c r="BC3846" s="34">
        <v>598.79757000000006</v>
      </c>
      <c r="BD3846" s="34">
        <v>915.2687249999999</v>
      </c>
      <c r="BE3846" s="38">
        <v>3.4819999999999997E-2</v>
      </c>
      <c r="BF3846" s="38">
        <v>3.4819999999999997E-2</v>
      </c>
      <c r="BG3846" s="34">
        <v>20.850131387400001</v>
      </c>
      <c r="BH3846" s="34">
        <v>31.869657004499995</v>
      </c>
      <c r="BI3846" s="34">
        <v>577.94743861260008</v>
      </c>
      <c r="BJ3846" s="34">
        <v>883.39906799549988</v>
      </c>
      <c r="BK3846" s="34">
        <v>0</v>
      </c>
      <c r="BL3846" s="34">
        <v>0</v>
      </c>
      <c r="BM3846" s="34">
        <v>0</v>
      </c>
      <c r="BN3846" s="39">
        <v>577.94743861260008</v>
      </c>
      <c r="BO3846" s="39">
        <v>883.39906799549988</v>
      </c>
      <c r="BP3846" s="39">
        <v>305.4516293828998</v>
      </c>
    </row>
    <row r="3847" spans="1:68" s="25" customFormat="1" ht="14.25" x14ac:dyDescent="0.2">
      <c r="A3847" s="14">
        <v>2924</v>
      </c>
      <c r="B3847" s="40"/>
      <c r="C3847" s="15" t="s">
        <v>28925</v>
      </c>
      <c r="D3847" s="16">
        <v>19768</v>
      </c>
      <c r="E3847" s="15" t="s">
        <v>28926</v>
      </c>
      <c r="F3847" s="15" t="s">
        <v>28925</v>
      </c>
      <c r="G3847" s="17" t="s">
        <v>28927</v>
      </c>
      <c r="H3847" s="17" t="s">
        <v>28928</v>
      </c>
      <c r="I3847" s="17" t="s">
        <v>28929</v>
      </c>
      <c r="J3847" s="15" t="s">
        <v>28930</v>
      </c>
      <c r="K3847" s="15" t="s">
        <v>86</v>
      </c>
      <c r="L3847" s="18" t="s">
        <v>28931</v>
      </c>
      <c r="M3847" s="15" t="s">
        <v>24837</v>
      </c>
      <c r="N3847" s="15" t="s">
        <v>24838</v>
      </c>
      <c r="O3847" s="16">
        <v>556</v>
      </c>
      <c r="P3847" s="15" t="s">
        <v>90</v>
      </c>
      <c r="Q3847" s="15">
        <v>20000</v>
      </c>
      <c r="R3847" s="15">
        <v>81200</v>
      </c>
      <c r="S3847" s="15">
        <v>101200</v>
      </c>
      <c r="T3847" s="15">
        <v>0.03</v>
      </c>
      <c r="U3847" s="15" t="s">
        <v>18717</v>
      </c>
      <c r="V3847" s="15" t="s">
        <v>76</v>
      </c>
      <c r="W3847" s="16">
        <v>1</v>
      </c>
      <c r="X3847" s="16">
        <v>0</v>
      </c>
      <c r="Y3847" s="15">
        <v>703</v>
      </c>
      <c r="Z3847" s="15">
        <v>1.6E-2</v>
      </c>
      <c r="AA3847" s="15" t="s">
        <v>78</v>
      </c>
      <c r="AB3847" s="15" t="s">
        <v>78</v>
      </c>
      <c r="AC3847" s="15">
        <v>0</v>
      </c>
      <c r="AD3847" s="26"/>
      <c r="AE3847" s="15" t="s">
        <v>119</v>
      </c>
      <c r="AF3847" s="15" t="s">
        <v>119</v>
      </c>
      <c r="AG3847" s="16">
        <v>1</v>
      </c>
      <c r="AH3847" s="15" t="s">
        <v>28932</v>
      </c>
      <c r="AI3847" s="15" t="s">
        <v>78</v>
      </c>
      <c r="AJ3847" s="15">
        <v>703.27563476600005</v>
      </c>
      <c r="AK3847" s="15">
        <v>94.128244915600007</v>
      </c>
      <c r="AL3847" s="15">
        <v>3105257.5627299999</v>
      </c>
      <c r="AM3847" s="15">
        <v>1413951.6671200001</v>
      </c>
      <c r="AN3847" s="19">
        <v>20000</v>
      </c>
      <c r="AO3847" s="19">
        <v>78300</v>
      </c>
      <c r="AP3847" s="19">
        <v>0</v>
      </c>
      <c r="AQ3847" s="19">
        <v>0</v>
      </c>
      <c r="AR3847" s="34">
        <v>98300</v>
      </c>
      <c r="AS3847" s="34">
        <v>45000</v>
      </c>
      <c r="AT3847" s="34">
        <v>3000</v>
      </c>
      <c r="AU3847" s="34">
        <v>18655</v>
      </c>
      <c r="AV3847" s="34">
        <v>0</v>
      </c>
      <c r="AW3847" s="35">
        <v>66655</v>
      </c>
      <c r="AX3847" s="34">
        <v>31645</v>
      </c>
      <c r="AY3847" s="36">
        <v>1.3258000000000001</v>
      </c>
      <c r="AZ3847" s="36">
        <v>2.0265</v>
      </c>
      <c r="BA3847" s="22"/>
      <c r="BB3847" s="19">
        <v>983</v>
      </c>
      <c r="BC3847" s="34">
        <v>419.54941000000002</v>
      </c>
      <c r="BD3847" s="34">
        <v>641.28592500000002</v>
      </c>
      <c r="BE3847" s="38">
        <v>3.4819999999999997E-2</v>
      </c>
      <c r="BF3847" s="38">
        <v>3.4819999999999997E-2</v>
      </c>
      <c r="BG3847" s="34">
        <v>14.608710456199999</v>
      </c>
      <c r="BH3847" s="34">
        <v>22.329575908499997</v>
      </c>
      <c r="BI3847" s="34">
        <v>404.94069954380001</v>
      </c>
      <c r="BJ3847" s="34">
        <v>618.95634909149999</v>
      </c>
      <c r="BK3847" s="34">
        <v>0</v>
      </c>
      <c r="BL3847" s="34">
        <v>0</v>
      </c>
      <c r="BM3847" s="34">
        <v>0</v>
      </c>
      <c r="BN3847" s="39">
        <v>404.94069954380001</v>
      </c>
      <c r="BO3847" s="39">
        <v>618.95634909149999</v>
      </c>
      <c r="BP3847" s="39">
        <v>214.01564954769998</v>
      </c>
    </row>
    <row r="3848" spans="1:68" s="25" customFormat="1" ht="14.25" x14ac:dyDescent="0.2">
      <c r="A3848" s="14">
        <v>2925</v>
      </c>
      <c r="B3848" s="40"/>
      <c r="C3848" s="15"/>
      <c r="D3848" s="16">
        <v>20213</v>
      </c>
      <c r="E3848" s="15" t="s">
        <v>28933</v>
      </c>
      <c r="F3848" s="15" t="s">
        <v>28934</v>
      </c>
      <c r="G3848" s="17" t="s">
        <v>28935</v>
      </c>
      <c r="H3848" s="17" t="s">
        <v>28936</v>
      </c>
      <c r="I3848" s="17" t="s">
        <v>86</v>
      </c>
      <c r="J3848" s="15" t="s">
        <v>28937</v>
      </c>
      <c r="K3848" s="15" t="s">
        <v>3913</v>
      </c>
      <c r="L3848" s="18" t="s">
        <v>28938</v>
      </c>
      <c r="M3848" s="15" t="s">
        <v>24837</v>
      </c>
      <c r="N3848" s="15" t="s">
        <v>24838</v>
      </c>
      <c r="O3848" s="16">
        <v>556</v>
      </c>
      <c r="P3848" s="15" t="s">
        <v>90</v>
      </c>
      <c r="Q3848" s="15">
        <v>20000</v>
      </c>
      <c r="R3848" s="15">
        <v>70700</v>
      </c>
      <c r="S3848" s="15">
        <v>90700</v>
      </c>
      <c r="T3848" s="15">
        <v>0.03</v>
      </c>
      <c r="U3848" s="15" t="s">
        <v>18717</v>
      </c>
      <c r="V3848" s="15" t="s">
        <v>76</v>
      </c>
      <c r="W3848" s="16">
        <v>1</v>
      </c>
      <c r="X3848" s="16">
        <v>1</v>
      </c>
      <c r="Y3848" s="15">
        <v>703</v>
      </c>
      <c r="Z3848" s="15">
        <v>1.6E-2</v>
      </c>
      <c r="AA3848" s="15" t="s">
        <v>78</v>
      </c>
      <c r="AB3848" s="15" t="s">
        <v>78</v>
      </c>
      <c r="AC3848" s="15">
        <v>88000</v>
      </c>
      <c r="AD3848" s="26">
        <v>38119</v>
      </c>
      <c r="AE3848" s="15" t="s">
        <v>211</v>
      </c>
      <c r="AF3848" s="15" t="s">
        <v>28939</v>
      </c>
      <c r="AG3848" s="16">
        <v>1</v>
      </c>
      <c r="AH3848" s="15" t="s">
        <v>28940</v>
      </c>
      <c r="AI3848" s="15" t="s">
        <v>78</v>
      </c>
      <c r="AJ3848" s="15">
        <v>703.27563476600005</v>
      </c>
      <c r="AK3848" s="15">
        <v>94.128278387899996</v>
      </c>
      <c r="AL3848" s="15">
        <v>3105258.4688499998</v>
      </c>
      <c r="AM3848" s="15">
        <v>1413984.1454</v>
      </c>
      <c r="AN3848" s="19">
        <v>20000</v>
      </c>
      <c r="AO3848" s="19">
        <v>70000</v>
      </c>
      <c r="AP3848" s="19">
        <v>0</v>
      </c>
      <c r="AQ3848" s="19">
        <v>0</v>
      </c>
      <c r="AR3848" s="34">
        <v>90000</v>
      </c>
      <c r="AS3848" s="34">
        <v>45000</v>
      </c>
      <c r="AT3848" s="34">
        <v>3000</v>
      </c>
      <c r="AU3848" s="34">
        <v>15750</v>
      </c>
      <c r="AV3848" s="34">
        <v>0</v>
      </c>
      <c r="AW3848" s="35">
        <v>63750</v>
      </c>
      <c r="AX3848" s="34">
        <v>26250</v>
      </c>
      <c r="AY3848" s="36">
        <v>1.3258000000000001</v>
      </c>
      <c r="AZ3848" s="36">
        <v>2.0265</v>
      </c>
      <c r="BA3848" s="22"/>
      <c r="BB3848" s="19">
        <v>900</v>
      </c>
      <c r="BC3848" s="34">
        <v>348.02250000000004</v>
      </c>
      <c r="BD3848" s="34">
        <v>531.95624999999995</v>
      </c>
      <c r="BE3848" s="38">
        <v>3.4819999999999997E-2</v>
      </c>
      <c r="BF3848" s="38">
        <v>3.4819999999999997E-2</v>
      </c>
      <c r="BG3848" s="34">
        <v>12.11814345</v>
      </c>
      <c r="BH3848" s="34">
        <v>18.522716624999997</v>
      </c>
      <c r="BI3848" s="34">
        <v>335.90435655000005</v>
      </c>
      <c r="BJ3848" s="34">
        <v>513.43353337499991</v>
      </c>
      <c r="BK3848" s="34">
        <v>0</v>
      </c>
      <c r="BL3848" s="34">
        <v>0</v>
      </c>
      <c r="BM3848" s="34">
        <v>0</v>
      </c>
      <c r="BN3848" s="39">
        <v>335.90435655000005</v>
      </c>
      <c r="BO3848" s="39">
        <v>513.43353337499991</v>
      </c>
      <c r="BP3848" s="39">
        <v>177.52917682499987</v>
      </c>
    </row>
    <row r="3849" spans="1:68" s="25" customFormat="1" ht="14.25" x14ac:dyDescent="0.2">
      <c r="A3849" s="14">
        <v>2926</v>
      </c>
      <c r="B3849" s="40"/>
      <c r="C3849" s="15"/>
      <c r="D3849" s="16">
        <v>29578</v>
      </c>
      <c r="E3849" s="15" t="s">
        <v>28941</v>
      </c>
      <c r="F3849" s="15" t="s">
        <v>28942</v>
      </c>
      <c r="G3849" s="17" t="s">
        <v>28943</v>
      </c>
      <c r="H3849" s="17" t="s">
        <v>28944</v>
      </c>
      <c r="I3849" s="17" t="s">
        <v>88</v>
      </c>
      <c r="J3849" s="15" t="s">
        <v>28945</v>
      </c>
      <c r="K3849" s="15" t="s">
        <v>16271</v>
      </c>
      <c r="L3849" s="18" t="s">
        <v>28946</v>
      </c>
      <c r="M3849" s="15" t="s">
        <v>24837</v>
      </c>
      <c r="N3849" s="15" t="s">
        <v>24838</v>
      </c>
      <c r="O3849" s="16">
        <v>556</v>
      </c>
      <c r="P3849" s="15" t="s">
        <v>90</v>
      </c>
      <c r="Q3849" s="15">
        <v>20000</v>
      </c>
      <c r="R3849" s="15">
        <v>75300</v>
      </c>
      <c r="S3849" s="15">
        <v>95300</v>
      </c>
      <c r="T3849" s="15">
        <v>0.03</v>
      </c>
      <c r="U3849" s="15" t="s">
        <v>18717</v>
      </c>
      <c r="V3849" s="15" t="s">
        <v>76</v>
      </c>
      <c r="W3849" s="16">
        <v>1</v>
      </c>
      <c r="X3849" s="16">
        <v>1</v>
      </c>
      <c r="Y3849" s="15">
        <v>703</v>
      </c>
      <c r="Z3849" s="15">
        <v>1.6E-2</v>
      </c>
      <c r="AA3849" s="15" t="s">
        <v>78</v>
      </c>
      <c r="AB3849" s="15" t="s">
        <v>78</v>
      </c>
      <c r="AC3849" s="15">
        <v>69000</v>
      </c>
      <c r="AD3849" s="26">
        <v>42384</v>
      </c>
      <c r="AE3849" s="15" t="s">
        <v>147</v>
      </c>
      <c r="AF3849" s="15" t="s">
        <v>28947</v>
      </c>
      <c r="AG3849" s="16">
        <v>1</v>
      </c>
      <c r="AH3849" s="15" t="s">
        <v>28948</v>
      </c>
      <c r="AI3849" s="15" t="s">
        <v>78</v>
      </c>
      <c r="AJ3849" s="15">
        <v>703.27734375</v>
      </c>
      <c r="AK3849" s="15">
        <v>94.128285232300001</v>
      </c>
      <c r="AL3849" s="15">
        <v>3105256.8293599999</v>
      </c>
      <c r="AM3849" s="15">
        <v>1414017.2601699999</v>
      </c>
      <c r="AN3849" s="19">
        <v>20000</v>
      </c>
      <c r="AO3849" s="19">
        <v>67900</v>
      </c>
      <c r="AP3849" s="19">
        <v>0</v>
      </c>
      <c r="AQ3849" s="19">
        <v>0</v>
      </c>
      <c r="AR3849" s="34">
        <v>87900</v>
      </c>
      <c r="AS3849" s="34">
        <v>0</v>
      </c>
      <c r="AT3849" s="34">
        <v>0</v>
      </c>
      <c r="AU3849" s="34">
        <v>0</v>
      </c>
      <c r="AV3849" s="34">
        <v>0</v>
      </c>
      <c r="AW3849" s="35">
        <v>0</v>
      </c>
      <c r="AX3849" s="34">
        <v>87900</v>
      </c>
      <c r="AY3849" s="36">
        <v>1.3258000000000001</v>
      </c>
      <c r="AZ3849" s="36">
        <v>2.0265</v>
      </c>
      <c r="BA3849" s="22"/>
      <c r="BB3849" s="19">
        <v>1758</v>
      </c>
      <c r="BC3849" s="34">
        <v>1165.3782000000001</v>
      </c>
      <c r="BD3849" s="34">
        <v>1781.2935</v>
      </c>
      <c r="BE3849" s="38">
        <v>3.4819999999999997E-2</v>
      </c>
      <c r="BF3849" s="38">
        <v>3.4819999999999997E-2</v>
      </c>
      <c r="BG3849" s="34">
        <v>0</v>
      </c>
      <c r="BH3849" s="34">
        <v>0</v>
      </c>
      <c r="BI3849" s="34">
        <v>1165.3782000000001</v>
      </c>
      <c r="BJ3849" s="34">
        <v>1781.2935</v>
      </c>
      <c r="BK3849" s="34">
        <v>0</v>
      </c>
      <c r="BL3849" s="34">
        <v>23.293499999999995</v>
      </c>
      <c r="BM3849" s="34">
        <v>23.293499999999995</v>
      </c>
      <c r="BN3849" s="39">
        <v>1165.3782000000001</v>
      </c>
      <c r="BO3849" s="39">
        <v>1758</v>
      </c>
      <c r="BP3849" s="39">
        <v>592.62179999999989</v>
      </c>
    </row>
    <row r="3850" spans="1:68" s="25" customFormat="1" ht="14.25" x14ac:dyDescent="0.2">
      <c r="A3850" s="14">
        <v>2927</v>
      </c>
      <c r="B3850" s="40"/>
      <c r="C3850" s="15" t="s">
        <v>593</v>
      </c>
      <c r="D3850" s="16">
        <v>34937</v>
      </c>
      <c r="E3850" s="15" t="s">
        <v>28949</v>
      </c>
      <c r="F3850" s="15" t="s">
        <v>28950</v>
      </c>
      <c r="G3850" s="17" t="s">
        <v>28951</v>
      </c>
      <c r="H3850" s="17" t="s">
        <v>28952</v>
      </c>
      <c r="I3850" s="17" t="s">
        <v>86</v>
      </c>
      <c r="J3850" s="15" t="s">
        <v>28953</v>
      </c>
      <c r="K3850" s="15" t="s">
        <v>86</v>
      </c>
      <c r="L3850" s="18" t="s">
        <v>28954</v>
      </c>
      <c r="M3850" s="15" t="s">
        <v>24837</v>
      </c>
      <c r="N3850" s="15" t="s">
        <v>24838</v>
      </c>
      <c r="O3850" s="16">
        <v>556</v>
      </c>
      <c r="P3850" s="15" t="s">
        <v>90</v>
      </c>
      <c r="Q3850" s="15">
        <v>20000</v>
      </c>
      <c r="R3850" s="15">
        <v>87800</v>
      </c>
      <c r="S3850" s="15">
        <v>107800</v>
      </c>
      <c r="T3850" s="15">
        <v>0.04</v>
      </c>
      <c r="U3850" s="15" t="s">
        <v>18717</v>
      </c>
      <c r="V3850" s="15" t="s">
        <v>76</v>
      </c>
      <c r="W3850" s="16">
        <v>1</v>
      </c>
      <c r="X3850" s="16">
        <v>1</v>
      </c>
      <c r="Y3850" s="15">
        <v>703</v>
      </c>
      <c r="Z3850" s="15">
        <v>1.6E-2</v>
      </c>
      <c r="AA3850" s="15" t="s">
        <v>78</v>
      </c>
      <c r="AB3850" s="15" t="s">
        <v>78</v>
      </c>
      <c r="AC3850" s="15">
        <v>89000</v>
      </c>
      <c r="AD3850" s="26">
        <v>41207</v>
      </c>
      <c r="AE3850" s="15" t="s">
        <v>298</v>
      </c>
      <c r="AF3850" s="15" t="s">
        <v>28955</v>
      </c>
      <c r="AG3850" s="16">
        <v>1</v>
      </c>
      <c r="AH3850" s="15" t="s">
        <v>28956</v>
      </c>
      <c r="AI3850" s="15" t="s">
        <v>78</v>
      </c>
      <c r="AJ3850" s="15">
        <v>703.27368164100005</v>
      </c>
      <c r="AK3850" s="15">
        <v>94.128131780199993</v>
      </c>
      <c r="AL3850" s="15">
        <v>3105437.48593</v>
      </c>
      <c r="AM3850" s="15">
        <v>1414068.4778499999</v>
      </c>
      <c r="AN3850" s="19">
        <v>20000</v>
      </c>
      <c r="AO3850" s="19">
        <v>86900</v>
      </c>
      <c r="AP3850" s="19">
        <v>0</v>
      </c>
      <c r="AQ3850" s="19">
        <v>0</v>
      </c>
      <c r="AR3850" s="34">
        <v>106900</v>
      </c>
      <c r="AS3850" s="34">
        <v>45000</v>
      </c>
      <c r="AT3850" s="34">
        <v>0</v>
      </c>
      <c r="AU3850" s="34">
        <v>21665</v>
      </c>
      <c r="AV3850" s="34">
        <v>0</v>
      </c>
      <c r="AW3850" s="35">
        <v>66665</v>
      </c>
      <c r="AX3850" s="34">
        <v>40235</v>
      </c>
      <c r="AY3850" s="36">
        <v>1.3258000000000001</v>
      </c>
      <c r="AZ3850" s="36">
        <v>2.0265</v>
      </c>
      <c r="BA3850" s="22"/>
      <c r="BB3850" s="19">
        <v>1069</v>
      </c>
      <c r="BC3850" s="34">
        <v>533.43563000000006</v>
      </c>
      <c r="BD3850" s="34">
        <v>815.36227500000007</v>
      </c>
      <c r="BE3850" s="38">
        <v>3.4819999999999997E-2</v>
      </c>
      <c r="BF3850" s="38">
        <v>3.4819999999999997E-2</v>
      </c>
      <c r="BG3850" s="34">
        <v>18.574228636600001</v>
      </c>
      <c r="BH3850" s="34">
        <v>28.390914415499999</v>
      </c>
      <c r="BI3850" s="34">
        <v>514.86140136340009</v>
      </c>
      <c r="BJ3850" s="34">
        <v>786.97136058450008</v>
      </c>
      <c r="BK3850" s="34">
        <v>0</v>
      </c>
      <c r="BL3850" s="34">
        <v>0</v>
      </c>
      <c r="BM3850" s="34">
        <v>0</v>
      </c>
      <c r="BN3850" s="39">
        <v>514.86140136340009</v>
      </c>
      <c r="BO3850" s="39">
        <v>786.97136058450008</v>
      </c>
      <c r="BP3850" s="39">
        <v>272.10995922109998</v>
      </c>
    </row>
    <row r="3851" spans="1:68" s="25" customFormat="1" ht="14.25" x14ac:dyDescent="0.2">
      <c r="A3851" s="14">
        <v>2928</v>
      </c>
      <c r="B3851" s="40"/>
      <c r="C3851" s="15"/>
      <c r="D3851" s="16">
        <v>22291</v>
      </c>
      <c r="E3851" s="15" t="s">
        <v>28957</v>
      </c>
      <c r="F3851" s="15" t="s">
        <v>28958</v>
      </c>
      <c r="G3851" s="17" t="s">
        <v>28959</v>
      </c>
      <c r="H3851" s="17" t="s">
        <v>28960</v>
      </c>
      <c r="I3851" s="17" t="s">
        <v>86</v>
      </c>
      <c r="J3851" s="15" t="s">
        <v>28961</v>
      </c>
      <c r="K3851" s="15" t="s">
        <v>8108</v>
      </c>
      <c r="L3851" s="18" t="s">
        <v>28962</v>
      </c>
      <c r="M3851" s="15" t="s">
        <v>24837</v>
      </c>
      <c r="N3851" s="15" t="s">
        <v>24838</v>
      </c>
      <c r="O3851" s="16">
        <v>556</v>
      </c>
      <c r="P3851" s="15" t="s">
        <v>90</v>
      </c>
      <c r="Q3851" s="15">
        <v>20000</v>
      </c>
      <c r="R3851" s="15">
        <v>80600</v>
      </c>
      <c r="S3851" s="15">
        <v>100600</v>
      </c>
      <c r="T3851" s="15">
        <v>0.01</v>
      </c>
      <c r="U3851" s="15" t="s">
        <v>18717</v>
      </c>
      <c r="V3851" s="15" t="s">
        <v>76</v>
      </c>
      <c r="W3851" s="16">
        <v>1</v>
      </c>
      <c r="X3851" s="16">
        <v>1</v>
      </c>
      <c r="Y3851" s="15">
        <v>703</v>
      </c>
      <c r="Z3851" s="15">
        <v>1.6E-2</v>
      </c>
      <c r="AA3851" s="15" t="s">
        <v>24943</v>
      </c>
      <c r="AB3851" s="15" t="s">
        <v>78</v>
      </c>
      <c r="AC3851" s="15">
        <v>99900</v>
      </c>
      <c r="AD3851" s="26">
        <v>42454</v>
      </c>
      <c r="AE3851" s="15" t="s">
        <v>119</v>
      </c>
      <c r="AF3851" s="15" t="s">
        <v>119</v>
      </c>
      <c r="AG3851" s="16">
        <v>1</v>
      </c>
      <c r="AH3851" s="15" t="s">
        <v>28963</v>
      </c>
      <c r="AI3851" s="15" t="s">
        <v>78</v>
      </c>
      <c r="AJ3851" s="15">
        <v>703.275390625</v>
      </c>
      <c r="AK3851" s="15">
        <v>94.128225154999996</v>
      </c>
      <c r="AL3851" s="15">
        <v>3105467.31244</v>
      </c>
      <c r="AM3851" s="15">
        <v>1414106.15986</v>
      </c>
      <c r="AN3851" s="19">
        <v>20000</v>
      </c>
      <c r="AO3851" s="19">
        <v>98700</v>
      </c>
      <c r="AP3851" s="19">
        <v>0</v>
      </c>
      <c r="AQ3851" s="19">
        <v>0</v>
      </c>
      <c r="AR3851" s="34">
        <v>118700</v>
      </c>
      <c r="AS3851" s="34">
        <v>45000</v>
      </c>
      <c r="AT3851" s="34">
        <v>0</v>
      </c>
      <c r="AU3851" s="34">
        <v>25795</v>
      </c>
      <c r="AV3851" s="34">
        <v>0</v>
      </c>
      <c r="AW3851" s="35">
        <v>70795</v>
      </c>
      <c r="AX3851" s="34">
        <v>47905</v>
      </c>
      <c r="AY3851" s="36">
        <v>1.3258000000000001</v>
      </c>
      <c r="AZ3851" s="36">
        <v>2.0265</v>
      </c>
      <c r="BA3851" s="22"/>
      <c r="BB3851" s="19">
        <v>1187</v>
      </c>
      <c r="BC3851" s="34">
        <v>635.12449000000004</v>
      </c>
      <c r="BD3851" s="34">
        <v>970.79482500000006</v>
      </c>
      <c r="BE3851" s="38">
        <v>3.4819999999999997E-2</v>
      </c>
      <c r="BF3851" s="38">
        <v>3.4819999999999997E-2</v>
      </c>
      <c r="BG3851" s="34">
        <v>22.115034741799999</v>
      </c>
      <c r="BH3851" s="34">
        <v>33.803075806499997</v>
      </c>
      <c r="BI3851" s="34">
        <v>613.00945525820009</v>
      </c>
      <c r="BJ3851" s="34">
        <v>936.99174919350003</v>
      </c>
      <c r="BK3851" s="34">
        <v>0</v>
      </c>
      <c r="BL3851" s="34">
        <v>0</v>
      </c>
      <c r="BM3851" s="34">
        <v>0</v>
      </c>
      <c r="BN3851" s="39">
        <v>613.00945525820009</v>
      </c>
      <c r="BO3851" s="39">
        <v>936.99174919350003</v>
      </c>
      <c r="BP3851" s="39">
        <v>323.98229393529994</v>
      </c>
    </row>
    <row r="3852" spans="1:68" s="25" customFormat="1" ht="14.25" x14ac:dyDescent="0.2">
      <c r="A3852" s="14">
        <v>2929</v>
      </c>
      <c r="B3852" s="40"/>
      <c r="C3852" s="15"/>
      <c r="D3852" s="16">
        <v>4217</v>
      </c>
      <c r="E3852" s="15" t="s">
        <v>28964</v>
      </c>
      <c r="F3852" s="15" t="s">
        <v>28965</v>
      </c>
      <c r="G3852" s="17" t="s">
        <v>28966</v>
      </c>
      <c r="H3852" s="17" t="s">
        <v>28967</v>
      </c>
      <c r="I3852" s="17" t="s">
        <v>86</v>
      </c>
      <c r="J3852" s="15" t="s">
        <v>28968</v>
      </c>
      <c r="K3852" s="15" t="s">
        <v>1754</v>
      </c>
      <c r="L3852" s="18" t="s">
        <v>28969</v>
      </c>
      <c r="M3852" s="15" t="s">
        <v>24837</v>
      </c>
      <c r="N3852" s="15" t="s">
        <v>24838</v>
      </c>
      <c r="O3852" s="16">
        <v>556</v>
      </c>
      <c r="P3852" s="15" t="s">
        <v>90</v>
      </c>
      <c r="Q3852" s="15">
        <v>20000</v>
      </c>
      <c r="R3852" s="15">
        <v>79900</v>
      </c>
      <c r="S3852" s="15">
        <v>99900</v>
      </c>
      <c r="T3852" s="15">
        <v>0.01</v>
      </c>
      <c r="U3852" s="15" t="s">
        <v>18717</v>
      </c>
      <c r="V3852" s="15" t="s">
        <v>76</v>
      </c>
      <c r="W3852" s="16">
        <v>1</v>
      </c>
      <c r="X3852" s="16">
        <v>0</v>
      </c>
      <c r="Y3852" s="15">
        <v>703</v>
      </c>
      <c r="Z3852" s="15">
        <v>1.6E-2</v>
      </c>
      <c r="AA3852" s="15" t="s">
        <v>24943</v>
      </c>
      <c r="AB3852" s="15" t="s">
        <v>78</v>
      </c>
      <c r="AC3852" s="15">
        <v>0</v>
      </c>
      <c r="AD3852" s="26"/>
      <c r="AE3852" s="15" t="s">
        <v>119</v>
      </c>
      <c r="AF3852" s="15" t="s">
        <v>119</v>
      </c>
      <c r="AG3852" s="16">
        <v>1</v>
      </c>
      <c r="AH3852" s="15" t="s">
        <v>28970</v>
      </c>
      <c r="AI3852" s="15" t="s">
        <v>78</v>
      </c>
      <c r="AJ3852" s="15">
        <v>703.273925781</v>
      </c>
      <c r="AK3852" s="15">
        <v>94.128123542400004</v>
      </c>
      <c r="AL3852" s="15">
        <v>3105466.2521700002</v>
      </c>
      <c r="AM3852" s="15">
        <v>1414155.18728</v>
      </c>
      <c r="AN3852" s="19">
        <v>20000</v>
      </c>
      <c r="AO3852" s="19">
        <v>98700</v>
      </c>
      <c r="AP3852" s="19">
        <v>0</v>
      </c>
      <c r="AQ3852" s="19">
        <v>0</v>
      </c>
      <c r="AR3852" s="34">
        <v>118700</v>
      </c>
      <c r="AS3852" s="34">
        <v>45000</v>
      </c>
      <c r="AT3852" s="34">
        <v>3000</v>
      </c>
      <c r="AU3852" s="34">
        <v>25795</v>
      </c>
      <c r="AV3852" s="34">
        <v>0</v>
      </c>
      <c r="AW3852" s="35">
        <v>73795</v>
      </c>
      <c r="AX3852" s="34">
        <v>44905</v>
      </c>
      <c r="AY3852" s="36">
        <v>1.3258000000000001</v>
      </c>
      <c r="AZ3852" s="36">
        <v>2.0265</v>
      </c>
      <c r="BA3852" s="22"/>
      <c r="BB3852" s="19">
        <v>1187</v>
      </c>
      <c r="BC3852" s="34">
        <v>595.35049000000004</v>
      </c>
      <c r="BD3852" s="34">
        <v>909.99982499999999</v>
      </c>
      <c r="BE3852" s="38">
        <v>3.4819999999999997E-2</v>
      </c>
      <c r="BF3852" s="38">
        <v>3.4819999999999997E-2</v>
      </c>
      <c r="BG3852" s="34">
        <v>20.730104061799999</v>
      </c>
      <c r="BH3852" s="34">
        <v>31.686193906499998</v>
      </c>
      <c r="BI3852" s="34">
        <v>574.6203859382</v>
      </c>
      <c r="BJ3852" s="34">
        <v>878.31363109350002</v>
      </c>
      <c r="BK3852" s="34">
        <v>0</v>
      </c>
      <c r="BL3852" s="34">
        <v>0</v>
      </c>
      <c r="BM3852" s="34">
        <v>0</v>
      </c>
      <c r="BN3852" s="39">
        <v>574.6203859382</v>
      </c>
      <c r="BO3852" s="39">
        <v>878.31363109350002</v>
      </c>
      <c r="BP3852" s="39">
        <v>303.69324515530002</v>
      </c>
    </row>
    <row r="3853" spans="1:68" s="25" customFormat="1" ht="14.25" x14ac:dyDescent="0.2">
      <c r="A3853" s="14">
        <v>2930</v>
      </c>
      <c r="B3853" s="40"/>
      <c r="C3853" s="15" t="s">
        <v>159</v>
      </c>
      <c r="D3853" s="16">
        <v>6102</v>
      </c>
      <c r="E3853" s="15" t="s">
        <v>28971</v>
      </c>
      <c r="F3853" s="15" t="s">
        <v>28972</v>
      </c>
      <c r="G3853" s="17" t="s">
        <v>28973</v>
      </c>
      <c r="H3853" s="17" t="s">
        <v>28974</v>
      </c>
      <c r="I3853" s="17" t="s">
        <v>86</v>
      </c>
      <c r="J3853" s="15" t="s">
        <v>28975</v>
      </c>
      <c r="K3853" s="15" t="s">
        <v>86</v>
      </c>
      <c r="L3853" s="18" t="s">
        <v>28976</v>
      </c>
      <c r="M3853" s="15" t="s">
        <v>24440</v>
      </c>
      <c r="N3853" s="15" t="s">
        <v>24441</v>
      </c>
      <c r="O3853" s="16">
        <v>501</v>
      </c>
      <c r="P3853" s="15" t="s">
        <v>405</v>
      </c>
      <c r="Q3853" s="15">
        <v>2300</v>
      </c>
      <c r="R3853" s="15">
        <v>0</v>
      </c>
      <c r="S3853" s="15">
        <v>2300</v>
      </c>
      <c r="T3853" s="15">
        <v>0.5</v>
      </c>
      <c r="U3853" s="15" t="s">
        <v>18717</v>
      </c>
      <c r="V3853" s="15" t="s">
        <v>76</v>
      </c>
      <c r="W3853" s="16">
        <v>0</v>
      </c>
      <c r="X3853" s="16">
        <v>0</v>
      </c>
      <c r="Y3853" s="15">
        <v>4248</v>
      </c>
      <c r="Z3853" s="15">
        <v>9.8000000000000004E-2</v>
      </c>
      <c r="AA3853" s="15" t="s">
        <v>78</v>
      </c>
      <c r="AB3853" s="15" t="s">
        <v>78</v>
      </c>
      <c r="AC3853" s="15">
        <v>0</v>
      </c>
      <c r="AD3853" s="26"/>
      <c r="AE3853" s="15" t="s">
        <v>78</v>
      </c>
      <c r="AF3853" s="15" t="s">
        <v>78</v>
      </c>
      <c r="AG3853" s="16">
        <v>1</v>
      </c>
      <c r="AH3853" s="15" t="s">
        <v>28977</v>
      </c>
      <c r="AI3853" s="15" t="s">
        <v>78</v>
      </c>
      <c r="AJ3853" s="15">
        <v>4248.0683593800004</v>
      </c>
      <c r="AK3853" s="15">
        <v>576.29322614600005</v>
      </c>
      <c r="AL3853" s="15">
        <v>3108044.5681599998</v>
      </c>
      <c r="AM3853" s="15">
        <v>1414721.2341700001</v>
      </c>
      <c r="AN3853" s="19">
        <v>0</v>
      </c>
      <c r="AO3853" s="19">
        <v>0</v>
      </c>
      <c r="AP3853" s="19">
        <v>2300</v>
      </c>
      <c r="AQ3853" s="19">
        <v>0</v>
      </c>
      <c r="AR3853" s="34">
        <v>2300</v>
      </c>
      <c r="AS3853" s="34">
        <v>0</v>
      </c>
      <c r="AT3853" s="34">
        <v>0</v>
      </c>
      <c r="AU3853" s="34">
        <v>0</v>
      </c>
      <c r="AV3853" s="34">
        <v>0</v>
      </c>
      <c r="AW3853" s="35">
        <v>0</v>
      </c>
      <c r="AX3853" s="34">
        <v>2300</v>
      </c>
      <c r="AY3853" s="36">
        <v>1.3258000000000001</v>
      </c>
      <c r="AZ3853" s="36">
        <v>2.0265</v>
      </c>
      <c r="BA3853" s="22"/>
      <c r="BB3853" s="19">
        <v>69</v>
      </c>
      <c r="BC3853" s="34">
        <v>30.493400000000001</v>
      </c>
      <c r="BD3853" s="34">
        <v>46.609499999999997</v>
      </c>
      <c r="BE3853" s="38">
        <v>3.4819999999999997E-2</v>
      </c>
      <c r="BF3853" s="38">
        <v>3.4819999999999997E-2</v>
      </c>
      <c r="BG3853" s="34">
        <v>0</v>
      </c>
      <c r="BH3853" s="34">
        <v>0</v>
      </c>
      <c r="BI3853" s="34">
        <v>30.493400000000001</v>
      </c>
      <c r="BJ3853" s="34">
        <v>46.609499999999997</v>
      </c>
      <c r="BK3853" s="34">
        <v>0</v>
      </c>
      <c r="BL3853" s="34">
        <v>0</v>
      </c>
      <c r="BM3853" s="34">
        <v>0</v>
      </c>
      <c r="BN3853" s="39">
        <v>30.493400000000001</v>
      </c>
      <c r="BO3853" s="39">
        <v>46.609499999999997</v>
      </c>
      <c r="BP3853" s="39">
        <v>16.116099999999996</v>
      </c>
    </row>
    <row r="3854" spans="1:68" s="25" customFormat="1" ht="14.25" x14ac:dyDescent="0.2">
      <c r="A3854" s="14">
        <v>2931</v>
      </c>
      <c r="B3854" s="40"/>
      <c r="C3854" s="15" t="s">
        <v>28978</v>
      </c>
      <c r="D3854" s="16">
        <v>30330</v>
      </c>
      <c r="E3854" s="15" t="s">
        <v>28979</v>
      </c>
      <c r="F3854" s="15" t="s">
        <v>28978</v>
      </c>
      <c r="G3854" s="17" t="s">
        <v>28980</v>
      </c>
      <c r="H3854" s="17" t="s">
        <v>28981</v>
      </c>
      <c r="I3854" s="17" t="s">
        <v>86</v>
      </c>
      <c r="J3854" s="15" t="s">
        <v>28982</v>
      </c>
      <c r="K3854" s="15" t="s">
        <v>3825</v>
      </c>
      <c r="L3854" s="18" t="s">
        <v>28983</v>
      </c>
      <c r="M3854" s="15" t="s">
        <v>24440</v>
      </c>
      <c r="N3854" s="15" t="s">
        <v>24441</v>
      </c>
      <c r="O3854" s="16">
        <v>501</v>
      </c>
      <c r="P3854" s="15" t="s">
        <v>405</v>
      </c>
      <c r="Q3854" s="15">
        <v>1900</v>
      </c>
      <c r="R3854" s="15">
        <v>0</v>
      </c>
      <c r="S3854" s="15">
        <v>1900</v>
      </c>
      <c r="T3854" s="15">
        <v>0.41</v>
      </c>
      <c r="U3854" s="15" t="s">
        <v>18717</v>
      </c>
      <c r="V3854" s="15" t="s">
        <v>76</v>
      </c>
      <c r="W3854" s="16">
        <v>0</v>
      </c>
      <c r="X3854" s="16">
        <v>0</v>
      </c>
      <c r="Y3854" s="15">
        <v>2884</v>
      </c>
      <c r="Z3854" s="15">
        <v>6.6000000000000003E-2</v>
      </c>
      <c r="AA3854" s="15" t="s">
        <v>78</v>
      </c>
      <c r="AB3854" s="15" t="s">
        <v>78</v>
      </c>
      <c r="AC3854" s="15">
        <v>0</v>
      </c>
      <c r="AD3854" s="26"/>
      <c r="AE3854" s="15" t="s">
        <v>78</v>
      </c>
      <c r="AF3854" s="15" t="s">
        <v>78</v>
      </c>
      <c r="AG3854" s="16">
        <v>1</v>
      </c>
      <c r="AH3854" s="15" t="s">
        <v>28984</v>
      </c>
      <c r="AI3854" s="15" t="s">
        <v>78</v>
      </c>
      <c r="AJ3854" s="15">
        <v>2883.7658691400002</v>
      </c>
      <c r="AK3854" s="15">
        <v>441.04118546500001</v>
      </c>
      <c r="AL3854" s="15">
        <v>3108047.4480599998</v>
      </c>
      <c r="AM3854" s="15">
        <v>1414478.7422199999</v>
      </c>
      <c r="AN3854" s="19">
        <v>0</v>
      </c>
      <c r="AO3854" s="19">
        <v>0</v>
      </c>
      <c r="AP3854" s="19">
        <v>1900</v>
      </c>
      <c r="AQ3854" s="19">
        <v>0</v>
      </c>
      <c r="AR3854" s="34">
        <v>1900</v>
      </c>
      <c r="AS3854" s="34">
        <v>0</v>
      </c>
      <c r="AT3854" s="34">
        <v>0</v>
      </c>
      <c r="AU3854" s="34">
        <v>0</v>
      </c>
      <c r="AV3854" s="34">
        <v>0</v>
      </c>
      <c r="AW3854" s="35">
        <v>0</v>
      </c>
      <c r="AX3854" s="34">
        <v>1900</v>
      </c>
      <c r="AY3854" s="36">
        <v>1.3258000000000001</v>
      </c>
      <c r="AZ3854" s="36">
        <v>2.0265</v>
      </c>
      <c r="BA3854" s="22"/>
      <c r="BB3854" s="19">
        <v>57</v>
      </c>
      <c r="BC3854" s="34">
        <v>25.190200000000001</v>
      </c>
      <c r="BD3854" s="34">
        <v>38.503500000000003</v>
      </c>
      <c r="BE3854" s="38">
        <v>3.4819999999999997E-2</v>
      </c>
      <c r="BF3854" s="38">
        <v>3.4819999999999997E-2</v>
      </c>
      <c r="BG3854" s="34">
        <v>0</v>
      </c>
      <c r="BH3854" s="34">
        <v>0</v>
      </c>
      <c r="BI3854" s="34">
        <v>25.190200000000001</v>
      </c>
      <c r="BJ3854" s="34">
        <v>38.503500000000003</v>
      </c>
      <c r="BK3854" s="34">
        <v>0</v>
      </c>
      <c r="BL3854" s="34">
        <v>0</v>
      </c>
      <c r="BM3854" s="34">
        <v>0</v>
      </c>
      <c r="BN3854" s="39">
        <v>25.190200000000001</v>
      </c>
      <c r="BO3854" s="39">
        <v>38.503500000000003</v>
      </c>
      <c r="BP3854" s="39">
        <v>13.313300000000002</v>
      </c>
    </row>
    <row r="3855" spans="1:68" s="25" customFormat="1" ht="14.25" x14ac:dyDescent="0.2">
      <c r="A3855" s="14">
        <v>2932</v>
      </c>
      <c r="B3855" s="40"/>
      <c r="C3855" s="15" t="s">
        <v>28985</v>
      </c>
      <c r="D3855" s="16">
        <v>3579</v>
      </c>
      <c r="E3855" s="15" t="s">
        <v>28986</v>
      </c>
      <c r="F3855" s="15" t="s">
        <v>28985</v>
      </c>
      <c r="G3855" s="17" t="s">
        <v>28987</v>
      </c>
      <c r="H3855" s="17" t="s">
        <v>28988</v>
      </c>
      <c r="I3855" s="17" t="s">
        <v>86</v>
      </c>
      <c r="J3855" s="15" t="s">
        <v>28989</v>
      </c>
      <c r="K3855" s="15" t="s">
        <v>14125</v>
      </c>
      <c r="L3855" s="18" t="s">
        <v>78</v>
      </c>
      <c r="M3855" s="15" t="s">
        <v>78</v>
      </c>
      <c r="N3855" s="15" t="s">
        <v>78</v>
      </c>
      <c r="O3855" s="16">
        <v>0</v>
      </c>
      <c r="P3855" s="15" t="s">
        <v>78</v>
      </c>
      <c r="Q3855" s="15">
        <v>0</v>
      </c>
      <c r="R3855" s="15">
        <v>0</v>
      </c>
      <c r="S3855" s="15">
        <v>0</v>
      </c>
      <c r="T3855" s="15">
        <v>0</v>
      </c>
      <c r="U3855" s="15" t="s">
        <v>18717</v>
      </c>
      <c r="V3855" s="15" t="s">
        <v>78</v>
      </c>
      <c r="W3855" s="16">
        <v>0</v>
      </c>
      <c r="X3855" s="16">
        <v>0</v>
      </c>
      <c r="Y3855" s="15">
        <v>0</v>
      </c>
      <c r="Z3855" s="15">
        <v>0</v>
      </c>
      <c r="AA3855" s="15" t="s">
        <v>78</v>
      </c>
      <c r="AB3855" s="15" t="s">
        <v>78</v>
      </c>
      <c r="AC3855" s="15">
        <v>0</v>
      </c>
      <c r="AD3855" s="26"/>
      <c r="AE3855" s="15" t="s">
        <v>78</v>
      </c>
      <c r="AF3855" s="15" t="s">
        <v>78</v>
      </c>
      <c r="AG3855" s="16">
        <v>0</v>
      </c>
      <c r="AH3855" s="15" t="s">
        <v>28990</v>
      </c>
      <c r="AI3855" s="15" t="s">
        <v>78</v>
      </c>
      <c r="AJ3855" s="15">
        <v>7.275390625E-2</v>
      </c>
      <c r="AK3855" s="15">
        <v>43.368651058499999</v>
      </c>
      <c r="AL3855" s="15">
        <v>3108014.23171</v>
      </c>
      <c r="AM3855" s="15">
        <v>1416183.8158</v>
      </c>
      <c r="AN3855" s="19">
        <v>0</v>
      </c>
      <c r="AO3855" s="19">
        <v>0</v>
      </c>
      <c r="AP3855" s="19">
        <v>0</v>
      </c>
      <c r="AQ3855" s="19">
        <v>0</v>
      </c>
      <c r="AR3855" s="34">
        <v>0</v>
      </c>
      <c r="AS3855" s="34">
        <v>0</v>
      </c>
      <c r="AT3855" s="34">
        <v>0</v>
      </c>
      <c r="AU3855" s="34">
        <v>0</v>
      </c>
      <c r="AV3855" s="34">
        <v>0</v>
      </c>
      <c r="AW3855" s="35">
        <v>0</v>
      </c>
      <c r="AX3855" s="34">
        <v>0</v>
      </c>
      <c r="AY3855" s="36">
        <v>2.0651000000000002</v>
      </c>
      <c r="AZ3855" s="36">
        <v>2.0651000000000002</v>
      </c>
      <c r="BA3855" s="22"/>
      <c r="BB3855" s="19">
        <v>0</v>
      </c>
      <c r="BC3855" s="34">
        <v>0</v>
      </c>
      <c r="BD3855" s="34">
        <v>0</v>
      </c>
      <c r="BE3855" s="38">
        <v>3.4819999999999997E-2</v>
      </c>
      <c r="BF3855" s="38">
        <v>3.4819999999999997E-2</v>
      </c>
      <c r="BG3855" s="34">
        <v>0</v>
      </c>
      <c r="BH3855" s="34">
        <v>0</v>
      </c>
      <c r="BI3855" s="34">
        <v>0</v>
      </c>
      <c r="BJ3855" s="34">
        <v>0</v>
      </c>
      <c r="BK3855" s="34">
        <v>0</v>
      </c>
      <c r="BL3855" s="34">
        <v>0</v>
      </c>
      <c r="BM3855" s="34">
        <v>0</v>
      </c>
      <c r="BN3855" s="39">
        <v>0</v>
      </c>
      <c r="BO3855" s="39">
        <v>0</v>
      </c>
      <c r="BP3855" s="39">
        <v>0</v>
      </c>
    </row>
    <row r="3856" spans="1:68" s="25" customFormat="1" ht="14.25" x14ac:dyDescent="0.2">
      <c r="A3856" s="14">
        <v>2933</v>
      </c>
      <c r="B3856" s="40"/>
      <c r="C3856" s="15"/>
      <c r="D3856" s="16">
        <v>377</v>
      </c>
      <c r="E3856" s="15" t="s">
        <v>28991</v>
      </c>
      <c r="F3856" s="15" t="s">
        <v>28992</v>
      </c>
      <c r="G3856" s="17" t="s">
        <v>28993</v>
      </c>
      <c r="H3856" s="17" t="s">
        <v>28994</v>
      </c>
      <c r="I3856" s="17" t="s">
        <v>88</v>
      </c>
      <c r="J3856" s="15" t="s">
        <v>28995</v>
      </c>
      <c r="K3856" s="15" t="s">
        <v>2292</v>
      </c>
      <c r="L3856" s="18" t="s">
        <v>78</v>
      </c>
      <c r="M3856" s="15" t="s">
        <v>78</v>
      </c>
      <c r="N3856" s="15" t="s">
        <v>78</v>
      </c>
      <c r="O3856" s="16">
        <v>0</v>
      </c>
      <c r="P3856" s="15" t="s">
        <v>78</v>
      </c>
      <c r="Q3856" s="15">
        <v>0</v>
      </c>
      <c r="R3856" s="15">
        <v>0</v>
      </c>
      <c r="S3856" s="15">
        <v>0</v>
      </c>
      <c r="T3856" s="15">
        <v>0</v>
      </c>
      <c r="U3856" s="15" t="s">
        <v>18717</v>
      </c>
      <c r="V3856" s="15" t="s">
        <v>78</v>
      </c>
      <c r="W3856" s="16">
        <v>0</v>
      </c>
      <c r="X3856" s="16">
        <v>0</v>
      </c>
      <c r="Y3856" s="15">
        <v>2</v>
      </c>
      <c r="Z3856" s="15">
        <v>0</v>
      </c>
      <c r="AA3856" s="15" t="s">
        <v>78</v>
      </c>
      <c r="AB3856" s="15" t="s">
        <v>78</v>
      </c>
      <c r="AC3856" s="15">
        <v>0</v>
      </c>
      <c r="AD3856" s="26"/>
      <c r="AE3856" s="15" t="s">
        <v>78</v>
      </c>
      <c r="AF3856" s="15" t="s">
        <v>78</v>
      </c>
      <c r="AG3856" s="16">
        <v>0</v>
      </c>
      <c r="AH3856" s="15" t="s">
        <v>28996</v>
      </c>
      <c r="AI3856" s="15" t="s">
        <v>78</v>
      </c>
      <c r="AJ3856" s="15">
        <v>1.72900390625</v>
      </c>
      <c r="AK3856" s="15">
        <v>1068.84575963</v>
      </c>
      <c r="AL3856" s="15">
        <v>3108059.4757099999</v>
      </c>
      <c r="AM3856" s="15">
        <v>1413242.07125</v>
      </c>
      <c r="AN3856" s="19">
        <v>0</v>
      </c>
      <c r="AO3856" s="19">
        <v>0</v>
      </c>
      <c r="AP3856" s="19">
        <v>0</v>
      </c>
      <c r="AQ3856" s="19">
        <v>0</v>
      </c>
      <c r="AR3856" s="34">
        <v>0</v>
      </c>
      <c r="AS3856" s="34">
        <v>0</v>
      </c>
      <c r="AT3856" s="34">
        <v>0</v>
      </c>
      <c r="AU3856" s="34">
        <v>0</v>
      </c>
      <c r="AV3856" s="34">
        <v>0</v>
      </c>
      <c r="AW3856" s="35">
        <v>0</v>
      </c>
      <c r="AX3856" s="34">
        <v>0</v>
      </c>
      <c r="AY3856" s="36">
        <v>2.0651000000000002</v>
      </c>
      <c r="AZ3856" s="36">
        <v>2.0651000000000002</v>
      </c>
      <c r="BA3856" s="22"/>
      <c r="BB3856" s="19">
        <v>0</v>
      </c>
      <c r="BC3856" s="34">
        <v>0</v>
      </c>
      <c r="BD3856" s="34">
        <v>0</v>
      </c>
      <c r="BE3856" s="38">
        <v>3.4819999999999997E-2</v>
      </c>
      <c r="BF3856" s="38">
        <v>3.4819999999999997E-2</v>
      </c>
      <c r="BG3856" s="34">
        <v>0</v>
      </c>
      <c r="BH3856" s="34">
        <v>0</v>
      </c>
      <c r="BI3856" s="34">
        <v>0</v>
      </c>
      <c r="BJ3856" s="34">
        <v>0</v>
      </c>
      <c r="BK3856" s="34">
        <v>0</v>
      </c>
      <c r="BL3856" s="34">
        <v>0</v>
      </c>
      <c r="BM3856" s="34">
        <v>0</v>
      </c>
      <c r="BN3856" s="39">
        <v>0</v>
      </c>
      <c r="BO3856" s="39">
        <v>0</v>
      </c>
      <c r="BP3856" s="39">
        <v>0</v>
      </c>
    </row>
    <row r="3857" spans="1:68" s="25" customFormat="1" ht="14.25" x14ac:dyDescent="0.2">
      <c r="A3857" s="14">
        <v>2934</v>
      </c>
      <c r="B3857" s="40"/>
      <c r="C3857" s="15" t="s">
        <v>28997</v>
      </c>
      <c r="D3857" s="16">
        <v>25808</v>
      </c>
      <c r="E3857" s="15" t="s">
        <v>28998</v>
      </c>
      <c r="F3857" s="15" t="s">
        <v>28997</v>
      </c>
      <c r="G3857" s="17" t="s">
        <v>28999</v>
      </c>
      <c r="H3857" s="17" t="s">
        <v>29000</v>
      </c>
      <c r="I3857" s="17" t="s">
        <v>86</v>
      </c>
      <c r="J3857" s="15" t="s">
        <v>29001</v>
      </c>
      <c r="K3857" s="15" t="s">
        <v>1445</v>
      </c>
      <c r="L3857" s="18" t="s">
        <v>78</v>
      </c>
      <c r="M3857" s="15" t="s">
        <v>78</v>
      </c>
      <c r="N3857" s="15" t="s">
        <v>78</v>
      </c>
      <c r="O3857" s="16">
        <v>0</v>
      </c>
      <c r="P3857" s="15" t="s">
        <v>78</v>
      </c>
      <c r="Q3857" s="15">
        <v>0</v>
      </c>
      <c r="R3857" s="15">
        <v>0</v>
      </c>
      <c r="S3857" s="15">
        <v>0</v>
      </c>
      <c r="T3857" s="15">
        <v>0</v>
      </c>
      <c r="U3857" s="15" t="s">
        <v>18717</v>
      </c>
      <c r="V3857" s="15" t="s">
        <v>78</v>
      </c>
      <c r="W3857" s="16">
        <v>0</v>
      </c>
      <c r="X3857" s="16">
        <v>0</v>
      </c>
      <c r="Y3857" s="15">
        <v>2577</v>
      </c>
      <c r="Z3857" s="15">
        <v>5.8999999999999997E-2</v>
      </c>
      <c r="AA3857" s="15" t="s">
        <v>78</v>
      </c>
      <c r="AB3857" s="15" t="s">
        <v>78</v>
      </c>
      <c r="AC3857" s="15">
        <v>0</v>
      </c>
      <c r="AD3857" s="26"/>
      <c r="AE3857" s="15" t="s">
        <v>78</v>
      </c>
      <c r="AF3857" s="15" t="s">
        <v>78</v>
      </c>
      <c r="AG3857" s="16">
        <v>0</v>
      </c>
      <c r="AH3857" s="15" t="s">
        <v>29002</v>
      </c>
      <c r="AI3857" s="15" t="s">
        <v>78</v>
      </c>
      <c r="AJ3857" s="15">
        <v>2576.6081543</v>
      </c>
      <c r="AK3857" s="15">
        <v>256.14029973200002</v>
      </c>
      <c r="AL3857" s="15">
        <v>3107254.11313</v>
      </c>
      <c r="AM3857" s="15">
        <v>1414001.9856199999</v>
      </c>
      <c r="AN3857" s="19">
        <v>0</v>
      </c>
      <c r="AO3857" s="19">
        <v>0</v>
      </c>
      <c r="AP3857" s="19">
        <v>0</v>
      </c>
      <c r="AQ3857" s="19">
        <v>0</v>
      </c>
      <c r="AR3857" s="34">
        <v>0</v>
      </c>
      <c r="AS3857" s="34">
        <v>0</v>
      </c>
      <c r="AT3857" s="34">
        <v>0</v>
      </c>
      <c r="AU3857" s="34">
        <v>0</v>
      </c>
      <c r="AV3857" s="34">
        <v>0</v>
      </c>
      <c r="AW3857" s="35">
        <v>0</v>
      </c>
      <c r="AX3857" s="34">
        <v>0</v>
      </c>
      <c r="AY3857" s="36">
        <v>1.3258000000000001</v>
      </c>
      <c r="AZ3857" s="36">
        <v>2.0265</v>
      </c>
      <c r="BA3857" s="22"/>
      <c r="BB3857" s="19">
        <v>0</v>
      </c>
      <c r="BC3857" s="34">
        <v>0</v>
      </c>
      <c r="BD3857" s="34">
        <v>0</v>
      </c>
      <c r="BE3857" s="38">
        <v>3.4819999999999997E-2</v>
      </c>
      <c r="BF3857" s="38">
        <v>3.4819999999999997E-2</v>
      </c>
      <c r="BG3857" s="34">
        <v>0</v>
      </c>
      <c r="BH3857" s="34">
        <v>0</v>
      </c>
      <c r="BI3857" s="34">
        <v>0</v>
      </c>
      <c r="BJ3857" s="34">
        <v>0</v>
      </c>
      <c r="BK3857" s="34">
        <v>0</v>
      </c>
      <c r="BL3857" s="34">
        <v>0</v>
      </c>
      <c r="BM3857" s="34">
        <v>0</v>
      </c>
      <c r="BN3857" s="39">
        <v>0</v>
      </c>
      <c r="BO3857" s="39">
        <v>0</v>
      </c>
      <c r="BP3857" s="39">
        <v>0</v>
      </c>
    </row>
    <row r="3858" spans="1:68" s="25" customFormat="1" ht="14.25" x14ac:dyDescent="0.2">
      <c r="A3858" s="14">
        <v>2935</v>
      </c>
      <c r="B3858" s="40"/>
      <c r="C3858" s="15" t="s">
        <v>29003</v>
      </c>
      <c r="D3858" s="16">
        <v>35062</v>
      </c>
      <c r="E3858" s="15" t="s">
        <v>29004</v>
      </c>
      <c r="F3858" s="15" t="s">
        <v>29003</v>
      </c>
      <c r="G3858" s="17" t="s">
        <v>29005</v>
      </c>
      <c r="H3858" s="17" t="s">
        <v>29006</v>
      </c>
      <c r="I3858" s="17" t="s">
        <v>86</v>
      </c>
      <c r="J3858" s="15" t="s">
        <v>29007</v>
      </c>
      <c r="K3858" s="15" t="s">
        <v>3598</v>
      </c>
      <c r="L3858" s="18" t="s">
        <v>78</v>
      </c>
      <c r="M3858" s="15" t="s">
        <v>78</v>
      </c>
      <c r="N3858" s="15" t="s">
        <v>78</v>
      </c>
      <c r="O3858" s="16">
        <v>0</v>
      </c>
      <c r="P3858" s="15" t="s">
        <v>78</v>
      </c>
      <c r="Q3858" s="15">
        <v>0</v>
      </c>
      <c r="R3858" s="15">
        <v>0</v>
      </c>
      <c r="S3858" s="15">
        <v>0</v>
      </c>
      <c r="T3858" s="15">
        <v>0</v>
      </c>
      <c r="U3858" s="15" t="s">
        <v>18717</v>
      </c>
      <c r="V3858" s="15" t="s">
        <v>78</v>
      </c>
      <c r="W3858" s="16">
        <v>0</v>
      </c>
      <c r="X3858" s="16">
        <v>0</v>
      </c>
      <c r="Y3858" s="15">
        <v>3244</v>
      </c>
      <c r="Z3858" s="15">
        <v>7.3999999999999996E-2</v>
      </c>
      <c r="AA3858" s="15" t="s">
        <v>78</v>
      </c>
      <c r="AB3858" s="15" t="s">
        <v>78</v>
      </c>
      <c r="AC3858" s="15">
        <v>0</v>
      </c>
      <c r="AD3858" s="26"/>
      <c r="AE3858" s="15" t="s">
        <v>78</v>
      </c>
      <c r="AF3858" s="15" t="s">
        <v>78</v>
      </c>
      <c r="AG3858" s="16">
        <v>0</v>
      </c>
      <c r="AH3858" s="15" t="s">
        <v>29008</v>
      </c>
      <c r="AI3858" s="15" t="s">
        <v>78</v>
      </c>
      <c r="AJ3858" s="15">
        <v>3243.80981445</v>
      </c>
      <c r="AK3858" s="15">
        <v>309.51471634400002</v>
      </c>
      <c r="AL3858" s="15">
        <v>3107248.6273500002</v>
      </c>
      <c r="AM3858" s="15">
        <v>1413885.7074899999</v>
      </c>
      <c r="AN3858" s="19">
        <v>0</v>
      </c>
      <c r="AO3858" s="19">
        <v>0</v>
      </c>
      <c r="AP3858" s="19">
        <v>0</v>
      </c>
      <c r="AQ3858" s="19">
        <v>0</v>
      </c>
      <c r="AR3858" s="34">
        <v>0</v>
      </c>
      <c r="AS3858" s="34">
        <v>0</v>
      </c>
      <c r="AT3858" s="34">
        <v>0</v>
      </c>
      <c r="AU3858" s="34">
        <v>0</v>
      </c>
      <c r="AV3858" s="34">
        <v>0</v>
      </c>
      <c r="AW3858" s="35">
        <v>0</v>
      </c>
      <c r="AX3858" s="34">
        <v>0</v>
      </c>
      <c r="AY3858" s="36">
        <v>1.3258000000000001</v>
      </c>
      <c r="AZ3858" s="36">
        <v>2.0265</v>
      </c>
      <c r="BA3858" s="22"/>
      <c r="BB3858" s="19">
        <v>0</v>
      </c>
      <c r="BC3858" s="34">
        <v>0</v>
      </c>
      <c r="BD3858" s="34">
        <v>0</v>
      </c>
      <c r="BE3858" s="38">
        <v>3.4819999999999997E-2</v>
      </c>
      <c r="BF3858" s="38">
        <v>3.4819999999999997E-2</v>
      </c>
      <c r="BG3858" s="34">
        <v>0</v>
      </c>
      <c r="BH3858" s="34">
        <v>0</v>
      </c>
      <c r="BI3858" s="34">
        <v>0</v>
      </c>
      <c r="BJ3858" s="34">
        <v>0</v>
      </c>
      <c r="BK3858" s="34">
        <v>0</v>
      </c>
      <c r="BL3858" s="34">
        <v>0</v>
      </c>
      <c r="BM3858" s="34">
        <v>0</v>
      </c>
      <c r="BN3858" s="39">
        <v>0</v>
      </c>
      <c r="BO3858" s="39">
        <v>0</v>
      </c>
      <c r="BP3858" s="39">
        <v>0</v>
      </c>
    </row>
    <row r="3859" spans="1:68" s="25" customFormat="1" ht="14.25" x14ac:dyDescent="0.2">
      <c r="A3859" s="14">
        <v>2936</v>
      </c>
      <c r="B3859" s="40"/>
      <c r="C3859" s="15" t="s">
        <v>159</v>
      </c>
      <c r="D3859" s="16">
        <v>21717</v>
      </c>
      <c r="E3859" s="15" t="s">
        <v>29009</v>
      </c>
      <c r="F3859" s="15" t="s">
        <v>29010</v>
      </c>
      <c r="G3859" s="17" t="s">
        <v>29011</v>
      </c>
      <c r="H3859" s="17" t="s">
        <v>29012</v>
      </c>
      <c r="I3859" s="17" t="s">
        <v>86</v>
      </c>
      <c r="J3859" s="15" t="s">
        <v>29013</v>
      </c>
      <c r="K3859" s="15" t="s">
        <v>86</v>
      </c>
      <c r="L3859" s="18" t="s">
        <v>29014</v>
      </c>
      <c r="M3859" s="15" t="s">
        <v>24837</v>
      </c>
      <c r="N3859" s="15" t="s">
        <v>24838</v>
      </c>
      <c r="O3859" s="16">
        <v>556</v>
      </c>
      <c r="P3859" s="15" t="s">
        <v>90</v>
      </c>
      <c r="Q3859" s="15">
        <v>20000</v>
      </c>
      <c r="R3859" s="15">
        <v>73400</v>
      </c>
      <c r="S3859" s="15">
        <v>93400</v>
      </c>
      <c r="T3859" s="15">
        <v>0.03</v>
      </c>
      <c r="U3859" s="15" t="s">
        <v>18717</v>
      </c>
      <c r="V3859" s="15" t="s">
        <v>76</v>
      </c>
      <c r="W3859" s="16">
        <v>1</v>
      </c>
      <c r="X3859" s="16">
        <v>1</v>
      </c>
      <c r="Y3859" s="15">
        <v>703</v>
      </c>
      <c r="Z3859" s="15">
        <v>1.6E-2</v>
      </c>
      <c r="AA3859" s="15" t="s">
        <v>78</v>
      </c>
      <c r="AB3859" s="15" t="s">
        <v>78</v>
      </c>
      <c r="AC3859" s="15">
        <v>110000</v>
      </c>
      <c r="AD3859" s="26">
        <v>40746</v>
      </c>
      <c r="AE3859" s="15" t="s">
        <v>211</v>
      </c>
      <c r="AF3859" s="15" t="s">
        <v>29015</v>
      </c>
      <c r="AG3859" s="16">
        <v>1</v>
      </c>
      <c r="AH3859" s="15" t="s">
        <v>29016</v>
      </c>
      <c r="AI3859" s="15" t="s">
        <v>78</v>
      </c>
      <c r="AJ3859" s="15">
        <v>703.274902344</v>
      </c>
      <c r="AK3859" s="15">
        <v>94.128228062800005</v>
      </c>
      <c r="AL3859" s="15">
        <v>3105257.3379000002</v>
      </c>
      <c r="AM3859" s="15">
        <v>1414049.1355000001</v>
      </c>
      <c r="AN3859" s="19">
        <v>20000</v>
      </c>
      <c r="AO3859" s="19">
        <v>74500</v>
      </c>
      <c r="AP3859" s="19">
        <v>0</v>
      </c>
      <c r="AQ3859" s="19">
        <v>0</v>
      </c>
      <c r="AR3859" s="34">
        <v>94500</v>
      </c>
      <c r="AS3859" s="34">
        <v>45000</v>
      </c>
      <c r="AT3859" s="34">
        <v>0</v>
      </c>
      <c r="AU3859" s="34">
        <v>17325</v>
      </c>
      <c r="AV3859" s="34">
        <v>0</v>
      </c>
      <c r="AW3859" s="35">
        <v>62325</v>
      </c>
      <c r="AX3859" s="34">
        <v>32175</v>
      </c>
      <c r="AY3859" s="36">
        <v>1.3258000000000001</v>
      </c>
      <c r="AZ3859" s="36">
        <v>2.0265</v>
      </c>
      <c r="BA3859" s="22"/>
      <c r="BB3859" s="19">
        <v>945</v>
      </c>
      <c r="BC3859" s="34">
        <v>426.57615000000004</v>
      </c>
      <c r="BD3859" s="34">
        <v>652.02637500000003</v>
      </c>
      <c r="BE3859" s="38">
        <v>3.4819999999999997E-2</v>
      </c>
      <c r="BF3859" s="38">
        <v>3.4819999999999997E-2</v>
      </c>
      <c r="BG3859" s="34">
        <v>23.136007108500003</v>
      </c>
      <c r="BH3859" s="34">
        <v>23.136007108500003</v>
      </c>
      <c r="BI3859" s="34">
        <v>403.44014289150005</v>
      </c>
      <c r="BJ3859" s="34">
        <v>628.89036789149998</v>
      </c>
      <c r="BK3859" s="34">
        <v>0</v>
      </c>
      <c r="BL3859" s="34">
        <v>0</v>
      </c>
      <c r="BM3859" s="34">
        <v>0</v>
      </c>
      <c r="BN3859" s="39">
        <v>403.44014289150005</v>
      </c>
      <c r="BO3859" s="39">
        <v>628.89036789149998</v>
      </c>
      <c r="BP3859" s="39">
        <v>225.45022499999993</v>
      </c>
    </row>
    <row r="3860" spans="1:68" s="25" customFormat="1" ht="14.25" x14ac:dyDescent="0.2">
      <c r="A3860" s="14">
        <v>2937</v>
      </c>
      <c r="B3860" s="40"/>
      <c r="C3860" s="15" t="s">
        <v>29017</v>
      </c>
      <c r="D3860" s="16">
        <v>34995</v>
      </c>
      <c r="E3860" s="15" t="s">
        <v>29018</v>
      </c>
      <c r="F3860" s="15" t="s">
        <v>29017</v>
      </c>
      <c r="G3860" s="17" t="s">
        <v>29019</v>
      </c>
      <c r="H3860" s="17" t="s">
        <v>29020</v>
      </c>
      <c r="I3860" s="17" t="s">
        <v>86</v>
      </c>
      <c r="J3860" s="15" t="s">
        <v>29021</v>
      </c>
      <c r="K3860" s="15" t="s">
        <v>1718</v>
      </c>
      <c r="L3860" s="18" t="s">
        <v>29022</v>
      </c>
      <c r="M3860" s="15" t="s">
        <v>24837</v>
      </c>
      <c r="N3860" s="15" t="s">
        <v>24838</v>
      </c>
      <c r="O3860" s="16">
        <v>556</v>
      </c>
      <c r="P3860" s="15" t="s">
        <v>90</v>
      </c>
      <c r="Q3860" s="15">
        <v>20000</v>
      </c>
      <c r="R3860" s="15">
        <v>79100</v>
      </c>
      <c r="S3860" s="15">
        <v>99100</v>
      </c>
      <c r="T3860" s="15">
        <v>0.03</v>
      </c>
      <c r="U3860" s="15" t="s">
        <v>18717</v>
      </c>
      <c r="V3860" s="15" t="s">
        <v>76</v>
      </c>
      <c r="W3860" s="16">
        <v>1</v>
      </c>
      <c r="X3860" s="16">
        <v>1</v>
      </c>
      <c r="Y3860" s="15">
        <v>703</v>
      </c>
      <c r="Z3860" s="15">
        <v>1.6E-2</v>
      </c>
      <c r="AA3860" s="15" t="s">
        <v>78</v>
      </c>
      <c r="AB3860" s="15" t="s">
        <v>78</v>
      </c>
      <c r="AC3860" s="15">
        <v>98000</v>
      </c>
      <c r="AD3860" s="26">
        <v>41887</v>
      </c>
      <c r="AE3860" s="15" t="s">
        <v>119</v>
      </c>
      <c r="AF3860" s="15" t="s">
        <v>119</v>
      </c>
      <c r="AG3860" s="16">
        <v>1</v>
      </c>
      <c r="AH3860" s="15" t="s">
        <v>29023</v>
      </c>
      <c r="AI3860" s="15" t="s">
        <v>78</v>
      </c>
      <c r="AJ3860" s="15">
        <v>703.274902344</v>
      </c>
      <c r="AK3860" s="15">
        <v>94.128173896800007</v>
      </c>
      <c r="AL3860" s="15">
        <v>3105437.1194099998</v>
      </c>
      <c r="AM3860" s="15">
        <v>1414035.4168400001</v>
      </c>
      <c r="AN3860" s="19">
        <v>20000</v>
      </c>
      <c r="AO3860" s="19">
        <v>78300</v>
      </c>
      <c r="AP3860" s="19">
        <v>0</v>
      </c>
      <c r="AQ3860" s="19">
        <v>0</v>
      </c>
      <c r="AR3860" s="34">
        <v>98300</v>
      </c>
      <c r="AS3860" s="34">
        <v>45000</v>
      </c>
      <c r="AT3860" s="34">
        <v>3000</v>
      </c>
      <c r="AU3860" s="34">
        <v>18655</v>
      </c>
      <c r="AV3860" s="34">
        <v>0</v>
      </c>
      <c r="AW3860" s="35">
        <v>66655</v>
      </c>
      <c r="AX3860" s="34">
        <v>31645</v>
      </c>
      <c r="AY3860" s="36">
        <v>1.3258000000000001</v>
      </c>
      <c r="AZ3860" s="36">
        <v>2.0265</v>
      </c>
      <c r="BA3860" s="22"/>
      <c r="BB3860" s="19">
        <v>983</v>
      </c>
      <c r="BC3860" s="34">
        <v>419.54941000000002</v>
      </c>
      <c r="BD3860" s="34">
        <v>641.28592500000002</v>
      </c>
      <c r="BE3860" s="38">
        <v>3.4819999999999997E-2</v>
      </c>
      <c r="BF3860" s="38">
        <v>3.4819999999999997E-2</v>
      </c>
      <c r="BG3860" s="34">
        <v>22.754901163899998</v>
      </c>
      <c r="BH3860" s="34">
        <v>22.754901163899998</v>
      </c>
      <c r="BI3860" s="34">
        <v>396.79450883610002</v>
      </c>
      <c r="BJ3860" s="34">
        <v>618.53102383610008</v>
      </c>
      <c r="BK3860" s="34">
        <v>0</v>
      </c>
      <c r="BL3860" s="34">
        <v>0</v>
      </c>
      <c r="BM3860" s="34">
        <v>0</v>
      </c>
      <c r="BN3860" s="39">
        <v>396.79450883610002</v>
      </c>
      <c r="BO3860" s="39">
        <v>618.53102383610008</v>
      </c>
      <c r="BP3860" s="39">
        <v>221.73651500000005</v>
      </c>
    </row>
    <row r="3861" spans="1:68" s="25" customFormat="1" ht="14.25" x14ac:dyDescent="0.2">
      <c r="A3861" s="14">
        <v>2938</v>
      </c>
      <c r="B3861" s="40"/>
      <c r="C3861" s="15" t="s">
        <v>150</v>
      </c>
      <c r="D3861" s="16">
        <v>11864</v>
      </c>
      <c r="E3861" s="15" t="s">
        <v>29024</v>
      </c>
      <c r="F3861" s="15" t="s">
        <v>29025</v>
      </c>
      <c r="G3861" s="17" t="s">
        <v>29026</v>
      </c>
      <c r="H3861" s="17" t="s">
        <v>29027</v>
      </c>
      <c r="I3861" s="17" t="s">
        <v>86</v>
      </c>
      <c r="J3861" s="15" t="s">
        <v>29028</v>
      </c>
      <c r="K3861" s="15" t="s">
        <v>86</v>
      </c>
      <c r="L3861" s="18" t="s">
        <v>24946</v>
      </c>
      <c r="M3861" s="15" t="s">
        <v>24837</v>
      </c>
      <c r="N3861" s="15" t="s">
        <v>24838</v>
      </c>
      <c r="O3861" s="16">
        <v>557</v>
      </c>
      <c r="P3861" s="15" t="s">
        <v>74</v>
      </c>
      <c r="Q3861" s="15">
        <v>0</v>
      </c>
      <c r="R3861" s="15">
        <v>0</v>
      </c>
      <c r="S3861" s="15">
        <v>0</v>
      </c>
      <c r="T3861" s="15">
        <v>1.25</v>
      </c>
      <c r="U3861" s="15" t="s">
        <v>18717</v>
      </c>
      <c r="V3861" s="15" t="s">
        <v>76</v>
      </c>
      <c r="W3861" s="16">
        <v>0</v>
      </c>
      <c r="X3861" s="16">
        <v>0</v>
      </c>
      <c r="Y3861" s="15">
        <v>67893</v>
      </c>
      <c r="Z3861" s="15">
        <v>1.5589999999999999</v>
      </c>
      <c r="AA3861" s="15" t="s">
        <v>24944</v>
      </c>
      <c r="AB3861" s="15" t="s">
        <v>24945</v>
      </c>
      <c r="AC3861" s="15">
        <v>0</v>
      </c>
      <c r="AD3861" s="26"/>
      <c r="AE3861" s="15" t="s">
        <v>78</v>
      </c>
      <c r="AF3861" s="15" t="s">
        <v>78</v>
      </c>
      <c r="AG3861" s="16">
        <v>1</v>
      </c>
      <c r="AH3861" s="15" t="s">
        <v>24947</v>
      </c>
      <c r="AI3861" s="15" t="s">
        <v>78</v>
      </c>
      <c r="AJ3861" s="15">
        <v>67893.016113299993</v>
      </c>
      <c r="AK3861" s="15">
        <v>1520.6512332699999</v>
      </c>
      <c r="AL3861" s="15">
        <v>3105406.0325500001</v>
      </c>
      <c r="AM3861" s="15">
        <v>1413999.0027399999</v>
      </c>
      <c r="AN3861" s="19">
        <v>0</v>
      </c>
      <c r="AO3861" s="19">
        <v>0</v>
      </c>
      <c r="AP3861" s="19">
        <v>0</v>
      </c>
      <c r="AQ3861" s="19">
        <v>0</v>
      </c>
      <c r="AR3861" s="34">
        <v>0</v>
      </c>
      <c r="AS3861" s="34">
        <v>0</v>
      </c>
      <c r="AT3861" s="34">
        <v>0</v>
      </c>
      <c r="AU3861" s="34">
        <v>0</v>
      </c>
      <c r="AV3861" s="34">
        <v>0</v>
      </c>
      <c r="AW3861" s="35">
        <v>0</v>
      </c>
      <c r="AX3861" s="34">
        <v>0</v>
      </c>
      <c r="AY3861" s="36">
        <v>1.3258000000000001</v>
      </c>
      <c r="AZ3861" s="36">
        <v>2.0265</v>
      </c>
      <c r="BA3861" s="22"/>
      <c r="BB3861" s="19">
        <v>0</v>
      </c>
      <c r="BC3861" s="34">
        <v>0</v>
      </c>
      <c r="BD3861" s="34">
        <v>0</v>
      </c>
      <c r="BE3861" s="38">
        <v>3.4819999999999997E-2</v>
      </c>
      <c r="BF3861" s="38">
        <v>3.4819999999999997E-2</v>
      </c>
      <c r="BG3861" s="34">
        <v>0</v>
      </c>
      <c r="BH3861" s="34">
        <v>0</v>
      </c>
      <c r="BI3861" s="34">
        <v>0</v>
      </c>
      <c r="BJ3861" s="34">
        <v>0</v>
      </c>
      <c r="BK3861" s="34">
        <v>0</v>
      </c>
      <c r="BL3861" s="34">
        <v>0</v>
      </c>
      <c r="BM3861" s="34">
        <v>0</v>
      </c>
      <c r="BN3861" s="39">
        <v>0</v>
      </c>
      <c r="BO3861" s="39">
        <v>0</v>
      </c>
      <c r="BP3861" s="39">
        <v>0</v>
      </c>
    </row>
    <row r="3862" spans="1:68" s="25" customFormat="1" ht="14.25" x14ac:dyDescent="0.2">
      <c r="A3862" s="14">
        <v>2939</v>
      </c>
      <c r="B3862" s="40"/>
      <c r="C3862" s="15" t="s">
        <v>29029</v>
      </c>
      <c r="D3862" s="16">
        <v>14621</v>
      </c>
      <c r="E3862" s="15" t="s">
        <v>29030</v>
      </c>
      <c r="F3862" s="15" t="s">
        <v>29029</v>
      </c>
      <c r="G3862" s="17" t="s">
        <v>29031</v>
      </c>
      <c r="H3862" s="17" t="s">
        <v>29032</v>
      </c>
      <c r="I3862" s="17" t="s">
        <v>205</v>
      </c>
      <c r="J3862" s="15" t="s">
        <v>29033</v>
      </c>
      <c r="K3862" s="15" t="s">
        <v>644</v>
      </c>
      <c r="L3862" s="18" t="s">
        <v>24836</v>
      </c>
      <c r="M3862" s="15" t="s">
        <v>24837</v>
      </c>
      <c r="N3862" s="15" t="s">
        <v>24838</v>
      </c>
      <c r="O3862" s="16">
        <v>557</v>
      </c>
      <c r="P3862" s="15" t="s">
        <v>74</v>
      </c>
      <c r="Q3862" s="15">
        <v>0</v>
      </c>
      <c r="R3862" s="15">
        <v>0</v>
      </c>
      <c r="S3862" s="15">
        <v>0</v>
      </c>
      <c r="T3862" s="15">
        <v>0.41</v>
      </c>
      <c r="U3862" s="15" t="s">
        <v>18717</v>
      </c>
      <c r="V3862" s="15" t="s">
        <v>76</v>
      </c>
      <c r="W3862" s="16">
        <v>0</v>
      </c>
      <c r="X3862" s="16">
        <v>0</v>
      </c>
      <c r="Y3862" s="15">
        <v>27</v>
      </c>
      <c r="Z3862" s="15">
        <v>1E-3</v>
      </c>
      <c r="AA3862" s="15" t="s">
        <v>78</v>
      </c>
      <c r="AB3862" s="15" t="s">
        <v>24839</v>
      </c>
      <c r="AC3862" s="15">
        <v>0</v>
      </c>
      <c r="AD3862" s="26"/>
      <c r="AE3862" s="15" t="s">
        <v>874</v>
      </c>
      <c r="AF3862" s="15" t="s">
        <v>24840</v>
      </c>
      <c r="AG3862" s="16">
        <v>1</v>
      </c>
      <c r="AH3862" s="15" t="s">
        <v>24841</v>
      </c>
      <c r="AI3862" s="15" t="s">
        <v>78</v>
      </c>
      <c r="AJ3862" s="15">
        <v>27.413574218800001</v>
      </c>
      <c r="AK3862" s="15">
        <v>331.69283464699998</v>
      </c>
      <c r="AL3862" s="15">
        <v>3105521.8914399999</v>
      </c>
      <c r="AM3862" s="15">
        <v>1414308.8627500001</v>
      </c>
      <c r="AN3862" s="19">
        <v>0</v>
      </c>
      <c r="AO3862" s="19">
        <v>0</v>
      </c>
      <c r="AP3862" s="19">
        <v>0</v>
      </c>
      <c r="AQ3862" s="19">
        <v>0</v>
      </c>
      <c r="AR3862" s="34">
        <v>0</v>
      </c>
      <c r="AS3862" s="34">
        <v>0</v>
      </c>
      <c r="AT3862" s="34">
        <v>0</v>
      </c>
      <c r="AU3862" s="34">
        <v>0</v>
      </c>
      <c r="AV3862" s="34">
        <v>0</v>
      </c>
      <c r="AW3862" s="35">
        <v>0</v>
      </c>
      <c r="AX3862" s="34">
        <v>0</v>
      </c>
      <c r="AY3862" s="36">
        <v>1.3258000000000001</v>
      </c>
      <c r="AZ3862" s="36">
        <v>2.0265</v>
      </c>
      <c r="BA3862" s="22"/>
      <c r="BB3862" s="19">
        <v>0</v>
      </c>
      <c r="BC3862" s="34">
        <v>0</v>
      </c>
      <c r="BD3862" s="34">
        <v>0</v>
      </c>
      <c r="BE3862" s="38">
        <v>3.4819999999999997E-2</v>
      </c>
      <c r="BF3862" s="38">
        <v>3.4819999999999997E-2</v>
      </c>
      <c r="BG3862" s="34">
        <v>0</v>
      </c>
      <c r="BH3862" s="34">
        <v>0</v>
      </c>
      <c r="BI3862" s="34">
        <v>0</v>
      </c>
      <c r="BJ3862" s="34">
        <v>0</v>
      </c>
      <c r="BK3862" s="34">
        <v>0</v>
      </c>
      <c r="BL3862" s="34">
        <v>0</v>
      </c>
      <c r="BM3862" s="34">
        <v>0</v>
      </c>
      <c r="BN3862" s="39">
        <v>0</v>
      </c>
      <c r="BO3862" s="39">
        <v>0</v>
      </c>
      <c r="BP3862" s="39">
        <v>0</v>
      </c>
    </row>
    <row r="3863" spans="1:68" s="25" customFormat="1" ht="14.25" x14ac:dyDescent="0.2">
      <c r="A3863" s="14">
        <v>2940</v>
      </c>
      <c r="B3863" s="40"/>
      <c r="C3863" s="15"/>
      <c r="D3863" s="16">
        <v>15512</v>
      </c>
      <c r="E3863" s="15" t="s">
        <v>29034</v>
      </c>
      <c r="F3863" s="15" t="s">
        <v>29035</v>
      </c>
      <c r="G3863" s="17" t="s">
        <v>29036</v>
      </c>
      <c r="H3863" s="17" t="s">
        <v>29037</v>
      </c>
      <c r="I3863" s="17" t="s">
        <v>86</v>
      </c>
      <c r="J3863" s="15" t="s">
        <v>29037</v>
      </c>
      <c r="K3863" s="15" t="s">
        <v>1778</v>
      </c>
      <c r="L3863" s="18" t="s">
        <v>24836</v>
      </c>
      <c r="M3863" s="15" t="s">
        <v>24837</v>
      </c>
      <c r="N3863" s="15" t="s">
        <v>24838</v>
      </c>
      <c r="O3863" s="16">
        <v>557</v>
      </c>
      <c r="P3863" s="15" t="s">
        <v>74</v>
      </c>
      <c r="Q3863" s="15">
        <v>0</v>
      </c>
      <c r="R3863" s="15">
        <v>0</v>
      </c>
      <c r="S3863" s="15">
        <v>0</v>
      </c>
      <c r="T3863" s="15">
        <v>0.41</v>
      </c>
      <c r="U3863" s="15" t="s">
        <v>18717</v>
      </c>
      <c r="V3863" s="15" t="s">
        <v>76</v>
      </c>
      <c r="W3863" s="16">
        <v>0</v>
      </c>
      <c r="X3863" s="16">
        <v>0</v>
      </c>
      <c r="Y3863" s="15">
        <v>0</v>
      </c>
      <c r="Z3863" s="15">
        <v>0</v>
      </c>
      <c r="AA3863" s="15" t="s">
        <v>78</v>
      </c>
      <c r="AB3863" s="15" t="s">
        <v>24839</v>
      </c>
      <c r="AC3863" s="15">
        <v>0</v>
      </c>
      <c r="AD3863" s="26"/>
      <c r="AE3863" s="15" t="s">
        <v>874</v>
      </c>
      <c r="AF3863" s="15" t="s">
        <v>24840</v>
      </c>
      <c r="AG3863" s="16">
        <v>1</v>
      </c>
      <c r="AH3863" s="15" t="s">
        <v>24841</v>
      </c>
      <c r="AI3863" s="15" t="s">
        <v>78</v>
      </c>
      <c r="AJ3863" s="15">
        <v>1.220703125E-3</v>
      </c>
      <c r="AK3863" s="15">
        <v>0.29080971579100001</v>
      </c>
      <c r="AL3863" s="15">
        <v>3105425.9939899999</v>
      </c>
      <c r="AM3863" s="15">
        <v>1414107.08614</v>
      </c>
      <c r="AN3863" s="19">
        <v>0</v>
      </c>
      <c r="AO3863" s="19">
        <v>0</v>
      </c>
      <c r="AP3863" s="19">
        <v>0</v>
      </c>
      <c r="AQ3863" s="19">
        <v>0</v>
      </c>
      <c r="AR3863" s="34">
        <v>0</v>
      </c>
      <c r="AS3863" s="34">
        <v>0</v>
      </c>
      <c r="AT3863" s="34">
        <v>0</v>
      </c>
      <c r="AU3863" s="34">
        <v>0</v>
      </c>
      <c r="AV3863" s="34">
        <v>0</v>
      </c>
      <c r="AW3863" s="35">
        <v>0</v>
      </c>
      <c r="AX3863" s="34">
        <v>0</v>
      </c>
      <c r="AY3863" s="36">
        <v>1.3258000000000001</v>
      </c>
      <c r="AZ3863" s="36">
        <v>2.0265</v>
      </c>
      <c r="BA3863" s="22"/>
      <c r="BB3863" s="19">
        <v>0</v>
      </c>
      <c r="BC3863" s="34">
        <v>0</v>
      </c>
      <c r="BD3863" s="34">
        <v>0</v>
      </c>
      <c r="BE3863" s="38">
        <v>3.4819999999999997E-2</v>
      </c>
      <c r="BF3863" s="38">
        <v>3.4819999999999997E-2</v>
      </c>
      <c r="BG3863" s="34">
        <v>0</v>
      </c>
      <c r="BH3863" s="34">
        <v>0</v>
      </c>
      <c r="BI3863" s="34">
        <v>0</v>
      </c>
      <c r="BJ3863" s="34">
        <v>0</v>
      </c>
      <c r="BK3863" s="34">
        <v>0</v>
      </c>
      <c r="BL3863" s="34">
        <v>0</v>
      </c>
      <c r="BM3863" s="34">
        <v>0</v>
      </c>
      <c r="BN3863" s="39">
        <v>0</v>
      </c>
      <c r="BO3863" s="39">
        <v>0</v>
      </c>
      <c r="BP3863" s="39">
        <v>0</v>
      </c>
    </row>
    <row r="3864" spans="1:68" s="25" customFormat="1" ht="14.25" x14ac:dyDescent="0.2">
      <c r="A3864" s="14">
        <v>2941</v>
      </c>
      <c r="B3864" s="40"/>
      <c r="C3864" s="15" t="s">
        <v>29038</v>
      </c>
      <c r="D3864" s="16">
        <v>4252</v>
      </c>
      <c r="E3864" s="15" t="s">
        <v>29039</v>
      </c>
      <c r="F3864" s="15" t="s">
        <v>29038</v>
      </c>
      <c r="G3864" s="17" t="s">
        <v>29040</v>
      </c>
      <c r="H3864" s="17" t="s">
        <v>29041</v>
      </c>
      <c r="I3864" s="17" t="s">
        <v>86</v>
      </c>
      <c r="J3864" s="15" t="s">
        <v>29042</v>
      </c>
      <c r="K3864" s="15" t="s">
        <v>361</v>
      </c>
      <c r="L3864" s="18" t="s">
        <v>78</v>
      </c>
      <c r="M3864" s="15" t="s">
        <v>78</v>
      </c>
      <c r="N3864" s="15" t="s">
        <v>78</v>
      </c>
      <c r="O3864" s="16">
        <v>0</v>
      </c>
      <c r="P3864" s="15" t="s">
        <v>78</v>
      </c>
      <c r="Q3864" s="15">
        <v>0</v>
      </c>
      <c r="R3864" s="15">
        <v>0</v>
      </c>
      <c r="S3864" s="15">
        <v>0</v>
      </c>
      <c r="T3864" s="15">
        <v>0</v>
      </c>
      <c r="U3864" s="15" t="s">
        <v>18717</v>
      </c>
      <c r="V3864" s="15" t="s">
        <v>78</v>
      </c>
      <c r="W3864" s="16">
        <v>0</v>
      </c>
      <c r="X3864" s="16">
        <v>0</v>
      </c>
      <c r="Y3864" s="15">
        <v>773</v>
      </c>
      <c r="Z3864" s="15">
        <v>1.7999999999999999E-2</v>
      </c>
      <c r="AA3864" s="15" t="s">
        <v>78</v>
      </c>
      <c r="AB3864" s="15" t="s">
        <v>78</v>
      </c>
      <c r="AC3864" s="15">
        <v>0</v>
      </c>
      <c r="AD3864" s="26"/>
      <c r="AE3864" s="15" t="s">
        <v>78</v>
      </c>
      <c r="AF3864" s="15" t="s">
        <v>78</v>
      </c>
      <c r="AG3864" s="16">
        <v>0</v>
      </c>
      <c r="AH3864" s="15" t="s">
        <v>29043</v>
      </c>
      <c r="AI3864" s="15" t="s">
        <v>78</v>
      </c>
      <c r="AJ3864" s="15">
        <v>772.81347656299999</v>
      </c>
      <c r="AK3864" s="15">
        <v>1941.06729387</v>
      </c>
      <c r="AL3864" s="15">
        <v>3103652.9351599999</v>
      </c>
      <c r="AM3864" s="15">
        <v>1411286.3933699999</v>
      </c>
      <c r="AN3864" s="19">
        <v>0</v>
      </c>
      <c r="AO3864" s="19">
        <v>0</v>
      </c>
      <c r="AP3864" s="19">
        <v>0</v>
      </c>
      <c r="AQ3864" s="19">
        <v>0</v>
      </c>
      <c r="AR3864" s="34">
        <v>0</v>
      </c>
      <c r="AS3864" s="34">
        <v>0</v>
      </c>
      <c r="AT3864" s="34">
        <v>0</v>
      </c>
      <c r="AU3864" s="34">
        <v>0</v>
      </c>
      <c r="AV3864" s="34">
        <v>0</v>
      </c>
      <c r="AW3864" s="35">
        <v>0</v>
      </c>
      <c r="AX3864" s="34">
        <v>0</v>
      </c>
      <c r="AY3864" s="36">
        <v>1.3258000000000001</v>
      </c>
      <c r="AZ3864" s="36">
        <v>2.0265</v>
      </c>
      <c r="BA3864" s="22"/>
      <c r="BB3864" s="19">
        <v>0</v>
      </c>
      <c r="BC3864" s="34">
        <v>0</v>
      </c>
      <c r="BD3864" s="34">
        <v>0</v>
      </c>
      <c r="BE3864" s="38">
        <v>3.4819999999999997E-2</v>
      </c>
      <c r="BF3864" s="38">
        <v>3.4819999999999997E-2</v>
      </c>
      <c r="BG3864" s="34">
        <v>0</v>
      </c>
      <c r="BH3864" s="34">
        <v>0</v>
      </c>
      <c r="BI3864" s="34">
        <v>0</v>
      </c>
      <c r="BJ3864" s="34">
        <v>0</v>
      </c>
      <c r="BK3864" s="34">
        <v>0</v>
      </c>
      <c r="BL3864" s="34">
        <v>0</v>
      </c>
      <c r="BM3864" s="34">
        <v>0</v>
      </c>
      <c r="BN3864" s="39">
        <v>0</v>
      </c>
      <c r="BO3864" s="39">
        <v>0</v>
      </c>
      <c r="BP3864" s="39">
        <v>0</v>
      </c>
    </row>
    <row r="3865" spans="1:68" s="25" customFormat="1" ht="14.25" x14ac:dyDescent="0.2">
      <c r="A3865" s="14">
        <v>2942</v>
      </c>
      <c r="B3865" s="40"/>
      <c r="C3865" s="15" t="s">
        <v>29044</v>
      </c>
      <c r="D3865" s="16">
        <v>27102</v>
      </c>
      <c r="E3865" s="15" t="s">
        <v>29045</v>
      </c>
      <c r="F3865" s="15" t="s">
        <v>29044</v>
      </c>
      <c r="G3865" s="17" t="s">
        <v>29046</v>
      </c>
      <c r="H3865" s="17" t="s">
        <v>29047</v>
      </c>
      <c r="I3865" s="17" t="s">
        <v>86</v>
      </c>
      <c r="J3865" s="15" t="s">
        <v>29048</v>
      </c>
      <c r="K3865" s="15" t="s">
        <v>13872</v>
      </c>
      <c r="L3865" s="18" t="s">
        <v>78</v>
      </c>
      <c r="M3865" s="15" t="s">
        <v>78</v>
      </c>
      <c r="N3865" s="15" t="s">
        <v>78</v>
      </c>
      <c r="O3865" s="16">
        <v>0</v>
      </c>
      <c r="P3865" s="15" t="s">
        <v>78</v>
      </c>
      <c r="Q3865" s="15">
        <v>0</v>
      </c>
      <c r="R3865" s="15">
        <v>0</v>
      </c>
      <c r="S3865" s="15">
        <v>0</v>
      </c>
      <c r="T3865" s="15">
        <v>0</v>
      </c>
      <c r="U3865" s="15" t="s">
        <v>18717</v>
      </c>
      <c r="V3865" s="15" t="s">
        <v>78</v>
      </c>
      <c r="W3865" s="16">
        <v>0</v>
      </c>
      <c r="X3865" s="16">
        <v>0</v>
      </c>
      <c r="Y3865" s="15">
        <v>32</v>
      </c>
      <c r="Z3865" s="15">
        <v>1E-3</v>
      </c>
      <c r="AA3865" s="15" t="s">
        <v>78</v>
      </c>
      <c r="AB3865" s="15" t="s">
        <v>78</v>
      </c>
      <c r="AC3865" s="15">
        <v>0</v>
      </c>
      <c r="AD3865" s="26"/>
      <c r="AE3865" s="15" t="s">
        <v>78</v>
      </c>
      <c r="AF3865" s="15" t="s">
        <v>78</v>
      </c>
      <c r="AG3865" s="16">
        <v>0</v>
      </c>
      <c r="AH3865" s="15" t="s">
        <v>29049</v>
      </c>
      <c r="AI3865" s="15" t="s">
        <v>78</v>
      </c>
      <c r="AJ3865" s="15">
        <v>31.7028808594</v>
      </c>
      <c r="AK3865" s="15">
        <v>81.456593589199997</v>
      </c>
      <c r="AL3865" s="15">
        <v>3103080.2266199999</v>
      </c>
      <c r="AM3865" s="15">
        <v>1411305.9533899999</v>
      </c>
      <c r="AN3865" s="19">
        <v>0</v>
      </c>
      <c r="AO3865" s="19">
        <v>0</v>
      </c>
      <c r="AP3865" s="19">
        <v>0</v>
      </c>
      <c r="AQ3865" s="19">
        <v>0</v>
      </c>
      <c r="AR3865" s="34">
        <v>0</v>
      </c>
      <c r="AS3865" s="34">
        <v>0</v>
      </c>
      <c r="AT3865" s="34">
        <v>0</v>
      </c>
      <c r="AU3865" s="34">
        <v>0</v>
      </c>
      <c r="AV3865" s="34">
        <v>0</v>
      </c>
      <c r="AW3865" s="35">
        <v>0</v>
      </c>
      <c r="AX3865" s="34">
        <v>0</v>
      </c>
      <c r="AY3865" s="36">
        <v>1.3258000000000001</v>
      </c>
      <c r="AZ3865" s="36">
        <v>2.0265</v>
      </c>
      <c r="BA3865" s="22"/>
      <c r="BB3865" s="19">
        <v>0</v>
      </c>
      <c r="BC3865" s="34">
        <v>0</v>
      </c>
      <c r="BD3865" s="34">
        <v>0</v>
      </c>
      <c r="BE3865" s="38">
        <v>3.4819999999999997E-2</v>
      </c>
      <c r="BF3865" s="38">
        <v>3.4819999999999997E-2</v>
      </c>
      <c r="BG3865" s="34">
        <v>0</v>
      </c>
      <c r="BH3865" s="34">
        <v>0</v>
      </c>
      <c r="BI3865" s="34">
        <v>0</v>
      </c>
      <c r="BJ3865" s="34">
        <v>0</v>
      </c>
      <c r="BK3865" s="34">
        <v>0</v>
      </c>
      <c r="BL3865" s="34">
        <v>0</v>
      </c>
      <c r="BM3865" s="34">
        <v>0</v>
      </c>
      <c r="BN3865" s="39">
        <v>0</v>
      </c>
      <c r="BO3865" s="39">
        <v>0</v>
      </c>
      <c r="BP3865" s="39">
        <v>0</v>
      </c>
    </row>
    <row r="3866" spans="1:68" s="25" customFormat="1" ht="14.25" x14ac:dyDescent="0.2">
      <c r="A3866" s="14">
        <v>2943</v>
      </c>
      <c r="B3866" s="40"/>
      <c r="C3866" s="15"/>
      <c r="D3866" s="16">
        <v>1017</v>
      </c>
      <c r="E3866" s="15" t="s">
        <v>29050</v>
      </c>
      <c r="F3866" s="15" t="s">
        <v>29051</v>
      </c>
      <c r="G3866" s="17" t="s">
        <v>29052</v>
      </c>
      <c r="H3866" s="17" t="s">
        <v>29053</v>
      </c>
      <c r="I3866" s="17" t="s">
        <v>86</v>
      </c>
      <c r="J3866" s="15" t="s">
        <v>29054</v>
      </c>
      <c r="K3866" s="15" t="s">
        <v>29055</v>
      </c>
      <c r="L3866" s="18" t="s">
        <v>78</v>
      </c>
      <c r="M3866" s="15" t="s">
        <v>78</v>
      </c>
      <c r="N3866" s="15" t="s">
        <v>78</v>
      </c>
      <c r="O3866" s="16">
        <v>0</v>
      </c>
      <c r="P3866" s="15" t="s">
        <v>78</v>
      </c>
      <c r="Q3866" s="15">
        <v>0</v>
      </c>
      <c r="R3866" s="15">
        <v>0</v>
      </c>
      <c r="S3866" s="15">
        <v>0</v>
      </c>
      <c r="T3866" s="15">
        <v>0</v>
      </c>
      <c r="U3866" s="15" t="s">
        <v>18717</v>
      </c>
      <c r="V3866" s="15" t="s">
        <v>78</v>
      </c>
      <c r="W3866" s="16">
        <v>0</v>
      </c>
      <c r="X3866" s="16">
        <v>0</v>
      </c>
      <c r="Y3866" s="15">
        <v>0</v>
      </c>
      <c r="Z3866" s="15">
        <v>0</v>
      </c>
      <c r="AA3866" s="15" t="s">
        <v>78</v>
      </c>
      <c r="AB3866" s="15" t="s">
        <v>78</v>
      </c>
      <c r="AC3866" s="15">
        <v>0</v>
      </c>
      <c r="AD3866" s="26"/>
      <c r="AE3866" s="15" t="s">
        <v>78</v>
      </c>
      <c r="AF3866" s="15" t="s">
        <v>78</v>
      </c>
      <c r="AG3866" s="16">
        <v>0</v>
      </c>
      <c r="AH3866" s="15" t="s">
        <v>29056</v>
      </c>
      <c r="AI3866" s="15" t="s">
        <v>78</v>
      </c>
      <c r="AJ3866" s="15">
        <v>0.16748046875</v>
      </c>
      <c r="AK3866" s="15">
        <v>2.1648180755099999</v>
      </c>
      <c r="AL3866" s="15">
        <v>3103060.2700499999</v>
      </c>
      <c r="AM3866" s="15">
        <v>1411306.8679899999</v>
      </c>
      <c r="AN3866" s="19">
        <v>0</v>
      </c>
      <c r="AO3866" s="19">
        <v>0</v>
      </c>
      <c r="AP3866" s="19">
        <v>0</v>
      </c>
      <c r="AQ3866" s="19">
        <v>0</v>
      </c>
      <c r="AR3866" s="34">
        <v>0</v>
      </c>
      <c r="AS3866" s="34">
        <v>0</v>
      </c>
      <c r="AT3866" s="34">
        <v>0</v>
      </c>
      <c r="AU3866" s="34">
        <v>0</v>
      </c>
      <c r="AV3866" s="34">
        <v>0</v>
      </c>
      <c r="AW3866" s="35">
        <v>0</v>
      </c>
      <c r="AX3866" s="34">
        <v>0</v>
      </c>
      <c r="AY3866" s="36">
        <v>1.3258000000000001</v>
      </c>
      <c r="AZ3866" s="36">
        <v>2.0265</v>
      </c>
      <c r="BA3866" s="22"/>
      <c r="BB3866" s="19">
        <v>0</v>
      </c>
      <c r="BC3866" s="34">
        <v>0</v>
      </c>
      <c r="BD3866" s="34">
        <v>0</v>
      </c>
      <c r="BE3866" s="38">
        <v>3.4819999999999997E-2</v>
      </c>
      <c r="BF3866" s="38">
        <v>3.4819999999999997E-2</v>
      </c>
      <c r="BG3866" s="34">
        <v>0</v>
      </c>
      <c r="BH3866" s="34">
        <v>0</v>
      </c>
      <c r="BI3866" s="34">
        <v>0</v>
      </c>
      <c r="BJ3866" s="34">
        <v>0</v>
      </c>
      <c r="BK3866" s="34">
        <v>0</v>
      </c>
      <c r="BL3866" s="34">
        <v>0</v>
      </c>
      <c r="BM3866" s="34">
        <v>0</v>
      </c>
      <c r="BN3866" s="39">
        <v>0</v>
      </c>
      <c r="BO3866" s="39">
        <v>0</v>
      </c>
      <c r="BP3866" s="39">
        <v>0</v>
      </c>
    </row>
    <row r="3867" spans="1:68" s="25" customFormat="1" ht="14.25" x14ac:dyDescent="0.2">
      <c r="A3867" s="14">
        <v>2944</v>
      </c>
      <c r="B3867" s="40"/>
      <c r="C3867" s="15" t="s">
        <v>726</v>
      </c>
      <c r="D3867" s="16">
        <v>24151</v>
      </c>
      <c r="E3867" s="15" t="s">
        <v>29057</v>
      </c>
      <c r="F3867" s="15" t="s">
        <v>29058</v>
      </c>
      <c r="G3867" s="17" t="s">
        <v>29059</v>
      </c>
      <c r="H3867" s="17" t="s">
        <v>29060</v>
      </c>
      <c r="I3867" s="17" t="s">
        <v>86</v>
      </c>
      <c r="J3867" s="15" t="s">
        <v>29061</v>
      </c>
      <c r="K3867" s="15" t="s">
        <v>4723</v>
      </c>
      <c r="L3867" s="18" t="s">
        <v>78</v>
      </c>
      <c r="M3867" s="15" t="s">
        <v>78</v>
      </c>
      <c r="N3867" s="15" t="s">
        <v>78</v>
      </c>
      <c r="O3867" s="16">
        <v>0</v>
      </c>
      <c r="P3867" s="15" t="s">
        <v>78</v>
      </c>
      <c r="Q3867" s="15">
        <v>0</v>
      </c>
      <c r="R3867" s="15">
        <v>0</v>
      </c>
      <c r="S3867" s="15">
        <v>0</v>
      </c>
      <c r="T3867" s="15">
        <v>0</v>
      </c>
      <c r="U3867" s="15" t="s">
        <v>18717</v>
      </c>
      <c r="V3867" s="15" t="s">
        <v>78</v>
      </c>
      <c r="W3867" s="16">
        <v>0</v>
      </c>
      <c r="X3867" s="16">
        <v>0</v>
      </c>
      <c r="Y3867" s="15">
        <v>31</v>
      </c>
      <c r="Z3867" s="15">
        <v>1E-3</v>
      </c>
      <c r="AA3867" s="15" t="s">
        <v>78</v>
      </c>
      <c r="AB3867" s="15" t="s">
        <v>78</v>
      </c>
      <c r="AC3867" s="15">
        <v>0</v>
      </c>
      <c r="AD3867" s="26"/>
      <c r="AE3867" s="15" t="s">
        <v>78</v>
      </c>
      <c r="AF3867" s="15" t="s">
        <v>78</v>
      </c>
      <c r="AG3867" s="16">
        <v>0</v>
      </c>
      <c r="AH3867" s="15" t="s">
        <v>29062</v>
      </c>
      <c r="AI3867" s="15" t="s">
        <v>78</v>
      </c>
      <c r="AJ3867" s="15">
        <v>31.1396484375</v>
      </c>
      <c r="AK3867" s="15">
        <v>157.28483552200001</v>
      </c>
      <c r="AL3867" s="15">
        <v>3103034.07369</v>
      </c>
      <c r="AM3867" s="15">
        <v>1411308.28892</v>
      </c>
      <c r="AN3867" s="19">
        <v>0</v>
      </c>
      <c r="AO3867" s="19">
        <v>0</v>
      </c>
      <c r="AP3867" s="19">
        <v>0</v>
      </c>
      <c r="AQ3867" s="19">
        <v>0</v>
      </c>
      <c r="AR3867" s="34">
        <v>0</v>
      </c>
      <c r="AS3867" s="34">
        <v>0</v>
      </c>
      <c r="AT3867" s="34">
        <v>0</v>
      </c>
      <c r="AU3867" s="34">
        <v>0</v>
      </c>
      <c r="AV3867" s="34">
        <v>0</v>
      </c>
      <c r="AW3867" s="35">
        <v>0</v>
      </c>
      <c r="AX3867" s="34">
        <v>0</v>
      </c>
      <c r="AY3867" s="36">
        <v>1.3258000000000001</v>
      </c>
      <c r="AZ3867" s="36">
        <v>2.0265</v>
      </c>
      <c r="BA3867" s="22"/>
      <c r="BB3867" s="19">
        <v>0</v>
      </c>
      <c r="BC3867" s="34">
        <v>0</v>
      </c>
      <c r="BD3867" s="34">
        <v>0</v>
      </c>
      <c r="BE3867" s="38">
        <v>3.4819999999999997E-2</v>
      </c>
      <c r="BF3867" s="38">
        <v>3.4819999999999997E-2</v>
      </c>
      <c r="BG3867" s="34">
        <v>0</v>
      </c>
      <c r="BH3867" s="34">
        <v>0</v>
      </c>
      <c r="BI3867" s="34">
        <v>0</v>
      </c>
      <c r="BJ3867" s="34">
        <v>0</v>
      </c>
      <c r="BK3867" s="34">
        <v>0</v>
      </c>
      <c r="BL3867" s="34">
        <v>0</v>
      </c>
      <c r="BM3867" s="34">
        <v>0</v>
      </c>
      <c r="BN3867" s="39">
        <v>0</v>
      </c>
      <c r="BO3867" s="39">
        <v>0</v>
      </c>
      <c r="BP3867" s="39">
        <v>0</v>
      </c>
    </row>
    <row r="3868" spans="1:68" s="25" customFormat="1" ht="14.25" x14ac:dyDescent="0.2">
      <c r="A3868" s="14">
        <v>2945</v>
      </c>
      <c r="B3868" s="40"/>
      <c r="C3868" s="15"/>
      <c r="D3868" s="16">
        <v>25170</v>
      </c>
      <c r="E3868" s="15" t="s">
        <v>29063</v>
      </c>
      <c r="F3868" s="15" t="s">
        <v>29064</v>
      </c>
      <c r="G3868" s="17" t="s">
        <v>29065</v>
      </c>
      <c r="H3868" s="17" t="s">
        <v>29066</v>
      </c>
      <c r="I3868" s="17" t="s">
        <v>86</v>
      </c>
      <c r="J3868" s="15" t="s">
        <v>29067</v>
      </c>
      <c r="K3868" s="15" t="s">
        <v>12181</v>
      </c>
      <c r="L3868" s="18" t="s">
        <v>78</v>
      </c>
      <c r="M3868" s="15" t="s">
        <v>78</v>
      </c>
      <c r="N3868" s="15" t="s">
        <v>78</v>
      </c>
      <c r="O3868" s="16">
        <v>0</v>
      </c>
      <c r="P3868" s="15" t="s">
        <v>78</v>
      </c>
      <c r="Q3868" s="15">
        <v>0</v>
      </c>
      <c r="R3868" s="15">
        <v>0</v>
      </c>
      <c r="S3868" s="15">
        <v>0</v>
      </c>
      <c r="T3868" s="15">
        <v>0</v>
      </c>
      <c r="U3868" s="15" t="s">
        <v>18717</v>
      </c>
      <c r="V3868" s="15" t="s">
        <v>78</v>
      </c>
      <c r="W3868" s="16">
        <v>0</v>
      </c>
      <c r="X3868" s="16">
        <v>0</v>
      </c>
      <c r="Y3868" s="15">
        <v>176</v>
      </c>
      <c r="Z3868" s="15">
        <v>4.0000000000000001E-3</v>
      </c>
      <c r="AA3868" s="15" t="s">
        <v>26369</v>
      </c>
      <c r="AB3868" s="15" t="s">
        <v>26339</v>
      </c>
      <c r="AC3868" s="15">
        <v>0</v>
      </c>
      <c r="AD3868" s="26"/>
      <c r="AE3868" s="15" t="s">
        <v>78</v>
      </c>
      <c r="AF3868" s="15" t="s">
        <v>78</v>
      </c>
      <c r="AG3868" s="16">
        <v>0</v>
      </c>
      <c r="AH3868" s="15" t="s">
        <v>29068</v>
      </c>
      <c r="AI3868" s="15" t="s">
        <v>78</v>
      </c>
      <c r="AJ3868" s="15">
        <v>176.054931641</v>
      </c>
      <c r="AK3868" s="15">
        <v>443.23758059099998</v>
      </c>
      <c r="AL3868" s="15">
        <v>3104247.9646100001</v>
      </c>
      <c r="AM3868" s="15">
        <v>1411274.7538300001</v>
      </c>
      <c r="AN3868" s="19">
        <v>0</v>
      </c>
      <c r="AO3868" s="19">
        <v>0</v>
      </c>
      <c r="AP3868" s="19">
        <v>0</v>
      </c>
      <c r="AQ3868" s="19">
        <v>0</v>
      </c>
      <c r="AR3868" s="34">
        <v>0</v>
      </c>
      <c r="AS3868" s="34">
        <v>0</v>
      </c>
      <c r="AT3868" s="34">
        <v>0</v>
      </c>
      <c r="AU3868" s="34">
        <v>0</v>
      </c>
      <c r="AV3868" s="34">
        <v>0</v>
      </c>
      <c r="AW3868" s="35">
        <v>0</v>
      </c>
      <c r="AX3868" s="34">
        <v>0</v>
      </c>
      <c r="AY3868" s="36">
        <v>1.3258000000000001</v>
      </c>
      <c r="AZ3868" s="36">
        <v>2.0265</v>
      </c>
      <c r="BA3868" s="22"/>
      <c r="BB3868" s="19">
        <v>0</v>
      </c>
      <c r="BC3868" s="34">
        <v>0</v>
      </c>
      <c r="BD3868" s="34">
        <v>0</v>
      </c>
      <c r="BE3868" s="38">
        <v>3.4819999999999997E-2</v>
      </c>
      <c r="BF3868" s="38">
        <v>3.4819999999999997E-2</v>
      </c>
      <c r="BG3868" s="34">
        <v>0</v>
      </c>
      <c r="BH3868" s="34">
        <v>0</v>
      </c>
      <c r="BI3868" s="34">
        <v>0</v>
      </c>
      <c r="BJ3868" s="34">
        <v>0</v>
      </c>
      <c r="BK3868" s="34">
        <v>0</v>
      </c>
      <c r="BL3868" s="34">
        <v>0</v>
      </c>
      <c r="BM3868" s="34">
        <v>0</v>
      </c>
      <c r="BN3868" s="39">
        <v>0</v>
      </c>
      <c r="BO3868" s="39">
        <v>0</v>
      </c>
      <c r="BP3868" s="39">
        <v>0</v>
      </c>
    </row>
    <row r="3869" spans="1:68" s="25" customFormat="1" ht="14.25" x14ac:dyDescent="0.2">
      <c r="A3869" s="14">
        <v>2947</v>
      </c>
      <c r="B3869" s="40"/>
      <c r="C3869" s="15"/>
      <c r="D3869" s="16">
        <v>35726</v>
      </c>
      <c r="E3869" s="15" t="s">
        <v>29069</v>
      </c>
      <c r="F3869" s="15" t="s">
        <v>29070</v>
      </c>
      <c r="G3869" s="17" t="s">
        <v>29071</v>
      </c>
      <c r="H3869" s="17" t="s">
        <v>29072</v>
      </c>
      <c r="I3869" s="17" t="s">
        <v>88</v>
      </c>
      <c r="J3869" s="15" t="s">
        <v>29073</v>
      </c>
      <c r="K3869" s="15" t="s">
        <v>25657</v>
      </c>
      <c r="L3869" s="18" t="s">
        <v>78</v>
      </c>
      <c r="M3869" s="15" t="s">
        <v>78</v>
      </c>
      <c r="N3869" s="15" t="s">
        <v>78</v>
      </c>
      <c r="O3869" s="16">
        <v>0</v>
      </c>
      <c r="P3869" s="15" t="s">
        <v>78</v>
      </c>
      <c r="Q3869" s="15">
        <v>0</v>
      </c>
      <c r="R3869" s="15">
        <v>0</v>
      </c>
      <c r="S3869" s="15">
        <v>0</v>
      </c>
      <c r="T3869" s="15">
        <v>0</v>
      </c>
      <c r="U3869" s="15" t="s">
        <v>18717</v>
      </c>
      <c r="V3869" s="15" t="s">
        <v>78</v>
      </c>
      <c r="W3869" s="16">
        <v>0</v>
      </c>
      <c r="X3869" s="16">
        <v>0</v>
      </c>
      <c r="Y3869" s="15">
        <v>7</v>
      </c>
      <c r="Z3869" s="15">
        <v>0</v>
      </c>
      <c r="AA3869" s="15" t="s">
        <v>78</v>
      </c>
      <c r="AB3869" s="15" t="s">
        <v>78</v>
      </c>
      <c r="AC3869" s="15">
        <v>0</v>
      </c>
      <c r="AD3869" s="26"/>
      <c r="AE3869" s="15" t="s">
        <v>78</v>
      </c>
      <c r="AF3869" s="15" t="s">
        <v>78</v>
      </c>
      <c r="AG3869" s="16">
        <v>0</v>
      </c>
      <c r="AH3869" s="15" t="s">
        <v>29074</v>
      </c>
      <c r="AI3869" s="15" t="s">
        <v>78</v>
      </c>
      <c r="AJ3869" s="15">
        <v>7.1423339843799996</v>
      </c>
      <c r="AK3869" s="15">
        <v>127.671804233</v>
      </c>
      <c r="AL3869" s="15">
        <v>3102831.7534500002</v>
      </c>
      <c r="AM3869" s="15">
        <v>1411315.5401000001</v>
      </c>
      <c r="AN3869" s="19">
        <v>0</v>
      </c>
      <c r="AO3869" s="19">
        <v>0</v>
      </c>
      <c r="AP3869" s="19">
        <v>0</v>
      </c>
      <c r="AQ3869" s="19">
        <v>0</v>
      </c>
      <c r="AR3869" s="34">
        <v>0</v>
      </c>
      <c r="AS3869" s="34">
        <v>0</v>
      </c>
      <c r="AT3869" s="34">
        <v>0</v>
      </c>
      <c r="AU3869" s="34">
        <v>0</v>
      </c>
      <c r="AV3869" s="34">
        <v>0</v>
      </c>
      <c r="AW3869" s="35">
        <v>0</v>
      </c>
      <c r="AX3869" s="34">
        <v>0</v>
      </c>
      <c r="AY3869" s="36">
        <v>1.3258000000000001</v>
      </c>
      <c r="AZ3869" s="36">
        <v>2.0265</v>
      </c>
      <c r="BA3869" s="22"/>
      <c r="BB3869" s="19">
        <v>0</v>
      </c>
      <c r="BC3869" s="34">
        <v>0</v>
      </c>
      <c r="BD3869" s="34">
        <v>0</v>
      </c>
      <c r="BE3869" s="38">
        <v>3.4819999999999997E-2</v>
      </c>
      <c r="BF3869" s="38">
        <v>3.4819999999999997E-2</v>
      </c>
      <c r="BG3869" s="34">
        <v>0</v>
      </c>
      <c r="BH3869" s="34">
        <v>0</v>
      </c>
      <c r="BI3869" s="34">
        <v>0</v>
      </c>
      <c r="BJ3869" s="34">
        <v>0</v>
      </c>
      <c r="BK3869" s="34">
        <v>0</v>
      </c>
      <c r="BL3869" s="34">
        <v>0</v>
      </c>
      <c r="BM3869" s="34">
        <v>0</v>
      </c>
      <c r="BN3869" s="39">
        <v>0</v>
      </c>
      <c r="BO3869" s="39">
        <v>0</v>
      </c>
      <c r="BP3869" s="39">
        <v>0</v>
      </c>
    </row>
    <row r="3870" spans="1:68" s="25" customFormat="1" ht="14.25" x14ac:dyDescent="0.2">
      <c r="A3870" s="14">
        <v>2948</v>
      </c>
      <c r="B3870" s="40"/>
      <c r="C3870" s="15"/>
      <c r="D3870" s="16">
        <v>9442</v>
      </c>
      <c r="E3870" s="15" t="s">
        <v>29075</v>
      </c>
      <c r="F3870" s="15" t="s">
        <v>29076</v>
      </c>
      <c r="G3870" s="17" t="s">
        <v>29077</v>
      </c>
      <c r="H3870" s="17" t="s">
        <v>29078</v>
      </c>
      <c r="I3870" s="17" t="s">
        <v>205</v>
      </c>
      <c r="J3870" s="15" t="s">
        <v>29079</v>
      </c>
      <c r="K3870" s="15" t="s">
        <v>13717</v>
      </c>
      <c r="L3870" s="18" t="s">
        <v>78</v>
      </c>
      <c r="M3870" s="15" t="s">
        <v>78</v>
      </c>
      <c r="N3870" s="15" t="s">
        <v>78</v>
      </c>
      <c r="O3870" s="16">
        <v>0</v>
      </c>
      <c r="P3870" s="15" t="s">
        <v>78</v>
      </c>
      <c r="Q3870" s="15">
        <v>0</v>
      </c>
      <c r="R3870" s="15">
        <v>0</v>
      </c>
      <c r="S3870" s="15">
        <v>0</v>
      </c>
      <c r="T3870" s="15">
        <v>0</v>
      </c>
      <c r="U3870" s="15" t="s">
        <v>18717</v>
      </c>
      <c r="V3870" s="15" t="s">
        <v>78</v>
      </c>
      <c r="W3870" s="16">
        <v>0</v>
      </c>
      <c r="X3870" s="16">
        <v>0</v>
      </c>
      <c r="Y3870" s="15">
        <v>171</v>
      </c>
      <c r="Z3870" s="15">
        <v>4.0000000000000001E-3</v>
      </c>
      <c r="AA3870" s="15" t="s">
        <v>26369</v>
      </c>
      <c r="AB3870" s="15" t="s">
        <v>26339</v>
      </c>
      <c r="AC3870" s="15">
        <v>0</v>
      </c>
      <c r="AD3870" s="26"/>
      <c r="AE3870" s="15" t="s">
        <v>78</v>
      </c>
      <c r="AF3870" s="15" t="s">
        <v>78</v>
      </c>
      <c r="AG3870" s="16">
        <v>0</v>
      </c>
      <c r="AH3870" s="15" t="s">
        <v>29080</v>
      </c>
      <c r="AI3870" s="15" t="s">
        <v>78</v>
      </c>
      <c r="AJ3870" s="15">
        <v>170.69042968799999</v>
      </c>
      <c r="AK3870" s="15">
        <v>429.67476441899998</v>
      </c>
      <c r="AL3870" s="15">
        <v>3104465.3591700001</v>
      </c>
      <c r="AM3870" s="15">
        <v>1411271.2000599999</v>
      </c>
      <c r="AN3870" s="19">
        <v>0</v>
      </c>
      <c r="AO3870" s="19">
        <v>0</v>
      </c>
      <c r="AP3870" s="19">
        <v>0</v>
      </c>
      <c r="AQ3870" s="19">
        <v>0</v>
      </c>
      <c r="AR3870" s="34">
        <v>0</v>
      </c>
      <c r="AS3870" s="34">
        <v>0</v>
      </c>
      <c r="AT3870" s="34">
        <v>0</v>
      </c>
      <c r="AU3870" s="34">
        <v>0</v>
      </c>
      <c r="AV3870" s="34">
        <v>0</v>
      </c>
      <c r="AW3870" s="35">
        <v>0</v>
      </c>
      <c r="AX3870" s="34">
        <v>0</v>
      </c>
      <c r="AY3870" s="36">
        <v>1.3258000000000001</v>
      </c>
      <c r="AZ3870" s="36">
        <v>2.0265</v>
      </c>
      <c r="BA3870" s="22"/>
      <c r="BB3870" s="19">
        <v>0</v>
      </c>
      <c r="BC3870" s="34">
        <v>0</v>
      </c>
      <c r="BD3870" s="34">
        <v>0</v>
      </c>
      <c r="BE3870" s="38">
        <v>3.4819999999999997E-2</v>
      </c>
      <c r="BF3870" s="38">
        <v>3.4819999999999997E-2</v>
      </c>
      <c r="BG3870" s="34">
        <v>0</v>
      </c>
      <c r="BH3870" s="34">
        <v>0</v>
      </c>
      <c r="BI3870" s="34">
        <v>0</v>
      </c>
      <c r="BJ3870" s="34">
        <v>0</v>
      </c>
      <c r="BK3870" s="34">
        <v>0</v>
      </c>
      <c r="BL3870" s="34">
        <v>0</v>
      </c>
      <c r="BM3870" s="34">
        <v>0</v>
      </c>
      <c r="BN3870" s="39">
        <v>0</v>
      </c>
      <c r="BO3870" s="39">
        <v>0</v>
      </c>
      <c r="BP3870" s="39">
        <v>0</v>
      </c>
    </row>
    <row r="3871" spans="1:68" s="25" customFormat="1" ht="14.25" x14ac:dyDescent="0.2">
      <c r="A3871" s="14">
        <v>2949</v>
      </c>
      <c r="B3871" s="40"/>
      <c r="C3871" s="15" t="s">
        <v>29081</v>
      </c>
      <c r="D3871" s="16">
        <v>12271</v>
      </c>
      <c r="E3871" s="15" t="s">
        <v>29082</v>
      </c>
      <c r="F3871" s="15" t="s">
        <v>29081</v>
      </c>
      <c r="G3871" s="17" t="s">
        <v>29083</v>
      </c>
      <c r="H3871" s="17" t="s">
        <v>29084</v>
      </c>
      <c r="I3871" s="17" t="s">
        <v>86</v>
      </c>
      <c r="J3871" s="15" t="s">
        <v>29084</v>
      </c>
      <c r="K3871" s="15" t="s">
        <v>1226</v>
      </c>
      <c r="L3871" s="18" t="s">
        <v>20025</v>
      </c>
      <c r="M3871" s="15" t="s">
        <v>18972</v>
      </c>
      <c r="N3871" s="15" t="s">
        <v>18973</v>
      </c>
      <c r="O3871" s="16">
        <v>510</v>
      </c>
      <c r="P3871" s="15" t="s">
        <v>118</v>
      </c>
      <c r="Q3871" s="15">
        <v>23900</v>
      </c>
      <c r="R3871" s="15">
        <v>163200</v>
      </c>
      <c r="S3871" s="15">
        <v>187100</v>
      </c>
      <c r="T3871" s="15">
        <v>0.23</v>
      </c>
      <c r="U3871" s="15" t="s">
        <v>18717</v>
      </c>
      <c r="V3871" s="15" t="s">
        <v>76</v>
      </c>
      <c r="W3871" s="16">
        <v>1</v>
      </c>
      <c r="X3871" s="16">
        <v>0</v>
      </c>
      <c r="Y3871" s="15">
        <v>1</v>
      </c>
      <c r="Z3871" s="15">
        <v>0</v>
      </c>
      <c r="AA3871" s="15" t="s">
        <v>18924</v>
      </c>
      <c r="AB3871" s="15" t="s">
        <v>18925</v>
      </c>
      <c r="AC3871" s="15">
        <v>0</v>
      </c>
      <c r="AD3871" s="26"/>
      <c r="AE3871" s="15" t="s">
        <v>119</v>
      </c>
      <c r="AF3871" s="15" t="s">
        <v>119</v>
      </c>
      <c r="AG3871" s="16">
        <v>1</v>
      </c>
      <c r="AH3871" s="15" t="s">
        <v>20026</v>
      </c>
      <c r="AI3871" s="15" t="s">
        <v>78</v>
      </c>
      <c r="AJ3871" s="15">
        <v>0.650634765625</v>
      </c>
      <c r="AK3871" s="15">
        <v>30.0868800716</v>
      </c>
      <c r="AL3871" s="15">
        <v>3103099.5536500001</v>
      </c>
      <c r="AM3871" s="15">
        <v>1413878.1990199999</v>
      </c>
      <c r="AN3871" s="19">
        <v>23900</v>
      </c>
      <c r="AO3871" s="19">
        <v>156700</v>
      </c>
      <c r="AP3871" s="19">
        <v>0</v>
      </c>
      <c r="AQ3871" s="19">
        <v>0</v>
      </c>
      <c r="AR3871" s="34">
        <v>180600</v>
      </c>
      <c r="AS3871" s="34">
        <v>45000</v>
      </c>
      <c r="AT3871" s="34">
        <v>3000</v>
      </c>
      <c r="AU3871" s="34">
        <v>47460</v>
      </c>
      <c r="AV3871" s="34">
        <v>0</v>
      </c>
      <c r="AW3871" s="35">
        <v>95460</v>
      </c>
      <c r="AX3871" s="34">
        <v>85140</v>
      </c>
      <c r="AY3871" s="36">
        <v>1.3258000000000001</v>
      </c>
      <c r="AZ3871" s="36">
        <v>2.0265</v>
      </c>
      <c r="BA3871" s="22"/>
      <c r="BB3871" s="19">
        <v>1806</v>
      </c>
      <c r="BC3871" s="34">
        <v>1128.78612</v>
      </c>
      <c r="BD3871" s="34">
        <v>1725.3620999999998</v>
      </c>
      <c r="BE3871" s="38">
        <v>3.4819999999999997E-2</v>
      </c>
      <c r="BF3871" s="38">
        <v>3.4819999999999997E-2</v>
      </c>
      <c r="BG3871" s="34">
        <v>61.221434194799997</v>
      </c>
      <c r="BH3871" s="34">
        <v>61.221434194799997</v>
      </c>
      <c r="BI3871" s="34">
        <v>1067.5646858052</v>
      </c>
      <c r="BJ3871" s="34">
        <v>1664.1406658051999</v>
      </c>
      <c r="BK3871" s="34">
        <v>0</v>
      </c>
      <c r="BL3871" s="34">
        <v>0</v>
      </c>
      <c r="BM3871" s="34">
        <v>0</v>
      </c>
      <c r="BN3871" s="39">
        <v>1067.5646858052</v>
      </c>
      <c r="BO3871" s="39">
        <v>1664.1406658051999</v>
      </c>
      <c r="BP3871" s="39">
        <v>596.57597999999984</v>
      </c>
    </row>
    <row r="3872" spans="1:68" s="25" customFormat="1" ht="14.25" x14ac:dyDescent="0.2">
      <c r="A3872" s="14">
        <v>2950</v>
      </c>
      <c r="B3872" s="40"/>
      <c r="C3872" s="15" t="s">
        <v>176</v>
      </c>
      <c r="D3872" s="16">
        <v>7651</v>
      </c>
      <c r="E3872" s="15" t="s">
        <v>29085</v>
      </c>
      <c r="F3872" s="15" t="s">
        <v>29086</v>
      </c>
      <c r="G3872" s="17" t="s">
        <v>29087</v>
      </c>
      <c r="H3872" s="17" t="s">
        <v>29088</v>
      </c>
      <c r="I3872" s="17" t="s">
        <v>86</v>
      </c>
      <c r="J3872" s="15" t="s">
        <v>29089</v>
      </c>
      <c r="K3872" s="15" t="s">
        <v>450</v>
      </c>
      <c r="L3872" s="18" t="s">
        <v>19298</v>
      </c>
      <c r="M3872" s="15" t="s">
        <v>18972</v>
      </c>
      <c r="N3872" s="15" t="s">
        <v>18973</v>
      </c>
      <c r="O3872" s="16">
        <v>510</v>
      </c>
      <c r="P3872" s="15" t="s">
        <v>118</v>
      </c>
      <c r="Q3872" s="15">
        <v>22000</v>
      </c>
      <c r="R3872" s="15">
        <v>166100</v>
      </c>
      <c r="S3872" s="15">
        <v>188100</v>
      </c>
      <c r="T3872" s="15">
        <v>0.2</v>
      </c>
      <c r="U3872" s="15" t="s">
        <v>18717</v>
      </c>
      <c r="V3872" s="15" t="s">
        <v>76</v>
      </c>
      <c r="W3872" s="16">
        <v>1</v>
      </c>
      <c r="X3872" s="16">
        <v>1</v>
      </c>
      <c r="Y3872" s="15">
        <v>0</v>
      </c>
      <c r="Z3872" s="15">
        <v>0</v>
      </c>
      <c r="AA3872" s="15" t="s">
        <v>18924</v>
      </c>
      <c r="AB3872" s="15" t="s">
        <v>18925</v>
      </c>
      <c r="AC3872" s="15">
        <v>188000</v>
      </c>
      <c r="AD3872" s="26">
        <v>42090</v>
      </c>
      <c r="AE3872" s="15" t="s">
        <v>119</v>
      </c>
      <c r="AF3872" s="15" t="s">
        <v>119</v>
      </c>
      <c r="AG3872" s="16">
        <v>1</v>
      </c>
      <c r="AH3872" s="15" t="s">
        <v>19300</v>
      </c>
      <c r="AI3872" s="15" t="s">
        <v>78</v>
      </c>
      <c r="AJ3872" s="15">
        <v>0.367919921875</v>
      </c>
      <c r="AK3872" s="15">
        <v>4.1064737781299998</v>
      </c>
      <c r="AL3872" s="15">
        <v>3103876.3827</v>
      </c>
      <c r="AM3872" s="15">
        <v>1413211.70582</v>
      </c>
      <c r="AN3872" s="19">
        <v>22000</v>
      </c>
      <c r="AO3872" s="19">
        <v>157400</v>
      </c>
      <c r="AP3872" s="19">
        <v>0</v>
      </c>
      <c r="AQ3872" s="19">
        <v>0</v>
      </c>
      <c r="AR3872" s="34">
        <v>179400</v>
      </c>
      <c r="AS3872" s="34">
        <v>45000</v>
      </c>
      <c r="AT3872" s="34">
        <v>3000</v>
      </c>
      <c r="AU3872" s="34">
        <v>47040</v>
      </c>
      <c r="AV3872" s="34">
        <v>0</v>
      </c>
      <c r="AW3872" s="35">
        <v>95040</v>
      </c>
      <c r="AX3872" s="34">
        <v>84360</v>
      </c>
      <c r="AY3872" s="36">
        <v>1.3258000000000001</v>
      </c>
      <c r="AZ3872" s="36">
        <v>2.0265</v>
      </c>
      <c r="BA3872" s="22"/>
      <c r="BB3872" s="19">
        <v>1794</v>
      </c>
      <c r="BC3872" s="34">
        <v>1118.44488</v>
      </c>
      <c r="BD3872" s="34">
        <v>1709.5554</v>
      </c>
      <c r="BE3872" s="38">
        <v>3.4819999999999997E-2</v>
      </c>
      <c r="BF3872" s="38">
        <v>3.4819999999999997E-2</v>
      </c>
      <c r="BG3872" s="34">
        <v>60.660561295199997</v>
      </c>
      <c r="BH3872" s="34">
        <v>60.660561295199997</v>
      </c>
      <c r="BI3872" s="34">
        <v>1057.7843187047999</v>
      </c>
      <c r="BJ3872" s="34">
        <v>1648.8948387047999</v>
      </c>
      <c r="BK3872" s="34">
        <v>0</v>
      </c>
      <c r="BL3872" s="34">
        <v>0</v>
      </c>
      <c r="BM3872" s="34">
        <v>0</v>
      </c>
      <c r="BN3872" s="39">
        <v>1057.7843187047999</v>
      </c>
      <c r="BO3872" s="39">
        <v>1648.8948387047999</v>
      </c>
      <c r="BP3872" s="39">
        <v>591.11051999999995</v>
      </c>
    </row>
    <row r="3873" spans="1:68" s="25" customFormat="1" ht="14.25" x14ac:dyDescent="0.2">
      <c r="A3873" s="14">
        <v>2951</v>
      </c>
      <c r="B3873" s="40"/>
      <c r="C3873" s="15" t="s">
        <v>29090</v>
      </c>
      <c r="D3873" s="16">
        <v>7571</v>
      </c>
      <c r="E3873" s="15" t="s">
        <v>29091</v>
      </c>
      <c r="F3873" s="15" t="s">
        <v>29090</v>
      </c>
      <c r="G3873" s="17" t="s">
        <v>29092</v>
      </c>
      <c r="H3873" s="17" t="s">
        <v>29093</v>
      </c>
      <c r="I3873" s="17" t="s">
        <v>86</v>
      </c>
      <c r="J3873" s="15" t="s">
        <v>29094</v>
      </c>
      <c r="K3873" s="15" t="s">
        <v>772</v>
      </c>
      <c r="L3873" s="18" t="s">
        <v>29095</v>
      </c>
      <c r="M3873" s="15" t="s">
        <v>18981</v>
      </c>
      <c r="N3873" s="15" t="s">
        <v>18982</v>
      </c>
      <c r="O3873" s="16">
        <v>510</v>
      </c>
      <c r="P3873" s="15" t="s">
        <v>118</v>
      </c>
      <c r="Q3873" s="15">
        <v>20600</v>
      </c>
      <c r="R3873" s="15">
        <v>135700</v>
      </c>
      <c r="S3873" s="15">
        <v>156300</v>
      </c>
      <c r="T3873" s="15">
        <v>0.21</v>
      </c>
      <c r="U3873" s="15" t="s">
        <v>18717</v>
      </c>
      <c r="V3873" s="15" t="s">
        <v>76</v>
      </c>
      <c r="W3873" s="16">
        <v>1</v>
      </c>
      <c r="X3873" s="16">
        <v>1</v>
      </c>
      <c r="Y3873" s="15">
        <v>0</v>
      </c>
      <c r="Z3873" s="15">
        <v>0</v>
      </c>
      <c r="AA3873" s="15" t="s">
        <v>18924</v>
      </c>
      <c r="AB3873" s="15" t="s">
        <v>18925</v>
      </c>
      <c r="AC3873" s="15">
        <v>128225</v>
      </c>
      <c r="AD3873" s="26">
        <v>38436</v>
      </c>
      <c r="AE3873" s="15" t="s">
        <v>119</v>
      </c>
      <c r="AF3873" s="15" t="s">
        <v>119</v>
      </c>
      <c r="AG3873" s="16">
        <v>1</v>
      </c>
      <c r="AH3873" s="15" t="s">
        <v>29096</v>
      </c>
      <c r="AI3873" s="15" t="s">
        <v>78</v>
      </c>
      <c r="AJ3873" s="15">
        <v>0.17431640625</v>
      </c>
      <c r="AK3873" s="15">
        <v>13.8026880618</v>
      </c>
      <c r="AL3873" s="15">
        <v>3103525.62684</v>
      </c>
      <c r="AM3873" s="15">
        <v>1413056.6790100001</v>
      </c>
      <c r="AN3873" s="19">
        <v>20600</v>
      </c>
      <c r="AO3873" s="19">
        <v>133700</v>
      </c>
      <c r="AP3873" s="19">
        <v>0</v>
      </c>
      <c r="AQ3873" s="19">
        <v>0</v>
      </c>
      <c r="AR3873" s="34">
        <v>154300</v>
      </c>
      <c r="AS3873" s="34">
        <v>45000</v>
      </c>
      <c r="AT3873" s="34">
        <v>3000</v>
      </c>
      <c r="AU3873" s="34">
        <v>38255</v>
      </c>
      <c r="AV3873" s="34">
        <v>0</v>
      </c>
      <c r="AW3873" s="35">
        <v>86255</v>
      </c>
      <c r="AX3873" s="34">
        <v>68045</v>
      </c>
      <c r="AY3873" s="36">
        <v>1.3258000000000001</v>
      </c>
      <c r="AZ3873" s="36">
        <v>2.0265</v>
      </c>
      <c r="BA3873" s="22"/>
      <c r="BB3873" s="19">
        <v>1543</v>
      </c>
      <c r="BC3873" s="34">
        <v>902.14061000000015</v>
      </c>
      <c r="BD3873" s="34">
        <v>1378.9319250000001</v>
      </c>
      <c r="BE3873" s="38">
        <v>3.4819999999999997E-2</v>
      </c>
      <c r="BF3873" s="38">
        <v>3.4819999999999997E-2</v>
      </c>
      <c r="BG3873" s="34">
        <v>48.928969811900004</v>
      </c>
      <c r="BH3873" s="34">
        <v>48.928969811900004</v>
      </c>
      <c r="BI3873" s="34">
        <v>853.21164018810009</v>
      </c>
      <c r="BJ3873" s="34">
        <v>1330.0029551881</v>
      </c>
      <c r="BK3873" s="34">
        <v>0</v>
      </c>
      <c r="BL3873" s="34">
        <v>0</v>
      </c>
      <c r="BM3873" s="34">
        <v>0</v>
      </c>
      <c r="BN3873" s="39">
        <v>853.21164018810009</v>
      </c>
      <c r="BO3873" s="39">
        <v>1330.0029551881</v>
      </c>
      <c r="BP3873" s="39">
        <v>476.79131499999994</v>
      </c>
    </row>
    <row r="3874" spans="1:68" s="25" customFormat="1" ht="14.25" x14ac:dyDescent="0.2">
      <c r="A3874" s="14">
        <v>2952</v>
      </c>
      <c r="B3874" s="40"/>
      <c r="C3874" s="15"/>
      <c r="D3874" s="16">
        <v>15865</v>
      </c>
      <c r="E3874" s="15" t="s">
        <v>29097</v>
      </c>
      <c r="F3874" s="15" t="s">
        <v>29098</v>
      </c>
      <c r="G3874" s="17" t="s">
        <v>29099</v>
      </c>
      <c r="H3874" s="17" t="s">
        <v>29100</v>
      </c>
      <c r="I3874" s="17" t="s">
        <v>88</v>
      </c>
      <c r="J3874" s="15" t="s">
        <v>29101</v>
      </c>
      <c r="K3874" s="15" t="s">
        <v>1050</v>
      </c>
      <c r="L3874" s="18" t="s">
        <v>29102</v>
      </c>
      <c r="M3874" s="15" t="s">
        <v>18972</v>
      </c>
      <c r="N3874" s="15" t="s">
        <v>18973</v>
      </c>
      <c r="O3874" s="16">
        <v>510</v>
      </c>
      <c r="P3874" s="15" t="s">
        <v>118</v>
      </c>
      <c r="Q3874" s="15">
        <v>25600</v>
      </c>
      <c r="R3874" s="15">
        <v>186400</v>
      </c>
      <c r="S3874" s="15">
        <v>212000</v>
      </c>
      <c r="T3874" s="15">
        <v>0.26</v>
      </c>
      <c r="U3874" s="15" t="s">
        <v>18717</v>
      </c>
      <c r="V3874" s="15" t="s">
        <v>76</v>
      </c>
      <c r="W3874" s="16">
        <v>1</v>
      </c>
      <c r="X3874" s="16">
        <v>1</v>
      </c>
      <c r="Y3874" s="15">
        <v>0</v>
      </c>
      <c r="Z3874" s="15">
        <v>0</v>
      </c>
      <c r="AA3874" s="15" t="s">
        <v>78</v>
      </c>
      <c r="AB3874" s="15" t="s">
        <v>78</v>
      </c>
      <c r="AC3874" s="15">
        <v>179900</v>
      </c>
      <c r="AD3874" s="26">
        <v>40161</v>
      </c>
      <c r="AE3874" s="15" t="s">
        <v>119</v>
      </c>
      <c r="AF3874" s="15" t="s">
        <v>119</v>
      </c>
      <c r="AG3874" s="16">
        <v>1</v>
      </c>
      <c r="AH3874" s="15" t="s">
        <v>29103</v>
      </c>
      <c r="AI3874" s="15" t="s">
        <v>78</v>
      </c>
      <c r="AJ3874" s="15">
        <v>8.544921875E-3</v>
      </c>
      <c r="AK3874" s="15">
        <v>0.78353140558199996</v>
      </c>
      <c r="AL3874" s="15">
        <v>3103987.0795499999</v>
      </c>
      <c r="AM3874" s="15">
        <v>1412898.6491400001</v>
      </c>
      <c r="AN3874" s="19">
        <v>25600</v>
      </c>
      <c r="AO3874" s="19">
        <v>168500</v>
      </c>
      <c r="AP3874" s="19">
        <v>0</v>
      </c>
      <c r="AQ3874" s="19">
        <v>0</v>
      </c>
      <c r="AR3874" s="34">
        <v>194100</v>
      </c>
      <c r="AS3874" s="34">
        <v>45000</v>
      </c>
      <c r="AT3874" s="34">
        <v>3000</v>
      </c>
      <c r="AU3874" s="34">
        <v>52185</v>
      </c>
      <c r="AV3874" s="34">
        <v>0</v>
      </c>
      <c r="AW3874" s="35">
        <v>100185</v>
      </c>
      <c r="AX3874" s="34">
        <v>93915</v>
      </c>
      <c r="AY3874" s="36">
        <v>1.3258000000000001</v>
      </c>
      <c r="AZ3874" s="36">
        <v>2.0265</v>
      </c>
      <c r="BA3874" s="22"/>
      <c r="BB3874" s="19">
        <v>1941</v>
      </c>
      <c r="BC3874" s="34">
        <v>1245.1250700000001</v>
      </c>
      <c r="BD3874" s="34">
        <v>1903.1874749999999</v>
      </c>
      <c r="BE3874" s="38">
        <v>3.4819999999999997E-2</v>
      </c>
      <c r="BF3874" s="38">
        <v>3.4819999999999997E-2</v>
      </c>
      <c r="BG3874" s="34">
        <v>67.531254315300004</v>
      </c>
      <c r="BH3874" s="34">
        <v>67.531254315300004</v>
      </c>
      <c r="BI3874" s="34">
        <v>1177.5938156847001</v>
      </c>
      <c r="BJ3874" s="34">
        <v>1835.6562206847</v>
      </c>
      <c r="BK3874" s="34">
        <v>0</v>
      </c>
      <c r="BL3874" s="34">
        <v>0</v>
      </c>
      <c r="BM3874" s="34">
        <v>0</v>
      </c>
      <c r="BN3874" s="39">
        <v>1177.5938156847001</v>
      </c>
      <c r="BO3874" s="39">
        <v>1835.6562206847</v>
      </c>
      <c r="BP3874" s="39">
        <v>658.0624049999999</v>
      </c>
    </row>
    <row r="3875" spans="1:68" s="25" customFormat="1" ht="14.25" x14ac:dyDescent="0.2">
      <c r="A3875" s="14">
        <v>2953</v>
      </c>
      <c r="B3875" s="40"/>
      <c r="C3875" s="15"/>
      <c r="D3875" s="16">
        <v>8326</v>
      </c>
      <c r="E3875" s="15" t="s">
        <v>29104</v>
      </c>
      <c r="F3875" s="15" t="s">
        <v>29105</v>
      </c>
      <c r="G3875" s="17" t="s">
        <v>29106</v>
      </c>
      <c r="H3875" s="17" t="s">
        <v>29107</v>
      </c>
      <c r="I3875" s="17" t="s">
        <v>86</v>
      </c>
      <c r="J3875" s="15" t="s">
        <v>29108</v>
      </c>
      <c r="K3875" s="15" t="s">
        <v>1517</v>
      </c>
      <c r="L3875" s="18" t="s">
        <v>19217</v>
      </c>
      <c r="M3875" s="15" t="s">
        <v>18981</v>
      </c>
      <c r="N3875" s="15" t="s">
        <v>18982</v>
      </c>
      <c r="O3875" s="16">
        <v>510</v>
      </c>
      <c r="P3875" s="15" t="s">
        <v>118</v>
      </c>
      <c r="Q3875" s="15">
        <v>19400</v>
      </c>
      <c r="R3875" s="15">
        <v>147700</v>
      </c>
      <c r="S3875" s="15">
        <v>167100</v>
      </c>
      <c r="T3875" s="15">
        <v>0.19</v>
      </c>
      <c r="U3875" s="15" t="s">
        <v>18717</v>
      </c>
      <c r="V3875" s="15" t="s">
        <v>76</v>
      </c>
      <c r="W3875" s="16">
        <v>1</v>
      </c>
      <c r="X3875" s="16">
        <v>1</v>
      </c>
      <c r="Y3875" s="15">
        <v>0</v>
      </c>
      <c r="Z3875" s="15">
        <v>0</v>
      </c>
      <c r="AA3875" s="15" t="s">
        <v>19210</v>
      </c>
      <c r="AB3875" s="15" t="s">
        <v>18925</v>
      </c>
      <c r="AC3875" s="15">
        <v>0</v>
      </c>
      <c r="AD3875" s="26">
        <v>38461</v>
      </c>
      <c r="AE3875" s="15" t="s">
        <v>119</v>
      </c>
      <c r="AF3875" s="15" t="s">
        <v>119</v>
      </c>
      <c r="AG3875" s="16">
        <v>1</v>
      </c>
      <c r="AH3875" s="15" t="s">
        <v>19218</v>
      </c>
      <c r="AI3875" s="15" t="s">
        <v>78</v>
      </c>
      <c r="AJ3875" s="15">
        <v>8.544921875E-3</v>
      </c>
      <c r="AK3875" s="15">
        <v>2.37590896686</v>
      </c>
      <c r="AL3875" s="15">
        <v>3103421.1746200002</v>
      </c>
      <c r="AM3875" s="15">
        <v>1412764.0036299999</v>
      </c>
      <c r="AN3875" s="19">
        <v>19400</v>
      </c>
      <c r="AO3875" s="19">
        <v>145600</v>
      </c>
      <c r="AP3875" s="19">
        <v>0</v>
      </c>
      <c r="AQ3875" s="19">
        <v>0</v>
      </c>
      <c r="AR3875" s="34">
        <v>165000</v>
      </c>
      <c r="AS3875" s="34">
        <v>45000</v>
      </c>
      <c r="AT3875" s="34">
        <v>0</v>
      </c>
      <c r="AU3875" s="34">
        <v>42000</v>
      </c>
      <c r="AV3875" s="34">
        <v>0</v>
      </c>
      <c r="AW3875" s="35">
        <v>87000</v>
      </c>
      <c r="AX3875" s="34">
        <v>78000</v>
      </c>
      <c r="AY3875" s="36">
        <v>1.3258000000000001</v>
      </c>
      <c r="AZ3875" s="36">
        <v>2.0265</v>
      </c>
      <c r="BA3875" s="22"/>
      <c r="BB3875" s="19">
        <v>1650</v>
      </c>
      <c r="BC3875" s="34">
        <v>1034.124</v>
      </c>
      <c r="BD3875" s="34">
        <v>1580.67</v>
      </c>
      <c r="BE3875" s="38">
        <v>3.4819999999999997E-2</v>
      </c>
      <c r="BF3875" s="38">
        <v>3.4819999999999997E-2</v>
      </c>
      <c r="BG3875" s="34">
        <v>56.087289959999993</v>
      </c>
      <c r="BH3875" s="34">
        <v>56.087289959999993</v>
      </c>
      <c r="BI3875" s="34">
        <v>978.03671004</v>
      </c>
      <c r="BJ3875" s="34">
        <v>1524.5827100400002</v>
      </c>
      <c r="BK3875" s="34">
        <v>0</v>
      </c>
      <c r="BL3875" s="34">
        <v>0</v>
      </c>
      <c r="BM3875" s="34">
        <v>0</v>
      </c>
      <c r="BN3875" s="39">
        <v>978.03671004</v>
      </c>
      <c r="BO3875" s="39">
        <v>1524.5827100400002</v>
      </c>
      <c r="BP3875" s="39">
        <v>546.54600000000016</v>
      </c>
    </row>
    <row r="3876" spans="1:68" s="25" customFormat="1" ht="14.25" x14ac:dyDescent="0.2">
      <c r="A3876" s="14">
        <v>2954</v>
      </c>
      <c r="B3876" s="40"/>
      <c r="C3876" s="15" t="s">
        <v>29109</v>
      </c>
      <c r="D3876" s="16">
        <v>26675</v>
      </c>
      <c r="E3876" s="15" t="s">
        <v>29110</v>
      </c>
      <c r="F3876" s="15" t="s">
        <v>29109</v>
      </c>
      <c r="G3876" s="17" t="s">
        <v>29111</v>
      </c>
      <c r="H3876" s="17" t="s">
        <v>29112</v>
      </c>
      <c r="I3876" s="17" t="s">
        <v>205</v>
      </c>
      <c r="J3876" s="15" t="s">
        <v>29113</v>
      </c>
      <c r="K3876" s="15" t="s">
        <v>2831</v>
      </c>
      <c r="L3876" s="18" t="s">
        <v>19316</v>
      </c>
      <c r="M3876" s="15" t="s">
        <v>18972</v>
      </c>
      <c r="N3876" s="15" t="s">
        <v>18973</v>
      </c>
      <c r="O3876" s="16">
        <v>510</v>
      </c>
      <c r="P3876" s="15" t="s">
        <v>118</v>
      </c>
      <c r="Q3876" s="15">
        <v>22000</v>
      </c>
      <c r="R3876" s="15">
        <v>200600</v>
      </c>
      <c r="S3876" s="15">
        <v>222600</v>
      </c>
      <c r="T3876" s="15">
        <v>0.2</v>
      </c>
      <c r="U3876" s="15" t="s">
        <v>18717</v>
      </c>
      <c r="V3876" s="15" t="s">
        <v>76</v>
      </c>
      <c r="W3876" s="16">
        <v>1</v>
      </c>
      <c r="X3876" s="16">
        <v>1</v>
      </c>
      <c r="Y3876" s="15">
        <v>17</v>
      </c>
      <c r="Z3876" s="15">
        <v>0</v>
      </c>
      <c r="AA3876" s="15" t="s">
        <v>18924</v>
      </c>
      <c r="AB3876" s="15" t="s">
        <v>18925</v>
      </c>
      <c r="AC3876" s="15">
        <v>219900</v>
      </c>
      <c r="AD3876" s="26">
        <v>41943</v>
      </c>
      <c r="AE3876" s="15" t="s">
        <v>119</v>
      </c>
      <c r="AF3876" s="15" t="s">
        <v>119</v>
      </c>
      <c r="AG3876" s="16">
        <v>1</v>
      </c>
      <c r="AH3876" s="15" t="s">
        <v>19317</v>
      </c>
      <c r="AI3876" s="15" t="s">
        <v>78</v>
      </c>
      <c r="AJ3876" s="15">
        <v>17.2626953125</v>
      </c>
      <c r="AK3876" s="15">
        <v>76.3272327926</v>
      </c>
      <c r="AL3876" s="15">
        <v>3103798.61448</v>
      </c>
      <c r="AM3876" s="15">
        <v>1413024.0925700001</v>
      </c>
      <c r="AN3876" s="19">
        <v>22000</v>
      </c>
      <c r="AO3876" s="19">
        <v>186800</v>
      </c>
      <c r="AP3876" s="19">
        <v>0</v>
      </c>
      <c r="AQ3876" s="19">
        <v>0</v>
      </c>
      <c r="AR3876" s="34">
        <v>208800</v>
      </c>
      <c r="AS3876" s="34">
        <v>45000</v>
      </c>
      <c r="AT3876" s="34">
        <v>0</v>
      </c>
      <c r="AU3876" s="34">
        <v>57330</v>
      </c>
      <c r="AV3876" s="34">
        <v>0</v>
      </c>
      <c r="AW3876" s="35">
        <v>102330</v>
      </c>
      <c r="AX3876" s="34">
        <v>106470</v>
      </c>
      <c r="AY3876" s="36">
        <v>1.3258000000000001</v>
      </c>
      <c r="AZ3876" s="36">
        <v>2.0265</v>
      </c>
      <c r="BA3876" s="22"/>
      <c r="BB3876" s="19">
        <v>2088</v>
      </c>
      <c r="BC3876" s="34">
        <v>1411.5792600000002</v>
      </c>
      <c r="BD3876" s="34">
        <v>2157.6145500000002</v>
      </c>
      <c r="BE3876" s="38">
        <v>3.4819999999999997E-2</v>
      </c>
      <c r="BF3876" s="38">
        <v>3.4819999999999997E-2</v>
      </c>
      <c r="BG3876" s="34">
        <v>76.559150795400001</v>
      </c>
      <c r="BH3876" s="34">
        <v>76.559150795400001</v>
      </c>
      <c r="BI3876" s="34">
        <v>1335.0201092046002</v>
      </c>
      <c r="BJ3876" s="34">
        <v>2081.0553992046002</v>
      </c>
      <c r="BK3876" s="34">
        <v>0</v>
      </c>
      <c r="BL3876" s="34">
        <v>0</v>
      </c>
      <c r="BM3876" s="34">
        <v>0</v>
      </c>
      <c r="BN3876" s="39">
        <v>1335.0201092046002</v>
      </c>
      <c r="BO3876" s="39">
        <v>2081.0553992046002</v>
      </c>
      <c r="BP3876" s="39">
        <v>746.03529000000003</v>
      </c>
    </row>
    <row r="3877" spans="1:68" s="25" customFormat="1" ht="14.25" x14ac:dyDescent="0.2">
      <c r="A3877" s="14">
        <v>2960</v>
      </c>
      <c r="B3877" s="40"/>
      <c r="C3877" s="15" t="s">
        <v>29114</v>
      </c>
      <c r="D3877" s="16">
        <v>2926</v>
      </c>
      <c r="E3877" s="15" t="s">
        <v>29115</v>
      </c>
      <c r="F3877" s="15" t="s">
        <v>29114</v>
      </c>
      <c r="G3877" s="17" t="s">
        <v>29111</v>
      </c>
      <c r="H3877" s="17" t="s">
        <v>29112</v>
      </c>
      <c r="I3877" s="17" t="s">
        <v>205</v>
      </c>
      <c r="J3877" s="15" t="s">
        <v>29116</v>
      </c>
      <c r="K3877" s="15" t="s">
        <v>88</v>
      </c>
      <c r="L3877" s="18" t="s">
        <v>78</v>
      </c>
      <c r="M3877" s="15" t="s">
        <v>78</v>
      </c>
      <c r="N3877" s="15" t="s">
        <v>78</v>
      </c>
      <c r="O3877" s="16">
        <v>0</v>
      </c>
      <c r="P3877" s="15" t="s">
        <v>78</v>
      </c>
      <c r="Q3877" s="15">
        <v>0</v>
      </c>
      <c r="R3877" s="15">
        <v>0</v>
      </c>
      <c r="S3877" s="15">
        <v>0</v>
      </c>
      <c r="T3877" s="15">
        <v>0</v>
      </c>
      <c r="U3877" s="15" t="s">
        <v>18717</v>
      </c>
      <c r="V3877" s="15" t="s">
        <v>78</v>
      </c>
      <c r="W3877" s="16">
        <v>0</v>
      </c>
      <c r="X3877" s="16">
        <v>0</v>
      </c>
      <c r="Y3877" s="15">
        <v>0</v>
      </c>
      <c r="Z3877" s="15">
        <v>0</v>
      </c>
      <c r="AA3877" s="15" t="s">
        <v>20662</v>
      </c>
      <c r="AB3877" s="15" t="s">
        <v>19770</v>
      </c>
      <c r="AC3877" s="15">
        <v>0</v>
      </c>
      <c r="AD3877" s="26"/>
      <c r="AE3877" s="15" t="s">
        <v>78</v>
      </c>
      <c r="AF3877" s="15" t="s">
        <v>78</v>
      </c>
      <c r="AG3877" s="16">
        <v>0</v>
      </c>
      <c r="AH3877" s="15" t="s">
        <v>29117</v>
      </c>
      <c r="AI3877" s="15" t="s">
        <v>78</v>
      </c>
      <c r="AJ3877" s="15">
        <v>4.150390625E-2</v>
      </c>
      <c r="AK3877" s="15">
        <v>1.08898926583</v>
      </c>
      <c r="AL3877" s="15">
        <v>3102670.5063900002</v>
      </c>
      <c r="AM3877" s="15">
        <v>1413003.99101</v>
      </c>
      <c r="AN3877" s="19">
        <v>0</v>
      </c>
      <c r="AO3877" s="19">
        <v>0</v>
      </c>
      <c r="AP3877" s="19">
        <v>0</v>
      </c>
      <c r="AQ3877" s="19">
        <v>0</v>
      </c>
      <c r="AR3877" s="34">
        <v>0</v>
      </c>
      <c r="AS3877" s="34">
        <v>0</v>
      </c>
      <c r="AT3877" s="34">
        <v>0</v>
      </c>
      <c r="AU3877" s="34">
        <v>0</v>
      </c>
      <c r="AV3877" s="34">
        <v>0</v>
      </c>
      <c r="AW3877" s="35">
        <v>0</v>
      </c>
      <c r="AX3877" s="34">
        <v>0</v>
      </c>
      <c r="AY3877" s="36">
        <v>1.3258000000000001</v>
      </c>
      <c r="AZ3877" s="36">
        <v>2.0265</v>
      </c>
      <c r="BA3877" s="22"/>
      <c r="BB3877" s="19">
        <v>0</v>
      </c>
      <c r="BC3877" s="34">
        <v>0</v>
      </c>
      <c r="BD3877" s="34">
        <v>0</v>
      </c>
      <c r="BE3877" s="38">
        <v>3.4819999999999997E-2</v>
      </c>
      <c r="BF3877" s="38">
        <v>3.4819999999999997E-2</v>
      </c>
      <c r="BG3877" s="34">
        <v>0</v>
      </c>
      <c r="BH3877" s="34">
        <v>0</v>
      </c>
      <c r="BI3877" s="34">
        <v>0</v>
      </c>
      <c r="BJ3877" s="34">
        <v>0</v>
      </c>
      <c r="BK3877" s="34">
        <v>0</v>
      </c>
      <c r="BL3877" s="34">
        <v>0</v>
      </c>
      <c r="BM3877" s="34">
        <v>0</v>
      </c>
      <c r="BN3877" s="39">
        <v>0</v>
      </c>
      <c r="BO3877" s="39">
        <v>0</v>
      </c>
      <c r="BP3877" s="39">
        <v>0</v>
      </c>
    </row>
    <row r="3878" spans="1:68" s="25" customFormat="1" ht="14.25" x14ac:dyDescent="0.2">
      <c r="A3878" s="14">
        <v>2961</v>
      </c>
      <c r="B3878" s="40"/>
      <c r="C3878" s="15"/>
      <c r="D3878" s="16">
        <v>7730</v>
      </c>
      <c r="E3878" s="15" t="s">
        <v>29118</v>
      </c>
      <c r="F3878" s="15" t="s">
        <v>29119</v>
      </c>
      <c r="G3878" s="17" t="s">
        <v>29120</v>
      </c>
      <c r="H3878" s="17" t="s">
        <v>29121</v>
      </c>
      <c r="I3878" s="17" t="s">
        <v>86</v>
      </c>
      <c r="J3878" s="15" t="s">
        <v>29122</v>
      </c>
      <c r="K3878" s="15" t="s">
        <v>7383</v>
      </c>
      <c r="L3878" s="18" t="s">
        <v>29123</v>
      </c>
      <c r="M3878" s="15" t="s">
        <v>25088</v>
      </c>
      <c r="N3878" s="15" t="s">
        <v>25089</v>
      </c>
      <c r="O3878" s="16">
        <v>610</v>
      </c>
      <c r="P3878" s="15" t="s">
        <v>272</v>
      </c>
      <c r="Q3878" s="15">
        <v>0</v>
      </c>
      <c r="R3878" s="15">
        <v>0</v>
      </c>
      <c r="S3878" s="15">
        <v>0</v>
      </c>
      <c r="T3878" s="15">
        <v>0</v>
      </c>
      <c r="U3878" s="15" t="s">
        <v>18717</v>
      </c>
      <c r="V3878" s="15" t="s">
        <v>76</v>
      </c>
      <c r="W3878" s="16">
        <v>0</v>
      </c>
      <c r="X3878" s="16">
        <v>0</v>
      </c>
      <c r="Y3878" s="15">
        <v>51707</v>
      </c>
      <c r="Z3878" s="15">
        <v>1.1870000000000001</v>
      </c>
      <c r="AA3878" s="15" t="s">
        <v>78</v>
      </c>
      <c r="AB3878" s="15" t="s">
        <v>78</v>
      </c>
      <c r="AC3878" s="15">
        <v>0</v>
      </c>
      <c r="AD3878" s="26"/>
      <c r="AE3878" s="15" t="s">
        <v>78</v>
      </c>
      <c r="AF3878" s="15" t="s">
        <v>78</v>
      </c>
      <c r="AG3878" s="16">
        <v>1</v>
      </c>
      <c r="AH3878" s="15" t="s">
        <v>29124</v>
      </c>
      <c r="AI3878" s="15" t="s">
        <v>78</v>
      </c>
      <c r="AJ3878" s="15">
        <v>51707.003173800003</v>
      </c>
      <c r="AK3878" s="15">
        <v>1429.9133681599999</v>
      </c>
      <c r="AL3878" s="15">
        <v>3099029.4014900001</v>
      </c>
      <c r="AM3878" s="15">
        <v>1409884.2848700001</v>
      </c>
      <c r="AN3878" s="19">
        <v>0</v>
      </c>
      <c r="AO3878" s="19">
        <v>0</v>
      </c>
      <c r="AP3878" s="19">
        <v>0</v>
      </c>
      <c r="AQ3878" s="19">
        <v>0</v>
      </c>
      <c r="AR3878" s="34">
        <v>0</v>
      </c>
      <c r="AS3878" s="34">
        <v>0</v>
      </c>
      <c r="AT3878" s="34">
        <v>0</v>
      </c>
      <c r="AU3878" s="34">
        <v>0</v>
      </c>
      <c r="AV3878" s="34">
        <v>0</v>
      </c>
      <c r="AW3878" s="35">
        <v>0</v>
      </c>
      <c r="AX3878" s="34">
        <v>0</v>
      </c>
      <c r="AY3878" s="36">
        <v>1.3258000000000001</v>
      </c>
      <c r="AZ3878" s="36">
        <v>2.0265</v>
      </c>
      <c r="BA3878" s="22"/>
      <c r="BB3878" s="19">
        <v>0</v>
      </c>
      <c r="BC3878" s="34">
        <v>0</v>
      </c>
      <c r="BD3878" s="34">
        <v>0</v>
      </c>
      <c r="BE3878" s="38">
        <v>3.4819999999999997E-2</v>
      </c>
      <c r="BF3878" s="38">
        <v>3.4819999999999997E-2</v>
      </c>
      <c r="BG3878" s="34">
        <v>0</v>
      </c>
      <c r="BH3878" s="34">
        <v>0</v>
      </c>
      <c r="BI3878" s="34">
        <v>0</v>
      </c>
      <c r="BJ3878" s="34">
        <v>0</v>
      </c>
      <c r="BK3878" s="34">
        <v>0</v>
      </c>
      <c r="BL3878" s="34">
        <v>0</v>
      </c>
      <c r="BM3878" s="34">
        <v>0</v>
      </c>
      <c r="BN3878" s="39">
        <v>0</v>
      </c>
      <c r="BO3878" s="39">
        <v>0</v>
      </c>
      <c r="BP3878" s="39">
        <v>0</v>
      </c>
    </row>
    <row r="3879" spans="1:68" s="25" customFormat="1" ht="14.25" x14ac:dyDescent="0.2">
      <c r="A3879" s="14">
        <v>2962</v>
      </c>
      <c r="B3879" s="40"/>
      <c r="C3879" s="15"/>
      <c r="D3879" s="16">
        <v>27396</v>
      </c>
      <c r="E3879" s="15" t="s">
        <v>29125</v>
      </c>
      <c r="F3879" s="15" t="s">
        <v>29126</v>
      </c>
      <c r="G3879" s="17" t="s">
        <v>29127</v>
      </c>
      <c r="H3879" s="17" t="s">
        <v>29128</v>
      </c>
      <c r="I3879" s="17" t="s">
        <v>86</v>
      </c>
      <c r="J3879" s="15" t="s">
        <v>29129</v>
      </c>
      <c r="K3879" s="15" t="s">
        <v>1925</v>
      </c>
      <c r="L3879" s="18" t="s">
        <v>29130</v>
      </c>
      <c r="M3879" s="15" t="s">
        <v>25088</v>
      </c>
      <c r="N3879" s="15" t="s">
        <v>25089</v>
      </c>
      <c r="O3879" s="16">
        <v>610</v>
      </c>
      <c r="P3879" s="15" t="s">
        <v>272</v>
      </c>
      <c r="Q3879" s="15">
        <v>0</v>
      </c>
      <c r="R3879" s="15">
        <v>0</v>
      </c>
      <c r="S3879" s="15">
        <v>0</v>
      </c>
      <c r="T3879" s="15">
        <v>0</v>
      </c>
      <c r="U3879" s="15" t="s">
        <v>18717</v>
      </c>
      <c r="V3879" s="15" t="s">
        <v>76</v>
      </c>
      <c r="W3879" s="16">
        <v>0</v>
      </c>
      <c r="X3879" s="16">
        <v>0</v>
      </c>
      <c r="Y3879" s="15">
        <v>126801</v>
      </c>
      <c r="Z3879" s="15">
        <v>2.911</v>
      </c>
      <c r="AA3879" s="15" t="s">
        <v>78</v>
      </c>
      <c r="AB3879" s="15" t="s">
        <v>78</v>
      </c>
      <c r="AC3879" s="15">
        <v>0</v>
      </c>
      <c r="AD3879" s="26"/>
      <c r="AE3879" s="15" t="s">
        <v>78</v>
      </c>
      <c r="AF3879" s="15" t="s">
        <v>78</v>
      </c>
      <c r="AG3879" s="16">
        <v>1</v>
      </c>
      <c r="AH3879" s="15" t="s">
        <v>29131</v>
      </c>
      <c r="AI3879" s="15" t="s">
        <v>78</v>
      </c>
      <c r="AJ3879" s="15">
        <v>126801.249756</v>
      </c>
      <c r="AK3879" s="15">
        <v>3226.12749265</v>
      </c>
      <c r="AL3879" s="15">
        <v>3098415.1539500002</v>
      </c>
      <c r="AM3879" s="15">
        <v>1410720.61167</v>
      </c>
      <c r="AN3879" s="19">
        <v>0</v>
      </c>
      <c r="AO3879" s="19">
        <v>0</v>
      </c>
      <c r="AP3879" s="19">
        <v>0</v>
      </c>
      <c r="AQ3879" s="19">
        <v>0</v>
      </c>
      <c r="AR3879" s="34">
        <v>0</v>
      </c>
      <c r="AS3879" s="34">
        <v>0</v>
      </c>
      <c r="AT3879" s="34">
        <v>0</v>
      </c>
      <c r="AU3879" s="34">
        <v>0</v>
      </c>
      <c r="AV3879" s="34">
        <v>0</v>
      </c>
      <c r="AW3879" s="35">
        <v>0</v>
      </c>
      <c r="AX3879" s="34">
        <v>0</v>
      </c>
      <c r="AY3879" s="36">
        <v>1.3258000000000001</v>
      </c>
      <c r="AZ3879" s="36">
        <v>2.0265</v>
      </c>
      <c r="BA3879" s="22"/>
      <c r="BB3879" s="19">
        <v>0</v>
      </c>
      <c r="BC3879" s="34">
        <v>0</v>
      </c>
      <c r="BD3879" s="34">
        <v>0</v>
      </c>
      <c r="BE3879" s="38">
        <v>3.4819999999999997E-2</v>
      </c>
      <c r="BF3879" s="38">
        <v>3.4819999999999997E-2</v>
      </c>
      <c r="BG3879" s="34">
        <v>0</v>
      </c>
      <c r="BH3879" s="34">
        <v>0</v>
      </c>
      <c r="BI3879" s="34">
        <v>0</v>
      </c>
      <c r="BJ3879" s="34">
        <v>0</v>
      </c>
      <c r="BK3879" s="34">
        <v>0</v>
      </c>
      <c r="BL3879" s="34">
        <v>0</v>
      </c>
      <c r="BM3879" s="34">
        <v>0</v>
      </c>
      <c r="BN3879" s="39">
        <v>0</v>
      </c>
      <c r="BO3879" s="39">
        <v>0</v>
      </c>
      <c r="BP3879" s="39">
        <v>0</v>
      </c>
    </row>
    <row r="3880" spans="1:68" s="25" customFormat="1" ht="14.25" x14ac:dyDescent="0.2">
      <c r="A3880" s="14">
        <v>2963</v>
      </c>
      <c r="B3880" s="40"/>
      <c r="C3880" s="15" t="s">
        <v>29132</v>
      </c>
      <c r="D3880" s="16">
        <v>24109</v>
      </c>
      <c r="E3880" s="15" t="s">
        <v>29133</v>
      </c>
      <c r="F3880" s="15" t="s">
        <v>29132</v>
      </c>
      <c r="G3880" s="17" t="s">
        <v>29134</v>
      </c>
      <c r="H3880" s="17" t="s">
        <v>29135</v>
      </c>
      <c r="I3880" s="17" t="s">
        <v>29136</v>
      </c>
      <c r="J3880" s="15" t="s">
        <v>29137</v>
      </c>
      <c r="K3880" s="15" t="s">
        <v>12426</v>
      </c>
      <c r="L3880" s="18" t="s">
        <v>78</v>
      </c>
      <c r="M3880" s="15" t="s">
        <v>78</v>
      </c>
      <c r="N3880" s="15" t="s">
        <v>78</v>
      </c>
      <c r="O3880" s="16">
        <v>0</v>
      </c>
      <c r="P3880" s="15" t="s">
        <v>78</v>
      </c>
      <c r="Q3880" s="15">
        <v>0</v>
      </c>
      <c r="R3880" s="15">
        <v>0</v>
      </c>
      <c r="S3880" s="15">
        <v>0</v>
      </c>
      <c r="T3880" s="15">
        <v>0</v>
      </c>
      <c r="U3880" s="15" t="s">
        <v>18717</v>
      </c>
      <c r="V3880" s="15" t="s">
        <v>78</v>
      </c>
      <c r="W3880" s="16">
        <v>0</v>
      </c>
      <c r="X3880" s="16">
        <v>0</v>
      </c>
      <c r="Y3880" s="15">
        <v>60</v>
      </c>
      <c r="Z3880" s="15">
        <v>1E-3</v>
      </c>
      <c r="AA3880" s="15" t="s">
        <v>78</v>
      </c>
      <c r="AB3880" s="15" t="s">
        <v>78</v>
      </c>
      <c r="AC3880" s="15">
        <v>0</v>
      </c>
      <c r="AD3880" s="26"/>
      <c r="AE3880" s="15" t="s">
        <v>78</v>
      </c>
      <c r="AF3880" s="15" t="s">
        <v>78</v>
      </c>
      <c r="AG3880" s="16">
        <v>0</v>
      </c>
      <c r="AH3880" s="15" t="s">
        <v>29138</v>
      </c>
      <c r="AI3880" s="15" t="s">
        <v>78</v>
      </c>
      <c r="AJ3880" s="15">
        <v>59.644287109399997</v>
      </c>
      <c r="AK3880" s="15">
        <v>151.24429451699999</v>
      </c>
      <c r="AL3880" s="15">
        <v>3107423.3538899999</v>
      </c>
      <c r="AM3880" s="15">
        <v>1411178.5396100001</v>
      </c>
      <c r="AN3880" s="19">
        <v>0</v>
      </c>
      <c r="AO3880" s="19">
        <v>0</v>
      </c>
      <c r="AP3880" s="19">
        <v>0</v>
      </c>
      <c r="AQ3880" s="19">
        <v>0</v>
      </c>
      <c r="AR3880" s="34">
        <v>0</v>
      </c>
      <c r="AS3880" s="34">
        <v>0</v>
      </c>
      <c r="AT3880" s="34">
        <v>0</v>
      </c>
      <c r="AU3880" s="34">
        <v>0</v>
      </c>
      <c r="AV3880" s="34">
        <v>0</v>
      </c>
      <c r="AW3880" s="35">
        <v>0</v>
      </c>
      <c r="AX3880" s="34">
        <v>0</v>
      </c>
      <c r="AY3880" s="36">
        <v>1.3258000000000001</v>
      </c>
      <c r="AZ3880" s="36">
        <v>2.0265</v>
      </c>
      <c r="BA3880" s="22"/>
      <c r="BB3880" s="19">
        <v>0</v>
      </c>
      <c r="BC3880" s="34">
        <v>0</v>
      </c>
      <c r="BD3880" s="34">
        <v>0</v>
      </c>
      <c r="BE3880" s="38">
        <v>3.4819999999999997E-2</v>
      </c>
      <c r="BF3880" s="38">
        <v>3.4819999999999997E-2</v>
      </c>
      <c r="BG3880" s="34">
        <v>0</v>
      </c>
      <c r="BH3880" s="34">
        <v>0</v>
      </c>
      <c r="BI3880" s="34">
        <v>0</v>
      </c>
      <c r="BJ3880" s="34">
        <v>0</v>
      </c>
      <c r="BK3880" s="34">
        <v>0</v>
      </c>
      <c r="BL3880" s="34">
        <v>0</v>
      </c>
      <c r="BM3880" s="34">
        <v>0</v>
      </c>
      <c r="BN3880" s="39">
        <v>0</v>
      </c>
      <c r="BO3880" s="39">
        <v>0</v>
      </c>
      <c r="BP3880" s="39">
        <v>0</v>
      </c>
    </row>
    <row r="3881" spans="1:68" s="25" customFormat="1" ht="14.25" x14ac:dyDescent="0.2">
      <c r="A3881" s="14">
        <v>2964</v>
      </c>
      <c r="B3881" s="40"/>
      <c r="C3881" s="15"/>
      <c r="D3881" s="16">
        <v>31703</v>
      </c>
      <c r="E3881" s="15" t="s">
        <v>29139</v>
      </c>
      <c r="F3881" s="15" t="s">
        <v>29140</v>
      </c>
      <c r="G3881" s="17" t="s">
        <v>29141</v>
      </c>
      <c r="H3881" s="17" t="s">
        <v>29142</v>
      </c>
      <c r="I3881" s="17" t="s">
        <v>86</v>
      </c>
      <c r="J3881" s="15" t="s">
        <v>29142</v>
      </c>
      <c r="K3881" s="15" t="s">
        <v>3644</v>
      </c>
      <c r="L3881" s="18" t="s">
        <v>78</v>
      </c>
      <c r="M3881" s="15" t="s">
        <v>78</v>
      </c>
      <c r="N3881" s="15" t="s">
        <v>78</v>
      </c>
      <c r="O3881" s="16">
        <v>0</v>
      </c>
      <c r="P3881" s="15" t="s">
        <v>78</v>
      </c>
      <c r="Q3881" s="15">
        <v>0</v>
      </c>
      <c r="R3881" s="15">
        <v>0</v>
      </c>
      <c r="S3881" s="15">
        <v>0</v>
      </c>
      <c r="T3881" s="15">
        <v>0</v>
      </c>
      <c r="U3881" s="15" t="s">
        <v>18717</v>
      </c>
      <c r="V3881" s="15" t="s">
        <v>78</v>
      </c>
      <c r="W3881" s="16">
        <v>0</v>
      </c>
      <c r="X3881" s="16">
        <v>0</v>
      </c>
      <c r="Y3881" s="15">
        <v>0</v>
      </c>
      <c r="Z3881" s="15">
        <v>0</v>
      </c>
      <c r="AA3881" s="15" t="s">
        <v>78</v>
      </c>
      <c r="AB3881" s="15" t="s">
        <v>78</v>
      </c>
      <c r="AC3881" s="15">
        <v>0</v>
      </c>
      <c r="AD3881" s="26"/>
      <c r="AE3881" s="15" t="s">
        <v>78</v>
      </c>
      <c r="AF3881" s="15" t="s">
        <v>78</v>
      </c>
      <c r="AG3881" s="16">
        <v>0</v>
      </c>
      <c r="AH3881" s="15" t="s">
        <v>29143</v>
      </c>
      <c r="AI3881" s="15" t="s">
        <v>78</v>
      </c>
      <c r="AJ3881" s="15">
        <v>3.271484375E-2</v>
      </c>
      <c r="AK3881" s="15">
        <v>1.6974186394099999</v>
      </c>
      <c r="AL3881" s="15">
        <v>3107141.6611700002</v>
      </c>
      <c r="AM3881" s="15">
        <v>1411192.02373</v>
      </c>
      <c r="AN3881" s="19">
        <v>0</v>
      </c>
      <c r="AO3881" s="19">
        <v>0</v>
      </c>
      <c r="AP3881" s="19">
        <v>0</v>
      </c>
      <c r="AQ3881" s="19">
        <v>0</v>
      </c>
      <c r="AR3881" s="34">
        <v>0</v>
      </c>
      <c r="AS3881" s="34">
        <v>0</v>
      </c>
      <c r="AT3881" s="34">
        <v>0</v>
      </c>
      <c r="AU3881" s="34">
        <v>0</v>
      </c>
      <c r="AV3881" s="34">
        <v>0</v>
      </c>
      <c r="AW3881" s="35">
        <v>0</v>
      </c>
      <c r="AX3881" s="34">
        <v>0</v>
      </c>
      <c r="AY3881" s="36">
        <v>1.3258000000000001</v>
      </c>
      <c r="AZ3881" s="36">
        <v>2.0265</v>
      </c>
      <c r="BA3881" s="22"/>
      <c r="BB3881" s="19">
        <v>0</v>
      </c>
      <c r="BC3881" s="34">
        <v>0</v>
      </c>
      <c r="BD3881" s="34">
        <v>0</v>
      </c>
      <c r="BE3881" s="38">
        <v>3.4819999999999997E-2</v>
      </c>
      <c r="BF3881" s="38">
        <v>3.4819999999999997E-2</v>
      </c>
      <c r="BG3881" s="34">
        <v>0</v>
      </c>
      <c r="BH3881" s="34">
        <v>0</v>
      </c>
      <c r="BI3881" s="34">
        <v>0</v>
      </c>
      <c r="BJ3881" s="34">
        <v>0</v>
      </c>
      <c r="BK3881" s="34">
        <v>0</v>
      </c>
      <c r="BL3881" s="34">
        <v>0</v>
      </c>
      <c r="BM3881" s="34">
        <v>0</v>
      </c>
      <c r="BN3881" s="39">
        <v>0</v>
      </c>
      <c r="BO3881" s="39">
        <v>0</v>
      </c>
      <c r="BP3881" s="39">
        <v>0</v>
      </c>
    </row>
    <row r="3882" spans="1:68" s="25" customFormat="1" ht="14.25" x14ac:dyDescent="0.2">
      <c r="A3882" s="14">
        <v>2965</v>
      </c>
      <c r="B3882" s="40"/>
      <c r="C3882" s="15"/>
      <c r="D3882" s="16">
        <v>1301</v>
      </c>
      <c r="E3882" s="15" t="s">
        <v>29144</v>
      </c>
      <c r="F3882" s="15" t="s">
        <v>29145</v>
      </c>
      <c r="G3882" s="17" t="s">
        <v>29146</v>
      </c>
      <c r="H3882" s="17" t="s">
        <v>29147</v>
      </c>
      <c r="I3882" s="17" t="s">
        <v>86</v>
      </c>
      <c r="J3882" s="15" t="s">
        <v>29147</v>
      </c>
      <c r="K3882" s="15" t="s">
        <v>5844</v>
      </c>
      <c r="L3882" s="18" t="s">
        <v>78</v>
      </c>
      <c r="M3882" s="15" t="s">
        <v>78</v>
      </c>
      <c r="N3882" s="15" t="s">
        <v>78</v>
      </c>
      <c r="O3882" s="16">
        <v>0</v>
      </c>
      <c r="P3882" s="15" t="s">
        <v>78</v>
      </c>
      <c r="Q3882" s="15">
        <v>0</v>
      </c>
      <c r="R3882" s="15">
        <v>0</v>
      </c>
      <c r="S3882" s="15">
        <v>0</v>
      </c>
      <c r="T3882" s="15">
        <v>0</v>
      </c>
      <c r="U3882" s="15" t="s">
        <v>18717</v>
      </c>
      <c r="V3882" s="15" t="s">
        <v>78</v>
      </c>
      <c r="W3882" s="16">
        <v>0</v>
      </c>
      <c r="X3882" s="16">
        <v>0</v>
      </c>
      <c r="Y3882" s="15">
        <v>2</v>
      </c>
      <c r="Z3882" s="15">
        <v>0</v>
      </c>
      <c r="AA3882" s="15" t="s">
        <v>78</v>
      </c>
      <c r="AB3882" s="15" t="s">
        <v>78</v>
      </c>
      <c r="AC3882" s="15">
        <v>0</v>
      </c>
      <c r="AD3882" s="26"/>
      <c r="AE3882" s="15" t="s">
        <v>78</v>
      </c>
      <c r="AF3882" s="15" t="s">
        <v>78</v>
      </c>
      <c r="AG3882" s="16">
        <v>0</v>
      </c>
      <c r="AH3882" s="15" t="s">
        <v>29148</v>
      </c>
      <c r="AI3882" s="15" t="s">
        <v>78</v>
      </c>
      <c r="AJ3882" s="15">
        <v>1.56201171875</v>
      </c>
      <c r="AK3882" s="15">
        <v>5.5649179033199996</v>
      </c>
      <c r="AL3882" s="15">
        <v>3107581.0794600002</v>
      </c>
      <c r="AM3882" s="15">
        <v>1411175.68827</v>
      </c>
      <c r="AN3882" s="19">
        <v>0</v>
      </c>
      <c r="AO3882" s="19">
        <v>0</v>
      </c>
      <c r="AP3882" s="19">
        <v>0</v>
      </c>
      <c r="AQ3882" s="19">
        <v>0</v>
      </c>
      <c r="AR3882" s="34">
        <v>0</v>
      </c>
      <c r="AS3882" s="34">
        <v>0</v>
      </c>
      <c r="AT3882" s="34">
        <v>0</v>
      </c>
      <c r="AU3882" s="34">
        <v>0</v>
      </c>
      <c r="AV3882" s="34">
        <v>0</v>
      </c>
      <c r="AW3882" s="35">
        <v>0</v>
      </c>
      <c r="AX3882" s="34">
        <v>0</v>
      </c>
      <c r="AY3882" s="36">
        <v>1.3258000000000001</v>
      </c>
      <c r="AZ3882" s="36">
        <v>2.0265</v>
      </c>
      <c r="BA3882" s="22"/>
      <c r="BB3882" s="19">
        <v>0</v>
      </c>
      <c r="BC3882" s="34">
        <v>0</v>
      </c>
      <c r="BD3882" s="34">
        <v>0</v>
      </c>
      <c r="BE3882" s="38">
        <v>3.4819999999999997E-2</v>
      </c>
      <c r="BF3882" s="38">
        <v>3.4819999999999997E-2</v>
      </c>
      <c r="BG3882" s="34">
        <v>0</v>
      </c>
      <c r="BH3882" s="34">
        <v>0</v>
      </c>
      <c r="BI3882" s="34">
        <v>0</v>
      </c>
      <c r="BJ3882" s="34">
        <v>0</v>
      </c>
      <c r="BK3882" s="34">
        <v>0</v>
      </c>
      <c r="BL3882" s="34">
        <v>0</v>
      </c>
      <c r="BM3882" s="34">
        <v>0</v>
      </c>
      <c r="BN3882" s="39">
        <v>0</v>
      </c>
      <c r="BO3882" s="39">
        <v>0</v>
      </c>
      <c r="BP3882" s="39">
        <v>0</v>
      </c>
    </row>
    <row r="3883" spans="1:68" s="25" customFormat="1" ht="14.25" x14ac:dyDescent="0.2">
      <c r="A3883" s="14">
        <v>2966</v>
      </c>
      <c r="B3883" s="40"/>
      <c r="C3883" s="15"/>
      <c r="D3883" s="16">
        <v>31649</v>
      </c>
      <c r="E3883" s="15" t="s">
        <v>29149</v>
      </c>
      <c r="F3883" s="15" t="s">
        <v>29150</v>
      </c>
      <c r="G3883" s="17" t="s">
        <v>29151</v>
      </c>
      <c r="H3883" s="17" t="s">
        <v>29152</v>
      </c>
      <c r="I3883" s="17" t="s">
        <v>86</v>
      </c>
      <c r="J3883" s="15" t="s">
        <v>29152</v>
      </c>
      <c r="K3883" s="15" t="s">
        <v>9180</v>
      </c>
      <c r="L3883" s="18" t="s">
        <v>78</v>
      </c>
      <c r="M3883" s="15" t="s">
        <v>78</v>
      </c>
      <c r="N3883" s="15" t="s">
        <v>78</v>
      </c>
      <c r="O3883" s="16">
        <v>0</v>
      </c>
      <c r="P3883" s="15" t="s">
        <v>78</v>
      </c>
      <c r="Q3883" s="15">
        <v>0</v>
      </c>
      <c r="R3883" s="15">
        <v>0</v>
      </c>
      <c r="S3883" s="15">
        <v>0</v>
      </c>
      <c r="T3883" s="15">
        <v>0</v>
      </c>
      <c r="U3883" s="15" t="s">
        <v>18717</v>
      </c>
      <c r="V3883" s="15" t="s">
        <v>78</v>
      </c>
      <c r="W3883" s="16">
        <v>0</v>
      </c>
      <c r="X3883" s="16">
        <v>0</v>
      </c>
      <c r="Y3883" s="15">
        <v>100</v>
      </c>
      <c r="Z3883" s="15">
        <v>2E-3</v>
      </c>
      <c r="AA3883" s="15" t="s">
        <v>78</v>
      </c>
      <c r="AB3883" s="15" t="s">
        <v>78</v>
      </c>
      <c r="AC3883" s="15">
        <v>0</v>
      </c>
      <c r="AD3883" s="26"/>
      <c r="AE3883" s="15" t="s">
        <v>78</v>
      </c>
      <c r="AF3883" s="15" t="s">
        <v>78</v>
      </c>
      <c r="AG3883" s="16">
        <v>0</v>
      </c>
      <c r="AH3883" s="15" t="s">
        <v>29153</v>
      </c>
      <c r="AI3883" s="15" t="s">
        <v>78</v>
      </c>
      <c r="AJ3883" s="15">
        <v>99.733154296899997</v>
      </c>
      <c r="AK3883" s="15">
        <v>240.398742134</v>
      </c>
      <c r="AL3883" s="15">
        <v>3107519.61399</v>
      </c>
      <c r="AM3883" s="15">
        <v>1411176.9836200001</v>
      </c>
      <c r="AN3883" s="19">
        <v>0</v>
      </c>
      <c r="AO3883" s="19">
        <v>0</v>
      </c>
      <c r="AP3883" s="19">
        <v>0</v>
      </c>
      <c r="AQ3883" s="19">
        <v>0</v>
      </c>
      <c r="AR3883" s="34">
        <v>0</v>
      </c>
      <c r="AS3883" s="34">
        <v>0</v>
      </c>
      <c r="AT3883" s="34">
        <v>0</v>
      </c>
      <c r="AU3883" s="34">
        <v>0</v>
      </c>
      <c r="AV3883" s="34">
        <v>0</v>
      </c>
      <c r="AW3883" s="35">
        <v>0</v>
      </c>
      <c r="AX3883" s="34">
        <v>0</v>
      </c>
      <c r="AY3883" s="36">
        <v>1.3258000000000001</v>
      </c>
      <c r="AZ3883" s="36">
        <v>2.0265</v>
      </c>
      <c r="BA3883" s="22"/>
      <c r="BB3883" s="19">
        <v>0</v>
      </c>
      <c r="BC3883" s="34">
        <v>0</v>
      </c>
      <c r="BD3883" s="34">
        <v>0</v>
      </c>
      <c r="BE3883" s="38">
        <v>3.4819999999999997E-2</v>
      </c>
      <c r="BF3883" s="38">
        <v>3.4819999999999997E-2</v>
      </c>
      <c r="BG3883" s="34">
        <v>0</v>
      </c>
      <c r="BH3883" s="34">
        <v>0</v>
      </c>
      <c r="BI3883" s="34">
        <v>0</v>
      </c>
      <c r="BJ3883" s="34">
        <v>0</v>
      </c>
      <c r="BK3883" s="34">
        <v>0</v>
      </c>
      <c r="BL3883" s="34">
        <v>0</v>
      </c>
      <c r="BM3883" s="34">
        <v>0</v>
      </c>
      <c r="BN3883" s="39">
        <v>0</v>
      </c>
      <c r="BO3883" s="39">
        <v>0</v>
      </c>
      <c r="BP3883" s="39">
        <v>0</v>
      </c>
    </row>
    <row r="3884" spans="1:68" s="25" customFormat="1" ht="14.25" x14ac:dyDescent="0.2">
      <c r="A3884" s="14">
        <v>2967</v>
      </c>
      <c r="B3884" s="40"/>
      <c r="C3884" s="15" t="s">
        <v>29154</v>
      </c>
      <c r="D3884" s="16">
        <v>13322</v>
      </c>
      <c r="E3884" s="15" t="s">
        <v>29155</v>
      </c>
      <c r="F3884" s="15" t="s">
        <v>29154</v>
      </c>
      <c r="G3884" s="17" t="s">
        <v>29156</v>
      </c>
      <c r="H3884" s="17" t="s">
        <v>29157</v>
      </c>
      <c r="I3884" s="17" t="s">
        <v>86</v>
      </c>
      <c r="J3884" s="15" t="s">
        <v>29158</v>
      </c>
      <c r="K3884" s="15" t="s">
        <v>690</v>
      </c>
      <c r="L3884" s="18" t="s">
        <v>78</v>
      </c>
      <c r="M3884" s="15" t="s">
        <v>78</v>
      </c>
      <c r="N3884" s="15" t="s">
        <v>78</v>
      </c>
      <c r="O3884" s="16">
        <v>0</v>
      </c>
      <c r="P3884" s="15" t="s">
        <v>78</v>
      </c>
      <c r="Q3884" s="15">
        <v>0</v>
      </c>
      <c r="R3884" s="15">
        <v>0</v>
      </c>
      <c r="S3884" s="15">
        <v>0</v>
      </c>
      <c r="T3884" s="15">
        <v>0</v>
      </c>
      <c r="U3884" s="15" t="s">
        <v>18717</v>
      </c>
      <c r="V3884" s="15" t="s">
        <v>78</v>
      </c>
      <c r="W3884" s="16">
        <v>0</v>
      </c>
      <c r="X3884" s="16">
        <v>0</v>
      </c>
      <c r="Y3884" s="15">
        <v>134</v>
      </c>
      <c r="Z3884" s="15">
        <v>3.0000000000000001E-3</v>
      </c>
      <c r="AA3884" s="15" t="s">
        <v>78</v>
      </c>
      <c r="AB3884" s="15" t="s">
        <v>78</v>
      </c>
      <c r="AC3884" s="15">
        <v>0</v>
      </c>
      <c r="AD3884" s="26"/>
      <c r="AE3884" s="15" t="s">
        <v>78</v>
      </c>
      <c r="AF3884" s="15" t="s">
        <v>78</v>
      </c>
      <c r="AG3884" s="16">
        <v>0</v>
      </c>
      <c r="AH3884" s="15" t="s">
        <v>29159</v>
      </c>
      <c r="AI3884" s="15" t="s">
        <v>78</v>
      </c>
      <c r="AJ3884" s="15">
        <v>133.571777344</v>
      </c>
      <c r="AK3884" s="15">
        <v>337.51670699300001</v>
      </c>
      <c r="AL3884" s="15">
        <v>3107033.9688499998</v>
      </c>
      <c r="AM3884" s="15">
        <v>1411201.57901</v>
      </c>
      <c r="AN3884" s="19">
        <v>0</v>
      </c>
      <c r="AO3884" s="19">
        <v>0</v>
      </c>
      <c r="AP3884" s="19">
        <v>0</v>
      </c>
      <c r="AQ3884" s="19">
        <v>0</v>
      </c>
      <c r="AR3884" s="34">
        <v>0</v>
      </c>
      <c r="AS3884" s="34">
        <v>0</v>
      </c>
      <c r="AT3884" s="34">
        <v>0</v>
      </c>
      <c r="AU3884" s="34">
        <v>0</v>
      </c>
      <c r="AV3884" s="34">
        <v>0</v>
      </c>
      <c r="AW3884" s="35">
        <v>0</v>
      </c>
      <c r="AX3884" s="34">
        <v>0</v>
      </c>
      <c r="AY3884" s="36">
        <v>1.3258000000000001</v>
      </c>
      <c r="AZ3884" s="36">
        <v>2.0265</v>
      </c>
      <c r="BA3884" s="22"/>
      <c r="BB3884" s="19">
        <v>0</v>
      </c>
      <c r="BC3884" s="34">
        <v>0</v>
      </c>
      <c r="BD3884" s="34">
        <v>0</v>
      </c>
      <c r="BE3884" s="38">
        <v>3.4819999999999997E-2</v>
      </c>
      <c r="BF3884" s="38">
        <v>3.4819999999999997E-2</v>
      </c>
      <c r="BG3884" s="34">
        <v>0</v>
      </c>
      <c r="BH3884" s="34">
        <v>0</v>
      </c>
      <c r="BI3884" s="34">
        <v>0</v>
      </c>
      <c r="BJ3884" s="34">
        <v>0</v>
      </c>
      <c r="BK3884" s="34">
        <v>0</v>
      </c>
      <c r="BL3884" s="34">
        <v>0</v>
      </c>
      <c r="BM3884" s="34">
        <v>0</v>
      </c>
      <c r="BN3884" s="39">
        <v>0</v>
      </c>
      <c r="BO3884" s="39">
        <v>0</v>
      </c>
      <c r="BP3884" s="39">
        <v>0</v>
      </c>
    </row>
    <row r="3885" spans="1:68" s="25" customFormat="1" ht="14.25" x14ac:dyDescent="0.2">
      <c r="A3885" s="14">
        <v>2968</v>
      </c>
      <c r="B3885" s="40"/>
      <c r="C3885" s="15"/>
      <c r="D3885" s="16">
        <v>20849</v>
      </c>
      <c r="E3885" s="15" t="s">
        <v>29160</v>
      </c>
      <c r="F3885" s="15" t="s">
        <v>29161</v>
      </c>
      <c r="G3885" s="17" t="s">
        <v>29162</v>
      </c>
      <c r="H3885" s="17" t="s">
        <v>29163</v>
      </c>
      <c r="I3885" s="17" t="s">
        <v>86</v>
      </c>
      <c r="J3885" s="15" t="s">
        <v>29164</v>
      </c>
      <c r="K3885" s="15" t="s">
        <v>2360</v>
      </c>
      <c r="L3885" s="18" t="s">
        <v>78</v>
      </c>
      <c r="M3885" s="15" t="s">
        <v>78</v>
      </c>
      <c r="N3885" s="15" t="s">
        <v>78</v>
      </c>
      <c r="O3885" s="16">
        <v>0</v>
      </c>
      <c r="P3885" s="15" t="s">
        <v>78</v>
      </c>
      <c r="Q3885" s="15">
        <v>0</v>
      </c>
      <c r="R3885" s="15">
        <v>0</v>
      </c>
      <c r="S3885" s="15">
        <v>0</v>
      </c>
      <c r="T3885" s="15">
        <v>0</v>
      </c>
      <c r="U3885" s="15" t="s">
        <v>18717</v>
      </c>
      <c r="V3885" s="15" t="s">
        <v>78</v>
      </c>
      <c r="W3885" s="16">
        <v>0</v>
      </c>
      <c r="X3885" s="16">
        <v>0</v>
      </c>
      <c r="Y3885" s="15">
        <v>19</v>
      </c>
      <c r="Z3885" s="15">
        <v>0</v>
      </c>
      <c r="AA3885" s="15" t="s">
        <v>78</v>
      </c>
      <c r="AB3885" s="15" t="s">
        <v>78</v>
      </c>
      <c r="AC3885" s="15">
        <v>0</v>
      </c>
      <c r="AD3885" s="26"/>
      <c r="AE3885" s="15" t="s">
        <v>78</v>
      </c>
      <c r="AF3885" s="15" t="s">
        <v>78</v>
      </c>
      <c r="AG3885" s="16">
        <v>0</v>
      </c>
      <c r="AH3885" s="15" t="s">
        <v>29165</v>
      </c>
      <c r="AI3885" s="15" t="s">
        <v>78</v>
      </c>
      <c r="AJ3885" s="15">
        <v>18.920410156300001</v>
      </c>
      <c r="AK3885" s="15">
        <v>49.899182137099999</v>
      </c>
      <c r="AL3885" s="15">
        <v>3107129.72584</v>
      </c>
      <c r="AM3885" s="15">
        <v>1411194.19863</v>
      </c>
      <c r="AN3885" s="19">
        <v>0</v>
      </c>
      <c r="AO3885" s="19">
        <v>0</v>
      </c>
      <c r="AP3885" s="19">
        <v>0</v>
      </c>
      <c r="AQ3885" s="19">
        <v>0</v>
      </c>
      <c r="AR3885" s="34">
        <v>0</v>
      </c>
      <c r="AS3885" s="34">
        <v>0</v>
      </c>
      <c r="AT3885" s="34">
        <v>0</v>
      </c>
      <c r="AU3885" s="34">
        <v>0</v>
      </c>
      <c r="AV3885" s="34">
        <v>0</v>
      </c>
      <c r="AW3885" s="35">
        <v>0</v>
      </c>
      <c r="AX3885" s="34">
        <v>0</v>
      </c>
      <c r="AY3885" s="36">
        <v>1.3258000000000001</v>
      </c>
      <c r="AZ3885" s="36">
        <v>2.0265</v>
      </c>
      <c r="BA3885" s="22"/>
      <c r="BB3885" s="19">
        <v>0</v>
      </c>
      <c r="BC3885" s="34">
        <v>0</v>
      </c>
      <c r="BD3885" s="34">
        <v>0</v>
      </c>
      <c r="BE3885" s="38">
        <v>3.4819999999999997E-2</v>
      </c>
      <c r="BF3885" s="38">
        <v>3.4819999999999997E-2</v>
      </c>
      <c r="BG3885" s="34">
        <v>0</v>
      </c>
      <c r="BH3885" s="34">
        <v>0</v>
      </c>
      <c r="BI3885" s="34">
        <v>0</v>
      </c>
      <c r="BJ3885" s="34">
        <v>0</v>
      </c>
      <c r="BK3885" s="34">
        <v>0</v>
      </c>
      <c r="BL3885" s="34">
        <v>0</v>
      </c>
      <c r="BM3885" s="34">
        <v>0</v>
      </c>
      <c r="BN3885" s="39">
        <v>0</v>
      </c>
      <c r="BO3885" s="39">
        <v>0</v>
      </c>
      <c r="BP3885" s="39">
        <v>0</v>
      </c>
    </row>
    <row r="3886" spans="1:68" s="25" customFormat="1" ht="14.25" x14ac:dyDescent="0.2">
      <c r="A3886" s="14">
        <v>2969</v>
      </c>
      <c r="B3886" s="40"/>
      <c r="C3886" s="15"/>
      <c r="D3886" s="16">
        <v>32842</v>
      </c>
      <c r="E3886" s="15" t="s">
        <v>29166</v>
      </c>
      <c r="F3886" s="15" t="s">
        <v>29167</v>
      </c>
      <c r="G3886" s="17" t="s">
        <v>29168</v>
      </c>
      <c r="H3886" s="17" t="s">
        <v>29169</v>
      </c>
      <c r="I3886" s="17" t="s">
        <v>86</v>
      </c>
      <c r="J3886" s="15" t="s">
        <v>29170</v>
      </c>
      <c r="K3886" s="15" t="s">
        <v>14271</v>
      </c>
      <c r="L3886" s="18" t="s">
        <v>78</v>
      </c>
      <c r="M3886" s="15" t="s">
        <v>78</v>
      </c>
      <c r="N3886" s="15" t="s">
        <v>78</v>
      </c>
      <c r="O3886" s="16">
        <v>0</v>
      </c>
      <c r="P3886" s="15" t="s">
        <v>78</v>
      </c>
      <c r="Q3886" s="15">
        <v>0</v>
      </c>
      <c r="R3886" s="15">
        <v>0</v>
      </c>
      <c r="S3886" s="15">
        <v>0</v>
      </c>
      <c r="T3886" s="15">
        <v>0</v>
      </c>
      <c r="U3886" s="15" t="s">
        <v>18717</v>
      </c>
      <c r="V3886" s="15" t="s">
        <v>78</v>
      </c>
      <c r="W3886" s="16">
        <v>0</v>
      </c>
      <c r="X3886" s="16">
        <v>0</v>
      </c>
      <c r="Y3886" s="15">
        <v>190</v>
      </c>
      <c r="Z3886" s="15">
        <v>4.0000000000000001E-3</v>
      </c>
      <c r="AA3886" s="15" t="s">
        <v>78</v>
      </c>
      <c r="AB3886" s="15" t="s">
        <v>78</v>
      </c>
      <c r="AC3886" s="15">
        <v>0</v>
      </c>
      <c r="AD3886" s="26"/>
      <c r="AE3886" s="15" t="s">
        <v>78</v>
      </c>
      <c r="AF3886" s="15" t="s">
        <v>78</v>
      </c>
      <c r="AG3886" s="16">
        <v>0</v>
      </c>
      <c r="AH3886" s="15" t="s">
        <v>29171</v>
      </c>
      <c r="AI3886" s="15" t="s">
        <v>78</v>
      </c>
      <c r="AJ3886" s="15">
        <v>190.347900391</v>
      </c>
      <c r="AK3886" s="15">
        <v>480.20614892200001</v>
      </c>
      <c r="AL3886" s="15">
        <v>3105970.7275999999</v>
      </c>
      <c r="AM3886" s="15">
        <v>1411239.2220099999</v>
      </c>
      <c r="AN3886" s="19">
        <v>0</v>
      </c>
      <c r="AO3886" s="19">
        <v>0</v>
      </c>
      <c r="AP3886" s="19">
        <v>0</v>
      </c>
      <c r="AQ3886" s="19">
        <v>0</v>
      </c>
      <c r="AR3886" s="34">
        <v>0</v>
      </c>
      <c r="AS3886" s="34">
        <v>0</v>
      </c>
      <c r="AT3886" s="34">
        <v>0</v>
      </c>
      <c r="AU3886" s="34">
        <v>0</v>
      </c>
      <c r="AV3886" s="34">
        <v>0</v>
      </c>
      <c r="AW3886" s="35">
        <v>0</v>
      </c>
      <c r="AX3886" s="34">
        <v>0</v>
      </c>
      <c r="AY3886" s="36">
        <v>1.3258000000000001</v>
      </c>
      <c r="AZ3886" s="36">
        <v>2.0265</v>
      </c>
      <c r="BA3886" s="22"/>
      <c r="BB3886" s="19">
        <v>0</v>
      </c>
      <c r="BC3886" s="34">
        <v>0</v>
      </c>
      <c r="BD3886" s="34">
        <v>0</v>
      </c>
      <c r="BE3886" s="38">
        <v>3.4819999999999997E-2</v>
      </c>
      <c r="BF3886" s="38">
        <v>3.4819999999999997E-2</v>
      </c>
      <c r="BG3886" s="34">
        <v>0</v>
      </c>
      <c r="BH3886" s="34">
        <v>0</v>
      </c>
      <c r="BI3886" s="34">
        <v>0</v>
      </c>
      <c r="BJ3886" s="34">
        <v>0</v>
      </c>
      <c r="BK3886" s="34">
        <v>0</v>
      </c>
      <c r="BL3886" s="34">
        <v>0</v>
      </c>
      <c r="BM3886" s="34">
        <v>0</v>
      </c>
      <c r="BN3886" s="39">
        <v>0</v>
      </c>
      <c r="BO3886" s="39">
        <v>0</v>
      </c>
      <c r="BP3886" s="39">
        <v>0</v>
      </c>
    </row>
    <row r="3887" spans="1:68" s="25" customFormat="1" ht="14.25" x14ac:dyDescent="0.2">
      <c r="A3887" s="14">
        <v>2970</v>
      </c>
      <c r="B3887" s="40"/>
      <c r="C3887" s="15" t="s">
        <v>25422</v>
      </c>
      <c r="D3887" s="16">
        <v>18934</v>
      </c>
      <c r="E3887" s="15" t="s">
        <v>29172</v>
      </c>
      <c r="F3887" s="15" t="s">
        <v>25422</v>
      </c>
      <c r="G3887" s="17" t="s">
        <v>29173</v>
      </c>
      <c r="H3887" s="17" t="s">
        <v>29174</v>
      </c>
      <c r="I3887" s="17" t="s">
        <v>88</v>
      </c>
      <c r="J3887" s="15" t="s">
        <v>29175</v>
      </c>
      <c r="K3887" s="15" t="s">
        <v>88</v>
      </c>
      <c r="L3887" s="18" t="s">
        <v>78</v>
      </c>
      <c r="M3887" s="15" t="s">
        <v>78</v>
      </c>
      <c r="N3887" s="15" t="s">
        <v>78</v>
      </c>
      <c r="O3887" s="16">
        <v>0</v>
      </c>
      <c r="P3887" s="15" t="s">
        <v>78</v>
      </c>
      <c r="Q3887" s="15">
        <v>0</v>
      </c>
      <c r="R3887" s="15">
        <v>0</v>
      </c>
      <c r="S3887" s="15">
        <v>0</v>
      </c>
      <c r="T3887" s="15">
        <v>0</v>
      </c>
      <c r="U3887" s="15" t="s">
        <v>18717</v>
      </c>
      <c r="V3887" s="15" t="s">
        <v>78</v>
      </c>
      <c r="W3887" s="16">
        <v>0</v>
      </c>
      <c r="X3887" s="16">
        <v>0</v>
      </c>
      <c r="Y3887" s="15">
        <v>628</v>
      </c>
      <c r="Z3887" s="15">
        <v>1.4E-2</v>
      </c>
      <c r="AA3887" s="15" t="s">
        <v>27127</v>
      </c>
      <c r="AB3887" s="15" t="s">
        <v>27128</v>
      </c>
      <c r="AC3887" s="15">
        <v>0</v>
      </c>
      <c r="AD3887" s="26"/>
      <c r="AE3887" s="15" t="s">
        <v>78</v>
      </c>
      <c r="AF3887" s="15" t="s">
        <v>78</v>
      </c>
      <c r="AG3887" s="16">
        <v>0</v>
      </c>
      <c r="AH3887" s="15" t="s">
        <v>29176</v>
      </c>
      <c r="AI3887" s="15" t="s">
        <v>78</v>
      </c>
      <c r="AJ3887" s="15">
        <v>627.802734375</v>
      </c>
      <c r="AK3887" s="15">
        <v>1578.3969224299999</v>
      </c>
      <c r="AL3887" s="15">
        <v>3106484.0427799998</v>
      </c>
      <c r="AM3887" s="15">
        <v>1411221.6090500001</v>
      </c>
      <c r="AN3887" s="19">
        <v>0</v>
      </c>
      <c r="AO3887" s="19">
        <v>0</v>
      </c>
      <c r="AP3887" s="19">
        <v>0</v>
      </c>
      <c r="AQ3887" s="19">
        <v>0</v>
      </c>
      <c r="AR3887" s="34">
        <v>0</v>
      </c>
      <c r="AS3887" s="34">
        <v>0</v>
      </c>
      <c r="AT3887" s="34">
        <v>0</v>
      </c>
      <c r="AU3887" s="34">
        <v>0</v>
      </c>
      <c r="AV3887" s="34">
        <v>0</v>
      </c>
      <c r="AW3887" s="35">
        <v>0</v>
      </c>
      <c r="AX3887" s="34">
        <v>0</v>
      </c>
      <c r="AY3887" s="36">
        <v>1.3258000000000001</v>
      </c>
      <c r="AZ3887" s="36">
        <v>2.0265</v>
      </c>
      <c r="BA3887" s="22"/>
      <c r="BB3887" s="19">
        <v>0</v>
      </c>
      <c r="BC3887" s="34">
        <v>0</v>
      </c>
      <c r="BD3887" s="34">
        <v>0</v>
      </c>
      <c r="BE3887" s="38">
        <v>3.4819999999999997E-2</v>
      </c>
      <c r="BF3887" s="38">
        <v>3.4819999999999997E-2</v>
      </c>
      <c r="BG3887" s="34">
        <v>0</v>
      </c>
      <c r="BH3887" s="34">
        <v>0</v>
      </c>
      <c r="BI3887" s="34">
        <v>0</v>
      </c>
      <c r="BJ3887" s="34">
        <v>0</v>
      </c>
      <c r="BK3887" s="34">
        <v>0</v>
      </c>
      <c r="BL3887" s="34">
        <v>0</v>
      </c>
      <c r="BM3887" s="34">
        <v>0</v>
      </c>
      <c r="BN3887" s="39">
        <v>0</v>
      </c>
      <c r="BO3887" s="39">
        <v>0</v>
      </c>
      <c r="BP3887" s="39">
        <v>0</v>
      </c>
    </row>
    <row r="3888" spans="1:68" s="25" customFormat="1" ht="14.25" x14ac:dyDescent="0.2">
      <c r="A3888" s="14">
        <v>2971</v>
      </c>
      <c r="B3888" s="40"/>
      <c r="C3888" s="15"/>
      <c r="D3888" s="16">
        <v>19785</v>
      </c>
      <c r="E3888" s="15" t="s">
        <v>29177</v>
      </c>
      <c r="F3888" s="15" t="s">
        <v>29178</v>
      </c>
      <c r="G3888" s="17" t="s">
        <v>29179</v>
      </c>
      <c r="H3888" s="17" t="s">
        <v>29180</v>
      </c>
      <c r="I3888" s="17" t="s">
        <v>86</v>
      </c>
      <c r="J3888" s="15" t="s">
        <v>29181</v>
      </c>
      <c r="K3888" s="15" t="s">
        <v>29182</v>
      </c>
      <c r="L3888" s="18" t="s">
        <v>78</v>
      </c>
      <c r="M3888" s="15" t="s">
        <v>78</v>
      </c>
      <c r="N3888" s="15" t="s">
        <v>78</v>
      </c>
      <c r="O3888" s="16">
        <v>0</v>
      </c>
      <c r="P3888" s="15" t="s">
        <v>78</v>
      </c>
      <c r="Q3888" s="15">
        <v>0</v>
      </c>
      <c r="R3888" s="15">
        <v>0</v>
      </c>
      <c r="S3888" s="15">
        <v>0</v>
      </c>
      <c r="T3888" s="15">
        <v>0</v>
      </c>
      <c r="U3888" s="15" t="s">
        <v>18717</v>
      </c>
      <c r="V3888" s="15" t="s">
        <v>78</v>
      </c>
      <c r="W3888" s="16">
        <v>0</v>
      </c>
      <c r="X3888" s="16">
        <v>0</v>
      </c>
      <c r="Y3888" s="15">
        <v>58</v>
      </c>
      <c r="Z3888" s="15">
        <v>1E-3</v>
      </c>
      <c r="AA3888" s="15" t="s">
        <v>27127</v>
      </c>
      <c r="AB3888" s="15" t="s">
        <v>27128</v>
      </c>
      <c r="AC3888" s="15">
        <v>0</v>
      </c>
      <c r="AD3888" s="26"/>
      <c r="AE3888" s="15" t="s">
        <v>78</v>
      </c>
      <c r="AF3888" s="15" t="s">
        <v>78</v>
      </c>
      <c r="AG3888" s="16">
        <v>0</v>
      </c>
      <c r="AH3888" s="15" t="s">
        <v>29183</v>
      </c>
      <c r="AI3888" s="15" t="s">
        <v>78</v>
      </c>
      <c r="AJ3888" s="15">
        <v>57.561035156300001</v>
      </c>
      <c r="AK3888" s="15">
        <v>146.05808243800001</v>
      </c>
      <c r="AL3888" s="15">
        <v>3106914.08243</v>
      </c>
      <c r="AM3888" s="15">
        <v>1411205.1188000001</v>
      </c>
      <c r="AN3888" s="19">
        <v>0</v>
      </c>
      <c r="AO3888" s="19">
        <v>0</v>
      </c>
      <c r="AP3888" s="19">
        <v>0</v>
      </c>
      <c r="AQ3888" s="19">
        <v>0</v>
      </c>
      <c r="AR3888" s="34">
        <v>0</v>
      </c>
      <c r="AS3888" s="34">
        <v>0</v>
      </c>
      <c r="AT3888" s="34">
        <v>0</v>
      </c>
      <c r="AU3888" s="34">
        <v>0</v>
      </c>
      <c r="AV3888" s="34">
        <v>0</v>
      </c>
      <c r="AW3888" s="35">
        <v>0</v>
      </c>
      <c r="AX3888" s="34">
        <v>0</v>
      </c>
      <c r="AY3888" s="36">
        <v>1.3258000000000001</v>
      </c>
      <c r="AZ3888" s="36">
        <v>2.0265</v>
      </c>
      <c r="BA3888" s="22"/>
      <c r="BB3888" s="19">
        <v>0</v>
      </c>
      <c r="BC3888" s="34">
        <v>0</v>
      </c>
      <c r="BD3888" s="34">
        <v>0</v>
      </c>
      <c r="BE3888" s="38">
        <v>3.4819999999999997E-2</v>
      </c>
      <c r="BF3888" s="38">
        <v>3.4819999999999997E-2</v>
      </c>
      <c r="BG3888" s="34">
        <v>0</v>
      </c>
      <c r="BH3888" s="34">
        <v>0</v>
      </c>
      <c r="BI3888" s="34">
        <v>0</v>
      </c>
      <c r="BJ3888" s="34">
        <v>0</v>
      </c>
      <c r="BK3888" s="34">
        <v>0</v>
      </c>
      <c r="BL3888" s="34">
        <v>0</v>
      </c>
      <c r="BM3888" s="34">
        <v>0</v>
      </c>
      <c r="BN3888" s="39">
        <v>0</v>
      </c>
      <c r="BO3888" s="39">
        <v>0</v>
      </c>
      <c r="BP3888" s="39">
        <v>0</v>
      </c>
    </row>
    <row r="3889" spans="1:68" s="25" customFormat="1" ht="14.25" x14ac:dyDescent="0.2">
      <c r="A3889" s="14">
        <v>2972</v>
      </c>
      <c r="B3889" s="40"/>
      <c r="C3889" s="15" t="s">
        <v>29184</v>
      </c>
      <c r="D3889" s="16">
        <v>12111</v>
      </c>
      <c r="E3889" s="15" t="s">
        <v>29185</v>
      </c>
      <c r="F3889" s="15" t="s">
        <v>29184</v>
      </c>
      <c r="G3889" s="17" t="s">
        <v>29186</v>
      </c>
      <c r="H3889" s="17" t="s">
        <v>29187</v>
      </c>
      <c r="I3889" s="17" t="s">
        <v>86</v>
      </c>
      <c r="J3889" s="15" t="s">
        <v>29188</v>
      </c>
      <c r="K3889" s="15" t="s">
        <v>391</v>
      </c>
      <c r="L3889" s="18" t="s">
        <v>78</v>
      </c>
      <c r="M3889" s="15" t="s">
        <v>78</v>
      </c>
      <c r="N3889" s="15" t="s">
        <v>78</v>
      </c>
      <c r="O3889" s="16">
        <v>0</v>
      </c>
      <c r="P3889" s="15" t="s">
        <v>78</v>
      </c>
      <c r="Q3889" s="15">
        <v>0</v>
      </c>
      <c r="R3889" s="15">
        <v>0</v>
      </c>
      <c r="S3889" s="15">
        <v>0</v>
      </c>
      <c r="T3889" s="15">
        <v>0</v>
      </c>
      <c r="U3889" s="15" t="s">
        <v>18717</v>
      </c>
      <c r="V3889" s="15" t="s">
        <v>78</v>
      </c>
      <c r="W3889" s="16">
        <v>0</v>
      </c>
      <c r="X3889" s="16">
        <v>0</v>
      </c>
      <c r="Y3889" s="15">
        <v>302</v>
      </c>
      <c r="Z3889" s="15">
        <v>7.0000000000000001E-3</v>
      </c>
      <c r="AA3889" s="15" t="s">
        <v>78</v>
      </c>
      <c r="AB3889" s="15" t="s">
        <v>78</v>
      </c>
      <c r="AC3889" s="15">
        <v>0</v>
      </c>
      <c r="AD3889" s="26"/>
      <c r="AE3889" s="15" t="s">
        <v>78</v>
      </c>
      <c r="AF3889" s="15" t="s">
        <v>78</v>
      </c>
      <c r="AG3889" s="16">
        <v>0</v>
      </c>
      <c r="AH3889" s="15" t="s">
        <v>29189</v>
      </c>
      <c r="AI3889" s="15" t="s">
        <v>78</v>
      </c>
      <c r="AJ3889" s="15">
        <v>301.962890625</v>
      </c>
      <c r="AK3889" s="15">
        <v>760.33034880699995</v>
      </c>
      <c r="AL3889" s="15">
        <v>3105661.89194</v>
      </c>
      <c r="AM3889" s="15">
        <v>1411249.3463000001</v>
      </c>
      <c r="AN3889" s="19">
        <v>0</v>
      </c>
      <c r="AO3889" s="19">
        <v>0</v>
      </c>
      <c r="AP3889" s="19">
        <v>0</v>
      </c>
      <c r="AQ3889" s="19">
        <v>0</v>
      </c>
      <c r="AR3889" s="34">
        <v>0</v>
      </c>
      <c r="AS3889" s="34">
        <v>0</v>
      </c>
      <c r="AT3889" s="34">
        <v>0</v>
      </c>
      <c r="AU3889" s="34">
        <v>0</v>
      </c>
      <c r="AV3889" s="34">
        <v>0</v>
      </c>
      <c r="AW3889" s="35">
        <v>0</v>
      </c>
      <c r="AX3889" s="34">
        <v>0</v>
      </c>
      <c r="AY3889" s="36">
        <v>1.3258000000000001</v>
      </c>
      <c r="AZ3889" s="36">
        <v>2.0265</v>
      </c>
      <c r="BA3889" s="22"/>
      <c r="BB3889" s="19">
        <v>0</v>
      </c>
      <c r="BC3889" s="34">
        <v>0</v>
      </c>
      <c r="BD3889" s="34">
        <v>0</v>
      </c>
      <c r="BE3889" s="38">
        <v>3.4819999999999997E-2</v>
      </c>
      <c r="BF3889" s="38">
        <v>3.4819999999999997E-2</v>
      </c>
      <c r="BG3889" s="34">
        <v>0</v>
      </c>
      <c r="BH3889" s="34">
        <v>0</v>
      </c>
      <c r="BI3889" s="34">
        <v>0</v>
      </c>
      <c r="BJ3889" s="34">
        <v>0</v>
      </c>
      <c r="BK3889" s="34">
        <v>0</v>
      </c>
      <c r="BL3889" s="34">
        <v>0</v>
      </c>
      <c r="BM3889" s="34">
        <v>0</v>
      </c>
      <c r="BN3889" s="39">
        <v>0</v>
      </c>
      <c r="BO3889" s="39">
        <v>0</v>
      </c>
      <c r="BP3889" s="39">
        <v>0</v>
      </c>
    </row>
    <row r="3890" spans="1:68" s="25" customFormat="1" ht="14.25" x14ac:dyDescent="0.2">
      <c r="A3890" s="14">
        <v>2973</v>
      </c>
      <c r="B3890" s="40"/>
      <c r="C3890" s="15" t="s">
        <v>29190</v>
      </c>
      <c r="D3890" s="16">
        <v>27403</v>
      </c>
      <c r="E3890" s="15" t="s">
        <v>29191</v>
      </c>
      <c r="F3890" s="15" t="s">
        <v>29190</v>
      </c>
      <c r="G3890" s="17" t="s">
        <v>29192</v>
      </c>
      <c r="H3890" s="17" t="s">
        <v>29193</v>
      </c>
      <c r="I3890" s="17" t="s">
        <v>86</v>
      </c>
      <c r="J3890" s="15" t="s">
        <v>29194</v>
      </c>
      <c r="K3890" s="15" t="s">
        <v>8606</v>
      </c>
      <c r="L3890" s="18" t="s">
        <v>78</v>
      </c>
      <c r="M3890" s="15" t="s">
        <v>78</v>
      </c>
      <c r="N3890" s="15" t="s">
        <v>78</v>
      </c>
      <c r="O3890" s="16">
        <v>0</v>
      </c>
      <c r="P3890" s="15" t="s">
        <v>78</v>
      </c>
      <c r="Q3890" s="15">
        <v>0</v>
      </c>
      <c r="R3890" s="15">
        <v>0</v>
      </c>
      <c r="S3890" s="15">
        <v>0</v>
      </c>
      <c r="T3890" s="15">
        <v>0</v>
      </c>
      <c r="U3890" s="15" t="s">
        <v>18717</v>
      </c>
      <c r="V3890" s="15" t="s">
        <v>78</v>
      </c>
      <c r="W3890" s="16">
        <v>0</v>
      </c>
      <c r="X3890" s="16">
        <v>0</v>
      </c>
      <c r="Y3890" s="15">
        <v>718</v>
      </c>
      <c r="Z3890" s="15">
        <v>1.6E-2</v>
      </c>
      <c r="AA3890" s="15" t="s">
        <v>26849</v>
      </c>
      <c r="AB3890" s="15" t="s">
        <v>26850</v>
      </c>
      <c r="AC3890" s="15">
        <v>0</v>
      </c>
      <c r="AD3890" s="26"/>
      <c r="AE3890" s="15" t="s">
        <v>78</v>
      </c>
      <c r="AF3890" s="15" t="s">
        <v>78</v>
      </c>
      <c r="AG3890" s="16">
        <v>0</v>
      </c>
      <c r="AH3890" s="15" t="s">
        <v>29195</v>
      </c>
      <c r="AI3890" s="15" t="s">
        <v>78</v>
      </c>
      <c r="AJ3890" s="15">
        <v>717.60668945299994</v>
      </c>
      <c r="AK3890" s="15">
        <v>1802.09126397</v>
      </c>
      <c r="AL3890" s="15">
        <v>3105022.3568299999</v>
      </c>
      <c r="AM3890" s="15">
        <v>1411262.09479</v>
      </c>
      <c r="AN3890" s="19">
        <v>0</v>
      </c>
      <c r="AO3890" s="19">
        <v>0</v>
      </c>
      <c r="AP3890" s="19">
        <v>0</v>
      </c>
      <c r="AQ3890" s="19">
        <v>0</v>
      </c>
      <c r="AR3890" s="34">
        <v>0</v>
      </c>
      <c r="AS3890" s="34">
        <v>0</v>
      </c>
      <c r="AT3890" s="34">
        <v>0</v>
      </c>
      <c r="AU3890" s="34">
        <v>0</v>
      </c>
      <c r="AV3890" s="34">
        <v>0</v>
      </c>
      <c r="AW3890" s="35">
        <v>0</v>
      </c>
      <c r="AX3890" s="34">
        <v>0</v>
      </c>
      <c r="AY3890" s="36">
        <v>1.3258000000000001</v>
      </c>
      <c r="AZ3890" s="36">
        <v>2.0265</v>
      </c>
      <c r="BA3890" s="22"/>
      <c r="BB3890" s="19">
        <v>0</v>
      </c>
      <c r="BC3890" s="34">
        <v>0</v>
      </c>
      <c r="BD3890" s="34">
        <v>0</v>
      </c>
      <c r="BE3890" s="38">
        <v>3.4819999999999997E-2</v>
      </c>
      <c r="BF3890" s="38">
        <v>3.4819999999999997E-2</v>
      </c>
      <c r="BG3890" s="34">
        <v>0</v>
      </c>
      <c r="BH3890" s="34">
        <v>0</v>
      </c>
      <c r="BI3890" s="34">
        <v>0</v>
      </c>
      <c r="BJ3890" s="34">
        <v>0</v>
      </c>
      <c r="BK3890" s="34">
        <v>0</v>
      </c>
      <c r="BL3890" s="34">
        <v>0</v>
      </c>
      <c r="BM3890" s="34">
        <v>0</v>
      </c>
      <c r="BN3890" s="39">
        <v>0</v>
      </c>
      <c r="BO3890" s="39">
        <v>0</v>
      </c>
      <c r="BP3890" s="39">
        <v>0</v>
      </c>
    </row>
    <row r="3891" spans="1:68" s="25" customFormat="1" ht="14.25" x14ac:dyDescent="0.2">
      <c r="A3891" s="14">
        <v>2974</v>
      </c>
      <c r="B3891" s="40"/>
      <c r="C3891" s="15" t="s">
        <v>150</v>
      </c>
      <c r="D3891" s="16">
        <v>35590</v>
      </c>
      <c r="E3891" s="15" t="s">
        <v>29196</v>
      </c>
      <c r="F3891" s="15" t="s">
        <v>29197</v>
      </c>
      <c r="G3891" s="17" t="s">
        <v>29198</v>
      </c>
      <c r="H3891" s="17" t="s">
        <v>29199</v>
      </c>
      <c r="I3891" s="17" t="s">
        <v>86</v>
      </c>
      <c r="J3891" s="15" t="s">
        <v>29200</v>
      </c>
      <c r="K3891" s="15" t="s">
        <v>88</v>
      </c>
      <c r="L3891" s="18" t="s">
        <v>29201</v>
      </c>
      <c r="M3891" s="15" t="s">
        <v>26187</v>
      </c>
      <c r="N3891" s="15" t="s">
        <v>26188</v>
      </c>
      <c r="O3891" s="16">
        <v>660</v>
      </c>
      <c r="P3891" s="15" t="s">
        <v>18923</v>
      </c>
      <c r="Q3891" s="15">
        <v>400</v>
      </c>
      <c r="R3891" s="15">
        <v>0</v>
      </c>
      <c r="S3891" s="15">
        <v>400</v>
      </c>
      <c r="T3891" s="15">
        <v>0.21</v>
      </c>
      <c r="U3891" s="15" t="s">
        <v>18717</v>
      </c>
      <c r="V3891" s="15" t="s">
        <v>76</v>
      </c>
      <c r="W3891" s="16">
        <v>0</v>
      </c>
      <c r="X3891" s="16">
        <v>1</v>
      </c>
      <c r="Y3891" s="15">
        <v>35574</v>
      </c>
      <c r="Z3891" s="15">
        <v>0.81699999999999995</v>
      </c>
      <c r="AA3891" s="15" t="s">
        <v>78</v>
      </c>
      <c r="AB3891" s="15" t="s">
        <v>78</v>
      </c>
      <c r="AC3891" s="15">
        <v>0</v>
      </c>
      <c r="AD3891" s="26">
        <v>41498</v>
      </c>
      <c r="AE3891" s="15" t="s">
        <v>183</v>
      </c>
      <c r="AF3891" s="15" t="s">
        <v>21195</v>
      </c>
      <c r="AG3891" s="16">
        <v>1</v>
      </c>
      <c r="AH3891" s="15" t="s">
        <v>29202</v>
      </c>
      <c r="AI3891" s="15" t="s">
        <v>78</v>
      </c>
      <c r="AJ3891" s="15">
        <v>35573.865966799996</v>
      </c>
      <c r="AK3891" s="15">
        <v>2236.1976996200001</v>
      </c>
      <c r="AL3891" s="15">
        <v>3104402.6327800001</v>
      </c>
      <c r="AM3891" s="15">
        <v>1408100.9846300001</v>
      </c>
      <c r="AN3891" s="19">
        <v>0</v>
      </c>
      <c r="AO3891" s="19">
        <v>0</v>
      </c>
      <c r="AP3891" s="19">
        <v>300</v>
      </c>
      <c r="AQ3891" s="19">
        <v>0</v>
      </c>
      <c r="AR3891" s="34">
        <v>300</v>
      </c>
      <c r="AS3891" s="34">
        <v>0</v>
      </c>
      <c r="AT3891" s="34">
        <v>0</v>
      </c>
      <c r="AU3891" s="34">
        <v>0</v>
      </c>
      <c r="AV3891" s="34">
        <v>300</v>
      </c>
      <c r="AW3891" s="35">
        <v>300</v>
      </c>
      <c r="AX3891" s="34">
        <v>0</v>
      </c>
      <c r="AY3891" s="36">
        <v>1.3258000000000001</v>
      </c>
      <c r="AZ3891" s="36">
        <v>2.0265</v>
      </c>
      <c r="BA3891" s="22"/>
      <c r="BB3891" s="19">
        <v>9</v>
      </c>
      <c r="BC3891" s="34">
        <v>0</v>
      </c>
      <c r="BD3891" s="34">
        <v>0</v>
      </c>
      <c r="BE3891" s="38">
        <v>3.4819999999999997E-2</v>
      </c>
      <c r="BF3891" s="38">
        <v>3.4819999999999997E-2</v>
      </c>
      <c r="BG3891" s="34">
        <v>0</v>
      </c>
      <c r="BH3891" s="34">
        <v>0</v>
      </c>
      <c r="BI3891" s="34">
        <v>0</v>
      </c>
      <c r="BJ3891" s="34">
        <v>0</v>
      </c>
      <c r="BK3891" s="34">
        <v>0</v>
      </c>
      <c r="BL3891" s="34">
        <v>0</v>
      </c>
      <c r="BM3891" s="34">
        <v>0</v>
      </c>
      <c r="BN3891" s="39">
        <v>0</v>
      </c>
      <c r="BO3891" s="39">
        <v>0</v>
      </c>
      <c r="BP3891" s="39">
        <v>0</v>
      </c>
    </row>
    <row r="3892" spans="1:68" s="25" customFormat="1" ht="14.25" x14ac:dyDescent="0.2">
      <c r="A3892" s="14">
        <v>2975</v>
      </c>
      <c r="B3892" s="40"/>
      <c r="C3892" s="15" t="s">
        <v>29203</v>
      </c>
      <c r="D3892" s="16">
        <v>19691</v>
      </c>
      <c r="E3892" s="15" t="s">
        <v>29204</v>
      </c>
      <c r="F3892" s="15" t="s">
        <v>29203</v>
      </c>
      <c r="G3892" s="17" t="s">
        <v>29205</v>
      </c>
      <c r="H3892" s="17" t="s">
        <v>29206</v>
      </c>
      <c r="I3892" s="17" t="s">
        <v>86</v>
      </c>
      <c r="J3892" s="15" t="s">
        <v>29206</v>
      </c>
      <c r="K3892" s="15" t="s">
        <v>2464</v>
      </c>
      <c r="L3892" s="18" t="s">
        <v>78</v>
      </c>
      <c r="M3892" s="15" t="s">
        <v>78</v>
      </c>
      <c r="N3892" s="15" t="s">
        <v>78</v>
      </c>
      <c r="O3892" s="16">
        <v>0</v>
      </c>
      <c r="P3892" s="15" t="s">
        <v>78</v>
      </c>
      <c r="Q3892" s="15">
        <v>0</v>
      </c>
      <c r="R3892" s="15">
        <v>0</v>
      </c>
      <c r="S3892" s="15">
        <v>0</v>
      </c>
      <c r="T3892" s="15">
        <v>0</v>
      </c>
      <c r="U3892" s="15" t="s">
        <v>3335</v>
      </c>
      <c r="V3892" s="15" t="s">
        <v>78</v>
      </c>
      <c r="W3892" s="16">
        <v>0</v>
      </c>
      <c r="X3892" s="16">
        <v>0</v>
      </c>
      <c r="Y3892" s="15">
        <v>979049</v>
      </c>
      <c r="Z3892" s="15">
        <v>22.475999999999999</v>
      </c>
      <c r="AA3892" s="15" t="s">
        <v>78</v>
      </c>
      <c r="AB3892" s="15" t="s">
        <v>78</v>
      </c>
      <c r="AC3892" s="15">
        <v>0</v>
      </c>
      <c r="AD3892" s="26"/>
      <c r="AE3892" s="15" t="s">
        <v>78</v>
      </c>
      <c r="AF3892" s="15" t="s">
        <v>78</v>
      </c>
      <c r="AG3892" s="16">
        <v>0</v>
      </c>
      <c r="AH3892" s="15" t="s">
        <v>29207</v>
      </c>
      <c r="AI3892" s="15" t="s">
        <v>78</v>
      </c>
      <c r="AJ3892" s="15">
        <v>979049.367188</v>
      </c>
      <c r="AK3892" s="15">
        <v>19524.791983899999</v>
      </c>
      <c r="AL3892" s="15">
        <v>3095263.31165</v>
      </c>
      <c r="AM3892" s="15">
        <v>1423787.95698</v>
      </c>
      <c r="AN3892" s="19">
        <v>0</v>
      </c>
      <c r="AO3892" s="19">
        <v>0</v>
      </c>
      <c r="AP3892" s="19">
        <v>0</v>
      </c>
      <c r="AQ3892" s="19">
        <v>0</v>
      </c>
      <c r="AR3892" s="34">
        <v>0</v>
      </c>
      <c r="AS3892" s="34">
        <v>0</v>
      </c>
      <c r="AT3892" s="34">
        <v>0</v>
      </c>
      <c r="AU3892" s="34">
        <v>0</v>
      </c>
      <c r="AV3892" s="34">
        <v>0</v>
      </c>
      <c r="AW3892" s="35">
        <v>0</v>
      </c>
      <c r="AX3892" s="34">
        <v>0</v>
      </c>
      <c r="AY3892" s="36">
        <v>1.4712000000099998</v>
      </c>
      <c r="AZ3892" s="36">
        <v>2.0617000000000001</v>
      </c>
      <c r="BA3892" s="22"/>
      <c r="BB3892" s="19">
        <v>0</v>
      </c>
      <c r="BC3892" s="34">
        <v>0</v>
      </c>
      <c r="BD3892" s="34">
        <v>0</v>
      </c>
      <c r="BE3892" s="38">
        <v>3.4819999999999997E-2</v>
      </c>
      <c r="BF3892" s="38">
        <v>3.4819999999999997E-2</v>
      </c>
      <c r="BG3892" s="34">
        <v>0</v>
      </c>
      <c r="BH3892" s="34">
        <v>0</v>
      </c>
      <c r="BI3892" s="34">
        <v>0</v>
      </c>
      <c r="BJ3892" s="34">
        <v>0</v>
      </c>
      <c r="BK3892" s="34">
        <v>0</v>
      </c>
      <c r="BL3892" s="34">
        <v>0</v>
      </c>
      <c r="BM3892" s="34">
        <v>0</v>
      </c>
      <c r="BN3892" s="39">
        <v>0</v>
      </c>
      <c r="BO3892" s="39">
        <v>0</v>
      </c>
      <c r="BP3892" s="39">
        <v>0</v>
      </c>
    </row>
    <row r="3893" spans="1:68" s="25" customFormat="1" ht="14.25" x14ac:dyDescent="0.2">
      <c r="A3893" s="14">
        <v>2976</v>
      </c>
      <c r="B3893" s="40"/>
      <c r="C3893" s="15"/>
      <c r="D3893" s="16">
        <v>16852</v>
      </c>
      <c r="E3893" s="15" t="s">
        <v>29208</v>
      </c>
      <c r="F3893" s="15" t="s">
        <v>29209</v>
      </c>
      <c r="G3893" s="17" t="s">
        <v>29210</v>
      </c>
      <c r="H3893" s="17" t="s">
        <v>29211</v>
      </c>
      <c r="I3893" s="17" t="s">
        <v>86</v>
      </c>
      <c r="J3893" s="15" t="s">
        <v>29211</v>
      </c>
      <c r="K3893" s="15" t="s">
        <v>3644</v>
      </c>
      <c r="L3893" s="18" t="s">
        <v>29212</v>
      </c>
      <c r="M3893" s="15" t="s">
        <v>11854</v>
      </c>
      <c r="N3893" s="15" t="s">
        <v>11855</v>
      </c>
      <c r="O3893" s="16">
        <v>512</v>
      </c>
      <c r="P3893" s="15" t="s">
        <v>1295</v>
      </c>
      <c r="Q3893" s="15">
        <v>54100</v>
      </c>
      <c r="R3893" s="15">
        <v>44000</v>
      </c>
      <c r="S3893" s="15">
        <v>98100</v>
      </c>
      <c r="T3893" s="15">
        <v>13.67</v>
      </c>
      <c r="U3893" s="15" t="s">
        <v>3335</v>
      </c>
      <c r="V3893" s="15" t="s">
        <v>76</v>
      </c>
      <c r="W3893" s="16">
        <v>1</v>
      </c>
      <c r="X3893" s="16">
        <v>0</v>
      </c>
      <c r="Y3893" s="15">
        <v>611821</v>
      </c>
      <c r="Z3893" s="15">
        <v>14.045</v>
      </c>
      <c r="AA3893" s="15" t="s">
        <v>78</v>
      </c>
      <c r="AB3893" s="15" t="s">
        <v>78</v>
      </c>
      <c r="AC3893" s="15">
        <v>0</v>
      </c>
      <c r="AD3893" s="26"/>
      <c r="AE3893" s="15" t="s">
        <v>243</v>
      </c>
      <c r="AF3893" s="15" t="s">
        <v>29213</v>
      </c>
      <c r="AG3893" s="16">
        <v>1</v>
      </c>
      <c r="AH3893" s="15" t="s">
        <v>29214</v>
      </c>
      <c r="AI3893" s="15" t="s">
        <v>78</v>
      </c>
      <c r="AJ3893" s="15">
        <v>611820.71728500002</v>
      </c>
      <c r="AK3893" s="15">
        <v>3733.0016667</v>
      </c>
      <c r="AL3893" s="15">
        <v>3090620.44007</v>
      </c>
      <c r="AM3893" s="15">
        <v>1420240.8876199999</v>
      </c>
      <c r="AN3893" s="19">
        <v>27500</v>
      </c>
      <c r="AO3893" s="19">
        <v>40800</v>
      </c>
      <c r="AP3893" s="19">
        <v>20700</v>
      </c>
      <c r="AQ3893" s="19">
        <v>2500</v>
      </c>
      <c r="AR3893" s="34">
        <v>91500</v>
      </c>
      <c r="AS3893" s="34">
        <v>40980</v>
      </c>
      <c r="AT3893" s="34">
        <v>0</v>
      </c>
      <c r="AU3893" s="34">
        <v>9562</v>
      </c>
      <c r="AV3893" s="34">
        <v>0</v>
      </c>
      <c r="AW3893" s="35">
        <v>50542</v>
      </c>
      <c r="AX3893" s="34">
        <v>40958</v>
      </c>
      <c r="AY3893" s="36">
        <v>1.4712000000099998</v>
      </c>
      <c r="AZ3893" s="36">
        <v>2.0617000000000001</v>
      </c>
      <c r="BA3893" s="22"/>
      <c r="BB3893" s="19">
        <v>1379</v>
      </c>
      <c r="BC3893" s="34">
        <v>602.57409600409574</v>
      </c>
      <c r="BD3893" s="34">
        <v>844.43108600000005</v>
      </c>
      <c r="BE3893" s="38">
        <v>3.4819999999999997E-2</v>
      </c>
      <c r="BF3893" s="38">
        <v>3.4819999999999997E-2</v>
      </c>
      <c r="BG3893" s="34">
        <v>9.0969233347818328</v>
      </c>
      <c r="BH3893" s="34">
        <v>12.74818300652</v>
      </c>
      <c r="BI3893" s="34">
        <v>593.47717266931386</v>
      </c>
      <c r="BJ3893" s="34">
        <v>831.68290299348007</v>
      </c>
      <c r="BK3893" s="34">
        <v>0</v>
      </c>
      <c r="BL3893" s="34">
        <v>0</v>
      </c>
      <c r="BM3893" s="34">
        <v>0</v>
      </c>
      <c r="BN3893" s="39">
        <v>593.47717266931386</v>
      </c>
      <c r="BO3893" s="39">
        <v>831.68290299348007</v>
      </c>
      <c r="BP3893" s="39">
        <v>238.20573032416621</v>
      </c>
    </row>
    <row r="3894" spans="1:68" s="25" customFormat="1" ht="14.25" x14ac:dyDescent="0.2">
      <c r="A3894" s="14">
        <v>2977</v>
      </c>
      <c r="B3894" s="40"/>
      <c r="C3894" s="15" t="s">
        <v>150</v>
      </c>
      <c r="D3894" s="16">
        <v>35183</v>
      </c>
      <c r="E3894" s="15" t="s">
        <v>29215</v>
      </c>
      <c r="F3894" s="15" t="s">
        <v>29216</v>
      </c>
      <c r="G3894" s="17" t="s">
        <v>29217</v>
      </c>
      <c r="H3894" s="17" t="s">
        <v>29218</v>
      </c>
      <c r="I3894" s="17" t="s">
        <v>86</v>
      </c>
      <c r="J3894" s="15" t="s">
        <v>29219</v>
      </c>
      <c r="K3894" s="15" t="s">
        <v>86</v>
      </c>
      <c r="L3894" s="18" t="s">
        <v>29220</v>
      </c>
      <c r="M3894" s="15" t="s">
        <v>29221</v>
      </c>
      <c r="N3894" s="15" t="s">
        <v>29222</v>
      </c>
      <c r="O3894" s="16">
        <v>510</v>
      </c>
      <c r="P3894" s="15" t="s">
        <v>118</v>
      </c>
      <c r="Q3894" s="15">
        <v>26100</v>
      </c>
      <c r="R3894" s="15">
        <v>155100</v>
      </c>
      <c r="S3894" s="15">
        <v>181200</v>
      </c>
      <c r="T3894" s="15">
        <v>0.24</v>
      </c>
      <c r="U3894" s="15" t="s">
        <v>3335</v>
      </c>
      <c r="V3894" s="15" t="s">
        <v>76</v>
      </c>
      <c r="W3894" s="16">
        <v>1</v>
      </c>
      <c r="X3894" s="16">
        <v>1</v>
      </c>
      <c r="Y3894" s="15">
        <v>16744</v>
      </c>
      <c r="Z3894" s="15">
        <v>0.38400000000000001</v>
      </c>
      <c r="AA3894" s="15" t="s">
        <v>29223</v>
      </c>
      <c r="AB3894" s="15" t="s">
        <v>78</v>
      </c>
      <c r="AC3894" s="15">
        <v>150100</v>
      </c>
      <c r="AD3894" s="26">
        <v>38212</v>
      </c>
      <c r="AE3894" s="15" t="s">
        <v>119</v>
      </c>
      <c r="AF3894" s="15" t="s">
        <v>119</v>
      </c>
      <c r="AG3894" s="16">
        <v>1</v>
      </c>
      <c r="AH3894" s="15" t="s">
        <v>29224</v>
      </c>
      <c r="AI3894" s="15" t="s">
        <v>78</v>
      </c>
      <c r="AJ3894" s="15">
        <v>16744.4494629</v>
      </c>
      <c r="AK3894" s="15">
        <v>577.13569659799998</v>
      </c>
      <c r="AL3894" s="15">
        <v>3090282.52593</v>
      </c>
      <c r="AM3894" s="15">
        <v>1420419.06923</v>
      </c>
      <c r="AN3894" s="19">
        <v>26100</v>
      </c>
      <c r="AO3894" s="19">
        <v>152300</v>
      </c>
      <c r="AP3894" s="19">
        <v>0</v>
      </c>
      <c r="AQ3894" s="19">
        <v>500</v>
      </c>
      <c r="AR3894" s="34">
        <v>178900</v>
      </c>
      <c r="AS3894" s="34">
        <v>45000</v>
      </c>
      <c r="AT3894" s="34">
        <v>3000</v>
      </c>
      <c r="AU3894" s="34">
        <v>46690</v>
      </c>
      <c r="AV3894" s="34">
        <v>0</v>
      </c>
      <c r="AW3894" s="35">
        <v>94690</v>
      </c>
      <c r="AX3894" s="34">
        <v>84210</v>
      </c>
      <c r="AY3894" s="36">
        <v>1.4712000000099998</v>
      </c>
      <c r="AZ3894" s="36">
        <v>2.0617000000000001</v>
      </c>
      <c r="BA3894" s="22"/>
      <c r="BB3894" s="19">
        <v>1799</v>
      </c>
      <c r="BC3894" s="34">
        <v>1238.897520008421</v>
      </c>
      <c r="BD3894" s="34">
        <v>1736.1575700000001</v>
      </c>
      <c r="BE3894" s="38">
        <v>3.4819999999999997E-2</v>
      </c>
      <c r="BF3894" s="38">
        <v>3.4819999999999997E-2</v>
      </c>
      <c r="BG3894" s="34">
        <v>42.882275726691475</v>
      </c>
      <c r="BH3894" s="34">
        <v>60.094064617400001</v>
      </c>
      <c r="BI3894" s="34">
        <v>1196.0152442817296</v>
      </c>
      <c r="BJ3894" s="34">
        <v>1676.0635053826002</v>
      </c>
      <c r="BK3894" s="34">
        <v>0</v>
      </c>
      <c r="BL3894" s="34">
        <v>0</v>
      </c>
      <c r="BM3894" s="34">
        <v>0</v>
      </c>
      <c r="BN3894" s="39">
        <v>1196.0152442817296</v>
      </c>
      <c r="BO3894" s="39">
        <v>1676.0635053826002</v>
      </c>
      <c r="BP3894" s="39">
        <v>480.0482611008706</v>
      </c>
    </row>
    <row r="3895" spans="1:68" s="25" customFormat="1" ht="14.25" x14ac:dyDescent="0.2">
      <c r="A3895" s="14">
        <v>2978</v>
      </c>
      <c r="B3895" s="40"/>
      <c r="C3895" s="15" t="s">
        <v>150</v>
      </c>
      <c r="D3895" s="16">
        <v>35156</v>
      </c>
      <c r="E3895" s="15" t="s">
        <v>29225</v>
      </c>
      <c r="F3895" s="15" t="s">
        <v>29226</v>
      </c>
      <c r="G3895" s="17" t="s">
        <v>29227</v>
      </c>
      <c r="H3895" s="17" t="s">
        <v>29228</v>
      </c>
      <c r="I3895" s="17" t="s">
        <v>86</v>
      </c>
      <c r="J3895" s="15" t="s">
        <v>29229</v>
      </c>
      <c r="K3895" s="15" t="s">
        <v>86</v>
      </c>
      <c r="L3895" s="18" t="s">
        <v>29230</v>
      </c>
      <c r="M3895" s="15" t="s">
        <v>29221</v>
      </c>
      <c r="N3895" s="15" t="s">
        <v>29222</v>
      </c>
      <c r="O3895" s="16">
        <v>510</v>
      </c>
      <c r="P3895" s="15" t="s">
        <v>118</v>
      </c>
      <c r="Q3895" s="15">
        <v>29800</v>
      </c>
      <c r="R3895" s="15">
        <v>154600</v>
      </c>
      <c r="S3895" s="15">
        <v>184400</v>
      </c>
      <c r="T3895" s="15">
        <v>0.28999999999999998</v>
      </c>
      <c r="U3895" s="15" t="s">
        <v>3335</v>
      </c>
      <c r="V3895" s="15" t="s">
        <v>76</v>
      </c>
      <c r="W3895" s="16">
        <v>1</v>
      </c>
      <c r="X3895" s="16">
        <v>1</v>
      </c>
      <c r="Y3895" s="15">
        <v>20479</v>
      </c>
      <c r="Z3895" s="15">
        <v>0.47</v>
      </c>
      <c r="AA3895" s="15" t="s">
        <v>29223</v>
      </c>
      <c r="AB3895" s="15" t="s">
        <v>78</v>
      </c>
      <c r="AC3895" s="15">
        <v>197500</v>
      </c>
      <c r="AD3895" s="26">
        <v>42040</v>
      </c>
      <c r="AE3895" s="15" t="s">
        <v>119</v>
      </c>
      <c r="AF3895" s="15" t="s">
        <v>119</v>
      </c>
      <c r="AG3895" s="16">
        <v>1</v>
      </c>
      <c r="AH3895" s="15" t="s">
        <v>29231</v>
      </c>
      <c r="AI3895" s="15" t="s">
        <v>78</v>
      </c>
      <c r="AJ3895" s="15">
        <v>20479.3730469</v>
      </c>
      <c r="AK3895" s="15">
        <v>633.46541969899999</v>
      </c>
      <c r="AL3895" s="15">
        <v>3090171.1345799998</v>
      </c>
      <c r="AM3895" s="15">
        <v>1420418.75437</v>
      </c>
      <c r="AN3895" s="19">
        <v>29800</v>
      </c>
      <c r="AO3895" s="19">
        <v>152200</v>
      </c>
      <c r="AP3895" s="19">
        <v>0</v>
      </c>
      <c r="AQ3895" s="19">
        <v>0</v>
      </c>
      <c r="AR3895" s="34">
        <v>182000</v>
      </c>
      <c r="AS3895" s="34">
        <v>45000</v>
      </c>
      <c r="AT3895" s="34">
        <v>3000</v>
      </c>
      <c r="AU3895" s="34">
        <v>47950</v>
      </c>
      <c r="AV3895" s="34">
        <v>0</v>
      </c>
      <c r="AW3895" s="35">
        <v>95950</v>
      </c>
      <c r="AX3895" s="34">
        <v>86050</v>
      </c>
      <c r="AY3895" s="36">
        <v>1.4712000000099998</v>
      </c>
      <c r="AZ3895" s="36">
        <v>2.0617000000000001</v>
      </c>
      <c r="BA3895" s="22"/>
      <c r="BB3895" s="19">
        <v>1820</v>
      </c>
      <c r="BC3895" s="34">
        <v>1265.9676000086049</v>
      </c>
      <c r="BD3895" s="34">
        <v>1774.09285</v>
      </c>
      <c r="BE3895" s="38">
        <v>3.4819999999999997E-2</v>
      </c>
      <c r="BF3895" s="38">
        <v>3.4819999999999997E-2</v>
      </c>
      <c r="BG3895" s="34">
        <v>44.080991832299617</v>
      </c>
      <c r="BH3895" s="34">
        <v>61.773913036999993</v>
      </c>
      <c r="BI3895" s="34">
        <v>1221.8866081763053</v>
      </c>
      <c r="BJ3895" s="34">
        <v>1712.3189369629999</v>
      </c>
      <c r="BK3895" s="34">
        <v>0</v>
      </c>
      <c r="BL3895" s="34">
        <v>0</v>
      </c>
      <c r="BM3895" s="34">
        <v>0</v>
      </c>
      <c r="BN3895" s="39">
        <v>1221.8866081763053</v>
      </c>
      <c r="BO3895" s="39">
        <v>1712.3189369629999</v>
      </c>
      <c r="BP3895" s="39">
        <v>490.4323287866946</v>
      </c>
    </row>
    <row r="3896" spans="1:68" s="25" customFormat="1" ht="14.25" x14ac:dyDescent="0.2">
      <c r="A3896" s="14">
        <v>2979</v>
      </c>
      <c r="B3896" s="40"/>
      <c r="C3896" s="15" t="s">
        <v>29232</v>
      </c>
      <c r="D3896" s="16">
        <v>10019</v>
      </c>
      <c r="E3896" s="15" t="s">
        <v>29233</v>
      </c>
      <c r="F3896" s="15" t="s">
        <v>29232</v>
      </c>
      <c r="G3896" s="17" t="s">
        <v>29234</v>
      </c>
      <c r="H3896" s="17" t="s">
        <v>29235</v>
      </c>
      <c r="I3896" s="17" t="s">
        <v>250</v>
      </c>
      <c r="J3896" s="15" t="s">
        <v>29236</v>
      </c>
      <c r="K3896" s="15" t="s">
        <v>361</v>
      </c>
      <c r="L3896" s="18" t="s">
        <v>29237</v>
      </c>
      <c r="M3896" s="15" t="s">
        <v>29221</v>
      </c>
      <c r="N3896" s="15" t="s">
        <v>29222</v>
      </c>
      <c r="O3896" s="16">
        <v>510</v>
      </c>
      <c r="P3896" s="15" t="s">
        <v>118</v>
      </c>
      <c r="Q3896" s="15">
        <v>28500</v>
      </c>
      <c r="R3896" s="15">
        <v>137900</v>
      </c>
      <c r="S3896" s="15">
        <v>166400</v>
      </c>
      <c r="T3896" s="15">
        <v>0.25</v>
      </c>
      <c r="U3896" s="15" t="s">
        <v>3335</v>
      </c>
      <c r="V3896" s="15" t="s">
        <v>76</v>
      </c>
      <c r="W3896" s="16">
        <v>1</v>
      </c>
      <c r="X3896" s="16">
        <v>1</v>
      </c>
      <c r="Y3896" s="15">
        <v>15428</v>
      </c>
      <c r="Z3896" s="15">
        <v>0.35399999999999998</v>
      </c>
      <c r="AA3896" s="15" t="s">
        <v>29223</v>
      </c>
      <c r="AB3896" s="15" t="s">
        <v>29238</v>
      </c>
      <c r="AC3896" s="15">
        <v>143500</v>
      </c>
      <c r="AD3896" s="26">
        <v>38068</v>
      </c>
      <c r="AE3896" s="15" t="s">
        <v>147</v>
      </c>
      <c r="AF3896" s="15" t="s">
        <v>29239</v>
      </c>
      <c r="AG3896" s="16">
        <v>1</v>
      </c>
      <c r="AH3896" s="15" t="s">
        <v>29240</v>
      </c>
      <c r="AI3896" s="15" t="s">
        <v>78</v>
      </c>
      <c r="AJ3896" s="15">
        <v>15427.5488281</v>
      </c>
      <c r="AK3896" s="15">
        <v>508.57507261400002</v>
      </c>
      <c r="AL3896" s="15">
        <v>3090078.8418899998</v>
      </c>
      <c r="AM3896" s="15">
        <v>1420333.3358100001</v>
      </c>
      <c r="AN3896" s="19">
        <v>28500</v>
      </c>
      <c r="AO3896" s="19">
        <v>135800</v>
      </c>
      <c r="AP3896" s="19">
        <v>0</v>
      </c>
      <c r="AQ3896" s="19">
        <v>0</v>
      </c>
      <c r="AR3896" s="34">
        <v>164300</v>
      </c>
      <c r="AS3896" s="34">
        <v>45000</v>
      </c>
      <c r="AT3896" s="34">
        <v>3000</v>
      </c>
      <c r="AU3896" s="34">
        <v>41755</v>
      </c>
      <c r="AV3896" s="34">
        <v>0</v>
      </c>
      <c r="AW3896" s="35">
        <v>89755</v>
      </c>
      <c r="AX3896" s="34">
        <v>74545</v>
      </c>
      <c r="AY3896" s="36">
        <v>1.4712000000099998</v>
      </c>
      <c r="AZ3896" s="36">
        <v>2.0617000000000001</v>
      </c>
      <c r="BA3896" s="22"/>
      <c r="BB3896" s="19">
        <v>1643</v>
      </c>
      <c r="BC3896" s="34">
        <v>1096.7060400074545</v>
      </c>
      <c r="BD3896" s="34">
        <v>1536.8942650000001</v>
      </c>
      <c r="BE3896" s="38">
        <v>3.4819999999999997E-2</v>
      </c>
      <c r="BF3896" s="38">
        <v>3.4819999999999997E-2</v>
      </c>
      <c r="BG3896" s="34">
        <v>38.187304313059563</v>
      </c>
      <c r="BH3896" s="34">
        <v>53.514658307300003</v>
      </c>
      <c r="BI3896" s="34">
        <v>1058.518735694395</v>
      </c>
      <c r="BJ3896" s="34">
        <v>1483.3796066927002</v>
      </c>
      <c r="BK3896" s="34">
        <v>0</v>
      </c>
      <c r="BL3896" s="34">
        <v>0</v>
      </c>
      <c r="BM3896" s="34">
        <v>0</v>
      </c>
      <c r="BN3896" s="39">
        <v>1058.518735694395</v>
      </c>
      <c r="BO3896" s="39">
        <v>1483.3796066927002</v>
      </c>
      <c r="BP3896" s="39">
        <v>424.86087099830524</v>
      </c>
    </row>
    <row r="3897" spans="1:68" s="25" customFormat="1" ht="14.25" x14ac:dyDescent="0.2">
      <c r="A3897" s="14">
        <v>2980</v>
      </c>
      <c r="B3897" s="40"/>
      <c r="C3897" s="15"/>
      <c r="D3897" s="16">
        <v>30746</v>
      </c>
      <c r="E3897" s="15" t="s">
        <v>29241</v>
      </c>
      <c r="F3897" s="15" t="s">
        <v>29242</v>
      </c>
      <c r="G3897" s="17" t="s">
        <v>29243</v>
      </c>
      <c r="H3897" s="17" t="s">
        <v>29244</v>
      </c>
      <c r="I3897" s="17" t="s">
        <v>1050</v>
      </c>
      <c r="J3897" s="15" t="s">
        <v>29245</v>
      </c>
      <c r="K3897" s="15" t="s">
        <v>16791</v>
      </c>
      <c r="L3897" s="18" t="s">
        <v>29246</v>
      </c>
      <c r="M3897" s="15" t="s">
        <v>29221</v>
      </c>
      <c r="N3897" s="15" t="s">
        <v>29222</v>
      </c>
      <c r="O3897" s="16">
        <v>510</v>
      </c>
      <c r="P3897" s="15" t="s">
        <v>118</v>
      </c>
      <c r="Q3897" s="15">
        <v>30000</v>
      </c>
      <c r="R3897" s="15">
        <v>124500</v>
      </c>
      <c r="S3897" s="15">
        <v>154500</v>
      </c>
      <c r="T3897" s="15">
        <v>0.28000000000000003</v>
      </c>
      <c r="U3897" s="15" t="s">
        <v>3335</v>
      </c>
      <c r="V3897" s="15" t="s">
        <v>76</v>
      </c>
      <c r="W3897" s="16">
        <v>1</v>
      </c>
      <c r="X3897" s="16">
        <v>1</v>
      </c>
      <c r="Y3897" s="15">
        <v>15289</v>
      </c>
      <c r="Z3897" s="15">
        <v>0.35099999999999998</v>
      </c>
      <c r="AA3897" s="15" t="s">
        <v>29223</v>
      </c>
      <c r="AB3897" s="15" t="s">
        <v>29238</v>
      </c>
      <c r="AC3897" s="15">
        <v>123000</v>
      </c>
      <c r="AD3897" s="26">
        <v>37529</v>
      </c>
      <c r="AE3897" s="15" t="s">
        <v>183</v>
      </c>
      <c r="AF3897" s="15" t="s">
        <v>29247</v>
      </c>
      <c r="AG3897" s="16">
        <v>1</v>
      </c>
      <c r="AH3897" s="15" t="s">
        <v>29248</v>
      </c>
      <c r="AI3897" s="15" t="s">
        <v>78</v>
      </c>
      <c r="AJ3897" s="15">
        <v>15288.8569336</v>
      </c>
      <c r="AK3897" s="15">
        <v>505.80150805099998</v>
      </c>
      <c r="AL3897" s="15">
        <v>3089997.4842300001</v>
      </c>
      <c r="AM3897" s="15">
        <v>1420275.20221</v>
      </c>
      <c r="AN3897" s="19">
        <v>30000</v>
      </c>
      <c r="AO3897" s="19">
        <v>122700</v>
      </c>
      <c r="AP3897" s="19">
        <v>0</v>
      </c>
      <c r="AQ3897" s="19">
        <v>0</v>
      </c>
      <c r="AR3897" s="34">
        <v>152700</v>
      </c>
      <c r="AS3897" s="34">
        <v>45000</v>
      </c>
      <c r="AT3897" s="34">
        <v>3000</v>
      </c>
      <c r="AU3897" s="34">
        <v>37695</v>
      </c>
      <c r="AV3897" s="34">
        <v>0</v>
      </c>
      <c r="AW3897" s="35">
        <v>85695</v>
      </c>
      <c r="AX3897" s="34">
        <v>67005</v>
      </c>
      <c r="AY3897" s="36">
        <v>1.4712000000099998</v>
      </c>
      <c r="AZ3897" s="36">
        <v>2.0617000000000001</v>
      </c>
      <c r="BA3897" s="22"/>
      <c r="BB3897" s="19">
        <v>1527</v>
      </c>
      <c r="BC3897" s="34">
        <v>985.77756000670036</v>
      </c>
      <c r="BD3897" s="34">
        <v>1381.4420849999999</v>
      </c>
      <c r="BE3897" s="38">
        <v>3.4819999999999997E-2</v>
      </c>
      <c r="BF3897" s="38">
        <v>3.4819999999999997E-2</v>
      </c>
      <c r="BG3897" s="34">
        <v>34.324774639433301</v>
      </c>
      <c r="BH3897" s="34">
        <v>48.101813399699992</v>
      </c>
      <c r="BI3897" s="34">
        <v>951.4527853672671</v>
      </c>
      <c r="BJ3897" s="34">
        <v>1333.3402716003</v>
      </c>
      <c r="BK3897" s="34">
        <v>0</v>
      </c>
      <c r="BL3897" s="34">
        <v>0</v>
      </c>
      <c r="BM3897" s="34">
        <v>0</v>
      </c>
      <c r="BN3897" s="39">
        <v>951.4527853672671</v>
      </c>
      <c r="BO3897" s="39">
        <v>1333.3402716003</v>
      </c>
      <c r="BP3897" s="39">
        <v>381.88748623303286</v>
      </c>
    </row>
    <row r="3898" spans="1:68" s="25" customFormat="1" ht="14.25" x14ac:dyDescent="0.2">
      <c r="A3898" s="14">
        <v>2981</v>
      </c>
      <c r="B3898" s="40"/>
      <c r="C3898" s="15" t="s">
        <v>176</v>
      </c>
      <c r="D3898" s="16">
        <v>15392</v>
      </c>
      <c r="E3898" s="15" t="s">
        <v>29249</v>
      </c>
      <c r="F3898" s="15" t="s">
        <v>29250</v>
      </c>
      <c r="G3898" s="17" t="s">
        <v>29251</v>
      </c>
      <c r="H3898" s="17" t="s">
        <v>29252</v>
      </c>
      <c r="I3898" s="17" t="s">
        <v>86</v>
      </c>
      <c r="J3898" s="15" t="s">
        <v>29253</v>
      </c>
      <c r="K3898" s="15" t="s">
        <v>10922</v>
      </c>
      <c r="L3898" s="18" t="s">
        <v>29254</v>
      </c>
      <c r="M3898" s="15" t="s">
        <v>29221</v>
      </c>
      <c r="N3898" s="15" t="s">
        <v>29222</v>
      </c>
      <c r="O3898" s="16">
        <v>510</v>
      </c>
      <c r="P3898" s="15" t="s">
        <v>118</v>
      </c>
      <c r="Q3898" s="15">
        <v>30000</v>
      </c>
      <c r="R3898" s="15">
        <v>141300</v>
      </c>
      <c r="S3898" s="15">
        <v>171300</v>
      </c>
      <c r="T3898" s="15">
        <v>0.28000000000000003</v>
      </c>
      <c r="U3898" s="15" t="s">
        <v>3335</v>
      </c>
      <c r="V3898" s="15" t="s">
        <v>76</v>
      </c>
      <c r="W3898" s="16">
        <v>1</v>
      </c>
      <c r="X3898" s="16">
        <v>1</v>
      </c>
      <c r="Y3898" s="15">
        <v>15152</v>
      </c>
      <c r="Z3898" s="15">
        <v>0.34799999999999998</v>
      </c>
      <c r="AA3898" s="15" t="s">
        <v>29223</v>
      </c>
      <c r="AB3898" s="15" t="s">
        <v>29238</v>
      </c>
      <c r="AC3898" s="15">
        <v>156000</v>
      </c>
      <c r="AD3898" s="26">
        <v>38198</v>
      </c>
      <c r="AE3898" s="15" t="s">
        <v>119</v>
      </c>
      <c r="AF3898" s="15" t="s">
        <v>119</v>
      </c>
      <c r="AG3898" s="16">
        <v>1</v>
      </c>
      <c r="AH3898" s="15" t="s">
        <v>29255</v>
      </c>
      <c r="AI3898" s="15" t="s">
        <v>78</v>
      </c>
      <c r="AJ3898" s="15">
        <v>15152.373291</v>
      </c>
      <c r="AK3898" s="15">
        <v>503.07267000399997</v>
      </c>
      <c r="AL3898" s="15">
        <v>3089916.1180199999</v>
      </c>
      <c r="AM3898" s="15">
        <v>1420217.0765800001</v>
      </c>
      <c r="AN3898" s="19">
        <v>30000</v>
      </c>
      <c r="AO3898" s="19">
        <v>138200</v>
      </c>
      <c r="AP3898" s="19">
        <v>0</v>
      </c>
      <c r="AQ3898" s="19">
        <v>900</v>
      </c>
      <c r="AR3898" s="34">
        <v>169100</v>
      </c>
      <c r="AS3898" s="34">
        <v>45000</v>
      </c>
      <c r="AT3898" s="34">
        <v>3000</v>
      </c>
      <c r="AU3898" s="34">
        <v>43120</v>
      </c>
      <c r="AV3898" s="34">
        <v>0</v>
      </c>
      <c r="AW3898" s="35">
        <v>91120</v>
      </c>
      <c r="AX3898" s="34">
        <v>77980</v>
      </c>
      <c r="AY3898" s="36">
        <v>1.4712000000099998</v>
      </c>
      <c r="AZ3898" s="36">
        <v>2.0617000000000001</v>
      </c>
      <c r="BA3898" s="22"/>
      <c r="BB3898" s="19">
        <v>1709</v>
      </c>
      <c r="BC3898" s="34">
        <v>1147.2417600077979</v>
      </c>
      <c r="BD3898" s="34">
        <v>1607.7136599999999</v>
      </c>
      <c r="BE3898" s="38">
        <v>3.4819999999999997E-2</v>
      </c>
      <c r="BF3898" s="38">
        <v>3.4819999999999997E-2</v>
      </c>
      <c r="BG3898" s="34">
        <v>39.485913427468383</v>
      </c>
      <c r="BH3898" s="34">
        <v>55.334494095199993</v>
      </c>
      <c r="BI3898" s="34">
        <v>1107.7558465803295</v>
      </c>
      <c r="BJ3898" s="34">
        <v>1552.3791659047999</v>
      </c>
      <c r="BK3898" s="34">
        <v>0</v>
      </c>
      <c r="BL3898" s="34">
        <v>0</v>
      </c>
      <c r="BM3898" s="34">
        <v>0</v>
      </c>
      <c r="BN3898" s="39">
        <v>1107.7558465803295</v>
      </c>
      <c r="BO3898" s="39">
        <v>1552.3791659047999</v>
      </c>
      <c r="BP3898" s="39">
        <v>444.62331932447046</v>
      </c>
    </row>
    <row r="3899" spans="1:68" s="25" customFormat="1" ht="14.25" x14ac:dyDescent="0.2">
      <c r="A3899" s="14">
        <v>2982</v>
      </c>
      <c r="B3899" s="40"/>
      <c r="C3899" s="15" t="s">
        <v>29256</v>
      </c>
      <c r="D3899" s="16">
        <v>28928</v>
      </c>
      <c r="E3899" s="15" t="s">
        <v>29257</v>
      </c>
      <c r="F3899" s="15" t="s">
        <v>29256</v>
      </c>
      <c r="G3899" s="17" t="s">
        <v>29258</v>
      </c>
      <c r="H3899" s="17" t="s">
        <v>29259</v>
      </c>
      <c r="I3899" s="17" t="s">
        <v>86</v>
      </c>
      <c r="J3899" s="15" t="s">
        <v>29260</v>
      </c>
      <c r="K3899" s="15" t="s">
        <v>106</v>
      </c>
      <c r="L3899" s="18" t="s">
        <v>29261</v>
      </c>
      <c r="M3899" s="15" t="s">
        <v>29221</v>
      </c>
      <c r="N3899" s="15" t="s">
        <v>29222</v>
      </c>
      <c r="O3899" s="16">
        <v>510</v>
      </c>
      <c r="P3899" s="15" t="s">
        <v>118</v>
      </c>
      <c r="Q3899" s="15">
        <v>30000</v>
      </c>
      <c r="R3899" s="15">
        <v>157100</v>
      </c>
      <c r="S3899" s="15">
        <v>187100</v>
      </c>
      <c r="T3899" s="15">
        <v>0.28000000000000003</v>
      </c>
      <c r="U3899" s="15" t="s">
        <v>3335</v>
      </c>
      <c r="V3899" s="15" t="s">
        <v>76</v>
      </c>
      <c r="W3899" s="16">
        <v>1</v>
      </c>
      <c r="X3899" s="16">
        <v>1</v>
      </c>
      <c r="Y3899" s="15">
        <v>15020</v>
      </c>
      <c r="Z3899" s="15">
        <v>0.34499999999999997</v>
      </c>
      <c r="AA3899" s="15" t="s">
        <v>29223</v>
      </c>
      <c r="AB3899" s="15" t="s">
        <v>29238</v>
      </c>
      <c r="AC3899" s="15">
        <v>127500</v>
      </c>
      <c r="AD3899" s="26">
        <v>37064</v>
      </c>
      <c r="AE3899" s="15" t="s">
        <v>211</v>
      </c>
      <c r="AF3899" s="15" t="s">
        <v>4857</v>
      </c>
      <c r="AG3899" s="16">
        <v>1</v>
      </c>
      <c r="AH3899" s="15" t="s">
        <v>29262</v>
      </c>
      <c r="AI3899" s="15" t="s">
        <v>78</v>
      </c>
      <c r="AJ3899" s="15">
        <v>15020.1501465</v>
      </c>
      <c r="AK3899" s="15">
        <v>500.42880421299998</v>
      </c>
      <c r="AL3899" s="15">
        <v>3089834.7397799999</v>
      </c>
      <c r="AM3899" s="15">
        <v>1420158.9683399999</v>
      </c>
      <c r="AN3899" s="19">
        <v>30000</v>
      </c>
      <c r="AO3899" s="19">
        <v>153300</v>
      </c>
      <c r="AP3899" s="19">
        <v>0</v>
      </c>
      <c r="AQ3899" s="19">
        <v>1500</v>
      </c>
      <c r="AR3899" s="34">
        <v>184800</v>
      </c>
      <c r="AS3899" s="34">
        <v>45000</v>
      </c>
      <c r="AT3899" s="34">
        <v>3000</v>
      </c>
      <c r="AU3899" s="34">
        <v>48405</v>
      </c>
      <c r="AV3899" s="34">
        <v>0</v>
      </c>
      <c r="AW3899" s="35">
        <v>96405</v>
      </c>
      <c r="AX3899" s="34">
        <v>88395</v>
      </c>
      <c r="AY3899" s="36">
        <v>1.4712000000099998</v>
      </c>
      <c r="AZ3899" s="36">
        <v>2.0617000000000001</v>
      </c>
      <c r="BA3899" s="22"/>
      <c r="BB3899" s="19">
        <v>1878</v>
      </c>
      <c r="BC3899" s="34">
        <v>1300.4672400088393</v>
      </c>
      <c r="BD3899" s="34">
        <v>1822.4397150000002</v>
      </c>
      <c r="BE3899" s="38">
        <v>3.4819999999999997E-2</v>
      </c>
      <c r="BF3899" s="38">
        <v>3.4819999999999997E-2</v>
      </c>
      <c r="BG3899" s="34">
        <v>44.513861537102564</v>
      </c>
      <c r="BH3899" s="34">
        <v>62.380524966300001</v>
      </c>
      <c r="BI3899" s="34">
        <v>1255.9533784717369</v>
      </c>
      <c r="BJ3899" s="34">
        <v>1760.0591900337001</v>
      </c>
      <c r="BK3899" s="34">
        <v>0</v>
      </c>
      <c r="BL3899" s="34">
        <v>0</v>
      </c>
      <c r="BM3899" s="34">
        <v>0</v>
      </c>
      <c r="BN3899" s="39">
        <v>1255.9533784717369</v>
      </c>
      <c r="BO3899" s="39">
        <v>1760.0591900337001</v>
      </c>
      <c r="BP3899" s="39">
        <v>504.10581156196326</v>
      </c>
    </row>
    <row r="3900" spans="1:68" s="25" customFormat="1" ht="14.25" x14ac:dyDescent="0.2">
      <c r="A3900" s="14">
        <v>2983</v>
      </c>
      <c r="B3900" s="40"/>
      <c r="C3900" s="15"/>
      <c r="D3900" s="16">
        <v>3676</v>
      </c>
      <c r="E3900" s="15" t="s">
        <v>29263</v>
      </c>
      <c r="F3900" s="15" t="s">
        <v>29264</v>
      </c>
      <c r="G3900" s="17" t="s">
        <v>29265</v>
      </c>
      <c r="H3900" s="17" t="s">
        <v>29266</v>
      </c>
      <c r="I3900" s="17" t="s">
        <v>86</v>
      </c>
      <c r="J3900" s="15" t="s">
        <v>29267</v>
      </c>
      <c r="K3900" s="15" t="s">
        <v>26413</v>
      </c>
      <c r="L3900" s="18" t="s">
        <v>29268</v>
      </c>
      <c r="M3900" s="15" t="s">
        <v>29221</v>
      </c>
      <c r="N3900" s="15" t="s">
        <v>29222</v>
      </c>
      <c r="O3900" s="16">
        <v>510</v>
      </c>
      <c r="P3900" s="15" t="s">
        <v>118</v>
      </c>
      <c r="Q3900" s="15">
        <v>30000</v>
      </c>
      <c r="R3900" s="15">
        <v>134400</v>
      </c>
      <c r="S3900" s="15">
        <v>164400</v>
      </c>
      <c r="T3900" s="15">
        <v>0.28000000000000003</v>
      </c>
      <c r="U3900" s="15" t="s">
        <v>3335</v>
      </c>
      <c r="V3900" s="15" t="s">
        <v>76</v>
      </c>
      <c r="W3900" s="16">
        <v>1</v>
      </c>
      <c r="X3900" s="16">
        <v>1</v>
      </c>
      <c r="Y3900" s="15">
        <v>14890</v>
      </c>
      <c r="Z3900" s="15">
        <v>0.34200000000000003</v>
      </c>
      <c r="AA3900" s="15" t="s">
        <v>29223</v>
      </c>
      <c r="AB3900" s="15" t="s">
        <v>29238</v>
      </c>
      <c r="AC3900" s="15">
        <v>162000</v>
      </c>
      <c r="AD3900" s="26">
        <v>40056</v>
      </c>
      <c r="AE3900" s="15" t="s">
        <v>147</v>
      </c>
      <c r="AF3900" s="15" t="s">
        <v>29269</v>
      </c>
      <c r="AG3900" s="16">
        <v>1</v>
      </c>
      <c r="AH3900" s="15" t="s">
        <v>29270</v>
      </c>
      <c r="AI3900" s="15" t="s">
        <v>78</v>
      </c>
      <c r="AJ3900" s="15">
        <v>14889.9077148</v>
      </c>
      <c r="AK3900" s="15">
        <v>497.82463563699997</v>
      </c>
      <c r="AL3900" s="15">
        <v>3089753.3575200001</v>
      </c>
      <c r="AM3900" s="15">
        <v>1420100.8696699999</v>
      </c>
      <c r="AN3900" s="19">
        <v>30000</v>
      </c>
      <c r="AO3900" s="19">
        <v>132300</v>
      </c>
      <c r="AP3900" s="19">
        <v>0</v>
      </c>
      <c r="AQ3900" s="19">
        <v>0</v>
      </c>
      <c r="AR3900" s="34">
        <v>162300</v>
      </c>
      <c r="AS3900" s="34">
        <v>45000</v>
      </c>
      <c r="AT3900" s="34">
        <v>3000</v>
      </c>
      <c r="AU3900" s="34">
        <v>41055</v>
      </c>
      <c r="AV3900" s="34">
        <v>0</v>
      </c>
      <c r="AW3900" s="35">
        <v>89055</v>
      </c>
      <c r="AX3900" s="34">
        <v>73245</v>
      </c>
      <c r="AY3900" s="36">
        <v>1.4712000000099998</v>
      </c>
      <c r="AZ3900" s="36">
        <v>2.0617000000000001</v>
      </c>
      <c r="BA3900" s="22"/>
      <c r="BB3900" s="19">
        <v>1623</v>
      </c>
      <c r="BC3900" s="34">
        <v>1077.5804400073243</v>
      </c>
      <c r="BD3900" s="34">
        <v>1510.0921650000003</v>
      </c>
      <c r="BE3900" s="38">
        <v>3.4819999999999997E-2</v>
      </c>
      <c r="BF3900" s="38">
        <v>3.4819999999999997E-2</v>
      </c>
      <c r="BG3900" s="34">
        <v>37.521350921055031</v>
      </c>
      <c r="BH3900" s="34">
        <v>52.581409185300004</v>
      </c>
      <c r="BI3900" s="34">
        <v>1040.0590890862693</v>
      </c>
      <c r="BJ3900" s="34">
        <v>1457.5107558147001</v>
      </c>
      <c r="BK3900" s="34">
        <v>0</v>
      </c>
      <c r="BL3900" s="34">
        <v>0</v>
      </c>
      <c r="BM3900" s="34">
        <v>0</v>
      </c>
      <c r="BN3900" s="39">
        <v>1040.0590890862693</v>
      </c>
      <c r="BO3900" s="39">
        <v>1457.5107558147001</v>
      </c>
      <c r="BP3900" s="39">
        <v>417.45166672843084</v>
      </c>
    </row>
    <row r="3901" spans="1:68" s="25" customFormat="1" ht="14.25" x14ac:dyDescent="0.2">
      <c r="A3901" s="14">
        <v>2984</v>
      </c>
      <c r="B3901" s="40"/>
      <c r="C3901" s="15"/>
      <c r="D3901" s="16">
        <v>5953</v>
      </c>
      <c r="E3901" s="15" t="s">
        <v>29271</v>
      </c>
      <c r="F3901" s="15" t="s">
        <v>29272</v>
      </c>
      <c r="G3901" s="17" t="s">
        <v>29273</v>
      </c>
      <c r="H3901" s="17" t="s">
        <v>29274</v>
      </c>
      <c r="I3901" s="17" t="s">
        <v>86</v>
      </c>
      <c r="J3901" s="15" t="s">
        <v>29274</v>
      </c>
      <c r="K3901" s="15" t="s">
        <v>1462</v>
      </c>
      <c r="L3901" s="18" t="s">
        <v>29275</v>
      </c>
      <c r="M3901" s="15" t="s">
        <v>29221</v>
      </c>
      <c r="N3901" s="15" t="s">
        <v>29222</v>
      </c>
      <c r="O3901" s="16">
        <v>510</v>
      </c>
      <c r="P3901" s="15" t="s">
        <v>118</v>
      </c>
      <c r="Q3901" s="15">
        <v>30000</v>
      </c>
      <c r="R3901" s="15">
        <v>162700</v>
      </c>
      <c r="S3901" s="15">
        <v>192700</v>
      </c>
      <c r="T3901" s="15">
        <v>0.28000000000000003</v>
      </c>
      <c r="U3901" s="15" t="s">
        <v>3335</v>
      </c>
      <c r="V3901" s="15" t="s">
        <v>76</v>
      </c>
      <c r="W3901" s="16">
        <v>1</v>
      </c>
      <c r="X3901" s="16">
        <v>1</v>
      </c>
      <c r="Y3901" s="15">
        <v>14760</v>
      </c>
      <c r="Z3901" s="15">
        <v>0.33900000000000002</v>
      </c>
      <c r="AA3901" s="15" t="s">
        <v>29223</v>
      </c>
      <c r="AB3901" s="15" t="s">
        <v>29238</v>
      </c>
      <c r="AC3901" s="15">
        <v>193000</v>
      </c>
      <c r="AD3901" s="26">
        <v>42031</v>
      </c>
      <c r="AE3901" s="15" t="s">
        <v>119</v>
      </c>
      <c r="AF3901" s="15" t="s">
        <v>119</v>
      </c>
      <c r="AG3901" s="16">
        <v>1</v>
      </c>
      <c r="AH3901" s="15" t="s">
        <v>29276</v>
      </c>
      <c r="AI3901" s="15" t="s">
        <v>78</v>
      </c>
      <c r="AJ3901" s="15">
        <v>14760.2746582</v>
      </c>
      <c r="AK3901" s="15">
        <v>495.22996217799999</v>
      </c>
      <c r="AL3901" s="15">
        <v>3089671.9750399999</v>
      </c>
      <c r="AM3901" s="15">
        <v>1420042.7693700001</v>
      </c>
      <c r="AN3901" s="19">
        <v>30000</v>
      </c>
      <c r="AO3901" s="19">
        <v>159200</v>
      </c>
      <c r="AP3901" s="19">
        <v>0</v>
      </c>
      <c r="AQ3901" s="19">
        <v>1000</v>
      </c>
      <c r="AR3901" s="34">
        <v>190200</v>
      </c>
      <c r="AS3901" s="34">
        <v>45000</v>
      </c>
      <c r="AT3901" s="34">
        <v>3000</v>
      </c>
      <c r="AU3901" s="34">
        <v>50470</v>
      </c>
      <c r="AV3901" s="34">
        <v>0</v>
      </c>
      <c r="AW3901" s="35">
        <v>98470</v>
      </c>
      <c r="AX3901" s="34">
        <v>91730</v>
      </c>
      <c r="AY3901" s="36">
        <v>1.4712000000099998</v>
      </c>
      <c r="AZ3901" s="36">
        <v>2.0617000000000001</v>
      </c>
      <c r="BA3901" s="22"/>
      <c r="BB3901" s="19">
        <v>1922</v>
      </c>
      <c r="BC3901" s="34">
        <v>1349.5317600091728</v>
      </c>
      <c r="BD3901" s="34">
        <v>1891.19741</v>
      </c>
      <c r="BE3901" s="38">
        <v>3.4819999999999997E-2</v>
      </c>
      <c r="BF3901" s="38">
        <v>3.4819999999999997E-2</v>
      </c>
      <c r="BG3901" s="34">
        <v>46.478424043515908</v>
      </c>
      <c r="BH3901" s="34">
        <v>65.133609876199998</v>
      </c>
      <c r="BI3901" s="34">
        <v>1303.053335965657</v>
      </c>
      <c r="BJ3901" s="34">
        <v>1826.0638001238001</v>
      </c>
      <c r="BK3901" s="34">
        <v>0</v>
      </c>
      <c r="BL3901" s="34">
        <v>0</v>
      </c>
      <c r="BM3901" s="34">
        <v>0</v>
      </c>
      <c r="BN3901" s="39">
        <v>1303.053335965657</v>
      </c>
      <c r="BO3901" s="39">
        <v>1826.0638001238001</v>
      </c>
      <c r="BP3901" s="39">
        <v>523.01046415814312</v>
      </c>
    </row>
    <row r="3902" spans="1:68" s="25" customFormat="1" ht="14.25" x14ac:dyDescent="0.2">
      <c r="A3902" s="14">
        <v>2985</v>
      </c>
      <c r="B3902" s="40"/>
      <c r="C3902" s="15" t="s">
        <v>176</v>
      </c>
      <c r="D3902" s="16">
        <v>31317</v>
      </c>
      <c r="E3902" s="15" t="s">
        <v>29277</v>
      </c>
      <c r="F3902" s="15" t="s">
        <v>29278</v>
      </c>
      <c r="G3902" s="17" t="s">
        <v>29279</v>
      </c>
      <c r="H3902" s="17" t="s">
        <v>29280</v>
      </c>
      <c r="I3902" s="17" t="s">
        <v>86</v>
      </c>
      <c r="J3902" s="15" t="s">
        <v>29281</v>
      </c>
      <c r="K3902" s="15" t="s">
        <v>86</v>
      </c>
      <c r="L3902" s="18" t="s">
        <v>29282</v>
      </c>
      <c r="M3902" s="15" t="s">
        <v>29221</v>
      </c>
      <c r="N3902" s="15" t="s">
        <v>29222</v>
      </c>
      <c r="O3902" s="16">
        <v>510</v>
      </c>
      <c r="P3902" s="15" t="s">
        <v>118</v>
      </c>
      <c r="Q3902" s="15">
        <v>30000</v>
      </c>
      <c r="R3902" s="15">
        <v>165900</v>
      </c>
      <c r="S3902" s="15">
        <v>195900</v>
      </c>
      <c r="T3902" s="15">
        <v>0.28000000000000003</v>
      </c>
      <c r="U3902" s="15" t="s">
        <v>3335</v>
      </c>
      <c r="V3902" s="15" t="s">
        <v>76</v>
      </c>
      <c r="W3902" s="16">
        <v>1</v>
      </c>
      <c r="X3902" s="16">
        <v>1</v>
      </c>
      <c r="Y3902" s="15">
        <v>14648</v>
      </c>
      <c r="Z3902" s="15">
        <v>0.33600000000000002</v>
      </c>
      <c r="AA3902" s="15" t="s">
        <v>29223</v>
      </c>
      <c r="AB3902" s="15" t="s">
        <v>29238</v>
      </c>
      <c r="AC3902" s="15">
        <v>186900</v>
      </c>
      <c r="AD3902" s="26">
        <v>40003</v>
      </c>
      <c r="AE3902" s="15" t="s">
        <v>147</v>
      </c>
      <c r="AF3902" s="15" t="s">
        <v>29283</v>
      </c>
      <c r="AG3902" s="16">
        <v>1</v>
      </c>
      <c r="AH3902" s="15" t="s">
        <v>29284</v>
      </c>
      <c r="AI3902" s="15" t="s">
        <v>78</v>
      </c>
      <c r="AJ3902" s="15">
        <v>14648.2836914</v>
      </c>
      <c r="AK3902" s="15">
        <v>492.99224833599999</v>
      </c>
      <c r="AL3902" s="15">
        <v>3089590.5236</v>
      </c>
      <c r="AM3902" s="15">
        <v>1419984.7271400001</v>
      </c>
      <c r="AN3902" s="19">
        <v>30000</v>
      </c>
      <c r="AO3902" s="19">
        <v>147100</v>
      </c>
      <c r="AP3902" s="19">
        <v>0</v>
      </c>
      <c r="AQ3902" s="19">
        <v>17300</v>
      </c>
      <c r="AR3902" s="34">
        <v>194400</v>
      </c>
      <c r="AS3902" s="34">
        <v>45000</v>
      </c>
      <c r="AT3902" s="34">
        <v>3000</v>
      </c>
      <c r="AU3902" s="34">
        <v>46235</v>
      </c>
      <c r="AV3902" s="34">
        <v>0</v>
      </c>
      <c r="AW3902" s="35">
        <v>94235</v>
      </c>
      <c r="AX3902" s="34">
        <v>100165</v>
      </c>
      <c r="AY3902" s="36">
        <v>1.4712000000099998</v>
      </c>
      <c r="AZ3902" s="36">
        <v>2.0617000000000001</v>
      </c>
      <c r="BA3902" s="22"/>
      <c r="BB3902" s="19">
        <v>2290</v>
      </c>
      <c r="BC3902" s="34">
        <v>1473.6274800100164</v>
      </c>
      <c r="BD3902" s="34">
        <v>2065.1018050000002</v>
      </c>
      <c r="BE3902" s="38">
        <v>3.4819999999999997E-2</v>
      </c>
      <c r="BF3902" s="38">
        <v>3.4819999999999997E-2</v>
      </c>
      <c r="BG3902" s="34">
        <v>42.449406021888528</v>
      </c>
      <c r="BH3902" s="34">
        <v>59.487452688099999</v>
      </c>
      <c r="BI3902" s="34">
        <v>1431.1780739881278</v>
      </c>
      <c r="BJ3902" s="34">
        <v>2005.6143523119003</v>
      </c>
      <c r="BK3902" s="34">
        <v>0</v>
      </c>
      <c r="BL3902" s="34">
        <v>0</v>
      </c>
      <c r="BM3902" s="34">
        <v>0</v>
      </c>
      <c r="BN3902" s="39">
        <v>1431.1780739881278</v>
      </c>
      <c r="BO3902" s="39">
        <v>2005.6143523119003</v>
      </c>
      <c r="BP3902" s="39">
        <v>574.43627832377251</v>
      </c>
    </row>
    <row r="3903" spans="1:68" s="25" customFormat="1" ht="14.25" x14ac:dyDescent="0.2">
      <c r="A3903" s="14">
        <v>2986</v>
      </c>
      <c r="B3903" s="40"/>
      <c r="C3903" s="15" t="s">
        <v>176</v>
      </c>
      <c r="D3903" s="16">
        <v>272</v>
      </c>
      <c r="E3903" s="15" t="s">
        <v>29285</v>
      </c>
      <c r="F3903" s="15" t="s">
        <v>29286</v>
      </c>
      <c r="G3903" s="17" t="s">
        <v>29287</v>
      </c>
      <c r="H3903" s="17" t="s">
        <v>29288</v>
      </c>
      <c r="I3903" s="17" t="s">
        <v>86</v>
      </c>
      <c r="J3903" s="15" t="s">
        <v>29289</v>
      </c>
      <c r="K3903" s="15" t="s">
        <v>450</v>
      </c>
      <c r="L3903" s="18" t="s">
        <v>29290</v>
      </c>
      <c r="M3903" s="15" t="s">
        <v>29221</v>
      </c>
      <c r="N3903" s="15" t="s">
        <v>29222</v>
      </c>
      <c r="O3903" s="16">
        <v>510</v>
      </c>
      <c r="P3903" s="15" t="s">
        <v>118</v>
      </c>
      <c r="Q3903" s="15">
        <v>30000</v>
      </c>
      <c r="R3903" s="15">
        <v>150000</v>
      </c>
      <c r="S3903" s="15">
        <v>180000</v>
      </c>
      <c r="T3903" s="15">
        <v>0.28000000000000003</v>
      </c>
      <c r="U3903" s="15" t="s">
        <v>3335</v>
      </c>
      <c r="V3903" s="15" t="s">
        <v>76</v>
      </c>
      <c r="W3903" s="16">
        <v>1</v>
      </c>
      <c r="X3903" s="16">
        <v>1</v>
      </c>
      <c r="Y3903" s="15">
        <v>14555</v>
      </c>
      <c r="Z3903" s="15">
        <v>0.33400000000000002</v>
      </c>
      <c r="AA3903" s="15" t="s">
        <v>29291</v>
      </c>
      <c r="AB3903" s="15" t="s">
        <v>29292</v>
      </c>
      <c r="AC3903" s="15">
        <v>153700</v>
      </c>
      <c r="AD3903" s="26">
        <v>37827</v>
      </c>
      <c r="AE3903" s="15" t="s">
        <v>147</v>
      </c>
      <c r="AF3903" s="15" t="s">
        <v>29293</v>
      </c>
      <c r="AG3903" s="16">
        <v>1</v>
      </c>
      <c r="AH3903" s="15" t="s">
        <v>29294</v>
      </c>
      <c r="AI3903" s="15" t="s">
        <v>78</v>
      </c>
      <c r="AJ3903" s="15">
        <v>14555.4379883</v>
      </c>
      <c r="AK3903" s="15">
        <v>491.14149376699999</v>
      </c>
      <c r="AL3903" s="15">
        <v>3089509.0279700002</v>
      </c>
      <c r="AM3903" s="15">
        <v>1419926.7796400001</v>
      </c>
      <c r="AN3903" s="19">
        <v>30000</v>
      </c>
      <c r="AO3903" s="19">
        <v>147700</v>
      </c>
      <c r="AP3903" s="19">
        <v>0</v>
      </c>
      <c r="AQ3903" s="19">
        <v>0</v>
      </c>
      <c r="AR3903" s="34">
        <v>177700</v>
      </c>
      <c r="AS3903" s="34">
        <v>45000</v>
      </c>
      <c r="AT3903" s="34">
        <v>0</v>
      </c>
      <c r="AU3903" s="34">
        <v>46445</v>
      </c>
      <c r="AV3903" s="34">
        <v>0</v>
      </c>
      <c r="AW3903" s="35">
        <v>91445</v>
      </c>
      <c r="AX3903" s="34">
        <v>86255</v>
      </c>
      <c r="AY3903" s="36">
        <v>1.4712000000099998</v>
      </c>
      <c r="AZ3903" s="36">
        <v>2.0617000000000001</v>
      </c>
      <c r="BA3903" s="22"/>
      <c r="BB3903" s="19">
        <v>1777</v>
      </c>
      <c r="BC3903" s="34">
        <v>1268.9835600086253</v>
      </c>
      <c r="BD3903" s="34">
        <v>1778.3193349999999</v>
      </c>
      <c r="BE3903" s="38">
        <v>3.4819999999999997E-2</v>
      </c>
      <c r="BF3903" s="38">
        <v>3.4819999999999997E-2</v>
      </c>
      <c r="BG3903" s="34">
        <v>44.186007559500332</v>
      </c>
      <c r="BH3903" s="34">
        <v>61.921079244699989</v>
      </c>
      <c r="BI3903" s="34">
        <v>1224.7975524491251</v>
      </c>
      <c r="BJ3903" s="34">
        <v>1716.3982557552999</v>
      </c>
      <c r="BK3903" s="34">
        <v>0</v>
      </c>
      <c r="BL3903" s="34">
        <v>0</v>
      </c>
      <c r="BM3903" s="34">
        <v>0</v>
      </c>
      <c r="BN3903" s="39">
        <v>1224.7975524491251</v>
      </c>
      <c r="BO3903" s="39">
        <v>1716.3982557552999</v>
      </c>
      <c r="BP3903" s="39">
        <v>491.60070330617486</v>
      </c>
    </row>
    <row r="77167" spans="2:2" x14ac:dyDescent="0.25">
      <c r="B77167" s="53">
        <f>'Area #1 - Owner List'!AV9095</f>
        <v>0</v>
      </c>
    </row>
  </sheetData>
  <mergeCells count="2">
    <mergeCell ref="H1:I1"/>
    <mergeCell ref="J1:K1"/>
  </mergeCells>
  <printOptions horizontalCentered="1"/>
  <pageMargins left="0.2" right="0.2" top="1" bottom="0.5" header="0.3" footer="0.3"/>
  <pageSetup scale="90" fitToHeight="55" orientation="portrait" copies="3" r:id="rId1"/>
  <headerFooter scaleWithDoc="0">
    <oddHeader>&amp;L&amp;"-,Bold"&amp;12City of Bloomington&amp;"-,Regular"
Area #1: South-West Bloomington Annexation Area - Owner List for Notices</oddHeader>
    <oddFooter>&amp;R&amp;8Page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Area #1 - Owner List</vt:lpstr>
      <vt:lpstr>'Area #1 - Owner List'!Print_Area</vt:lpstr>
      <vt:lpstr>'Area #1 - Owner List'!Print_Titles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2023-08-25T13:59:58Z</dcterms:created>
  <dcterms:modified xsi:type="dcterms:W3CDTF">2023-08-25T13:59:58Z</dcterms:modified>
  <cp:category/>
  <cp:contentStatus/>
</cp:coreProperties>
</file>